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updateLinks="never" codeName="ThisWorkbook"/>
  <mc:AlternateContent xmlns:mc="http://schemas.openxmlformats.org/markup-compatibility/2006">
    <mc:Choice Requires="x15">
      <x15ac:absPath xmlns:x15ac="http://schemas.microsoft.com/office/spreadsheetml/2010/11/ac" url="D:\Modon\WAR\Weekly Report 06-10-2026\القطاع الشرقي\2-DAM2-02-009 - Development the infrastructure of the 1st phase for Logistic Area of Dammam 2 Industrial City\DAM2-02-09-SAJ-TS9-1-DCM-WPR Oct. 06, 2026\"/>
    </mc:Choice>
  </mc:AlternateContent>
  <xr:revisionPtr revIDLastSave="0" documentId="13_ncr:1_{25ECC8F2-B9D1-440B-AA89-3FDA734D2225}" xr6:coauthVersionLast="47" xr6:coauthVersionMax="47" xr10:uidLastSave="{00000000-0000-0000-0000-000000000000}"/>
  <bookViews>
    <workbookView xWindow="-108" yWindow="-108" windowWidth="23256" windowHeight="12456" tabRatio="871" firstSheet="1" activeTab="1" xr2:uid="{D1037EEC-27A1-4B6C-BDBD-E5FFCCABCA6A}"/>
  </bookViews>
  <sheets>
    <sheet name="DB" sheetId="33" state="hidden" r:id="rId1"/>
    <sheet name="Weekly Progress Report" sheetId="1" r:id="rId2"/>
    <sheet name="General Information" sheetId="21" r:id="rId3"/>
    <sheet name="Progress" sheetId="31" r:id="rId4"/>
    <sheet name="Weekly Photos" sheetId="34" r:id="rId5"/>
    <sheet name="FIR Summary" sheetId="35" r:id="rId6"/>
    <sheet name="Quality" sheetId="29" r:id="rId7"/>
    <sheet name="Quality-Stat" sheetId="38" r:id="rId8"/>
    <sheet name="HSE" sheetId="28" r:id="rId9"/>
    <sheet name="HSE-Stat" sheetId="20" r:id="rId10"/>
    <sheet name="Major Quantities" sheetId="25" r:id="rId11"/>
    <sheet name="Risk Register" sheetId="36" r:id="rId12"/>
    <sheet name="CCO" sheetId="23" r:id="rId13"/>
    <sheet name="Invoice Log" sheetId="12" r:id="rId14"/>
    <sheet name="Procurement" sheetId="39" r:id="rId15"/>
    <sheet name="Issues" sheetId="24" r:id="rId16"/>
    <sheet name="Manpower" sheetId="6" r:id="rId17"/>
    <sheet name="Milestones" sheetId="19" r:id="rId18"/>
    <sheet name="Schedule" sheetId="27" r:id="rId19"/>
    <sheet name="EV-Chart Data" sheetId="2" r:id="rId20"/>
    <sheet name="Physical-Chart Data" sheetId="11" r:id="rId21"/>
    <sheet name="Testing" sheetId="32" r:id="rId22"/>
    <sheet name="Conclusion ملخص سير الأعمال" sheetId="41" r:id="rId23"/>
    <sheet name="LOOK AHEAD " sheetId="42" r:id="rId24"/>
    <sheet name="Sheet1" sheetId="37" r:id="rId25"/>
    <sheet name="Codes" sheetId="9" state="hidden" r:id="rId26"/>
  </sheets>
  <externalReferences>
    <externalReference r:id="rId27"/>
  </externalReferences>
  <definedNames>
    <definedName name="_____________ccr1" localSheetId="5" hidden="1">{#N/A,#N/A,TRUE,"Cover";#N/A,#N/A,TRUE,"Conts";#N/A,#N/A,TRUE,"VOS";#N/A,#N/A,TRUE,"Warrington";#N/A,#N/A,TRUE,"Widnes"}</definedName>
    <definedName name="_____________ccr1" localSheetId="14" hidden="1">{#N/A,#N/A,TRUE,"Cover";#N/A,#N/A,TRUE,"Conts";#N/A,#N/A,TRUE,"VOS";#N/A,#N/A,TRUE,"Warrington";#N/A,#N/A,TRUE,"Widnes"}</definedName>
    <definedName name="_____________ccr1" localSheetId="7" hidden="1">{#N/A,#N/A,TRUE,"Cover";#N/A,#N/A,TRUE,"Conts";#N/A,#N/A,TRUE,"VOS";#N/A,#N/A,TRUE,"Warrington";#N/A,#N/A,TRUE,"Widnes"}</definedName>
    <definedName name="_____________ccr1" hidden="1">{#N/A,#N/A,TRUE,"Cover";#N/A,#N/A,TRUE,"Conts";#N/A,#N/A,TRUE,"VOS";#N/A,#N/A,TRUE,"Warrington";#N/A,#N/A,TRUE,"Widnes"}</definedName>
    <definedName name="___________ccr1" localSheetId="5" hidden="1">{#N/A,#N/A,TRUE,"Cover";#N/A,#N/A,TRUE,"Conts";#N/A,#N/A,TRUE,"VOS";#N/A,#N/A,TRUE,"Warrington";#N/A,#N/A,TRUE,"Widnes"}</definedName>
    <definedName name="___________ccr1" localSheetId="14" hidden="1">{#N/A,#N/A,TRUE,"Cover";#N/A,#N/A,TRUE,"Conts";#N/A,#N/A,TRUE,"VOS";#N/A,#N/A,TRUE,"Warrington";#N/A,#N/A,TRUE,"Widnes"}</definedName>
    <definedName name="___________ccr1" localSheetId="7" hidden="1">{#N/A,#N/A,TRUE,"Cover";#N/A,#N/A,TRUE,"Conts";#N/A,#N/A,TRUE,"VOS";#N/A,#N/A,TRUE,"Warrington";#N/A,#N/A,TRUE,"Widnes"}</definedName>
    <definedName name="___________ccr1" hidden="1">{#N/A,#N/A,TRUE,"Cover";#N/A,#N/A,TRUE,"Conts";#N/A,#N/A,TRUE,"VOS";#N/A,#N/A,TRUE,"Warrington";#N/A,#N/A,TRUE,"Widnes"}</definedName>
    <definedName name="__________ccr1" localSheetId="5" hidden="1">{#N/A,#N/A,TRUE,"Cover";#N/A,#N/A,TRUE,"Conts";#N/A,#N/A,TRUE,"VOS";#N/A,#N/A,TRUE,"Warrington";#N/A,#N/A,TRUE,"Widnes"}</definedName>
    <definedName name="__________ccr1" localSheetId="14" hidden="1">{#N/A,#N/A,TRUE,"Cover";#N/A,#N/A,TRUE,"Conts";#N/A,#N/A,TRUE,"VOS";#N/A,#N/A,TRUE,"Warrington";#N/A,#N/A,TRUE,"Widnes"}</definedName>
    <definedName name="__________ccr1" localSheetId="7" hidden="1">{#N/A,#N/A,TRUE,"Cover";#N/A,#N/A,TRUE,"Conts";#N/A,#N/A,TRUE,"VOS";#N/A,#N/A,TRUE,"Warrington";#N/A,#N/A,TRUE,"Widnes"}</definedName>
    <definedName name="__________ccr1" hidden="1">{#N/A,#N/A,TRUE,"Cover";#N/A,#N/A,TRUE,"Conts";#N/A,#N/A,TRUE,"VOS";#N/A,#N/A,TRUE,"Warrington";#N/A,#N/A,TRUE,"Widnes"}</definedName>
    <definedName name="_________ccr1" localSheetId="5" hidden="1">{#N/A,#N/A,TRUE,"Cover";#N/A,#N/A,TRUE,"Conts";#N/A,#N/A,TRUE,"VOS";#N/A,#N/A,TRUE,"Warrington";#N/A,#N/A,TRUE,"Widnes"}</definedName>
    <definedName name="_________ccr1" localSheetId="14" hidden="1">{#N/A,#N/A,TRUE,"Cover";#N/A,#N/A,TRUE,"Conts";#N/A,#N/A,TRUE,"VOS";#N/A,#N/A,TRUE,"Warrington";#N/A,#N/A,TRUE,"Widnes"}</definedName>
    <definedName name="_________ccr1" localSheetId="7" hidden="1">{#N/A,#N/A,TRUE,"Cover";#N/A,#N/A,TRUE,"Conts";#N/A,#N/A,TRUE,"VOS";#N/A,#N/A,TRUE,"Warrington";#N/A,#N/A,TRUE,"Widnes"}</definedName>
    <definedName name="_________ccr1" hidden="1">{#N/A,#N/A,TRUE,"Cover";#N/A,#N/A,TRUE,"Conts";#N/A,#N/A,TRUE,"VOS";#N/A,#N/A,TRUE,"Warrington";#N/A,#N/A,TRUE,"Widnes"}</definedName>
    <definedName name="________ccr1" localSheetId="5" hidden="1">{#N/A,#N/A,TRUE,"Cover";#N/A,#N/A,TRUE,"Conts";#N/A,#N/A,TRUE,"VOS";#N/A,#N/A,TRUE,"Warrington";#N/A,#N/A,TRUE,"Widnes"}</definedName>
    <definedName name="________ccr1" localSheetId="14" hidden="1">{#N/A,#N/A,TRUE,"Cover";#N/A,#N/A,TRUE,"Conts";#N/A,#N/A,TRUE,"VOS";#N/A,#N/A,TRUE,"Warrington";#N/A,#N/A,TRUE,"Widnes"}</definedName>
    <definedName name="________ccr1" localSheetId="7" hidden="1">{#N/A,#N/A,TRUE,"Cover";#N/A,#N/A,TRUE,"Conts";#N/A,#N/A,TRUE,"VOS";#N/A,#N/A,TRUE,"Warrington";#N/A,#N/A,TRUE,"Widnes"}</definedName>
    <definedName name="________ccr1" hidden="1">{#N/A,#N/A,TRUE,"Cover";#N/A,#N/A,TRUE,"Conts";#N/A,#N/A,TRUE,"VOS";#N/A,#N/A,TRUE,"Warrington";#N/A,#N/A,TRUE,"Widnes"}</definedName>
    <definedName name="_______ccr1" localSheetId="5" hidden="1">{#N/A,#N/A,TRUE,"Cover";#N/A,#N/A,TRUE,"Conts";#N/A,#N/A,TRUE,"VOS";#N/A,#N/A,TRUE,"Warrington";#N/A,#N/A,TRUE,"Widnes"}</definedName>
    <definedName name="_______ccr1" localSheetId="14" hidden="1">{#N/A,#N/A,TRUE,"Cover";#N/A,#N/A,TRUE,"Conts";#N/A,#N/A,TRUE,"VOS";#N/A,#N/A,TRUE,"Warrington";#N/A,#N/A,TRUE,"Widnes"}</definedName>
    <definedName name="_______ccr1" localSheetId="7" hidden="1">{#N/A,#N/A,TRUE,"Cover";#N/A,#N/A,TRUE,"Conts";#N/A,#N/A,TRUE,"VOS";#N/A,#N/A,TRUE,"Warrington";#N/A,#N/A,TRUE,"Widnes"}</definedName>
    <definedName name="_______ccr1" hidden="1">{#N/A,#N/A,TRUE,"Cover";#N/A,#N/A,TRUE,"Conts";#N/A,#N/A,TRUE,"VOS";#N/A,#N/A,TRUE,"Warrington";#N/A,#N/A,TRUE,"Widnes"}</definedName>
    <definedName name="______ccr1" localSheetId="5" hidden="1">{#N/A,#N/A,TRUE,"Cover";#N/A,#N/A,TRUE,"Conts";#N/A,#N/A,TRUE,"VOS";#N/A,#N/A,TRUE,"Warrington";#N/A,#N/A,TRUE,"Widnes"}</definedName>
    <definedName name="______ccr1" localSheetId="14" hidden="1">{#N/A,#N/A,TRUE,"Cover";#N/A,#N/A,TRUE,"Conts";#N/A,#N/A,TRUE,"VOS";#N/A,#N/A,TRUE,"Warrington";#N/A,#N/A,TRUE,"Widnes"}</definedName>
    <definedName name="______ccr1" localSheetId="7" hidden="1">{#N/A,#N/A,TRUE,"Cover";#N/A,#N/A,TRUE,"Conts";#N/A,#N/A,TRUE,"VOS";#N/A,#N/A,TRUE,"Warrington";#N/A,#N/A,TRUE,"Widnes"}</definedName>
    <definedName name="______ccr1" hidden="1">{#N/A,#N/A,TRUE,"Cover";#N/A,#N/A,TRUE,"Conts";#N/A,#N/A,TRUE,"VOS";#N/A,#N/A,TRUE,"Warrington";#N/A,#N/A,TRUE,"Widnes"}</definedName>
    <definedName name="_____ab1" localSheetId="5" hidden="1">{#N/A,#N/A,FALSE,"SumD";#N/A,#N/A,FALSE,"ElecD";#N/A,#N/A,FALSE,"MechD";#N/A,#N/A,FALSE,"GeotD";#N/A,#N/A,FALSE,"PrcsD";#N/A,#N/A,FALSE,"TunnD";#N/A,#N/A,FALSE,"CivlD";#N/A,#N/A,FALSE,"NtwkD";#N/A,#N/A,FALSE,"EstgD";#N/A,#N/A,FALSE,"PEngD"}</definedName>
    <definedName name="_____ab1" localSheetId="14"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5" hidden="1">{#N/A,#N/A,TRUE,"Cover";#N/A,#N/A,TRUE,"Conts";#N/A,#N/A,TRUE,"VOS";#N/A,#N/A,TRUE,"Warrington";#N/A,#N/A,TRUE,"Widnes"}</definedName>
    <definedName name="_____ccr1" localSheetId="14" hidden="1">{#N/A,#N/A,TRUE,"Cover";#N/A,#N/A,TRUE,"Conts";#N/A,#N/A,TRUE,"VOS";#N/A,#N/A,TRUE,"Warrington";#N/A,#N/A,TRUE,"Widnes"}</definedName>
    <definedName name="_____ccr1" localSheetId="7" hidden="1">{#N/A,#N/A,TRUE,"Cover";#N/A,#N/A,TRUE,"Conts";#N/A,#N/A,TRUE,"VOS";#N/A,#N/A,TRUE,"Warrington";#N/A,#N/A,TRUE,"Widnes"}</definedName>
    <definedName name="_____ccr1" hidden="1">{#N/A,#N/A,TRUE,"Cover";#N/A,#N/A,TRUE,"Conts";#N/A,#N/A,TRUE,"VOS";#N/A,#N/A,TRUE,"Warrington";#N/A,#N/A,TRUE,"Widnes"}</definedName>
    <definedName name="_____old3" localSheetId="5" hidden="1">{#N/A,#N/A,FALSE,"Summary";#N/A,#N/A,FALSE,"3TJ";#N/A,#N/A,FALSE,"3TN";#N/A,#N/A,FALSE,"3TP";#N/A,#N/A,FALSE,"3SJ";#N/A,#N/A,FALSE,"3CJ";#N/A,#N/A,FALSE,"3CN";#N/A,#N/A,FALSE,"3CP";#N/A,#N/A,FALSE,"3A"}</definedName>
    <definedName name="_____old3" localSheetId="14"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5" hidden="1">{#N/A,#N/A,FALSE,"SumD";#N/A,#N/A,FALSE,"ElecD";#N/A,#N/A,FALSE,"MechD";#N/A,#N/A,FALSE,"GeotD";#N/A,#N/A,FALSE,"PrcsD";#N/A,#N/A,FALSE,"TunnD";#N/A,#N/A,FALSE,"CivlD";#N/A,#N/A,FALSE,"NtwkD";#N/A,#N/A,FALSE,"EstgD";#N/A,#N/A,FALSE,"PEngD"}</definedName>
    <definedName name="____ab1" localSheetId="14"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5" hidden="1">{#N/A,#N/A,TRUE,"Cover";#N/A,#N/A,TRUE,"Conts";#N/A,#N/A,TRUE,"VOS";#N/A,#N/A,TRUE,"Warrington";#N/A,#N/A,TRUE,"Widnes"}</definedName>
    <definedName name="____ccr1" localSheetId="14" hidden="1">{#N/A,#N/A,TRUE,"Cover";#N/A,#N/A,TRUE,"Conts";#N/A,#N/A,TRUE,"VOS";#N/A,#N/A,TRUE,"Warrington";#N/A,#N/A,TRUE,"Widnes"}</definedName>
    <definedName name="____ccr1" localSheetId="7" hidden="1">{#N/A,#N/A,TRUE,"Cover";#N/A,#N/A,TRUE,"Conts";#N/A,#N/A,TRUE,"VOS";#N/A,#N/A,TRUE,"Warrington";#N/A,#N/A,TRUE,"Widnes"}</definedName>
    <definedName name="____ccr1" hidden="1">{#N/A,#N/A,TRUE,"Cover";#N/A,#N/A,TRUE,"Conts";#N/A,#N/A,TRUE,"VOS";#N/A,#N/A,TRUE,"Warrington";#N/A,#N/A,TRUE,"Widnes"}</definedName>
    <definedName name="____ccr2" localSheetId="5" hidden="1">{#N/A,#N/A,TRUE,"Cover";#N/A,#N/A,TRUE,"Conts";#N/A,#N/A,TRUE,"VOS";#N/A,#N/A,TRUE,"Warrington";#N/A,#N/A,TRUE,"Widnes"}</definedName>
    <definedName name="____ccr2" localSheetId="14" hidden="1">{#N/A,#N/A,TRUE,"Cover";#N/A,#N/A,TRUE,"Conts";#N/A,#N/A,TRUE,"VOS";#N/A,#N/A,TRUE,"Warrington";#N/A,#N/A,TRUE,"Widnes"}</definedName>
    <definedName name="____ccr2" localSheetId="7" hidden="1">{#N/A,#N/A,TRUE,"Cover";#N/A,#N/A,TRUE,"Conts";#N/A,#N/A,TRUE,"VOS";#N/A,#N/A,TRUE,"Warrington";#N/A,#N/A,TRUE,"Widnes"}</definedName>
    <definedName name="____ccr2" hidden="1">{#N/A,#N/A,TRUE,"Cover";#N/A,#N/A,TRUE,"Conts";#N/A,#N/A,TRUE,"VOS";#N/A,#N/A,TRUE,"Warrington";#N/A,#N/A,TRUE,"Widnes"}</definedName>
    <definedName name="____old3" localSheetId="5" hidden="1">{#N/A,#N/A,FALSE,"Summary";#N/A,#N/A,FALSE,"3TJ";#N/A,#N/A,FALSE,"3TN";#N/A,#N/A,FALSE,"3TP";#N/A,#N/A,FALSE,"3SJ";#N/A,#N/A,FALSE,"3CJ";#N/A,#N/A,FALSE,"3CN";#N/A,#N/A,FALSE,"3CP";#N/A,#N/A,FALSE,"3A"}</definedName>
    <definedName name="____old3" localSheetId="14"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5" hidden="1">{#N/A,#N/A,FALSE,"SumD";#N/A,#N/A,FALSE,"ElecD";#N/A,#N/A,FALSE,"MechD";#N/A,#N/A,FALSE,"GeotD";#N/A,#N/A,FALSE,"PrcsD";#N/A,#N/A,FALSE,"TunnD";#N/A,#N/A,FALSE,"CivlD";#N/A,#N/A,FALSE,"NtwkD";#N/A,#N/A,FALSE,"EstgD";#N/A,#N/A,FALSE,"PEngD"}</definedName>
    <definedName name="___ab1" localSheetId="14"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5" hidden="1">{#N/A,#N/A,TRUE,"Cover";#N/A,#N/A,TRUE,"Conts";#N/A,#N/A,TRUE,"VOS";#N/A,#N/A,TRUE,"Warrington";#N/A,#N/A,TRUE,"Widnes"}</definedName>
    <definedName name="___ccr1" localSheetId="14" hidden="1">{#N/A,#N/A,TRUE,"Cover";#N/A,#N/A,TRUE,"Conts";#N/A,#N/A,TRUE,"VOS";#N/A,#N/A,TRUE,"Warrington";#N/A,#N/A,TRUE,"Widnes"}</definedName>
    <definedName name="___ccr1" localSheetId="7" hidden="1">{#N/A,#N/A,TRUE,"Cover";#N/A,#N/A,TRUE,"Conts";#N/A,#N/A,TRUE,"VOS";#N/A,#N/A,TRUE,"Warrington";#N/A,#N/A,TRUE,"Widnes"}</definedName>
    <definedName name="___ccr1" hidden="1">{#N/A,#N/A,TRUE,"Cover";#N/A,#N/A,TRUE,"Conts";#N/A,#N/A,TRUE,"VOS";#N/A,#N/A,TRUE,"Warrington";#N/A,#N/A,TRUE,"Widnes"}</definedName>
    <definedName name="___ccr2" localSheetId="5" hidden="1">{#N/A,#N/A,TRUE,"Cover";#N/A,#N/A,TRUE,"Conts";#N/A,#N/A,TRUE,"VOS";#N/A,#N/A,TRUE,"Warrington";#N/A,#N/A,TRUE,"Widnes"}</definedName>
    <definedName name="___ccr2" localSheetId="14" hidden="1">{#N/A,#N/A,TRUE,"Cover";#N/A,#N/A,TRUE,"Conts";#N/A,#N/A,TRUE,"VOS";#N/A,#N/A,TRUE,"Warrington";#N/A,#N/A,TRUE,"Widnes"}</definedName>
    <definedName name="___ccr2" localSheetId="7" hidden="1">{#N/A,#N/A,TRUE,"Cover";#N/A,#N/A,TRUE,"Conts";#N/A,#N/A,TRUE,"VOS";#N/A,#N/A,TRUE,"Warrington";#N/A,#N/A,TRUE,"Widnes"}</definedName>
    <definedName name="___ccr2" hidden="1">{#N/A,#N/A,TRUE,"Cover";#N/A,#N/A,TRUE,"Conts";#N/A,#N/A,TRUE,"VOS";#N/A,#N/A,TRUE,"Warrington";#N/A,#N/A,TRUE,"Widnes"}</definedName>
    <definedName name="___old3" localSheetId="5" hidden="1">{#N/A,#N/A,FALSE,"Summary";#N/A,#N/A,FALSE,"3TJ";#N/A,#N/A,FALSE,"3TN";#N/A,#N/A,FALSE,"3TP";#N/A,#N/A,FALSE,"3SJ";#N/A,#N/A,FALSE,"3CJ";#N/A,#N/A,FALSE,"3CN";#N/A,#N/A,FALSE,"3CP";#N/A,#N/A,FALSE,"3A"}</definedName>
    <definedName name="___old3" localSheetId="14"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5" hidden="1">#REF!</definedName>
    <definedName name="__123Graph_A" hidden="1">#REF!</definedName>
    <definedName name="__123Graph_ACURRENT" localSheetId="5" hidden="1">#REF!</definedName>
    <definedName name="__123Graph_ACURRENT" hidden="1">#REF!</definedName>
    <definedName name="__123Graph_B" localSheetId="5" hidden="1">#REF!</definedName>
    <definedName name="__123Graph_B" hidden="1">#REF!</definedName>
    <definedName name="__ccr1" localSheetId="5" hidden="1">{#N/A,#N/A,TRUE,"Cover";#N/A,#N/A,TRUE,"Conts";#N/A,#N/A,TRUE,"VOS";#N/A,#N/A,TRUE,"Warrington";#N/A,#N/A,TRUE,"Widnes"}</definedName>
    <definedName name="__ccr1" localSheetId="14" hidden="1">{#N/A,#N/A,TRUE,"Cover";#N/A,#N/A,TRUE,"Conts";#N/A,#N/A,TRUE,"VOS";#N/A,#N/A,TRUE,"Warrington";#N/A,#N/A,TRUE,"Widnes"}</definedName>
    <definedName name="__ccr1" localSheetId="7" hidden="1">{#N/A,#N/A,TRUE,"Cover";#N/A,#N/A,TRUE,"Conts";#N/A,#N/A,TRUE,"VOS";#N/A,#N/A,TRUE,"Warrington";#N/A,#N/A,TRUE,"Widnes"}</definedName>
    <definedName name="__ccr1" hidden="1">{#N/A,#N/A,TRUE,"Cover";#N/A,#N/A,TRUE,"Conts";#N/A,#N/A,TRUE,"VOS";#N/A,#N/A,TRUE,"Warrington";#N/A,#N/A,TRUE,"Widnes"}</definedName>
    <definedName name="_1B.05.M.010.0010" localSheetId="5">#REF!</definedName>
    <definedName name="_1B.05.M.010.0010" localSheetId="14">#REF!</definedName>
    <definedName name="_1B.05.M.010.0010" localSheetId="7">#REF!</definedName>
    <definedName name="_1B.05.M.010.0010">#REF!</definedName>
    <definedName name="_1B.05.M.010.0050" localSheetId="5">#REF!</definedName>
    <definedName name="_1B.05.M.010.0050" localSheetId="14">#REF!</definedName>
    <definedName name="_1B.05.M.010.0050" localSheetId="7">#REF!</definedName>
    <definedName name="_1B.05.M.010.0050">#REF!</definedName>
    <definedName name="_1B.05.M.0100.0010" localSheetId="5">#REF!</definedName>
    <definedName name="_1B.05.M.0100.0010">#REF!</definedName>
    <definedName name="_1B.05.M.020.0010" localSheetId="5">#REF!</definedName>
    <definedName name="_1B.05.M.020.0010">#REF!</definedName>
    <definedName name="_1B.05.M.020.0020" localSheetId="5">#REF!</definedName>
    <definedName name="_1B.05.M.020.0020">#REF!</definedName>
    <definedName name="_1B.05.M.020.0030" localSheetId="5">#REF!</definedName>
    <definedName name="_1B.05.M.020.0030">#REF!</definedName>
    <definedName name="_1B.05.M.020.0040" localSheetId="5">#REF!</definedName>
    <definedName name="_1B.05.M.020.0040">#REF!</definedName>
    <definedName name="_1B.05.M.030.0010" localSheetId="5">#REF!</definedName>
    <definedName name="_1B.05.M.030.0010">#REF!</definedName>
    <definedName name="_1B.05.M.030.0020" localSheetId="5">#REF!</definedName>
    <definedName name="_1B.05.M.030.0020">#REF!</definedName>
    <definedName name="_1B.05.M.040.0010" localSheetId="5">#REF!</definedName>
    <definedName name="_1B.05.M.040.0010">#REF!</definedName>
    <definedName name="_1B.05.M.050.0010" localSheetId="5">#REF!</definedName>
    <definedName name="_1B.05.M.050.0010">#REF!</definedName>
    <definedName name="_1B.05.M.050.0020" localSheetId="5">#REF!</definedName>
    <definedName name="_1B.05.M.050.0020">#REF!</definedName>
    <definedName name="_1B.05.M.050.0030" localSheetId="5">#REF!</definedName>
    <definedName name="_1B.05.M.050.0030">#REF!</definedName>
    <definedName name="_1B.05.M.060.0020" localSheetId="5">#REF!</definedName>
    <definedName name="_1B.05.M.060.0020">#REF!</definedName>
    <definedName name="_1B.05.M.060.0100" localSheetId="5">#REF!</definedName>
    <definedName name="_1B.05.M.060.0100">#REF!</definedName>
    <definedName name="_1B.05.M.070.0010" localSheetId="5">#REF!</definedName>
    <definedName name="_1B.05.M.070.0010">#REF!</definedName>
    <definedName name="_1B.05.M.070.0020" localSheetId="5">#REF!</definedName>
    <definedName name="_1B.05.M.070.0020">#REF!</definedName>
    <definedName name="_1B.05.M.070.0030" localSheetId="5">#REF!</definedName>
    <definedName name="_1B.05.M.070.0030">#REF!</definedName>
    <definedName name="_1B.05.M.070.0040" localSheetId="5">#REF!</definedName>
    <definedName name="_1B.05.M.070.0040">#REF!</definedName>
    <definedName name="_1B.05.M.070.0050" localSheetId="5">#REF!</definedName>
    <definedName name="_1B.05.M.070.0050">#REF!</definedName>
    <definedName name="_1B.05.M.080.0010" localSheetId="5">#REF!</definedName>
    <definedName name="_1B.05.M.080.0010">#REF!</definedName>
    <definedName name="_1B.05.M.090.0010" localSheetId="5">#REF!</definedName>
    <definedName name="_1B.05.M.090.0010">#REF!</definedName>
    <definedName name="_1B.09.P.010.0010" localSheetId="5">#REF!</definedName>
    <definedName name="_1B.09.P.010.0010">#REF!</definedName>
    <definedName name="_1B.09.P.010.0020" localSheetId="5">#REF!</definedName>
    <definedName name="_1B.09.P.010.0020">#REF!</definedName>
    <definedName name="_1B.09.P.010.0030" localSheetId="5">#REF!</definedName>
    <definedName name="_1B.09.P.010.0030">#REF!</definedName>
    <definedName name="_1B.09.P.010.0040" localSheetId="5">#REF!</definedName>
    <definedName name="_1B.09.P.010.0040">#REF!</definedName>
    <definedName name="_1B.09.P.010.0050" localSheetId="5">#REF!</definedName>
    <definedName name="_1B.09.P.010.0050">#REF!</definedName>
    <definedName name="_1B.09.P.010.0060" localSheetId="5">#REF!</definedName>
    <definedName name="_1B.09.P.010.0060">#REF!</definedName>
    <definedName name="_1B.09.P.010.0070" localSheetId="5">#REF!</definedName>
    <definedName name="_1B.09.P.010.0070">#REF!</definedName>
    <definedName name="_1B.09.P.020.0010" localSheetId="5">#REF!</definedName>
    <definedName name="_1B.09.P.020.0010">#REF!</definedName>
    <definedName name="_1B.09.P.020.0020" localSheetId="5">#REF!</definedName>
    <definedName name="_1B.09.P.020.0020">#REF!</definedName>
    <definedName name="_1B.09.P.020.0030" localSheetId="5">#REF!</definedName>
    <definedName name="_1B.09.P.020.0030">#REF!</definedName>
    <definedName name="_1B.09.P.020.0040" localSheetId="5">#REF!</definedName>
    <definedName name="_1B.09.P.020.0040">#REF!</definedName>
    <definedName name="_1B.09.P.020.0050" localSheetId="5">#REF!</definedName>
    <definedName name="_1B.09.P.020.0050">#REF!</definedName>
    <definedName name="_1B.09.P.020.0060" localSheetId="5">#REF!</definedName>
    <definedName name="_1B.09.P.020.0060">#REF!</definedName>
    <definedName name="_1B.09.P.020.0070" localSheetId="5">#REF!</definedName>
    <definedName name="_1B.09.P.020.0070">#REF!</definedName>
    <definedName name="_1B.09.P.020.0080" localSheetId="5">#REF!</definedName>
    <definedName name="_1B.09.P.020.0080">#REF!</definedName>
    <definedName name="_1B.09.P.020.0090" localSheetId="5">#REF!</definedName>
    <definedName name="_1B.09.P.020.0090">#REF!</definedName>
    <definedName name="_1B.09.P.020.0100" localSheetId="5">#REF!</definedName>
    <definedName name="_1B.09.P.020.0100">#REF!</definedName>
    <definedName name="_1B.09.P.020.0110" localSheetId="5">#REF!</definedName>
    <definedName name="_1B.09.P.020.0110">#REF!</definedName>
    <definedName name="_1B.09.P.020.0120" localSheetId="5">#REF!</definedName>
    <definedName name="_1B.09.P.020.0120">#REF!</definedName>
    <definedName name="_1B.09.P.020.0130" localSheetId="5">#REF!</definedName>
    <definedName name="_1B.09.P.020.0130">#REF!</definedName>
    <definedName name="_1B.09.P.020.0140" localSheetId="5">#REF!</definedName>
    <definedName name="_1B.09.P.020.0140">#REF!</definedName>
    <definedName name="_1B.09.P.020.0150" localSheetId="5">#REF!</definedName>
    <definedName name="_1B.09.P.020.0150">#REF!</definedName>
    <definedName name="_1B.09.P.030.0010" localSheetId="5">#REF!</definedName>
    <definedName name="_1B.09.P.030.0010">#REF!</definedName>
    <definedName name="_1B.09.P.030.0020" localSheetId="5">#REF!</definedName>
    <definedName name="_1B.09.P.030.0020">#REF!</definedName>
    <definedName name="_1B.09.P.030.0030" localSheetId="5">#REF!</definedName>
    <definedName name="_1B.09.P.030.0030">#REF!</definedName>
    <definedName name="_1B.09.P.030.0040" localSheetId="5">#REF!</definedName>
    <definedName name="_1B.09.P.030.0040">#REF!</definedName>
    <definedName name="_1B.09.P.030.0050" localSheetId="5">#REF!</definedName>
    <definedName name="_1B.09.P.030.0050">#REF!</definedName>
    <definedName name="_1B.09.P.030.0060" localSheetId="5">#REF!</definedName>
    <definedName name="_1B.09.P.030.0060">#REF!</definedName>
    <definedName name="_1B.09.P.040.0010" localSheetId="5">#REF!</definedName>
    <definedName name="_1B.09.P.040.0010">#REF!</definedName>
    <definedName name="_1B.09.P.040.0020" localSheetId="5">#REF!</definedName>
    <definedName name="_1B.09.P.040.0020">#REF!</definedName>
    <definedName name="_1B.09.P.040.0030" localSheetId="5">#REF!</definedName>
    <definedName name="_1B.09.P.040.0030">#REF!</definedName>
    <definedName name="_1B.09.P.050.0010" localSheetId="5">#REF!</definedName>
    <definedName name="_1B.09.P.050.0010">#REF!</definedName>
    <definedName name="_1B.09.P.050.0020" localSheetId="5">#REF!</definedName>
    <definedName name="_1B.09.P.050.0020">#REF!</definedName>
    <definedName name="_1B.09.P.060.0010" localSheetId="5">#REF!</definedName>
    <definedName name="_1B.09.P.060.0010">#REF!</definedName>
    <definedName name="_1B.09.P.060.0020" localSheetId="5">#REF!</definedName>
    <definedName name="_1B.09.P.060.0020">#REF!</definedName>
    <definedName name="_1B.09.P.060.0030" localSheetId="5">#REF!</definedName>
    <definedName name="_1B.09.P.060.0030">#REF!</definedName>
    <definedName name="_1B.09.P.060.0040" localSheetId="5">#REF!</definedName>
    <definedName name="_1B.09.P.060.0040">#REF!</definedName>
    <definedName name="_1B.09.P.060.0050" localSheetId="5">#REF!</definedName>
    <definedName name="_1B.09.P.060.0050">#REF!</definedName>
    <definedName name="_1B.09.P.060.0060" localSheetId="5">#REF!</definedName>
    <definedName name="_1B.09.P.060.0060">#REF!</definedName>
    <definedName name="_1B.09.P.060.0070" localSheetId="5">#REF!</definedName>
    <definedName name="_1B.09.P.060.0070">#REF!</definedName>
    <definedName name="_1B.09.P.060.0080" localSheetId="5">#REF!</definedName>
    <definedName name="_1B.09.P.060.0080">#REF!</definedName>
    <definedName name="_1B.09.P.060.0090" localSheetId="5">#REF!</definedName>
    <definedName name="_1B.09.P.060.0090">#REF!</definedName>
    <definedName name="_1B.09.P.060.0100" localSheetId="5">#REF!</definedName>
    <definedName name="_1B.09.P.060.0100">#REF!</definedName>
    <definedName name="_1B.09.P.060.0110" localSheetId="5">#REF!</definedName>
    <definedName name="_1B.09.P.060.0110">#REF!</definedName>
    <definedName name="_1B.09.P.070.0010" localSheetId="5">#REF!</definedName>
    <definedName name="_1B.09.P.070.0010">#REF!</definedName>
    <definedName name="_1B.09.P.070.0020" localSheetId="5">#REF!</definedName>
    <definedName name="_1B.09.P.070.0020">#REF!</definedName>
    <definedName name="_1B.09.P.070.0030" localSheetId="5">#REF!</definedName>
    <definedName name="_1B.09.P.070.0030">#REF!</definedName>
    <definedName name="_1B.09.P.080.0010" localSheetId="5">#REF!</definedName>
    <definedName name="_1B.09.P.080.0010">#REF!</definedName>
    <definedName name="_1B.09.R.010.0010" localSheetId="5">#REF!</definedName>
    <definedName name="_1B.09.R.010.0010">#REF!</definedName>
    <definedName name="_1B.09.R.010.0020" localSheetId="5">#REF!</definedName>
    <definedName name="_1B.09.R.010.0020">#REF!</definedName>
    <definedName name="_1B.09.R.010.0030" localSheetId="5">#REF!</definedName>
    <definedName name="_1B.09.R.010.0030">#REF!</definedName>
    <definedName name="_1B.09.R.010.0040" localSheetId="5">#REF!</definedName>
    <definedName name="_1B.09.R.010.0040">#REF!</definedName>
    <definedName name="_1B.09.R.010.0050" localSheetId="5">#REF!</definedName>
    <definedName name="_1B.09.R.010.0050">#REF!</definedName>
    <definedName name="_1B.09.R.010.0060" localSheetId="5">#REF!</definedName>
    <definedName name="_1B.09.R.010.0060">#REF!</definedName>
    <definedName name="_1B.09.R.010.0070" localSheetId="5">#REF!</definedName>
    <definedName name="_1B.09.R.010.0070">#REF!</definedName>
    <definedName name="_1B.09.R.010.0080" localSheetId="5">#REF!</definedName>
    <definedName name="_1B.09.R.010.0080">#REF!</definedName>
    <definedName name="_1B.09.R.010.0090" localSheetId="5">#REF!</definedName>
    <definedName name="_1B.09.R.010.0090">#REF!</definedName>
    <definedName name="_1B.09.R.010.0100" localSheetId="5">#REF!</definedName>
    <definedName name="_1B.09.R.010.0100">#REF!</definedName>
    <definedName name="_1B.09.R.010.0120" localSheetId="5">#REF!</definedName>
    <definedName name="_1B.09.R.010.0120">#REF!</definedName>
    <definedName name="_1B.09.R.010.0130" localSheetId="5">#REF!</definedName>
    <definedName name="_1B.09.R.010.0130">#REF!</definedName>
    <definedName name="_1B.09.R.010.0140" localSheetId="5">#REF!</definedName>
    <definedName name="_1B.09.R.010.0140">#REF!</definedName>
    <definedName name="_1B.09.R.010.0150" localSheetId="5">#REF!</definedName>
    <definedName name="_1B.09.R.010.0150">#REF!</definedName>
    <definedName name="_1B.09.R.010.0160" localSheetId="5">#REF!</definedName>
    <definedName name="_1B.09.R.010.0160">#REF!</definedName>
    <definedName name="_1B.09.R.020.0010" localSheetId="5">#REF!</definedName>
    <definedName name="_1B.09.R.020.0010">#REF!</definedName>
    <definedName name="_1B.09.R.020.0020" localSheetId="5">#REF!</definedName>
    <definedName name="_1B.09.R.020.0020">#REF!</definedName>
    <definedName name="_1B.09.R.020.0030" localSheetId="5">#REF!</definedName>
    <definedName name="_1B.09.R.020.0030">#REF!</definedName>
    <definedName name="_1B.09.R.020.0040" localSheetId="5">#REF!</definedName>
    <definedName name="_1B.09.R.020.0040">#REF!</definedName>
    <definedName name="_1B.09.R.020.0050" localSheetId="5">#REF!</definedName>
    <definedName name="_1B.09.R.020.0050">#REF!</definedName>
    <definedName name="_1B.09.R.020.0060" localSheetId="5">#REF!</definedName>
    <definedName name="_1B.09.R.020.0060">#REF!</definedName>
    <definedName name="_1B.09.R.020.0070" localSheetId="5">#REF!</definedName>
    <definedName name="_1B.09.R.020.0070">#REF!</definedName>
    <definedName name="_1B.09.R.020.0080" localSheetId="5">#REF!</definedName>
    <definedName name="_1B.09.R.020.0080">#REF!</definedName>
    <definedName name="_1B.09.R.020.0090" localSheetId="5">#REF!</definedName>
    <definedName name="_1B.09.R.020.0090">#REF!</definedName>
    <definedName name="_1B.09.R.020.0100" localSheetId="5">#REF!</definedName>
    <definedName name="_1B.09.R.020.0100">#REF!</definedName>
    <definedName name="_1B.09.R.030.0010" localSheetId="5">#REF!</definedName>
    <definedName name="_1B.09.R.030.0010">#REF!</definedName>
    <definedName name="_1B.09.R.040.0010" localSheetId="5">#REF!</definedName>
    <definedName name="_1B.09.R.040.0010">#REF!</definedName>
    <definedName name="_1B.09.R.040.0020" localSheetId="5">#REF!</definedName>
    <definedName name="_1B.09.R.040.0020">#REF!</definedName>
    <definedName name="_1B.09.R.040.0030" localSheetId="5">#REF!</definedName>
    <definedName name="_1B.09.R.040.0030">#REF!</definedName>
    <definedName name="_1B.09.R.040.0040" localSheetId="5">#REF!</definedName>
    <definedName name="_1B.09.R.040.0040">#REF!</definedName>
    <definedName name="_1B.09.R.040.0050" localSheetId="5">#REF!</definedName>
    <definedName name="_1B.09.R.040.0050">#REF!</definedName>
    <definedName name="_1B.09.R.040.0060" localSheetId="5">#REF!</definedName>
    <definedName name="_1B.09.R.040.0060">#REF!</definedName>
    <definedName name="_1B.09.R.040.0070" localSheetId="5">#REF!</definedName>
    <definedName name="_1B.09.R.040.0070">#REF!</definedName>
    <definedName name="_1B.09.R.040.0080" localSheetId="5">#REF!</definedName>
    <definedName name="_1B.09.R.040.0080">#REF!</definedName>
    <definedName name="_1B.09.R.040.0090" localSheetId="5">#REF!</definedName>
    <definedName name="_1B.09.R.040.0090">#REF!</definedName>
    <definedName name="_1B.09.R.040.0100" localSheetId="5">#REF!</definedName>
    <definedName name="_1B.09.R.040.0100">#REF!</definedName>
    <definedName name="_1B.09.R.040.0110" localSheetId="5">#REF!</definedName>
    <definedName name="_1B.09.R.040.0110">#REF!</definedName>
    <definedName name="_1B.09.R.050.0010" localSheetId="5">#REF!</definedName>
    <definedName name="_1B.09.R.050.0010">#REF!</definedName>
    <definedName name="_1B.09.R.060.0010" localSheetId="5">#REF!</definedName>
    <definedName name="_1B.09.R.060.0010">#REF!</definedName>
    <definedName name="_1B.09.R.060.0020" localSheetId="5">#REF!</definedName>
    <definedName name="_1B.09.R.060.0020">#REF!</definedName>
    <definedName name="_1B.09.R.060.0030" localSheetId="5">#REF!</definedName>
    <definedName name="_1B.09.R.060.0030">#REF!</definedName>
    <definedName name="_1B.09.R.070.0010" localSheetId="5">#REF!</definedName>
    <definedName name="_1B.09.R.070.0010">#REF!</definedName>
    <definedName name="_1B.09.R.080.0010" localSheetId="5">#REF!</definedName>
    <definedName name="_1B.09.R.080.0010">#REF!</definedName>
    <definedName name="_1B.09.R.080.0020" localSheetId="5">#REF!</definedName>
    <definedName name="_1B.09.R.080.0020">#REF!</definedName>
    <definedName name="_1B.09.R.080.0030" localSheetId="5">#REF!</definedName>
    <definedName name="_1B.09.R.080.0030">#REF!</definedName>
    <definedName name="_1B.09.R.080.0040" localSheetId="5">#REF!</definedName>
    <definedName name="_1B.09.R.080.0040">#REF!</definedName>
    <definedName name="_1B.09.R.080.0050" localSheetId="5">#REF!</definedName>
    <definedName name="_1B.09.R.080.0050">#REF!</definedName>
    <definedName name="_1B.09.R.080.0060" localSheetId="5">#REF!</definedName>
    <definedName name="_1B.09.R.080.0060">#REF!</definedName>
    <definedName name="_1B.09.R.080.0070" localSheetId="5">#REF!</definedName>
    <definedName name="_1B.09.R.080.0070">#REF!</definedName>
    <definedName name="_1B.09.R.080.0080" localSheetId="5">#REF!</definedName>
    <definedName name="_1B.09.R.080.0080">#REF!</definedName>
    <definedName name="_1B.09.R.080.0090" localSheetId="5">#REF!</definedName>
    <definedName name="_1B.09.R.080.0090">#REF!</definedName>
    <definedName name="_1B.09.R.080.0100" localSheetId="5">#REF!</definedName>
    <definedName name="_1B.09.R.080.0100">#REF!</definedName>
    <definedName name="_1B.09.R.080.0110" localSheetId="5">#REF!</definedName>
    <definedName name="_1B.09.R.080.0110">#REF!</definedName>
    <definedName name="_1B.09.R.080.0120" localSheetId="5">#REF!</definedName>
    <definedName name="_1B.09.R.080.0120">#REF!</definedName>
    <definedName name="_1B.09.R.090.0010" localSheetId="5">#REF!</definedName>
    <definedName name="_1B.09.R.090.0010">#REF!</definedName>
    <definedName name="_1B.09.U.010.0010" localSheetId="5">#REF!</definedName>
    <definedName name="_1B.09.U.010.0010">#REF!</definedName>
    <definedName name="_1B.09.U.010.0020" localSheetId="5">#REF!</definedName>
    <definedName name="_1B.09.U.010.0020">#REF!</definedName>
    <definedName name="_1B.09.U.020.0010" localSheetId="5">#REF!</definedName>
    <definedName name="_1B.09.U.020.0010">#REF!</definedName>
    <definedName name="_1B.09.U.020.0020" localSheetId="5">#REF!</definedName>
    <definedName name="_1B.09.U.020.0020">#REF!</definedName>
    <definedName name="_1B.09.U.020.0030" localSheetId="5">#REF!</definedName>
    <definedName name="_1B.09.U.020.0030">#REF!</definedName>
    <definedName name="_1B.09.U.020.0040" localSheetId="5">#REF!</definedName>
    <definedName name="_1B.09.U.020.0040">#REF!</definedName>
    <definedName name="_1B.09.U.020.0050" localSheetId="5">#REF!</definedName>
    <definedName name="_1B.09.U.020.0050">#REF!</definedName>
    <definedName name="_1B.09.U.020.0060" localSheetId="5">#REF!</definedName>
    <definedName name="_1B.09.U.020.0060">#REF!</definedName>
    <definedName name="_1B.09.U.020.0070" localSheetId="5">#REF!</definedName>
    <definedName name="_1B.09.U.020.0070">#REF!</definedName>
    <definedName name="_1B.09.U.020.0080" localSheetId="5">#REF!</definedName>
    <definedName name="_1B.09.U.020.0080">#REF!</definedName>
    <definedName name="_1B.09.U.030.0010" localSheetId="5">#REF!</definedName>
    <definedName name="_1B.09.U.030.0010">#REF!</definedName>
    <definedName name="_1B.09.U.030.0020" localSheetId="5">#REF!</definedName>
    <definedName name="_1B.09.U.030.0020">#REF!</definedName>
    <definedName name="_1B.09.U.030.0030" localSheetId="5">#REF!</definedName>
    <definedName name="_1B.09.U.030.0030">#REF!</definedName>
    <definedName name="_1B.09.U.030.0040" localSheetId="5">#REF!</definedName>
    <definedName name="_1B.09.U.030.0040">#REF!</definedName>
    <definedName name="_1B.09.U.040.0010" localSheetId="5">#REF!</definedName>
    <definedName name="_1B.09.U.040.0010">#REF!</definedName>
    <definedName name="_1B.09.U.040.0020" localSheetId="5">#REF!</definedName>
    <definedName name="_1B.09.U.040.0020">#REF!</definedName>
    <definedName name="_1B.09.U.040.0030" localSheetId="5">#REF!</definedName>
    <definedName name="_1B.09.U.040.0030">#REF!</definedName>
    <definedName name="_1B.09.U.040.0040" localSheetId="5">#REF!</definedName>
    <definedName name="_1B.09.U.040.0040">#REF!</definedName>
    <definedName name="_1B.09.U.040.0050" localSheetId="5">#REF!</definedName>
    <definedName name="_1B.09.U.040.0050">#REF!</definedName>
    <definedName name="_1B.09.U.040.0060" localSheetId="5">#REF!</definedName>
    <definedName name="_1B.09.U.040.0060">#REF!</definedName>
    <definedName name="_1B.09.U.040.0070" localSheetId="5">#REF!</definedName>
    <definedName name="_1B.09.U.040.0070">#REF!</definedName>
    <definedName name="_1B.09.U.040.0080" localSheetId="5">#REF!</definedName>
    <definedName name="_1B.09.U.040.0080">#REF!</definedName>
    <definedName name="_1B.09.U.040.0090" localSheetId="5">#REF!</definedName>
    <definedName name="_1B.09.U.040.0090">#REF!</definedName>
    <definedName name="_1B.09.U.040.0110" localSheetId="5">#REF!</definedName>
    <definedName name="_1B.09.U.040.0110">#REF!</definedName>
    <definedName name="_1B.09.U.040.0120" localSheetId="5">#REF!</definedName>
    <definedName name="_1B.09.U.040.0120">#REF!</definedName>
    <definedName name="_1B.09.U.040.0130" localSheetId="5">#REF!</definedName>
    <definedName name="_1B.09.U.040.0130">#REF!</definedName>
    <definedName name="_1B.09.U.040.0140" localSheetId="5">#REF!</definedName>
    <definedName name="_1B.09.U.040.0140">#REF!</definedName>
    <definedName name="_1B.09.U.040.0150" localSheetId="5">#REF!</definedName>
    <definedName name="_1B.09.U.040.0150">#REF!</definedName>
    <definedName name="_1B.09.U.040.0160" localSheetId="5">#REF!</definedName>
    <definedName name="_1B.09.U.040.0160">#REF!</definedName>
    <definedName name="_1B.09.U.040.0170" localSheetId="5">#REF!</definedName>
    <definedName name="_1B.09.U.040.0170">#REF!</definedName>
    <definedName name="_1B.09.U.040.0180" localSheetId="5">#REF!</definedName>
    <definedName name="_1B.09.U.040.0180">#REF!</definedName>
    <definedName name="_1B.09.U.040.0190" localSheetId="5">#REF!</definedName>
    <definedName name="_1B.09.U.040.0190">#REF!</definedName>
    <definedName name="_1B.09.U.040.0200" localSheetId="5">#REF!</definedName>
    <definedName name="_1B.09.U.040.0200">#REF!</definedName>
    <definedName name="_1B.09.U.040.0210" localSheetId="5">#REF!</definedName>
    <definedName name="_1B.09.U.040.0210">#REF!</definedName>
    <definedName name="_1B.09.U.040.0220" localSheetId="5">#REF!</definedName>
    <definedName name="_1B.09.U.040.0220">#REF!</definedName>
    <definedName name="_1B.09.U.040.0230" localSheetId="5">#REF!</definedName>
    <definedName name="_1B.09.U.040.0230">#REF!</definedName>
    <definedName name="_1B.09.U.040.0250" localSheetId="5">#REF!</definedName>
    <definedName name="_1B.09.U.040.0250">#REF!</definedName>
    <definedName name="_1B.09.U.050.0010" localSheetId="5">#REF!</definedName>
    <definedName name="_1B.09.U.050.0010">#REF!</definedName>
    <definedName name="_1B.09.U.050.0020" localSheetId="5">#REF!</definedName>
    <definedName name="_1B.09.U.050.0020">#REF!</definedName>
    <definedName name="_1B.09.U.050.0030" localSheetId="5">#REF!</definedName>
    <definedName name="_1B.09.U.050.0030">#REF!</definedName>
    <definedName name="_1B.09.U.050.0040" localSheetId="5">#REF!</definedName>
    <definedName name="_1B.09.U.050.0040">#REF!</definedName>
    <definedName name="_1B.09.U.050.0050" localSheetId="5">#REF!</definedName>
    <definedName name="_1B.09.U.050.0050">#REF!</definedName>
    <definedName name="_1B.09.U.060.0010" localSheetId="5">#REF!</definedName>
    <definedName name="_1B.09.U.060.0010">#REF!</definedName>
    <definedName name="_1B.09.U.060.0020" localSheetId="5">#REF!</definedName>
    <definedName name="_1B.09.U.060.0020">#REF!</definedName>
    <definedName name="_1B.09.U.060.0030" localSheetId="5">#REF!</definedName>
    <definedName name="_1B.09.U.060.0030">#REF!</definedName>
    <definedName name="_1B.09.U.060.0040" localSheetId="5">#REF!</definedName>
    <definedName name="_1B.09.U.060.0040">#REF!</definedName>
    <definedName name="_1B.09.U.060.0050" localSheetId="5">#REF!</definedName>
    <definedName name="_1B.09.U.060.0050">#REF!</definedName>
    <definedName name="_1B.09.U.060.0060" localSheetId="5">#REF!</definedName>
    <definedName name="_1B.09.U.060.0060">#REF!</definedName>
    <definedName name="_1B.09.U.070.0010" localSheetId="5">#REF!</definedName>
    <definedName name="_1B.09.U.070.0010">#REF!</definedName>
    <definedName name="_1B.09.U.070.0020" localSheetId="5">#REF!</definedName>
    <definedName name="_1B.09.U.070.0020">#REF!</definedName>
    <definedName name="_1B.09.U.070.0030" localSheetId="5">#REF!</definedName>
    <definedName name="_1B.09.U.070.0030">#REF!</definedName>
    <definedName name="_1B.09.U.080.0010" localSheetId="5">#REF!</definedName>
    <definedName name="_1B.09.U.080.0010">#REF!</definedName>
    <definedName name="_1B.09.U.080.0020" localSheetId="5">#REF!</definedName>
    <definedName name="_1B.09.U.080.0020">#REF!</definedName>
    <definedName name="_1B.09.U.080.0030" localSheetId="5">#REF!</definedName>
    <definedName name="_1B.09.U.080.0030">#REF!</definedName>
    <definedName name="_1B.09.U.080.0040" localSheetId="5">#REF!</definedName>
    <definedName name="_1B.09.U.080.0040">#REF!</definedName>
    <definedName name="_1B.09.U.090.0010" localSheetId="5">#REF!</definedName>
    <definedName name="_1B.09.U.090.0010">#REF!</definedName>
    <definedName name="_1B.09.U.090.0020" localSheetId="5">#REF!</definedName>
    <definedName name="_1B.09.U.090.0020">#REF!</definedName>
    <definedName name="_1B.09.U.090.0030" localSheetId="5">#REF!</definedName>
    <definedName name="_1B.09.U.090.0030">#REF!</definedName>
    <definedName name="_1B.09.U.100.0010" localSheetId="5">#REF!</definedName>
    <definedName name="_1B.09.U.100.0010">#REF!</definedName>
    <definedName name="_1B.09.U.100.0020" localSheetId="5">#REF!</definedName>
    <definedName name="_1B.09.U.100.0020">#REF!</definedName>
    <definedName name="_1B.09.U.100.0030" localSheetId="5">#REF!</definedName>
    <definedName name="_1B.09.U.100.0030">#REF!</definedName>
    <definedName name="_1B.09.U.100.0040" localSheetId="5">#REF!</definedName>
    <definedName name="_1B.09.U.100.0040">#REF!</definedName>
    <definedName name="_1B.09.U.110.0010" localSheetId="5">#REF!</definedName>
    <definedName name="_1B.09.U.110.0010">#REF!</definedName>
    <definedName name="_1B.09.U.110.0020" localSheetId="5">#REF!</definedName>
    <definedName name="_1B.09.U.110.0020">#REF!</definedName>
    <definedName name="_1B.09.U.110.0030" localSheetId="5">#REF!</definedName>
    <definedName name="_1B.09.U.110.0030">#REF!</definedName>
    <definedName name="_1B.09.U.110.0040" localSheetId="5">#REF!</definedName>
    <definedName name="_1B.09.U.110.0040">#REF!</definedName>
    <definedName name="_1B.09.U.110.0050" localSheetId="5">#REF!</definedName>
    <definedName name="_1B.09.U.110.0050">#REF!</definedName>
    <definedName name="_1B.09.U.110.0060" localSheetId="5">#REF!</definedName>
    <definedName name="_1B.09.U.110.0060">#REF!</definedName>
    <definedName name="_1B.09.U.110.0070" localSheetId="5">#REF!</definedName>
    <definedName name="_1B.09.U.110.0070">#REF!</definedName>
    <definedName name="_1B.09.U.120.0010" localSheetId="5">#REF!</definedName>
    <definedName name="_1B.09.U.120.0010">#REF!</definedName>
    <definedName name="_1B.09.U.130.0010" localSheetId="5">#REF!</definedName>
    <definedName name="_1B.09.U.130.0010">#REF!</definedName>
    <definedName name="_1B.09.U.130.0020" localSheetId="5">#REF!</definedName>
    <definedName name="_1B.09.U.130.0020">#REF!</definedName>
    <definedName name="_1B.09.U.200.0010" localSheetId="5">#REF!</definedName>
    <definedName name="_1B.09.U.200.0010">#REF!</definedName>
    <definedName name="_1B.09.W.010.0010" localSheetId="5">#REF!</definedName>
    <definedName name="_1B.09.W.010.0010">#REF!</definedName>
    <definedName name="_1B.09.W.010.0020" localSheetId="5">#REF!</definedName>
    <definedName name="_1B.09.W.010.0020">#REF!</definedName>
    <definedName name="_1B.09.W.010.0030" localSheetId="5">#REF!</definedName>
    <definedName name="_1B.09.W.010.0030">#REF!</definedName>
    <definedName name="_1B.09.W.010.0040" localSheetId="5">#REF!</definedName>
    <definedName name="_1B.09.W.010.0040">#REF!</definedName>
    <definedName name="_1B.09.W.010.0050" localSheetId="5">#REF!</definedName>
    <definedName name="_1B.09.W.010.0050">#REF!</definedName>
    <definedName name="_1B.09.W.010.0060" localSheetId="5">#REF!</definedName>
    <definedName name="_1B.09.W.010.0060">#REF!</definedName>
    <definedName name="_1B.09.W.010.0070" localSheetId="5">#REF!</definedName>
    <definedName name="_1B.09.W.010.0070">#REF!</definedName>
    <definedName name="_1B.09.W.010.0080" localSheetId="5">#REF!</definedName>
    <definedName name="_1B.09.W.010.0080">#REF!</definedName>
    <definedName name="_1B.09.W.010.0090" localSheetId="5">#REF!</definedName>
    <definedName name="_1B.09.W.010.0090">#REF!</definedName>
    <definedName name="_1B.09.W.010.0100" localSheetId="5">#REF!</definedName>
    <definedName name="_1B.09.W.010.0100">#REF!</definedName>
    <definedName name="_1B.09.W.010.0110" localSheetId="5">#REF!</definedName>
    <definedName name="_1B.09.W.010.0110">#REF!</definedName>
    <definedName name="_1B.09.W.010.0120" localSheetId="5">#REF!</definedName>
    <definedName name="_1B.09.W.010.0120">#REF!</definedName>
    <definedName name="_1B.09.W.010.0130" localSheetId="5">#REF!</definedName>
    <definedName name="_1B.09.W.010.0130">#REF!</definedName>
    <definedName name="_1B.09.W.010.0140" localSheetId="5">#REF!</definedName>
    <definedName name="_1B.09.W.010.0140">#REF!</definedName>
    <definedName name="_1B.09.W.010.0150" localSheetId="5">#REF!</definedName>
    <definedName name="_1B.09.W.010.0150">#REF!</definedName>
    <definedName name="_1B.09.W.020.0010" localSheetId="5">#REF!</definedName>
    <definedName name="_1B.09.W.020.0010">#REF!</definedName>
    <definedName name="_ab1" localSheetId="5" hidden="1">{#N/A,#N/A,FALSE,"SumD";#N/A,#N/A,FALSE,"ElecD";#N/A,#N/A,FALSE,"MechD";#N/A,#N/A,FALSE,"GeotD";#N/A,#N/A,FALSE,"PrcsD";#N/A,#N/A,FALSE,"TunnD";#N/A,#N/A,FALSE,"CivlD";#N/A,#N/A,FALSE,"NtwkD";#N/A,#N/A,FALSE,"EstgD";#N/A,#N/A,FALSE,"PEngD"}</definedName>
    <definedName name="_ab1" localSheetId="14"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5" hidden="1">{#N/A,#N/A,TRUE,"Cover";#N/A,#N/A,TRUE,"Conts";#N/A,#N/A,TRUE,"VOS";#N/A,#N/A,TRUE,"Warrington";#N/A,#N/A,TRUE,"Widnes"}</definedName>
    <definedName name="_ccr1" localSheetId="14" hidden="1">{#N/A,#N/A,TRUE,"Cover";#N/A,#N/A,TRUE,"Conts";#N/A,#N/A,TRUE,"VOS";#N/A,#N/A,TRUE,"Warrington";#N/A,#N/A,TRUE,"Widnes"}</definedName>
    <definedName name="_ccr1" localSheetId="7" hidden="1">{#N/A,#N/A,TRUE,"Cover";#N/A,#N/A,TRUE,"Conts";#N/A,#N/A,TRUE,"VOS";#N/A,#N/A,TRUE,"Warrington";#N/A,#N/A,TRUE,"Widnes"}</definedName>
    <definedName name="_ccr1" hidden="1">{#N/A,#N/A,TRUE,"Cover";#N/A,#N/A,TRUE,"Conts";#N/A,#N/A,TRUE,"VOS";#N/A,#N/A,TRUE,"Warrington";#N/A,#N/A,TRUE,"Widnes"}</definedName>
    <definedName name="_ccr2" localSheetId="5" hidden="1">{#N/A,#N/A,TRUE,"Cover";#N/A,#N/A,TRUE,"Conts";#N/A,#N/A,TRUE,"VOS";#N/A,#N/A,TRUE,"Warrington";#N/A,#N/A,TRUE,"Widnes"}</definedName>
    <definedName name="_ccr2" localSheetId="14" hidden="1">{#N/A,#N/A,TRUE,"Cover";#N/A,#N/A,TRUE,"Conts";#N/A,#N/A,TRUE,"VOS";#N/A,#N/A,TRUE,"Warrington";#N/A,#N/A,TRUE,"Widnes"}</definedName>
    <definedName name="_ccr2" localSheetId="7" hidden="1">{#N/A,#N/A,TRUE,"Cover";#N/A,#N/A,TRUE,"Conts";#N/A,#N/A,TRUE,"VOS";#N/A,#N/A,TRUE,"Warrington";#N/A,#N/A,TRUE,"Widnes"}</definedName>
    <definedName name="_ccr2" hidden="1">{#N/A,#N/A,TRUE,"Cover";#N/A,#N/A,TRUE,"Conts";#N/A,#N/A,TRUE,"VOS";#N/A,#N/A,TRUE,"Warrington";#N/A,#N/A,TRUE,"Widnes"}</definedName>
    <definedName name="_Dist_Values" localSheetId="5" hidden="1">#REF!</definedName>
    <definedName name="_Dist_Values" localSheetId="14" hidden="1">#REF!</definedName>
    <definedName name="_Dist_Values" localSheetId="7" hidden="1">#REF!</definedName>
    <definedName name="_Dist_Values" hidden="1">#REF!</definedName>
    <definedName name="_Fill" localSheetId="5" hidden="1">#REF!</definedName>
    <definedName name="_Fill" localSheetId="14" hidden="1">#REF!</definedName>
    <definedName name="_Fill" localSheetId="7" hidden="1">#REF!</definedName>
    <definedName name="_Fill" hidden="1">#REF!</definedName>
    <definedName name="_xlnm._FilterDatabase" localSheetId="5" hidden="1">'FIR Summary'!$A$7:$M$2246</definedName>
    <definedName name="_xlnm._FilterDatabase" localSheetId="23" hidden="1">'LOOK AHEAD '!#REF!</definedName>
    <definedName name="_xlnm._FilterDatabase" localSheetId="10" hidden="1">'Major Quantities'!$A$63:$YN$180</definedName>
    <definedName name="_xlnm._FilterDatabase" localSheetId="14" hidden="1">Procurement!$A$2:$Y$110</definedName>
    <definedName name="_xlnm._FilterDatabase" localSheetId="3" hidden="1">Progress!$A$6:$U$79</definedName>
    <definedName name="_xlnm._FilterDatabase" localSheetId="7" hidden="1">#REF!</definedName>
    <definedName name="_xlnm._FilterDatabase" hidden="1">#REF!</definedName>
    <definedName name="_jj300" localSheetId="5">#REF!</definedName>
    <definedName name="_jj300" localSheetId="14">#REF!</definedName>
    <definedName name="_jj300" localSheetId="7">#REF!</definedName>
    <definedName name="_jj300">#REF!</definedName>
    <definedName name="_Key1" localSheetId="5" hidden="1">#REF!</definedName>
    <definedName name="_Key1" localSheetId="14" hidden="1">#REF!</definedName>
    <definedName name="_Key1" localSheetId="7" hidden="1">#REF!</definedName>
    <definedName name="_Key1" hidden="1">#REF!</definedName>
    <definedName name="_Key2" localSheetId="5" hidden="1">#REF!</definedName>
    <definedName name="_Key2" localSheetId="14" hidden="1">#REF!</definedName>
    <definedName name="_Key2" localSheetId="7" hidden="1">#REF!</definedName>
    <definedName name="_Key2" hidden="1">#REF!</definedName>
    <definedName name="_old3" localSheetId="5" hidden="1">{#N/A,#N/A,FALSE,"Summary";#N/A,#N/A,FALSE,"3TJ";#N/A,#N/A,FALSE,"3TN";#N/A,#N/A,FALSE,"3TP";#N/A,#N/A,FALSE,"3SJ";#N/A,#N/A,FALSE,"3CJ";#N/A,#N/A,FALSE,"3CN";#N/A,#N/A,FALSE,"3CP";#N/A,#N/A,FALSE,"3A"}</definedName>
    <definedName name="_old3" localSheetId="14"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5" hidden="1">#REF!</definedName>
    <definedName name="_Parse_In" localSheetId="7" hidden="1">#REF!</definedName>
    <definedName name="_Parse_In" hidden="1">#REF!</definedName>
    <definedName name="_Parse_Out" localSheetId="5" hidden="1">#REF!</definedName>
    <definedName name="_Parse_Out" localSheetId="14" hidden="1">#REF!</definedName>
    <definedName name="_Parse_Out" localSheetId="7" hidden="1">#REF!</definedName>
    <definedName name="_Parse_Out" hidden="1">#REF!</definedName>
    <definedName name="_Regression_Int" hidden="1">1</definedName>
    <definedName name="_Sort" localSheetId="5" hidden="1">#REF!</definedName>
    <definedName name="_Sort" localSheetId="14" hidden="1">#REF!</definedName>
    <definedName name="_Sort" localSheetId="7" hidden="1">#REF!</definedName>
    <definedName name="_Sort" hidden="1">#REF!</definedName>
    <definedName name="_WT" localSheetId="5">#REF!</definedName>
    <definedName name="_WT" localSheetId="14">#REF!</definedName>
    <definedName name="_WT" localSheetId="7">#REF!</definedName>
    <definedName name="_WT">#REF!</definedName>
    <definedName name="A" localSheetId="5">#REF!</definedName>
    <definedName name="A" localSheetId="14">#REF!</definedName>
    <definedName name="A" localSheetId="7">#REF!</definedName>
    <definedName name="A">#REF!</definedName>
    <definedName name="a\sdasdf" localSheetId="5" hidden="1">{#N/A,#N/A,TRUE,"Cover";#N/A,#N/A,TRUE,"Conts";#N/A,#N/A,TRUE,"VOS";#N/A,#N/A,TRUE,"Warrington";#N/A,#N/A,TRUE,"Widnes"}</definedName>
    <definedName name="a\sdasdf" localSheetId="14" hidden="1">{#N/A,#N/A,TRUE,"Cover";#N/A,#N/A,TRUE,"Conts";#N/A,#N/A,TRUE,"VOS";#N/A,#N/A,TRUE,"Warrington";#N/A,#N/A,TRUE,"Widnes"}</definedName>
    <definedName name="a\sdasdf" localSheetId="7" hidden="1">{#N/A,#N/A,TRUE,"Cover";#N/A,#N/A,TRUE,"Conts";#N/A,#N/A,TRUE,"VOS";#N/A,#N/A,TRUE,"Warrington";#N/A,#N/A,TRUE,"Widnes"}</definedName>
    <definedName name="a\sdasdf" hidden="1">{#N/A,#N/A,TRUE,"Cover";#N/A,#N/A,TRUE,"Conts";#N/A,#N/A,TRUE,"VOS";#N/A,#N/A,TRUE,"Warrington";#N/A,#N/A,TRUE,"Widnes"}</definedName>
    <definedName name="AAA" localSheetId="5" hidden="1">#REF!</definedName>
    <definedName name="AAA" localSheetId="14" hidden="1">#REF!</definedName>
    <definedName name="AAA" localSheetId="7" hidden="1">#REF!</definedName>
    <definedName name="AAA" hidden="1">#REF!</definedName>
    <definedName name="aaaaaaaa" localSheetId="5" hidden="1">{#N/A,#N/A,TRUE,"Cover";#N/A,#N/A,TRUE,"Conts";#N/A,#N/A,TRUE,"VOS";#N/A,#N/A,TRUE,"Warrington";#N/A,#N/A,TRUE,"Widnes"}</definedName>
    <definedName name="aaaaaaaa" localSheetId="14" hidden="1">{#N/A,#N/A,TRUE,"Cover";#N/A,#N/A,TRUE,"Conts";#N/A,#N/A,TRUE,"VOS";#N/A,#N/A,TRUE,"Warrington";#N/A,#N/A,TRUE,"Widnes"}</definedName>
    <definedName name="aaaaaaaa" localSheetId="7" hidden="1">{#N/A,#N/A,TRUE,"Cover";#N/A,#N/A,TRUE,"Conts";#N/A,#N/A,TRUE,"VOS";#N/A,#N/A,TRUE,"Warrington";#N/A,#N/A,TRUE,"Widnes"}</definedName>
    <definedName name="aaaaaaaa" hidden="1">{#N/A,#N/A,TRUE,"Cover";#N/A,#N/A,TRUE,"Conts";#N/A,#N/A,TRUE,"VOS";#N/A,#N/A,TRUE,"Warrington";#N/A,#N/A,TRUE,"Widnes"}</definedName>
    <definedName name="ACC" localSheetId="5" hidden="1">{#N/A,#N/A,TRUE,"Cover";#N/A,#N/A,TRUE,"Conts";#N/A,#N/A,TRUE,"VOS";#N/A,#N/A,TRUE,"Warrington";#N/A,#N/A,TRUE,"Widnes"}</definedName>
    <definedName name="ACC" localSheetId="14" hidden="1">{#N/A,#N/A,TRUE,"Cover";#N/A,#N/A,TRUE,"Conts";#N/A,#N/A,TRUE,"VOS";#N/A,#N/A,TRUE,"Warrington";#N/A,#N/A,TRUE,"Widnes"}</definedName>
    <definedName name="ACC" localSheetId="7"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5" hidden="1">#REF!</definedName>
    <definedName name="accomation" localSheetId="14" hidden="1">#REF!</definedName>
    <definedName name="accomation" localSheetId="7" hidden="1">#REF!</definedName>
    <definedName name="accomation" hidden="1">#REF!</definedName>
    <definedName name="ACT" localSheetId="5">#REF!</definedName>
    <definedName name="ACT" localSheetId="14">#REF!</definedName>
    <definedName name="ACT" localSheetId="7">#REF!</definedName>
    <definedName name="ACT">#REF!</definedName>
    <definedName name="aegrgas" localSheetId="5" hidden="1">{#N/A,#N/A,TRUE,"Cover";#N/A,#N/A,TRUE,"Conts";#N/A,#N/A,TRUE,"VOS";#N/A,#N/A,TRUE,"Warrington";#N/A,#N/A,TRUE,"Widnes"}</definedName>
    <definedName name="aegrgas" localSheetId="14" hidden="1">{#N/A,#N/A,TRUE,"Cover";#N/A,#N/A,TRUE,"Conts";#N/A,#N/A,TRUE,"VOS";#N/A,#N/A,TRUE,"Warrington";#N/A,#N/A,TRUE,"Widnes"}</definedName>
    <definedName name="aegrgas" localSheetId="7" hidden="1">{#N/A,#N/A,TRUE,"Cover";#N/A,#N/A,TRUE,"Conts";#N/A,#N/A,TRUE,"VOS";#N/A,#N/A,TRUE,"Warrington";#N/A,#N/A,TRUE,"Widnes"}</definedName>
    <definedName name="aegrgas" hidden="1">{#N/A,#N/A,TRUE,"Cover";#N/A,#N/A,TRUE,"Conts";#N/A,#N/A,TRUE,"VOS";#N/A,#N/A,TRUE,"Warrington";#N/A,#N/A,TRUE,"Widnes"}</definedName>
    <definedName name="AERAFG" localSheetId="5" hidden="1">{#N/A,#N/A,TRUE,"Cover";#N/A,#N/A,TRUE,"Conts";#N/A,#N/A,TRUE,"VOS";#N/A,#N/A,TRUE,"Warrington";#N/A,#N/A,TRUE,"Widnes"}</definedName>
    <definedName name="AERAFG" localSheetId="14" hidden="1">{#N/A,#N/A,TRUE,"Cover";#N/A,#N/A,TRUE,"Conts";#N/A,#N/A,TRUE,"VOS";#N/A,#N/A,TRUE,"Warrington";#N/A,#N/A,TRUE,"Widnes"}</definedName>
    <definedName name="AERAFG" localSheetId="7" hidden="1">{#N/A,#N/A,TRUE,"Cover";#N/A,#N/A,TRUE,"Conts";#N/A,#N/A,TRUE,"VOS";#N/A,#N/A,TRUE,"Warrington";#N/A,#N/A,TRUE,"Widnes"}</definedName>
    <definedName name="AERAFG" hidden="1">{#N/A,#N/A,TRUE,"Cover";#N/A,#N/A,TRUE,"Conts";#N/A,#N/A,TRUE,"VOS";#N/A,#N/A,TRUE,"Warrington";#N/A,#N/A,TRUE,"Widnes"}</definedName>
    <definedName name="aerte" localSheetId="5" hidden="1">{#N/A,#N/A,TRUE,"Cover";#N/A,#N/A,TRUE,"Conts";#N/A,#N/A,TRUE,"VOS";#N/A,#N/A,TRUE,"Warrington";#N/A,#N/A,TRUE,"Widnes"}</definedName>
    <definedName name="aerte" localSheetId="14" hidden="1">{#N/A,#N/A,TRUE,"Cover";#N/A,#N/A,TRUE,"Conts";#N/A,#N/A,TRUE,"VOS";#N/A,#N/A,TRUE,"Warrington";#N/A,#N/A,TRUE,"Widnes"}</definedName>
    <definedName name="aerte" localSheetId="7" hidden="1">{#N/A,#N/A,TRUE,"Cover";#N/A,#N/A,TRUE,"Conts";#N/A,#N/A,TRUE,"VOS";#N/A,#N/A,TRUE,"Warrington";#N/A,#N/A,TRUE,"Widnes"}</definedName>
    <definedName name="aerte" hidden="1">{#N/A,#N/A,TRUE,"Cover";#N/A,#N/A,TRUE,"Conts";#N/A,#N/A,TRUE,"VOS";#N/A,#N/A,TRUE,"Warrington";#N/A,#N/A,TRUE,"Widnes"}</definedName>
    <definedName name="aertes" localSheetId="5" hidden="1">{#N/A,#N/A,TRUE,"Cover";#N/A,#N/A,TRUE,"Conts";#N/A,#N/A,TRUE,"VOS";#N/A,#N/A,TRUE,"Warrington";#N/A,#N/A,TRUE,"Widnes"}</definedName>
    <definedName name="aertes" localSheetId="14" hidden="1">{#N/A,#N/A,TRUE,"Cover";#N/A,#N/A,TRUE,"Conts";#N/A,#N/A,TRUE,"VOS";#N/A,#N/A,TRUE,"Warrington";#N/A,#N/A,TRUE,"Widnes"}</definedName>
    <definedName name="aertes" localSheetId="7" hidden="1">{#N/A,#N/A,TRUE,"Cover";#N/A,#N/A,TRUE,"Conts";#N/A,#N/A,TRUE,"VOS";#N/A,#N/A,TRUE,"Warrington";#N/A,#N/A,TRUE,"Widnes"}</definedName>
    <definedName name="aertes" hidden="1">{#N/A,#N/A,TRUE,"Cover";#N/A,#N/A,TRUE,"Conts";#N/A,#N/A,TRUE,"VOS";#N/A,#N/A,TRUE,"Warrington";#N/A,#N/A,TRUE,"Widnes"}</definedName>
    <definedName name="aetertryh" localSheetId="5" hidden="1">{#N/A,#N/A,TRUE,"Cover";#N/A,#N/A,TRUE,"Conts";#N/A,#N/A,TRUE,"VOS";#N/A,#N/A,TRUE,"Warrington";#N/A,#N/A,TRUE,"Widnes"}</definedName>
    <definedName name="aetertryh" localSheetId="14" hidden="1">{#N/A,#N/A,TRUE,"Cover";#N/A,#N/A,TRUE,"Conts";#N/A,#N/A,TRUE,"VOS";#N/A,#N/A,TRUE,"Warrington";#N/A,#N/A,TRUE,"Widnes"}</definedName>
    <definedName name="aetertryh" localSheetId="7" hidden="1">{#N/A,#N/A,TRUE,"Cover";#N/A,#N/A,TRUE,"Conts";#N/A,#N/A,TRUE,"VOS";#N/A,#N/A,TRUE,"Warrington";#N/A,#N/A,TRUE,"Widnes"}</definedName>
    <definedName name="aetertryh" hidden="1">{#N/A,#N/A,TRUE,"Cover";#N/A,#N/A,TRUE,"Conts";#N/A,#N/A,TRUE,"VOS";#N/A,#N/A,TRUE,"Warrington";#N/A,#N/A,TRUE,"Widnes"}</definedName>
    <definedName name="anvoice1" localSheetId="5" hidden="1">#REF!</definedName>
    <definedName name="anvoice1" localSheetId="14" hidden="1">#REF!</definedName>
    <definedName name="anvoice1" localSheetId="7" hidden="1">#REF!</definedName>
    <definedName name="anvoice1" hidden="1">#REF!</definedName>
    <definedName name="APPO" localSheetId="5" hidden="1">#REF!</definedName>
    <definedName name="APPO" localSheetId="14" hidden="1">#REF!</definedName>
    <definedName name="APPO" localSheetId="7" hidden="1">#REF!</definedName>
    <definedName name="APPO" hidden="1">#REF!</definedName>
    <definedName name="appraisal" localSheetId="5" hidden="1">{#N/A,#N/A,TRUE,"Cover";#N/A,#N/A,TRUE,"Conts";#N/A,#N/A,TRUE,"VOS";#N/A,#N/A,TRUE,"Warrington";#N/A,#N/A,TRUE,"Widnes"}</definedName>
    <definedName name="appraisal" localSheetId="14" hidden="1">{#N/A,#N/A,TRUE,"Cover";#N/A,#N/A,TRUE,"Conts";#N/A,#N/A,TRUE,"VOS";#N/A,#N/A,TRUE,"Warrington";#N/A,#N/A,TRUE,"Widnes"}</definedName>
    <definedName name="appraisal" localSheetId="7" hidden="1">{#N/A,#N/A,TRUE,"Cover";#N/A,#N/A,TRUE,"Conts";#N/A,#N/A,TRUE,"VOS";#N/A,#N/A,TRUE,"Warrington";#N/A,#N/A,TRUE,"Widnes"}</definedName>
    <definedName name="appraisal" hidden="1">{#N/A,#N/A,TRUE,"Cover";#N/A,#N/A,TRUE,"Conts";#N/A,#N/A,TRUE,"VOS";#N/A,#N/A,TRUE,"Warrington";#N/A,#N/A,TRUE,"Widnes"}</definedName>
    <definedName name="ARUN" localSheetId="5" hidden="1">#REF!</definedName>
    <definedName name="ARUN" localSheetId="14" hidden="1">#REF!</definedName>
    <definedName name="ARUN" localSheetId="7" hidden="1">#REF!</definedName>
    <definedName name="ARUN" hidden="1">#REF!</definedName>
    <definedName name="asdfsa" localSheetId="5" hidden="1">#REF!</definedName>
    <definedName name="asdfsa" localSheetId="14" hidden="1">#REF!</definedName>
    <definedName name="asdfsa" localSheetId="7" hidden="1">#REF!</definedName>
    <definedName name="asdfsa" hidden="1">#REF!</definedName>
    <definedName name="asgseg" localSheetId="5" hidden="1">{#N/A,#N/A,TRUE,"Cover";#N/A,#N/A,TRUE,"Conts";#N/A,#N/A,TRUE,"VOS";#N/A,#N/A,TRUE,"Warrington";#N/A,#N/A,TRUE,"Widnes"}</definedName>
    <definedName name="asgseg" localSheetId="14" hidden="1">{#N/A,#N/A,TRUE,"Cover";#N/A,#N/A,TRUE,"Conts";#N/A,#N/A,TRUE,"VOS";#N/A,#N/A,TRUE,"Warrington";#N/A,#N/A,TRUE,"Widnes"}</definedName>
    <definedName name="asgseg" localSheetId="7" hidden="1">{#N/A,#N/A,TRUE,"Cover";#N/A,#N/A,TRUE,"Conts";#N/A,#N/A,TRUE,"VOS";#N/A,#N/A,TRUE,"Warrington";#N/A,#N/A,TRUE,"Widnes"}</definedName>
    <definedName name="asgseg" hidden="1">{#N/A,#N/A,TRUE,"Cover";#N/A,#N/A,TRUE,"Conts";#N/A,#N/A,TRUE,"VOS";#N/A,#N/A,TRUE,"Warrington";#N/A,#N/A,TRUE,"Widnes"}</definedName>
    <definedName name="asrasnrjutu" localSheetId="5" hidden="1">{#N/A,#N/A,TRUE,"Cover";#N/A,#N/A,TRUE,"Conts";#N/A,#N/A,TRUE,"VOS";#N/A,#N/A,TRUE,"Warrington";#N/A,#N/A,TRUE,"Widnes"}</definedName>
    <definedName name="asrasnrjutu" localSheetId="14" hidden="1">{#N/A,#N/A,TRUE,"Cover";#N/A,#N/A,TRUE,"Conts";#N/A,#N/A,TRUE,"VOS";#N/A,#N/A,TRUE,"Warrington";#N/A,#N/A,TRUE,"Widnes"}</definedName>
    <definedName name="asrasnrjutu" localSheetId="7" hidden="1">{#N/A,#N/A,TRUE,"Cover";#N/A,#N/A,TRUE,"Conts";#N/A,#N/A,TRUE,"VOS";#N/A,#N/A,TRUE,"Warrington";#N/A,#N/A,TRUE,"Widnes"}</definedName>
    <definedName name="asrasnrjutu" hidden="1">{#N/A,#N/A,TRUE,"Cover";#N/A,#N/A,TRUE,"Conts";#N/A,#N/A,TRUE,"VOS";#N/A,#N/A,TRUE,"Warrington";#N/A,#N/A,TRUE,"Widnes"}</definedName>
    <definedName name="At_risk" localSheetId="7">#REF!</definedName>
    <definedName name="At_risk">#REF!</definedName>
    <definedName name="atrisk_total_net_rent_for_cashflow" localSheetId="7">#REF!</definedName>
    <definedName name="atrisk_total_net_rent_for_cashflow">#REF!</definedName>
    <definedName name="Audit_Category" localSheetId="5">#REF!</definedName>
    <definedName name="Audit_Category" localSheetId="8">#REF!</definedName>
    <definedName name="Audit_Category" localSheetId="15">#REF!</definedName>
    <definedName name="Audit_Category" localSheetId="14">#REF!</definedName>
    <definedName name="Audit_Category" localSheetId="6">#REF!</definedName>
    <definedName name="Audit_Category" localSheetId="7">#REF!</definedName>
    <definedName name="Audit_Category" localSheetId="4">#REF!</definedName>
    <definedName name="Audit_Category">#REF!</definedName>
    <definedName name="awt" localSheetId="5" hidden="1">{#N/A,#N/A,TRUE,"Cover";#N/A,#N/A,TRUE,"Conts";#N/A,#N/A,TRUE,"VOS";#N/A,#N/A,TRUE,"Warrington";#N/A,#N/A,TRUE,"Widnes"}</definedName>
    <definedName name="awt" localSheetId="14" hidden="1">{#N/A,#N/A,TRUE,"Cover";#N/A,#N/A,TRUE,"Conts";#N/A,#N/A,TRUE,"VOS";#N/A,#N/A,TRUE,"Warrington";#N/A,#N/A,TRUE,"Widnes"}</definedName>
    <definedName name="awt" localSheetId="7" hidden="1">{#N/A,#N/A,TRUE,"Cover";#N/A,#N/A,TRUE,"Conts";#N/A,#N/A,TRUE,"VOS";#N/A,#N/A,TRUE,"Warrington";#N/A,#N/A,TRUE,"Widnes"}</definedName>
    <definedName name="awt" hidden="1">{#N/A,#N/A,TRUE,"Cover";#N/A,#N/A,TRUE,"Conts";#N/A,#N/A,TRUE,"VOS";#N/A,#N/A,TRUE,"Warrington";#N/A,#N/A,TRUE,"Widnes"}</definedName>
    <definedName name="awyawghh" localSheetId="5" hidden="1">{#N/A,#N/A,TRUE,"Cover";#N/A,#N/A,TRUE,"Conts";#N/A,#N/A,TRUE,"VOS";#N/A,#N/A,TRUE,"Warrington";#N/A,#N/A,TRUE,"Widnes"}</definedName>
    <definedName name="awyawghh" localSheetId="14" hidden="1">{#N/A,#N/A,TRUE,"Cover";#N/A,#N/A,TRUE,"Conts";#N/A,#N/A,TRUE,"VOS";#N/A,#N/A,TRUE,"Warrington";#N/A,#N/A,TRUE,"Widnes"}</definedName>
    <definedName name="awyawghh" localSheetId="7" hidden="1">{#N/A,#N/A,TRUE,"Cover";#N/A,#N/A,TRUE,"Conts";#N/A,#N/A,TRUE,"VOS";#N/A,#N/A,TRUE,"Warrington";#N/A,#N/A,TRUE,"Widnes"}</definedName>
    <definedName name="awyawghh" hidden="1">{#N/A,#N/A,TRUE,"Cover";#N/A,#N/A,TRUE,"Conts";#N/A,#N/A,TRUE,"VOS";#N/A,#N/A,TRUE,"Warrington";#N/A,#N/A,TRUE,"Widnes"}</definedName>
    <definedName name="BAB_Control" localSheetId="5" hidden="1">{"'TELEPHONE Nos'!$A$1:$D$55"}</definedName>
    <definedName name="BAB_Control" localSheetId="14" hidden="1">{"'TELEPHONE Nos'!$A$1:$D$55"}</definedName>
    <definedName name="BAB_Control" localSheetId="7" hidden="1">{"'TELEPHONE Nos'!$A$1:$D$55"}</definedName>
    <definedName name="BAB_Control" hidden="1">{"'TELEPHONE Nos'!$A$1:$D$55"}</definedName>
    <definedName name="bb" localSheetId="5" hidden="1">{#N/A,#N/A,TRUE,"Cover";#N/A,#N/A,TRUE,"Conts";#N/A,#N/A,TRUE,"VOS";#N/A,#N/A,TRUE,"Warrington";#N/A,#N/A,TRUE,"Widnes"}</definedName>
    <definedName name="bb" localSheetId="14" hidden="1">{#N/A,#N/A,TRUE,"Cover";#N/A,#N/A,TRUE,"Conts";#N/A,#N/A,TRUE,"VOS";#N/A,#N/A,TRUE,"Warrington";#N/A,#N/A,TRUE,"Widnes"}</definedName>
    <definedName name="bb" localSheetId="7" hidden="1">{#N/A,#N/A,TRUE,"Cover";#N/A,#N/A,TRUE,"Conts";#N/A,#N/A,TRUE,"VOS";#N/A,#N/A,TRUE,"Warrington";#N/A,#N/A,TRUE,"Widnes"}</definedName>
    <definedName name="bb" hidden="1">{#N/A,#N/A,TRUE,"Cover";#N/A,#N/A,TRUE,"Conts";#N/A,#N/A,TRUE,"VOS";#N/A,#N/A,TRUE,"Warrington";#N/A,#N/A,TRUE,"Widnes"}</definedName>
    <definedName name="bbbbbbbbbb" localSheetId="5" hidden="1">#REF!</definedName>
    <definedName name="bbbbbbbbbb" localSheetId="14" hidden="1">#REF!</definedName>
    <definedName name="bbbbbbbbbb" localSheetId="7" hidden="1">#REF!</definedName>
    <definedName name="bbbbbbbbbb" hidden="1">#REF!</definedName>
    <definedName name="BC">#REF!</definedName>
    <definedName name="BCIS" localSheetId="5" hidden="1">{#N/A,#N/A,TRUE,"Cover";#N/A,#N/A,TRUE,"Conts";#N/A,#N/A,TRUE,"VOS";#N/A,#N/A,TRUE,"Warrington";#N/A,#N/A,TRUE,"Widnes"}</definedName>
    <definedName name="BCIS" localSheetId="14" hidden="1">{#N/A,#N/A,TRUE,"Cover";#N/A,#N/A,TRUE,"Conts";#N/A,#N/A,TRUE,"VOS";#N/A,#N/A,TRUE,"Warrington";#N/A,#N/A,TRUE,"Widnes"}</definedName>
    <definedName name="BCIS" localSheetId="7" hidden="1">{#N/A,#N/A,TRUE,"Cover";#N/A,#N/A,TRUE,"Conts";#N/A,#N/A,TRUE,"VOS";#N/A,#N/A,TRUE,"Warrington";#N/A,#N/A,TRUE,"Widnes"}</definedName>
    <definedName name="BCIS" hidden="1">{#N/A,#N/A,TRUE,"Cover";#N/A,#N/A,TRUE,"Conts";#N/A,#N/A,TRUE,"VOS";#N/A,#N/A,TRUE,"Warrington";#N/A,#N/A,TRUE,"Widnes"}</definedName>
    <definedName name="BCTemp" localSheetId="7">#REF!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5">#REF!</definedName>
    <definedName name="BUILDER_S__PROFIT__AND__ATTENDANCE" localSheetId="14">#REF!</definedName>
    <definedName name="BUILDER_S__PROFIT__AND__ATTENDANCE" localSheetId="7">#REF!</definedName>
    <definedName name="BUILDER_S__PROFIT__AND__ATTENDANCE">#REF!</definedName>
    <definedName name="BuiltIn_Print_Area___0" localSheetId="5">#REF!</definedName>
    <definedName name="BuiltIn_Print_Area___0" localSheetId="14">#REF!</definedName>
    <definedName name="BuiltIn_Print_Area___0" localSheetId="7">#REF!</definedName>
    <definedName name="BuiltIn_Print_Area___0">#REF!</definedName>
    <definedName name="car_park_cash_flow" localSheetId="7">#REF!</definedName>
    <definedName name="car_park_cash_flow">#REF!</definedName>
    <definedName name="CARGO" localSheetId="5" hidden="1">{#N/A,#N/A,FALSE,"C3";#N/A,#N/A,FALSE,"D2-17";#N/A,#N/A,FALSE,"C2-17";#N/A,#N/A,FALSE,"C2-CIVIL";#N/A,#N/A,FALSE,"D1-C1 contract";#N/A,#N/A,FALSE,"D1-CIVIL";#N/A,#N/A,FALSE,"C1 hourly";#N/A,#N/A,FALSE,"C1 contract";#N/A,#N/A,FALSE,"D1-C1 hourly"}</definedName>
    <definedName name="CARGO" localSheetId="14"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5" hidden="1">{#N/A,#N/A,TRUE,"Cover";#N/A,#N/A,TRUE,"Conts";#N/A,#N/A,TRUE,"VOS";#N/A,#N/A,TRUE,"Warrington";#N/A,#N/A,TRUE,"Widnes"}</definedName>
    <definedName name="cashfl" localSheetId="14" hidden="1">{#N/A,#N/A,TRUE,"Cover";#N/A,#N/A,TRUE,"Conts";#N/A,#N/A,TRUE,"VOS";#N/A,#N/A,TRUE,"Warrington";#N/A,#N/A,TRUE,"Widnes"}</definedName>
    <definedName name="cashfl" localSheetId="7" hidden="1">{#N/A,#N/A,TRUE,"Cover";#N/A,#N/A,TRUE,"Conts";#N/A,#N/A,TRUE,"VOS";#N/A,#N/A,TRUE,"Warrington";#N/A,#N/A,TRUE,"Widnes"}</definedName>
    <definedName name="cashfl" hidden="1">{#N/A,#N/A,TRUE,"Cover";#N/A,#N/A,TRUE,"Conts";#N/A,#N/A,TRUE,"VOS";#N/A,#N/A,TRUE,"Warrington";#N/A,#N/A,TRUE,"Widnes"}</definedName>
    <definedName name="cccccc" localSheetId="5" hidden="1">{#N/A,#N/A,TRUE,"Cover";#N/A,#N/A,TRUE,"Conts";#N/A,#N/A,TRUE,"VOS";#N/A,#N/A,TRUE,"Warrington";#N/A,#N/A,TRUE,"Widnes"}</definedName>
    <definedName name="cccccc" localSheetId="14" hidden="1">{#N/A,#N/A,TRUE,"Cover";#N/A,#N/A,TRUE,"Conts";#N/A,#N/A,TRUE,"VOS";#N/A,#N/A,TRUE,"Warrington";#N/A,#N/A,TRUE,"Widnes"}</definedName>
    <definedName name="cccccc" localSheetId="7" hidden="1">{#N/A,#N/A,TRUE,"Cover";#N/A,#N/A,TRUE,"Conts";#N/A,#N/A,TRUE,"VOS";#N/A,#N/A,TRUE,"Warrington";#N/A,#N/A,TRUE,"Widnes"}</definedName>
    <definedName name="cccccc" hidden="1">{#N/A,#N/A,TRUE,"Cover";#N/A,#N/A,TRUE,"Conts";#N/A,#N/A,TRUE,"VOS";#N/A,#N/A,TRUE,"Warrington";#N/A,#N/A,TRUE,"Widnes"}</definedName>
    <definedName name="CCR" localSheetId="5" hidden="1">{#N/A,#N/A,TRUE,"Cover";#N/A,#N/A,TRUE,"Conts";#N/A,#N/A,TRUE,"VOS";#N/A,#N/A,TRUE,"Warrington";#N/A,#N/A,TRUE,"Widnes"}</definedName>
    <definedName name="CCR" localSheetId="14" hidden="1">{#N/A,#N/A,TRUE,"Cover";#N/A,#N/A,TRUE,"Conts";#N/A,#N/A,TRUE,"VOS";#N/A,#N/A,TRUE,"Warrington";#N/A,#N/A,TRUE,"Widnes"}</definedName>
    <definedName name="CCR" localSheetId="7" hidden="1">{#N/A,#N/A,TRUE,"Cover";#N/A,#N/A,TRUE,"Conts";#N/A,#N/A,TRUE,"VOS";#N/A,#N/A,TRUE,"Warrington";#N/A,#N/A,TRUE,"Widnes"}</definedName>
    <definedName name="CCR" hidden="1">{#N/A,#N/A,TRUE,"Cover";#N/A,#N/A,TRUE,"Conts";#N/A,#N/A,TRUE,"VOS";#N/A,#N/A,TRUE,"Warrington";#N/A,#N/A,TRUE,"Widnes"}</definedName>
    <definedName name="CEILING__FINISHES" localSheetId="5">#REF!</definedName>
    <definedName name="CEILING__FINISHES">#REF!</definedName>
    <definedName name="CEMP_Category" localSheetId="8">#REF!</definedName>
    <definedName name="CEMP_Category" localSheetId="15">#REF!</definedName>
    <definedName name="CEMP_Category" localSheetId="6">#REF!</definedName>
    <definedName name="CEMP_Category" localSheetId="4">#REF!</definedName>
    <definedName name="CEMP_Category">#REF!</definedName>
    <definedName name="CESMM3rdDiv">#REF!</definedName>
    <definedName name="Channel_Template" localSheetId="7">#REF!</definedName>
    <definedName name="Channel_Template">#REF!</definedName>
    <definedName name="ChannelSched">#REF!</definedName>
    <definedName name="chris" localSheetId="5" hidden="1">{#N/A,#N/A,TRUE,"Cover";#N/A,#N/A,TRUE,"Conts";#N/A,#N/A,TRUE,"VOS";#N/A,#N/A,TRUE,"Warrington";#N/A,#N/A,TRUE,"Widnes"}</definedName>
    <definedName name="chris" localSheetId="14" hidden="1">{#N/A,#N/A,TRUE,"Cover";#N/A,#N/A,TRUE,"Conts";#N/A,#N/A,TRUE,"VOS";#N/A,#N/A,TRUE,"Warrington";#N/A,#N/A,TRUE,"Widnes"}</definedName>
    <definedName name="chris" localSheetId="7" hidden="1">{#N/A,#N/A,TRUE,"Cover";#N/A,#N/A,TRUE,"Conts";#N/A,#N/A,TRUE,"VOS";#N/A,#N/A,TRUE,"Warrington";#N/A,#N/A,TRUE,"Widnes"}</definedName>
    <definedName name="chris" hidden="1">{#N/A,#N/A,TRUE,"Cover";#N/A,#N/A,TRUE,"Conts";#N/A,#N/A,TRUE,"VOS";#N/A,#N/A,TRUE,"Warrington";#N/A,#N/A,TRUE,"Widnes"}</definedName>
    <definedName name="Comp_ME" localSheetId="5">#REF!</definedName>
    <definedName name="Comp_ME" localSheetId="14">#REF!</definedName>
    <definedName name="Comp_ME" localSheetId="7">#REF!</definedName>
    <definedName name="Comp_ME">#REF!</definedName>
    <definedName name="complete" localSheetId="5">#REF!</definedName>
    <definedName name="complete" localSheetId="8">#REF!</definedName>
    <definedName name="complete" localSheetId="15">#REF!</definedName>
    <definedName name="complete" localSheetId="14">#REF!</definedName>
    <definedName name="complete" localSheetId="6">#REF!</definedName>
    <definedName name="complete" localSheetId="4">#REF!</definedName>
    <definedName name="complete">#REF!</definedName>
    <definedName name="completion_date" localSheetId="7">#REF!</definedName>
    <definedName name="completion_date">#REF!</definedName>
    <definedName name="CON" localSheetId="5" hidden="1">{#N/A,#N/A,TRUE,"Cover";#N/A,#N/A,TRUE,"Conts";#N/A,#N/A,TRUE,"VOS";#N/A,#N/A,TRUE,"Warrington";#N/A,#N/A,TRUE,"Widnes"}</definedName>
    <definedName name="CON" localSheetId="14" hidden="1">{#N/A,#N/A,TRUE,"Cover";#N/A,#N/A,TRUE,"Conts";#N/A,#N/A,TRUE,"VOS";#N/A,#N/A,TRUE,"Warrington";#N/A,#N/A,TRUE,"Widnes"}</definedName>
    <definedName name="CON" localSheetId="7"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5" hidden="1">{#N/A,#N/A,TRUE,"Cover";#N/A,#N/A,TRUE,"Conts";#N/A,#N/A,TRUE,"VOS";#N/A,#N/A,TRUE,"Warrington";#N/A,#N/A,TRUE,"Widnes"}</definedName>
    <definedName name="CONCOURSE" localSheetId="14" hidden="1">{#N/A,#N/A,TRUE,"Cover";#N/A,#N/A,TRUE,"Conts";#N/A,#N/A,TRUE,"VOS";#N/A,#N/A,TRUE,"Warrington";#N/A,#N/A,TRUE,"Widnes"}</definedName>
    <definedName name="CONCOURSE" localSheetId="7"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5">#REF!</definedName>
    <definedName name="_xlnm.Database" localSheetId="14">#REF!</definedName>
    <definedName name="_xlnm.Database" localSheetId="7">#REF!</definedName>
    <definedName name="_xlnm.Database">#REF!</definedName>
    <definedName name="Date">#REF!</definedName>
    <definedName name="dd" localSheetId="5" hidden="1">{#N/A,#N/A,TRUE,"Cover";#N/A,#N/A,TRUE,"Conts";#N/A,#N/A,TRUE,"VOS";#N/A,#N/A,TRUE,"Warrington";#N/A,#N/A,TRUE,"Widnes"}</definedName>
    <definedName name="dd" localSheetId="14" hidden="1">{#N/A,#N/A,TRUE,"Cover";#N/A,#N/A,TRUE,"Conts";#N/A,#N/A,TRUE,"VOS";#N/A,#N/A,TRUE,"Warrington";#N/A,#N/A,TRUE,"Widnes"}</definedName>
    <definedName name="dd" localSheetId="7" hidden="1">{#N/A,#N/A,TRUE,"Cover";#N/A,#N/A,TRUE,"Conts";#N/A,#N/A,TRUE,"VOS";#N/A,#N/A,TRUE,"Warrington";#N/A,#N/A,TRUE,"Widnes"}</definedName>
    <definedName name="dd" hidden="1">{#N/A,#N/A,TRUE,"Cover";#N/A,#N/A,TRUE,"Conts";#N/A,#N/A,TRUE,"VOS";#N/A,#N/A,TRUE,"Warrington";#N/A,#N/A,TRUE,"Widnes"}</definedName>
    <definedName name="ddddd" localSheetId="5" hidden="1">{#N/A,#N/A,TRUE,"Cover";#N/A,#N/A,TRUE,"Conts";#N/A,#N/A,TRUE,"VOS";#N/A,#N/A,TRUE,"Warrington";#N/A,#N/A,TRUE,"Widnes"}</definedName>
    <definedName name="ddddd" localSheetId="14" hidden="1">{#N/A,#N/A,TRUE,"Cover";#N/A,#N/A,TRUE,"Conts";#N/A,#N/A,TRUE,"VOS";#N/A,#N/A,TRUE,"Warrington";#N/A,#N/A,TRUE,"Widnes"}</definedName>
    <definedName name="ddddd" localSheetId="7" hidden="1">{#N/A,#N/A,TRUE,"Cover";#N/A,#N/A,TRUE,"Conts";#N/A,#N/A,TRUE,"VOS";#N/A,#N/A,TRUE,"Warrington";#N/A,#N/A,TRUE,"Widnes"}</definedName>
    <definedName name="ddddd" hidden="1">{#N/A,#N/A,TRUE,"Cover";#N/A,#N/A,TRUE,"Conts";#N/A,#N/A,TRUE,"VOS";#N/A,#N/A,TRUE,"Warrington";#N/A,#N/A,TRUE,"Widnes"}</definedName>
    <definedName name="DEPTH" localSheetId="5">#REF!</definedName>
    <definedName name="DEPTH" localSheetId="14">#REF!</definedName>
    <definedName name="DEPTH" localSheetId="7">#REF!</definedName>
    <definedName name="DEPTH">#REF!</definedName>
    <definedName name="DETAILS" localSheetId="5" hidden="1">{#N/A,#N/A,FALSE,"C3";#N/A,#N/A,FALSE,"D2-17";#N/A,#N/A,FALSE,"C2-17";#N/A,#N/A,FALSE,"C2-CIVIL";#N/A,#N/A,FALSE,"D1-C1 contract";#N/A,#N/A,FALSE,"D1-CIVIL";#N/A,#N/A,FALSE,"C1 hourly";#N/A,#N/A,FALSE,"C1 contract";#N/A,#N/A,FALSE,"D1-C1 hourly"}</definedName>
    <definedName name="DETAILS" localSheetId="14"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5" hidden="1">#REF!</definedName>
    <definedName name="dfde" hidden="1">#REF!</definedName>
    <definedName name="dfffff" localSheetId="5" hidden="1">{#N/A,#N/A,FALSE,"SumG";#N/A,#N/A,FALSE,"ElecG";#N/A,#N/A,FALSE,"MechG";#N/A,#N/A,FALSE,"GeotG";#N/A,#N/A,FALSE,"PrcsG";#N/A,#N/A,FALSE,"TunnG";#N/A,#N/A,FALSE,"CivlG";#N/A,#N/A,FALSE,"NtwkG";#N/A,#N/A,FALSE,"EstgG";#N/A,#N/A,FALSE,"PEngG"}</definedName>
    <definedName name="dfffff" localSheetId="14"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5" hidden="1">{#N/A,#N/A,TRUE,"Cover";#N/A,#N/A,TRUE,"Conts";#N/A,#N/A,TRUE,"VOS";#N/A,#N/A,TRUE,"Warrington";#N/A,#N/A,TRUE,"Widnes"}</definedName>
    <definedName name="dfgd" localSheetId="14" hidden="1">{#N/A,#N/A,TRUE,"Cover";#N/A,#N/A,TRUE,"Conts";#N/A,#N/A,TRUE,"VOS";#N/A,#N/A,TRUE,"Warrington";#N/A,#N/A,TRUE,"Widnes"}</definedName>
    <definedName name="dfgd" localSheetId="7" hidden="1">{#N/A,#N/A,TRUE,"Cover";#N/A,#N/A,TRUE,"Conts";#N/A,#N/A,TRUE,"VOS";#N/A,#N/A,TRUE,"Warrington";#N/A,#N/A,TRUE,"Widnes"}</definedName>
    <definedName name="dfgd" hidden="1">{#N/A,#N/A,TRUE,"Cover";#N/A,#N/A,TRUE,"Conts";#N/A,#N/A,TRUE,"VOS";#N/A,#N/A,TRUE,"Warrington";#N/A,#N/A,TRUE,"Widnes"}</definedName>
    <definedName name="dgfd" localSheetId="5" hidden="1">{#N/A,#N/A,FALSE,"SumG";#N/A,#N/A,FALSE,"ElecG";#N/A,#N/A,FALSE,"MechG";#N/A,#N/A,FALSE,"GeotG";#N/A,#N/A,FALSE,"PrcsG";#N/A,#N/A,FALSE,"TunnG";#N/A,#N/A,FALSE,"CivlG";#N/A,#N/A,FALSE,"NtwkG";#N/A,#N/A,FALSE,"EstgG";#N/A,#N/A,FALSE,"PEngG"}</definedName>
    <definedName name="dgfd" localSheetId="14"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5" hidden="1">{#N/A,#N/A,TRUE,"Cover";#N/A,#N/A,TRUE,"Conts";#N/A,#N/A,TRUE,"VOS";#N/A,#N/A,TRUE,"Warrington";#N/A,#N/A,TRUE,"Widnes"}</definedName>
    <definedName name="djjii" localSheetId="14" hidden="1">{#N/A,#N/A,TRUE,"Cover";#N/A,#N/A,TRUE,"Conts";#N/A,#N/A,TRUE,"VOS";#N/A,#N/A,TRUE,"Warrington";#N/A,#N/A,TRUE,"Widnes"}</definedName>
    <definedName name="djjii" localSheetId="7" hidden="1">{#N/A,#N/A,TRUE,"Cover";#N/A,#N/A,TRUE,"Conts";#N/A,#N/A,TRUE,"VOS";#N/A,#N/A,TRUE,"Warrington";#N/A,#N/A,TRUE,"Widnes"}</definedName>
    <definedName name="djjii" hidden="1">{#N/A,#N/A,TRUE,"Cover";#N/A,#N/A,TRUE,"Conts";#N/A,#N/A,TRUE,"VOS";#N/A,#N/A,TRUE,"Warrington";#N/A,#N/A,TRUE,"Widnes"}</definedName>
    <definedName name="DRAINAGE" localSheetId="5">#REF!</definedName>
    <definedName name="DRAINAGE">#REF!</definedName>
    <definedName name="drytytuyu" localSheetId="5" hidden="1">{#N/A,#N/A,TRUE,"Cover";#N/A,#N/A,TRUE,"Conts";#N/A,#N/A,TRUE,"VOS";#N/A,#N/A,TRUE,"Warrington";#N/A,#N/A,TRUE,"Widnes"}</definedName>
    <definedName name="drytytuyu" localSheetId="14" hidden="1">{#N/A,#N/A,TRUE,"Cover";#N/A,#N/A,TRUE,"Conts";#N/A,#N/A,TRUE,"VOS";#N/A,#N/A,TRUE,"Warrington";#N/A,#N/A,TRUE,"Widnes"}</definedName>
    <definedName name="drytytuyu" localSheetId="7" hidden="1">{#N/A,#N/A,TRUE,"Cover";#N/A,#N/A,TRUE,"Conts";#N/A,#N/A,TRUE,"VOS";#N/A,#N/A,TRUE,"Warrington";#N/A,#N/A,TRUE,"Widnes"}</definedName>
    <definedName name="drytytuyu" hidden="1">{#N/A,#N/A,TRUE,"Cover";#N/A,#N/A,TRUE,"Conts";#N/A,#N/A,TRUE,"VOS";#N/A,#N/A,TRUE,"Warrington";#N/A,#N/A,TRUE,"Widnes"}</definedName>
    <definedName name="dtdry" localSheetId="5" hidden="1">{#N/A,#N/A,TRUE,"Cover";#N/A,#N/A,TRUE,"Conts";#N/A,#N/A,TRUE,"VOS";#N/A,#N/A,TRUE,"Warrington";#N/A,#N/A,TRUE,"Widnes"}</definedName>
    <definedName name="dtdry" localSheetId="14" hidden="1">{#N/A,#N/A,TRUE,"Cover";#N/A,#N/A,TRUE,"Conts";#N/A,#N/A,TRUE,"VOS";#N/A,#N/A,TRUE,"Warrington";#N/A,#N/A,TRUE,"Widnes"}</definedName>
    <definedName name="dtdry" localSheetId="7" hidden="1">{#N/A,#N/A,TRUE,"Cover";#N/A,#N/A,TRUE,"Conts";#N/A,#N/A,TRUE,"VOS";#N/A,#N/A,TRUE,"Warrington";#N/A,#N/A,TRUE,"Widnes"}</definedName>
    <definedName name="dtdry" hidden="1">{#N/A,#N/A,TRUE,"Cover";#N/A,#N/A,TRUE,"Conts";#N/A,#N/A,TRUE,"VOS";#N/A,#N/A,TRUE,"Warrington";#N/A,#N/A,TRUE,"Widnes"}</definedName>
    <definedName name="dturuthju" localSheetId="5" hidden="1">{#N/A,#N/A,TRUE,"Cover";#N/A,#N/A,TRUE,"Conts";#N/A,#N/A,TRUE,"VOS";#N/A,#N/A,TRUE,"Warrington";#N/A,#N/A,TRUE,"Widnes"}</definedName>
    <definedName name="dturuthju" localSheetId="14" hidden="1">{#N/A,#N/A,TRUE,"Cover";#N/A,#N/A,TRUE,"Conts";#N/A,#N/A,TRUE,"VOS";#N/A,#N/A,TRUE,"Warrington";#N/A,#N/A,TRUE,"Widnes"}</definedName>
    <definedName name="dturuthju" localSheetId="7" hidden="1">{#N/A,#N/A,TRUE,"Cover";#N/A,#N/A,TRUE,"Conts";#N/A,#N/A,TRUE,"VOS";#N/A,#N/A,TRUE,"Warrington";#N/A,#N/A,TRUE,"Widnes"}</definedName>
    <definedName name="dturuthju" hidden="1">{#N/A,#N/A,TRUE,"Cover";#N/A,#N/A,TRUE,"Conts";#N/A,#N/A,TRUE,"VOS";#N/A,#N/A,TRUE,"Warrington";#N/A,#N/A,TRUE,"Widnes"}</definedName>
    <definedName name="dueuuiyj" localSheetId="5" hidden="1">{#N/A,#N/A,TRUE,"Cover";#N/A,#N/A,TRUE,"Conts";#N/A,#N/A,TRUE,"VOS";#N/A,#N/A,TRUE,"Warrington";#N/A,#N/A,TRUE,"Widnes"}</definedName>
    <definedName name="dueuuiyj" localSheetId="14" hidden="1">{#N/A,#N/A,TRUE,"Cover";#N/A,#N/A,TRUE,"Conts";#N/A,#N/A,TRUE,"VOS";#N/A,#N/A,TRUE,"Warrington";#N/A,#N/A,TRUE,"Widnes"}</definedName>
    <definedName name="dueuuiyj" localSheetId="7" hidden="1">{#N/A,#N/A,TRUE,"Cover";#N/A,#N/A,TRUE,"Conts";#N/A,#N/A,TRUE,"VOS";#N/A,#N/A,TRUE,"Warrington";#N/A,#N/A,TRUE,"Widnes"}</definedName>
    <definedName name="dueuuiyj" hidden="1">{#N/A,#N/A,TRUE,"Cover";#N/A,#N/A,TRUE,"Conts";#N/A,#N/A,TRUE,"VOS";#N/A,#N/A,TRUE,"Warrington";#N/A,#N/A,TRUE,"Widnes"}</definedName>
    <definedName name="dvbgf" localSheetId="5" hidden="1">{#N/A,#N/A,FALSE,"SumD";#N/A,#N/A,FALSE,"ElecD";#N/A,#N/A,FALSE,"MechD";#N/A,#N/A,FALSE,"GeotD";#N/A,#N/A,FALSE,"PrcsD";#N/A,#N/A,FALSE,"TunnD";#N/A,#N/A,FALSE,"CivlD";#N/A,#N/A,FALSE,"NtwkD";#N/A,#N/A,FALSE,"EstgD";#N/A,#N/A,FALSE,"PEngD"}</definedName>
    <definedName name="dvbgf" localSheetId="14"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5" hidden="1">#REF!</definedName>
    <definedName name="dwede" hidden="1">#REF!</definedName>
    <definedName name="dydfugfuj" localSheetId="5" hidden="1">{#N/A,#N/A,TRUE,"Cover";#N/A,#N/A,TRUE,"Conts";#N/A,#N/A,TRUE,"VOS";#N/A,#N/A,TRUE,"Warrington";#N/A,#N/A,TRUE,"Widnes"}</definedName>
    <definedName name="dydfugfuj" localSheetId="14" hidden="1">{#N/A,#N/A,TRUE,"Cover";#N/A,#N/A,TRUE,"Conts";#N/A,#N/A,TRUE,"VOS";#N/A,#N/A,TRUE,"Warrington";#N/A,#N/A,TRUE,"Widnes"}</definedName>
    <definedName name="dydfugfuj" localSheetId="7" hidden="1">{#N/A,#N/A,TRUE,"Cover";#N/A,#N/A,TRUE,"Conts";#N/A,#N/A,TRUE,"VOS";#N/A,#N/A,TRUE,"Warrington";#N/A,#N/A,TRUE,"Widnes"}</definedName>
    <definedName name="dydfugfuj" hidden="1">{#N/A,#N/A,TRUE,"Cover";#N/A,#N/A,TRUE,"Conts";#N/A,#N/A,TRUE,"VOS";#N/A,#N/A,TRUE,"Warrington";#N/A,#N/A,TRUE,"Widnes"}</definedName>
    <definedName name="dyuiuouo" localSheetId="5" hidden="1">{#N/A,#N/A,TRUE,"Cover";#N/A,#N/A,TRUE,"Conts";#N/A,#N/A,TRUE,"VOS";#N/A,#N/A,TRUE,"Warrington";#N/A,#N/A,TRUE,"Widnes"}</definedName>
    <definedName name="dyuiuouo" localSheetId="14" hidden="1">{#N/A,#N/A,TRUE,"Cover";#N/A,#N/A,TRUE,"Conts";#N/A,#N/A,TRUE,"VOS";#N/A,#N/A,TRUE,"Warrington";#N/A,#N/A,TRUE,"Widnes"}</definedName>
    <definedName name="dyuiuouo" localSheetId="7" hidden="1">{#N/A,#N/A,TRUE,"Cover";#N/A,#N/A,TRUE,"Conts";#N/A,#N/A,TRUE,"VOS";#N/A,#N/A,TRUE,"Warrington";#N/A,#N/A,TRUE,"Widnes"}</definedName>
    <definedName name="dyuiuouo" hidden="1">{#N/A,#N/A,TRUE,"Cover";#N/A,#N/A,TRUE,"Conts";#N/A,#N/A,TRUE,"VOS";#N/A,#N/A,TRUE,"Warrington";#N/A,#N/A,TRUE,"Widnes"}</definedName>
    <definedName name="eagrga" localSheetId="5" hidden="1">{#N/A,#N/A,TRUE,"Cover";#N/A,#N/A,TRUE,"Conts";#N/A,#N/A,TRUE,"VOS";#N/A,#N/A,TRUE,"Warrington";#N/A,#N/A,TRUE,"Widnes"}</definedName>
    <definedName name="eagrga" localSheetId="14" hidden="1">{#N/A,#N/A,TRUE,"Cover";#N/A,#N/A,TRUE,"Conts";#N/A,#N/A,TRUE,"VOS";#N/A,#N/A,TRUE,"Warrington";#N/A,#N/A,TRUE,"Widnes"}</definedName>
    <definedName name="eagrga" localSheetId="7" hidden="1">{#N/A,#N/A,TRUE,"Cover";#N/A,#N/A,TRUE,"Conts";#N/A,#N/A,TRUE,"VOS";#N/A,#N/A,TRUE,"Warrington";#N/A,#N/A,TRUE,"Widnes"}</definedName>
    <definedName name="eagrga" hidden="1">{#N/A,#N/A,TRUE,"Cover";#N/A,#N/A,TRUE,"Conts";#N/A,#N/A,TRUE,"VOS";#N/A,#N/A,TRUE,"Warrington";#N/A,#N/A,TRUE,"Widnes"}</definedName>
    <definedName name="ee" localSheetId="5" hidden="1">{#N/A,#N/A,TRUE,"Cover";#N/A,#N/A,TRUE,"Conts";#N/A,#N/A,TRUE,"VOS";#N/A,#N/A,TRUE,"Warrington";#N/A,#N/A,TRUE,"Widnes"}</definedName>
    <definedName name="ee" localSheetId="14" hidden="1">{#N/A,#N/A,TRUE,"Cover";#N/A,#N/A,TRUE,"Conts";#N/A,#N/A,TRUE,"VOS";#N/A,#N/A,TRUE,"Warrington";#N/A,#N/A,TRUE,"Widnes"}</definedName>
    <definedName name="ee" localSheetId="7" hidden="1">{#N/A,#N/A,TRUE,"Cover";#N/A,#N/A,TRUE,"Conts";#N/A,#N/A,TRUE,"VOS";#N/A,#N/A,TRUE,"Warrington";#N/A,#N/A,TRUE,"Widnes"}</definedName>
    <definedName name="ee" hidden="1">{#N/A,#N/A,TRUE,"Cover";#N/A,#N/A,TRUE,"Conts";#N/A,#N/A,TRUE,"VOS";#N/A,#N/A,TRUE,"Warrington";#N/A,#N/A,TRUE,"Widnes"}</definedName>
    <definedName name="eeeee" localSheetId="5" hidden="1">{#N/A,#N/A,TRUE,"Cover";#N/A,#N/A,TRUE,"Conts";#N/A,#N/A,TRUE,"VOS";#N/A,#N/A,TRUE,"Warrington";#N/A,#N/A,TRUE,"Widnes"}</definedName>
    <definedName name="eeeee" localSheetId="14" hidden="1">{#N/A,#N/A,TRUE,"Cover";#N/A,#N/A,TRUE,"Conts";#N/A,#N/A,TRUE,"VOS";#N/A,#N/A,TRUE,"Warrington";#N/A,#N/A,TRUE,"Widnes"}</definedName>
    <definedName name="eeeee" localSheetId="7" hidden="1">{#N/A,#N/A,TRUE,"Cover";#N/A,#N/A,TRUE,"Conts";#N/A,#N/A,TRUE,"VOS";#N/A,#N/A,TRUE,"Warrington";#N/A,#N/A,TRUE,"Widnes"}</definedName>
    <definedName name="eeeee" hidden="1">{#N/A,#N/A,TRUE,"Cover";#N/A,#N/A,TRUE,"Conts";#N/A,#N/A,TRUE,"VOS";#N/A,#N/A,TRUE,"Warrington";#N/A,#N/A,TRUE,"Widnes"}</definedName>
    <definedName name="egag" localSheetId="5" hidden="1">{#N/A,#N/A,TRUE,"Cover";#N/A,#N/A,TRUE,"Conts";#N/A,#N/A,TRUE,"VOS";#N/A,#N/A,TRUE,"Warrington";#N/A,#N/A,TRUE,"Widnes"}</definedName>
    <definedName name="egag" localSheetId="14" hidden="1">{#N/A,#N/A,TRUE,"Cover";#N/A,#N/A,TRUE,"Conts";#N/A,#N/A,TRUE,"VOS";#N/A,#N/A,TRUE,"Warrington";#N/A,#N/A,TRUE,"Widnes"}</definedName>
    <definedName name="egag" localSheetId="7" hidden="1">{#N/A,#N/A,TRUE,"Cover";#N/A,#N/A,TRUE,"Conts";#N/A,#N/A,TRUE,"VOS";#N/A,#N/A,TRUE,"Warrington";#N/A,#N/A,TRUE,"Widnes"}</definedName>
    <definedName name="egag" hidden="1">{#N/A,#N/A,TRUE,"Cover";#N/A,#N/A,TRUE,"Conts";#N/A,#N/A,TRUE,"VOS";#N/A,#N/A,TRUE,"Warrington";#N/A,#N/A,TRUE,"Widnes"}</definedName>
    <definedName name="ELECTRICAL__INSTALLATIONS" localSheetId="5">#REF!</definedName>
    <definedName name="ELECTRICAL__INSTALLATIONS">#REF!</definedName>
    <definedName name="EMP_Category" localSheetId="5">#REF!</definedName>
    <definedName name="EMP_Category" localSheetId="8">#REF!</definedName>
    <definedName name="EMP_Category" localSheetId="15">#REF!</definedName>
    <definedName name="EMP_Category" localSheetId="6">#REF!</definedName>
    <definedName name="EMP_Category" localSheetId="4">#REF!</definedName>
    <definedName name="EMP_Category">#REF!</definedName>
    <definedName name="er" localSheetId="5" hidden="1">{#N/A,#N/A,FALSE,"SumG";#N/A,#N/A,FALSE,"ElecG";#N/A,#N/A,FALSE,"MechG";#N/A,#N/A,FALSE,"GeotG";#N/A,#N/A,FALSE,"PrcsG";#N/A,#N/A,FALSE,"TunnG";#N/A,#N/A,FALSE,"CivlG";#N/A,#N/A,FALSE,"NtwkG";#N/A,#N/A,FALSE,"EstgG";#N/A,#N/A,FALSE,"PEngG"}</definedName>
    <definedName name="er" localSheetId="14"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5" hidden="1">{#N/A,#N/A,TRUE,"Cover";#N/A,#N/A,TRUE,"Conts";#N/A,#N/A,TRUE,"VOS";#N/A,#N/A,TRUE,"Warrington";#N/A,#N/A,TRUE,"Widnes"}</definedName>
    <definedName name="ergaghag" localSheetId="14" hidden="1">{#N/A,#N/A,TRUE,"Cover";#N/A,#N/A,TRUE,"Conts";#N/A,#N/A,TRUE,"VOS";#N/A,#N/A,TRUE,"Warrington";#N/A,#N/A,TRUE,"Widnes"}</definedName>
    <definedName name="ergaghag" localSheetId="7" hidden="1">{#N/A,#N/A,TRUE,"Cover";#N/A,#N/A,TRUE,"Conts";#N/A,#N/A,TRUE,"VOS";#N/A,#N/A,TRUE,"Warrington";#N/A,#N/A,TRUE,"Widnes"}</definedName>
    <definedName name="ergaghag" hidden="1">{#N/A,#N/A,TRUE,"Cover";#N/A,#N/A,TRUE,"Conts";#N/A,#N/A,TRUE,"VOS";#N/A,#N/A,TRUE,"Warrington";#N/A,#N/A,TRUE,"Widnes"}</definedName>
    <definedName name="ergega" localSheetId="5" hidden="1">{#N/A,#N/A,TRUE,"Cover";#N/A,#N/A,TRUE,"Conts";#N/A,#N/A,TRUE,"VOS";#N/A,#N/A,TRUE,"Warrington";#N/A,#N/A,TRUE,"Widnes"}</definedName>
    <definedName name="ergega" localSheetId="14" hidden="1">{#N/A,#N/A,TRUE,"Cover";#N/A,#N/A,TRUE,"Conts";#N/A,#N/A,TRUE,"VOS";#N/A,#N/A,TRUE,"Warrington";#N/A,#N/A,TRUE,"Widnes"}</definedName>
    <definedName name="ergega" localSheetId="7" hidden="1">{#N/A,#N/A,TRUE,"Cover";#N/A,#N/A,TRUE,"Conts";#N/A,#N/A,TRUE,"VOS";#N/A,#N/A,TRUE,"Warrington";#N/A,#N/A,TRUE,"Widnes"}</definedName>
    <definedName name="ergega" hidden="1">{#N/A,#N/A,TRUE,"Cover";#N/A,#N/A,TRUE,"Conts";#N/A,#N/A,TRUE,"VOS";#N/A,#N/A,TRUE,"Warrington";#N/A,#N/A,TRUE,"Widnes"}</definedName>
    <definedName name="ergtaeg" localSheetId="5" hidden="1">{#N/A,#N/A,TRUE,"Cover";#N/A,#N/A,TRUE,"Conts";#N/A,#N/A,TRUE,"VOS";#N/A,#N/A,TRUE,"Warrington";#N/A,#N/A,TRUE,"Widnes"}</definedName>
    <definedName name="ergtaeg" localSheetId="14" hidden="1">{#N/A,#N/A,TRUE,"Cover";#N/A,#N/A,TRUE,"Conts";#N/A,#N/A,TRUE,"VOS";#N/A,#N/A,TRUE,"Warrington";#N/A,#N/A,TRUE,"Widnes"}</definedName>
    <definedName name="ergtaeg" localSheetId="7" hidden="1">{#N/A,#N/A,TRUE,"Cover";#N/A,#N/A,TRUE,"Conts";#N/A,#N/A,TRUE,"VOS";#N/A,#N/A,TRUE,"Warrington";#N/A,#N/A,TRUE,"Widnes"}</definedName>
    <definedName name="ergtaeg" hidden="1">{#N/A,#N/A,TRUE,"Cover";#N/A,#N/A,TRUE,"Conts";#N/A,#N/A,TRUE,"VOS";#N/A,#N/A,TRUE,"Warrington";#N/A,#N/A,TRUE,"Widnes"}</definedName>
    <definedName name="ersyy" localSheetId="5" hidden="1">{#N/A,#N/A,TRUE,"Cover";#N/A,#N/A,TRUE,"Conts";#N/A,#N/A,TRUE,"VOS";#N/A,#N/A,TRUE,"Warrington";#N/A,#N/A,TRUE,"Widnes"}</definedName>
    <definedName name="ersyy" localSheetId="14" hidden="1">{#N/A,#N/A,TRUE,"Cover";#N/A,#N/A,TRUE,"Conts";#N/A,#N/A,TRUE,"VOS";#N/A,#N/A,TRUE,"Warrington";#N/A,#N/A,TRUE,"Widnes"}</definedName>
    <definedName name="ersyy" localSheetId="7" hidden="1">{#N/A,#N/A,TRUE,"Cover";#N/A,#N/A,TRUE,"Conts";#N/A,#N/A,TRUE,"VOS";#N/A,#N/A,TRUE,"Warrington";#N/A,#N/A,TRUE,"Widnes"}</definedName>
    <definedName name="ersyy" hidden="1">{#N/A,#N/A,TRUE,"Cover";#N/A,#N/A,TRUE,"Conts";#N/A,#N/A,TRUE,"VOS";#N/A,#N/A,TRUE,"Warrington";#N/A,#N/A,TRUE,"Widnes"}</definedName>
    <definedName name="ertertyry" localSheetId="5" hidden="1">{#N/A,#N/A,TRUE,"Cover";#N/A,#N/A,TRUE,"Conts";#N/A,#N/A,TRUE,"VOS";#N/A,#N/A,TRUE,"Warrington";#N/A,#N/A,TRUE,"Widnes"}</definedName>
    <definedName name="ertertyry" localSheetId="14" hidden="1">{#N/A,#N/A,TRUE,"Cover";#N/A,#N/A,TRUE,"Conts";#N/A,#N/A,TRUE,"VOS";#N/A,#N/A,TRUE,"Warrington";#N/A,#N/A,TRUE,"Widnes"}</definedName>
    <definedName name="ertertyry" localSheetId="7" hidden="1">{#N/A,#N/A,TRUE,"Cover";#N/A,#N/A,TRUE,"Conts";#N/A,#N/A,TRUE,"VOS";#N/A,#N/A,TRUE,"Warrington";#N/A,#N/A,TRUE,"Widnes"}</definedName>
    <definedName name="ertertyry" hidden="1">{#N/A,#N/A,TRUE,"Cover";#N/A,#N/A,TRUE,"Conts";#N/A,#N/A,TRUE,"VOS";#N/A,#N/A,TRUE,"Warrington";#N/A,#N/A,TRUE,"Widnes"}</definedName>
    <definedName name="erterydrutru" localSheetId="5" hidden="1">{#N/A,#N/A,TRUE,"Cover";#N/A,#N/A,TRUE,"Conts";#N/A,#N/A,TRUE,"VOS";#N/A,#N/A,TRUE,"Warrington";#N/A,#N/A,TRUE,"Widnes"}</definedName>
    <definedName name="erterydrutru" localSheetId="14" hidden="1">{#N/A,#N/A,TRUE,"Cover";#N/A,#N/A,TRUE,"Conts";#N/A,#N/A,TRUE,"VOS";#N/A,#N/A,TRUE,"Warrington";#N/A,#N/A,TRUE,"Widnes"}</definedName>
    <definedName name="erterydrutru" localSheetId="7" hidden="1">{#N/A,#N/A,TRUE,"Cover";#N/A,#N/A,TRUE,"Conts";#N/A,#N/A,TRUE,"VOS";#N/A,#N/A,TRUE,"Warrington";#N/A,#N/A,TRUE,"Widnes"}</definedName>
    <definedName name="erterydrutru" hidden="1">{#N/A,#N/A,TRUE,"Cover";#N/A,#N/A,TRUE,"Conts";#N/A,#N/A,TRUE,"VOS";#N/A,#N/A,TRUE,"Warrington";#N/A,#N/A,TRUE,"Widnes"}</definedName>
    <definedName name="erteysry" localSheetId="5" hidden="1">{#N/A,#N/A,TRUE,"Cover";#N/A,#N/A,TRUE,"Conts";#N/A,#N/A,TRUE,"VOS";#N/A,#N/A,TRUE,"Warrington";#N/A,#N/A,TRUE,"Widnes"}</definedName>
    <definedName name="erteysry" localSheetId="14" hidden="1">{#N/A,#N/A,TRUE,"Cover";#N/A,#N/A,TRUE,"Conts";#N/A,#N/A,TRUE,"VOS";#N/A,#N/A,TRUE,"Warrington";#N/A,#N/A,TRUE,"Widnes"}</definedName>
    <definedName name="erteysry" localSheetId="7" hidden="1">{#N/A,#N/A,TRUE,"Cover";#N/A,#N/A,TRUE,"Conts";#N/A,#N/A,TRUE,"VOS";#N/A,#N/A,TRUE,"Warrington";#N/A,#N/A,TRUE,"Widnes"}</definedName>
    <definedName name="erteysry" hidden="1">{#N/A,#N/A,TRUE,"Cover";#N/A,#N/A,TRUE,"Conts";#N/A,#N/A,TRUE,"VOS";#N/A,#N/A,TRUE,"Warrington";#N/A,#N/A,TRUE,"Widnes"}</definedName>
    <definedName name="eryr" localSheetId="5" hidden="1">{#N/A,#N/A,TRUE,"Cover";#N/A,#N/A,TRUE,"Conts";#N/A,#N/A,TRUE,"VOS";#N/A,#N/A,TRUE,"Warrington";#N/A,#N/A,TRUE,"Widnes"}</definedName>
    <definedName name="eryr" localSheetId="14" hidden="1">{#N/A,#N/A,TRUE,"Cover";#N/A,#N/A,TRUE,"Conts";#N/A,#N/A,TRUE,"VOS";#N/A,#N/A,TRUE,"Warrington";#N/A,#N/A,TRUE,"Widnes"}</definedName>
    <definedName name="eryr" localSheetId="7" hidden="1">{#N/A,#N/A,TRUE,"Cover";#N/A,#N/A,TRUE,"Conts";#N/A,#N/A,TRUE,"VOS";#N/A,#N/A,TRUE,"Warrington";#N/A,#N/A,TRUE,"Widnes"}</definedName>
    <definedName name="eryr" hidden="1">{#N/A,#N/A,TRUE,"Cover";#N/A,#N/A,TRUE,"Conts";#N/A,#N/A,TRUE,"VOS";#N/A,#N/A,TRUE,"Warrington";#N/A,#N/A,TRUE,"Widnes"}</definedName>
    <definedName name="eryrutru" localSheetId="5" hidden="1">{#N/A,#N/A,TRUE,"Cover";#N/A,#N/A,TRUE,"Conts";#N/A,#N/A,TRUE,"VOS";#N/A,#N/A,TRUE,"Warrington";#N/A,#N/A,TRUE,"Widnes"}</definedName>
    <definedName name="eryrutru" localSheetId="14" hidden="1">{#N/A,#N/A,TRUE,"Cover";#N/A,#N/A,TRUE,"Conts";#N/A,#N/A,TRUE,"VOS";#N/A,#N/A,TRUE,"Warrington";#N/A,#N/A,TRUE,"Widnes"}</definedName>
    <definedName name="eryrutru" localSheetId="7" hidden="1">{#N/A,#N/A,TRUE,"Cover";#N/A,#N/A,TRUE,"Conts";#N/A,#N/A,TRUE,"VOS";#N/A,#N/A,TRUE,"Warrington";#N/A,#N/A,TRUE,"Widnes"}</definedName>
    <definedName name="eryrutru" hidden="1">{#N/A,#N/A,TRUE,"Cover";#N/A,#N/A,TRUE,"Conts";#N/A,#N/A,TRUE,"VOS";#N/A,#N/A,TRUE,"Warrington";#N/A,#N/A,TRUE,"Widnes"}</definedName>
    <definedName name="erytrh" localSheetId="5" hidden="1">{#N/A,#N/A,TRUE,"Cover";#N/A,#N/A,TRUE,"Conts";#N/A,#N/A,TRUE,"VOS";#N/A,#N/A,TRUE,"Warrington";#N/A,#N/A,TRUE,"Widnes"}</definedName>
    <definedName name="erytrh" localSheetId="14" hidden="1">{#N/A,#N/A,TRUE,"Cover";#N/A,#N/A,TRUE,"Conts";#N/A,#N/A,TRUE,"VOS";#N/A,#N/A,TRUE,"Warrington";#N/A,#N/A,TRUE,"Widnes"}</definedName>
    <definedName name="erytrh" localSheetId="7" hidden="1">{#N/A,#N/A,TRUE,"Cover";#N/A,#N/A,TRUE,"Conts";#N/A,#N/A,TRUE,"VOS";#N/A,#N/A,TRUE,"Warrington";#N/A,#N/A,TRUE,"Widnes"}</definedName>
    <definedName name="erytrh" hidden="1">{#N/A,#N/A,TRUE,"Cover";#N/A,#N/A,TRUE,"Conts";#N/A,#N/A,TRUE,"VOS";#N/A,#N/A,TRUE,"Warrington";#N/A,#N/A,TRUE,"Widnes"}</definedName>
    <definedName name="erytuui" localSheetId="5" hidden="1">{#N/A,#N/A,TRUE,"Cover";#N/A,#N/A,TRUE,"Conts";#N/A,#N/A,TRUE,"VOS";#N/A,#N/A,TRUE,"Warrington";#N/A,#N/A,TRUE,"Widnes"}</definedName>
    <definedName name="erytuui" localSheetId="14" hidden="1">{#N/A,#N/A,TRUE,"Cover";#N/A,#N/A,TRUE,"Conts";#N/A,#N/A,TRUE,"VOS";#N/A,#N/A,TRUE,"Warrington";#N/A,#N/A,TRUE,"Widnes"}</definedName>
    <definedName name="erytuui" localSheetId="7" hidden="1">{#N/A,#N/A,TRUE,"Cover";#N/A,#N/A,TRUE,"Conts";#N/A,#N/A,TRUE,"VOS";#N/A,#N/A,TRUE,"Warrington";#N/A,#N/A,TRUE,"Widnes"}</definedName>
    <definedName name="erytuui" hidden="1">{#N/A,#N/A,TRUE,"Cover";#N/A,#N/A,TRUE,"Conts";#N/A,#N/A,TRUE,"VOS";#N/A,#N/A,TRUE,"Warrington";#N/A,#N/A,TRUE,"Widnes"}</definedName>
    <definedName name="eryytrysy" localSheetId="5" hidden="1">{#N/A,#N/A,TRUE,"Cover";#N/A,#N/A,TRUE,"Conts";#N/A,#N/A,TRUE,"VOS";#N/A,#N/A,TRUE,"Warrington";#N/A,#N/A,TRUE,"Widnes"}</definedName>
    <definedName name="eryytrysy" localSheetId="14" hidden="1">{#N/A,#N/A,TRUE,"Cover";#N/A,#N/A,TRUE,"Conts";#N/A,#N/A,TRUE,"VOS";#N/A,#N/A,TRUE,"Warrington";#N/A,#N/A,TRUE,"Widnes"}</definedName>
    <definedName name="eryytrysy" localSheetId="7" hidden="1">{#N/A,#N/A,TRUE,"Cover";#N/A,#N/A,TRUE,"Conts";#N/A,#N/A,TRUE,"VOS";#N/A,#N/A,TRUE,"Warrington";#N/A,#N/A,TRUE,"Widnes"}</definedName>
    <definedName name="eryytrysy" hidden="1">{#N/A,#N/A,TRUE,"Cover";#N/A,#N/A,TRUE,"Conts";#N/A,#N/A,TRUE,"VOS";#N/A,#N/A,TRUE,"Warrington";#N/A,#N/A,TRUE,"Widnes"}</definedName>
    <definedName name="estetystry" localSheetId="5" hidden="1">{#N/A,#N/A,TRUE,"Cover";#N/A,#N/A,TRUE,"Conts";#N/A,#N/A,TRUE,"VOS";#N/A,#N/A,TRUE,"Warrington";#N/A,#N/A,TRUE,"Widnes"}</definedName>
    <definedName name="estetystry" localSheetId="14" hidden="1">{#N/A,#N/A,TRUE,"Cover";#N/A,#N/A,TRUE,"Conts";#N/A,#N/A,TRUE,"VOS";#N/A,#N/A,TRUE,"Warrington";#N/A,#N/A,TRUE,"Widnes"}</definedName>
    <definedName name="estetystry" localSheetId="7" hidden="1">{#N/A,#N/A,TRUE,"Cover";#N/A,#N/A,TRUE,"Conts";#N/A,#N/A,TRUE,"VOS";#N/A,#N/A,TRUE,"Warrington";#N/A,#N/A,TRUE,"Widnes"}</definedName>
    <definedName name="estetystry" hidden="1">{#N/A,#N/A,TRUE,"Cover";#N/A,#N/A,TRUE,"Conts";#N/A,#N/A,TRUE,"VOS";#N/A,#N/A,TRUE,"Warrington";#N/A,#N/A,TRUE,"Widnes"}</definedName>
    <definedName name="estimateb" localSheetId="5" hidden="1">{#N/A,#N/A,TRUE,"Cover";#N/A,#N/A,TRUE,"Conts";#N/A,#N/A,TRUE,"VOS";#N/A,#N/A,TRUE,"Warrington";#N/A,#N/A,TRUE,"Widnes"}</definedName>
    <definedName name="estimateb" localSheetId="14" hidden="1">{#N/A,#N/A,TRUE,"Cover";#N/A,#N/A,TRUE,"Conts";#N/A,#N/A,TRUE,"VOS";#N/A,#N/A,TRUE,"Warrington";#N/A,#N/A,TRUE,"Widnes"}</definedName>
    <definedName name="estimateb" localSheetId="7" hidden="1">{#N/A,#N/A,TRUE,"Cover";#N/A,#N/A,TRUE,"Conts";#N/A,#N/A,TRUE,"VOS";#N/A,#N/A,TRUE,"Warrington";#N/A,#N/A,TRUE,"Widnes"}</definedName>
    <definedName name="estimateb" hidden="1">{#N/A,#N/A,TRUE,"Cover";#N/A,#N/A,TRUE,"Conts";#N/A,#N/A,TRUE,"VOS";#N/A,#N/A,TRUE,"Warrington";#N/A,#N/A,TRUE,"Widnes"}</definedName>
    <definedName name="etertyr" localSheetId="5" hidden="1">{#N/A,#N/A,TRUE,"Cover";#N/A,#N/A,TRUE,"Conts";#N/A,#N/A,TRUE,"VOS";#N/A,#N/A,TRUE,"Warrington";#N/A,#N/A,TRUE,"Widnes"}</definedName>
    <definedName name="etertyr" localSheetId="14" hidden="1">{#N/A,#N/A,TRUE,"Cover";#N/A,#N/A,TRUE,"Conts";#N/A,#N/A,TRUE,"VOS";#N/A,#N/A,TRUE,"Warrington";#N/A,#N/A,TRUE,"Widnes"}</definedName>
    <definedName name="etertyr" localSheetId="7" hidden="1">{#N/A,#N/A,TRUE,"Cover";#N/A,#N/A,TRUE,"Conts";#N/A,#N/A,TRUE,"VOS";#N/A,#N/A,TRUE,"Warrington";#N/A,#N/A,TRUE,"Widnes"}</definedName>
    <definedName name="etertyr" hidden="1">{#N/A,#N/A,TRUE,"Cover";#N/A,#N/A,TRUE,"Conts";#N/A,#N/A,TRUE,"VOS";#N/A,#N/A,TRUE,"Warrington";#N/A,#N/A,TRUE,"Widnes"}</definedName>
    <definedName name="etetert" localSheetId="5" hidden="1">{#N/A,#N/A,TRUE,"Cover";#N/A,#N/A,TRUE,"Conts";#N/A,#N/A,TRUE,"VOS";#N/A,#N/A,TRUE,"Warrington";#N/A,#N/A,TRUE,"Widnes"}</definedName>
    <definedName name="etetert" localSheetId="14" hidden="1">{#N/A,#N/A,TRUE,"Cover";#N/A,#N/A,TRUE,"Conts";#N/A,#N/A,TRUE,"VOS";#N/A,#N/A,TRUE,"Warrington";#N/A,#N/A,TRUE,"Widnes"}</definedName>
    <definedName name="etetert" localSheetId="7" hidden="1">{#N/A,#N/A,TRUE,"Cover";#N/A,#N/A,TRUE,"Conts";#N/A,#N/A,TRUE,"VOS";#N/A,#N/A,TRUE,"Warrington";#N/A,#N/A,TRUE,"Widnes"}</definedName>
    <definedName name="etetert" hidden="1">{#N/A,#N/A,TRUE,"Cover";#N/A,#N/A,TRUE,"Conts";#N/A,#N/A,TRUE,"VOS";#N/A,#N/A,TRUE,"Warrington";#N/A,#N/A,TRUE,"Widnes"}</definedName>
    <definedName name="etr6str7tuiuo" localSheetId="5" hidden="1">{#N/A,#N/A,TRUE,"Cover";#N/A,#N/A,TRUE,"Conts";#N/A,#N/A,TRUE,"VOS";#N/A,#N/A,TRUE,"Warrington";#N/A,#N/A,TRUE,"Widnes"}</definedName>
    <definedName name="etr6str7tuiuo" localSheetId="14" hidden="1">{#N/A,#N/A,TRUE,"Cover";#N/A,#N/A,TRUE,"Conts";#N/A,#N/A,TRUE,"VOS";#N/A,#N/A,TRUE,"Warrington";#N/A,#N/A,TRUE,"Widnes"}</definedName>
    <definedName name="etr6str7tuiuo" localSheetId="7" hidden="1">{#N/A,#N/A,TRUE,"Cover";#N/A,#N/A,TRUE,"Conts";#N/A,#N/A,TRUE,"VOS";#N/A,#N/A,TRUE,"Warrington";#N/A,#N/A,TRUE,"Widnes"}</definedName>
    <definedName name="etr6str7tuiuo" hidden="1">{#N/A,#N/A,TRUE,"Cover";#N/A,#N/A,TRUE,"Conts";#N/A,#N/A,TRUE,"VOS";#N/A,#N/A,TRUE,"Warrington";#N/A,#N/A,TRUE,"Widnes"}</definedName>
    <definedName name="etretyer" localSheetId="5" hidden="1">{#N/A,#N/A,TRUE,"Cover";#N/A,#N/A,TRUE,"Conts";#N/A,#N/A,TRUE,"VOS";#N/A,#N/A,TRUE,"Warrington";#N/A,#N/A,TRUE,"Widnes"}</definedName>
    <definedName name="etretyer" localSheetId="14" hidden="1">{#N/A,#N/A,TRUE,"Cover";#N/A,#N/A,TRUE,"Conts";#N/A,#N/A,TRUE,"VOS";#N/A,#N/A,TRUE,"Warrington";#N/A,#N/A,TRUE,"Widnes"}</definedName>
    <definedName name="etretyer" localSheetId="7" hidden="1">{#N/A,#N/A,TRUE,"Cover";#N/A,#N/A,TRUE,"Conts";#N/A,#N/A,TRUE,"VOS";#N/A,#N/A,TRUE,"Warrington";#N/A,#N/A,TRUE,"Widnes"}</definedName>
    <definedName name="etretyer" hidden="1">{#N/A,#N/A,TRUE,"Cover";#N/A,#N/A,TRUE,"Conts";#N/A,#N/A,TRUE,"VOS";#N/A,#N/A,TRUE,"Warrington";#N/A,#N/A,TRUE,"Widnes"}</definedName>
    <definedName name="etyegf" localSheetId="5" hidden="1">{#N/A,#N/A,TRUE,"Cover";#N/A,#N/A,TRUE,"Conts";#N/A,#N/A,TRUE,"VOS";#N/A,#N/A,TRUE,"Warrington";#N/A,#N/A,TRUE,"Widnes"}</definedName>
    <definedName name="etyegf" localSheetId="14" hidden="1">{#N/A,#N/A,TRUE,"Cover";#N/A,#N/A,TRUE,"Conts";#N/A,#N/A,TRUE,"VOS";#N/A,#N/A,TRUE,"Warrington";#N/A,#N/A,TRUE,"Widnes"}</definedName>
    <definedName name="etyegf" localSheetId="7" hidden="1">{#N/A,#N/A,TRUE,"Cover";#N/A,#N/A,TRUE,"Conts";#N/A,#N/A,TRUE,"VOS";#N/A,#N/A,TRUE,"Warrington";#N/A,#N/A,TRUE,"Widnes"}</definedName>
    <definedName name="etyegf" hidden="1">{#N/A,#N/A,TRUE,"Cover";#N/A,#N/A,TRUE,"Conts";#N/A,#N/A,TRUE,"VOS";#N/A,#N/A,TRUE,"Warrington";#N/A,#N/A,TRUE,"Widnes"}</definedName>
    <definedName name="etyytr" localSheetId="5" hidden="1">{#N/A,#N/A,TRUE,"Cover";#N/A,#N/A,TRUE,"Conts";#N/A,#N/A,TRUE,"VOS";#N/A,#N/A,TRUE,"Warrington";#N/A,#N/A,TRUE,"Widnes"}</definedName>
    <definedName name="etyytr" localSheetId="14" hidden="1">{#N/A,#N/A,TRUE,"Cover";#N/A,#N/A,TRUE,"Conts";#N/A,#N/A,TRUE,"VOS";#N/A,#N/A,TRUE,"Warrington";#N/A,#N/A,TRUE,"Widnes"}</definedName>
    <definedName name="etyytr" localSheetId="7" hidden="1">{#N/A,#N/A,TRUE,"Cover";#N/A,#N/A,TRUE,"Conts";#N/A,#N/A,TRUE,"VOS";#N/A,#N/A,TRUE,"Warrington";#N/A,#N/A,TRUE,"Widnes"}</definedName>
    <definedName name="etyytr" hidden="1">{#N/A,#N/A,TRUE,"Cover";#N/A,#N/A,TRUE,"Conts";#N/A,#N/A,TRUE,"VOS";#N/A,#N/A,TRUE,"Warrington";#N/A,#N/A,TRUE,"Widnes"}</definedName>
    <definedName name="ewateryryxyz" localSheetId="5" hidden="1">{#N/A,#N/A,TRUE,"Cover";#N/A,#N/A,TRUE,"Conts";#N/A,#N/A,TRUE,"VOS";#N/A,#N/A,TRUE,"Warrington";#N/A,#N/A,TRUE,"Widnes"}</definedName>
    <definedName name="ewateryryxyz" localSheetId="14" hidden="1">{#N/A,#N/A,TRUE,"Cover";#N/A,#N/A,TRUE,"Conts";#N/A,#N/A,TRUE,"VOS";#N/A,#N/A,TRUE,"Warrington";#N/A,#N/A,TRUE,"Widnes"}</definedName>
    <definedName name="ewateryryxyz" localSheetId="7" hidden="1">{#N/A,#N/A,TRUE,"Cover";#N/A,#N/A,TRUE,"Conts";#N/A,#N/A,TRUE,"VOS";#N/A,#N/A,TRUE,"Warrington";#N/A,#N/A,TRUE,"Widnes"}</definedName>
    <definedName name="ewateryryxyz" hidden="1">{#N/A,#N/A,TRUE,"Cover";#N/A,#N/A,TRUE,"Conts";#N/A,#N/A,TRUE,"VOS";#N/A,#N/A,TRUE,"Warrington";#N/A,#N/A,TRUE,"Widnes"}</definedName>
    <definedName name="ewt" localSheetId="5" hidden="1">{#N/A,#N/A,TRUE,"Cover";#N/A,#N/A,TRUE,"Conts";#N/A,#N/A,TRUE,"VOS";#N/A,#N/A,TRUE,"Warrington";#N/A,#N/A,TRUE,"Widnes"}</definedName>
    <definedName name="ewt" localSheetId="14" hidden="1">{#N/A,#N/A,TRUE,"Cover";#N/A,#N/A,TRUE,"Conts";#N/A,#N/A,TRUE,"VOS";#N/A,#N/A,TRUE,"Warrington";#N/A,#N/A,TRUE,"Widnes"}</definedName>
    <definedName name="ewt" localSheetId="7" hidden="1">{#N/A,#N/A,TRUE,"Cover";#N/A,#N/A,TRUE,"Conts";#N/A,#N/A,TRUE,"VOS";#N/A,#N/A,TRUE,"Warrington";#N/A,#N/A,TRUE,"Widnes"}</definedName>
    <definedName name="ewt" hidden="1">{#N/A,#N/A,TRUE,"Cover";#N/A,#N/A,TRUE,"Conts";#N/A,#N/A,TRUE,"VOS";#N/A,#N/A,TRUE,"Warrington";#N/A,#N/A,TRUE,"Widnes"}</definedName>
    <definedName name="ewtateryry" localSheetId="5" hidden="1">{#N/A,#N/A,TRUE,"Cover";#N/A,#N/A,TRUE,"Conts";#N/A,#N/A,TRUE,"VOS";#N/A,#N/A,TRUE,"Warrington";#N/A,#N/A,TRUE,"Widnes"}</definedName>
    <definedName name="ewtateryry" localSheetId="14" hidden="1">{#N/A,#N/A,TRUE,"Cover";#N/A,#N/A,TRUE,"Conts";#N/A,#N/A,TRUE,"VOS";#N/A,#N/A,TRUE,"Warrington";#N/A,#N/A,TRUE,"Widnes"}</definedName>
    <definedName name="ewtateryry" localSheetId="7"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5">#REF!</definedName>
    <definedName name="EXTERNAL__SERVICES" localSheetId="14">#REF!</definedName>
    <definedName name="EXTERNAL__SERVICES" localSheetId="7">#REF!</definedName>
    <definedName name="EXTERNAL__SERVICES">#REF!</definedName>
    <definedName name="EXTERNAL__WALLS" localSheetId="5">#REF!</definedName>
    <definedName name="EXTERNAL__WALLS" localSheetId="14">#REF!</definedName>
    <definedName name="EXTERNAL__WALLS" localSheetId="7">#REF!</definedName>
    <definedName name="EXTERNAL__WALLS">#REF!</definedName>
    <definedName name="eyy" localSheetId="5" hidden="1">{#N/A,#N/A,TRUE,"Cover";#N/A,#N/A,TRUE,"Conts";#N/A,#N/A,TRUE,"VOS";#N/A,#N/A,TRUE,"Warrington";#N/A,#N/A,TRUE,"Widnes"}</definedName>
    <definedName name="eyy" localSheetId="14" hidden="1">{#N/A,#N/A,TRUE,"Cover";#N/A,#N/A,TRUE,"Conts";#N/A,#N/A,TRUE,"VOS";#N/A,#N/A,TRUE,"Warrington";#N/A,#N/A,TRUE,"Widnes"}</definedName>
    <definedName name="eyy" localSheetId="7" hidden="1">{#N/A,#N/A,TRUE,"Cover";#N/A,#N/A,TRUE,"Conts";#N/A,#N/A,TRUE,"VOS";#N/A,#N/A,TRUE,"Warrington";#N/A,#N/A,TRUE,"Widnes"}</definedName>
    <definedName name="eyy" hidden="1">{#N/A,#N/A,TRUE,"Cover";#N/A,#N/A,TRUE,"Conts";#N/A,#N/A,TRUE,"VOS";#N/A,#N/A,TRUE,"Warrington";#N/A,#N/A,TRUE,"Widnes"}</definedName>
    <definedName name="fdff" localSheetId="5" hidden="1">{#N/A,#N/A,FALSE,"SumG";#N/A,#N/A,FALSE,"ElecG";#N/A,#N/A,FALSE,"MechG";#N/A,#N/A,FALSE,"GeotG";#N/A,#N/A,FALSE,"PrcsG";#N/A,#N/A,FALSE,"TunnG";#N/A,#N/A,FALSE,"CivlG";#N/A,#N/A,FALSE,"NtwkG";#N/A,#N/A,FALSE,"EstgG";#N/A,#N/A,FALSE,"PEngG"}</definedName>
    <definedName name="fdff" localSheetId="14"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5" hidden="1">{#N/A,#N/A,TRUE,"Cover";#N/A,#N/A,TRUE,"Conts";#N/A,#N/A,TRUE,"VOS";#N/A,#N/A,TRUE,"Warrington";#N/A,#N/A,TRUE,"Widnes"}</definedName>
    <definedName name="Fees.1" localSheetId="14" hidden="1">{#N/A,#N/A,TRUE,"Cover";#N/A,#N/A,TRUE,"Conts";#N/A,#N/A,TRUE,"VOS";#N/A,#N/A,TRUE,"Warrington";#N/A,#N/A,TRUE,"Widnes"}</definedName>
    <definedName name="Fees.1" localSheetId="7" hidden="1">{#N/A,#N/A,TRUE,"Cover";#N/A,#N/A,TRUE,"Conts";#N/A,#N/A,TRUE,"VOS";#N/A,#N/A,TRUE,"Warrington";#N/A,#N/A,TRUE,"Widnes"}</definedName>
    <definedName name="Fees.1" hidden="1">{#N/A,#N/A,TRUE,"Cover";#N/A,#N/A,TRUE,"Conts";#N/A,#N/A,TRUE,"VOS";#N/A,#N/A,TRUE,"Warrington";#N/A,#N/A,TRUE,"Widnes"}</definedName>
    <definedName name="fg" localSheetId="5" hidden="1">{#N/A,#N/A,TRUE,"Cover";#N/A,#N/A,TRUE,"Conts";#N/A,#N/A,TRUE,"VOS";#N/A,#N/A,TRUE,"Warrington";#N/A,#N/A,TRUE,"Widnes"}</definedName>
    <definedName name="fg" localSheetId="14" hidden="1">{#N/A,#N/A,TRUE,"Cover";#N/A,#N/A,TRUE,"Conts";#N/A,#N/A,TRUE,"VOS";#N/A,#N/A,TRUE,"Warrington";#N/A,#N/A,TRUE,"Widnes"}</definedName>
    <definedName name="fg" localSheetId="7" hidden="1">{#N/A,#N/A,TRUE,"Cover";#N/A,#N/A,TRUE,"Conts";#N/A,#N/A,TRUE,"VOS";#N/A,#N/A,TRUE,"Warrington";#N/A,#N/A,TRUE,"Widnes"}</definedName>
    <definedName name="fg" hidden="1">{#N/A,#N/A,TRUE,"Cover";#N/A,#N/A,TRUE,"Conts";#N/A,#N/A,TRUE,"VOS";#N/A,#N/A,TRUE,"Warrington";#N/A,#N/A,TRUE,"Widnes"}</definedName>
    <definedName name="fgdfg" localSheetId="5" hidden="1">{#N/A,#N/A,FALSE,"SumD";#N/A,#N/A,FALSE,"ElecD";#N/A,#N/A,FALSE,"MechD";#N/A,#N/A,FALSE,"GeotD";#N/A,#N/A,FALSE,"PrcsD";#N/A,#N/A,FALSE,"TunnD";#N/A,#N/A,FALSE,"CivlD";#N/A,#N/A,FALSE,"NtwkD";#N/A,#N/A,FALSE,"EstgD";#N/A,#N/A,FALSE,"PEngD"}</definedName>
    <definedName name="fgdfg" localSheetId="14"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5" hidden="1">{#N/A,#N/A,FALSE,"SumG";#N/A,#N/A,FALSE,"ElecG";#N/A,#N/A,FALSE,"MechG";#N/A,#N/A,FALSE,"GeotG";#N/A,#N/A,FALSE,"PrcsG";#N/A,#N/A,FALSE,"TunnG";#N/A,#N/A,FALSE,"CivlG";#N/A,#N/A,FALSE,"NtwkG";#N/A,#N/A,FALSE,"EstgG";#N/A,#N/A,FALSE,"PEngG"}</definedName>
    <definedName name="fgfdg" localSheetId="14"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5" hidden="1">{#N/A,#N/A,FALSE,"SumD";#N/A,#N/A,FALSE,"ElecD";#N/A,#N/A,FALSE,"MechD";#N/A,#N/A,FALSE,"GeotD";#N/A,#N/A,FALSE,"PrcsD";#N/A,#N/A,FALSE,"TunnD";#N/A,#N/A,FALSE,"CivlD";#N/A,#N/A,FALSE,"NtwkD";#N/A,#N/A,FALSE,"EstgD";#N/A,#N/A,FALSE,"PEngD"}</definedName>
    <definedName name="fghfg" localSheetId="14"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5" hidden="1">{#N/A,#N/A,TRUE,"Cover";#N/A,#N/A,TRUE,"Conts";#N/A,#N/A,TRUE,"VOS";#N/A,#N/A,TRUE,"Warrington";#N/A,#N/A,TRUE,"Widnes"}</definedName>
    <definedName name="fgjjjkyg" localSheetId="14" hidden="1">{#N/A,#N/A,TRUE,"Cover";#N/A,#N/A,TRUE,"Conts";#N/A,#N/A,TRUE,"VOS";#N/A,#N/A,TRUE,"Warrington";#N/A,#N/A,TRUE,"Widnes"}</definedName>
    <definedName name="fgjjjkyg" localSheetId="7" hidden="1">{#N/A,#N/A,TRUE,"Cover";#N/A,#N/A,TRUE,"Conts";#N/A,#N/A,TRUE,"VOS";#N/A,#N/A,TRUE,"Warrington";#N/A,#N/A,TRUE,"Widnes"}</definedName>
    <definedName name="fgjjjkyg" hidden="1">{#N/A,#N/A,TRUE,"Cover";#N/A,#N/A,TRUE,"Conts";#N/A,#N/A,TRUE,"VOS";#N/A,#N/A,TRUE,"Warrington";#N/A,#N/A,TRUE,"Widnes"}</definedName>
    <definedName name="fhgujguthi" localSheetId="5" hidden="1">{#N/A,#N/A,TRUE,"Cover";#N/A,#N/A,TRUE,"Conts";#N/A,#N/A,TRUE,"VOS";#N/A,#N/A,TRUE,"Warrington";#N/A,#N/A,TRUE,"Widnes"}</definedName>
    <definedName name="fhgujguthi" localSheetId="14" hidden="1">{#N/A,#N/A,TRUE,"Cover";#N/A,#N/A,TRUE,"Conts";#N/A,#N/A,TRUE,"VOS";#N/A,#N/A,TRUE,"Warrington";#N/A,#N/A,TRUE,"Widnes"}</definedName>
    <definedName name="fhgujguthi" localSheetId="7" hidden="1">{#N/A,#N/A,TRUE,"Cover";#N/A,#N/A,TRUE,"Conts";#N/A,#N/A,TRUE,"VOS";#N/A,#N/A,TRUE,"Warrington";#N/A,#N/A,TRUE,"Widnes"}</definedName>
    <definedName name="fhgujguthi" hidden="1">{#N/A,#N/A,TRUE,"Cover";#N/A,#N/A,TRUE,"Conts";#N/A,#N/A,TRUE,"VOS";#N/A,#N/A,TRUE,"Warrington";#N/A,#N/A,TRUE,"Widnes"}</definedName>
    <definedName name="fhjsjs" localSheetId="5" hidden="1">{#N/A,#N/A,TRUE,"Cover";#N/A,#N/A,TRUE,"Conts";#N/A,#N/A,TRUE,"VOS";#N/A,#N/A,TRUE,"Warrington";#N/A,#N/A,TRUE,"Widnes"}</definedName>
    <definedName name="fhjsjs" localSheetId="14" hidden="1">{#N/A,#N/A,TRUE,"Cover";#N/A,#N/A,TRUE,"Conts";#N/A,#N/A,TRUE,"VOS";#N/A,#N/A,TRUE,"Warrington";#N/A,#N/A,TRUE,"Widnes"}</definedName>
    <definedName name="fhjsjs" localSheetId="7" hidden="1">{#N/A,#N/A,TRUE,"Cover";#N/A,#N/A,TRUE,"Conts";#N/A,#N/A,TRUE,"VOS";#N/A,#N/A,TRUE,"Warrington";#N/A,#N/A,TRUE,"Widnes"}</definedName>
    <definedName name="fhjsjs" hidden="1">{#N/A,#N/A,TRUE,"Cover";#N/A,#N/A,TRUE,"Conts";#N/A,#N/A,TRUE,"VOS";#N/A,#N/A,TRUE,"Warrington";#N/A,#N/A,TRUE,"Widnes"}</definedName>
    <definedName name="fkfkvhikkhju" localSheetId="5" hidden="1">{#N/A,#N/A,TRUE,"Cover";#N/A,#N/A,TRUE,"Conts";#N/A,#N/A,TRUE,"VOS";#N/A,#N/A,TRUE,"Warrington";#N/A,#N/A,TRUE,"Widnes"}</definedName>
    <definedName name="fkfkvhikkhju" localSheetId="14" hidden="1">{#N/A,#N/A,TRUE,"Cover";#N/A,#N/A,TRUE,"Conts";#N/A,#N/A,TRUE,"VOS";#N/A,#N/A,TRUE,"Warrington";#N/A,#N/A,TRUE,"Widnes"}</definedName>
    <definedName name="fkfkvhikkhju" localSheetId="7" hidden="1">{#N/A,#N/A,TRUE,"Cover";#N/A,#N/A,TRUE,"Conts";#N/A,#N/A,TRUE,"VOS";#N/A,#N/A,TRUE,"Warrington";#N/A,#N/A,TRUE,"Widnes"}</definedName>
    <definedName name="fkfkvhikkhju" hidden="1">{#N/A,#N/A,TRUE,"Cover";#N/A,#N/A,TRUE,"Conts";#N/A,#N/A,TRUE,"VOS";#N/A,#N/A,TRUE,"Warrington";#N/A,#N/A,TRUE,"Widnes"}</definedName>
    <definedName name="FLOOR__FINISHES" localSheetId="5">#REF!</definedName>
    <definedName name="FLOOR__FINISHES">#REF!</definedName>
    <definedName name="FRAME" localSheetId="5">#REF!</definedName>
    <definedName name="FRAME">#REF!</definedName>
    <definedName name="frjj" localSheetId="5" hidden="1">{#N/A,#N/A,TRUE,"Cover";#N/A,#N/A,TRUE,"Conts";#N/A,#N/A,TRUE,"VOS";#N/A,#N/A,TRUE,"Warrington";#N/A,#N/A,TRUE,"Widnes"}</definedName>
    <definedName name="frjj" localSheetId="14" hidden="1">{#N/A,#N/A,TRUE,"Cover";#N/A,#N/A,TRUE,"Conts";#N/A,#N/A,TRUE,"VOS";#N/A,#N/A,TRUE,"Warrington";#N/A,#N/A,TRUE,"Widnes"}</definedName>
    <definedName name="frjj" localSheetId="7" hidden="1">{#N/A,#N/A,TRUE,"Cover";#N/A,#N/A,TRUE,"Conts";#N/A,#N/A,TRUE,"VOS";#N/A,#N/A,TRUE,"Warrington";#N/A,#N/A,TRUE,"Widnes"}</definedName>
    <definedName name="frjj" hidden="1">{#N/A,#N/A,TRUE,"Cover";#N/A,#N/A,TRUE,"Conts";#N/A,#N/A,TRUE,"VOS";#N/A,#N/A,TRUE,"Warrington";#N/A,#N/A,TRUE,"Widnes"}</definedName>
    <definedName name="gaeg" localSheetId="5" hidden="1">{#N/A,#N/A,TRUE,"Cover";#N/A,#N/A,TRUE,"Conts";#N/A,#N/A,TRUE,"VOS";#N/A,#N/A,TRUE,"Warrington";#N/A,#N/A,TRUE,"Widnes"}</definedName>
    <definedName name="gaeg" localSheetId="14" hidden="1">{#N/A,#N/A,TRUE,"Cover";#N/A,#N/A,TRUE,"Conts";#N/A,#N/A,TRUE,"VOS";#N/A,#N/A,TRUE,"Warrington";#N/A,#N/A,TRUE,"Widnes"}</definedName>
    <definedName name="gaeg" localSheetId="7" hidden="1">{#N/A,#N/A,TRUE,"Cover";#N/A,#N/A,TRUE,"Conts";#N/A,#N/A,TRUE,"VOS";#N/A,#N/A,TRUE,"Warrington";#N/A,#N/A,TRUE,"Widnes"}</definedName>
    <definedName name="gaeg" hidden="1">{#N/A,#N/A,TRUE,"Cover";#N/A,#N/A,TRUE,"Conts";#N/A,#N/A,TRUE,"VOS";#N/A,#N/A,TRUE,"Warrington";#N/A,#N/A,TRUE,"Widnes"}</definedName>
    <definedName name="gaegg" localSheetId="5" hidden="1">{#N/A,#N/A,TRUE,"Cover";#N/A,#N/A,TRUE,"Conts";#N/A,#N/A,TRUE,"VOS";#N/A,#N/A,TRUE,"Warrington";#N/A,#N/A,TRUE,"Widnes"}</definedName>
    <definedName name="gaegg" localSheetId="14" hidden="1">{#N/A,#N/A,TRUE,"Cover";#N/A,#N/A,TRUE,"Conts";#N/A,#N/A,TRUE,"VOS";#N/A,#N/A,TRUE,"Warrington";#N/A,#N/A,TRUE,"Widnes"}</definedName>
    <definedName name="gaegg" localSheetId="7" hidden="1">{#N/A,#N/A,TRUE,"Cover";#N/A,#N/A,TRUE,"Conts";#N/A,#N/A,TRUE,"VOS";#N/A,#N/A,TRUE,"Warrington";#N/A,#N/A,TRUE,"Widnes"}</definedName>
    <definedName name="gaegg" hidden="1">{#N/A,#N/A,TRUE,"Cover";#N/A,#N/A,TRUE,"Conts";#N/A,#N/A,TRUE,"VOS";#N/A,#N/A,TRUE,"Warrington";#N/A,#N/A,TRUE,"Widnes"}</definedName>
    <definedName name="geag" localSheetId="5" hidden="1">{#N/A,#N/A,TRUE,"Cover";#N/A,#N/A,TRUE,"Conts";#N/A,#N/A,TRUE,"VOS";#N/A,#N/A,TRUE,"Warrington";#N/A,#N/A,TRUE,"Widnes"}</definedName>
    <definedName name="geag" localSheetId="14" hidden="1">{#N/A,#N/A,TRUE,"Cover";#N/A,#N/A,TRUE,"Conts";#N/A,#N/A,TRUE,"VOS";#N/A,#N/A,TRUE,"Warrington";#N/A,#N/A,TRUE,"Widnes"}</definedName>
    <definedName name="geag" localSheetId="7" hidden="1">{#N/A,#N/A,TRUE,"Cover";#N/A,#N/A,TRUE,"Conts";#N/A,#N/A,TRUE,"VOS";#N/A,#N/A,TRUE,"Warrington";#N/A,#N/A,TRUE,"Widnes"}</definedName>
    <definedName name="geag" hidden="1">{#N/A,#N/A,TRUE,"Cover";#N/A,#N/A,TRUE,"Conts";#N/A,#N/A,TRUE,"VOS";#N/A,#N/A,TRUE,"Warrington";#N/A,#N/A,TRUE,"Widnes"}</definedName>
    <definedName name="gerger" localSheetId="5" hidden="1">{#N/A,#N/A,TRUE,"Cover";#N/A,#N/A,TRUE,"Conts";#N/A,#N/A,TRUE,"VOS";#N/A,#N/A,TRUE,"Warrington";#N/A,#N/A,TRUE,"Widnes"}</definedName>
    <definedName name="gerger" localSheetId="14" hidden="1">{#N/A,#N/A,TRUE,"Cover";#N/A,#N/A,TRUE,"Conts";#N/A,#N/A,TRUE,"VOS";#N/A,#N/A,TRUE,"Warrington";#N/A,#N/A,TRUE,"Widnes"}</definedName>
    <definedName name="gerger" localSheetId="7" hidden="1">{#N/A,#N/A,TRUE,"Cover";#N/A,#N/A,TRUE,"Conts";#N/A,#N/A,TRUE,"VOS";#N/A,#N/A,TRUE,"Warrington";#N/A,#N/A,TRUE,"Widnes"}</definedName>
    <definedName name="gerger" hidden="1">{#N/A,#N/A,TRUE,"Cover";#N/A,#N/A,TRUE,"Conts";#N/A,#N/A,TRUE,"VOS";#N/A,#N/A,TRUE,"Warrington";#N/A,#N/A,TRUE,"Widnes"}</definedName>
    <definedName name="gf" localSheetId="5" hidden="1">{#N/A,#N/A,TRUE,"Cover";#N/A,#N/A,TRUE,"Conts";#N/A,#N/A,TRUE,"VOS";#N/A,#N/A,TRUE,"Warrington";#N/A,#N/A,TRUE,"Widnes"}</definedName>
    <definedName name="gf" localSheetId="14" hidden="1">{#N/A,#N/A,TRUE,"Cover";#N/A,#N/A,TRUE,"Conts";#N/A,#N/A,TRUE,"VOS";#N/A,#N/A,TRUE,"Warrington";#N/A,#N/A,TRUE,"Widnes"}</definedName>
    <definedName name="gf" localSheetId="7" hidden="1">{#N/A,#N/A,TRUE,"Cover";#N/A,#N/A,TRUE,"Conts";#N/A,#N/A,TRUE,"VOS";#N/A,#N/A,TRUE,"Warrington";#N/A,#N/A,TRUE,"Widnes"}</definedName>
    <definedName name="gf" hidden="1">{#N/A,#N/A,TRUE,"Cover";#N/A,#N/A,TRUE,"Conts";#N/A,#N/A,TRUE,"VOS";#N/A,#N/A,TRUE,"Warrington";#N/A,#N/A,TRUE,"Widnes"}</definedName>
    <definedName name="gfdgfdg" localSheetId="5" hidden="1">{#N/A,#N/A,FALSE,"SumD";#N/A,#N/A,FALSE,"ElecD";#N/A,#N/A,FALSE,"MechD";#N/A,#N/A,FALSE,"GeotD";#N/A,#N/A,FALSE,"PrcsD";#N/A,#N/A,FALSE,"TunnD";#N/A,#N/A,FALSE,"CivlD";#N/A,#N/A,FALSE,"NtwkD";#N/A,#N/A,FALSE,"EstgD";#N/A,#N/A,FALSE,"PEngD"}</definedName>
    <definedName name="gfdgfdg" localSheetId="14"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5" hidden="1">{#N/A,#N/A,FALSE,"SumG";#N/A,#N/A,FALSE,"ElecG";#N/A,#N/A,FALSE,"MechG";#N/A,#N/A,FALSE,"GeotG";#N/A,#N/A,FALSE,"PrcsG";#N/A,#N/A,FALSE,"TunnG";#N/A,#N/A,FALSE,"CivlG";#N/A,#N/A,FALSE,"NtwkG";#N/A,#N/A,FALSE,"EstgG";#N/A,#N/A,FALSE,"PEngG"}</definedName>
    <definedName name="gfgfgfgss" localSheetId="14"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#REF!</definedName>
    <definedName name="ggdrgdfhyyj" localSheetId="5" hidden="1">{#N/A,#N/A,TRUE,"Cover";#N/A,#N/A,TRUE,"Conts";#N/A,#N/A,TRUE,"VOS";#N/A,#N/A,TRUE,"Warrington";#N/A,#N/A,TRUE,"Widnes"}</definedName>
    <definedName name="ggdrgdfhyyj" localSheetId="14" hidden="1">{#N/A,#N/A,TRUE,"Cover";#N/A,#N/A,TRUE,"Conts";#N/A,#N/A,TRUE,"VOS";#N/A,#N/A,TRUE,"Warrington";#N/A,#N/A,TRUE,"Widnes"}</definedName>
    <definedName name="ggdrgdfhyyj" localSheetId="7" hidden="1">{#N/A,#N/A,TRUE,"Cover";#N/A,#N/A,TRUE,"Conts";#N/A,#N/A,TRUE,"VOS";#N/A,#N/A,TRUE,"Warrington";#N/A,#N/A,TRUE,"Widnes"}</definedName>
    <definedName name="ggdrgdfhyyj" hidden="1">{#N/A,#N/A,TRUE,"Cover";#N/A,#N/A,TRUE,"Conts";#N/A,#N/A,TRUE,"VOS";#N/A,#N/A,TRUE,"Warrington";#N/A,#N/A,TRUE,"Widnes"}</definedName>
    <definedName name="ggg" localSheetId="5" hidden="1">#REF!</definedName>
    <definedName name="ggg" localSheetId="14" hidden="1">#REF!</definedName>
    <definedName name="ggg" localSheetId="7" hidden="1">#REF!</definedName>
    <definedName name="ggg" hidden="1">#REF!</definedName>
    <definedName name="gggg" localSheetId="5" hidden="1">{#N/A,#N/A,FALSE,"SumD";#N/A,#N/A,FALSE,"ElecD";#N/A,#N/A,FALSE,"MechD";#N/A,#N/A,FALSE,"GeotD";#N/A,#N/A,FALSE,"PrcsD";#N/A,#N/A,FALSE,"TunnD";#N/A,#N/A,FALSE,"CivlD";#N/A,#N/A,FALSE,"NtwkD";#N/A,#N/A,FALSE,"EstgD";#N/A,#N/A,FALSE,"PEngD"}</definedName>
    <definedName name="gggg" localSheetId="14"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5" hidden="1">{#N/A,#N/A,FALSE,"SumG";#N/A,#N/A,FALSE,"ElecG";#N/A,#N/A,FALSE,"MechG";#N/A,#N/A,FALSE,"GeotG";#N/A,#N/A,FALSE,"PrcsG";#N/A,#N/A,FALSE,"TunnG";#N/A,#N/A,FALSE,"CivlG";#N/A,#N/A,FALSE,"NtwkG";#N/A,#N/A,FALSE,"EstgG";#N/A,#N/A,FALSE,"PEngG"}</definedName>
    <definedName name="ghggg" localSheetId="14"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5" hidden="1">{#N/A,#N/A,TRUE,"Cover";#N/A,#N/A,TRUE,"Conts";#N/A,#N/A,TRUE,"VOS";#N/A,#N/A,TRUE,"Warrington";#N/A,#N/A,TRUE,"Widnes"}</definedName>
    <definedName name="ghsdhth" localSheetId="14" hidden="1">{#N/A,#N/A,TRUE,"Cover";#N/A,#N/A,TRUE,"Conts";#N/A,#N/A,TRUE,"VOS";#N/A,#N/A,TRUE,"Warrington";#N/A,#N/A,TRUE,"Widnes"}</definedName>
    <definedName name="ghsdhth" localSheetId="7" hidden="1">{#N/A,#N/A,TRUE,"Cover";#N/A,#N/A,TRUE,"Conts";#N/A,#N/A,TRUE,"VOS";#N/A,#N/A,TRUE,"Warrington";#N/A,#N/A,TRUE,"Widnes"}</definedName>
    <definedName name="ghsdhth" hidden="1">{#N/A,#N/A,TRUE,"Cover";#N/A,#N/A,TRUE,"Conts";#N/A,#N/A,TRUE,"VOS";#N/A,#N/A,TRUE,"Warrington";#N/A,#N/A,TRUE,"Widnes"}</definedName>
    <definedName name="ghsg" localSheetId="5" hidden="1">{#N/A,#N/A,TRUE,"Cover";#N/A,#N/A,TRUE,"Conts";#N/A,#N/A,TRUE,"VOS";#N/A,#N/A,TRUE,"Warrington";#N/A,#N/A,TRUE,"Widnes"}</definedName>
    <definedName name="ghsg" localSheetId="14" hidden="1">{#N/A,#N/A,TRUE,"Cover";#N/A,#N/A,TRUE,"Conts";#N/A,#N/A,TRUE,"VOS";#N/A,#N/A,TRUE,"Warrington";#N/A,#N/A,TRUE,"Widnes"}</definedName>
    <definedName name="ghsg" localSheetId="7" hidden="1">{#N/A,#N/A,TRUE,"Cover";#N/A,#N/A,TRUE,"Conts";#N/A,#N/A,TRUE,"VOS";#N/A,#N/A,TRUE,"Warrington";#N/A,#N/A,TRUE,"Widnes"}</definedName>
    <definedName name="ghsg" hidden="1">{#N/A,#N/A,TRUE,"Cover";#N/A,#N/A,TRUE,"Conts";#N/A,#N/A,TRUE,"VOS";#N/A,#N/A,TRUE,"Warrington";#N/A,#N/A,TRUE,"Widnes"}</definedName>
    <definedName name="gjahgkj" localSheetId="5" hidden="1">{#N/A,#N/A,TRUE,"Cover";#N/A,#N/A,TRUE,"Conts";#N/A,#N/A,TRUE,"VOS";#N/A,#N/A,TRUE,"Warrington";#N/A,#N/A,TRUE,"Widnes"}</definedName>
    <definedName name="gjahgkj" localSheetId="14" hidden="1">{#N/A,#N/A,TRUE,"Cover";#N/A,#N/A,TRUE,"Conts";#N/A,#N/A,TRUE,"VOS";#N/A,#N/A,TRUE,"Warrington";#N/A,#N/A,TRUE,"Widnes"}</definedName>
    <definedName name="gjahgkj" localSheetId="7" hidden="1">{#N/A,#N/A,TRUE,"Cover";#N/A,#N/A,TRUE,"Conts";#N/A,#N/A,TRUE,"VOS";#N/A,#N/A,TRUE,"Warrington";#N/A,#N/A,TRUE,"Widnes"}</definedName>
    <definedName name="gjahgkj" hidden="1">{#N/A,#N/A,TRUE,"Cover";#N/A,#N/A,TRUE,"Conts";#N/A,#N/A,TRUE,"VOS";#N/A,#N/A,TRUE,"Warrington";#N/A,#N/A,TRUE,"Widnes"}</definedName>
    <definedName name="gjkkl" localSheetId="5" hidden="1">{#N/A,#N/A,TRUE,"Cover";#N/A,#N/A,TRUE,"Conts";#N/A,#N/A,TRUE,"VOS";#N/A,#N/A,TRUE,"Warrington";#N/A,#N/A,TRUE,"Widnes"}</definedName>
    <definedName name="gjkkl" localSheetId="14" hidden="1">{#N/A,#N/A,TRUE,"Cover";#N/A,#N/A,TRUE,"Conts";#N/A,#N/A,TRUE,"VOS";#N/A,#N/A,TRUE,"Warrington";#N/A,#N/A,TRUE,"Widnes"}</definedName>
    <definedName name="gjkkl" localSheetId="7" hidden="1">{#N/A,#N/A,TRUE,"Cover";#N/A,#N/A,TRUE,"Conts";#N/A,#N/A,TRUE,"VOS";#N/A,#N/A,TRUE,"Warrington";#N/A,#N/A,TRUE,"Widnes"}</definedName>
    <definedName name="gjkkl" hidden="1">{#N/A,#N/A,TRUE,"Cover";#N/A,#N/A,TRUE,"Conts";#N/A,#N/A,TRUE,"VOS";#N/A,#N/A,TRUE,"Warrington";#N/A,#N/A,TRUE,"Widnes"}</definedName>
    <definedName name="gtrghr" localSheetId="5" hidden="1">{#N/A,#N/A,TRUE,"Cover";#N/A,#N/A,TRUE,"Conts";#N/A,#N/A,TRUE,"VOS";#N/A,#N/A,TRUE,"Warrington";#N/A,#N/A,TRUE,"Widnes"}</definedName>
    <definedName name="gtrghr" localSheetId="14" hidden="1">{#N/A,#N/A,TRUE,"Cover";#N/A,#N/A,TRUE,"Conts";#N/A,#N/A,TRUE,"VOS";#N/A,#N/A,TRUE,"Warrington";#N/A,#N/A,TRUE,"Widnes"}</definedName>
    <definedName name="gtrghr" localSheetId="7" hidden="1">{#N/A,#N/A,TRUE,"Cover";#N/A,#N/A,TRUE,"Conts";#N/A,#N/A,TRUE,"VOS";#N/A,#N/A,TRUE,"Warrington";#N/A,#N/A,TRUE,"Widnes"}</definedName>
    <definedName name="gtrghr" hidden="1">{#N/A,#N/A,TRUE,"Cover";#N/A,#N/A,TRUE,"Conts";#N/A,#N/A,TRUE,"VOS";#N/A,#N/A,TRUE,"Warrington";#N/A,#N/A,TRUE,"Widnes"}</definedName>
    <definedName name="gwgtergyr" localSheetId="5" hidden="1">{#N/A,#N/A,TRUE,"Cover";#N/A,#N/A,TRUE,"Conts";#N/A,#N/A,TRUE,"VOS";#N/A,#N/A,TRUE,"Warrington";#N/A,#N/A,TRUE,"Widnes"}</definedName>
    <definedName name="gwgtergyr" localSheetId="14" hidden="1">{#N/A,#N/A,TRUE,"Cover";#N/A,#N/A,TRUE,"Conts";#N/A,#N/A,TRUE,"VOS";#N/A,#N/A,TRUE,"Warrington";#N/A,#N/A,TRUE,"Widnes"}</definedName>
    <definedName name="gwgtergyr" localSheetId="7" hidden="1">{#N/A,#N/A,TRUE,"Cover";#N/A,#N/A,TRUE,"Conts";#N/A,#N/A,TRUE,"VOS";#N/A,#N/A,TRUE,"Warrington";#N/A,#N/A,TRUE,"Widnes"}</definedName>
    <definedName name="gwgtergyr" hidden="1">{#N/A,#N/A,TRUE,"Cover";#N/A,#N/A,TRUE,"Conts";#N/A,#N/A,TRUE,"VOS";#N/A,#N/A,TRUE,"Warrington";#N/A,#N/A,TRUE,"Widnes"}</definedName>
    <definedName name="hfhgf" localSheetId="5" hidden="1">{#N/A,#N/A,TRUE,"Cover";#N/A,#N/A,TRUE,"Conts";#N/A,#N/A,TRUE,"VOS";#N/A,#N/A,TRUE,"Warrington";#N/A,#N/A,TRUE,"Widnes"}</definedName>
    <definedName name="hfhgf" localSheetId="14" hidden="1">{#N/A,#N/A,TRUE,"Cover";#N/A,#N/A,TRUE,"Conts";#N/A,#N/A,TRUE,"VOS";#N/A,#N/A,TRUE,"Warrington";#N/A,#N/A,TRUE,"Widnes"}</definedName>
    <definedName name="hfhgf" localSheetId="7" hidden="1">{#N/A,#N/A,TRUE,"Cover";#N/A,#N/A,TRUE,"Conts";#N/A,#N/A,TRUE,"VOS";#N/A,#N/A,TRUE,"Warrington";#N/A,#N/A,TRUE,"Widnes"}</definedName>
    <definedName name="hfhgf" hidden="1">{#N/A,#N/A,TRUE,"Cover";#N/A,#N/A,TRUE,"Conts";#N/A,#N/A,TRUE,"VOS";#N/A,#N/A,TRUE,"Warrington";#N/A,#N/A,TRUE,"Widnes"}</definedName>
    <definedName name="hgkhkg" localSheetId="5" hidden="1">{#N/A,#N/A,TRUE,"Cover";#N/A,#N/A,TRUE,"Conts";#N/A,#N/A,TRUE,"VOS";#N/A,#N/A,TRUE,"Warrington";#N/A,#N/A,TRUE,"Widnes"}</definedName>
    <definedName name="hgkhkg" localSheetId="14" hidden="1">{#N/A,#N/A,TRUE,"Cover";#N/A,#N/A,TRUE,"Conts";#N/A,#N/A,TRUE,"VOS";#N/A,#N/A,TRUE,"Warrington";#N/A,#N/A,TRUE,"Widnes"}</definedName>
    <definedName name="hgkhkg" localSheetId="7" hidden="1">{#N/A,#N/A,TRUE,"Cover";#N/A,#N/A,TRUE,"Conts";#N/A,#N/A,TRUE,"VOS";#N/A,#N/A,TRUE,"Warrington";#N/A,#N/A,TRUE,"Widnes"}</definedName>
    <definedName name="hgkhkg" hidden="1">{#N/A,#N/A,TRUE,"Cover";#N/A,#N/A,TRUE,"Conts";#N/A,#N/A,TRUE,"VOS";#N/A,#N/A,TRUE,"Warrington";#N/A,#N/A,TRUE,"Widnes"}</definedName>
    <definedName name="hjdj" localSheetId="5" hidden="1">{#N/A,#N/A,TRUE,"Cover";#N/A,#N/A,TRUE,"Conts";#N/A,#N/A,TRUE,"VOS";#N/A,#N/A,TRUE,"Warrington";#N/A,#N/A,TRUE,"Widnes"}</definedName>
    <definedName name="hjdj" localSheetId="14" hidden="1">{#N/A,#N/A,TRUE,"Cover";#N/A,#N/A,TRUE,"Conts";#N/A,#N/A,TRUE,"VOS";#N/A,#N/A,TRUE,"Warrington";#N/A,#N/A,TRUE,"Widnes"}</definedName>
    <definedName name="hjdj" localSheetId="7" hidden="1">{#N/A,#N/A,TRUE,"Cover";#N/A,#N/A,TRUE,"Conts";#N/A,#N/A,TRUE,"VOS";#N/A,#N/A,TRUE,"Warrington";#N/A,#N/A,TRUE,"Widnes"}</definedName>
    <definedName name="hjdj" hidden="1">{#N/A,#N/A,TRUE,"Cover";#N/A,#N/A,TRUE,"Conts";#N/A,#N/A,TRUE,"VOS";#N/A,#N/A,TRUE,"Warrington";#N/A,#N/A,TRUE,"Widnes"}</definedName>
    <definedName name="HOME" localSheetId="5">#REF!</definedName>
    <definedName name="HOME" localSheetId="14">#REF!</definedName>
    <definedName name="HOME" localSheetId="7">#REF!</definedName>
    <definedName name="HOME">#REF!</definedName>
    <definedName name="HPTAL" localSheetId="5" hidden="1">#REF!</definedName>
    <definedName name="HPTAL" localSheetId="14" hidden="1">#REF!</definedName>
    <definedName name="HPTAL" localSheetId="7" hidden="1">#REF!</definedName>
    <definedName name="HPTAL" hidden="1">#REF!</definedName>
    <definedName name="hshjy" localSheetId="5" hidden="1">{#N/A,#N/A,TRUE,"Cover";#N/A,#N/A,TRUE,"Conts";#N/A,#N/A,TRUE,"VOS";#N/A,#N/A,TRUE,"Warrington";#N/A,#N/A,TRUE,"Widnes"}</definedName>
    <definedName name="hshjy" localSheetId="14" hidden="1">{#N/A,#N/A,TRUE,"Cover";#N/A,#N/A,TRUE,"Conts";#N/A,#N/A,TRUE,"VOS";#N/A,#N/A,TRUE,"Warrington";#N/A,#N/A,TRUE,"Widnes"}</definedName>
    <definedName name="hshjy" localSheetId="7" hidden="1">{#N/A,#N/A,TRUE,"Cover";#N/A,#N/A,TRUE,"Conts";#N/A,#N/A,TRUE,"VOS";#N/A,#N/A,TRUE,"Warrington";#N/A,#N/A,TRUE,"Widnes"}</definedName>
    <definedName name="hshjy" hidden="1">{#N/A,#N/A,TRUE,"Cover";#N/A,#N/A,TRUE,"Conts";#N/A,#N/A,TRUE,"VOS";#N/A,#N/A,TRUE,"Warrington";#N/A,#N/A,TRUE,"Widnes"}</definedName>
    <definedName name="hshxdht" localSheetId="5" hidden="1">{#N/A,#N/A,TRUE,"Cover";#N/A,#N/A,TRUE,"Conts";#N/A,#N/A,TRUE,"VOS";#N/A,#N/A,TRUE,"Warrington";#N/A,#N/A,TRUE,"Widnes"}</definedName>
    <definedName name="hshxdht" localSheetId="14" hidden="1">{#N/A,#N/A,TRUE,"Cover";#N/A,#N/A,TRUE,"Conts";#N/A,#N/A,TRUE,"VOS";#N/A,#N/A,TRUE,"Warrington";#N/A,#N/A,TRUE,"Widnes"}</definedName>
    <definedName name="hshxdht" localSheetId="7" hidden="1">{#N/A,#N/A,TRUE,"Cover";#N/A,#N/A,TRUE,"Conts";#N/A,#N/A,TRUE,"VOS";#N/A,#N/A,TRUE,"Warrington";#N/A,#N/A,TRUE,"Widnes"}</definedName>
    <definedName name="hshxdht" hidden="1">{#N/A,#N/A,TRUE,"Cover";#N/A,#N/A,TRUE,"Conts";#N/A,#N/A,TRUE,"VOS";#N/A,#N/A,TRUE,"Warrington";#N/A,#N/A,TRUE,"Widnes"}</definedName>
    <definedName name="hsyhjtyhj" localSheetId="5" hidden="1">{#N/A,#N/A,TRUE,"Cover";#N/A,#N/A,TRUE,"Conts";#N/A,#N/A,TRUE,"VOS";#N/A,#N/A,TRUE,"Warrington";#N/A,#N/A,TRUE,"Widnes"}</definedName>
    <definedName name="hsyhjtyhj" localSheetId="14" hidden="1">{#N/A,#N/A,TRUE,"Cover";#N/A,#N/A,TRUE,"Conts";#N/A,#N/A,TRUE,"VOS";#N/A,#N/A,TRUE,"Warrington";#N/A,#N/A,TRUE,"Widnes"}</definedName>
    <definedName name="hsyhjtyhj" localSheetId="7"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5" hidden="1">{"'Appendix 3 Currency'!$A$1:$U$96"}</definedName>
    <definedName name="HTML_Control" localSheetId="14" hidden="1">{"'Appendix 3 Currency'!$A$1:$U$96"}</definedName>
    <definedName name="HTML_Control" localSheetId="7"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5" hidden="1">{#N/A,#N/A,TRUE,"Cover";#N/A,#N/A,TRUE,"Conts";#N/A,#N/A,TRUE,"VOS";#N/A,#N/A,TRUE,"Warrington";#N/A,#N/A,TRUE,"Widnes"}</definedName>
    <definedName name="htrhrsth" localSheetId="14" hidden="1">{#N/A,#N/A,TRUE,"Cover";#N/A,#N/A,TRUE,"Conts";#N/A,#N/A,TRUE,"VOS";#N/A,#N/A,TRUE,"Warrington";#N/A,#N/A,TRUE,"Widnes"}</definedName>
    <definedName name="htrhrsth" localSheetId="7" hidden="1">{#N/A,#N/A,TRUE,"Cover";#N/A,#N/A,TRUE,"Conts";#N/A,#N/A,TRUE,"VOS";#N/A,#N/A,TRUE,"Warrington";#N/A,#N/A,TRUE,"Widnes"}</definedName>
    <definedName name="htrhrsth" hidden="1">{#N/A,#N/A,TRUE,"Cover";#N/A,#N/A,TRUE,"Conts";#N/A,#N/A,TRUE,"VOS";#N/A,#N/A,TRUE,"Warrington";#N/A,#N/A,TRUE,"Widnes"}</definedName>
    <definedName name="hutgfru" localSheetId="5" hidden="1">{#N/A,#N/A,TRUE,"Cover";#N/A,#N/A,TRUE,"Conts";#N/A,#N/A,TRUE,"VOS";#N/A,#N/A,TRUE,"Warrington";#N/A,#N/A,TRUE,"Widnes"}</definedName>
    <definedName name="hutgfru" localSheetId="14" hidden="1">{#N/A,#N/A,TRUE,"Cover";#N/A,#N/A,TRUE,"Conts";#N/A,#N/A,TRUE,"VOS";#N/A,#N/A,TRUE,"Warrington";#N/A,#N/A,TRUE,"Widnes"}</definedName>
    <definedName name="hutgfru" localSheetId="7" hidden="1">{#N/A,#N/A,TRUE,"Cover";#N/A,#N/A,TRUE,"Conts";#N/A,#N/A,TRUE,"VOS";#N/A,#N/A,TRUE,"Warrington";#N/A,#N/A,TRUE,"Widnes"}</definedName>
    <definedName name="hutgfru" hidden="1">{#N/A,#N/A,TRUE,"Cover";#N/A,#N/A,TRUE,"Conts";#N/A,#N/A,TRUE,"VOS";#N/A,#N/A,TRUE,"Warrington";#N/A,#N/A,TRUE,"Widnes"}</definedName>
    <definedName name="i8uiuyi" localSheetId="5" hidden="1">{#N/A,#N/A,TRUE,"Cover";#N/A,#N/A,TRUE,"Conts";#N/A,#N/A,TRUE,"VOS";#N/A,#N/A,TRUE,"Warrington";#N/A,#N/A,TRUE,"Widnes"}</definedName>
    <definedName name="i8uiuyi" localSheetId="14" hidden="1">{#N/A,#N/A,TRUE,"Cover";#N/A,#N/A,TRUE,"Conts";#N/A,#N/A,TRUE,"VOS";#N/A,#N/A,TRUE,"Warrington";#N/A,#N/A,TRUE,"Widnes"}</definedName>
    <definedName name="i8uiuyi" localSheetId="7" hidden="1">{#N/A,#N/A,TRUE,"Cover";#N/A,#N/A,TRUE,"Conts";#N/A,#N/A,TRUE,"VOS";#N/A,#N/A,TRUE,"Warrington";#N/A,#N/A,TRUE,"Widnes"}</definedName>
    <definedName name="i8uiuyi" hidden="1">{#N/A,#N/A,TRUE,"Cover";#N/A,#N/A,TRUE,"Conts";#N/A,#N/A,TRUE,"VOS";#N/A,#N/A,TRUE,"Warrington";#N/A,#N/A,TRUE,"Widnes"}</definedName>
    <definedName name="ihg" localSheetId="5" hidden="1">{#N/A,#N/A,TRUE,"Cover";#N/A,#N/A,TRUE,"Conts";#N/A,#N/A,TRUE,"VOS";#N/A,#N/A,TRUE,"Warrington";#N/A,#N/A,TRUE,"Widnes"}</definedName>
    <definedName name="ihg" localSheetId="14" hidden="1">{#N/A,#N/A,TRUE,"Cover";#N/A,#N/A,TRUE,"Conts";#N/A,#N/A,TRUE,"VOS";#N/A,#N/A,TRUE,"Warrington";#N/A,#N/A,TRUE,"Widnes"}</definedName>
    <definedName name="ihg" localSheetId="7" hidden="1">{#N/A,#N/A,TRUE,"Cover";#N/A,#N/A,TRUE,"Conts";#N/A,#N/A,TRUE,"VOS";#N/A,#N/A,TRUE,"Warrington";#N/A,#N/A,TRUE,"Widnes"}</definedName>
    <definedName name="ihg" hidden="1">{#N/A,#N/A,TRUE,"Cover";#N/A,#N/A,TRUE,"Conts";#N/A,#N/A,TRUE,"VOS";#N/A,#N/A,TRUE,"Warrington";#N/A,#N/A,TRUE,"Widnes"}</definedName>
    <definedName name="iho" localSheetId="5" hidden="1">{#N/A,#N/A,TRUE,"Cover";#N/A,#N/A,TRUE,"Conts";#N/A,#N/A,TRUE,"VOS";#N/A,#N/A,TRUE,"Warrington";#N/A,#N/A,TRUE,"Widnes"}</definedName>
    <definedName name="iho" localSheetId="14" hidden="1">{#N/A,#N/A,TRUE,"Cover";#N/A,#N/A,TRUE,"Conts";#N/A,#N/A,TRUE,"VOS";#N/A,#N/A,TRUE,"Warrington";#N/A,#N/A,TRUE,"Widnes"}</definedName>
    <definedName name="iho" localSheetId="7"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ier" localSheetId="8">#REF!</definedName>
    <definedName name="Incident_Tier" localSheetId="15">#REF!</definedName>
    <definedName name="Incident_Tier" localSheetId="4">#REF!</definedName>
    <definedName name="Incident_Tier">#REF!</definedName>
    <definedName name="Incident_Type" localSheetId="8">#REF!</definedName>
    <definedName name="Incident_Type" localSheetId="15">#REF!</definedName>
    <definedName name="Incident_Type" localSheetId="4">#REF!</definedName>
    <definedName name="Incident_Type">#REF!</definedName>
    <definedName name="Inside_Dia__ID" localSheetId="7">#REF!</definedName>
    <definedName name="Inside_Dia__ID">#REF!</definedName>
    <definedName name="Interior" localSheetId="5">#REF!</definedName>
    <definedName name="Interior" localSheetId="14">#REF!</definedName>
    <definedName name="Interior" localSheetId="7">#REF!</definedName>
    <definedName name="Interior">#REF!</definedName>
    <definedName name="INTERNAL__WALLS__AND__PARTITIONS" localSheetId="5">#REF!</definedName>
    <definedName name="INTERNAL__WALLS__AND__PARTITIONS" localSheetId="14">#REF!</definedName>
    <definedName name="INTERNAL__WALLS__AND__PARTITIONS" localSheetId="7">#REF!</definedName>
    <definedName name="INTERNAL__WALLS__AND__PARTITIONS">#REF!</definedName>
    <definedName name="INVOICE2" localSheetId="5" hidden="1">#REF!</definedName>
    <definedName name="INVOICE2" localSheetId="14" hidden="1">#REF!</definedName>
    <definedName name="INVOICE2" localSheetId="7" hidden="1">#REF!</definedName>
    <definedName name="INVOICE2" hidden="1">#REF!</definedName>
    <definedName name="io" localSheetId="5" hidden="1">{#N/A,#N/A,TRUE,"Cover";#N/A,#N/A,TRUE,"Conts";#N/A,#N/A,TRUE,"VOS";#N/A,#N/A,TRUE,"Warrington";#N/A,#N/A,TRUE,"Widnes"}</definedName>
    <definedName name="io" localSheetId="14" hidden="1">{#N/A,#N/A,TRUE,"Cover";#N/A,#N/A,TRUE,"Conts";#N/A,#N/A,TRUE,"VOS";#N/A,#N/A,TRUE,"Warrington";#N/A,#N/A,TRUE,"Widnes"}</definedName>
    <definedName name="io" localSheetId="7" hidden="1">{#N/A,#N/A,TRUE,"Cover";#N/A,#N/A,TRUE,"Conts";#N/A,#N/A,TRUE,"VOS";#N/A,#N/A,TRUE,"Warrington";#N/A,#N/A,TRUE,"Widnes"}</definedName>
    <definedName name="io" hidden="1">{#N/A,#N/A,TRUE,"Cover";#N/A,#N/A,TRUE,"Conts";#N/A,#N/A,TRUE,"VOS";#N/A,#N/A,TRUE,"Warrington";#N/A,#N/A,TRUE,"Widnes"}</definedName>
    <definedName name="io8yuou8y" localSheetId="5" hidden="1">{#N/A,#N/A,TRUE,"Cover";#N/A,#N/A,TRUE,"Conts";#N/A,#N/A,TRUE,"VOS";#N/A,#N/A,TRUE,"Warrington";#N/A,#N/A,TRUE,"Widnes"}</definedName>
    <definedName name="io8yuou8y" localSheetId="14" hidden="1">{#N/A,#N/A,TRUE,"Cover";#N/A,#N/A,TRUE,"Conts";#N/A,#N/A,TRUE,"VOS";#N/A,#N/A,TRUE,"Warrington";#N/A,#N/A,TRUE,"Widnes"}</definedName>
    <definedName name="io8yuou8y" localSheetId="7" hidden="1">{#N/A,#N/A,TRUE,"Cover";#N/A,#N/A,TRUE,"Conts";#N/A,#N/A,TRUE,"VOS";#N/A,#N/A,TRUE,"Warrington";#N/A,#N/A,TRUE,"Widnes"}</definedName>
    <definedName name="io8yuou8y" hidden="1">{#N/A,#N/A,TRUE,"Cover";#N/A,#N/A,TRUE,"Conts";#N/A,#N/A,TRUE,"VOS";#N/A,#N/A,TRUE,"Warrington";#N/A,#N/A,TRUE,"Widnes"}</definedName>
    <definedName name="iol" localSheetId="5" hidden="1">{#N/A,#N/A,TRUE,"Cover";#N/A,#N/A,TRUE,"Conts";#N/A,#N/A,TRUE,"VOS";#N/A,#N/A,TRUE,"Warrington";#N/A,#N/A,TRUE,"Widnes"}</definedName>
    <definedName name="iol" localSheetId="14" hidden="1">{#N/A,#N/A,TRUE,"Cover";#N/A,#N/A,TRUE,"Conts";#N/A,#N/A,TRUE,"VOS";#N/A,#N/A,TRUE,"Warrington";#N/A,#N/A,TRUE,"Widnes"}</definedName>
    <definedName name="iol" localSheetId="7" hidden="1">{#N/A,#N/A,TRUE,"Cover";#N/A,#N/A,TRUE,"Conts";#N/A,#N/A,TRUE,"VOS";#N/A,#N/A,TRUE,"Warrington";#N/A,#N/A,TRUE,"Widnes"}</definedName>
    <definedName name="iol" hidden="1">{#N/A,#N/A,TRUE,"Cover";#N/A,#N/A,TRUE,"Conts";#N/A,#N/A,TRUE,"VOS";#N/A,#N/A,TRUE,"Warrington";#N/A,#N/A,TRUE,"Widnes"}</definedName>
    <definedName name="ioykyoyu" localSheetId="5" hidden="1">{#N/A,#N/A,TRUE,"Cover";#N/A,#N/A,TRUE,"Conts";#N/A,#N/A,TRUE,"VOS";#N/A,#N/A,TRUE,"Warrington";#N/A,#N/A,TRUE,"Widnes"}</definedName>
    <definedName name="ioykyoyu" localSheetId="14" hidden="1">{#N/A,#N/A,TRUE,"Cover";#N/A,#N/A,TRUE,"Conts";#N/A,#N/A,TRUE,"VOS";#N/A,#N/A,TRUE,"Warrington";#N/A,#N/A,TRUE,"Widnes"}</definedName>
    <definedName name="ioykyoyu" localSheetId="7"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5">'FIR Summary'!#REF!</definedName>
    <definedName name="IRR" localSheetId="14">#REF!</definedName>
    <definedName name="IRR" localSheetId="7">#REF!</definedName>
    <definedName name="IRR">#REF!</definedName>
    <definedName name="IssEscStatus1" localSheetId="7">#REF!</definedName>
    <definedName name="IssEscStatus1" localSheetId="4">#REF!</definedName>
    <definedName name="IssEscStatus1">#REF!</definedName>
    <definedName name="Item_Range" localSheetId="5">#REF!</definedName>
    <definedName name="Item_Range" localSheetId="14">#REF!</definedName>
    <definedName name="Item_Range" localSheetId="7">#REF!</definedName>
    <definedName name="Item_Range">#REF!</definedName>
    <definedName name="iu" localSheetId="5" hidden="1">{#N/A,#N/A,TRUE,"Cover";#N/A,#N/A,TRUE,"Conts";#N/A,#N/A,TRUE,"VOS";#N/A,#N/A,TRUE,"Warrington";#N/A,#N/A,TRUE,"Widnes"}</definedName>
    <definedName name="iu" localSheetId="14" hidden="1">{#N/A,#N/A,TRUE,"Cover";#N/A,#N/A,TRUE,"Conts";#N/A,#N/A,TRUE,"VOS";#N/A,#N/A,TRUE,"Warrington";#N/A,#N/A,TRUE,"Widnes"}</definedName>
    <definedName name="iu" localSheetId="7" hidden="1">{#N/A,#N/A,TRUE,"Cover";#N/A,#N/A,TRUE,"Conts";#N/A,#N/A,TRUE,"VOS";#N/A,#N/A,TRUE,"Warrington";#N/A,#N/A,TRUE,"Widnes"}</definedName>
    <definedName name="iu" hidden="1">{#N/A,#N/A,TRUE,"Cover";#N/A,#N/A,TRUE,"Conts";#N/A,#N/A,TRUE,"VOS";#N/A,#N/A,TRUE,"Warrington";#N/A,#N/A,TRUE,"Widnes"}</definedName>
    <definedName name="iuh" localSheetId="5" hidden="1">{#N/A,#N/A,TRUE,"Cover";#N/A,#N/A,TRUE,"Conts";#N/A,#N/A,TRUE,"VOS";#N/A,#N/A,TRUE,"Warrington";#N/A,#N/A,TRUE,"Widnes"}</definedName>
    <definedName name="iuh" localSheetId="14" hidden="1">{#N/A,#N/A,TRUE,"Cover";#N/A,#N/A,TRUE,"Conts";#N/A,#N/A,TRUE,"VOS";#N/A,#N/A,TRUE,"Warrington";#N/A,#N/A,TRUE,"Widnes"}</definedName>
    <definedName name="iuh" localSheetId="7" hidden="1">{#N/A,#N/A,TRUE,"Cover";#N/A,#N/A,TRUE,"Conts";#N/A,#N/A,TRUE,"VOS";#N/A,#N/A,TRUE,"Warrington";#N/A,#N/A,TRUE,"Widnes"}</definedName>
    <definedName name="iuh" hidden="1">{#N/A,#N/A,TRUE,"Cover";#N/A,#N/A,TRUE,"Conts";#N/A,#N/A,TRUE,"VOS";#N/A,#N/A,TRUE,"Warrington";#N/A,#N/A,TRUE,"Widnes"}</definedName>
    <definedName name="iui" localSheetId="5" hidden="1">{#N/A,#N/A,TRUE,"Cover";#N/A,#N/A,TRUE,"Conts";#N/A,#N/A,TRUE,"VOS";#N/A,#N/A,TRUE,"Warrington";#N/A,#N/A,TRUE,"Widnes"}</definedName>
    <definedName name="iui" localSheetId="14" hidden="1">{#N/A,#N/A,TRUE,"Cover";#N/A,#N/A,TRUE,"Conts";#N/A,#N/A,TRUE,"VOS";#N/A,#N/A,TRUE,"Warrington";#N/A,#N/A,TRUE,"Widnes"}</definedName>
    <definedName name="iui" localSheetId="7" hidden="1">{#N/A,#N/A,TRUE,"Cover";#N/A,#N/A,TRUE,"Conts";#N/A,#N/A,TRUE,"VOS";#N/A,#N/A,TRUE,"Warrington";#N/A,#N/A,TRUE,"Widnes"}</definedName>
    <definedName name="iui" hidden="1">{#N/A,#N/A,TRUE,"Cover";#N/A,#N/A,TRUE,"Conts";#N/A,#N/A,TRUE,"VOS";#N/A,#N/A,TRUE,"Warrington";#N/A,#N/A,TRUE,"Widnes"}</definedName>
    <definedName name="iuiou" localSheetId="5" hidden="1">{#N/A,#N/A,TRUE,"Cover";#N/A,#N/A,TRUE,"Conts";#N/A,#N/A,TRUE,"VOS";#N/A,#N/A,TRUE,"Warrington";#N/A,#N/A,TRUE,"Widnes"}</definedName>
    <definedName name="iuiou" localSheetId="14" hidden="1">{#N/A,#N/A,TRUE,"Cover";#N/A,#N/A,TRUE,"Conts";#N/A,#N/A,TRUE,"VOS";#N/A,#N/A,TRUE,"Warrington";#N/A,#N/A,TRUE,"Widnes"}</definedName>
    <definedName name="iuiou" localSheetId="7" hidden="1">{#N/A,#N/A,TRUE,"Cover";#N/A,#N/A,TRUE,"Conts";#N/A,#N/A,TRUE,"VOS";#N/A,#N/A,TRUE,"Warrington";#N/A,#N/A,TRUE,"Widnes"}</definedName>
    <definedName name="iuiou" hidden="1">{#N/A,#N/A,TRUE,"Cover";#N/A,#N/A,TRUE,"Conts";#N/A,#N/A,TRUE,"VOS";#N/A,#N/A,TRUE,"Warrington";#N/A,#N/A,TRUE,"Widnes"}</definedName>
    <definedName name="iuk" localSheetId="5" hidden="1">{#N/A,#N/A,TRUE,"Cover";#N/A,#N/A,TRUE,"Conts";#N/A,#N/A,TRUE,"VOS";#N/A,#N/A,TRUE,"Warrington";#N/A,#N/A,TRUE,"Widnes"}</definedName>
    <definedName name="iuk" localSheetId="14" hidden="1">{#N/A,#N/A,TRUE,"Cover";#N/A,#N/A,TRUE,"Conts";#N/A,#N/A,TRUE,"VOS";#N/A,#N/A,TRUE,"Warrington";#N/A,#N/A,TRUE,"Widnes"}</definedName>
    <definedName name="iuk" localSheetId="7" hidden="1">{#N/A,#N/A,TRUE,"Cover";#N/A,#N/A,TRUE,"Conts";#N/A,#N/A,TRUE,"VOS";#N/A,#N/A,TRUE,"Warrington";#N/A,#N/A,TRUE,"Widnes"}</definedName>
    <definedName name="iuk" hidden="1">{#N/A,#N/A,TRUE,"Cover";#N/A,#N/A,TRUE,"Conts";#N/A,#N/A,TRUE,"VOS";#N/A,#N/A,TRUE,"Warrington";#N/A,#N/A,TRUE,"Widnes"}</definedName>
    <definedName name="iukh" localSheetId="5" hidden="1">{#N/A,#N/A,TRUE,"Cover";#N/A,#N/A,TRUE,"Conts";#N/A,#N/A,TRUE,"VOS";#N/A,#N/A,TRUE,"Warrington";#N/A,#N/A,TRUE,"Widnes"}</definedName>
    <definedName name="iukh" localSheetId="14" hidden="1">{#N/A,#N/A,TRUE,"Cover";#N/A,#N/A,TRUE,"Conts";#N/A,#N/A,TRUE,"VOS";#N/A,#N/A,TRUE,"Warrington";#N/A,#N/A,TRUE,"Widnes"}</definedName>
    <definedName name="iukh" localSheetId="7" hidden="1">{#N/A,#N/A,TRUE,"Cover";#N/A,#N/A,TRUE,"Conts";#N/A,#N/A,TRUE,"VOS";#N/A,#N/A,TRUE,"Warrington";#N/A,#N/A,TRUE,"Widnes"}</definedName>
    <definedName name="iukh" hidden="1">{#N/A,#N/A,TRUE,"Cover";#N/A,#N/A,TRUE,"Conts";#N/A,#N/A,TRUE,"VOS";#N/A,#N/A,TRUE,"Warrington";#N/A,#N/A,TRUE,"Widnes"}</definedName>
    <definedName name="iulouy" localSheetId="5" hidden="1">{#N/A,#N/A,TRUE,"Cover";#N/A,#N/A,TRUE,"Conts";#N/A,#N/A,TRUE,"VOS";#N/A,#N/A,TRUE,"Warrington";#N/A,#N/A,TRUE,"Widnes"}</definedName>
    <definedName name="iulouy" localSheetId="14" hidden="1">{#N/A,#N/A,TRUE,"Cover";#N/A,#N/A,TRUE,"Conts";#N/A,#N/A,TRUE,"VOS";#N/A,#N/A,TRUE,"Warrington";#N/A,#N/A,TRUE,"Widnes"}</definedName>
    <definedName name="iulouy" localSheetId="7" hidden="1">{#N/A,#N/A,TRUE,"Cover";#N/A,#N/A,TRUE,"Conts";#N/A,#N/A,TRUE,"VOS";#N/A,#N/A,TRUE,"Warrington";#N/A,#N/A,TRUE,"Widnes"}</definedName>
    <definedName name="iulouy" hidden="1">{#N/A,#N/A,TRUE,"Cover";#N/A,#N/A,TRUE,"Conts";#N/A,#N/A,TRUE,"VOS";#N/A,#N/A,TRUE,"Warrington";#N/A,#N/A,TRUE,"Widnes"}</definedName>
    <definedName name="jg" localSheetId="5" hidden="1">{#N/A,#N/A,TRUE,"Cover";#N/A,#N/A,TRUE,"Conts";#N/A,#N/A,TRUE,"VOS";#N/A,#N/A,TRUE,"Warrington";#N/A,#N/A,TRUE,"Widnes"}</definedName>
    <definedName name="jg" localSheetId="14" hidden="1">{#N/A,#N/A,TRUE,"Cover";#N/A,#N/A,TRUE,"Conts";#N/A,#N/A,TRUE,"VOS";#N/A,#N/A,TRUE,"Warrington";#N/A,#N/A,TRUE,"Widnes"}</definedName>
    <definedName name="jg" localSheetId="7" hidden="1">{#N/A,#N/A,TRUE,"Cover";#N/A,#N/A,TRUE,"Conts";#N/A,#N/A,TRUE,"VOS";#N/A,#N/A,TRUE,"Warrington";#N/A,#N/A,TRUE,"Widnes"}</definedName>
    <definedName name="jg" hidden="1">{#N/A,#N/A,TRUE,"Cover";#N/A,#N/A,TRUE,"Conts";#N/A,#N/A,TRUE,"VOS";#N/A,#N/A,TRUE,"Warrington";#N/A,#N/A,TRUE,"Widnes"}</definedName>
    <definedName name="jh" localSheetId="5" hidden="1">{#N/A,#N/A,TRUE,"Cover";#N/A,#N/A,TRUE,"Conts";#N/A,#N/A,TRUE,"VOS";#N/A,#N/A,TRUE,"Warrington";#N/A,#N/A,TRUE,"Widnes"}</definedName>
    <definedName name="jh" localSheetId="14" hidden="1">{#N/A,#N/A,TRUE,"Cover";#N/A,#N/A,TRUE,"Conts";#N/A,#N/A,TRUE,"VOS";#N/A,#N/A,TRUE,"Warrington";#N/A,#N/A,TRUE,"Widnes"}</definedName>
    <definedName name="jh" localSheetId="7" hidden="1">{#N/A,#N/A,TRUE,"Cover";#N/A,#N/A,TRUE,"Conts";#N/A,#N/A,TRUE,"VOS";#N/A,#N/A,TRUE,"Warrington";#N/A,#N/A,TRUE,"Widnes"}</definedName>
    <definedName name="jh" hidden="1">{#N/A,#N/A,TRUE,"Cover";#N/A,#N/A,TRUE,"Conts";#N/A,#N/A,TRUE,"VOS";#N/A,#N/A,TRUE,"Warrington";#N/A,#N/A,TRUE,"Widnes"}</definedName>
    <definedName name="jhg" localSheetId="5" hidden="1">{#N/A,#N/A,TRUE,"Cover";#N/A,#N/A,TRUE,"Conts";#N/A,#N/A,TRUE,"VOS";#N/A,#N/A,TRUE,"Warrington";#N/A,#N/A,TRUE,"Widnes"}</definedName>
    <definedName name="jhg" localSheetId="14" hidden="1">{#N/A,#N/A,TRUE,"Cover";#N/A,#N/A,TRUE,"Conts";#N/A,#N/A,TRUE,"VOS";#N/A,#N/A,TRUE,"Warrington";#N/A,#N/A,TRUE,"Widnes"}</definedName>
    <definedName name="jhg" localSheetId="7" hidden="1">{#N/A,#N/A,TRUE,"Cover";#N/A,#N/A,TRUE,"Conts";#N/A,#N/A,TRUE,"VOS";#N/A,#N/A,TRUE,"Warrington";#N/A,#N/A,TRUE,"Widnes"}</definedName>
    <definedName name="jhg" hidden="1">{#N/A,#N/A,TRUE,"Cover";#N/A,#N/A,TRUE,"Conts";#N/A,#N/A,TRUE,"VOS";#N/A,#N/A,TRUE,"Warrington";#N/A,#N/A,TRUE,"Widnes"}</definedName>
    <definedName name="jk" localSheetId="5" hidden="1">{#N/A,#N/A,TRUE,"Cover";#N/A,#N/A,TRUE,"Conts";#N/A,#N/A,TRUE,"VOS";#N/A,#N/A,TRUE,"Warrington";#N/A,#N/A,TRUE,"Widnes"}</definedName>
    <definedName name="jk" localSheetId="14" hidden="1">{#N/A,#N/A,TRUE,"Cover";#N/A,#N/A,TRUE,"Conts";#N/A,#N/A,TRUE,"VOS";#N/A,#N/A,TRUE,"Warrington";#N/A,#N/A,TRUE,"Widnes"}</definedName>
    <definedName name="jk" localSheetId="7" hidden="1">{#N/A,#N/A,TRUE,"Cover";#N/A,#N/A,TRUE,"Conts";#N/A,#N/A,TRUE,"VOS";#N/A,#N/A,TRUE,"Warrington";#N/A,#N/A,TRUE,"Widnes"}</definedName>
    <definedName name="jk" hidden="1">{#N/A,#N/A,TRUE,"Cover";#N/A,#N/A,TRUE,"Conts";#N/A,#N/A,TRUE,"VOS";#N/A,#N/A,TRUE,"Warrington";#N/A,#N/A,TRUE,"Widnes"}</definedName>
    <definedName name="jk.j.oi" localSheetId="5" hidden="1">{#N/A,#N/A,TRUE,"Cover";#N/A,#N/A,TRUE,"Conts";#N/A,#N/A,TRUE,"VOS";#N/A,#N/A,TRUE,"Warrington";#N/A,#N/A,TRUE,"Widnes"}</definedName>
    <definedName name="jk.j.oi" localSheetId="14" hidden="1">{#N/A,#N/A,TRUE,"Cover";#N/A,#N/A,TRUE,"Conts";#N/A,#N/A,TRUE,"VOS";#N/A,#N/A,TRUE,"Warrington";#N/A,#N/A,TRUE,"Widnes"}</definedName>
    <definedName name="jk.j.oi" localSheetId="7" hidden="1">{#N/A,#N/A,TRUE,"Cover";#N/A,#N/A,TRUE,"Conts";#N/A,#N/A,TRUE,"VOS";#N/A,#N/A,TRUE,"Warrington";#N/A,#N/A,TRUE,"Widnes"}</definedName>
    <definedName name="jk.j.oi" hidden="1">{#N/A,#N/A,TRUE,"Cover";#N/A,#N/A,TRUE,"Conts";#N/A,#N/A,TRUE,"VOS";#N/A,#N/A,TRUE,"Warrington";#N/A,#N/A,TRUE,"Widnes"}</definedName>
    <definedName name="JKGKJHK" localSheetId="5" hidden="1">{#N/A,#N/A,TRUE,"Cover";#N/A,#N/A,TRUE,"Conts";#N/A,#N/A,TRUE,"VOS";#N/A,#N/A,TRUE,"Warrington";#N/A,#N/A,TRUE,"Widnes"}</definedName>
    <definedName name="JKGKJHK" localSheetId="14" hidden="1">{#N/A,#N/A,TRUE,"Cover";#N/A,#N/A,TRUE,"Conts";#N/A,#N/A,TRUE,"VOS";#N/A,#N/A,TRUE,"Warrington";#N/A,#N/A,TRUE,"Widnes"}</definedName>
    <definedName name="JKGKJHK" localSheetId="7" hidden="1">{#N/A,#N/A,TRUE,"Cover";#N/A,#N/A,TRUE,"Conts";#N/A,#N/A,TRUE,"VOS";#N/A,#N/A,TRUE,"Warrington";#N/A,#N/A,TRUE,"Widnes"}</definedName>
    <definedName name="JKGKJHK" hidden="1">{#N/A,#N/A,TRUE,"Cover";#N/A,#N/A,TRUE,"Conts";#N/A,#N/A,TRUE,"VOS";#N/A,#N/A,TRUE,"Warrington";#N/A,#N/A,TRUE,"Widnes"}</definedName>
    <definedName name="jkljljkl" localSheetId="5" hidden="1">{#N/A,#N/A,TRUE,"Cover";#N/A,#N/A,TRUE,"Conts";#N/A,#N/A,TRUE,"VOS";#N/A,#N/A,TRUE,"Warrington";#N/A,#N/A,TRUE,"Widnes"}</definedName>
    <definedName name="jkljljkl" localSheetId="14" hidden="1">{#N/A,#N/A,TRUE,"Cover";#N/A,#N/A,TRUE,"Conts";#N/A,#N/A,TRUE,"VOS";#N/A,#N/A,TRUE,"Warrington";#N/A,#N/A,TRUE,"Widnes"}</definedName>
    <definedName name="jkljljkl" localSheetId="7" hidden="1">{#N/A,#N/A,TRUE,"Cover";#N/A,#N/A,TRUE,"Conts";#N/A,#N/A,TRUE,"VOS";#N/A,#N/A,TRUE,"Warrington";#N/A,#N/A,TRUE,"Widnes"}</definedName>
    <definedName name="jkljljkl" hidden="1">{#N/A,#N/A,TRUE,"Cover";#N/A,#N/A,TRUE,"Conts";#N/A,#N/A,TRUE,"VOS";#N/A,#N/A,TRUE,"Warrington";#N/A,#N/A,TRUE,"Widnes"}</definedName>
    <definedName name="jktrujij" localSheetId="5" hidden="1">{#N/A,#N/A,TRUE,"Cover";#N/A,#N/A,TRUE,"Conts";#N/A,#N/A,TRUE,"VOS";#N/A,#N/A,TRUE,"Warrington";#N/A,#N/A,TRUE,"Widnes"}</definedName>
    <definedName name="jktrujij" localSheetId="14" hidden="1">{#N/A,#N/A,TRUE,"Cover";#N/A,#N/A,TRUE,"Conts";#N/A,#N/A,TRUE,"VOS";#N/A,#N/A,TRUE,"Warrington";#N/A,#N/A,TRUE,"Widnes"}</definedName>
    <definedName name="jktrujij" localSheetId="7" hidden="1">{#N/A,#N/A,TRUE,"Cover";#N/A,#N/A,TRUE,"Conts";#N/A,#N/A,TRUE,"VOS";#N/A,#N/A,TRUE,"Warrington";#N/A,#N/A,TRUE,"Widnes"}</definedName>
    <definedName name="jktrujij" hidden="1">{#N/A,#N/A,TRUE,"Cover";#N/A,#N/A,TRUE,"Conts";#N/A,#N/A,TRUE,"VOS";#N/A,#N/A,TRUE,"Warrington";#N/A,#N/A,TRUE,"Widnes"}</definedName>
    <definedName name="jktukk" localSheetId="5" hidden="1">{#N/A,#N/A,TRUE,"Cover";#N/A,#N/A,TRUE,"Conts";#N/A,#N/A,TRUE,"VOS";#N/A,#N/A,TRUE,"Warrington";#N/A,#N/A,TRUE,"Widnes"}</definedName>
    <definedName name="jktukk" localSheetId="14" hidden="1">{#N/A,#N/A,TRUE,"Cover";#N/A,#N/A,TRUE,"Conts";#N/A,#N/A,TRUE,"VOS";#N/A,#N/A,TRUE,"Warrington";#N/A,#N/A,TRUE,"Widnes"}</definedName>
    <definedName name="jktukk" localSheetId="7" hidden="1">{#N/A,#N/A,TRUE,"Cover";#N/A,#N/A,TRUE,"Conts";#N/A,#N/A,TRUE,"VOS";#N/A,#N/A,TRUE,"Warrington";#N/A,#N/A,TRUE,"Widnes"}</definedName>
    <definedName name="jktukk" hidden="1">{#N/A,#N/A,TRUE,"Cover";#N/A,#N/A,TRUE,"Conts";#N/A,#N/A,TRUE,"VOS";#N/A,#N/A,TRUE,"Warrington";#N/A,#N/A,TRUE,"Widnes"}</definedName>
    <definedName name="jky" localSheetId="5" hidden="1">{#N/A,#N/A,TRUE,"Cover";#N/A,#N/A,TRUE,"Conts";#N/A,#N/A,TRUE,"VOS";#N/A,#N/A,TRUE,"Warrington";#N/A,#N/A,TRUE,"Widnes"}</definedName>
    <definedName name="jky" localSheetId="14" hidden="1">{#N/A,#N/A,TRUE,"Cover";#N/A,#N/A,TRUE,"Conts";#N/A,#N/A,TRUE,"VOS";#N/A,#N/A,TRUE,"Warrington";#N/A,#N/A,TRUE,"Widnes"}</definedName>
    <definedName name="jky" localSheetId="7" hidden="1">{#N/A,#N/A,TRUE,"Cover";#N/A,#N/A,TRUE,"Conts";#N/A,#N/A,TRUE,"VOS";#N/A,#N/A,TRUE,"Warrington";#N/A,#N/A,TRUE,"Widnes"}</definedName>
    <definedName name="jky" hidden="1">{#N/A,#N/A,TRUE,"Cover";#N/A,#N/A,TRUE,"Conts";#N/A,#N/A,TRUE,"VOS";#N/A,#N/A,TRUE,"Warrington";#N/A,#N/A,TRUE,"Widnes"}</definedName>
    <definedName name="jtyhjswjy" localSheetId="5" hidden="1">{#N/A,#N/A,TRUE,"Cover";#N/A,#N/A,TRUE,"Conts";#N/A,#N/A,TRUE,"VOS";#N/A,#N/A,TRUE,"Warrington";#N/A,#N/A,TRUE,"Widnes"}</definedName>
    <definedName name="jtyhjswjy" localSheetId="14" hidden="1">{#N/A,#N/A,TRUE,"Cover";#N/A,#N/A,TRUE,"Conts";#N/A,#N/A,TRUE,"VOS";#N/A,#N/A,TRUE,"Warrington";#N/A,#N/A,TRUE,"Widnes"}</definedName>
    <definedName name="jtyhjswjy" localSheetId="7" hidden="1">{#N/A,#N/A,TRUE,"Cover";#N/A,#N/A,TRUE,"Conts";#N/A,#N/A,TRUE,"VOS";#N/A,#N/A,TRUE,"Warrington";#N/A,#N/A,TRUE,"Widnes"}</definedName>
    <definedName name="jtyhjswjy" hidden="1">{#N/A,#N/A,TRUE,"Cover";#N/A,#N/A,TRUE,"Conts";#N/A,#N/A,TRUE,"VOS";#N/A,#N/A,TRUE,"Warrington";#N/A,#N/A,TRUE,"Widnes"}</definedName>
    <definedName name="k" localSheetId="5" hidden="1">{#N/A,#N/A,TRUE,"Cover";#N/A,#N/A,TRUE,"Conts";#N/A,#N/A,TRUE,"VOS";#N/A,#N/A,TRUE,"Warrington";#N/A,#N/A,TRUE,"Widnes"}</definedName>
    <definedName name="k" localSheetId="14" hidden="1">{#N/A,#N/A,TRUE,"Cover";#N/A,#N/A,TRUE,"Conts";#N/A,#N/A,TRUE,"VOS";#N/A,#N/A,TRUE,"Warrington";#N/A,#N/A,TRUE,"Widnes"}</definedName>
    <definedName name="k" localSheetId="7" hidden="1">{#N/A,#N/A,TRUE,"Cover";#N/A,#N/A,TRUE,"Conts";#N/A,#N/A,TRUE,"VOS";#N/A,#N/A,TRUE,"Warrington";#N/A,#N/A,TRUE,"Widnes"}</definedName>
    <definedName name="k" hidden="1">{#N/A,#N/A,TRUE,"Cover";#N/A,#N/A,TRUE,"Conts";#N/A,#N/A,TRUE,"VOS";#N/A,#N/A,TRUE,"Warrington";#N/A,#N/A,TRUE,"Widnes"}</definedName>
    <definedName name="K9B_1" localSheetId="7">#REF!</definedName>
    <definedName name="K9B_1">#REF!</definedName>
    <definedName name="K9B_2" localSheetId="7">#REF!</definedName>
    <definedName name="K9B_2">#REF!</definedName>
    <definedName name="kgjfgjgj" localSheetId="5" hidden="1">{#N/A,#N/A,TRUE,"Cover";#N/A,#N/A,TRUE,"Conts";#N/A,#N/A,TRUE,"VOS";#N/A,#N/A,TRUE,"Warrington";#N/A,#N/A,TRUE,"Widnes"}</definedName>
    <definedName name="kgjfgjgj" localSheetId="14" hidden="1">{#N/A,#N/A,TRUE,"Cover";#N/A,#N/A,TRUE,"Conts";#N/A,#N/A,TRUE,"VOS";#N/A,#N/A,TRUE,"Warrington";#N/A,#N/A,TRUE,"Widnes"}</definedName>
    <definedName name="kgjfgjgj" localSheetId="7" hidden="1">{#N/A,#N/A,TRUE,"Cover";#N/A,#N/A,TRUE,"Conts";#N/A,#N/A,TRUE,"VOS";#N/A,#N/A,TRUE,"Warrington";#N/A,#N/A,TRUE,"Widnes"}</definedName>
    <definedName name="kgjfgjgj" hidden="1">{#N/A,#N/A,TRUE,"Cover";#N/A,#N/A,TRUE,"Conts";#N/A,#N/A,TRUE,"VOS";#N/A,#N/A,TRUE,"Warrington";#N/A,#N/A,TRUE,"Widnes"}</definedName>
    <definedName name="khgfkhgf" localSheetId="5" hidden="1">{#N/A,#N/A,TRUE,"Cover";#N/A,#N/A,TRUE,"Conts";#N/A,#N/A,TRUE,"VOS";#N/A,#N/A,TRUE,"Warrington";#N/A,#N/A,TRUE,"Widnes"}</definedName>
    <definedName name="khgfkhgf" localSheetId="14" hidden="1">{#N/A,#N/A,TRUE,"Cover";#N/A,#N/A,TRUE,"Conts";#N/A,#N/A,TRUE,"VOS";#N/A,#N/A,TRUE,"Warrington";#N/A,#N/A,TRUE,"Widnes"}</definedName>
    <definedName name="khgfkhgf" localSheetId="7" hidden="1">{#N/A,#N/A,TRUE,"Cover";#N/A,#N/A,TRUE,"Conts";#N/A,#N/A,TRUE,"VOS";#N/A,#N/A,TRUE,"Warrington";#N/A,#N/A,TRUE,"Widnes"}</definedName>
    <definedName name="khgfkhgf" hidden="1">{#N/A,#N/A,TRUE,"Cover";#N/A,#N/A,TRUE,"Conts";#N/A,#N/A,TRUE,"VOS";#N/A,#N/A,TRUE,"Warrington";#N/A,#N/A,TRUE,"Widnes"}</definedName>
    <definedName name="kj" localSheetId="5" hidden="1">{#N/A,#N/A,TRUE,"Cover";#N/A,#N/A,TRUE,"Conts";#N/A,#N/A,TRUE,"VOS";#N/A,#N/A,TRUE,"Warrington";#N/A,#N/A,TRUE,"Widnes"}</definedName>
    <definedName name="kj" localSheetId="14" hidden="1">{#N/A,#N/A,TRUE,"Cover";#N/A,#N/A,TRUE,"Conts";#N/A,#N/A,TRUE,"VOS";#N/A,#N/A,TRUE,"Warrington";#N/A,#N/A,TRUE,"Widnes"}</definedName>
    <definedName name="kj" localSheetId="7" hidden="1">{#N/A,#N/A,TRUE,"Cover";#N/A,#N/A,TRUE,"Conts";#N/A,#N/A,TRUE,"VOS";#N/A,#N/A,TRUE,"Warrington";#N/A,#N/A,TRUE,"Widnes"}</definedName>
    <definedName name="kj" hidden="1">{#N/A,#N/A,TRUE,"Cover";#N/A,#N/A,TRUE,"Conts";#N/A,#N/A,TRUE,"VOS";#N/A,#N/A,TRUE,"Warrington";#N/A,#N/A,TRUE,"Widnes"}</definedName>
    <definedName name="kjhkj" localSheetId="5" hidden="1">{#N/A,#N/A,FALSE,"SumG";#N/A,#N/A,FALSE,"ElecG";#N/A,#N/A,FALSE,"MechG";#N/A,#N/A,FALSE,"GeotG";#N/A,#N/A,FALSE,"PrcsG";#N/A,#N/A,FALSE,"TunnG";#N/A,#N/A,FALSE,"CivlG";#N/A,#N/A,FALSE,"NtwkG";#N/A,#N/A,FALSE,"EstgG";#N/A,#N/A,FALSE,"PEngG"}</definedName>
    <definedName name="kjhkj" localSheetId="14"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5" hidden="1">{#N/A,#N/A,TRUE,"Cover";#N/A,#N/A,TRUE,"Conts";#N/A,#N/A,TRUE,"VOS";#N/A,#N/A,TRUE,"Warrington";#N/A,#N/A,TRUE,"Widnes"}</definedName>
    <definedName name="kklmlk" localSheetId="14" hidden="1">{#N/A,#N/A,TRUE,"Cover";#N/A,#N/A,TRUE,"Conts";#N/A,#N/A,TRUE,"VOS";#N/A,#N/A,TRUE,"Warrington";#N/A,#N/A,TRUE,"Widnes"}</definedName>
    <definedName name="kklmlk" localSheetId="7" hidden="1">{#N/A,#N/A,TRUE,"Cover";#N/A,#N/A,TRUE,"Conts";#N/A,#N/A,TRUE,"VOS";#N/A,#N/A,TRUE,"Warrington";#N/A,#N/A,TRUE,"Widnes"}</definedName>
    <definedName name="kklmlk" hidden="1">{#N/A,#N/A,TRUE,"Cover";#N/A,#N/A,TRUE,"Conts";#N/A,#N/A,TRUE,"VOS";#N/A,#N/A,TRUE,"Warrington";#N/A,#N/A,TRUE,"Widnes"}</definedName>
    <definedName name="kpi" localSheetId="5">#REF!</definedName>
    <definedName name="kpi" localSheetId="8">#REF!</definedName>
    <definedName name="kpi" localSheetId="15">#REF!</definedName>
    <definedName name="kpi" localSheetId="14">#REF!</definedName>
    <definedName name="kpi" localSheetId="6">#REF!</definedName>
    <definedName name="kpi" localSheetId="7">#REF!</definedName>
    <definedName name="kpi" localSheetId="4">#REF!</definedName>
    <definedName name="kpi">#REF!</definedName>
    <definedName name="kryk" localSheetId="5" hidden="1">{#N/A,#N/A,TRUE,"Cover";#N/A,#N/A,TRUE,"Conts";#N/A,#N/A,TRUE,"VOS";#N/A,#N/A,TRUE,"Warrington";#N/A,#N/A,TRUE,"Widnes"}</definedName>
    <definedName name="kryk" localSheetId="14" hidden="1">{#N/A,#N/A,TRUE,"Cover";#N/A,#N/A,TRUE,"Conts";#N/A,#N/A,TRUE,"VOS";#N/A,#N/A,TRUE,"Warrington";#N/A,#N/A,TRUE,"Widnes"}</definedName>
    <definedName name="kryk" localSheetId="7" hidden="1">{#N/A,#N/A,TRUE,"Cover";#N/A,#N/A,TRUE,"Conts";#N/A,#N/A,TRUE,"VOS";#N/A,#N/A,TRUE,"Warrington";#N/A,#N/A,TRUE,"Widnes"}</definedName>
    <definedName name="kryk" hidden="1">{#N/A,#N/A,TRUE,"Cover";#N/A,#N/A,TRUE,"Conts";#N/A,#N/A,TRUE,"VOS";#N/A,#N/A,TRUE,"Warrington";#N/A,#N/A,TRUE,"Widnes"}</definedName>
    <definedName name="KYSTH" localSheetId="5" hidden="1">{#N/A,#N/A,TRUE,"Cover";#N/A,#N/A,TRUE,"Conts";#N/A,#N/A,TRUE,"VOS";#N/A,#N/A,TRUE,"Warrington";#N/A,#N/A,TRUE,"Widnes"}</definedName>
    <definedName name="KYSTH" localSheetId="14" hidden="1">{#N/A,#N/A,TRUE,"Cover";#N/A,#N/A,TRUE,"Conts";#N/A,#N/A,TRUE,"VOS";#N/A,#N/A,TRUE,"Warrington";#N/A,#N/A,TRUE,"Widnes"}</definedName>
    <definedName name="KYSTH" localSheetId="7" hidden="1">{#N/A,#N/A,TRUE,"Cover";#N/A,#N/A,TRUE,"Conts";#N/A,#N/A,TRUE,"VOS";#N/A,#N/A,TRUE,"Warrington";#N/A,#N/A,TRUE,"Widnes"}</definedName>
    <definedName name="KYSTH" hidden="1">{#N/A,#N/A,TRUE,"Cover";#N/A,#N/A,TRUE,"Conts";#N/A,#N/A,TRUE,"VOS";#N/A,#N/A,TRUE,"Warrington";#N/A,#N/A,TRUE,"Widnes"}</definedName>
    <definedName name="l" localSheetId="5" hidden="1">{#N/A,#N/A,TRUE,"Cover";#N/A,#N/A,TRUE,"Conts";#N/A,#N/A,TRUE,"VOS";#N/A,#N/A,TRUE,"Warrington";#N/A,#N/A,TRUE,"Widnes"}</definedName>
    <definedName name="l" localSheetId="14" hidden="1">{#N/A,#N/A,TRUE,"Cover";#N/A,#N/A,TRUE,"Conts";#N/A,#N/A,TRUE,"VOS";#N/A,#N/A,TRUE,"Warrington";#N/A,#N/A,TRUE,"Widnes"}</definedName>
    <definedName name="l" localSheetId="7"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5" hidden="1">{#N/A,#N/A,TRUE,"Cover";#N/A,#N/A,TRUE,"Conts";#N/A,#N/A,TRUE,"VOS";#N/A,#N/A,TRUE,"Warrington";#N/A,#N/A,TRUE,"Widnes"}</definedName>
    <definedName name="level" localSheetId="14" hidden="1">{#N/A,#N/A,TRUE,"Cover";#N/A,#N/A,TRUE,"Conts";#N/A,#N/A,TRUE,"VOS";#N/A,#N/A,TRUE,"Warrington";#N/A,#N/A,TRUE,"Widnes"}</definedName>
    <definedName name="level" localSheetId="7" hidden="1">{#N/A,#N/A,TRUE,"Cover";#N/A,#N/A,TRUE,"Conts";#N/A,#N/A,TRUE,"VOS";#N/A,#N/A,TRUE,"Warrington";#N/A,#N/A,TRUE,"Widnes"}</definedName>
    <definedName name="level" hidden="1">{#N/A,#N/A,TRUE,"Cover";#N/A,#N/A,TRUE,"Conts";#N/A,#N/A,TRUE,"VOS";#N/A,#N/A,TRUE,"Warrington";#N/A,#N/A,TRUE,"Widnes"}</definedName>
    <definedName name="level3" localSheetId="5" hidden="1">{#N/A,#N/A,TRUE,"Cover";#N/A,#N/A,TRUE,"Conts";#N/A,#N/A,TRUE,"VOS";#N/A,#N/A,TRUE,"Warrington";#N/A,#N/A,TRUE,"Widnes"}</definedName>
    <definedName name="level3" localSheetId="14" hidden="1">{#N/A,#N/A,TRUE,"Cover";#N/A,#N/A,TRUE,"Conts";#N/A,#N/A,TRUE,"VOS";#N/A,#N/A,TRUE,"Warrington";#N/A,#N/A,TRUE,"Widnes"}</definedName>
    <definedName name="level3" localSheetId="7" hidden="1">{#N/A,#N/A,TRUE,"Cover";#N/A,#N/A,TRUE,"Conts";#N/A,#N/A,TRUE,"VOS";#N/A,#N/A,TRUE,"Warrington";#N/A,#N/A,TRUE,"Widnes"}</definedName>
    <definedName name="level3" hidden="1">{#N/A,#N/A,TRUE,"Cover";#N/A,#N/A,TRUE,"Conts";#N/A,#N/A,TRUE,"VOS";#N/A,#N/A,TRUE,"Warrington";#N/A,#N/A,TRUE,"Widnes"}</definedName>
    <definedName name="lgoguliu" localSheetId="5" hidden="1">{#N/A,#N/A,TRUE,"Cover";#N/A,#N/A,TRUE,"Conts";#N/A,#N/A,TRUE,"VOS";#N/A,#N/A,TRUE,"Warrington";#N/A,#N/A,TRUE,"Widnes"}</definedName>
    <definedName name="lgoguliu" localSheetId="14" hidden="1">{#N/A,#N/A,TRUE,"Cover";#N/A,#N/A,TRUE,"Conts";#N/A,#N/A,TRUE,"VOS";#N/A,#N/A,TRUE,"Warrington";#N/A,#N/A,TRUE,"Widnes"}</definedName>
    <definedName name="lgoguliu" localSheetId="7" hidden="1">{#N/A,#N/A,TRUE,"Cover";#N/A,#N/A,TRUE,"Conts";#N/A,#N/A,TRUE,"VOS";#N/A,#N/A,TRUE,"Warrington";#N/A,#N/A,TRUE,"Widnes"}</definedName>
    <definedName name="lgoguliu" hidden="1">{#N/A,#N/A,TRUE,"Cover";#N/A,#N/A,TRUE,"Conts";#N/A,#N/A,TRUE,"VOS";#N/A,#N/A,TRUE,"Warrington";#N/A,#N/A,TRUE,"Widnes"}</definedName>
    <definedName name="Lib_Range" localSheetId="5">#REF!</definedName>
    <definedName name="Lib_Range" localSheetId="14">#REF!</definedName>
    <definedName name="Lib_Range" localSheetId="7">#REF!</definedName>
    <definedName name="Lib_Range">#REF!</definedName>
    <definedName name="lkjikjoi" localSheetId="5" hidden="1">{#N/A,#N/A,TRUE,"Cover";#N/A,#N/A,TRUE,"Conts";#N/A,#N/A,TRUE,"VOS";#N/A,#N/A,TRUE,"Warrington";#N/A,#N/A,TRUE,"Widnes"}</definedName>
    <definedName name="lkjikjoi" localSheetId="14" hidden="1">{#N/A,#N/A,TRUE,"Cover";#N/A,#N/A,TRUE,"Conts";#N/A,#N/A,TRUE,"VOS";#N/A,#N/A,TRUE,"Warrington";#N/A,#N/A,TRUE,"Widnes"}</definedName>
    <definedName name="lkjikjoi" localSheetId="7" hidden="1">{#N/A,#N/A,TRUE,"Cover";#N/A,#N/A,TRUE,"Conts";#N/A,#N/A,TRUE,"VOS";#N/A,#N/A,TRUE,"Warrington";#N/A,#N/A,TRUE,"Widnes"}</definedName>
    <definedName name="lkjikjoi" hidden="1">{#N/A,#N/A,TRUE,"Cover";#N/A,#N/A,TRUE,"Conts";#N/A,#N/A,TRUE,"VOS";#N/A,#N/A,TRUE,"Warrington";#N/A,#N/A,TRUE,"Widnes"}</definedName>
    <definedName name="LKL" localSheetId="5" hidden="1">{#N/A,#N/A,FALSE,"SumG";#N/A,#N/A,FALSE,"ElecG";#N/A,#N/A,FALSE,"MechG";#N/A,#N/A,FALSE,"GeotG";#N/A,#N/A,FALSE,"PrcsG";#N/A,#N/A,FALSE,"TunnG";#N/A,#N/A,FALSE,"CivlG";#N/A,#N/A,FALSE,"NtwkG";#N/A,#N/A,FALSE,"EstgG";#N/A,#N/A,FALSE,"PEngG"}</definedName>
    <definedName name="LKL" localSheetId="14"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5">City&amp;" "&amp;State</definedName>
    <definedName name="Location" localSheetId="14">City&amp;" "&amp;State</definedName>
    <definedName name="Location" localSheetId="7">City&amp;" "&amp;State</definedName>
    <definedName name="Location">City&amp;" "&amp;State</definedName>
    <definedName name="m" localSheetId="5" hidden="1">#REF!</definedName>
    <definedName name="m" localSheetId="14" hidden="1">#REF!</definedName>
    <definedName name="m" localSheetId="7" hidden="1">#REF!</definedName>
    <definedName name="m" hidden="1">#REF!</definedName>
    <definedName name="ma" localSheetId="5" hidden="1">{#N/A,#N/A,TRUE,"Cover";#N/A,#N/A,TRUE,"Conts";#N/A,#N/A,TRUE,"VOS";#N/A,#N/A,TRUE,"Warrington";#N/A,#N/A,TRUE,"Widnes"}</definedName>
    <definedName name="ma" localSheetId="14" hidden="1">{#N/A,#N/A,TRUE,"Cover";#N/A,#N/A,TRUE,"Conts";#N/A,#N/A,TRUE,"VOS";#N/A,#N/A,TRUE,"Warrington";#N/A,#N/A,TRUE,"Widnes"}</definedName>
    <definedName name="ma" localSheetId="7" hidden="1">{#N/A,#N/A,TRUE,"Cover";#N/A,#N/A,TRUE,"Conts";#N/A,#N/A,TRUE,"VOS";#N/A,#N/A,TRUE,"Warrington";#N/A,#N/A,TRUE,"Widnes"}</definedName>
    <definedName name="ma" hidden="1">{#N/A,#N/A,TRUE,"Cover";#N/A,#N/A,TRUE,"Conts";#N/A,#N/A,TRUE,"VOS";#N/A,#N/A,TRUE,"Warrington";#N/A,#N/A,TRUE,"Widnes"}</definedName>
    <definedName name="Manhole" localSheetId="7">#REF!</definedName>
    <definedName name="Manhole">#REF!</definedName>
    <definedName name="MANUEL_INPUT" localSheetId="5">#REF!</definedName>
    <definedName name="MANUEL_INPUT" localSheetId="14">#REF!</definedName>
    <definedName name="MANUEL_INPUT" localSheetId="7">#REF!</definedName>
    <definedName name="MANUEL_INPUT">#REF!</definedName>
    <definedName name="masontry" localSheetId="5" hidden="1">{#N/A,#N/A,FALSE,"C3";#N/A,#N/A,FALSE,"D2-17";#N/A,#N/A,FALSE,"C2-17";#N/A,#N/A,FALSE,"C2-CIVIL";#N/A,#N/A,FALSE,"D1-C1 contract";#N/A,#N/A,FALSE,"D1-CIVIL";#N/A,#N/A,FALSE,"C1 hourly";#N/A,#N/A,FALSE,"C1 contract";#N/A,#N/A,FALSE,"D1-C1 hourly"}</definedName>
    <definedName name="masontry" localSheetId="14"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5">City&amp;" "&amp;State</definedName>
    <definedName name="Material" localSheetId="14">City&amp;" "&amp;State</definedName>
    <definedName name="Material" localSheetId="7">City&amp;" "&amp;State</definedName>
    <definedName name="Material">City&amp;" "&amp;State</definedName>
    <definedName name="MATL_PART">#REF!</definedName>
    <definedName name="MEP" localSheetId="5" hidden="1">{#N/A,#N/A,TRUE,"Front";#N/A,#N/A,TRUE,"Simple Letter";#N/A,#N/A,TRUE,"Inside";#N/A,#N/A,TRUE,"Contents";#N/A,#N/A,TRUE,"Basis";#N/A,#N/A,TRUE,"Inclusions";#N/A,#N/A,TRUE,"Exclusions";#N/A,#N/A,TRUE,"Areas";#N/A,#N/A,TRUE,"Summary";#N/A,#N/A,TRUE,"Detail"}</definedName>
    <definedName name="MEP" localSheetId="14"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5" hidden="1">{#N/A,#N/A,FALSE,"C3";#N/A,#N/A,FALSE,"D2-17";#N/A,#N/A,FALSE,"C2-17";#N/A,#N/A,FALSE,"C2-CIVIL";#N/A,#N/A,FALSE,"D1-C1 contract";#N/A,#N/A,FALSE,"D1-CIVIL";#N/A,#N/A,FALSE,"C1 hourly";#N/A,#N/A,FALSE,"C1 contract";#N/A,#N/A,FALSE,"D1-C1 hourly"}</definedName>
    <definedName name="METEO" localSheetId="14"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5">#REF!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5" hidden="1">{#N/A,#N/A,TRUE,"Cover";#N/A,#N/A,TRUE,"Conts";#N/A,#N/A,TRUE,"VOS";#N/A,#N/A,TRUE,"Warrington";#N/A,#N/A,TRUE,"Widnes"}</definedName>
    <definedName name="nddddddddf" localSheetId="14" hidden="1">{#N/A,#N/A,TRUE,"Cover";#N/A,#N/A,TRUE,"Conts";#N/A,#N/A,TRUE,"VOS";#N/A,#N/A,TRUE,"Warrington";#N/A,#N/A,TRUE,"Widnes"}</definedName>
    <definedName name="nddddddddf" localSheetId="7" hidden="1">{#N/A,#N/A,TRUE,"Cover";#N/A,#N/A,TRUE,"Conts";#N/A,#N/A,TRUE,"VOS";#N/A,#N/A,TRUE,"Warrington";#N/A,#N/A,TRUE,"Widnes"}</definedName>
    <definedName name="nddddddddf" hidden="1">{#N/A,#N/A,TRUE,"Cover";#N/A,#N/A,TRUE,"Conts";#N/A,#N/A,TRUE,"VOS";#N/A,#N/A,TRUE,"Warrington";#N/A,#N/A,TRUE,"Widnes"}</definedName>
    <definedName name="nnn" localSheetId="5" hidden="1">{#N/A,#N/A,FALSE,"SumD";#N/A,#N/A,FALSE,"ElecD";#N/A,#N/A,FALSE,"MechD";#N/A,#N/A,FALSE,"GeotD";#N/A,#N/A,FALSE,"PrcsD";#N/A,#N/A,FALSE,"TunnD";#N/A,#N/A,FALSE,"CivlD";#N/A,#N/A,FALSE,"NtwkD";#N/A,#N/A,FALSE,"EstgD";#N/A,#N/A,FALSE,"PEngD"}</definedName>
    <definedName name="nnn" localSheetId="14"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5" hidden="1">{#N/A,#N/A,TRUE,"Cover";#N/A,#N/A,TRUE,"Conts";#N/A,#N/A,TRUE,"VOS";#N/A,#N/A,TRUE,"Warrington";#N/A,#N/A,TRUE,"Widnes"}</definedName>
    <definedName name="no.1" localSheetId="14" hidden="1">{#N/A,#N/A,TRUE,"Cover";#N/A,#N/A,TRUE,"Conts";#N/A,#N/A,TRUE,"VOS";#N/A,#N/A,TRUE,"Warrington";#N/A,#N/A,TRUE,"Widnes"}</definedName>
    <definedName name="no.1" localSheetId="7" hidden="1">{#N/A,#N/A,TRUE,"Cover";#N/A,#N/A,TRUE,"Conts";#N/A,#N/A,TRUE,"VOS";#N/A,#N/A,TRUE,"Warrington";#N/A,#N/A,TRUE,"Widnes"}</definedName>
    <definedName name="no.1" hidden="1">{#N/A,#N/A,TRUE,"Cover";#N/A,#N/A,TRUE,"Conts";#N/A,#N/A,TRUE,"VOS";#N/A,#N/A,TRUE,"Warrington";#N/A,#N/A,TRUE,"Widnes"}</definedName>
    <definedName name="o9u0piupi" localSheetId="5" hidden="1">{#N/A,#N/A,TRUE,"Cover";#N/A,#N/A,TRUE,"Conts";#N/A,#N/A,TRUE,"VOS";#N/A,#N/A,TRUE,"Warrington";#N/A,#N/A,TRUE,"Widnes"}</definedName>
    <definedName name="o9u0piupi" localSheetId="14" hidden="1">{#N/A,#N/A,TRUE,"Cover";#N/A,#N/A,TRUE,"Conts";#N/A,#N/A,TRUE,"VOS";#N/A,#N/A,TRUE,"Warrington";#N/A,#N/A,TRUE,"Widnes"}</definedName>
    <definedName name="o9u0piupi" localSheetId="7" hidden="1">{#N/A,#N/A,TRUE,"Cover";#N/A,#N/A,TRUE,"Conts";#N/A,#N/A,TRUE,"VOS";#N/A,#N/A,TRUE,"Warrington";#N/A,#N/A,TRUE,"Widnes"}</definedName>
    <definedName name="o9u0piupi" hidden="1">{#N/A,#N/A,TRUE,"Cover";#N/A,#N/A,TRUE,"Conts";#N/A,#N/A,TRUE,"VOS";#N/A,#N/A,TRUE,"Warrington";#N/A,#N/A,TRUE,"Widnes"}</definedName>
    <definedName name="oi" localSheetId="5" hidden="1">{#N/A,#N/A,TRUE,"Cover";#N/A,#N/A,TRUE,"Conts";#N/A,#N/A,TRUE,"VOS";#N/A,#N/A,TRUE,"Warrington";#N/A,#N/A,TRUE,"Widnes"}</definedName>
    <definedName name="oi" localSheetId="14" hidden="1">{#N/A,#N/A,TRUE,"Cover";#N/A,#N/A,TRUE,"Conts";#N/A,#N/A,TRUE,"VOS";#N/A,#N/A,TRUE,"Warrington";#N/A,#N/A,TRUE,"Widnes"}</definedName>
    <definedName name="oi" localSheetId="7" hidden="1">{#N/A,#N/A,TRUE,"Cover";#N/A,#N/A,TRUE,"Conts";#N/A,#N/A,TRUE,"VOS";#N/A,#N/A,TRUE,"Warrington";#N/A,#N/A,TRUE,"Widnes"}</definedName>
    <definedName name="oi" hidden="1">{#N/A,#N/A,TRUE,"Cover";#N/A,#N/A,TRUE,"Conts";#N/A,#N/A,TRUE,"VOS";#N/A,#N/A,TRUE,"Warrington";#N/A,#N/A,TRUE,"Widnes"}</definedName>
    <definedName name="opogd" localSheetId="5" hidden="1">{#N/A,#N/A,TRUE,"Cover";#N/A,#N/A,TRUE,"Conts";#N/A,#N/A,TRUE,"VOS";#N/A,#N/A,TRUE,"Warrington";#N/A,#N/A,TRUE,"Widnes"}</definedName>
    <definedName name="opogd" localSheetId="14" hidden="1">{#N/A,#N/A,TRUE,"Cover";#N/A,#N/A,TRUE,"Conts";#N/A,#N/A,TRUE,"VOS";#N/A,#N/A,TRUE,"Warrington";#N/A,#N/A,TRUE,"Widnes"}</definedName>
    <definedName name="opogd" localSheetId="7" hidden="1">{#N/A,#N/A,TRUE,"Cover";#N/A,#N/A,TRUE,"Conts";#N/A,#N/A,TRUE,"VOS";#N/A,#N/A,TRUE,"Warrington";#N/A,#N/A,TRUE,"Widnes"}</definedName>
    <definedName name="opogd" hidden="1">{#N/A,#N/A,TRUE,"Cover";#N/A,#N/A,TRUE,"Conts";#N/A,#N/A,TRUE,"VOS";#N/A,#N/A,TRUE,"Warrington";#N/A,#N/A,TRUE,"Widnes"}</definedName>
    <definedName name="ORBC" localSheetId="5">#REF!</definedName>
    <definedName name="ORBC" localSheetId="14">#REF!</definedName>
    <definedName name="ORBC" localSheetId="7">#REF!</definedName>
    <definedName name="ORBC">#REF!</definedName>
    <definedName name="ORBQ" localSheetId="5">#REF!</definedName>
    <definedName name="ORBQ" localSheetId="14">#REF!</definedName>
    <definedName name="ORBQ" localSheetId="7">#REF!</definedName>
    <definedName name="ORBQ">#REF!</definedName>
    <definedName name="osdnvkls" hidden="1">#REF!</definedName>
    <definedName name="p" localSheetId="5" hidden="1">#REF!</definedName>
    <definedName name="p" localSheetId="14" hidden="1">#REF!</definedName>
    <definedName name="p" localSheetId="7" hidden="1">#REF!</definedName>
    <definedName name="p" hidden="1">#REF!</definedName>
    <definedName name="P1R" localSheetId="5">#REF!</definedName>
    <definedName name="P1R" localSheetId="14">#REF!</definedName>
    <definedName name="P1R" localSheetId="7">#REF!</definedName>
    <definedName name="P1R">#REF!</definedName>
    <definedName name="P2R" localSheetId="5">#REF!</definedName>
    <definedName name="P2R">#REF!</definedName>
    <definedName name="P3R" localSheetId="5">#REF!</definedName>
    <definedName name="P3R">#REF!</definedName>
    <definedName name="P4R" localSheetId="5">#REF!</definedName>
    <definedName name="P4R">#REF!</definedName>
    <definedName name="P5R" localSheetId="5">#REF!</definedName>
    <definedName name="P5R">#REF!</definedName>
    <definedName name="p7y" localSheetId="5" hidden="1">{#N/A,#N/A,TRUE,"Cover";#N/A,#N/A,TRUE,"Conts";#N/A,#N/A,TRUE,"VOS";#N/A,#N/A,TRUE,"Warrington";#N/A,#N/A,TRUE,"Widnes"}</definedName>
    <definedName name="p7y" localSheetId="14" hidden="1">{#N/A,#N/A,TRUE,"Cover";#N/A,#N/A,TRUE,"Conts";#N/A,#N/A,TRUE,"VOS";#N/A,#N/A,TRUE,"Warrington";#N/A,#N/A,TRUE,"Widnes"}</definedName>
    <definedName name="p7y" localSheetId="7" hidden="1">{#N/A,#N/A,TRUE,"Cover";#N/A,#N/A,TRUE,"Conts";#N/A,#N/A,TRUE,"VOS";#N/A,#N/A,TRUE,"Warrington";#N/A,#N/A,TRUE,"Widnes"}</definedName>
    <definedName name="p7y" hidden="1">{#N/A,#N/A,TRUE,"Cover";#N/A,#N/A,TRUE,"Conts";#N/A,#N/A,TRUE,"VOS";#N/A,#N/A,TRUE,"Warrington";#N/A,#N/A,TRUE,"Widnes"}</definedName>
    <definedName name="pafegseg" localSheetId="5" hidden="1">{#N/A,#N/A,TRUE,"Cover";#N/A,#N/A,TRUE,"Conts";#N/A,#N/A,TRUE,"VOS";#N/A,#N/A,TRUE,"Warrington";#N/A,#N/A,TRUE,"Widnes"}</definedName>
    <definedName name="pafegseg" localSheetId="14" hidden="1">{#N/A,#N/A,TRUE,"Cover";#N/A,#N/A,TRUE,"Conts";#N/A,#N/A,TRUE,"VOS";#N/A,#N/A,TRUE,"Warrington";#N/A,#N/A,TRUE,"Widnes"}</definedName>
    <definedName name="pafegseg" localSheetId="7" hidden="1">{#N/A,#N/A,TRUE,"Cover";#N/A,#N/A,TRUE,"Conts";#N/A,#N/A,TRUE,"VOS";#N/A,#N/A,TRUE,"Warrington";#N/A,#N/A,TRUE,"Widnes"}</definedName>
    <definedName name="pafegseg" hidden="1">{#N/A,#N/A,TRUE,"Cover";#N/A,#N/A,TRUE,"Conts";#N/A,#N/A,TRUE,"VOS";#N/A,#N/A,TRUE,"Warrington";#N/A,#N/A,TRUE,"Widnes"}</definedName>
    <definedName name="PAN_TILES" localSheetId="5">#REF!</definedName>
    <definedName name="PAN_TILES" localSheetId="14">#REF!</definedName>
    <definedName name="PAN_TILES" localSheetId="7">#REF!</definedName>
    <definedName name="PAN_TILES">#REF!</definedName>
    <definedName name="Pavement_Type">#REF!</definedName>
    <definedName name="PCA" localSheetId="5" hidden="1">{#N/A,#N/A,FALSE,"C3";#N/A,#N/A,FALSE,"D2-17";#N/A,#N/A,FALSE,"C2-17";#N/A,#N/A,FALSE,"C2-CIVIL";#N/A,#N/A,FALSE,"D1-C1 contract";#N/A,#N/A,FALSE,"D1-CIVIL";#N/A,#N/A,FALSE,"C1 hourly";#N/A,#N/A,FALSE,"C1 contract";#N/A,#N/A,FALSE,"D1-C1 hourly"}</definedName>
    <definedName name="PCA" localSheetId="14"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5" hidden="1">{#N/A,#N/A,FALSE,"intag";#N/A,#N/A,FALSE,"budg";#N/A,#N/A,FALSE,"samtl"}</definedName>
    <definedName name="perbolag" localSheetId="14" hidden="1">{#N/A,#N/A,FALSE,"intag";#N/A,#N/A,FALSE,"budg";#N/A,#N/A,FALSE,"samtl"}</definedName>
    <definedName name="perbolag" localSheetId="7" hidden="1">{#N/A,#N/A,FALSE,"intag";#N/A,#N/A,FALSE,"budg";#N/A,#N/A,FALSE,"samtl"}</definedName>
    <definedName name="perbolag" hidden="1">{#N/A,#N/A,FALSE,"intag";#N/A,#N/A,FALSE,"budg";#N/A,#N/A,FALSE,"samtl"}</definedName>
    <definedName name="perbolagneu" localSheetId="5" hidden="1">{#N/A,#N/A,FALSE,"intag";#N/A,#N/A,FALSE,"budg";#N/A,#N/A,FALSE,"samtl"}</definedName>
    <definedName name="perbolagneu" localSheetId="14" hidden="1">{#N/A,#N/A,FALSE,"intag";#N/A,#N/A,FALSE,"budg";#N/A,#N/A,FALSE,"samtl"}</definedName>
    <definedName name="perbolagneu" localSheetId="7"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7">#REF!</definedName>
    <definedName name="PipeSize">#REF!</definedName>
    <definedName name="PipeSizeFRP" localSheetId="7">#REF!</definedName>
    <definedName name="PipeSizeFRP">#REF!</definedName>
    <definedName name="Pkg_col" localSheetId="5">#REF!</definedName>
    <definedName name="Pkg_col" localSheetId="14">#REF!</definedName>
    <definedName name="Pkg_col" localSheetId="7">#REF!</definedName>
    <definedName name="Pkg_col">#REF!</definedName>
    <definedName name="pkml" localSheetId="5" hidden="1">{#N/A,#N/A,TRUE,"Cover";#N/A,#N/A,TRUE,"Conts";#N/A,#N/A,TRUE,"VOS";#N/A,#N/A,TRUE,"Warrington";#N/A,#N/A,TRUE,"Widnes"}</definedName>
    <definedName name="pkml" localSheetId="14" hidden="1">{#N/A,#N/A,TRUE,"Cover";#N/A,#N/A,TRUE,"Conts";#N/A,#N/A,TRUE,"VOS";#N/A,#N/A,TRUE,"Warrington";#N/A,#N/A,TRUE,"Widnes"}</definedName>
    <definedName name="pkml" localSheetId="7"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5" hidden="1">{#N/A,#N/A,TRUE,"Cover";#N/A,#N/A,TRUE,"Conts";#N/A,#N/A,TRUE,"VOS";#N/A,#N/A,TRUE,"Warrington";#N/A,#N/A,TRUE,"Widnes"}</definedName>
    <definedName name="PLAT" localSheetId="14" hidden="1">{#N/A,#N/A,TRUE,"Cover";#N/A,#N/A,TRUE,"Conts";#N/A,#N/A,TRUE,"VOS";#N/A,#N/A,TRUE,"Warrington";#N/A,#N/A,TRUE,"Widnes"}</definedName>
    <definedName name="PLAT" localSheetId="7" hidden="1">{#N/A,#N/A,TRUE,"Cover";#N/A,#N/A,TRUE,"Conts";#N/A,#N/A,TRUE,"VOS";#N/A,#N/A,TRUE,"Warrington";#N/A,#N/A,TRUE,"Widnes"}</definedName>
    <definedName name="PLAT" hidden="1">{#N/A,#N/A,TRUE,"Cover";#N/A,#N/A,TRUE,"Conts";#N/A,#N/A,TRUE,"VOS";#N/A,#N/A,TRUE,"Warrington";#N/A,#N/A,TRUE,"Widnes"}</definedName>
    <definedName name="PLATFORM" localSheetId="5" hidden="1">{#N/A,#N/A,TRUE,"Cover";#N/A,#N/A,TRUE,"Conts";#N/A,#N/A,TRUE,"VOS";#N/A,#N/A,TRUE,"Warrington";#N/A,#N/A,TRUE,"Widnes"}</definedName>
    <definedName name="PLATFORM" localSheetId="14" hidden="1">{#N/A,#N/A,TRUE,"Cover";#N/A,#N/A,TRUE,"Conts";#N/A,#N/A,TRUE,"VOS";#N/A,#N/A,TRUE,"Warrington";#N/A,#N/A,TRUE,"Widnes"}</definedName>
    <definedName name="PLATFORM" localSheetId="7"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5">#REF!</definedName>
    <definedName name="point1" localSheetId="14">#REF!</definedName>
    <definedName name="point1" localSheetId="7">#REF!</definedName>
    <definedName name="point1">#REF!</definedName>
    <definedName name="pojboijioljn" localSheetId="5" hidden="1">{#N/A,#N/A,TRUE,"Cover";#N/A,#N/A,TRUE,"Conts";#N/A,#N/A,TRUE,"VOS";#N/A,#N/A,TRUE,"Warrington";#N/A,#N/A,TRUE,"Widnes"}</definedName>
    <definedName name="pojboijioljn" localSheetId="14" hidden="1">{#N/A,#N/A,TRUE,"Cover";#N/A,#N/A,TRUE,"Conts";#N/A,#N/A,TRUE,"VOS";#N/A,#N/A,TRUE,"Warrington";#N/A,#N/A,TRUE,"Widnes"}</definedName>
    <definedName name="pojboijioljn" localSheetId="7" hidden="1">{#N/A,#N/A,TRUE,"Cover";#N/A,#N/A,TRUE,"Conts";#N/A,#N/A,TRUE,"VOS";#N/A,#N/A,TRUE,"Warrington";#N/A,#N/A,TRUE,"Widnes"}</definedName>
    <definedName name="pojboijioljn" hidden="1">{#N/A,#N/A,TRUE,"Cover";#N/A,#N/A,TRUE,"Conts";#N/A,#N/A,TRUE,"VOS";#N/A,#N/A,TRUE,"Warrington";#N/A,#N/A,TRUE,"Widnes"}</definedName>
    <definedName name="Pos_Neg_Obs" localSheetId="5">#REF!</definedName>
    <definedName name="Pos_Neg_Obs" localSheetId="8">#REF!</definedName>
    <definedName name="Pos_Neg_Obs" localSheetId="15">#REF!</definedName>
    <definedName name="Pos_Neg_Obs" localSheetId="14">#REF!</definedName>
    <definedName name="Pos_Neg_Obs" localSheetId="7">#REF!</definedName>
    <definedName name="Pos_Neg_Obs" localSheetId="4">#REF!</definedName>
    <definedName name="Pos_Neg_Obs">#REF!</definedName>
    <definedName name="ppok" localSheetId="5" hidden="1">{#N/A,#N/A,TRUE,"Cover";#N/A,#N/A,TRUE,"Conts";#N/A,#N/A,TRUE,"VOS";#N/A,#N/A,TRUE,"Warrington";#N/A,#N/A,TRUE,"Widnes"}</definedName>
    <definedName name="ppok" localSheetId="14" hidden="1">{#N/A,#N/A,TRUE,"Cover";#N/A,#N/A,TRUE,"Conts";#N/A,#N/A,TRUE,"VOS";#N/A,#N/A,TRUE,"Warrington";#N/A,#N/A,TRUE,"Widnes"}</definedName>
    <definedName name="ppok" localSheetId="7" hidden="1">{#N/A,#N/A,TRUE,"Cover";#N/A,#N/A,TRUE,"Conts";#N/A,#N/A,TRUE,"VOS";#N/A,#N/A,TRUE,"Warrington";#N/A,#N/A,TRUE,"Widnes"}</definedName>
    <definedName name="ppok" hidden="1">{#N/A,#N/A,TRUE,"Cover";#N/A,#N/A,TRUE,"Conts";#N/A,#N/A,TRUE,"VOS";#N/A,#N/A,TRUE,"Warrington";#N/A,#N/A,TRUE,"Widnes"}</definedName>
    <definedName name="PrevYears" localSheetId="5">#REF!</definedName>
    <definedName name="PrevYears">#REF!</definedName>
    <definedName name="_xlnm.Print_Area" localSheetId="22">'Conclusion ملخص سير الأعمال'!$A$1:$O$39</definedName>
    <definedName name="_xlnm.Print_Area" localSheetId="5">'FIR Summary'!$A$2:$I$2251</definedName>
    <definedName name="_xlnm.Print_Area" localSheetId="8">HSE!$B$1:$AH$29</definedName>
    <definedName name="_xlnm.Print_Area" localSheetId="13">'Invoice Log'!$B$5:$AB$59</definedName>
    <definedName name="_xlnm.Print_Area" localSheetId="15">#REF!</definedName>
    <definedName name="_xlnm.Print_Area" localSheetId="23">'LOOK AHEAD '!$A$1:$AC$3</definedName>
    <definedName name="_xlnm.Print_Area" localSheetId="16">Manpower!$A$1:$T$20</definedName>
    <definedName name="_xlnm.Print_Area" localSheetId="14">Procurement!$C$1:$U$2</definedName>
    <definedName name="_xlnm.Print_Area" localSheetId="3">Progress!$A$1:$P$79</definedName>
    <definedName name="_xlnm.Print_Area" localSheetId="6">Quality!$A$1:$AD$53</definedName>
    <definedName name="_xlnm.Print_Area" localSheetId="7">#REF!</definedName>
    <definedName name="_xlnm.Print_Area" localSheetId="4">#REF!</definedName>
    <definedName name="_xlnm.Print_Area" localSheetId="1">'Weekly Progress Report'!$A$1:$AH$102</definedName>
    <definedName name="_xlnm.Print_Area">#REF!</definedName>
    <definedName name="PRINT_AREA_MI" localSheetId="5">#REF!</definedName>
    <definedName name="PRINT_AREA_MI" localSheetId="8">#REF!</definedName>
    <definedName name="PRINT_AREA_MI" localSheetId="15">#REF!</definedName>
    <definedName name="PRINT_AREA_MI" localSheetId="14">#REF!</definedName>
    <definedName name="PRINT_AREA_MI" localSheetId="6">#REF!</definedName>
    <definedName name="PRINT_AREA_MI" localSheetId="7">#REF!</definedName>
    <definedName name="PRINT_AREA_MI" localSheetId="4">#REF!</definedName>
    <definedName name="PRINT_AREA_MI">#REF!</definedName>
    <definedName name="Print_Range" localSheetId="5">#REF!</definedName>
    <definedName name="Print_Range">#REF!</definedName>
    <definedName name="_xlnm.Print_Titles" localSheetId="5">'FIR Summary'!$6:$6</definedName>
    <definedName name="_xlnm.Print_Titles" localSheetId="15">Issues!$2:$6</definedName>
    <definedName name="_xlnm.Print_Titles" localSheetId="14">Procurement!$1:$2</definedName>
    <definedName name="_xlnm.Print_Titles" localSheetId="7">#REF!</definedName>
    <definedName name="_xlnm.Print_Titles" localSheetId="11">'Risk Register'!$2:$6</definedName>
    <definedName name="_xlnm.Print_Titles">#REF!</definedName>
    <definedName name="Print_Titles_MI" localSheetId="5">#REF!</definedName>
    <definedName name="Print_Titles_MI" localSheetId="14">#REF!</definedName>
    <definedName name="Print_Titles_MI" localSheetId="7">#REF!</definedName>
    <definedName name="Print_Titles_MI">#REF!</definedName>
    <definedName name="ProjectLocation">#REF!</definedName>
    <definedName name="ProjectNumber">#REF!</definedName>
    <definedName name="ProjectSubtitle">#REF!</definedName>
    <definedName name="ProjectTitle">#REF!</definedName>
    <definedName name="pswyry" localSheetId="5" hidden="1">{#N/A,#N/A,TRUE,"Cover";#N/A,#N/A,TRUE,"Conts";#N/A,#N/A,TRUE,"VOS";#N/A,#N/A,TRUE,"Warrington";#N/A,#N/A,TRUE,"Widnes"}</definedName>
    <definedName name="pswyry" localSheetId="14" hidden="1">{#N/A,#N/A,TRUE,"Cover";#N/A,#N/A,TRUE,"Conts";#N/A,#N/A,TRUE,"VOS";#N/A,#N/A,TRUE,"Warrington";#N/A,#N/A,TRUE,"Widnes"}</definedName>
    <definedName name="pswyry" localSheetId="7" hidden="1">{#N/A,#N/A,TRUE,"Cover";#N/A,#N/A,TRUE,"Conts";#N/A,#N/A,TRUE,"VOS";#N/A,#N/A,TRUE,"Warrington";#N/A,#N/A,TRUE,"Widnes"}</definedName>
    <definedName name="pswyry" hidden="1">{#N/A,#N/A,TRUE,"Cover";#N/A,#N/A,TRUE,"Conts";#N/A,#N/A,TRUE,"VOS";#N/A,#N/A,TRUE,"Warrington";#N/A,#N/A,TRUE,"Widnes"}</definedName>
    <definedName name="puy" localSheetId="5" hidden="1">{#N/A,#N/A,TRUE,"Cover";#N/A,#N/A,TRUE,"Conts";#N/A,#N/A,TRUE,"VOS";#N/A,#N/A,TRUE,"Warrington";#N/A,#N/A,TRUE,"Widnes"}</definedName>
    <definedName name="puy" localSheetId="14" hidden="1">{#N/A,#N/A,TRUE,"Cover";#N/A,#N/A,TRUE,"Conts";#N/A,#N/A,TRUE,"VOS";#N/A,#N/A,TRUE,"Warrington";#N/A,#N/A,TRUE,"Widnes"}</definedName>
    <definedName name="puy" localSheetId="7" hidden="1">{#N/A,#N/A,TRUE,"Cover";#N/A,#N/A,TRUE,"Conts";#N/A,#N/A,TRUE,"VOS";#N/A,#N/A,TRUE,"Warrington";#N/A,#N/A,TRUE,"Widnes"}</definedName>
    <definedName name="puy" hidden="1">{#N/A,#N/A,TRUE,"Cover";#N/A,#N/A,TRUE,"Conts";#N/A,#N/A,TRUE,"VOS";#N/A,#N/A,TRUE,"Warrington";#N/A,#N/A,TRUE,"Widnes"}</definedName>
    <definedName name="q3tqtq" localSheetId="5" hidden="1">{#N/A,#N/A,TRUE,"Cover";#N/A,#N/A,TRUE,"Conts";#N/A,#N/A,TRUE,"VOS";#N/A,#N/A,TRUE,"Warrington";#N/A,#N/A,TRUE,"Widnes"}</definedName>
    <definedName name="q3tqtq" localSheetId="14" hidden="1">{#N/A,#N/A,TRUE,"Cover";#N/A,#N/A,TRUE,"Conts";#N/A,#N/A,TRUE,"VOS";#N/A,#N/A,TRUE,"Warrington";#N/A,#N/A,TRUE,"Widnes"}</definedName>
    <definedName name="q3tqtq" localSheetId="7" hidden="1">{#N/A,#N/A,TRUE,"Cover";#N/A,#N/A,TRUE,"Conts";#N/A,#N/A,TRUE,"VOS";#N/A,#N/A,TRUE,"Warrington";#N/A,#N/A,TRUE,"Widnes"}</definedName>
    <definedName name="q3tqtq" hidden="1">{#N/A,#N/A,TRUE,"Cover";#N/A,#N/A,TRUE,"Conts";#N/A,#N/A,TRUE,"VOS";#N/A,#N/A,TRUE,"Warrington";#N/A,#N/A,TRUE,"Widnes"}</definedName>
    <definedName name="q5ttyr" localSheetId="5" hidden="1">{#N/A,#N/A,TRUE,"Cover";#N/A,#N/A,TRUE,"Conts";#N/A,#N/A,TRUE,"VOS";#N/A,#N/A,TRUE,"Warrington";#N/A,#N/A,TRUE,"Widnes"}</definedName>
    <definedName name="q5ttyr" localSheetId="14" hidden="1">{#N/A,#N/A,TRUE,"Cover";#N/A,#N/A,TRUE,"Conts";#N/A,#N/A,TRUE,"VOS";#N/A,#N/A,TRUE,"Warrington";#N/A,#N/A,TRUE,"Widnes"}</definedName>
    <definedName name="q5ttyr" localSheetId="7" hidden="1">{#N/A,#N/A,TRUE,"Cover";#N/A,#N/A,TRUE,"Conts";#N/A,#N/A,TRUE,"VOS";#N/A,#N/A,TRUE,"Warrington";#N/A,#N/A,TRUE,"Widnes"}</definedName>
    <definedName name="q5ttyr" hidden="1">{#N/A,#N/A,TRUE,"Cover";#N/A,#N/A,TRUE,"Conts";#N/A,#N/A,TRUE,"VOS";#N/A,#N/A,TRUE,"Warrington";#N/A,#N/A,TRUE,"Widnes"}</definedName>
    <definedName name="qq">#REF!</definedName>
    <definedName name="qqq" localSheetId="5" hidden="1">{#N/A,#N/A,TRUE,"Cover";#N/A,#N/A,TRUE,"Conts";#N/A,#N/A,TRUE,"VOS";#N/A,#N/A,TRUE,"Warrington";#N/A,#N/A,TRUE,"Widnes"}</definedName>
    <definedName name="qqq" localSheetId="14" hidden="1">{#N/A,#N/A,TRUE,"Cover";#N/A,#N/A,TRUE,"Conts";#N/A,#N/A,TRUE,"VOS";#N/A,#N/A,TRUE,"Warrington";#N/A,#N/A,TRUE,"Widnes"}</definedName>
    <definedName name="qqq" localSheetId="7" hidden="1">{#N/A,#N/A,TRUE,"Cover";#N/A,#N/A,TRUE,"Conts";#N/A,#N/A,TRUE,"VOS";#N/A,#N/A,TRUE,"Warrington";#N/A,#N/A,TRUE,"Widnes"}</definedName>
    <definedName name="qqq" hidden="1">{#N/A,#N/A,TRUE,"Cover";#N/A,#N/A,TRUE,"Conts";#N/A,#N/A,TRUE,"VOS";#N/A,#N/A,TRUE,"Warrington";#N/A,#N/A,TRUE,"Widnes"}</definedName>
    <definedName name="qrt" localSheetId="5" hidden="1">{#N/A,#N/A,TRUE,"Cover";#N/A,#N/A,TRUE,"Conts";#N/A,#N/A,TRUE,"VOS";#N/A,#N/A,TRUE,"Warrington";#N/A,#N/A,TRUE,"Widnes"}</definedName>
    <definedName name="qrt" localSheetId="14" hidden="1">{#N/A,#N/A,TRUE,"Cover";#N/A,#N/A,TRUE,"Conts";#N/A,#N/A,TRUE,"VOS";#N/A,#N/A,TRUE,"Warrington";#N/A,#N/A,TRUE,"Widnes"}</definedName>
    <definedName name="qrt" localSheetId="7" hidden="1">{#N/A,#N/A,TRUE,"Cover";#N/A,#N/A,TRUE,"Conts";#N/A,#N/A,TRUE,"VOS";#N/A,#N/A,TRUE,"Warrington";#N/A,#N/A,TRUE,"Widnes"}</definedName>
    <definedName name="qrt" hidden="1">{#N/A,#N/A,TRUE,"Cover";#N/A,#N/A,TRUE,"Conts";#N/A,#N/A,TRUE,"VOS";#N/A,#N/A,TRUE,"Warrington";#N/A,#N/A,TRUE,"Widnes"}</definedName>
    <definedName name="qttyry" localSheetId="5" hidden="1">{#N/A,#N/A,TRUE,"Cover";#N/A,#N/A,TRUE,"Conts";#N/A,#N/A,TRUE,"VOS";#N/A,#N/A,TRUE,"Warrington";#N/A,#N/A,TRUE,"Widnes"}</definedName>
    <definedName name="qttyry" localSheetId="14" hidden="1">{#N/A,#N/A,TRUE,"Cover";#N/A,#N/A,TRUE,"Conts";#N/A,#N/A,TRUE,"VOS";#N/A,#N/A,TRUE,"Warrington";#N/A,#N/A,TRUE,"Widnes"}</definedName>
    <definedName name="qttyry" localSheetId="7" hidden="1">{#N/A,#N/A,TRUE,"Cover";#N/A,#N/A,TRUE,"Conts";#N/A,#N/A,TRUE,"VOS";#N/A,#N/A,TRUE,"Warrington";#N/A,#N/A,TRUE,"Widnes"}</definedName>
    <definedName name="qttyry" hidden="1">{#N/A,#N/A,TRUE,"Cover";#N/A,#N/A,TRUE,"Conts";#N/A,#N/A,TRUE,"VOS";#N/A,#N/A,TRUE,"Warrington";#N/A,#N/A,TRUE,"Widnes"}</definedName>
    <definedName name="qtyhytrh" localSheetId="5" hidden="1">{#N/A,#N/A,TRUE,"Cover";#N/A,#N/A,TRUE,"Conts";#N/A,#N/A,TRUE,"VOS";#N/A,#N/A,TRUE,"Warrington";#N/A,#N/A,TRUE,"Widnes"}</definedName>
    <definedName name="qtyhytrh" localSheetId="14" hidden="1">{#N/A,#N/A,TRUE,"Cover";#N/A,#N/A,TRUE,"Conts";#N/A,#N/A,TRUE,"VOS";#N/A,#N/A,TRUE,"Warrington";#N/A,#N/A,TRUE,"Widnes"}</definedName>
    <definedName name="qtyhytrh" localSheetId="7" hidden="1">{#N/A,#N/A,TRUE,"Cover";#N/A,#N/A,TRUE,"Conts";#N/A,#N/A,TRUE,"VOS";#N/A,#N/A,TRUE,"Warrington";#N/A,#N/A,TRUE,"Widnes"}</definedName>
    <definedName name="qtyhytrh" hidden="1">{#N/A,#N/A,TRUE,"Cover";#N/A,#N/A,TRUE,"Conts";#N/A,#N/A,TRUE,"VOS";#N/A,#N/A,TRUE,"Warrington";#N/A,#N/A,TRUE,"Widnes"}</definedName>
    <definedName name="qtyu" localSheetId="5" hidden="1">{#N/A,#N/A,TRUE,"Cover";#N/A,#N/A,TRUE,"Conts";#N/A,#N/A,TRUE,"VOS";#N/A,#N/A,TRUE,"Warrington";#N/A,#N/A,TRUE,"Widnes"}</definedName>
    <definedName name="qtyu" localSheetId="14" hidden="1">{#N/A,#N/A,TRUE,"Cover";#N/A,#N/A,TRUE,"Conts";#N/A,#N/A,TRUE,"VOS";#N/A,#N/A,TRUE,"Warrington";#N/A,#N/A,TRUE,"Widnes"}</definedName>
    <definedName name="qtyu" localSheetId="7" hidden="1">{#N/A,#N/A,TRUE,"Cover";#N/A,#N/A,TRUE,"Conts";#N/A,#N/A,TRUE,"VOS";#N/A,#N/A,TRUE,"Warrington";#N/A,#N/A,TRUE,"Widnes"}</definedName>
    <definedName name="qtyu" hidden="1">{#N/A,#N/A,TRUE,"Cover";#N/A,#N/A,TRUE,"Conts";#N/A,#N/A,TRUE,"VOS";#N/A,#N/A,TRUE,"Warrington";#N/A,#N/A,TRUE,"Widnes"}</definedName>
    <definedName name="qtyyut" localSheetId="5" hidden="1">{#N/A,#N/A,TRUE,"Cover";#N/A,#N/A,TRUE,"Conts";#N/A,#N/A,TRUE,"VOS";#N/A,#N/A,TRUE,"Warrington";#N/A,#N/A,TRUE,"Widnes"}</definedName>
    <definedName name="qtyyut" localSheetId="14" hidden="1">{#N/A,#N/A,TRUE,"Cover";#N/A,#N/A,TRUE,"Conts";#N/A,#N/A,TRUE,"VOS";#N/A,#N/A,TRUE,"Warrington";#N/A,#N/A,TRUE,"Widnes"}</definedName>
    <definedName name="qtyyut" localSheetId="7" hidden="1">{#N/A,#N/A,TRUE,"Cover";#N/A,#N/A,TRUE,"Conts";#N/A,#N/A,TRUE,"VOS";#N/A,#N/A,TRUE,"Warrington";#N/A,#N/A,TRUE,"Widnes"}</definedName>
    <definedName name="qtyyut" hidden="1">{#N/A,#N/A,TRUE,"Cover";#N/A,#N/A,TRUE,"Conts";#N/A,#N/A,TRUE,"VOS";#N/A,#N/A,TRUE,"Warrington";#N/A,#N/A,TRUE,"Widnes"}</definedName>
    <definedName name="qtyyyhh" localSheetId="5" hidden="1">{#N/A,#N/A,TRUE,"Cover";#N/A,#N/A,TRUE,"Conts";#N/A,#N/A,TRUE,"VOS";#N/A,#N/A,TRUE,"Warrington";#N/A,#N/A,TRUE,"Widnes"}</definedName>
    <definedName name="qtyyyhh" localSheetId="14" hidden="1">{#N/A,#N/A,TRUE,"Cover";#N/A,#N/A,TRUE,"Conts";#N/A,#N/A,TRUE,"VOS";#N/A,#N/A,TRUE,"Warrington";#N/A,#N/A,TRUE,"Widnes"}</definedName>
    <definedName name="qtyyyhh" localSheetId="7" hidden="1">{#N/A,#N/A,TRUE,"Cover";#N/A,#N/A,TRUE,"Conts";#N/A,#N/A,TRUE,"VOS";#N/A,#N/A,TRUE,"Warrington";#N/A,#N/A,TRUE,"Widnes"}</definedName>
    <definedName name="qtyyyhh" hidden="1">{#N/A,#N/A,TRUE,"Cover";#N/A,#N/A,TRUE,"Conts";#N/A,#N/A,TRUE,"VOS";#N/A,#N/A,TRUE,"Warrington";#N/A,#N/A,TRUE,"Widnes"}</definedName>
    <definedName name="ra">#N/A</definedName>
    <definedName name="rasgg" localSheetId="5" hidden="1">{#N/A,#N/A,TRUE,"Cover";#N/A,#N/A,TRUE,"Conts";#N/A,#N/A,TRUE,"VOS";#N/A,#N/A,TRUE,"Warrington";#N/A,#N/A,TRUE,"Widnes"}</definedName>
    <definedName name="rasgg" localSheetId="14" hidden="1">{#N/A,#N/A,TRUE,"Cover";#N/A,#N/A,TRUE,"Conts";#N/A,#N/A,TRUE,"VOS";#N/A,#N/A,TRUE,"Warrington";#N/A,#N/A,TRUE,"Widnes"}</definedName>
    <definedName name="rasgg" localSheetId="7" hidden="1">{#N/A,#N/A,TRUE,"Cover";#N/A,#N/A,TRUE,"Conts";#N/A,#N/A,TRUE,"VOS";#N/A,#N/A,TRUE,"Warrington";#N/A,#N/A,TRUE,"Widnes"}</definedName>
    <definedName name="rasgg" hidden="1">{#N/A,#N/A,TRUE,"Cover";#N/A,#N/A,TRUE,"Conts";#N/A,#N/A,TRUE,"VOS";#N/A,#N/A,TRUE,"Warrington";#N/A,#N/A,TRUE,"Widnes"}</definedName>
    <definedName name="Rate">#N/A</definedName>
    <definedName name="RcpPipes" localSheetId="7">#REF!</definedName>
    <definedName name="RcpPipes">#REF!</definedName>
    <definedName name="RcpPipes2" localSheetId="7">#REF!</definedName>
    <definedName name="RcpPipes2">#REF!</definedName>
    <definedName name="RD" localSheetId="5">#REF!</definedName>
    <definedName name="RD" localSheetId="14">#REF!</definedName>
    <definedName name="RD" localSheetId="7">#REF!</definedName>
    <definedName name="RD">#REF!</definedName>
    <definedName name="rdegsegrg" localSheetId="5" hidden="1">{#N/A,#N/A,TRUE,"Cover";#N/A,#N/A,TRUE,"Conts";#N/A,#N/A,TRUE,"VOS";#N/A,#N/A,TRUE,"Warrington";#N/A,#N/A,TRUE,"Widnes"}</definedName>
    <definedName name="rdegsegrg" localSheetId="14" hidden="1">{#N/A,#N/A,TRUE,"Cover";#N/A,#N/A,TRUE,"Conts";#N/A,#N/A,TRUE,"VOS";#N/A,#N/A,TRUE,"Warrington";#N/A,#N/A,TRUE,"Widnes"}</definedName>
    <definedName name="rdegsegrg" localSheetId="7"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5">#REF!</definedName>
    <definedName name="_xlnm.Recorder" localSheetId="14">#REF!</definedName>
    <definedName name="_xlnm.Recorder" localSheetId="7">#REF!</definedName>
    <definedName name="_xlnm.Recorder">#REF!</definedName>
    <definedName name="Reinforcement" localSheetId="7">#REF!</definedName>
    <definedName name="Reinforcement">#REF!</definedName>
    <definedName name="REMOVE">#N/A</definedName>
    <definedName name="rer" localSheetId="5" hidden="1">{#N/A,#N/A,TRUE,"Cover";#N/A,#N/A,TRUE,"Conts";#N/A,#N/A,TRUE,"VOS";#N/A,#N/A,TRUE,"Warrington";#N/A,#N/A,TRUE,"Widnes"}</definedName>
    <definedName name="rer" localSheetId="14" hidden="1">{#N/A,#N/A,TRUE,"Cover";#N/A,#N/A,TRUE,"Conts";#N/A,#N/A,TRUE,"VOS";#N/A,#N/A,TRUE,"Warrington";#N/A,#N/A,TRUE,"Widnes"}</definedName>
    <definedName name="rer" localSheetId="7" hidden="1">{#N/A,#N/A,TRUE,"Cover";#N/A,#N/A,TRUE,"Conts";#N/A,#N/A,TRUE,"VOS";#N/A,#N/A,TRUE,"Warrington";#N/A,#N/A,TRUE,"Widnes"}</definedName>
    <definedName name="rer" hidden="1">{#N/A,#N/A,TRUE,"Cover";#N/A,#N/A,TRUE,"Conts";#N/A,#N/A,TRUE,"VOS";#N/A,#N/A,TRUE,"Warrington";#N/A,#N/A,TRUE,"Widnes"}</definedName>
    <definedName name="RES" localSheetId="5">#REF!</definedName>
    <definedName name="RES">#REF!</definedName>
    <definedName name="rghhythy" localSheetId="5" hidden="1">{#N/A,#N/A,TRUE,"Cover";#N/A,#N/A,TRUE,"Conts";#N/A,#N/A,TRUE,"VOS";#N/A,#N/A,TRUE,"Warrington";#N/A,#N/A,TRUE,"Widnes"}</definedName>
    <definedName name="rghhythy" localSheetId="14" hidden="1">{#N/A,#N/A,TRUE,"Cover";#N/A,#N/A,TRUE,"Conts";#N/A,#N/A,TRUE,"VOS";#N/A,#N/A,TRUE,"Warrington";#N/A,#N/A,TRUE,"Widnes"}</definedName>
    <definedName name="rghhythy" localSheetId="7" hidden="1">{#N/A,#N/A,TRUE,"Cover";#N/A,#N/A,TRUE,"Conts";#N/A,#N/A,TRUE,"VOS";#N/A,#N/A,TRUE,"Warrington";#N/A,#N/A,TRUE,"Widnes"}</definedName>
    <definedName name="rghhythy" hidden="1">{#N/A,#N/A,TRUE,"Cover";#N/A,#N/A,TRUE,"Conts";#N/A,#N/A,TRUE,"VOS";#N/A,#N/A,TRUE,"Warrington";#N/A,#N/A,TRUE,"Widnes"}</definedName>
    <definedName name="rhyuyi" localSheetId="5" hidden="1">{#N/A,#N/A,TRUE,"Cover";#N/A,#N/A,TRUE,"Conts";#N/A,#N/A,TRUE,"VOS";#N/A,#N/A,TRUE,"Warrington";#N/A,#N/A,TRUE,"Widnes"}</definedName>
    <definedName name="rhyuyi" localSheetId="14" hidden="1">{#N/A,#N/A,TRUE,"Cover";#N/A,#N/A,TRUE,"Conts";#N/A,#N/A,TRUE,"VOS";#N/A,#N/A,TRUE,"Warrington";#N/A,#N/A,TRUE,"Widnes"}</definedName>
    <definedName name="rhyuyi" localSheetId="7" hidden="1">{#N/A,#N/A,TRUE,"Cover";#N/A,#N/A,TRUE,"Conts";#N/A,#N/A,TRUE,"VOS";#N/A,#N/A,TRUE,"Warrington";#N/A,#N/A,TRUE,"Widnes"}</definedName>
    <definedName name="rhyuyi" hidden="1">{#N/A,#N/A,TRUE,"Cover";#N/A,#N/A,TRUE,"Conts";#N/A,#N/A,TRUE,"VOS";#N/A,#N/A,TRUE,"Warrington";#N/A,#N/A,TRUE,"Widnes"}</definedName>
    <definedName name="RID" localSheetId="5">#REF!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5">#REF!</definedName>
    <definedName name="rolly" localSheetId="14">#REF!</definedName>
    <definedName name="rolly" localSheetId="7">#REF!</definedName>
    <definedName name="rolly">#REF!</definedName>
    <definedName name="ROOF" localSheetId="5">#REF!</definedName>
    <definedName name="ROOF" localSheetId="14">#REF!</definedName>
    <definedName name="ROOF" localSheetId="7">#REF!</definedName>
    <definedName name="ROOF">#REF!</definedName>
    <definedName name="RR" localSheetId="5" hidden="1">{#N/A,#N/A,FALSE,"C3";#N/A,#N/A,FALSE,"D2-17";#N/A,#N/A,FALSE,"C2-17";#N/A,#N/A,FALSE,"C2-CIVIL";#N/A,#N/A,FALSE,"D1-C1 contract";#N/A,#N/A,FALSE,"D1-CIVIL";#N/A,#N/A,FALSE,"C1 hourly";#N/A,#N/A,FALSE,"C1 contract";#N/A,#N/A,FALSE,"D1-C1 hourly"}</definedName>
    <definedName name="RR" localSheetId="14"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5" hidden="1">{#N/A,#N/A,TRUE,"Cover";#N/A,#N/A,TRUE,"Conts";#N/A,#N/A,TRUE,"VOS";#N/A,#N/A,TRUE,"Warrington";#N/A,#N/A,TRUE,"Widnes"}</definedName>
    <definedName name="rrr" localSheetId="14" hidden="1">{#N/A,#N/A,TRUE,"Cover";#N/A,#N/A,TRUE,"Conts";#N/A,#N/A,TRUE,"VOS";#N/A,#N/A,TRUE,"Warrington";#N/A,#N/A,TRUE,"Widnes"}</definedName>
    <definedName name="rrr" localSheetId="7" hidden="1">{#N/A,#N/A,TRUE,"Cover";#N/A,#N/A,TRUE,"Conts";#N/A,#N/A,TRUE,"VOS";#N/A,#N/A,TRUE,"Warrington";#N/A,#N/A,TRUE,"Widnes"}</definedName>
    <definedName name="rrr" hidden="1">{#N/A,#N/A,TRUE,"Cover";#N/A,#N/A,TRUE,"Conts";#N/A,#N/A,TRUE,"VOS";#N/A,#N/A,TRUE,"Warrington";#N/A,#N/A,TRUE,"Widnes"}</definedName>
    <definedName name="rrrr" localSheetId="5" hidden="1">{#N/A,#N/A,TRUE,"Cover";#N/A,#N/A,TRUE,"Conts";#N/A,#N/A,TRUE,"VOS";#N/A,#N/A,TRUE,"Warrington";#N/A,#N/A,TRUE,"Widnes"}</definedName>
    <definedName name="rrrr" localSheetId="14" hidden="1">{#N/A,#N/A,TRUE,"Cover";#N/A,#N/A,TRUE,"Conts";#N/A,#N/A,TRUE,"VOS";#N/A,#N/A,TRUE,"Warrington";#N/A,#N/A,TRUE,"Widnes"}</definedName>
    <definedName name="rrrr" localSheetId="7" hidden="1">{#N/A,#N/A,TRUE,"Cover";#N/A,#N/A,TRUE,"Conts";#N/A,#N/A,TRUE,"VOS";#N/A,#N/A,TRUE,"Warrington";#N/A,#N/A,TRUE,"Widnes"}</definedName>
    <definedName name="rrrr" hidden="1">{#N/A,#N/A,TRUE,"Cover";#N/A,#N/A,TRUE,"Conts";#N/A,#N/A,TRUE,"VOS";#N/A,#N/A,TRUE,"Warrington";#N/A,#N/A,TRUE,"Widnes"}</definedName>
    <definedName name="rrrrr" localSheetId="5" hidden="1">{#N/A,#N/A,TRUE,"Cover";#N/A,#N/A,TRUE,"Conts";#N/A,#N/A,TRUE,"VOS";#N/A,#N/A,TRUE,"Warrington";#N/A,#N/A,TRUE,"Widnes"}</definedName>
    <definedName name="rrrrr" localSheetId="14" hidden="1">{#N/A,#N/A,TRUE,"Cover";#N/A,#N/A,TRUE,"Conts";#N/A,#N/A,TRUE,"VOS";#N/A,#N/A,TRUE,"Warrington";#N/A,#N/A,TRUE,"Widnes"}</definedName>
    <definedName name="rrrrr" localSheetId="7" hidden="1">{#N/A,#N/A,TRUE,"Cover";#N/A,#N/A,TRUE,"Conts";#N/A,#N/A,TRUE,"VOS";#N/A,#N/A,TRUE,"Warrington";#N/A,#N/A,TRUE,"Widnes"}</definedName>
    <definedName name="rrrrr" hidden="1">{#N/A,#N/A,TRUE,"Cover";#N/A,#N/A,TRUE,"Conts";#N/A,#N/A,TRUE,"VOS";#N/A,#N/A,TRUE,"Warrington";#N/A,#N/A,TRUE,"Widnes"}</definedName>
    <definedName name="rrrrrrr" localSheetId="5" hidden="1">{#N/A,#N/A,TRUE,"Cover";#N/A,#N/A,TRUE,"Conts";#N/A,#N/A,TRUE,"VOS";#N/A,#N/A,TRUE,"Warrington";#N/A,#N/A,TRUE,"Widnes"}</definedName>
    <definedName name="rrrrrrr" localSheetId="14" hidden="1">{#N/A,#N/A,TRUE,"Cover";#N/A,#N/A,TRUE,"Conts";#N/A,#N/A,TRUE,"VOS";#N/A,#N/A,TRUE,"Warrington";#N/A,#N/A,TRUE,"Widnes"}</definedName>
    <definedName name="rrrrrrr" localSheetId="7" hidden="1">{#N/A,#N/A,TRUE,"Cover";#N/A,#N/A,TRUE,"Conts";#N/A,#N/A,TRUE,"VOS";#N/A,#N/A,TRUE,"Warrington";#N/A,#N/A,TRUE,"Widnes"}</definedName>
    <definedName name="rrrrrrr" hidden="1">{#N/A,#N/A,TRUE,"Cover";#N/A,#N/A,TRUE,"Conts";#N/A,#N/A,TRUE,"VOS";#N/A,#N/A,TRUE,"Warrington";#N/A,#N/A,TRUE,"Widnes"}</definedName>
    <definedName name="rrrrrrrrrr" localSheetId="5" hidden="1">{#N/A,#N/A,TRUE,"Cover";#N/A,#N/A,TRUE,"Conts";#N/A,#N/A,TRUE,"VOS";#N/A,#N/A,TRUE,"Warrington";#N/A,#N/A,TRUE,"Widnes"}</definedName>
    <definedName name="rrrrrrrrrr" localSheetId="14" hidden="1">{#N/A,#N/A,TRUE,"Cover";#N/A,#N/A,TRUE,"Conts";#N/A,#N/A,TRUE,"VOS";#N/A,#N/A,TRUE,"Warrington";#N/A,#N/A,TRUE,"Widnes"}</definedName>
    <definedName name="rrrrrrrrrr" localSheetId="7" hidden="1">{#N/A,#N/A,TRUE,"Cover";#N/A,#N/A,TRUE,"Conts";#N/A,#N/A,TRUE,"VOS";#N/A,#N/A,TRUE,"Warrington";#N/A,#N/A,TRUE,"Widnes"}</definedName>
    <definedName name="rrrrrrrrrr" hidden="1">{#N/A,#N/A,TRUE,"Cover";#N/A,#N/A,TRUE,"Conts";#N/A,#N/A,TRUE,"VOS";#N/A,#N/A,TRUE,"Warrington";#N/A,#N/A,TRUE,"Widnes"}</definedName>
    <definedName name="rrttt" localSheetId="5" hidden="1">{#N/A,#N/A,TRUE,"Cover";#N/A,#N/A,TRUE,"Conts";#N/A,#N/A,TRUE,"VOS";#N/A,#N/A,TRUE,"Warrington";#N/A,#N/A,TRUE,"Widnes"}</definedName>
    <definedName name="rrttt" localSheetId="14" hidden="1">{#N/A,#N/A,TRUE,"Cover";#N/A,#N/A,TRUE,"Conts";#N/A,#N/A,TRUE,"VOS";#N/A,#N/A,TRUE,"Warrington";#N/A,#N/A,TRUE,"Widnes"}</definedName>
    <definedName name="rrttt" localSheetId="7" hidden="1">{#N/A,#N/A,TRUE,"Cover";#N/A,#N/A,TRUE,"Conts";#N/A,#N/A,TRUE,"VOS";#N/A,#N/A,TRUE,"Warrington";#N/A,#N/A,TRUE,"Widnes"}</definedName>
    <definedName name="rrttt" hidden="1">{#N/A,#N/A,TRUE,"Cover";#N/A,#N/A,TRUE,"Conts";#N/A,#N/A,TRUE,"VOS";#N/A,#N/A,TRUE,"Warrington";#N/A,#N/A,TRUE,"Widnes"}</definedName>
    <definedName name="rt" localSheetId="5" hidden="1">{#N/A,#N/A,TRUE,"Cover";#N/A,#N/A,TRUE,"Conts";#N/A,#N/A,TRUE,"VOS";#N/A,#N/A,TRUE,"Warrington";#N/A,#N/A,TRUE,"Widnes"}</definedName>
    <definedName name="rt" localSheetId="14" hidden="1">{#N/A,#N/A,TRUE,"Cover";#N/A,#N/A,TRUE,"Conts";#N/A,#N/A,TRUE,"VOS";#N/A,#N/A,TRUE,"Warrington";#N/A,#N/A,TRUE,"Widnes"}</definedName>
    <definedName name="rt" localSheetId="7" hidden="1">{#N/A,#N/A,TRUE,"Cover";#N/A,#N/A,TRUE,"Conts";#N/A,#N/A,TRUE,"VOS";#N/A,#N/A,TRUE,"Warrington";#N/A,#N/A,TRUE,"Widnes"}</definedName>
    <definedName name="rt" hidden="1">{#N/A,#N/A,TRUE,"Cover";#N/A,#N/A,TRUE,"Conts";#N/A,#N/A,TRUE,"VOS";#N/A,#N/A,TRUE,"Warrington";#N/A,#N/A,TRUE,"Widnes"}</definedName>
    <definedName name="rthsrhs" localSheetId="5" hidden="1">{#N/A,#N/A,TRUE,"Cover";#N/A,#N/A,TRUE,"Conts";#N/A,#N/A,TRUE,"VOS";#N/A,#N/A,TRUE,"Warrington";#N/A,#N/A,TRUE,"Widnes"}</definedName>
    <definedName name="rthsrhs" localSheetId="14" hidden="1">{#N/A,#N/A,TRUE,"Cover";#N/A,#N/A,TRUE,"Conts";#N/A,#N/A,TRUE,"VOS";#N/A,#N/A,TRUE,"Warrington";#N/A,#N/A,TRUE,"Widnes"}</definedName>
    <definedName name="rthsrhs" localSheetId="7" hidden="1">{#N/A,#N/A,TRUE,"Cover";#N/A,#N/A,TRUE,"Conts";#N/A,#N/A,TRUE,"VOS";#N/A,#N/A,TRUE,"Warrington";#N/A,#N/A,TRUE,"Widnes"}</definedName>
    <definedName name="rthsrhs" hidden="1">{#N/A,#N/A,TRUE,"Cover";#N/A,#N/A,TRUE,"Conts";#N/A,#N/A,TRUE,"VOS";#N/A,#N/A,TRUE,"Warrington";#N/A,#N/A,TRUE,"Widnes"}</definedName>
    <definedName name="RTRGJHJ" localSheetId="5" hidden="1">{#N/A,#N/A,TRUE,"Cover";#N/A,#N/A,TRUE,"Conts";#N/A,#N/A,TRUE,"VOS";#N/A,#N/A,TRUE,"Warrington";#N/A,#N/A,TRUE,"Widnes"}</definedName>
    <definedName name="RTRGJHJ" localSheetId="14" hidden="1">{#N/A,#N/A,TRUE,"Cover";#N/A,#N/A,TRUE,"Conts";#N/A,#N/A,TRUE,"VOS";#N/A,#N/A,TRUE,"Warrington";#N/A,#N/A,TRUE,"Widnes"}</definedName>
    <definedName name="RTRGJHJ" localSheetId="7" hidden="1">{#N/A,#N/A,TRUE,"Cover";#N/A,#N/A,TRUE,"Conts";#N/A,#N/A,TRUE,"VOS";#N/A,#N/A,TRUE,"Warrington";#N/A,#N/A,TRUE,"Widnes"}</definedName>
    <definedName name="RTRGJHJ" hidden="1">{#N/A,#N/A,TRUE,"Cover";#N/A,#N/A,TRUE,"Conts";#N/A,#N/A,TRUE,"VOS";#N/A,#N/A,TRUE,"Warrington";#N/A,#N/A,TRUE,"Widnes"}</definedName>
    <definedName name="rtryj" localSheetId="5" hidden="1">{#N/A,#N/A,TRUE,"Cover";#N/A,#N/A,TRUE,"Conts";#N/A,#N/A,TRUE,"VOS";#N/A,#N/A,TRUE,"Warrington";#N/A,#N/A,TRUE,"Widnes"}</definedName>
    <definedName name="rtryj" localSheetId="14" hidden="1">{#N/A,#N/A,TRUE,"Cover";#N/A,#N/A,TRUE,"Conts";#N/A,#N/A,TRUE,"VOS";#N/A,#N/A,TRUE,"Warrington";#N/A,#N/A,TRUE,"Widnes"}</definedName>
    <definedName name="rtryj" localSheetId="7" hidden="1">{#N/A,#N/A,TRUE,"Cover";#N/A,#N/A,TRUE,"Conts";#N/A,#N/A,TRUE,"VOS";#N/A,#N/A,TRUE,"Warrington";#N/A,#N/A,TRUE,"Widnes"}</definedName>
    <definedName name="rtryj" hidden="1">{#N/A,#N/A,TRUE,"Cover";#N/A,#N/A,TRUE,"Conts";#N/A,#N/A,TRUE,"VOS";#N/A,#N/A,TRUE,"Warrington";#N/A,#N/A,TRUE,"Widnes"}</definedName>
    <definedName name="rturudu" localSheetId="5" hidden="1">{#N/A,#N/A,TRUE,"Cover";#N/A,#N/A,TRUE,"Conts";#N/A,#N/A,TRUE,"VOS";#N/A,#N/A,TRUE,"Warrington";#N/A,#N/A,TRUE,"Widnes"}</definedName>
    <definedName name="rturudu" localSheetId="14" hidden="1">{#N/A,#N/A,TRUE,"Cover";#N/A,#N/A,TRUE,"Conts";#N/A,#N/A,TRUE,"VOS";#N/A,#N/A,TRUE,"Warrington";#N/A,#N/A,TRUE,"Widnes"}</definedName>
    <definedName name="rturudu" localSheetId="7" hidden="1">{#N/A,#N/A,TRUE,"Cover";#N/A,#N/A,TRUE,"Conts";#N/A,#N/A,TRUE,"VOS";#N/A,#N/A,TRUE,"Warrington";#N/A,#N/A,TRUE,"Widnes"}</definedName>
    <definedName name="rturudu" hidden="1">{#N/A,#N/A,TRUE,"Cover";#N/A,#N/A,TRUE,"Conts";#N/A,#N/A,TRUE,"VOS";#N/A,#N/A,TRUE,"Warrington";#N/A,#N/A,TRUE,"Widnes"}</definedName>
    <definedName name="rtysh" localSheetId="5" hidden="1">{#N/A,#N/A,TRUE,"Cover";#N/A,#N/A,TRUE,"Conts";#N/A,#N/A,TRUE,"VOS";#N/A,#N/A,TRUE,"Warrington";#N/A,#N/A,TRUE,"Widnes"}</definedName>
    <definedName name="rtysh" localSheetId="14" hidden="1">{#N/A,#N/A,TRUE,"Cover";#N/A,#N/A,TRUE,"Conts";#N/A,#N/A,TRUE,"VOS";#N/A,#N/A,TRUE,"Warrington";#N/A,#N/A,TRUE,"Widnes"}</definedName>
    <definedName name="rtysh" localSheetId="7" hidden="1">{#N/A,#N/A,TRUE,"Cover";#N/A,#N/A,TRUE,"Conts";#N/A,#N/A,TRUE,"VOS";#N/A,#N/A,TRUE,"Warrington";#N/A,#N/A,TRUE,"Widnes"}</definedName>
    <definedName name="rtysh" hidden="1">{#N/A,#N/A,TRUE,"Cover";#N/A,#N/A,TRUE,"Conts";#N/A,#N/A,TRUE,"VOS";#N/A,#N/A,TRUE,"Warrington";#N/A,#N/A,TRUE,"Widnes"}</definedName>
    <definedName name="RUT" localSheetId="5">#REF!</definedName>
    <definedName name="RUT">#REF!</definedName>
    <definedName name="rwt" localSheetId="5" hidden="1">{#N/A,#N/A,TRUE,"Cover";#N/A,#N/A,TRUE,"Conts";#N/A,#N/A,TRUE,"VOS";#N/A,#N/A,TRUE,"Warrington";#N/A,#N/A,TRUE,"Widnes"}</definedName>
    <definedName name="rwt" localSheetId="14" hidden="1">{#N/A,#N/A,TRUE,"Cover";#N/A,#N/A,TRUE,"Conts";#N/A,#N/A,TRUE,"VOS";#N/A,#N/A,TRUE,"Warrington";#N/A,#N/A,TRUE,"Widnes"}</definedName>
    <definedName name="rwt" localSheetId="7" hidden="1">{#N/A,#N/A,TRUE,"Cover";#N/A,#N/A,TRUE,"Conts";#N/A,#N/A,TRUE,"VOS";#N/A,#N/A,TRUE,"Warrington";#N/A,#N/A,TRUE,"Widnes"}</definedName>
    <definedName name="rwt" hidden="1">{#N/A,#N/A,TRUE,"Cover";#N/A,#N/A,TRUE,"Conts";#N/A,#N/A,TRUE,"VOS";#N/A,#N/A,TRUE,"Warrington";#N/A,#N/A,TRUE,"Widnes"}</definedName>
    <definedName name="ryeru" localSheetId="5" hidden="1">{#N/A,#N/A,TRUE,"Cover";#N/A,#N/A,TRUE,"Conts";#N/A,#N/A,TRUE,"VOS";#N/A,#N/A,TRUE,"Warrington";#N/A,#N/A,TRUE,"Widnes"}</definedName>
    <definedName name="ryeru" localSheetId="14" hidden="1">{#N/A,#N/A,TRUE,"Cover";#N/A,#N/A,TRUE,"Conts";#N/A,#N/A,TRUE,"VOS";#N/A,#N/A,TRUE,"Warrington";#N/A,#N/A,TRUE,"Widnes"}</definedName>
    <definedName name="ryeru" localSheetId="7" hidden="1">{#N/A,#N/A,TRUE,"Cover";#N/A,#N/A,TRUE,"Conts";#N/A,#N/A,TRUE,"VOS";#N/A,#N/A,TRUE,"Warrington";#N/A,#N/A,TRUE,"Widnes"}</definedName>
    <definedName name="ryeru" hidden="1">{#N/A,#N/A,TRUE,"Cover";#N/A,#N/A,TRUE,"Conts";#N/A,#N/A,TRUE,"VOS";#N/A,#N/A,TRUE,"Warrington";#N/A,#N/A,TRUE,"Widnes"}</definedName>
    <definedName name="rysrtryftry" localSheetId="5" hidden="1">{#N/A,#N/A,TRUE,"Cover";#N/A,#N/A,TRUE,"Conts";#N/A,#N/A,TRUE,"VOS";#N/A,#N/A,TRUE,"Warrington";#N/A,#N/A,TRUE,"Widnes"}</definedName>
    <definedName name="rysrtryftry" localSheetId="14" hidden="1">{#N/A,#N/A,TRUE,"Cover";#N/A,#N/A,TRUE,"Conts";#N/A,#N/A,TRUE,"VOS";#N/A,#N/A,TRUE,"Warrington";#N/A,#N/A,TRUE,"Widnes"}</definedName>
    <definedName name="rysrtryftry" localSheetId="7"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5" hidden="1">{#N/A,#N/A,FALSE,"Summary";#N/A,#N/A,FALSE,"3TJ";#N/A,#N/A,FALSE,"3TN";#N/A,#N/A,FALSE,"3TP";#N/A,#N/A,FALSE,"3SJ";#N/A,#N/A,FALSE,"3CJ";#N/A,#N/A,FALSE,"3CN";#N/A,#N/A,FALSE,"3CP";#N/A,#N/A,FALSE,"3A"}</definedName>
    <definedName name="scarce" localSheetId="14"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5" hidden="1">{#N/A,#N/A,TRUE,"Cover";#N/A,#N/A,TRUE,"Conts";#N/A,#N/A,TRUE,"VOS";#N/A,#N/A,TRUE,"Warrington";#N/A,#N/A,TRUE,"Widnes"}</definedName>
    <definedName name="sdefegdeg" localSheetId="14" hidden="1">{#N/A,#N/A,TRUE,"Cover";#N/A,#N/A,TRUE,"Conts";#N/A,#N/A,TRUE,"VOS";#N/A,#N/A,TRUE,"Warrington";#N/A,#N/A,TRUE,"Widnes"}</definedName>
    <definedName name="sdefegdeg" localSheetId="7" hidden="1">{#N/A,#N/A,TRUE,"Cover";#N/A,#N/A,TRUE,"Conts";#N/A,#N/A,TRUE,"VOS";#N/A,#N/A,TRUE,"Warrington";#N/A,#N/A,TRUE,"Widnes"}</definedName>
    <definedName name="sdefegdeg" hidden="1">{#N/A,#N/A,TRUE,"Cover";#N/A,#N/A,TRUE,"Conts";#N/A,#N/A,TRUE,"VOS";#N/A,#N/A,TRUE,"Warrington";#N/A,#N/A,TRUE,"Widnes"}</definedName>
    <definedName name="sdf" localSheetId="5" hidden="1">{#N/A,#N/A,TRUE,"Cover";#N/A,#N/A,TRUE,"Conts";#N/A,#N/A,TRUE,"VOS";#N/A,#N/A,TRUE,"Warrington";#N/A,#N/A,TRUE,"Widnes"}</definedName>
    <definedName name="sdf" localSheetId="14" hidden="1">{#N/A,#N/A,TRUE,"Cover";#N/A,#N/A,TRUE,"Conts";#N/A,#N/A,TRUE,"VOS";#N/A,#N/A,TRUE,"Warrington";#N/A,#N/A,TRUE,"Widnes"}</definedName>
    <definedName name="sdf" localSheetId="7" hidden="1">{#N/A,#N/A,TRUE,"Cover";#N/A,#N/A,TRUE,"Conts";#N/A,#N/A,TRUE,"VOS";#N/A,#N/A,TRUE,"Warrington";#N/A,#N/A,TRUE,"Widnes"}</definedName>
    <definedName name="sdf" hidden="1">{#N/A,#N/A,TRUE,"Cover";#N/A,#N/A,TRUE,"Conts";#N/A,#N/A,TRUE,"VOS";#N/A,#N/A,TRUE,"Warrington";#N/A,#N/A,TRUE,"Widnes"}</definedName>
    <definedName name="sdhydfyftuu" localSheetId="5" hidden="1">{#N/A,#N/A,TRUE,"Cover";#N/A,#N/A,TRUE,"Conts";#N/A,#N/A,TRUE,"VOS";#N/A,#N/A,TRUE,"Warrington";#N/A,#N/A,TRUE,"Widnes"}</definedName>
    <definedName name="sdhydfyftuu" localSheetId="14" hidden="1">{#N/A,#N/A,TRUE,"Cover";#N/A,#N/A,TRUE,"Conts";#N/A,#N/A,TRUE,"VOS";#N/A,#N/A,TRUE,"Warrington";#N/A,#N/A,TRUE,"Widnes"}</definedName>
    <definedName name="sdhydfyftuu" localSheetId="7"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5" hidden="1">{#N/A,#N/A,FALSE,"Pricing";#N/A,#N/A,FALSE,"Summary";#N/A,#N/A,FALSE,"CompProd";#N/A,#N/A,FALSE,"CompJobhrs";#N/A,#N/A,FALSE,"Escalation";#N/A,#N/A,FALSE,"Contingency";#N/A,#N/A,FALSE,"GM";#N/A,#N/A,FALSE,"CompWage";#N/A,#N/A,FALSE,"costSum"}</definedName>
    <definedName name="Services2" localSheetId="14"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5" hidden="1">{#N/A,#N/A,TRUE,"Cover";#N/A,#N/A,TRUE,"Conts";#N/A,#N/A,TRUE,"VOS";#N/A,#N/A,TRUE,"Warrington";#N/A,#N/A,TRUE,"Widnes"}</definedName>
    <definedName name="setdydy" localSheetId="14" hidden="1">{#N/A,#N/A,TRUE,"Cover";#N/A,#N/A,TRUE,"Conts";#N/A,#N/A,TRUE,"VOS";#N/A,#N/A,TRUE,"Warrington";#N/A,#N/A,TRUE,"Widnes"}</definedName>
    <definedName name="setdydy" localSheetId="7" hidden="1">{#N/A,#N/A,TRUE,"Cover";#N/A,#N/A,TRUE,"Conts";#N/A,#N/A,TRUE,"VOS";#N/A,#N/A,TRUE,"Warrington";#N/A,#N/A,TRUE,"Widnes"}</definedName>
    <definedName name="setdydy" hidden="1">{#N/A,#N/A,TRUE,"Cover";#N/A,#N/A,TRUE,"Conts";#N/A,#N/A,TRUE,"VOS";#N/A,#N/A,TRUE,"Warrington";#N/A,#N/A,TRUE,"Widnes"}</definedName>
    <definedName name="Sewer" localSheetId="5">'FIR Summary'!#REF!</definedName>
    <definedName name="Sewer" localSheetId="14">#REF!</definedName>
    <definedName name="Sewer" localSheetId="7">#REF!</definedName>
    <definedName name="Sewer">#REF!</definedName>
    <definedName name="sffff" localSheetId="5" hidden="1">{#N/A,#N/A,FALSE,"SumD";#N/A,#N/A,FALSE,"ElecD";#N/A,#N/A,FALSE,"MechD";#N/A,#N/A,FALSE,"GeotD";#N/A,#N/A,FALSE,"PrcsD";#N/A,#N/A,FALSE,"TunnD";#N/A,#N/A,FALSE,"CivlD";#N/A,#N/A,FALSE,"NtwkD";#N/A,#N/A,FALSE,"EstgD";#N/A,#N/A,FALSE,"PEngD"}</definedName>
    <definedName name="sffff" localSheetId="14"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5" hidden="1">{#N/A,#N/A,TRUE,"Cover";#N/A,#N/A,TRUE,"Conts";#N/A,#N/A,TRUE,"VOS";#N/A,#N/A,TRUE,"Warrington";#N/A,#N/A,TRUE,"Widnes"}</definedName>
    <definedName name="sfhdfj" localSheetId="14" hidden="1">{#N/A,#N/A,TRUE,"Cover";#N/A,#N/A,TRUE,"Conts";#N/A,#N/A,TRUE,"VOS";#N/A,#N/A,TRUE,"Warrington";#N/A,#N/A,TRUE,"Widnes"}</definedName>
    <definedName name="sfhdfj" localSheetId="7" hidden="1">{#N/A,#N/A,TRUE,"Cover";#N/A,#N/A,TRUE,"Conts";#N/A,#N/A,TRUE,"VOS";#N/A,#N/A,TRUE,"Warrington";#N/A,#N/A,TRUE,"Widnes"}</definedName>
    <definedName name="sfhdfj" hidden="1">{#N/A,#N/A,TRUE,"Cover";#N/A,#N/A,TRUE,"Conts";#N/A,#N/A,TRUE,"VOS";#N/A,#N/A,TRUE,"Warrington";#N/A,#N/A,TRUE,"Widnes"}</definedName>
    <definedName name="sgsegegrt" localSheetId="5" hidden="1">{#N/A,#N/A,TRUE,"Cover";#N/A,#N/A,TRUE,"Conts";#N/A,#N/A,TRUE,"VOS";#N/A,#N/A,TRUE,"Warrington";#N/A,#N/A,TRUE,"Widnes"}</definedName>
    <definedName name="sgsegegrt" localSheetId="14" hidden="1">{#N/A,#N/A,TRUE,"Cover";#N/A,#N/A,TRUE,"Conts";#N/A,#N/A,TRUE,"VOS";#N/A,#N/A,TRUE,"Warrington";#N/A,#N/A,TRUE,"Widnes"}</definedName>
    <definedName name="sgsegegrt" localSheetId="7" hidden="1">{#N/A,#N/A,TRUE,"Cover";#N/A,#N/A,TRUE,"Conts";#N/A,#N/A,TRUE,"VOS";#N/A,#N/A,TRUE,"Warrington";#N/A,#N/A,TRUE,"Widnes"}</definedName>
    <definedName name="sgsegegrt" hidden="1">{#N/A,#N/A,TRUE,"Cover";#N/A,#N/A,TRUE,"Conts";#N/A,#N/A,TRUE,"VOS";#N/A,#N/A,TRUE,"Warrington";#N/A,#N/A,TRUE,"Widnes"}</definedName>
    <definedName name="sgsghju" localSheetId="5" hidden="1">{#N/A,#N/A,TRUE,"Cover";#N/A,#N/A,TRUE,"Conts";#N/A,#N/A,TRUE,"VOS";#N/A,#N/A,TRUE,"Warrington";#N/A,#N/A,TRUE,"Widnes"}</definedName>
    <definedName name="sgsghju" localSheetId="14" hidden="1">{#N/A,#N/A,TRUE,"Cover";#N/A,#N/A,TRUE,"Conts";#N/A,#N/A,TRUE,"VOS";#N/A,#N/A,TRUE,"Warrington";#N/A,#N/A,TRUE,"Widnes"}</definedName>
    <definedName name="sgsghju" localSheetId="7" hidden="1">{#N/A,#N/A,TRUE,"Cover";#N/A,#N/A,TRUE,"Conts";#N/A,#N/A,TRUE,"VOS";#N/A,#N/A,TRUE,"Warrington";#N/A,#N/A,TRUE,"Widnes"}</definedName>
    <definedName name="sgsghju" hidden="1">{#N/A,#N/A,TRUE,"Cover";#N/A,#N/A,TRUE,"Conts";#N/A,#N/A,TRUE,"VOS";#N/A,#N/A,TRUE,"Warrington";#N/A,#N/A,TRUE,"Widnes"}</definedName>
    <definedName name="sgsgr" localSheetId="5" hidden="1">{#N/A,#N/A,TRUE,"Cover";#N/A,#N/A,TRUE,"Conts";#N/A,#N/A,TRUE,"VOS";#N/A,#N/A,TRUE,"Warrington";#N/A,#N/A,TRUE,"Widnes"}</definedName>
    <definedName name="sgsgr" localSheetId="14" hidden="1">{#N/A,#N/A,TRUE,"Cover";#N/A,#N/A,TRUE,"Conts";#N/A,#N/A,TRUE,"VOS";#N/A,#N/A,TRUE,"Warrington";#N/A,#N/A,TRUE,"Widnes"}</definedName>
    <definedName name="sgsgr" localSheetId="7" hidden="1">{#N/A,#N/A,TRUE,"Cover";#N/A,#N/A,TRUE,"Conts";#N/A,#N/A,TRUE,"VOS";#N/A,#N/A,TRUE,"Warrington";#N/A,#N/A,TRUE,"Widnes"}</definedName>
    <definedName name="sgsgr" hidden="1">{#N/A,#N/A,TRUE,"Cover";#N/A,#N/A,TRUE,"Conts";#N/A,#N/A,TRUE,"VOS";#N/A,#N/A,TRUE,"Warrington";#N/A,#N/A,TRUE,"Widnes"}</definedName>
    <definedName name="sheet" localSheetId="5" hidden="1">{#N/A,#N/A,TRUE,"Cover";#N/A,#N/A,TRUE,"Conts";#N/A,#N/A,TRUE,"VOS";#N/A,#N/A,TRUE,"Warrington";#N/A,#N/A,TRUE,"Widnes"}</definedName>
    <definedName name="sheet" localSheetId="14" hidden="1">{#N/A,#N/A,TRUE,"Cover";#N/A,#N/A,TRUE,"Conts";#N/A,#N/A,TRUE,"VOS";#N/A,#N/A,TRUE,"Warrington";#N/A,#N/A,TRUE,"Widnes"}</definedName>
    <definedName name="sheet" localSheetId="7" hidden="1">{#N/A,#N/A,TRUE,"Cover";#N/A,#N/A,TRUE,"Conts";#N/A,#N/A,TRUE,"VOS";#N/A,#N/A,TRUE,"Warrington";#N/A,#N/A,TRUE,"Widnes"}</definedName>
    <definedName name="sheet" hidden="1">{#N/A,#N/A,TRUE,"Cover";#N/A,#N/A,TRUE,"Conts";#N/A,#N/A,TRUE,"VOS";#N/A,#N/A,TRUE,"Warrington";#N/A,#N/A,TRUE,"Widnes"}</definedName>
    <definedName name="shshgtr" localSheetId="5" hidden="1">{#N/A,#N/A,TRUE,"Cover";#N/A,#N/A,TRUE,"Conts";#N/A,#N/A,TRUE,"VOS";#N/A,#N/A,TRUE,"Warrington";#N/A,#N/A,TRUE,"Widnes"}</definedName>
    <definedName name="shshgtr" localSheetId="14" hidden="1">{#N/A,#N/A,TRUE,"Cover";#N/A,#N/A,TRUE,"Conts";#N/A,#N/A,TRUE,"VOS";#N/A,#N/A,TRUE,"Warrington";#N/A,#N/A,TRUE,"Widnes"}</definedName>
    <definedName name="shshgtr" localSheetId="7" hidden="1">{#N/A,#N/A,TRUE,"Cover";#N/A,#N/A,TRUE,"Conts";#N/A,#N/A,TRUE,"VOS";#N/A,#N/A,TRUE,"Warrington";#N/A,#N/A,TRUE,"Widnes"}</definedName>
    <definedName name="shshgtr" hidden="1">{#N/A,#N/A,TRUE,"Cover";#N/A,#N/A,TRUE,"Conts";#N/A,#N/A,TRUE,"VOS";#N/A,#N/A,TRUE,"Warrington";#N/A,#N/A,TRUE,"Widnes"}</definedName>
    <definedName name="SITE__WORKS" localSheetId="5">#REF!</definedName>
    <definedName name="SITE__WORKS">#REF!</definedName>
    <definedName name="SOP">#REF!</definedName>
    <definedName name="specific">#REF!</definedName>
    <definedName name="Specific_Category" localSheetId="5">#REF!</definedName>
    <definedName name="Specific_Category" localSheetId="8">#REF!</definedName>
    <definedName name="Specific_Category" localSheetId="15">#REF!</definedName>
    <definedName name="Specific_Category" localSheetId="14">#REF!</definedName>
    <definedName name="Specific_Category" localSheetId="6">#REF!</definedName>
    <definedName name="Specific_Category" localSheetId="7">#REF!</definedName>
    <definedName name="Specific_Category" localSheetId="4">#REF!</definedName>
    <definedName name="Specific_Category">#REF!</definedName>
    <definedName name="srhrh" localSheetId="5" hidden="1">{#N/A,#N/A,TRUE,"Cover";#N/A,#N/A,TRUE,"Conts";#N/A,#N/A,TRUE,"VOS";#N/A,#N/A,TRUE,"Warrington";#N/A,#N/A,TRUE,"Widnes"}</definedName>
    <definedName name="srhrh" localSheetId="14" hidden="1">{#N/A,#N/A,TRUE,"Cover";#N/A,#N/A,TRUE,"Conts";#N/A,#N/A,TRUE,"VOS";#N/A,#N/A,TRUE,"Warrington";#N/A,#N/A,TRUE,"Widnes"}</definedName>
    <definedName name="srhrh" localSheetId="7" hidden="1">{#N/A,#N/A,TRUE,"Cover";#N/A,#N/A,TRUE,"Conts";#N/A,#N/A,TRUE,"VOS";#N/A,#N/A,TRUE,"Warrington";#N/A,#N/A,TRUE,"Widnes"}</definedName>
    <definedName name="srhrh" hidden="1">{#N/A,#N/A,TRUE,"Cover";#N/A,#N/A,TRUE,"Conts";#N/A,#N/A,TRUE,"VOS";#N/A,#N/A,TRUE,"Warrington";#N/A,#N/A,TRUE,"Widnes"}</definedName>
    <definedName name="srsetrthgfh" localSheetId="5" hidden="1">{#N/A,#N/A,TRUE,"Cover";#N/A,#N/A,TRUE,"Conts";#N/A,#N/A,TRUE,"VOS";#N/A,#N/A,TRUE,"Warrington";#N/A,#N/A,TRUE,"Widnes"}</definedName>
    <definedName name="srsetrthgfh" localSheetId="14" hidden="1">{#N/A,#N/A,TRUE,"Cover";#N/A,#N/A,TRUE,"Conts";#N/A,#N/A,TRUE,"VOS";#N/A,#N/A,TRUE,"Warrington";#N/A,#N/A,TRUE,"Widnes"}</definedName>
    <definedName name="srsetrthgfh" localSheetId="7" hidden="1">{#N/A,#N/A,TRUE,"Cover";#N/A,#N/A,TRUE,"Conts";#N/A,#N/A,TRUE,"VOS";#N/A,#N/A,TRUE,"Warrington";#N/A,#N/A,TRUE,"Widnes"}</definedName>
    <definedName name="srsetrthgfh" hidden="1">{#N/A,#N/A,TRUE,"Cover";#N/A,#N/A,TRUE,"Conts";#N/A,#N/A,TRUE,"VOS";#N/A,#N/A,TRUE,"Warrington";#N/A,#N/A,TRUE,"Widnes"}</definedName>
    <definedName name="srsretr" localSheetId="5" hidden="1">{#N/A,#N/A,TRUE,"Cover";#N/A,#N/A,TRUE,"Conts";#N/A,#N/A,TRUE,"VOS";#N/A,#N/A,TRUE,"Warrington";#N/A,#N/A,TRUE,"Widnes"}</definedName>
    <definedName name="srsretr" localSheetId="14" hidden="1">{#N/A,#N/A,TRUE,"Cover";#N/A,#N/A,TRUE,"Conts";#N/A,#N/A,TRUE,"VOS";#N/A,#N/A,TRUE,"Warrington";#N/A,#N/A,TRUE,"Widnes"}</definedName>
    <definedName name="srsretr" localSheetId="7" hidden="1">{#N/A,#N/A,TRUE,"Cover";#N/A,#N/A,TRUE,"Conts";#N/A,#N/A,TRUE,"VOS";#N/A,#N/A,TRUE,"Warrington";#N/A,#N/A,TRUE,"Widnes"}</definedName>
    <definedName name="srsretr" hidden="1">{#N/A,#N/A,TRUE,"Cover";#N/A,#N/A,TRUE,"Conts";#N/A,#N/A,TRUE,"VOS";#N/A,#N/A,TRUE,"Warrington";#N/A,#N/A,TRUE,"Widnes"}</definedName>
    <definedName name="sryeysr" localSheetId="5" hidden="1">{#N/A,#N/A,TRUE,"Cover";#N/A,#N/A,TRUE,"Conts";#N/A,#N/A,TRUE,"VOS";#N/A,#N/A,TRUE,"Warrington";#N/A,#N/A,TRUE,"Widnes"}</definedName>
    <definedName name="sryeysr" localSheetId="14" hidden="1">{#N/A,#N/A,TRUE,"Cover";#N/A,#N/A,TRUE,"Conts";#N/A,#N/A,TRUE,"VOS";#N/A,#N/A,TRUE,"Warrington";#N/A,#N/A,TRUE,"Widnes"}</definedName>
    <definedName name="sryeysr" localSheetId="7" hidden="1">{#N/A,#N/A,TRUE,"Cover";#N/A,#N/A,TRUE,"Conts";#N/A,#N/A,TRUE,"VOS";#N/A,#N/A,TRUE,"Warrington";#N/A,#N/A,TRUE,"Widnes"}</definedName>
    <definedName name="sryeysr" hidden="1">{#N/A,#N/A,TRUE,"Cover";#N/A,#N/A,TRUE,"Conts";#N/A,#N/A,TRUE,"VOS";#N/A,#N/A,TRUE,"Warrington";#N/A,#N/A,TRUE,"Widnes"}</definedName>
    <definedName name="ssshhh" localSheetId="5" hidden="1">{#N/A,#N/A,FALSE,"SumG";#N/A,#N/A,FALSE,"ElecG";#N/A,#N/A,FALSE,"MechG";#N/A,#N/A,FALSE,"GeotG";#N/A,#N/A,FALSE,"PrcsG";#N/A,#N/A,FALSE,"TunnG";#N/A,#N/A,FALSE,"CivlG";#N/A,#N/A,FALSE,"NtwkG";#N/A,#N/A,FALSE,"EstgG";#N/A,#N/A,FALSE,"PEngG"}</definedName>
    <definedName name="ssshhh" localSheetId="14"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5">#REF!</definedName>
    <definedName name="STAIRS" localSheetId="14">#REF!</definedName>
    <definedName name="STAIRS" localSheetId="7">#REF!</definedName>
    <definedName name="STAIRS">#REF!</definedName>
    <definedName name="start" localSheetId="5">#REF!</definedName>
    <definedName name="start" localSheetId="14">#REF!</definedName>
    <definedName name="start" localSheetId="7">#REF!</definedName>
    <definedName name="start">#REF!</definedName>
    <definedName name="Status">#REF!</definedName>
    <definedName name="steps" localSheetId="5" hidden="1">{#N/A,#N/A,FALSE,"C3";#N/A,#N/A,FALSE,"D2-17";#N/A,#N/A,FALSE,"C2-17";#N/A,#N/A,FALSE,"C2-CIVIL";#N/A,#N/A,FALSE,"D1-C1 contract";#N/A,#N/A,FALSE,"D1-CIVIL";#N/A,#N/A,FALSE,"C1 hourly";#N/A,#N/A,FALSE,"C1 contract";#N/A,#N/A,FALSE,"D1-C1 hourly"}</definedName>
    <definedName name="steps" localSheetId="14"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5">'FIR Summary'!#REF!</definedName>
    <definedName name="Storm" localSheetId="14">#REF!</definedName>
    <definedName name="Storm" localSheetId="7">#REF!</definedName>
    <definedName name="Storm">#REF!</definedName>
    <definedName name="stormwater_pipe_network">#REF!</definedName>
    <definedName name="stryt5u8h87" localSheetId="5" hidden="1">{#N/A,#N/A,TRUE,"Cover";#N/A,#N/A,TRUE,"Conts";#N/A,#N/A,TRUE,"VOS";#N/A,#N/A,TRUE,"Warrington";#N/A,#N/A,TRUE,"Widnes"}</definedName>
    <definedName name="stryt5u8h87" localSheetId="14" hidden="1">{#N/A,#N/A,TRUE,"Cover";#N/A,#N/A,TRUE,"Conts";#N/A,#N/A,TRUE,"VOS";#N/A,#N/A,TRUE,"Warrington";#N/A,#N/A,TRUE,"Widnes"}</definedName>
    <definedName name="stryt5u8h87" localSheetId="7" hidden="1">{#N/A,#N/A,TRUE,"Cover";#N/A,#N/A,TRUE,"Conts";#N/A,#N/A,TRUE,"VOS";#N/A,#N/A,TRUE,"Warrington";#N/A,#N/A,TRUE,"Widnes"}</definedName>
    <definedName name="stryt5u8h87" hidden="1">{#N/A,#N/A,TRUE,"Cover";#N/A,#N/A,TRUE,"Conts";#N/A,#N/A,TRUE,"VOS";#N/A,#N/A,TRUE,"Warrington";#N/A,#N/A,TRUE,"Widnes"}</definedName>
    <definedName name="Su">#REF!</definedName>
    <definedName name="SUBSTRUCTIRE" localSheetId="5">#REF!</definedName>
    <definedName name="SUBSTRUCTIRE" localSheetId="14">#REF!</definedName>
    <definedName name="SUBSTRUCTIRE" localSheetId="7">#REF!</definedName>
    <definedName name="SUBSTRUCTIRE">#REF!</definedName>
    <definedName name="sum6b" localSheetId="5">#REF!</definedName>
    <definedName name="sum6b" localSheetId="14">#REF!</definedName>
    <definedName name="sum6b" localSheetId="7">#REF!</definedName>
    <definedName name="sum6b">#REF!</definedName>
    <definedName name="sum6C" localSheetId="5">#REF!</definedName>
    <definedName name="sum6C" localSheetId="14">#REF!</definedName>
    <definedName name="sum6C" localSheetId="7">#REF!</definedName>
    <definedName name="sum6C">#REF!</definedName>
    <definedName name="summary" localSheetId="5">#REF!</definedName>
    <definedName name="summary" localSheetId="14">#REF!</definedName>
    <definedName name="summary" localSheetId="7">#REF!</definedName>
    <definedName name="summary">#REF!</definedName>
    <definedName name="swsdfa" localSheetId="5" hidden="1">{#N/A,#N/A,TRUE,"Cover";#N/A,#N/A,TRUE,"Conts";#N/A,#N/A,TRUE,"VOS";#N/A,#N/A,TRUE,"Warrington";#N/A,#N/A,TRUE,"Widnes"}</definedName>
    <definedName name="swsdfa" localSheetId="14" hidden="1">{#N/A,#N/A,TRUE,"Cover";#N/A,#N/A,TRUE,"Conts";#N/A,#N/A,TRUE,"VOS";#N/A,#N/A,TRUE,"Warrington";#N/A,#N/A,TRUE,"Widnes"}</definedName>
    <definedName name="swsdfa" localSheetId="7" hidden="1">{#N/A,#N/A,TRUE,"Cover";#N/A,#N/A,TRUE,"Conts";#N/A,#N/A,TRUE,"VOS";#N/A,#N/A,TRUE,"Warrington";#N/A,#N/A,TRUE,"Widnes"}</definedName>
    <definedName name="swsdfa" hidden="1">{#N/A,#N/A,TRUE,"Cover";#N/A,#N/A,TRUE,"Conts";#N/A,#N/A,TRUE,"VOS";#N/A,#N/A,TRUE,"Warrington";#N/A,#N/A,TRUE,"Widnes"}</definedName>
    <definedName name="syu" localSheetId="5" hidden="1">{#N/A,#N/A,TRUE,"Cover";#N/A,#N/A,TRUE,"Conts";#N/A,#N/A,TRUE,"VOS";#N/A,#N/A,TRUE,"Warrington";#N/A,#N/A,TRUE,"Widnes"}</definedName>
    <definedName name="syu" localSheetId="14" hidden="1">{#N/A,#N/A,TRUE,"Cover";#N/A,#N/A,TRUE,"Conts";#N/A,#N/A,TRUE,"VOS";#N/A,#N/A,TRUE,"Warrington";#N/A,#N/A,TRUE,"Widnes"}</definedName>
    <definedName name="syu" localSheetId="7" hidden="1">{#N/A,#N/A,TRUE,"Cover";#N/A,#N/A,TRUE,"Conts";#N/A,#N/A,TRUE,"VOS";#N/A,#N/A,TRUE,"Warrington";#N/A,#N/A,TRUE,"Widnes"}</definedName>
    <definedName name="syu" hidden="1">{#N/A,#N/A,TRUE,"Cover";#N/A,#N/A,TRUE,"Conts";#N/A,#N/A,TRUE,"VOS";#N/A,#N/A,TRUE,"Warrington";#N/A,#N/A,TRUE,"Widnes"}</definedName>
    <definedName name="test" localSheetId="5" hidden="1">{#N/A,#N/A,FALSE,"Pricing";#N/A,#N/A,FALSE,"Summary";#N/A,#N/A,FALSE,"CompProd";#N/A,#N/A,FALSE,"CompJobhrs";#N/A,#N/A,FALSE,"Escalation";#N/A,#N/A,FALSE,"Contingency";#N/A,#N/A,FALSE,"GM";#N/A,#N/A,FALSE,"CompWage";#N/A,#N/A,FALSE,"costSum"}</definedName>
    <definedName name="test" localSheetId="14"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5" hidden="1">{#N/A,#N/A,TRUE,"Cover";#N/A,#N/A,TRUE,"Conts";#N/A,#N/A,TRUE,"VOS";#N/A,#N/A,TRUE,"Warrington";#N/A,#N/A,TRUE,"Widnes"}</definedName>
    <definedName name="thwghrt" localSheetId="14" hidden="1">{#N/A,#N/A,TRUE,"Cover";#N/A,#N/A,TRUE,"Conts";#N/A,#N/A,TRUE,"VOS";#N/A,#N/A,TRUE,"Warrington";#N/A,#N/A,TRUE,"Widnes"}</definedName>
    <definedName name="thwghrt" localSheetId="7" hidden="1">{#N/A,#N/A,TRUE,"Cover";#N/A,#N/A,TRUE,"Conts";#N/A,#N/A,TRUE,"VOS";#N/A,#N/A,TRUE,"Warrington";#N/A,#N/A,TRUE,"Widnes"}</definedName>
    <definedName name="thwghrt" hidden="1">{#N/A,#N/A,TRUE,"Cover";#N/A,#N/A,TRUE,"Conts";#N/A,#N/A,TRUE,"VOS";#N/A,#N/A,TRUE,"Warrington";#N/A,#N/A,TRUE,"Widnes"}</definedName>
    <definedName name="TITLE" localSheetId="5">#REF!</definedName>
    <definedName name="TITLE">#REF!</definedName>
    <definedName name="Total" localSheetId="5">'FIR Summary'!#REF!</definedName>
    <definedName name="Total" localSheetId="14">#REF!</definedName>
    <definedName name="Total" localSheetId="7">#REF!</definedName>
    <definedName name="Total">#REF!</definedName>
    <definedName name="total_net_rent_for_cashflow" localSheetId="7">#REF!</definedName>
    <definedName name="total_net_rent_for_cashflow">#REF!</definedName>
    <definedName name="TP">#REF!</definedName>
    <definedName name="trbnuomi" localSheetId="5" hidden="1">{#N/A,#N/A,TRUE,"Cover";#N/A,#N/A,TRUE,"Conts";#N/A,#N/A,TRUE,"VOS";#N/A,#N/A,TRUE,"Warrington";#N/A,#N/A,TRUE,"Widnes"}</definedName>
    <definedName name="trbnuomi" localSheetId="14" hidden="1">{#N/A,#N/A,TRUE,"Cover";#N/A,#N/A,TRUE,"Conts";#N/A,#N/A,TRUE,"VOS";#N/A,#N/A,TRUE,"Warrington";#N/A,#N/A,TRUE,"Widnes"}</definedName>
    <definedName name="trbnuomi" localSheetId="7" hidden="1">{#N/A,#N/A,TRUE,"Cover";#N/A,#N/A,TRUE,"Conts";#N/A,#N/A,TRUE,"VOS";#N/A,#N/A,TRUE,"Warrington";#N/A,#N/A,TRUE,"Widnes"}</definedName>
    <definedName name="trbnuomi" hidden="1">{#N/A,#N/A,TRUE,"Cover";#N/A,#N/A,TRUE,"Conts";#N/A,#N/A,TRUE,"VOS";#N/A,#N/A,TRUE,"Warrington";#N/A,#N/A,TRUE,"Widnes"}</definedName>
    <definedName name="trgr" localSheetId="5" hidden="1">{#N/A,#N/A,TRUE,"Cover";#N/A,#N/A,TRUE,"Conts";#N/A,#N/A,TRUE,"VOS";#N/A,#N/A,TRUE,"Warrington";#N/A,#N/A,TRUE,"Widnes"}</definedName>
    <definedName name="trgr" localSheetId="14" hidden="1">{#N/A,#N/A,TRUE,"Cover";#N/A,#N/A,TRUE,"Conts";#N/A,#N/A,TRUE,"VOS";#N/A,#N/A,TRUE,"Warrington";#N/A,#N/A,TRUE,"Widnes"}</definedName>
    <definedName name="trgr" localSheetId="7" hidden="1">{#N/A,#N/A,TRUE,"Cover";#N/A,#N/A,TRUE,"Conts";#N/A,#N/A,TRUE,"VOS";#N/A,#N/A,TRUE,"Warrington";#N/A,#N/A,TRUE,"Widnes"}</definedName>
    <definedName name="trgr" hidden="1">{#N/A,#N/A,TRUE,"Cover";#N/A,#N/A,TRUE,"Conts";#N/A,#N/A,TRUE,"VOS";#N/A,#N/A,TRUE,"Warrington";#N/A,#N/A,TRUE,"Widnes"}</definedName>
    <definedName name="trhe" localSheetId="5" hidden="1">{#N/A,#N/A,TRUE,"Cover";#N/A,#N/A,TRUE,"Conts";#N/A,#N/A,TRUE,"VOS";#N/A,#N/A,TRUE,"Warrington";#N/A,#N/A,TRUE,"Widnes"}</definedName>
    <definedName name="trhe" localSheetId="14" hidden="1">{#N/A,#N/A,TRUE,"Cover";#N/A,#N/A,TRUE,"Conts";#N/A,#N/A,TRUE,"VOS";#N/A,#N/A,TRUE,"Warrington";#N/A,#N/A,TRUE,"Widnes"}</definedName>
    <definedName name="trhe" localSheetId="7" hidden="1">{#N/A,#N/A,TRUE,"Cover";#N/A,#N/A,TRUE,"Conts";#N/A,#N/A,TRUE,"VOS";#N/A,#N/A,TRUE,"Warrington";#N/A,#N/A,TRUE,"Widnes"}</definedName>
    <definedName name="trhe" hidden="1">{#N/A,#N/A,TRUE,"Cover";#N/A,#N/A,TRUE,"Conts";#N/A,#N/A,TRUE,"VOS";#N/A,#N/A,TRUE,"Warrington";#N/A,#N/A,TRUE,"Widnes"}</definedName>
    <definedName name="trhsh" localSheetId="5" hidden="1">{#N/A,#N/A,TRUE,"Cover";#N/A,#N/A,TRUE,"Conts";#N/A,#N/A,TRUE,"VOS";#N/A,#N/A,TRUE,"Warrington";#N/A,#N/A,TRUE,"Widnes"}</definedName>
    <definedName name="trhsh" localSheetId="14" hidden="1">{#N/A,#N/A,TRUE,"Cover";#N/A,#N/A,TRUE,"Conts";#N/A,#N/A,TRUE,"VOS";#N/A,#N/A,TRUE,"Warrington";#N/A,#N/A,TRUE,"Widnes"}</definedName>
    <definedName name="trhsh" localSheetId="7" hidden="1">{#N/A,#N/A,TRUE,"Cover";#N/A,#N/A,TRUE,"Conts";#N/A,#N/A,TRUE,"VOS";#N/A,#N/A,TRUE,"Warrington";#N/A,#N/A,TRUE,"Widnes"}</definedName>
    <definedName name="trhsh" hidden="1">{#N/A,#N/A,TRUE,"Cover";#N/A,#N/A,TRUE,"Conts";#N/A,#N/A,TRUE,"VOS";#N/A,#N/A,TRUE,"Warrington";#N/A,#N/A,TRUE,"Widnes"}</definedName>
    <definedName name="trhsw" localSheetId="5" hidden="1">{#N/A,#N/A,TRUE,"Cover";#N/A,#N/A,TRUE,"Conts";#N/A,#N/A,TRUE,"VOS";#N/A,#N/A,TRUE,"Warrington";#N/A,#N/A,TRUE,"Widnes"}</definedName>
    <definedName name="trhsw" localSheetId="14" hidden="1">{#N/A,#N/A,TRUE,"Cover";#N/A,#N/A,TRUE,"Conts";#N/A,#N/A,TRUE,"VOS";#N/A,#N/A,TRUE,"Warrington";#N/A,#N/A,TRUE,"Widnes"}</definedName>
    <definedName name="trhsw" localSheetId="7"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5" hidden="1">{#N/A,#N/A,TRUE,"Cover";#N/A,#N/A,TRUE,"Conts";#N/A,#N/A,TRUE,"VOS";#N/A,#N/A,TRUE,"Warrington";#N/A,#N/A,TRUE,"Widnes"}</definedName>
    <definedName name="tui" localSheetId="14" hidden="1">{#N/A,#N/A,TRUE,"Cover";#N/A,#N/A,TRUE,"Conts";#N/A,#N/A,TRUE,"VOS";#N/A,#N/A,TRUE,"Warrington";#N/A,#N/A,TRUE,"Widnes"}</definedName>
    <definedName name="tui" localSheetId="7" hidden="1">{#N/A,#N/A,TRUE,"Cover";#N/A,#N/A,TRUE,"Conts";#N/A,#N/A,TRUE,"VOS";#N/A,#N/A,TRUE,"Warrington";#N/A,#N/A,TRUE,"Widnes"}</definedName>
    <definedName name="tui" hidden="1">{#N/A,#N/A,TRUE,"Cover";#N/A,#N/A,TRUE,"Conts";#N/A,#N/A,TRUE,"VOS";#N/A,#N/A,TRUE,"Warrington";#N/A,#N/A,TRUE,"Widnes"}</definedName>
    <definedName name="tuite" localSheetId="5" hidden="1">{#N/A,#N/A,TRUE,"Cover";#N/A,#N/A,TRUE,"Conts";#N/A,#N/A,TRUE,"VOS";#N/A,#N/A,TRUE,"Warrington";#N/A,#N/A,TRUE,"Widnes"}</definedName>
    <definedName name="tuite" localSheetId="14" hidden="1">{#N/A,#N/A,TRUE,"Cover";#N/A,#N/A,TRUE,"Conts";#N/A,#N/A,TRUE,"VOS";#N/A,#N/A,TRUE,"Warrington";#N/A,#N/A,TRUE,"Widnes"}</definedName>
    <definedName name="tuite" localSheetId="7" hidden="1">{#N/A,#N/A,TRUE,"Cover";#N/A,#N/A,TRUE,"Conts";#N/A,#N/A,TRUE,"VOS";#N/A,#N/A,TRUE,"Warrington";#N/A,#N/A,TRUE,"Widnes"}</definedName>
    <definedName name="tuite" hidden="1">{#N/A,#N/A,TRUE,"Cover";#N/A,#N/A,TRUE,"Conts";#N/A,#N/A,TRUE,"VOS";#N/A,#N/A,TRUE,"Warrington";#N/A,#N/A,TRUE,"Widnes"}</definedName>
    <definedName name="tvtyiuoujl" localSheetId="5" hidden="1">{#N/A,#N/A,TRUE,"Cover";#N/A,#N/A,TRUE,"Conts";#N/A,#N/A,TRUE,"VOS";#N/A,#N/A,TRUE,"Warrington";#N/A,#N/A,TRUE,"Widnes"}</definedName>
    <definedName name="tvtyiuoujl" localSheetId="14" hidden="1">{#N/A,#N/A,TRUE,"Cover";#N/A,#N/A,TRUE,"Conts";#N/A,#N/A,TRUE,"VOS";#N/A,#N/A,TRUE,"Warrington";#N/A,#N/A,TRUE,"Widnes"}</definedName>
    <definedName name="tvtyiuoujl" localSheetId="7" hidden="1">{#N/A,#N/A,TRUE,"Cover";#N/A,#N/A,TRUE,"Conts";#N/A,#N/A,TRUE,"VOS";#N/A,#N/A,TRUE,"Warrington";#N/A,#N/A,TRUE,"Widnes"}</definedName>
    <definedName name="tvtyiuoujl" hidden="1">{#N/A,#N/A,TRUE,"Cover";#N/A,#N/A,TRUE,"Conts";#N/A,#N/A,TRUE,"VOS";#N/A,#N/A,TRUE,"Warrington";#N/A,#N/A,TRUE,"Widnes"}</definedName>
    <definedName name="ty" localSheetId="5" hidden="1">{#N/A,#N/A,TRUE,"Cover";#N/A,#N/A,TRUE,"Conts";#N/A,#N/A,TRUE,"VOS";#N/A,#N/A,TRUE,"Warrington";#N/A,#N/A,TRUE,"Widnes"}</definedName>
    <definedName name="ty" localSheetId="14" hidden="1">{#N/A,#N/A,TRUE,"Cover";#N/A,#N/A,TRUE,"Conts";#N/A,#N/A,TRUE,"VOS";#N/A,#N/A,TRUE,"Warrington";#N/A,#N/A,TRUE,"Widnes"}</definedName>
    <definedName name="ty" localSheetId="7"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cident" localSheetId="8">#REF!</definedName>
    <definedName name="Type_of_Incident" localSheetId="15">#REF!</definedName>
    <definedName name="Type_of_Incident" localSheetId="14">#REF!</definedName>
    <definedName name="Type_of_Incident" localSheetId="7">#REF!</definedName>
    <definedName name="Type_of_Incident" localSheetId="4">#REF!</definedName>
    <definedName name="Type_of_Incident">#REF!</definedName>
    <definedName name="Type_of_Inspection" localSheetId="5">#REF!</definedName>
    <definedName name="Type_of_Inspection" localSheetId="8">#REF!</definedName>
    <definedName name="Type_of_Inspection" localSheetId="15">#REF!</definedName>
    <definedName name="Type_of_Inspection" localSheetId="14">#REF!</definedName>
    <definedName name="Type_of_Inspection" localSheetId="7">#REF!</definedName>
    <definedName name="Type_of_Inspection" localSheetId="4">#REF!</definedName>
    <definedName name="Type_of_Inspection">#REF!</definedName>
    <definedName name="TypeOfFinish" localSheetId="7">#REF!</definedName>
    <definedName name="TypeOfFinish">#REF!</definedName>
    <definedName name="TypeOfPipes">#REF!</definedName>
    <definedName name="tyutri" localSheetId="5" hidden="1">{#N/A,#N/A,TRUE,"Cover";#N/A,#N/A,TRUE,"Conts";#N/A,#N/A,TRUE,"VOS";#N/A,#N/A,TRUE,"Warrington";#N/A,#N/A,TRUE,"Widnes"}</definedName>
    <definedName name="tyutri" localSheetId="14" hidden="1">{#N/A,#N/A,TRUE,"Cover";#N/A,#N/A,TRUE,"Conts";#N/A,#N/A,TRUE,"VOS";#N/A,#N/A,TRUE,"Warrington";#N/A,#N/A,TRUE,"Widnes"}</definedName>
    <definedName name="tyutri" localSheetId="7" hidden="1">{#N/A,#N/A,TRUE,"Cover";#N/A,#N/A,TRUE,"Conts";#N/A,#N/A,TRUE,"VOS";#N/A,#N/A,TRUE,"Warrington";#N/A,#N/A,TRUE,"Widnes"}</definedName>
    <definedName name="tyutri" hidden="1">{#N/A,#N/A,TRUE,"Cover";#N/A,#N/A,TRUE,"Conts";#N/A,#N/A,TRUE,"VOS";#N/A,#N/A,TRUE,"Warrington";#N/A,#N/A,TRUE,"Widnes"}</definedName>
    <definedName name="u" localSheetId="5" hidden="1">{#N/A,#N/A,TRUE,"Cover";#N/A,#N/A,TRUE,"Conts";#N/A,#N/A,TRUE,"VOS";#N/A,#N/A,TRUE,"Warrington";#N/A,#N/A,TRUE,"Widnes"}</definedName>
    <definedName name="u" localSheetId="14" hidden="1">{#N/A,#N/A,TRUE,"Cover";#N/A,#N/A,TRUE,"Conts";#N/A,#N/A,TRUE,"VOS";#N/A,#N/A,TRUE,"Warrington";#N/A,#N/A,TRUE,"Widnes"}</definedName>
    <definedName name="u" localSheetId="7" hidden="1">{#N/A,#N/A,TRUE,"Cover";#N/A,#N/A,TRUE,"Conts";#N/A,#N/A,TRUE,"VOS";#N/A,#N/A,TRUE,"Warrington";#N/A,#N/A,TRUE,"Widnes"}</definedName>
    <definedName name="u" hidden="1">{#N/A,#N/A,TRUE,"Cover";#N/A,#N/A,TRUE,"Conts";#N/A,#N/A,TRUE,"VOS";#N/A,#N/A,TRUE,"Warrington";#N/A,#N/A,TRUE,"Widnes"}</definedName>
    <definedName name="uhhtrytrs" localSheetId="5" hidden="1">{#N/A,#N/A,TRUE,"Cover";#N/A,#N/A,TRUE,"Conts";#N/A,#N/A,TRUE,"VOS";#N/A,#N/A,TRUE,"Warrington";#N/A,#N/A,TRUE,"Widnes"}</definedName>
    <definedName name="uhhtrytrs" localSheetId="14" hidden="1">{#N/A,#N/A,TRUE,"Cover";#N/A,#N/A,TRUE,"Conts";#N/A,#N/A,TRUE,"VOS";#N/A,#N/A,TRUE,"Warrington";#N/A,#N/A,TRUE,"Widnes"}</definedName>
    <definedName name="uhhtrytrs" localSheetId="7" hidden="1">{#N/A,#N/A,TRUE,"Cover";#N/A,#N/A,TRUE,"Conts";#N/A,#N/A,TRUE,"VOS";#N/A,#N/A,TRUE,"Warrington";#N/A,#N/A,TRUE,"Widnes"}</definedName>
    <definedName name="uhhtrytrs" hidden="1">{#N/A,#N/A,TRUE,"Cover";#N/A,#N/A,TRUE,"Conts";#N/A,#N/A,TRUE,"VOS";#N/A,#N/A,TRUE,"Warrington";#N/A,#N/A,TRUE,"Widnes"}</definedName>
    <definedName name="ui" localSheetId="5" hidden="1">{#N/A,#N/A,TRUE,"Cover";#N/A,#N/A,TRUE,"Conts";#N/A,#N/A,TRUE,"VOS";#N/A,#N/A,TRUE,"Warrington";#N/A,#N/A,TRUE,"Widnes"}</definedName>
    <definedName name="ui" localSheetId="14" hidden="1">{#N/A,#N/A,TRUE,"Cover";#N/A,#N/A,TRUE,"Conts";#N/A,#N/A,TRUE,"VOS";#N/A,#N/A,TRUE,"Warrington";#N/A,#N/A,TRUE,"Widnes"}</definedName>
    <definedName name="ui" localSheetId="7" hidden="1">{#N/A,#N/A,TRUE,"Cover";#N/A,#N/A,TRUE,"Conts";#N/A,#N/A,TRUE,"VOS";#N/A,#N/A,TRUE,"Warrington";#N/A,#N/A,TRUE,"Widnes"}</definedName>
    <definedName name="ui" hidden="1">{#N/A,#N/A,TRUE,"Cover";#N/A,#N/A,TRUE,"Conts";#N/A,#N/A,TRUE,"VOS";#N/A,#N/A,TRUE,"Warrington";#N/A,#N/A,TRUE,"Widnes"}</definedName>
    <definedName name="uih" localSheetId="5" hidden="1">{#N/A,#N/A,TRUE,"Cover";#N/A,#N/A,TRUE,"Conts";#N/A,#N/A,TRUE,"VOS";#N/A,#N/A,TRUE,"Warrington";#N/A,#N/A,TRUE,"Widnes"}</definedName>
    <definedName name="uih" localSheetId="14" hidden="1">{#N/A,#N/A,TRUE,"Cover";#N/A,#N/A,TRUE,"Conts";#N/A,#N/A,TRUE,"VOS";#N/A,#N/A,TRUE,"Warrington";#N/A,#N/A,TRUE,"Widnes"}</definedName>
    <definedName name="uih" localSheetId="7" hidden="1">{#N/A,#N/A,TRUE,"Cover";#N/A,#N/A,TRUE,"Conts";#N/A,#N/A,TRUE,"VOS";#N/A,#N/A,TRUE,"Warrington";#N/A,#N/A,TRUE,"Widnes"}</definedName>
    <definedName name="uih" hidden="1">{#N/A,#N/A,TRUE,"Cover";#N/A,#N/A,TRUE,"Conts";#N/A,#N/A,TRUE,"VOS";#N/A,#N/A,TRUE,"Warrington";#N/A,#N/A,TRUE,"Widnes"}</definedName>
    <definedName name="uit" localSheetId="5" hidden="1">{#N/A,#N/A,TRUE,"Cover";#N/A,#N/A,TRUE,"Conts";#N/A,#N/A,TRUE,"VOS";#N/A,#N/A,TRUE,"Warrington";#N/A,#N/A,TRUE,"Widnes"}</definedName>
    <definedName name="uit" localSheetId="14" hidden="1">{#N/A,#N/A,TRUE,"Cover";#N/A,#N/A,TRUE,"Conts";#N/A,#N/A,TRUE,"VOS";#N/A,#N/A,TRUE,"Warrington";#N/A,#N/A,TRUE,"Widnes"}</definedName>
    <definedName name="uit" localSheetId="7" hidden="1">{#N/A,#N/A,TRUE,"Cover";#N/A,#N/A,TRUE,"Conts";#N/A,#N/A,TRUE,"VOS";#N/A,#N/A,TRUE,"Warrington";#N/A,#N/A,TRUE,"Widnes"}</definedName>
    <definedName name="uit" hidden="1">{#N/A,#N/A,TRUE,"Cover";#N/A,#N/A,TRUE,"Conts";#N/A,#N/A,TRUE,"VOS";#N/A,#N/A,TRUE,"Warrington";#N/A,#N/A,TRUE,"Widnes"}</definedName>
    <definedName name="uiuif" localSheetId="5" hidden="1">{#N/A,#N/A,TRUE,"Cover";#N/A,#N/A,TRUE,"Conts";#N/A,#N/A,TRUE,"VOS";#N/A,#N/A,TRUE,"Warrington";#N/A,#N/A,TRUE,"Widnes"}</definedName>
    <definedName name="uiuif" localSheetId="14" hidden="1">{#N/A,#N/A,TRUE,"Cover";#N/A,#N/A,TRUE,"Conts";#N/A,#N/A,TRUE,"VOS";#N/A,#N/A,TRUE,"Warrington";#N/A,#N/A,TRUE,"Widnes"}</definedName>
    <definedName name="uiuif" localSheetId="7" hidden="1">{#N/A,#N/A,TRUE,"Cover";#N/A,#N/A,TRUE,"Conts";#N/A,#N/A,TRUE,"VOS";#N/A,#N/A,TRUE,"Warrington";#N/A,#N/A,TRUE,"Widnes"}</definedName>
    <definedName name="uiuif" hidden="1">{#N/A,#N/A,TRUE,"Cover";#N/A,#N/A,TRUE,"Conts";#N/A,#N/A,TRUE,"VOS";#N/A,#N/A,TRUE,"Warrington";#N/A,#N/A,TRUE,"Widnes"}</definedName>
    <definedName name="uiy" localSheetId="5" hidden="1">{#N/A,#N/A,TRUE,"Cover";#N/A,#N/A,TRUE,"Conts";#N/A,#N/A,TRUE,"VOS";#N/A,#N/A,TRUE,"Warrington";#N/A,#N/A,TRUE,"Widnes"}</definedName>
    <definedName name="uiy" localSheetId="14" hidden="1">{#N/A,#N/A,TRUE,"Cover";#N/A,#N/A,TRUE,"Conts";#N/A,#N/A,TRUE,"VOS";#N/A,#N/A,TRUE,"Warrington";#N/A,#N/A,TRUE,"Widnes"}</definedName>
    <definedName name="uiy" localSheetId="7" hidden="1">{#N/A,#N/A,TRUE,"Cover";#N/A,#N/A,TRUE,"Conts";#N/A,#N/A,TRUE,"VOS";#N/A,#N/A,TRUE,"Warrington";#N/A,#N/A,TRUE,"Widnes"}</definedName>
    <definedName name="uiy" hidden="1">{#N/A,#N/A,TRUE,"Cover";#N/A,#N/A,TRUE,"Conts";#N/A,#N/A,TRUE,"VOS";#N/A,#N/A,TRUE,"Warrington";#N/A,#N/A,TRUE,"Widnes"}</definedName>
    <definedName name="uiyuitii" localSheetId="5" hidden="1">{#N/A,#N/A,TRUE,"Cover";#N/A,#N/A,TRUE,"Conts";#N/A,#N/A,TRUE,"VOS";#N/A,#N/A,TRUE,"Warrington";#N/A,#N/A,TRUE,"Widnes"}</definedName>
    <definedName name="uiyuitii" localSheetId="14" hidden="1">{#N/A,#N/A,TRUE,"Cover";#N/A,#N/A,TRUE,"Conts";#N/A,#N/A,TRUE,"VOS";#N/A,#N/A,TRUE,"Warrington";#N/A,#N/A,TRUE,"Widnes"}</definedName>
    <definedName name="uiyuitii" localSheetId="7" hidden="1">{#N/A,#N/A,TRUE,"Cover";#N/A,#N/A,TRUE,"Conts";#N/A,#N/A,TRUE,"VOS";#N/A,#N/A,TRUE,"Warrington";#N/A,#N/A,TRUE,"Widnes"}</definedName>
    <definedName name="uiyuitii" hidden="1">{#N/A,#N/A,TRUE,"Cover";#N/A,#N/A,TRUE,"Conts";#N/A,#N/A,TRUE,"VOS";#N/A,#N/A,TRUE,"Warrington";#N/A,#N/A,TRUE,"Widnes"}</definedName>
    <definedName name="uj" localSheetId="5" hidden="1">{#N/A,#N/A,FALSE,"SumG";#N/A,#N/A,FALSE,"ElecG";#N/A,#N/A,FALSE,"MechG";#N/A,#N/A,FALSE,"GeotG";#N/A,#N/A,FALSE,"PrcsG";#N/A,#N/A,FALSE,"TunnG";#N/A,#N/A,FALSE,"CivlG";#N/A,#N/A,FALSE,"NtwkG";#N/A,#N/A,FALSE,"EstgG";#N/A,#N/A,FALSE,"PEngG"}</definedName>
    <definedName name="uj" localSheetId="14"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5" hidden="1">{#N/A,#N/A,TRUE,"Cover";#N/A,#N/A,TRUE,"Conts";#N/A,#N/A,TRUE,"VOS";#N/A,#N/A,TRUE,"Warrington";#N/A,#N/A,TRUE,"Widnes"}</definedName>
    <definedName name="ulppuipui" localSheetId="14" hidden="1">{#N/A,#N/A,TRUE,"Cover";#N/A,#N/A,TRUE,"Conts";#N/A,#N/A,TRUE,"VOS";#N/A,#N/A,TRUE,"Warrington";#N/A,#N/A,TRUE,"Widnes"}</definedName>
    <definedName name="ulppuipui" localSheetId="7" hidden="1">{#N/A,#N/A,TRUE,"Cover";#N/A,#N/A,TRUE,"Conts";#N/A,#N/A,TRUE,"VOS";#N/A,#N/A,TRUE,"Warrington";#N/A,#N/A,TRUE,"Widnes"}</definedName>
    <definedName name="ulppuipui" hidden="1">{#N/A,#N/A,TRUE,"Cover";#N/A,#N/A,TRUE,"Conts";#N/A,#N/A,TRUE,"VOS";#N/A,#N/A,TRUE,"Warrington";#N/A,#N/A,TRUE,"Widnes"}</definedName>
    <definedName name="undo" localSheetId="5" hidden="1">{#N/A,#N/A,TRUE,"Cover";#N/A,#N/A,TRUE,"Conts";#N/A,#N/A,TRUE,"VOS";#N/A,#N/A,TRUE,"Warrington";#N/A,#N/A,TRUE,"Widnes"}</definedName>
    <definedName name="undo" localSheetId="14" hidden="1">{#N/A,#N/A,TRUE,"Cover";#N/A,#N/A,TRUE,"Conts";#N/A,#N/A,TRUE,"VOS";#N/A,#N/A,TRUE,"Warrington";#N/A,#N/A,TRUE,"Widnes"}</definedName>
    <definedName name="undo" localSheetId="7" hidden="1">{#N/A,#N/A,TRUE,"Cover";#N/A,#N/A,TRUE,"Conts";#N/A,#N/A,TRUE,"VOS";#N/A,#N/A,TRUE,"Warrington";#N/A,#N/A,TRUE,"Widnes"}</definedName>
    <definedName name="undo" hidden="1">{#N/A,#N/A,TRUE,"Cover";#N/A,#N/A,TRUE,"Conts";#N/A,#N/A,TRUE,"VOS";#N/A,#N/A,TRUE,"Warrington";#N/A,#N/A,TRUE,"Widnes"}</definedName>
    <definedName name="uolougouio" localSheetId="5" hidden="1">{#N/A,#N/A,TRUE,"Cover";#N/A,#N/A,TRUE,"Conts";#N/A,#N/A,TRUE,"VOS";#N/A,#N/A,TRUE,"Warrington";#N/A,#N/A,TRUE,"Widnes"}</definedName>
    <definedName name="uolougouio" localSheetId="14" hidden="1">{#N/A,#N/A,TRUE,"Cover";#N/A,#N/A,TRUE,"Conts";#N/A,#N/A,TRUE,"VOS";#N/A,#N/A,TRUE,"Warrington";#N/A,#N/A,TRUE,"Widnes"}</definedName>
    <definedName name="uolougouio" localSheetId="7" hidden="1">{#N/A,#N/A,TRUE,"Cover";#N/A,#N/A,TRUE,"Conts";#N/A,#N/A,TRUE,"VOS";#N/A,#N/A,TRUE,"Warrington";#N/A,#N/A,TRUE,"Widnes"}</definedName>
    <definedName name="uolougouio" hidden="1">{#N/A,#N/A,TRUE,"Cover";#N/A,#N/A,TRUE,"Conts";#N/A,#N/A,TRUE,"VOS";#N/A,#N/A,TRUE,"Warrington";#N/A,#N/A,TRUE,"Widnes"}</definedName>
    <definedName name="UPT" localSheetId="5">#REF!</definedName>
    <definedName name="UPT">#REF!</definedName>
    <definedName name="uy" localSheetId="5" hidden="1">{#N/A,#N/A,TRUE,"Cover";#N/A,#N/A,TRUE,"Conts";#N/A,#N/A,TRUE,"VOS";#N/A,#N/A,TRUE,"Warrington";#N/A,#N/A,TRUE,"Widnes"}</definedName>
    <definedName name="uy" localSheetId="14" hidden="1">{#N/A,#N/A,TRUE,"Cover";#N/A,#N/A,TRUE,"Conts";#N/A,#N/A,TRUE,"VOS";#N/A,#N/A,TRUE,"Warrington";#N/A,#N/A,TRUE,"Widnes"}</definedName>
    <definedName name="uy" localSheetId="7" hidden="1">{#N/A,#N/A,TRUE,"Cover";#N/A,#N/A,TRUE,"Conts";#N/A,#N/A,TRUE,"VOS";#N/A,#N/A,TRUE,"Warrington";#N/A,#N/A,TRUE,"Widnes"}</definedName>
    <definedName name="uy" hidden="1">{#N/A,#N/A,TRUE,"Cover";#N/A,#N/A,TRUE,"Conts";#N/A,#N/A,TRUE,"VOS";#N/A,#N/A,TRUE,"Warrington";#N/A,#N/A,TRUE,"Widnes"}</definedName>
    <definedName name="v" localSheetId="5" hidden="1">{#N/A,#N/A,TRUE,"Cover";#N/A,#N/A,TRUE,"Conts";#N/A,#N/A,TRUE,"VOS";#N/A,#N/A,TRUE,"Warrington";#N/A,#N/A,TRUE,"Widnes"}</definedName>
    <definedName name="v" localSheetId="14" hidden="1">{#N/A,#N/A,TRUE,"Cover";#N/A,#N/A,TRUE,"Conts";#N/A,#N/A,TRUE,"VOS";#N/A,#N/A,TRUE,"Warrington";#N/A,#N/A,TRUE,"Widnes"}</definedName>
    <definedName name="v" localSheetId="7" hidden="1">{#N/A,#N/A,TRUE,"Cover";#N/A,#N/A,TRUE,"Conts";#N/A,#N/A,TRUE,"VOS";#N/A,#N/A,TRUE,"Warrington";#N/A,#N/A,TRUE,"Widnes"}</definedName>
    <definedName name="v" hidden="1">{#N/A,#N/A,TRUE,"Cover";#N/A,#N/A,TRUE,"Conts";#N/A,#N/A,TRUE,"VOS";#N/A,#N/A,TRUE,"Warrington";#N/A,#N/A,TRUE,"Widnes"}</definedName>
    <definedName name="Value_Col" localSheetId="5">#REF!</definedName>
    <definedName name="Value_Col" localSheetId="14">#REF!</definedName>
    <definedName name="Value_Col" localSheetId="7">#REF!</definedName>
    <definedName name="Value_Col">#REF!</definedName>
    <definedName name="Variation" localSheetId="5" hidden="1">{#N/A,#N/A,FALSE,"SumD";#N/A,#N/A,FALSE,"ElecD";#N/A,#N/A,FALSE,"MechD";#N/A,#N/A,FALSE,"GeotD";#N/A,#N/A,FALSE,"PrcsD";#N/A,#N/A,FALSE,"TunnD";#N/A,#N/A,FALSE,"CivlD";#N/A,#N/A,FALSE,"NtwkD";#N/A,#N/A,FALSE,"EstgD";#N/A,#N/A,FALSE,"PEngD"}</definedName>
    <definedName name="Variation" localSheetId="14"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5" hidden="1">{#N/A,#N/A,TRUE,"Cover";#N/A,#N/A,TRUE,"Conts";#N/A,#N/A,TRUE,"VOS";#N/A,#N/A,TRUE,"Warrington";#N/A,#N/A,TRUE,"Widnes"}</definedName>
    <definedName name="VENT" localSheetId="14" hidden="1">{#N/A,#N/A,TRUE,"Cover";#N/A,#N/A,TRUE,"Conts";#N/A,#N/A,TRUE,"VOS";#N/A,#N/A,TRUE,"Warrington";#N/A,#N/A,TRUE,"Widnes"}</definedName>
    <definedName name="VENT" localSheetId="7" hidden="1">{#N/A,#N/A,TRUE,"Cover";#N/A,#N/A,TRUE,"Conts";#N/A,#N/A,TRUE,"VOS";#N/A,#N/A,TRUE,"Warrington";#N/A,#N/A,TRUE,"Widnes"}</definedName>
    <definedName name="VENT" hidden="1">{#N/A,#N/A,TRUE,"Cover";#N/A,#N/A,TRUE,"Conts";#N/A,#N/A,TRUE,"VOS";#N/A,#N/A,TRUE,"Warrington";#N/A,#N/A,TRUE,"Widnes"}</definedName>
    <definedName name="vj" localSheetId="5" hidden="1">{#N/A,#N/A,TRUE,"Cover";#N/A,#N/A,TRUE,"Conts";#N/A,#N/A,TRUE,"VOS";#N/A,#N/A,TRUE,"Warrington";#N/A,#N/A,TRUE,"Widnes"}</definedName>
    <definedName name="vj" localSheetId="14" hidden="1">{#N/A,#N/A,TRUE,"Cover";#N/A,#N/A,TRUE,"Conts";#N/A,#N/A,TRUE,"VOS";#N/A,#N/A,TRUE,"Warrington";#N/A,#N/A,TRUE,"Widnes"}</definedName>
    <definedName name="vj" localSheetId="7" hidden="1">{#N/A,#N/A,TRUE,"Cover";#N/A,#N/A,TRUE,"Conts";#N/A,#N/A,TRUE,"VOS";#N/A,#N/A,TRUE,"Warrington";#N/A,#N/A,TRUE,"Widnes"}</definedName>
    <definedName name="vj" hidden="1">{#N/A,#N/A,TRUE,"Cover";#N/A,#N/A,TRUE,"Conts";#N/A,#N/A,TRUE,"VOS";#N/A,#N/A,TRUE,"Warrington";#N/A,#N/A,TRUE,"Widnes"}</definedName>
    <definedName name="VO" localSheetId="5">'FIR Summary'!#REF!</definedName>
    <definedName name="VO" localSheetId="14">#REF!</definedName>
    <definedName name="VO" localSheetId="7">#REF!</definedName>
    <definedName name="VO">#REF!</definedName>
    <definedName name="W" localSheetId="5">#REF!</definedName>
    <definedName name="W" localSheetId="14">#REF!</definedName>
    <definedName name="W" localSheetId="7">#REF!</definedName>
    <definedName name="W">#REF!</definedName>
    <definedName name="w26te" localSheetId="5" hidden="1">{#N/A,#N/A,TRUE,"Cover";#N/A,#N/A,TRUE,"Conts";#N/A,#N/A,TRUE,"VOS";#N/A,#N/A,TRUE,"Warrington";#N/A,#N/A,TRUE,"Widnes"}</definedName>
    <definedName name="w26te" localSheetId="14" hidden="1">{#N/A,#N/A,TRUE,"Cover";#N/A,#N/A,TRUE,"Conts";#N/A,#N/A,TRUE,"VOS";#N/A,#N/A,TRUE,"Warrington";#N/A,#N/A,TRUE,"Widnes"}</definedName>
    <definedName name="w26te" localSheetId="7" hidden="1">{#N/A,#N/A,TRUE,"Cover";#N/A,#N/A,TRUE,"Conts";#N/A,#N/A,TRUE,"VOS";#N/A,#N/A,TRUE,"Warrington";#N/A,#N/A,TRUE,"Widnes"}</definedName>
    <definedName name="w26te" hidden="1">{#N/A,#N/A,TRUE,"Cover";#N/A,#N/A,TRUE,"Conts";#N/A,#N/A,TRUE,"VOS";#N/A,#N/A,TRUE,"Warrington";#N/A,#N/A,TRUE,"Widnes"}</definedName>
    <definedName name="w6y" localSheetId="5" hidden="1">{#N/A,#N/A,TRUE,"Cover";#N/A,#N/A,TRUE,"Conts";#N/A,#N/A,TRUE,"VOS";#N/A,#N/A,TRUE,"Warrington";#N/A,#N/A,TRUE,"Widnes"}</definedName>
    <definedName name="w6y" localSheetId="14" hidden="1">{#N/A,#N/A,TRUE,"Cover";#N/A,#N/A,TRUE,"Conts";#N/A,#N/A,TRUE,"VOS";#N/A,#N/A,TRUE,"Warrington";#N/A,#N/A,TRUE,"Widnes"}</definedName>
    <definedName name="w6y" localSheetId="7" hidden="1">{#N/A,#N/A,TRUE,"Cover";#N/A,#N/A,TRUE,"Conts";#N/A,#N/A,TRUE,"VOS";#N/A,#N/A,TRUE,"Warrington";#N/A,#N/A,TRUE,"Widnes"}</definedName>
    <definedName name="w6y" hidden="1">{#N/A,#N/A,TRUE,"Cover";#N/A,#N/A,TRUE,"Conts";#N/A,#N/A,TRUE,"VOS";#N/A,#N/A,TRUE,"Warrington";#N/A,#N/A,TRUE,"Widnes"}</definedName>
    <definedName name="waff" localSheetId="5" hidden="1">{#N/A,#N/A,TRUE,"Cover";#N/A,#N/A,TRUE,"Conts";#N/A,#N/A,TRUE,"VOS";#N/A,#N/A,TRUE,"Warrington";#N/A,#N/A,TRUE,"Widnes"}</definedName>
    <definedName name="waff" localSheetId="14" hidden="1">{#N/A,#N/A,TRUE,"Cover";#N/A,#N/A,TRUE,"Conts";#N/A,#N/A,TRUE,"VOS";#N/A,#N/A,TRUE,"Warrington";#N/A,#N/A,TRUE,"Widnes"}</definedName>
    <definedName name="waff" localSheetId="7" hidden="1">{#N/A,#N/A,TRUE,"Cover";#N/A,#N/A,TRUE,"Conts";#N/A,#N/A,TRUE,"VOS";#N/A,#N/A,TRUE,"Warrington";#N/A,#N/A,TRUE,"Widnes"}</definedName>
    <definedName name="waff" hidden="1">{#N/A,#N/A,TRUE,"Cover";#N/A,#N/A,TRUE,"Conts";#N/A,#N/A,TRUE,"VOS";#N/A,#N/A,TRUE,"Warrington";#N/A,#N/A,TRUE,"Widnes"}</definedName>
    <definedName name="WALL__FINISHES" localSheetId="5">#REF!</definedName>
    <definedName name="WALL__FINISHES">#REF!</definedName>
    <definedName name="warergtrjyiu" localSheetId="5" hidden="1">{#N/A,#N/A,TRUE,"Cover";#N/A,#N/A,TRUE,"Conts";#N/A,#N/A,TRUE,"VOS";#N/A,#N/A,TRUE,"Warrington";#N/A,#N/A,TRUE,"Widnes"}</definedName>
    <definedName name="warergtrjyiu" localSheetId="14" hidden="1">{#N/A,#N/A,TRUE,"Cover";#N/A,#N/A,TRUE,"Conts";#N/A,#N/A,TRUE,"VOS";#N/A,#N/A,TRUE,"Warrington";#N/A,#N/A,TRUE,"Widnes"}</definedName>
    <definedName name="warergtrjyiu" localSheetId="7"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5" hidden="1">{#N/A,#N/A,TRUE,"Cover";#N/A,#N/A,TRUE,"Conts";#N/A,#N/A,TRUE,"VOS";#N/A,#N/A,TRUE,"Warrington";#N/A,#N/A,TRUE,"Widnes"}</definedName>
    <definedName name="wawst" localSheetId="14" hidden="1">{#N/A,#N/A,TRUE,"Cover";#N/A,#N/A,TRUE,"Conts";#N/A,#N/A,TRUE,"VOS";#N/A,#N/A,TRUE,"Warrington";#N/A,#N/A,TRUE,"Widnes"}</definedName>
    <definedName name="wawst" localSheetId="7" hidden="1">{#N/A,#N/A,TRUE,"Cover";#N/A,#N/A,TRUE,"Conts";#N/A,#N/A,TRUE,"VOS";#N/A,#N/A,TRUE,"Warrington";#N/A,#N/A,TRUE,"Widnes"}</definedName>
    <definedName name="wawst" hidden="1">{#N/A,#N/A,TRUE,"Cover";#N/A,#N/A,TRUE,"Conts";#N/A,#N/A,TRUE,"VOS";#N/A,#N/A,TRUE,"Warrington";#N/A,#N/A,TRUE,"Widnes"}</definedName>
    <definedName name="wegywegt" localSheetId="5" hidden="1">{#N/A,#N/A,TRUE,"Cover";#N/A,#N/A,TRUE,"Conts";#N/A,#N/A,TRUE,"VOS";#N/A,#N/A,TRUE,"Warrington";#N/A,#N/A,TRUE,"Widnes"}</definedName>
    <definedName name="wegywegt" localSheetId="14" hidden="1">{#N/A,#N/A,TRUE,"Cover";#N/A,#N/A,TRUE,"Conts";#N/A,#N/A,TRUE,"VOS";#N/A,#N/A,TRUE,"Warrington";#N/A,#N/A,TRUE,"Widnes"}</definedName>
    <definedName name="wegywegt" localSheetId="7" hidden="1">{#N/A,#N/A,TRUE,"Cover";#N/A,#N/A,TRUE,"Conts";#N/A,#N/A,TRUE,"VOS";#N/A,#N/A,TRUE,"Warrington";#N/A,#N/A,TRUE,"Widnes"}</definedName>
    <definedName name="wegywegt" hidden="1">{#N/A,#N/A,TRUE,"Cover";#N/A,#N/A,TRUE,"Conts";#N/A,#N/A,TRUE,"VOS";#N/A,#N/A,TRUE,"Warrington";#N/A,#N/A,TRUE,"Widnes"}</definedName>
    <definedName name="weq" localSheetId="5" hidden="1">{#N/A,#N/A,FALSE,"SumD";#N/A,#N/A,FALSE,"ElecD";#N/A,#N/A,FALSE,"MechD";#N/A,#N/A,FALSE,"GeotD";#N/A,#N/A,FALSE,"PrcsD";#N/A,#N/A,FALSE,"TunnD";#N/A,#N/A,FALSE,"CivlD";#N/A,#N/A,FALSE,"NtwkD";#N/A,#N/A,FALSE,"EstgD";#N/A,#N/A,FALSE,"PEngD"}</definedName>
    <definedName name="weq" localSheetId="14"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5" hidden="1">{#N/A,#N/A,TRUE,"Cover";#N/A,#N/A,TRUE,"Conts";#N/A,#N/A,TRUE,"VOS";#N/A,#N/A,TRUE,"Warrington";#N/A,#N/A,TRUE,"Widnes"}</definedName>
    <definedName name="wert" localSheetId="14" hidden="1">{#N/A,#N/A,TRUE,"Cover";#N/A,#N/A,TRUE,"Conts";#N/A,#N/A,TRUE,"VOS";#N/A,#N/A,TRUE,"Warrington";#N/A,#N/A,TRUE,"Widnes"}</definedName>
    <definedName name="wert" localSheetId="7" hidden="1">{#N/A,#N/A,TRUE,"Cover";#N/A,#N/A,TRUE,"Conts";#N/A,#N/A,TRUE,"VOS";#N/A,#N/A,TRUE,"Warrington";#N/A,#N/A,TRUE,"Widnes"}</definedName>
    <definedName name="wert" hidden="1">{#N/A,#N/A,TRUE,"Cover";#N/A,#N/A,TRUE,"Conts";#N/A,#N/A,TRUE,"VOS";#N/A,#N/A,TRUE,"Warrington";#N/A,#N/A,TRUE,"Widnes"}</definedName>
    <definedName name="wetjy" localSheetId="5" hidden="1">{#N/A,#N/A,TRUE,"Cover";#N/A,#N/A,TRUE,"Conts";#N/A,#N/A,TRUE,"VOS";#N/A,#N/A,TRUE,"Warrington";#N/A,#N/A,TRUE,"Widnes"}</definedName>
    <definedName name="wetjy" localSheetId="14" hidden="1">{#N/A,#N/A,TRUE,"Cover";#N/A,#N/A,TRUE,"Conts";#N/A,#N/A,TRUE,"VOS";#N/A,#N/A,TRUE,"Warrington";#N/A,#N/A,TRUE,"Widnes"}</definedName>
    <definedName name="wetjy" localSheetId="7" hidden="1">{#N/A,#N/A,TRUE,"Cover";#N/A,#N/A,TRUE,"Conts";#N/A,#N/A,TRUE,"VOS";#N/A,#N/A,TRUE,"Warrington";#N/A,#N/A,TRUE,"Widnes"}</definedName>
    <definedName name="wetjy" hidden="1">{#N/A,#N/A,TRUE,"Cover";#N/A,#N/A,TRUE,"Conts";#N/A,#N/A,TRUE,"VOS";#N/A,#N/A,TRUE,"Warrington";#N/A,#N/A,TRUE,"Widnes"}</definedName>
    <definedName name="wetyrutu" localSheetId="5" hidden="1">{#N/A,#N/A,TRUE,"Cover";#N/A,#N/A,TRUE,"Conts";#N/A,#N/A,TRUE,"VOS";#N/A,#N/A,TRUE,"Warrington";#N/A,#N/A,TRUE,"Widnes"}</definedName>
    <definedName name="wetyrutu" localSheetId="14" hidden="1">{#N/A,#N/A,TRUE,"Cover";#N/A,#N/A,TRUE,"Conts";#N/A,#N/A,TRUE,"VOS";#N/A,#N/A,TRUE,"Warrington";#N/A,#N/A,TRUE,"Widnes"}</definedName>
    <definedName name="wetyrutu" localSheetId="7" hidden="1">{#N/A,#N/A,TRUE,"Cover";#N/A,#N/A,TRUE,"Conts";#N/A,#N/A,TRUE,"VOS";#N/A,#N/A,TRUE,"Warrington";#N/A,#N/A,TRUE,"Widnes"}</definedName>
    <definedName name="wetyrutu" hidden="1">{#N/A,#N/A,TRUE,"Cover";#N/A,#N/A,TRUE,"Conts";#N/A,#N/A,TRUE,"VOS";#N/A,#N/A,TRUE,"Warrington";#N/A,#N/A,TRUE,"Widnes"}</definedName>
    <definedName name="WINDOWS__AND__EXTERNAL__DOORS" localSheetId="5">#REF!</definedName>
    <definedName name="WINDOWS__AND__EXTERNAL__DOORS">#REF!</definedName>
    <definedName name="wqer" localSheetId="5" hidden="1">{#N/A,#N/A,TRUE,"Cover";#N/A,#N/A,TRUE,"Conts";#N/A,#N/A,TRUE,"VOS";#N/A,#N/A,TRUE,"Warrington";#N/A,#N/A,TRUE,"Widnes"}</definedName>
    <definedName name="wqer" localSheetId="14" hidden="1">{#N/A,#N/A,TRUE,"Cover";#N/A,#N/A,TRUE,"Conts";#N/A,#N/A,TRUE,"VOS";#N/A,#N/A,TRUE,"Warrington";#N/A,#N/A,TRUE,"Widnes"}</definedName>
    <definedName name="wqer" localSheetId="7" hidden="1">{#N/A,#N/A,TRUE,"Cover";#N/A,#N/A,TRUE,"Conts";#N/A,#N/A,TRUE,"VOS";#N/A,#N/A,TRUE,"Warrington";#N/A,#N/A,TRUE,"Widnes"}</definedName>
    <definedName name="wqer" hidden="1">{#N/A,#N/A,TRUE,"Cover";#N/A,#N/A,TRUE,"Conts";#N/A,#N/A,TRUE,"VOS";#N/A,#N/A,TRUE,"Warrington";#N/A,#N/A,TRUE,"Widnes"}</definedName>
    <definedName name="wrn.all." localSheetId="5" hidden="1">{#N/A,#N/A,FALSE,"Pricing";#N/A,#N/A,FALSE,"Summary";#N/A,#N/A,FALSE,"CompProd";#N/A,#N/A,FALSE,"CompJobhrs";#N/A,#N/A,FALSE,"Escalation";#N/A,#N/A,FALSE,"Contingency";#N/A,#N/A,FALSE,"GM";#N/A,#N/A,FALSE,"CompWage";#N/A,#N/A,FALSE,"costSum"}</definedName>
    <definedName name="wrn.all." localSheetId="14"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5" hidden="1">{#N/A,#N/A,FALSE,"Primary";#N/A,#N/A,FALSE,"Secondary";#N/A,#N/A,FALSE,"Latent";#N/A,#N/A,FALSE,"Demand Inputs";#N/A,#N/A,FALSE,"Supply Addn";#N/A,#N/A,FALSE,"Mkt Pen"}</definedName>
    <definedName name="wrn.All._.Inputs." localSheetId="14"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5" hidden="1">{#N/A,#N/A,FALSE,"Summary";#N/A,#N/A,FALSE,"3TJ";#N/A,#N/A,FALSE,"3TN";#N/A,#N/A,FALSE,"3TP";#N/A,#N/A,FALSE,"3SJ";#N/A,#N/A,FALSE,"3CJ";#N/A,#N/A,FALSE,"3CN";#N/A,#N/A,FALSE,"3CP";#N/A,#N/A,FALSE,"3A"}</definedName>
    <definedName name="wrn.all._.lines." localSheetId="14"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5" hidden="1">{"Base Year Demand",#N/A,FALSE,"Demand-Base Year"}</definedName>
    <definedName name="wrn.BaseYearDemand." localSheetId="14" hidden="1">{"Base Year Demand",#N/A,FALSE,"Demand-Base Year"}</definedName>
    <definedName name="wrn.BaseYearDemand." localSheetId="7" hidden="1">{"Base Year Demand",#N/A,FALSE,"Demand-Base Year"}</definedName>
    <definedName name="wrn.BaseYearDemand." hidden="1">{"Base Year Demand",#N/A,FALSE,"Demand-Base Year"}</definedName>
    <definedName name="wrn.Both._.Outputs." localSheetId="5" hidden="1">{"LTV Output",#N/A,FALSE,"Output";"DCR Output",#N/A,FALSE,"Output"}</definedName>
    <definedName name="wrn.Both._.Outputs." localSheetId="14" hidden="1">{"LTV Output",#N/A,FALSE,"Output";"DCR Output",#N/A,FALSE,"Output"}</definedName>
    <definedName name="wrn.Both._.Outputs." localSheetId="7" hidden="1">{"LTV Output",#N/A,FALSE,"Output";"DCR Output",#N/A,FALSE,"Output"}</definedName>
    <definedName name="wrn.Both._.Outputs." hidden="1">{"LTV Output",#N/A,FALSE,"Output";"DCR Output",#N/A,FALSE,"Output"}</definedName>
    <definedName name="wrn.COST_SHEETS." localSheetId="5" hidden="1">{#N/A,#N/A,FALSE,"WBS 1.06";#N/A,#N/A,FALSE,"WBS 1.14";#N/A,#N/A,FALSE,"WBS 1.17";#N/A,#N/A,FALSE,"WBS 1.18"}</definedName>
    <definedName name="wrn.COST_SHEETS." localSheetId="14" hidden="1">{#N/A,#N/A,FALSE,"WBS 1.06";#N/A,#N/A,FALSE,"WBS 1.14";#N/A,#N/A,FALSE,"WBS 1.17";#N/A,#N/A,FALSE,"WBS 1.18"}</definedName>
    <definedName name="wrn.COST_SHEETS." localSheetId="7" hidden="1">{#N/A,#N/A,FALSE,"WBS 1.06";#N/A,#N/A,FALSE,"WBS 1.14";#N/A,#N/A,FALSE,"WBS 1.17";#N/A,#N/A,FALSE,"WBS 1.18"}</definedName>
    <definedName name="wrn.COST_SHEETS." hidden="1">{#N/A,#N/A,FALSE,"WBS 1.06";#N/A,#N/A,FALSE,"WBS 1.14";#N/A,#N/A,FALSE,"WBS 1.17";#N/A,#N/A,FALSE,"WBS 1.18"}</definedName>
    <definedName name="wrn.DCR._.Output." localSheetId="5" hidden="1">{"DCR Output",#N/A,FALSE,"Output"}</definedName>
    <definedName name="wrn.DCR._.Output." localSheetId="14" hidden="1">{"DCR Output",#N/A,FALSE,"Output"}</definedName>
    <definedName name="wrn.DCR._.Output." localSheetId="7" hidden="1">{"DCR Output",#N/A,FALSE,"Output"}</definedName>
    <definedName name="wrn.DCR._.Output." hidden="1">{"DCR Output",#N/A,FALSE,"Output"}</definedName>
    <definedName name="wrn.Demand._.Calcs." localSheetId="5" hidden="1">{#N/A,#N/A,FALSE,"Demand Calcs"}</definedName>
    <definedName name="wrn.Demand._.Calcs." localSheetId="14" hidden="1">{#N/A,#N/A,FALSE,"Demand Calcs"}</definedName>
    <definedName name="wrn.Demand._.Calcs." localSheetId="7" hidden="1">{#N/A,#N/A,FALSE,"Demand Calcs"}</definedName>
    <definedName name="wrn.Demand._.Calcs." hidden="1">{#N/A,#N/A,FALSE,"Demand Calcs"}</definedName>
    <definedName name="wrn.Demand._.Inputs." localSheetId="5" hidden="1">{#N/A,#N/A,FALSE,"Demand Inputs"}</definedName>
    <definedName name="wrn.Demand._.Inputs." localSheetId="14" hidden="1">{#N/A,#N/A,FALSE,"Demand Inputs"}</definedName>
    <definedName name="wrn.Demand._.Inputs." localSheetId="7" hidden="1">{#N/A,#N/A,FALSE,"Demand Inputs"}</definedName>
    <definedName name="wrn.Demand._.Inputs." hidden="1">{#N/A,#N/A,FALSE,"Demand Inputs"}</definedName>
    <definedName name="wrn.Fair._.Share._.Calcs." localSheetId="5" hidden="1">{#N/A,#N/A,FALSE,"Fair Share"}</definedName>
    <definedName name="wrn.Fair._.Share._.Calcs." localSheetId="14" hidden="1">{#N/A,#N/A,FALSE,"Fair Share"}</definedName>
    <definedName name="wrn.Fair._.Share._.Calcs." localSheetId="7" hidden="1">{#N/A,#N/A,FALSE,"Fair Share"}</definedName>
    <definedName name="wrn.Fair._.Share._.Calcs." hidden="1">{#N/A,#N/A,FALSE,"Fair Share"}</definedName>
    <definedName name="wrn.Final._.Output." localSheetId="5" hidden="1">{#N/A,#N/A,FALSE,"Final Output"}</definedName>
    <definedName name="wrn.Final._.Output." localSheetId="14" hidden="1">{#N/A,#N/A,FALSE,"Final Output"}</definedName>
    <definedName name="wrn.Final._.Output." localSheetId="7" hidden="1">{#N/A,#N/A,FALSE,"Final Output"}</definedName>
    <definedName name="wrn.Final._.Output." hidden="1">{#N/A,#N/A,FALSE,"Final Output"}</definedName>
    <definedName name="wrn.Full._.Report." localSheetId="5"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5" hidden="1">{#N/A,#N/A,FALSE,"Input"}</definedName>
    <definedName name="wrn.Inputs." localSheetId="14" hidden="1">{#N/A,#N/A,FALSE,"Input"}</definedName>
    <definedName name="wrn.Inputs." localSheetId="7" hidden="1">{#N/A,#N/A,FALSE,"Input"}</definedName>
    <definedName name="wrn.Inputs." hidden="1">{#N/A,#N/A,FALSE,"Input"}</definedName>
    <definedName name="wrn.Latent._.Demand._.Inputs." localSheetId="5" hidden="1">{#N/A,#N/A,FALSE,"Latent"}</definedName>
    <definedName name="wrn.Latent._.Demand._.Inputs." localSheetId="14" hidden="1">{#N/A,#N/A,FALSE,"Latent"}</definedName>
    <definedName name="wrn.Latent._.Demand._.Inputs." localSheetId="7" hidden="1">{#N/A,#N/A,FALSE,"Latent"}</definedName>
    <definedName name="wrn.Latent._.Demand._.Inputs." hidden="1">{#N/A,#N/A,FALSE,"Latent"}</definedName>
    <definedName name="wrn.LTV._.Output." localSheetId="5" hidden="1">{"LTV Output",#N/A,FALSE,"Output"}</definedName>
    <definedName name="wrn.LTV._.Output." localSheetId="14" hidden="1">{"LTV Output",#N/A,FALSE,"Output"}</definedName>
    <definedName name="wrn.LTV._.Output." localSheetId="7" hidden="1">{"LTV Output",#N/A,FALSE,"Output"}</definedName>
    <definedName name="wrn.LTV._.Output." hidden="1">{"LTV Output",#N/A,FALSE,"Output"}</definedName>
    <definedName name="wrn.Occupancy._.Calcs." localSheetId="5" hidden="1">{#N/A,#N/A,FALSE,"Occ. Calcs"}</definedName>
    <definedName name="wrn.Occupancy._.Calcs." localSheetId="14" hidden="1">{#N/A,#N/A,FALSE,"Occ. Calcs"}</definedName>
    <definedName name="wrn.Occupancy._.Calcs." localSheetId="7" hidden="1">{#N/A,#N/A,FALSE,"Occ. Calcs"}</definedName>
    <definedName name="wrn.Occupancy._.Calcs." hidden="1">{#N/A,#N/A,FALSE,"Occ. Calcs"}</definedName>
    <definedName name="wrn.Penetration." localSheetId="5" hidden="1">{#N/A,#N/A,FALSE,"Mkt Pen"}</definedName>
    <definedName name="wrn.Penetration." localSheetId="14" hidden="1">{#N/A,#N/A,FALSE,"Mkt Pen"}</definedName>
    <definedName name="wrn.Penetration." localSheetId="7" hidden="1">{#N/A,#N/A,FALSE,"Mkt Pen"}</definedName>
    <definedName name="wrn.Penetration." hidden="1">{#N/A,#N/A,FALSE,"Mkt Pen"}</definedName>
    <definedName name="wrn.pr3sty." localSheetId="5" hidden="1">{#N/A,#N/A,FALSE,"intag";#N/A,#N/A,FALSE,"budg";#N/A,#N/A,FALSE,"samtl"}</definedName>
    <definedName name="wrn.pr3sty." localSheetId="14" hidden="1">{#N/A,#N/A,FALSE,"intag";#N/A,#N/A,FALSE,"budg";#N/A,#N/A,FALSE,"samtl"}</definedName>
    <definedName name="wrn.pr3sty." localSheetId="7" hidden="1">{#N/A,#N/A,FALSE,"intag";#N/A,#N/A,FALSE,"budg";#N/A,#N/A,FALSE,"samtl"}</definedName>
    <definedName name="wrn.pr3sty." hidden="1">{#N/A,#N/A,FALSE,"intag";#N/A,#N/A,FALSE,"budg";#N/A,#N/A,FALSE,"samtl"}</definedName>
    <definedName name="wrn.pr3sty.neu" localSheetId="5" hidden="1">{#N/A,#N/A,FALSE,"intag";#N/A,#N/A,FALSE,"budg";#N/A,#N/A,FALSE,"samtl"}</definedName>
    <definedName name="wrn.pr3sty.neu" localSheetId="14" hidden="1">{#N/A,#N/A,FALSE,"intag";#N/A,#N/A,FALSE,"budg";#N/A,#N/A,FALSE,"samtl"}</definedName>
    <definedName name="wrn.pr3sty.neu" localSheetId="7" hidden="1">{#N/A,#N/A,FALSE,"intag";#N/A,#N/A,FALSE,"budg";#N/A,#N/A,FALSE,"samtl"}</definedName>
    <definedName name="wrn.pr3sty.neu" hidden="1">{#N/A,#N/A,FALSE,"intag";#N/A,#N/A,FALSE,"budg";#N/A,#N/A,FALSE,"samtl"}</definedName>
    <definedName name="wrn.Primary._.Competition." localSheetId="5" hidden="1">{#N/A,#N/A,FALSE,"Primary"}</definedName>
    <definedName name="wrn.Primary._.Competition." localSheetId="14" hidden="1">{#N/A,#N/A,FALSE,"Primary"}</definedName>
    <definedName name="wrn.Primary._.Competition." localSheetId="7" hidden="1">{#N/A,#N/A,FALSE,"Primary"}</definedName>
    <definedName name="wrn.Primary._.Competition." hidden="1">{#N/A,#N/A,FALSE,"Primary"}</definedName>
    <definedName name="wrn.PrintallD." localSheetId="5" hidden="1">{#N/A,#N/A,FALSE,"SumD";#N/A,#N/A,FALSE,"ElecD";#N/A,#N/A,FALSE,"MechD";#N/A,#N/A,FALSE,"GeotD";#N/A,#N/A,FALSE,"PrcsD";#N/A,#N/A,FALSE,"TunnD";#N/A,#N/A,FALSE,"CivlD";#N/A,#N/A,FALSE,"NtwkD";#N/A,#N/A,FALSE,"EstgD";#N/A,#N/A,FALSE,"PEngD"}</definedName>
    <definedName name="wrn.PrintallD." localSheetId="14"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5" hidden="1">{#N/A,#N/A,FALSE,"SumG";#N/A,#N/A,FALSE,"ElecG";#N/A,#N/A,FALSE,"MechG";#N/A,#N/A,FALSE,"GeotG";#N/A,#N/A,FALSE,"PrcsG";#N/A,#N/A,FALSE,"TunnG";#N/A,#N/A,FALSE,"CivlG";#N/A,#N/A,FALSE,"NtwkG";#N/A,#N/A,FALSE,"EstgG";#N/A,#N/A,FALSE,"PEngG"}</definedName>
    <definedName name="wrn.PrintallG." localSheetId="14"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5" hidden="1">{#N/A,#N/A,FALSE,"Secondary"}</definedName>
    <definedName name="wrn.Secondary._.Competition." localSheetId="14" hidden="1">{#N/A,#N/A,FALSE,"Secondary"}</definedName>
    <definedName name="wrn.Secondary._.Competition." localSheetId="7" hidden="1">{#N/A,#N/A,FALSE,"Secondary"}</definedName>
    <definedName name="wrn.Secondary._.Competition." hidden="1">{#N/A,#N/A,FALSE,"Secondary"}</definedName>
    <definedName name="wrn.STAMPA._.TUTTO." localSheetId="5" hidden="1">{#N/A,#N/A,FALSE,"C3";#N/A,#N/A,FALSE,"D2-17";#N/A,#N/A,FALSE,"C2-17";#N/A,#N/A,FALSE,"C2-CIVIL";#N/A,#N/A,FALSE,"D1-C1 contract";#N/A,#N/A,FALSE,"D1-CIVIL";#N/A,#N/A,FALSE,"C1 hourly";#N/A,#N/A,FALSE,"C1 contract";#N/A,#N/A,FALSE,"D1-C1 hourly"}</definedName>
    <definedName name="wrn.STAMPA._.TUTTO." localSheetId="14"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5" hidden="1">{#N/A,#N/A,TRUE,"arnitower";#N/A,#N/A,TRUE,"arnigarage "}</definedName>
    <definedName name="wrn.struckgi." localSheetId="14" hidden="1">{#N/A,#N/A,TRUE,"arnitower";#N/A,#N/A,TRUE,"arnigarage "}</definedName>
    <definedName name="wrn.struckgi." localSheetId="7" hidden="1">{#N/A,#N/A,TRUE,"arnitower";#N/A,#N/A,TRUE,"arnigarage "}</definedName>
    <definedName name="wrn.struckgi." hidden="1">{#N/A,#N/A,TRUE,"arnitower";#N/A,#N/A,TRUE,"arnigarage "}</definedName>
    <definedName name="wrn.Supply._.Additions." localSheetId="5" hidden="1">{#N/A,#N/A,FALSE,"Supply Addn"}</definedName>
    <definedName name="wrn.Supply._.Additions." localSheetId="14" hidden="1">{#N/A,#N/A,FALSE,"Supply Addn"}</definedName>
    <definedName name="wrn.Supply._.Additions." localSheetId="7" hidden="1">{#N/A,#N/A,FALSE,"Supply Addn"}</definedName>
    <definedName name="wrn.Supply._.Additions." hidden="1">{#N/A,#N/A,FALSE,"Supply Addn"}</definedName>
    <definedName name="wrn.Warrington._.Widnes._.QS._.Costs." localSheetId="5" hidden="1">{#N/A,#N/A,TRUE,"Cover";#N/A,#N/A,TRUE,"Conts";#N/A,#N/A,TRUE,"VOS";#N/A,#N/A,TRUE,"Warrington";#N/A,#N/A,TRUE,"Widnes"}</definedName>
    <definedName name="wrn.Warrington._.Widnes._.QS._.Costs." localSheetId="14"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hidden="1">{#N/A,#N/A,TRUE,"Cover";#N/A,#N/A,TRUE,"Conts";#N/A,#N/A,TRUE,"VOS";#N/A,#N/A,TRUE,"Warrington";#N/A,#N/A,TRUE,"Widnes"}</definedName>
    <definedName name="wrrwerwrew" localSheetId="5" hidden="1">{#N/A,#N/A,TRUE,"Cover";#N/A,#N/A,TRUE,"Conts";#N/A,#N/A,TRUE,"VOS";#N/A,#N/A,TRUE,"Warrington";#N/A,#N/A,TRUE,"Widnes"}</definedName>
    <definedName name="wrrwerwrew" localSheetId="14" hidden="1">{#N/A,#N/A,TRUE,"Cover";#N/A,#N/A,TRUE,"Conts";#N/A,#N/A,TRUE,"VOS";#N/A,#N/A,TRUE,"Warrington";#N/A,#N/A,TRUE,"Widnes"}</definedName>
    <definedName name="wrrwerwrew" localSheetId="7" hidden="1">{#N/A,#N/A,TRUE,"Cover";#N/A,#N/A,TRUE,"Conts";#N/A,#N/A,TRUE,"VOS";#N/A,#N/A,TRUE,"Warrington";#N/A,#N/A,TRUE,"Widnes"}</definedName>
    <definedName name="wrrwerwrew" hidden="1">{#N/A,#N/A,TRUE,"Cover";#N/A,#N/A,TRUE,"Conts";#N/A,#N/A,TRUE,"VOS";#N/A,#N/A,TRUE,"Warrington";#N/A,#N/A,TRUE,"Widnes"}</definedName>
    <definedName name="wryuwyrututwys" localSheetId="5" hidden="1">{#N/A,#N/A,TRUE,"Cover";#N/A,#N/A,TRUE,"Conts";#N/A,#N/A,TRUE,"VOS";#N/A,#N/A,TRUE,"Warrington";#N/A,#N/A,TRUE,"Widnes"}</definedName>
    <definedName name="wryuwyrututwys" localSheetId="14" hidden="1">{#N/A,#N/A,TRUE,"Cover";#N/A,#N/A,TRUE,"Conts";#N/A,#N/A,TRUE,"VOS";#N/A,#N/A,TRUE,"Warrington";#N/A,#N/A,TRUE,"Widnes"}</definedName>
    <definedName name="wryuwyrututwys" localSheetId="7" hidden="1">{#N/A,#N/A,TRUE,"Cover";#N/A,#N/A,TRUE,"Conts";#N/A,#N/A,TRUE,"VOS";#N/A,#N/A,TRUE,"Warrington";#N/A,#N/A,TRUE,"Widnes"}</definedName>
    <definedName name="wryuwyrututwys" hidden="1">{#N/A,#N/A,TRUE,"Cover";#N/A,#N/A,TRUE,"Conts";#N/A,#N/A,TRUE,"VOS";#N/A,#N/A,TRUE,"Warrington";#N/A,#N/A,TRUE,"Widnes"}</definedName>
    <definedName name="WT" localSheetId="5" hidden="1">{#N/A,#N/A,TRUE,"Cover";#N/A,#N/A,TRUE,"Conts";#N/A,#N/A,TRUE,"VOS";#N/A,#N/A,TRUE,"Warrington";#N/A,#N/A,TRUE,"Widnes"}</definedName>
    <definedName name="WT" localSheetId="14" hidden="1">{#N/A,#N/A,TRUE,"Cover";#N/A,#N/A,TRUE,"Conts";#N/A,#N/A,TRUE,"VOS";#N/A,#N/A,TRUE,"Warrington";#N/A,#N/A,TRUE,"Widnes"}</definedName>
    <definedName name="WT" localSheetId="7" hidden="1">{#N/A,#N/A,TRUE,"Cover";#N/A,#N/A,TRUE,"Conts";#N/A,#N/A,TRUE,"VOS";#N/A,#N/A,TRUE,"Warrington";#N/A,#N/A,TRUE,"Widnes"}</definedName>
    <definedName name="WT" hidden="1">{#N/A,#N/A,TRUE,"Cover";#N/A,#N/A,TRUE,"Conts";#N/A,#N/A,TRUE,"VOS";#N/A,#N/A,TRUE,"Warrington";#N/A,#N/A,TRUE,"Widnes"}</definedName>
    <definedName name="wtey" localSheetId="5" hidden="1">{#N/A,#N/A,TRUE,"Cover";#N/A,#N/A,TRUE,"Conts";#N/A,#N/A,TRUE,"VOS";#N/A,#N/A,TRUE,"Warrington";#N/A,#N/A,TRUE,"Widnes"}</definedName>
    <definedName name="wtey" localSheetId="14" hidden="1">{#N/A,#N/A,TRUE,"Cover";#N/A,#N/A,TRUE,"Conts";#N/A,#N/A,TRUE,"VOS";#N/A,#N/A,TRUE,"Warrington";#N/A,#N/A,TRUE,"Widnes"}</definedName>
    <definedName name="wtey" localSheetId="7" hidden="1">{#N/A,#N/A,TRUE,"Cover";#N/A,#N/A,TRUE,"Conts";#N/A,#N/A,TRUE,"VOS";#N/A,#N/A,TRUE,"Warrington";#N/A,#N/A,TRUE,"Widnes"}</definedName>
    <definedName name="wtey" hidden="1">{#N/A,#N/A,TRUE,"Cover";#N/A,#N/A,TRUE,"Conts";#N/A,#N/A,TRUE,"VOS";#N/A,#N/A,TRUE,"Warrington";#N/A,#N/A,TRUE,"Widnes"}</definedName>
    <definedName name="wtrwt" localSheetId="5" hidden="1">{#N/A,#N/A,TRUE,"Cover";#N/A,#N/A,TRUE,"Conts";#N/A,#N/A,TRUE,"VOS";#N/A,#N/A,TRUE,"Warrington";#N/A,#N/A,TRUE,"Widnes"}</definedName>
    <definedName name="wtrwt" localSheetId="14" hidden="1">{#N/A,#N/A,TRUE,"Cover";#N/A,#N/A,TRUE,"Conts";#N/A,#N/A,TRUE,"VOS";#N/A,#N/A,TRUE,"Warrington";#N/A,#N/A,TRUE,"Widnes"}</definedName>
    <definedName name="wtrwt" localSheetId="7" hidden="1">{#N/A,#N/A,TRUE,"Cover";#N/A,#N/A,TRUE,"Conts";#N/A,#N/A,TRUE,"VOS";#N/A,#N/A,TRUE,"Warrington";#N/A,#N/A,TRUE,"Widnes"}</definedName>
    <definedName name="wtrwt" hidden="1">{#N/A,#N/A,TRUE,"Cover";#N/A,#N/A,TRUE,"Conts";#N/A,#N/A,TRUE,"VOS";#N/A,#N/A,TRUE,"Warrington";#N/A,#N/A,TRUE,"Widnes"}</definedName>
    <definedName name="wtrywryt" localSheetId="5" hidden="1">{#N/A,#N/A,TRUE,"Cover";#N/A,#N/A,TRUE,"Conts";#N/A,#N/A,TRUE,"VOS";#N/A,#N/A,TRUE,"Warrington";#N/A,#N/A,TRUE,"Widnes"}</definedName>
    <definedName name="wtrywryt" localSheetId="14" hidden="1">{#N/A,#N/A,TRUE,"Cover";#N/A,#N/A,TRUE,"Conts";#N/A,#N/A,TRUE,"VOS";#N/A,#N/A,TRUE,"Warrington";#N/A,#N/A,TRUE,"Widnes"}</definedName>
    <definedName name="wtrywryt" localSheetId="7" hidden="1">{#N/A,#N/A,TRUE,"Cover";#N/A,#N/A,TRUE,"Conts";#N/A,#N/A,TRUE,"VOS";#N/A,#N/A,TRUE,"Warrington";#N/A,#N/A,TRUE,"Widnes"}</definedName>
    <definedName name="wtrywryt" hidden="1">{#N/A,#N/A,TRUE,"Cover";#N/A,#N/A,TRUE,"Conts";#N/A,#N/A,TRUE,"VOS";#N/A,#N/A,TRUE,"Warrington";#N/A,#N/A,TRUE,"Widnes"}</definedName>
    <definedName name="wtwt" localSheetId="5" hidden="1">{#N/A,#N/A,TRUE,"Cover";#N/A,#N/A,TRUE,"Conts";#N/A,#N/A,TRUE,"VOS";#N/A,#N/A,TRUE,"Warrington";#N/A,#N/A,TRUE,"Widnes"}</definedName>
    <definedName name="wtwt" localSheetId="14" hidden="1">{#N/A,#N/A,TRUE,"Cover";#N/A,#N/A,TRUE,"Conts";#N/A,#N/A,TRUE,"VOS";#N/A,#N/A,TRUE,"Warrington";#N/A,#N/A,TRUE,"Widnes"}</definedName>
    <definedName name="wtwt" localSheetId="7" hidden="1">{#N/A,#N/A,TRUE,"Cover";#N/A,#N/A,TRUE,"Conts";#N/A,#N/A,TRUE,"VOS";#N/A,#N/A,TRUE,"Warrington";#N/A,#N/A,TRUE,"Widnes"}</definedName>
    <definedName name="wtwt" hidden="1">{#N/A,#N/A,TRUE,"Cover";#N/A,#N/A,TRUE,"Conts";#N/A,#N/A,TRUE,"VOS";#N/A,#N/A,TRUE,"Warrington";#N/A,#N/A,TRUE,"Widnes"}</definedName>
    <definedName name="wtwy" localSheetId="5" hidden="1">{#N/A,#N/A,TRUE,"Cover";#N/A,#N/A,TRUE,"Conts";#N/A,#N/A,TRUE,"VOS";#N/A,#N/A,TRUE,"Warrington";#N/A,#N/A,TRUE,"Widnes"}</definedName>
    <definedName name="wtwy" localSheetId="14" hidden="1">{#N/A,#N/A,TRUE,"Cover";#N/A,#N/A,TRUE,"Conts";#N/A,#N/A,TRUE,"VOS";#N/A,#N/A,TRUE,"Warrington";#N/A,#N/A,TRUE,"Widnes"}</definedName>
    <definedName name="wtwy" localSheetId="7" hidden="1">{#N/A,#N/A,TRUE,"Cover";#N/A,#N/A,TRUE,"Conts";#N/A,#N/A,TRUE,"VOS";#N/A,#N/A,TRUE,"Warrington";#N/A,#N/A,TRUE,"Widnes"}</definedName>
    <definedName name="wtwy" hidden="1">{#N/A,#N/A,TRUE,"Cover";#N/A,#N/A,TRUE,"Conts";#N/A,#N/A,TRUE,"VOS";#N/A,#N/A,TRUE,"Warrington";#N/A,#N/A,TRUE,"Widnes"}</definedName>
    <definedName name="www" localSheetId="5" hidden="1">{#N/A,#N/A,TRUE,"Cover";#N/A,#N/A,TRUE,"Conts";#N/A,#N/A,TRUE,"VOS";#N/A,#N/A,TRUE,"Warrington";#N/A,#N/A,TRUE,"Widnes"}</definedName>
    <definedName name="www" localSheetId="14" hidden="1">{#N/A,#N/A,TRUE,"Cover";#N/A,#N/A,TRUE,"Conts";#N/A,#N/A,TRUE,"VOS";#N/A,#N/A,TRUE,"Warrington";#N/A,#N/A,TRUE,"Widnes"}</definedName>
    <definedName name="www" localSheetId="7" hidden="1">{#N/A,#N/A,TRUE,"Cover";#N/A,#N/A,TRUE,"Conts";#N/A,#N/A,TRUE,"VOS";#N/A,#N/A,TRUE,"Warrington";#N/A,#N/A,TRUE,"Widnes"}</definedName>
    <definedName name="www" hidden="1">{#N/A,#N/A,TRUE,"Cover";#N/A,#N/A,TRUE,"Conts";#N/A,#N/A,TRUE,"VOS";#N/A,#N/A,TRUE,"Warrington";#N/A,#N/A,TRUE,"Widnes"}</definedName>
    <definedName name="wwwww" localSheetId="5" hidden="1">{#N/A,#N/A,TRUE,"Cover";#N/A,#N/A,TRUE,"Conts";#N/A,#N/A,TRUE,"VOS";#N/A,#N/A,TRUE,"Warrington";#N/A,#N/A,TRUE,"Widnes"}</definedName>
    <definedName name="wwwww" localSheetId="14" hidden="1">{#N/A,#N/A,TRUE,"Cover";#N/A,#N/A,TRUE,"Conts";#N/A,#N/A,TRUE,"VOS";#N/A,#N/A,TRUE,"Warrington";#N/A,#N/A,TRUE,"Widnes"}</definedName>
    <definedName name="wwwww" localSheetId="7" hidden="1">{#N/A,#N/A,TRUE,"Cover";#N/A,#N/A,TRUE,"Conts";#N/A,#N/A,TRUE,"VOS";#N/A,#N/A,TRUE,"Warrington";#N/A,#N/A,TRUE,"Widnes"}</definedName>
    <definedName name="wwwww" hidden="1">{#N/A,#N/A,TRUE,"Cover";#N/A,#N/A,TRUE,"Conts";#N/A,#N/A,TRUE,"VOS";#N/A,#N/A,TRUE,"Warrington";#N/A,#N/A,TRUE,"Widnes"}</definedName>
    <definedName name="wwwwwwwww" localSheetId="5" hidden="1">#REF!</definedName>
    <definedName name="wwwwwwwww" localSheetId="14" hidden="1">#REF!</definedName>
    <definedName name="wwwwwwwww" localSheetId="7" hidden="1">#REF!</definedName>
    <definedName name="wwwwwwwww" hidden="1">#REF!</definedName>
    <definedName name="wy7u7y" localSheetId="5" hidden="1">{#N/A,#N/A,TRUE,"Cover";#N/A,#N/A,TRUE,"Conts";#N/A,#N/A,TRUE,"VOS";#N/A,#N/A,TRUE,"Warrington";#N/A,#N/A,TRUE,"Widnes"}</definedName>
    <definedName name="wy7u7y" localSheetId="14" hidden="1">{#N/A,#N/A,TRUE,"Cover";#N/A,#N/A,TRUE,"Conts";#N/A,#N/A,TRUE,"VOS";#N/A,#N/A,TRUE,"Warrington";#N/A,#N/A,TRUE,"Widnes"}</definedName>
    <definedName name="wy7u7y" localSheetId="7" hidden="1">{#N/A,#N/A,TRUE,"Cover";#N/A,#N/A,TRUE,"Conts";#N/A,#N/A,TRUE,"VOS";#N/A,#N/A,TRUE,"Warrington";#N/A,#N/A,TRUE,"Widnes"}</definedName>
    <definedName name="wy7u7y" hidden="1">{#N/A,#N/A,TRUE,"Cover";#N/A,#N/A,TRUE,"Conts";#N/A,#N/A,TRUE,"VOS";#N/A,#N/A,TRUE,"Warrington";#N/A,#N/A,TRUE,"Widnes"}</definedName>
    <definedName name="XWALL_XWALL">#REF!</definedName>
    <definedName name="yes" localSheetId="5" hidden="1">{#N/A,#N/A,TRUE,"Front";#N/A,#N/A,TRUE,"Simple Letter";#N/A,#N/A,TRUE,"Inside";#N/A,#N/A,TRUE,"Contents";#N/A,#N/A,TRUE,"Basis";#N/A,#N/A,TRUE,"Inclusions";#N/A,#N/A,TRUE,"Exclusions";#N/A,#N/A,TRUE,"Areas";#N/A,#N/A,TRUE,"Summary";#N/A,#N/A,TRUE,"Detail"}</definedName>
    <definedName name="yes" localSheetId="14"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5" hidden="1">{#N/A,#N/A,TRUE,"Cover";#N/A,#N/A,TRUE,"Conts";#N/A,#N/A,TRUE,"VOS";#N/A,#N/A,TRUE,"Warrington";#N/A,#N/A,TRUE,"Widnes"}</definedName>
    <definedName name="yhrsh" localSheetId="14" hidden="1">{#N/A,#N/A,TRUE,"Cover";#N/A,#N/A,TRUE,"Conts";#N/A,#N/A,TRUE,"VOS";#N/A,#N/A,TRUE,"Warrington";#N/A,#N/A,TRUE,"Widnes"}</definedName>
    <definedName name="yhrsh" localSheetId="7" hidden="1">{#N/A,#N/A,TRUE,"Cover";#N/A,#N/A,TRUE,"Conts";#N/A,#N/A,TRUE,"VOS";#N/A,#N/A,TRUE,"Warrington";#N/A,#N/A,TRUE,"Widnes"}</definedName>
    <definedName name="yhrsh" hidden="1">{#N/A,#N/A,TRUE,"Cover";#N/A,#N/A,TRUE,"Conts";#N/A,#N/A,TRUE,"VOS";#N/A,#N/A,TRUE,"Warrington";#N/A,#N/A,TRUE,"Widnes"}</definedName>
    <definedName name="ykhljkdggzsf" localSheetId="5" hidden="1">{#N/A,#N/A,TRUE,"Cover";#N/A,#N/A,TRUE,"Conts";#N/A,#N/A,TRUE,"VOS";#N/A,#N/A,TRUE,"Warrington";#N/A,#N/A,TRUE,"Widnes"}</definedName>
    <definedName name="ykhljkdggzsf" localSheetId="14" hidden="1">{#N/A,#N/A,TRUE,"Cover";#N/A,#N/A,TRUE,"Conts";#N/A,#N/A,TRUE,"VOS";#N/A,#N/A,TRUE,"Warrington";#N/A,#N/A,TRUE,"Widnes"}</definedName>
    <definedName name="ykhljkdggzsf" localSheetId="7" hidden="1">{#N/A,#N/A,TRUE,"Cover";#N/A,#N/A,TRUE,"Conts";#N/A,#N/A,TRUE,"VOS";#N/A,#N/A,TRUE,"Warrington";#N/A,#N/A,TRUE,"Widnes"}</definedName>
    <definedName name="ykhljkdggzsf" hidden="1">{#N/A,#N/A,TRUE,"Cover";#N/A,#N/A,TRUE,"Conts";#N/A,#N/A,TRUE,"VOS";#N/A,#N/A,TRUE,"Warrington";#N/A,#N/A,TRUE,"Widnes"}</definedName>
    <definedName name="ykkllylulf" localSheetId="5" hidden="1">{#N/A,#N/A,TRUE,"Cover";#N/A,#N/A,TRUE,"Conts";#N/A,#N/A,TRUE,"VOS";#N/A,#N/A,TRUE,"Warrington";#N/A,#N/A,TRUE,"Widnes"}</definedName>
    <definedName name="ykkllylulf" localSheetId="14" hidden="1">{#N/A,#N/A,TRUE,"Cover";#N/A,#N/A,TRUE,"Conts";#N/A,#N/A,TRUE,"VOS";#N/A,#N/A,TRUE,"Warrington";#N/A,#N/A,TRUE,"Widnes"}</definedName>
    <definedName name="ykkllylulf" localSheetId="7" hidden="1">{#N/A,#N/A,TRUE,"Cover";#N/A,#N/A,TRUE,"Conts";#N/A,#N/A,TRUE,"VOS";#N/A,#N/A,TRUE,"Warrington";#N/A,#N/A,TRUE,"Widnes"}</definedName>
    <definedName name="ykkllylulf" hidden="1">{#N/A,#N/A,TRUE,"Cover";#N/A,#N/A,TRUE,"Conts";#N/A,#N/A,TRUE,"VOS";#N/A,#N/A,TRUE,"Warrington";#N/A,#N/A,TRUE,"Widnes"}</definedName>
    <definedName name="yrtyet" localSheetId="5" hidden="1">{#N/A,#N/A,TRUE,"Cover";#N/A,#N/A,TRUE,"Conts";#N/A,#N/A,TRUE,"VOS";#N/A,#N/A,TRUE,"Warrington";#N/A,#N/A,TRUE,"Widnes"}</definedName>
    <definedName name="yrtyet" localSheetId="14" hidden="1">{#N/A,#N/A,TRUE,"Cover";#N/A,#N/A,TRUE,"Conts";#N/A,#N/A,TRUE,"VOS";#N/A,#N/A,TRUE,"Warrington";#N/A,#N/A,TRUE,"Widnes"}</definedName>
    <definedName name="yrtyet" localSheetId="7" hidden="1">{#N/A,#N/A,TRUE,"Cover";#N/A,#N/A,TRUE,"Conts";#N/A,#N/A,TRUE,"VOS";#N/A,#N/A,TRUE,"Warrington";#N/A,#N/A,TRUE,"Widnes"}</definedName>
    <definedName name="yrtyet" hidden="1">{#N/A,#N/A,TRUE,"Cover";#N/A,#N/A,TRUE,"Conts";#N/A,#N/A,TRUE,"VOS";#N/A,#N/A,TRUE,"Warrington";#N/A,#N/A,TRUE,"Widnes"}</definedName>
    <definedName name="yry" localSheetId="5" hidden="1">{#N/A,#N/A,TRUE,"Cover";#N/A,#N/A,TRUE,"Conts";#N/A,#N/A,TRUE,"VOS";#N/A,#N/A,TRUE,"Warrington";#N/A,#N/A,TRUE,"Widnes"}</definedName>
    <definedName name="yry" localSheetId="14" hidden="1">{#N/A,#N/A,TRUE,"Cover";#N/A,#N/A,TRUE,"Conts";#N/A,#N/A,TRUE,"VOS";#N/A,#N/A,TRUE,"Warrington";#N/A,#N/A,TRUE,"Widnes"}</definedName>
    <definedName name="yry" localSheetId="7" hidden="1">{#N/A,#N/A,TRUE,"Cover";#N/A,#N/A,TRUE,"Conts";#N/A,#N/A,TRUE,"VOS";#N/A,#N/A,TRUE,"Warrington";#N/A,#N/A,TRUE,"Widnes"}</definedName>
    <definedName name="yry" hidden="1">{#N/A,#N/A,TRUE,"Cover";#N/A,#N/A,TRUE,"Conts";#N/A,#N/A,TRUE,"VOS";#N/A,#N/A,TRUE,"Warrington";#N/A,#N/A,TRUE,"Widnes"}</definedName>
    <definedName name="yt" localSheetId="5" hidden="1">{#N/A,#N/A,TRUE,"Cover";#N/A,#N/A,TRUE,"Conts";#N/A,#N/A,TRUE,"VOS";#N/A,#N/A,TRUE,"Warrington";#N/A,#N/A,TRUE,"Widnes"}</definedName>
    <definedName name="yt" localSheetId="14" hidden="1">{#N/A,#N/A,TRUE,"Cover";#N/A,#N/A,TRUE,"Conts";#N/A,#N/A,TRUE,"VOS";#N/A,#N/A,TRUE,"Warrington";#N/A,#N/A,TRUE,"Widnes"}</definedName>
    <definedName name="yt" localSheetId="7" hidden="1">{#N/A,#N/A,TRUE,"Cover";#N/A,#N/A,TRUE,"Conts";#N/A,#N/A,TRUE,"VOS";#N/A,#N/A,TRUE,"Warrington";#N/A,#N/A,TRUE,"Widnes"}</definedName>
    <definedName name="yt" hidden="1">{#N/A,#N/A,TRUE,"Cover";#N/A,#N/A,TRUE,"Conts";#N/A,#N/A,TRUE,"VOS";#N/A,#N/A,TRUE,"Warrington";#N/A,#N/A,TRUE,"Widnes"}</definedName>
    <definedName name="ytjtyjre" localSheetId="5" hidden="1">{#N/A,#N/A,TRUE,"Cover";#N/A,#N/A,TRUE,"Conts";#N/A,#N/A,TRUE,"VOS";#N/A,#N/A,TRUE,"Warrington";#N/A,#N/A,TRUE,"Widnes"}</definedName>
    <definedName name="ytjtyjre" localSheetId="14" hidden="1">{#N/A,#N/A,TRUE,"Cover";#N/A,#N/A,TRUE,"Conts";#N/A,#N/A,TRUE,"VOS";#N/A,#N/A,TRUE,"Warrington";#N/A,#N/A,TRUE,"Widnes"}</definedName>
    <definedName name="ytjtyjre" localSheetId="7" hidden="1">{#N/A,#N/A,TRUE,"Cover";#N/A,#N/A,TRUE,"Conts";#N/A,#N/A,TRUE,"VOS";#N/A,#N/A,TRUE,"Warrington";#N/A,#N/A,TRUE,"Widnes"}</definedName>
    <definedName name="ytjtyjre" hidden="1">{#N/A,#N/A,TRUE,"Cover";#N/A,#N/A,TRUE,"Conts";#N/A,#N/A,TRUE,"VOS";#N/A,#N/A,TRUE,"Warrington";#N/A,#N/A,TRUE,"Widnes"}</definedName>
    <definedName name="ytuloioio" localSheetId="5" hidden="1">{#N/A,#N/A,TRUE,"Cover";#N/A,#N/A,TRUE,"Conts";#N/A,#N/A,TRUE,"VOS";#N/A,#N/A,TRUE,"Warrington";#N/A,#N/A,TRUE,"Widnes"}</definedName>
    <definedName name="ytuloioio" localSheetId="14" hidden="1">{#N/A,#N/A,TRUE,"Cover";#N/A,#N/A,TRUE,"Conts";#N/A,#N/A,TRUE,"VOS";#N/A,#N/A,TRUE,"Warrington";#N/A,#N/A,TRUE,"Widnes"}</definedName>
    <definedName name="ytuloioio" localSheetId="7" hidden="1">{#N/A,#N/A,TRUE,"Cover";#N/A,#N/A,TRUE,"Conts";#N/A,#N/A,TRUE,"VOS";#N/A,#N/A,TRUE,"Warrington";#N/A,#N/A,TRUE,"Widnes"}</definedName>
    <definedName name="ytuloioio" hidden="1">{#N/A,#N/A,TRUE,"Cover";#N/A,#N/A,TRUE,"Conts";#N/A,#N/A,TRUE,"VOS";#N/A,#N/A,TRUE,"Warrington";#N/A,#N/A,TRUE,"Widnes"}</definedName>
    <definedName name="yuti7i78o" localSheetId="5" hidden="1">{#N/A,#N/A,TRUE,"Cover";#N/A,#N/A,TRUE,"Conts";#N/A,#N/A,TRUE,"VOS";#N/A,#N/A,TRUE,"Warrington";#N/A,#N/A,TRUE,"Widnes"}</definedName>
    <definedName name="yuti7i78o" localSheetId="14" hidden="1">{#N/A,#N/A,TRUE,"Cover";#N/A,#N/A,TRUE,"Conts";#N/A,#N/A,TRUE,"VOS";#N/A,#N/A,TRUE,"Warrington";#N/A,#N/A,TRUE,"Widnes"}</definedName>
    <definedName name="yuti7i78o" localSheetId="7" hidden="1">{#N/A,#N/A,TRUE,"Cover";#N/A,#N/A,TRUE,"Conts";#N/A,#N/A,TRUE,"VOS";#N/A,#N/A,TRUE,"Warrington";#N/A,#N/A,TRUE,"Widnes"}</definedName>
    <definedName name="yuti7i78o" hidden="1">{#N/A,#N/A,TRUE,"Cover";#N/A,#N/A,TRUE,"Conts";#N/A,#N/A,TRUE,"VOS";#N/A,#N/A,TRUE,"Warrington";#N/A,#N/A,TRUE,"Widnes"}</definedName>
    <definedName name="yyy" localSheetId="5" hidden="1">{#N/A,#N/A,TRUE,"Cover";#N/A,#N/A,TRUE,"Conts";#N/A,#N/A,TRUE,"VOS";#N/A,#N/A,TRUE,"Warrington";#N/A,#N/A,TRUE,"Widnes"}</definedName>
    <definedName name="yyy" localSheetId="14" hidden="1">{#N/A,#N/A,TRUE,"Cover";#N/A,#N/A,TRUE,"Conts";#N/A,#N/A,TRUE,"VOS";#N/A,#N/A,TRUE,"Warrington";#N/A,#N/A,TRUE,"Widnes"}</definedName>
    <definedName name="yyy" localSheetId="7" hidden="1">{#N/A,#N/A,TRUE,"Cover";#N/A,#N/A,TRUE,"Conts";#N/A,#N/A,TRUE,"VOS";#N/A,#N/A,TRUE,"Warrington";#N/A,#N/A,TRUE,"Widnes"}</definedName>
    <definedName name="yyy" hidden="1">{#N/A,#N/A,TRUE,"Cover";#N/A,#N/A,TRUE,"Conts";#N/A,#N/A,TRUE,"VOS";#N/A,#N/A,TRUE,"Warrington";#N/A,#N/A,TRUE,"Widnes"}</definedName>
    <definedName name="Z_05F2E401_3021_4F36_91F4_04441D22F9E8_.wvu.Cols" localSheetId="14" hidden="1">Procurement!$X:$X</definedName>
    <definedName name="Z_05F2E401_3021_4F36_91F4_04441D22F9E8_.wvu.FilterData" localSheetId="14" hidden="1">Procurement!#REF!</definedName>
    <definedName name="Z_05F2E401_3021_4F36_91F4_04441D22F9E8_.wvu.PrintArea" localSheetId="14" hidden="1">Procurement!$C$1:$U$2</definedName>
    <definedName name="Z_05F2E401_3021_4F36_91F4_04441D22F9E8_.wvu.PrintTitles" localSheetId="14" hidden="1">Procurement!$1:$2</definedName>
    <definedName name="Z_05F2E401_3021_4F36_91F4_04441D22F9E8_.wvu.Rows" localSheetId="14" hidden="1">Procurement!#REF!</definedName>
    <definedName name="Z_0C509CAE_4B28_497F_9463_E056D87AE422_.wvu.Rows" localSheetId="5" hidden="1">#REF!</definedName>
    <definedName name="Z_0C509CAE_4B28_497F_9463_E056D87AE422_.wvu.Rows" localSheetId="14" hidden="1">#REF!</definedName>
    <definedName name="Z_0C509CAE_4B28_497F_9463_E056D87AE422_.wvu.Rows" localSheetId="7" hidden="1">#REF!</definedName>
    <definedName name="Z_0C509CAE_4B28_497F_9463_E056D87AE422_.wvu.Rows" hidden="1">#REF!</definedName>
    <definedName name="Z_0E5612F1_1C5C_4147_BE42_908BDE0B1405_.wvu.FilterData" localSheetId="5" hidden="1">#REF!</definedName>
    <definedName name="Z_0E5612F1_1C5C_4147_BE42_908BDE0B1405_.wvu.FilterData" localSheetId="14"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5" hidden="1">#REF!</definedName>
    <definedName name="Z_0E5612F1_1C5C_4147_BE42_908BDE0B1405_.wvu.PrintTitles" localSheetId="14" hidden="1">#REF!</definedName>
    <definedName name="Z_0E5612F1_1C5C_4147_BE42_908BDE0B1405_.wvu.PrintTitles" localSheetId="7" hidden="1">#REF!</definedName>
    <definedName name="Z_0E5612F1_1C5C_4147_BE42_908BDE0B1405_.wvu.PrintTitles" hidden="1">#REF!</definedName>
    <definedName name="Z_3C0F5388_DC28_472E_BC6D_536F33E8BD1A_.wvu.Cols" localSheetId="14" hidden="1">Procurement!#REF!,Procurement!#REF!,Procurement!#REF!,Procurement!#REF!,Procurement!#REF!</definedName>
    <definedName name="Z_3C0F5388_DC28_472E_BC6D_536F33E8BD1A_.wvu.FilterData" localSheetId="14" hidden="1">Procurement!#REF!</definedName>
    <definedName name="Z_3C0F5388_DC28_472E_BC6D_536F33E8BD1A_.wvu.PrintArea" localSheetId="14" hidden="1">Procurement!$C$1:$D$2</definedName>
    <definedName name="Z_3C0F5388_DC28_472E_BC6D_536F33E8BD1A_.wvu.PrintTitles" localSheetId="14" hidden="1">Procurement!$1:$2</definedName>
    <definedName name="Z_5A4CDE39_BC84_48C0_8208_6970E7A71896_.wvu.Cols" hidden="1">#REF!,#REF!,#REF!</definedName>
    <definedName name="Z_638D37B9_88F7_4F0C_9D78_137044A6BE75_.wvu.Cols" localSheetId="14" hidden="1">Procurement!#REF!,Procurement!#REF!,Procurement!#REF!,Procurement!#REF!</definedName>
    <definedName name="Z_638D37B9_88F7_4F0C_9D78_137044A6BE75_.wvu.FilterData" localSheetId="14" hidden="1">Procurement!#REF!</definedName>
    <definedName name="Z_638D37B9_88F7_4F0C_9D78_137044A6BE75_.wvu.PrintArea" localSheetId="14" hidden="1">Procurement!$C$1:$D$2</definedName>
    <definedName name="Z_638D37B9_88F7_4F0C_9D78_137044A6BE75_.wvu.PrintTitles" localSheetId="14" hidden="1">Procurement!$1:$2</definedName>
    <definedName name="Z_64FBE21F_D610_4122_B662_C1CA556F0E6B_.wvu.Rows" hidden="1">#REF!,#REF!</definedName>
    <definedName name="Z_821080B5_A53F_46D5_A7A8_C550E9A6DB8E_.wvu.Rows" localSheetId="5" hidden="1">#REF!</definedName>
    <definedName name="Z_821080B5_A53F_46D5_A7A8_C550E9A6DB8E_.wvu.Rows" localSheetId="14" hidden="1">#REF!</definedName>
    <definedName name="Z_821080B5_A53F_46D5_A7A8_C550E9A6DB8E_.wvu.Rows" localSheetId="7" hidden="1">#REF!</definedName>
    <definedName name="Z_821080B5_A53F_46D5_A7A8_C550E9A6DB8E_.wvu.Rows" hidden="1">#REF!</definedName>
    <definedName name="Z_893D3CDD_E6EC_4FBE_9F4B_7C063AADDAA3_.wvu.FilterData" localSheetId="5" hidden="1">#REF!</definedName>
    <definedName name="Z_893D3CDD_E6EC_4FBE_9F4B_7C063AADDAA3_.wvu.FilterData" localSheetId="14"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5" hidden="1">#REF!</definedName>
    <definedName name="Z_893D3CDD_E6EC_4FBE_9F4B_7C063AADDAA3_.wvu.PrintTitles" localSheetId="14"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5" hidden="1">#REF!</definedName>
    <definedName name="Z_893D3CDD_E6EC_4FBE_9F4B_7C063AADDAA3_.wvu.Rows" localSheetId="14"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5" hidden="1">#REF!</definedName>
    <definedName name="Z_89FC4C3A_6586_42BA_B0E6_F0959042E6A0_.wvu.Rows" localSheetId="14" hidden="1">#REF!</definedName>
    <definedName name="Z_89FC4C3A_6586_42BA_B0E6_F0959042E6A0_.wvu.Rows" localSheetId="7" hidden="1">#REF!</definedName>
    <definedName name="Z_89FC4C3A_6586_42BA_B0E6_F0959042E6A0_.wvu.Rows" hidden="1">#REF!</definedName>
    <definedName name="Z_8FCC9949_BB10_48DD_835F_9D6E68B3AE12_.wvu.PrintTitles" localSheetId="5" hidden="1">#REF!</definedName>
    <definedName name="Z_8FCC9949_BB10_48DD_835F_9D6E68B3AE12_.wvu.PrintTitles" localSheetId="14"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5" hidden="1">#REF!,#REF!</definedName>
    <definedName name="Z_8FCC9949_BB10_48DD_835F_9D6E68B3AE12_.wvu.Rows" localSheetId="14" hidden="1">#REF!,#REF!</definedName>
    <definedName name="Z_8FCC9949_BB10_48DD_835F_9D6E68B3AE12_.wvu.Rows" localSheetId="7" hidden="1">#REF!,#REF!</definedName>
    <definedName name="Z_8FCC9949_BB10_48DD_835F_9D6E68B3AE12_.wvu.Rows" hidden="1">#REF!,#REF!</definedName>
    <definedName name="Z_911344CF_9A3F_4827_875D_B244FC6C97CD_.wvu.Cols" localSheetId="14" hidden="1">Procurement!#REF!,Procurement!#REF!,Procurement!#REF!,Procurement!#REF!</definedName>
    <definedName name="Z_911344CF_9A3F_4827_875D_B244FC6C97CD_.wvu.FilterData" localSheetId="14" hidden="1">Procurement!#REF!</definedName>
    <definedName name="Z_911344CF_9A3F_4827_875D_B244FC6C97CD_.wvu.PrintArea" localSheetId="14" hidden="1">Procurement!$D$1:$D$2</definedName>
    <definedName name="Z_911344CF_9A3F_4827_875D_B244FC6C97CD_.wvu.PrintTitles" localSheetId="14" hidden="1">Procurement!$1:$2</definedName>
    <definedName name="Z_911344CF_9A3F_4827_875D_B244FC6C97CD_.wvu.Rows" localSheetId="14" hidden="1">Procurement!#REF!,Procurement!#REF!</definedName>
    <definedName name="Z_911FCEE4_2CBF_4A90_9E55_ED72CBEECF9A_.wvu.FilterData" localSheetId="5" hidden="1">#REF!</definedName>
    <definedName name="Z_911FCEE4_2CBF_4A90_9E55_ED72CBEECF9A_.wvu.FilterData" localSheetId="14" hidden="1">#REF!</definedName>
    <definedName name="Z_911FCEE4_2CBF_4A90_9E55_ED72CBEECF9A_.wvu.FilterData" localSheetId="7" hidden="1">#REF!</definedName>
    <definedName name="Z_911FCEE4_2CBF_4A90_9E55_ED72CBEECF9A_.wvu.FilterData" hidden="1">#REF!</definedName>
    <definedName name="Z_B89BEDDD_0580_4A3E_B4DE_9F60CA18C39D_.wvu.Cols" localSheetId="14" hidden="1">Procurement!#REF!,Procurement!#REF!,Procurement!#REF!,Procurement!#REF!,Procurement!#REF!</definedName>
    <definedName name="Z_B89BEDDD_0580_4A3E_B4DE_9F60CA18C39D_.wvu.FilterData" localSheetId="14" hidden="1">Procurement!#REF!</definedName>
    <definedName name="Z_B89BEDDD_0580_4A3E_B4DE_9F60CA18C39D_.wvu.PrintArea" localSheetId="14" hidden="1">Procurement!$C$1:$D$2</definedName>
    <definedName name="Z_B89BEDDD_0580_4A3E_B4DE_9F60CA18C39D_.wvu.PrintTitles" localSheetId="14" hidden="1">Procurement!$1:$2</definedName>
    <definedName name="Z_B89BEDDD_0580_4A3E_B4DE_9F60CA18C39D_.wvu.Rows" localSheetId="14" hidden="1">Procurement!#REF!,Procurement!#REF!</definedName>
    <definedName name="Z_BFDDBC10_1A86_4654_9667_E25C1DB8EC94_.wvu.Cols" localSheetId="14" hidden="1">Procurement!$X:$X</definedName>
    <definedName name="Z_BFDDBC10_1A86_4654_9667_E25C1DB8EC94_.wvu.FilterData" localSheetId="14" hidden="1">Procurement!#REF!</definedName>
    <definedName name="Z_BFDDBC10_1A86_4654_9667_E25C1DB8EC94_.wvu.PrintArea" localSheetId="14" hidden="1">Procurement!$C$1:$U$2</definedName>
    <definedName name="Z_BFDDBC10_1A86_4654_9667_E25C1DB8EC94_.wvu.PrintTitles" localSheetId="14" hidden="1">Procurement!$1:$2</definedName>
    <definedName name="Z_BFDDBC10_1A86_4654_9667_E25C1DB8EC94_.wvu.Rows" localSheetId="14" hidden="1">Procurement!#REF!</definedName>
    <definedName name="Z_C4987C22_A4BC_4088_8093_02A2E532FBED_.wvu.FilterData" localSheetId="5" hidden="1">#REF!</definedName>
    <definedName name="Z_C4987C22_A4BC_4088_8093_02A2E532FBED_.wvu.FilterData" localSheetId="14"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5" hidden="1">#REF!</definedName>
    <definedName name="Z_C4987C22_A4BC_4088_8093_02A2E532FBED_.wvu.PrintTitles" localSheetId="14" hidden="1">#REF!</definedName>
    <definedName name="Z_C4987C22_A4BC_4088_8093_02A2E532FBED_.wvu.PrintTitles" localSheetId="7" hidden="1">#REF!</definedName>
    <definedName name="Z_C4987C22_A4BC_4088_8093_02A2E532FBED_.wvu.PrintTitles" hidden="1">#REF!</definedName>
    <definedName name="Z_CF578FD4_E330_4134_B293_578CC2CC7AD4_.wvu.Cols" localSheetId="14" hidden="1">Procurement!$X:$X</definedName>
    <definedName name="Z_CF578FD4_E330_4134_B293_578CC2CC7AD4_.wvu.FilterData" localSheetId="14" hidden="1">Procurement!#REF!</definedName>
    <definedName name="Z_CF578FD4_E330_4134_B293_578CC2CC7AD4_.wvu.PrintArea" localSheetId="14" hidden="1">Procurement!$C$1:$U$2</definedName>
    <definedName name="Z_CF578FD4_E330_4134_B293_578CC2CC7AD4_.wvu.PrintTitles" localSheetId="14" hidden="1">Procurement!$1:$2</definedName>
    <definedName name="Z_CF578FD4_E330_4134_B293_578CC2CC7AD4_.wvu.Rows" localSheetId="14" hidden="1">Procurement!#REF!</definedName>
    <definedName name="Z_DDF22B6B_8FBC_4B74_9493_ED03E55884A4_.wvu.Cols" localSheetId="14" hidden="1">Procurement!#REF!,Procurement!#REF!</definedName>
    <definedName name="Z_DDF22B6B_8FBC_4B74_9493_ED03E55884A4_.wvu.FilterData" localSheetId="14" hidden="1">Procurement!#REF!</definedName>
    <definedName name="Z_DDF22B6B_8FBC_4B74_9493_ED03E55884A4_.wvu.PrintArea" localSheetId="14" hidden="1">Procurement!$D$1:$D$2</definedName>
    <definedName name="Z_DDF22B6B_8FBC_4B74_9493_ED03E55884A4_.wvu.PrintTitles" localSheetId="14" hidden="1">Procurement!$1:$2</definedName>
    <definedName name="Z_DDF22B6B_8FBC_4B74_9493_ED03E55884A4_.wvu.Rows" localSheetId="14" hidden="1">Procurement!#REF!,Procurement!#REF!,Procurement!#REF!</definedName>
    <definedName name="Z_E61184E6_4A82_48AD_BD46_AD03682B9E61_.wvu.Rows" localSheetId="5" hidden="1">#REF!</definedName>
    <definedName name="Z_E61184E6_4A82_48AD_BD46_AD03682B9E61_.wvu.Rows" localSheetId="14" hidden="1">#REF!</definedName>
    <definedName name="Z_E61184E6_4A82_48AD_BD46_AD03682B9E61_.wvu.Rows" localSheetId="7" hidden="1">#REF!</definedName>
    <definedName name="Z_E61184E6_4A82_48AD_BD46_AD03682B9E61_.wvu.Rows" hidden="1">#REF!</definedName>
    <definedName name="Z_F14C7C48_F4DD_4065_91E8_5F2A855B8FB3_.wvu.Cols" localSheetId="14" hidden="1">Procurement!#REF!,Procurement!#REF!,Procurement!#REF!,Procurement!#REF!,Procurement!#REF!,Procurement!#REF!</definedName>
    <definedName name="Z_F14C7C48_F4DD_4065_91E8_5F2A855B8FB3_.wvu.FilterData" localSheetId="14" hidden="1">Procurement!#REF!</definedName>
    <definedName name="Z_F14C7C48_F4DD_4065_91E8_5F2A855B8FB3_.wvu.PrintArea" localSheetId="14" hidden="1">Procurement!$C$1:$D$2</definedName>
    <definedName name="Z_F14C7C48_F4DD_4065_91E8_5F2A855B8FB3_.wvu.PrintTitles" localSheetId="14" hidden="1">Procurement!$1:$2</definedName>
    <definedName name="Z_F339C968_51EE_4D4C_8987_F9ED55ECDB91_.wvu.Cols" localSheetId="14" hidden="1">Procurement!#REF!,Procurement!#REF!,Procurement!#REF!,Procurement!#REF!</definedName>
    <definedName name="Z_F339C968_51EE_4D4C_8987_F9ED55ECDB91_.wvu.FilterData" localSheetId="14" hidden="1">Procurement!#REF!</definedName>
    <definedName name="Z_F339C968_51EE_4D4C_8987_F9ED55ECDB91_.wvu.PrintArea" localSheetId="14" hidden="1">Procurement!$D$1:$D$2</definedName>
    <definedName name="Z_F339C968_51EE_4D4C_8987_F9ED55ECDB91_.wvu.PrintTitles" localSheetId="14" hidden="1">Procurement!$1:$2</definedName>
    <definedName name="Z_F339C968_51EE_4D4C_8987_F9ED55ECDB91_.wvu.Rows" localSheetId="14" hidden="1">Procurement!#REF!,Procurement!#REF!</definedName>
    <definedName name="Z_F8A287BF_980C_4986_B08C_54EAB9AA17CB_.wvu.FilterData" localSheetId="5" hidden="1">#REF!</definedName>
    <definedName name="Z_F8A287BF_980C_4986_B08C_54EAB9AA17CB_.wvu.FilterData" localSheetId="14"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5" hidden="1">#REF!</definedName>
    <definedName name="Z_F8A287BF_980C_4986_B08C_54EAB9AA17CB_.wvu.PrintTitles" localSheetId="14" hidden="1">#REF!</definedName>
    <definedName name="Z_F8A287BF_980C_4986_B08C_54EAB9AA17CB_.wvu.PrintTitles" localSheetId="7" hidden="1">#REF!</definedName>
    <definedName name="Z_F8A287BF_980C_4986_B08C_54EAB9AA17CB_.wvu.PrintTitles" hidden="1">#REF!</definedName>
    <definedName name="Z_FC2850D9_459B_4836_8A3B_EF0E5C51D9D3_.wvu.Cols" localSheetId="14" hidden="1">Procurement!#REF!,Procurement!#REF!,Procurement!#REF!,Procurement!#REF!,Procurement!#REF!,Procurement!#REF!</definedName>
    <definedName name="Z_FC2850D9_459B_4836_8A3B_EF0E5C51D9D3_.wvu.FilterData" localSheetId="14" hidden="1">Procurement!#REF!</definedName>
    <definedName name="Z_FC2850D9_459B_4836_8A3B_EF0E5C51D9D3_.wvu.PrintArea" localSheetId="14" hidden="1">Procurement!$C$1:$D$2</definedName>
    <definedName name="Z_FC2850D9_459B_4836_8A3B_EF0E5C51D9D3_.wvu.PrintTitles" localSheetId="14" hidden="1">Procurement!$1:$2</definedName>
    <definedName name="Z_FC2850D9_459B_4836_8A3B_EF0E5C51D9D3_.wvu.Rows" localSheetId="14" hidden="1">Procurement!#REF!,Procurement!#REF!</definedName>
    <definedName name="zaed" localSheetId="5" hidden="1">{#N/A,#N/A,TRUE,"Cover";#N/A,#N/A,TRUE,"Conts";#N/A,#N/A,TRUE,"VOS";#N/A,#N/A,TRUE,"Warrington";#N/A,#N/A,TRUE,"Widnes"}</definedName>
    <definedName name="zaed" localSheetId="14" hidden="1">{#N/A,#N/A,TRUE,"Cover";#N/A,#N/A,TRUE,"Conts";#N/A,#N/A,TRUE,"VOS";#N/A,#N/A,TRUE,"Warrington";#N/A,#N/A,TRUE,"Widnes"}</definedName>
    <definedName name="zaed" localSheetId="7" hidden="1">{#N/A,#N/A,TRUE,"Cover";#N/A,#N/A,TRUE,"Conts";#N/A,#N/A,TRUE,"VOS";#N/A,#N/A,TRUE,"Warrington";#N/A,#N/A,TRUE,"Widnes"}</definedName>
    <definedName name="zaed" hidden="1">{#N/A,#N/A,TRUE,"Cover";#N/A,#N/A,TRUE,"Conts";#N/A,#N/A,TRUE,"VOS";#N/A,#N/A,TRUE,"Warrington";#N/A,#N/A,TRUE,"Widnes"}</definedName>
    <definedName name="ZBDZBDFB" localSheetId="5" hidden="1">{#N/A,#N/A,TRUE,"Cover";#N/A,#N/A,TRUE,"Conts";#N/A,#N/A,TRUE,"VOS";#N/A,#N/A,TRUE,"Warrington";#N/A,#N/A,TRUE,"Widnes"}</definedName>
    <definedName name="ZBDZBDFB" localSheetId="14" hidden="1">{#N/A,#N/A,TRUE,"Cover";#N/A,#N/A,TRUE,"Conts";#N/A,#N/A,TRUE,"VOS";#N/A,#N/A,TRUE,"Warrington";#N/A,#N/A,TRUE,"Widnes"}</definedName>
    <definedName name="ZBDZBDFB" localSheetId="7" hidden="1">{#N/A,#N/A,TRUE,"Cover";#N/A,#N/A,TRUE,"Conts";#N/A,#N/A,TRUE,"VOS";#N/A,#N/A,TRUE,"Warrington";#N/A,#N/A,TRUE,"Widnes"}</definedName>
    <definedName name="ZBDZBDFB" hidden="1">{#N/A,#N/A,TRUE,"Cover";#N/A,#N/A,TRUE,"Conts";#N/A,#N/A,TRUE,"VOS";#N/A,#N/A,TRUE,"Warrington";#N/A,#N/A,TRUE,"Widnes"}</definedName>
    <definedName name="zse" localSheetId="5" hidden="1">{#N/A,#N/A,FALSE,"SumG";#N/A,#N/A,FALSE,"ElecG";#N/A,#N/A,FALSE,"MechG";#N/A,#N/A,FALSE,"GeotG";#N/A,#N/A,FALSE,"PrcsG";#N/A,#N/A,FALSE,"TunnG";#N/A,#N/A,FALSE,"CivlG";#N/A,#N/A,FALSE,"NtwkG";#N/A,#N/A,FALSE,"EstgG";#N/A,#N/A,FALSE,"PEngG"}</definedName>
    <definedName name="zse" localSheetId="14"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5" hidden="1">{#N/A,#N/A,TRUE,"Cover";#N/A,#N/A,TRUE,"Conts";#N/A,#N/A,TRUE,"VOS";#N/A,#N/A,TRUE,"Warrington";#N/A,#N/A,TRUE,"Widnes"}</definedName>
    <definedName name="zxdvzdv" localSheetId="14" hidden="1">{#N/A,#N/A,TRUE,"Cover";#N/A,#N/A,TRUE,"Conts";#N/A,#N/A,TRUE,"VOS";#N/A,#N/A,TRUE,"Warrington";#N/A,#N/A,TRUE,"Widnes"}</definedName>
    <definedName name="zxdvzdv" localSheetId="7" hidden="1">{#N/A,#N/A,TRUE,"Cover";#N/A,#N/A,TRUE,"Conts";#N/A,#N/A,TRUE,"VOS";#N/A,#N/A,TRUE,"Warrington";#N/A,#N/A,TRUE,"Widnes"}</definedName>
    <definedName name="zxdvzdv" hidden="1">{#N/A,#N/A,TRUE,"Cover";#N/A,#N/A,TRUE,"Conts";#N/A,#N/A,TRUE,"VOS";#N/A,#N/A,TRUE,"Warrington";#N/A,#N/A,TRUE,"Widnes"}</definedName>
    <definedName name="zz" localSheetId="5" hidden="1">{#N/A,#N/A,FALSE,"SumD";#N/A,#N/A,FALSE,"ElecD";#N/A,#N/A,FALSE,"MechD";#N/A,#N/A,FALSE,"GeotD";#N/A,#N/A,FALSE,"PrcsD";#N/A,#N/A,FALSE,"TunnD";#N/A,#N/A,FALSE,"CivlD";#N/A,#N/A,FALSE,"NtwkD";#N/A,#N/A,FALSE,"EstgD";#N/A,#N/A,FALSE,"PEngD"}</definedName>
    <definedName name="ZZ">#REF!</definedName>
    <definedName name="zzz" localSheetId="5" hidden="1">{#N/A,#N/A,TRUE,"Cover";#N/A,#N/A,TRUE,"Conts";#N/A,#N/A,TRUE,"VOS";#N/A,#N/A,TRUE,"Warrington";#N/A,#N/A,TRUE,"Widnes"}</definedName>
    <definedName name="zzz" localSheetId="14" hidden="1">{#N/A,#N/A,TRUE,"Cover";#N/A,#N/A,TRUE,"Conts";#N/A,#N/A,TRUE,"VOS";#N/A,#N/A,TRUE,"Warrington";#N/A,#N/A,TRUE,"Widnes"}</definedName>
    <definedName name="zzz" localSheetId="7"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1" l="1"/>
  <c r="Z28" i="1"/>
  <c r="V28" i="1"/>
  <c r="U28" i="1"/>
  <c r="R28" i="1"/>
  <c r="Q28" i="1"/>
  <c r="O28" i="1"/>
  <c r="N28" i="1"/>
  <c r="F28" i="1"/>
  <c r="G28" i="1"/>
  <c r="H28" i="1"/>
  <c r="I28" i="1"/>
  <c r="E28" i="1"/>
  <c r="C28" i="1"/>
  <c r="A28" i="1"/>
  <c r="I96" i="1"/>
  <c r="AH99" i="1"/>
  <c r="AH100" i="1"/>
  <c r="AH101" i="1"/>
  <c r="AH102" i="1"/>
  <c r="AG99" i="1"/>
  <c r="AG100" i="1"/>
  <c r="AG101" i="1"/>
  <c r="AG102" i="1"/>
  <c r="AF99" i="1"/>
  <c r="AF100" i="1"/>
  <c r="AF101" i="1"/>
  <c r="AF102" i="1"/>
  <c r="W99" i="1"/>
  <c r="W100" i="1"/>
  <c r="W101" i="1"/>
  <c r="W102" i="1"/>
  <c r="R99" i="1"/>
  <c r="R100" i="1"/>
  <c r="R101" i="1"/>
  <c r="R102" i="1"/>
  <c r="Q99" i="1"/>
  <c r="Q100" i="1"/>
  <c r="Q101" i="1"/>
  <c r="Q102" i="1"/>
  <c r="S99" i="1"/>
  <c r="S100" i="1"/>
  <c r="S101" i="1"/>
  <c r="S102" i="1"/>
  <c r="X99" i="1"/>
  <c r="X100" i="1"/>
  <c r="X101" i="1"/>
  <c r="X102" i="1"/>
  <c r="AA3" i="42"/>
  <c r="M21" i="11"/>
  <c r="M22" i="11"/>
  <c r="M20" i="11"/>
  <c r="K19" i="11"/>
  <c r="L19" i="11"/>
  <c r="M19" i="11"/>
  <c r="J19" i="11"/>
  <c r="I19" i="11"/>
  <c r="G5" i="11"/>
  <c r="G6" i="11"/>
  <c r="G7" i="11"/>
  <c r="G8" i="11"/>
  <c r="G9" i="11"/>
  <c r="G10" i="11"/>
  <c r="G11" i="11"/>
  <c r="G12" i="11"/>
  <c r="G13" i="11"/>
  <c r="G14" i="11"/>
  <c r="G15" i="11"/>
  <c r="G16" i="11"/>
  <c r="G17" i="11"/>
  <c r="G18" i="11"/>
  <c r="G19" i="11"/>
  <c r="G20" i="11"/>
  <c r="G21" i="11"/>
  <c r="G22" i="11"/>
  <c r="G4" i="11"/>
  <c r="M17" i="2"/>
  <c r="M18" i="2"/>
  <c r="K18" i="2"/>
  <c r="K19" i="2"/>
  <c r="P15" i="12"/>
  <c r="O15" i="12"/>
  <c r="M15" i="12"/>
  <c r="L15" i="12"/>
  <c r="K15" i="12"/>
  <c r="J15" i="12"/>
  <c r="I19" i="2"/>
  <c r="N19" i="2"/>
  <c r="H18" i="2"/>
  <c r="E10" i="19" a="1"/>
  <c r="Q37" i="6"/>
  <c r="Q6" i="6"/>
  <c r="Q14" i="6"/>
  <c r="C22" i="25"/>
  <c r="C21" i="25"/>
  <c r="E4" i="25"/>
  <c r="E3" i="25"/>
  <c r="B22" i="25"/>
  <c r="B21" i="25"/>
  <c r="B20" i="25"/>
  <c r="B19" i="25"/>
  <c r="B18" i="25"/>
  <c r="B17" i="25"/>
  <c r="B16" i="25"/>
  <c r="B15" i="25"/>
  <c r="B14" i="25"/>
  <c r="B13" i="25"/>
  <c r="B12" i="25"/>
  <c r="B11" i="25"/>
  <c r="B10" i="25"/>
  <c r="B9" i="25"/>
  <c r="B8" i="25"/>
  <c r="B7" i="25"/>
  <c r="B6" i="25"/>
  <c r="E6" i="25" s="1"/>
  <c r="C78" i="31"/>
  <c r="P78" i="31"/>
  <c r="O78" i="31"/>
  <c r="N78" i="31"/>
  <c r="M78" i="31"/>
  <c r="K78" i="31"/>
  <c r="F78" i="31"/>
  <c r="G78" i="31"/>
  <c r="H78" i="31"/>
  <c r="I78" i="31"/>
  <c r="E78" i="31"/>
  <c r="G8" i="31"/>
  <c r="G9" i="31"/>
  <c r="G10" i="31"/>
  <c r="G11" i="31"/>
  <c r="G12" i="31"/>
  <c r="G13" i="31"/>
  <c r="G14" i="31"/>
  <c r="G15" i="31"/>
  <c r="G16" i="31"/>
  <c r="G17" i="31"/>
  <c r="G18" i="31"/>
  <c r="G19" i="31"/>
  <c r="G20" i="31"/>
  <c r="G21" i="31"/>
  <c r="G22" i="31"/>
  <c r="G23" i="31"/>
  <c r="G24" i="31"/>
  <c r="G25" i="31"/>
  <c r="G26" i="31"/>
  <c r="G27" i="31"/>
  <c r="G28" i="31"/>
  <c r="G29" i="31"/>
  <c r="G30" i="31"/>
  <c r="G31" i="31"/>
  <c r="G32" i="31"/>
  <c r="G33" i="31"/>
  <c r="G34" i="31"/>
  <c r="G35" i="31"/>
  <c r="G36" i="31"/>
  <c r="G37" i="31"/>
  <c r="G38" i="31"/>
  <c r="G39" i="31"/>
  <c r="G40" i="31"/>
  <c r="G41" i="31"/>
  <c r="G42" i="31"/>
  <c r="G43" i="31"/>
  <c r="G44" i="31"/>
  <c r="G45" i="31"/>
  <c r="G46" i="31"/>
  <c r="G47" i="31"/>
  <c r="G48" i="31"/>
  <c r="G49" i="31"/>
  <c r="G50" i="31"/>
  <c r="G51" i="31"/>
  <c r="G52" i="31"/>
  <c r="G53" i="31"/>
  <c r="G54" i="31"/>
  <c r="G55" i="31"/>
  <c r="G56" i="31"/>
  <c r="G57" i="31"/>
  <c r="G58" i="31"/>
  <c r="G59" i="31"/>
  <c r="G60" i="31"/>
  <c r="G61" i="31"/>
  <c r="G62" i="31"/>
  <c r="G63" i="31"/>
  <c r="G64" i="31"/>
  <c r="G65" i="31"/>
  <c r="G66" i="31"/>
  <c r="G67" i="31"/>
  <c r="G68" i="31"/>
  <c r="G69" i="31"/>
  <c r="G70" i="31"/>
  <c r="G71" i="31"/>
  <c r="G72" i="31"/>
  <c r="G73" i="31"/>
  <c r="G74" i="31"/>
  <c r="G75" i="31"/>
  <c r="G76" i="31"/>
  <c r="G77" i="31"/>
  <c r="G7" i="31"/>
  <c r="C76" i="31"/>
  <c r="D76" i="31"/>
  <c r="E76" i="31"/>
  <c r="F76" i="31"/>
  <c r="H76" i="31"/>
  <c r="I76" i="31"/>
  <c r="A76" i="31"/>
  <c r="O19" i="2" l="1"/>
  <c r="J19" i="2"/>
  <c r="P19" i="2" s="1"/>
  <c r="J12" i="41"/>
  <c r="I12" i="41"/>
  <c r="F3" i="32"/>
  <c r="F4" i="32"/>
  <c r="F5" i="32"/>
  <c r="F6" i="32"/>
  <c r="F7" i="32"/>
  <c r="F8" i="32"/>
  <c r="F9" i="32"/>
  <c r="F10" i="32"/>
  <c r="F11" i="32"/>
  <c r="F12" i="32"/>
  <c r="F13" i="32"/>
  <c r="F14" i="32"/>
  <c r="F15" i="32"/>
  <c r="F16" i="32"/>
  <c r="F17" i="32"/>
  <c r="F18" i="32"/>
  <c r="F19" i="32"/>
  <c r="F20" i="32"/>
  <c r="F21" i="32"/>
  <c r="F22" i="32"/>
  <c r="F23" i="32"/>
  <c r="F24" i="32"/>
  <c r="F25" i="32"/>
  <c r="F26" i="32"/>
  <c r="F27" i="32"/>
  <c r="F28" i="32"/>
  <c r="F29" i="32"/>
  <c r="F30" i="32"/>
  <c r="F31" i="32"/>
  <c r="F32" i="32"/>
  <c r="F33" i="32"/>
  <c r="F34" i="32"/>
  <c r="F35" i="32"/>
  <c r="F36" i="32"/>
  <c r="F37" i="32"/>
  <c r="F38" i="32"/>
  <c r="F39" i="32"/>
  <c r="F40" i="32"/>
  <c r="F41" i="32"/>
  <c r="F42" i="32"/>
  <c r="F43" i="32"/>
  <c r="F44" i="32"/>
  <c r="F45" i="32"/>
  <c r="F46" i="32"/>
  <c r="F47" i="32"/>
  <c r="F48" i="32"/>
  <c r="F49" i="32"/>
  <c r="F50" i="32"/>
  <c r="A96" i="1" l="1"/>
  <c r="P37" i="6"/>
  <c r="P6" i="6"/>
  <c r="P14" i="6"/>
  <c r="L24" i="38" l="1"/>
  <c r="L25" i="38"/>
  <c r="L23" i="38"/>
  <c r="I24" i="38"/>
  <c r="I25" i="38"/>
  <c r="I23" i="38"/>
  <c r="M16" i="2" l="1"/>
  <c r="K16" i="2"/>
  <c r="O11" i="6"/>
  <c r="P14" i="12"/>
  <c r="O14" i="12"/>
  <c r="L14" i="12"/>
  <c r="K14" i="12"/>
  <c r="J14" i="12"/>
  <c r="X98" i="1" l="1"/>
  <c r="I12" i="24" l="1"/>
  <c r="I13" i="24"/>
  <c r="I11" i="24"/>
  <c r="Q22" i="2" l="1"/>
  <c r="R22" i="2" s="1"/>
  <c r="Q23" i="2"/>
  <c r="R23" i="2" s="1"/>
  <c r="Q24" i="2"/>
  <c r="R24" i="2" s="1"/>
  <c r="Q25" i="2"/>
  <c r="R25" i="2" s="1"/>
  <c r="Q26" i="2"/>
  <c r="R26" i="2" s="1"/>
  <c r="Q27" i="2"/>
  <c r="R27" i="2" s="1"/>
  <c r="K15" i="2"/>
  <c r="K12" i="2"/>
  <c r="J13" i="12"/>
  <c r="K13" i="12"/>
  <c r="O13" i="12"/>
  <c r="P13" i="12" s="1"/>
  <c r="Q159" i="31" l="1"/>
  <c r="R159" i="31"/>
  <c r="M11" i="31" l="1"/>
  <c r="D32" i="38" l="1"/>
  <c r="E32" i="38" s="1"/>
  <c r="D33" i="38"/>
  <c r="E33" i="38" s="1"/>
  <c r="D31" i="38"/>
  <c r="E31" i="38" s="1"/>
  <c r="F31" i="38"/>
  <c r="J24" i="38"/>
  <c r="J25" i="38"/>
  <c r="J23" i="38"/>
  <c r="J18" i="41" l="1"/>
  <c r="J19" i="41"/>
  <c r="J20" i="41"/>
  <c r="J21" i="41"/>
  <c r="J22" i="41"/>
  <c r="J23" i="41"/>
  <c r="J24" i="41"/>
  <c r="J25" i="41"/>
  <c r="J26" i="41"/>
  <c r="J27" i="41"/>
  <c r="J28" i="41"/>
  <c r="J29" i="41"/>
  <c r="J30" i="41"/>
  <c r="J17" i="41"/>
  <c r="I17" i="41"/>
  <c r="J9" i="41" l="1"/>
  <c r="J10" i="41"/>
  <c r="J13" i="41"/>
  <c r="I9" i="41"/>
  <c r="I10" i="41"/>
  <c r="I13" i="41"/>
  <c r="G2251" i="35" l="1"/>
  <c r="E11" i="19" l="1" a="1"/>
  <c r="C10" i="19"/>
  <c r="J12" i="24"/>
  <c r="J13" i="24"/>
  <c r="W3" i="39" l="1"/>
  <c r="W4" i="39"/>
  <c r="W5" i="39"/>
  <c r="W6" i="39"/>
  <c r="W7" i="39"/>
  <c r="W8" i="39"/>
  <c r="W9" i="39"/>
  <c r="W10" i="39"/>
  <c r="W11" i="39"/>
  <c r="W12" i="39"/>
  <c r="W13" i="39"/>
  <c r="W14" i="39"/>
  <c r="W15" i="39"/>
  <c r="W16" i="39"/>
  <c r="W17" i="39"/>
  <c r="O12" i="12"/>
  <c r="P12" i="12" s="1"/>
  <c r="J12" i="12" l="1"/>
  <c r="D11" i="41"/>
  <c r="D12" i="41"/>
  <c r="D13" i="41"/>
  <c r="D14" i="41"/>
  <c r="D15" i="41"/>
  <c r="D16" i="41"/>
  <c r="D17" i="41"/>
  <c r="D18" i="41"/>
  <c r="D19" i="41"/>
  <c r="D20" i="41"/>
  <c r="D21" i="41"/>
  <c r="D22" i="41"/>
  <c r="D10" i="41"/>
  <c r="C11" i="41"/>
  <c r="C12" i="41"/>
  <c r="C13" i="41"/>
  <c r="C14" i="41"/>
  <c r="C15" i="41"/>
  <c r="C16" i="41"/>
  <c r="C17" i="41"/>
  <c r="C18" i="41"/>
  <c r="C19" i="41"/>
  <c r="C20" i="41"/>
  <c r="C21" i="41"/>
  <c r="C22" i="41"/>
  <c r="C10" i="41"/>
  <c r="A11" i="41"/>
  <c r="A12" i="41"/>
  <c r="A13" i="41"/>
  <c r="A14" i="41"/>
  <c r="A15" i="41"/>
  <c r="A16" i="41"/>
  <c r="A17" i="41"/>
  <c r="A18" i="41"/>
  <c r="A19" i="41"/>
  <c r="A20" i="41"/>
  <c r="A21" i="41"/>
  <c r="A22" i="41"/>
  <c r="A10" i="41"/>
  <c r="C5" i="27" l="1"/>
  <c r="J11" i="24"/>
  <c r="I4" i="2" l="1"/>
  <c r="L4" i="2"/>
  <c r="V159" i="31"/>
  <c r="W159" i="31"/>
  <c r="X159" i="31"/>
  <c r="Y159" i="31"/>
  <c r="AA159" i="31"/>
  <c r="Z159" i="31"/>
  <c r="L19" i="41" l="1"/>
  <c r="J15" i="38"/>
  <c r="J16" i="38"/>
  <c r="J13" i="38"/>
  <c r="J14" i="38"/>
  <c r="M72" i="2" l="1"/>
  <c r="N51" i="2" s="1"/>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66" i="39"/>
  <c r="W67" i="39"/>
  <c r="W68" i="39"/>
  <c r="W69" i="39"/>
  <c r="W70" i="39"/>
  <c r="W71" i="39"/>
  <c r="W72" i="39"/>
  <c r="W73" i="39"/>
  <c r="W74" i="39"/>
  <c r="W75" i="39"/>
  <c r="W76" i="39"/>
  <c r="W77" i="39"/>
  <c r="W78" i="39"/>
  <c r="W79" i="39"/>
  <c r="W80" i="39"/>
  <c r="W81" i="39"/>
  <c r="W82" i="39"/>
  <c r="W83" i="39"/>
  <c r="W84" i="39"/>
  <c r="W85" i="39"/>
  <c r="W86" i="39"/>
  <c r="W87" i="39"/>
  <c r="W88" i="39"/>
  <c r="W89" i="39"/>
  <c r="W90" i="39"/>
  <c r="W91" i="39"/>
  <c r="W92" i="39"/>
  <c r="W93" i="39"/>
  <c r="W94" i="39"/>
  <c r="W95" i="39"/>
  <c r="W96" i="39"/>
  <c r="W97" i="39"/>
  <c r="W98" i="39"/>
  <c r="W99" i="39"/>
  <c r="W100" i="39"/>
  <c r="W101" i="39"/>
  <c r="W102" i="39"/>
  <c r="W103" i="39"/>
  <c r="W104" i="39"/>
  <c r="W105" i="39"/>
  <c r="W106" i="39"/>
  <c r="W107" i="39"/>
  <c r="W108" i="39"/>
  <c r="W109" i="39"/>
  <c r="W110" i="39"/>
  <c r="A4" i="39"/>
  <c r="A5" i="39"/>
  <c r="A6" i="39"/>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6" i="39"/>
  <c r="A57" i="39"/>
  <c r="A58" i="39"/>
  <c r="A59" i="39"/>
  <c r="A60"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101" i="39"/>
  <c r="A102" i="39"/>
  <c r="A103" i="39"/>
  <c r="A104" i="39"/>
  <c r="A105" i="39"/>
  <c r="A106" i="39"/>
  <c r="A107" i="39"/>
  <c r="A108" i="39"/>
  <c r="A109" i="39"/>
  <c r="A110" i="39"/>
  <c r="A3" i="39"/>
  <c r="N54" i="2" l="1"/>
  <c r="N55" i="2"/>
  <c r="N56" i="2"/>
  <c r="N57" i="2"/>
  <c r="N59" i="2"/>
  <c r="N60" i="2"/>
  <c r="N61" i="2"/>
  <c r="N63" i="2"/>
  <c r="N52" i="2"/>
  <c r="N64" i="2"/>
  <c r="N53" i="2"/>
  <c r="N65" i="2"/>
  <c r="N58" i="2"/>
  <c r="N62" i="2"/>
  <c r="I15" i="38"/>
  <c r="I14" i="38"/>
  <c r="I16" i="38"/>
  <c r="K15" i="38" l="1"/>
  <c r="L15" i="38" s="1"/>
  <c r="K16" i="38"/>
  <c r="L16" i="38" s="1"/>
  <c r="K14" i="38"/>
  <c r="L14" i="38" s="1"/>
  <c r="K10" i="2" l="1"/>
  <c r="J11" i="12"/>
  <c r="I66" i="11"/>
  <c r="J46" i="11" s="1"/>
  <c r="J55" i="11" l="1"/>
  <c r="J59" i="11"/>
  <c r="J60" i="11"/>
  <c r="J61" i="11"/>
  <c r="J51" i="11"/>
  <c r="J53" i="11"/>
  <c r="J56" i="11"/>
  <c r="J47" i="11"/>
  <c r="J50" i="11"/>
  <c r="J57" i="11"/>
  <c r="J58" i="11"/>
  <c r="J48" i="11"/>
  <c r="J49" i="11"/>
  <c r="J52" i="11"/>
  <c r="J54" i="11"/>
  <c r="J62" i="11"/>
  <c r="I13" i="38" l="1"/>
  <c r="K13" i="38" l="1"/>
  <c r="K17" i="38" s="1"/>
  <c r="K77" i="31"/>
  <c r="M77" i="31"/>
  <c r="N77" i="31"/>
  <c r="O77" i="31"/>
  <c r="P77" i="31"/>
  <c r="E77" i="31"/>
  <c r="F77" i="31"/>
  <c r="H77" i="31"/>
  <c r="I77" i="31"/>
  <c r="AF158" i="31"/>
  <c r="C77" i="31"/>
  <c r="A77" i="31"/>
  <c r="E17" i="38"/>
  <c r="F17" i="38"/>
  <c r="G17" i="38"/>
  <c r="H17" i="38"/>
  <c r="I17" i="38"/>
  <c r="D17" i="38"/>
  <c r="L13" i="38" l="1"/>
  <c r="L17" i="38" s="1"/>
  <c r="J17" i="38"/>
  <c r="D37" i="41"/>
  <c r="D36" i="41"/>
  <c r="D35" i="41"/>
  <c r="D34" i="41"/>
  <c r="D33" i="41"/>
  <c r="C37" i="41"/>
  <c r="C36" i="41"/>
  <c r="C35" i="41"/>
  <c r="C34" i="41"/>
  <c r="C33" i="41"/>
  <c r="D30" i="41" l="1"/>
  <c r="C45" i="38" l="1"/>
  <c r="L96" i="1"/>
  <c r="K22" i="2"/>
  <c r="C44" i="38" l="1"/>
  <c r="K9" i="2" l="1"/>
  <c r="K10" i="12"/>
  <c r="L10" i="12" s="1"/>
  <c r="J10" i="12"/>
  <c r="C43" i="38"/>
  <c r="M10" i="12" l="1"/>
  <c r="P10" i="12" s="1"/>
  <c r="K11" i="12"/>
  <c r="L11" i="12" s="1"/>
  <c r="C42" i="38"/>
  <c r="K12" i="12" l="1"/>
  <c r="M11" i="12"/>
  <c r="D1" i="39"/>
  <c r="O11" i="12" l="1"/>
  <c r="P11" i="12" s="1"/>
  <c r="C41" i="38"/>
  <c r="P50" i="6" l="1"/>
  <c r="B34" i="6"/>
  <c r="B11" i="6"/>
  <c r="B3" i="6"/>
  <c r="E15" i="19"/>
  <c r="E14" i="19"/>
  <c r="E13" i="19"/>
  <c r="E9" i="19" a="1"/>
  <c r="E8" i="19" a="1"/>
  <c r="N26" i="11" l="1"/>
  <c r="E6" i="36" l="1"/>
  <c r="B3" i="1"/>
  <c r="K8" i="2"/>
  <c r="C25" i="20"/>
  <c r="N23" i="11" l="1"/>
  <c r="N24" i="11"/>
  <c r="N25" i="11"/>
  <c r="H3" i="32"/>
  <c r="H4" i="32"/>
  <c r="H5" i="32"/>
  <c r="H6" i="32"/>
  <c r="H7" i="32"/>
  <c r="H8" i="32"/>
  <c r="H9" i="32"/>
  <c r="H10" i="32"/>
  <c r="H11" i="32"/>
  <c r="H12" i="32"/>
  <c r="H13" i="32"/>
  <c r="H14" i="32"/>
  <c r="H15" i="32"/>
  <c r="H16" i="32"/>
  <c r="H17" i="32"/>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G3" i="32"/>
  <c r="G4" i="32"/>
  <c r="G5" i="32"/>
  <c r="G6" i="32"/>
  <c r="G7" i="32"/>
  <c r="G8" i="32"/>
  <c r="G9" i="32"/>
  <c r="G10" i="32"/>
  <c r="G11" i="32"/>
  <c r="G12" i="32"/>
  <c r="G13" i="32"/>
  <c r="G14" i="32"/>
  <c r="G15" i="32"/>
  <c r="G16" i="32"/>
  <c r="G17" i="32"/>
  <c r="G18" i="32"/>
  <c r="G19" i="32"/>
  <c r="G20" i="32"/>
  <c r="G21" i="32"/>
  <c r="G22" i="32"/>
  <c r="G23" i="32"/>
  <c r="G24" i="32"/>
  <c r="G25" i="32"/>
  <c r="G26" i="32"/>
  <c r="G27" i="32"/>
  <c r="G28" i="32"/>
  <c r="G29" i="32"/>
  <c r="G30" i="32"/>
  <c r="G31" i="32"/>
  <c r="G32" i="32"/>
  <c r="G33" i="32"/>
  <c r="G34" i="32"/>
  <c r="G35" i="32"/>
  <c r="G36" i="32"/>
  <c r="G37" i="32"/>
  <c r="G38" i="32"/>
  <c r="G39" i="32"/>
  <c r="G40" i="32"/>
  <c r="G41" i="32"/>
  <c r="G42" i="32"/>
  <c r="G43" i="32"/>
  <c r="G44" i="32"/>
  <c r="G45" i="32"/>
  <c r="G46" i="32"/>
  <c r="G47" i="32"/>
  <c r="G48" i="32"/>
  <c r="G49" i="32"/>
  <c r="G50" i="32"/>
  <c r="D3" i="32"/>
  <c r="E3" i="32"/>
  <c r="D4" i="32"/>
  <c r="E4" i="32"/>
  <c r="D5" i="32"/>
  <c r="E5" i="32"/>
  <c r="D6" i="32"/>
  <c r="E6" i="32"/>
  <c r="D7" i="32"/>
  <c r="E7" i="32"/>
  <c r="D8" i="32"/>
  <c r="E8" i="32"/>
  <c r="D9" i="32"/>
  <c r="E9" i="32"/>
  <c r="D10" i="32"/>
  <c r="E10" i="32"/>
  <c r="D11" i="32"/>
  <c r="E11" i="32"/>
  <c r="D12" i="32"/>
  <c r="E12" i="32"/>
  <c r="D13" i="32"/>
  <c r="E13" i="32"/>
  <c r="D14" i="32"/>
  <c r="E14" i="32"/>
  <c r="D15" i="32"/>
  <c r="E15" i="32"/>
  <c r="D16" i="32"/>
  <c r="E16" i="32"/>
  <c r="D17" i="32"/>
  <c r="E17" i="32"/>
  <c r="D18" i="32"/>
  <c r="E18" i="32"/>
  <c r="D19" i="32"/>
  <c r="E19" i="32"/>
  <c r="D20" i="32"/>
  <c r="E20" i="32"/>
  <c r="D21" i="32"/>
  <c r="E21" i="32"/>
  <c r="D22" i="32"/>
  <c r="E22" i="32"/>
  <c r="D23" i="32"/>
  <c r="E23" i="32"/>
  <c r="D24" i="32"/>
  <c r="E24" i="32"/>
  <c r="D25" i="32"/>
  <c r="E25" i="32"/>
  <c r="D26" i="32"/>
  <c r="E26" i="32"/>
  <c r="D27" i="32"/>
  <c r="E27" i="32"/>
  <c r="D28" i="32"/>
  <c r="E28" i="32"/>
  <c r="D29" i="32"/>
  <c r="E29" i="32"/>
  <c r="D30" i="32"/>
  <c r="E30" i="32"/>
  <c r="D31" i="32"/>
  <c r="E31" i="32"/>
  <c r="D32" i="32"/>
  <c r="E32" i="32"/>
  <c r="D33" i="32"/>
  <c r="E33" i="32"/>
  <c r="D34" i="32"/>
  <c r="E34" i="32"/>
  <c r="D35" i="32"/>
  <c r="E35" i="32"/>
  <c r="D36" i="32"/>
  <c r="E36" i="32"/>
  <c r="D37" i="32"/>
  <c r="E37" i="32"/>
  <c r="D38" i="32"/>
  <c r="E38" i="32"/>
  <c r="D39" i="32"/>
  <c r="E39" i="32"/>
  <c r="D40" i="32"/>
  <c r="E40" i="32"/>
  <c r="D41" i="32"/>
  <c r="E41" i="32"/>
  <c r="D42" i="32"/>
  <c r="E42" i="32"/>
  <c r="D43" i="32"/>
  <c r="E43" i="32"/>
  <c r="D44" i="32"/>
  <c r="E44" i="32"/>
  <c r="D45" i="32"/>
  <c r="E45" i="32"/>
  <c r="D46" i="32"/>
  <c r="E46" i="32"/>
  <c r="D47" i="32"/>
  <c r="E47" i="32"/>
  <c r="D48" i="32"/>
  <c r="E48" i="32"/>
  <c r="D49" i="32"/>
  <c r="E49" i="32"/>
  <c r="D50" i="32"/>
  <c r="E50" i="32"/>
  <c r="C3" i="32"/>
  <c r="C4" i="32"/>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B50" i="32"/>
  <c r="B49" i="32"/>
  <c r="B48" i="32"/>
  <c r="B47" i="32"/>
  <c r="B46" i="32"/>
  <c r="B45" i="32"/>
  <c r="B44" i="32"/>
  <c r="B43" i="32"/>
  <c r="B42" i="32"/>
  <c r="B41" i="32"/>
  <c r="B40" i="32"/>
  <c r="B39" i="32"/>
  <c r="B38" i="32"/>
  <c r="B37" i="32"/>
  <c r="B34" i="32"/>
  <c r="B35" i="32"/>
  <c r="B36" i="32"/>
  <c r="B33" i="32"/>
  <c r="B32" i="32"/>
  <c r="B31" i="32"/>
  <c r="B30" i="32"/>
  <c r="B29" i="32"/>
  <c r="B28" i="32"/>
  <c r="B27" i="32"/>
  <c r="B26" i="32"/>
  <c r="B25" i="32"/>
  <c r="B24" i="32"/>
  <c r="B23" i="32"/>
  <c r="B20" i="32"/>
  <c r="B21" i="32"/>
  <c r="B22" i="32"/>
  <c r="B19" i="32"/>
  <c r="B18" i="32"/>
  <c r="B17" i="32"/>
  <c r="B16" i="32"/>
  <c r="B15" i="32"/>
  <c r="B14" i="32"/>
  <c r="B13" i="32"/>
  <c r="B12" i="32"/>
  <c r="B11" i="32"/>
  <c r="B10" i="32"/>
  <c r="B9" i="32"/>
  <c r="B8" i="32"/>
  <c r="B7" i="32"/>
  <c r="B6" i="32"/>
  <c r="B5" i="32"/>
  <c r="B3" i="32"/>
  <c r="B4" i="32"/>
  <c r="A40" i="32"/>
  <c r="A39" i="32"/>
  <c r="A38" i="32"/>
  <c r="A37" i="32"/>
  <c r="A26" i="32"/>
  <c r="A25" i="32"/>
  <c r="A24" i="32"/>
  <c r="A23" i="32"/>
  <c r="A50" i="32"/>
  <c r="A49" i="32"/>
  <c r="A48" i="32"/>
  <c r="A47" i="32"/>
  <c r="A46" i="32"/>
  <c r="A45" i="32"/>
  <c r="A44" i="32"/>
  <c r="A43" i="32"/>
  <c r="A42" i="32"/>
  <c r="A41" i="32"/>
  <c r="A35" i="32"/>
  <c r="A36" i="32"/>
  <c r="A34" i="32"/>
  <c r="A33" i="32"/>
  <c r="A32" i="32"/>
  <c r="A31" i="32"/>
  <c r="A30" i="32"/>
  <c r="A29" i="32"/>
  <c r="A28" i="32"/>
  <c r="A27" i="32"/>
  <c r="A21" i="32"/>
  <c r="A22" i="32"/>
  <c r="A20" i="32"/>
  <c r="A19" i="32"/>
  <c r="A18" i="32"/>
  <c r="A17" i="32"/>
  <c r="A16" i="32"/>
  <c r="A15" i="32"/>
  <c r="A14" i="32"/>
  <c r="A13" i="32"/>
  <c r="A12" i="32"/>
  <c r="A11" i="32"/>
  <c r="A10" i="32"/>
  <c r="A9" i="32"/>
  <c r="A8" i="32"/>
  <c r="A7" i="32"/>
  <c r="A6" i="32"/>
  <c r="A5" i="32"/>
  <c r="A4" i="32"/>
  <c r="A3" i="32"/>
  <c r="I33" i="38"/>
  <c r="E14" i="25"/>
  <c r="F22" i="25"/>
  <c r="F21" i="25"/>
  <c r="F20" i="25"/>
  <c r="F5" i="25"/>
  <c r="F4" i="25"/>
  <c r="F3" i="25"/>
  <c r="F6" i="25"/>
  <c r="F7" i="25"/>
  <c r="F8" i="25"/>
  <c r="F9" i="25"/>
  <c r="F10" i="25"/>
  <c r="F11" i="25"/>
  <c r="F12" i="25"/>
  <c r="F13" i="25"/>
  <c r="F14" i="25"/>
  <c r="F15" i="25"/>
  <c r="F16" i="25"/>
  <c r="F17" i="25"/>
  <c r="F18" i="25"/>
  <c r="F19" i="25"/>
  <c r="E22" i="25"/>
  <c r="E21" i="25"/>
  <c r="E20" i="25"/>
  <c r="E7" i="25"/>
  <c r="E8" i="25"/>
  <c r="E9" i="25"/>
  <c r="E10" i="25"/>
  <c r="E11" i="25"/>
  <c r="E12" i="25"/>
  <c r="E13" i="25"/>
  <c r="E15" i="25"/>
  <c r="E16" i="25"/>
  <c r="E17" i="25"/>
  <c r="E18" i="25"/>
  <c r="E19" i="25"/>
  <c r="E5" i="25"/>
  <c r="B2" i="25"/>
  <c r="F2" i="25" s="1"/>
  <c r="C20" i="25"/>
  <c r="C19" i="25"/>
  <c r="C18" i="25"/>
  <c r="C17" i="25"/>
  <c r="C16" i="25"/>
  <c r="C15" i="25"/>
  <c r="C14" i="25"/>
  <c r="C13" i="25"/>
  <c r="C12" i="25"/>
  <c r="C11" i="25"/>
  <c r="C10" i="25"/>
  <c r="C9" i="25"/>
  <c r="C8" i="25"/>
  <c r="C7" i="25"/>
  <c r="C6" i="25"/>
  <c r="C5" i="25"/>
  <c r="G14" i="41" s="1"/>
  <c r="C4" i="25"/>
  <c r="C3" i="25"/>
  <c r="C2" i="25"/>
  <c r="L16" i="25" l="1"/>
  <c r="L15" i="25"/>
  <c r="H20" i="25"/>
  <c r="I20" i="25" s="1"/>
  <c r="M3" i="25"/>
  <c r="N3" i="25"/>
  <c r="G3" i="25"/>
  <c r="G18" i="25"/>
  <c r="G20" i="25"/>
  <c r="G14" i="25"/>
  <c r="G11" i="25"/>
  <c r="G6" i="25"/>
  <c r="H8" i="25"/>
  <c r="I8" i="25" s="1"/>
  <c r="H4" i="25"/>
  <c r="I4" i="25" s="1"/>
  <c r="H5" i="25"/>
  <c r="I5" i="25" s="1"/>
  <c r="G13" i="25"/>
  <c r="H6" i="25"/>
  <c r="I6" i="25" s="1"/>
  <c r="L10" i="25"/>
  <c r="G4" i="25"/>
  <c r="G16" i="25"/>
  <c r="G19" i="25"/>
  <c r="G8" i="25"/>
  <c r="G9" i="25"/>
  <c r="H11" i="25"/>
  <c r="I11" i="25" s="1"/>
  <c r="E2" i="25"/>
  <c r="G12" i="25"/>
  <c r="G15" i="25"/>
  <c r="G5" i="25"/>
  <c r="G17" i="25"/>
  <c r="G22" i="25"/>
  <c r="H22" i="25"/>
  <c r="I22" i="25" s="1"/>
  <c r="H15" i="25"/>
  <c r="I15" i="25" s="1"/>
  <c r="H21" i="25"/>
  <c r="I21" i="25" s="1"/>
  <c r="H13" i="25"/>
  <c r="I13" i="25" s="1"/>
  <c r="H18" i="25"/>
  <c r="I18" i="25" s="1"/>
  <c r="H19" i="25"/>
  <c r="I19" i="25" s="1"/>
  <c r="H7" i="25"/>
  <c r="I7" i="25" s="1"/>
  <c r="H17" i="25"/>
  <c r="I17" i="25" s="1"/>
  <c r="H3" i="25"/>
  <c r="I3" i="25" s="1"/>
  <c r="H16" i="25"/>
  <c r="I16" i="25" s="1"/>
  <c r="H10" i="25"/>
  <c r="I10" i="25" s="1"/>
  <c r="H9" i="25"/>
  <c r="I9" i="25" s="1"/>
  <c r="G10" i="25"/>
  <c r="L7" i="25"/>
  <c r="G21" i="25"/>
  <c r="G7" i="25"/>
  <c r="H12" i="25"/>
  <c r="I12" i="25" s="1"/>
  <c r="H14" i="25"/>
  <c r="I14" i="25" s="1"/>
  <c r="L9" i="25"/>
  <c r="N92" i="1" l="1"/>
  <c r="N91" i="1"/>
  <c r="M92" i="1"/>
  <c r="M91" i="1"/>
  <c r="L92" i="1"/>
  <c r="L91" i="1"/>
  <c r="I82" i="1"/>
  <c r="I81" i="1"/>
  <c r="I80" i="1"/>
  <c r="D80" i="1"/>
  <c r="E80" i="1"/>
  <c r="G80" i="1"/>
  <c r="D81" i="1"/>
  <c r="E81" i="1"/>
  <c r="G81" i="1"/>
  <c r="D82" i="1"/>
  <c r="E82" i="1"/>
  <c r="F82" i="1"/>
  <c r="G82" i="1"/>
  <c r="H82" i="1"/>
  <c r="C82" i="1"/>
  <c r="C81" i="1"/>
  <c r="C80" i="1"/>
  <c r="A82" i="1"/>
  <c r="A81" i="1"/>
  <c r="A80" i="1"/>
  <c r="D71" i="1"/>
  <c r="E71" i="1"/>
  <c r="F71" i="1"/>
  <c r="G71" i="1"/>
  <c r="H71" i="1"/>
  <c r="J71" i="1"/>
  <c r="K71" i="1"/>
  <c r="D72" i="1"/>
  <c r="E72" i="1"/>
  <c r="F72" i="1"/>
  <c r="G72" i="1"/>
  <c r="H72" i="1"/>
  <c r="J72" i="1"/>
  <c r="K72" i="1"/>
  <c r="D73" i="1"/>
  <c r="E73" i="1"/>
  <c r="F73" i="1"/>
  <c r="G73" i="1"/>
  <c r="H73" i="1"/>
  <c r="J73" i="1"/>
  <c r="K73" i="1"/>
  <c r="C73" i="1"/>
  <c r="C72" i="1"/>
  <c r="C71" i="1"/>
  <c r="A72" i="1"/>
  <c r="A73" i="1"/>
  <c r="A71" i="1"/>
  <c r="G63" i="1"/>
  <c r="J63" i="1"/>
  <c r="G64" i="1"/>
  <c r="J64" i="1"/>
  <c r="G65" i="1"/>
  <c r="J65" i="1"/>
  <c r="J62" i="1"/>
  <c r="C63" i="1"/>
  <c r="D63" i="1"/>
  <c r="E63" i="1"/>
  <c r="F63" i="1"/>
  <c r="C64" i="1"/>
  <c r="D64" i="1"/>
  <c r="E64" i="1"/>
  <c r="F64" i="1"/>
  <c r="C65" i="1"/>
  <c r="D65" i="1"/>
  <c r="E65" i="1"/>
  <c r="F65" i="1"/>
  <c r="D62" i="1"/>
  <c r="E62" i="1"/>
  <c r="F62" i="1"/>
  <c r="G62" i="1"/>
  <c r="C62" i="1"/>
  <c r="A63" i="1"/>
  <c r="A64" i="1"/>
  <c r="A65" i="1"/>
  <c r="A62" i="1"/>
  <c r="K63" i="1"/>
  <c r="K64" i="1"/>
  <c r="K65" i="1"/>
  <c r="K62" i="1"/>
  <c r="I63" i="1"/>
  <c r="H64" i="1"/>
  <c r="I65" i="1"/>
  <c r="I62" i="1"/>
  <c r="I32" i="38"/>
  <c r="H81" i="1" s="1"/>
  <c r="F81" i="1"/>
  <c r="W94" i="1"/>
  <c r="W93" i="1"/>
  <c r="X92" i="1"/>
  <c r="X93" i="1"/>
  <c r="X94" i="1"/>
  <c r="X91" i="1"/>
  <c r="I31" i="38"/>
  <c r="H80" i="1" s="1"/>
  <c r="G31" i="38"/>
  <c r="F80" i="1" s="1"/>
  <c r="I72" i="1"/>
  <c r="I73" i="1"/>
  <c r="I71" i="1"/>
  <c r="I64" i="1" l="1"/>
  <c r="H63" i="1"/>
  <c r="H65" i="1"/>
  <c r="H62" i="1"/>
  <c r="C39" i="38" l="1"/>
  <c r="Q5" i="2"/>
  <c r="R5" i="2" s="1"/>
  <c r="Q6" i="2"/>
  <c r="R6" i="2" s="1"/>
  <c r="Q7" i="2"/>
  <c r="R7" i="2" s="1"/>
  <c r="Q19" i="2"/>
  <c r="R19" i="2" s="1"/>
  <c r="Q20" i="2"/>
  <c r="R20" i="2" s="1"/>
  <c r="Q21" i="2"/>
  <c r="R21" i="2" s="1"/>
  <c r="K14" i="2"/>
  <c r="K20" i="2"/>
  <c r="K21" i="2"/>
  <c r="J35" i="38" l="1"/>
  <c r="I35" i="38"/>
  <c r="H35" i="38"/>
  <c r="G35" i="38"/>
  <c r="F35" i="38"/>
  <c r="E35" i="38"/>
  <c r="D35" i="38"/>
  <c r="L26" i="38"/>
  <c r="K26" i="38"/>
  <c r="J26" i="38"/>
  <c r="I26" i="38"/>
  <c r="H26" i="38"/>
  <c r="G26" i="38"/>
  <c r="F26" i="38"/>
  <c r="E26" i="38"/>
  <c r="D26" i="38"/>
  <c r="AF89" i="31" l="1"/>
  <c r="AF90" i="31"/>
  <c r="AF91" i="31"/>
  <c r="AF92" i="31"/>
  <c r="AF93" i="31"/>
  <c r="AF94" i="31"/>
  <c r="AF95" i="31"/>
  <c r="AF96" i="31"/>
  <c r="AF97" i="31"/>
  <c r="AF98" i="31"/>
  <c r="AF99" i="31"/>
  <c r="AF100" i="31"/>
  <c r="AF101" i="31"/>
  <c r="AF102" i="31"/>
  <c r="AF103" i="31"/>
  <c r="AF104" i="31"/>
  <c r="AF105" i="31"/>
  <c r="AF106" i="31"/>
  <c r="AF107" i="31"/>
  <c r="AF108" i="31"/>
  <c r="AF109" i="31"/>
  <c r="AF110" i="31"/>
  <c r="AF111" i="31"/>
  <c r="AF112" i="31"/>
  <c r="AF113" i="31"/>
  <c r="AF114" i="31"/>
  <c r="AF115" i="31"/>
  <c r="AF116" i="31"/>
  <c r="AF117" i="31"/>
  <c r="AF118" i="31"/>
  <c r="AF119" i="31"/>
  <c r="AF120" i="31"/>
  <c r="AF121" i="31"/>
  <c r="AF122" i="31"/>
  <c r="AF123" i="31"/>
  <c r="AF124" i="31"/>
  <c r="AF125" i="31"/>
  <c r="AF126" i="31"/>
  <c r="AF127" i="31"/>
  <c r="AF128" i="31"/>
  <c r="AF129" i="31"/>
  <c r="AF130" i="31"/>
  <c r="AF131" i="31"/>
  <c r="AF132" i="31"/>
  <c r="AF133" i="31"/>
  <c r="AF134" i="31"/>
  <c r="AF135" i="31"/>
  <c r="AF136" i="31"/>
  <c r="AF137" i="31"/>
  <c r="AF138" i="31"/>
  <c r="AF139" i="31"/>
  <c r="AF140" i="31"/>
  <c r="AF141" i="31"/>
  <c r="AF142" i="31"/>
  <c r="AF143" i="31"/>
  <c r="AF144" i="31"/>
  <c r="AF145" i="31"/>
  <c r="AF146" i="31"/>
  <c r="AF147" i="31"/>
  <c r="AF148" i="31"/>
  <c r="AF149" i="31"/>
  <c r="AF150" i="31"/>
  <c r="AF151" i="31"/>
  <c r="AF152" i="31"/>
  <c r="AF153" i="31"/>
  <c r="AF154" i="31"/>
  <c r="AF155" i="31"/>
  <c r="AF156" i="31"/>
  <c r="AF88" i="31"/>
  <c r="M56" i="31"/>
  <c r="P8" i="31"/>
  <c r="V13" i="1" s="1"/>
  <c r="P9" i="31"/>
  <c r="V14" i="1" s="1"/>
  <c r="P10" i="31"/>
  <c r="P11" i="31"/>
  <c r="P12" i="31"/>
  <c r="P13" i="31"/>
  <c r="P14" i="31"/>
  <c r="V15" i="1" s="1"/>
  <c r="P15" i="31"/>
  <c r="P16" i="31"/>
  <c r="P17" i="31"/>
  <c r="P18" i="31"/>
  <c r="P19" i="31"/>
  <c r="V16" i="1" s="1"/>
  <c r="P20" i="31"/>
  <c r="P21" i="31"/>
  <c r="P22" i="31"/>
  <c r="P23" i="31"/>
  <c r="P24" i="31"/>
  <c r="V17" i="1" s="1"/>
  <c r="P25" i="31"/>
  <c r="P26" i="31"/>
  <c r="P27" i="31"/>
  <c r="P28" i="31"/>
  <c r="P29" i="31"/>
  <c r="V18" i="1" s="1"/>
  <c r="P30" i="31"/>
  <c r="P31" i="31"/>
  <c r="P32" i="31"/>
  <c r="P33" i="31"/>
  <c r="P34" i="31"/>
  <c r="V19" i="1" s="1"/>
  <c r="P35" i="31"/>
  <c r="P36" i="31"/>
  <c r="P37" i="31"/>
  <c r="P38" i="31"/>
  <c r="P39" i="31"/>
  <c r="V20" i="1" s="1"/>
  <c r="P40" i="31"/>
  <c r="P41" i="31"/>
  <c r="P42" i="31"/>
  <c r="P43" i="31"/>
  <c r="P44" i="31"/>
  <c r="V21" i="1" s="1"/>
  <c r="P45" i="31"/>
  <c r="P46" i="31"/>
  <c r="P47" i="31"/>
  <c r="P48" i="31"/>
  <c r="P49" i="31"/>
  <c r="V22" i="1" s="1"/>
  <c r="P50" i="31"/>
  <c r="P51" i="31"/>
  <c r="P52" i="31"/>
  <c r="P53" i="31"/>
  <c r="P54" i="31"/>
  <c r="V23" i="1" s="1"/>
  <c r="P55" i="31"/>
  <c r="P56" i="31"/>
  <c r="P57" i="31"/>
  <c r="P58" i="31"/>
  <c r="P59" i="31"/>
  <c r="V24" i="1" s="1"/>
  <c r="P60" i="31"/>
  <c r="P61" i="31"/>
  <c r="P62" i="31"/>
  <c r="P63" i="31"/>
  <c r="P64" i="31"/>
  <c r="V25" i="1" s="1"/>
  <c r="P65" i="31"/>
  <c r="P66" i="31"/>
  <c r="P67" i="31"/>
  <c r="P68" i="31"/>
  <c r="V26" i="1" s="1"/>
  <c r="P69" i="31"/>
  <c r="P70" i="31"/>
  <c r="P71" i="31"/>
  <c r="P72" i="31"/>
  <c r="V27" i="1" s="1"/>
  <c r="P73" i="31"/>
  <c r="P74" i="31"/>
  <c r="P75" i="31"/>
  <c r="O8" i="31"/>
  <c r="U13" i="1" s="1"/>
  <c r="O9" i="31"/>
  <c r="U14" i="1" s="1"/>
  <c r="O10" i="31"/>
  <c r="O11" i="31"/>
  <c r="O12" i="31"/>
  <c r="O13" i="31"/>
  <c r="O14" i="31"/>
  <c r="U15" i="1" s="1"/>
  <c r="O15" i="31"/>
  <c r="O16" i="31"/>
  <c r="O17" i="31"/>
  <c r="O18" i="31"/>
  <c r="O19" i="31"/>
  <c r="U16" i="1" s="1"/>
  <c r="O20" i="31"/>
  <c r="O21" i="31"/>
  <c r="O22" i="31"/>
  <c r="O23" i="31"/>
  <c r="O24" i="31"/>
  <c r="U17" i="1" s="1"/>
  <c r="O25" i="31"/>
  <c r="O26" i="31"/>
  <c r="O27" i="31"/>
  <c r="O28" i="31"/>
  <c r="O29" i="31"/>
  <c r="U18" i="1" s="1"/>
  <c r="O30" i="31"/>
  <c r="O31" i="31"/>
  <c r="O32" i="31"/>
  <c r="O33" i="31"/>
  <c r="O34" i="31"/>
  <c r="U19" i="1" s="1"/>
  <c r="O35" i="31"/>
  <c r="O36" i="31"/>
  <c r="O37" i="31"/>
  <c r="O38" i="31"/>
  <c r="O39" i="31"/>
  <c r="U20" i="1" s="1"/>
  <c r="O40" i="31"/>
  <c r="O41" i="31"/>
  <c r="O42" i="31"/>
  <c r="O43" i="31"/>
  <c r="O44" i="31"/>
  <c r="U21" i="1" s="1"/>
  <c r="O45" i="31"/>
  <c r="O46" i="31"/>
  <c r="O47" i="31"/>
  <c r="O48" i="31"/>
  <c r="O49" i="31"/>
  <c r="U22" i="1" s="1"/>
  <c r="O50" i="31"/>
  <c r="O51" i="31"/>
  <c r="O52" i="31"/>
  <c r="O53" i="31"/>
  <c r="O54" i="31"/>
  <c r="U23" i="1" s="1"/>
  <c r="O55" i="31"/>
  <c r="O56" i="31"/>
  <c r="O57" i="31"/>
  <c r="O58" i="31"/>
  <c r="O59" i="31"/>
  <c r="U24" i="1" s="1"/>
  <c r="O60" i="31"/>
  <c r="O61" i="31"/>
  <c r="O62" i="31"/>
  <c r="O63" i="31"/>
  <c r="O64" i="31"/>
  <c r="U25" i="1" s="1"/>
  <c r="O65" i="31"/>
  <c r="O66" i="31"/>
  <c r="O67" i="31"/>
  <c r="O68" i="31"/>
  <c r="U26" i="1" s="1"/>
  <c r="O69" i="31"/>
  <c r="O70" i="31"/>
  <c r="O71" i="31"/>
  <c r="O72" i="31"/>
  <c r="U27" i="1" s="1"/>
  <c r="O73" i="31"/>
  <c r="O74" i="31"/>
  <c r="O75" i="31"/>
  <c r="N8" i="31"/>
  <c r="R13" i="1" s="1"/>
  <c r="N9" i="31"/>
  <c r="R14" i="1" s="1"/>
  <c r="N10" i="31"/>
  <c r="N11" i="31"/>
  <c r="N12" i="31"/>
  <c r="N13" i="31"/>
  <c r="N14" i="31"/>
  <c r="R15" i="1" s="1"/>
  <c r="N15" i="31"/>
  <c r="N16" i="31"/>
  <c r="N17" i="31"/>
  <c r="N18" i="31"/>
  <c r="N19" i="31"/>
  <c r="R16" i="1" s="1"/>
  <c r="N20" i="31"/>
  <c r="N21" i="31"/>
  <c r="N22" i="31"/>
  <c r="N23" i="31"/>
  <c r="N24" i="31"/>
  <c r="R17" i="1" s="1"/>
  <c r="N25" i="31"/>
  <c r="N26" i="31"/>
  <c r="N27" i="31"/>
  <c r="N28" i="31"/>
  <c r="N29" i="31"/>
  <c r="R18" i="1" s="1"/>
  <c r="N30" i="31"/>
  <c r="N31" i="31"/>
  <c r="N32" i="31"/>
  <c r="N33" i="31"/>
  <c r="N34" i="31"/>
  <c r="R19" i="1" s="1"/>
  <c r="N35" i="31"/>
  <c r="N36" i="31"/>
  <c r="N37" i="31"/>
  <c r="N38" i="31"/>
  <c r="N39" i="31"/>
  <c r="R20" i="1" s="1"/>
  <c r="N40" i="31"/>
  <c r="N41" i="31"/>
  <c r="N42" i="31"/>
  <c r="N43" i="31"/>
  <c r="N44" i="31"/>
  <c r="R21" i="1" s="1"/>
  <c r="N45" i="31"/>
  <c r="N46" i="31"/>
  <c r="N47" i="31"/>
  <c r="N48" i="31"/>
  <c r="N49" i="31"/>
  <c r="R22" i="1" s="1"/>
  <c r="N50" i="31"/>
  <c r="N51" i="31"/>
  <c r="N52" i="31"/>
  <c r="N53" i="31"/>
  <c r="N54" i="31"/>
  <c r="R23" i="1" s="1"/>
  <c r="N55" i="31"/>
  <c r="N56" i="31"/>
  <c r="N57" i="31"/>
  <c r="N58" i="31"/>
  <c r="N59" i="31"/>
  <c r="R24" i="1" s="1"/>
  <c r="N60" i="31"/>
  <c r="N61" i="31"/>
  <c r="N62" i="31"/>
  <c r="N63" i="31"/>
  <c r="N64" i="31"/>
  <c r="R25" i="1" s="1"/>
  <c r="N65" i="31"/>
  <c r="N66" i="31"/>
  <c r="N67" i="31"/>
  <c r="N68" i="31"/>
  <c r="R26" i="1" s="1"/>
  <c r="N69" i="31"/>
  <c r="N70" i="31"/>
  <c r="N71" i="31"/>
  <c r="N72" i="31"/>
  <c r="R27" i="1" s="1"/>
  <c r="N73" i="31"/>
  <c r="N74" i="31"/>
  <c r="N75" i="31"/>
  <c r="N7" i="31"/>
  <c r="O7" i="31"/>
  <c r="P7" i="31"/>
  <c r="M8" i="31"/>
  <c r="Q13" i="1" s="1"/>
  <c r="M9" i="31"/>
  <c r="Q14" i="1" s="1"/>
  <c r="M10" i="31"/>
  <c r="M12" i="31"/>
  <c r="M13" i="31"/>
  <c r="M14" i="31"/>
  <c r="Q15" i="1" s="1"/>
  <c r="M15" i="31"/>
  <c r="M16" i="31"/>
  <c r="M17" i="31"/>
  <c r="M18" i="31"/>
  <c r="M19" i="31"/>
  <c r="Q16" i="1" s="1"/>
  <c r="M20" i="31"/>
  <c r="M21" i="31"/>
  <c r="M22" i="31"/>
  <c r="M23" i="31"/>
  <c r="M24" i="31"/>
  <c r="Q17" i="1" s="1"/>
  <c r="M25" i="31"/>
  <c r="M26" i="31"/>
  <c r="M27" i="31"/>
  <c r="M28" i="31"/>
  <c r="M29" i="31"/>
  <c r="Q18" i="1" s="1"/>
  <c r="M30" i="31"/>
  <c r="M31" i="31"/>
  <c r="M32" i="31"/>
  <c r="M33" i="31"/>
  <c r="M34" i="31"/>
  <c r="Q19" i="1" s="1"/>
  <c r="M35" i="31"/>
  <c r="M36" i="31"/>
  <c r="M37" i="31"/>
  <c r="M38" i="31"/>
  <c r="M39" i="31"/>
  <c r="Q20" i="1" s="1"/>
  <c r="M40" i="31"/>
  <c r="M41" i="31"/>
  <c r="M42" i="31"/>
  <c r="M43" i="31"/>
  <c r="M44" i="31"/>
  <c r="Q21" i="1" s="1"/>
  <c r="M45" i="31"/>
  <c r="M46" i="31"/>
  <c r="M47" i="31"/>
  <c r="M48" i="31"/>
  <c r="M49" i="31"/>
  <c r="Q22" i="1" s="1"/>
  <c r="M50" i="31"/>
  <c r="M51" i="31"/>
  <c r="M52" i="31"/>
  <c r="M53" i="31"/>
  <c r="M54" i="31"/>
  <c r="Q23" i="1" s="1"/>
  <c r="M55" i="31"/>
  <c r="M57" i="31"/>
  <c r="M58" i="31"/>
  <c r="M59" i="31"/>
  <c r="Q24" i="1" s="1"/>
  <c r="M60" i="31"/>
  <c r="M61" i="31"/>
  <c r="M62" i="31"/>
  <c r="M63" i="31"/>
  <c r="M64" i="31"/>
  <c r="Q25" i="1" s="1"/>
  <c r="M65" i="31"/>
  <c r="M66" i="31"/>
  <c r="M67" i="31"/>
  <c r="M68" i="31"/>
  <c r="Q26" i="1" s="1"/>
  <c r="M69" i="31"/>
  <c r="M70" i="31"/>
  <c r="M71" i="31"/>
  <c r="M72" i="31"/>
  <c r="Q27" i="1" s="1"/>
  <c r="M73" i="31"/>
  <c r="M74" i="31"/>
  <c r="M75" i="31"/>
  <c r="U12" i="1" l="1"/>
  <c r="V12" i="1"/>
  <c r="H18" i="11"/>
  <c r="R12" i="1"/>
  <c r="H14" i="11"/>
  <c r="M7" i="31"/>
  <c r="K8" i="31"/>
  <c r="O13" i="1" s="1"/>
  <c r="W13" i="1" s="1"/>
  <c r="K9" i="31"/>
  <c r="O14" i="1" s="1"/>
  <c r="W14" i="1" s="1"/>
  <c r="K10" i="31"/>
  <c r="K11" i="31"/>
  <c r="K12" i="31"/>
  <c r="K13" i="31"/>
  <c r="K14" i="31"/>
  <c r="O15" i="1" s="1"/>
  <c r="X15" i="1" s="1"/>
  <c r="K15" i="31"/>
  <c r="K16" i="31"/>
  <c r="K17" i="31"/>
  <c r="K18" i="31"/>
  <c r="K19" i="31"/>
  <c r="O16" i="1" s="1"/>
  <c r="T16" i="1" s="1"/>
  <c r="K20" i="31"/>
  <c r="K21" i="31"/>
  <c r="K22" i="31"/>
  <c r="K23" i="31"/>
  <c r="K24" i="31"/>
  <c r="O17" i="1" s="1"/>
  <c r="T17" i="1" s="1"/>
  <c r="K25" i="31"/>
  <c r="K26" i="31"/>
  <c r="K27" i="31"/>
  <c r="K28" i="31"/>
  <c r="K29" i="31"/>
  <c r="O18" i="1" s="1"/>
  <c r="T18" i="1" s="1"/>
  <c r="K30" i="31"/>
  <c r="K31" i="31"/>
  <c r="K32" i="31"/>
  <c r="K33" i="31"/>
  <c r="K34" i="31"/>
  <c r="O19" i="1" s="1"/>
  <c r="T19" i="1" s="1"/>
  <c r="K35" i="31"/>
  <c r="K36" i="31"/>
  <c r="K37" i="31"/>
  <c r="K38" i="31"/>
  <c r="K39" i="31"/>
  <c r="O20" i="1" s="1"/>
  <c r="W20" i="1" s="1"/>
  <c r="K40" i="31"/>
  <c r="K41" i="31"/>
  <c r="K42" i="31"/>
  <c r="K43" i="31"/>
  <c r="K44" i="31"/>
  <c r="O21" i="1" s="1"/>
  <c r="W21" i="1" s="1"/>
  <c r="K45" i="31"/>
  <c r="K46" i="31"/>
  <c r="K47" i="31"/>
  <c r="K48" i="31"/>
  <c r="K49" i="31"/>
  <c r="O22" i="1" s="1"/>
  <c r="T22" i="1" s="1"/>
  <c r="K50" i="31"/>
  <c r="K51" i="31"/>
  <c r="K52" i="31"/>
  <c r="K53" i="31"/>
  <c r="K54" i="31"/>
  <c r="O23" i="1" s="1"/>
  <c r="W23" i="1" s="1"/>
  <c r="K55" i="31"/>
  <c r="K56" i="31"/>
  <c r="K57" i="31"/>
  <c r="K58" i="31"/>
  <c r="K59" i="31"/>
  <c r="O24" i="1" s="1"/>
  <c r="X24" i="1" s="1"/>
  <c r="K60" i="31"/>
  <c r="K61" i="31"/>
  <c r="K62" i="31"/>
  <c r="K63" i="31"/>
  <c r="K64" i="31"/>
  <c r="O25" i="1" s="1"/>
  <c r="T25" i="1" s="1"/>
  <c r="K65" i="31"/>
  <c r="K66" i="31"/>
  <c r="K67" i="31"/>
  <c r="K68" i="31"/>
  <c r="O26" i="1" s="1"/>
  <c r="T26" i="1" s="1"/>
  <c r="K69" i="31"/>
  <c r="K70" i="31"/>
  <c r="K71" i="31"/>
  <c r="K72" i="31"/>
  <c r="O27" i="1" s="1"/>
  <c r="W27" i="1" s="1"/>
  <c r="K73" i="31"/>
  <c r="K74" i="31"/>
  <c r="K75" i="31"/>
  <c r="K7" i="31"/>
  <c r="I18" i="11" l="1"/>
  <c r="I16" i="11"/>
  <c r="O12" i="1"/>
  <c r="X17" i="1"/>
  <c r="W16" i="1"/>
  <c r="S15" i="1"/>
  <c r="S23" i="1"/>
  <c r="S27" i="1"/>
  <c r="T27" i="1"/>
  <c r="X27" i="1"/>
  <c r="S17" i="1"/>
  <c r="S25" i="1"/>
  <c r="X13" i="1"/>
  <c r="Z13" i="1" s="1"/>
  <c r="S26" i="1"/>
  <c r="W25" i="1"/>
  <c r="X20" i="1"/>
  <c r="S22" i="1"/>
  <c r="X21" i="1"/>
  <c r="Z21" i="1" s="1"/>
  <c r="S13" i="1"/>
  <c r="T13" i="1"/>
  <c r="X23" i="1"/>
  <c r="X26" i="1"/>
  <c r="S21" i="1"/>
  <c r="T21" i="1"/>
  <c r="X25" i="1"/>
  <c r="W19" i="1"/>
  <c r="W17" i="1"/>
  <c r="T24" i="1"/>
  <c r="X22" i="1"/>
  <c r="T15" i="1"/>
  <c r="X19" i="1"/>
  <c r="W18" i="1"/>
  <c r="S20" i="1"/>
  <c r="S18" i="1"/>
  <c r="W15" i="1"/>
  <c r="Y15" i="1" s="1"/>
  <c r="T14" i="1"/>
  <c r="W26" i="1"/>
  <c r="X16" i="1"/>
  <c r="S14" i="1"/>
  <c r="T23" i="1"/>
  <c r="Q12" i="1"/>
  <c r="S19" i="1"/>
  <c r="W24" i="1"/>
  <c r="Z24" i="1" s="1"/>
  <c r="S24" i="1"/>
  <c r="S16" i="1"/>
  <c r="X18" i="1"/>
  <c r="T20" i="1"/>
  <c r="X14" i="1"/>
  <c r="W22" i="1"/>
  <c r="I8" i="31"/>
  <c r="I13" i="1" s="1"/>
  <c r="I9" i="31"/>
  <c r="I14" i="1" s="1"/>
  <c r="I10" i="31"/>
  <c r="I11" i="31"/>
  <c r="I12" i="31"/>
  <c r="I13" i="31"/>
  <c r="I14" i="31"/>
  <c r="I15" i="1" s="1"/>
  <c r="I15" i="31"/>
  <c r="I16" i="31"/>
  <c r="I17" i="31"/>
  <c r="I18" i="31"/>
  <c r="I19" i="31"/>
  <c r="I16" i="1" s="1"/>
  <c r="I20" i="31"/>
  <c r="I21" i="31"/>
  <c r="I22" i="31"/>
  <c r="I23" i="31"/>
  <c r="I24" i="31"/>
  <c r="I17" i="1" s="1"/>
  <c r="I25" i="31"/>
  <c r="I26" i="31"/>
  <c r="I27" i="31"/>
  <c r="I28" i="31"/>
  <c r="I29" i="31"/>
  <c r="I18" i="1" s="1"/>
  <c r="I30" i="31"/>
  <c r="I31" i="31"/>
  <c r="I32" i="31"/>
  <c r="I33" i="31"/>
  <c r="I34" i="31"/>
  <c r="I19" i="1" s="1"/>
  <c r="I35" i="31"/>
  <c r="I36" i="31"/>
  <c r="I37" i="31"/>
  <c r="I38" i="31"/>
  <c r="I39" i="31"/>
  <c r="I20" i="1" s="1"/>
  <c r="I40" i="31"/>
  <c r="I41" i="31"/>
  <c r="I42" i="31"/>
  <c r="I43" i="31"/>
  <c r="I44" i="31"/>
  <c r="I21" i="1" s="1"/>
  <c r="I45" i="31"/>
  <c r="I46" i="31"/>
  <c r="I47" i="31"/>
  <c r="I48" i="31"/>
  <c r="I49" i="31"/>
  <c r="I22" i="1" s="1"/>
  <c r="I50" i="31"/>
  <c r="I51" i="31"/>
  <c r="I52" i="31"/>
  <c r="I53" i="31"/>
  <c r="I54" i="31"/>
  <c r="I23" i="1" s="1"/>
  <c r="I55" i="31"/>
  <c r="I56" i="31"/>
  <c r="I57" i="31"/>
  <c r="I58" i="31"/>
  <c r="I59" i="31"/>
  <c r="I24" i="1" s="1"/>
  <c r="I60" i="31"/>
  <c r="I61" i="31"/>
  <c r="I62" i="31"/>
  <c r="I63" i="31"/>
  <c r="I64" i="31"/>
  <c r="I25" i="1" s="1"/>
  <c r="I65" i="31"/>
  <c r="I66" i="31"/>
  <c r="I67" i="31"/>
  <c r="I68" i="31"/>
  <c r="I26" i="1" s="1"/>
  <c r="I69" i="31"/>
  <c r="I70" i="31"/>
  <c r="I71" i="31"/>
  <c r="I72" i="31"/>
  <c r="I27" i="1" s="1"/>
  <c r="I73" i="31"/>
  <c r="I74" i="31"/>
  <c r="I75" i="31"/>
  <c r="I7" i="31"/>
  <c r="H8" i="31"/>
  <c r="H13" i="1" s="1"/>
  <c r="H9" i="31"/>
  <c r="H14" i="1" s="1"/>
  <c r="H10" i="31"/>
  <c r="H11" i="31"/>
  <c r="H12" i="31"/>
  <c r="H13" i="31"/>
  <c r="H14" i="31"/>
  <c r="H15" i="1" s="1"/>
  <c r="H15" i="31"/>
  <c r="H16" i="31"/>
  <c r="H17" i="31"/>
  <c r="H18" i="31"/>
  <c r="H19" i="31"/>
  <c r="H16" i="1" s="1"/>
  <c r="H20" i="31"/>
  <c r="H21" i="31"/>
  <c r="H22" i="31"/>
  <c r="H23" i="31"/>
  <c r="H24" i="31"/>
  <c r="H17" i="1" s="1"/>
  <c r="H25" i="31"/>
  <c r="H26" i="31"/>
  <c r="H27" i="31"/>
  <c r="H28" i="31"/>
  <c r="H29" i="31"/>
  <c r="H18" i="1" s="1"/>
  <c r="H30" i="31"/>
  <c r="H31" i="31"/>
  <c r="H32" i="31"/>
  <c r="H33" i="31"/>
  <c r="H34" i="31"/>
  <c r="H19" i="1" s="1"/>
  <c r="H35" i="31"/>
  <c r="H36" i="31"/>
  <c r="H37" i="31"/>
  <c r="H38" i="31"/>
  <c r="H39" i="31"/>
  <c r="H20" i="1" s="1"/>
  <c r="H40" i="31"/>
  <c r="H41" i="31"/>
  <c r="H42" i="31"/>
  <c r="H43" i="31"/>
  <c r="H44" i="31"/>
  <c r="H21" i="1" s="1"/>
  <c r="H45" i="31"/>
  <c r="H46" i="31"/>
  <c r="H47" i="31"/>
  <c r="H48" i="31"/>
  <c r="H49" i="31"/>
  <c r="H22" i="1" s="1"/>
  <c r="H50" i="31"/>
  <c r="H51" i="31"/>
  <c r="H52" i="31"/>
  <c r="H53" i="31"/>
  <c r="H54" i="31"/>
  <c r="H23" i="1" s="1"/>
  <c r="H55" i="31"/>
  <c r="H56" i="31"/>
  <c r="H57" i="31"/>
  <c r="H58" i="31"/>
  <c r="H59" i="31"/>
  <c r="H24" i="1" s="1"/>
  <c r="H60" i="31"/>
  <c r="H61" i="31"/>
  <c r="H62" i="31"/>
  <c r="H63" i="31"/>
  <c r="H64" i="31"/>
  <c r="H25" i="1" s="1"/>
  <c r="H65" i="31"/>
  <c r="H66" i="31"/>
  <c r="H67" i="31"/>
  <c r="H68" i="31"/>
  <c r="H26" i="1" s="1"/>
  <c r="H69" i="31"/>
  <c r="H70" i="31"/>
  <c r="H71" i="31"/>
  <c r="H72" i="31"/>
  <c r="H27" i="1" s="1"/>
  <c r="H73" i="31"/>
  <c r="H74" i="31"/>
  <c r="H75" i="31"/>
  <c r="H7" i="31"/>
  <c r="G13" i="1"/>
  <c r="G14" i="1"/>
  <c r="G15" i="1"/>
  <c r="G16" i="1"/>
  <c r="G17" i="1"/>
  <c r="G18" i="1"/>
  <c r="G19" i="1"/>
  <c r="G20" i="1"/>
  <c r="G22" i="1"/>
  <c r="G23" i="1"/>
  <c r="G24" i="1"/>
  <c r="G25" i="1"/>
  <c r="G26" i="1"/>
  <c r="G27" i="1"/>
  <c r="F8" i="31"/>
  <c r="F13" i="1" s="1"/>
  <c r="F9" i="31"/>
  <c r="F14" i="1" s="1"/>
  <c r="F10" i="31"/>
  <c r="F11" i="31"/>
  <c r="F12" i="31"/>
  <c r="F13" i="31"/>
  <c r="F14" i="31"/>
  <c r="F15" i="1" s="1"/>
  <c r="F15" i="31"/>
  <c r="F16" i="31"/>
  <c r="F17" i="31"/>
  <c r="F18" i="31"/>
  <c r="F19" i="31"/>
  <c r="F16" i="1" s="1"/>
  <c r="F20" i="31"/>
  <c r="F21" i="31"/>
  <c r="F22" i="31"/>
  <c r="F23" i="31"/>
  <c r="F24" i="31"/>
  <c r="F17" i="1" s="1"/>
  <c r="F25" i="31"/>
  <c r="F26" i="31"/>
  <c r="F27" i="31"/>
  <c r="F28" i="31"/>
  <c r="F29" i="31"/>
  <c r="F18" i="1" s="1"/>
  <c r="F30" i="31"/>
  <c r="F31" i="31"/>
  <c r="F32" i="31"/>
  <c r="F33" i="31"/>
  <c r="F34" i="31"/>
  <c r="F19" i="1" s="1"/>
  <c r="F35" i="31"/>
  <c r="F36" i="31"/>
  <c r="F37" i="31"/>
  <c r="F38" i="31"/>
  <c r="F39" i="31"/>
  <c r="F20" i="1" s="1"/>
  <c r="F40" i="31"/>
  <c r="F41" i="31"/>
  <c r="F42" i="31"/>
  <c r="F43" i="31"/>
  <c r="F44" i="31"/>
  <c r="F21" i="1" s="1"/>
  <c r="F45" i="31"/>
  <c r="F46" i="31"/>
  <c r="F47" i="31"/>
  <c r="F48" i="31"/>
  <c r="F49" i="31"/>
  <c r="F22" i="1" s="1"/>
  <c r="F50" i="31"/>
  <c r="F51" i="31"/>
  <c r="F52" i="31"/>
  <c r="F53" i="31"/>
  <c r="F54" i="31"/>
  <c r="F23" i="1" s="1"/>
  <c r="F55" i="31"/>
  <c r="F56" i="31"/>
  <c r="F57" i="31"/>
  <c r="F58" i="31"/>
  <c r="F59" i="31"/>
  <c r="F24" i="1" s="1"/>
  <c r="F60" i="31"/>
  <c r="F61" i="31"/>
  <c r="F62" i="31"/>
  <c r="F63" i="31"/>
  <c r="F64" i="31"/>
  <c r="F25" i="1" s="1"/>
  <c r="F65" i="31"/>
  <c r="F66" i="31"/>
  <c r="F67" i="31"/>
  <c r="F68" i="31"/>
  <c r="F26" i="1" s="1"/>
  <c r="F69" i="31"/>
  <c r="F70" i="31"/>
  <c r="F71" i="31"/>
  <c r="F72" i="31"/>
  <c r="F27" i="1" s="1"/>
  <c r="F73" i="31"/>
  <c r="F74" i="31"/>
  <c r="F75" i="31"/>
  <c r="F7" i="31"/>
  <c r="E8" i="31"/>
  <c r="E13" i="1" s="1"/>
  <c r="E9" i="31"/>
  <c r="E14" i="1" s="1"/>
  <c r="E10" i="31"/>
  <c r="E11" i="31"/>
  <c r="E12" i="31"/>
  <c r="E13" i="31"/>
  <c r="E14" i="31"/>
  <c r="E15" i="1" s="1"/>
  <c r="E15" i="31"/>
  <c r="E16" i="31"/>
  <c r="E17" i="31"/>
  <c r="E18" i="31"/>
  <c r="E19" i="31"/>
  <c r="E16" i="1" s="1"/>
  <c r="E20" i="31"/>
  <c r="E21" i="31"/>
  <c r="E22" i="31"/>
  <c r="E23" i="31"/>
  <c r="E24" i="31"/>
  <c r="E17" i="1" s="1"/>
  <c r="E25" i="31"/>
  <c r="E26" i="31"/>
  <c r="E27" i="31"/>
  <c r="E28" i="31"/>
  <c r="E29" i="31"/>
  <c r="E18" i="1" s="1"/>
  <c r="E30" i="31"/>
  <c r="E31" i="31"/>
  <c r="E32" i="31"/>
  <c r="E33" i="31"/>
  <c r="E34" i="31"/>
  <c r="E19" i="1" s="1"/>
  <c r="E35" i="31"/>
  <c r="E36" i="31"/>
  <c r="E37" i="31"/>
  <c r="E38" i="31"/>
  <c r="E39" i="31"/>
  <c r="E20" i="1" s="1"/>
  <c r="E40" i="31"/>
  <c r="E41" i="31"/>
  <c r="E42" i="31"/>
  <c r="E43" i="31"/>
  <c r="E44" i="31"/>
  <c r="E21" i="1" s="1"/>
  <c r="E45" i="31"/>
  <c r="E46" i="31"/>
  <c r="E47" i="31"/>
  <c r="E48" i="31"/>
  <c r="E49" i="31"/>
  <c r="E22" i="1" s="1"/>
  <c r="E50" i="31"/>
  <c r="E51" i="31"/>
  <c r="E52" i="31"/>
  <c r="E53" i="31"/>
  <c r="E54" i="31"/>
  <c r="E23" i="1" s="1"/>
  <c r="E55" i="31"/>
  <c r="E56" i="31"/>
  <c r="E57" i="31"/>
  <c r="E58" i="31"/>
  <c r="E59" i="31"/>
  <c r="E24" i="1" s="1"/>
  <c r="E60" i="31"/>
  <c r="E61" i="31"/>
  <c r="E62" i="31"/>
  <c r="E63" i="31"/>
  <c r="E64" i="31"/>
  <c r="E25" i="1" s="1"/>
  <c r="E65" i="31"/>
  <c r="E66" i="31"/>
  <c r="E67" i="31"/>
  <c r="E68" i="31"/>
  <c r="E26" i="1" s="1"/>
  <c r="E69" i="31"/>
  <c r="E70" i="31"/>
  <c r="E71" i="31"/>
  <c r="E72" i="31"/>
  <c r="E27" i="1" s="1"/>
  <c r="E73" i="31"/>
  <c r="E74" i="31"/>
  <c r="E75" i="31"/>
  <c r="E7" i="31"/>
  <c r="C8" i="31"/>
  <c r="C13" i="1" s="1"/>
  <c r="C9" i="31"/>
  <c r="C14" i="1" s="1"/>
  <c r="C10" i="31"/>
  <c r="C11" i="31"/>
  <c r="C12" i="31"/>
  <c r="C13" i="31"/>
  <c r="C14" i="31"/>
  <c r="C15" i="1" s="1"/>
  <c r="C15" i="31"/>
  <c r="C16" i="31"/>
  <c r="C17" i="31"/>
  <c r="C18" i="31"/>
  <c r="C19" i="31"/>
  <c r="C16" i="1" s="1"/>
  <c r="C20" i="31"/>
  <c r="C21" i="31"/>
  <c r="C22" i="31"/>
  <c r="C23" i="31"/>
  <c r="C24" i="31"/>
  <c r="C17" i="1" s="1"/>
  <c r="C25" i="31"/>
  <c r="C26" i="31"/>
  <c r="C27" i="31"/>
  <c r="C28" i="31"/>
  <c r="C29" i="31"/>
  <c r="C18" i="1" s="1"/>
  <c r="C30" i="31"/>
  <c r="C31" i="31"/>
  <c r="C32" i="31"/>
  <c r="C33" i="31"/>
  <c r="C34" i="31"/>
  <c r="C19" i="1" s="1"/>
  <c r="C35" i="31"/>
  <c r="C36" i="31"/>
  <c r="C37" i="31"/>
  <c r="C38" i="31"/>
  <c r="C39" i="31"/>
  <c r="C20" i="1" s="1"/>
  <c r="C40" i="31"/>
  <c r="C41" i="31"/>
  <c r="C42" i="31"/>
  <c r="C43" i="31"/>
  <c r="C44" i="31"/>
  <c r="C21" i="1" s="1"/>
  <c r="C45" i="31"/>
  <c r="C46" i="31"/>
  <c r="C47" i="31"/>
  <c r="C48" i="31"/>
  <c r="C49" i="31"/>
  <c r="C22" i="1" s="1"/>
  <c r="C50" i="31"/>
  <c r="C51" i="31"/>
  <c r="C52" i="31"/>
  <c r="C53" i="31"/>
  <c r="C54" i="31"/>
  <c r="C23" i="1" s="1"/>
  <c r="C55" i="31"/>
  <c r="C56" i="31"/>
  <c r="C57" i="31"/>
  <c r="C58" i="31"/>
  <c r="C59" i="31"/>
  <c r="C24" i="1" s="1"/>
  <c r="C60" i="31"/>
  <c r="C61" i="31"/>
  <c r="C62" i="31"/>
  <c r="C63" i="31"/>
  <c r="C64" i="31"/>
  <c r="C25" i="1" s="1"/>
  <c r="C65" i="31"/>
  <c r="C66" i="31"/>
  <c r="C67" i="31"/>
  <c r="C68" i="31"/>
  <c r="C26" i="1" s="1"/>
  <c r="C69" i="31"/>
  <c r="C70" i="31"/>
  <c r="C71" i="31"/>
  <c r="C72" i="31"/>
  <c r="C27" i="1" s="1"/>
  <c r="C73" i="31"/>
  <c r="C74" i="31"/>
  <c r="C75" i="31"/>
  <c r="C7" i="31"/>
  <c r="A67" i="31"/>
  <c r="A68" i="31"/>
  <c r="A26" i="1" s="1"/>
  <c r="A69" i="31"/>
  <c r="A70" i="31"/>
  <c r="A71" i="31"/>
  <c r="A72" i="31"/>
  <c r="A27" i="1" s="1"/>
  <c r="A73" i="31"/>
  <c r="A74" i="31"/>
  <c r="A75" i="31"/>
  <c r="A8" i="31"/>
  <c r="A13" i="1" s="1"/>
  <c r="A9" i="31"/>
  <c r="A14" i="1" s="1"/>
  <c r="L11" i="41" s="1"/>
  <c r="A10" i="31"/>
  <c r="A11" i="31"/>
  <c r="A12" i="31"/>
  <c r="A13" i="31"/>
  <c r="A14" i="31"/>
  <c r="A15" i="1" s="1"/>
  <c r="A15" i="31"/>
  <c r="A16" i="31"/>
  <c r="A17" i="31"/>
  <c r="A18" i="31"/>
  <c r="A19" i="31"/>
  <c r="A16" i="1" s="1"/>
  <c r="A20" i="31"/>
  <c r="A21" i="31"/>
  <c r="A22" i="31"/>
  <c r="A23" i="31"/>
  <c r="A24" i="31"/>
  <c r="A17" i="1" s="1"/>
  <c r="A25" i="31"/>
  <c r="A26" i="31"/>
  <c r="A27" i="31"/>
  <c r="A28" i="31"/>
  <c r="A29" i="31"/>
  <c r="A18" i="1" s="1"/>
  <c r="A30" i="31"/>
  <c r="A31" i="31"/>
  <c r="A32" i="31"/>
  <c r="A33" i="31"/>
  <c r="A34" i="31"/>
  <c r="A19" i="1" s="1"/>
  <c r="A35" i="31"/>
  <c r="A36" i="31"/>
  <c r="A37" i="31"/>
  <c r="A38" i="31"/>
  <c r="A39" i="31"/>
  <c r="A20" i="1" s="1"/>
  <c r="A40" i="31"/>
  <c r="A41" i="31"/>
  <c r="A42" i="31"/>
  <c r="A43" i="31"/>
  <c r="A44" i="31"/>
  <c r="A21" i="1" s="1"/>
  <c r="A45" i="31"/>
  <c r="A46" i="31"/>
  <c r="A47" i="31"/>
  <c r="A48" i="31"/>
  <c r="A49" i="31"/>
  <c r="A22" i="1" s="1"/>
  <c r="A50" i="31"/>
  <c r="A51" i="31"/>
  <c r="A52" i="31"/>
  <c r="A53" i="31"/>
  <c r="A54" i="31"/>
  <c r="A23" i="1" s="1"/>
  <c r="A55" i="31"/>
  <c r="A56" i="31"/>
  <c r="A57" i="31"/>
  <c r="A58" i="31"/>
  <c r="A59" i="31"/>
  <c r="A24" i="1" s="1"/>
  <c r="A60" i="31"/>
  <c r="A61" i="31"/>
  <c r="A62" i="31"/>
  <c r="A63" i="31"/>
  <c r="A64" i="31"/>
  <c r="A25" i="1" s="1"/>
  <c r="A65" i="31"/>
  <c r="A66" i="31"/>
  <c r="A7" i="31"/>
  <c r="A12" i="1" s="1"/>
  <c r="E12" i="19"/>
  <c r="C15" i="19"/>
  <c r="D15" i="19" s="1"/>
  <c r="C14" i="19"/>
  <c r="D14" i="19" s="1"/>
  <c r="C13" i="19"/>
  <c r="D13" i="19" s="1"/>
  <c r="C12" i="19"/>
  <c r="D12" i="19" s="1"/>
  <c r="C11" i="19"/>
  <c r="C9" i="19"/>
  <c r="D9" i="19" s="1"/>
  <c r="C8" i="19"/>
  <c r="D8" i="19" s="1"/>
  <c r="D5" i="19"/>
  <c r="D6" i="19"/>
  <c r="D7" i="19"/>
  <c r="D4" i="19"/>
  <c r="C12" i="1" l="1"/>
  <c r="C29" i="1" s="1"/>
  <c r="D24" i="1" s="1"/>
  <c r="L77" i="31"/>
  <c r="J18" i="11"/>
  <c r="G12" i="1"/>
  <c r="I12" i="1"/>
  <c r="H12" i="1"/>
  <c r="F12" i="1"/>
  <c r="H14" i="2"/>
  <c r="E12" i="1"/>
  <c r="Z17" i="1"/>
  <c r="Y17" i="1"/>
  <c r="J25" i="1"/>
  <c r="K27" i="1"/>
  <c r="L14" i="1"/>
  <c r="J13" i="1"/>
  <c r="L15" i="1"/>
  <c r="Y18" i="1"/>
  <c r="Z18" i="1"/>
  <c r="J26" i="1"/>
  <c r="K25" i="1"/>
  <c r="K22" i="1"/>
  <c r="L22" i="1"/>
  <c r="Y26" i="1"/>
  <c r="Z26" i="1"/>
  <c r="Y27" i="1"/>
  <c r="Z27" i="1"/>
  <c r="J16" i="1"/>
  <c r="K20" i="1"/>
  <c r="L27" i="1"/>
  <c r="L17" i="1"/>
  <c r="K17" i="1"/>
  <c r="Z23" i="1"/>
  <c r="Y23" i="1"/>
  <c r="J23" i="1"/>
  <c r="K15" i="1"/>
  <c r="L24" i="1"/>
  <c r="J18" i="1"/>
  <c r="L19" i="1"/>
  <c r="Z19" i="1"/>
  <c r="Y19" i="1"/>
  <c r="J20" i="1"/>
  <c r="K24" i="1"/>
  <c r="L26" i="1"/>
  <c r="L21" i="1"/>
  <c r="K21" i="1"/>
  <c r="L13" i="1"/>
  <c r="Y22" i="1"/>
  <c r="Z22" i="1"/>
  <c r="Y21" i="1"/>
  <c r="J15" i="1"/>
  <c r="K19" i="1"/>
  <c r="L16" i="1"/>
  <c r="Z20" i="1"/>
  <c r="Y20" i="1"/>
  <c r="Y24" i="1"/>
  <c r="J22" i="1"/>
  <c r="K14" i="1"/>
  <c r="K23" i="1"/>
  <c r="L23" i="1"/>
  <c r="J27" i="1"/>
  <c r="J17" i="1"/>
  <c r="K26" i="1"/>
  <c r="K13" i="1"/>
  <c r="K18" i="1"/>
  <c r="L18" i="1"/>
  <c r="Z16" i="1"/>
  <c r="Y16" i="1"/>
  <c r="Z15" i="1"/>
  <c r="J24" i="1"/>
  <c r="K16" i="1"/>
  <c r="L25" i="1"/>
  <c r="Z14" i="1"/>
  <c r="Y14" i="1"/>
  <c r="Z25" i="1"/>
  <c r="Y25" i="1"/>
  <c r="J19" i="1"/>
  <c r="J14" i="1"/>
  <c r="L20" i="1"/>
  <c r="Y13" i="1"/>
  <c r="G21" i="1"/>
  <c r="J21" i="1" s="1"/>
  <c r="D11" i="19"/>
  <c r="D10" i="19"/>
  <c r="I18" i="2" l="1"/>
  <c r="Q18" i="2"/>
  <c r="R18" i="2" s="1"/>
  <c r="I16" i="2"/>
  <c r="Q16" i="2"/>
  <c r="R16" i="2" s="1"/>
  <c r="G79" i="31"/>
  <c r="D77" i="31"/>
  <c r="H79" i="31"/>
  <c r="D25" i="1"/>
  <c r="M14" i="1"/>
  <c r="N21" i="1"/>
  <c r="D27" i="1"/>
  <c r="N14" i="1"/>
  <c r="N13" i="1"/>
  <c r="M13" i="1"/>
  <c r="N18" i="1"/>
  <c r="M18" i="1"/>
  <c r="M21" i="1"/>
  <c r="N15" i="1"/>
  <c r="M15" i="1"/>
  <c r="D26" i="1"/>
  <c r="M26" i="1"/>
  <c r="N26" i="1"/>
  <c r="N25" i="1"/>
  <c r="M25" i="1"/>
  <c r="N16" i="1"/>
  <c r="M16" i="1"/>
  <c r="N23" i="1"/>
  <c r="M23" i="1"/>
  <c r="N24" i="1"/>
  <c r="M24" i="1"/>
  <c r="N17" i="1"/>
  <c r="M17" i="1"/>
  <c r="N27" i="1"/>
  <c r="M27" i="1"/>
  <c r="N19" i="1"/>
  <c r="M19" i="1"/>
  <c r="M22" i="1"/>
  <c r="N22" i="1"/>
  <c r="M20" i="1"/>
  <c r="N20" i="1"/>
  <c r="N1" i="21"/>
  <c r="F4" i="2"/>
  <c r="Q4" i="2"/>
  <c r="R4" i="2" s="1"/>
  <c r="J18" i="2" l="1"/>
  <c r="L19" i="25"/>
  <c r="F96" i="1"/>
  <c r="G3" i="42" l="1"/>
  <c r="C26" i="41" l="1"/>
  <c r="S3" i="1"/>
  <c r="D26" i="41" l="1"/>
  <c r="AE6" i="28" l="1"/>
  <c r="E67" i="20" s="1"/>
  <c r="J23" i="20" l="1"/>
  <c r="J53" i="32"/>
  <c r="I53" i="32"/>
  <c r="H53" i="32"/>
  <c r="G53" i="32"/>
  <c r="F53" i="32"/>
  <c r="I3" i="35"/>
  <c r="C53" i="32" l="1"/>
  <c r="E53" i="32"/>
  <c r="D53" i="32"/>
  <c r="B53" i="32"/>
  <c r="Z25" i="6" l="1"/>
  <c r="Z24" i="6"/>
  <c r="AD77" i="1" l="1"/>
  <c r="AC77" i="1"/>
  <c r="AB77" i="1"/>
  <c r="Z77" i="1"/>
  <c r="AD76" i="1"/>
  <c r="AC76" i="1"/>
  <c r="AB76" i="1"/>
  <c r="Z76" i="1"/>
  <c r="AD75" i="1"/>
  <c r="AC75" i="1"/>
  <c r="AB75" i="1"/>
  <c r="Z75" i="1"/>
  <c r="AD74" i="1"/>
  <c r="AC74" i="1"/>
  <c r="AB74" i="1"/>
  <c r="Z74" i="1"/>
  <c r="AD73" i="1"/>
  <c r="AC73" i="1"/>
  <c r="AB73" i="1"/>
  <c r="Z73" i="1"/>
  <c r="AD72" i="1"/>
  <c r="AC72" i="1"/>
  <c r="AB72" i="1"/>
  <c r="Z72" i="1"/>
  <c r="AD71" i="1"/>
  <c r="AC71" i="1"/>
  <c r="AB71" i="1"/>
  <c r="Z71" i="1"/>
  <c r="AD70" i="1"/>
  <c r="AC70" i="1"/>
  <c r="AB70" i="1"/>
  <c r="Z70" i="1"/>
  <c r="AD69" i="1"/>
  <c r="AC69" i="1"/>
  <c r="AB69" i="1"/>
  <c r="Z69" i="1"/>
  <c r="AD68" i="1"/>
  <c r="AC68" i="1"/>
  <c r="AB68" i="1"/>
  <c r="Z68" i="1"/>
  <c r="AD67" i="1"/>
  <c r="AC67" i="1"/>
  <c r="AB67" i="1"/>
  <c r="Z67" i="1"/>
  <c r="AD66" i="1"/>
  <c r="AC66" i="1"/>
  <c r="AB66" i="1"/>
  <c r="Z66" i="1"/>
  <c r="AD65" i="1"/>
  <c r="AC65" i="1"/>
  <c r="AB65" i="1"/>
  <c r="Z65" i="1"/>
  <c r="AD64" i="1"/>
  <c r="AC64" i="1"/>
  <c r="AB64" i="1"/>
  <c r="Z64" i="1"/>
  <c r="AD63" i="1"/>
  <c r="AC63" i="1"/>
  <c r="AB63" i="1"/>
  <c r="Z63" i="1"/>
  <c r="AD62" i="1"/>
  <c r="AC62" i="1"/>
  <c r="AB62" i="1"/>
  <c r="Z62" i="1" l="1"/>
  <c r="U91" i="1" l="1"/>
  <c r="X1" i="39" l="1"/>
  <c r="U93" i="1" l="1"/>
  <c r="U87" i="1"/>
  <c r="N90" i="1"/>
  <c r="N89" i="1"/>
  <c r="N88" i="1"/>
  <c r="N87" i="1"/>
  <c r="G9" i="12" l="1"/>
  <c r="H9" i="12"/>
  <c r="Z9" i="12"/>
  <c r="AA9" i="12"/>
  <c r="AB9" i="12"/>
  <c r="Z10" i="12"/>
  <c r="AA10" i="12"/>
  <c r="AB10" i="12"/>
  <c r="Z11" i="12"/>
  <c r="AA11" i="12"/>
  <c r="AB11" i="12"/>
  <c r="Z12" i="12"/>
  <c r="AA12" i="12"/>
  <c r="AB12" i="12"/>
  <c r="Z13" i="12"/>
  <c r="AA13" i="12"/>
  <c r="AB13" i="12"/>
  <c r="Z14" i="12"/>
  <c r="AA14" i="12"/>
  <c r="AB14" i="12"/>
  <c r="Z15" i="12"/>
  <c r="AA15" i="12"/>
  <c r="AB15" i="12"/>
  <c r="W9" i="12"/>
  <c r="W10" i="12"/>
  <c r="W11" i="12"/>
  <c r="W12" i="12"/>
  <c r="W13" i="12"/>
  <c r="W14" i="12"/>
  <c r="W15" i="12"/>
  <c r="W16" i="12"/>
  <c r="W17" i="12"/>
  <c r="W18" i="12"/>
  <c r="W19" i="12"/>
  <c r="J9" i="12" l="1"/>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C2" i="35"/>
  <c r="Q63" i="1" l="1"/>
  <c r="S63" i="1"/>
  <c r="T63" i="1"/>
  <c r="U63" i="1"/>
  <c r="V63" i="1"/>
  <c r="O64" i="1"/>
  <c r="P64" i="1"/>
  <c r="Q64" i="1"/>
  <c r="R64" i="1"/>
  <c r="S64" i="1"/>
  <c r="T64" i="1"/>
  <c r="U64" i="1"/>
  <c r="V64" i="1"/>
  <c r="O65" i="1"/>
  <c r="P65" i="1"/>
  <c r="Q65" i="1"/>
  <c r="R65" i="1"/>
  <c r="S65" i="1"/>
  <c r="T65" i="1"/>
  <c r="U65" i="1"/>
  <c r="V65" i="1"/>
  <c r="O66" i="1"/>
  <c r="P66" i="1"/>
  <c r="Q66" i="1"/>
  <c r="R66" i="1"/>
  <c r="S66" i="1"/>
  <c r="T66" i="1"/>
  <c r="U66" i="1"/>
  <c r="V66" i="1"/>
  <c r="N64" i="1"/>
  <c r="N65" i="1"/>
  <c r="N66" i="1"/>
  <c r="H85" i="1"/>
  <c r="G85" i="1" s="1"/>
  <c r="F85" i="1" s="1"/>
  <c r="E85" i="1" s="1"/>
  <c r="D85" i="1" s="1"/>
  <c r="C85" i="1" s="1"/>
  <c r="G27" i="2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X6" i="29" l="1"/>
  <c r="O6" i="29" s="1"/>
  <c r="P4" i="28" l="1"/>
  <c r="Y4" i="28"/>
  <c r="R6" i="28"/>
  <c r="E6" i="28"/>
  <c r="E4" i="28"/>
  <c r="E2" i="28"/>
  <c r="E8" i="29"/>
  <c r="E6" i="29"/>
  <c r="AD94" i="1" l="1"/>
  <c r="AF93" i="1"/>
  <c r="AD92" i="1"/>
  <c r="AF91" i="1"/>
  <c r="N4" i="11"/>
  <c r="O4" i="11" s="1"/>
  <c r="C4" i="11"/>
  <c r="F4" i="11"/>
  <c r="I4" i="11"/>
  <c r="T1" i="31"/>
  <c r="D3" i="19"/>
  <c r="I3" i="19"/>
  <c r="C22" i="21"/>
  <c r="L69" i="31" l="1"/>
  <c r="L72" i="31"/>
  <c r="L70" i="31"/>
  <c r="L73" i="31"/>
  <c r="L71" i="31"/>
  <c r="L75" i="31"/>
  <c r="L74" i="31"/>
  <c r="L57" i="31"/>
  <c r="L56" i="31"/>
  <c r="L55" i="31"/>
  <c r="L58" i="31"/>
  <c r="L54" i="31"/>
  <c r="L62" i="31"/>
  <c r="L63" i="31"/>
  <c r="L61" i="31"/>
  <c r="L59" i="31"/>
  <c r="L60" i="31"/>
  <c r="L19" i="31"/>
  <c r="L22" i="31"/>
  <c r="L20" i="31"/>
  <c r="L23" i="31"/>
  <c r="L21" i="31"/>
  <c r="L27" i="31"/>
  <c r="L26" i="31"/>
  <c r="L28" i="31"/>
  <c r="L31" i="31"/>
  <c r="L30" i="31"/>
  <c r="L33" i="31"/>
  <c r="L29" i="31"/>
  <c r="L32" i="31"/>
  <c r="L34" i="31"/>
  <c r="L36" i="31"/>
  <c r="L35" i="31"/>
  <c r="L38" i="31"/>
  <c r="L37" i="31"/>
  <c r="L39" i="31"/>
  <c r="L42" i="31"/>
  <c r="L41" i="31"/>
  <c r="L43" i="31"/>
  <c r="L40" i="31"/>
  <c r="L7" i="31"/>
  <c r="L13" i="31"/>
  <c r="L24" i="31"/>
  <c r="AD91" i="1"/>
  <c r="AD93" i="1"/>
  <c r="AF92" i="1"/>
  <c r="D72" i="31" l="1"/>
  <c r="D71" i="31"/>
  <c r="D70" i="31"/>
  <c r="D73" i="31"/>
  <c r="D69" i="31"/>
  <c r="D75" i="31"/>
  <c r="D74" i="31"/>
  <c r="D57" i="31"/>
  <c r="D56" i="31"/>
  <c r="D58" i="31"/>
  <c r="D54" i="31"/>
  <c r="D55" i="31"/>
  <c r="D63" i="31"/>
  <c r="D60" i="31"/>
  <c r="D61" i="31"/>
  <c r="D59" i="31"/>
  <c r="D62" i="31"/>
  <c r="D20" i="31"/>
  <c r="D22" i="31"/>
  <c r="D21" i="31"/>
  <c r="D19" i="31"/>
  <c r="D23" i="31"/>
  <c r="D26" i="31"/>
  <c r="D28" i="31"/>
  <c r="D27" i="31"/>
  <c r="D24" i="31"/>
  <c r="D31" i="31"/>
  <c r="D30" i="31"/>
  <c r="D33" i="31"/>
  <c r="D29" i="31"/>
  <c r="D32" i="31"/>
  <c r="D36" i="31"/>
  <c r="D35" i="31"/>
  <c r="D38" i="31"/>
  <c r="D37" i="31"/>
  <c r="D34" i="31"/>
  <c r="D43" i="31"/>
  <c r="D40" i="31"/>
  <c r="D39" i="31"/>
  <c r="D42" i="31"/>
  <c r="D41" i="31"/>
  <c r="D7" i="31"/>
  <c r="D13" i="31"/>
  <c r="AE94" i="1"/>
  <c r="AE93" i="1"/>
  <c r="AE92" i="1"/>
  <c r="AE91" i="1"/>
  <c r="L12" i="25" l="1"/>
  <c r="H7" i="41" s="1"/>
  <c r="L14" i="25"/>
  <c r="L17" i="25"/>
  <c r="L5" i="25"/>
  <c r="L13" i="25"/>
  <c r="H8" i="41" s="1"/>
  <c r="L4" i="25"/>
  <c r="L11" i="25"/>
  <c r="H6" i="41" s="1"/>
  <c r="L6" i="25"/>
  <c r="H4" i="41" s="1"/>
  <c r="L8" i="25"/>
  <c r="H5" i="41" s="1"/>
  <c r="AF94" i="1"/>
  <c r="L18" i="25"/>
  <c r="H11" i="41" s="1"/>
  <c r="L20" i="25"/>
  <c r="L21" i="25"/>
  <c r="L22" i="25"/>
  <c r="L2" i="25"/>
  <c r="L3" i="25"/>
  <c r="AC94" i="1"/>
  <c r="AC91" i="1"/>
  <c r="AC93" i="1"/>
  <c r="AC92" i="1"/>
  <c r="AG94" i="1"/>
  <c r="H2" i="25"/>
  <c r="I2" i="25" s="1"/>
  <c r="G2" i="25"/>
  <c r="N5" i="11"/>
  <c r="I5" i="11"/>
  <c r="I6" i="11" s="1"/>
  <c r="B1" i="2"/>
  <c r="I7" i="41" l="1"/>
  <c r="J7" i="41"/>
  <c r="I8" i="41"/>
  <c r="J8" i="41"/>
  <c r="I6" i="41"/>
  <c r="J6" i="41"/>
  <c r="I4" i="41"/>
  <c r="J4" i="41"/>
  <c r="J5" i="41"/>
  <c r="I5" i="41"/>
  <c r="I11" i="41"/>
  <c r="J11" i="41"/>
  <c r="J16" i="2"/>
  <c r="J14" i="41"/>
  <c r="I14" i="41"/>
  <c r="M4" i="2"/>
  <c r="J4" i="2"/>
  <c r="AG92" i="1"/>
  <c r="AG91" i="1"/>
  <c r="AH93" i="1"/>
  <c r="AG93" i="1"/>
  <c r="AH91" i="1" l="1"/>
  <c r="AH92" i="1"/>
  <c r="AH94" i="1"/>
  <c r="AG37" i="1" l="1"/>
  <c r="AG38" i="1"/>
  <c r="AG39" i="1"/>
  <c r="AG40" i="1"/>
  <c r="AG41" i="1"/>
  <c r="AG36" i="1"/>
  <c r="AF41" i="1"/>
  <c r="AE41" i="1"/>
  <c r="AF40" i="1"/>
  <c r="AE40" i="1"/>
  <c r="AF39" i="1"/>
  <c r="AE39" i="1"/>
  <c r="AF38" i="1"/>
  <c r="AE38" i="1"/>
  <c r="AF37" i="1"/>
  <c r="AE37" i="1"/>
  <c r="AF36" i="1"/>
  <c r="AE36" i="1"/>
  <c r="AF35" i="1"/>
  <c r="AE35" i="1"/>
  <c r="AF34" i="1"/>
  <c r="AE34" i="1"/>
  <c r="AF33" i="1"/>
  <c r="AE33" i="1"/>
  <c r="AF32" i="1"/>
  <c r="AE32" i="1"/>
  <c r="AD37" i="1"/>
  <c r="AD38" i="1"/>
  <c r="AD39" i="1"/>
  <c r="AD40" i="1"/>
  <c r="AD41" i="1"/>
  <c r="AD36" i="1"/>
  <c r="AD34" i="1"/>
  <c r="AD35" i="1"/>
  <c r="AA39" i="1"/>
  <c r="AA40" i="1"/>
  <c r="AA41" i="1"/>
  <c r="AB39" i="1"/>
  <c r="AB40" i="1"/>
  <c r="AB41" i="1"/>
  <c r="AA35" i="1"/>
  <c r="AA36" i="1"/>
  <c r="AA37" i="1"/>
  <c r="AA38" i="1"/>
  <c r="AB34" i="1"/>
  <c r="AB35" i="1"/>
  <c r="AB36" i="1"/>
  <c r="AB37" i="1"/>
  <c r="AB38" i="1"/>
  <c r="AB33" i="1"/>
  <c r="AB32" i="1"/>
  <c r="C21" i="21"/>
  <c r="C20" i="21"/>
  <c r="C15" i="21" l="1"/>
  <c r="G15" i="19"/>
  <c r="AH41" i="1" s="1"/>
  <c r="K3" i="36"/>
  <c r="E5" i="36"/>
  <c r="E4" i="36"/>
  <c r="G4" i="19"/>
  <c r="G5" i="19"/>
  <c r="AH33" i="1" s="1"/>
  <c r="G6" i="19"/>
  <c r="AH34" i="1" s="1"/>
  <c r="G7" i="19"/>
  <c r="AH35" i="1" s="1"/>
  <c r="G4" i="35"/>
  <c r="D4" i="35" s="1"/>
  <c r="C3" i="35"/>
  <c r="D15" i="31"/>
  <c r="I7" i="11" l="1"/>
  <c r="D17" i="31"/>
  <c r="D18" i="31"/>
  <c r="D16" i="31"/>
  <c r="M79" i="31"/>
  <c r="D25" i="31" s="1"/>
  <c r="P79" i="31"/>
  <c r="O79" i="31"/>
  <c r="N236" i="31" s="1"/>
  <c r="N79" i="31"/>
  <c r="D47" i="31"/>
  <c r="E3" i="12"/>
  <c r="E79" i="31"/>
  <c r="F79" i="31"/>
  <c r="G236" i="31"/>
  <c r="I79" i="31"/>
  <c r="F3" i="35"/>
  <c r="D68" i="31"/>
  <c r="D67" i="31"/>
  <c r="D66" i="31"/>
  <c r="D65" i="31"/>
  <c r="D64" i="31"/>
  <c r="D53" i="31"/>
  <c r="D52" i="31"/>
  <c r="D46" i="31"/>
  <c r="D45" i="31"/>
  <c r="D44" i="31"/>
  <c r="D48" i="31"/>
  <c r="D10" i="31"/>
  <c r="D51" i="31"/>
  <c r="D14" i="31"/>
  <c r="D50" i="31"/>
  <c r="D12" i="31"/>
  <c r="D49" i="31"/>
  <c r="D11" i="31"/>
  <c r="Q17" i="2" l="1"/>
  <c r="R17" i="2" s="1"/>
  <c r="L25" i="31"/>
  <c r="O236" i="31"/>
  <c r="P236" i="31" s="1"/>
  <c r="D6" i="41"/>
  <c r="H236" i="31"/>
  <c r="I236" i="31" s="1"/>
  <c r="B6" i="41"/>
  <c r="H82" i="31"/>
  <c r="I8" i="11"/>
  <c r="E4" i="12"/>
  <c r="O4" i="1" s="1"/>
  <c r="N6" i="11"/>
  <c r="T11" i="36"/>
  <c r="AE11" i="36"/>
  <c r="K7" i="35" l="1"/>
  <c r="E5" i="12"/>
  <c r="L3" i="42" s="1"/>
  <c r="I9" i="11" l="1"/>
  <c r="S6" i="1"/>
  <c r="L28" i="1"/>
  <c r="D28" i="1" l="1"/>
  <c r="I10" i="11" l="1"/>
  <c r="E1" i="2"/>
  <c r="I11" i="11" l="1"/>
  <c r="G4" i="2"/>
  <c r="AG98" i="1"/>
  <c r="AF98" i="1"/>
  <c r="W98" i="1"/>
  <c r="S98" i="1"/>
  <c r="R98" i="1"/>
  <c r="Q98" i="1"/>
  <c r="M6" i="12"/>
  <c r="R80" i="1" s="1"/>
  <c r="N12" i="11" l="1"/>
  <c r="F76" i="1"/>
  <c r="C76" i="1"/>
  <c r="D76" i="1"/>
  <c r="G76" i="1"/>
  <c r="J76" i="1"/>
  <c r="E76" i="1"/>
  <c r="AH3" i="12"/>
  <c r="I59" i="12"/>
  <c r="F59" i="12"/>
  <c r="AD33" i="1"/>
  <c r="I12" i="11" l="1"/>
  <c r="U72" i="1"/>
  <c r="U71" i="1"/>
  <c r="U70" i="1"/>
  <c r="U69" i="1"/>
  <c r="U68" i="1"/>
  <c r="O72" i="1"/>
  <c r="O71" i="1"/>
  <c r="O70" i="1"/>
  <c r="O69" i="1"/>
  <c r="O68"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I13" i="11" l="1"/>
  <c r="N13" i="11"/>
  <c r="DO4" i="33"/>
  <c r="EE4" i="33"/>
  <c r="EU4" i="33"/>
  <c r="DP4" i="33"/>
  <c r="EF4" i="33"/>
  <c r="EV4" i="33"/>
  <c r="DQ4" i="33"/>
  <c r="EG4" i="33"/>
  <c r="EW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X62" i="1"/>
  <c r="X63" i="1"/>
  <c r="X64" i="1"/>
  <c r="X65" i="1"/>
  <c r="X66" i="1"/>
  <c r="X67" i="1"/>
  <c r="X68" i="1"/>
  <c r="X69" i="1"/>
  <c r="X70" i="1"/>
  <c r="X71" i="1"/>
  <c r="X72" i="1"/>
  <c r="X73" i="1"/>
  <c r="X74" i="1"/>
  <c r="X75" i="1"/>
  <c r="X76" i="1"/>
  <c r="X77" i="1"/>
  <c r="I14" i="11" l="1"/>
  <c r="FG3" i="33"/>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2" i="1"/>
  <c r="FD3" i="33"/>
  <c r="EN3" i="33"/>
  <c r="DX3" i="33"/>
  <c r="DH3" i="33"/>
  <c r="FI3" i="33"/>
  <c r="ES3" i="33"/>
  <c r="EC3" i="33"/>
  <c r="DM3" i="33"/>
  <c r="FA3" i="33"/>
  <c r="EK3" i="33"/>
  <c r="DU3" i="33"/>
  <c r="DE3" i="33"/>
  <c r="AH63" i="1"/>
  <c r="GA4" i="33"/>
  <c r="FZ4" i="33"/>
  <c r="FY4" i="33"/>
  <c r="FX4" i="33"/>
  <c r="FW4" i="33"/>
  <c r="FV4" i="33"/>
  <c r="FU4" i="33"/>
  <c r="FT4" i="33"/>
  <c r="FS4" i="33"/>
  <c r="AC12" i="12" l="1"/>
  <c r="AC13" i="12"/>
  <c r="AC14" i="12"/>
  <c r="AC15" i="12"/>
  <c r="AC16" i="12"/>
  <c r="AC17" i="12"/>
  <c r="AC18" i="12"/>
  <c r="AC19" i="12"/>
  <c r="AC20" i="12"/>
  <c r="AC21" i="12"/>
  <c r="AC22" i="12"/>
  <c r="AC23"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AA3" i="1" l="1"/>
  <c r="I4" i="33" s="1"/>
  <c r="Q1" i="27"/>
  <c r="P1" i="27"/>
  <c r="S1" i="31"/>
  <c r="X28" i="1"/>
  <c r="W28" i="1"/>
  <c r="T28" i="1"/>
  <c r="S28" i="1"/>
  <c r="K28" i="1"/>
  <c r="J28" i="1"/>
  <c r="H29" i="1" l="1"/>
  <c r="U75" i="1" s="1"/>
  <c r="L12" i="1"/>
  <c r="T12" i="1"/>
  <c r="X12" i="1"/>
  <c r="S12" i="1"/>
  <c r="W12" i="1"/>
  <c r="K12" i="1"/>
  <c r="A86" i="1"/>
  <c r="FK2" i="33" s="1"/>
  <c r="A87" i="1"/>
  <c r="A88" i="1"/>
  <c r="F88" i="1"/>
  <c r="A89" i="1"/>
  <c r="FK3" i="33" s="1"/>
  <c r="B89" i="1"/>
  <c r="FL3" i="33" s="1"/>
  <c r="C89" i="1"/>
  <c r="FM3" i="33" s="1"/>
  <c r="D89" i="1"/>
  <c r="FN3" i="33" s="1"/>
  <c r="E89" i="1"/>
  <c r="F89" i="1"/>
  <c r="G89" i="1"/>
  <c r="H89" i="1"/>
  <c r="I89" i="1"/>
  <c r="J89" i="1"/>
  <c r="K89" i="1"/>
  <c r="A90" i="1"/>
  <c r="FK4" i="33" s="1"/>
  <c r="B90" i="1"/>
  <c r="FL4" i="33" s="1"/>
  <c r="C90" i="1"/>
  <c r="FM4" i="33" s="1"/>
  <c r="D90" i="1"/>
  <c r="FN4" i="33" s="1"/>
  <c r="G90" i="1"/>
  <c r="H90" i="1"/>
  <c r="A91" i="1"/>
  <c r="D91" i="1"/>
  <c r="H91" i="1"/>
  <c r="D92" i="1"/>
  <c r="F92" i="1"/>
  <c r="A93" i="1"/>
  <c r="B93" i="1"/>
  <c r="C93" i="1"/>
  <c r="D93" i="1"/>
  <c r="E93" i="1"/>
  <c r="F93" i="1"/>
  <c r="G93" i="1"/>
  <c r="H93" i="1"/>
  <c r="I93" i="1"/>
  <c r="J93" i="1"/>
  <c r="K93" i="1"/>
  <c r="A94" i="1"/>
  <c r="FO4" i="33" s="1"/>
  <c r="B94" i="1"/>
  <c r="FP4" i="33" s="1"/>
  <c r="D94" i="1"/>
  <c r="E94" i="1"/>
  <c r="F94" i="1"/>
  <c r="G94" i="1"/>
  <c r="H94" i="1"/>
  <c r="FQ4" i="33" s="1"/>
  <c r="I94" i="1"/>
  <c r="FR4" i="33" s="1"/>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L20" i="11" l="1"/>
  <c r="L10" i="31"/>
  <c r="L15" i="31"/>
  <c r="L11" i="31"/>
  <c r="L14" i="31"/>
  <c r="L9" i="31"/>
  <c r="L16" i="31"/>
  <c r="L12" i="31"/>
  <c r="D9" i="31"/>
  <c r="L46" i="31"/>
  <c r="L18" i="31"/>
  <c r="L47" i="31"/>
  <c r="L45" i="31"/>
  <c r="L17" i="31"/>
  <c r="L44" i="31"/>
  <c r="L48" i="31"/>
  <c r="L64" i="31"/>
  <c r="L51" i="31"/>
  <c r="L65" i="31"/>
  <c r="L50" i="31"/>
  <c r="L49" i="31"/>
  <c r="L53" i="31"/>
  <c r="L52" i="31"/>
  <c r="L68" i="31"/>
  <c r="L67" i="31"/>
  <c r="L66" i="31"/>
  <c r="L8" i="31"/>
  <c r="AN31" i="29"/>
  <c r="J12" i="1"/>
  <c r="G29" i="1"/>
  <c r="AW27" i="29"/>
  <c r="AR33" i="29" s="1"/>
  <c r="AY21" i="29"/>
  <c r="AY20" i="29"/>
  <c r="AF17" i="29"/>
  <c r="AC10" i="29" s="1"/>
  <c r="AY22" i="29"/>
  <c r="Q29" i="1"/>
  <c r="AY23" i="29"/>
  <c r="D8" i="31"/>
  <c r="AW24" i="29"/>
  <c r="AW23" i="29"/>
  <c r="AW22" i="29"/>
  <c r="AW20" i="29"/>
  <c r="AV25" i="29"/>
  <c r="AX24" i="29" s="1"/>
  <c r="L78" i="31" l="1"/>
  <c r="L21" i="11"/>
  <c r="D78" i="31"/>
  <c r="Z3" i="1"/>
  <c r="AY25" i="29"/>
  <c r="AW25" i="29"/>
  <c r="AR31" i="29" s="1"/>
  <c r="AW31" i="29" s="1"/>
  <c r="AX21" i="29"/>
  <c r="AX22" i="29"/>
  <c r="AX20" i="29"/>
  <c r="AX23" i="29"/>
  <c r="W29" i="28"/>
  <c r="L29" i="28"/>
  <c r="D67" i="20" s="1"/>
  <c r="D29" i="28"/>
  <c r="X27" i="28"/>
  <c r="AX25" i="29" l="1"/>
  <c r="L22" i="11"/>
  <c r="I67" i="11" s="1"/>
  <c r="J9" i="27"/>
  <c r="J94" i="1" s="1"/>
  <c r="C9" i="27"/>
  <c r="C94" i="1" s="1"/>
  <c r="F5" i="27"/>
  <c r="E5" i="27"/>
  <c r="E90" i="1" s="1"/>
  <c r="Z5" i="1" l="1"/>
  <c r="F90" i="1"/>
  <c r="F45" i="9" s="1"/>
  <c r="M89" i="1"/>
  <c r="L90" i="1"/>
  <c r="L89" i="1"/>
  <c r="L88" i="1"/>
  <c r="L87" i="1"/>
  <c r="V93" i="1"/>
  <c r="V92" i="1"/>
  <c r="V91" i="1"/>
  <c r="V90" i="1"/>
  <c r="V89" i="1"/>
  <c r="V88" i="1"/>
  <c r="V87" i="1"/>
  <c r="P52" i="6"/>
  <c r="U89" i="1"/>
  <c r="U92" i="1"/>
  <c r="U90" i="1"/>
  <c r="U88" i="1"/>
  <c r="T93" i="1"/>
  <c r="T92" i="1"/>
  <c r="T91" i="1"/>
  <c r="T90" i="1"/>
  <c r="T89" i="1"/>
  <c r="T88" i="1"/>
  <c r="T87" i="1"/>
  <c r="S93" i="1"/>
  <c r="S92" i="1"/>
  <c r="S91" i="1"/>
  <c r="S90" i="1"/>
  <c r="S89" i="1"/>
  <c r="S88" i="1"/>
  <c r="S87" i="1"/>
  <c r="J5" i="27" l="1"/>
  <c r="J90" i="1" s="1"/>
  <c r="I90" i="1"/>
  <c r="T94" i="1"/>
  <c r="CW4" i="33" s="1"/>
  <c r="V94" i="1"/>
  <c r="U94" i="1"/>
  <c r="AD32" i="1"/>
  <c r="AG32" i="1"/>
  <c r="AG33" i="1"/>
  <c r="AG34" i="1"/>
  <c r="AG35" i="1"/>
  <c r="AA33" i="1"/>
  <c r="AA34" i="1"/>
  <c r="AA32" i="1"/>
  <c r="F47" i="9" l="1"/>
  <c r="CX4" i="33"/>
  <c r="K46" i="11" l="1"/>
  <c r="L46" i="11" s="1"/>
  <c r="D22" i="1"/>
  <c r="D21" i="1"/>
  <c r="D20" i="1"/>
  <c r="D19" i="1"/>
  <c r="D17" i="1"/>
  <c r="D18" i="1"/>
  <c r="D16" i="1"/>
  <c r="D14" i="1"/>
  <c r="D13" i="1"/>
  <c r="D15" i="1"/>
  <c r="D23" i="1"/>
  <c r="K29" i="1"/>
  <c r="J29" i="1"/>
  <c r="AC4" i="33" s="1"/>
  <c r="AG1" i="1" l="1"/>
  <c r="A4" i="33" l="1"/>
  <c r="C1" i="34"/>
  <c r="B6" i="1" l="1"/>
  <c r="E4" i="33" s="1"/>
  <c r="B5" i="1"/>
  <c r="D4" i="33" s="1"/>
  <c r="B4" i="1"/>
  <c r="D3" i="42" l="1"/>
  <c r="D3" i="35"/>
  <c r="B4" i="33"/>
  <c r="E3" i="42"/>
  <c r="C4" i="33"/>
  <c r="W92" i="1"/>
  <c r="W91" i="1"/>
  <c r="X90" i="1"/>
  <c r="AH86" i="1"/>
  <c r="AG86" i="1"/>
  <c r="AF86" i="1"/>
  <c r="AE86" i="1"/>
  <c r="AD86" i="1"/>
  <c r="X86" i="1"/>
  <c r="W86" i="1"/>
  <c r="Y86" i="1"/>
  <c r="AD90" i="1" l="1"/>
  <c r="AE90" i="1"/>
  <c r="AC90" i="1"/>
  <c r="AF90" i="1"/>
  <c r="AG90" i="1"/>
  <c r="AH90" i="1"/>
  <c r="W90" i="1"/>
  <c r="BX4" i="33" l="1"/>
  <c r="CB4" i="33"/>
  <c r="CC4" i="33"/>
  <c r="M90" i="1"/>
  <c r="M88" i="1"/>
  <c r="M87" i="1"/>
  <c r="C3" i="19"/>
  <c r="N94" i="1" l="1"/>
  <c r="Q84" i="1" s="1"/>
  <c r="CV4" i="33" s="1"/>
  <c r="M94" i="1"/>
  <c r="AH98" i="1"/>
  <c r="M3" i="24"/>
  <c r="F46" i="9" l="1"/>
  <c r="P84" i="1"/>
  <c r="CU4" i="33" s="1"/>
  <c r="K4" i="20"/>
  <c r="L5" i="20"/>
  <c r="L4" i="20"/>
  <c r="CA4" i="33" l="1"/>
  <c r="BZ4" i="33"/>
  <c r="BY4" i="33"/>
  <c r="BW4" i="33"/>
  <c r="BV4" i="33"/>
  <c r="BU4" i="33"/>
  <c r="BT4" i="33"/>
  <c r="BE4" i="33"/>
  <c r="BG4" i="33"/>
  <c r="BI4" i="33"/>
  <c r="BK4" i="33"/>
  <c r="BM4" i="33"/>
  <c r="BO4" i="33"/>
  <c r="BQ4" i="33"/>
  <c r="BS4" i="33"/>
  <c r="BP4" i="33"/>
  <c r="BL4" i="33"/>
  <c r="BH4" i="33"/>
  <c r="BD4" i="33"/>
  <c r="AD84" i="1"/>
  <c r="AH84" i="1"/>
  <c r="AG84" i="1"/>
  <c r="AF84" i="1"/>
  <c r="AE84" i="1"/>
  <c r="Y84" i="1"/>
  <c r="X84" i="1"/>
  <c r="W84" i="1"/>
  <c r="AG82" i="1"/>
  <c r="AF82" i="1"/>
  <c r="AE82" i="1"/>
  <c r="AD82" i="1"/>
  <c r="Y82" i="1"/>
  <c r="X82" i="1"/>
  <c r="W82" i="1"/>
  <c r="AH82" i="1" l="1"/>
  <c r="M5" i="12"/>
  <c r="Y4" i="33"/>
  <c r="O5" i="1"/>
  <c r="W4" i="33" s="1"/>
  <c r="U4" i="33"/>
  <c r="P51" i="6"/>
  <c r="V6" i="1" l="1"/>
  <c r="U74" i="1"/>
  <c r="V4" i="33"/>
  <c r="B37" i="6"/>
  <c r="C37" i="6" s="1"/>
  <c r="D37" i="6" s="1"/>
  <c r="E37" i="6" s="1"/>
  <c r="F37" i="6" s="1"/>
  <c r="G37" i="6" s="1"/>
  <c r="H37" i="6" s="1"/>
  <c r="I37" i="6" s="1"/>
  <c r="J37" i="6" s="1"/>
  <c r="K37" i="6" s="1"/>
  <c r="L37" i="6" s="1"/>
  <c r="M37" i="6" s="1"/>
  <c r="N37" i="6" s="1"/>
  <c r="O37" i="6" s="1"/>
  <c r="B35" i="6"/>
  <c r="C33" i="6"/>
  <c r="N80" i="1"/>
  <c r="CJ4" i="33" s="1"/>
  <c r="N79" i="1"/>
  <c r="CI4" i="33" s="1"/>
  <c r="N78" i="1"/>
  <c r="CH4" i="33" s="1"/>
  <c r="AB3" i="12"/>
  <c r="Y6" i="12"/>
  <c r="R76" i="1" s="1"/>
  <c r="Y5" i="12"/>
  <c r="R75" i="1" s="1"/>
  <c r="Y4" i="12"/>
  <c r="Y3" i="12"/>
  <c r="R74" i="1" s="1"/>
  <c r="CK4" i="33" s="1"/>
  <c r="U6" i="12"/>
  <c r="N76" i="1" s="1"/>
  <c r="U5" i="12"/>
  <c r="N75" i="1" s="1"/>
  <c r="U4" i="12"/>
  <c r="Q4" i="12"/>
  <c r="Q3" i="12"/>
  <c r="U3" i="12"/>
  <c r="E6" i="12"/>
  <c r="F5" i="12"/>
  <c r="J4" i="12"/>
  <c r="D6" i="12"/>
  <c r="C10" i="6"/>
  <c r="B14" i="6"/>
  <c r="C14" i="6" s="1"/>
  <c r="D14" i="6" s="1"/>
  <c r="E14" i="6" s="1"/>
  <c r="F14" i="6" s="1"/>
  <c r="G14" i="6" s="1"/>
  <c r="H14" i="6" s="1"/>
  <c r="I14" i="6" s="1"/>
  <c r="J14" i="6" s="1"/>
  <c r="K14" i="6" s="1"/>
  <c r="L14" i="6" s="1"/>
  <c r="M14" i="6" s="1"/>
  <c r="N14" i="6" s="1"/>
  <c r="O14" i="6" s="1"/>
  <c r="B12" i="6"/>
  <c r="AG18" i="6"/>
  <c r="E6" i="1"/>
  <c r="E5" i="1"/>
  <c r="G4" i="33" s="1"/>
  <c r="E4" i="1"/>
  <c r="F4" i="33" s="1"/>
  <c r="B6" i="6"/>
  <c r="C6" i="6" s="1"/>
  <c r="D6" i="6" s="1"/>
  <c r="E6" i="6" s="1"/>
  <c r="F6" i="6" s="1"/>
  <c r="G6" i="6" s="1"/>
  <c r="H6" i="6" s="1"/>
  <c r="I6" i="6" s="1"/>
  <c r="J6" i="6" s="1"/>
  <c r="K6" i="6" s="1"/>
  <c r="L6" i="6" s="1"/>
  <c r="M6" i="6" s="1"/>
  <c r="N6" i="6" s="1"/>
  <c r="O6" i="6" s="1"/>
  <c r="B4" i="6"/>
  <c r="D10" i="6" l="1"/>
  <c r="D33" i="6"/>
  <c r="H4" i="33"/>
  <c r="F3" i="42"/>
  <c r="N77" i="1"/>
  <c r="CG4" i="33" s="1"/>
  <c r="F48" i="9"/>
  <c r="CM4" i="33"/>
  <c r="CF4" i="33"/>
  <c r="N74" i="1"/>
  <c r="CD4" i="33" s="1"/>
  <c r="R78" i="1"/>
  <c r="CO4" i="33" s="1"/>
  <c r="I5" i="12"/>
  <c r="S4" i="1" s="1"/>
  <c r="U79" i="1"/>
  <c r="R79" i="1"/>
  <c r="CP4" i="33" s="1"/>
  <c r="CE4" i="33"/>
  <c r="R77" i="1"/>
  <c r="CN4" i="33" s="1"/>
  <c r="U77" i="1"/>
  <c r="AB5" i="12"/>
  <c r="AK18" i="6"/>
  <c r="E33" i="6" l="1"/>
  <c r="E10" i="6"/>
  <c r="Z4" i="33"/>
  <c r="X6" i="1"/>
  <c r="U78" i="1"/>
  <c r="CL4" i="33"/>
  <c r="A5" i="11"/>
  <c r="A5" i="2"/>
  <c r="A6" i="2" s="1"/>
  <c r="A7" i="2" s="1"/>
  <c r="A8" i="2" s="1"/>
  <c r="A9" i="2" s="1"/>
  <c r="A6" i="11" l="1"/>
  <c r="A7" i="11" s="1"/>
  <c r="E11" i="6" s="1"/>
  <c r="C11" i="6"/>
  <c r="C12" i="6" s="1"/>
  <c r="C34" i="6"/>
  <c r="C35" i="6" s="1"/>
  <c r="F10" i="6"/>
  <c r="F33" i="6"/>
  <c r="C14" i="21"/>
  <c r="C13" i="21"/>
  <c r="C12" i="21"/>
  <c r="H3" i="1" s="1"/>
  <c r="D11" i="6" l="1"/>
  <c r="D12" i="6" s="1"/>
  <c r="E12" i="6" s="1"/>
  <c r="A8" i="11"/>
  <c r="F34" i="6" s="1"/>
  <c r="E34" i="6"/>
  <c r="D34" i="6"/>
  <c r="D35" i="6" s="1"/>
  <c r="G33" i="6"/>
  <c r="G10" i="6"/>
  <c r="N7" i="11"/>
  <c r="N8" i="11"/>
  <c r="D38" i="21"/>
  <c r="D34" i="21"/>
  <c r="D26" i="21"/>
  <c r="D47" i="21"/>
  <c r="D30" i="21"/>
  <c r="L5" i="1"/>
  <c r="T4" i="33" s="1"/>
  <c r="L4" i="1"/>
  <c r="S4" i="33" s="1"/>
  <c r="J4" i="33"/>
  <c r="L3" i="1"/>
  <c r="R4" i="33" s="1"/>
  <c r="C18" i="21"/>
  <c r="H5" i="1"/>
  <c r="C17" i="21"/>
  <c r="H4" i="1"/>
  <c r="K4" i="33" s="1"/>
  <c r="C16" i="21"/>
  <c r="C19" i="21"/>
  <c r="D43" i="21" s="1"/>
  <c r="H6" i="1"/>
  <c r="C23" i="21"/>
  <c r="E35" i="6" l="1"/>
  <c r="F35" i="6" s="1"/>
  <c r="A9" i="11"/>
  <c r="G11" i="6" s="1"/>
  <c r="F11" i="6"/>
  <c r="F12" i="6" s="1"/>
  <c r="L4" i="33"/>
  <c r="B4" i="41"/>
  <c r="H3" i="42"/>
  <c r="H10" i="6"/>
  <c r="H33" i="6"/>
  <c r="M4" i="33"/>
  <c r="I3" i="42"/>
  <c r="K3" i="42" s="1"/>
  <c r="N9" i="11"/>
  <c r="J4" i="1"/>
  <c r="O4" i="33" s="1"/>
  <c r="L6" i="1"/>
  <c r="J6" i="1"/>
  <c r="Q4" i="33" s="1"/>
  <c r="J3" i="1"/>
  <c r="N4" i="33" s="1"/>
  <c r="J5" i="1"/>
  <c r="P4" i="33" s="1"/>
  <c r="I85" i="1"/>
  <c r="BC4" i="33" s="1"/>
  <c r="AT4" i="33"/>
  <c r="G67" i="1"/>
  <c r="F67" i="1"/>
  <c r="E67" i="1"/>
  <c r="D67" i="1"/>
  <c r="C67" i="1"/>
  <c r="AP4" i="33" s="1"/>
  <c r="A10" i="11" l="1"/>
  <c r="H11" i="6" s="1"/>
  <c r="G34" i="6"/>
  <c r="G35" i="6" s="1"/>
  <c r="I10" i="6"/>
  <c r="I33" i="6"/>
  <c r="G12" i="6"/>
  <c r="AC3" i="42"/>
  <c r="J3" i="42"/>
  <c r="A11" i="11" l="1"/>
  <c r="I34" i="6" s="1"/>
  <c r="H34" i="6"/>
  <c r="H35" i="6" s="1"/>
  <c r="J33" i="6"/>
  <c r="H12" i="6"/>
  <c r="J10" i="6"/>
  <c r="N11" i="11"/>
  <c r="I76" i="1"/>
  <c r="BA4" i="33"/>
  <c r="AZ4" i="33"/>
  <c r="AY4" i="33"/>
  <c r="AX4" i="33"/>
  <c r="F50" i="9"/>
  <c r="J22" i="20"/>
  <c r="F49" i="9" s="1"/>
  <c r="A12" i="11" l="1"/>
  <c r="A13" i="11" s="1"/>
  <c r="K10" i="6"/>
  <c r="K33" i="6"/>
  <c r="I35" i="6"/>
  <c r="I67" i="1"/>
  <c r="AQ4" i="33" s="1"/>
  <c r="Z6" i="1"/>
  <c r="J34" i="6" l="1"/>
  <c r="J35" i="6" s="1"/>
  <c r="L33" i="6"/>
  <c r="K34" i="6"/>
  <c r="L10" i="6"/>
  <c r="A14" i="11"/>
  <c r="AI4" i="33"/>
  <c r="AW4" i="33"/>
  <c r="BB4" i="33"/>
  <c r="AH4" i="33"/>
  <c r="AH32" i="1"/>
  <c r="M10" i="6" l="1"/>
  <c r="L11" i="6"/>
  <c r="M33" i="6"/>
  <c r="K35" i="6"/>
  <c r="A15" i="11"/>
  <c r="N14" i="11"/>
  <c r="K76" i="1"/>
  <c r="AV4" i="33" s="1"/>
  <c r="K67" i="1"/>
  <c r="AS4" i="33" s="1"/>
  <c r="H76" i="1"/>
  <c r="J67" i="1"/>
  <c r="AR4" i="33" s="1"/>
  <c r="Z4" i="1"/>
  <c r="AU4" i="33"/>
  <c r="M11" i="6" l="1"/>
  <c r="N33" i="6"/>
  <c r="L35" i="6"/>
  <c r="N10" i="6"/>
  <c r="A16" i="11"/>
  <c r="N15" i="11"/>
  <c r="H67" i="1"/>
  <c r="N11" i="6" l="1"/>
  <c r="M35" i="6"/>
  <c r="O10" i="6"/>
  <c r="O33" i="6"/>
  <c r="A17" i="11"/>
  <c r="N16" i="11"/>
  <c r="O6" i="1"/>
  <c r="X4" i="33" s="1"/>
  <c r="P33" i="6" l="1"/>
  <c r="P10" i="6"/>
  <c r="N35" i="6"/>
  <c r="A18" i="11"/>
  <c r="N17" i="11"/>
  <c r="G12" i="19"/>
  <c r="AH38" i="1" s="1"/>
  <c r="G13" i="19"/>
  <c r="AH39" i="1" s="1"/>
  <c r="G14" i="19"/>
  <c r="AH40" i="1" s="1"/>
  <c r="G10" i="19"/>
  <c r="AH36" i="1" s="1"/>
  <c r="G9" i="19"/>
  <c r="G11" i="19"/>
  <c r="AH37" i="1" s="1"/>
  <c r="G8" i="19"/>
  <c r="P11" i="6" l="1"/>
  <c r="O35" i="6"/>
  <c r="Q33" i="6"/>
  <c r="Q10" i="6"/>
  <c r="A19" i="11"/>
  <c r="N18" i="11"/>
  <c r="E3" i="19"/>
  <c r="Q11" i="6" l="1"/>
  <c r="A24" i="6" s="1"/>
  <c r="R10" i="6"/>
  <c r="R33" i="6"/>
  <c r="P35" i="6"/>
  <c r="B43" i="6"/>
  <c r="A20" i="11"/>
  <c r="N19" i="11"/>
  <c r="L3" i="19"/>
  <c r="B3" i="19" s="1"/>
  <c r="G3" i="19"/>
  <c r="R11" i="6" l="1"/>
  <c r="Q35" i="6"/>
  <c r="S33" i="6"/>
  <c r="S10" i="6"/>
  <c r="A21" i="11"/>
  <c r="N20" i="11"/>
  <c r="BF4" i="33"/>
  <c r="BJ4" i="33"/>
  <c r="BN4" i="33"/>
  <c r="BR4" i="33"/>
  <c r="S11" i="6" l="1"/>
  <c r="R35" i="6"/>
  <c r="T33" i="6"/>
  <c r="T10" i="6"/>
  <c r="A22" i="11"/>
  <c r="N21" i="11"/>
  <c r="T11" i="6" l="1"/>
  <c r="S35" i="6"/>
  <c r="U10" i="6"/>
  <c r="U33" i="6"/>
  <c r="A23" i="11"/>
  <c r="N22" i="11"/>
  <c r="K45" i="9"/>
  <c r="V33" i="6" l="1"/>
  <c r="V10" i="6"/>
  <c r="U15" i="6"/>
  <c r="T35" i="6"/>
  <c r="A24" i="11"/>
  <c r="L5" i="2"/>
  <c r="M5" i="2" s="1"/>
  <c r="W10" i="6" l="1"/>
  <c r="V15" i="6"/>
  <c r="W33" i="6"/>
  <c r="A43" i="6"/>
  <c r="F43" i="6" s="1"/>
  <c r="L6" i="2"/>
  <c r="M6" i="2" s="1"/>
  <c r="A25" i="11"/>
  <c r="X33" i="6" l="1"/>
  <c r="X10" i="6"/>
  <c r="W15" i="6"/>
  <c r="L7" i="2"/>
  <c r="M7" i="2" s="1"/>
  <c r="A26" i="11"/>
  <c r="B24" i="6" l="1"/>
  <c r="D24" i="6" s="1"/>
  <c r="H24" i="6"/>
  <c r="S84" i="1" s="1"/>
  <c r="X15" i="6"/>
  <c r="L8" i="2"/>
  <c r="L9" i="2" s="1"/>
  <c r="A27" i="11"/>
  <c r="M9" i="2" l="1"/>
  <c r="L10" i="2"/>
  <c r="M8" i="2"/>
  <c r="A28" i="11"/>
  <c r="M10" i="2" l="1"/>
  <c r="L11" i="2"/>
  <c r="L12" i="2" s="1"/>
  <c r="L13" i="2" s="1"/>
  <c r="A29" i="11"/>
  <c r="M13" i="2" l="1"/>
  <c r="L14" i="2"/>
  <c r="M12" i="2"/>
  <c r="A30" i="11"/>
  <c r="M14" i="2" l="1"/>
  <c r="L15" i="2"/>
  <c r="A31" i="11"/>
  <c r="P5" i="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Z24" i="12"/>
  <c r="W24" i="12"/>
  <c r="AB23" i="12"/>
  <c r="AA23" i="12"/>
  <c r="Z23" i="12"/>
  <c r="W23" i="12"/>
  <c r="AB22" i="12"/>
  <c r="AA22" i="12"/>
  <c r="Z22" i="12"/>
  <c r="W22" i="12"/>
  <c r="AB21" i="12"/>
  <c r="AA21" i="12"/>
  <c r="Z21" i="12"/>
  <c r="W21" i="12"/>
  <c r="AB20" i="12"/>
  <c r="AA20" i="12"/>
  <c r="Z20" i="12"/>
  <c r="W20" i="12"/>
  <c r="M15" i="2" l="1"/>
  <c r="L16" i="2"/>
  <c r="L17" i="2" s="1"/>
  <c r="L18" i="2" s="1"/>
  <c r="L19" i="2" s="1"/>
  <c r="L20" i="2" s="1"/>
  <c r="L21" i="2" s="1"/>
  <c r="L22" i="2" s="1"/>
  <c r="AE3" i="12"/>
  <c r="A32" i="11"/>
  <c r="A33" i="11" s="1"/>
  <c r="A34" i="11" s="1"/>
  <c r="A35" i="11" s="1"/>
  <c r="Q5" i="12"/>
  <c r="G59" i="12"/>
  <c r="Q6" i="12"/>
  <c r="H59" i="12"/>
  <c r="AE4" i="12"/>
  <c r="AE5" i="12"/>
  <c r="CQ4" i="33"/>
  <c r="J59" i="12"/>
  <c r="I6" i="12" l="1"/>
  <c r="AB4" i="33"/>
  <c r="AB59" i="12"/>
  <c r="U29" i="1"/>
  <c r="R29" i="1"/>
  <c r="S5" i="1" l="1"/>
  <c r="AA4" i="33" s="1"/>
  <c r="V29" i="1"/>
  <c r="Y28" i="1"/>
  <c r="Z12" i="1"/>
  <c r="Y12" i="1"/>
  <c r="C5" i="11" l="1"/>
  <c r="C6" i="11" s="1"/>
  <c r="C7" i="11" s="1"/>
  <c r="C8" i="11" s="1"/>
  <c r="C9" i="11" s="1"/>
  <c r="C10" i="11" s="1"/>
  <c r="C11" i="11" s="1"/>
  <c r="E1" i="11"/>
  <c r="B1" i="11"/>
  <c r="J16" i="11" l="1"/>
  <c r="J13" i="11"/>
  <c r="J14" i="11"/>
  <c r="J12" i="11"/>
  <c r="J11" i="11"/>
  <c r="J10" i="11"/>
  <c r="J6" i="11"/>
  <c r="J7" i="11"/>
  <c r="J5" i="11"/>
  <c r="J4" i="11"/>
  <c r="J8" i="11"/>
  <c r="J9" i="11"/>
  <c r="D4" i="11"/>
  <c r="C12" i="11"/>
  <c r="D11" i="11"/>
  <c r="F5" i="11"/>
  <c r="O5" i="11"/>
  <c r="O6" i="11" s="1"/>
  <c r="O7" i="11" s="1"/>
  <c r="O8" i="11" s="1"/>
  <c r="O9" i="11" s="1"/>
  <c r="D5" i="11"/>
  <c r="K47" i="11" l="1"/>
  <c r="L47" i="11" s="1"/>
  <c r="K52" i="11"/>
  <c r="L52" i="11" s="1"/>
  <c r="K54" i="11"/>
  <c r="L54" i="11" s="1"/>
  <c r="K48" i="11"/>
  <c r="L48" i="11" s="1"/>
  <c r="K59" i="11"/>
  <c r="L59" i="11" s="1"/>
  <c r="K55" i="11"/>
  <c r="L55" i="11" s="1"/>
  <c r="K50" i="11"/>
  <c r="L50" i="11" s="1"/>
  <c r="K56" i="11"/>
  <c r="L56" i="11" s="1"/>
  <c r="K60" i="11"/>
  <c r="L60" i="11" s="1"/>
  <c r="K51" i="11"/>
  <c r="L51" i="11" s="1"/>
  <c r="K57" i="11"/>
  <c r="L57" i="11" s="1"/>
  <c r="K49" i="11"/>
  <c r="L49" i="11" s="1"/>
  <c r="K58" i="11"/>
  <c r="L58" i="11" s="1"/>
  <c r="K53" i="11"/>
  <c r="L53" i="11" s="1"/>
  <c r="K61" i="11"/>
  <c r="L61" i="11" s="1"/>
  <c r="I11" i="6"/>
  <c r="I12" i="6" s="1"/>
  <c r="J12" i="6" s="1"/>
  <c r="K12" i="6" s="1"/>
  <c r="L12" i="6" s="1"/>
  <c r="M12" i="6" s="1"/>
  <c r="N12" i="6" s="1"/>
  <c r="O12" i="6" s="1"/>
  <c r="P12" i="6" s="1"/>
  <c r="Q12" i="6" s="1"/>
  <c r="R12" i="6" s="1"/>
  <c r="S12" i="6" s="1"/>
  <c r="T12" i="6" s="1"/>
  <c r="K62" i="11"/>
  <c r="L62" i="11" s="1"/>
  <c r="F6" i="11"/>
  <c r="C13" i="11"/>
  <c r="D12" i="11"/>
  <c r="D6" i="11"/>
  <c r="L63" i="11" l="1"/>
  <c r="F7" i="11"/>
  <c r="C14" i="11"/>
  <c r="D13" i="11"/>
  <c r="D7" i="11"/>
  <c r="F8" i="11" l="1"/>
  <c r="C15" i="11"/>
  <c r="D14" i="11"/>
  <c r="D8" i="11"/>
  <c r="F9" i="11" l="1"/>
  <c r="C16" i="11"/>
  <c r="D15" i="11"/>
  <c r="D9" i="11"/>
  <c r="F10" i="11" l="1"/>
  <c r="C17" i="11"/>
  <c r="D16" i="11"/>
  <c r="D10" i="11"/>
  <c r="F11" i="11" l="1"/>
  <c r="C18" i="11"/>
  <c r="D17" i="11"/>
  <c r="F12" i="11" l="1"/>
  <c r="C19" i="11"/>
  <c r="D18" i="11"/>
  <c r="F13" i="11" l="1"/>
  <c r="C20" i="11"/>
  <c r="D19" i="11"/>
  <c r="F14" i="11" l="1"/>
  <c r="C21" i="11"/>
  <c r="D20" i="11"/>
  <c r="F15" i="11" l="1"/>
  <c r="C22" i="11"/>
  <c r="D21" i="11"/>
  <c r="F16" i="11" l="1"/>
  <c r="D22" i="11"/>
  <c r="F17" i="11" l="1"/>
  <c r="I29" i="1"/>
  <c r="U76" i="1" s="1"/>
  <c r="E29" i="1"/>
  <c r="AJ4" i="33" s="1"/>
  <c r="AL4" i="33" s="1"/>
  <c r="F18" i="11" l="1"/>
  <c r="L29" i="1"/>
  <c r="V4" i="1" s="1"/>
  <c r="C2" i="6"/>
  <c r="C3" i="6" s="1"/>
  <c r="C4" i="6" s="1"/>
  <c r="A10" i="2"/>
  <c r="A11" i="2" s="1"/>
  <c r="A12" i="2" s="1"/>
  <c r="A13" i="2" s="1"/>
  <c r="A14" i="2" s="1"/>
  <c r="A15" i="2" s="1"/>
  <c r="F19" i="11" l="1"/>
  <c r="A16" i="2"/>
  <c r="D2" i="6"/>
  <c r="E2" i="6" l="1"/>
  <c r="D3" i="6"/>
  <c r="D4" i="6" s="1"/>
  <c r="F20" i="11"/>
  <c r="A17" i="2"/>
  <c r="M28" i="1"/>
  <c r="F2" i="6" l="1"/>
  <c r="E3" i="6"/>
  <c r="E4" i="6" s="1"/>
  <c r="F21" i="11"/>
  <c r="A18" i="2"/>
  <c r="CT4" i="33"/>
  <c r="G2" i="6" l="1"/>
  <c r="F3" i="6"/>
  <c r="F4" i="6" s="1"/>
  <c r="F22" i="11"/>
  <c r="A19" i="2"/>
  <c r="H2" i="6" l="1"/>
  <c r="G3" i="6"/>
  <c r="G4" i="6" s="1"/>
  <c r="A20" i="2"/>
  <c r="F29" i="1"/>
  <c r="AK4" i="33" s="1"/>
  <c r="AM4" i="33" s="1"/>
  <c r="M12" i="1"/>
  <c r="N12" i="1"/>
  <c r="I2" i="6" l="1"/>
  <c r="H3" i="6"/>
  <c r="H4" i="6" s="1"/>
  <c r="A21" i="2"/>
  <c r="C4" i="2"/>
  <c r="C5" i="2" s="1"/>
  <c r="J2" i="6" l="1"/>
  <c r="I3" i="6"/>
  <c r="A22" i="2"/>
  <c r="D5" i="2"/>
  <c r="C6" i="2"/>
  <c r="K2" i="6" l="1"/>
  <c r="J3" i="6"/>
  <c r="I4" i="6"/>
  <c r="A23" i="2"/>
  <c r="D6" i="2"/>
  <c r="C7" i="2"/>
  <c r="F5" i="2"/>
  <c r="G5" i="2" s="1"/>
  <c r="I5" i="2"/>
  <c r="J5" i="2" s="1"/>
  <c r="J4" i="6" l="1"/>
  <c r="L2" i="6"/>
  <c r="K3" i="6"/>
  <c r="A24" i="2"/>
  <c r="F6" i="2"/>
  <c r="G6" i="2" s="1"/>
  <c r="D7" i="2"/>
  <c r="C8" i="2"/>
  <c r="L3" i="6" l="1"/>
  <c r="M2" i="6"/>
  <c r="K4" i="6"/>
  <c r="F7" i="2"/>
  <c r="G7" i="2" s="1"/>
  <c r="A25" i="2"/>
  <c r="I6" i="2"/>
  <c r="J6" i="2" s="1"/>
  <c r="C9" i="2"/>
  <c r="D8" i="2"/>
  <c r="F8" i="2" l="1"/>
  <c r="G8" i="2" s="1"/>
  <c r="L4" i="6"/>
  <c r="N2" i="6"/>
  <c r="A26" i="2"/>
  <c r="A27" i="2" s="1"/>
  <c r="D9" i="2"/>
  <c r="C10" i="2"/>
  <c r="F9" i="2" l="1"/>
  <c r="O2" i="6"/>
  <c r="M4" i="6"/>
  <c r="A28" i="2"/>
  <c r="I7" i="2"/>
  <c r="C11" i="2"/>
  <c r="D10" i="2"/>
  <c r="G9" i="2" l="1"/>
  <c r="F10" i="2"/>
  <c r="N4" i="6"/>
  <c r="O3" i="6"/>
  <c r="A20" i="6" s="1"/>
  <c r="L84" i="1" s="1"/>
  <c r="P2" i="6"/>
  <c r="Q8" i="2"/>
  <c r="R8" i="2" s="1"/>
  <c r="J7" i="2"/>
  <c r="I8" i="2"/>
  <c r="A29" i="2"/>
  <c r="C12" i="2"/>
  <c r="D11" i="2"/>
  <c r="G10" i="2" l="1"/>
  <c r="F11" i="2"/>
  <c r="CR4" i="33"/>
  <c r="T84" i="1"/>
  <c r="Q2" i="6"/>
  <c r="O4" i="6"/>
  <c r="J8" i="2"/>
  <c r="A30" i="2"/>
  <c r="C13" i="2"/>
  <c r="D12" i="2"/>
  <c r="G11" i="2" l="1"/>
  <c r="F12" i="2"/>
  <c r="P4" i="6"/>
  <c r="R2" i="6"/>
  <c r="I9" i="2"/>
  <c r="Q9" i="2"/>
  <c r="R9" i="2" s="1"/>
  <c r="A31" i="2"/>
  <c r="A32" i="2" s="1"/>
  <c r="A33" i="2" s="1"/>
  <c r="A34" i="2" s="1"/>
  <c r="A35" i="2" s="1"/>
  <c r="F24" i="6"/>
  <c r="R84" i="1" s="1"/>
  <c r="C14" i="2"/>
  <c r="D13" i="2"/>
  <c r="G12" i="2" l="1"/>
  <c r="F13" i="2"/>
  <c r="G13" i="2" s="1"/>
  <c r="R7" i="6"/>
  <c r="F20" i="6" s="1"/>
  <c r="N84" i="1" s="1"/>
  <c r="S2" i="6"/>
  <c r="Q4" i="6"/>
  <c r="J9" i="2"/>
  <c r="C15" i="2"/>
  <c r="D14" i="2"/>
  <c r="F14" i="2"/>
  <c r="G14" i="2" s="1"/>
  <c r="R4" i="6" l="1"/>
  <c r="S3" i="6"/>
  <c r="S7" i="6" s="1"/>
  <c r="T2" i="6"/>
  <c r="I10" i="2"/>
  <c r="Q10" i="2"/>
  <c r="R10" i="2" s="1"/>
  <c r="C16" i="2"/>
  <c r="D15" i="2"/>
  <c r="F15" i="2"/>
  <c r="G15" i="2" s="1"/>
  <c r="I11" i="2" l="1"/>
  <c r="Q11" i="2"/>
  <c r="R11" i="2" s="1"/>
  <c r="S4" i="6"/>
  <c r="J10" i="2"/>
  <c r="T3" i="6"/>
  <c r="T7" i="6" s="1"/>
  <c r="U2" i="6"/>
  <c r="C17" i="2"/>
  <c r="D16" i="2"/>
  <c r="F16" i="2"/>
  <c r="G16" i="2" s="1"/>
  <c r="J11" i="2" l="1"/>
  <c r="V2" i="6"/>
  <c r="U7" i="6"/>
  <c r="T4" i="6"/>
  <c r="C18" i="2"/>
  <c r="D17" i="2"/>
  <c r="F17" i="2"/>
  <c r="G17" i="2" s="1"/>
  <c r="I12" i="2" l="1"/>
  <c r="Q12" i="2"/>
  <c r="R12" i="2" s="1"/>
  <c r="W2" i="6"/>
  <c r="V7" i="6"/>
  <c r="C19" i="2"/>
  <c r="D18" i="2"/>
  <c r="F18" i="2"/>
  <c r="J12" i="2" l="1"/>
  <c r="X2" i="6"/>
  <c r="X7" i="6" s="1"/>
  <c r="W7" i="6"/>
  <c r="B20" i="6" s="1"/>
  <c r="C20" i="2"/>
  <c r="D19" i="2"/>
  <c r="G18" i="2"/>
  <c r="F19" i="2"/>
  <c r="F20" i="2" s="1"/>
  <c r="F21" i="2" s="1"/>
  <c r="F22" i="2" s="1"/>
  <c r="M84" i="1" l="1"/>
  <c r="D20" i="6"/>
  <c r="Q13" i="2"/>
  <c r="R13" i="2" s="1"/>
  <c r="I13" i="2"/>
  <c r="G19" i="2"/>
  <c r="C21" i="2"/>
  <c r="D20" i="2"/>
  <c r="G22" i="2"/>
  <c r="G20" i="2"/>
  <c r="U84" i="1" l="1"/>
  <c r="V84" i="1" s="1"/>
  <c r="CS4" i="33"/>
  <c r="J13" i="2"/>
  <c r="C22" i="2"/>
  <c r="D21" i="2"/>
  <c r="G21" i="2"/>
  <c r="Q14" i="2" l="1"/>
  <c r="R14" i="2" s="1"/>
  <c r="I14" i="2"/>
  <c r="D22" i="2"/>
  <c r="Q15" i="2" l="1"/>
  <c r="R15" i="2" s="1"/>
  <c r="J14" i="2"/>
  <c r="O29" i="1"/>
  <c r="P28" i="1" s="1"/>
  <c r="P24" i="1" l="1"/>
  <c r="P25" i="1"/>
  <c r="P27" i="1"/>
  <c r="P26" i="1"/>
  <c r="P22" i="1"/>
  <c r="P21" i="1"/>
  <c r="P20" i="1"/>
  <c r="P19" i="1"/>
  <c r="P17" i="1"/>
  <c r="P18" i="1"/>
  <c r="P16" i="1"/>
  <c r="P14" i="1"/>
  <c r="P13" i="1"/>
  <c r="P15" i="1"/>
  <c r="P23" i="1"/>
  <c r="W29" i="1"/>
  <c r="X3" i="1" s="1"/>
  <c r="AF4" i="33" s="1"/>
  <c r="T29" i="1"/>
  <c r="AO4" i="33" s="1"/>
  <c r="X29" i="1"/>
  <c r="X4" i="1" s="1"/>
  <c r="AG4" i="33" s="1"/>
  <c r="V3" i="1"/>
  <c r="P12" i="1"/>
  <c r="D12" i="1"/>
  <c r="AD4" i="33" l="1"/>
  <c r="M3" i="42"/>
  <c r="N29" i="1"/>
  <c r="F44" i="9" s="1"/>
  <c r="AE4" i="33"/>
  <c r="M29" i="1"/>
  <c r="P29" i="1"/>
  <c r="S29" i="1"/>
  <c r="AN4" i="33" s="1"/>
  <c r="D29" i="1"/>
  <c r="Y29" i="1"/>
  <c r="X5" i="1" s="1"/>
  <c r="Z29" i="1"/>
  <c r="V5" i="1" l="1"/>
  <c r="F43" i="9"/>
  <c r="N10" i="11" l="1"/>
  <c r="O10" i="11" s="1"/>
  <c r="O11" i="11" s="1"/>
  <c r="O20" i="2" l="1"/>
  <c r="O12" i="11"/>
  <c r="O13" i="11" s="1"/>
  <c r="M38" i="38"/>
  <c r="J38" i="38"/>
  <c r="M37" i="38"/>
  <c r="J37" i="38"/>
  <c r="P20" i="2" l="1"/>
  <c r="O21" i="2"/>
  <c r="O14" i="11"/>
  <c r="O15" i="11" s="1"/>
  <c r="O16" i="11" s="1"/>
  <c r="O17" i="11" s="1"/>
  <c r="O18" i="11" s="1"/>
  <c r="O19" i="11" s="1"/>
  <c r="O20" i="11" s="1"/>
  <c r="O21" i="11" s="1"/>
  <c r="O22" i="11" s="1"/>
  <c r="O23" i="11" s="1"/>
  <c r="O24" i="11" s="1"/>
  <c r="O25" i="11" s="1"/>
  <c r="O26" i="11" s="1"/>
  <c r="O22" i="2" l="1"/>
  <c r="M73" i="2" s="1"/>
  <c r="P21" i="2"/>
  <c r="P22" i="2" l="1"/>
  <c r="O51" i="2" l="1"/>
  <c r="P51" i="2" s="1"/>
  <c r="O62" i="2" l="1"/>
  <c r="P62" i="2" s="1"/>
  <c r="O58" i="2"/>
  <c r="P58" i="2" s="1"/>
  <c r="O65" i="2"/>
  <c r="P65" i="2" s="1"/>
  <c r="O61" i="2"/>
  <c r="P61" i="2" s="1"/>
  <c r="O53" i="2"/>
  <c r="P53" i="2" s="1"/>
  <c r="O59" i="2"/>
  <c r="P59" i="2" s="1"/>
  <c r="O64" i="2"/>
  <c r="P64" i="2" s="1"/>
  <c r="O55" i="2"/>
  <c r="P55" i="2" s="1"/>
  <c r="O60" i="2"/>
  <c r="P60" i="2" s="1"/>
  <c r="O52" i="2"/>
  <c r="P52" i="2" s="1"/>
  <c r="O57" i="2"/>
  <c r="P57" i="2" s="1"/>
  <c r="M74" i="2"/>
  <c r="O54" i="2"/>
  <c r="P54" i="2" s="1"/>
  <c r="O56" i="2"/>
  <c r="P56" i="2" s="1"/>
  <c r="O63" i="2"/>
  <c r="P63" i="2" s="1"/>
  <c r="H43" i="6" l="1"/>
  <c r="E11" i="19"/>
  <c r="E10" i="19"/>
  <c r="E9" i="19"/>
  <c r="E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<sst xmlns="http://schemas.openxmlformats.org/spreadsheetml/2006/main" count="13878" uniqueCount="6497">
  <si>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</si>
  <si>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</si>
  <si>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</si>
  <si>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</si>
  <si>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</si>
  <si>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</si>
  <si>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</si>
  <si>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</si>
  <si>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</si>
  <si>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</si>
  <si>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</si>
  <si>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</si>
  <si>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</si>
  <si>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</si>
  <si>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</si>
  <si>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</si>
  <si>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</si>
  <si>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</si>
  <si>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</si>
  <si>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</si>
  <si>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</si>
  <si>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</si>
  <si>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</si>
  <si>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</si>
  <si>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</si>
  <si>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</si>
  <si>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</si>
  <si>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</si>
  <si>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</si>
  <si>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</si>
  <si>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</si>
  <si>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</si>
  <si>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</si>
  <si>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</si>
  <si>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</si>
  <si>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</si>
  <si>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</si>
  <si>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</si>
  <si>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</si>
  <si>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</si>
  <si>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</si>
  <si>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</si>
  <si>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</si>
  <si>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</si>
  <si>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</si>
  <si>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</si>
  <si>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</si>
  <si>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</si>
  <si>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</si>
  <si>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</si>
  <si>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</si>
  <si>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</si>
  <si>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</si>
  <si>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</si>
  <si>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</si>
  <si>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</si>
  <si>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</si>
  <si>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</si>
  <si>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</si>
  <si>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</si>
  <si>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</si>
  <si>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</si>
  <si>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</si>
  <si>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</si>
  <si>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</si>
  <si>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</si>
  <si>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</si>
  <si>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</si>
  <si>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</si>
  <si>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</si>
  <si>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</si>
  <si>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</si>
  <si>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</si>
  <si>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</si>
  <si>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</si>
  <si>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</si>
  <si>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</si>
  <si>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</si>
  <si>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</si>
  <si>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</si>
  <si>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</si>
  <si>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</si>
  <si>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</si>
  <si>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</si>
  <si>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</si>
  <si>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</si>
  <si>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</si>
  <si>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</si>
  <si>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</si>
  <si>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</si>
  <si>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</si>
  <si>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</si>
  <si>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</si>
  <si>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</si>
  <si>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</si>
  <si>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</si>
  <si>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</si>
  <si>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</si>
  <si>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</si>
  <si>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</si>
  <si>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</si>
  <si>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</si>
  <si>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</si>
  <si>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</si>
  <si>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</si>
  <si>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</si>
  <si>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</si>
  <si>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</si>
  <si>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</si>
  <si>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</si>
  <si>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</si>
  <si>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</si>
  <si>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</si>
  <si>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</si>
  <si>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</si>
  <si>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</si>
  <si>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</si>
  <si>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</si>
  <si>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</si>
  <si>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</si>
  <si>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</si>
  <si>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</si>
  <si>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</si>
  <si>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</si>
  <si>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</si>
  <si>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</si>
  <si>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</si>
  <si>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</si>
  <si>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</si>
  <si>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</si>
  <si>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</si>
  <si>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</si>
  <si>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</si>
  <si>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</si>
  <si>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</si>
  <si>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</si>
  <si>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</si>
  <si>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</si>
  <si>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</si>
  <si>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</si>
  <si>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</si>
  <si>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</si>
  <si>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</si>
  <si>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</si>
  <si>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</si>
  <si>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ACT # in P6</t>
  </si>
  <si>
    <t>Item Description</t>
  </si>
  <si>
    <t>BOQ. No.</t>
  </si>
  <si>
    <t>Unit</t>
  </si>
  <si>
    <t xml:space="preserve">Quantity </t>
  </si>
  <si>
    <t>Proc. Qty</t>
  </si>
  <si>
    <t>Date of Pur. Order Issued</t>
  </si>
  <si>
    <t>Purchase Order No.</t>
  </si>
  <si>
    <t>Supplier</t>
  </si>
  <si>
    <t>Method of Shipping</t>
  </si>
  <si>
    <t>Required on Job</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</si>
  <si>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</si>
  <si>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</si>
  <si>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</si>
  <si>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</si>
  <si>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</si>
  <si>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</si>
  <si>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</si>
  <si>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</si>
  <si>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</si>
  <si>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</si>
  <si>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</si>
  <si>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</si>
  <si>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</si>
  <si>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</si>
  <si>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F</t>
  </si>
  <si>
    <t>Complete Demobilization</t>
  </si>
  <si>
    <t>Milestones</t>
  </si>
  <si>
    <t>Original 
(Baseline)</t>
  </si>
  <si>
    <t>Forecast</t>
  </si>
  <si>
    <t>Contract Sign Date</t>
  </si>
  <si>
    <t>Complete Mobilization</t>
  </si>
  <si>
    <t>Complete Submittals and place order for all long-lead items.</t>
  </si>
  <si>
    <t>Site Handover Date</t>
  </si>
  <si>
    <t>Complete all Works including Testing &amp; Commissioning, Cleanup, Closeout Documentation and Ready for Initial Handover</t>
  </si>
  <si>
    <t>Complete delivery of all equipment and materials</t>
  </si>
  <si>
    <t>Complete Electrical Works</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</si>
  <si>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</si>
  <si>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</si>
  <si>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</si>
  <si>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</si>
  <si>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</si>
  <si>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</si>
  <si>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</si>
  <si>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</si>
  <si>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</si>
  <si>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</si>
  <si>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</si>
  <si>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</si>
  <si>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</si>
  <si>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</si>
  <si>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</si>
  <si>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</si>
  <si>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</si>
  <si>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</si>
  <si>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</si>
  <si>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</si>
  <si>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</si>
  <si>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</si>
  <si>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</si>
  <si>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</si>
  <si>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</si>
  <si>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</si>
  <si>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</si>
  <si>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</si>
  <si>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</si>
  <si>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</si>
  <si>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</si>
  <si>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</si>
  <si>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</si>
  <si>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</si>
  <si>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</si>
  <si>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</si>
  <si>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</si>
  <si>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</si>
  <si>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</si>
  <si>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</si>
  <si>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</si>
  <si>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</si>
  <si>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</si>
  <si>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</si>
  <si>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</si>
  <si>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</si>
  <si>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</si>
  <si>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</si>
  <si>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</si>
  <si>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</si>
  <si>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</si>
  <si>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</si>
  <si>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</si>
  <si>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</si>
  <si>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</si>
  <si>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</si>
  <si>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</si>
  <si>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</si>
  <si>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</si>
  <si>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</si>
  <si>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</si>
  <si>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</si>
  <si>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</si>
  <si>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</si>
  <si>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</si>
  <si>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</si>
  <si>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</si>
  <si>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</si>
  <si>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</si>
  <si>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</si>
  <si>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</si>
  <si>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</si>
  <si>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</si>
  <si>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</si>
  <si>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</si>
  <si>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</si>
  <si>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</si>
  <si>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</si>
  <si>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</si>
  <si>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</si>
  <si>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</si>
  <si>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</si>
  <si>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</si>
  <si>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</si>
  <si>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</si>
  <si>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</si>
  <si>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</si>
  <si>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</si>
  <si>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</si>
  <si>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</si>
  <si>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</si>
  <si>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</si>
  <si>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</si>
  <si>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</si>
  <si>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</si>
  <si>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</si>
  <si>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</si>
  <si>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</si>
  <si>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</si>
  <si>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</si>
  <si>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</si>
  <si>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</si>
  <si>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</si>
  <si>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</si>
  <si>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</si>
  <si>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</si>
  <si>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</si>
  <si>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</si>
  <si>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</si>
  <si>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</si>
  <si>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</si>
  <si>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</si>
  <si>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</si>
  <si>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</si>
  <si>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</si>
  <si>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</si>
  <si>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</si>
  <si>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</si>
  <si>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</si>
  <si>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</si>
  <si>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</si>
  <si>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</si>
  <si>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</si>
  <si>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</si>
  <si>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</si>
  <si>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</si>
  <si>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</si>
  <si>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</si>
  <si>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</si>
  <si>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</si>
  <si>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</si>
  <si>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</si>
  <si>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</si>
  <si>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</si>
  <si>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</si>
  <si>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</si>
  <si>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</si>
  <si>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</si>
  <si>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</si>
  <si>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</si>
  <si>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</si>
  <si>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</si>
  <si>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</si>
  <si>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</si>
  <si>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</si>
  <si>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</si>
  <si>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</si>
  <si>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</si>
  <si>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</si>
  <si>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</si>
  <si>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</si>
  <si>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</si>
  <si>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</si>
  <si>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</si>
  <si>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</si>
  <si>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</si>
  <si>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</si>
  <si>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</si>
  <si>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</si>
  <si>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</si>
  <si>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</si>
  <si>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</si>
  <si>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</si>
  <si>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</si>
  <si>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</si>
  <si>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</si>
  <si>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</si>
  <si>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</si>
  <si>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</si>
  <si>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</si>
  <si>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</si>
  <si>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</si>
  <si>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</si>
  <si>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</si>
  <si>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</si>
  <si>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</si>
  <si>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</si>
  <si>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</si>
  <si>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</si>
  <si>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</si>
  <si>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</si>
  <si>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</si>
  <si>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</si>
  <si>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</si>
  <si>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</si>
  <si>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</si>
  <si>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</si>
  <si>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</si>
  <si>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</si>
  <si>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</si>
  <si>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</si>
  <si>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</si>
  <si>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</si>
  <si>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</si>
  <si>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</si>
  <si>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</si>
  <si>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</si>
  <si>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</si>
  <si>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</si>
  <si>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</si>
  <si>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</si>
  <si>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</si>
  <si>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</si>
  <si>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</si>
  <si>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</si>
  <si>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</si>
  <si>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</si>
  <si>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</si>
  <si>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</si>
  <si>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</si>
  <si>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</si>
  <si>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</si>
  <si>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</si>
  <si>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</si>
  <si>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</si>
  <si>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</si>
  <si>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</si>
  <si>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</si>
  <si>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</si>
  <si>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</si>
  <si>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</si>
  <si>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</si>
  <si>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</si>
  <si>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</si>
  <si>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</si>
  <si>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</si>
  <si>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</si>
  <si>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</si>
  <si>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</si>
  <si>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</si>
  <si>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</si>
  <si>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</si>
  <si>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</si>
  <si>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</si>
  <si>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</si>
  <si>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</si>
  <si>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</si>
  <si>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</si>
  <si>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</si>
  <si>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</si>
  <si>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</si>
  <si>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</si>
  <si>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</si>
  <si>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</si>
  <si>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</si>
  <si>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</si>
  <si>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</si>
  <si>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</si>
  <si>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</si>
  <si>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</si>
  <si>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</si>
  <si>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</si>
  <si>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</si>
  <si>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</si>
  <si>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</si>
  <si>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</si>
  <si>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</si>
  <si>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</si>
  <si>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</si>
  <si>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</si>
  <si>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</si>
  <si>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</si>
  <si>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</si>
  <si>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</si>
  <si>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</si>
  <si>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</si>
  <si>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</si>
  <si>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</si>
  <si>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</si>
  <si>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</si>
  <si>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</si>
  <si>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</si>
  <si>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</si>
  <si>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</si>
  <si>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</si>
  <si>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</si>
  <si>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</si>
  <si>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</si>
  <si>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</si>
  <si>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</si>
  <si>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</si>
  <si>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</si>
  <si>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</si>
  <si>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</si>
  <si>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</si>
  <si>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</si>
  <si>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</si>
  <si>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</si>
  <si>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</si>
  <si>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</si>
  <si>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</si>
  <si>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</si>
  <si>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</si>
  <si>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</si>
  <si>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</si>
  <si>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</si>
  <si>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</si>
  <si>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</si>
  <si>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</si>
  <si>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</si>
  <si>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</si>
  <si>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</si>
  <si>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</si>
  <si>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</si>
  <si>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</si>
  <si>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</si>
  <si>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</si>
  <si>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</si>
  <si>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</si>
  <si>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</si>
  <si>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</si>
  <si>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</si>
  <si>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</si>
  <si>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</si>
  <si>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</si>
  <si>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</si>
  <si>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</si>
  <si>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</si>
  <si>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</si>
  <si>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</si>
  <si>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</si>
  <si>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</si>
  <si>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</si>
  <si>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</si>
  <si>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</si>
  <si>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</si>
  <si>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</si>
  <si>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</si>
  <si>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</si>
  <si>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</si>
  <si>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</si>
  <si>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</si>
  <si>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</si>
  <si>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</si>
  <si>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</si>
  <si>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</si>
  <si>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</si>
  <si>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</si>
  <si>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</si>
  <si>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</si>
  <si>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</si>
  <si>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</si>
  <si>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</si>
  <si>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</si>
  <si>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</si>
  <si>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</si>
  <si>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</si>
  <si>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</si>
  <si>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</si>
  <si>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</si>
  <si>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</si>
  <si>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</si>
  <si>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</si>
  <si>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</si>
  <si>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</si>
  <si>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</si>
  <si>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</si>
  <si>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</si>
  <si>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</si>
  <si>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</si>
  <si>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</si>
  <si>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</si>
  <si>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</si>
  <si>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</si>
  <si>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</si>
  <si>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</si>
  <si>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</si>
  <si>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</si>
  <si>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</si>
  <si>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</si>
  <si>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</si>
  <si>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</si>
  <si>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</si>
  <si>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</si>
  <si>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</si>
  <si>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</si>
  <si>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</si>
  <si>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</si>
  <si>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</si>
  <si>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</si>
  <si>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</si>
  <si>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</si>
  <si>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</si>
  <si>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</si>
  <si>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</si>
  <si>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</si>
  <si>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</si>
  <si>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</si>
  <si>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</si>
  <si>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</si>
  <si>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</si>
  <si>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</si>
  <si>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</si>
  <si>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</si>
  <si>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</si>
  <si>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</si>
  <si>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</si>
  <si>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</si>
  <si>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</si>
  <si>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</si>
  <si>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</si>
  <si>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</si>
  <si>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</si>
  <si>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</si>
  <si>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</si>
  <si>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</si>
  <si>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</si>
  <si>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</si>
  <si>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</si>
  <si>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</si>
  <si>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</si>
  <si>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</si>
  <si>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</si>
  <si>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</si>
  <si>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</si>
  <si>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</si>
  <si>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</si>
  <si>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</si>
  <si>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</si>
  <si>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</si>
  <si>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</si>
  <si>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</si>
  <si>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</si>
  <si>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</si>
  <si>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</si>
  <si>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</si>
  <si>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</si>
  <si>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</si>
  <si>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</si>
  <si>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</si>
  <si>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</si>
  <si>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</si>
  <si>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</si>
  <si>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</si>
  <si>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</si>
  <si>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</si>
  <si>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</si>
  <si>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</si>
  <si>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</si>
  <si>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</si>
  <si>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</si>
  <si>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</si>
  <si>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</si>
  <si>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</si>
  <si>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</si>
  <si>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</si>
  <si>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</si>
  <si>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</si>
  <si>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</si>
  <si>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</si>
  <si>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</si>
  <si>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</si>
  <si>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</si>
  <si>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</si>
  <si>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</si>
  <si>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</si>
  <si>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</si>
  <si>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</si>
  <si>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</si>
  <si>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</si>
  <si>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</si>
  <si>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</si>
  <si>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</si>
  <si>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</si>
  <si>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</si>
  <si>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</si>
  <si>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</si>
  <si>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</si>
  <si>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</si>
  <si>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</si>
  <si>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</si>
  <si>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</si>
  <si>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</si>
  <si>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</si>
  <si>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</si>
  <si>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</si>
  <si>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</si>
  <si>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</si>
  <si>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</si>
  <si>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</si>
  <si>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</si>
  <si>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</si>
  <si>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</si>
  <si>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</si>
  <si>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</si>
  <si>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</si>
  <si>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</si>
  <si>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</si>
  <si>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</si>
  <si>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</si>
  <si>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</si>
  <si>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</si>
  <si>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</si>
  <si>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</si>
  <si>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</si>
  <si>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</si>
  <si>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</si>
  <si>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</si>
  <si>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</si>
  <si>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</si>
  <si>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</si>
  <si>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</si>
  <si>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</si>
  <si>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</si>
  <si>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</si>
  <si>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</si>
  <si>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</si>
  <si>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</si>
  <si>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</si>
  <si>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</si>
  <si>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</si>
  <si>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</si>
  <si>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</si>
  <si>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</si>
  <si>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</si>
  <si>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</si>
  <si>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</si>
  <si>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</si>
  <si>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</si>
  <si>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</si>
  <si>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</si>
  <si>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</si>
  <si>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</si>
  <si>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</si>
  <si>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</si>
  <si>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</si>
  <si>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</si>
  <si>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</si>
  <si>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</si>
  <si>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</si>
  <si>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</si>
  <si>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</si>
  <si>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</si>
  <si>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</si>
  <si>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</si>
  <si>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</si>
  <si>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</si>
  <si>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</si>
  <si>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</si>
  <si>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</si>
  <si>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</si>
  <si>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</si>
  <si>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</si>
  <si>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</si>
  <si>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</si>
  <si>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</si>
  <si>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</si>
  <si>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</si>
  <si>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</si>
  <si>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</si>
  <si>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</si>
  <si>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</si>
  <si>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</si>
  <si>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</si>
  <si>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</si>
  <si>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</si>
  <si>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</si>
  <si>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</si>
  <si>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</si>
  <si>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</si>
  <si>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</si>
  <si>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</si>
  <si>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</si>
  <si>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</si>
  <si>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</si>
  <si>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</si>
  <si>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</si>
  <si>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</si>
  <si>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</si>
  <si>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</si>
  <si>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FIR Value (Todate)</t>
  </si>
  <si>
    <t>Weekly Prgoress Photos</t>
  </si>
  <si>
    <t>Comments</t>
  </si>
  <si>
    <t>Total (SR)</t>
  </si>
  <si>
    <t xml:space="preserve"> Current Pariod  Quantity</t>
  </si>
  <si>
    <t>Unit Rate</t>
  </si>
  <si>
    <t xml:space="preserve">FIR Description  </t>
  </si>
  <si>
    <t>FIR #</t>
  </si>
  <si>
    <t xml:space="preserve">BOQ Description  </t>
  </si>
  <si>
    <t>BOQ Item #</t>
  </si>
  <si>
    <t>To</t>
  </si>
  <si>
    <t>Date Pariod</t>
  </si>
  <si>
    <t>Project Budget</t>
  </si>
  <si>
    <t>Total FIR Amount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</si>
  <si>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</si>
  <si>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</si>
  <si>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</si>
  <si>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</si>
  <si>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</si>
  <si>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</si>
  <si>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</si>
  <si>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</si>
  <si>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</si>
  <si>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</si>
  <si>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</si>
  <si>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</si>
  <si>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</si>
  <si>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</si>
  <si>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</si>
  <si>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</si>
  <si>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</si>
  <si>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</si>
  <si>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</si>
  <si>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</si>
  <si>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</si>
  <si>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</si>
  <si>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</si>
  <si>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</si>
  <si>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</si>
  <si>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</si>
  <si>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</si>
  <si>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</si>
  <si>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</si>
  <si>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</si>
  <si>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</si>
  <si>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</si>
  <si>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</si>
  <si>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</si>
  <si>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</si>
  <si>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</si>
  <si>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</si>
  <si>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</si>
  <si>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</si>
  <si>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</si>
  <si>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</si>
  <si>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</si>
  <si>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</si>
  <si>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</si>
  <si>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</si>
  <si>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</si>
  <si>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</si>
  <si>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</si>
  <si>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</si>
  <si>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</si>
  <si>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</si>
  <si>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</si>
  <si>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</si>
  <si>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</si>
  <si>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</si>
  <si>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</si>
  <si>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</si>
  <si>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</si>
  <si>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</si>
  <si>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</si>
  <si>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</si>
  <si>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</si>
  <si>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</si>
  <si>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</si>
  <si>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</si>
  <si>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Shibh Aljazira Contracting Company</t>
  </si>
  <si>
    <t xml:space="preserve">  TSE Network</t>
  </si>
  <si>
    <t xml:space="preserve">  Sewerage Network</t>
  </si>
  <si>
    <t xml:space="preserve">    Engineering</t>
  </si>
  <si>
    <t xml:space="preserve">    Procurement</t>
  </si>
  <si>
    <t xml:space="preserve">    Construction</t>
  </si>
  <si>
    <t xml:space="preserve">    Testing &amp; Commissioning</t>
  </si>
  <si>
    <t xml:space="preserve">Complete all Wet Networks </t>
  </si>
  <si>
    <r>
      <rPr>
        <b/>
        <sz val="14"/>
        <rFont val="Janna LT"/>
      </rPr>
      <t xml:space="preserve">Treatment Status: </t>
    </r>
    <r>
      <rPr>
        <sz val="14"/>
        <rFont val="Janna LT"/>
      </rPr>
      <t>1</t>
    </r>
    <r>
      <rPr>
        <b/>
        <sz val="14"/>
        <rFont val="Janna LT"/>
      </rPr>
      <t>.</t>
    </r>
    <r>
      <rPr>
        <sz val="14"/>
        <rFont val="Janna LT"/>
      </rPr>
      <t>Unapproved, 2.Active, or 3.Closed</t>
    </r>
  </si>
  <si>
    <t>`</t>
  </si>
  <si>
    <t>Project Handover</t>
  </si>
  <si>
    <t>Activity ID</t>
  </si>
  <si>
    <t>Activity Name</t>
  </si>
  <si>
    <t>Original Duration</t>
  </si>
  <si>
    <t>Finish</t>
  </si>
  <si>
    <t>Budgeted Total Cost</t>
  </si>
  <si>
    <t>Budgeted Labor Units</t>
  </si>
  <si>
    <t>Planned Value Cost</t>
  </si>
  <si>
    <t>Earned Value Cost</t>
  </si>
  <si>
    <t>Earned Value Labor Units</t>
  </si>
  <si>
    <t>Activity Count</t>
  </si>
  <si>
    <t>BL Project Start</t>
  </si>
  <si>
    <t>BL Project Finish</t>
  </si>
  <si>
    <t>Schedule % Complete</t>
  </si>
  <si>
    <t>Performance % Complete</t>
  </si>
  <si>
    <t>Activity % Complete</t>
  </si>
  <si>
    <t>Units % Complete</t>
  </si>
  <si>
    <t>Labor Units % Complete</t>
  </si>
  <si>
    <t>Physical % Complete</t>
  </si>
  <si>
    <t>Duration % Complete</t>
  </si>
  <si>
    <t>Actual Labor Units</t>
  </si>
  <si>
    <t>Resource Name</t>
  </si>
  <si>
    <t>Budgeted Units</t>
  </si>
  <si>
    <t>m³</t>
  </si>
  <si>
    <t>Lm</t>
  </si>
  <si>
    <t>Variance %</t>
  </si>
  <si>
    <t>Notices</t>
  </si>
  <si>
    <t>Operator</t>
  </si>
  <si>
    <t>Desnagging</t>
  </si>
  <si>
    <t>Restoration Of Ground Surfaces</t>
  </si>
  <si>
    <t>Project Handing Over</t>
  </si>
  <si>
    <t>Planned Value Labor Units</t>
  </si>
  <si>
    <t>Spreadsheet Field</t>
  </si>
  <si>
    <t>07-Jan-24 A</t>
  </si>
  <si>
    <t>Estimate At Completion Cost</t>
  </si>
  <si>
    <t>Cum Estimate At Completion Cost</t>
  </si>
  <si>
    <t>Estimate At Completion - Labor Units</t>
  </si>
  <si>
    <t>Cum Estimate At Completion - Labor Units</t>
  </si>
  <si>
    <t>Actual Units</t>
  </si>
  <si>
    <t>Actual Total Cost</t>
  </si>
  <si>
    <t>Performance % Complete - Labor Units</t>
  </si>
  <si>
    <t>33 42 11</t>
  </si>
  <si>
    <t>33 31 00</t>
  </si>
  <si>
    <t>33 14 13</t>
  </si>
  <si>
    <t>LM</t>
  </si>
  <si>
    <t>MODON - Weekly Progress Report - Construction Projects</t>
  </si>
  <si>
    <t>Amount (net) + VAT 15%</t>
  </si>
  <si>
    <t>Perf. %</t>
  </si>
  <si>
    <t>Supplier
Phone</t>
  </si>
  <si>
    <t>Procurement Log - Long / Short Lead Items</t>
  </si>
  <si>
    <t>(Long \Short) Lead Items</t>
  </si>
  <si>
    <t>Completion Rate</t>
  </si>
  <si>
    <t>W.Tanker</t>
  </si>
  <si>
    <t>Cum Budgeted Units</t>
  </si>
  <si>
    <t xml:space="preserve">      Sewerage Network</t>
  </si>
  <si>
    <t xml:space="preserve">      Potable Water Network</t>
  </si>
  <si>
    <t xml:space="preserve">      TSE Network</t>
  </si>
  <si>
    <t>Total Period Amount</t>
  </si>
  <si>
    <t>Discipline</t>
  </si>
  <si>
    <t>معلومات المشروع</t>
  </si>
  <si>
    <t>نطاق المشروع</t>
  </si>
  <si>
    <t>موقع المشروع</t>
  </si>
  <si>
    <t>المقاول</t>
  </si>
  <si>
    <t>شركة شبه الجزيرة للمقاولات</t>
  </si>
  <si>
    <t>الاستشاري</t>
  </si>
  <si>
    <t>البند</t>
  </si>
  <si>
    <t>الكمية الكلية
(م.ط)</t>
  </si>
  <si>
    <t>الكمية المنفذة 
(م.ط)</t>
  </si>
  <si>
    <t>الكمية المتبقية
(م.ط)</t>
  </si>
  <si>
    <t>نسبة المنفذ</t>
  </si>
  <si>
    <t>تاريخ استلام الموقع</t>
  </si>
  <si>
    <t>مدة التنفيذ</t>
  </si>
  <si>
    <t>بداية العقد</t>
  </si>
  <si>
    <t>من تاريخ استلام الموقع</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</si>
  <si>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</si>
  <si>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</si>
  <si>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</si>
  <si>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</si>
  <si>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</si>
  <si>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</si>
  <si>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</si>
  <si>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</si>
  <si>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نسبة التوريد</t>
  </si>
  <si>
    <t>الإجمالي</t>
  </si>
  <si>
    <t>معالم البرنامج الزمني</t>
  </si>
  <si>
    <t>التاريخ حسب الجدول الزمني</t>
  </si>
  <si>
    <t xml:space="preserve">انتهاء من تجهيزات الموقع </t>
  </si>
  <si>
    <t xml:space="preserve">انتهاء من تقديم خطة العمل والبرنامج الزمنى </t>
  </si>
  <si>
    <t>انتهاء من تقديم واعتماد المخططات والمواد</t>
  </si>
  <si>
    <t xml:space="preserve">انتهاء من الأعمال الكهربائية </t>
  </si>
  <si>
    <t>انتهاء من أعمال شبكة مياه الشرب</t>
  </si>
  <si>
    <t>انتهاء من أعمال شبكة الري</t>
  </si>
  <si>
    <t xml:space="preserve">انتهاء من أعمال شبكة مياه الصرف الصحي </t>
  </si>
  <si>
    <t xml:space="preserve">انتهاء من أعمال شبكة صرف مياه الامطار </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</si>
  <si>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</si>
  <si>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</si>
  <si>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</si>
  <si>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</si>
  <si>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</si>
  <si>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</si>
  <si>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</si>
  <si>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</si>
  <si>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</si>
  <si>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</si>
  <si>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</si>
  <si>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</si>
  <si>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</si>
  <si>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</si>
  <si>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</si>
  <si>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</si>
  <si>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</si>
  <si>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</si>
  <si>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</si>
  <si>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</si>
  <si>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</si>
  <si>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</si>
  <si>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</si>
  <si>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</si>
  <si>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</si>
  <si>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 xml:space="preserve">  Developing of Infrastructure - Hail Industrial City PHASE II - Eastern Side Project - RBL - UPD</t>
  </si>
  <si>
    <t xml:space="preserve">    Milestones</t>
  </si>
  <si>
    <t xml:space="preserve">    Mobilization</t>
  </si>
  <si>
    <t>30-Jan-24 A</t>
  </si>
  <si>
    <t>02-Mar-24 A</t>
  </si>
  <si>
    <t>26-Feb-24 A</t>
  </si>
  <si>
    <t xml:space="preserve">      POND #A</t>
  </si>
  <si>
    <t xml:space="preserve">      Storm Water Network</t>
  </si>
  <si>
    <t>24-Mar-24 A</t>
  </si>
  <si>
    <t>06-May-24 A</t>
  </si>
  <si>
    <t>27-Jul-24 A</t>
  </si>
  <si>
    <t>09-Sep-24 A</t>
  </si>
  <si>
    <t xml:space="preserve">      Electrical Network - Road Lighting</t>
  </si>
  <si>
    <t xml:space="preserve">      Additional Work</t>
  </si>
  <si>
    <t xml:space="preserve">    Close-Out</t>
  </si>
  <si>
    <t>قيمة العقد 
(شامل ضريبة القيمة المضافة)</t>
  </si>
  <si>
    <t>Development of Infrastructure for phase 1 of the Logistics area at the 2nd Industrial City in Dammam</t>
  </si>
  <si>
    <t>DAM2-01-029</t>
  </si>
  <si>
    <t>Egis</t>
  </si>
  <si>
    <t>Muhammad H Al-Essa</t>
  </si>
  <si>
    <t>Telecommunication Network - Finish</t>
  </si>
  <si>
    <t>Sewerage Network - Finish</t>
  </si>
  <si>
    <t>Potable Water Network - Finish</t>
  </si>
  <si>
    <t>TSE Network - Finish</t>
  </si>
  <si>
    <t>Storm Water Network - Finish</t>
  </si>
  <si>
    <t>Dewatering</t>
  </si>
  <si>
    <t>Excavation (all types of soil)</t>
  </si>
  <si>
    <t>Engineering Backfiling - Road 01 - Part 01</t>
  </si>
  <si>
    <t>Engineering Backfiling - Road 01 - Part 02</t>
  </si>
  <si>
    <t>Engineering Backfiling - Service Road</t>
  </si>
  <si>
    <t>Engineering Backfiling - Entrance Road 01</t>
  </si>
  <si>
    <t>Engineering Backfiling - Entrance Road 02</t>
  </si>
  <si>
    <t>Engineering Backfiling - Management Road 01</t>
  </si>
  <si>
    <t>Engineering Backfiling - Commercial Road 01</t>
  </si>
  <si>
    <t>Engineering Backfiling - Parking Roads</t>
  </si>
  <si>
    <t>Engineering Backfiling - Pump Station</t>
  </si>
  <si>
    <t>Engineering Backfiling - Guard Rooms</t>
  </si>
  <si>
    <t>Engineering Backfiling - Road 02</t>
  </si>
  <si>
    <t>Engineering Backfiling - Customs Road 04 &amp; Road 05</t>
  </si>
  <si>
    <t>Engineering Backfiling - Customs Road 06</t>
  </si>
  <si>
    <t>Engineering Backfiling - Customs Road 02</t>
  </si>
  <si>
    <t>Engineering Backfiling - Customs Road 01</t>
  </si>
  <si>
    <t>Engineering Backfiling - Sewerage Lift Station</t>
  </si>
  <si>
    <t>Engineering Backfiling - Road 03</t>
  </si>
  <si>
    <t>Engineering Backfiling - Road 04</t>
  </si>
  <si>
    <t>Manuf. &amp; Delivery for Water Pumps Materials</t>
  </si>
  <si>
    <t>Manuf. &amp; Delivery for Submersible Pumps Materials</t>
  </si>
  <si>
    <t>Manuf. &amp; Delivery for SL Cables Materials</t>
  </si>
  <si>
    <t>Manuf. &amp; Delivery for Fences (ZATCA HCIS) Materials</t>
  </si>
  <si>
    <t>Manuf. &amp; Delivery for Panelboards Materials</t>
  </si>
  <si>
    <t>Manuf. &amp; Delivery for ground Mounted Information Signs Materials</t>
  </si>
  <si>
    <t>Manuf. &amp; Delivery for Metal Covers Materials</t>
  </si>
  <si>
    <t>Manuf. &amp; Delivery for Instrumentation for Process Systems Materials</t>
  </si>
  <si>
    <t>Manuf. &amp; Delivery for Process Control Wiring Materials</t>
  </si>
  <si>
    <t>PR &amp; PO for Electromagnetic Flow Meters</t>
  </si>
  <si>
    <t>PR &amp; PO for Trench Drain Materials</t>
  </si>
  <si>
    <t>PR &amp; PO for Unit Substation Materials</t>
  </si>
  <si>
    <t>PR &amp; PO for RMU Materials</t>
  </si>
  <si>
    <t>B1.1.31 23 19.01</t>
  </si>
  <si>
    <t>B1.1.31 23 19.02</t>
  </si>
  <si>
    <t>B1.1.31 23 16.01</t>
  </si>
  <si>
    <t>B1.1.31 23 23.01</t>
  </si>
  <si>
    <t>B1.1.31 23 16.02</t>
  </si>
  <si>
    <t>B1.1.31 23 19.2</t>
  </si>
  <si>
    <t>DMM2-Proc-PO-084</t>
  </si>
  <si>
    <t>B1.1.31 23 23.32</t>
  </si>
  <si>
    <t>B1.1.31 23 23.92</t>
  </si>
  <si>
    <t>B1.1.31 23 16.2</t>
  </si>
  <si>
    <t>B1.1.31 23 19.12</t>
  </si>
  <si>
    <t>B1.1.31 23 23.22</t>
  </si>
  <si>
    <t>B1.1.31 23 23.52</t>
  </si>
  <si>
    <t>B1.1.31 23 23.2</t>
  </si>
  <si>
    <t>B1.1.31 23 16.12</t>
  </si>
  <si>
    <t>B1.1.31 23 23.62</t>
  </si>
  <si>
    <t>B1.1.31 23 23.12</t>
  </si>
  <si>
    <t>DMM2-Proc-PO-085</t>
  </si>
  <si>
    <t>B1.1.31 23 23.72</t>
  </si>
  <si>
    <t>B1.1.31 23 23.142</t>
  </si>
  <si>
    <t>B1.1.31 23 23.172</t>
  </si>
  <si>
    <t>B1.1.31 23 23.42</t>
  </si>
  <si>
    <t>DMM2-Proc-PO-178</t>
  </si>
  <si>
    <t>B1.1.31 23 23.152</t>
  </si>
  <si>
    <t>B1.1.31 23 23.82</t>
  </si>
  <si>
    <t>B1.1.31 23 23.182</t>
  </si>
  <si>
    <t>DMM2-Proc-Delv-4718</t>
  </si>
  <si>
    <t>B1.1.31 23 23.02</t>
  </si>
  <si>
    <t>B1.1.31 23 23.132</t>
  </si>
  <si>
    <t>DMM2-Proc-Delv-4728</t>
  </si>
  <si>
    <t>B1.1.31 23 23.102</t>
  </si>
  <si>
    <t>B1.1.31 23 23.122</t>
  </si>
  <si>
    <t>DMM2-Proc-Delv-2508</t>
  </si>
  <si>
    <t>DMM2-Proc-Delv-2518</t>
  </si>
  <si>
    <t>DMM2-Proc-Delv-3728</t>
  </si>
  <si>
    <t>B1.1.31 23 23.112</t>
  </si>
  <si>
    <t>DMM2-Proc-Delv-4668</t>
  </si>
  <si>
    <t>B1.1.31 23 23.162</t>
  </si>
  <si>
    <t>DMM2-Proc-Delv-3768</t>
  </si>
  <si>
    <t>DMM2-Proc-Delv-3868</t>
  </si>
  <si>
    <t>DMM2-Proc-Delv-4438</t>
  </si>
  <si>
    <t>DMM-Mil-5</t>
  </si>
  <si>
    <t>DMM2-Proc-Delv-7365</t>
  </si>
  <si>
    <t>DMM2-Proc-PO-050</t>
  </si>
  <si>
    <t>DMM2-Proc-Delv-7461</t>
  </si>
  <si>
    <t>DMM2-Proc-Delv-7335</t>
  </si>
  <si>
    <t>DMM2-Proc-Delv-7336</t>
  </si>
  <si>
    <t>DMM2-Proc-Delv-7433</t>
  </si>
  <si>
    <t>DMM-Mil-7</t>
  </si>
  <si>
    <t>DMM2-Proc-Delv-7412</t>
  </si>
  <si>
    <t>DMM2-Proc-Delv-6528</t>
  </si>
  <si>
    <t>DMM-Mil-8</t>
  </si>
  <si>
    <t>DMM2-Proc-Delv-7460</t>
  </si>
  <si>
    <t>DMM-Mil-6</t>
  </si>
  <si>
    <t>DMM-Mil-9</t>
  </si>
  <si>
    <t>Clsout.13.2.1.4</t>
  </si>
  <si>
    <t>Clsout.13.2.1.10</t>
  </si>
  <si>
    <t>Clsout.13.2.1.11</t>
  </si>
  <si>
    <t xml:space="preserve">  Demolishing &amp; Site Clearing</t>
  </si>
  <si>
    <t xml:space="preserve">  Earthworks &amp; Site Grading</t>
  </si>
  <si>
    <t xml:space="preserve">  Potable Water Network</t>
  </si>
  <si>
    <t xml:space="preserve">  Fire Fighting Network</t>
  </si>
  <si>
    <t xml:space="preserve">  Potable Water Pump Station</t>
  </si>
  <si>
    <t xml:space="preserve">  Sewerage Lift Station</t>
  </si>
  <si>
    <t xml:space="preserve">  Medium Voltage Network</t>
  </si>
  <si>
    <t xml:space="preserve">  Low Voltage Network</t>
  </si>
  <si>
    <t xml:space="preserve">  Street Lighting Network</t>
  </si>
  <si>
    <t xml:space="preserve">  Telecommunication Network</t>
  </si>
  <si>
    <t xml:space="preserve">  Road Works</t>
  </si>
  <si>
    <t xml:space="preserve">  Landscape</t>
  </si>
  <si>
    <t xml:space="preserve">  Guard Rooms</t>
  </si>
  <si>
    <t>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t>
  </si>
  <si>
    <t>Asphalt (Base+Wearing)</t>
  </si>
  <si>
    <t>B1.2.32 11 26.01</t>
  </si>
  <si>
    <t>B2.33 71 49.23</t>
  </si>
  <si>
    <t>B2.33 71 00 02</t>
  </si>
  <si>
    <t>33 71 00 01</t>
  </si>
  <si>
    <t>33 71 16</t>
  </si>
  <si>
    <t>33 81 26.01</t>
  </si>
  <si>
    <t>B2 33 73 00.01</t>
  </si>
  <si>
    <t>B2 33 73 00.02</t>
  </si>
  <si>
    <t>33 14 11</t>
  </si>
  <si>
    <t>Bill 3.2</t>
  </si>
  <si>
    <t>Bill 5.1</t>
  </si>
  <si>
    <t>WBS Name</t>
  </si>
  <si>
    <t>Budgeted Cost</t>
  </si>
  <si>
    <t>Calculate costs from units</t>
  </si>
  <si>
    <t xml:space="preserve">  DAMMAM PROJECT</t>
  </si>
  <si>
    <t xml:space="preserve">    DEMOLISHING &amp; SITE CLEANING</t>
  </si>
  <si>
    <t xml:space="preserve">      Removal of curbstone</t>
  </si>
  <si>
    <t xml:space="preserve">      Removal of bituminous concrete wearing course only</t>
  </si>
  <si>
    <t xml:space="preserve">      Removal of concrete protection</t>
  </si>
  <si>
    <t xml:space="preserve">      Removal of riprap</t>
  </si>
  <si>
    <t xml:space="preserve">      Removal of traffic signs</t>
  </si>
  <si>
    <t xml:space="preserve">      Removal of culvert's wing walls</t>
  </si>
  <si>
    <t xml:space="preserve">      Removal of existing building (approximate area 4 sq.m)</t>
  </si>
  <si>
    <t xml:space="preserve">      Selective Tree Removal</t>
  </si>
  <si>
    <t xml:space="preserve">      Dismantling and relocation of existing inlets</t>
  </si>
  <si>
    <t xml:space="preserve">      Dismantling and level adjustment for storm manholes</t>
  </si>
  <si>
    <t xml:space="preserve">    ROAD WORKS</t>
  </si>
  <si>
    <t xml:space="preserve">      Subgrade</t>
  </si>
  <si>
    <t xml:space="preserve">      Aggregate base course</t>
  </si>
  <si>
    <t xml:space="preserve">      Bituminous base course(Grading I - Class A)</t>
  </si>
  <si>
    <t xml:space="preserve">      Curb Stone, Type K1</t>
  </si>
  <si>
    <t xml:space="preserve">      Dropped Curb, Type K3</t>
  </si>
  <si>
    <t xml:space="preserve">      Edge Curb, Type K4</t>
  </si>
  <si>
    <t xml:space="preserve">      Heel Curb, Type K5</t>
  </si>
  <si>
    <t xml:space="preserve">      Transition Curb</t>
  </si>
  <si>
    <t xml:space="preserve">      60mm thick - Interlocking block pavers for sidewalks and medians</t>
  </si>
  <si>
    <t xml:space="preserve">      Retroreflective Thermoplastic White Traffic lines</t>
  </si>
  <si>
    <t xml:space="preserve">      Retroreflective Thermoplastic Yellow, Traffic lines</t>
  </si>
  <si>
    <t xml:space="preserve">      Wheels stopper (precast concrete)</t>
  </si>
  <si>
    <t xml:space="preserve">      Asphalt speed table</t>
  </si>
  <si>
    <t xml:space="preserve">      Traffic signs,  ground mounted, 1 Sheet Alumenium, (breakaway) Single post</t>
  </si>
  <si>
    <t xml:space="preserve">      Traffic signs, ground mounted, 2 Sheets Alumenium, (breakaway) Single post</t>
  </si>
  <si>
    <t xml:space="preserve">      Traffic signs, ground mounted, 1 Sheets Alumenium, (breakaway) Double post</t>
  </si>
  <si>
    <t xml:space="preserve">      Ground mounted, 1 Sheet Alumenium powder coated UV printed, Single post</t>
  </si>
  <si>
    <t xml:space="preserve">      Ground mounted, 1 Sheet Alumenium powder coated UV printed, Double post</t>
  </si>
  <si>
    <t xml:space="preserve">    DRY ELECTRICAL NETWORKS</t>
  </si>
  <si>
    <t xml:space="preserve">      Medium Voltage Network</t>
  </si>
  <si>
    <t xml:space="preserve">      Low Voltage Network</t>
  </si>
  <si>
    <t xml:space="preserve">      Street Lighting Network</t>
  </si>
  <si>
    <t xml:space="preserve">      Telecommunication Network</t>
  </si>
  <si>
    <t xml:space="preserve">    WET NETWORKS</t>
  </si>
  <si>
    <t xml:space="preserve">      Fire Fighting Network</t>
  </si>
  <si>
    <t xml:space="preserve">      Stormwater Network</t>
  </si>
  <si>
    <t xml:space="preserve">    Guard Rooms</t>
  </si>
  <si>
    <t xml:space="preserve">      GR Earthwork</t>
  </si>
  <si>
    <t xml:space="preserve">      GR Concrete</t>
  </si>
  <si>
    <t xml:space="preserve">      GR Finishing</t>
  </si>
  <si>
    <t xml:space="preserve">      GR Arch Works</t>
  </si>
  <si>
    <t xml:space="preserve">      GR Mechanical Works</t>
  </si>
  <si>
    <t xml:space="preserve">      GR Electrical Works</t>
  </si>
  <si>
    <t xml:space="preserve">    Landscape</t>
  </si>
  <si>
    <t xml:space="preserve">      Plants</t>
  </si>
  <si>
    <t xml:space="preserve">      Trees</t>
  </si>
  <si>
    <t xml:space="preserve">      Large Shrubs</t>
  </si>
  <si>
    <t xml:space="preserve">      Ornamental Grasses</t>
  </si>
  <si>
    <t xml:space="preserve">      Miscellaneous</t>
  </si>
  <si>
    <t xml:space="preserve">      Geotextile</t>
  </si>
  <si>
    <t xml:space="preserve">      Fences</t>
  </si>
  <si>
    <t xml:space="preserve">      Gates</t>
  </si>
  <si>
    <t xml:space="preserve">SL </t>
  </si>
  <si>
    <t xml:space="preserve">LL </t>
  </si>
  <si>
    <t>SL</t>
  </si>
  <si>
    <t>Electrical</t>
  </si>
  <si>
    <t>Mechanical</t>
  </si>
  <si>
    <t>شركة إيجيس لإدارة المشاريع</t>
  </si>
  <si>
    <t>18  شهرًا ميلاديًا</t>
  </si>
  <si>
    <t>198,906,162.312  ريال</t>
  </si>
  <si>
    <t>الشرقي</t>
  </si>
  <si>
    <t>30-Jul-25 A</t>
  </si>
  <si>
    <t>Shibh Aljazira Contracting Company
Egis</t>
  </si>
  <si>
    <t>CVL</t>
  </si>
  <si>
    <t>Civil &amp; Roads</t>
  </si>
  <si>
    <t>Mech</t>
  </si>
  <si>
    <t>Elec</t>
  </si>
  <si>
    <t>Landscape &amp; Arch</t>
  </si>
  <si>
    <t>Steelfixer</t>
  </si>
  <si>
    <t>Eastern</t>
  </si>
  <si>
    <t>2nd Industrial City in Dammam</t>
  </si>
  <si>
    <t>Internal</t>
  </si>
  <si>
    <t>Moderate</t>
  </si>
  <si>
    <t>Overdue</t>
  </si>
  <si>
    <t xml:space="preserve">        MV Trenches</t>
  </si>
  <si>
    <t xml:space="preserve">        MV Ductbanks</t>
  </si>
  <si>
    <t xml:space="preserve">        REPLACING - Dismantling and relocating the existing MV power cables</t>
  </si>
  <si>
    <t xml:space="preserve">        LV Trenches</t>
  </si>
  <si>
    <t xml:space="preserve">        LV Ductbanks</t>
  </si>
  <si>
    <t xml:space="preserve">        LVC Replacing</t>
  </si>
  <si>
    <t xml:space="preserve">        LV Pillars</t>
  </si>
  <si>
    <t xml:space="preserve">        SL Pillars</t>
  </si>
  <si>
    <t xml:space="preserve">        SL Cable Trench</t>
  </si>
  <si>
    <t xml:space="preserve">        SL Poles Relocation</t>
  </si>
  <si>
    <t xml:space="preserve">        SL Lumins</t>
  </si>
  <si>
    <t xml:space="preserve">        SL Earthing</t>
  </si>
  <si>
    <t xml:space="preserve">        SL Road Crossing Ducts</t>
  </si>
  <si>
    <t xml:space="preserve">        SL Drawpits</t>
  </si>
  <si>
    <t xml:space="preserve">        SL LV Trenches</t>
  </si>
  <si>
    <t xml:space="preserve">        Telecommunication Manholes</t>
  </si>
  <si>
    <t xml:space="preserve">        Telecommunication network components</t>
  </si>
  <si>
    <t xml:space="preserve">        Telecom Manholes</t>
  </si>
  <si>
    <t xml:space="preserve">        Telecom Road Crossing Ducts</t>
  </si>
  <si>
    <t xml:space="preserve">        Potable Plots and Buildings Crossing Connections Dia. 110 mm</t>
  </si>
  <si>
    <t xml:space="preserve">        Potable Valves</t>
  </si>
  <si>
    <t xml:space="preserve">        Potable Valves Chambers</t>
  </si>
  <si>
    <t xml:space="preserve">        Fire Fighting Valves</t>
  </si>
  <si>
    <t xml:space="preserve">        Fire Fighting Fire Hydrant</t>
  </si>
  <si>
    <t xml:space="preserve">        Fire Fighting V Chambers</t>
  </si>
  <si>
    <t xml:space="preserve">        Solenoid V</t>
  </si>
  <si>
    <t xml:space="preserve">        TSE Valves</t>
  </si>
  <si>
    <t xml:space="preserve">        Sew. Valves Chambers</t>
  </si>
  <si>
    <t xml:space="preserve">        Sew. Valves</t>
  </si>
  <si>
    <t xml:space="preserve">        GRP Plot Connections dia 150 mm</t>
  </si>
  <si>
    <t xml:space="preserve">        Sew. Discharge chamber, size 1500*2000 mm approximately</t>
  </si>
  <si>
    <t xml:space="preserve">        Storm Box Culvert</t>
  </si>
  <si>
    <t xml:space="preserve">        Storm Concrete Chambers</t>
  </si>
  <si>
    <t>33 05 13</t>
  </si>
  <si>
    <t>33 05 63</t>
  </si>
  <si>
    <t>Surface Dewatering</t>
  </si>
  <si>
    <t>All Backfilling</t>
  </si>
  <si>
    <t>All Excavation</t>
  </si>
  <si>
    <t xml:space="preserve">      Zone 01</t>
  </si>
  <si>
    <t xml:space="preserve">        Wet Networks &amp; Stations</t>
  </si>
  <si>
    <t xml:space="preserve">          Sewerage Network</t>
  </si>
  <si>
    <t xml:space="preserve">            T&amp;C-Sew-01</t>
  </si>
  <si>
    <t>Testing &amp; Commissioning for Sewerage Network</t>
  </si>
  <si>
    <t xml:space="preserve">          Storm Network</t>
  </si>
  <si>
    <t xml:space="preserve">            T&amp;C-Strm-01</t>
  </si>
  <si>
    <t>Testing &amp; Commissioning for Storm Network</t>
  </si>
  <si>
    <t xml:space="preserve">          Potable Network</t>
  </si>
  <si>
    <t xml:space="preserve">            T&amp;C-Pot-01</t>
  </si>
  <si>
    <t>Testing &amp; Commissioning for Potable Network</t>
  </si>
  <si>
    <t xml:space="preserve">          Fire Fighting Network</t>
  </si>
  <si>
    <t xml:space="preserve">            T&amp;C-FF-01</t>
  </si>
  <si>
    <t>Testing &amp; Commissioning for Fire Fighting Network</t>
  </si>
  <si>
    <t xml:space="preserve">          TSE Network</t>
  </si>
  <si>
    <t xml:space="preserve">            T&amp;C-TSE-01</t>
  </si>
  <si>
    <t>Testing &amp; Commissioning for TSE Network</t>
  </si>
  <si>
    <t xml:space="preserve">        Dry Networks</t>
  </si>
  <si>
    <t xml:space="preserve">          Medium Voltage Network</t>
  </si>
  <si>
    <t xml:space="preserve">            T&amp;C-MV-01</t>
  </si>
  <si>
    <t>Testing &amp; Commissioning for Medium Voltage Network</t>
  </si>
  <si>
    <t xml:space="preserve">          Low Voltage Network</t>
  </si>
  <si>
    <t xml:space="preserve">            T&amp;C-LV-01</t>
  </si>
  <si>
    <t>Testing &amp; Commissioning for Low Voltage Network</t>
  </si>
  <si>
    <t xml:space="preserve">          Telecommunication Network</t>
  </si>
  <si>
    <t xml:space="preserve">            T&amp;C-Telecom-01</t>
  </si>
  <si>
    <t>Testing &amp; Commissioning for Telecommunication Network</t>
  </si>
  <si>
    <t xml:space="preserve">          Street Lighting</t>
  </si>
  <si>
    <t xml:space="preserve">            T&amp;C-SL-01</t>
  </si>
  <si>
    <t>Testing &amp; Commissioning for Street Lighting Network</t>
  </si>
  <si>
    <t xml:space="preserve">      Zone 02</t>
  </si>
  <si>
    <t xml:space="preserve">            T&amp;C-Sew-1</t>
  </si>
  <si>
    <t xml:space="preserve">            T&amp;C-Strm-1</t>
  </si>
  <si>
    <t xml:space="preserve">            T&amp;C-Pot-1</t>
  </si>
  <si>
    <t xml:space="preserve">            T&amp;C-FF-1</t>
  </si>
  <si>
    <t xml:space="preserve">            T&amp;C-TSE-1</t>
  </si>
  <si>
    <t xml:space="preserve">          Potable Water Pump Station</t>
  </si>
  <si>
    <t xml:space="preserve">            T&amp;C-PumpS-3</t>
  </si>
  <si>
    <t>Testing &amp; Commissioning for PLC System</t>
  </si>
  <si>
    <t xml:space="preserve">            T&amp;C-PumpS-13</t>
  </si>
  <si>
    <t>Testing &amp; Commissioning for Process Control Wiring</t>
  </si>
  <si>
    <t xml:space="preserve">            T&amp;C-PumpS-23</t>
  </si>
  <si>
    <t>Testing &amp; Commissioning for Instrumentation for Process Systems</t>
  </si>
  <si>
    <t xml:space="preserve">            T&amp;C-MV-1</t>
  </si>
  <si>
    <t xml:space="preserve">            T&amp;C-LV-1</t>
  </si>
  <si>
    <t xml:space="preserve">            T&amp;C-Telecom-1</t>
  </si>
  <si>
    <t xml:space="preserve">            T&amp;C-SL-1</t>
  </si>
  <si>
    <t xml:space="preserve">      Zone 03</t>
  </si>
  <si>
    <t xml:space="preserve">            T&amp;C-Sew-11</t>
  </si>
  <si>
    <t xml:space="preserve">            T&amp;C-Strm-11</t>
  </si>
  <si>
    <t xml:space="preserve">            T&amp;C-Pot-11</t>
  </si>
  <si>
    <t xml:space="preserve">            T&amp;C-FF-11</t>
  </si>
  <si>
    <t xml:space="preserve">            T&amp;C-TSE-11</t>
  </si>
  <si>
    <t xml:space="preserve">          Sewer Lift Station</t>
  </si>
  <si>
    <t xml:space="preserve">            T&amp;C-LiftS-33</t>
  </si>
  <si>
    <t xml:space="preserve">            T&amp;C-LiftS-43</t>
  </si>
  <si>
    <t xml:space="preserve">            T&amp;C-LiftS-53</t>
  </si>
  <si>
    <t xml:space="preserve">            T&amp;C-MV-11</t>
  </si>
  <si>
    <t xml:space="preserve">            T&amp;C-LV-11</t>
  </si>
  <si>
    <t xml:space="preserve">            T&amp;C-Telecom-11</t>
  </si>
  <si>
    <t xml:space="preserve">            T&amp;C-SL-11</t>
  </si>
  <si>
    <t xml:space="preserve">      Zone 04</t>
  </si>
  <si>
    <t xml:space="preserve">            T&amp;C-Sew-21</t>
  </si>
  <si>
    <t xml:space="preserve">            T&amp;C-Strm-21</t>
  </si>
  <si>
    <t xml:space="preserve">            T&amp;C-Pot-21</t>
  </si>
  <si>
    <t xml:space="preserve">            T&amp;C-FF-21</t>
  </si>
  <si>
    <t xml:space="preserve">            T&amp;C-TSE-21</t>
  </si>
  <si>
    <t xml:space="preserve">            T&amp;C-MV-21</t>
  </si>
  <si>
    <t xml:space="preserve">            T&amp;C-LV-21</t>
  </si>
  <si>
    <t xml:space="preserve">            T&amp;C-Telecom-21</t>
  </si>
  <si>
    <t xml:space="preserve">            T&amp;C-SL-21</t>
  </si>
  <si>
    <t>Actual Start</t>
  </si>
  <si>
    <t>Actual Finish</t>
  </si>
  <si>
    <t>Rsk-01</t>
  </si>
  <si>
    <t>DAM2-02-09-SAJ-TS9-1-GEN-DSF-041</t>
  </si>
  <si>
    <t>Trucks</t>
  </si>
  <si>
    <t>Highbed</t>
  </si>
  <si>
    <t>Soheel 
597055344</t>
  </si>
  <si>
    <t>Hani 
506668043</t>
  </si>
  <si>
    <t>Ahmad 
0550750285</t>
  </si>
  <si>
    <t>Mahmoud 
0504467488</t>
  </si>
  <si>
    <t>Mohamad Osam 
559472880</t>
  </si>
  <si>
    <t>Maamoon 
506362390</t>
  </si>
  <si>
    <t>Mohammad
0549358786</t>
  </si>
  <si>
    <t>Muhamad Zubair 
0508195967</t>
  </si>
  <si>
    <t>Ahmed Al deeb 
0539747328</t>
  </si>
  <si>
    <t>Ahmad Gaballah 
050521925</t>
  </si>
  <si>
    <t>Mohammad Faraj 
 0508042050</t>
  </si>
  <si>
    <t>Ahmad Hasson 
0550901644</t>
  </si>
  <si>
    <t>Rami Hamouri
055 999 4033</t>
  </si>
  <si>
    <t>Samir 
0502007277</t>
  </si>
  <si>
    <t xml:space="preserve">Khalid Al Shemy 
58 260 9298 
</t>
  </si>
  <si>
    <t>Ali Al Fadel 
0559339753</t>
  </si>
  <si>
    <t>Ahmed Qasim
0594602092</t>
  </si>
  <si>
    <t>Muhammad zubair
0508195967</t>
  </si>
  <si>
    <t>Mo Rasheed 0594009672</t>
  </si>
  <si>
    <t>Basil Najjar 
0138924503
Mahmoud Hassan 
0539124686</t>
  </si>
  <si>
    <t xml:space="preserve">Ahmed Al-Deeb
539747328 </t>
  </si>
  <si>
    <t>Hany 
0569441706</t>
  </si>
  <si>
    <t xml:space="preserve">Road Technology </t>
  </si>
  <si>
    <t xml:space="preserve">AL Kamline </t>
  </si>
  <si>
    <t xml:space="preserve">SAJCO </t>
  </si>
  <si>
    <t>Alyaf</t>
  </si>
  <si>
    <t>IKK</t>
  </si>
  <si>
    <t>AHMED ALWAN  GEN</t>
  </si>
  <si>
    <t>Schneider-MOTS</t>
  </si>
  <si>
    <t xml:space="preserve">TARIQ NAGADI </t>
  </si>
  <si>
    <t>SFFECO</t>
  </si>
  <si>
    <t xml:space="preserve">KHAM Factory 
</t>
  </si>
  <si>
    <t xml:space="preserve">Al Muneef </t>
  </si>
  <si>
    <t xml:space="preserve">SPS </t>
  </si>
  <si>
    <t xml:space="preserve">SAUDI FANS </t>
  </si>
  <si>
    <t xml:space="preserve">KSB 
</t>
  </si>
  <si>
    <t xml:space="preserve">NA </t>
  </si>
  <si>
    <t xml:space="preserve">AL SAGHEER </t>
  </si>
  <si>
    <t xml:space="preserve">Riyadh Crane </t>
  </si>
  <si>
    <t>MOTS</t>
  </si>
  <si>
    <t xml:space="preserve">AL ZAMEL </t>
  </si>
  <si>
    <t>Siemens Limited
AGU</t>
  </si>
  <si>
    <t xml:space="preserve">TARIQ NAGADI 
</t>
  </si>
  <si>
    <t xml:space="preserve">UKC 
 </t>
  </si>
  <si>
    <t>PO 001</t>
  </si>
  <si>
    <t>PO 002</t>
  </si>
  <si>
    <t>PO 003</t>
  </si>
  <si>
    <t xml:space="preserve"> ملاحظة
(التاريخ الفعلي)</t>
  </si>
  <si>
    <t>تقدم سير المشروع لتطوير البنية التحتية للمرحلة الأولى بالمنطقة اللوجستية بالمدينة الصناعية الثانية بالدمام</t>
  </si>
  <si>
    <t>التحديات</t>
  </si>
  <si>
    <t>Earth &amp; Road Works</t>
  </si>
  <si>
    <t>DAM2-02-009</t>
  </si>
  <si>
    <t>Muhammad Al Rajjal</t>
  </si>
  <si>
    <t>Work at Height -  
(PPE/Fall Protection(Same level, above and blow) / Training / Fall restraint / competency /Safe access &amp; egress to and from work at height / Ladders / Openings (floor/shafts/Provision of emergency rescue)</t>
  </si>
  <si>
    <t xml:space="preserve"> Milestones for Development of Infrastructure for phase 1 of the Logistics area at the 2nd Industrial City in Dammam</t>
  </si>
  <si>
    <t>Mason</t>
  </si>
  <si>
    <t>Surveyor</t>
  </si>
  <si>
    <t>Actual EW</t>
  </si>
  <si>
    <t>Plan EW</t>
  </si>
  <si>
    <t>15-Dec-25 A</t>
  </si>
  <si>
    <t>DAM2-02-09-SAJ-TS9-1-GEN-DSF-045</t>
  </si>
  <si>
    <t>SR. NO.</t>
  </si>
  <si>
    <t>Planed  P.O Date</t>
  </si>
  <si>
    <t>Start Manufacturing
Date</t>
  </si>
  <si>
    <t>Es.D.A. to Site</t>
  </si>
  <si>
    <t>Acual.D.A. to Site</t>
  </si>
  <si>
    <t>Not Issue</t>
  </si>
  <si>
    <t>PO 004</t>
  </si>
  <si>
    <t xml:space="preserve">B </t>
  </si>
  <si>
    <t>PO UCC-C6-032</t>
  </si>
  <si>
    <t>PO 005</t>
  </si>
  <si>
    <t>Saudi Co. fo Lighting Fixtures (SACLF)</t>
  </si>
  <si>
    <t xml:space="preserve">AL Khreji </t>
  </si>
  <si>
    <t>Elsewedy</t>
  </si>
  <si>
    <t xml:space="preserve">Global Source </t>
  </si>
  <si>
    <t>Raheeb 
555636521</t>
  </si>
  <si>
    <t>SLC/Philips</t>
  </si>
  <si>
    <t>Al-Ojaimi Factory</t>
  </si>
  <si>
    <t>UCC-C6-020</t>
  </si>
  <si>
    <t>Middle East 
Rinbird - Hiner</t>
  </si>
  <si>
    <t>Samir 
0509355864</t>
  </si>
  <si>
    <t xml:space="preserve">
PO UCC-C6-031</t>
  </si>
  <si>
    <t>Jc/020Dm/25</t>
  </si>
  <si>
    <t>30.11.25</t>
  </si>
  <si>
    <t>DAM-251229</t>
  </si>
  <si>
    <t xml:space="preserve">Ayman 
0510546706 </t>
  </si>
  <si>
    <t>27.11.25</t>
  </si>
  <si>
    <t>DAM-251228</t>
  </si>
  <si>
    <t xml:space="preserve">Jeddah Cable </t>
  </si>
  <si>
    <t>Amjad 
0561792045</t>
  </si>
  <si>
    <t>Mahmoud 
0555219643</t>
  </si>
  <si>
    <t>Hashim 
0558092903</t>
  </si>
  <si>
    <t>Jc/019Dm/25</t>
  </si>
  <si>
    <t xml:space="preserve">B  </t>
  </si>
  <si>
    <t>Physical</t>
  </si>
  <si>
    <t>Progress</t>
  </si>
  <si>
    <t>11-Nov-25 A</t>
  </si>
  <si>
    <t>07-Dec-25 A</t>
  </si>
  <si>
    <t>20-Nov-25 A</t>
  </si>
  <si>
    <t xml:space="preserve">  Sewarage Network</t>
  </si>
  <si>
    <t xml:space="preserve">  Storm Water Drainage</t>
  </si>
  <si>
    <t xml:space="preserve">  Firefighting Network</t>
  </si>
  <si>
    <t xml:space="preserve">  Sewage Lift Station</t>
  </si>
  <si>
    <t xml:space="preserve">  Landscape Green Areas</t>
  </si>
  <si>
    <t xml:space="preserve">  Fences &amp; Gates</t>
  </si>
  <si>
    <t xml:space="preserve">  Roads</t>
  </si>
  <si>
    <t xml:space="preserve">      Excavation (all types of soil)</t>
  </si>
  <si>
    <t xml:space="preserve">      Surface Dewatering</t>
  </si>
  <si>
    <t xml:space="preserve">      Fill</t>
  </si>
  <si>
    <t xml:space="preserve">      Roadway Excavation for cuttings (all types of soil)</t>
  </si>
  <si>
    <t xml:space="preserve">      Embankment backfiling</t>
  </si>
  <si>
    <t xml:space="preserve">        MV Cables</t>
  </si>
  <si>
    <t xml:space="preserve">        Unit Substation 13.8/0.4 K V, 500kVA</t>
  </si>
  <si>
    <t xml:space="preserve">        RMU, 13.8KV</t>
  </si>
  <si>
    <t xml:space="preserve">        LV Cables</t>
  </si>
  <si>
    <t xml:space="preserve">        SL Cable</t>
  </si>
  <si>
    <t xml:space="preserve">        SL Poles</t>
  </si>
  <si>
    <t xml:space="preserve">        Telecom Ducts</t>
  </si>
  <si>
    <t xml:space="preserve">        Potable Pipes</t>
  </si>
  <si>
    <t xml:space="preserve">        Fire Fighting Pipes</t>
  </si>
  <si>
    <t xml:space="preserve">      Pump Station</t>
  </si>
  <si>
    <t xml:space="preserve">        TSE Pipes</t>
  </si>
  <si>
    <t xml:space="preserve">      Sewerage</t>
  </si>
  <si>
    <t xml:space="preserve">        Sew. Pipes</t>
  </si>
  <si>
    <t xml:space="preserve">        Sew. Manholes Dia. 1200mm</t>
  </si>
  <si>
    <t xml:space="preserve">      Sewerage Lift Station</t>
  </si>
  <si>
    <t xml:space="preserve">        Storm Pipes</t>
  </si>
  <si>
    <t xml:space="preserve">LL  </t>
  </si>
  <si>
    <t xml:space="preserve">NEXUS </t>
  </si>
  <si>
    <t>Hasan 
564632788</t>
  </si>
  <si>
    <t>Saudi Benaa</t>
  </si>
  <si>
    <t xml:space="preserve">Muhammad Ghalib
550112470 </t>
  </si>
  <si>
    <t xml:space="preserve">AL Faisal 
Al Rajhi </t>
  </si>
  <si>
    <t>Mohamed Shaikh 534913166</t>
  </si>
  <si>
    <t xml:space="preserve">Riyadh Kingdom 
AL Manarateen </t>
  </si>
  <si>
    <t>AHMED IBRAHIM 500165534</t>
  </si>
  <si>
    <t xml:space="preserve">Isam Kabbani </t>
  </si>
  <si>
    <t>Mamoon 
538477569</t>
  </si>
  <si>
    <t xml:space="preserve">Art International </t>
  </si>
  <si>
    <t xml:space="preserve">Ahmad Khaled 
54 408 2100 </t>
  </si>
  <si>
    <t xml:space="preserve">MODERN WOOD WORKS FACTORY </t>
  </si>
  <si>
    <t>Wael Ahour
558338634</t>
  </si>
  <si>
    <t xml:space="preserve">BRC </t>
  </si>
  <si>
    <t xml:space="preserve">Modar Al Adwani 
502787877  </t>
  </si>
  <si>
    <t xml:space="preserve">  Closeout</t>
  </si>
  <si>
    <t>Jc/026Dm/25</t>
  </si>
  <si>
    <t>Mohmoud 
0539124686</t>
  </si>
  <si>
    <t xml:space="preserve">Jc/027Dm/25 </t>
  </si>
  <si>
    <t>Bassam Imam 
0500246975</t>
  </si>
  <si>
    <t>10.01.26</t>
  </si>
  <si>
    <t>DAM-251231</t>
  </si>
  <si>
    <t>20.12.25</t>
  </si>
  <si>
    <t>DAM-151229</t>
  </si>
  <si>
    <t>Jc/017Dm/25</t>
  </si>
  <si>
    <t xml:space="preserve">JADF 
</t>
  </si>
  <si>
    <t xml:space="preserve">Azeem alasawey
0542110025 
</t>
  </si>
  <si>
    <t>PO UCC-C6-004</t>
  </si>
  <si>
    <t>Repy 
0533723157</t>
  </si>
  <si>
    <t>Jc/018Dm/25</t>
  </si>
  <si>
    <t xml:space="preserve">Ahmed Gaballah
0505219256 </t>
  </si>
  <si>
    <t>Power Technics</t>
  </si>
  <si>
    <t>Omar 
0558665562</t>
  </si>
  <si>
    <t xml:space="preserve">
Environmental System </t>
  </si>
  <si>
    <t>Haytham 
0565412827</t>
  </si>
  <si>
    <t xml:space="preserve">Arabian Scope </t>
  </si>
  <si>
    <t>Waheed 
0555830075</t>
  </si>
  <si>
    <t>28.12.25</t>
  </si>
  <si>
    <t>Jc/028Dm/25</t>
  </si>
  <si>
    <t>Jc/025Dm/25</t>
  </si>
  <si>
    <t xml:space="preserve">CUMMINS </t>
  </si>
  <si>
    <t>Mahmoud 
0540488952</t>
  </si>
  <si>
    <t>Jc/027Dm/25</t>
  </si>
  <si>
    <t xml:space="preserve"> 
Riyadh Kingdom</t>
  </si>
  <si>
    <t>PO 006</t>
  </si>
  <si>
    <t>PO 007</t>
  </si>
  <si>
    <t xml:space="preserve">SIKA </t>
  </si>
  <si>
    <t>Saqr Esbitan
555436939</t>
  </si>
  <si>
    <t xml:space="preserve"> Saudi Paint Co Ltd ( Paintco )</t>
  </si>
  <si>
    <t xml:space="preserve">Mohammad
540806806 </t>
  </si>
  <si>
    <t xml:space="preserve">Al Fanar </t>
  </si>
  <si>
    <t>Turki Al Turki 
549991949</t>
  </si>
  <si>
    <t>25.01.26</t>
  </si>
  <si>
    <t>DAM-260102</t>
  </si>
  <si>
    <t>01.01.26</t>
  </si>
  <si>
    <t>DAM-251230</t>
  </si>
  <si>
    <t>DAM-260101</t>
  </si>
  <si>
    <t>Alwasail</t>
  </si>
  <si>
    <t>BEDIER
506404317</t>
  </si>
  <si>
    <t>DAM-100126</t>
  </si>
  <si>
    <t>20.01.26</t>
  </si>
  <si>
    <t>DAM-260103</t>
  </si>
  <si>
    <t xml:space="preserve">FURSE </t>
  </si>
  <si>
    <t>PO UCC-C6-002</t>
  </si>
  <si>
    <t>PO  UCC-C6-006</t>
  </si>
  <si>
    <t xml:space="preserve">WASAEL,UNION </t>
  </si>
  <si>
    <t>PO UCC-C6-003</t>
  </si>
  <si>
    <t>FUTURE PIPE</t>
  </si>
  <si>
    <t>Abdul Rasheed 
0553177750</t>
  </si>
  <si>
    <t>25.11.25</t>
  </si>
  <si>
    <t xml:space="preserve">
PO UCC-C6-014</t>
  </si>
  <si>
    <t>08.11.25</t>
  </si>
  <si>
    <t>08.12.25</t>
  </si>
  <si>
    <t>Delivery Qty</t>
  </si>
  <si>
    <t>DAM2-02-09-SAJ-TS9-1-GEN-DSF-049</t>
  </si>
  <si>
    <t xml:space="preserve">Effective Power </t>
  </si>
  <si>
    <t>Taha 
0555590882</t>
  </si>
  <si>
    <t xml:space="preserve">Ahmad 
</t>
  </si>
  <si>
    <t>PO UCC-C6-046</t>
  </si>
  <si>
    <t>29.01.26</t>
  </si>
  <si>
    <t>Jc/015Dm/26</t>
  </si>
  <si>
    <t>31.01.26</t>
  </si>
  <si>
    <t>PO 010</t>
  </si>
  <si>
    <t xml:space="preserve"> 
Riyadh Kingdom </t>
  </si>
  <si>
    <t>Eyad 
0545515566</t>
  </si>
  <si>
    <t>PO 011</t>
  </si>
  <si>
    <t>PO 009</t>
  </si>
  <si>
    <t>28.01.26</t>
  </si>
  <si>
    <t>PO 008</t>
  </si>
  <si>
    <t xml:space="preserve">DCP </t>
  </si>
  <si>
    <t>Yazan
0532449865</t>
  </si>
  <si>
    <t>20.10.25</t>
  </si>
  <si>
    <t>22.01.26</t>
  </si>
  <si>
    <t>Dozer</t>
  </si>
  <si>
    <t xml:space="preserve">Khreji 
ABB </t>
  </si>
  <si>
    <t xml:space="preserve">Basil 
0507972833
</t>
  </si>
  <si>
    <t>05.02.26</t>
  </si>
  <si>
    <t>PO 012</t>
  </si>
  <si>
    <t>01.03.26</t>
  </si>
  <si>
    <t>15.03.26</t>
  </si>
  <si>
    <t xml:space="preserve">      30 cm thick. filter layer of crushed stone (aggregate) (3/4" to 1")</t>
  </si>
  <si>
    <t>GRADING WORKS</t>
  </si>
  <si>
    <t>ROAD WORKS</t>
  </si>
  <si>
    <t>ELECTRICAL WORKS</t>
  </si>
  <si>
    <t>TELECOMMUNICATIONS</t>
  </si>
  <si>
    <t>POTABLE WATER NETWORK</t>
  </si>
  <si>
    <t>FIREFIGHTING NETWORK</t>
  </si>
  <si>
    <t>POTABLE WATER PUMP STATION</t>
  </si>
  <si>
    <t>TSE NETWORK</t>
  </si>
  <si>
    <t>SEWERAGE NETWORK</t>
  </si>
  <si>
    <t>SEWAGE LIFT STATION</t>
  </si>
  <si>
    <t>STORM WATER DRAINAGE NETWORK</t>
  </si>
  <si>
    <t>LANDSCAPE WORK</t>
  </si>
  <si>
    <t>GUARD ROOMS</t>
  </si>
  <si>
    <t xml:space="preserve">        Catch Basins</t>
  </si>
  <si>
    <t>Road &amp; Plots Works</t>
  </si>
  <si>
    <t>Rsk-02</t>
  </si>
  <si>
    <t>Rsk-04</t>
  </si>
  <si>
    <t>3rd Industrial City in Dammam</t>
  </si>
  <si>
    <t>6th Industrial City in Dammam</t>
  </si>
  <si>
    <t>Issue</t>
  </si>
  <si>
    <t>Threat</t>
  </si>
  <si>
    <t>Escalate</t>
  </si>
  <si>
    <t>Design / Planning</t>
  </si>
  <si>
    <t>Interface / Communication</t>
  </si>
  <si>
    <t>Resources / Finance</t>
  </si>
  <si>
    <t>Delay in construction</t>
  </si>
  <si>
    <t>Hard</t>
  </si>
  <si>
    <t>Med Term</t>
  </si>
  <si>
    <t>Terminate</t>
  </si>
  <si>
    <t>Enhance/ Exploit</t>
  </si>
  <si>
    <t>Treat</t>
  </si>
  <si>
    <t>Mitigate</t>
  </si>
  <si>
    <t>Increase the no. of manpower &amp; equipment - transfer from another projects</t>
  </si>
  <si>
    <t>DAM2-02-09-SAJ-TS9-1-GEN-DSF-056-02</t>
  </si>
  <si>
    <t xml:space="preserve">  Storm Water Network</t>
  </si>
  <si>
    <t>Box Culvert</t>
  </si>
  <si>
    <t>تأخر أعمال العبارة بالطريق الشرياني</t>
  </si>
  <si>
    <t>Complete Earthworks</t>
  </si>
  <si>
    <t>Engineering Backfiling - Arterial Roads</t>
  </si>
  <si>
    <t>Earned Value Units</t>
  </si>
  <si>
    <t xml:space="preserve">   Strom Water Network </t>
  </si>
  <si>
    <t xml:space="preserve">   Fire Fighting Network </t>
  </si>
  <si>
    <t xml:space="preserve">   Medium Voltage Network </t>
  </si>
  <si>
    <t xml:space="preserve">   Street Lighting Network </t>
  </si>
  <si>
    <t xml:space="preserve">   Road Works </t>
  </si>
  <si>
    <t xml:space="preserve"> Sewer Pipes</t>
  </si>
  <si>
    <t xml:space="preserve"> Sewer Manholes </t>
  </si>
  <si>
    <t xml:space="preserve"> Storm Pipes (GRP+UPVC) </t>
  </si>
  <si>
    <t xml:space="preserve"> Storm Manholes </t>
  </si>
  <si>
    <t xml:space="preserve"> Storm Catch Basins </t>
  </si>
  <si>
    <t xml:space="preserve"> Potable Pipes (HDPE) </t>
  </si>
  <si>
    <t xml:space="preserve"> Firefighting Pipes (HDPE) </t>
  </si>
  <si>
    <t xml:space="preserve"> TSE Pipes (HDPE) </t>
  </si>
  <si>
    <t xml:space="preserve"> Medium Voltage Cables </t>
  </si>
  <si>
    <t xml:space="preserve"> Unit Substation </t>
  </si>
  <si>
    <t xml:space="preserve"> RMU </t>
  </si>
  <si>
    <t xml:space="preserve"> Low Voltage Cables </t>
  </si>
  <si>
    <t xml:space="preserve"> Street Lighting Cables </t>
  </si>
  <si>
    <t xml:space="preserve"> Street Lighting Poles </t>
  </si>
  <si>
    <t xml:space="preserve">- أعمال حفر التقاطعات و الخط الرئيسي لشبكات الصرف الصحي و صرف الأمطار و المياه و الحريق و الري
</t>
  </si>
  <si>
    <t>17-Jan-26 A</t>
  </si>
  <si>
    <t>26-Jan-26 A</t>
  </si>
  <si>
    <t>08-Jan-26 A</t>
  </si>
  <si>
    <t>10-Jan-26 A</t>
  </si>
  <si>
    <t>05-Jan-26 A</t>
  </si>
  <si>
    <t>06-Jan-26 A</t>
  </si>
  <si>
    <t>17-Feb-26 A</t>
  </si>
  <si>
    <t>17-Apr-26 A</t>
  </si>
  <si>
    <t>19-Apr-26 A</t>
  </si>
  <si>
    <t>28-Feb-26 A</t>
  </si>
  <si>
    <t>18-Feb-26 A</t>
  </si>
  <si>
    <t>25-Mar-26 A</t>
  </si>
  <si>
    <t>08-Feb-26 A</t>
  </si>
  <si>
    <t>01-Apr-26 A</t>
  </si>
  <si>
    <t>01-Dec-25 A</t>
  </si>
  <si>
    <t>03-Mar-26 A</t>
  </si>
  <si>
    <t>09-Nov-25 A</t>
  </si>
  <si>
    <t>12-Feb-26 A</t>
  </si>
  <si>
    <t>12-Nov-25 A</t>
  </si>
  <si>
    <t>15-Mar-26 A</t>
  </si>
  <si>
    <t>28-Oct-25 A</t>
  </si>
  <si>
    <t>01-Feb-26 A</t>
  </si>
  <si>
    <t>15-Nov-25 A</t>
  </si>
  <si>
    <t>25-Oct-25 A</t>
  </si>
  <si>
    <t>04-Dec-25 A</t>
  </si>
  <si>
    <t>22-Oct-25 A</t>
  </si>
  <si>
    <t>20-Oct-25 A</t>
  </si>
  <si>
    <t>09-Feb-26 A</t>
  </si>
  <si>
    <t>30-Nov-25 A</t>
  </si>
  <si>
    <t>04-Feb-26 A</t>
  </si>
  <si>
    <t>27-Nov-25 A</t>
  </si>
  <si>
    <t>05-Mar-26 A</t>
  </si>
  <si>
    <t>04-Apr-26 A</t>
  </si>
  <si>
    <t>03-Nov-25 A</t>
  </si>
  <si>
    <t>16-Feb-26 A</t>
  </si>
  <si>
    <t>29-Oct-25 A</t>
  </si>
  <si>
    <t>13-Nov-25 A</t>
  </si>
  <si>
    <t>24-Feb-26 A</t>
  </si>
  <si>
    <t>08-Nov-25 A</t>
  </si>
  <si>
    <t>21-Feb-26 A</t>
  </si>
  <si>
    <t>22-Nov-25 A</t>
  </si>
  <si>
    <t>19-Mar-26 A</t>
  </si>
  <si>
    <t>01-Mar-26 A</t>
  </si>
  <si>
    <t>02-Feb-26 A</t>
  </si>
  <si>
    <t>12-Mar-26 A</t>
  </si>
  <si>
    <t>14-Oct-25 A</t>
  </si>
  <si>
    <t>02-Dec-25 A</t>
  </si>
  <si>
    <t>22-Sep-25 A</t>
  </si>
  <si>
    <t>23-Oct-25 A</t>
  </si>
  <si>
    <t>17-Nov-25 A</t>
  </si>
  <si>
    <t>06-May-26 A</t>
  </si>
  <si>
    <t>18-Sep-25 A</t>
  </si>
  <si>
    <t>12-Oct-25 A</t>
  </si>
  <si>
    <t>07-Oct-25 A</t>
  </si>
  <si>
    <t>19-Oct-25 A</t>
  </si>
  <si>
    <t>09-Oct-25 A</t>
  </si>
  <si>
    <t>03-Jun-26 A</t>
  </si>
  <si>
    <t>Potable Water Network</t>
  </si>
  <si>
    <t>ضرورة الانتهاء من تنفيذ الشبكات لتحقيق جاهزية الموقع وبدء أعمال الطرق</t>
  </si>
  <si>
    <t>Slow Production</t>
  </si>
  <si>
    <t>Can't Achieve MODON Goals</t>
  </si>
  <si>
    <t>Delivery Schedule to be provided and committed with</t>
  </si>
  <si>
    <t>Can't commit with planned dates for fulfilling box culvert</t>
  </si>
  <si>
    <t>DAM2-02-09-SAJ-TS9-1-GEN-DSF-067-00</t>
  </si>
  <si>
    <t>قلة عدد العمالة والمعدات و توقف مقاول الباطن</t>
  </si>
  <si>
    <t>جاري الانتهاء من الحدادة ل 16 فواصل وصب قاعدة لعدد 03 فاصل تم حفر 14 و جاري 03 فواصل أخرى</t>
  </si>
  <si>
    <t xml:space="preserve">تم استبعاد مقاول الباطن يوناسكو و سحب اعتماده لعدم وفاءه بمستهدفات مدن و على المقاول العمل بشكل مباشر على الشبكات او تقديم مقاول باطن للاعتماد </t>
  </si>
  <si>
    <t>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t>
  </si>
  <si>
    <t>20-Jun-26 A</t>
  </si>
  <si>
    <t>توريد المواد الخاصة بمحطات الضخ و الرفع
توريد مواد اللاندسكيب و الهاردسكيب</t>
  </si>
  <si>
    <t>تم اصدار أوامر شراء المواد و جاري التصنيع و سيتم بدء التوريد</t>
  </si>
  <si>
    <t>Slow work sequence, Delay in Dry Networks</t>
  </si>
  <si>
    <t>Delay in material installation /construction</t>
  </si>
  <si>
    <t>Crashing - Increasing manpower &amp; equipment</t>
  </si>
  <si>
    <t>Civil Work
الأعمال المدنية  (المنفذ)</t>
  </si>
  <si>
    <t>Civil Work
الأعمال المدنية  (المخطط)</t>
  </si>
  <si>
    <t>B6. 33 42 13.02</t>
  </si>
  <si>
    <t>Steel Reinforcement for box culverts as per drawings and the Engineer's instructions</t>
  </si>
  <si>
    <t xml:space="preserve"> فرد طبقات الصبجري و فرد البيزكورس و الأسفلت في جميع المناطق المتاحة سواء Roads &amp; Plots</t>
  </si>
  <si>
    <t>جاري فرد طبقات الصبجري و فرد البيزكورس و الأسفلت في جميع المناطق المتاحة سواء Roads &amp; Plots</t>
  </si>
  <si>
    <t>B2.337126 04</t>
  </si>
  <si>
    <t>Office KWH meter</t>
  </si>
  <si>
    <t>Main Guard House KWH meter</t>
  </si>
  <si>
    <t>Guard Rooms KWH meter</t>
  </si>
  <si>
    <t>PW Station KWH meter</t>
  </si>
  <si>
    <t>TSE Station KWH meter</t>
  </si>
  <si>
    <t>Sewage lift Station KWH meter</t>
  </si>
  <si>
    <t>B2.337100 02</t>
  </si>
  <si>
    <t>4x300mm2/ AL/XLPE/PVC</t>
  </si>
  <si>
    <t>4x185mm2/ AL/XLPE/PVC</t>
  </si>
  <si>
    <t>4x70mm2/ AL/XLPE/PVC</t>
  </si>
  <si>
    <t>B2.337126 01</t>
  </si>
  <si>
    <t xml:space="preserve">Low Voltage Distribution Pillars </t>
  </si>
  <si>
    <t>New item</t>
  </si>
  <si>
    <t>Irrigattion control panel</t>
  </si>
  <si>
    <t>UPS 5KVA for Sewage lift station(Industrial UPS)</t>
  </si>
  <si>
    <t>DB UPS for Sewage lift station</t>
  </si>
  <si>
    <t>UPS 5KVA for Portable water pump station(Industrial UPS)</t>
  </si>
  <si>
    <t>DB UPS for Portable water pump station</t>
  </si>
  <si>
    <t>630Amp MCCB for fire water pump no.1</t>
  </si>
  <si>
    <t>VFD for fire water Pump no.1</t>
  </si>
  <si>
    <t>20A, 3P, 60Hz Isolator/disconnect switches IP65</t>
  </si>
  <si>
    <t>Telecom Main Antena at  guard room 1</t>
  </si>
  <si>
    <t>DC-GR Cabinet</t>
  </si>
  <si>
    <t>Telecom Antena guard room2</t>
  </si>
  <si>
    <t>DC-GR1-Cabinet</t>
  </si>
  <si>
    <t>Clorination -Indutrial socket outlet,1P,with grounding,Suuply &amp; apply including cable,conduit,T&amp;C as per IFC and Project Specs.</t>
  </si>
  <si>
    <t>Clorination-20A dissconnect switch/Isolator ,Suuply &amp; apply including cable,conduit,T&amp;C as per IFC and Project Specs.</t>
  </si>
  <si>
    <t>Clorination-Pendant Lights 35W Normal IP65,4200Lumens ,Suuply &amp; apply including cable,conduit,T&amp;C as per IFC and Project Specs.</t>
  </si>
  <si>
    <t>Clorination-Pendant Lights 35W Emergency IP65 with 3 Hrs kit,4200lumens,Suuply &amp; apply including cable,conduit,T&amp;C as per IFC and Project Specs.</t>
  </si>
  <si>
    <t>Wall mounted Bulk head lights 15W IP65,Suuply &amp; apply including cable,conduit,T&amp;C as per IFC and Project Specs.</t>
  </si>
  <si>
    <t>Clorination -Grounding system ,Suuply &amp; apply including cable,conduit,T&amp;C as per IFC and Project Specs.</t>
  </si>
  <si>
    <t>Clorination-4x10mm2 CU/XLPE/PVC+1CX100MM2 CU/PVCDB-CL ,Suuply &amp; apply including cable,conduit,T&amp;C as per IFC and Project Specs.</t>
  </si>
  <si>
    <t>DI pipe 350 mm, Pn16</t>
  </si>
  <si>
    <t>DI Pudle flange 350 mm, Pn16</t>
  </si>
  <si>
    <t>DI pipe 200 mm, Pn16</t>
  </si>
  <si>
    <t xml:space="preserve">DI Pudle flange,200mm, Pn16 </t>
  </si>
  <si>
    <t>DI gate valve,200mm, Pn16</t>
  </si>
  <si>
    <t>DI float valve,200mm, Pn16</t>
  </si>
  <si>
    <t xml:space="preserve">DI Pudle flange,150 mm, Pn16 </t>
  </si>
  <si>
    <t>DI gate valve150mm, Pn16</t>
  </si>
  <si>
    <t>DI pipe100 mm, Pn16</t>
  </si>
  <si>
    <t xml:space="preserve">DI Pudle flange,100 mm, Pn16 </t>
  </si>
  <si>
    <t xml:space="preserve">vent pipe galvanized 100 mm </t>
  </si>
  <si>
    <t xml:space="preserve">scupper roof drain 110 mm </t>
  </si>
  <si>
    <t>40Amp Disconnect Switch for Crane(4P IP65)</t>
  </si>
  <si>
    <t>40Amp Disconnect Switch for penstock(4P IP65)</t>
  </si>
  <si>
    <t>40Amp Disconnect Switch for Order(4P IP65) Contol Unit</t>
  </si>
  <si>
    <t>30Amp Disconnect Switch Bar screen(4P IP65)</t>
  </si>
  <si>
    <t>30Amp Disconnect Switch for Fuel pump control Panel(4P IP65)</t>
  </si>
  <si>
    <t>3 KW - one Local Control Panel for two  pumps(IP-65)</t>
  </si>
  <si>
    <t>630Amp MCCB with IP65 inclosure</t>
  </si>
  <si>
    <t>260kw-Local Control Panel for fire water pump -IP65)</t>
  </si>
  <si>
    <t>260KW VFD for fire water Pump( IP54)</t>
  </si>
  <si>
    <t>260 KW-Local Control Panel for fire water pump( IP65)</t>
  </si>
  <si>
    <t>40Amp MCCB for Jockey pump</t>
  </si>
  <si>
    <t>60 Amp Disconnect Switch  for Jocky pump(4P IP65)</t>
  </si>
  <si>
    <t>7 KW-Local Control Panel for Jocky pump( IP65)</t>
  </si>
  <si>
    <t>3KW-one Local Control Panel for two fuel pump(IP65)</t>
  </si>
  <si>
    <t>30Amp disconnect switch for two fuel pumps`s control panel(4P IP65)</t>
  </si>
  <si>
    <t>30Amp Disconnect Switch for Crane(4P IP65)</t>
  </si>
  <si>
    <t>7KW-One Local Control Panel for two submersible pumps( IP65)</t>
  </si>
  <si>
    <t>Low Volatge cable (1x630mm2)CU/MICA/XPLE/LOSH) for fire pump no.2</t>
  </si>
  <si>
    <t>Low Volatge cable (1x300mm2)CU/MICA/XPLE/LOSH) for fire pump no.2</t>
  </si>
  <si>
    <t>Low Volatge cable 4x10mm2)CU/MICA/XPLE/LOSH) for Jocky Pump</t>
  </si>
  <si>
    <t>Low Volatge cable 1x10mm2)CU/MICA/XPLE/LOSH) for Jocky Pump</t>
  </si>
  <si>
    <t>Draw pit with heavy duty steel cover,size 1400x600x1200mm</t>
  </si>
  <si>
    <t>Draw pit with heavy duty steel cover,size 1400x600x600mm</t>
  </si>
  <si>
    <t>Bill:2-337100.02</t>
  </si>
  <si>
    <t>Street lighting duct bank</t>
  </si>
  <si>
    <t>B2.33 7100.01</t>
  </si>
  <si>
    <t>LV duct bank</t>
  </si>
  <si>
    <t>B2.33 7100</t>
  </si>
  <si>
    <t>MV duct back</t>
  </si>
  <si>
    <t>Bill:2.1-338126.03</t>
  </si>
  <si>
    <t>Telecom duct bank</t>
  </si>
  <si>
    <t>B2.33 7100.02</t>
  </si>
  <si>
    <t>MV duct bank(4x150)</t>
  </si>
  <si>
    <t>Bill-8</t>
  </si>
  <si>
    <t>DB-MGR Panel: 32/100 Ampere, 3P, IP66,60Hz incomer  MCCB . For guard room 1</t>
  </si>
  <si>
    <t>DB-GR Panel: 32/100 Ampere, 3P, IP66,60Hz incomer  MCCB .For guard room 2</t>
  </si>
  <si>
    <t>4Cx 6mm2 + 1Cx6mm2 Cu/XLPE/PVC FROM KWHM to DB-MGR For guard room 1 &amp; 2</t>
  </si>
  <si>
    <t>Conduit and accessories FROM KWHM to DB-MGR For guard room 1 &amp; 2</t>
  </si>
  <si>
    <t>ROUND RECESSED LED 11.5 WATTS, IP20, 230V, 60HZ, 1400 LUMENS, For guard room 1&amp;2</t>
  </si>
  <si>
    <t>ROUND RECESSED LED 11.5 WATTS, IP20, 230V, 60HZ, 1400 LUMENS, with 3 hour emergency battery kit For guard room 1</t>
  </si>
  <si>
    <t>WALL MOUNTED BULK HEAD OUTDOOR LED 15 WATTS, IP65,230V 60 HZ, For guard room 1&amp;2</t>
  </si>
  <si>
    <t>ROUND RECESSED LED 11.5 WATTS, IP44, 230V, 60HZ, 1400 LUMENS, For guard room 1</t>
  </si>
  <si>
    <t>Conduit and accessories  for building lifghting  circuits</t>
  </si>
  <si>
    <t>3x2.5mm2 Cables &amp; cable Accessories for building ligjhting  circuits</t>
  </si>
  <si>
    <t>13A SINGLE SWITCH SOCKET OUTLET, For guard room 1&amp;2</t>
  </si>
  <si>
    <t>13A DOUBLE SWITCH SOCKET OUTLET, For guard room 1&amp;2</t>
  </si>
  <si>
    <t>13A SPUR OUTLET, For guard room 1&amp;2</t>
  </si>
  <si>
    <t>20A DOUBLE POLE SWITCH, IP65, For guard room 1</t>
  </si>
  <si>
    <t>Conduit and accessories for building wiring devices circuits</t>
  </si>
  <si>
    <t>3x4mm2 Cables &amp; cable Accessories for building wiring devices circuits</t>
  </si>
  <si>
    <t>Supply, install and test the following grounding and lightning system including ground wires, ground rods, inspection pits, terminations, bonding/clamping, civil works and all materials and accessories required to complete the work according to specification, drawing and standards and materials as per approved samples; all materials should be SASO certified. guard room 1&amp;2</t>
  </si>
  <si>
    <t>120 mm2 BCW for grounding &amp; Lightining protection</t>
  </si>
  <si>
    <t>70mm2 BCW for grounding &amp; Lightining protection</t>
  </si>
  <si>
    <t>Rod 19mmx2.4mtrfor grounding &amp; Lightining protection</t>
  </si>
  <si>
    <t>Earth pit 300x300mm for grounding &amp; Lightining protection</t>
  </si>
  <si>
    <t>Busbar 8way with DS link ffor grounding &amp; Lightining protection</t>
  </si>
  <si>
    <t>25mm2 x 3mm CU  tape &amp; Accessories for grounding &amp; Lightining protection</t>
  </si>
  <si>
    <t>20A, 1P, 60Hz Isolator/disconnect switches IP65 guard room 1&amp;2</t>
  </si>
  <si>
    <t>Conduit 25 uPVC for fire Alarm system</t>
  </si>
  <si>
    <t>Cable 2x1.5mm2 or fire Alarm system</t>
  </si>
  <si>
    <t>smoke detectorsor fire Alarm system</t>
  </si>
  <si>
    <t>Sounder indoor  or fire Alarm system</t>
  </si>
  <si>
    <t>FACP Panel with 2 LOOPS ADDRESABLE TYPE COMPLETE WITH BATTERY CHARGER. POWER SUPPLY UNIT. LCD PRINTER KEY BOARD AND AUTOMATIC TELEPHONE DIALER</t>
  </si>
  <si>
    <t>Sounder out door or fire Alarm system</t>
  </si>
  <si>
    <t>Printer or fire Alarm system</t>
  </si>
  <si>
    <t xml:space="preserve">Conduit &amp; Accessories  for DTA &amp; voice system </t>
  </si>
  <si>
    <t>CAT6 cables  for DTA &amp; voice system</t>
  </si>
  <si>
    <t>Data Cabinet including all devices 12U for guard room 1</t>
  </si>
  <si>
    <t>Data/ voice RJ45 outlet include CAT6A cable  for guard room 1</t>
  </si>
  <si>
    <t>RJ45 connector include CAT6A cable for security cameras  for guard room 1&amp;2</t>
  </si>
  <si>
    <t>50 inch screen for guard room 1</t>
  </si>
  <si>
    <t>PC workstation for guard room 1</t>
  </si>
  <si>
    <t>DX wall mounted Split/AC For guard room type 1&amp;2</t>
  </si>
  <si>
    <t>EF-01  Exhaust axial fan air flow capacity = 50 l/s</t>
  </si>
  <si>
    <t>uPVC pipes with diameter 160mm.</t>
  </si>
  <si>
    <t>uPVC pipes with diameter 110mm.</t>
  </si>
  <si>
    <t>uPVC pipes with diameter 75mm.</t>
  </si>
  <si>
    <t>uPVC pipes with diameter 50mm.</t>
  </si>
  <si>
    <t>PPR pipes with diameter 32mm.</t>
  </si>
  <si>
    <t>PPR pipes with diameter 25mm.</t>
  </si>
  <si>
    <t>PPR pipes with diameter 20mm.</t>
  </si>
  <si>
    <t>Scupper with diameter 110mm</t>
  </si>
  <si>
    <t>Clean  out with diameter 110mm</t>
  </si>
  <si>
    <t>Floor drain</t>
  </si>
  <si>
    <t>Manhole, dimensions 600mmX600mm</t>
  </si>
  <si>
    <t>Electrical Water Heater 50L capacity</t>
  </si>
  <si>
    <t>Shower</t>
  </si>
  <si>
    <t>Toilet</t>
  </si>
  <si>
    <t>Semi pedestal sink</t>
  </si>
  <si>
    <t>CO2 fire extinguishers</t>
  </si>
  <si>
    <t>Powder fire extinguishers For guard room type 1&amp;2</t>
  </si>
  <si>
    <t>Bill-3.2</t>
  </si>
  <si>
    <t>Trench drain, dimensions 18000mmX300mmX300mm</t>
  </si>
  <si>
    <t>PPR pipes with diameter 40mm.</t>
  </si>
  <si>
    <t>Hose bibb</t>
  </si>
  <si>
    <t>Bill-5.1</t>
  </si>
  <si>
    <t>Supply, test and commissioning for screening container constructed from steel with thickness of 4 mm for sides and cover and 6 mm for base.
Dimensions of container shall be at least 80 cm x 80 cm x 80 cm.Container shall be epoxy coated (sewega water resistant) and equipped with four roller bearing wheels, safety brakes, rear swivel caster, lifting lugs, cover &amp; cover mechanism, drain hole, manual handle, and all fittings and accessories.
Price includes supply, on-site Workmanship, all necessary fittings, accessories and miscellaneous materials for connections and  support, and all required components for safe operation as per the supplier recommendations, Testing &amp; Commissioning for hand-over in fully operational conditions. 
All materials and painting shall be SASO certified.</t>
  </si>
  <si>
    <t>Ø110mm UNDER GROUND pipes</t>
  </si>
  <si>
    <t>Tech</t>
  </si>
  <si>
    <t>EA</t>
  </si>
  <si>
    <t>B6.33 42 11.35</t>
  </si>
  <si>
    <t>UPVC-300mm Diameter Depth less than 1.5m</t>
  </si>
  <si>
    <t>B6. 33 42 13.01</t>
  </si>
  <si>
    <t>Concrete for box culvert</t>
  </si>
  <si>
    <t>DAM2-02-09-SAJ-TS9-1-GEN-DSF-074-00</t>
  </si>
  <si>
    <t>10-Aug-26 A</t>
  </si>
  <si>
    <t>الكمية الموردة 
(م.ط)</t>
  </si>
  <si>
    <t>B1.2.32 11 23.01</t>
  </si>
  <si>
    <t>Aggregate base course</t>
  </si>
  <si>
    <t xml:space="preserve">- أعمال حفر التقاطعات (الداكت بانك) لشبكات الجهد المتوسط و الإنارة و الاتصالات
- تركيب أعمدة الإنارة
</t>
  </si>
  <si>
    <t>- تم الانتهاء من حفر و تمديد الخط الرئيسي و التقاطعات لشبكات الصرف الصحي و صرف الأمطار و المياه و الحريق و الري بالمناطق 01 و 02 و 03 و 04 بشكل كبير</t>
  </si>
  <si>
    <t>Wet Networks</t>
  </si>
  <si>
    <t>B3.1. 33 14 13.01.01</t>
  </si>
  <si>
    <t>250mm Diameter Depth: 0.0m - 1.5m</t>
  </si>
  <si>
    <t>B3.2.03 30 00.02</t>
  </si>
  <si>
    <t>50 mm thickness lean concrete under slab on grade for Potable water pump station &amp; Chlorination</t>
  </si>
  <si>
    <t>Electrical Networks (Street Lighting Installations, Telecom Ductbank, MV Cable Excavation)</t>
  </si>
  <si>
    <t>DAM2-02-09-SAJ-TS9-1-ROD-FIR-0607-00</t>
  </si>
  <si>
    <t>Inspection for survey works and compaction testing of Aggregate Base Course layer (20 cm) at Asphalt Plot D (Part 8).</t>
  </si>
  <si>
    <t xml:space="preserve">Bituminous base course(Grading I - Class A), including Prime Coat (MC1) and tack coat (RC2) </t>
  </si>
  <si>
    <t>DAM2-02-09-SAJ-TS9-1-ROD-FIR-0608-00</t>
  </si>
  <si>
    <t>Inspection for Placement of 1st layer (7.5 cm) of Asphalt Bituminous Base course (Grading I – Class A) at Asphalt Plot B Part: 2 as per attached survey data.</t>
  </si>
  <si>
    <t>DAM2-02-09-SAJ-TS9-1-ROD-FIR-0609-00</t>
  </si>
  <si>
    <t>Inspection for Placement of 1st layer (10 cm) of Asphalt Bituminous Base course (Grading I – Class A) at Arterial Road Right Side Station (0+076 to 0+550) as per attached survey data. (Part 2)</t>
  </si>
  <si>
    <t>B2.33 71 16.02</t>
  </si>
  <si>
    <t>Lighting poles with 1 arm,  height of  ( 10) meters,  including the power distribution box,  cables , and RCC foundation.</t>
  </si>
  <si>
    <t>DAM2-02-09-SAJ-TS9-1-ELE-FIR-0027</t>
  </si>
  <si>
    <t>Survey for Excavation and Gravel Bedding Placement for Lighting Pole Foundation at Road (RD-01). Zone-1
Pole Number: -
1)	FP-22-2/3/13R         8)   FP-22-2/3/21B
2)	FP-22-2/3/15B         9)   FP-22-2/3/22R
3)	FP-22-2/3/16R       10)   FP-22-2/3/23Y
4)	FP-22-2/3/17Y       11)   FP-22-2/3/24B
5)	FP-22-2/3/18B       12)   FP-22-2/3/25R
6)	FP-22-2/3/19R       13)   FP-22-2/3/26Y
7)	FP-22-2/3/20Y       14)   FP-22-2/3/27B</t>
  </si>
  <si>
    <t>DAM2-02-09-SAJ-TS9-1-ELE-FIR-0028</t>
  </si>
  <si>
    <t>Survey for Excavation and Gravel Bedding Placement for Lighting Pole Foundation at Road (RD-01). Zone-1
Pole Number: -
1)	FP-22-2/3/28R         8)   FP-22-2/3/35Y
2)	FP-22-2/3/29Y         9)   FP-22-2/3/36B
3)	FP-22-2/3/30B       10)   FP-22-2/3/37R
4)	FP-22-2/3/31R       11)   FP-22-2/4/9B
5)	FP-22-2/3/32Y       12)   FP-22-2/4/28R
6)	FP-22-2/3/33B       13)   FP-22-2/4/29Y
7)	FP-22-2/3/34R       14)   FP-22-2/4/30B</t>
  </si>
  <si>
    <t>B3.33 14 13.02.01</t>
  </si>
  <si>
    <t>Plots and Buildings Crossing Connections diameter 110 mm</t>
  </si>
  <si>
    <t>DAM2-02-09-SAJ-TS9-1-POT-FIR-0088</t>
  </si>
  <si>
    <t>Survey Excavation and Compaction Testing FIR for Potable Water Network Branch Line from HDPE Fitting-105 TO HDPE Fitting-165 and HDPE Fitting-114 To HDPE Fitting-166 at RD # 4 ZONE-4</t>
  </si>
  <si>
    <t>DAM2-02-09-SAJ-TS9-1-POT-FIR-0089</t>
  </si>
  <si>
    <t>Survey Fir Concrete Encasement for Potable Water Network Branch Line from HDPE Fitting-105 TO HDPE Fitting-165 and HDPE Fitting-114 To HDPE Fitting-166 at RD # 4 ZONE-4</t>
  </si>
  <si>
    <t>DAM2-02-09-SAJ-TS9-1-POT-FIR-0090</t>
  </si>
  <si>
    <t>Survey Excavation and Compaction Testing FIR for Potable Water Network Branch Line from HDPE Fitting-116 TO HDPE Fitting-167 and HDPE Fitting-115 To HDPE Fitting-168 at RD#3 ZONE :4</t>
  </si>
  <si>
    <t>DAM2-02-09-SAJ-TS9-1-POT-FIR-0091</t>
  </si>
  <si>
    <t>Survey Fir Concrete Encasement for Potable Water Network Branch Line from HDPE Fitting-116 TO HDPE Fitting-167 and HDPE Fitting-115 To HDPE Fitting-168 at RD#3 ZONE :4</t>
  </si>
  <si>
    <t>DAM2-02-09-SAJ-TS9-1-FF-FIR-0102</t>
  </si>
  <si>
    <t>Survey and Mechanical FIR for Installation and laying of HDPE Pipe Line for Fire Fighting Pipeline RD-04 from Station 0+030 TO 0+342, @ ZONE-04</t>
  </si>
  <si>
    <t>DAM2-02-09-SAJ-TS9-1-STU-FIR-0196</t>
  </si>
  <si>
    <t>Inspection for 50 mm plain concrete below the grade beams (G.B.1, G.B.2 &amp; G.B.3) of the Chlorination Building.</t>
  </si>
  <si>
    <t>Reinforced Concrete Walls and columns for Potable water pump station &amp; Potable water tank &amp; chlorination</t>
  </si>
  <si>
    <t>DAM2-02-09-SAJ-TS9-1-STU-FIR-0201</t>
  </si>
  <si>
    <t>Survey Inspection of the Formwork and Placement of Reinforced Concrete (C35 MPa) for the neck column (8.920) of Control Room and LV Room.</t>
  </si>
  <si>
    <t>B3.2.03 30 00.04</t>
  </si>
  <si>
    <t>Slab on grade and ground beams for Potable water pump station &amp; Chlorination</t>
  </si>
  <si>
    <t>Survey Inspection of the Formwork and Placement of Reinforced Concrete (C35 MPa) for the Grade Beams (G.B.1, G.B.2 &amp; G.B.3) of the Chlorination Building.</t>
  </si>
  <si>
    <t>Inspection for vapor retarders below 50 mm plain concrete of the Grade Beams (G.B.1, G.B.2 &amp; G.B.3) of the Chlorination Building.</t>
  </si>
  <si>
    <t>B4.33 14 13.06</t>
  </si>
  <si>
    <t>90mm Diameter Depth: 0.0m - 1.5m</t>
  </si>
  <si>
    <t>DAM2-02-09-SAJ-TS9-1-IRR-FIR-0063</t>
  </si>
  <si>
    <t>Survey Excavation and Compaction Testing FIR for Irrigation Pipeline (RD-02) from Station 0+790 TO 1+032 @ZONE-04</t>
  </si>
  <si>
    <t>DAM2-02-09-SAJ-TS9-1-IRR-FIR-0064</t>
  </si>
  <si>
    <t>Survey Sand Bedding and Compaction Testing FIR for Irrigation Pipeline (RD-02) from Station 0+790 TO 1+032 @ZONE-04</t>
  </si>
  <si>
    <t>DAM2-02-09-SAJ-TS9-1-IRR-FIR-0065</t>
  </si>
  <si>
    <t>Survey and Mechanical fir for Installation and laying of Irrigation Pipeline (RD-02) from Station 0+790 TO 1+032 @ZONE-04</t>
  </si>
  <si>
    <t>B5.33 31 00.01.01</t>
  </si>
  <si>
    <t>150mm Diameter  Depth: 0.0m - 1.5m</t>
  </si>
  <si>
    <t>DAM2-02-09-SAJ-TS9-1-SEW-FIR-1292</t>
  </si>
  <si>
    <t>Survey FIR for Excavation and Compaction Testing of Sewerage Pipeline from MH-A-10-5-1 TO MH-A-10-5-0</t>
  </si>
  <si>
    <t>DAM2-02-09-SAJ-TS9-1-SEW-FIR-1293</t>
  </si>
  <si>
    <t>Survey FIR for Sand Bedding and Compaction Testing of Sewerage Pipeline from MH-A-10-5-1 TO MH-A-10-5-0</t>
  </si>
  <si>
    <t>DAM2-02-09-SAJ-TS9-1-SEW-FIR-1295</t>
  </si>
  <si>
    <t>Survey and Mechanical FIR for Installation and laying of Sewerage Pipeline from MH-A-10-5-1 TO MH-A-10-5-0</t>
  </si>
  <si>
    <t>B5.33 05 13.02</t>
  </si>
  <si>
    <t>MH dia 1200 mm, depth 1.51 - 2.5m</t>
  </si>
  <si>
    <t>DAM2-02-09-SAJ-TS9-1-SEW-FIR-1296</t>
  </si>
  <si>
    <t>Survey FIR for Excavation and Compaction Testing of Sewerage Pipeline Manhole
 MH-A-10-3-1</t>
  </si>
  <si>
    <t>B6.33 42 11.13</t>
  </si>
  <si>
    <t>800mm Diameter Depth: 1.51m - 2.5m</t>
  </si>
  <si>
    <t>DAM2-02-09-SAJ-TS9-1-STR-FIR-1018</t>
  </si>
  <si>
    <t>Survey FIR for Backfill and Compaction Testing 4TH Layer above the Storm Pipeline from MH-6-23 TO MH-6-22, @ ZONE-04</t>
  </si>
  <si>
    <t>B6.33 42 11.24</t>
  </si>
  <si>
    <t>1300mm Diameter Depth: 1.51m - 2.5m</t>
  </si>
  <si>
    <t>DAM2-02-09-SAJ-TS9-1-STR-FIR-1017</t>
  </si>
  <si>
    <t>Survey FIR for Backfill and Compaction Testing 4TH Layer above the Storm Pipeline from MH-6-17 TO MH-6-16 @ ZONE-04, Pipe DIA 1300mm</t>
  </si>
  <si>
    <t>DAM2-02-09-SAJ-TS9-1-STR-FIR-0636-01</t>
  </si>
  <si>
    <t>Survey FIR for Sand Bedding and Compaction Test FIR for UPVC Pipe Line for Catch Basin of Storm Network @ ZONE-03 
1- CB-154 TO MH-6-8/0</t>
  </si>
  <si>
    <t>DAM2-02-09-SAJ-TS9-1-STR-FIR-1011</t>
  </si>
  <si>
    <t>Survey FIR for Excavation and Compaction Testing UPVC Pipe Line for Catch Basins of Storm Network, @ Zone-04 
CB-146 TO MH-3-13-1</t>
  </si>
  <si>
    <t>DAM2-02-09-SAJ-TS9-1-STR-FIR-1012</t>
  </si>
  <si>
    <t>Survey FIR for Sand Bedding and Compaction Testing UPVC Pipe Line for Catch Basins of Storm Network, @ Zone-04 
CB-146 TO MH-3-13-1</t>
  </si>
  <si>
    <t>DAM2-02-09-SAJ-TS9-1-STR-FIR-1015</t>
  </si>
  <si>
    <t>Survey and Mechanical FIR for Installation and laying of UPVC Pipe Line for Catch Basins of Storm Network, @ Zone-04 
CB-56 TO CB-79 &amp; CB-79 TO MH-3-13-3 
CB-94 TO CB-118 &amp; CB-118 TO MH-3-13-2</t>
  </si>
  <si>
    <t>DAM2-02-09-SAJ-TS9-1-STR-FIR-1016</t>
  </si>
  <si>
    <t>Survey and Mechanical FIR for Installation and laying of UPVC Pipe Line for Catch Basins of Storm Network, @ Zone-04 
CB-146 TO MH-3-13-1</t>
  </si>
  <si>
    <t>DAM2-02-09-SAJ-TS9-1-STR-FIR-1024</t>
  </si>
  <si>
    <t>Survey FIR for Excavation and Compaction Testing UPVC Pipe Line for Catch Basins of Storm Network, @ Zone-04 
CB-86 TO (MH-6-18-1) 
CB-153 TO CB-177 &amp; CB-177 TO MH-3-10-1
CB-204 TO MH-3-11
CB-207 TO MH-3-10-0</t>
  </si>
  <si>
    <t>DAM2-02-09-SAJ-TS9-1-STR-FIR-1025</t>
  </si>
  <si>
    <t>Survey FIR for Sand Bedding and Compaction Testing UPVC Pipe Line for Catch Basins of Storm Network, @ Zone-04 
CB-86 TO (MH-6-18-1) 
CB-153 TO CB-177 &amp; CB-177 TO MH-3-10-1
CB-204 TO MH-3-11
CB-207 TO MH-3-10-0</t>
  </si>
  <si>
    <t>B6.33 42 11.36</t>
  </si>
  <si>
    <t>UPVC-400mm Diameter Depth less than 1.5m</t>
  </si>
  <si>
    <t>DAM2-02-09-SAJ-TS9-1-STR-FIR-0472-01</t>
  </si>
  <si>
    <t>Survey Excavation and Compaction Test FIR for UPVC Pipe Line for Group of Catch Basins Network of Storm Network Connecting to Manholes (RD-01), @ ZONE-01
1- MH-20-6 (CB-81 (1) TO MH-20-6) 
2- MH-20-4 (CB-83 TO MH-20-4)
3- MH-20-1 (CB-102 TO MH-20-1)</t>
  </si>
  <si>
    <t>DAM2-02-09-SAJ-TS9-1-STR-FIR-0473-01</t>
  </si>
  <si>
    <t>Survey FIR for Sand Bedding of UPVC Pipe Line for Group of Catch Basins Network of Storm Network Connecting to Manholes (RD-01), @ ZONE-01
1- MH-20-6 (CB-81 (1) TO MH-20-6) 
2- MH-20-4 (CB-83 TO MH-20-4)
3- MH-20-1 (CB-102 TO MH-20-1)</t>
  </si>
  <si>
    <t>B6.33 05 13.07</t>
  </si>
  <si>
    <t>Manhole dia 2000mm depth 2.51 - 3.5m</t>
  </si>
  <si>
    <t>DAM2-02-09-SAJ-TS9-1-STR-FIR-1014</t>
  </si>
  <si>
    <t>FIR for Installation of Manhole Base of Storm Network, @ Zone-04
1:MH-6-13
2:MH-6-14
3:MH-6-15</t>
  </si>
  <si>
    <t>DAM2-02-09-SAJ-TS9-1-STU-FIR-0190</t>
  </si>
  <si>
    <t>Survey Inspection of Formwork and Placement of Reinforced Concrete (C35 MPa) for the Walls and Top Slab of the Box Culvert Segment 14.</t>
  </si>
  <si>
    <t>DAM2-02-09-SAJ-TS9-1-STU-FIR-0191</t>
  </si>
  <si>
    <t>Survey Inspection of Formwork and Placement of Reinforced Concrete (C35 MPa) for the Walls and Top Slab of the Box Culvert Segment 16.</t>
  </si>
  <si>
    <t>DAM2-02-09-SAJ-TS9-1-STU-FIR-0192</t>
  </si>
  <si>
    <t>Survey Inspection of Formwork and Placement of Reinforced Concrete (C35 MPa) for the Walls and Top Slab of the Box Culvert Segment 17.</t>
  </si>
  <si>
    <t>Survey Inspection of Formwork and Placement of Reinforced Concrete (C35 MPa) for the Walls (including chamber) and Top Slab of the Box Culvert Segment 23.</t>
  </si>
  <si>
    <t>DAM2-02-09-SAJ-TS9-1-STU-FIR-0207</t>
  </si>
  <si>
    <t>Survey Inspection of Formwork and Placement of Reinforced Concrete (C35 MPa) for the Walls and Top Slab of the Box Culvert Segment 28,29 &amp; 33.</t>
  </si>
  <si>
    <t>DAM2-02-09-SAJ-TS9-1-STU-FIR-0186</t>
  </si>
  <si>
    <t>Inspection of Steel Reinforcement (including all required embedded items) Prior to Concrete Placement for the Walls and Top Slab of Box Culvert Segment 14.</t>
  </si>
  <si>
    <t>DAM2-02-09-SAJ-TS9-1-STU-FIR-0187</t>
  </si>
  <si>
    <t>Inspection of Steel Reinforcement (including all required embedded items) Prior to Concrete Placement for the Walls and Top Slab of Box Culvert Segment 16.</t>
  </si>
  <si>
    <t>DAM2-02-09-SAJ-TS9-1-STU-FIR-0188</t>
  </si>
  <si>
    <t>Inspection of Steel Reinforcement (including all required embedded items) Prior to Concrete Placement for the Walls and Top Slab of Box Culvert Segment 17.</t>
  </si>
  <si>
    <t>DAM2-02-09-SAJ-TS9-1-STU-FIR-0204</t>
  </si>
  <si>
    <t>Inspection of Steel Reinforcement (including all required embedded items) Prior to Concrete Placement for the Walls and Top Slab of Box Culvert Segment 23.</t>
  </si>
  <si>
    <t>DAM2-02-09-SAJ-TS9-1-STU-FIR-0206</t>
  </si>
  <si>
    <t>Inspection of Steel Reinforcement (including all required embedded items) Prior to Concrete Placement for the Walls and Top Slab of Box Culvert Segment 28,29 &amp; 33.</t>
  </si>
  <si>
    <t>B6.33 05 63.07</t>
  </si>
  <si>
    <t>Single Catch basin</t>
  </si>
  <si>
    <t>Survey FIR for Excavation and Compaction Testing for Catch Basins of Storm Network, @ Zone-04
CB-127 (MH-3-15)
CB-122  (MH-3-17)</t>
  </si>
  <si>
    <t>Survey FIR for Excavation and Compaction Testing for Catch Basins of Storm Network, @ Zone-04
CB-33 (MH-6-21)
CB-105  (MH-6-16)
CB-128 (MH-3-15)</t>
  </si>
  <si>
    <t xml:space="preserve">- أعمال حفر التقاطعات (الداكت بانك) لشبكات الجهد المتوسط و الإنارة و الاتصالات
- جاري حفر و تركيب قواعد و أعمدة الإنارة
- جاري حفر و صب دكت بانك شبكة الاتصالات
</t>
  </si>
  <si>
    <t xml:space="preserve">   Street Lighting Poles </t>
  </si>
  <si>
    <t>B1.1.02 41 00.01</t>
  </si>
  <si>
    <t>Removal of curbstone</t>
  </si>
  <si>
    <t>DAM2-02-09-SAJ-TS9-1-ROD-FIR-0049-00</t>
  </si>
  <si>
    <t>FIR for Removal of Existing curb stone as per attached as built Drawing DATA.Zone-1&amp; 2.part 02. as highlighted in attached drawing</t>
  </si>
  <si>
    <t>DAM2-02-09-SAJ-TS9-1-ROD-FIR-0060-00</t>
  </si>
  <si>
    <t>FIR for Removal of Existing curb stone (Double) as per attached as built Drawing DATA.Zone-1&amp; 2</t>
  </si>
  <si>
    <t>B1.1.02 41 00.03</t>
  </si>
  <si>
    <t>Removal of concrete protection</t>
  </si>
  <si>
    <t>DAM2-02-09-SAJ-TS9-1-ROD-FIR-0036-00</t>
  </si>
  <si>
    <t>FIR for Removal of Existing curb stone as per attached as built Drawing DATA.Zone-1&amp; 2.part 01. as highlighted in attached drawing</t>
  </si>
  <si>
    <t>DAM2-02-09-SAJ-TS9-1-SUR-FIR-0013-01</t>
  </si>
  <si>
    <t>FIR for the PLOTS NO 4 - Replacement 50 cm</t>
  </si>
  <si>
    <t>DAM2-02-09-SAJ-TS9-1-SUR-FIR-0015-00</t>
  </si>
  <si>
    <t>FIR for the PLOT No 5 -Replacement 50 cm</t>
  </si>
  <si>
    <t>DAM2-02-09-SAJ-TS9-1-SUR-FIR-0017-00</t>
  </si>
  <si>
    <t xml:space="preserve">FIR for the cutting of Plot # 04 up to the depth from top of adjoining side Asphalt Road - 0.8 @ Zone-1 </t>
  </si>
  <si>
    <t>DAM2-02-09-SAJ-TS9-1-SUR-FIR-0018-01</t>
  </si>
  <si>
    <t>FIR for the cutting of Plot # 05 (PGL-0.8) @ Zone-1</t>
  </si>
  <si>
    <t>DAM2-02-09-SAJ-TS9-1-SUR-FIR-0019-01</t>
  </si>
  <si>
    <t>FIR for replacement cutting for Part-1 of Plot # 01 as per attached Level Sheet (NGL-VAR) @ Zone-1</t>
  </si>
  <si>
    <t>DAM2-02-09-SAJ-TS9-1-SUR-FIR-0020-01</t>
  </si>
  <si>
    <t>FIR for replacement cutting of Part-01 Of Plot # 02 for fill Area as per attached Level Sheet (NGL- VAR) @ Zone-4</t>
  </si>
  <si>
    <t>DAM2-02-09-SAJ-TS9-1-SUR-FIR-0021-01</t>
  </si>
  <si>
    <t>FIR for replacement cutting for Part-01 OF Plot # 03 for fill area as per attached Level Sheet (NGL- VAR) @ Zone-4</t>
  </si>
  <si>
    <t>DAM2-02-09-SAJ-TS9-1-SUR-FIR-0026-01</t>
  </si>
  <si>
    <t>cutting (PGL- 0.8) for Part-01 of Plot # 01 as per attached Level Sheet @ Zone-4</t>
  </si>
  <si>
    <t>DAM2-02-09-SAJ-TS9-1-SUR-FIR-0027-01</t>
  </si>
  <si>
    <t>Survey FIR for cutting (PGL - 0.8) for Part-01 Of Plot # 02 as per attached Level Sheet @ Zone-4</t>
  </si>
  <si>
    <t>DAM2-02-09-SAJ-TS9-1-SUR-FIR-0028-01</t>
  </si>
  <si>
    <t>FIR for cutting ( PGL-0.8 ) for Part-01 OF Plot # 03 as per attached Level Sheet @ Zone-4</t>
  </si>
  <si>
    <t>DAM2-02-09-SAJ-TS9-1-SUR-FIR-0043-00</t>
  </si>
  <si>
    <t>FIR for replacement cutting for Part-02 OF Plot # 02 for fill area as per attached Level Sheet (NGL- 0.5) @ Zone-4</t>
  </si>
  <si>
    <t>DAM2-02-09-SAJ-TS9-1-SUR-FIR-0044-00</t>
  </si>
  <si>
    <t>Survey FIR for Fill area REPLACMENT CUT -Variable from NGL in Plot 7 Part 1</t>
  </si>
  <si>
    <t>DAM2-02-09-SAJ-TS9-1-SUR-FIR-0045-00</t>
  </si>
  <si>
    <t>Survey FIR for Fill area REPLACMENT CUT –(Variable) from NGL in Plot 7 Part 2</t>
  </si>
  <si>
    <t>DAM2-02-09-SAJ-TS9-1-SUR-FIR-0058-00</t>
  </si>
  <si>
    <t>Inspection for survey work in Cut area NGL-PGL-0.80 plot 7-part 1</t>
  </si>
  <si>
    <t>DAM2-02-09-SAJ-TS9-1-SUR-FIR-0059-00</t>
  </si>
  <si>
    <t>Inspection for survey work in Cut area NGL-PGL-0.80 plot 4-part 2</t>
  </si>
  <si>
    <t>DAM2-02-09-SAJ-TS9-1-SUR-FIR-0060-00</t>
  </si>
  <si>
    <t>Inspection for survey work in Cut area NGL-PGL-0.80 plot 7-part 2</t>
  </si>
  <si>
    <t>DAM2-02-09-SAJ-TS9-1-SUR-FIR-0084-00</t>
  </si>
  <si>
    <t xml:space="preserve">Inspection for Survey works for Fill area 
REPLACMENT CUT -0.50 m from NGL, plot 7 (part 3). </t>
  </si>
  <si>
    <t>DAM2-02-09-SAJ-TS9-1-SUR-FIR-0085-00</t>
  </si>
  <si>
    <t>FIR for (Replacement cut – Variable) @ (Plot-3, Part-2) zone-4</t>
  </si>
  <si>
    <t>DAM2-02-09-SAJ-TS9-1-SUR-FIR-0086-00</t>
  </si>
  <si>
    <t>FIR OF Replacement cut for fill Area (NGL– Variable) @ Plot-2 (Part-3) zone-4</t>
  </si>
  <si>
    <t>DAM2-02-09-SAJ-TS9-1-SUR-FIR-0093-00</t>
  </si>
  <si>
    <t xml:space="preserve">Survey FIR for Cut Area from NGL to PGL – 0.80 meter for plot 7, (part 3). </t>
  </si>
  <si>
    <t>DAM2-02-09-SAJ-TS9-1-SUR-FIR-0094-00</t>
  </si>
  <si>
    <t xml:space="preserve">FIR for cutting (PGL - 0.8) for Part-02 Of Plot # 03 as per attached Level Sheet @ Zone-4 </t>
  </si>
  <si>
    <t>DAM2-02-09-SAJ-TS9-1-SUR-FIR-0120-00</t>
  </si>
  <si>
    <t>Inspection for Survey works for Fill area Replacement Cut -0.50 m from NGL Plot 7 (Part-4)</t>
  </si>
  <si>
    <t>DAM2-02-09-SAJ-TS9-1-SUR-FIR-0143-00</t>
  </si>
  <si>
    <t>FIR OF Replacement cut (NGL-Variable) for fill Area Plot 6 (Part-1).</t>
  </si>
  <si>
    <t>DAM2-02-09-SAJ-TS9-1-CVL-FIR-0001</t>
  </si>
  <si>
    <t xml:space="preserve">FIR for  35 % DONE External surface Dewatering from Zone-04 to outside. </t>
  </si>
  <si>
    <t>DAM2-02-09-SAJ-TS9-1-CVL-FIR-0002</t>
  </si>
  <si>
    <t>DAM2-02-09-SAJ-TS9-1-CVL-FIR-0003</t>
  </si>
  <si>
    <t xml:space="preserve">FIR for  30 % DONE External surface Dewatering </t>
  </si>
  <si>
    <t>Engineering backfiling</t>
  </si>
  <si>
    <t>DAM2-02-09-SAJ-TS9-1-SUR-FIR-0022-00</t>
  </si>
  <si>
    <t>Survey and compaction testing for (30cm) fill of layer- 01 @ Plot 4</t>
  </si>
  <si>
    <t>DAM2-02-09-SAJ-TS9-1-SUR-FIR-0023-00</t>
  </si>
  <si>
    <t>Survey and compaction testing for (30cm) fill of layer- 01 @ Plot 5</t>
  </si>
  <si>
    <t>DAM2-02-09-SAJ-TS9-1-SUR-FIR-0029-01</t>
  </si>
  <si>
    <t>Survey and compaction testing for (30cm) fill of layer- 03 @ Plot 4</t>
  </si>
  <si>
    <t>DAM2-02-09-SAJ-TS9-1-SUR-FIR-0032-00</t>
  </si>
  <si>
    <t>Survey and compaction testing for (30cm) fill of layer- 04 @ Plot 5</t>
  </si>
  <si>
    <t>DAM2-02-09-SAJ-TS9-1-SUR-FIR-0033-00</t>
  </si>
  <si>
    <t>Survey and compaction testing for (30cm) fill of layer- 05 @ Plot 5</t>
  </si>
  <si>
    <t>DAM2-02-09-SAJ-TS9-1-SUR-FIR-0034-00</t>
  </si>
  <si>
    <t>Survey and compaction testing for (30cm) fill of layer- 04 @ Plot 4</t>
  </si>
  <si>
    <t>DAM2-02-09-SAJ-TS9-1-SUR-FIR-0035-00</t>
  </si>
  <si>
    <t>Survey and compaction testing for (30cm) fill of layer- 05 @ Plot 4</t>
  </si>
  <si>
    <t>DAM2-02-09-SAJ-TS9-1-SUR-FIR-0036-00</t>
  </si>
  <si>
    <t>Survey and compaction testing for (30cm) fill of layer- 06 @ Plot 4</t>
  </si>
  <si>
    <t>DAM2-02-09-SAJ-TS9-1-SUR-FIR-0037-00</t>
  </si>
  <si>
    <t>Survey and compaction testing for (30cm) fill of layer- 07 @ Plot 4</t>
  </si>
  <si>
    <t>DAM2-02-09-SAJ-TS9-1-SUR-FIR-0038-00</t>
  </si>
  <si>
    <t>Survey and compaction testing for (30cm) fill of layer- 08 @ Plot 4</t>
  </si>
  <si>
    <t>DAM2-02-09-SAJ-TS9-1-SUR-FIR-0039-00</t>
  </si>
  <si>
    <t>Survey and compaction testing for (30cm) fill of layer- 09 @ Plot 4</t>
  </si>
  <si>
    <t>DAM2-02-09-SAJ-TS9-1-SUR-FIR-0040-00</t>
  </si>
  <si>
    <t>Survey and compaction testing for (30cm) fill of layer- 10 @ Plot 4</t>
  </si>
  <si>
    <t>DAM2-02-09-SAJ-TS9-1-SUR-FIR-0041-00</t>
  </si>
  <si>
    <t>Survey and compaction testing for (30cm) fill of layer- 11 @ Plot 4</t>
  </si>
  <si>
    <t>DAM2-02-09-SAJ-TS9-1-SUR-FIR-0042-00</t>
  </si>
  <si>
    <t>Survey and compaction testing for (30cm) fill of layer- 06 @ Plot 5</t>
  </si>
  <si>
    <t>DAM2-02-09-SAJ-TS9-1-SUR-FIR-0046-00</t>
  </si>
  <si>
    <t xml:space="preserve">Survey and compaction testing FIR for (30cm) fill layer- 01 at Part-1 of Plot # 01, Zone-04 </t>
  </si>
  <si>
    <t>DAM2-02-09-SAJ-TS9-1-SUR-FIR-0047-00</t>
  </si>
  <si>
    <t>Survey and compaction testing for (30cm) fill of layer- 12 @ Plot 4</t>
  </si>
  <si>
    <t>DAM2-02-09-SAJ-TS9-1-SUR-FIR-0049-00</t>
  </si>
  <si>
    <t>DAM2-02-09-SAJ-TS9-1-SUR-FIR-0050-00</t>
  </si>
  <si>
    <t>Survey and compaction testing for (30cm) fill of layer- 13 @ Plot 4</t>
  </si>
  <si>
    <t>DAM2-02-09-SAJ-TS9-1-SUR-FIR-0051-00</t>
  </si>
  <si>
    <t>Inspection for survey works and compaction testing for the 14th fill layer (30 cm) at Plot 4</t>
  </si>
  <si>
    <t>DAM2-02-09-SAJ-TS9-1-SUR-FIR-0053-00</t>
  </si>
  <si>
    <t>Inspection for survey works and compaction testing for the 2nd fill layer (30 cm) at Plot 7 (Part 1)-1</t>
  </si>
  <si>
    <t>DAM2-02-09-SAJ-TS9-1-SUR-FIR-0057-00</t>
  </si>
  <si>
    <t>Inspection for survey works and compaction testing for the 2nd fill layer (30 cm) at Plot 2 Part-1 &amp; 2</t>
  </si>
  <si>
    <t>DAM2-02-09-SAJ-TS9-1-SUR-FIR-0061-00</t>
  </si>
  <si>
    <t>Inspection for Survey and compaction testing for 15th layer fill (30cm) at Plot 4</t>
  </si>
  <si>
    <t>DAM2-02-09-SAJ-TS9-1-SUR-FIR-0062-00</t>
  </si>
  <si>
    <t>Inspection for the Survey and compaction testing for 3rd layer (30cm) fill at Plot 7  (Part 1)-1</t>
  </si>
  <si>
    <t>DAM2-02-09-SAJ-TS9-1-SUR-FIR-0063-00</t>
  </si>
  <si>
    <t>Inspection for Survey and compaction testing for 4th layer (30cm) fill at Plot 7 (Part 1)-1</t>
  </si>
  <si>
    <t>DAM2-02-09-SAJ-TS9-1-SUR-FIR-0067-00</t>
  </si>
  <si>
    <t>Inspection for Survey and compaction testing for 5th layer (30cm) fill at Plot 7 (Part 1)-1</t>
  </si>
  <si>
    <t>DAM2-02-09-SAJ-TS9-1-SUR-FIR-0068-00</t>
  </si>
  <si>
    <t>Survey and compaction testing for (30cm) fill of layer- 16 @ Plot 4</t>
  </si>
  <si>
    <t>DAM2-02-09-SAJ-TS9-1-SUR-FIR-0069-00</t>
  </si>
  <si>
    <t xml:space="preserve">Survey and compaction testing FIR for (30cm) fill layer- 03 at Part-1 of Plot # 01, Zone-04 </t>
  </si>
  <si>
    <t>DAM2-02-09-SAJ-TS9-1-SUR-FIR-0070-00</t>
  </si>
  <si>
    <t xml:space="preserve">Survey and compaction testing FIR for (30cm) fill layer-3 at (Part-1 &amp; 2) of Plot # 02, Zone-04 </t>
  </si>
  <si>
    <t>DAM2-02-09-SAJ-TS9-1-SUR-FIR-0071-00</t>
  </si>
  <si>
    <t xml:space="preserve">Survey and compaction testing FIR for (30cm) fill layer- 03 at Part-1 of Plot # 03, Zone-04 </t>
  </si>
  <si>
    <t>DAM2-02-09-SAJ-TS9-1-SUR-FIR-0072-00</t>
  </si>
  <si>
    <t xml:space="preserve">Survey and compaction testing FIR for (30cm) fill layer- 04 at Part-1 of Plot # 01, Zone-04 </t>
  </si>
  <si>
    <t>DAM2-02-09-SAJ-TS9-1-SUR-FIR-0073-00</t>
  </si>
  <si>
    <t xml:space="preserve">Survey and compaction testing FIR for (30cm) fill layer- 04 at Part-1 of Plot # 03, Zone-04 </t>
  </si>
  <si>
    <t>DAM2-02-09-SAJ-TS9-1-SUR-FIR-0074-00</t>
  </si>
  <si>
    <t>Inspection for Survey and compaction testing for 6th layer (30cm) fill at Plot 7 (Part 1)-1</t>
  </si>
  <si>
    <t>DAM2-02-09-SAJ-TS9-1-SUR-FIR-0075-00</t>
  </si>
  <si>
    <t>Inspection for Survey and compaction testing for 17th layer (30cm) fill at Plot 4</t>
  </si>
  <si>
    <t>DAM2-02-09-SAJ-TS9-1-SUR-FIR-0076-00</t>
  </si>
  <si>
    <t xml:space="preserve">Survey and compaction testing FIR for (30cm) fill layer-4 at (Part-1 &amp; 2) of Plot # 02, Zone-04 </t>
  </si>
  <si>
    <t>DAM2-02-09-SAJ-TS9-1-SUR-FIR-0077-00</t>
  </si>
  <si>
    <t xml:space="preserve">Survey and compaction testing FIR for (30cm) fill layer- 05 at Part-1 of Plot # 03, Zone-04 </t>
  </si>
  <si>
    <t>DAM2-02-09-SAJ-TS9-1-SUR-FIR-0078-00</t>
  </si>
  <si>
    <t xml:space="preserve">Survey and compaction testing FIR for (30cm) fill layer-5 at (Part-1 &amp; 2) of Plot # 02, Zone-04 </t>
  </si>
  <si>
    <t>DAM2-02-09-SAJ-TS9-1-SUR-FIR-0079-00</t>
  </si>
  <si>
    <t xml:space="preserve">Survey and compaction testing FIR for (30cm) fill layer- 05 at Part-1 of Plot # 01, Zone-04 </t>
  </si>
  <si>
    <t>DAM2-02-09-SAJ-TS9-1-SUR-FIR-0081-00</t>
  </si>
  <si>
    <t>Survey and compaction testing FIR for (30cm) fill layer- 02 @ Plot 7, Part1</t>
  </si>
  <si>
    <t>DAM2-02-09-SAJ-TS9-1-SUR-FIR-0083-00</t>
  </si>
  <si>
    <t>Inspection for survey works and compaction testing for plot 7, part1-1 the 7th fill layer (30 cm).</t>
  </si>
  <si>
    <t>DAM2-02-09-SAJ-TS9-1-SUR-FIR-0087-00</t>
  </si>
  <si>
    <t>Inspection for Survey and compaction testing for 8th layer (30cm) fill at Plot 7 (Part 1)-1.</t>
  </si>
  <si>
    <t>DAM2-02-09-SAJ-TS9-1-SUR-FIR-0088-00</t>
  </si>
  <si>
    <t>Inspection for Survey and compaction testing 4th layer of (30cm) FIR for (30cm) fill at Plot 7, Part(1-2)</t>
  </si>
  <si>
    <t>DAM2-02-09-SAJ-TS9-1-SUR-FIR-0089-00</t>
  </si>
  <si>
    <t xml:space="preserve">Inspection for survey works and compaction testing 5th fill layer (30 cm) for plot 7, part1-2 </t>
  </si>
  <si>
    <t>DAM2-02-09-SAJ-TS9-1-SUR-FIR-0090-00</t>
  </si>
  <si>
    <t xml:space="preserve">Inspection for survey works and compaction testing for plot 7, part 1- 2, the 6th fill layer (30 cm).  </t>
  </si>
  <si>
    <t>DAM2-02-09-SAJ-TS9-1-SUR-FIR-0091-00</t>
  </si>
  <si>
    <t>Inspection for survey works and compaction testing for the 6th fill layer (30 cm) at Plot 2 Part-1 &amp; 2</t>
  </si>
  <si>
    <t>DAM2-02-09-SAJ-TS9-1-SUR-FIR-0095-00</t>
  </si>
  <si>
    <t xml:space="preserve">Inspection for survey works and compaction testing for the 7th fill layer (30 cm) at Plot 2 Part-1 &amp; 2 </t>
  </si>
  <si>
    <t>DAM2-02-09-SAJ-TS9-1-SUR-FIR-0096-00</t>
  </si>
  <si>
    <t xml:space="preserve">Inspection for survey works and compaction testing for the 8th fill layer (30 cm) at Plot 2 Part-1 &amp; 2  </t>
  </si>
  <si>
    <t>DAM2-02-09-SAJ-TS9-1-SUR-FIR-0097-00</t>
  </si>
  <si>
    <t xml:space="preserve">Inspection for survey works and compaction testing for , plot 7-(part 2 &amp; 3 )- layer 1 . </t>
  </si>
  <si>
    <t>DAM2-02-09-SAJ-TS9-1-SUR-FIR-0098-00</t>
  </si>
  <si>
    <t>Inspection for survey works and compaction fill layer 2 testing for plot 7-(part 2 &amp; 3 )</t>
  </si>
  <si>
    <t>DAM2-02-09-SAJ-TS9-1-SUR-FIR-0099-00</t>
  </si>
  <si>
    <t xml:space="preserve">Inspection for survey works and compaction Fill Layer 9 testing for plot 2, (Part-1 &amp; Part-2) </t>
  </si>
  <si>
    <t>DAM2-02-09-SAJ-TS9-1-SUR-FIR-0100-00</t>
  </si>
  <si>
    <t>Inspection for survey works and compaction layer 3 testing for plot 7- (part 2 &amp; 3)</t>
  </si>
  <si>
    <t>DAM2-02-09-SAJ-TS9-1-SUR-FIR-0101-00</t>
  </si>
  <si>
    <t>Inspection for survey works and compaction layer 1 testing for plot 3  (part 2)</t>
  </si>
  <si>
    <t>DAM2-02-09-SAJ-TS9-1-SUR-FIR-0102-00</t>
  </si>
  <si>
    <t xml:space="preserve">Inspection for survey works and compaction layer 2 testing for plot 3 (part 2) </t>
  </si>
  <si>
    <t>DAM2-02-09-SAJ-TS9-1-SUR-FIR-0104-00</t>
  </si>
  <si>
    <t>Inspection for survey works and compaction testing for plot 2, (Part-1 &amp; Part-2) Fill Layer 10</t>
  </si>
  <si>
    <t>DAM2-02-09-SAJ-TS9-1-SUR-FIR-0105-00</t>
  </si>
  <si>
    <t xml:space="preserve">Inspection for survey works and compaction testing for plot 7-( part 2 &amp; 3 )-layer 4. </t>
  </si>
  <si>
    <t>DAM2-02-09-SAJ-TS9-1-SUR-FIR-0106-00</t>
  </si>
  <si>
    <t xml:space="preserve">Inspection for survey works and compaction testing for plot 3  (part 2) LAYER 3. </t>
  </si>
  <si>
    <t>DAM2-02-09-SAJ-TS9-1-SUR-FIR-0107-00</t>
  </si>
  <si>
    <t xml:space="preserve">Inspection for survey works and compaction testing for plot 7-(part 2 &amp; 3 )-layer 5. </t>
  </si>
  <si>
    <t>DAM2-02-09-SAJ-TS9-1-SUR-FIR-0108-00</t>
  </si>
  <si>
    <t>Inspection for survey works and compaction testing for plot 2, (Part-1 &amp; Part-2) Fill Layer 11</t>
  </si>
  <si>
    <t>DAM2-02-09-SAJ-TS9-1-SUR-FIR-0109-00</t>
  </si>
  <si>
    <t>Inspection for survey works and compaction testing for plot 2, (Part-1 &amp; Part-2) Fill Layer-12</t>
  </si>
  <si>
    <t>DAM2-02-09-SAJ-TS9-1-SUR-FIR-0110-00</t>
  </si>
  <si>
    <t xml:space="preserve">Inspection for survey works and compaction testing Fill layer 13 for plot 2, (Part-1 &amp; Part-2) </t>
  </si>
  <si>
    <t>DAM2-02-09-SAJ-TS9-1-SUR-FIR-0111-00</t>
  </si>
  <si>
    <t xml:space="preserve">Inspection for survey works and compaction testing for plot 7-(part 2 &amp; 3 )-layer 6. </t>
  </si>
  <si>
    <t>DAM2-02-09-SAJ-TS9-1-SUR-FIR-0112-00</t>
  </si>
  <si>
    <t>Inspection for survey works and compaction testing for plot 7-(part 2 &amp; 3)- layer 7</t>
  </si>
  <si>
    <t>DAM2-02-09-SAJ-TS9-1-SUR-FIR-0113-00</t>
  </si>
  <si>
    <t xml:space="preserve">Inspection for survey works and compaction testing for plot 7-(part 2 &amp; 3)-layer 8. </t>
  </si>
  <si>
    <t>DAM2-02-09-SAJ-TS9-1-SUR-FIR-0114-00</t>
  </si>
  <si>
    <t xml:space="preserve">Inspection for survey works and compaction testing for plot 7-(part 2 &amp; 3)-layer 9. </t>
  </si>
  <si>
    <t>DAM2-02-09-SAJ-TS9-1-SUR-FIR-0115-00</t>
  </si>
  <si>
    <t xml:space="preserve">Inspection for survey works and compaction testing for plot 3, (part 2) LAYER 4. </t>
  </si>
  <si>
    <t>DAM2-02-09-SAJ-TS9-1-SUR-FIR-0116-00</t>
  </si>
  <si>
    <t>Inspection for survey works and compaction testing, Fill layer 1 for plot 2 (Part-3)</t>
  </si>
  <si>
    <t>DAM2-02-09-SAJ-TS9-1-SUR-FIR-0117-00</t>
  </si>
  <si>
    <t>Inspection for survey works and compaction testing for plot 3,(Part-2) Fill Layer 5</t>
  </si>
  <si>
    <t>DAM2-02-09-SAJ-TS9-1-SUR-FIR-0118-00</t>
  </si>
  <si>
    <t>Inspection for Survey work and Compaction for testing Fill layer 2 Plot 2 (Part-3 )</t>
  </si>
  <si>
    <t>DAM2-02-09-SAJ-TS9-1-SUR-FIR-0119-00</t>
  </si>
  <si>
    <t xml:space="preserve">Inspection for Survey work and Compaction testing for plot 3, (part 2) LAYER 6. </t>
  </si>
  <si>
    <t>DAM2-02-09-SAJ-TS9-1-SUR-FIR-0121-00</t>
  </si>
  <si>
    <t>Inspection for Survey work and Compaction testing for Plot 2 (Part-3) Fill Layer 3</t>
  </si>
  <si>
    <t>DAM2-02-09-SAJ-TS9-1-SUR-FIR-0122-00</t>
  </si>
  <si>
    <t>Inspection for Survey work and Compaction testing for plot 3, (part 2) LAYER 7</t>
  </si>
  <si>
    <t>DAM2-02-09-SAJ-TS9-1-SUR-FIR-0124-00</t>
  </si>
  <si>
    <t>Inspection for Survey work and Compaction testing for Plot 7 (Part-4) Fill 2</t>
  </si>
  <si>
    <t>DAM2-02-09-SAJ-TS9-1-SUR-FIR-0125-00</t>
  </si>
  <si>
    <t>Inspection for Survey work and Compaction testing for Plot 3 (Part-2) Fill layer 8</t>
  </si>
  <si>
    <t>DAM2-02-09-SAJ-TS9-1-SUR-FIR-0126-00</t>
  </si>
  <si>
    <t>Inspection for Survey work and Compaction testing for Plot 2 (Part-3) Fill layer 4</t>
  </si>
  <si>
    <t>DAM2-02-09-SAJ-TS9-1-SUR-FIR-0127-00</t>
  </si>
  <si>
    <t>Inspection for Survey work and Compaction testing for Plot 7 (Part-4) Fill layer 3</t>
  </si>
  <si>
    <t>DAM2-02-09-SAJ-TS9-1-SUR-FIR-0128-00</t>
  </si>
  <si>
    <t xml:space="preserve">Inspection for Survey work and Compaction testing for Fill Layer 9 for plot 3, (part 2) </t>
  </si>
  <si>
    <t>DAM2-02-09-SAJ-TS9-1-SUR-FIR-0129-00</t>
  </si>
  <si>
    <t xml:space="preserve">Inspection for Survey work and Compaction testing Fill Layer 5 Plot 2 (Part-3 ) </t>
  </si>
  <si>
    <t>DAM2-02-09-SAJ-TS9-1-SUR-FIR-0130-00</t>
  </si>
  <si>
    <t>Inspection for Survey work and Compaction testing for Plot 7 (Part-4) Fill 4</t>
  </si>
  <si>
    <t>DAM2-02-09-SAJ-TS9-1-SUR-FIR-0131-00</t>
  </si>
  <si>
    <t>Inspection for Survey work and Compaction testing for Plot 2 (Part-3 ) Fill Layer 6</t>
  </si>
  <si>
    <t>DAM2-02-09-SAJ-TS9-1-SUR-FIR-0132-00</t>
  </si>
  <si>
    <t>Inspection for Survey work and Compaction testing for Plot 7 (Part-4) Fill 5</t>
  </si>
  <si>
    <t>DAM2-02-09-SAJ-TS9-1-SUR-FIR-0133-00</t>
  </si>
  <si>
    <t>Inspection for Survey work and Compaction testing for Plot 2 (Part-3 ) Fill Layer 7</t>
  </si>
  <si>
    <t>DAM2-02-09-SAJ-TS9-1-SUR-FIR-0134-00</t>
  </si>
  <si>
    <t>Inspection for Survey work and Compaction testing for Plot 7 (Part-4) Fill 6</t>
  </si>
  <si>
    <t>DAM2-02-09-SAJ-TS9-1-SUR-FIR-0135-00</t>
  </si>
  <si>
    <t>Inspection for Survey work and Compaction testing for Plot 2 (Part-3 ) Fill Layer 8</t>
  </si>
  <si>
    <t>DAM2-02-09-SAJ-TS9-1-SUR-FIR-0136-00</t>
  </si>
  <si>
    <t>Inspection for Survey work and Compaction testing for Plot 7 (Part-4) Fill 7</t>
  </si>
  <si>
    <t>DAM2-02-09-SAJ-TS9-1-SUR-FIR-0137-00</t>
  </si>
  <si>
    <t>Inspection for Survey work and Compaction testing for Plot 7 (Part-4) Fill 8</t>
  </si>
  <si>
    <t>DAM2-02-09-SAJ-TS9-1-SUR-FIR-0138-00</t>
  </si>
  <si>
    <t>Inspection for Survey work and Compaction testing for Plot 2 (Part-3) Fill Layer 9</t>
  </si>
  <si>
    <t>DAM2-02-09-SAJ-TS9-1-SUR-FIR-0139-00</t>
  </si>
  <si>
    <t>Inspection for Survey work and Compaction testing For Plot 2 (Part-3 ) Fill Layer 10</t>
  </si>
  <si>
    <t>DAM2-02-09-SAJ-TS9-1-SUR-FIR-0140-00</t>
  </si>
  <si>
    <t>Inspection for Survey work and Compaction testing For Plot 7 (Part-4) Fill 9</t>
  </si>
  <si>
    <t>DAM2-02-09-SAJ-TS9-1-SUR-FIR-0141-00</t>
  </si>
  <si>
    <t>Inspection for Survey work and Compaction testing for Plot 2 (Part-3) Fill Layer 11</t>
  </si>
  <si>
    <t>DAM2-02-09-SAJ-TS9-1-SUR-FIR-0142-00</t>
  </si>
  <si>
    <t>Inspection for Survey work and Compaction testing For Plot 7 (Part-4) Fill 10</t>
  </si>
  <si>
    <t>DAM2-02-09-SAJ-TS9-1-SUR-FIR-0144-00</t>
  </si>
  <si>
    <t>Inspection for Survey work and Compaction testing For Plot 7 (Part-4) Fill 11</t>
  </si>
  <si>
    <t>DAM2-02-09-SAJ-TS9-1-SUR-FIR-0146-00</t>
  </si>
  <si>
    <t>Inspection for survey works and compaction testing for 7th Fill layer (30 cm), at Plot 5.</t>
  </si>
  <si>
    <t>DAM2-02-09-SAJ-TS9-1-SUR-FIR-0147-00</t>
  </si>
  <si>
    <t>Inspection for survey works and compaction testing for 8th Fill layer (30 cm), at Plot 5.</t>
  </si>
  <si>
    <t>DAM2-02-09-SAJ-TS9-1-SUR-FIR-0148-00</t>
  </si>
  <si>
    <t>Inspection for survey works and compaction testing for 9th Fill layer (30 cm), at Plot 5.</t>
  </si>
  <si>
    <t>DAM2-02-09-SAJ-TS9-1-SUR-FIR-0149-00</t>
  </si>
  <si>
    <t>Inspection for Survey and compaction testing for 9th layer (30cm) fill at Plot 7 (Part 1)-1.</t>
  </si>
  <si>
    <t>B1.2.31 23 16.01</t>
  </si>
  <si>
    <t>Roadway Excavation for cuttings (all types of soil)</t>
  </si>
  <si>
    <t>DAM2-02-09-SAJ-TS9-1-ROD-FIR-0001-00</t>
  </si>
  <si>
    <t>FIR for Verification of Level Sheet (RD-1): From Station 00+10.00 to Station 00+830.00 Cutting up to PGL – 0.62 (CUT)</t>
  </si>
  <si>
    <t>DAM2-02-09-SAJ-TS9-1-ROD-FIR-0002-00</t>
  </si>
  <si>
    <t>Survey FIR for Verification of LEVEL SHEET (RD-2) - From Station 01+577.52 To Station 02+217.52, Cutting up PGL – 0.62 (CUT)</t>
  </si>
  <si>
    <t>DAM2-02-09-SAJ-TS9-1-ROD-FIR-0003-00</t>
  </si>
  <si>
    <t>Survey FIR for Verification of LEVEL SHEET (RD-2) - From Station 01+577.52 To Station 02+217.52, REPLACEMENT CUT ( 50cm)</t>
  </si>
  <si>
    <t>DAM2-02-09-SAJ-TS9-1-ROD-FIR-0014-00</t>
  </si>
  <si>
    <t>FIR for the 50cm Replacement cutting@ Asphalt Plot A, zone-1</t>
  </si>
  <si>
    <t>DAM2-02-09-SAJ-TS9-1-ROD-FIR-0019-00</t>
  </si>
  <si>
    <t>FIR for Replacement cut (NGL -50 cm) in filling Area at Asphalt Plot C, Zone-3</t>
  </si>
  <si>
    <t>DAM2-02-09-SAJ-TS9-1-ROD-FIR-0020-00</t>
  </si>
  <si>
    <t>FIR for the cutting ( NGL to PGL-1M ) in cutting area at Asphalt Plot C, zone-3</t>
  </si>
  <si>
    <t>DAM2-02-09-SAJ-TS9-1-ROD-FIR-0026-00</t>
  </si>
  <si>
    <t xml:space="preserve">Survey FIR for Fill area REPLACMENT CUT -0.50 m from NGL in Plot D </t>
  </si>
  <si>
    <t>DAM2-02-09-SAJ-TS9-1-ROD-FIR-0030-01</t>
  </si>
  <si>
    <t xml:space="preserve">Survey FIR for Cut Area from NGL to PGL – 1 meter in Plot D  </t>
  </si>
  <si>
    <t>DAM2-02-09-SAJ-TS9-1-ROD-FIR-0037-00</t>
  </si>
  <si>
    <t xml:space="preserve">Survey FIR for fill Area replacment cut - 0.50 m from NGL in Plot D </t>
  </si>
  <si>
    <t>DAM2-02-09-SAJ-TS9-1-ROD-FIR-0055-00</t>
  </si>
  <si>
    <t>Survey FIR for Fill area REPLACMENT CUT -0.50 m from NGL in Road 2 (Station 00+000 to 00+420)</t>
  </si>
  <si>
    <t>DAM2-02-09-SAJ-TS9-1-ROD-FIR-0056-00</t>
  </si>
  <si>
    <t xml:space="preserve">Survey FIR for Fill Area Replacement Cut  -050 m from NGL in Plot D part 3 </t>
  </si>
  <si>
    <t>DAM2-02-09-SAJ-TS9-1-ROD-FIR-0061-00</t>
  </si>
  <si>
    <t>Survey FIR for Cut Area from NGL to PGL – 1 meter in Plot D Part 3</t>
  </si>
  <si>
    <t>DAM2-02-09-SAJ-TS9-1-ROD-FIR-0062-00</t>
  </si>
  <si>
    <t xml:space="preserve">Survey FIR for Fill Area Replacement Cut -050 m from NGL in Plot D part 4 </t>
  </si>
  <si>
    <t>DAM2-02-09-SAJ-TS9-1-ROD-FIR-0063-00</t>
  </si>
  <si>
    <t>Survey FIR for Cut Area from NGL to PGL – 1 meter in Plot D Part 4</t>
  </si>
  <si>
    <t>DAM2-02-09-SAJ-TS9-1-ROD-FIR-0077-00</t>
  </si>
  <si>
    <t>FIR for (Replacement cut – 0.50 m) @ Asphalt Plot B, zone-2</t>
  </si>
  <si>
    <t>DAM2-02-09-SAJ-TS9-1-ROD-FIR-0078-00</t>
  </si>
  <si>
    <t>FIR for (PGL – 01m) @ Asphalt Plot B, zone-2</t>
  </si>
  <si>
    <t>DAM2-02-09-SAJ-TS9-1-ROD-FIR-0082-00</t>
  </si>
  <si>
    <t>Inspection for Survey work for Fill area REPLACMENT CUT -0.50 m from NGL RD04 (0+020 to 0+325)</t>
  </si>
  <si>
    <t>DAM2-02-09-SAJ-TS9-1-ROD-FIR-0086-00</t>
  </si>
  <si>
    <t xml:space="preserve">Inspection for Survey work for Fill area REPLACMENT CUT -0.50 m from NGLfor RD02 (0+532.73 to 0+960), </t>
  </si>
  <si>
    <t>DAM2-02-09-SAJ-TS9-1-ROD-FIR-0088-00</t>
  </si>
  <si>
    <t>Inspection for Survey work for Fill area REPLACMENT CUT -0.50 m from NGL for RD02 - (2+217.52 to 2+538.62)</t>
  </si>
  <si>
    <t>DAM2-02-09-SAJ-TS9-1-ROD-FIR-0091-00</t>
  </si>
  <si>
    <t>Survey FIR for Cut (PGL – 0.92m), From Station 0+020 To Station 0+325 @ RD-4, Zone-04</t>
  </si>
  <si>
    <t>DAM2-02-09-SAJ-TS9-1-ROD-FIR-0093-01</t>
  </si>
  <si>
    <t xml:space="preserve">Inspection for Survey work for Fill area REPLACMENT CUT -0.50 m from NGL for Road 03 - Station (0+020-0+070) </t>
  </si>
  <si>
    <t>DAM2-02-09-SAJ-TS9-1-ROD-FIR-0094-01</t>
  </si>
  <si>
    <t>Inspection for Survey work for Fill area REPLACMENT CUT -0.50 m from NGL for Road 03 – Station (0+180-0+220).</t>
  </si>
  <si>
    <t>DAM2-02-09-SAJ-TS9-1-ROD-FIR-0095-01</t>
  </si>
  <si>
    <t xml:space="preserve">Inspection for Survey work for Fill area REPLACMENT CUT -0.50 m from NGL for Road 03 – Station (0+300-0+325) </t>
  </si>
  <si>
    <t>DAM2-02-09-SAJ-TS9-1-ROD-FIR-0096-01</t>
  </si>
  <si>
    <t xml:space="preserve">Survey FIR for Cut Area from NGL to PGL – 1 meter in Road 03- Station (0+220-0+290). </t>
  </si>
  <si>
    <t>DAM2-02-09-SAJ-TS9-1-ROD-FIR-0097-01</t>
  </si>
  <si>
    <t>Survey FIR for replacement cut (NGL -0.50cm) at Road-4 ((0+020 to 0+160)&amp;(0+300 to 325)</t>
  </si>
  <si>
    <t>DAM2-02-09-SAJ-TS9-1-ROD-FIR-0098-01</t>
  </si>
  <si>
    <t xml:space="preserve">Survey FIR for Cut Area from NGL to PGL – 1 meter in Custom RD 6 (0+000 to 0+060) &amp; (0+140 to 0+270) &amp; (0+300 to 0+340) </t>
  </si>
  <si>
    <t>DAM2-02-09-SAJ-TS9-1-ROD-FIR-0099-01</t>
  </si>
  <si>
    <t>Survey FIR for replacement cut (NGL -0.50cm) at Customs RD 5 (0+024.38 To 0+090) &amp; (0+170 to 0+184.50)</t>
  </si>
  <si>
    <t>DAM2-02-09-SAJ-TS9-1-ROD-FIR-0100-01</t>
  </si>
  <si>
    <t xml:space="preserve">Survey FIR for Cut Area from NGL to PGL – 1 meter in Custom RD 5 (0+100 to 0+170) </t>
  </si>
  <si>
    <t>DAM2-02-09-SAJ-TS9-1-ROD-FIR-0110-00</t>
  </si>
  <si>
    <t>Survey FIR for Cut Area from NGL to PGL – 1 meter for Road 02- (2+327.52 to 2+437.52)</t>
  </si>
  <si>
    <t>DAM2-02-09-SAJ-TS9-1-ROD-FIR-0117-00</t>
  </si>
  <si>
    <t>Survey FIR for Cut Area from NGL to PGL – 1 meter for Road 02-
 (0+080 To 0+280.0 &amp; 0+420.00 to 00+532.73)</t>
  </si>
  <si>
    <t>DAM2-02-09-SAJ-TS9-1-ROD-FIR-0118-00</t>
  </si>
  <si>
    <t xml:space="preserve">Inspection for Survey work for Fill area REPLACMENT CUT -0.50 m from NGL for Road 02 - (0+080 &amp; 00+270.00 to 00+420.00), </t>
  </si>
  <si>
    <t>DAM2-02-09-SAJ-TS9-1-ROD-FIR-0126-00</t>
  </si>
  <si>
    <t>Inspection for Survey work for Fill area REPLACMENT CUT -0.50 m from NGL for Road 02 (01+530.00 To 1+577.52)</t>
  </si>
  <si>
    <t>DAM2-02-09-SAJ-TS9-1-ROD-FIR-0127-00</t>
  </si>
  <si>
    <t xml:space="preserve">Survey FIR for Cut Area from NGL to PGL – 0.92 meter for Road 02- (1+470 To Station 1+530 &amp; 1+570) </t>
  </si>
  <si>
    <t>DAM2-02-09-SAJ-TS9-1-ROD-FIR-0137-00</t>
  </si>
  <si>
    <t xml:space="preserve">Survey FIR for Cut Area from NGL to PGL – 0.92 meter for Road 02- (2+327.52 to 2+437.52) </t>
  </si>
  <si>
    <t>DAM2-02-09-SAJ-TS9-1-ROD-FIR-0138-00</t>
  </si>
  <si>
    <t>Survey FIR for Cut Area from NGL to PGL – 0.92 meter for Road 02- (0+532.73 to 0+960)</t>
  </si>
  <si>
    <t>DAM2-02-09-SAJ-TS9-1-ROD-FIR-0139-00</t>
  </si>
  <si>
    <t xml:space="preserve">Survey FIR for Cut Area from NGL to PGL – 0.92 meter for Road 03- (0+070-0+180) </t>
  </si>
  <si>
    <t>DAM2-02-09-SAJ-TS9-1-ROD-FIR-0155-00</t>
  </si>
  <si>
    <t xml:space="preserve">Survey FIR for Cut Area from NGL to PGL – 1 meter in Entrance Road 01- Station (0+107.63 To 00+177.63 &amp; 00+227.63 to 00+267.63). </t>
  </si>
  <si>
    <t>DAM2-02-09-SAJ-TS9-1-ROD-FIR-0156-00</t>
  </si>
  <si>
    <t>Inspection for Survey work for Fill area Replacement Cut - 0.50 m from NGL for Entrance Road 01 From Station (0+017.629 To 00+097.63 &amp; 00+187.63 To 00+312.341)</t>
  </si>
  <si>
    <t>DAM2-02-09-SAJ-TS9-1-ROD-FIR-0170-00</t>
  </si>
  <si>
    <t>Survey FIR for Cut Area from NGL to PGL – 0.92 meter for Road 02- Station (0+960).</t>
  </si>
  <si>
    <t>DAM2-02-09-SAJ-TS9-1-ROD-FIR-0171-00</t>
  </si>
  <si>
    <t>Inspection for Survey work for Fill area REPLACMENT CUT - 0.50 m from NGL for Road 02 From Station (0+970.0 To 1+100).</t>
  </si>
  <si>
    <t>DAM2-02-09-SAJ-TS9-1-ROD-FIR-0176-00</t>
  </si>
  <si>
    <t>Inspection for Survey work for Fill area REPLACMENT CUT - 0.50 m from NGL for Entrance Road 2 From Station (0+000 To 00+100.00 &amp; 00+150.00 To 0+281.717).</t>
  </si>
  <si>
    <t>DAM2-02-09-SAJ-TS9-1-ROD-FIR-0184-00</t>
  </si>
  <si>
    <t>Inspection for Survey work for Fill area REPLACMENT CUT - 0.50 m from NGL for Road 5 From Station (0+017.144 To 0+072.510).</t>
  </si>
  <si>
    <t>DAM2-02-09-SAJ-TS9-1-ROD-FIR-0199-00</t>
  </si>
  <si>
    <t>Inspection for Survey work for Fill area REPLACMENT CUT - 0.50 m from NGL for Asphalt Plot (Intersection 1).</t>
  </si>
  <si>
    <t>DAM2-02-09-SAJ-TS9-1-ROD-FIR-0200-00</t>
  </si>
  <si>
    <t>Survey FIR for Cut Area from NGL to PGL – 1 meter at Asphalt Plot (Intersection 1).</t>
  </si>
  <si>
    <t>DAM2-02-09-SAJ-TS9-1-ROD-FIR-0214-00</t>
  </si>
  <si>
    <t>Inspection for Survey work for Fill area REPLACMENT CUT - 0.50 m from NGL for Customs RD 4 Station 00+015.99 To 00+125.99 &amp; 00+205.99 To 00+215.99.</t>
  </si>
  <si>
    <t>DAM2-02-09-SAJ-TS9-1-ROD-FIR-0215-00</t>
  </si>
  <si>
    <t>Survey FIR for Cut Area from NGL to PGL – 1 meter at Customs RD 4 From Station 0+15.99 To 00+055.99 &amp; 00+125.99 To 00+195.99.</t>
  </si>
  <si>
    <t>DAM2-02-09-SAJ-TS9-1-ROD-FIR-0224-00</t>
  </si>
  <si>
    <t>Inspection for Survey work for Fill area REPLACMENT CUT - 0.50 m from NGL for Commercial RD 1 Station 0+026.42 TO 0+199.39.</t>
  </si>
  <si>
    <t>DAM2-02-09-SAJ-TS9-1-ROD-FIR-0229-00</t>
  </si>
  <si>
    <t>Inspection for Survey work for REPLACMENT CUT of Fill area - 0.50 m from NGL for Customs RD 2 Station (00+000 to 00+290.00 &amp; 00+370.00 to 00+440.00 to 00+540.00 to 00+690.00).</t>
  </si>
  <si>
    <t>DAM2-02-09-SAJ-TS9-1-ROD-FIR-0232-00</t>
  </si>
  <si>
    <t>Survey FIR for Cut Area from NGL to PGL – 1 meter at Entrance Road 2 Station (00+110.00 To 00+230.00).</t>
  </si>
  <si>
    <t>DAM2-02-09-SAJ-TS9-1-ROD-FIR-0238-00</t>
  </si>
  <si>
    <t>Inspection for Survey work for Fill area Replacement Cut - 0.50 m from NGL for Customs Road 06 From Station (0+270 to 0+290) &amp; (0+330 to 0+466.413)</t>
  </si>
  <si>
    <t>DAM2-02-09-SAJ-TS9-1-ROD-FIR-0240-00</t>
  </si>
  <si>
    <t>Survey FIR for Cut Area from NGL to PGL – 1 meter at Customs RD 2 Station (00+120.00 to 00+360.00 &amp; 00+440.00 to 00+540.00 &amp; 00+690.00 to  00+714.546 )</t>
  </si>
  <si>
    <t>DAM2-02-09-SAJ-TS9-1-ROD-FIR-0248-00</t>
  </si>
  <si>
    <t>Inspection for Survey work for Fill area Replacement Cut - 0.50 m from NGL for Management RD 2 Station (0+042.939 to 0+142.975).</t>
  </si>
  <si>
    <t>DAM2-02-09-SAJ-TS9-1-ROD-FIR-0249-00</t>
  </si>
  <si>
    <t>Survey FIR for Cut Area from NGL to PGL – 0.92 meter at Management RD 2 Station (0+012.939 to 0+042.939).</t>
  </si>
  <si>
    <t>DAM2-02-09-SAJ-TS9-1-ROD-FIR-0261-00</t>
  </si>
  <si>
    <t>Inspection for Survey work for Fill area Replacement Cut - 0.50 m from NGL for Custom RD 1 Station (00+100.00 to 00+260.00  &amp; 00+370 to 00+430  &amp;  00+520 to 00+810).</t>
  </si>
  <si>
    <t>DAM2-02-09-SAJ-TS9-1-ROD-FIR-0262-00</t>
  </si>
  <si>
    <t>Survey FIR for Cut Area from NGL to PGL – 1 meter at Customs RD 1 Station (00+050 to 00+100  &amp; 00+270 to 00+360 &amp; 00+420 to  00+660).</t>
  </si>
  <si>
    <t>DAM2-02-09-SAJ-TS9-1-ROD-FIR-0265-00</t>
  </si>
  <si>
    <t>Inspection for Survey work for Fill area Replacement Cut - 0.50 m from NGL for Management RD 1 (0+118.698 to 0+195.792).</t>
  </si>
  <si>
    <t>DAM2-02-09-SAJ-TS9-1-ROD-FIR-0266-00</t>
  </si>
  <si>
    <t>Survey FIR for Cut Area from NGL to PGL – 1 meter at Management RD 1 (0+18.698 to 0+118.698).</t>
  </si>
  <si>
    <t>DAM2-02-09-SAJ-TS9-1-ROD-FIR-0283-00</t>
  </si>
  <si>
    <t>Inspection for Survey work for Fill area Replacement Cut - 0.50 m from NGL for Roundabout Station (0+000 to 0+006.005 &amp; 0+066.466 to 0+084.80).</t>
  </si>
  <si>
    <t>DAM2-02-09-SAJ-TS9-1-ROD-FIR-0284-00</t>
  </si>
  <si>
    <t>Survey FIR for Cut Area from NGL to PGL – 1 meter at Roundabout, Station (0+010 to 0+058.255).</t>
  </si>
  <si>
    <t>B1.2.31 23 23.01</t>
  </si>
  <si>
    <t>Embankment backfiling</t>
  </si>
  <si>
    <t>DAM2-02-09-SAJ-TS9-1-ROD-FIR-0004-00</t>
  </si>
  <si>
    <t>FIR for Verification of Level Sheet (RD-1): From Station 00+20.00 to Station 00+830.00 FILL (30cm). LAYER #1</t>
  </si>
  <si>
    <t>DAM2-02-09-SAJ-TS9-1-ROD-FIR-0005-00</t>
  </si>
  <si>
    <t>Survey FIR for fill placement of LAYER- 01 From Station 01+577.52 To Station 02+217.52@ RD-2, ZONE-04(level sheet is attached)</t>
  </si>
  <si>
    <t>DAM2-02-09-SAJ-TS9-1-ROD-FIR-0007-00</t>
  </si>
  <si>
    <t>Survey FIR for fill placement(30cm) of layer- 02 From Station 00+20.00 to Station 00+830.00@ RD-1, ZONE-01 (level sheet is attached)</t>
  </si>
  <si>
    <t>DAM2-02-09-SAJ-TS9-1-ROD-FIR-0009-00</t>
  </si>
  <si>
    <t>Survey FIR for fill placement of LAYER- 02 From Station 01+577.52 To Station 02+217.52@ RD-2, ZONE-04 (level sheet is attached)</t>
  </si>
  <si>
    <t>DAM2-02-09-SAJ-TS9-1-ROD-FIR-0012-00</t>
  </si>
  <si>
    <t>Survey FIR for fill placement(30cm) of layer- 03 From Station 00+20.00 to Station 00+830.00         @ RD-1, ZONE-01</t>
  </si>
  <si>
    <t>DAM2-02-09-SAJ-TS9-1-ROD-FIR-0013-00</t>
  </si>
  <si>
    <t xml:space="preserve">Survey FIR for fill placement of LAYER- 03 From Station 01+577.52 To Station 02+217.52@ RD-2, ZONE-04 </t>
  </si>
  <si>
    <t>DAM2-02-09-SAJ-TS9-1-ROD-FIR-0017-00</t>
  </si>
  <si>
    <t xml:space="preserve">Survey FIR for fill placement of LAYER- 01 @ Asphalt Plot A, Zone-01 </t>
  </si>
  <si>
    <t>DAM2-02-09-SAJ-TS9-1-ROD-FIR-0021-00</t>
  </si>
  <si>
    <t>Survey FIR for fill placement(30cm) of layer- 04 From Station 00+20.00 to Station 00+830.00 @ RD-1, ZONE-01</t>
  </si>
  <si>
    <t>DAM2-02-09-SAJ-TS9-1-ROD-FIR-0022-00</t>
  </si>
  <si>
    <t xml:space="preserve">Survey FIR for fill placement of LAYER- 04 From Station 01+577.52 To Station 02+217.52@ RD-2, ZONE-04 </t>
  </si>
  <si>
    <t>DAM2-02-09-SAJ-TS9-1-ROD-FIR-0027-00</t>
  </si>
  <si>
    <t>Survey and Compaction FIR for fill placement (30 cm) of LAYER-01 @ Asphalt Plot C, Zone-03</t>
  </si>
  <si>
    <t>DAM2-02-09-SAJ-TS9-1-ROD-FIR-0028-00</t>
  </si>
  <si>
    <t>Survey and Compaction FIR for fill placement (30 cm) of LAYER-02 @ Asphalt Plot C, Zone-03</t>
  </si>
  <si>
    <t>DAM2-02-09-SAJ-TS9-1-ROD-FIR-0029-00</t>
  </si>
  <si>
    <t>Survey and Compaction FIR for fill placement (30 cm) of LAYER-03 @ Asphalt Plot A, Zone-01</t>
  </si>
  <si>
    <t>DAM2-02-09-SAJ-TS9-1-ROD-FIR-0031-01</t>
  </si>
  <si>
    <t>Survey and Compaction FIR for fill placement (30 cm) of LAYER-03 @ Asphalt Plot C, Zone-03</t>
  </si>
  <si>
    <t>DAM2-02-09-SAJ-TS9-1-ROD-FIR-0033-00</t>
  </si>
  <si>
    <t>Survey and Compaction FIR for fill placement (30 cm) of LAYER-05 @ Asphalt Plot A, Zone-01</t>
  </si>
  <si>
    <t>DAM2-02-09-SAJ-TS9-1-ROD-FIR-0034-00</t>
  </si>
  <si>
    <t>Survey and Compaction FIR for fill placement (30 cm) of LAYER-04 @ Asphalt Plot C, Zone-03</t>
  </si>
  <si>
    <t>DAM2-02-09-SAJ-TS9-1-ROD-FIR-0038-00</t>
  </si>
  <si>
    <t>Survey and Compaction FIR for fill placement (30 cm) of LAYER-04 @ Asphalt Plot C, Zone-03 part 02. as highlighted in attached drawing</t>
  </si>
  <si>
    <t>DAM2-02-09-SAJ-TS9-1-ROD-FIR-0039-00</t>
  </si>
  <si>
    <t xml:space="preserve">Survey and Compaction FIR for fill placement (30 cm) of LAYER- 06 @ Asphalt Plot A, Zone-01 </t>
  </si>
  <si>
    <t>DAM2-02-09-SAJ-TS9-1-ROD-FIR-0041-00</t>
  </si>
  <si>
    <t>Survey and Compaction FIR for fill placement (30 cm) of LAYER-05 @ Asphalt Plot C, Zone-03</t>
  </si>
  <si>
    <t>DAM2-02-09-SAJ-TS9-1-ROD-FIR-0042-00</t>
  </si>
  <si>
    <t>Inspection for survey works and compaction testing for the 7th fill layer (30 cm) from Station 00+20.00 to Station 00+830.00 at Road-01, as indicated in the highlighted area.</t>
  </si>
  <si>
    <t>DAM2-02-09-SAJ-TS9-1-ROD-FIR-0043-00</t>
  </si>
  <si>
    <t>Inspection for survey works and compaction testing for the 7th fill layer (30 cm) from Station 01+577.52 to Station 02+217.52 at Road-02, as indicated in the highlighted area.</t>
  </si>
  <si>
    <t>DAM2-02-09-SAJ-TS9-1-ROD-FIR-0044-00</t>
  </si>
  <si>
    <t>Survey and Compaction FIR for fill placement (30 cm) of LAYER-06 @ Asphalt Plot C, Zone-03</t>
  </si>
  <si>
    <t>DAM2-02-09-SAJ-TS9-1-ROD-FIR-0045-00</t>
  </si>
  <si>
    <t>Inspection for survey works and compaction testing for the 8th fill layer (30 cm) from Station 00+20.00 to Station 00+830.00 at Road-01, as indicated in the highlighted area.</t>
  </si>
  <si>
    <t>DAM2-02-09-SAJ-TS9-1-ROD-FIR-0046-00</t>
  </si>
  <si>
    <t>Inspection for survey works and compaction testing for the 8th fill layer (30 cm) from Station 01+577.52 to Station 02+217.52 at Road-02, as indicated in the highlighted area.</t>
  </si>
  <si>
    <t>DAM2-02-09-SAJ-TS9-1-ROD-FIR-0047-00</t>
  </si>
  <si>
    <t>Inspection for survey works and compaction testing for the 9th fill layer (30 cm) from Station 01+577.52 to Station 02+217.52 at Road-02, as indicated in the highlighted area.</t>
  </si>
  <si>
    <t>DAM2-02-09-SAJ-TS9-1-ROD-FIR-0050-00</t>
  </si>
  <si>
    <t>Inspection for survey works and compaction testing for the 10th fill layer (30 cm) from Station 01+577.52 to Station 02+217.52 at Road-02, as indicated in the highlighted area.</t>
  </si>
  <si>
    <t>DAM2-02-09-SAJ-TS9-1-ROD-FIR-0051-00</t>
  </si>
  <si>
    <t>Inspection for survey works and compaction testing for the 11th fill layer (30 cm) from Station 01+577.52 to Station 02+217.52 at Road-02, as indicated in the highlighted area.</t>
  </si>
  <si>
    <t>DAM2-02-09-SAJ-TS9-1-ROD-FIR-0052-00</t>
  </si>
  <si>
    <t>Inspection for survey works and compaction testing for the 12th fill layer (30 cm) from Station 01+577.52 to Station 02+217.52 at Road-02, as indicated in the highlighted area.</t>
  </si>
  <si>
    <t>DAM2-02-09-SAJ-TS9-1-ROD-FIR-0053-00</t>
  </si>
  <si>
    <t>Inspection for survey works and compaction testing for the 13th fill layer (30 cm) from Station 01+577.52 to Station 02+217.52 at Road-02, as indicated in the highlighted area.</t>
  </si>
  <si>
    <t>DAM2-02-09-SAJ-TS9-1-ROD-FIR-0054-00</t>
  </si>
  <si>
    <t>Inspection for survey works and compaction testing for the 14th fill layer (30 cm) from Station 01+577.52 to Station 02+217.52 at Road-02, as indicated in the highlighted area.</t>
  </si>
  <si>
    <t>DAM2-02-09-SAJ-TS9-1-ROD-FIR-0057-00</t>
  </si>
  <si>
    <t xml:space="preserve">Survey and Compaction FIR for fill placement (30 cm) of LAYER- 07 @ Asphalt Plot A, Zone-01 </t>
  </si>
  <si>
    <t>DAM2-02-09-SAJ-TS9-1-ROD-FIR-0058-00</t>
  </si>
  <si>
    <t>Survey and Compaction FIR for fill placement (30 cm) of LAYER-07 @ Asphalt Plot C, Zone-03</t>
  </si>
  <si>
    <t>DAM2-02-09-SAJ-TS9-1-ROD-FIR-0059-00</t>
  </si>
  <si>
    <t xml:space="preserve">Survey and Compaction FIR for fill placement (30 cm) of LAYER- 08 @ Asphalt Plot A, Zone-01 </t>
  </si>
  <si>
    <t>DAM2-02-09-SAJ-TS9-1-ROD-FIR-0064-00</t>
  </si>
  <si>
    <t>Inspection for survey works and compaction testing for the 15th fill layer (30 cm) from Station 01+577.52 to Station 02+217.52 at Road-02, as indicated in the highlighted area.</t>
  </si>
  <si>
    <t>DAM2-02-09-SAJ-TS9-1-ROD-FIR-0065-00</t>
  </si>
  <si>
    <t>Inspection for survey works and compaction testing for the 16th fill layer (30 cm) from Station 01+577.52 to Station 02+217.52 at Road-02, as indicated in the highlighted area.</t>
  </si>
  <si>
    <t>DAM2-02-09-SAJ-TS9-1-ROD-FIR-0066-00</t>
  </si>
  <si>
    <t>Inspection for survey works and compaction testing for the 17th fill layer (30 cm) from Station 01+577.52 to Station 02+217.52 at Road-02, as indicated in the highlighted area.</t>
  </si>
  <si>
    <t>DAM2-02-09-SAJ-TS9-1-ROD-FIR-0067-00</t>
  </si>
  <si>
    <t>Inspection for survey works and compaction testing for the 18th fill layer (30 cm) from Station 01+577.52 to Station 02+217.52 at Road-02, as indicated in the highlighted area.</t>
  </si>
  <si>
    <t>DAM2-02-09-SAJ-TS9-1-ROD-FIR-0068-00</t>
  </si>
  <si>
    <t>Inspection for survey works and compaction testing for the 19th fill layer (30 cm) from Station 01+577.52 to Station 02+217.52 at Road-02, as indicated in the highlighted area.</t>
  </si>
  <si>
    <t>DAM2-02-09-SAJ-TS9-1-ROD-FIR-0071-00</t>
  </si>
  <si>
    <t xml:space="preserve">Inspection for survey works and compaction testing for plot D, the 3rd fill layer (30 cm). </t>
  </si>
  <si>
    <t>DAM2-02-09-SAJ-TS9-1-ROD-FIR-0073-00</t>
  </si>
  <si>
    <t xml:space="preserve">Inspection for survey works and compaction testing for plot D, the 5th fill layer (30 cm). </t>
  </si>
  <si>
    <t>DAM2-02-09-SAJ-TS9-1-ROD-FIR-0076-00</t>
  </si>
  <si>
    <t xml:space="preserve">Inspection for survey works and compaction testing for plot D, the 8th fill layer (30 cm). </t>
  </si>
  <si>
    <t>DAM2-02-09-SAJ-TS9-1-ROD-FIR-0079-00</t>
  </si>
  <si>
    <t xml:space="preserve">Inspection for survey works and compaction testing for plot D, the 9th fill layer (30 cm). </t>
  </si>
  <si>
    <t>DAM2-02-09-SAJ-TS9-1-ROD-FIR-0081-00</t>
  </si>
  <si>
    <t>Survey and Compaction FIR for fill Layer-02 (30 cm) @ Asphalt Plot B, Zone-02</t>
  </si>
  <si>
    <t>DAM2-02-09-SAJ-TS9-1-ROD-FIR-0083-01</t>
  </si>
  <si>
    <t xml:space="preserve">Inspection for survey works and compaction testing for plot D, the 10th fill layer (30 cm). </t>
  </si>
  <si>
    <t>DAM2-02-09-SAJ-TS9-1-ROD-FIR-0084-00</t>
  </si>
  <si>
    <t>Survey and Compaction FIR for fill Layer-03 (30 cm) @ Asphalt Plot B, Zone-02</t>
  </si>
  <si>
    <t>DAM2-02-09-SAJ-TS9-1-ROD-FIR-0085-01</t>
  </si>
  <si>
    <t>Survey and Compaction FIR for fill Layer-04 (30 cm) @ Asphalt Plot B, Zone-02</t>
  </si>
  <si>
    <t>DAM2-02-09-SAJ-TS9-1-ROD-FIR-0087-01</t>
  </si>
  <si>
    <t>Survey and Compaction FIR for fill Layer-05 (30 cm) @ Asphalt Plot B, Zone-02</t>
  </si>
  <si>
    <t>DAM2-02-09-SAJ-TS9-1-ROD-FIR-0089-00</t>
  </si>
  <si>
    <t>Inspection for survey works and compaction testing for 20th layer of Road 02 (1+577.52 to 2+217.52</t>
  </si>
  <si>
    <t>DAM2-02-09-SAJ-TS9-1-ROD-FIR-0090-00</t>
  </si>
  <si>
    <t>Survey and Compaction FIR for fill Layer-06(30 cm) @ Asphalt Plot B, Zone-02</t>
  </si>
  <si>
    <t>DAM2-02-09-SAJ-TS9-1-ROD-FIR-0092-00</t>
  </si>
  <si>
    <t>Survey and Compaction FIR for fill Layer-07 (30 cm) @ Asphalt Plot B, Zone-02</t>
  </si>
  <si>
    <t>DAM2-02-09-SAJ-TS9-1-ROD-FIR-0102-01</t>
  </si>
  <si>
    <t>Inspection for survey works and compaction testing for the 2nd fill layer (30 cm) for Road 04 - From Station( 0+050 To Station  0+070) &amp;   (0+100 To Station 0+130)</t>
  </si>
  <si>
    <t>DAM2-02-09-SAJ-TS9-1-ROD-FIR-0103-00</t>
  </si>
  <si>
    <t>Survey and Compaction FIR for fill Layer-08 (30 cm) @ Asphalt Plot B, Zone-02</t>
  </si>
  <si>
    <t>DAM2-02-09-SAJ-TS9-1-ROD-FIR-0104-00</t>
  </si>
  <si>
    <t>Inspection for survey works and compaction testing for 3rd layer (30 cm) fill at Road 04 –From Station 0+040 To Station 0+130</t>
  </si>
  <si>
    <t>DAM2-02-09-SAJ-TS9-1-ROD-FIR-0106-00</t>
  </si>
  <si>
    <t>Inspection for survey works and compaction testing for 2nd layer (30 cm ) fill at  Road 02 - From Station 02+247.52 &amp; 02+297.52 &amp;02+307.52&amp;02+317.52</t>
  </si>
  <si>
    <t>DAM2-02-09-SAJ-TS9-1-ROD-FIR-0109-00</t>
  </si>
  <si>
    <t xml:space="preserve">Inspection for survey works and compaction testing for 4th layer at Road 04 </t>
  </si>
  <si>
    <t>DAM2-02-09-SAJ-TS9-1-ROD-FIR-0111-00</t>
  </si>
  <si>
    <t xml:space="preserve">Inspection for survey works and compaction testing for 3rd layer (30cm) Fill at Road 02 –(2+247.52.52 &amp;2+457.52&amp;02+267.52&amp;02+297.52 to 2+457) </t>
  </si>
  <si>
    <t>DAM2-02-09-SAJ-TS9-1-ROD-FIR-0112-00</t>
  </si>
  <si>
    <t xml:space="preserve">Inspection for survey works and compaction testing for 4th layer at Road 02 (2+247.52 To 2+357 &amp; 2+447 to 2+538.62) </t>
  </si>
  <si>
    <t>DAM2-02-09-SAJ-TS9-1-ROD-FIR-0113-00</t>
  </si>
  <si>
    <t>Inspection for survey works and compaction testing for 5th layer (30cm) fill at Road 04.Station (0+020 to 0+140 &amp; 0+300 to 0+320</t>
  </si>
  <si>
    <t>DAM2-02-09-SAJ-TS9-1-ROD-FIR-0114-00</t>
  </si>
  <si>
    <t>Inspection for survey works and compaction testing for 5th layer (30cm) Fill at Road 02 (2+237.52 To 02+357.52 &amp; 02+437.52 to 02+538.62)</t>
  </si>
  <si>
    <t>DAM2-02-09-SAJ-TS9-1-ROD-FIR-0115-00</t>
  </si>
  <si>
    <t xml:space="preserve">Inspection for survey works and compaction testing 6th layer fill at Road 04 </t>
  </si>
  <si>
    <t>DAM2-02-09-SAJ-TS9-1-ROD-FIR-0116-00</t>
  </si>
  <si>
    <t>Inspection for survey and compaction testing of 6th layer (30cm) for Road 02 (2+217.52 To02+357.52 &amp;02+437.52 to 02+538.62)</t>
  </si>
  <si>
    <t>DAM2-02-09-SAJ-TS9-1-ROD-FIR-0119-00</t>
  </si>
  <si>
    <t>Inspection for survey works and compaction testing for 1st layer (30cm) Fill at Road 03, Station (0+20 To 0+040 &amp; 0+200)</t>
  </si>
  <si>
    <t>DAM2-02-09-SAJ-TS9-1-ROD-FIR-0120-00</t>
  </si>
  <si>
    <t>Inspection for survey works and compaction testing for 2nd layer 30 cm Fill at Road 03. Station (0+20 To 0+070 &amp; 0+200)</t>
  </si>
  <si>
    <t>DAM2-02-09-SAJ-TS9-1-ROD-FIR-0121-00</t>
  </si>
  <si>
    <t>Inspection for survey works and compaction testing 7th layer fill at Road 04- From Station (0+020 To  0+150   &amp;  0+300 to 0+320)</t>
  </si>
  <si>
    <t>DAM2-02-09-SAJ-TS9-1-ROD-FIR-0122-00</t>
  </si>
  <si>
    <t xml:space="preserve">Inspection for survey works and compaction testing for 7th layer Road 02 (2+217.52 To 02+367.52 &amp; 02+407.52 to02+538.62) </t>
  </si>
  <si>
    <t>DAM2-02-09-SAJ-TS9-1-ROD-FIR-0123-00</t>
  </si>
  <si>
    <t>Inspection for survey works and compaction testing for 1st layer 30 cm fill Road 02 – Stations (0+330 To 00+410.00)</t>
  </si>
  <si>
    <t>DAM2-02-09-SAJ-TS9-1-ROD-FIR-0124-00</t>
  </si>
  <si>
    <t xml:space="preserve">Inspection for survey works and compaction testing 2nd layer 30 cm Fill for Road 02 – Stations (0+080 &amp; 00+320.00 TO00+410.00) </t>
  </si>
  <si>
    <t>DAM2-02-09-SAJ-TS9-1-ROD-FIR-0125-00</t>
  </si>
  <si>
    <t xml:space="preserve">Inspection for survey works and compaction testing 3rd layer 30 cm Fill for Road 03 Station (0+20 To 0+080.0 &amp; 00+190.00 TO 00+325.00) </t>
  </si>
  <si>
    <t>DAM2-02-09-SAJ-TS9-1-ROD-FIR-0128-00</t>
  </si>
  <si>
    <t>Inspection for survey works and compaction testing 8th layer 30 cm Fill for Road 04-From Station 0+020 To 00+150.00 &amp; 00+300.00 TO 00+320.00</t>
  </si>
  <si>
    <t>DAM2-02-09-SAJ-TS9-1-ROD-FIR-0129-00</t>
  </si>
  <si>
    <t>Inspection for survey works and compaction testing 8th Fill layer 30 cm for Road 02 - From Station( 2+217.52 To  02+367.52  &amp; 02+407.52 to 02+538.62)</t>
  </si>
  <si>
    <t>DAM2-02-09-SAJ-TS9-1-ROD-FIR-0130-00</t>
  </si>
  <si>
    <t xml:space="preserve">Inspection for survey works and compaction testing 4rd layer 30 cm Fill for Road 03 Station (0+20 To 0+080.0 &amp; 00+190.00 TO 00+325.00) ) </t>
  </si>
  <si>
    <t>DAM2-02-09-SAJ-TS9-1-ROD-FIR-0131-00</t>
  </si>
  <si>
    <t>Inspection for survey works and compaction testing of 1ST FILL Layer (30 cm) for  Road 02 (01+540.00 To 1+577.52)</t>
  </si>
  <si>
    <t>DAM2-02-09-SAJ-TS9-1-ROD-FIR-0132-00</t>
  </si>
  <si>
    <t>Inspection for survey works and compaction testing of 2nd FILL Layer (30 cm) for  Road 02 (01+530.0 To Station 1+577.52)</t>
  </si>
  <si>
    <t>DAM2-02-09-SAJ-TS9-1-ROD-FIR-0133-00</t>
  </si>
  <si>
    <t>Inspection for survey works and compaction testing for 5th layer (30cm) Fill for Road 03-Station (0+20 To 0+240   &amp; 0+300 TO 0+325)</t>
  </si>
  <si>
    <t>DAM2-02-09-SAJ-TS9-1-ROD-FIR-0134-00</t>
  </si>
  <si>
    <t>Inspection for survey works and compaction testing 9th layer 30 cm Fill for Road 04-From Station (0+020 To 00+160.00 &amp; 00+300.00 TO 00+325.00)</t>
  </si>
  <si>
    <t>DAM2-02-09-SAJ-TS9-1-ROD-FIR-0135-00</t>
  </si>
  <si>
    <t>Inspection for survey works and compaction testing 9th Fill layer 30 cm for Road 02(2+217.52 To2+538.62)</t>
  </si>
  <si>
    <t>DAM2-02-09-SAJ-TS9-1-ROD-FIR-0136-00</t>
  </si>
  <si>
    <t>Inspection for survey works and compaction testing 3rd layer 30 cm Fill for Road 02– (0+080 &amp; (00+290.00 TO 00+420.00).</t>
  </si>
  <si>
    <t>DAM2-02-09-SAJ-TS9-1-ROD-FIR-0140-00</t>
  </si>
  <si>
    <t>Inspection for survey works and compaction testing 10th layer 30 cm Fill for Road 04-From Station 0+020 To 0+160 &amp; 00+300.00 to 00+325.00</t>
  </si>
  <si>
    <t>DAM2-02-09-SAJ-TS9-1-ROD-FIR-0141-00</t>
  </si>
  <si>
    <t>Inspection for survey works and compaction testing 10th layer 30 cm Fill for Road 02 (2+217.52 To2+538.62)</t>
  </si>
  <si>
    <t>DAM2-02-09-SAJ-TS9-1-ROD-FIR-0142-00</t>
  </si>
  <si>
    <t xml:space="preserve">Inspection for survey works and compaction testing for 4th layer 30 cm Fill Road 02 – (0+080 &amp; 00+270.00 TO 00+420.00), </t>
  </si>
  <si>
    <t>DAM2-02-09-SAJ-TS9-1-ROD-FIR-0143-00</t>
  </si>
  <si>
    <t>Inspection for survey works and compaction testing for 6th layer 30 cm Fill Road 03 - Station (0+20 To 00+090.00   &amp; 00+180.00 TO 00+325.00)</t>
  </si>
  <si>
    <t>DAM2-02-09-SAJ-TS9-1-ROD-FIR-0144-00</t>
  </si>
  <si>
    <t>Inspection for survey works and compaction testing of 3rd FILL Layer (30 cm) for Road 02 Station  (01+530.0 To 1+577.52)</t>
  </si>
  <si>
    <t>DAM2-02-09-SAJ-TS9-1-ROD-FIR-0145-00</t>
  </si>
  <si>
    <t xml:space="preserve">Inspection for survey works and compaction testing for 5th layer of 30cm Fill Road 02 – (0+080 &amp; 00+270.00 TO 00+420.00), </t>
  </si>
  <si>
    <t>DAM2-02-09-SAJ-TS9-1-ROD-FIR-0146-00</t>
  </si>
  <si>
    <t>Inspection for survey works and compaction testing for 1st layer of 30 cm Fill RD02 (00+873.00 To00+893.00)</t>
  </si>
  <si>
    <t>DAM2-02-09-SAJ-TS9-1-ROD-FIR-0147-00</t>
  </si>
  <si>
    <t>Inspection for survey works and compaction testing for 2nd layer of 30 cm RD02 From Station 00+603 To Station 00+913</t>
  </si>
  <si>
    <t>DAM2-02-09-SAJ-TS9-1-ROD-FIR-0148-00</t>
  </si>
  <si>
    <t>Inspection for survey works and compaction testing for top of embankment (30 cm) fill capping layer A-2-4 at Road 02 Station 
(1+577.52 to 2+217.52).Part 1</t>
  </si>
  <si>
    <t>DAM2-02-09-SAJ-TS9-1-ROD-FIR-0149-00</t>
  </si>
  <si>
    <t>Inspection for survey works and compaction testing for top of embankment (30 cm) fill capping layer A-2-4 at Road 02 Station (2+217.52 to 2+538.62) Part 1</t>
  </si>
  <si>
    <t>DAM2-02-09-SAJ-TS9-1-ROD-FIR-0150-00</t>
  </si>
  <si>
    <t xml:space="preserve">Inspection for survey works and compaction testing for 3rd Fill layer (30 cm) at Road 02 Station (0+573 To 0+683 &amp; 0+813.00 TO 0+913) </t>
  </si>
  <si>
    <t>DAM2-02-09-SAJ-TS9-1-ROD-FIR-0151-00</t>
  </si>
  <si>
    <t>Inspection for survey works and compaction testing for 4th Fill layer (30 cm) at Road 02 Station (0+573 To 0+683 &amp; 0+803 TO 0+923).</t>
  </si>
  <si>
    <t>DAM2-02-09-SAJ-TS9-1-ROD-FIR-0152-00</t>
  </si>
  <si>
    <t>Inspection for survey works and compaction testing for top of embankment (30 cm) fill capping layer A-2-4 at Road 02 Station (0+080 to 0+532.73).</t>
  </si>
  <si>
    <t>DAM2-02-09-SAJ-TS9-1-ROD-FIR-0153-00</t>
  </si>
  <si>
    <t xml:space="preserve">Inspection for survey works and compaction testing for (30 cm) fill, bottom of sub grade layer A-2-4 at Road 03 Station (0+20 To 0+325) Part 1. </t>
  </si>
  <si>
    <t>DAM2-02-09-SAJ-TS9-1-ROD-FIR-0154-00</t>
  </si>
  <si>
    <t xml:space="preserve">Inspection for survey works and compaction testing for 5th Fill layer (30 cm) at Road 02 Station (0+563 To 0+683 &amp; 0+803 TO 0+933). </t>
  </si>
  <si>
    <t>DAM2-02-09-SAJ-TS9-1-ROD-FIR-0157-00</t>
  </si>
  <si>
    <t>Inspection for survey works and compaction testing for 6th Fill layer (30 cm) at Road 02 Station (0+563 to 0+933).</t>
  </si>
  <si>
    <t>DAM2-02-09-SAJ-TS9-1-ROD-FIR-0160-00</t>
  </si>
  <si>
    <t>Inspection for survey works and compaction testing for (30 cm) fill, bottom of sub grade layer A-2-4 at Road 04 Station (0+020 To 0+325).</t>
  </si>
  <si>
    <t>DAM2-02-09-SAJ-TS9-1-ROD-FIR-0161-00</t>
  </si>
  <si>
    <t>Inspection for survey works and compaction testing for 7th Fill layer (30 cm) at Road 02 Station (0+553 To 0+943).</t>
  </si>
  <si>
    <t>DAM2-02-09-SAJ-TS9-1-ROD-FIR-0162-00</t>
  </si>
  <si>
    <t>Inspection for survey works and compaction testing for 3rd Fill layer (30 cm) at Entrance RD 1 Station (00+037.63 TO 00+077.63 &amp; 00+207.63).</t>
  </si>
  <si>
    <t>DAM2-02-09-SAJ-TS9-1-ROD-FIR-0163-00</t>
  </si>
  <si>
    <t>Inspection for survey works and compaction testing for 4th Fill layer (30 cm) at Entrance RD 1 Station (00+037.63 TO 00+077.63 &amp; 00+207.63 &amp; 0+287.63 TO 312.341).</t>
  </si>
  <si>
    <t>DAM2-02-09-SAJ-TS9-1-ROD-FIR-0164-00</t>
  </si>
  <si>
    <t>Inspection for survey works and compaction testing for 8th Fill layer (30 cm), bottom of A-2-4 at Road 02 Station (0+553 To 0+943).</t>
  </si>
  <si>
    <t>DAM2-02-09-SAJ-TS9-1-ROD-FIR-0165-00</t>
  </si>
  <si>
    <t xml:space="preserve">Inspection for survey works and compaction testing for 5th Fill layer (30 cm) at Entrance RD 1 Station (0+017.629 To 00+077.63 &amp; 00+197.63 TO 00+217.63 &amp; 00+277.63 TO 00+312.341). </t>
  </si>
  <si>
    <t>DAM2-02-09-SAJ-TS9-1-ROD-FIR-0166-00</t>
  </si>
  <si>
    <t>Inspection for survey works and compaction testing for 6th Fill layer (30 cm) at Entrance RD 1 Station (0+017.629 To 00+087.63 &amp; 00+197.63 To 0+312.341).</t>
  </si>
  <si>
    <t>DAM2-02-09-SAJ-TS9-1-ROD-FIR-0167-00</t>
  </si>
  <si>
    <t>Inspection for survey works and compaction testing for (30 cm) fill, bottom of sub grade layer A-2-4 at Road 02 Station (0+532.73 To 0+960).</t>
  </si>
  <si>
    <t>DAM2-02-09-SAJ-TS9-1-ROD-FIR-0168-00</t>
  </si>
  <si>
    <t>Inspection for survey works and compaction testing for 7th Fill layer (30 cm) at Entrance RD 1 Station (0+017.629 To Station 0+312.341).</t>
  </si>
  <si>
    <t>DAM2-02-09-SAJ-TS9-1-ROD-FIR-0169-00</t>
  </si>
  <si>
    <t>Inspection for survey works and compaction testing for 8th Fill layer (30 cm), bottom of A-2-4 at Entrance RD 1 Station (0+017.629 To Station 0+312.341).</t>
  </si>
  <si>
    <t>DAM2-02-09-SAJ-TS9-1-ROD-FIR-0172-00</t>
  </si>
  <si>
    <t>Inspection for survey works and compaction testing for 1st Fill layer (30 cm) at Road 02 Station (01+040.00 To 01+048.28).</t>
  </si>
  <si>
    <t>DAM2-02-09-SAJ-TS9-1-ROD-FIR-0173-00</t>
  </si>
  <si>
    <t>Inspection for survey works and compaction testing for 2nd Fill layer (30 cm) at Road 02 Station (01+010.0 To 01+070.85).</t>
  </si>
  <si>
    <t>DAM2-02-09-SAJ-TS9-1-ROD-FIR-0174-00</t>
  </si>
  <si>
    <t>Inspection for survey works and compaction testing for 3rd Fill layer (30 cm) at Road 02 Station (00+980.00 To 01+070.85).</t>
  </si>
  <si>
    <t>DAM2-02-09-SAJ-TS9-1-ROD-FIR-0175-00</t>
  </si>
  <si>
    <t>Inspection for survey works and compaction testing for 4th Fill layer (30 cm) at Road 02 Station (00+970.00 To 01+080.00).</t>
  </si>
  <si>
    <t>DAM2-02-09-SAJ-TS9-1-ROD-FIR-0177-00</t>
  </si>
  <si>
    <t>Inspection for survey works and compaction testing for 5th Fill layer (30 cm) at Road 02 Station (00+970.00 To 01+080.00).</t>
  </si>
  <si>
    <t>DAM2-02-09-SAJ-TS9-1-ROD-FIR-0178-00</t>
  </si>
  <si>
    <t>Inspection for survey works and compaction testing for 1st Fill layer (30 cm) at Entrance Road 2 Station (00+270.00 To 0+281.717).</t>
  </si>
  <si>
    <t>DAM2-02-09-SAJ-TS9-1-ROD-FIR-0179-00</t>
  </si>
  <si>
    <t>Inspection for survey works and compaction testing for 2nd Fill layer (30 cm) at Entrance Road 2 Station (00+260.00 To 0+281.717).</t>
  </si>
  <si>
    <t>DAM2-02-09-SAJ-TS9-1-ROD-FIR-0180-00</t>
  </si>
  <si>
    <t>Inspection for survey works and compaction testing for 6th Fill layer (30 cm) at Road 02 Station (00+970.00 To 01+100.00).</t>
  </si>
  <si>
    <t>DAM2-02-09-SAJ-TS9-1-ROD-FIR-0181-00</t>
  </si>
  <si>
    <t>Inspection for survey works and compaction testing for 3rd Fill layer (30 cm) at Entrance Road 2 Station (00+030.00 to 00+060.00 &amp; 00+250.00 to 0+281.717).</t>
  </si>
  <si>
    <t>DAM2-02-09-SAJ-TS9-1-ROD-FIR-0182-00</t>
  </si>
  <si>
    <t>Inspection for survey works and compaction testing for 7th Fill layer (30 cm) at Road 02 Station (00+970.00 To 01+100.00).</t>
  </si>
  <si>
    <t>DAM2-02-09-SAJ-TS9-1-ROD-FIR-0183-00</t>
  </si>
  <si>
    <t>Inspection for survey works and compaction testing for 4th Fill layer (30 cm) at Entrance Road 2 Station (0+000 To 00+070.00 &amp; 00+240.00 TO 0+281.717).</t>
  </si>
  <si>
    <t>DAM2-02-09-SAJ-TS9-1-ROD-FIR-0185-00</t>
  </si>
  <si>
    <t>Inspection for survey works and compaction testing for 9th Fill layer (30 cm) at Road 01 Station (0+110 &amp; 00+150 To 260 &amp; 0+430 to 00+830.00).</t>
  </si>
  <si>
    <t>DAM2-02-09-SAJ-TS9-1-ROD-FIR-0186-00</t>
  </si>
  <si>
    <t>Inspection for survey works and compaction testing for 8th Fill layer (30 cm) at Road 02 Station (00+960.00 To 01+100.00).</t>
  </si>
  <si>
    <t>DAM2-02-09-SAJ-TS9-1-ROD-FIR-0187-00</t>
  </si>
  <si>
    <t>Inspection for survey works and compaction testing for 5th Fill layer (30 cm) at Entrance Road 2 Station (0+000 To 00+150.00 &amp; 00+240.00 To 0+281.717).</t>
  </si>
  <si>
    <t>DAM2-02-09-SAJ-TS9-1-ROD-FIR-0189-00</t>
  </si>
  <si>
    <t>Inspection for survey works and compaction testing for 2nd Fill layer (30 cm) at Road 5 Station (00+017.144 To 00+057.14).</t>
  </si>
  <si>
    <t>DAM2-02-09-SAJ-TS9-1-ROD-FIR-0191-00</t>
  </si>
  <si>
    <t>Inspection for survey works and compaction testing for 2nd Fill layer (30 cm) at Custom Road 5 Station (00+060.00 To 00+070.00).</t>
  </si>
  <si>
    <t>DAM2-02-09-SAJ-TS9-1-ROD-FIR-0192-00</t>
  </si>
  <si>
    <t>Inspection for survey works and compaction testing for 10th Fill layer (30 cm) at Road 01 Station (0+110 &amp; 00+150 To 260 &amp; 0+430 To 00+830.00).</t>
  </si>
  <si>
    <t>DAM2-02-09-SAJ-TS9-1-ROD-FIR-0193-00</t>
  </si>
  <si>
    <t>Inspection for survey works and compaction testing for 9th Fill layer (30 cm), bottom of A-2-4 at Road 02 Station (00+960.00 To 01+100.00).</t>
  </si>
  <si>
    <t>DAM2-02-09-SAJ-TS9-1-ROD-FIR-0194-00</t>
  </si>
  <si>
    <t>Inspection for survey works and compaction testing for 6th Fill layer (30 cm) at Entrance Road 2 Station (0+000 To 00+160.00 &amp; 00+200.00 To 0+281.717).</t>
  </si>
  <si>
    <t>DAM2-02-09-SAJ-TS9-1-ROD-FIR-0195-00</t>
  </si>
  <si>
    <t>Inspection for survey works and compaction testing for 3rd Fill layer (30 cm) at Road 5 Station (00+017.144 To 00+072.051).</t>
  </si>
  <si>
    <t>DAM2-02-09-SAJ-TS9-1-ROD-FIR-0196-00</t>
  </si>
  <si>
    <t>Inspection for survey works and compaction testing for 4th Fill layer (30 cm) at Road 5 Station (00+017.144 To 00+072.051).</t>
  </si>
  <si>
    <t>DAM2-02-09-SAJ-TS9-1-ROD-FIR-0197-00</t>
  </si>
  <si>
    <t>Inspection for survey works and compaction testing for 3rd Fill layer (30 cm) at Custom Road 5 Station (00+024.38 To 00+090.00 &amp; 00+184.50).</t>
  </si>
  <si>
    <t>DAM2-02-09-SAJ-TS9-1-ROD-FIR-0198-00</t>
  </si>
  <si>
    <t>Inspection for survey works and compaction testing for 4th Fill layer (30 cm) at Custom Road 5 Station (00+024.38 To 00+090.00 &amp; 00+184.50).</t>
  </si>
  <si>
    <t>DAM2-02-09-SAJ-TS9-1-ROD-FIR-0201-00</t>
  </si>
  <si>
    <t>Inspection for survey works and compaction testing for 5th Fill layer (30 cm) at Road 5 Station (00+017.144 To 00+072.051).</t>
  </si>
  <si>
    <t>DAM2-02-09-SAJ-TS9-1-ROD-FIR-0202-00</t>
  </si>
  <si>
    <t>Inspection for survey works and compaction testing for 5th Fill layer (30 cm) at Custom Road 5 Station (0+024.38 To 00+100.00 &amp; 0+184.50).</t>
  </si>
  <si>
    <t>DAM2-02-09-SAJ-TS9-1-ROD-FIR-0204-00</t>
  </si>
  <si>
    <t>Inspection for survey works and compaction testing for 2nd Fill layer (30 cm) at Asphalt Plot (Intersection 1).</t>
  </si>
  <si>
    <t>DAM2-02-09-SAJ-TS9-1-ROD-FIR-0205-00</t>
  </si>
  <si>
    <t>Inspection for survey works and compaction testing for 11th Fill layer (30 cm) at Road 01 Station (00+40.00 To 00+50.00 &amp; 00+110.00 To 00+270.00 &amp; 00+400.00 To 00+830.00).</t>
  </si>
  <si>
    <t>DAM2-02-09-SAJ-TS9-1-ROD-FIR-0206-00</t>
  </si>
  <si>
    <t>Inspection for survey works and compaction testing for 6th Fill layer (30 cm) at Road 5 Station (00+017.144 To 00+072.051).</t>
  </si>
  <si>
    <t>DAM2-02-09-SAJ-TS9-1-ROD-FIR-0207-00</t>
  </si>
  <si>
    <t>Inspection for survey works and compaction testing for 3rd Fill layer (30 cm) at Asphalt Plot (Intersection 1).</t>
  </si>
  <si>
    <t>DAM2-02-09-SAJ-TS9-1-ROD-FIR-0208-00</t>
  </si>
  <si>
    <t>Inspection for survey works and compaction testing for 7th Fill layer (30 cm) at Road 5 Station (00+017.144 To 00+072.051).</t>
  </si>
  <si>
    <t>DAM2-02-09-SAJ-TS9-1-ROD-FIR-0209-00</t>
  </si>
  <si>
    <t>Inspection for survey works and compaction testing for 4th Fill layer (30 cm) at Asphalt Plot (Intersection 1).</t>
  </si>
  <si>
    <t>DAM2-02-09-SAJ-TS9-1-ROD-FIR-0210-00</t>
  </si>
  <si>
    <t>Inspection for survey works and compaction testing for 12th Fill layer (30 cm) at Road 01 Station (00+20.00 To 00+50.00 &amp; 00+110.00 To 00+270.00 &amp; 00+380.00 To 00+270.00).</t>
  </si>
  <si>
    <t>DAM2-02-09-SAJ-TS9-1-ROD-FIR-0211-00</t>
  </si>
  <si>
    <t>Inspection for survey works and compaction testing for 13th Fill layer (30 cm), bottom of A-2-4 at Road 01 Station (00+20.00 to 00+050 &amp; 00+110 to 270 &amp; 00+380 TO 830).</t>
  </si>
  <si>
    <t>DAM2-02-09-SAJ-TS9-1-ROD-FIR-0212-00</t>
  </si>
  <si>
    <t>Inspection for survey works and compaction testing for 8th Fill layer (30 cm) at Road 5 Station (00+017.144 To 00+072.051).</t>
  </si>
  <si>
    <t>DAM2-02-09-SAJ-TS9-1-ROD-FIR-0213-00</t>
  </si>
  <si>
    <t>Inspection for survey works and compaction testing for 5th Fill layer (30 cm) at Asphalt Plot (Intersection 1).</t>
  </si>
  <si>
    <t>DAM2-02-09-SAJ-TS9-1-ROD-FIR-0216-00</t>
  </si>
  <si>
    <t>Inspection for survey works and compaction testing for 9th Fill layer (30 cm) at Road 5 Station (00+017.144 To 00+072.051).</t>
  </si>
  <si>
    <t>DAM2-02-09-SAJ-TS9-1-ROD-FIR-0217-00</t>
  </si>
  <si>
    <t>Inspection for survey works and compaction testing for 6th Fill layer (30 cm) at Asphalt Plot (Intersection 1).</t>
  </si>
  <si>
    <t>DAM2-02-09-SAJ-TS9-1-ROD-FIR-0219-00</t>
  </si>
  <si>
    <t>Inspection for survey works and compaction testing for 2nd Fill layer (30 cm) at Customs Road 4 Station (00+075.99 To 00+105.99 &amp; 00+215.99).</t>
  </si>
  <si>
    <t>DAM2-02-09-SAJ-TS9-1-ROD-FIR-0220-00</t>
  </si>
  <si>
    <t>Inspection for survey works and compaction testing for 10th Fill layer (30 cm), bottom of A-2-4 at Road 5 Station (00+017.144 To 00+072.051).</t>
  </si>
  <si>
    <t>DAM2-02-09-SAJ-TS9-1-ROD-FIR-0221-00</t>
  </si>
  <si>
    <t>Inspection for survey works and compaction testing for 7th Fill layer (30 cm), bottom of A-2-4 at Asphalt Plot (Intersection 1).</t>
  </si>
  <si>
    <t>DAM2-02-09-SAJ-TS9-1-ROD-FIR-0222-00</t>
  </si>
  <si>
    <t>Inspection for survey works and compaction testing for 3rd Fill layer (30 cm) at Customs Road 4 Station (00+065.99 To 00+115.99 &amp; 00+215.99).</t>
  </si>
  <si>
    <t>DAM2-02-09-SAJ-TS9-1-ROD-FIR-0223-00</t>
  </si>
  <si>
    <t>Inspection for survey works and compaction testing for 4th Fill layer (30 cm) at Customs Road 4 Station (0+015.987 to 0+221.945).</t>
  </si>
  <si>
    <t>DAM2-02-09-SAJ-TS9-1-ROD-FIR-0225-00</t>
  </si>
  <si>
    <t>Inspection for survey works and compaction testing for 5th Fill layer (30 cm) at Customs Road 4 From Station (00+025.99 To 00+125.99 &amp; 00+205.99 TO 00+215.99)</t>
  </si>
  <si>
    <t>DAM2-02-09-SAJ-TS9-1-ROD-FIR-0226-00</t>
  </si>
  <si>
    <t xml:space="preserve">Inspection for survey works and compaction testing for 1st Fill layer (30 cm) at Commercial RD 1 (0+026.413 to 0+199.390) </t>
  </si>
  <si>
    <t>DAM2-02-09-SAJ-TS9-1-ROD-FIR-0227-00</t>
  </si>
  <si>
    <t>Inspection for survey works and compaction testing for 6th Fill layer (30 cm), bottom of A-2-4 at Customs Road 4 From Station (00+015.99 To 00+125.99 &amp; 00+205.99 to 00+215.99).</t>
  </si>
  <si>
    <t>DAM2-02-09-SAJ-TS9-1-ROD-FIR-0228-00</t>
  </si>
  <si>
    <t>Inspection for survey works and compaction testing for 2nd Fill layer (30 cm) at Commercial RD 1 (0+026.413 to 0+199.390).</t>
  </si>
  <si>
    <t>DAM2-02-09-SAJ-TS9-1-ROD-FIR-0230-01</t>
  </si>
  <si>
    <t>Inspection for survey works and compaction testing for (30 cm) fill, bottom of sub grade layer A-2-4 at Road 01 Station (00+320.00 To 00+830.00).</t>
  </si>
  <si>
    <t>DAM2-02-09-SAJ-TS9-1-ROD-FIR-0231-00</t>
  </si>
  <si>
    <t>Inspection for survey works and compaction testing for (30 cm) fill, bottom of sub grade layer A-2-4 at Road 02 Station (0+960 To 1+100).</t>
  </si>
  <si>
    <t>DAM2-02-09-SAJ-TS9-1-ROD-FIR-0233-00</t>
  </si>
  <si>
    <t>Inspection for survey works and compaction testing for 6th Fill layer (30 cm), bottom of A-2-4 at Customs Road 5 Station (0+24.38 To 00+100.00 &amp; 0+184.50).</t>
  </si>
  <si>
    <t>DAM2-02-09-SAJ-TS9-1-ROD-FIR-0234-00</t>
  </si>
  <si>
    <t>Inspection for survey works and compaction testing for (30 cm) fill, bottom of sub grade layer A-2-4 at Road 5 Station (00+017.144 To 00+072.051).</t>
  </si>
  <si>
    <t>DAM2-02-09-SAJ-TS9-1-ROD-FIR-0235-00</t>
  </si>
  <si>
    <t>Inspection for survey works and compaction testing for (30 cm) fill, bottom of sub grade layer A-2-4 at Plot D (Part-1).</t>
  </si>
  <si>
    <t>DAM2-02-09-SAJ-TS9-1-ROD-FIR-0236-00</t>
  </si>
  <si>
    <t>Inspection for survey works and compaction testing for (30 cm) fill, bottom of sub grade layer A-2-4 at Customs Road 5 Station (0+24.38 To 0+184.50).</t>
  </si>
  <si>
    <t>DAM2-02-09-SAJ-TS9-1-ROD-FIR-0237-00</t>
  </si>
  <si>
    <t>Inspection for survey works and compaction testing for 7th Fill layer (30 cm), bottom of A-2-4 at Entrance Road 2 Station (0+000 To 00+160.00 &amp; 00+200.00 To 0+281.717).</t>
  </si>
  <si>
    <t>DAM2-02-09-SAJ-TS9-1-ROD-FIR-0239-00</t>
  </si>
  <si>
    <t>Inspection for survey works and compaction testing for (30 cm) fill, bottom of sub grade layer A-2-4 at Entrance Road 01 Station (0+017.629 to 0+312.341).</t>
  </si>
  <si>
    <t>DAM2-02-09-SAJ-TS9-1-ROD-FIR-0241-00</t>
  </si>
  <si>
    <t>Inspection for survey works and compaction testing for 1st Fill layer (30 cm), at Customs RD 2 Station (00+030.00 to 00+040.00).</t>
  </si>
  <si>
    <t>DAM2-02-09-SAJ-TS9-1-ROD-FIR-0242-00</t>
  </si>
  <si>
    <t>Inspection for survey works and compaction testing for 2nd Fill layer (30 cm), at Customs RD 2 Station (00+000 to 00+050.00 &amp; 00+240.00 TO 00+250.00 &amp; 00+430.00).</t>
  </si>
  <si>
    <t>DAM2-02-09-SAJ-TS9-1-ROD-FIR-0244-00</t>
  </si>
  <si>
    <t>Inspection for survey works and compaction testing for 1st Fill layer (30 cm), at Customs RD 6 Station (0+430 to 0+440).</t>
  </si>
  <si>
    <t>DAM2-02-09-SAJ-TS9-1-ROD-FIR-0245-00</t>
  </si>
  <si>
    <t>Inspection for survey works and compaction testing for 2nd Fill layer (30 cm), at Customs RD 6 Station (0+430 to 0+460).</t>
  </si>
  <si>
    <t>DAM2-02-09-SAJ-TS9-1-ROD-FIR-0246-00</t>
  </si>
  <si>
    <t>Inspection for survey works and compaction testing for 3rd Fill layer (30 cm), at Customs RD 6 Station (00+070.00 to 00+080 &amp; 00+400 to 00+466.413).</t>
  </si>
  <si>
    <t>DAM2-02-09-SAJ-TS9-1-ROD-FIR-0247-00</t>
  </si>
  <si>
    <t>Inspection for survey works and compaction testing for 4th Fill layer (30 cm), at Customs RD 6 Station (00+070.00 to 00+090 &amp; 00+400 to 00+466.413).</t>
  </si>
  <si>
    <t>DAM2-02-09-SAJ-TS9-1-ROD-FIR-0250-00</t>
  </si>
  <si>
    <t>Inspection for survey works and compaction testing for 3rd Fill layer (30 cm), at Customs RD 2 Station (00+000 to 00+250.00 &amp; 00+400.00 to 00+620.00 ).</t>
  </si>
  <si>
    <t>DAM2-02-09-SAJ-TS9-1-ROD-FIR-0251-00</t>
  </si>
  <si>
    <t>Inspection for survey works and compaction testing for 9th Fill layer (30 cm), at Asphalt Plot A, Zone 1.</t>
  </si>
  <si>
    <t>DAM2-02-09-SAJ-TS9-1-ROD-FIR-0252-00</t>
  </si>
  <si>
    <t>Inspection for survey works and compaction testing for 5th Fill layer (30 cm), at Customs RD 6 Station (00+070.00 to 00+466.413).</t>
  </si>
  <si>
    <t>DAM2-02-09-SAJ-TS9-1-ROD-FIR-0254-00</t>
  </si>
  <si>
    <t>Inspection for survey works and compaction testing for 2nd Fill layer (30 cm), at Management RD 2 Station (0+102.939 to 0+142.975).</t>
  </si>
  <si>
    <t>DAM2-02-09-SAJ-TS9-1-ROD-FIR-0255-00</t>
  </si>
  <si>
    <t>Inspection for survey works and compaction testing for top of embankment (30 cm) fill capping layer at Entrance RD 2 Station (0+000 To 00+281.717).</t>
  </si>
  <si>
    <t>DAM2-02-09-SAJ-TS9-1-ROD-FIR-0256-00</t>
  </si>
  <si>
    <t>Inspection for survey works and compaction testing for 6th Fill layer (30 cm), at Customs RD 6 Station (00+070 To 00+100  &amp; 00+330  to 00+466.413).</t>
  </si>
  <si>
    <t>DAM2-02-09-SAJ-TS9-1-ROD-FIR-0257-00</t>
  </si>
  <si>
    <t>Inspection for survey works and compaction testing for 3rd Fill layer (30 cm), at Management RD 2 Station (0+092.939 to 0+142.975).</t>
  </si>
  <si>
    <t>DAM2-02-09-SAJ-TS9-1-ROD-FIR-0258-00</t>
  </si>
  <si>
    <t>Inspection for survey works and compaction testing for top of embankment (30 cm) fill capping layer at Asphalt Plot (Intersection 1).</t>
  </si>
  <si>
    <t>DAM2-02-09-SAJ-TS9-1-ROD-FIR-0259-00</t>
  </si>
  <si>
    <t>Inspection for survey works and compaction testing for 7th Fill layer (30 cm), at Customs RD 6 Station (0+000 &amp; 00+070 to 00+130 &amp; 00+270 to 00+466.413).</t>
  </si>
  <si>
    <t>DAM2-02-09-SAJ-TS9-1-ROD-FIR-0260-00</t>
  </si>
  <si>
    <t>Inspection for survey works and compaction testing for 4th Fill layer (30 cm), at Management RD 2 Station (0+072.939  to 0+142.975).</t>
  </si>
  <si>
    <t>DAM2-02-09-SAJ-TS9-1-ROD-FIR-0263-00</t>
  </si>
  <si>
    <t>Inspection for survey works and compaction testing for 1st Fill layer (30 cm), at Customs RD 1 Station (00+570.00 to 00+580.00).</t>
  </si>
  <si>
    <t>DAM2-02-09-SAJ-TS9-1-ROD-FIR-0264-00</t>
  </si>
  <si>
    <t>Inspection for survey works and compaction testing for 2nd Fill layer (30 cm), at Customs RD 1 Station (00+570 to 00+00+580 &amp; 00+780).</t>
  </si>
  <si>
    <t>DAM2-02-09-SAJ-TS9-1-ROD-FIR-0267-00</t>
  </si>
  <si>
    <t>Inspection for survey works and compaction testing for 4th Fill layer (30 cm), at Customs RD 2 Station (00+000 to 00+250.00 &amp; 00+400.00 to 00+620.00).</t>
  </si>
  <si>
    <t>DAM2-02-09-SAJ-TS9-1-ROD-FIR-0268-00</t>
  </si>
  <si>
    <t>Inspection for survey works and compaction testing for 8th Fill layer (30 cm), bottom of Capping Layer at Customs RD 6 Station (00+070 to 00+120 to 00+290 &amp; 00+330 to 00+466.413).</t>
  </si>
  <si>
    <t>DAM2-02-09-SAJ-TS9-1-ROD-FIR-0269-00</t>
  </si>
  <si>
    <t>Inspection for survey works and compaction testing for 5th Fill layer (30 cm), at Management RD 2 Station (0+072.939  to 0+142.975).</t>
  </si>
  <si>
    <t>DAM2-02-09-SAJ-TS9-1-ROD-FIR-0270-00</t>
  </si>
  <si>
    <t>Inspection for survey works and compaction testing for 5th Fill layer (30 cm), at Customs RD 2 Station (00+000 to 00+290 &amp; 00+380 to 00+440 &amp; 00+550 to 00+680).</t>
  </si>
  <si>
    <t>DAM2-02-09-SAJ-TS9-1-ROD-FIR-0271-00</t>
  </si>
  <si>
    <t>Inspection for survey works and compaction testing for 6th Fill layer (30 cm), at Management RD 2 Station (0+062.940 to 0+142.975).</t>
  </si>
  <si>
    <t>DAM2-02-09-SAJ-TS9-1-ROD-FIR-0272-00</t>
  </si>
  <si>
    <t>Inspection for survey works and compaction testing for 3rd Fill layer (30 cm), at Customs RD 1 Station (00+110 to 00+220 &amp; 00+570 to 00+580 &amp; 00+770 to 00+800).</t>
  </si>
  <si>
    <t>DAM2-02-09-SAJ-TS9-1-ROD-FIR-0273-00</t>
  </si>
  <si>
    <t>Inspection for survey works and compaction testing for 1st Fill layer (30 cm), at Management RD 1 Station (0+168.699 to 0+178.698).</t>
  </si>
  <si>
    <t>DAM2-02-09-SAJ-TS9-1-ROD-FIR-0274-00</t>
  </si>
  <si>
    <t>Inspection for survey works and compaction testing for 6th Fill layer (30 cm), at Customs RD 2 Station (00+000 to 00+290 &amp; 00+370 to 00+440 &amp; 00+540 to 00+690).</t>
  </si>
  <si>
    <t>DAM2-02-09-SAJ-TS9-1-ROD-FIR-0275-00</t>
  </si>
  <si>
    <t>Inspection for survey works and compaction testing for 7th Fill layer (30 cm), at Management RD 2 Station (0+042.939 to 0+142.975).</t>
  </si>
  <si>
    <t>DAM2-02-09-SAJ-TS9-1-ROD-FIR-0276-00</t>
  </si>
  <si>
    <t>Inspection for survey works and compaction testing for 4th Fill layer (30 cm), at Customs RD 1 Station (00+110.00 to 00+240.00 &amp; 00+370.00 to 00+380.00 &amp; 00+560.00 to 00+580.00 &amp; 00+680.00 to 00+810.00).</t>
  </si>
  <si>
    <t>DAM2-02-09-SAJ-TS9-1-ROD-FIR-0277-00</t>
  </si>
  <si>
    <t>Inspection for survey works and compaction testing for 2nd Fill layer (30 cm), at Management RD 1 Station (0+168.699 to 0+178.698).</t>
  </si>
  <si>
    <t>DAM2-02-09-SAJ-TS9-1-ROD-FIR-0278-00</t>
  </si>
  <si>
    <t>Inspection for survey works and compaction testing for 8th Fill layer (30 cm), bottom of Capping Layer at Management RD 2 Station (0+042.939to 0+142.975).</t>
  </si>
  <si>
    <t>DAM2-02-09-SAJ-TS9-1-ROD-FIR-0279-00</t>
  </si>
  <si>
    <t>Inspection for survey works and compaction testing for 5th Fill layer (30 cm), at Customs RD 1 Station (00+110.00 to 00+240.00 &amp; 00+370.00 to 00+400.00 &amp; 00+560.00 to 00+810.00).</t>
  </si>
  <si>
    <t>DAM2-02-09-SAJ-TS9-1-ROD-FIR-0280-00</t>
  </si>
  <si>
    <t>Inspection for survey works and compaction testing for 3rd Fill layer (30 cm), at Management RD 1 Station (0+138.698 to 0+188.698).</t>
  </si>
  <si>
    <t>DAM2-02-09-SAJ-TS9-1-ROD-FIR-0281-00</t>
  </si>
  <si>
    <t>Inspection for survey works and compaction testing for 4th Fill layer (30 cm), at Management RD 1 Station (0+118.698 to 0+195.792).</t>
  </si>
  <si>
    <t>DAM2-02-09-SAJ-TS9-1-ROD-FIR-0282-00</t>
  </si>
  <si>
    <t>Inspection for survey works and compaction testing for 6th Fill layer (30 cm), at Customs RD 1 Station (00+100.00 to 00+250.00 &amp; 00+370.00 to 00+400.00 &amp; 00+520.00 to 00+810.00).</t>
  </si>
  <si>
    <t>DAM2-02-09-SAJ-TS9-1-ROD-FIR-0287-00</t>
  </si>
  <si>
    <t>Inspection for survey works and compaction testing for 10th Fill layer (30 cm), at Asphalt Plot A, Zone 1.</t>
  </si>
  <si>
    <t>DAM2-02-09-SAJ-TS9-1-ROD-FIR-0288-00</t>
  </si>
  <si>
    <t>Inspection for survey works and compaction testing for 7th Fill layer (30 cm), at Customs RD 1 Station (00+100.00 to 00+260.00 &amp; 00+370.00 to 00+430.00 &amp; 00+520.00 to 00+810.00).</t>
  </si>
  <si>
    <t>DAM2-02-09-SAJ-TS9-1-ROD-FIR-0289-00</t>
  </si>
  <si>
    <t>Inspection for survey works and compaction testing for top of embankment (30 cm) fill capping layer at Road 01 Station (00+10.00 to 00+320.00).</t>
  </si>
  <si>
    <t>DAM2-02-09-SAJ-TS9-1-ROD-FIR-0290-00</t>
  </si>
  <si>
    <t>Inspection for survey works and compaction testing for 8th Fill layer (30 cm), bottom of capping layer at Customs RD 1 Station (00+100.00 to 00+260.00 &amp; 00+370.00 to 00+430.00 &amp; 00+520.00 to 00+810.00).</t>
  </si>
  <si>
    <t>DAM2-02-09-SAJ-TS9-1-ROD-FIR-0291-00</t>
  </si>
  <si>
    <t>Inspection for survey works and compaction testing for 3rd Fill layer (30 cm), at Roundabout, Station (0+000 &amp; 0+080).</t>
  </si>
  <si>
    <t>DAM2-02-09-SAJ-TS9-1-ROD-FIR-0292-00</t>
  </si>
  <si>
    <t>Inspection for survey works and compaction testing for 4th Fill layer (30 cm), at Roundabout, Station (0+000 &amp; 0+080).</t>
  </si>
  <si>
    <t>DAM2-02-09-SAJ-TS9-1-ROD-FIR-0293-00</t>
  </si>
  <si>
    <t>Inspection for survey works and compaction testing for 5th Fill layer (30 cm), at Roundabout, Station (0+000 &amp; 0+075.289 to 0+080.000).</t>
  </si>
  <si>
    <t>DAM2-02-09-SAJ-TS9-1-ROD-FIR-0294-00</t>
  </si>
  <si>
    <t>Inspection for survey works and compaction testing for 11th Fill layer (30 cm), at Asphalt Plot A, Zone 1.</t>
  </si>
  <si>
    <t>DAM2-02-09-SAJ-TS9-1-ROD-FIR-0295-00</t>
  </si>
  <si>
    <t>Inspection for survey works and compaction testing for 12th Fill layer (30 cm), at Asphalt Plot A, Zone 1.</t>
  </si>
  <si>
    <t>DAM2-02-09-SAJ-TS9-1-ROD-FIR-0296-00</t>
  </si>
  <si>
    <t>Inspection for survey works and compaction testing for 6th Fill layer (30 cm), at Roundabout, Station (0+000 to 0+006.005 &amp; 0+066.466 TO 0+084.099).</t>
  </si>
  <si>
    <t>B1.2.32 11 13.01</t>
  </si>
  <si>
    <t>Subgrade</t>
  </si>
  <si>
    <t>DAM2-02-09-SAJ-TS9-1-ROD-FIR-0315-00</t>
  </si>
  <si>
    <t>Inspection for survey works and compaction testing of the Subgrade layer (30 cm) at Asphalt Plot A, Zone 1.</t>
  </si>
  <si>
    <t>DAM2-02-09-SAJ-TS9-1-ROD-FIR-0343-00</t>
  </si>
  <si>
    <t>Inspection for survey works and compaction testing of the Subgrade layer (30 cm) at Arterial Road from Station 0+220 to 0+550.</t>
  </si>
  <si>
    <t>DAM2-02-09-SAJ-TS9-1-ROD-FIR-0348-00</t>
  </si>
  <si>
    <t>Inspection for survey works and compaction testing of the Subgrade layer (30 cm) at Asphalt Plot D (Part 1).</t>
  </si>
  <si>
    <t>DAM2-02-09-SAJ-TS9-1-ROD-FIR-0356-00</t>
  </si>
  <si>
    <t>Inspection for survey works and compaction testing of the Subgrade layer (30 cm) at Asphalt Plot D (Part 2).</t>
  </si>
  <si>
    <t>DAM2-02-09-SAJ-TS9-1-ROD-FIR-0362-00</t>
  </si>
  <si>
    <t>Inspection for survey works and compaction testing of the Subgrade layer (30 cm) at Arterial Road from Station 0+550 to 0+710.</t>
  </si>
  <si>
    <t>DAM2-02-09-SAJ-TS9-1-ROD-FIR-0371-00</t>
  </si>
  <si>
    <t>Inspection for survey works and compaction testing of the Subgrade layer (30 cm) at Asphalt Plot D (Part 3).</t>
  </si>
  <si>
    <t>DAM2-02-09-SAJ-TS9-1-ROD-FIR-0390-00</t>
  </si>
  <si>
    <t>Inspection for survey works and compaction testing of the Subgrade layer (30 cm) at Asphalt Plot D (Part 4).</t>
  </si>
  <si>
    <t>DAM2-02-09-SAJ-TS9-1-ROD-FIR-0422-00</t>
  </si>
  <si>
    <t>Inspection for survey works and compaction testing of the Subgrade layer (30 cm) at Arterial Road from Station 0+026 to 0+200 (R/S).</t>
  </si>
  <si>
    <t>DAM2-02-09-SAJ-TS9-1-ROD-FIR-0458-00</t>
  </si>
  <si>
    <t>Inspection for survey works and compaction testing of the Subgrade layer (30 cm) at Asphalt Plot D (Part 5).</t>
  </si>
  <si>
    <t>DAM2-02-09-SAJ-TS9-1-ROD-FIR-0521-00</t>
  </si>
  <si>
    <t>Inspection for survey works and compaction testing of the Subgrade layer (30 cm) at Asphalt Plot C (Part 1).</t>
  </si>
  <si>
    <t>DAM2-02-09-SAJ-TS9-1-ROD-FIR-0543-00</t>
  </si>
  <si>
    <t>Inspection for survey works and compaction testing of the Subgrade layer (30 cm) at Asphalt Plot C (Part 2).</t>
  </si>
  <si>
    <t>DAM2-02-09-SAJ-TS9-1-ROD-FIR-0544-00</t>
  </si>
  <si>
    <t>Inspection for survey works and compaction testing of the Subgrade layer (30 cm) at Asphalt Plot C (Part 3).</t>
  </si>
  <si>
    <t>DAM2-02-09-SAJ-TS9-1-ROD-FIR-0566-00</t>
  </si>
  <si>
    <t>Inspection for survey works and compaction testing of the Subgrade layer (30 cm) at Asphalt Plot C (Part 4).</t>
  </si>
  <si>
    <t>DAM2-02-09-SAJ-TS9-1-ROD-FIR-0578-00</t>
  </si>
  <si>
    <t>Inspection for survey works and compaction testing of the Subgrade layer (30 cm) at Road 01 Station ( 0+054 TO 0+801)</t>
  </si>
  <si>
    <t>DAM2-02-09-SAJ-TS9-1-ROD-FIR-0582-00</t>
  </si>
  <si>
    <t>Inspection for survey works and compaction testing of the Subgrade layer (30 cm) at Road 01 Station ( 0+400 TO 0+740)</t>
  </si>
  <si>
    <t>DAM2-02-09-SAJ-TS9-1-ROD-FIR-0585-00</t>
  </si>
  <si>
    <t>Inspection for survey works and compaction testing of the Subgrade layer (30 cm) at Arterial Road Left Side Station (0+055 to 0+256).</t>
  </si>
  <si>
    <t>DAM2-02-09-SAJ-TS9-1-ROD-FIR-0587-00</t>
  </si>
  <si>
    <t>Inspection for survey works and compaction testing of the Subgrade layer (30 cm) at Arterial Road Right Side Station (0+200 to 0+550).</t>
  </si>
  <si>
    <t>DAM2-02-09-SAJ-TS9-1-ROD-FIR-0588-00</t>
  </si>
  <si>
    <t>Inspection for survey works and compaction testing of the Subgrade layer (30 cm) at Asphalt Plot B (Part 1).</t>
  </si>
  <si>
    <t>DAM2-02-09-SAJ-TS9-1-ROD-FIR-0590-00</t>
  </si>
  <si>
    <t>Inspection for survey works and compaction testing of the Subgrade layer (30 cm) at Asphalt Plot B (Part 2).</t>
  </si>
  <si>
    <t>DAM2-02-09-SAJ-TS9-1-ROD-FIR-0591-00</t>
  </si>
  <si>
    <t>Inspection for survey works and compaction testing of the Subgrade layer (30 cm) at Asphalt Plot D (Part 6).</t>
  </si>
  <si>
    <t>DAM2-02-09-SAJ-TS9-1-ROD-FIR-0593-00</t>
  </si>
  <si>
    <t>Inspection for survey works and compaction testing of the Subgrade layer (30 cm) at Asphalt Plot B (Part 3).</t>
  </si>
  <si>
    <t>DAM2-02-09-SAJ-TS9-1-ROD-FIR-0594-00</t>
  </si>
  <si>
    <t>Inspection for survey works and compaction testing of the Subgrade layer (30 cm) at Arterial Road Left Side Station (0+260 to 0+500).</t>
  </si>
  <si>
    <t>DAM2-02-09-SAJ-TS9-1-ROD-FIR-0602-00</t>
  </si>
  <si>
    <t>Inspection for survey works and compaction testing of the Subgrade layer (30 cm) at Asphalt Plot D (Part 7).</t>
  </si>
  <si>
    <t>DAM2-02-09-SAJ-TS9-1-ROD-FIR-0604-00</t>
  </si>
  <si>
    <t>Inspection for survey works and compaction testing of the Subgrade layer (30 cm) at Asphalt Plot D (Part 8).</t>
  </si>
  <si>
    <t>DAM2-02-09-SAJ-TS9-1-ROD-FIR-0617-00</t>
  </si>
  <si>
    <t>Inspection for survey works and compaction testing of the Subgrade layer (30 cm) at Asphalt Plot D (Part 9).</t>
  </si>
  <si>
    <t>DAM2-02-09-SAJ-TS9-1-ROD-FIR-0328-00</t>
  </si>
  <si>
    <t>Inspection for survey works and compaction testing of the Aggregate Base Course layer (20 cm) at Asphalt Plot A (Part 1).</t>
  </si>
  <si>
    <t>DAM2-02-09-SAJ-TS9-1-ROD-FIR-0329-00</t>
  </si>
  <si>
    <t>Inspection for survey works and compaction testing of the Aggregate Base Course layer (20 cm) at Asphalt Plot A (Part 2).</t>
  </si>
  <si>
    <t>DAM2-02-09-SAJ-TS9-1-ROD-FIR-0333-00</t>
  </si>
  <si>
    <t>Inspection for survey works and compaction testing of the Aggregate Base Course layer (20 cm) at Asphalt Plot A (Part 3).</t>
  </si>
  <si>
    <t>DAM2-02-09-SAJ-TS9-1-ROD-FIR-0339-00</t>
  </si>
  <si>
    <t>Inspection for survey works and compaction testing of the Aggregate Base Course layer (20 cm) at Asphalt Plot A (Part 4).</t>
  </si>
  <si>
    <t>DAM2-02-09-SAJ-TS9-1-ROD-FIR-0346-00</t>
  </si>
  <si>
    <t>Inspection for survey works and compaction testing of the Aggregate Base Course layer (20 cm) at Arterial Road, Station (0+200 to 0+550).</t>
  </si>
  <si>
    <t>DAM2-02-09-SAJ-TS9-1-ROD-FIR-0355-00</t>
  </si>
  <si>
    <t>Inspection for survey works and compaction testing of the Aggregate Base Course layer (20 cm) at Asphalt Plot D (Part 1).</t>
  </si>
  <si>
    <t>DAM2-02-09-SAJ-TS9-1-ROD-FIR-0357-00</t>
  </si>
  <si>
    <t>Inspection for survey works and compaction testing of the Aggregate Base Course layer (20 cm) at Asphalt Plot D (Part 2).</t>
  </si>
  <si>
    <t>DAM2-02-09-SAJ-TS9-1-ROD-FIR-0405-00</t>
  </si>
  <si>
    <t>Inspection for survey works and compaction testing of the Aggregate Base Course layer (20 cm) at Asphalt Plot D (Part 3).</t>
  </si>
  <si>
    <t>DAM2-02-09-SAJ-TS9-1-ROD-FIR-0435-00</t>
  </si>
  <si>
    <t>Inspection for survey works and compaction testing of the Aggregate Base Course layer (20 cm) at Asphalt Plot D (Part 4).</t>
  </si>
  <si>
    <t>DAM2-02-09-SAJ-TS9-1-ROD-FIR-0445-00</t>
  </si>
  <si>
    <t>Inspection for survey works and compaction testing of the Aggregate Base Course layer (20 cm) at Arterial Road (R/S), Station (0+037 to 0+200).</t>
  </si>
  <si>
    <t>DAM2-02-09-SAJ-TS9-1-ROD-FIR-0495-00</t>
  </si>
  <si>
    <t>Inspection for survey works and compaction testing of Aggregate Base Course layer (20 cm) at Asphalt Plot D (Part 5).</t>
  </si>
  <si>
    <t>DAM2-02-09-SAJ-TS9-1-ROD-FIR-0537-00</t>
  </si>
  <si>
    <t>Inspection for survey works and compaction testing of Aggregate Base Course layer (20 cm) at Asphalt Plot D (Part 6).</t>
  </si>
  <si>
    <t>DAM2-02-09-SAJ-TS9-1-ROD-FIR-0554-00</t>
  </si>
  <si>
    <t>Inspection for survey works and compaction testing of Aggregate Base Course layer (20 cm) at Asphalt Plot C (Part 1).</t>
  </si>
  <si>
    <t>DAM2-02-09-SAJ-TS9-1-ROD-FIR-0568-00</t>
  </si>
  <si>
    <t>Inspection for survey works and compaction testing of Aggregate Base Course layer (20 cm) at Asphalt Plot C (Part 2).</t>
  </si>
  <si>
    <t>DAM2-02-09-SAJ-TS9-1-ROD-FIR-0589-00</t>
  </si>
  <si>
    <t>Inspection for survey works and compaction testing of Aggregate Base Course layer (20 cm) at Arterial Road Right Side Station (0+200 to 0+550).</t>
  </si>
  <si>
    <t>DAM2-02-09-SAJ-TS9-1-ROD-FIR-0596-00</t>
  </si>
  <si>
    <t>Inspection for survey works and compaction testing of Aggregate Base Course layer (20 cm) at Asphalt Plot B (Part 1).</t>
  </si>
  <si>
    <t>DAM2-02-09-SAJ-TS9-1-ROD-FIR-0598-00</t>
  </si>
  <si>
    <t>Inspection for survey works and compaction testing of Aggregate Base Course layer (20 cm) at Asphalt Plot D (Part 7).</t>
  </si>
  <si>
    <t>DAM2-02-09-SAJ-TS9-1-ROD-FIR-0603-00</t>
  </si>
  <si>
    <t>Inspection for survey works and compaction testing of Aggregate Base Course layer (20 cm) at Asphalt Plot B (Part 2).</t>
  </si>
  <si>
    <t>DAM2-02-09-SAJ-TS9-1-ROD-FIR-0615</t>
  </si>
  <si>
    <t>Inspection for survey works and compaction testing of Aggregate Base Course layer (20 cm) at Asphalt Plot D (Part 9).</t>
  </si>
  <si>
    <t>DAM2-02-09-SAJ-TS9-1-ROD-FIR-0621</t>
  </si>
  <si>
    <t>Inspection for survey works and compaction testing of Aggregate Base Course layer (20 cm) at Road 1 (0+054 to 0+400) PART 1</t>
  </si>
  <si>
    <t>DAM2-02-09-SAJ-TS9-1-ROD-FIR-0622</t>
  </si>
  <si>
    <t>Inspection for survey works and compaction testing of Aggregate Base Course layer (20 cm) at Road 1 (0+400 to 0+740) PART 2</t>
  </si>
  <si>
    <t>DAM2-02-09-SAJ-TS9-1-ROD-FIR-0347-00</t>
  </si>
  <si>
    <t>Inspection for Placement of 1st layer (7.5 cm) of Asphalt Bituminous Base course (Grading I – Class A) at Asphalt Plot A as per attached survey data.</t>
  </si>
  <si>
    <t>DAM2-02-09-SAJ-TS9-1-ROD-FIR-0361-00</t>
  </si>
  <si>
    <t>Inspection for Placement of 2nd layer (7.5 cm) of Asphalt Bituminous Base course (Grading I – Class A) at Asphalt Plot A as per attached survey data (Total thickness of Asphalt Bituminous Base course is 15 cm).</t>
  </si>
  <si>
    <t>DAM2-02-09-SAJ-TS9-1-ROD-FIR-0363-00</t>
  </si>
  <si>
    <t>Inspection for Placement of 1st layer (10 cm) of Asphalt Bituminous Base course (Grading I – Class A) at Arterial Road, Station (0+220 to 0+550) as per attached survey data (Total thickness of Asphalt Bituminous Base course is 20 cm).</t>
  </si>
  <si>
    <t>DAM2-02-09-SAJ-TS9-1-ROD-FIR-0403-00</t>
  </si>
  <si>
    <t>Inspection for Placement of 1st layer (7.5 cm) of Asphalt Bituminous Base course (Grading I – Class A) at Asphalt Plot D Part:1 as per attached survey data.</t>
  </si>
  <si>
    <t>DAM2-02-09-SAJ-TS9-1-ROD-FIR-0411-00</t>
  </si>
  <si>
    <t>Inspection for Placement of 2nd layer (7.5 cm) of Asphalt Bituminous Base course (Grading I – Class A) at Asphalt Plot D (Part 1) as per attached survey data (Total thickness of Asphalt Bituminous Base course is 15 cm).</t>
  </si>
  <si>
    <t>DAM2-02-09-SAJ-TS9-1-ROD-FIR-0448-00</t>
  </si>
  <si>
    <t>Inspection for Placement of 1st layer (7.5 cm) of Asphalt Bituminous Base course (Grading I – Class A) at Asphalt Plot D (Part 2) as per attached survey data.</t>
  </si>
  <si>
    <t>DAM2-02-09-SAJ-TS9-1-ROD-FIR-0452-00</t>
  </si>
  <si>
    <t>Inspection for Placement of 2nd layer (7.5 cm) of Asphalt Bituminous Base course (Grading I – Class A) at Asphalt Plot D (Part 2) as per attached survey data (Total thickness of Asphalt Bituminous Base course is 15 cm).</t>
  </si>
  <si>
    <t>DAM2-02-09-SAJ-TS9-1-ROD-FIR-0504-00</t>
  </si>
  <si>
    <t>Inspection for Placement of 1st layer (7.5 cm) of Asphalt Bituminous Base course (Grading I – Class A) at Asphalt Plot D Part:3 as per attached survey data.</t>
  </si>
  <si>
    <t>DAM2-02-09-SAJ-TS9-1-ROD-FIR-0505-00</t>
  </si>
  <si>
    <t>Inspection for Placement of 1st layer (7.5 cm) of Asphalt Bituminous Base course (Grading I – Class A) at Asphalt Plot D Part:4 as per attached survey data.</t>
  </si>
  <si>
    <t>DAM2-02-09-SAJ-TS9-1-ROD-FIR-0509-00</t>
  </si>
  <si>
    <t>Inspection for Placement of 2nd layer (7.5 cm) of Asphalt Bituminous Base course (Grading I – Class A) at Asphalt Plot D Part:3 as per attached survey data.</t>
  </si>
  <si>
    <t>DAM2-02-09-SAJ-TS9-1-ROD-FIR-0545-00</t>
  </si>
  <si>
    <t>Inspection for Placement of 1st layer (7.5 cm) of Asphalt Bituminous Base course (Grading I – Class A) at Asphalt Plot D Part: 5 as per attached survey data.</t>
  </si>
  <si>
    <t>DAM2-02-09-SAJ-TS9-1-ROD-FIR-0559-00</t>
  </si>
  <si>
    <t>Inspection for Placement of 2nd layer (7.5 cm) of Asphalt Bituminous Base course (Grading I – Class A) at Asphalt Plot D Part: 4 as per attached survey data.</t>
  </si>
  <si>
    <t>DAM2-02-09-SAJ-TS9-1-ROD-FIR-0565-00</t>
  </si>
  <si>
    <t>Inspection for Placement of 1st layer (7.5 cm) of Asphalt Bituminous Base course (Grading I – Class A) at Arterial Road Right Side Station (0+036 to 0+220) as per attached survey data.</t>
  </si>
  <si>
    <t>DAM2-02-09-SAJ-TS9-1-ROD-FIR-0570-00</t>
  </si>
  <si>
    <t>Inspection for Placement of 1st layer (7.5 cm) of Asphalt Bituminous Base course (Grading I – Class A) at Asphalt Plot D Part: 6 as per attached survey data.</t>
  </si>
  <si>
    <t>DAM2-02-09-SAJ-TS9-1-ROD-FIR-0572-00</t>
  </si>
  <si>
    <t>Inspection for Placement of 1st layer (7.5 cm) of Asphalt Bituminous Base course (Grading I – Class A) at Asphalt Plot C Part: 1 as per attached survey data.</t>
  </si>
  <si>
    <t>DAM2-02-09-SAJ-TS9-1-ROD-FIR-0574-00</t>
  </si>
  <si>
    <t>Inspection for Placement of 2nd layer (7.5 cm) of Asphalt Bituminous Base course (Grading I – Class A) at Asphalt Plot D Part: 5 as per attached survey data.</t>
  </si>
  <si>
    <t>DAM2-02-09-SAJ-TS9-1-ROD-FIR-0576-00</t>
  </si>
  <si>
    <t>Inspection for Placement of 2nd layer (7.5 cm) of Asphalt Bituminous Base course (Grading I – Class A) at Asphalt Plot C Part: 1 as per attached survey data.</t>
  </si>
  <si>
    <t>DAM2-02-09-SAJ-TS9-1-ROD-FIR-0579-00</t>
  </si>
  <si>
    <t>Inspection for Placement of 1st layer (7.5 cm) of Asphalt Bituminous Base course (Grading I – Class A) at Asphalt Plot C Part: 2 as per attached survey data.</t>
  </si>
  <si>
    <t>Inspection for Placement of 2nd layer (7.5 cm) of Asphalt Bituminous Base course (Grading I – Class A) at Asphalt Plot C Part: 2 as per attached survey data.</t>
  </si>
  <si>
    <t>DAM2-02-09-SAJ-TS9-1-ROD-FIR-0605-00</t>
  </si>
  <si>
    <t>Inspection for Placement of 1st layer (7.5 cm) of Asphalt Bituminous Base course (Grading I – Class A) at Asphalt Plot B Part: 1 as per attached survey data.</t>
  </si>
  <si>
    <t>DAM2-02-09-SAJ-TS9-1-ROD-FIR-0614-00</t>
  </si>
  <si>
    <t>Inspection for Placement of 2nd layer (7.5 cm) of Asphalt Bituminous Base course (Grading I – Class A) at Asphalt Plot B Part: 1 as per attached survey data.</t>
  </si>
  <si>
    <t>DAM2-02-09-SAJ-TS9-1-ROD-FIR-0624</t>
  </si>
  <si>
    <t>Inspection for Placement of 2nd layer (10 cm) of Asphalt Bituminous Base course (Grading I – Class A) at Arterial Road Right Side Station (0+080.94 to 0+528.16) as per attached survey data.</t>
  </si>
  <si>
    <t>DAM2-02-09-SAJ-TS9-1-ROD-FIR-0625</t>
  </si>
  <si>
    <t>Inspection for Placement of 1st layer (7.5 cm) of Asphalt Bituminous Base course (Grading I – Class A) at Asphalt Plot D Part: 7 as per attached survey data.</t>
  </si>
  <si>
    <t>DAM2-02-09-SAJ-TS9-1-ROD-FIR-0627</t>
  </si>
  <si>
    <t>Inspection for Placement of 2nd layer (7.5 cm) of Asphalt Bituminous Base course (Grading I – Class A) at Asphalt Plot D Part: 6 as per attached survey data.</t>
  </si>
  <si>
    <t>B2.33 71 00 01 01</t>
  </si>
  <si>
    <t>Duct bank for LV cables UPVC (2x110mm)</t>
  </si>
  <si>
    <t>DAM2-02-09-SAJ-TS9-1-ELE-FIR-0005</t>
  </si>
  <si>
    <t>FIR for Concrete Pouring of Duct bank for LV cables UPVC (2xØ110mm), at Road (RD-01).@ Sta. 0+821.55, # “LV-Duct Bank-02”</t>
  </si>
  <si>
    <t>B2.33 71 00 01 02</t>
  </si>
  <si>
    <t>Duct bank for LV cables UPVC (4x110mm)</t>
  </si>
  <si>
    <t>DAM2-02-09-SAJ-TS9-1-ELE-FIR-0047</t>
  </si>
  <si>
    <t>FIR for Concrete Pouring of Duct bank for LV cables UPVC (4xØ110mm), at Road (RD-03).@ Sta. 0+016.9 &amp; 0+331.55,Zone-4
1)	 “LV-Duct Bank-07”   (L=27.50m)
2)	 “LV-Duct Bank-08”   (L=35.00m)</t>
  </si>
  <si>
    <t>DAM2-02-09-SAJ-TS9-1-ELE-FIR-0007</t>
  </si>
  <si>
    <t>FIR for Survey of Excavation , Compation and Gravel Bedding Placement for Lighting Pole  Foundation at Road (RD - 01).
Pole Number :-
1)	FP-22-2/4/2Y          8)   FP-22-2/4/10R
2)	FP-22-2/4/3B          9)   FP-22-2/4/11Y
3)	FP-22-2/4/4R        10)   FP-22-2/4/12B
4)	FP-22-2/4/5Y        11)   FP-22-2/4/13R
5)	FP-22-2/4/6B       
6)	FP-22-2/4/7R
7)	FP-22-2/4/8Y</t>
  </si>
  <si>
    <t>DAM2-02-09-SAJ-TS9-1-ELE-FIR-0008</t>
  </si>
  <si>
    <t>FIR for Survey of Excavation , Compation and Gravel Bedding Placement for Lighting Pole  Foundation at Road (RD - 01).
Pole Number :-
1)	FP-22-2/4/14Y          8)   FP-22-2/4/21B
2)	FP-22-2/4/15B          9)   FP-22-2/4/22R
3)	FP-22-2/4/16R        10)   FP-22-2/4/23Y
4)	FP-22-2/4/17Y        11)   FP-22-2/4/24B
5)	FP-22-2/4/18B        12)   FP-22-2/4/25R
6)	FP-22-2/4/19R        13)   FP-22-2/4/26Y
7)	FP-22-2/4/20Y        14)   FP-22-2/4/27B</t>
  </si>
  <si>
    <t>DAM2-02-09-SAJ-TS9-1-ELE-FIR-0011</t>
  </si>
  <si>
    <t>FIR for Survey of Concrete Foundation Installation for Lighting Pole at Road (RD - 01). @Zone-1
Pole Number :-
1)	FP-22-2/4/2Y          8)   FP-22-2/4/10R
2)	FP-22-2/4/3B          9)   FP-22-2/4/11Y
3)	FP-22-2/4/4R        10)   FP-22-2/4/12B
4)	FP-22-2/4/5Y        11)   FP-22-2/4/13R
5)	FP-22-2/4/6B       
6)	FP-22-2/4/7R
7)	FP-22-2/4/8Y</t>
  </si>
  <si>
    <t>DAM2-02-09-SAJ-TS9-1-ELE-FIR-0012</t>
  </si>
  <si>
    <t>FIR for Survey of Concrete Foundation Installation for Lighting Pole at Road (RD - 01). @Zone-1
Pole Number :-
1)	FP-22-2/4/14Y          8)   FP-22-2/4/21B
2)	FP-22-2/4/15B          9)   FP-22-2/4/22R
3)	FP-22-2/4/16R        10)   FP-22-2/4/23Y
4)	FP-22-2/4/17Y        11)   FP-22-2/4/24B
5)	FP-22-2/4/18B        12)   FP-22-2/4/25R
6)	FP-22-2/4/19R        13)   FP-22-2/4/26Y
7)	FP-22-2/4/20Y        14)   FP-22-2/4/27B</t>
  </si>
  <si>
    <t>DAM2-02-09-SAJ-TS9-1-ELE-FIR-0030</t>
  </si>
  <si>
    <t>FIR for Survey of Concrete Foundation Installation for Lighting Pole at Road (RD-01) Left Side. Zone-1
Pole Number: -
1)	FP-22-2/3/13R         8)   FP-22-2/3/21B
2)	FP-22-2/3/15B         9)   FP-22-2/3/22R
3)	FP-22-2/3/16R       10)   FP-22-2/3/23Y
4)	FP-22-2/3/17Y       11)   FP-22-2/3/24B
5)	FP-22-2/3/18B       12)   FP-22-2/3/25R
6)	FP-22-2/3/19R       13)   FP-22-2/3/26Y
7)	FP-22-2/3/20Y       14)   FP-22-2/3/27B</t>
  </si>
  <si>
    <t>DAM2-02-09-SAJ-TS9-1-ELE-FIR-0031</t>
  </si>
  <si>
    <t>FIR for Survey of Concrete Foundation Installation for Lighting Pole at Road (RD-01) Right &amp; Left Side. Zone-1
Pole Number: -
1)	FP-22-2/3/28R         8)   FP-22-2/3/35Y
2)	FP-22-2/3/29Y         9)   FP-22-2/3/36B
3)	FP-22-2/3/30B       10)   FP-22-2/3/37R
4)	FP-22-2/3/31R       11)   FP-22-2/4/9B
5)	FP-22-2/3/32Y       12)   FP-22-2/4/28R
6)	FP-22-2/3/33B       13)   FP-22-2/4/29Y
7)	FP-22-2/3/34R       14)   FP-22-2/4/30B</t>
  </si>
  <si>
    <t>DAM2-02-09-SAJ-TS9-1-ELE-FIR-0032</t>
  </si>
  <si>
    <t>FIR for Assembly &amp; Survey for the Installation of Lighting Pole with arm,  including the power Distribution box, at Road (RD - 01) Right Side. @Zone -1
Pole Number :-
1)	FP-22-2/4/2Y          8)   FP-22-2/4/10R
2)	FP-22-2/4/3B          9)   FP-22-2/4/11Y
3)	FP-22-2/4/4R        10)   FP-22-2/4/12B
4)	FP-22-2/4/5Y        11)   FP-22-2/4/13R
5)	FP-22-2/4/6B       
6)	FP-22-2/4/7R
7)	FP-22-2/4/8Y</t>
  </si>
  <si>
    <t>DAM2-02-09-SAJ-TS9-1-ELE-FIR-0033</t>
  </si>
  <si>
    <t>FIR for Assembly &amp; Survey for the Installation of Lighting Pole with arm,  including the power Distribution box, at Road (RD - 01) Right Side. @Zone-1
Pole Number :-
1)	FP-22-2/4/14Y          8)   FP-22-2/4/21B
2)	FP-22-2/4/15B          9)   FP-22-2/4/22R
3)	FP-22-2/4/16R        10)   FP-22-2/4/23Y
4)	FP-22-2/4/17Y        11)   FP-22-2/4/24B
5)	FP-22-2/4/18B        12)   FP-22-2/4/25R
6)	FP-22-2/4/19R        13)   FP-22-2/4/26Y
7)	FP-22-2/4/20Y        14)   FP-22-2/4/27B</t>
  </si>
  <si>
    <t>DAM2-02-09-SAJ-TS9-1-ELE-FIR-0043</t>
  </si>
  <si>
    <t>FIR for Assembly &amp; Survey for the Installation of Lighting Pole with arm,  including the power Distribution box, at Road (RD-01) Left Side. Zone-1
Pole Number: -
1)	FP-22-2/3/13R         8)   FP-22-2/3/21B
2)	FP-22-2/3/15B         9)   FP-22-2/3/22R
3)	FP-22-2/3/16R       10)   FP-22-2/3/23Y
4)	FP-22-2/3/17Y       11)   FP-22-2/3/24B
5)	FP-22-2/3/18B       12)   FP-22-2/3/25R
6)	FP-22-2/3/19R       13)   FP-22-2/3/26Y
7)	FP-22-2/3/20Y       14)   FP-22-2/3/27B</t>
  </si>
  <si>
    <t>DAM2-02-09-SAJ-TS9-1-ELE-FIR-0044</t>
  </si>
  <si>
    <t>FIR for Assembly &amp; Survey for the Installation of Lighting Pole with arm,  including the power Distribution box, at Road (RD-01) Right &amp; Left Side. Zone-1
Pole Number: -
1)	FP-22-2/3/28R         8)   FP-22-2/3/35Y
2)	FP-22-2/3/29Y         9)   FP-22-2/3/36B
3)	FP-22-2/3/30B       10)   FP-22-2/3/37R
4)	FP-22-2/3/31R       11)   FP-22-2/4/9B
5)	FP-22-2/3/32Y       12)   FP-22-2/4/28R
6)	FP-22-2/3/33B       13)   FP-22-2/4/29Y
7)	FP-22-2/3/34R       14)   FP-22-2/4/30B</t>
  </si>
  <si>
    <t>DAM2-02-09-SAJ-TS9-1-ELE-FIR-0050</t>
  </si>
  <si>
    <t>Survey and Compaction FIR for Backfill around the Electrical Pole concrete Foundation, Layer-Final at Road (RD - 01)Right Side.@Zone-1
Pole Number :-
1)	FP-22-2/4/2Y          8)   FP-22-2/4/10R
2)	FP-22-2/4/3B          9)   FP-22-2/4/11Y
3)	FP-22-2/4/4R        10)   FP-22-2/4/12B
4)	FP-22-2/4/5Y        11)   FP-22-2/4/13R
5)	FP-22-2/4/6B       
6)	FP-22-2/4/7R
7)	FP-22-2/4/8Y</t>
  </si>
  <si>
    <t>DAM2-02-09-SAJ-TS9-1-ELE-FIR-0051</t>
  </si>
  <si>
    <t>Survey and Compaction FIR for Backfill around the Electrical Pole concrete Foundation, Layer-Final at Road (RD - 01)Right Side. @Zone-1
Pole Number :-
1)	FP-22-2/4/14Y          8)   FP-22-2/4/21B
2)	FP-22-2/4/15B          9)   FP-22-2/4/22R
3)	FP-22-2/4/16R        10)   FP-22-2/4/23Y
4)	FP-22-2/4/17Y        11)   FP-22-2/4/24B
5)	FP-22-2/4/18B        12)   FP-22-2/4/25R
6)	FP-22-2/4/19R        13)   FP-22-2/4/26Y
7)	FP-22-2/4/20Y        14)   FP-22-2/4/27B</t>
  </si>
  <si>
    <t>DAM2-02-09-SAJ-TS9-1-ELE-FIR-0052</t>
  </si>
  <si>
    <t>Survey and Compaction FIR for Backfill around the Electrical Pole concrete Foundation, Layer-Final at Road (RD-01) Left Side. Zone-1
Pole Number: -
1)	FP-22-2/3/13R         8)   FP-22-2/3/21B
2)	FP-22-2/3/15B         9)   FP-22-2/3/22R
3)	FP-22-2/3/16R       10)   FP-22-2/3/23Y
4)	FP-22-2/3/17Y       11)   FP-22-2/3/24B
5)	FP-22-2/3/18B       12)   FP-22-2/3/25R
6)	FP-22-2/3/19R       13)   FP-22-2/3/26Y
7)	FP-22-2/3/20Y       14)   FP-22-2/3/27B</t>
  </si>
  <si>
    <t>DAM2-02-09-SAJ-TS9-1-ELE-FIR-0053</t>
  </si>
  <si>
    <t>Survey and Compaction FIR for Backfill around the Electrical Pole concrete Foundation, Layer-Final at Road (RD-01) Right &amp; Left Side. Zone-1
Pole Number: -
1)	FP-22-2/3/28R         8)   FP-22-2/3/35Y
2)	FP-22-2/3/29Y         9)   FP-22-2/3/36B
3)	FP-22-2/3/30B       10)   FP-22-2/3/37R
4)	FP-22-2/3/31R       11)   FP-22-2/4/9B
5)	FP-22-2/3/32Y       12)   FP-22-2/4/28R
6)	FP-22-2/3/33B       13)   FP-22-2/4/29Y
7)	FP-22-2/3/34R       14)   FP-22-2/4/30B</t>
  </si>
  <si>
    <t>DAM2-02-09-SAJ-TS9-1-ELE-FIR-0056</t>
  </si>
  <si>
    <t>Survey for Excavation and Gravel Bedding Placement for Lighting Pole Foundation at Road (RD-01)Left Side. Zone-1
Pole Number: -
1)	FP-22-2/3/14Y</t>
  </si>
  <si>
    <t>B2.33 71 16.03</t>
  </si>
  <si>
    <t>Lighting poles with 1 arm,  height of  ( 12 ) meters,  including the power distribution box,  cables , and RCC foundation.</t>
  </si>
  <si>
    <t>DAM2-02-09-SAJ-TS9-1-ELE-FIR-0006</t>
  </si>
  <si>
    <t>Survey for Excavation and Gravel Bedding Placement for Lighting Pole Foundation at Road (Arterial RD). Zone-3
Pole Number: -
1)	FP-23-2/6/13R        9)   FP-23-2/6/5Y
2)	FP-23-2/6/12B      10)   FP-23-2/6/4R
3)	FP-23-2/6/11Y      11)   FP-23-2/6/3B
4)	FP-23-2/6/10R      12)   FP-23-2/6/2Y
5)	FP-23-2/6/9B        13)   FP-23-2/6/1R
6)	FP-23-2/6/8Y        14)   FP-23-2/5/1R
7)	FP-23-2/6/7R        15)   FP-23-2/5/2Y
8)	FP-23-2/6/6B        16)   FP-23-2/5/3B
                              17)   FP-23-2/5/4R</t>
  </si>
  <si>
    <t>DAM2-02-09-SAJ-TS9-1-ELE-FIR-0014</t>
  </si>
  <si>
    <t>FIR for Survey of Installation of Electrical Pole concrete Foundation at Road (Arterial RD). Zone-3
Pole Number :-
1)	FP-23-2/6/12B       9)   FP-23-2/6/4R
2)	FP-23-2/6/11Y      10)   FP-23-2/6/3B
3)	FP-23-2/6/10R      11)   FP-23-2/6/2Y
4)	FP-23-2/6/9B        12)   FP-23-2/6/1R
5)	FP-23-2/6/8Y        13)   FP-23-2/5/1R
6)	FP-23-2/6/7R        14)   FP-23-2/5/2Y
7)	FP-23-2/6/6B        15)   FP-23-2/5/3B
8)	FP-23-2/6/5Y        16)   FP-23-2/5/4R</t>
  </si>
  <si>
    <t>DAM2-02-09-SAJ-TS9-1-ELE-FIR-0049</t>
  </si>
  <si>
    <t>Survey and Compaction FIR for Backfill around the Electrical Pole concrete Foundation, Layer-Final at Road (Arterial RD).Right Side.@ Zone-3
Pole Number :-
1)	FP-23-2/6/12B       9)   FP-23-2/6/4R
2)	FP-23-2/6/11Y      10)   FP-23-2/6/3B
3)	FP-23-2/6/10R      11)   FP-23-2/6/2Y
4)	FP-23-2/6/9B        12)   FP-23-2/6/1R
5)	FP-23-2/6/8Y        13)   FP-23-2/5/1R
6)	FP-23-2/6/7R        14)   FP-23-2/5/2Y
7)	FP-23-2/6/6B        15)   FP-23-2/5/3B
8)	FP-23-2/6/5Y        16)   FP-23-2/5/4R</t>
  </si>
  <si>
    <t>DAM2-02-09-SAJ-TS9-1-ELE-FIR-0054</t>
  </si>
  <si>
    <t xml:space="preserve">Survey for Excavation and Gravel Bedding Placement for Lighting Pole Foundation at Road (Arterial RD)Left Side. Zone-3
Pole Number: -
1)	FP-23-2/1/12B       9)   FP-23-2/1/4R
2)	FP-23-2/1/11Y      10)   FP-23-2/1/3B
3)	FP-23-2/1/10R      11)   FP-23-2/1/2Y
4)	FP-23-2/1/9B        12)   FP-23-2/1/1R
5)	FP-23-2/1/8Y        13)   FP-23-2/4/1R
6)	FP-23-2/1/7R        14)   FP-23-2/4/2Y
7)	FP-23-2/1/6B        15)   FP-23-2/4/3B
8)	FP-23-2/1/5Y        16)   FP-23-2/4/4R     </t>
  </si>
  <si>
    <t>DAM2-02-09-SAJ-TS9-1-ELE-FIR-0058</t>
  </si>
  <si>
    <t>FIR for Assembly and Installation of Street Lighting Pole 12 meter height with 1 arm,  including the power Distribution box at Road (Arterial RD) Right Side. Zone-3
Pole Number :-
1)	FP-23-2/6/12B       9)   FP-23-2/6/4R
2)	FP-23-2/6/11Y      10)   FP-23-2/6/3B
3)	FP-23-2/6/10R      11)   FP-23-2/6/2Y
4)	FP-23-2/6/9B        12)   FP-23-2/6/1R
5)	FP-23-2/6/8Y        13)   FP-23-2/5/1R
6)	FP-23-2/6/7R        14)   FP-23-2/5/2Y
7)	FP-23-2/6/6B        15)   FP-23-2/5/3B
8)	FP-23-2/6/5Y        16)   FP-23-2/5/4R</t>
  </si>
  <si>
    <t>B2.1.33 81 26.01.04</t>
  </si>
  <si>
    <t>(2*32mm) HDPE ducts .</t>
  </si>
  <si>
    <t>DAM2-02-09-SAJ-TS9-1-TEL-FIR-0014</t>
  </si>
  <si>
    <t>Survey for Ducts Installation FIR for HDPE DUCT @ MH-75 (3/4 to 1/2), Located along with Customs Road-2, ZONE-03. Dia 32mm</t>
  </si>
  <si>
    <t>B2.1.33 81 26.01.05</t>
  </si>
  <si>
    <t>(4*32mm) HDPE ducts .</t>
  </si>
  <si>
    <t>DAM2-02-09-SAJ-TS9-1-TEL-FIR-0013</t>
  </si>
  <si>
    <t>Survey for Ducts Installation FIR for HDPE DUCT @ MH-75 to 3/4, Located along with Customs Road-2, ZONE-03. Dia 32mm</t>
  </si>
  <si>
    <t>B2.1.33 81 26.02.02</t>
  </si>
  <si>
    <t>Manhole Type 2</t>
  </si>
  <si>
    <t>DAM2-02-09-SAJ-TS9-1-TEL-FIR-0010</t>
  </si>
  <si>
    <t>Survey Excavation and Compaction Test FIR for MH-75, Located along with Customs Road-2, ZONE-03</t>
  </si>
  <si>
    <t>B2.1.33 81 26.03.01</t>
  </si>
  <si>
    <t>Road crossing ductus, (6x50) HDPE</t>
  </si>
  <si>
    <t>DAM2-02-09-SAJ-TS9-1-TEL-FIR-0005</t>
  </si>
  <si>
    <t>FIR for Concrete Pouring of Road crossing ducts, (6*50mm) HDPE at Road (RD-01). @ Sta. 0+807.25- # “TL-Duct Bank-03”</t>
  </si>
  <si>
    <t>DAM2-02-09-SAJ-TS9-1-TEL-FIR-0007</t>
  </si>
  <si>
    <t>FIR for Concrete Pouring of Road crossing ducts, (6*50mm) HDPE at Road (RD-01). @ Sta. 0+044- # “TL-Duct Bank-02”</t>
  </si>
  <si>
    <t>B2.1.33 81 26.03.03</t>
  </si>
  <si>
    <t>Road crossing ductus, (2x32) HDPE</t>
  </si>
  <si>
    <t>DAM2-02-09-SAJ-TS9-1-TEL-FIR-0006</t>
  </si>
  <si>
    <t>FIR for Concrete Pouring of Road crossing ducts, (2*32mm) HDPE, at Road (RD-01). @ Sta. 0+025 &amp; 0+822.43- # “TL-Duct Bank-01 &amp; 04”</t>
  </si>
  <si>
    <t>B3.33 14 13.01.01</t>
  </si>
  <si>
    <t>110mm Diameter Depth: 0.0m - 1.5m</t>
  </si>
  <si>
    <t>DAM2-02-09-SAJ-TS9-1-POT-FIR-0001</t>
  </si>
  <si>
    <t>Survey Excavation and Compaction Testing FIR for Potable Water Network Plan Part 04 and Part 05 RD-01 from Station 0+216.00 TO 0+862.771 @ZONE-01</t>
  </si>
  <si>
    <t>DAM2-02-09-SAJ-TS9-1-POT-FIR-0002</t>
  </si>
  <si>
    <t>Survey FIR for Sand Bedding of Potable Water Network Plan Part 04 and Part 05 at RD-01 from Station 0+216.00 TO 0+862.771 @ZONE-01</t>
  </si>
  <si>
    <t>DAM2-02-09-SAJ-TS9-1-POT-FIR-0004</t>
  </si>
  <si>
    <t>Mechanical FIR for Installation and Laying of HDPE Pipe of Potable Water Network Plan Part 04 and Part 05 at RD-01 from Station 0+216.00 TO 0+862.771 @ ZONE-01</t>
  </si>
  <si>
    <t>DAM2-02-09-SAJ-TS9-1-POT-FIR-0005</t>
  </si>
  <si>
    <t>Survey Excavation and Compaction Testing FIR for Potable Water Network Plan Part 04 and Part 05 at RD-02 from Station 1+093.98 TO 1+480 &amp; 1+540 TO 1+566 @ZONE-04</t>
  </si>
  <si>
    <t>DAM2-02-09-SAJ-TS9-1-POT-FIR-0006</t>
  </si>
  <si>
    <t>Survey FIR for Sand Bedding of Potable Water Network Plan Part 04 and Part 05 at RD-02 from Station 1+093.98 TO 1+480 &amp; 1+540 TO 1+566 @ ZONE-04</t>
  </si>
  <si>
    <t>DAM2-02-09-SAJ-TS9-1-POT-FIR-0009</t>
  </si>
  <si>
    <t>Survey Excavation and Compaction Testing FIR for Potable Water Network Plan Part 05 at RD-01 from Station 0+138.00 TO 0+186.00 @ZONE-01</t>
  </si>
  <si>
    <t>DAM2-02-09-SAJ-TS9-1-POT-FIR-0010</t>
  </si>
  <si>
    <t>Survey FIR for Sand Bedding of Potable Water Network Plan Part 05 at RD-01 from Station 0+138.00 TO 0+186.00 @ZONE-01</t>
  </si>
  <si>
    <t>DAM2-02-09-SAJ-TS9-1-POT-FIR-0011</t>
  </si>
  <si>
    <t>Survey Excavation and Compaction Testing FIR for Potable Water Network Plan Part 03 at RD-02 from Station 0+480.00 TO 0+809.99 @ZONE-03</t>
  </si>
  <si>
    <t>DAM2-02-09-SAJ-TS9-1-POT-FIR-0012</t>
  </si>
  <si>
    <t>Survey FIR for Sand Bedding of Potable Water Network Plan Part 03 at RD-02 from Station 0+480.00 TO 0+809.99 @ZONE-03</t>
  </si>
  <si>
    <t>DAM2-02-09-SAJ-TS9-1-POT-FIR-0015</t>
  </si>
  <si>
    <t>Mechanical FIR for Installation and Laying of HDPE Pipe of Potable Water Network Plan Part 04 and Part 05 at RD-02 from Station 1+093.98 TO 1+480 @ZONE-04</t>
  </si>
  <si>
    <t>DAM2-02-09-SAJ-TS9-1-POT-FIR-0017</t>
  </si>
  <si>
    <t>Survey Excavation and Compaction Testing FIR for Potable Water Network Plan Part 05 at RD-01 from Station 0+186.00 TO 0+216.00 @ZONE-01</t>
  </si>
  <si>
    <t>DAM2-02-09-SAJ-TS9-1-POT-FIR-0018</t>
  </si>
  <si>
    <t>Survey FIR for Sand Bedding of Potable Water Network Plan Part 05 at RD-01 from Station 0+186.00 TO 0+216.00 @ZONE-01</t>
  </si>
  <si>
    <t>DAM2-02-09-SAJ-TS9-1-POT-FIR-0021</t>
  </si>
  <si>
    <t>Survey Excavation and Compaction Testing FIR for Potable Water Network Plan Part 05 at RD-01 from Station 0+000.25 TO 0+100.00 @ZONE-01</t>
  </si>
  <si>
    <t>DAM2-02-09-SAJ-TS9-1-POT-FIR-0022</t>
  </si>
  <si>
    <t>Survey FIR for Sand Bedding of Potable Water Network Plan Part 05 at RD-01 from Station 0+000.25 TO 0+100.00 @ZONE-01</t>
  </si>
  <si>
    <t>DAM2-02-09-SAJ-TS9-1-POT-FIR-0027</t>
  </si>
  <si>
    <t>Mechanical FIR for Installation and Laying of HDPE Pipe of Potable Water Network Plan Part 05 at RD-02 from Station 1+540 TO 1+566 @ZONE-04</t>
  </si>
  <si>
    <t>DAM2-02-09-SAJ-TS9-1-POT-FIR-0031</t>
  </si>
  <si>
    <t>Survey Excavation and Compaction Testing FIR for Potable Water Network Plan Part 03 at RD-02 from Station 0+174.00 TO 0+480.00 @ZONE-03</t>
  </si>
  <si>
    <t>DAM2-02-09-SAJ-TS9-1-POT-FIR-0032-01</t>
  </si>
  <si>
    <t>Survey FIR for Sand Bedding of Potable Water Network Plan Part 03 at RD-02 from Station 0+174.00 TO 0+480.00 @ ZONE-03</t>
  </si>
  <si>
    <t>DAM2-02-09-SAJ-TS9-1-POT-FIR-0033</t>
  </si>
  <si>
    <t>Survey Excavation and Compaction Testing FIR for Potable Water Network Plan Part 03 and Part 07 at Entrance RD-01 from Station 0+654.972 TO 0+840 &amp; 0+980 TO 1+006.738@ ZONE-02</t>
  </si>
  <si>
    <t>DAM2-02-09-SAJ-TS9-1-POT-FIR-0034</t>
  </si>
  <si>
    <t>Survey FIR for Sand Bedding of Potable Water Network Plan Part 03 and Part 07 at RD-02 from Station 0+654.972 TO 0+840 &amp; 0+980 TO 1+006.738 @ZONE-02</t>
  </si>
  <si>
    <t>DAM2-02-09-SAJ-TS9-1-POT-FIR-0038</t>
  </si>
  <si>
    <t>Mechanical FIR for Installation and Laying of HDPE Pipe of  Potable Water Network Plan Part 03 at RD-02 from Station 0+480.00 TO 0+809.99 @ZONE-03</t>
  </si>
  <si>
    <t>DAM2-02-09-SAJ-TS9-1-POT-FIR-0040</t>
  </si>
  <si>
    <t>Mechanical FIR for Installation and Laying of HDPE Pipe of  Potable Water Network Plan Part 03 at RD-02 from Station 0+174.00 TO 0+480.00 @ZONE-03</t>
  </si>
  <si>
    <t>DAM2-02-09-SAJ-TS9-1-POT-FIR-0043</t>
  </si>
  <si>
    <t>Mechanical FIR for Installation and Laying of HDPE Pipeline of Potable Water Network Plan Part 03 and Part 07 at Entrances RD-01 from Station 0+654.972 TO 0+840 &amp; 0+980 TO 1+006.738 @ZONE-02</t>
  </si>
  <si>
    <t>DAM2-02-09-SAJ-TS9-1-POT-FIR-0007</t>
  </si>
  <si>
    <t>Survey Excavation and Compaction Testing FIR for Potable Water Network Plan Part 04 and Part 05 at RD-02 from Station 1+480 TO 1+540 @ZONE-04</t>
  </si>
  <si>
    <t>DAM2-02-09-SAJ-TS9-1-POT-FIR-0008</t>
  </si>
  <si>
    <t>Survey FIR for Sand Bedding of Potable Water Network Plan Part 04 and Part 05 at RD-02 from Station 1+480 TO 1+540 @ ZONE-04</t>
  </si>
  <si>
    <t>DAM2-02-09-SAJ-TS9-1-POT-FIR-0016</t>
  </si>
  <si>
    <t>Mechanical FIR for Installation and Laying of HDPE Pipe of Potable Water Network Plan Part 04 and Part 05 at RD-02 from Station 1+480 TO 1+494 @ZONE-04</t>
  </si>
  <si>
    <t>DAM2-02-09-SAJ-TS9-1-POT-FIR-0023</t>
  </si>
  <si>
    <t>Survey Excavation and Compaction Testing FIR for Potable Water Network Plan Part 05 at RD-01 from Station 0+100.00 TO 0+138.00 @ZONE-01</t>
  </si>
  <si>
    <t>DAM2-02-09-SAJ-TS9-1-POT-FIR-0024</t>
  </si>
  <si>
    <t>Survey FIR for Sand Bedding of Potable Water Network Plan Part 05 at RD-01 from Station 0+100.00 TO 0+138.00 @ZONE-01</t>
  </si>
  <si>
    <t>DAM2-02-09-SAJ-TS9-1-POT-FIR-0026</t>
  </si>
  <si>
    <t>Mechanical FIR for Installation and Laying of HDPE Pipe of Potable Water Network Plan Part 05 at RD-02 from Station 1+494 TO 1+540 @ZONE-04</t>
  </si>
  <si>
    <t>DAM2-02-09-SAJ-TS9-1-POT-FIR-0035</t>
  </si>
  <si>
    <t>Survey Excavation and Compaction Testing FIR for Potable Water Network Plan Part 03 and Part 07 at Entrance RD-01 from Station 0+840 TO 0+980 @ ZONE-02</t>
  </si>
  <si>
    <t>DAM2-02-09-SAJ-TS9-1-POT-FIR-0036</t>
  </si>
  <si>
    <t>Survey FIR for Sand Bedding of Potable Water Network Plan Part 03 and Part 07 at RD-02 from Station 0+840 TO 0+980 @ZONE-02</t>
  </si>
  <si>
    <t>DAM2-02-09-SAJ-TS9-1-POT-FIR-0044</t>
  </si>
  <si>
    <t>Mechanical FIR for Installation and Laying of HDPE Pipeline of Potable Water Network Plan Part 03 and Part 07 at Entrances RD-01 from Station 0+840 TO 0+980 @ZONE-02</t>
  </si>
  <si>
    <t>DAM2-02-09-SAJ-TS9-1-POT-FIR-0053</t>
  </si>
  <si>
    <t>Mechanical FIR for Installation and Laying of HDPE Pipeline of Potable Water Network Plan Part 05 at RD-01 from Station 0+000.25 TO 0+216.00 @ZONE-01</t>
  </si>
  <si>
    <t>DAM2-02-09-SAJ-TS9-1-POT-FIR-0055</t>
  </si>
  <si>
    <t>Survey Excavation and Compaction Testing FIR for Potable Water Network Plan Part 04 and Part 05 at RD-02 from Station 1+566 TO 1+794.00, @ZONE-04</t>
  </si>
  <si>
    <t>DAM2-02-09-SAJ-TS9-1-POT-FIR-0056-01</t>
  </si>
  <si>
    <t>Survey Sand Bedding and Compaction Testing FIR for Potable Water Network Plan Part 04 and Part 05 at RD-02 from Station 1+566 TO 1+794.00, @ZONE-04</t>
  </si>
  <si>
    <t>DAM2-02-09-SAJ-TS9-1-POT-FIR-0057</t>
  </si>
  <si>
    <t>Survey Excavation and Compaction Testing FIR for Potable Water Network Plan Part 04 and Part 05 at RD-02 from Station 0+996.00 TO 1+093.98, @ZONE-04</t>
  </si>
  <si>
    <t>DAM2-02-09-SAJ-TS9-1-POT-FIR-0058-01</t>
  </si>
  <si>
    <t>Survey Sand Bedding and Compaction Testing FIR for Potable Water Network Plan Part 04 and Part 05 at RD-02 from Station 0+996.00 TO 1+093.98, @ZONE-04</t>
  </si>
  <si>
    <t>DAM2-02-09-SAJ-TS9-1-POT-FIR-0061</t>
  </si>
  <si>
    <t>Mechanical FIR for Installation and Laying off HDPE Pipe Line for  Potable Water Network Plan Part 04 and Part 05 at RD-02 from Station 1+566 TO 1+794.00, @ZONE-04</t>
  </si>
  <si>
    <t>DAM2-02-09-SAJ-TS9-1-POT-FIR-0062</t>
  </si>
  <si>
    <t>Mechanical FIR for Installation and Laying off HDPE Pipe Line for Potable Water Network Plan Part 04 and Part 05 at RD-02 from Station 0+996.00 TO 1+093.98, @ZONE-04</t>
  </si>
  <si>
    <t>DAM2-02-09-SAJ-TS9-1-POT-FIR-0067</t>
  </si>
  <si>
    <t>Survey FIR for Sand Covering and Compaction Testing above the HDPE Pipeline of Potable Water Network Plan 05 at RD-01 from Station 0+000.25 To 0+216.00, @ Zone-01</t>
  </si>
  <si>
    <t>DAM2-02-09-SAJ-TS9-1-POT-FIR-0068</t>
  </si>
  <si>
    <t>Survey FIR for Sand Covering and Compaction Testing above the HDPE Pipeline of Potable Water Network Plan Part-03 at RD-02 from Station 0+480.00 To 0+809.99, @ Zone-03</t>
  </si>
  <si>
    <t>DAM2-02-09-SAJ-TS9-1-POT-FIR-0069</t>
  </si>
  <si>
    <t>Survey FIR for Sand Covering and Compaction Testing above the HDPE Pipeline of Potable Water Network Plan Part-04 and Part-05 at RD-02 from Station 1+093.98.00 To 1+794.00, @ Zone-04</t>
  </si>
  <si>
    <t>DAM2-02-09-SAJ-TS9-1-POT-FIR-0070</t>
  </si>
  <si>
    <t>Survey Excavation and Compaction Testing FIR for Potable Water Network Plan at RD-02 from Station 0+031 TO 0+255.00 @ZONE-04</t>
  </si>
  <si>
    <t>DAM2-02-09-SAJ-TS9-1-POT-FIR-0071</t>
  </si>
  <si>
    <t>Survey Sand Bedding and Compaction Testing FIR for Potable Water Network Plan at RD-02 from Station 0+031 TO 0+255.00 @ZONE-04</t>
  </si>
  <si>
    <t>DAM2-02-09-SAJ-TS9-1-POT-FIR-0072</t>
  </si>
  <si>
    <t>Survey and mechanical FIR for Installation and Laying off HDPE Pipe Line for Potable Water Network Plan at RD-02 from Station 0+031 TO 0+255.00 @ZONE-04</t>
  </si>
  <si>
    <t>DAM2-02-09-SAJ-TS9-1-POT-FIR-0073</t>
  </si>
  <si>
    <t>Survey Excavation and Compaction Testing FIR for Potable Water Network Plan Part 04 and Part 05 at RD-02 from Station 0+756.00 TO 0+996.00, @ZONE-04</t>
  </si>
  <si>
    <t>DAM2-02-09-SAJ-TS9-1-POT-FIR-0074</t>
  </si>
  <si>
    <t>Survey Sand Bedding and Compaction Testing FIR for Potable Water Network Plan Part 04 and Part 05 at RD-02 from Station 0+756.00 TO 0+996.00, @ZONE-04</t>
  </si>
  <si>
    <t>DAM2-02-09-SAJ-TS9-1-POT-FIR-0075</t>
  </si>
  <si>
    <t>Survey and Mechanical FIR for Installation and Laying of HDPE Pipeline of Potable Water Network Plan Part 04 and Part 05 at RD-02 from Station 0+756.00 TO 0+996.00, @ZONE-04</t>
  </si>
  <si>
    <t>DAM2-02-09-SAJ-TS9-1-POT-FIR-0076</t>
  </si>
  <si>
    <t>Survey Excavation and Compaction Testing FIR for Potable Water Network Plan Part 04 and Part 05 at RD-03 LINE#5 from Station 0+045.00 TO 0+340.00, @ZONE-04</t>
  </si>
  <si>
    <t>DAM2-02-09-SAJ-TS9-1-POT-FIR-0077</t>
  </si>
  <si>
    <t>Survey Fir for Sand Bedding and Compaction Testing for Potable Water Network Plan at RD-03 line#5 from Station 0+045.00 TO 0+340.00, @ZONE-04</t>
  </si>
  <si>
    <t>DAM2-02-09-SAJ-TS9-1-POT-FIR-0078</t>
  </si>
  <si>
    <t>Survey and Mechanical FIR for Installation and Laying of HDPE Pipeline of Potable Water Network Plan at RD-03 line#5 from Station 0+045.00 TO 0+340.00, @ZONE-04</t>
  </si>
  <si>
    <t>DAM2-02-09-SAJ-TS9-1-POT-FIR-0079</t>
  </si>
  <si>
    <t xml:space="preserve">Survey Excavation and Compaction Testing FIR for Potable Water Network Plan at RD-02 from Station 0+255 TO 0+515 </t>
  </si>
  <si>
    <t>DAM2-02-09-SAJ-TS9-1-POT-FIR-0080</t>
  </si>
  <si>
    <t>Survey Fir for Sand Bedding and Compaction Testing for Potable Water Network Plan at RD-02 from Station 0+255 TO 0+515</t>
  </si>
  <si>
    <t>DAM2-02-09-SAJ-TS9-1-POT-FIR-0081</t>
  </si>
  <si>
    <t>Survey and Mechanical FIR for Installation and Laying of HDPE Pipeline of Potable Water Network Plan at RD-02 from Station 0+255 TO 0+515</t>
  </si>
  <si>
    <t>DAM2-02-09-SAJ-TS9-1-POT-FIR-0082</t>
  </si>
  <si>
    <t>Survey Fir for Excavation and Compaction Testing FIR for Potable Water Network Plan at RD-04 Line-06 from Station 0+030 TO 0+330</t>
  </si>
  <si>
    <t>DAM2-02-09-SAJ-TS9-1-POT-FIR-0083</t>
  </si>
  <si>
    <t>Survey Fir for Sand bedding and Compaction Testing FIR for Potable Water Network Plan at RD-04 Line-06 from Station 0+030 TO 0+330</t>
  </si>
  <si>
    <t>DAM2-02-09-SAJ-TS9-1-POT-FIR-0084</t>
  </si>
  <si>
    <t>Survey Fir for Excavation and Compaction Testing FIR for Potable Water Network Plan at RD-02 from Station 0+515 TO 0+756@Zone:4</t>
  </si>
  <si>
    <t>DAM2-02-09-SAJ-TS9-1-POT-FIR-0085</t>
  </si>
  <si>
    <t>Survey Fir for Sand Bedding and Compaction Testing FIR for Potable Water Network Plan at RD-02 from Station 0+515 TO 0+756 @Zone:4</t>
  </si>
  <si>
    <t>DAM2-02-09-SAJ-TS9-1-POT-FIR-0086</t>
  </si>
  <si>
    <t>Survey and Mechanical Fir for Installation and laying for Potable Water Network at RD-04 Line-06 from Station 0+030 TO 0+330 @ Zone:4</t>
  </si>
  <si>
    <t>DAM2-02-09-SAJ-TS9-1-POT-FIR-0087</t>
  </si>
  <si>
    <t>Survey and Mechanical Fir for Installation and laying for Potable Water Network at RD-02 from Station 0+515 TO 0+756 @Zone:4</t>
  </si>
  <si>
    <t>DAM2-02-09-SAJ-TS9-1-POT-FIR-0019</t>
  </si>
  <si>
    <t>Survey Excavation and Compaction Testing FIR for Potable Water Network Branch Line from HDPE Fitting-134 TO HDPE Fitting-158, HDPE Fitting-135 To HDPE Fitting-159 and HDPE Fitting-121 TO HDPE Fitting-160, Plan Part 05 at RD-01 @ZONE-01</t>
  </si>
  <si>
    <t>DAM2-02-09-SAJ-TS9-1-POT-FIR-0020-01</t>
  </si>
  <si>
    <t>Survey FIR for Sand Bedding of Potable Water Network Branch Line from HDPE Fitting-134 TO HDPE Fitting-158, HDPE Fitting-135 To HDPE Fitting-159 and HDPE Fitting-121 TO HDPE Fitting-160, Plan Part 05 at RD-01 @ZONE-01</t>
  </si>
  <si>
    <t>DAM2-02-09-SAJ-TS9-1-POT-FIR-0029-00</t>
  </si>
  <si>
    <t>Survey Excavation and Compaction Testing FIR for Potable Water Network Branch Line from HDPE Fitting-156 TO HDPE Fitting-157, Plan Part 04 at RD-01 @ZONE-01</t>
  </si>
  <si>
    <t>DAM2-02-09-SAJ-TS9-1-POT-FIR-0047-00</t>
  </si>
  <si>
    <t>Mechanical FIR for Installation and Laying of Potable Water Network Branch Line with Concrete Encasement from HDPE Fitting-134 TO HDPE Fitting-158 with Gate Valve - (60), HDPE Fitting-135 To HDPE Fitting-159 with Gate Valve - (61) and HDPE Fitting-121 TO HDPE Fitting-160 with Gate Valve - (62), Plan Part 05 at RD-01 @ZONE-01</t>
  </si>
  <si>
    <t>DAM2-02-09-SAJ-TS9-1-POT-FIR-0048-00</t>
  </si>
  <si>
    <t>Mechanical FIR for Installation and Laying of Potable Water Network Branch Line with Concrete Encasement from HDPE Fitting-156 TO HDPE Fitting-15 with Gate Valve - (43), Plan Part 04 at RD-01 @ZONE-01</t>
  </si>
  <si>
    <t>DAM2-02-09-SAJ-TS9-1-POT-FIR-0092</t>
  </si>
  <si>
    <t>Survey and Mechanical Fir installation and laying of Potable Water Network Branch Line from HDPE Fitting-105 TO HDPE Fitting-165 and HDPE Fitting-114 To HDPE Fitting-166 at RD # 4 ZONE-4</t>
  </si>
  <si>
    <t>DAM2-02-09-SAJ-TS9-1-POT-FIR-0093</t>
  </si>
  <si>
    <t>Survey and Mechanical Fir installation and laying of Potable Water Network Branch Line from HDPE Fitting-116 TO HDPE Fitting-167 and HDPE Fitting-115 To HDPE Fitting-168 at RD#3 ZONE :4</t>
  </si>
  <si>
    <t>DAM2-02-09-SAJ-TS9-1-POT-FIR-0095</t>
  </si>
  <si>
    <t>Survey Excavation and Compaction Testing FIR for Potable Water Network Branch Line from HDPE Fitting-199 TO HDPE Fitting-110 and HDPE Fitting-150 To HDPE Fitting-149 at RD#2 ZONE :4</t>
  </si>
  <si>
    <t>DAM2-02-09-SAJ-TS9-1-POT-FIR-0096</t>
  </si>
  <si>
    <t>Survey Fir concrete encasement for Potable Water Network Branch Line from HDPE Fitting-199 TO HDPE Fitting-110 and HDPE Fitting-150 To HDPE Fitting-149 at RD#2 ZONE :4</t>
  </si>
  <si>
    <t>B3.33 05 63.02.01</t>
  </si>
  <si>
    <t xml:space="preserve">Air valve chamber; on less than 315 mm diameter pipeline  </t>
  </si>
  <si>
    <t>DAM2-02-09-SAJ-TS9-1-POT-FIR-0064-00</t>
  </si>
  <si>
    <t>Survey Excavation and Compaction Testing FIR for Air Valve Chamber - 24 of Potable Water Network @ Zone-04</t>
  </si>
  <si>
    <t>DAM2-02-09-SAJ-TS9-1-POT-FIR-0094-00</t>
  </si>
  <si>
    <t>Fir for Installation of Air Valve Chamber – 24 with insulation work of Potable Water Network @ Zone-04</t>
  </si>
  <si>
    <t>DAM2-02-09-SAJ-TS9-1-FF-FIR-0002-00</t>
  </si>
  <si>
    <t>Survey Excavation and Compaction Testing FIR for Fire Fighting Pipeline Line-05 RD-02 from Station 1+180 TO 1+350, @ ZONE-04</t>
  </si>
  <si>
    <t>DAM2-02-09-SAJ-TS9-1-FF-FIR-0004-00</t>
  </si>
  <si>
    <t>Survey FIR for Sand Bedding for Fire Fighting Pipeline Line-05 RD-02 from Station 1+180 TO 1+350, @ ZONE-4</t>
  </si>
  <si>
    <t>DAM2-02-09-SAJ-TS9-1-FF-FIR-0005-00</t>
  </si>
  <si>
    <t>Survey Excavation and Compaction Testing FIR for Fire Fighting Pipeline Line-05 RD-02 from Station 0+600 TO 0+720 &amp; Station 0+760 TO 0+800, @ ZONE-01</t>
  </si>
  <si>
    <t>DAM2-02-09-SAJ-TS9-1-FF-FIR-0008-00</t>
  </si>
  <si>
    <t>Survey Excavation and Compaction Testing FIR for Fire Fighting Pipeline RD-01 Line #4 from Station 0+520 to 0+540 @ ZONE-01</t>
  </si>
  <si>
    <t>DAM2-02-09-SAJ-TS9-1-FF-FIR-0010-00</t>
  </si>
  <si>
    <t>Survey FIR for Sand Bedding for Fire Fighting Pipeline Line #4 RD-01 from Station 0+720 to 0+863.94, @ ZONE-01</t>
  </si>
  <si>
    <t>DAM2-02-09-SAJ-TS9-1-FF-FIR-0011-00</t>
  </si>
  <si>
    <t>Survey FIR for Sand Bedding for Fire Fighting Pipeline RD-01 Line #4 from Station 0+419.36 to 0+520 &amp; 0+540 to 0+600, @ ZONE-01</t>
  </si>
  <si>
    <t>DAM2-02-09-SAJ-TS9-1-FF-FIR-0013-00</t>
  </si>
  <si>
    <t>Survey Excavation and Compaction Testing FIR for Fire Fighting Pipeline Line-05 RD-02 from Station 1+350 TO 1+440 &amp; 1+580 TO 1+598.51, @ ZONE-04</t>
  </si>
  <si>
    <t>DAM2-02-09-SAJ-TS9-1-FF-FIR-0015-00</t>
  </si>
  <si>
    <t>Survey FIR for Sand Bedding for Fire Fighting Pipeline Line-05 RD-02 from Station 1+350 TO 1+440 &amp; 1+580 TO 1+598.51, @ ZONE-04</t>
  </si>
  <si>
    <t>DAM2-02-09-SAJ-TS9-1-FF-FIR-0020-00</t>
  </si>
  <si>
    <t>Mechanical FIR for Installation and Laying of HDPE Pipe Line for Fire Fighting Network RD-01 Line #4 from Station 0+520 to 0+540 &amp; 0+720 to 0+863.94  @ ZONE-01, Pipe DIA 250mm</t>
  </si>
  <si>
    <t>DAM2-02-09-SAJ-TS9-1-FF-FIR-0021-00</t>
  </si>
  <si>
    <t>Survey Excavation and Compaction Testing FIR for Fire Fighting Pipeline Line #4 RD-01 from Station 0+207 to 0+220 @ ZONE-01, Pipe DIA 250mm</t>
  </si>
  <si>
    <t>DAM2-02-09-SAJ-TS9-1-FF-FIR-0023-00</t>
  </si>
  <si>
    <t>Survey FIR for Sand Bedding of Fire Fighting Pipeline Line #4 RD-01 from Station 0+207 to 0+220 @ ZONE-01, Pipe DIA 250mm</t>
  </si>
  <si>
    <t>DAM2-02-09-SAJ-TS9-1-FF-FIR-0028-00</t>
  </si>
  <si>
    <t>Mechanical FIR for Installation and Laying of HDPE Pipe Line for Fire Fighting Pipeline Line-05 RD-02 from Station 1+180 TO 1+440, @ ZONE-4</t>
  </si>
  <si>
    <t>DAM2-02-09-SAJ-TS9-1-FF-FIR-0031-00</t>
  </si>
  <si>
    <t>Mechanical FIR for Installation and Laying of HDPE Pipe Line For Fire Fighting Pipeline Line #4 RD-01 from Station 0+207 to 0+220 @ ZONE-01, Pipe DIA 250mm</t>
  </si>
  <si>
    <t>DAM2-02-09-SAJ-TS9-1-FF-FIR-0033</t>
  </si>
  <si>
    <t>Survey Excavation and Compaction Testing FIR for Fire Fighting Pipeline Line # 4 RD-01 from Station 0+139.217 To 0+187.217 @ ZONE-01, Pipe DIA 250mm</t>
  </si>
  <si>
    <t>DAM2-02-09-SAJ-TS9-1-FF-FIR-0034</t>
  </si>
  <si>
    <t>Survey FIR for Sand Bedding of Fire Fighting Pipeline Line # 4 RD-01 from Station 0+139.217 to 0+187.217 @ ZONE-01, Pipe DIA 250mm</t>
  </si>
  <si>
    <t>DAM2-02-09-SAJ-TS9-1-FF-FIR-0035</t>
  </si>
  <si>
    <t>Survey Excavation and Compaction Testing FIR for Fire Fighting Pipeline Line #2 RD-02 from Station 0+482.877 to 0+640 &amp; 0+740 to 0+813.477 @ ZONE-03, Pipe DIA 250mm</t>
  </si>
  <si>
    <t>DAM2-02-09-SAJ-TS9-1-FF-FIR-0037</t>
  </si>
  <si>
    <t>Survey FIR for Sand Bedding of Fire Fighting Pipeline Line #2 RD-02 from Station 0+482.877 to 0+640 &amp; 0+740 to 0+813.477 @ ZONE-03, Pipe DIA 250mm</t>
  </si>
  <si>
    <t>DAM2-02-09-SAJ-TS9-1-FF-FIR-0039</t>
  </si>
  <si>
    <t>Survey Excavation and Compaction Testing FIR for Fire Fighting Pipeline Line #4 RD-01 from Station 0+187.217 TO 0+207 @ ZONE-01, Pipe DIA 250mm</t>
  </si>
  <si>
    <t>DAM2-02-09-SAJ-TS9-1-FF-FIR-0040</t>
  </si>
  <si>
    <t>Survey FIR for Sand Bedding of  Fire Fighting Pipeline Line #4 RD-01 from Station 0+187.217 TO 0+207 @ ZONE-01, Pipe DIA 250mm</t>
  </si>
  <si>
    <t>DAM2-02-09-SAJ-TS9-1-FF-FIR-0043</t>
  </si>
  <si>
    <t>Survey Excavation and Compaction Testing FIR for Fire Fighting Pipeline Line #4 RD-01 from Station 0+040 TO 0+139.217 @ ZONE-01, Pipe DIA 250mm</t>
  </si>
  <si>
    <t>DAM2-02-09-SAJ-TS9-1-FF-FIR-0044</t>
  </si>
  <si>
    <t>Survey FIR for Sand Bedding of Fire Fighting Pipeline Line #4 RD-01 from Station 0+040.00 TO 0+139.217 @ ZONE-01, Pipe DIA 250mm</t>
  </si>
  <si>
    <t>DAM2-02-09-SAJ-TS9-1-FF-FIR-0053</t>
  </si>
  <si>
    <t>Mechanical FIR for Installation and Laying of HDPE Pipeline of Fire Fighting Pipeline Line #2 RD-02 from Station 0+482.877 to 0+640 &amp; 0+740 to 0+813.477 @ ZONE-03, Pipe DIA 250mm</t>
  </si>
  <si>
    <t>DAM2-02-09-SAJ-TS9-1-FF-FIR-0055-01</t>
  </si>
  <si>
    <t>Survey Excavation and Compaction Testing FIR for Fire Fighting Pipeline Line #2 RD-02 from Station 0+376.101 to 0+420.00 @ ZONE-03, Pipe DIA 250mm</t>
  </si>
  <si>
    <t>DAM2-02-09-SAJ-TS9-1-FF-FIR-0056</t>
  </si>
  <si>
    <t>Survey FIR for Sand Bedding of Fire Fighting Pipeline Line #2 RD-02 from Station 0+376.101 to 0+420.00, @ ZONE-03, Pipe DIA 250mm</t>
  </si>
  <si>
    <t>DAM2-02-09-SAJ-TS9-1-FF-FIR-0059</t>
  </si>
  <si>
    <t>Survey Excavation and Compaction Testing FIR for Fire Fighting Pipeline Line #1 (Commercial &amp; Management RD1) from Station 0+653.810 To 1+006.139 @ ZONE-02, Pipe DIA 250mm</t>
  </si>
  <si>
    <t>DAM2-02-09-SAJ-TS9-1-FF-FIR-0060</t>
  </si>
  <si>
    <t>Survey FIR for Sand Bedding of Fire Fighting Pipeline Line #1 (Entrance RD1) from Station 0+653.810 To 1+006.139  @ ZONE-02, Pipe DIA 250mm</t>
  </si>
  <si>
    <t>DAM2-02-09-SAJ-TS9-1-FF-FIR-0032-00</t>
  </si>
  <si>
    <t>Mechanical FIR for Installation and Laying of HDPE Pipe Line for Fire Fighting Pipeline Line #4 RD-01 from Station 0+220 to 0+419.36 @ ZONE-01, Pipe DIA 250mm</t>
  </si>
  <si>
    <t>DAM2-02-09-SAJ-TS9-1-FF-FIR-0036-00</t>
  </si>
  <si>
    <t>Survey Excavation and Compaction Testing FIR for Fire Fighting Pipeline Line #2 RD-02 from Station 0+640 to 0+740 @ ZONE-03, Pipe DIA 250mm</t>
  </si>
  <si>
    <t>DAM2-02-09-SAJ-TS9-1-FF-FIR-0038-00</t>
  </si>
  <si>
    <t>Survey FIR for Sand Bedding of Fire Fighting Pipeline Line #2 RD-02 from Station 0+640 to 0+740 @ ZONE-03, Pipe DIA 250mm</t>
  </si>
  <si>
    <t>DAM2-02-09-SAJ-TS9-1-FF-FIR-0041-00</t>
  </si>
  <si>
    <t>Survey Excavation and Compaction Testing FIR for Fire Fighting Pipeline Line #4 RD-01 from Station 0+000.650 TO 0+040 @ ZONE-01, Pipe DIA 250mm</t>
  </si>
  <si>
    <t>DAM2-02-09-SAJ-TS9-1-FF-FIR-0042-00</t>
  </si>
  <si>
    <t>Survey FIR for Sand Bedding of Fire Fighting Pipeline Line #4 RD-01 from Station 0+000.650 TO 0+040.00 @ ZONE-01, Pipe DIA 250mm</t>
  </si>
  <si>
    <t>DAM2-02-09-SAJ-TS9-1-FF-FIR-0050-00</t>
  </si>
  <si>
    <t>Mechanical FIR for Installation and Laying of HDPE Pipe Line for Fire Fighting Pipeline-05 RD-02 from Station 1+563.46 TO 1+580, @ ZONE-04</t>
  </si>
  <si>
    <t>DAM2-02-09-SAJ-TS9-1-FF-FIR-0054-00</t>
  </si>
  <si>
    <t>Mechanical FIR for Installation and Laying of HDPE Pipeline of Fire Fighting Pipeline Line #2 RD-02 from Station 0+640 to 0+740 @ ZONE-03, Pipe DIA 250mm</t>
  </si>
  <si>
    <t>DAM2-02-09-SAJ-TS9-1-FF-FIR-0057-00</t>
  </si>
  <si>
    <t>Survey Excavation and Compaction Testing FIR for Fire Fighting Pipeline Line #2 RD-02 from Station 0+420.00 to 0+482.877.00, @ ZONE-03, Pipe DIA 250mm</t>
  </si>
  <si>
    <t>DAM2-02-09-SAJ-TS9-1-FF-FIR-0058-00</t>
  </si>
  <si>
    <t>Survey FIR for Sand Bedding of Fire Fighting Pipeline Line #2 RD-02 from Station 0+420.00 to 0+482.877.00 @ ZONE-03, Pipe DIA 250mm</t>
  </si>
  <si>
    <t>DAM2-02-09-SAJ-TS9-1-FF-FIR-0069-00</t>
  </si>
  <si>
    <t>Mechanical FIR for Installation and Laying of HDPE Fire Fighting Pipeline Line #1 (Entrance RD1) from Station 0+653.810 TO 1+006.139 @ ZONE-02, Pipe DIA 250mm</t>
  </si>
  <si>
    <t>DAM2-02-09-SAJ-TS9-1-FF-FIR-0075</t>
  </si>
  <si>
    <t>Survey Excavation and Compaction Testing FIR for Fire Fighting Pipeline Line-05 RD-02 from Station 1+598.51 TO 1+822.043, @ ZONE-04</t>
  </si>
  <si>
    <t>DAM2-02-09-SAJ-TS9-1-FF-FIR-0076-01</t>
  </si>
  <si>
    <t>Survey Sand Bedding and Compaction Testing FIR for Fire Fighting Pipeline Line-05 RD-02 from Station 1+598.51 TO 1+822.043, @ ZONE-04</t>
  </si>
  <si>
    <t>DAM2-02-09-SAJ-TS9-1-FF-FIR-0077</t>
  </si>
  <si>
    <t>Survey Excavation and Compaction Testing FIR for Fire Fighting Pipeline Line-05 RD-02 from Station 0+971.055 TO 1+100.00, @ ZONE-04</t>
  </si>
  <si>
    <t>DAM2-02-09-SAJ-TS9-1-FF-FIR-0078-01</t>
  </si>
  <si>
    <t>Survey Sand Bedding and Compaction Testing FIR for Fire Fighting Pipeline Line-05 RD-02 from Station 0+971.055 TO 1+100.00, @ ZONE-04</t>
  </si>
  <si>
    <t>DAM2-02-09-SAJ-TS9-1-FF-FIR-0081</t>
  </si>
  <si>
    <t>Mechanical FIR for Installation and Laying off HDPE Pipe Line for Fire Fighting Pipeline Line-05 RD-02 from Station 1+598.51 TO 1+822.043, @ ZONE-04</t>
  </si>
  <si>
    <t>DAM2-02-09-SAJ-TS9-1-FF-FIR-0082</t>
  </si>
  <si>
    <t>Mechanical FIR for Installation and Laying off HDPE Pipe Line for Fire Fighting Pipeline Line-05 RD-02 from Station 0+971.055 TO 1+100.00, @ ZONE-04</t>
  </si>
  <si>
    <t>DAM2-02-09-SAJ-TS9-1-FF-FIR-0084</t>
  </si>
  <si>
    <t>Survey Excavation and Compaction Testing FIR for Fire Fighting Pipeline Line-08 (U-01)RD-01 from Station 0+000.650 TO 0+120.535, @ ZONE-01 and ZONE-04</t>
  </si>
  <si>
    <t>DAM2-02-09-SAJ-TS9-1-FF-FIR-0085</t>
  </si>
  <si>
    <t>Survey FIR for Sand Bedding and Compaction Testing for Fire Fighting Pipeline Line-08 (U-01) RD-01 from Station 0+000.650 TO 0+120.535, @ ZONE-01 and ZONE-04</t>
  </si>
  <si>
    <t>DAM2-02-09-SAJ-TS9-1-FF-FIR-0087-01</t>
  </si>
  <si>
    <t>Mechanical FIR for Installation and Laying of HDPE Pipeline for Fire Fighting Pipeline Line-08 (U-01) RD-01 from Station 0+000.650 TO 0+120.535, @ ZONE-01 and ZONE-04</t>
  </si>
  <si>
    <t>DAM2-02-09-SAJ-TS9-1-FF-FIR-0088</t>
  </si>
  <si>
    <t>Survey Excavation and Compaction Testing FIR for Fire Fighting Pipeline Line-06 RD-03 from Station 0+000.650 to 0+371.700, @ ZONE-04</t>
  </si>
  <si>
    <t>DAM2-02-09-SAJ-TS9-1-FF-FIR-0089</t>
  </si>
  <si>
    <t>Survey Sand Bedding and Compaction Testing FIR for Fire Fighting Pipeline Line-06 RD-03 from Station 0+000.650 to 0+371.700, @ ZONE-04</t>
  </si>
  <si>
    <t>DAM2-02-09-SAJ-TS9-1-FF-FIR-0091-01</t>
  </si>
  <si>
    <t>Mechanical FIR for Installation and Laying of HDPE Pipe Line for Fire Fighting Pipeline Line #4 RD-01 from Station 0+000.650 to 0+207.00 @ ZONE-01, Pipe DIA 250mm</t>
  </si>
  <si>
    <t>DAM2-02-09-SAJ-TS9-1-FF-FIR-0092</t>
  </si>
  <si>
    <t>Survey FIR for Sand Covering and Compaction Testing of HDPE Pipe Line for Fire Fighting Pipeline Line #4 RD-01 from Station 0+000.650 to 0+207.00 @ ZONE-01, Pipe DIA 250mm</t>
  </si>
  <si>
    <t>DAM2-02-09-SAJ-TS9-1-FF-FIR-0093</t>
  </si>
  <si>
    <t>Survey Excavation and Compaction Testing FIR for Fire Fighting Pipeline RD-02 from Station 0+033 TO 0+260, @ ZONE-04</t>
  </si>
  <si>
    <t>DAM2-02-09-SAJ-TS9-1-FF-FIR-0094</t>
  </si>
  <si>
    <t>Survey Sand Bedding and Compaction Testing FIR for Fire Fighting Pipeline RD-02 from Station 0+033 TO 0+260, @ ZONE-04</t>
  </si>
  <si>
    <t>DAM2-02-09-SAJ-TS9-1-FF-FIR-0095</t>
  </si>
  <si>
    <t>Survey and Mechanical FIR for Installation and Laying off HDPE Pipe Line for Fire Fighting Pipeline RD-02 from Station 0+033 TO 0+260, @ ZONE-04</t>
  </si>
  <si>
    <t>DAM2-02-09-SAJ-TS9-1-FF-FIR-0096</t>
  </si>
  <si>
    <t xml:space="preserve">Survey and Mechanical FIR for Installation and Laying of HDPE Pipeline for Fire Fighting Pipeline Line-06 RD-03 from Station 0+038 to 0+335 </t>
  </si>
  <si>
    <t>DAM2-02-09-SAJ-TS9-1-FF-FIR-0097</t>
  </si>
  <si>
    <t>Survey FIR for Excavation and Compaction Testing of HDPE Pipe Line for Fire Fighting Pipeline Line-05 RD-02 from Station 0+758.658 TO 0+971.055, @ ZONE-04</t>
  </si>
  <si>
    <t>DAM2-02-09-SAJ-TS9-1-FF-FIR-0098</t>
  </si>
  <si>
    <t>Survey FIR for Sand Bedding and Compaction Testing of HDPE Pipe Line for Fire Fighting Pipeline Line-05 RD-02 from Station 0+758.658 TO 0+971.055, @ ZONE-04</t>
  </si>
  <si>
    <t>DAM2-02-09-SAJ-TS9-1-FF-FIR-0099</t>
  </si>
  <si>
    <t>Survey and Mechanical FIR for Installation and Laying off HDPE Pipe Line for Fire Fighting Pipeline Line-05 RD-02 from Station 0+758.658 TO 0+971.055, @ ZONE-04</t>
  </si>
  <si>
    <t>DAM2-02-09-SAJ-TS9-1-FF-FIR-0100</t>
  </si>
  <si>
    <t>Survey FIR for Excavation and Compaction Testing of HDPE Pipe Line for Fire Fighting Pipeline RD-04 from Station 0+030 TO 0+342, @ ZONE-04</t>
  </si>
  <si>
    <t>DAM2-02-09-SAJ-TS9-1-FF-FIR-0101</t>
  </si>
  <si>
    <t>Survey FIR for Sand bedding and Compaction Testing of HDPE Pipe Line for Fire Fighting Pipeline RD-04 from Station 0+030 TO 0+342, @ ZONE-04</t>
  </si>
  <si>
    <t>B3.1. 33 14 13.01.02</t>
  </si>
  <si>
    <t>250mm Diameter Depth: 1.51m - 2.5m</t>
  </si>
  <si>
    <t>DAM2-02-09-SAJ-TS9-1-FF-FIR-0001-00</t>
  </si>
  <si>
    <t>Survey Excavation and Compaction Testing FIR for Fire Fighting Pipeline Line-05 RD-02 from Station 1+100 TO 1+180, @ ZONE-04</t>
  </si>
  <si>
    <t>DAM2-02-09-SAJ-TS9-1-FF-FIR-0003-00</t>
  </si>
  <si>
    <t>Survey FIR for Sand Bedding for Fire Fighting Pipeline Line-05 RD-02 from Station 1+100 TO 1+180, @ ZONE-4</t>
  </si>
  <si>
    <t>DAM2-02-09-SAJ-TS9-1-FF-FIR-0006-00</t>
  </si>
  <si>
    <t>Survey Excavation and Compaction Testing FIR for Fire Fighting Pipeline Line-05 RD-01 from Station 0+720 to 0+760 &amp; 0+800 to 0+864, @ ZONE-01</t>
  </si>
  <si>
    <t>DAM2-02-09-SAJ-TS9-1-FF-FIR-0007-00</t>
  </si>
  <si>
    <t>Survey Excavation and Compaction Testing FIR for Fire Fighting Pipeline RD-01 Line #4 from Station 0+419.36 to 0+520 &amp; 0+540 to 0+600, @ ZONE-01</t>
  </si>
  <si>
    <t>DAM2-02-09-SAJ-TS9-1-FF-FIR-0009-00</t>
  </si>
  <si>
    <t>Survey FIR for Sand Bedding for Fire Fighting Pipeline Line #4 RD-01 from Station 0+600 TO 0+720  @ ZONE-01</t>
  </si>
  <si>
    <t>DAM2-02-09-SAJ-TS9-1-FF-FIR-0012-00</t>
  </si>
  <si>
    <t>Survey FIR for Sand Bedding for Fire Fighting Pipeline RD-01 Line #4 from Station 0+520 to 0+540 @ ZONE-01</t>
  </si>
  <si>
    <t>DAM2-02-09-SAJ-TS9-1-FF-FIR-0014-00</t>
  </si>
  <si>
    <t>Survey Excavation and Compaction Testing FIR for Fire Fighting Pipeline Line-05 RD-02 from Station 1+440 TO 1+580, @ ZONE-04</t>
  </si>
  <si>
    <t>DAM2-02-09-SAJ-TS9-1-FF-FIR-0016-00</t>
  </si>
  <si>
    <t>Survey FIR for Sand Bedding for Fire Fighting Pipeline Line-05 RD-02 from Station 1+440 TO 1+580, @ ZONE-04</t>
  </si>
  <si>
    <t>DAM2-02-09-SAJ-TS9-1-FF-FIR-0019-00</t>
  </si>
  <si>
    <t>Mechanical FIR for Installation and Laying of HDPE Pipe Line for Fire Fighting Network RD-01 Line # 4 from Station 0+419.36 to 0+520, 0+540 to 0+720 @ ZONE-01, Pipe DIA 250mm</t>
  </si>
  <si>
    <t>DAM2-02-09-SAJ-TS9-1-FF-FIR-0022-00</t>
  </si>
  <si>
    <t>Survey Excavation and Compaction Testing FIR for Fire Fighting Pipeline Line #4 RD-01 from Station 0+220 to 0+419.36 @ ZONE-01, Pipe DIA 250mm</t>
  </si>
  <si>
    <t>DAM2-02-09-SAJ-TS9-1-FF-FIR-0024-00</t>
  </si>
  <si>
    <t>Survey FIR for Sand Bedding of Fire Fighting Pipeline Line #4 RD-01 from Station 0+220 to 0+419.36 @ ZONE-01, Pipe DIA 250mm</t>
  </si>
  <si>
    <t>DAM2-02-09-SAJ-TS9-1-FF-FIR-0027-00</t>
  </si>
  <si>
    <t>Mechanical FIR for Installation and Laying of HDPE Pipe Line for Fire Fighting Pipeline-05 RD-02 from Station 1+100 TO 1+180 &amp; Station 1+440 TO 1+563.46, @ ZONE-04</t>
  </si>
  <si>
    <t>B3.1. 33 14 19.04</t>
  </si>
  <si>
    <t>3-outlet fire hydrant (2 x 2.5 inch and 1 x 4.5 inch) in the form of a separate dry vacuum cylinder</t>
  </si>
  <si>
    <t>DAM2-02-09-SAJ-TS9-1-FF-FIR-0074-00</t>
  </si>
  <si>
    <t>Mechanical FIR for Assembly and Installation of Fire Hydrant Appurtenance - (85, 86, 87, 88, 89, 90, 91, 92, 93, 94 and 95) @ Line-05 RD-01 , @ Zone-01</t>
  </si>
  <si>
    <t>B3.33 05 63.04.01</t>
  </si>
  <si>
    <t>Wash out valve chamber; on 110-400 mm diameter pipeline</t>
  </si>
  <si>
    <t>DAM2-02-09-SAJ-TS9-1-FF-FIR-0063-00</t>
  </si>
  <si>
    <t>Survey Excavation and Compaction Testing FIR for Washout Chamber - 182 @ Zone-01</t>
  </si>
  <si>
    <t>DAM2-02-09-SAJ-TS9-1-FF-FIR-0103-00</t>
  </si>
  <si>
    <t>Survey Excavation and Compaction Testing FIR for Washout Chamber – 181 &amp; Chamber-190 @ Zone-04</t>
  </si>
  <si>
    <t>DAM2-02-09-SAJ-TS9-1-FF-FIR-0105-00</t>
  </si>
  <si>
    <t>Fir for Installation of Washout Chamber – 181 &amp; Chamber-190 @ Zone-04</t>
  </si>
  <si>
    <t>B3.2.31 23 16.01</t>
  </si>
  <si>
    <t>Excavation of Potable water pump station, Chlorination and Potable water tank</t>
  </si>
  <si>
    <t>DAM2-02-09-SAJ-TS9-1-STU-FIR-0001-01</t>
  </si>
  <si>
    <t>Inspection for survey works of excavation for bottom of replacement soil (Potable Water Pump Station, Potable Water Tank, and Chlorination Building).</t>
  </si>
  <si>
    <t>DAM2-02-09-SAJ-TS9-1-STU-FIR-0002</t>
  </si>
  <si>
    <t>Inspection for survey works of excavation for bottom of replacement soil of the potable water pump station.</t>
  </si>
  <si>
    <t>B3.2.31 23 23.01</t>
  </si>
  <si>
    <t>Engineering backfiling as per soil report recommendation, including compaction in layers up to the required level ,testing and all required in accordance with the specifications and the supervising Engineer</t>
  </si>
  <si>
    <t>DAM2-02-09-SAJ-TS9-1-STU-FIR-0096</t>
  </si>
  <si>
    <t>Inspection of survey works and compaction testing for the 1st layer of selected engineering fill (25 cm thick) placed as replacement soil at Footing of Potable Water Pump Station.</t>
  </si>
  <si>
    <t>DAM2-02-09-SAJ-TS9-1-STU-FIR-0099</t>
  </si>
  <si>
    <t>Inspection of survey works and compaction testing for the 2nd layer of selected engineering fill (25 cm thick) placed as replacement soil at Footing of Potable Water Pump Station.</t>
  </si>
  <si>
    <t>DAM2-02-09-SAJ-TS9-1-STU-FIR-0132</t>
  </si>
  <si>
    <t>Survey Inspection for Backfill and Compaction Testing of 1st Layer (25 cm) around the Footings of Potable Water Pump Station.</t>
  </si>
  <si>
    <t>DAM2-02-09-SAJ-TS9-1-STU-FIR-0133</t>
  </si>
  <si>
    <t>Survey Inspection for Backfill and Compaction Testing of 2nd Layer (25 cm) around the Footings of Potable Water Pump Station.</t>
  </si>
  <si>
    <t>DAM2-02-09-SAJ-TS9-1-STU-FIR-0144</t>
  </si>
  <si>
    <t>Inspection of survey works and compaction testing for the 1st layer of selected engineering fill (25 cm thick) placed as replacement soil at Potable Water Tank (Part-2)</t>
  </si>
  <si>
    <t>DAM2-02-09-SAJ-TS9-1-STU-FIR-0145</t>
  </si>
  <si>
    <t>Inspection of survey works and compaction testing for the 2nd layer of selected engineering fill (25 cm thick) placed as replacement soil at Potable Water Tank (Part-2)</t>
  </si>
  <si>
    <t>DAM2-02-09-SAJ-TS9-1-STU-FIR-0154</t>
  </si>
  <si>
    <t>Survey Inspection for Backfill and Compaction Testing of 5th Layer (25 cm) around the outsides of Footings of Potable Water Pump Station.</t>
  </si>
  <si>
    <t>DAM2-02-09-SAJ-TS9-1-STU-FIR-0155</t>
  </si>
  <si>
    <t>Survey Inspection for Backfill and Compaction Testing of 6th Layer (25 cm) around the outsides of footings of Potable Water Pump Station</t>
  </si>
  <si>
    <t>DAM2-02-09-SAJ-TS9-1-STU-FIR-0156</t>
  </si>
  <si>
    <t>Survey Inspection for Backfill and Compaction Testing of 5th Layer (25 cm) around the inside and outsides of Footings of Chlorination building.</t>
  </si>
  <si>
    <t>DAM2-02-09-SAJ-TS9-1-STU-FIR-0157</t>
  </si>
  <si>
    <t>Survey Inspection for Backfill and Compaction Testing of 6th Layer (25 cm) around the inside and outsides of Footings of Chlorination building.</t>
  </si>
  <si>
    <t>DAM2-02-09-SAJ-TS9-1-STU-FIR-0162</t>
  </si>
  <si>
    <t>Survey Inspection for Backfill and Compaction Testing of 7th Layer (25 cm) around the Footings of Potable Water Pump Station.</t>
  </si>
  <si>
    <t>DAM2-02-09-SAJ-TS9-1-STU-FIR-0163</t>
  </si>
  <si>
    <t>Survey Inspection for Backfill and Compaction Testing of 7th Layer (25 cm) around the inside and outsides of Footings of Chlorination building.</t>
  </si>
  <si>
    <t>DAM2-02-09-SAJ-TS9-1-STU-FIR-0180</t>
  </si>
  <si>
    <t>Survey Inspection for Backfill and Compaction Testing of 3rd Layer (25 cm) inside the Potable Water Pump Station.</t>
  </si>
  <si>
    <t>DAM2-02-09-SAJ-TS9-1-STU-FIR-0182</t>
  </si>
  <si>
    <t>Survey Inspection for Backfill and Compaction Testing of 5th Layer (25 cm) inside the Potable Water Pump Station.</t>
  </si>
  <si>
    <t>DAM2-02-09-SAJ-TS9-1-STU-FIR-0179</t>
  </si>
  <si>
    <t>Inspection for 50 mm plain concrete of the electrical trench and drain trench inside the potable water pump station.</t>
  </si>
  <si>
    <t>B3.2.03 30 00.03</t>
  </si>
  <si>
    <t>100 mm thickness lean concrete under foundations</t>
  </si>
  <si>
    <t>DAM2-02-09-SAJ-TS9-1-STU-FIR-0017</t>
  </si>
  <si>
    <t>DAM2-02-09-SAJ-TS9-1-STU-FIR-0018</t>
  </si>
  <si>
    <t>Inspection of 100 mm thickness lean concrete under the foundation of Chlorination Building.</t>
  </si>
  <si>
    <t>DAM2-02-09-SAJ-TS9-1-STU-FIR-0019</t>
  </si>
  <si>
    <t>Inspection of 100 mm thickness lean concrete under the foundation of Potable Water Tank (Pit).</t>
  </si>
  <si>
    <t>DAM2-02-09-SAJ-TS9-1-STU-FIR-0052</t>
  </si>
  <si>
    <t>Inspection of 100 mm thickness lean concrete under the foundation of Potable Water Tank (Part 1).</t>
  </si>
  <si>
    <t>DAM2-02-09-SAJ-TS9-1-STU-FIR-0112</t>
  </si>
  <si>
    <t>Survey Inspection of Placement 100 mm thickness lean concrete for Footing of Control Room and Electrical Room (Portable Water Pump Station) as per the attached highlighted approved drawings.</t>
  </si>
  <si>
    <t>B3.2.03 30 00.01</t>
  </si>
  <si>
    <t>Footings for Potable water pump station &amp; Potable water tank &amp; chlorination</t>
  </si>
  <si>
    <t>DAM2-02-09-SAJ-TS9-1-STU-FIR-0048</t>
  </si>
  <si>
    <t>Inspection of Reinforced Concrete Placement for Footings of the Potable Water Pump Station.</t>
  </si>
  <si>
    <t>DAM2-02-09-SAJ-TS9-1-STU-FIR-0049</t>
  </si>
  <si>
    <t>Inspection of Reinforced Concrete Placement for Footings of the Chlorination building.</t>
  </si>
  <si>
    <t>DAM2-02-09-SAJ-TS9-1-STU-FIR-0050</t>
  </si>
  <si>
    <t>Inspection of Reinforced Concrete Placement for Footing of the Potable Water Tank (Pit).</t>
  </si>
  <si>
    <t>DAM2-02-09-SAJ-TS9-1-STU-FIR-0127</t>
  </si>
  <si>
    <t>Survey Inspection of the Formwork and Placement of Reinforced Concrete (C35 MPa) for the Footings of Control Room and LV Room.</t>
  </si>
  <si>
    <t>DAM2-02-09-SAJ-TS9-1-STU-FIR-0086</t>
  </si>
  <si>
    <t>Survey Inspection of the Placement of Reinforced Concrete (C35 MPa) for the Potable Water Tank (Pit) up to +08.27 level, as per the attached highlighted approved drawings.</t>
  </si>
  <si>
    <t>DAM2-02-09-SAJ-TS9-1-STU-FIR-0087</t>
  </si>
  <si>
    <t>Survey Inspection of the Placement of Reinforced Concrete (C35 MPa) for the Potable Water Pump Station Walls and Columns up to UGF (+9.52), as per the attached highlighted approved drawings.</t>
  </si>
  <si>
    <t>DAM2-02-09-SAJ-TS9-1-STU-FIR-0091</t>
  </si>
  <si>
    <t>Survey Inspection of the Placement of Reinforced Concrete (C35 MPa) and Formwork for the Columns (up to 9.29 Level) of Chlorination Building.</t>
  </si>
  <si>
    <t>B3.2.07 13 13.01</t>
  </si>
  <si>
    <t>Water proofing Membrane with 50mm screed protection fc' 20MPa</t>
  </si>
  <si>
    <t>DAM2-02-09-SAJ-TS9-1-STU-FIR-0032-01</t>
  </si>
  <si>
    <t>Inspection of the Waterproofing Membrane with 50 mm Screed Protection (20 MPa) at the Potable Water Pump Station.</t>
  </si>
  <si>
    <t>DAM2-02-09-SAJ-TS9-1-STU-FIR-0033</t>
  </si>
  <si>
    <t>Inspection of the Waterproofing Membrane with 50 mm Screed Protection (20 MPa) at the Chlorination Building.</t>
  </si>
  <si>
    <t>DAM2-02-09-SAJ-TS9-1-STU-FIR-0034</t>
  </si>
  <si>
    <t>Inspection of the Waterproofing Membrane with 50 mm Screed Protection (20 MPa) at the Water Tank (Pit).</t>
  </si>
  <si>
    <t>DAM2-02-09-SAJ-TS9-1-STU-FIR-0055</t>
  </si>
  <si>
    <t>Inspection of the Waterproofing Membrane (4mm thick) with 50 mm Screed Protection (20 MPa) at the Potable Water Tank (Part 1).</t>
  </si>
  <si>
    <t>DAM2-02-09-SAJ-TS9-1-STU-FIR-0117</t>
  </si>
  <si>
    <t>Inspection of the Waterproofing Membrane with 50 mm Screed Protection (20 MPa) over the lean concrete at the Footings of Control Room and LV Room.</t>
  </si>
  <si>
    <t>B3.2.07 13 13.02</t>
  </si>
  <si>
    <t>Water proofing Membrane with protection board</t>
  </si>
  <si>
    <t>DAM2-02-09-SAJ-TS9-1-STU-FIR-0056</t>
  </si>
  <si>
    <t>Inspection of the Waterproofing Membrane (4mm thick) with Protection board over the RC Concrete Footings of the Chlorination Building.</t>
  </si>
  <si>
    <t>DAM2-02-09-SAJ-TS9-1-STU-FIR-0063</t>
  </si>
  <si>
    <t>Inspection of the Waterproofing Membrane (4mm thick) with Protection board over the RC Concrete Footings of the Potable Water Pump Station.</t>
  </si>
  <si>
    <t>DAM2-02-09-SAJ-TS9-1-STU-FIR-0106</t>
  </si>
  <si>
    <t>Inspection of the Waterproofing Membrane (4mm thick) with Protection board over the RC Concrete Columns of the Chlorination Building up to 9.29m Level as per attached Approved Drawing.</t>
  </si>
  <si>
    <t>DAM2-02-09-SAJ-TS9-1-STU-FIR-0107</t>
  </si>
  <si>
    <t>Inspection of the Waterproofing Membrane (4mm thick) with Protection board over the RC Concrete walls and Columns of Portable water Pump Station up to 7.570m Level as per attached Approved Drawing.</t>
  </si>
  <si>
    <t>DAM2-02-09-SAJ-TS9-1-STU-FIR-0110</t>
  </si>
  <si>
    <t>Inspection of the Waterproofing Membrane (4mm thick) with Protection board over the RC Concrete of Portable Water Tank (Sumpit) Footing and Walls up to 7.820m Level as per attached Approved Drawing.</t>
  </si>
  <si>
    <t>DAM2-02-09-SAJ-TS9-1-STU-FIR-0211</t>
  </si>
  <si>
    <t>Inspection of the Waterproofing Membrane (4mm thick) with Protection board over the RC concrete of the Footings and Columns of Control Room and LV Room.</t>
  </si>
  <si>
    <t>DAM2-02-09-SAJ-TS9-1-IRR-FIR-0016</t>
  </si>
  <si>
    <t>Survey Excavation and Compaction Testing FIR for Irrigation Pipeline TSE-3 (RD-02) from Station 1+370.230 TO 1+460.00 &amp; 1+660 TO 1+680 @ ZONE-04</t>
  </si>
  <si>
    <t>DAM2-02-09-SAJ-TS9-1-IRR-FIR-0017</t>
  </si>
  <si>
    <t>Survey FIR for Sand Bedding for Irrigation Pipeline TSE-3 (RD-02) from Station 1+370.230 TO 1+460.00 &amp; 1+660 TO 1+680 @ZONE-04</t>
  </si>
  <si>
    <t>DAM2-02-09-SAJ-TS9-1-IRR-FIR-0031</t>
  </si>
  <si>
    <t>Mechanical FIR for Installation and Laying of HDPE Pipe for Irrigation Pipeline TSE-3 (RD-02) from Station 1+370.230 TO 1+460.00 &amp; 1+660 TO 1+680 @ ZONE-04</t>
  </si>
  <si>
    <t>DAM2-02-09-SAJ-TS9-1-IRR-FIR-0018</t>
  </si>
  <si>
    <t>Survey Excavation and Compaction Testing FIR for Irrigation Pipeline TSE-3 (RD-02) from Station 1+460.00 TO 1+660 &amp; 1+680 TO 1+872.00 @ZONE-04</t>
  </si>
  <si>
    <t>DAM2-02-09-SAJ-TS9-1-IRR-FIR-0019</t>
  </si>
  <si>
    <t>Survey FIR for Sand Bedding for Irrigation Pipeline TSE-3 (RD-02) from Station 1+460.00 TO 1+660 &amp; 1+680 TO 1+872.00@ ZONE-04</t>
  </si>
  <si>
    <t>DAM2-02-09-SAJ-TS9-1-IRR-FIR-0026</t>
  </si>
  <si>
    <t>Survey Excavation and Compaction Testing FIR for Irrigation Pipeline TSE-3 (RD-02) from Station 1+872.00 TO 1+961.642 @ZONE-04</t>
  </si>
  <si>
    <t>DAM2-02-09-SAJ-TS9-1-IRR-FIR-0027</t>
  </si>
  <si>
    <t>Survey FIR for Sand Bedding of Irrigation Pipeline TSE-3 (RD-02) from Station 1+872.00 TO 1+961.642 @ZONE-04</t>
  </si>
  <si>
    <t>DAM2-02-09-SAJ-TS9-1-IRR-FIR-0033</t>
  </si>
  <si>
    <t>Mechanical FIR for Installation and Laying of HDPE Pipe for Irrigation Pipeline TSE-3 (RD-02) from Station 1+460.00 TO 1+660 &amp; 1+680 TO 1+872.00@ ZONE-04</t>
  </si>
  <si>
    <t>DAM2-02-09-SAJ-TS9-1-IRR-FIR-0040</t>
  </si>
  <si>
    <t>Survey Excavation and Compaction Testing FIR for Irrigation Pipeline TSE-3 (RD-02) from Station 1+271.99 TO 1+370.23, @ZONE-04</t>
  </si>
  <si>
    <t>DAM2-02-09-SAJ-TS9-1-IRR-FIR-0041-01</t>
  </si>
  <si>
    <t>Survey Sand Bedding and Compaction Testing FIR for Irrigation Pipeline TSE-3 (RD-02) from Station 1+271.99 TO 1+370.23, @ZONE-04</t>
  </si>
  <si>
    <t>DAM2-02-09-SAJ-TS9-1-IRR-FIR-0045</t>
  </si>
  <si>
    <t>Mechanical FIR  for Installation and Laying off HDPE Pipe Line for Irrigation Pipeline TSE-3 (RD-02) from Station 1+271.99 TO 1+370.23, @ZONE-04</t>
  </si>
  <si>
    <t>DAM2-02-09-SAJ-TS9-1-IRR-FIR-0052</t>
  </si>
  <si>
    <t>Survey and Mechanical FIR for Installation and Laying off HDPE Irrigation Pipeline TSE-3 (RD-02) from Station 1+872.00 TO 1+961.642 @ZONE-04</t>
  </si>
  <si>
    <t>DAM2-02-09-SAJ-TS9-1-IRR-FIR-0054</t>
  </si>
  <si>
    <t>Survey Excavation and Compaction Testing FIR for Irrigation Pipeline (RD-02) from Station 0+305 TO 0+530 @ZONE-04</t>
  </si>
  <si>
    <t>DAM2-02-09-SAJ-TS9-1-IRR-FIR-0055</t>
  </si>
  <si>
    <t>Survey Fir for Sand Bedding and Compaction Testing   Irrigation Pipeline TSE-3 (RD-02) from Station 0+305 TO 0+530 @ZONE-04</t>
  </si>
  <si>
    <t>DAM2-02-09-SAJ-TS9-1-IRR-FIR-0056</t>
  </si>
  <si>
    <t>Survey and Mechanical FIR  for Installation and Laying off HDPE Pipe Line for Irrigation Pipeline TSE-3 (RD-02) from Station 0+305 TO 0+530 @ZONE-04</t>
  </si>
  <si>
    <t>DAM2-02-09-SAJ-TS9-1-IRR-FIR-0057</t>
  </si>
  <si>
    <t>Survey Excavation and Compaction Testing FIR for Irrigation Pipeline TSE-3 (RD-02) from Station 1+032.00 TO 1+271.99, @ZONE-04</t>
  </si>
  <si>
    <t>DAM2-02-09-SAJ-TS9-1-IRR-FIR-0058</t>
  </si>
  <si>
    <t>Survey Sand Bedding and Compaction Testing FIR for Irrigation Pipeline TSE-3 (RD-02) from Station 1+032.00 TO 1+271.99, @ZONE-04</t>
  </si>
  <si>
    <t>DAM2-02-09-SAJ-TS9-1-IRR-FIR-0059</t>
  </si>
  <si>
    <t>Survey and Mechanical FIR for Installation and Laying of HDPE Pipeline of Irrigation Pipeline TSE-3 (RD-02) from Station 1+032.00 TO 1+271.99, @ZONE-04</t>
  </si>
  <si>
    <t>DAM2-02-09-SAJ-TS9-1-IRR-FIR-0060</t>
  </si>
  <si>
    <t>Survey Excavation and Compaction Testing FIR for Irrigation Pipeline TSE-3 (RD-02) from Station 0+262 TO 0+305 &amp; 0+530 TO 0+790 @ZONE-04</t>
  </si>
  <si>
    <t>DAM2-02-09-SAJ-TS9-1-IRR-FIR-0061</t>
  </si>
  <si>
    <t>Survey Fir for Sand Bedding and Compaction Testing   Irrigation Pipeline TSE-3   (RD-02) Station 0+262 TO 0+305 &amp; 0+530 TO 0+790 @ZONE-04</t>
  </si>
  <si>
    <t>DAM2-02-09-SAJ-TS9-1-IRR-FIR-0062</t>
  </si>
  <si>
    <t>Survey and Mechanical FIR for Installation and Laying of HDPE Pipeline TSE-3 of Irrigation Pipeline (RD-02) Station 0+262 TO 0+305 &amp; 0+530 TO 0+790 @ZONE-04</t>
  </si>
  <si>
    <t>B4.33 14 13.07</t>
  </si>
  <si>
    <t>DAM2-02-09-SAJ-TS9-1-IRR-FIR-0001</t>
  </si>
  <si>
    <t>Survey Excavation and Compaction Testing FIR for Irrigation Pipeline TSE-2 (RD-01) from Station 0+324.00 TO 0+776.30 @ZONE-01</t>
  </si>
  <si>
    <t>DAM2-02-09-SAJ-TS9-1-IRR-FIR-0002</t>
  </si>
  <si>
    <t>Survey  FIR for Sand Bedding of  Irrigation Pipeline TSE-2 (RD-01) from Station 0+324.00 TO 0+776.30 @ZONE-01</t>
  </si>
  <si>
    <t>DAM2-02-09-SAJ-TS9-1-IRR-FIR-0004</t>
  </si>
  <si>
    <t>Mechanical FIR for Installation and Laying of HDPE Pipe for Irrigation Network TSE-2 (RD-01) from Station 0+324.00 TO 0+776.30 @ ZONE-01</t>
  </si>
  <si>
    <t>DAM2-02-09-SAJ-TS9-1-IRR-FIR-0007</t>
  </si>
  <si>
    <t>Survey Excavation and Compaction Testing FIR for Irrigation Pipeline TSE-2 (RD-01) from Station 0+090.00 TO 0+160 &amp; 0+240 TO 0+282.00 @ZONE-01</t>
  </si>
  <si>
    <t>DAM2-02-09-SAJ-TS9-1-IRR-FIR-0008</t>
  </si>
  <si>
    <t>Survey FIR for Sand Bedding of Irrigation Pipeline TSE-2 (RD-01) from Station 0+090.00 TO 0+160 &amp; 0+240 TO 0+282.00 @ZONE-01</t>
  </si>
  <si>
    <t>DAM2-02-09-SAJ-TS9-1-IRR-FIR-0012</t>
  </si>
  <si>
    <t>Mechanical FIR for Installation and Laying of HDPE Pipe for Irrigation Network TSE-2 (RD-01) from Station 0+090.00 TO 0+160 &amp; 0+240 TO 0+282.00 @ZONE-01</t>
  </si>
  <si>
    <t>DAM2-02-09-SAJ-TS9-1-IRR-FIR-0013</t>
  </si>
  <si>
    <t>Survey Excavation and Compaction Testing FIR for Irrigation Pipeline TSE-2 (RD-01) from Station 0+282.00TO 0+324.00 @ZONE-01</t>
  </si>
  <si>
    <t>DAM2-02-09-SAJ-TS9-1-IRR-FIR-0014</t>
  </si>
  <si>
    <t>Survey FIR for Sand Bedding for Irrigation Pipeline TSE-2 (RD-01) from Station 0+282.00 TO 0+324.00 @ZONE-01</t>
  </si>
  <si>
    <t>DAM2-02-09-SAJ-TS9-1-IRR-FIR-0028</t>
  </si>
  <si>
    <t>Survey Excavation and Compaction Testing FIR for Irrigation Pipeline TSE-3 (RD-02) from Station 1+961.642 TO 2+015.663 @ZONE-04</t>
  </si>
  <si>
    <t>DAM2-02-09-SAJ-TS9-1-IRR-FIR-0029</t>
  </si>
  <si>
    <t>Survey FIR for Sand Bedding of Irrigation Pipeline TSE-3 (RD-02) from Station 1+961.642 TO 2+015.663 @ZONE-04</t>
  </si>
  <si>
    <t>DAM2-02-09-SAJ-TS9-1-IRR-FIR-0005</t>
  </si>
  <si>
    <t>Survey Excavation and Compaction Testing FIR for Irrigation Pipeline TSE-2 (RD-01) from Station 0+160 TO 0+240 @ZONE-01</t>
  </si>
  <si>
    <t>DAM2-02-09-SAJ-TS9-1-IRR-FIR-0006</t>
  </si>
  <si>
    <t>Survey FIR for Sand Bedding of Irrigation Pipeline TSE-2 (RD-01) from Station 0+160 TO 0+240  @ZONE-01</t>
  </si>
  <si>
    <t>DAM2-02-09-SAJ-TS9-1-IRR-FIR-0011</t>
  </si>
  <si>
    <t>Mechanical FIR for Installation and Laying of HDPE Pipe for Irrigation Network TSE-2 (RD-01) from Station 0+160 TO 0+240 @ZONE-01</t>
  </si>
  <si>
    <t>DAM2-02-09-SAJ-TS9-1-IRR-FIR-0038</t>
  </si>
  <si>
    <t>Survey Excavation and Compaction Testing FIR for Irrigation Pipeline TSE-3 (RD-02) from Station 2+015.663 TO 2+040.00, @ZONE-04</t>
  </si>
  <si>
    <t>DAM2-02-09-SAJ-TS9-1-IRR-FIR-0039-01</t>
  </si>
  <si>
    <t>Survey Sand Bedding and Compaction Testing FIR for Irrigation Pipeline TSE-3 (RD-02) from Station 2+015.663 TO 2+040.00, @ZONE-04</t>
  </si>
  <si>
    <t>DAM2-02-09-SAJ-TS9-1-IRR-FIR-0044</t>
  </si>
  <si>
    <t>Mechanical FIR  for Installation and Laying off HDPE Pipe Line for Irrigation Pipeline TSE-3 (RD-02) from Station 2+015.663 TO 2+040.00, @ZONE-04</t>
  </si>
  <si>
    <t>DAM2-02-09-SAJ-TS9-1-IRR-FIR-0051</t>
  </si>
  <si>
    <t>Survey and Mechanical FIR for Installation and Laying off HDPE Irrigation Pipeline TSE-2 (RD-01) from Station 0+282.00TO 0+324.00 @ZONE-01</t>
  </si>
  <si>
    <t>DAM2-02-09-SAJ-TS9-1-IRR-FIR-0053</t>
  </si>
  <si>
    <t>Survey and Mechanical FIR for Installation and Laying off HDPE Irrigation Pipeline TSE-3 (RD-02) from Station 1+961.642 TO 2+015.663 @ZONE-04</t>
  </si>
  <si>
    <t>B4.33 14 13.08</t>
  </si>
  <si>
    <t>125mm Diameter Depth: 0.0m - 1.5m</t>
  </si>
  <si>
    <t>DAM2-02-09-SAJ-TS9-1-IRR-FIR-0035</t>
  </si>
  <si>
    <t>Survey and Compaction FIR for Excavation, Bedding and Pipe Installation Irrigation Pipeline TSE-1 (Entrance RD1) to close out the verification of  NCR# 18 from Station 0+125.351 TO 0+450.00, @ZONE-02</t>
  </si>
  <si>
    <t>DAM2-02-09-SAJ-TS9-1-IRR-FIR-0036</t>
  </si>
  <si>
    <t>Mechanical FIR for  Installation and Laying off  Irrigation Pipeline TSE-1 (Entrance RD1) from Station 0+125.351 TO 0+450.00, @ZONE-02</t>
  </si>
  <si>
    <t>DAM2-02-09-SAJ-TS9-1-SEW-FIR-0013-00</t>
  </si>
  <si>
    <t>Survey Excavation and compaction test FIR for sewerage Pipe line from MH-B- 33/1 TO MH-B- 33/0 LINE B @ ZONE-01 (Length :30.40 m)</t>
  </si>
  <si>
    <t>DAM2-02-09-SAJ-TS9-1-SEW-FIR-0021-00</t>
  </si>
  <si>
    <t>Survey Gravel Bedding FIR for sewerage Pipe line from MH-B- 33/1 TO MH-B- 33/0, LINE B @ ZONE-01 (Length: 28.60 m)</t>
  </si>
  <si>
    <t>DAM2-02-09-SAJ-TS9-1-SEW-FIR-0024-01</t>
  </si>
  <si>
    <t>Survey FIR for Installation and Laying of Sewerage Pipeline plot connection for MH-B-33/1 &amp;  MH-B-33/0 Line B @ Zone-1 DIA 150mm</t>
  </si>
  <si>
    <t>DAM2-02-09-SAJ-TS9-1-SEW-FIR-0035-00</t>
  </si>
  <si>
    <t>Survey Excavation and Compaction Test FIR of the Sewerage Pipe Line from MH-B-39 TO MH-B-40, LINE B @ ZONE-01</t>
  </si>
  <si>
    <t>DAM2-02-09-SAJ-TS9-1-SEW-FIR-0036-00</t>
  </si>
  <si>
    <t>Survey Sand Bedding FIR of Sewerage Pipe Line from MH-B39 TO MH-B-40, LINE B @ ZONE-01</t>
  </si>
  <si>
    <t>DAM2-02-09-SAJ-TS9-1-SEW-FIR-0056-00</t>
  </si>
  <si>
    <t xml:space="preserve">Mechanical FIR Installation and Laying of Sewerage Pipe line fromMH-B-40 TO MH-B-39 </t>
  </si>
  <si>
    <t>DAM2-02-09-SAJ-TS9-1-SEW-FIR-0057-00</t>
  </si>
  <si>
    <t xml:space="preserve">Mechanical FIR for initial Air Test of GRP Sewerage Pipe Line form MH-B-40 TO MH-B-39 </t>
  </si>
  <si>
    <t>DAM2-02-09-SAJ-TS9-1-SEW-FIR-0046-00</t>
  </si>
  <si>
    <t>Survey Excavation and Compaction Testing FIR of Sewerage Pipe Line from MH-B-26-2 TO MH-B-26-1, LINE B @ ZONE-01</t>
  </si>
  <si>
    <t>DAM2-02-09-SAJ-TS9-1-SEW-FIR-0050-00</t>
  </si>
  <si>
    <t>Survey FIR for Geotextile &amp; Gravel Bedding FIR for sewerage Pipe line from MH-B- 26-2 TO MH-B- 26-1, LINE B @ ZONE-01</t>
  </si>
  <si>
    <t>DAM2-02-09-SAJ-TS9-1-SEW-FIR-0069-00</t>
  </si>
  <si>
    <t>Mechanical FIR Installation and Laying of Sewerage for Pipe Line form MH-B-26-1 TO MH-B-26-2 Pipe DIA 150MM</t>
  </si>
  <si>
    <t>DAM2-02-09-SAJ-TS9-1-SEW-FIR-0070-00</t>
  </si>
  <si>
    <t>Mechanical FIR initial Air Test of Sewerage for Pipe Line form MH-B-26-1 TO MH-B-26-2 Pipe DIA 150MM</t>
  </si>
  <si>
    <t>DAM2-02-09-SAJ-TS9-1-SEW-FIR-0078-00</t>
  </si>
  <si>
    <t>Survey Excavation and Compaction Testing FIR of Sewerage Pipe Line from MH-B-36-0 TO MH-B-36/1, LINE B @ ZONE-01</t>
  </si>
  <si>
    <t>DAM2-02-09-SAJ-TS9-1-SEW-FIR-0091-00</t>
  </si>
  <si>
    <t>Survey Sand Bedding FIR of Sewerage Pipe Line from MH-B36/0 TO MH-B-36/1, LINE B @ ZONE-01</t>
  </si>
  <si>
    <t>DAM2-02-09-SAJ-TS9-1-SEW-FIR-0096-00</t>
  </si>
  <si>
    <t>Mechanical FIR Installation and Laying of Sewerage for Pipe Line form MH-B-36/0 TO MH-B-36/1 Pipe DIA 200MM</t>
  </si>
  <si>
    <t>DAM2-02-09-SAJ-TS9-1-SEW-FIR-0097-00</t>
  </si>
  <si>
    <t>Mechanical FIR initial Air Test of Sewerage for Pipe Line form MH-B-36/0 TO MH-B-36/1, Line B Pipe DIA 200MM</t>
  </si>
  <si>
    <t>DAM2-02-09-SAJ-TS9-1-SEW-FIR-0081-00</t>
  </si>
  <si>
    <t>Mechanical FIR initial Air Test of Sewerage for Pipe Line form MH-B-33/0 TO MH-B-33/1 Pipe DIA 150MM, Line B @ ZONE-01</t>
  </si>
  <si>
    <t>DAM2-02-09-SAJ-TS9-1-SEW-FIR-0090-00</t>
  </si>
  <si>
    <t>Survey Excavation and Compaction Testing FIR of Sewerage Pipe Line from MH-B-31-0 TO MH-B-31/1, LINE B @ ZONE-01</t>
  </si>
  <si>
    <t>DAM2-02-09-SAJ-TS9-1-SEW-FIR-0106-00</t>
  </si>
  <si>
    <t>Civil FIR for Backfill and Compaction Test 2nd Layer of Sewerage Network from MH-B-33/0 TO MH-B-33/1, LINE B @ZONE-01 Pipe DIA 150MM (Thickness 30cm)</t>
  </si>
  <si>
    <t>DAM2-02-09-SAJ-TS9-1-SEW-FIR-0107-00</t>
  </si>
  <si>
    <t>DAM2-02-09-SAJ-TS9-1-SEW-FIR-0109-00</t>
  </si>
  <si>
    <t>Survey Sand Bedding FIR of Sewerage Pipe Line from MH-B31/0 TO MH-B-31/1, LINE B @ ZONE-01</t>
  </si>
  <si>
    <t>DAM2-02-09-SAJ-TS9-1-SEW-FIR-0122-00</t>
  </si>
  <si>
    <t>Mechanical FIR initial Air Test of Sewerage for Pipe Line form MH-B-31/0 TO MH-B-31/1, Line B Pipe DIA 150MM</t>
  </si>
  <si>
    <t>DAM2-02-09-SAJ-TS9-1-SEW-FIR-0129-00</t>
  </si>
  <si>
    <t>Survey FIR for Backfill and Compaction Testing 2ndLayer above the Sewerage Pipeline from MH-B-31/0 TO MH-B-31/1, LINE B @ ZONE-01</t>
  </si>
  <si>
    <t>DAM2-02-09-SAJ-TS9-1-SEW-FIR-0130-00</t>
  </si>
  <si>
    <t>Survey FIR for Backfill and Compaction Testing 3rd Layer above the Sewerage Pipeline from MH-B-31/0 TO MH-B-31/1, LINE B @ ZONE-01</t>
  </si>
  <si>
    <t>DAM2-02-09-SAJ-TS9-1-SEW-FIR-0137-00</t>
  </si>
  <si>
    <t>Survey FIR for Excavation and Compaction Testing of Sewerage Pipeline from MH-B-28/0 TO MH-B-28/1, LINE B @ ZONE-01</t>
  </si>
  <si>
    <t>DAM2-02-09-SAJ-TS9-1-SEW-FIR-0140-00</t>
  </si>
  <si>
    <t>Survey FIR for Sand Bedding of Sewerage Pipeline from MH-B-28/0 TO MH-B-28/1, LINE B @ ZONE-01</t>
  </si>
  <si>
    <t>DAM2-02-09-SAJ-TS9-1-SEW-FIR-0190-00</t>
  </si>
  <si>
    <t>Mechanical FIR for Installation and Laying of Sewerage Pipeline form MH-B-28/0 TO MH-B-28/1, LINE B @ ZONE-01 Pipe DIA 150MM</t>
  </si>
  <si>
    <t>DAM2-02-09-SAJ-TS9-1-SEW-FIR-0212-00</t>
  </si>
  <si>
    <t>Mechanical FIR Initial Air Test of Sewerage Pipeline form MH-B-28/0 TO MH-B-28/1, Line B @ ZONE-01 Pipe DIA 150MM</t>
  </si>
  <si>
    <t>DAM2-02-09-SAJ-TS9-1-SEW-FIR-0184-00</t>
  </si>
  <si>
    <t>Survey FIR for Excavation and Compaction Testing of Sewerage Pipeline from MH-A-28 TO MH-A-27/0, LINE A @ ZONE-04</t>
  </si>
  <si>
    <t>DAM2-02-09-SAJ-TS9-1-SEW-FIR-0194-00</t>
  </si>
  <si>
    <t>Survey FIR for Sand Bedding of Sewerage Pipeline from MH-A-28 TO MH-A-27, LINE A @ ZONE-04</t>
  </si>
  <si>
    <t>DAM2-02-09-SAJ-TS9-1-SEW-FIR-0201-00</t>
  </si>
  <si>
    <t>Mechanical FIR for Installation and Laying of Sewerage Pipeline form MH-A-28 TO MH-A-27/0, LINE A @ ZONE-04 Pipe DIA 150MM</t>
  </si>
  <si>
    <t>DAM2-02-09-SAJ-TS9-1-SEW-FIR-0213-00</t>
  </si>
  <si>
    <t>Mechanical FIR Initial Air Test of Sewerage Pipeline form MH-A-28 TO MH-A-27, Line A @ ZONE-04 Pipe DIA 150MM</t>
  </si>
  <si>
    <t>DAM2-02-09-SAJ-TS9-1-SEW-FIR-0252-00</t>
  </si>
  <si>
    <t>Survey FIR for Excavation and Compaction Testing of Sewerage Pipeline from MH-B-4-2-4 TO MH-B-4-2-3, LINE B @ ZONE-03</t>
  </si>
  <si>
    <t>DAM2-02-09-SAJ-TS9-1-SEW-FIR-0253-00</t>
  </si>
  <si>
    <t>Survey FIR for Sand Bedding of Sewerage Pipeline from MH-B-4-2-4 TO MH-B-4-2-3 , LINE B @ ZONE-03</t>
  </si>
  <si>
    <t>DAM2-02-09-SAJ-TS9-1-SEW-FIR-0265-00</t>
  </si>
  <si>
    <t>Mechanical FIR for Installation and Laying of Sewerage Pipeline from MH-B-4-2-4 TO MH-B-4-2-3, LINE B @ ZONE-01 Pipe DIA 150MM</t>
  </si>
  <si>
    <t>DAM2-02-09-SAJ-TS9-1-SEW-FIR-0268-00</t>
  </si>
  <si>
    <t>Mechanical FIR Initial Air Test of Sewerage Pipeline form MH-4-2-4 TO MH-4-2-3, LINE B @ ZONE-03 Pipe DIA 150MM</t>
  </si>
  <si>
    <t>DAM2-02-09-SAJ-TS9-1-SEW-FIR-0350-00</t>
  </si>
  <si>
    <t>Survey FIR for Backfill and Compaction Testing 3rd Layer above the Sewerage Pipeline from MH-B-4-2-4 TO MH-B-4-2-3, @ZONE-03</t>
  </si>
  <si>
    <t>150mm Diameter  Depth: 1.51m - 2.5m</t>
  </si>
  <si>
    <t>DAM2-02-09-SAJ-TS9-1-SEW-FIR-0438-00</t>
  </si>
  <si>
    <t>Survey FIR for Excavation and Compaction Testing of Sewerage Pipeline from MH-A-14-5/1 TO MH-A-14-5/0, @ ZONE-04</t>
  </si>
  <si>
    <t>DAM2-02-09-SAJ-TS9-1-SEW-FIR-0439-00</t>
  </si>
  <si>
    <t>Survey FIR for Sand Bedding of Sewerage Pipeline from MH-A-14-5/1 TO MH-A-14-5/0, @ ZONE-04</t>
  </si>
  <si>
    <t>DAM2-02-09-SAJ-TS9-1-SEW-FIR-0509-00</t>
  </si>
  <si>
    <t>Survey FIR for Excavation and Compaction Testing of Sewerage Pipeline from MH-A-2-3 TO MH-A-2-4, @ ZONE-03</t>
  </si>
  <si>
    <t>DAM2-02-09-SAJ-TS9-1-SEW-FIR-0513-00</t>
  </si>
  <si>
    <t>Survey FIR for Sand Bedding of Sewerage Pipeline from MH-A-2-3 TO MH-A-2-4, @ ZONE-03</t>
  </si>
  <si>
    <t>DAM2-02-09-SAJ-TS9-1-SEW-FIR-0655-00</t>
  </si>
  <si>
    <t>Mechanical FIR for Installation and Laying of Sewerage Pipeline from MH-A-2-3 TO MH-A-2-4, @ ZONE-03</t>
  </si>
  <si>
    <t>DAM2-02-09-SAJ-TS9-1-SEW-FIR-0687-00</t>
  </si>
  <si>
    <t>Survey FIR for Backfill and Compaction Testing 2nd Layer above the Sewerage Pipeline from MH-A-2-3 TO MH-A-2-4, @ ZONE-03</t>
  </si>
  <si>
    <t>DAM2-02-09-SAJ-TS9-1-SEW-FIR-0718-00</t>
  </si>
  <si>
    <t>Survey FIR for Excavation and Compaction Testing of Sewerage Pipeline from MH-B-22-2 TO MH-B-22-1, @ ZONE-02</t>
  </si>
  <si>
    <t>DAM2-02-09-SAJ-TS9-1-SEW-FIR-0729-00</t>
  </si>
  <si>
    <t>Survey FIR for Backfill and Compaction Testing 4th Layer above the Sewerage Pipeline from MH-A-2-3 TO MH-A-2-4, @ ZONE-03</t>
  </si>
  <si>
    <t>DAM2-02-09-SAJ-TS9-1-SEW-FIR-0781-00</t>
  </si>
  <si>
    <t>Survey FIR for Sand Bedding of Sewerage Pipeline from MH-B-22-2 TO MH-B-22-1, @ ZONE-02</t>
  </si>
  <si>
    <t>DAM2-02-09-SAJ-TS9-1-SEW-FIR-0923-00</t>
  </si>
  <si>
    <t>Mechanical FIR for Installation and Laying of Sewerage Pipeline from MH-A-14-5/1 TO MH-A-14-5/0, @ ZONE-04</t>
  </si>
  <si>
    <t>DAM2-02-09-SAJ-TS9-1-SEW-FIR-0939</t>
  </si>
  <si>
    <t>Survey FIR for Excavation and Compaction Testing of Sewerage Pipeline from MH-A-27-1 TO MH-A-27/0, @ ZONE-04</t>
  </si>
  <si>
    <t>DAM2-02-09-SAJ-TS9-1-SEW-FIR-0940</t>
  </si>
  <si>
    <t>Survey FIR for Excavation and Compaction Testing of Sewerage Pipeline from MH-A-25-1 TO MH-A-25/0, @ ZONE-04</t>
  </si>
  <si>
    <t>DAM2-02-09-SAJ-TS9-1-SEW-FIR-0942</t>
  </si>
  <si>
    <t>Survey FIR for Sand Bedding and Compaction Testing of Sewerage Pipeline from MH-A-27-1 TO MH-A-27/0, @ ZONE-04</t>
  </si>
  <si>
    <t>DAM2-02-09-SAJ-TS9-1-SEW-FIR-0943</t>
  </si>
  <si>
    <t>Survey FIR for Sand Bedding and Compaction Testing of Sewerage Pipeline from MH-A-25-1 TO MH-A-25/0, @ ZONE-04</t>
  </si>
  <si>
    <t>DAM2-02-09-SAJ-TS9-1-SEW-FIR-0945</t>
  </si>
  <si>
    <t>Survey FIR for Excavation and Compaction Testing of Sewerage Pipeline from MH-A-18-5-1 TO MH-A-18-5/0, @ ZONE-04</t>
  </si>
  <si>
    <t>DAM2-02-09-SAJ-TS9-1-SEW-FIR-0946</t>
  </si>
  <si>
    <t>Survey FIR for Sand Bedding and Compaction Testing of Sewerage Pipeline from MH-A-18-5-1 TO MH-A-18-5/0, @ ZONE-04</t>
  </si>
  <si>
    <t>DAM2-02-09-SAJ-TS9-1-SEW-FIR-0954</t>
  </si>
  <si>
    <t>Mechanical FIR for Installation and Laying of Sewerage Pipeline from MH-A-25-1 TO MH-A-25/0, @ ZONE-04</t>
  </si>
  <si>
    <t>DAM2-02-09-SAJ-TS9-1-SEW-FIR-0956</t>
  </si>
  <si>
    <t>Mechanical FIR for Installation and Laying of Sewerage Pipeline from MH-A-27-1 TO MH-A-27/0, @ ZONE-04</t>
  </si>
  <si>
    <t>DAM2-02-09-SAJ-TS9-1-SEW-FIR-0965</t>
  </si>
  <si>
    <t>Survey FIR for Excavation and Compaction Testing of Sewerage Pipeline from MH-A-10-6 TO MH-A-10-5/0, @ ZONE-04</t>
  </si>
  <si>
    <t>DAM2-02-09-SAJ-TS9-1-SEW-FIR-0966</t>
  </si>
  <si>
    <t>Survey FIR for Sand Bedding and Compaction Testing of Sewerage Pipeline from MH-A-10-6 TO MH-A-10-5/0, @ ZONE-04</t>
  </si>
  <si>
    <t>DAM2-02-09-SAJ-TS9-1-SEW-FIR-0970</t>
  </si>
  <si>
    <t>Mechanical FIR for Installation and Laying of Sewerage Pipeline from MH-A-18-5-1 TO MH-A-18-5/0, @ ZONE-04</t>
  </si>
  <si>
    <t>DAM2-02-09-SAJ-TS9-1-SEW-FIR-0976</t>
  </si>
  <si>
    <t>Mechanical FIR for Installation and Laying of Sewerage Pipeline from MH-A-10-6 TO MH-A-10-5/0, @ ZONE-04</t>
  </si>
  <si>
    <t>DAM2-02-09-SAJ-TS9-1-SEW-FIR-0996</t>
  </si>
  <si>
    <t>Survey FIR for Backfill and Compaction Testing 2nd Layer above the Sewerage Pipeline MH-A-18-5-1 TO MH-A-18-5/0, ZONE-04</t>
  </si>
  <si>
    <t>DAM2-02-09-SAJ-TS9-1-SEW-FIR-0998</t>
  </si>
  <si>
    <t>Survey FIR for Backfill and Compaction Testing 2nd Layer above the Sewerage Pipeline MH-A-14-5/1 TO MH-A-14-5/0, ZONE-04</t>
  </si>
  <si>
    <t>DAM2-02-09-SAJ-TS9-1-SEW-FIR-1000</t>
  </si>
  <si>
    <t>Survey FIR for Backfill and Compaction Testing 2nd Layer above the Sewerage Pipeline from MH-A-10-6 TO MH-A-10-5/0, ZONE-04</t>
  </si>
  <si>
    <t>DAM2-02-09-SAJ-TS9-1-SEW-FIR-1197</t>
  </si>
  <si>
    <t>Survey FIR for Backfill and Compaction Testing  2nd Layer above the Sewerage Pipeline from MH-A-28 TO MH-A-27/0 @ ZONE-04</t>
  </si>
  <si>
    <t>DAM2-02-09-SAJ-TS9-1-SEW-FIR-1300</t>
  </si>
  <si>
    <t>Survey FIR for Backfill and Compaction Testing 2nd Layer above the Sewerage Pipeline from 
 MH-B-39 TO MH-B-40 dia 150 mm
 MH-B-28 TO MH-B-28-1 dia 150 mm
 MH-B-36 TO MH-B-36-1 dia 150mm @ ZONE-01</t>
  </si>
  <si>
    <t>DAM2-02-09-SAJ-TS9-1-SEW-FIR-1302</t>
  </si>
  <si>
    <t>Survey FIR for Backfill and Compaction Testing 3rd Layer above the Sewerage Pipeline from 
MH-B-26-1 TO MH-B-26-2, dia 150 mm
@ ZONE-01</t>
  </si>
  <si>
    <t>DAM2-02-09-SAJ-TS9-1-SEW-FIR-1307</t>
  </si>
  <si>
    <t>Survey FIR for Backfill and Compaction Testing 4th Layer above the Sewerage Pipeline from 
 MH-B-39 TO MH-B-40 dia 150 mm
 MH-B-28 TO MH-B-28-1 dia 150 mm
 MH-B-36 TO MH-B-36-1 dia 150mm @ ZONE-01</t>
  </si>
  <si>
    <t>B5.33 31 00.01.02</t>
  </si>
  <si>
    <t>DAM2-02-09-SAJ-TS9-1-SEW-FIR-0365-00</t>
  </si>
  <si>
    <t>Survey FIR for Excavation and Compaction Testing of Sewerage Pipeline from MH-A-10-1-1 TO MH-A-10-1/0, @ ZONE-04</t>
  </si>
  <si>
    <t>DAM2-02-09-SAJ-TS9-1-SEW-FIR-0366-00</t>
  </si>
  <si>
    <t>Survey FIR for Sand Bedding of Sewerage Pipeline from MH-A-10-1-1 TO MH-A-10-1/0, @ ZONE-04</t>
  </si>
  <si>
    <t>DAM2-02-09-SAJ-TS9-1-SEW-FIR-0380-00</t>
  </si>
  <si>
    <t>Mechanical FIR for Installation and Laying of Sewerage Pipeline from MH-A-10-1-1 TO MH-A-10-1/0 @ ZONE-04, Pipe DIA 150mm</t>
  </si>
  <si>
    <t>DAM2-02-09-SAJ-TS9-1-SEW-FIR-0370-00</t>
  </si>
  <si>
    <t>Survey FIR for Excavation and Compaction Testing of Sewerage Pipeline from MH-B-12-2/0 TO MH-B-12-1, @ ZONE-03</t>
  </si>
  <si>
    <t>DAM2-02-09-SAJ-TS9-1-SEW-FIR-0381-00</t>
  </si>
  <si>
    <t xml:space="preserve">Survey FIR for Sand Bedding of Sewerage Pipeline from MH-B-12-2/0 TO MH-B-12-1, @ ZONE-03Survey </t>
  </si>
  <si>
    <t>DAM2-02-09-SAJ-TS9-1-SEW-FIR-0383-00</t>
  </si>
  <si>
    <t>Mechanical FIR for Installation and Laying of Sewerage Pipeline from MH-B-12-2/0 TO MH-B-12-1, @ ZONE-03</t>
  </si>
  <si>
    <t>DAM2-02-09-SAJ-TS9-1-SEW-FIR-0426-00</t>
  </si>
  <si>
    <t>Survey FIR for Excavation and Compaction Testing of Sewerage Pipeline from MH-A-14-5/0 TO MH-A-14-4, @ ZONE-04</t>
  </si>
  <si>
    <t>DAM2-02-09-SAJ-TS9-1-SEW-FIR-0428-00</t>
  </si>
  <si>
    <t>Survey FIR for Sand Bedding of Sewerage Pipeline from MH-A-14-5/0 TO MH-A-14-4, @ ZONE-04</t>
  </si>
  <si>
    <t>DAM2-02-09-SAJ-TS9-1-SEW-FIR-0436-00</t>
  </si>
  <si>
    <t>Mechanical FIR for Installation and Laying of Sewerage Pipeline from MH-A-14-5/0 TO MH-A-14-4, @ ZONE-04</t>
  </si>
  <si>
    <t>DAM2-02-09-SAJ-TS9-1-SEW-FIR-0530-00</t>
  </si>
  <si>
    <t>Mechanical FIR Initial Air Test of Sewerage Pipeline form MH-A-14-5/0 TO MH-A-14-4, LINE A @ ZONE-04</t>
  </si>
  <si>
    <t>DAM2-02-09-SAJ-TS9-1-SEW-FIR-0440-00</t>
  </si>
  <si>
    <t>Survey FIR for Excavation and Compaction Testing of Sewerage Pipeline from MH-A-14-3/1 TO MH-A-14-3/0, @ ZONE-04</t>
  </si>
  <si>
    <t>DAM2-02-09-SAJ-TS9-1-SEW-FIR-0441-00</t>
  </si>
  <si>
    <t>Survey FIR for Sand Bedding of Sewerage Pipeline from MH-A-14-3/1 TO MH-A-14-3/0, @ ZONE-04</t>
  </si>
  <si>
    <t>DAM2-02-09-SAJ-TS9-1-SEW-FIR-0442-00</t>
  </si>
  <si>
    <t>Survey FIR for Excavation and Compaction Testing of Sewerage Pipeline from MH-A-18-5/0 TO MH-A-18-4, @ ZONE-04</t>
  </si>
  <si>
    <t>DAM2-02-09-SAJ-TS9-1-SEW-FIR-0443-00</t>
  </si>
  <si>
    <t>Survey FIR for Sand Bedding of Sewerage Pipeline from MH-A-18-5/0 TO MH-A-18-4, @ ZONE-04</t>
  </si>
  <si>
    <t>DAM2-02-09-SAJ-TS9-1-SEW-FIR-0893-00</t>
  </si>
  <si>
    <t>Survey FIR for Backfill and Compaction Testing 4th Layer above the Sewerage Pipeline from MH-A-10-1-1 TO MH-A-10-1/0, ZONE-04</t>
  </si>
  <si>
    <t>DAM2-02-09-SAJ-TS9-1-SEW-FIR-0918-00</t>
  </si>
  <si>
    <t>Survey FIR for Excavation and Compaction Testing of Sewerage Pipeline from MH-A-14-1-1 TO MH-A-14-1/0, @ ZONE-04</t>
  </si>
  <si>
    <t>DAM2-02-09-SAJ-TS9-1-SEW-FIR-0919-00</t>
  </si>
  <si>
    <t>Survey FIR for Sand Bedding and Compaction Testing of Sewerage Pipeline from MH-A-14-1-1 TO MH-A-14-1/0, @ ZONE-04</t>
  </si>
  <si>
    <t>DAM2-02-09-SAJ-TS9-1-SEW-FIR-0921-00</t>
  </si>
  <si>
    <t>Mechanical FIR for Installation and Laying of Sewerage Pipeline from MH-A-14-3/1 TO MH-A-14-3/1, @ ZONE-04</t>
  </si>
  <si>
    <t>DAM2-02-09-SAJ-TS9-1-SEW-FIR-0941</t>
  </si>
  <si>
    <t>Survey FIR for Excavation and Compaction Testing of Sewerage Pipeline from MH-A-23-1 TO MH-A-23/0, @ ZONE-04</t>
  </si>
  <si>
    <t>DAM2-02-09-SAJ-TS9-1-SEW-FIR-0944</t>
  </si>
  <si>
    <t>Survey FIR for Sand Bedding and Compaction Testing of Sewerage Pipeline from MH-A-23-1 TO MH-A-23/0, @ ZONE-04</t>
  </si>
  <si>
    <t>DAM2-02-09-SAJ-TS9-1-SEW-FIR-0947</t>
  </si>
  <si>
    <t>Survey FIR for Excavation and Compaction Testing of Sewerage Pipeline from MH-A-18-3-1 TO MH-A-18-3/0, @ ZONE-04</t>
  </si>
  <si>
    <t>DAM2-02-09-SAJ-TS9-1-SEW-FIR-0948</t>
  </si>
  <si>
    <t>Survey FIR for Sand Bedding and Compaction Testing of Sewerage Pipeline from MH-A-18-3-1 TO MH-A-18-3/0, @ ZONE-04</t>
  </si>
  <si>
    <t>DAM2-02-09-SAJ-TS9-1-SEW-FIR-0950</t>
  </si>
  <si>
    <t>Mechanical FIR for Installation and Laying of Sewerage Pipeline from MH-A-14-1-1 TO MH-A-14-1/0, @ ZONE-04</t>
  </si>
  <si>
    <t>DAM2-02-09-SAJ-TS9-1-SEW-FIR-0952</t>
  </si>
  <si>
    <t>Mechanical FIR for Installation and Laying of Sewerage Pipeline from MH-A-23-1 TO MH-A-23/0, @ ZONE-04</t>
  </si>
  <si>
    <t>DAM2-02-09-SAJ-TS9-1-SEW-FIR-0968</t>
  </si>
  <si>
    <t>Mechanical FIR for Installation and Laying of Sewerage Pipeline from MH-A-18-3-1 TO MH-A-18-3/0, @ ZONE-04</t>
  </si>
  <si>
    <t>DAM2-02-09-SAJ-TS9-1-SEW-FIR-0978</t>
  </si>
  <si>
    <t>Mechanical FIR for Installation and Laying of Sewerage Pipeline from MH-A-18-5/0 TO MH-A-18-4, @ ZONE-04</t>
  </si>
  <si>
    <t>DAM2-02-09-SAJ-TS9-1-SEW-FIR-0991</t>
  </si>
  <si>
    <t>Survey FIR for Excavation and Compaction Testing of the Sewerage Pipeline from MH-A-18-1-1 TO MH-A-18-1/0, ZONE-04</t>
  </si>
  <si>
    <t>DAM2-02-09-SAJ-TS9-1-SEW-FIR-0994</t>
  </si>
  <si>
    <t>Survey FIR for Sand Bedding and Compaction Testing of the Sewerage Pipeline MH-A-18-1-1 TO MH-A-18-1/0, ZONE-04</t>
  </si>
  <si>
    <t>DAM2-02-09-SAJ-TS9-1-SEW-FIR-1002</t>
  </si>
  <si>
    <t>Mechanical FIR for Installation and Laying off the Sewerage Pipeline from MH-A-18-1-1 TO MH-A-18-1/0, ZONE-04</t>
  </si>
  <si>
    <t>DAM2-02-09-SAJ-TS9-1-SEW-FIR-1085</t>
  </si>
  <si>
    <t>Survey FIR for Backfill and Compaction Testing 3rd Layer above the Sewerage Pipeline MH-A-18-5/0 TO MH-A-18-4, ZONE-04</t>
  </si>
  <si>
    <t>DAM2-02-09-SAJ-TS9-1-SEW-FIR-1117</t>
  </si>
  <si>
    <t>Survey FIR for Backfill and Compaction Testing Final Layer Prior to Capping Layer above the Sewerage Pipeline MH-A-18-5/0 TO MH-A-18-4, ZONE-04</t>
  </si>
  <si>
    <t>DAM2-02-09-SAJ-TS9-1-SEW-FIR-1208</t>
  </si>
  <si>
    <t>Survey FIR for Backfill and Compaction Testing 3rd Layer above the Sewerage Pipeline from MH-A-14-5/0 TO MH-A-14-4 @ ZONE-04</t>
  </si>
  <si>
    <t>DAM2-02-09-SAJ-TS9-1-SEW-FIR-1215</t>
  </si>
  <si>
    <t>Survey FIR for Backfill and Compaction Testing  4th Layer above the Sewerage Pipeline from MH-A-14-1-1 TO MH-A-14-1/0 @ ZONE-04</t>
  </si>
  <si>
    <t>DAM2-02-09-SAJ-TS9-1-SEW-FIR-1304</t>
  </si>
  <si>
    <t>FIR for Excavation for the Sewerage Pipeline from 
MH-A-10-3-1 TO MH-A-10-3/0
@ ZONE-04</t>
  </si>
  <si>
    <t>DAM2-02-09-SAJ-TS9-1-SEW-FIR-1305</t>
  </si>
  <si>
    <t>FIR for SAND BEDDING for the Sewerage Pipeline from 
MH-A-10-3-1 TO MH-A-10-3/0
@ ZONE-04</t>
  </si>
  <si>
    <t>DAM2-02-09-SAJ-TS9-1-SEW-FIR-1309</t>
  </si>
  <si>
    <t>Survey and mechanical FIR for Pipe installation for the Sewerage pipe line From MH-A-10-3-1 TO MH-A-10-3/0
@ ZONE-04</t>
  </si>
  <si>
    <t>DAM2-02-09-SAJ-TS9-1-SEW-FIR-1310</t>
  </si>
  <si>
    <t>Survey FIR for Backfill and Compaction Testing 6th Layer above the Sewerage Pipeline from 
MH-B-23 TO MH-B-24, dia 200 mm
MH-B-29 TO MH-B-30, dia 200 mm
MH-B-30 TO MH-B-31, dia 200 mm
MH-B-31 TO MH-B-32, dia 200 mm
@ ZONE-01</t>
  </si>
  <si>
    <t>B5.33 31 00.02.01</t>
  </si>
  <si>
    <t>200mm Diameter depth less than 1.5m</t>
  </si>
  <si>
    <t>DAM2-02-09-SAJ-TS9-1-SEW-FIR-0003-00</t>
  </si>
  <si>
    <t xml:space="preserve">Excavation and Compaction FIR for sewerage Pipe line from MH-B-34 TO MH MH-B- 33, LINE 01 @ ZONE-01. </t>
  </si>
  <si>
    <t>DAM2-02-09-SAJ-TS9-1-SEW-FIR-0006-01</t>
  </si>
  <si>
    <t xml:space="preserve">Gravel Bedding for sewerage Pipe line from MH-B- 34 TO MH-B- 33, LINE 01 @ ZONE-01 </t>
  </si>
  <si>
    <t>DAM2-02-09-SAJ-TS9-1-SEW-FIR-0010-01</t>
  </si>
  <si>
    <t>Pipe installation FIR for sewerage Pipe line from MH-B-34 TO MH-B- 33/0 , LINE B  @ ZONE-01 length : 103.79 m -DIA 200 mm</t>
  </si>
  <si>
    <t>DAM2-02-09-SAJ-TS9-1-SEW-FIR-0076-00</t>
  </si>
  <si>
    <t>Mechanical FIR initial Air Test of Sewerage for Pipe Line form MH-B-34 TO MH-B-33/0 Pipe DIA 200MM</t>
  </si>
  <si>
    <t>DAM2-02-09-SAJ-TS9-1-SEW-FIR-0415-00</t>
  </si>
  <si>
    <t>Survey FIR for Excavation and Compaction Testing of Sewerage Pipeline from MH-B-4-6-6 TO MH-B-4-6-5, @ ZONE-02</t>
  </si>
  <si>
    <t>DAM2-02-09-SAJ-TS9-1-SEW-FIR-0416-00</t>
  </si>
  <si>
    <t>Survey FIR for Sand Bedding of Sewerage Pipeline from MH-B-4-6-6 TO MH-B-4-6-5, @ ZONE-02</t>
  </si>
  <si>
    <t>DAM2-02-09-SAJ-TS9-1-SEW-FIR-0435-00</t>
  </si>
  <si>
    <t>Mechanical FIR for Installation and Laying of Sewerage Pipeline from MH-B-4-6-6 TO MH-B-4-6-5@ ZONE-02</t>
  </si>
  <si>
    <t>DAM2-02-09-SAJ-TS9-1-SEW-FIR-0508-00</t>
  </si>
  <si>
    <t>Survey FIR for Excavation and Compaction Testing of Sewerage Pipeline from MH-A-2-2 TO MH-A-2-3, @ ZONE-03</t>
  </si>
  <si>
    <t>DAM2-02-09-SAJ-TS9-1-SEW-FIR-0512-00</t>
  </si>
  <si>
    <t>Survey FIR for Sand Bedding of Sewerage Pipeline from MH-A-2-2 TO MH-A-2-3, @ ZONE-03</t>
  </si>
  <si>
    <t>DAM2-02-09-SAJ-TS9-1-SEW-FIR-0654-00</t>
  </si>
  <si>
    <t>Mechanical FIR for Installation and Laying of Sewerage Pipeline from MH-A-2-2 TO MH-A-2-3, @ ZONE-03</t>
  </si>
  <si>
    <t>DAM2-02-09-SAJ-TS9-1-SEW-FIR-0719-00</t>
  </si>
  <si>
    <t>Survey FIR for Excavation and Compaction Testing of Sewerage Pipeline from MH-B-22-1 TO MH-B-22-0, @ ZONE-02</t>
  </si>
  <si>
    <t>DAM2-02-09-SAJ-TS9-1-SEW-FIR-0722-00</t>
  </si>
  <si>
    <t>Survey FIR for Backfill and Compaction Testing 3rd Layer above the Sewerage Pipeline from MH-A-2-2 TO MH-A-2-3, @ ZONE-03</t>
  </si>
  <si>
    <t>DAM2-02-09-SAJ-TS9-1-SEW-FIR-0782-00</t>
  </si>
  <si>
    <t>Survey FIR for Sand Bedding of Sewerage Pipeline from MH-B-22-1 TO MH-B-22-0, @ ZONE-02</t>
  </si>
  <si>
    <t>Survey FIR for Backfill and Compaction Testing 3rd Layer above the Sewerage Pipeline from 
 MH-B-29 TO MH-B-30 dia 200 mm
MH-B-33 TO MH-B-34 dia 200 mm
@ ZONE-01</t>
  </si>
  <si>
    <t>Survey FIR for Backfill and Compaction Testing 4th Layer above the Sewerage Pipeline from 
 MH-B-29 TO MH-B-30, dia 200 mm 
MH-B-33 TO MH-B-34, dia 200 mm
MH-B-34 TO MH-B-35, dia 200 mm
 MH-B-35 TO MH-B-36, dia 200 mm
 MH-B-36 TO MH-B-37, dia 200 mm
 MH-B-37 TO MH-B-38, dia 200 mm
 MH-B-38 TO MH-B-39, dia 200 mm
 MH-B-39 TO MH-B-40 dia 150 mm
 MH-B-28 TO MH-B-28-1 dia 150 mm
 MH-B-36 TO MH-B-36-1 dia 150mm @ ZONE-01</t>
  </si>
  <si>
    <t>B5.33 31 00.02.02</t>
  </si>
  <si>
    <t>200mm Diameter depth 1.51 - 2.5m</t>
  </si>
  <si>
    <t>Excavation and Compaction FIR for sewerage Pipe line from MH-B- 35 TO MH MH-B- 34    LINE 01 @ ZONE-01</t>
  </si>
  <si>
    <t xml:space="preserve">Gravel Bedding for sewerage Pipe line from MH-B- 35 TO MH-B- 34, LINE 01 @ ZONE-01 </t>
  </si>
  <si>
    <t>DAM2-02-09-SAJ-TS9-1-SEW-FIR-0007-00</t>
  </si>
  <si>
    <t>Excavation and Compaction Test FIR for sewerage Pipe Line Trench from MH-B- 36/0 TO MH-B- 35, LINE B @ ZONE-01  (Length: 52.90 m)</t>
  </si>
  <si>
    <t>DAM2-02-09-SAJ-TS9-1-SEW-FIR-0009-01</t>
  </si>
  <si>
    <t>Sand Bedding FIR for sewerage Pipe line from MH-B- 35 TO MH-B- 36, LINE B @ ZONE-01 (length: 52.90 m)-DIA 200 mm</t>
  </si>
  <si>
    <t>Pipe installation FIR for sewerage Pipe line from MH-B- 35 TO MH-B- 34   LINE B  @ ZONE-01 DIA 200 mm</t>
  </si>
  <si>
    <t>DAM2-02-09-SAJ-TS9-1-SEW-FIR-0011-01</t>
  </si>
  <si>
    <t>Pipe installation FIR for sewerage Pipe line from MH-B- 35 TO MH-B- 36 LINE B @ ZONE-01 (Length: 52.90 m)-DIA 200 mm</t>
  </si>
  <si>
    <t>DAM2-02-09-SAJ-TS9-1-SEW-FIR-0012-01</t>
  </si>
  <si>
    <t>Survey Excavation &amp; FDT FIR for sewerage Pipe line from MH-B- 33/0 TO MH-B- 32 LINE B @ ZONE-01 (Length: 72.10 m)</t>
  </si>
  <si>
    <t>DAM2-02-09-SAJ-TS9-1-SEW-FIR-0018-00</t>
  </si>
  <si>
    <t>Survey Gravel Bedding FIR for sewerage Pipe line from MH-B-33/0 TO MH-B-32 LINE B @ ZONE-01 (Length: 73.30 m)</t>
  </si>
  <si>
    <t>DAM2-02-09-SAJ-TS9-1-SEW-FIR-0023-00</t>
  </si>
  <si>
    <t xml:space="preserve">Survey FIR For Installation and Laying of Sewerage Pipe line from MH-B- 33/0 TO MH-B- 32, LINE B @ ZONE-01 </t>
  </si>
  <si>
    <t>DAM2-02-09-SAJ-TS9-1-SEW-FIR-0025-00</t>
  </si>
  <si>
    <t>Survey Excavation and Compaction Test FIR for Sewerage Pipeline from MH-B-36/0 TO MH-B-37, Line B @ ZONE-01</t>
  </si>
  <si>
    <t>DAM2-02-09-SAJ-TS9-1-SEW-FIR-0031-00</t>
  </si>
  <si>
    <t>Survey FIR for Sand Bedding of Sewerage Pipe Line from MH-B37 TO MH-B-36/0, LINE B @ ZONE-01</t>
  </si>
  <si>
    <t>DAM2-02-09-SAJ-TS9-1-SEW-FIR-0033-00</t>
  </si>
  <si>
    <t>Survey Excavation and Compaction Test FIR of the Sewerage Pipe Line from MH-B-37 TO MH-B-39, LINE B @ ZONE-01</t>
  </si>
  <si>
    <t>DAM2-02-09-SAJ-TS9-1-SEW-FIR-0034-00</t>
  </si>
  <si>
    <t>Survey Sand Bedding FIR of Sewerage Pipe Line from MH-B37 TO MH-B-39, LINE B @ ZONE-01</t>
  </si>
  <si>
    <t>DAM2-02-09-SAJ-TS9-1-SEW-FIR-0039-00</t>
  </si>
  <si>
    <t>Mechanical FIR Installation and Laying of Sewerage Pipe line from MH-B- 36 TO MH-B- 37, LINE B @ ZONE-01</t>
  </si>
  <si>
    <t>DAM2-02-09-SAJ-TS9-1-SEW-FIR-0038-00</t>
  </si>
  <si>
    <t>Survey Excavation and Compaction Testing FIR of Sewerage Pipe Line from MH-B-31/0 TO MH-B-30, LINE B @ ZONE-01</t>
  </si>
  <si>
    <t>DAM2-02-09-SAJ-TS9-1-SEW-FIR-0040-00</t>
  </si>
  <si>
    <t>DAM2-02-09-SAJ-TS9-1-SEW-FIR-0064-00</t>
  </si>
  <si>
    <t>Mechanical FIR Installation and Laying of Sewerage for Pipe Line form MH-B-31TO MH-B-30 Pipe DIA 200MM</t>
  </si>
  <si>
    <t>DAM2-02-09-SAJ-TS9-1-SEW-FIR-0074-00</t>
  </si>
  <si>
    <t>Mechanical FIR initial Air Test of Sewerage for Pipe Line form MH-B-31 TO MH-B-30 Pipe DIA 200MM</t>
  </si>
  <si>
    <t>DAM2-02-09-SAJ-TS9-1-SEW-FIR-0041-00</t>
  </si>
  <si>
    <t>Survey Excavation and Compaction Testing FIR of Sewerage Pipe Line from MH-B-32 TO MH-B-31/0, LINE B @ ZONE-01</t>
  </si>
  <si>
    <t>DAM2-02-09-SAJ-TS9-1-SEW-FIR-0042-00</t>
  </si>
  <si>
    <t>Survey FIR for Geotextile &amp; Gravel Bedding FIR for sewerage Pipe line from MH-B- 32 TO MH-B- 31/0, LINE B @ ZONE-01</t>
  </si>
  <si>
    <t>DAM2-02-09-SAJ-TS9-1-SEW-FIR-0058-00</t>
  </si>
  <si>
    <t>Mechanical FIR Installation and Laying of Sewerage Pipe line from MH-B- 39 TO MH-B-37 @ ZONE-01</t>
  </si>
  <si>
    <t>DAM2-02-09-SAJ-TS9-1-SEW-FIR-0059-00</t>
  </si>
  <si>
    <t xml:space="preserve">Mechanical FIR for initial Air Test of GRP Sewerage Pipe Line form MH-B-39 TO MH-B-37 </t>
  </si>
  <si>
    <t>DAM2-02-09-SAJ-TS9-1-SEW-FIR-0063-00</t>
  </si>
  <si>
    <t>Mechanical FIR Installation and Laying of Sewerage for Pipe Line form MH-B-32TO MH-B-31 Pipe DIA 200MM</t>
  </si>
  <si>
    <t>DAM2-02-09-SAJ-TS9-1-SEW-FIR-0073-00</t>
  </si>
  <si>
    <t>Mechanical FIR initial Air Test of of Sewerage for Pipe Line form MH-B-32 TO MH-B-31 Pipe DIA200mm</t>
  </si>
  <si>
    <t>DAM2-02-09-SAJ-TS9-1-SEW-FIR-0075-00</t>
  </si>
  <si>
    <t>Mechanical FIR initial Air Test of Sewerage for Pipe Line form MH-B-33/0 TO MH-B-32 Pipe DIA 200MM</t>
  </si>
  <si>
    <t>DAM2-02-09-SAJ-TS9-1-SEW-FIR-0082-00</t>
  </si>
  <si>
    <t>Mechanical FIR initial Air Test of Sewerage for Pipe Line form MH-B-37 TO MH-B-36/0, Line B Pipe DIA 200MM</t>
  </si>
  <si>
    <t>DAM2-02-09-SAJ-TS9-1-SEW-FIR-0116-00</t>
  </si>
  <si>
    <t>Civil FIR for Backfill and Compaction Test 3rd Layer above the Pipeline of Sewerage Network from MH-B-33/0 TO MH-B-32, LINE B @ZONE-01 Pipe DIA 200MM (Thickness 30cm)</t>
  </si>
  <si>
    <t>DAM2-02-09-SAJ-TS9-1-SEW-FIR-0126-00</t>
  </si>
  <si>
    <t>Mechanical FIR initial Air Test of Sewerage for Pipe Line form MH-B-35 TO MH-B-34, Line B Pipe DIA 200MM</t>
  </si>
  <si>
    <t>DAM2-02-09-SAJ-TS9-1-SEW-FIR-0136-00</t>
  </si>
  <si>
    <t>Mechanical FIR Initial Air Test of Sewerage Pipeline form MH-B-36/0 TO MH-B-35, Line B @ ZONE-01 Pipe DIA 200MM</t>
  </si>
  <si>
    <t>DAM2-02-09-SAJ-TS9-1-SEW-FIR-0185-00</t>
  </si>
  <si>
    <t>Survey FIR for Excavation and Compaction Testing of Sewerage Pipeline from MH-A-27/0 TO MH-A-26, LINE A @ ZONE-04</t>
  </si>
  <si>
    <t>DAM2-02-09-SAJ-TS9-1-SEW-FIR-0195-00</t>
  </si>
  <si>
    <t>Survey FIR for Sand Bedding of Sewerage Pipeline from MH-A-27/0 TO MH-A-26, LINE A @ ZONE-04</t>
  </si>
  <si>
    <t>DAM2-02-09-SAJ-TS9-1-SEW-FIR-0198-00</t>
  </si>
  <si>
    <t>Survey FIR for Excavation and Compaction Testing of Sewerage Pipeline from MH-A-26 TO Station MH-A-25/0 FROM STATION (0+408.51 TO 0+430.51), LINE A @ ZONE-04</t>
  </si>
  <si>
    <t>DAM2-02-09-SAJ-TS9-1-SEW-FIR-0222-00</t>
  </si>
  <si>
    <t>Mechanical FIR for Installation and Laying of Sewerage Pipeline form MH-A-27/0 TO MH-A-26, LINE A @ ZONE-04 Pipe DIA 200MM</t>
  </si>
  <si>
    <t>DAM2-02-09-SAJ-TS9-1-SEW-FIR-0237-00</t>
  </si>
  <si>
    <t>Mechanical FIR Initial Air Test of Sewerage Pipeline form MH-A-27/0 TO MH-A-26, Line A @ ZONE-04 Pipe DIA 200MM</t>
  </si>
  <si>
    <t>DAM2-02-09-SAJ-TS9-1-SEW-FIR-0249-00</t>
  </si>
  <si>
    <t>Survey FIR for Sand Bedding of Sewerage Pipeline from MH-A-26 TO MH-A-25/0 FROM STATION (0+408.51 TO 0+430.51), LINE A @ ZONE-04</t>
  </si>
  <si>
    <t>DAM2-02-09-SAJ-TS9-1-SEW-FIR-0254-00</t>
  </si>
  <si>
    <t>Survey FIR for Excavation and Compaction Testing of Sewerage Pipeline from MH-B-4-2-3 TO MH-B-4-2-2, LINE B @ ZONE-03</t>
  </si>
  <si>
    <t>DAM2-02-09-SAJ-TS9-1-SEW-FIR-0255-00</t>
  </si>
  <si>
    <t>Survey FIR for Sand Bedding of Sewerage Pipeline from MH-B-4-2-3 TO MH-B-4-2-2 , LINE B @ ZONE-03</t>
  </si>
  <si>
    <t>DAM2-02-09-SAJ-TS9-1-SEW-FIR-0266-00</t>
  </si>
  <si>
    <t>Mechanical FIR for Installation and Laying of Sewerage Pipeline from MH-B-4-2-3 TO MH-B-4-2-2, LINE B @ ZONE-01 Pipe DIA 200MM</t>
  </si>
  <si>
    <t>DAM2-02-09-SAJ-TS9-1-SEW-FIR-0269-00</t>
  </si>
  <si>
    <t>Mechanical FIR Initial Air Test of Sewerage Pipeline form MH-4-2-3 TO MH-4-2-2, LINE B @ ZONE-03 Pipe DIA 200MM</t>
  </si>
  <si>
    <t>DAM2-02-09-SAJ-TS9-1-SEW-FIR-0351-00</t>
  </si>
  <si>
    <t>Survey FIR for Backfill and Compaction Testing 3rd Layer above the Sewerage Pipeline from MH-B-4-2-3 TO MH-B-4-2-2, LINE B @ ZONE-03</t>
  </si>
  <si>
    <t>DAM2-02-09-SAJ-TS9-1-SEW-FIR-0507-00</t>
  </si>
  <si>
    <t>Survey FIR for Excavation and Compaction Testing of Sewerage Pipeline from MH-A-2-1 TO MH-A-2-2, @ ZONE-03</t>
  </si>
  <si>
    <t>DAM2-02-09-SAJ-TS9-1-SEW-FIR-0511-00</t>
  </si>
  <si>
    <t>Survey FIR for Sand Bedding of Sewerage Pipeline from MH-A-2-1 TO MH-A-2-2, @ ZONE-03</t>
  </si>
  <si>
    <t>DAM2-02-09-SAJ-TS9-1-SEW-FIR-0653-00</t>
  </si>
  <si>
    <t>Mechanical FIR for Installation and Laying of Sewerage Pipeline from MH-A-2-1 TO MH-A-2-2, @ ZONE-03</t>
  </si>
  <si>
    <t>DAM2-02-09-SAJ-TS9-1-SEW-FIR-0721-00</t>
  </si>
  <si>
    <t>Survey FIR for Backfill and Compaction Testing 3rd Layer above the Sewerage Pipeline from MH-A-2-1 TO MH-A-2-2, @ ZONE-03</t>
  </si>
  <si>
    <t>DAM2-02-09-SAJ-TS9-1-SEW-FIR-0283-00</t>
  </si>
  <si>
    <t>Survey FIR for Excavation and Compaction Testing of Sewerage Pipeline from MH-B-30 TO MH-B-29, LINE B @ ZONE-01</t>
  </si>
  <si>
    <t>DAM2-02-09-SAJ-TS9-1-SEW-FIR-0284-00</t>
  </si>
  <si>
    <t>Survey FIR for Gravel Bedding with Geotextile of Sewerage Pipeline from MH-B-30 TO MH-B-29, LINE B @ ZONE-01</t>
  </si>
  <si>
    <t>DAM2-02-09-SAJ-TS9-1-SEW-FIR-0288-00</t>
  </si>
  <si>
    <t>Mechanical FIR for Installation and Laying of Sewerage Pipeline from MH-B-30 TO MH-B-29, LINE B @ ZONE-01 Pipe DIA 200MM</t>
  </si>
  <si>
    <t>DAM2-02-09-SAJ-TS9-1-SEW-FIR-0514</t>
  </si>
  <si>
    <t>Survey FIR for Excavation and Compaction Testing of Sewerage Pipeline from MH-A-18-4 TO MH-A-18-3/0, @ ZONE-03</t>
  </si>
  <si>
    <t>DAM2-02-09-SAJ-TS9-1-SEW-FIR-0515</t>
  </si>
  <si>
    <t>Survey FIR for Sand Bedding of Sewerage Pipeline from MH-A-18-4 TO MH-A-18-3/0, @ ZONE-03</t>
  </si>
  <si>
    <t>DAM2-02-09-SAJ-TS9-1-SEW-FIR-0527</t>
  </si>
  <si>
    <t>Mechanical FIR for Installation and Laying of Sewerage Pipeline from MH-A-18-4 TO MH-A-18-3/0, @ ZONE-04</t>
  </si>
  <si>
    <t>DAM2-02-09-SAJ-TS9-1-SEW-FIR-0506</t>
  </si>
  <si>
    <t>Survey FIR for Excavation and Compaction Testing of Sewerage Pipeline from MH-A-2/0 TO MH-A-2-1, @ ZONE-03</t>
  </si>
  <si>
    <t>DAM2-02-09-SAJ-TS9-1-SEW-FIR-0510</t>
  </si>
  <si>
    <t>Survey FIR for Sand Bedding of Sewerage Pipeline from MH-A-2/0 TO MH-A-2-1, @ ZONE-03</t>
  </si>
  <si>
    <t>DAM2-02-09-SAJ-TS9-1-SEW-FIR-0652</t>
  </si>
  <si>
    <t>Mechanical FIR for Installation and Laying of Sewerage Pipeline from MH-A-2/0 TO MH-A-2-1, @ ZONE-03</t>
  </si>
  <si>
    <t>DAM2-02-09-SAJ-TS9-1-SEW-FIR-0831</t>
  </si>
  <si>
    <t>Survey FIR for Excavation and Compaction Testing of Sewerage Pipeline from MH-A-20 TO MH-A-19, @ ZONE-04</t>
  </si>
  <si>
    <t>DAM2-02-09-SAJ-TS9-1-SEW-FIR-0832</t>
  </si>
  <si>
    <t>Survey FIR for Gravel Bedding with Geotextile of Sewerage Pipeline from MH-A-20 TO MH-A-19, @ ZONE-04</t>
  </si>
  <si>
    <t>DAM2-02-09-SAJ-TS9-1-SEW-FIR-0833</t>
  </si>
  <si>
    <t>Survey FIR for Excavation and Compaction Testing of Sewerage Pipeline from MH-A-21 TO MH-A-20, @ ZONE-04</t>
  </si>
  <si>
    <t>DAM2-02-09-SAJ-TS9-1-SEW-FIR-0834</t>
  </si>
  <si>
    <t>Survey FIR for Sand Bedding and Compaction Testing of Sewerage Pipeline from MH-A-21 TO MH-A-20, @ ZONE-04</t>
  </si>
  <si>
    <t>DAM2-02-09-SAJ-TS9-1-SEW-FIR-0835</t>
  </si>
  <si>
    <t>Survey FIR for Excavation and Compaction Testing of Sewerage Pipeline from MH-A-22 TO MH-A-21, @ ZONE-04</t>
  </si>
  <si>
    <t>DAM2-02-09-SAJ-TS9-1-SEW-FIR-0836</t>
  </si>
  <si>
    <t>Survey FIR for Sand Bedding and Compaction Testing of Sewerage Pipeline from MH-A-22 TO MH-A-21, @ ZONE-04</t>
  </si>
  <si>
    <t>DAM2-02-09-SAJ-TS9-1-SEW-FIR-0837</t>
  </si>
  <si>
    <t>Survey FIR for Excavation and Compaction Testing of Sewerage Pipeline from MH-A-23 TO MH-A-22, @ ZONE-04</t>
  </si>
  <si>
    <t>DAM2-02-09-SAJ-TS9-1-SEW-FIR-0838</t>
  </si>
  <si>
    <t>Survey FIR for Sand Bedding and Compaction Testing of Sewerage Pipeline from MH-A-23 TO MH-A-22, @ ZONE-04</t>
  </si>
  <si>
    <t>DAM2-02-09-SAJ-TS9-1-SEW-FIR-0839-01</t>
  </si>
  <si>
    <t>Survey FIR for Excavation and Compaction Testing of Sewerage Pipeline from MH-A-24 TO MH-A-23, @ ZONE-04</t>
  </si>
  <si>
    <t>DAM2-02-09-SAJ-TS9-1-SEW-FIR-0840</t>
  </si>
  <si>
    <t>Survey FIR for Sand Bedding and Compaction Testing of Sewerage Pipeline from MH-A-24 TO MH-A-23, @ ZONE-04</t>
  </si>
  <si>
    <t>DAM2-02-09-SAJ-TS9-1-SEW-FIR-0841</t>
  </si>
  <si>
    <t>Survey FIR for Excavation and Compaction Testing of Sewerage Pipeline from MH-A-25/0 TO MH-A-24, @ ZONE-04</t>
  </si>
  <si>
    <t>DAM2-02-09-SAJ-TS9-1-SEW-FIR-0842</t>
  </si>
  <si>
    <t>Survey FIR for Sand Bedding and Compaction Testing of Sewerage Pipeline from MH-A-25/0 TO MH-A-24, @ ZONE-04</t>
  </si>
  <si>
    <t>DAM2-02-09-SAJ-TS9-1-SEW-FIR-0843</t>
  </si>
  <si>
    <t>Survey FIR for Excavation and Compaction Testing of Sewerage Pipeline from MH-A-26 TO MH-A-25/0 From Station (0+430.51 To 0+456.54), @ ZONE-04</t>
  </si>
  <si>
    <t>DAM2-02-09-SAJ-TS9-1-SEW-FIR-0844</t>
  </si>
  <si>
    <t>Survey FIR for Sand Bedding and Compaction Testing of Sewerage Pipeline from MH-A-26 TO MH-A-25/0 From Station (0+430.51 To 0+456.54), @ ZONE-04</t>
  </si>
  <si>
    <t>DAM2-02-09-SAJ-TS9-1-SEW-FIR-0850</t>
  </si>
  <si>
    <t>Mechanical FIR for Installation and Laying of Sewerage Pipeline from MH-A-20 TO MH-A-19, @ ZONE-04</t>
  </si>
  <si>
    <t>DAM2-02-09-SAJ-TS9-1-SEW-FIR-0852</t>
  </si>
  <si>
    <t>Mechanical FIR for Installation and Laying of Sewerage Pipeline from MH-A-21 TO MH-A-20, @ ZONE-04</t>
  </si>
  <si>
    <t>DAM2-02-09-SAJ-TS9-1-SEW-FIR-0854</t>
  </si>
  <si>
    <t>Mechanical FIR for Installation and Laying of Sewerage Pipeline from MH-A-22 TO MH-A-21, @ ZONE-04</t>
  </si>
  <si>
    <t>DAM2-02-09-SAJ-TS9-1-SEW-FIR-0856</t>
  </si>
  <si>
    <t>Mechanical FIR for Installation and Laying of Sewerage Pipeline from MH-A-23 TO MH-A-22, @ ZONE-04</t>
  </si>
  <si>
    <t>DAM2-02-09-SAJ-TS9-1-SEW-FIR-0858</t>
  </si>
  <si>
    <t>Mechanical FIR for Installation and Laying of Sewerage Pipeline from MH-A-24 TO MH-A-23, @ ZONE-04</t>
  </si>
  <si>
    <t>DAM2-02-09-SAJ-TS9-1-SEW-FIR-0860</t>
  </si>
  <si>
    <t>Mechanical FIR for Installation and Laying of Sewerage Pipeline from MH-A-25/0 TO MH-A-24, @ ZONE-04</t>
  </si>
  <si>
    <t>DAM2-02-09-SAJ-TS9-1-SEW-FIR-0862</t>
  </si>
  <si>
    <t>Mechanical FIR for Installation and Laying of Sewerage Pipeline from MH-A-26 TO MH-A-25/0, @ ZONE-04</t>
  </si>
  <si>
    <t>DAM2-02-09-SAJ-TS9-1-SEW-FIR-0924-01</t>
  </si>
  <si>
    <t>Survey FIR for Excavation and Compaction Testing of Sewerage Pipeline from MH-A-18-1/0 TO MH-A-18/0, @ ZONE-04</t>
  </si>
  <si>
    <t>DAM2-02-09-SAJ-TS9-1-SEW-FIR-0925</t>
  </si>
  <si>
    <t>Survey FIR for Sand Bedding and Compaction Testing of Sewerage Pipeline from MH-A-18-1/0 TO MH-A-18/0, @ ZONE-04</t>
  </si>
  <si>
    <t>DAM2-02-09-SAJ-TS9-1-SEW-FIR-0933</t>
  </si>
  <si>
    <t>Survey FIR for Excavation and Compaction Testing of Sewerage Pipeline from MH-A-18-2 TO MH-A-18-1/0, @ ZONE-04</t>
  </si>
  <si>
    <t>DAM2-02-09-SAJ-TS9-1-SEW-FIR-0934</t>
  </si>
  <si>
    <t>Survey FIR for Sand Bedding and Compaction Testing of Sewerage Pipeline from MH-A-18-2 TO MH-A-18-1/0, @ ZONE-04</t>
  </si>
  <si>
    <t>DAM2-02-09-SAJ-TS9-1-SEW-FIR-0935</t>
  </si>
  <si>
    <t>Survey FIR for Excavation and Compaction Testing of Sewerage Pipeline from MH-A-18-3/0 TO MH-A-18-2, @ ZONE-04</t>
  </si>
  <si>
    <t>DAM2-02-09-SAJ-TS9-1-SEW-FIR-0936</t>
  </si>
  <si>
    <t>Survey FIR for Sand Bedding and Compaction Testing of Sewerage Pipeline from MH-A-18-3/0 TO MH-A-18-2, @ ZONE-04</t>
  </si>
  <si>
    <t>DAM2-02-09-SAJ-TS9-1-SEW-FIR-0938</t>
  </si>
  <si>
    <t>Mechanical FIR for Installation and Laying of Sewerage Pipeline from MH-A-18-1/0 TO MH-A-18/0, @ ZONE-04</t>
  </si>
  <si>
    <t>DAM2-02-09-SAJ-TS9-1-SEW-FIR-0972</t>
  </si>
  <si>
    <t>Mechanical FIR for Installation and Laying of Sewerage Pipeline from MH-A-18-3/0 TO MH-A-18-2, @ ZONE-04</t>
  </si>
  <si>
    <t>DAM2-02-09-SAJ-TS9-1-SEW-FIR-0974</t>
  </si>
  <si>
    <t>Mechanical FIR for Installation and Laying of Sewerage Pipeline from MH-A-18-2 TO MH-A-18-1/0, @ ZONE-04</t>
  </si>
  <si>
    <t>DAM2-02-09-SAJ-TS9-1-SEW-FIR-1030</t>
  </si>
  <si>
    <t>Survey FIR for Backfill and Compaction Testing 4th Layer above the Sewerage Pipeline MH-A-18-3/0 TO MH-A-18-2, ZONE-04</t>
  </si>
  <si>
    <t>DAM2-02-09-SAJ-TS9-1-SEW-FIR-1032</t>
  </si>
  <si>
    <t>Survey FIR for Backfill and Compaction Testing 4th Layer above the Sewerage Pipeline MH-A-18-2 TO MH-A-18-1/0, ZONE-04</t>
  </si>
  <si>
    <t>DAM2-02-09-SAJ-TS9-1-SEW-FIR-1034</t>
  </si>
  <si>
    <t>Survey FIR for Backfill and Compaction Testing 4th Layer above the Sewerage Pipeline MH-A-18-1/0 TO MH-A-18/0, ZONE-04</t>
  </si>
  <si>
    <t>DAM2-02-09-SAJ-TS9-1-SEW-FIR-1082</t>
  </si>
  <si>
    <t>Survey FIR for Backfill and Compaction Testing 4th Layer above the Sewerage Pipeline from MH-A-20 TO MH-A-19, ZONE-04</t>
  </si>
  <si>
    <t>DAM2-02-09-SAJ-TS9-1-SEW-FIR-1088</t>
  </si>
  <si>
    <t>Survey FIR for Backfill and Compaction Testing 4th Layer above the Sewerage Pipeline MH-A-18-4 TO MH-A-18-3/0, ZONE-04</t>
  </si>
  <si>
    <t>DAM2-02-09-SAJ-TS9-1-SEW-FIR-1176</t>
  </si>
  <si>
    <t>Survey FIR for Backfill and Compaction Testing Final Layer Backfilling above the Sewerage Pipeline MH-A-18-4 TO MH-A-18-3/0, ZONE-04</t>
  </si>
  <si>
    <t>DAM2-02-09-SAJ-TS9-1-SEW-FIR-1200</t>
  </si>
  <si>
    <t>Survey FIR for Backfill and Compaction Testing  2nd Layer above the Sewerage Pipeline from MH-A-27/0 TO MH-A-26 @ ZONE-04</t>
  </si>
  <si>
    <t>DAM2-02-09-SAJ-TS9-1-SEW-FIR-1201</t>
  </si>
  <si>
    <t>Survey FIR for Backfill and Compaction Testing 3rd Layer above the Sewerage Pipe Line from MH-A-26 TO MH-A-25/0, @ ZONE-04</t>
  </si>
  <si>
    <t>DAM2-02-09-SAJ-TS9-1-SEW-FIR-1286</t>
  </si>
  <si>
    <t>Survey FIR for Excavation and Compaction Testing of Sewerage Pipeline from &amp; MH-A-10-4 TO MH-A-10-5</t>
  </si>
  <si>
    <t>DAM2-02-09-SAJ-TS9-1-SEW-FIR-1287</t>
  </si>
  <si>
    <t>Survey FIR for Sand Bedding and Compaction testing of Sewerage Pipeline from MH-A-10-4 TO MH-A-10-5</t>
  </si>
  <si>
    <t>DAM2-02-09-SAJ-TS9-1-SEW-FIR-1288</t>
  </si>
  <si>
    <t>Survey and Mechanical FIR for the Installation and Laying of Storm Pipeline from &amp; MH-A-10-4 TO MH-A-10-5</t>
  </si>
  <si>
    <t>Survey FIR for Backfill and Compaction Testing 2nd Layer above the Sewerage Pipeline from 
MH-B-34 TO MH-B-35, dia 200 mm
 MH-B-35 TO MH-B-36, dia 200 mm
 MH-B-36 TO MH-B-37, dia 200 mm
 MH-B-37 TO MH-B-38, dia 200 mm
 MH-B-38 TO MH-B-39, dia 200 mm
@ ZONE-01</t>
  </si>
  <si>
    <t xml:space="preserve">Survey FIR for Backfill and Compaction Testing 4th Layer above the Sewerage Pipeline from 
 MH-B-29 TO MH-B-30, dia 200 mm 
MH-B-33 TO MH-B-34, dia 200 mm
MH-B-34 TO MH-B-35, dia 200 mm
 MH-B-35 TO MH-B-36, dia 200 mm
 MH-B-36 TO MH-B-37, dia 200 mm
 MH-B-37 TO MH-B-38, dia 200 mm
 MH-B-38 TO MH-B-39, dia 200 mm
</t>
  </si>
  <si>
    <t>DAM2-02-09-SAJ-TS9-1-SEW-FIR-1308</t>
  </si>
  <si>
    <t>Survey FIR for Backfill and Compaction Testing 5th Layer above the Sewerage Pipeline from 
 MH-B-23 TO MH-B-24, dia 200 mm
MH-B-29 TO MH-B-30, dia 200 mm 
MH-B-30 TO MH-B-31, dia 200 mm
MH-B-31 TO MH-B-32, dia 200 mm
 MH-B-32 TO MH-B-33, dia 200 mm
 MH-B-35 TO MH-B-36, dia 200 mm
 MH-B-36 TO MH-B-37, dia 200 mm
 MH-B-37 TO MH-B-38, dia 200 mm
 MH-B-38 TO MH-B-39 dia 200 mm
@ ZONE-01</t>
  </si>
  <si>
    <t>B5.33 31 00.02.03</t>
  </si>
  <si>
    <t>200mm Diameter Depth: 2.51m - 3.5m</t>
  </si>
  <si>
    <t>DAM2-02-09-SAJ-TS9-1-SEW-FIR-0044-00</t>
  </si>
  <si>
    <t>Survey Excavation and Compaction Testing FIR of Sewerage Pipe Line from MH-B-29 TO MH-B-28/0 (From Station 1+163.28 To 1+121.28), LINE B @ ZONE-01</t>
  </si>
  <si>
    <t>DAM2-02-09-SAJ-TS9-1-SEW-FIR-0047-00</t>
  </si>
  <si>
    <t>Survey FIR for Geotextile &amp; Gravel Bedding FIR for sewerage Pipe line from MH-B-28 TO MH-B-29 (From Station 1+163.28 To 1+121.28), LINE B @ ZONE-01</t>
  </si>
  <si>
    <t>DAM2-02-09-SAJ-TS9-1-SEW-FIR-0049-00</t>
  </si>
  <si>
    <t>Survey Excavation and Compaction Testing FIR of Sewerage Pipe Line from MH-B-28/0 TO MH-B-27, LINE B @ ZONE-01</t>
  </si>
  <si>
    <t>DAM2-02-09-SAJ-TS9-1-SEW-FIR-0051-00</t>
  </si>
  <si>
    <t>Survey FIR for Geotextile &amp; Gravel Bedding FIR for sewerage Pipe line from MH-B- 28/0 TO MH-B- 27, LINE B @ ZONE-01</t>
  </si>
  <si>
    <t>DAM2-02-09-SAJ-TS9-1-SEW-FIR-0065-00</t>
  </si>
  <si>
    <t>Mechanical FIR Installation and Laying of Sewerage for Pipe Line form MH-B-29 TO MH-B-28/0 (From Station 1+163.28 To 1+121.28) Pipe DIA 200MM</t>
  </si>
  <si>
    <t>DAM2-02-09-SAJ-TS9-1-SEW-FIR-0066-00</t>
  </si>
  <si>
    <t>Mechanical FIR initial Air Test of Sewerage for Pipe Line form MH-B-29 TO MH-B-28/0 (From Station 1+163.28 To 1+121.28) Pipe DIA 200MM</t>
  </si>
  <si>
    <t>DAM2-02-09-SAJ-TS9-1-SEW-FIR-0067-00</t>
  </si>
  <si>
    <t>Mechanical FIR Installation and Laying of Sewerage for Pipe Line form MH-B-28 TO MH-B-27 Pipe DIA 200MM</t>
  </si>
  <si>
    <t>DAM2-02-09-SAJ-TS9-1-SEW-FIR-0068-00</t>
  </si>
  <si>
    <t>Mechanical FIR initial Air Test of Sewerage for Pipe Line form MH-B-28 TO MH-B-27 Pipe DIA 200MM</t>
  </si>
  <si>
    <t>DAM2-02-09-SAJ-TS9-1-SEW-FIR-0072-00</t>
  </si>
  <si>
    <t>Survey Excavation and Compaction Testing FIR of Sewerage Pipe Line from MH-B-26-1 TO MH-B26/0, LINE B @ ZONE-01</t>
  </si>
  <si>
    <t>DAM2-02-09-SAJ-TS9-1-SEW-FIR-0077-00</t>
  </si>
  <si>
    <t>Survey FIR for Geotextile &amp; Gravel Bedding for Sewerage Pipeline from MH-B- 26/1 TO MH-B- 26/0, LINE B @ ZONE-01</t>
  </si>
  <si>
    <t>DAM2-02-09-SAJ-TS9-1-SEW-FIR-0094-00</t>
  </si>
  <si>
    <t>Mechanical FIR Installation and Laying of Sewerage for Pipe Line form MH-B-26/0 TO MH-B-26/1 Pipe DIA 200MM</t>
  </si>
  <si>
    <t>DAM2-02-09-SAJ-TS9-1-SEW-FIR-0099-00</t>
  </si>
  <si>
    <t>Mechanical FIR initial Air Test of Sewerage for Pipe Line form MH-B-26/0 TO MH-B-26/1, Line B Pipe DIA 200MM</t>
  </si>
  <si>
    <t>DAM2-02-09-SAJ-TS9-1-SEW-FIR-0080-00</t>
  </si>
  <si>
    <t>Survey Excavation and Compaction Testing FIR of Sewerage Pipe Line from MH-B-27 TO MH-B-26/0, LINE B @ ZONE-01</t>
  </si>
  <si>
    <t>DAM2-02-09-SAJ-TS9-1-SEW-FIR-0086-00</t>
  </si>
  <si>
    <t>Survey FIR for Geotextile &amp; Gravel Bedding for Sewerage Pipeline from MH-B-27 TO MH-B-26/0, LINE B @ ZONE-01</t>
  </si>
  <si>
    <t>DAM2-02-09-SAJ-TS9-1-SEW-FIR-0093-00</t>
  </si>
  <si>
    <t>Mechanical FIR Installation and Laying of Sewerage for Pipe Line form MH-B-27 TO MH-B-26/0 Pipe DIA 200MM</t>
  </si>
  <si>
    <t>DAM2-02-09-SAJ-TS9-1-SEW-FIR-0098-00</t>
  </si>
  <si>
    <t>Mechanical FIR initial Air Test of Sewerage for Pipe Line form MH-B-27 TO MH-B-26/0, Line B Pipe DIA 200MM</t>
  </si>
  <si>
    <t>DAM2-02-09-SAJ-TS9-1-SEW-FIR-0293-00</t>
  </si>
  <si>
    <t>Survey FIR for Excavation and Compaction Testing of Sewerage Pipeline from MH-B-4-2-1 TO MH-B-4-2-0, @ ZONE-03</t>
  </si>
  <si>
    <t>DAM2-02-09-SAJ-TS9-1-SEW-FIR-0297-00</t>
  </si>
  <si>
    <t>Survey FIR for Gravel Bedding with Geotextile of Sewerage Pipeline from MH-B-4-2-1 TO MH-B-4-2-0, @ ZONE-03</t>
  </si>
  <si>
    <t>DAM2-02-09-SAJ-TS9-1-SEW-FIR-0303-00</t>
  </si>
  <si>
    <t>Mechanical FIR for Installation and Laying of Sewerage Pipeline from MH-4-2-1 TO MH-4-2-0,  @ ZONE-03 Pipe DIA 200MM</t>
  </si>
  <si>
    <t>DAM2-02-09-SAJ-TS9-1-SEW-FIR-0291-00</t>
  </si>
  <si>
    <t>Survey FIR for Excavation and Compaction Testing of Sewerage Pipeline from MH-B-4-2-2 TO MH-B-4-2-1, @ ZONE-03</t>
  </si>
  <si>
    <t>DAM2-02-09-SAJ-TS9-1-SEW-FIR-0296-00</t>
  </si>
  <si>
    <t>Survey FIR for Gravel Bedding with Geotextile of Sewerage Pipeline from MH-4-2-2 TO MH-4-2-1, @ ZONE-03</t>
  </si>
  <si>
    <t>DAM2-02-09-SAJ-TS9-1-SEW-FIR-0301-00</t>
  </si>
  <si>
    <t>Mechanical FIR for Installation and Laying of Sewerage Pipeline from MH-B-4-2-2 TO MH-B-4-2-1,  @ ZONE-03 Pipe DIA 200MM</t>
  </si>
  <si>
    <t>DAM2-02-09-SAJ-TS9-1-SEW-FIR-0319-00</t>
  </si>
  <si>
    <t>Survey Excavation and Compaction Testing FIR of Sewerage Pipe Line from MH-B-29 TO MH-B-28/0 (From Station 1+163.28 To 1+175.28), LINE B @ ZONE-01</t>
  </si>
  <si>
    <t>DAM2-02-09-SAJ-TS9-1-SEW-FIR-0320-00</t>
  </si>
  <si>
    <t>Survey FIR for Geotextile &amp; Gravel Bedding FIR for sewerage Pipe line from MH-B-28 TO MH-B-29 (From Station 1+163.28 To 1+175.28), LINE B @ ZONE-01</t>
  </si>
  <si>
    <t>DAM2-02-09-SAJ-TS9-1-SEW-FIR-0427-00</t>
  </si>
  <si>
    <t>Survey FIR for Excavation and Compaction Testing of Sewerage Pipeline from MH-A-14-4 TO MH-A-14-3/0, @ ZONE-04</t>
  </si>
  <si>
    <t>DAM2-02-09-SAJ-TS9-1-SEW-FIR-0429-00</t>
  </si>
  <si>
    <t>Survey FIR for Sand Bedding of Sewerage Pipeline from MH-A-14-4 TO MH-A-14-3/0, @ ZONE-04</t>
  </si>
  <si>
    <t>DAM2-02-09-SAJ-TS9-1-SEW-FIR-0437-00</t>
  </si>
  <si>
    <t>Mechanical FIR for Installation and Laying of Sewerage Pipeline from MH-A-14-4 TO MH-A-14-3/0, @ ZONE-04</t>
  </si>
  <si>
    <t>DAM2-02-09-SAJ-TS9-1-SEW-FIR-0531</t>
  </si>
  <si>
    <t>Mechanical FIR Initial Air Test of Sewerage Pipeline form MH-A-14-4 TO MH-A-14-3/0, LINE A @ ZONE-04</t>
  </si>
  <si>
    <t>DAM2-02-09-SAJ-TS9-1-SEW-FIR-0538</t>
  </si>
  <si>
    <t>Survey FIR for Excavation and Compaction Testing of Sewerage Pipeline from MH-A-14/0 TO MH-A-14-1/0, @ ZONE-03</t>
  </si>
  <si>
    <t>DAM2-02-09-SAJ-TS9-1-SEW-FIR-0577</t>
  </si>
  <si>
    <t>Survey FIR for Gravel Bedding with Geotextile of Sewerage Pipeline from MH-A-14/0 TO MH-A-14-1, @ ZONE-03</t>
  </si>
  <si>
    <t>DAM2-02-09-SAJ-TS9-1-SEW-FIR-0595</t>
  </si>
  <si>
    <t>Mechanical FIR for Installation and Laying of Sewerage Pipeline from MH-A-14/0 TO MH-A-14-1, @ ZONE-03</t>
  </si>
  <si>
    <t>DAM2-02-09-SAJ-TS9-1-SEW-FIR-0638</t>
  </si>
  <si>
    <t>Survey FIR for Excavation and Compaction Testing of Sewerage Pipeline from MH-A-14-1/0 and MH-A-14-2, @ ZONE-04</t>
  </si>
  <si>
    <t>DAM2-02-09-SAJ-TS9-1-SEW-FIR-0639</t>
  </si>
  <si>
    <t>Survey FIR for Excavation and Compaction Testing of Sewerage Pipeline from MH-A-14-2 and MH-A-14-3/0, @ ZONE-04</t>
  </si>
  <si>
    <t>DAM2-02-09-SAJ-TS9-1-SEW-FIR-0640</t>
  </si>
  <si>
    <t>Survey FIR for Gravel Bedding with Geotextile of Sewerage Pipeline from MH-A-14-1/0 and MH-A-14-2, @ ZONE-04</t>
  </si>
  <si>
    <t>DAM2-02-09-SAJ-TS9-1-SEW-FIR-0641</t>
  </si>
  <si>
    <t>Survey FIR for Gravel Bedding with Geotextile of Sewerage Pipeline from MH-A-14-2 and MH-A-14-3/0, @ ZONE-04</t>
  </si>
  <si>
    <t>DAM2-02-09-SAJ-TS9-1-SEW-FIR-0657</t>
  </si>
  <si>
    <t>Survey FIR for Excavation and Compaction Testing of Sewerage Pipeline from MH-A-13 TO MH-A-12, @ ZONE-04</t>
  </si>
  <si>
    <t>DAM2-02-09-SAJ-TS9-1-SEW-FIR-0658</t>
  </si>
  <si>
    <t>Survey FIR for Gravel Bedding with Geotextile of Sewerage Pipeline from MH-A-13 TO MH-A-12, @ ZONE-04</t>
  </si>
  <si>
    <t>DAM2-02-09-SAJ-TS9-1-SEW-FIR-0676</t>
  </si>
  <si>
    <t>Survey FIR for Excavation and Compaction Testing of Sewerage Pipeline from MH-B-12-1 TO MH-B-12/0, @ ZONE-03</t>
  </si>
  <si>
    <t>DAM2-02-09-SAJ-TS9-1-SEW-FIR-0677</t>
  </si>
  <si>
    <t>Survey FIR for Gravel Bedding with Geotextile of Sewerage Pipeline from MH-B-12-1 TO MH-B-12/0, @ ZONE-03</t>
  </si>
  <si>
    <t>DAM2-02-09-SAJ-TS9-1-SEW-FIR-0703</t>
  </si>
  <si>
    <t>Mechanical FIR for Installation and Laying of Sewerage Pipeline from MH-B-12-1 TO MH-B-12/0, @ ZONE-03</t>
  </si>
  <si>
    <t>DAM2-02-09-SAJ-TS9-1-SEW-FIR-0705</t>
  </si>
  <si>
    <t>Mechanical FIR for Installation and Laying of Sewerage Pipeline from MH-A-14-1/0 TO MH-A-14-2, @ ZONE-04</t>
  </si>
  <si>
    <t>DAM2-02-09-SAJ-TS9-1-SEW-FIR-0707</t>
  </si>
  <si>
    <t>Mechanical FIR for Installation and Laying of Sewerage Pipeline from MH-A-14-2 TO MH-A-14-3/0, @ ZONE-04</t>
  </si>
  <si>
    <t>DAM2-02-09-SAJ-TS9-1-SEW-FIR-0716</t>
  </si>
  <si>
    <t>Survey FIR for Excavation and Compaction Testing of Sewerage Pipeline from MH-A-14/0 TO MH-A-13, @ ZONE-04</t>
  </si>
  <si>
    <t>DAM2-02-09-SAJ-TS9-1-SEW-FIR-0717</t>
  </si>
  <si>
    <t>Survey FIR for Excavation and Compaction Testing of Sewerage Pipeline from MH-A-15 TO MH-A-14/0, @ ZONE-04</t>
  </si>
  <si>
    <t>DAM2-02-09-SAJ-TS9-1-SEW-FIR-0726</t>
  </si>
  <si>
    <t>Survey FIR for Backfill and Compaction Testing 4th  Layer above the Sewerage Pipeline from MH-A-2/0 TO MH-A-2-1, @ ZONE-03</t>
  </si>
  <si>
    <t>DAM2-02-09-SAJ-TS9-1-SEW-FIR-0756</t>
  </si>
  <si>
    <t>Survey FIR for Gravel Bedding with Geotextile of Sewerage Pipeline from MH-A-15 TO MH-A-14/0, @ ZONE-04</t>
  </si>
  <si>
    <t>DAM2-02-09-SAJ-TS9-1-SEW-FIR-0757</t>
  </si>
  <si>
    <t>Survey FIR for Gravel Bedding with Geotextile of Sewerage Pipeline from MH-A-14/0 TO MH-A-13, @ ZONE-04</t>
  </si>
  <si>
    <t>DAM2-02-09-SAJ-TS9-1-SEW-FIR-0789</t>
  </si>
  <si>
    <t>Mechanical FIR for Installation and Laying of Sewerage Pipeline from MH-A-14/0 TO MH-A-13, @ ZONE-04</t>
  </si>
  <si>
    <t>DAM2-02-09-SAJ-TS9-1-SEW-FIR-0816</t>
  </si>
  <si>
    <t>Survey FIR for Excavation and Compaction Testing of Sewerage Pipeline from MH-A-16 TO MH-A-15, @ ZONE-04</t>
  </si>
  <si>
    <t>DAM2-02-09-SAJ-TS9-1-SEW-FIR-0817</t>
  </si>
  <si>
    <t>Survey FIR for Excavation and Compaction Testing of Sewerage Pipeline from MH-A-17 TO MH-A-16, @ ZONE-04</t>
  </si>
  <si>
    <t>DAM2-02-09-SAJ-TS9-1-SEW-FIR-0818</t>
  </si>
  <si>
    <t>Survey FIR for Excavation and Compaction Testing of Sewerage Pipeline from MH-A-18/0 TO MH-A-17, @ ZONE-04</t>
  </si>
  <si>
    <t>DAM2-02-09-SAJ-TS9-1-SEW-FIR-0819</t>
  </si>
  <si>
    <t>Survey FIR for Gravel Bedding with Geotextile of Sewerage Pipeline from MH-A-16 TO MH-A-15, @ ZONE-04</t>
  </si>
  <si>
    <t>DAM2-02-09-SAJ-TS9-1-SEW-FIR-0820</t>
  </si>
  <si>
    <t>Survey FIR for Gravel Bedding with Geotextile of Sewerage Pipeline from MH-A-17 TO MH-A-16, @ ZONE-04</t>
  </si>
  <si>
    <t>DAM2-02-09-SAJ-TS9-1-SEW-FIR-0821</t>
  </si>
  <si>
    <t>Survey FIR for Gravel Bedding with Geotextile of Sewerage Pipeline from MH-A-18/0 TO MH-A-17, @ ZONE-04</t>
  </si>
  <si>
    <t>DAM2-02-09-SAJ-TS9-1-SEW-FIR-0823</t>
  </si>
  <si>
    <t>Mechanical FIR for Installation and Laying of Sewerage Pipeline from MH-A-16 TO MH-A-15, @ ZONE-04</t>
  </si>
  <si>
    <t>DAM2-02-09-SAJ-TS9-1-SEW-FIR-0825</t>
  </si>
  <si>
    <t>Mechanical FIR for Installation and Laying of Sewerage Pipeline from MH-A-17 TO MH-A-16, @ ZONE-04</t>
  </si>
  <si>
    <t>DAM2-02-09-SAJ-TS9-1-SEW-FIR-0827</t>
  </si>
  <si>
    <t>Mechanical FIR for Installation and Laying of Sewerage Pipeline from MH-A-18/0 TO MH-A-17, @ ZONE-04</t>
  </si>
  <si>
    <t>DAM2-02-09-SAJ-TS9-1-SEW-FIR-0829</t>
  </si>
  <si>
    <t>Survey FIR for Excavation and Compaction Testing of Sewerage Pipeline from MH-A-19 TO MH-A-18/0, @ ZONE-04</t>
  </si>
  <si>
    <t>DAM2-02-09-SAJ-TS9-1-SEW-FIR-0830</t>
  </si>
  <si>
    <t>Survey FIR for Gravel Bedding with Geotextile of Sewerage Pipeline from MH-A-19 TO MH-A-18/0, @ ZONE-04</t>
  </si>
  <si>
    <t>DAM2-02-09-SAJ-TS9-1-SEW-FIR-0846</t>
  </si>
  <si>
    <t>Mechanical FIR for Installation and Laying of Sewerage Pipeline from MH-A-15 TO MH-A-14/0, @ ZONE-04</t>
  </si>
  <si>
    <t>DAM2-02-09-SAJ-TS9-1-SEW-FIR-0848</t>
  </si>
  <si>
    <t>Mechanical FIR for Installation and Laying of Sewerage Pipeline from MH-A-19 TO MH-A-18/0, @ ZONE-04</t>
  </si>
  <si>
    <t>DAM2-02-09-SAJ-TS9-1-SEW-FIR-0881</t>
  </si>
  <si>
    <t>Survey FIR for Backfill and Compaction Testing 5th Layer above the Sewerage Pipeline from MH-A-14/0 TO MH-A-14-1, @ ZONE-04</t>
  </si>
  <si>
    <t>DAM2-02-09-SAJ-TS9-1-SEW-FIR-0904</t>
  </si>
  <si>
    <t>Survey FIR for Backfill and Compaction Testing 6th Layer above the Sewerage Pipeline from  MH-A-13 TO MH-A-12, @ ZONE-04</t>
  </si>
  <si>
    <t>DAM2-02-09-SAJ-TS9-1-SEW-FIR-0910</t>
  </si>
  <si>
    <t>Survey FIR for Backfill and Compaction Testing 4th Layer above the Sewerage Pipeline from MH-A-19 TO MH-A-18/0, ZONE-03</t>
  </si>
  <si>
    <t>DAM2-02-09-SAJ-TS9-1-SEW-FIR-0916</t>
  </si>
  <si>
    <t>Survey FIR for Backfill and Compaction Testing 5th Layer above the Sewerage Pipeline from  MH-A-14-1/0 TO MH-A-14-2, @ ZONE-04</t>
  </si>
  <si>
    <t>DAM2-02-09-SAJ-TS9-1-SEW-FIR-0957</t>
  </si>
  <si>
    <t>Survey FIR for Backfill and Compaction Testing 4th Layer above the Sewerage Pipeline from MH-A-18/0 TO MH-A-17, ZONE-03</t>
  </si>
  <si>
    <t>DAM2-02-09-SAJ-TS9-1-SEW-FIR-0959</t>
  </si>
  <si>
    <t>Survey FIR for Backfill and Compaction Testing 5th Layer above the Sewerage Pipeline from  MH-A-14/0 TO MH-A-13, @ ZONE-04</t>
  </si>
  <si>
    <t>DAM2-02-09-SAJ-TS9-1-SEW-FIR-0987</t>
  </si>
  <si>
    <t>Survey FIR for Backfill and Compaction Testing 5th Layer above the Sewerage Pipeline, @ ZONE-04
1- MH-A-15 TO MH-A-14/0
2- MH-A-16 TO MH-A-15
3- MH-A-17 TO MH-A-16</t>
  </si>
  <si>
    <t>DAM2-02-09-SAJ-TS9-1-SEW-FIR-1084</t>
  </si>
  <si>
    <t>Survey FIR for Backfill and Compaction Testing Final Layer Prior to Capping Layer above the Sewerage Pipeline from MH-A-18/0 TO MH-A-17, ZONE-04</t>
  </si>
  <si>
    <t>DAM2-02-09-SAJ-TS9-1-SEW-FIR-1191</t>
  </si>
  <si>
    <t>Survey FIR for Backfill and Compaction Testing 4th Layer above the Sewerage Pipeline from  MH-A-14-2 TO MH-A-14-3/0, @ ZONE-04</t>
  </si>
  <si>
    <t>DAM2-02-09-SAJ-TS9-1-SEW-FIR-1196</t>
  </si>
  <si>
    <t>Survey FIR for Backfill and Compaction Testing Final Layer Backfilling above the Sewerage Pipeline from MH-A-14/0 TO MH-A-14-1,  @ ZONE-04</t>
  </si>
  <si>
    <t>DAM2-02-09-SAJ-TS9-1-SEW-FIR-1211</t>
  </si>
  <si>
    <t>Survey FIR for Backfill and Compaction Testing 4th Layer above the Sewerage Pipeline from MH-A-14-4 TO MH-A-14-3/0 @ ZONE-04</t>
  </si>
  <si>
    <t>DAM2-02-09-SAJ-TS9-1-SEW-FIR-1284</t>
  </si>
  <si>
    <t>Survey FIR for Excavation and Compaction Testing of Sewerage Pipeline from &amp; MH-A-10-3 TO MH-A-10-4</t>
  </si>
  <si>
    <t>DAM2-02-09-SAJ-TS9-1-SEW-FIR-1285</t>
  </si>
  <si>
    <t>Survey FIR for Sand Bedding and Compaction testing of Sewerage Pipeline from MH-A-10-3 TO MH-A-10-4</t>
  </si>
  <si>
    <t>DAM2-02-09-SAJ-TS9-1-SEW-FIR-1289</t>
  </si>
  <si>
    <t>Survey and Mechanical FIR for the Installation and Laying of Storm Pipeline from &amp; MH-A-10-3 TO MH-A-10-4</t>
  </si>
  <si>
    <t>B5.33 31 00.02.04</t>
  </si>
  <si>
    <t>200mm Diameter Depth: 3.51m -4.5m</t>
  </si>
  <si>
    <t>DAM2-02-09-SAJ-TS9-1-SEW-FIR-0128-00</t>
  </si>
  <si>
    <t>Survey FIR for Excavation and Compaction Testing of Sewerage Pipe Line from MH-B-11 TO MH-B-10, LINE B @ ZONE-03</t>
  </si>
  <si>
    <t>DAM2-02-09-SAJ-TS9-1-SEW-FIR-0134-00</t>
  </si>
  <si>
    <t>Survey FIR for Gravel Bedding with Geotextile of Sewerage Pipeline from MH-B-11 TO MH-B-10, LINE B @ ZONE-03</t>
  </si>
  <si>
    <t>DAM2-02-09-SAJ-TS9-1-SEW-FIR-0138-00</t>
  </si>
  <si>
    <t>Mechanical FIR for Installation and Laying of Sewerage Pipeline form MH-B-11 TO MH-B-10, LINE B @ ZONE-03 Pipe DIA 200MM</t>
  </si>
  <si>
    <t>DAM2-02-09-SAJ-TS9-1-SEW-FIR-0142-00</t>
  </si>
  <si>
    <t>Mechanical FIR Initial Air Test of Sewerage Pipeline form MH-B-11 TO MH-B-10, Line B @ ZONE-03 Pipe DIA 200MM</t>
  </si>
  <si>
    <t>DAM2-02-09-SAJ-TS9-1-SEW-FIR-0147-00</t>
  </si>
  <si>
    <t>Survey FIR for Excavation and Compaction Testing of Sewerage Pipeline from MH-B-26/0 TO MH-B-25 and MH-B-25 TO MH-B-24, LINE B @ ZONE-01</t>
  </si>
  <si>
    <t>DAM2-02-09-SAJ-TS9-1-SEW-FIR-0149-00</t>
  </si>
  <si>
    <t>Survey FIR for Excavation and Compaction Testing of Sewerage Pipeline from MH-B-10 TO MH-B-09, LINE B @ ZONE-03</t>
  </si>
  <si>
    <t>DAM2-02-09-SAJ-TS9-1-SEW-FIR-0151-00</t>
  </si>
  <si>
    <t>Survey FIR for Gravel Bedding with Geotextile of Sewerage Pipeline from MH-B-26/0 TO MH-B-25 and MH-B-25 TO MH-B-24, LINE B @ ZONE-01</t>
  </si>
  <si>
    <t>DAM2-02-09-SAJ-TS9-1-SEW-FIR-0152-00</t>
  </si>
  <si>
    <t>Survey FIR for Gravel Bedding with Geotextile of Sewerage Pipeline from MH-B-10 TO MH-B-09, LINE B @ ZONE-03</t>
  </si>
  <si>
    <t>DAM2-02-09-SAJ-TS9-1-SEW-FIR-0155-00</t>
  </si>
  <si>
    <t>Mechanical FIR for Installation and Laying of Sewerage Pipeline form MH-B-26/0 TO MH-B-25 and MH-B-25 TO MH-B-24, LINE B @ ZONE-01 Pipe DIA 200MM</t>
  </si>
  <si>
    <t>DAM2-02-09-SAJ-TS9-1-SEW-FIR-0156-00</t>
  </si>
  <si>
    <t>Mechanical FIR for Installation and Laying of Sewerage Pipeline form MH-B-10 TO MH-B-09, LINE B @ ZONE-03 Pipe DIA 200MM</t>
  </si>
  <si>
    <t>DAM2-02-09-SAJ-TS9-1-SEW-FIR-0158-00</t>
  </si>
  <si>
    <t>Mechanical FIR Initial Air Test of Sewerage Pipeline form MH-B-26/0 TO MH-B-25 and MH-B-25 TO MH-B-24, Line B @ ZONE-01 Pipe DIA 200MM</t>
  </si>
  <si>
    <t>DAM2-02-09-SAJ-TS9-1-SEW-FIR-0159-00</t>
  </si>
  <si>
    <t>Mechanical FIR Initial Air Test of Sewerage Pipeline form MH-B-10 TO MH-B-09, Line B @ ZONE-03 Pipe DIA 200MM</t>
  </si>
  <si>
    <t>DAM2-02-09-SAJ-TS9-1-SEW-FIR-0164-00</t>
  </si>
  <si>
    <t>Survey FIR for Backfill and Compaction Testing 6th Layer above the Sewerage Pipeline from MH-B-11 TO MH-B-10 LINE B @ ZONE-03</t>
  </si>
  <si>
    <t>DAM2-02-09-SAJ-TS9-1-SEW-FIR-0169-00</t>
  </si>
  <si>
    <t>Survey FIR for Excavation and Compaction Testing of Sewerage Pipeline from MH-B-09 TO MH-B-08, LINE B @ ZONE-03</t>
  </si>
  <si>
    <t>DAM2-02-09-SAJ-TS9-1-SEW-FIR-0172-00</t>
  </si>
  <si>
    <t>Survey FIR for Gravel Bedding with Geotextile of Sewerage Pipeline from MH-B-09 TO MH-B-08, LINE B @ ZONE-03</t>
  </si>
  <si>
    <t>DAM2-02-09-SAJ-TS9-1-SEW-FIR-0178-00</t>
  </si>
  <si>
    <t>Mechanical FIR for Installation and Laying of Sewerage Pipeline form MH-B-09 TO MH-B-08, LINE B @ ZONE-03 Pipe DIA 200MM</t>
  </si>
  <si>
    <t>DAM2-02-09-SAJ-TS9-1-SEW-FIR-0182-00</t>
  </si>
  <si>
    <t>Mechanical FIR Initial Air Test of Sewerage Pipeline form MH-B-09 TO MH-B-08, Line B @ ZONE-03 Pipe DIA 200MM</t>
  </si>
  <si>
    <t>DAM2-02-09-SAJ-TS9-1-SEW-FIR-0191-00</t>
  </si>
  <si>
    <t>Survey FIR for Excavation and Compaction Testing of Sewerage Pipeline from MH-B-07 TO MH-B-06, LINE B @ ZONE-03</t>
  </si>
  <si>
    <t>DAM2-02-09-SAJ-TS9-1-SEW-FIR-0193-00</t>
  </si>
  <si>
    <t>Survey FIR for Excavation and Compaction Testing of Sewerage Pipeline from MH-B-08 TO MH-B-07, LINE B @ ZONE-03</t>
  </si>
  <si>
    <t>DAM2-02-09-SAJ-TS9-1-SEW-FIR-0196-00</t>
  </si>
  <si>
    <t>Survey FIR for Gravel Bedding with Geotextile of Sewerage Pipeline from MH-B-08 TO MH-B-07, LINE B @ ZONE-03</t>
  </si>
  <si>
    <t>DAM2-02-09-SAJ-TS9-1-SEW-FIR-0197-00</t>
  </si>
  <si>
    <t>Survey FIR for Gravel Bedding with Geotextile of Sewerage Pipeline from MH-B-07 TO MH-B-06, LINE B @ ZONE-03</t>
  </si>
  <si>
    <t>DAM2-02-09-SAJ-TS9-1-SEW-FIR-0205-00</t>
  </si>
  <si>
    <t>Survey FIR for Excavation and Compaction Testing of Sewerage Pipeline from MH-B-24 TO MH-B-23, LINE B @ ZONE-01</t>
  </si>
  <si>
    <t>DAM2-02-09-SAJ-TS9-1-SEW-FIR-0206-00</t>
  </si>
  <si>
    <t>Survey FIR for Backfill and Compaction Testing 7th Layer above the Sewerage Pipeline from MH-B-26/0 TO MH-B-25 and MH-B-25 TO MH-B-24, LINE B @ ZONE-01</t>
  </si>
  <si>
    <t>DAM2-02-09-SAJ-TS9-1-SEW-FIR-0207-00</t>
  </si>
  <si>
    <t>Survey FIR for Gravel Bedding with Geotextile of Sewerage Pipeline from MH-B-24 TO MH-B-23, LINE B @ ZONE-01</t>
  </si>
  <si>
    <t>DAM2-02-09-SAJ-TS9-1-SEW-FIR-0214-00</t>
  </si>
  <si>
    <t>Mechanical FIR for Installation and Laying of Sewerage Pipeline form MH-B-07 TO MH-B-06, LINE B @ ZONE-03 Pipe DIA 200MM</t>
  </si>
  <si>
    <t>DAM2-02-09-SAJ-TS9-1-SEW-FIR-0215-00</t>
  </si>
  <si>
    <t>Mechanical FIR Initial Air Test of Sewerage Pipeline form MH-B-07 TO MH-B-06, Line B @ ZONE-03 Pipe DIA 200MM</t>
  </si>
  <si>
    <t>DAM2-02-09-SAJ-TS9-1-SEW-FIR-0217-00</t>
  </si>
  <si>
    <t>Survey FIR for Excavation and Compaction Testing of Sewerage Pipeline from MH-B-06 TO MH-B-05, LINE B @ ZONE-03</t>
  </si>
  <si>
    <t>DAM2-02-09-SAJ-TS9-1-SEW-FIR-0220-00</t>
  </si>
  <si>
    <t>Mechanical FIR for Installation and Laying of Sewerage Pipeline form MH-B-24 TO MH-B-23, LINE B @ ZONE-01 Pipe DIA 200MM</t>
  </si>
  <si>
    <t>DAM2-02-09-SAJ-TS9-1-SEW-FIR-0221-00</t>
  </si>
  <si>
    <t>Mechanical FIR Initial Air Test of Sewerage Pipeline form MH-B-24 TO MH-B-23, Line B @ ZONE-01 Pipe DIA 200MM</t>
  </si>
  <si>
    <t>DAM2-02-09-SAJ-TS9-1-SEW-FIR-0223-00</t>
  </si>
  <si>
    <t>Mechanical FIR for Installation and Laying of Sewerage Pipeline form MH-B-08 TO MH-B-07, LINE B @ ZONE-03 Pipe DIA 200MM</t>
  </si>
  <si>
    <t>DAM2-02-09-SAJ-TS9-1-SEW-FIR-0224-00</t>
  </si>
  <si>
    <t>Mechanical FIR Initial Air Test of Sewerage Pipeline form MH-B-08 TO MH-B-07, Line B @ ZONE-03 Pipe DIA 200MM</t>
  </si>
  <si>
    <t>DAM2-02-09-SAJ-TS9-1-SEW-FIR-0225-00</t>
  </si>
  <si>
    <t>Survey FIR for Gravel Bedding with Geotextile of Sewerage Pipeline from MH-B-06 TO MH-B-05, LINE B @ ZONE-03</t>
  </si>
  <si>
    <t>DAM2-02-09-SAJ-TS9-1-SEW-FIR-0227-00</t>
  </si>
  <si>
    <t>Mechanical FIR for Installation and Laying of Sewerage Pipeline form MH-B-06 TO MH-B-05, LINE B @ ZONE-03 Pipe DIA 200MM</t>
  </si>
  <si>
    <t>DAM2-02-09-SAJ-TS9-1-SEW-FIR-0231-00</t>
  </si>
  <si>
    <t>Survey FIR for Backfill and Compaction Testing 6th Layer above the Sewerage Pipeline from MH-B-10 TO MH-B-09 LINE B @ ZONE-03</t>
  </si>
  <si>
    <t>DAM2-02-09-SAJ-TS9-1-SEW-FIR-0236-00</t>
  </si>
  <si>
    <t>Survey FIR for Backfill and Compaction Testing 6th Layer above the Sewerage Pipeline from MH-B-09 TO MH-B-08, LINE B @ ZONE-03</t>
  </si>
  <si>
    <t>DAM2-02-09-SAJ-TS9-1-SEW-FIR-0242-00</t>
  </si>
  <si>
    <t>Survey FIR for Excavation and Compaction Testing of Sewerage Pipeline from MH-B-05 TO MH-B-04/0, LINE B @ ZONE-03</t>
  </si>
  <si>
    <t>DAM2-02-09-SAJ-TS9-1-SEW-FIR-0243-00</t>
  </si>
  <si>
    <t>Mechanical FIR Initial Air Test of Sewerage Pipeline form MH-B-06 TO MH-B-05, Line B @ ZONE-03 Pipe DIA 200MM</t>
  </si>
  <si>
    <t>DAM2-02-09-SAJ-TS9-1-SEW-FIR-0250-00</t>
  </si>
  <si>
    <t>Survey FIR for Gravel Bedding with Geotextile of Sewerage Pipeline from MH-B-05 TO MH-B-04/0, LINE B @ ZONE-03</t>
  </si>
  <si>
    <t>DAM2-02-09-SAJ-TS9-1-SEW-FIR-0256-00</t>
  </si>
  <si>
    <t>Mechanical FIR for Installation and Laying of Sewerage Pipeline form MH-B-05 TO MH-B-04/0, LINE B @ ZONE-03 Pipe DIA 200MM</t>
  </si>
  <si>
    <t>DAM2-02-09-SAJ-TS9-1-SEW-FIR-0261-00</t>
  </si>
  <si>
    <t>Mechanical FIR Initial Air Test of Sewerage Pipeline form MH-B-05 TO MH-B-04/0, Line B @ ZONE-03 Pipe DIA 200MM</t>
  </si>
  <si>
    <t>DAM2-02-09-SAJ-TS9-1-SEW-FIR-0276-00</t>
  </si>
  <si>
    <t>Survey FIR for Excavation and Compaction Testing of Sewerage Pipeline from MH-A-10/0 TO MH-A-09, LINE A @ ZONE-03</t>
  </si>
  <si>
    <t>DAM2-02-09-SAJ-TS9-1-SEW-FIR-0279-00</t>
  </si>
  <si>
    <t>Survey FIR for Gravel Bedding with Geotextile of Sewerage Pipeline from MH-A-10 TO MH-A-09, LINE A @ ZONE-03</t>
  </si>
  <si>
    <t>DAM2-02-09-SAJ-TS9-1-SEW-FIR-0281-00</t>
  </si>
  <si>
    <t>Mechanical FIR for Installation and Laying of Sewerage Pipeline from MH-A-10 TO MH-A-09, LINE A @ ZONE-03 Pipe DIA 200MM</t>
  </si>
  <si>
    <t>DAM2-02-09-SAJ-TS9-1-SEW-FIR-0294-00</t>
  </si>
  <si>
    <t>Mechanical FIR Initial Air Test of Sewerage Pipeline form MH-A-10 TO MH-A-09, LINE A @ ZONE-03 Pipe DIA 200MM</t>
  </si>
  <si>
    <t>DAM2-02-09-SAJ-TS9-1-SEW-FIR-0313-00</t>
  </si>
  <si>
    <t>Survey FIR for Excavation and Compaction Testing of Sewerage Pipeline from MH-B-4/0 TO MH-B-4-1, @ ZONE-03</t>
  </si>
  <si>
    <t>DAM2-02-09-SAJ-TS9-1-SEW-FIR-0316-00</t>
  </si>
  <si>
    <t>Survey FIR for Gravel Bedding with Geotextile of Sewerage Pipeline from MH-B-4/0 TO MH-B-4-1, @ ZONE-03</t>
  </si>
  <si>
    <t>DAM2-02-09-SAJ-TS9-1-SEW-FIR-0335-00</t>
  </si>
  <si>
    <t>Mechanical FIR for Installation and Laying of Sewerage Pipeline from MH-B-4/0 TO MH-B-4-1, @ ZONE-03</t>
  </si>
  <si>
    <t>DAM2-02-09-SAJ-TS9-1-SEW-FIR-0345-00</t>
  </si>
  <si>
    <t>Survey FIR for Excavation and Compaction Testing of Sewerage Pipeline from MH-A-10/0 TO MH-A-10-1/0, @ ZONE-03</t>
  </si>
  <si>
    <t>DAM2-02-09-SAJ-TS9-1-SEW-FIR-0356-00</t>
  </si>
  <si>
    <t>Survey FIR for Gravel Bedding with Geotextile of Sewerage Pipeline from MH-A-10/0 TO MH-A-10-1/0, @ ZONE-03</t>
  </si>
  <si>
    <t>DAM2-02-09-SAJ-TS9-1-SEW-FIR-0358-00</t>
  </si>
  <si>
    <t>Mechanical FIR for Installation and Laying of Sewerage Pipeline from MH-A-10/0 TO MH-A-10-1/0, @ ZONE-03</t>
  </si>
  <si>
    <t>DAM2-02-09-SAJ-TS9-1-SEW-FIR-0373-00</t>
  </si>
  <si>
    <t>Survey FIR for Backfill and Compaction Testing 7th Layer above the Sewerage Pipeline from MH-A-10/0 TO MH-A-09, LINE A @ ZONE-03</t>
  </si>
  <si>
    <t>DAM2-02-09-SAJ-TS9-1-SEW-FIR-0384-00</t>
  </si>
  <si>
    <t>Survey FIR for Backfill and Compaction Testing 7th Layer above the Sewerage Pipeline from MH-B-4/0 TO MH-B-4-1, @ ZONE-03</t>
  </si>
  <si>
    <t>DAM2-02-09-SAJ-TS9-1-SEW-FIR-0273-00</t>
  </si>
  <si>
    <t>Survey FIR for Excavation and Compaction Testing of Sewerage Pipeline from MH-A-09 TO MH-A-08, LINE A @ ZONE-03</t>
  </si>
  <si>
    <t>DAM2-02-09-SAJ-TS9-1-SEW-FIR-0274-00</t>
  </si>
  <si>
    <t>Survey FIR for Gravel Bedding with Geotextile of Sewerage Pipeline from MH-A-09 TO MH-A-08, LINE A @ ZONE-03</t>
  </si>
  <si>
    <t>DAM2-02-09-SAJ-TS9-1-SEW-FIR-0278-00</t>
  </si>
  <si>
    <t>Mechanical FIR for Installation and Laying of Sewerage Pipeline from MH-A-09 TO MH-A-08, LINE A @ ZONE-03 Pipe DIA 200MM</t>
  </si>
  <si>
    <t>DAM2-02-09-SAJ-TS9-1-SEW-FIR-0286-00</t>
  </si>
  <si>
    <t>Survey FIR for Excavation and Compaction Testing of Sewerage Pipeline from MH-A-08 TO MH-A-07, LINE A @ ZONE-03</t>
  </si>
  <si>
    <t>DAM2-02-09-SAJ-TS9-1-SEW-FIR-0289-00</t>
  </si>
  <si>
    <t>Survey FIR for Gravel Bedding with Geotextile of Sewerage Pipeline from MH-A-08 TO MH-A-07, LINE A @ ZONE-03</t>
  </si>
  <si>
    <t>DAM2-02-09-SAJ-TS9-1-SEW-FIR-0295-00</t>
  </si>
  <si>
    <t>Mechanical FIR Initial Air Test of Sewerage Pipeline form MH-A-09 TO MH-A-08, LINE A @ ZONE-03 Pipe DIA 200MM</t>
  </si>
  <si>
    <t>DAM2-02-09-SAJ-TS9-1-SEW-FIR-0299-00</t>
  </si>
  <si>
    <t>Mechanical FIR for Installation and Laying of Sewerage Pipeline from MH-A-08 TO MH-A-07, LINE A @ ZONE-01 Pipe DIA 200MM</t>
  </si>
  <si>
    <t>DAM2-02-09-SAJ-TS9-1-SEW-FIR-0324-00</t>
  </si>
  <si>
    <t>Mechanical FIR Initial Air Test of Sewerage Pipeline form MH-A-08 TO MH-A-07, LINE A @ ZONE-03 Pipe DIA 200MM</t>
  </si>
  <si>
    <t>DAM2-02-09-SAJ-TS9-1-SEW-FIR-0535</t>
  </si>
  <si>
    <t>Survey FIR for Excavation and Compaction Testing of Sewerage Pipeline from MH-B-2 TO MH-B-3, @ ZONE-03</t>
  </si>
  <si>
    <t>DAM2-02-09-SAJ-TS9-1-SEW-FIR-0541</t>
  </si>
  <si>
    <t>Survey FIR for Gravel Bedding with Geotextile of Sewerage Pipeline from MH-B-2 TO MH-B-3, @ ZONE-03</t>
  </si>
  <si>
    <t>DAM2-02-09-SAJ-TS9-1-SEW-FIR-0546</t>
  </si>
  <si>
    <t>Mechanical FIR for Installation and Laying of Sewerage Pipeline from MH-B-2 TO MH-B-3, @ ZONE-03</t>
  </si>
  <si>
    <t>DAM2-02-09-SAJ-TS9-1-SEW-FIR-0399-00</t>
  </si>
  <si>
    <t>Survey FIR for Excavation and Compaction Testing of Sewerage Pipeline from MH-A-6 TO MH-A-5, @ ZONE-03</t>
  </si>
  <si>
    <t>DAM2-02-09-SAJ-TS9-1-SEW-FIR-0401-00</t>
  </si>
  <si>
    <t>Survey FIR for Gravel Bedding with Geotextile of Sewerage Pipeline from MH-A-6 TO MH-A-5, @ZONE-03</t>
  </si>
  <si>
    <t>DAM2-02-09-SAJ-TS9-1-SEW-FIR-0414-00</t>
  </si>
  <si>
    <t>Mechanical FIR for Installation and Laying of Sewerage Pipeline from MH-A-6 TO MH-A-5 @ ZONE-03</t>
  </si>
  <si>
    <t>DAM2-02-09-SAJ-TS9-1-SEW-FIR-0445-00</t>
  </si>
  <si>
    <t>Mechanical FIR Initial Air Test of Sewerage Pipeline form MH-A-6 TO MH-A-5, LINE A @ ZONE-03</t>
  </si>
  <si>
    <t>DAM2-02-09-SAJ-TS9-1-SEW-FIR-0516</t>
  </si>
  <si>
    <t>Survey FIR for Backfill and Compaction Testing 8th Layer above the Sewerage Pipeline from MH-A-6 TO MH-A-5, LINE A @ ZONE-03</t>
  </si>
  <si>
    <t>DAM2-02-09-SAJ-TS9-1-SEW-FIR-0375-00</t>
  </si>
  <si>
    <t>Survey FIR for Backfill and Compaction Testing 7th Layer above the Sewerage Pipeline from MH-A-09 TO MH-A-08, LINE A @ ZONE-03</t>
  </si>
  <si>
    <t>DAM2-02-09-SAJ-TS9-1-SEW-FIR-0387-00</t>
  </si>
  <si>
    <t>Survey FIR for Excavation and Compaction Testing of Sewerage Pipeline from MH-A-7 TO MH-A-6, @ ZONE-03</t>
  </si>
  <si>
    <t>DAM2-02-09-SAJ-TS9-1-SEW-FIR-0388-00</t>
  </si>
  <si>
    <t>Survey FIR for Gravel Bedding with Geotextile of Sewerage Pipeline from MH-A-7 TO MH-A-6, @ ZONE-03</t>
  </si>
  <si>
    <t>DAM2-02-09-SAJ-TS9-1-SEW-FIR-0397-00</t>
  </si>
  <si>
    <t>Mechanical FIR for Installation and Laying of Sewerage Pipeline from MH-A-7 TO MH-A-6 @ ZONE-03</t>
  </si>
  <si>
    <t>DAM2-02-09-SAJ-TS9-1-SEW-FIR-0450-00</t>
  </si>
  <si>
    <t>Survey FIR for Backfill and Compaction Testing 8th Layer above the Sewerage Pipeline from MH-A-08 TO MH-A-07, LINE A @ ZONE-03</t>
  </si>
  <si>
    <t>DAM2-02-09-SAJ-TS9-1-SEW-FIR-0452-00</t>
  </si>
  <si>
    <t>Survey FIR for Backfill and Compaction Testing 8th Layer above the Sewerage Pipeline from MH-A-7 TO MH-A-6, @ZONE-03</t>
  </si>
  <si>
    <t>DAM2-02-09-SAJ-TS9-1-SEW-FIR-0536-00</t>
  </si>
  <si>
    <t>Survey FIR for Excavation and Compaction Testing of Sewerage Pipeline from MH-B-3 TO MH-B-4/0, @ ZONE-03</t>
  </si>
  <si>
    <t>DAM2-02-09-SAJ-TS9-1-SEW-FIR-0542-00</t>
  </si>
  <si>
    <t>Survey FIR for Gravel Bedding with Geotextile of Sewerage Pipeline from MH-B-3 TO MH-B-4/0, @ ZONE-03</t>
  </si>
  <si>
    <t>DAM2-02-09-SAJ-TS9-1-SEW-FIR-0599-00</t>
  </si>
  <si>
    <t>Mechanical FIR for Installation and Laying of Sewerage Pipeline from MH-B-3 TO MH-B-4, @ ZONE-03</t>
  </si>
  <si>
    <t>DAM2-02-09-SAJ-TS9-1-SEW-FIR-0630</t>
  </si>
  <si>
    <t>Survey FIR for Excavation and Compaction Testing of Sewerage Pipeline from MH-A-12 TO MH-A-11, @ ZONE-04</t>
  </si>
  <si>
    <t>DAM2-02-09-SAJ-TS9-1-SEW-FIR-0631</t>
  </si>
  <si>
    <t>Survey FIR for Excavation and Compaction Testing of Sewerage Pipeline from MH-A-11 TO MH-A-10, @ ZONE-04</t>
  </si>
  <si>
    <t>DAM2-02-09-SAJ-TS9-1-SEW-FIR-0632</t>
  </si>
  <si>
    <t>Survey FIR for Gravel Bedding with Geotextile of Sewerage Pipeline from MH-A-12 TO MH-A-11, @ ZONE-04</t>
  </si>
  <si>
    <t>DAM2-02-09-SAJ-TS9-1-SEW-FIR-0633</t>
  </si>
  <si>
    <t>Survey FIR for Gravel Bedding with Geotextile of Sewerage Pipeline from MH-A-11 TO MH-A-10/0, @ ZONE-04</t>
  </si>
  <si>
    <t>DAM2-02-09-SAJ-TS9-1-SEW-FIR-0670</t>
  </si>
  <si>
    <t>Mechanical FIR for Installation and Laying of Sewerage Pipeline from MH-A-11 TO MH-A-10/0, @ ZONE-04</t>
  </si>
  <si>
    <t>DAM2-02-09-SAJ-TS9-1-SEW-FIR-0672</t>
  </si>
  <si>
    <t>Mechanical FIR for Installation and Laying of Sewerage Pipeline from MH-A-12 TO MH-A-11, @ ZONE-04</t>
  </si>
  <si>
    <t>DAM2-02-09-SAJ-TS9-1-SEW-FIR-0701</t>
  </si>
  <si>
    <t>Mechanical FIR for Installation and Laying of Sewerage Pipeline from MH-A-13 TO MH-A-12, @ ZONE-04</t>
  </si>
  <si>
    <t>DAM2-02-09-SAJ-TS9-1-SEW-FIR-0901</t>
  </si>
  <si>
    <t>Survey FIR for Backfill and Compaction Testing 6th Layer above the Sewerage Pipeline, ZONE-03
1- MH-A-11 TO MH-A-10/0
2- MH-A-12 TO MH-A-11</t>
  </si>
  <si>
    <t>DAM2-02-09-SAJ-TS9-1-SEW-FIR-1106</t>
  </si>
  <si>
    <t>Survey FIR for Backfill and Compaction Testing 7th  Layer above the Sewerage Pipeline from MH-B-2 TO MH-B-3, @ ZONE-03</t>
  </si>
  <si>
    <t>DAM2-02-09-SAJ-TS9-1-SEW-FIR-1122</t>
  </si>
  <si>
    <t>Survey FIR for Backfill and Compaction Testing Final Layer Prior to Capping Layer above the Sewerage Pipeline from MH-B-10 TO MH-B-09 and MH-B-09 To MH-B-08, LINE B @ ZONE-03</t>
  </si>
  <si>
    <t>DAM2-02-09-SAJ-TS9-1-SEW-FIR-1169</t>
  </si>
  <si>
    <t>Survey FIR for Backfill and Compaction Testing 7th Layer above the Sewerage Pipeline from MH-B-06 TO MH-B-05 LINE B @ ZONE-03</t>
  </si>
  <si>
    <t>DAM2-02-09-SAJ-TS9-1-SEW-FIR-1170</t>
  </si>
  <si>
    <t>Survey FIR for Backfill and Compaction Testing 7th Layer above the Sewerage Pipeline from MH-B-05 TO MH-B-04 LINE B @ ZONE-03</t>
  </si>
  <si>
    <t>DAM2-02-09-SAJ-TS9-1-SEW-FIR-1203</t>
  </si>
  <si>
    <t>Survey FIR for Backfill and Compaction Testing Final Layer Prior to Capping Layer above the Sewerage Pipeline from MH-B-07 TO MH-B-06, ZONE-03</t>
  </si>
  <si>
    <t>DAM2-02-09-SAJ-TS9-1-SEW-FIR-1218</t>
  </si>
  <si>
    <t>Survey FIR for Backfill and Compaction Testing Final Layer Prior to Capping Layer above the Sewerage Pipeline from MH-B-08 TO MH-B-07 LINE B @ ZONE-03</t>
  </si>
  <si>
    <t>DAM2-02-09-SAJ-TS9-1-SEW-FIR-1220</t>
  </si>
  <si>
    <t>Survey FIR for Backfill and Compaction Testing  Final Layer Prior to Capping Layer above the Sewerage Pipeline from MH-B-06 TO MH-B-05 LINE B @ ZONE-03</t>
  </si>
  <si>
    <t>DAM2-02-09-SAJ-TS9-1-SEW-FIR-1227</t>
  </si>
  <si>
    <t>Survey FIR for Excavation and Compaction Testing of Sewerage Pipeline from MH-A-10-1 TO MH-A-10-2 &amp; MH-A-10-2 TO MH-A-10-3</t>
  </si>
  <si>
    <t>DAM2-02-09-SAJ-TS9-1-SEW-FIR-1228</t>
  </si>
  <si>
    <t>Survey FIR for Sand Bedding of Sewerage Pipeline from MH-A-10-1 TO MH-A-10-2 &amp; MH-A-10-2 TO MH-A-10-3</t>
  </si>
  <si>
    <t>DAM2-02-09-SAJ-TS9-1-SEW-FIR-1229</t>
  </si>
  <si>
    <t>Survey and Mechanical FIR for the Installation and Laying of Sewerage Pipeline from MH-A-10-1 TO MH-A-10-2 &amp; MH-A-10-2 TO MH-A-10-3</t>
  </si>
  <si>
    <t>B5.33 31 00.02.05</t>
  </si>
  <si>
    <t>200mm Diameter Depth: 4.51m -5.5m</t>
  </si>
  <si>
    <t>DAM2-02-09-SAJ-TS9-1-SEW-FIR-0314-00</t>
  </si>
  <si>
    <t>Survey FIR for Excavation and Compaction Testing of Sewerage Pipeline from MH-B-4-1 TO MH-B-4-2, @ ZONE-03</t>
  </si>
  <si>
    <t>DAM2-02-09-SAJ-TS9-1-SEW-FIR-0315-00</t>
  </si>
  <si>
    <t>Survey FIR for Excavation and Compaction Testing of Sewerage Pipeline from MH-B-4-2 TO MH-B-4-3 (Station 0+101.34 to 117.94), @ ZONE-03</t>
  </si>
  <si>
    <t>DAM2-02-09-SAJ-TS9-1-SEW-FIR-0317-00</t>
  </si>
  <si>
    <t>Survey FIR for Gravel Bedding with Geotextile of Sewerage Pipeline from MH-B-4-1 TO MH-B-4-2, @ ZONE-03</t>
  </si>
  <si>
    <t>DAM2-02-09-SAJ-TS9-1-SEW-FIR-0318-00</t>
  </si>
  <si>
    <t>Survey FIR for Gravel Bedding with Geotextile of Sewerage Pipeline from MH-B-4-2 TO MH-B-4-3 ((Station 0+101.34 to 117.94), @ ZONE-03</t>
  </si>
  <si>
    <t>DAM2-02-09-SAJ-TS9-1-SEW-FIR-0336-00</t>
  </si>
  <si>
    <t>Mechanical FIR for Installation and Laying of Sewerage Pipeline from MH-B-4-1 TO MH-B-4-2, @ ZONE-03</t>
  </si>
  <si>
    <t>DAM2-02-09-SAJ-TS9-1-SEW-FIR-0337-00</t>
  </si>
  <si>
    <t>Mechanical FIR for Installation and Laying of Sewerage Pipeline from MH-B-4-2 TO MH-B-4-3 (Station 0+101.34 to 0+117.94), @ ZONE-03</t>
  </si>
  <si>
    <t>Survey FIR for Backfill and Compaction Testing 7th Layer above the Sewerage Pipeline from  MH-B-4-1 TO MH-B-4-2/0 and MH-B-4-2/0 TO MH-B-4-3 ((Station 0+101.34 to 0+117.94), @ ZONE-03</t>
  </si>
  <si>
    <t>DAM2-02-09-SAJ-TS9-1-SEW-FIR-0412-00</t>
  </si>
  <si>
    <t>Survey FIR for Excavation and Compaction Testing of Sewerage Pipeline from MH-A-5 TO MH-A-4, @ ZONE-03</t>
  </si>
  <si>
    <t>DAM2-02-09-SAJ-TS9-1-SEW-FIR-0420-00</t>
  </si>
  <si>
    <t>Survey FIR for Gravel Bedding with Geotextile of Sewerage Pipeline from MH-A-5 TO MH-A-4, @ ZONE-03</t>
  </si>
  <si>
    <t>DAM2-02-09-SAJ-TS9-1-SEW-FIR-0434-00</t>
  </si>
  <si>
    <t>Mechanical FIR for Installation and Laying of Sewerage Pipeline from MH-A-5 TO MH-A-4 @ ZONE-03</t>
  </si>
  <si>
    <t>DAM2-02-09-SAJ-TS9-1-SEW-FIR-0446-00</t>
  </si>
  <si>
    <t>Mechanical FIR Initial Air Test of Sewerage Pipeline form MH-A-5 TO MH-A-4, LINE A @ ZONE-03</t>
  </si>
  <si>
    <t>DAM2-02-09-SAJ-TS9-1-SEW-FIR-0458-00</t>
  </si>
  <si>
    <t>Survey FIR for Excavation and Compaction Testing of Sewerage Pipeline from MH-A-4 TO MH-A-3, @ ZONE-03</t>
  </si>
  <si>
    <t>DAM2-02-09-SAJ-TS9-1-SEW-FIR-0464-00</t>
  </si>
  <si>
    <t>Survey FIR for Gravel Bedding with Geotextile of Sewerage Pipeline from MH-A-4 TO MH-A-3, @ ZONE-03</t>
  </si>
  <si>
    <t>DAM2-02-09-SAJ-TS9-1-SEW-FIR-0466-00</t>
  </si>
  <si>
    <t>Mechanical FIR for Installation and Laying of Sewerage Pipeline from MH-A-4 TO MH-A-3, @ ZONE-03</t>
  </si>
  <si>
    <t>DAM2-02-09-SAJ-TS9-1-SEW-FIR-0473-00</t>
  </si>
  <si>
    <t>Survey FIR for Excavation and Compaction Testing of Sewerage Pipeline from MH-A-3 TO MH-A-2/0, @ ZONE-03</t>
  </si>
  <si>
    <t>DAM2-02-09-SAJ-TS9-1-SEW-FIR-0475-00</t>
  </si>
  <si>
    <t>Survey FIR for Excavation and Compaction Testing of Sewerage Pipeline from MH-A-2/0 TO MH-A-1/0, @ ZONE-03</t>
  </si>
  <si>
    <t>DAM2-02-09-SAJ-TS9-1-SEW-FIR-0476-00</t>
  </si>
  <si>
    <t>Survey FIR for Gravel Bedding with Geotextile of Sewerage Pipeline from MH-A-3 TO MH-A-2/0, @ ZONE-03</t>
  </si>
  <si>
    <t>DAM2-02-09-SAJ-TS9-1-SEW-FIR-0477-00</t>
  </si>
  <si>
    <t>Survey FIR for Gravel Bedding with Geotextile of Sewerage Pipeline from MH-A-2/0 TO MH-A-1/0, @ ZONE-03</t>
  </si>
  <si>
    <t>DAM2-02-09-SAJ-TS9-1-SEW-FIR-0480-00</t>
  </si>
  <si>
    <t>Mechanical FIR for Installation and Laying of Sewerage Pipeline from MH-A-3 TO MH-A-2/0, @ ZONE-03</t>
  </si>
  <si>
    <t>DAM2-02-09-SAJ-TS9-1-SEW-FIR-0481-00</t>
  </si>
  <si>
    <t>Mechanical FIR for Installation and Laying of Sewerage Pipeline from MH-A-2/0 TO MH-A-1/0, @ ZONE-03</t>
  </si>
  <si>
    <t>DAM2-02-09-SAJ-TS9-1-SEW-FIR-0482-00</t>
  </si>
  <si>
    <t>Mechanical FIR Initial Air Test of Sewerage Pipeline form MH-A-4 TO MH-A-3, LINE A @ ZONE-03</t>
  </si>
  <si>
    <t>DAM2-02-09-SAJ-TS9-1-SEW-FIR-0501</t>
  </si>
  <si>
    <t>Survey FIR for Excavation and Compaction Testing of Sewerage Pipeline from MH-A-1/0 TO MH-B-1, @ ZONE-03</t>
  </si>
  <si>
    <t>DAM2-02-09-SAJ-TS9-1-SEW-FIR-0502</t>
  </si>
  <si>
    <t>Survey FIR for Gravel Bedding with Geotextile of Sewerage Pipeline from MH-A-1/0 TO MH-B-1, @ ZONE-03</t>
  </si>
  <si>
    <t>DAM2-02-09-SAJ-TS9-1-SEW-FIR-0505</t>
  </si>
  <si>
    <t>Mechanical FIR for Installation and Laying of Sewerage Pipeline from MH-A-1/0 TO MH-B-1, @ ZONE-03</t>
  </si>
  <si>
    <t>DAM2-02-09-SAJ-TS9-1-SEW-FIR-0528</t>
  </si>
  <si>
    <t>Mechanical FIR Initial Air Test of Sewerage Pipeline form MH-A-3 TO MH-A-2/0, LINE A @ ZONE-03</t>
  </si>
  <si>
    <t>DAM2-02-09-SAJ-TS9-1-SEW-FIR-0529</t>
  </si>
  <si>
    <t>Mechanical FIR Initial Air Test of Sewerage Pipeline form MH-A-2/0 TO MH-A-1/0, LINE A @ ZONE-03</t>
  </si>
  <si>
    <t>DAM2-02-09-SAJ-TS9-1-SEW-FIR-0532</t>
  </si>
  <si>
    <t>Mechanical FIR Initial Air Test of Sewerage Pipeline form MH-A-1/0 TO MH-B-1, @ ZONE-03</t>
  </si>
  <si>
    <t>DAM2-02-09-SAJ-TS9-1-SEW-FIR-0534</t>
  </si>
  <si>
    <t>Survey FIR for Excavation and Compaction Testing of Sewerage Pipeline from MH-B-1 TO MH-B-2, @ ZONE-03</t>
  </si>
  <si>
    <t>DAM2-02-09-SAJ-TS9-1-SEW-FIR-0540</t>
  </si>
  <si>
    <t>Survey FIR for Gravel Bedding with Geotextile of Sewerage Pipeline from MH-B-1 TO MH-B-2, @ ZONE-03</t>
  </si>
  <si>
    <t>DAM2-02-09-SAJ-TS9-1-SEW-FIR-0544</t>
  </si>
  <si>
    <t>Mechanical FIR for Installation and Laying of Sewerage Pipeline from MH-B-1 TO MH-B-2, @ ZONE-03</t>
  </si>
  <si>
    <t>DAM2-02-09-SAJ-TS9-1-SEW-FIR-0568</t>
  </si>
  <si>
    <t>Survey FIR for Backfill and Compaction Testing 8th Layer above the Sewerage Pipeline from MH-A-5 TO MH-A-4, LINE A @ ZONE-03</t>
  </si>
  <si>
    <t>DAM2-02-09-SAJ-TS9-1-SEW-FIR-0739</t>
  </si>
  <si>
    <t>Survey FIR for Backfill and Compaction Testing 8th Layer above the Sewerage Pipeline from MH-A-4 TO MH-A-3, LINE A @ ZONE-03</t>
  </si>
  <si>
    <t>DAM2-02-09-SAJ-TS9-1-SEW-FIR-0741-01</t>
  </si>
  <si>
    <t>Survey FIR for Backfill and Compaction Testing 8th Layer above the Sewerage Pipeline from MH-A-3 TO MH-A-2/0, LINE A @ ZONE-03</t>
  </si>
  <si>
    <t>DAM2-02-09-SAJ-TS9-1-SEW-FIR-0743-01</t>
  </si>
  <si>
    <t>Survey FIR for Backfill and Compaction Testing 8th Layer above the Sewerage Pipeline from MH-A-2/0 TO MH-A-1/0, LINE A @ ZONE-03</t>
  </si>
  <si>
    <t>DAM2-02-09-SAJ-TS9-1-SEW-FIR-0767-01</t>
  </si>
  <si>
    <t>Survey FIR for Backfill and Compaction Testing 8th  Layer above the Sewerage Pipeline from MH-A-1/0 TO MH-B-1, @ ZONE-03</t>
  </si>
  <si>
    <t>DAM2-02-09-SAJ-TS9-1-SEW-FIR-0897</t>
  </si>
  <si>
    <t>Survey FIR for Backfill and Compaction Testing 7th Layer above the Sewerage Pipeline from MH-B-1 TO MH-B-2, @ ZONE-03</t>
  </si>
  <si>
    <t>DAM2-02-09-SAJ-TS9-1-SEW-FIR-1175</t>
  </si>
  <si>
    <t>Survey FIR for Backfill and Compaction Testing Final Layer above the Sewerage Pipeline from MH-B-4-1 TO MH-B-4-2/0, @ ZONE-03</t>
  </si>
  <si>
    <t>B5.33 05 13.01</t>
  </si>
  <si>
    <t>MH dia 1200 mm, Depth less than 1.5m</t>
  </si>
  <si>
    <t>DAM2-02-09-SAJ-TS9-1-SEW-FIR-0306-00</t>
  </si>
  <si>
    <t>Survey FIR for Excavation and Compaction Testing of Sewerage Pipeline Manholes MH-B-40 Line B @ZONE-01</t>
  </si>
  <si>
    <t>DAM2-02-09-SAJ-TS9-1-SEW-FIR-0447-00</t>
  </si>
  <si>
    <t>Survey FIR for Excavation and Compaction Testing of Sewerage Pipeline Manholes MH-B-31-1, and MH-B-26-2 @ ZONE-01</t>
  </si>
  <si>
    <t>DAM2-02-09-SAJ-TS9-1-SEW-FIR-0554-00</t>
  </si>
  <si>
    <t>Survey Excavation and Compaction Testing FIR for Sewerage Manholes (MH-A-2-4) DIA 1200, @ ZONE-03</t>
  </si>
  <si>
    <t>DAM2-02-09-SAJ-TS9-1-SEW-FIR-0581-00</t>
  </si>
  <si>
    <t>FIR for Installation of Manhole Base MH-B-40 of Sewerage Network, @ ZONE-01</t>
  </si>
  <si>
    <t>DAM2-02-09-SAJ-TS9-1-SEW-FIR-0584-00</t>
  </si>
  <si>
    <t>FIR for Installation of Manhole Base MH-B-31/1 of Sewerage Network, @ ZONE-01</t>
  </si>
  <si>
    <t>DAM2-02-09-SAJ-TS9-1-SEW-FIR-0586-00</t>
  </si>
  <si>
    <t>FIR for Installation of Manhole Base MH-B-26/2 of Sewerage Network, @ ZONE-01</t>
  </si>
  <si>
    <t>DAM2-02-09-SAJ-TS9-1-SEW-FIR-0646-00</t>
  </si>
  <si>
    <t>FIR for Installation of Manhole Base MH-A-2-4 of Sewerage Network @ ZONE-03</t>
  </si>
  <si>
    <t>DAM2-02-09-SAJ-TS9-1-SEW-FIR-0690-00</t>
  </si>
  <si>
    <t>Survey FIR for Backfill and Compaction Testing 3rd  Layer around the Manholes of the Sewerage Pipeline @ ZONE-01
1-	 MH-B-40
2-	MH-B-31/1
3-	MH-B-26/2</t>
  </si>
  <si>
    <t>DAM2-02-09-SAJ-TS9-1-SEW-FIR-0791-00</t>
  </si>
  <si>
    <t>Survey FIR for Backfill and Compaction Testing 4th  Layer around the Manholes of the Sewerage Pipeline @ ZONE-01
1-	MH-B-40
2-	MH-B-31/1
3-	MH-B-26/2</t>
  </si>
  <si>
    <t>DAM2-02-09-SAJ-TS9-1-SEW-FIR-1074-00</t>
  </si>
  <si>
    <t>FIR for Installation of Flat Cover Slab for Manhole of Sewerage Network @ ZONE-01
1-	MH-B-26-2
2-	MH-B-31-1
3-	MH-B-40</t>
  </si>
  <si>
    <t>DAM2-02-09-SAJ-TS9-1-SEW-FIR-1167-00</t>
  </si>
  <si>
    <t>FIR for Benching, Joint Sealant, Epoxy and Finishing of Manholes up to the Flat Cover Slab for Manholes @ Zone-01
1-	MH-B-31/1</t>
  </si>
  <si>
    <t>DAM2-02-09-SAJ-TS9-1-SEW-FIR-1180-00</t>
  </si>
  <si>
    <t>Survey FIR for Excavation and Compaction Testing of Sewerage Pipeline Manholes
1:MH-A-28</t>
  </si>
  <si>
    <t>DAM2-02-09-SAJ-TS9-1-SEW-FIR-0004-00</t>
  </si>
  <si>
    <t>DAM2-02-09-SAJ-TS9-1-SEW-FIR-0008-00</t>
  </si>
  <si>
    <t>Survey Excavation and Compaction FIR for sewerage Manholes (MH-B-36/0) DIA 1200, LINE-B @ ZONE-01</t>
  </si>
  <si>
    <t>DAM2-02-09-SAJ-TS9-1-SEW-FIR-0305-00</t>
  </si>
  <si>
    <t>Survey FIR for Excavation and Compaction Testing of Sewerage Pipeline Manholes MH-B-39, MH-B-38 Line B @ZONE-01</t>
  </si>
  <si>
    <t>DAM2-02-09-SAJ-TS9-1-SEW-FIR-0444-00</t>
  </si>
  <si>
    <t>Survey FIR for Excavation and Compaction Testing of Sewerage Pipeline Manholes MH-B-36-1, MH-B-33-1 &amp; MH-B-28-1 @ ZONE-01</t>
  </si>
  <si>
    <t>DAM2-02-09-SAJ-TS9-1-SEW-FIR-0463-00</t>
  </si>
  <si>
    <t>Survey FIR for Excavation and Compaction Testing of Sewerage Pipeline Manholes MH-A-14-5/0, MH-A-14-5-1, MH-A-18-5/0 and MH-A-18-5-1 @ ZONE-04</t>
  </si>
  <si>
    <t>DAM2-02-09-SAJ-TS9-1-SEW-FIR-0553-00</t>
  </si>
  <si>
    <t>Survey Excavation and Compaction Testing FIR for Sewerage Manholes (MH-A-2-2 and MH-A-2-3) DIA 1200, @ ZONE-03</t>
  </si>
  <si>
    <t>DAM2-02-09-SAJ-TS9-1-SEW-FIR-0582-00</t>
  </si>
  <si>
    <t>FIR for Installation of Manhole Base MH-B-39, MH-B-38, MH-B-36/0, MH-B-35, MH-B-34, MH-B-33/0, MH-B-28/1, MH-B-33/1 and MH-B-36/1 of Sewerage Network, @ ZONE-01</t>
  </si>
  <si>
    <t>DAM2-02-09-SAJ-TS9-1-SEW-FIR-0645-00</t>
  </si>
  <si>
    <t>FIR for Installation of Manhole Base MH-A-2-2, MH-A-2-3 of Sewerage Network @ ZONE-03</t>
  </si>
  <si>
    <t>DAM2-02-09-SAJ-TS9-1-SEW-FIR-0695-00</t>
  </si>
  <si>
    <t>Survey FIR for Backfill and Compaction Testing 4th  Layer around the Manholes of the Sewerage Pipeline @ ZONE-01
1-	MH-B-38
2-	MH-B-36/0
3-	MH-B-35
4-	MH-B-34
5-	MH-B-28/1</t>
  </si>
  <si>
    <t>DAM2-02-09-SAJ-TS9-1-SEW-FIR-0711-00</t>
  </si>
  <si>
    <t>Survey FIR for Excavation and Compaction Testing of Sewerage Pipeline Manholes MH-A-14-3-1, @ ZONE-04</t>
  </si>
  <si>
    <t>DAM2-02-09-SAJ-TS9-1-SEW-FIR-0792-00</t>
  </si>
  <si>
    <t>Survey FIR for Backfill and Compaction Testing 4th  Layer around the Manholes of the Sewerage Pipeline @ ZONE-01
1-	MH-B-39
2-	MH-B-36/1
3-	MH-B-33/0
4-	MH-B-33/1</t>
  </si>
  <si>
    <t>DAM2-02-09-SAJ-TS9-1-SEW-FIR-0804-00</t>
  </si>
  <si>
    <t>Survey FIR for Excavation and Compaction Testing of Sewerage Pipeline Manholes MH-A-18-3-1, @ ZONE-04</t>
  </si>
  <si>
    <t>DAM2-02-09-SAJ-TS9-1-SEW-FIR-0866-01</t>
  </si>
  <si>
    <t>FIR for Installation of Manhole Base of Sewerage Network @ ZONE-04
1- MH-A-14-5
2- MH-A-14-3/1
3- MH-A-14-5/1
4- MH-A-18-5
5- MH-A-18-3/1
6- MH-A-18-5/1</t>
  </si>
  <si>
    <t>DAM2-02-09-SAJ-TS9-1-SEW-FIR-0930-00</t>
  </si>
  <si>
    <t>Survey Excavation and Compaction Testing FIR for Sewerage Manholes (MH-A-26) DIA 1200, @ ZONE-04</t>
  </si>
  <si>
    <t>DAM2-02-09-SAJ-TS9-1-SEW-FIR-1011</t>
  </si>
  <si>
    <t>Survey FIR for Excavation and Compaction Testing of Sewerage Pipeline Manholes @ ZONE-04
1- MH-A-27/0
2- MH-A-27-1</t>
  </si>
  <si>
    <t>DAM2-02-09-SAJ-TS9-1-SEW-FIR-1019</t>
  </si>
  <si>
    <t>FIR for Installation of Manhole Base of Sewerage Network @ZONE-04
1-	MH-A-26</t>
  </si>
  <si>
    <t>DAM2-02-09-SAJ-TS9-1-SEW-FIR-1039</t>
  </si>
  <si>
    <t>FIR for Installation of Manhole Base of Sewerage Network @ZONE-04
1-	MH-A-27/0
2- MH-A-27-1</t>
  </si>
  <si>
    <t>DAM2-02-09-SAJ-TS9-1-SEW-FIR-1063</t>
  </si>
  <si>
    <t>Survey FIR for Excavation and Compaction Testing of Sewerage Pipeline Manholes @ ZONE-04
1-	MH-A-23-1
2-	MH-A-25-1</t>
  </si>
  <si>
    <t>DAM2-02-09-SAJ-TS9-1-SEW-FIR-1073</t>
  </si>
  <si>
    <t>FIR for Installation of Flat Cover Slab for Manhole of Sewerage Network @ ZONE-01
1-	MH-B-33/0
2-	MH-B-34
3-	MH-B-35
4-	MH-B-36/0
5-	MH-B-38
6-	MH-B-39
7-	MH-B-28-1
8-	MH-B-33-1
9-	MH-B-36-1</t>
  </si>
  <si>
    <t>DAM2-02-09-SAJ-TS9-1-SEW-FIR-1159</t>
  </si>
  <si>
    <t>Survey FIR for Backfill and Compaction Testing 4TH Layer around the Manholes of the Sewerage Pipeline, @ Zone-03
1-	MH-A-2-2</t>
  </si>
  <si>
    <t>DAM2-02-09-SAJ-TS9-1-SEW-FIR-1163</t>
  </si>
  <si>
    <t>FIR for Benching, Joint Sealant, Epoxy and Finishing of Manholes up to the Flat Cover Slab for Manholes @ Zone-01
1-	MH-B-33/0
2-	MH-B-33/1
3-	MH-B-34
4-	MH-B-35
5-	MH-B-36/0
6-	MH-B-36/1
7-	MH-B-38
8-	MH-B-39
9-	MH-28/1</t>
  </si>
  <si>
    <t>DAM2-02-09-SAJ-TS9-1-SEW-FIR-1258</t>
  </si>
  <si>
    <t>Survey FIR for Backfill and Compaction Testing 6th Layer of the Sewerage Pipeline Manhole, @ Zone-01
1- MH-B-39</t>
  </si>
  <si>
    <t>DAM2-02-09-SAJ-TS9-1-SEW-FIR-1260</t>
  </si>
  <si>
    <t>Survey FIR for Backfill and Compaction Testing 7th Layer of the Sewerage Pipeline Manhole, @ Zone-01
1- MH-B-38</t>
  </si>
  <si>
    <t>DAM2-02-09-SAJ-TS9-1-SEW-FIR-1263</t>
  </si>
  <si>
    <t>Survey FIR for Backfill and Compaction Testing 7th Layer of the Sewerage Pipeline Manhole, @ Zone-01
1- MH-B-36/0</t>
  </si>
  <si>
    <t>DAM2-02-09-SAJ-TS9-1-SEW-FIR-1264</t>
  </si>
  <si>
    <t>Survey FIR for Backfill and Compaction Testing 5th  Layer of the Sewerage Pipeline Manhole, @ Zone-01
1- MH-B-36/1</t>
  </si>
  <si>
    <t>DAM2-02-09-SAJ-TS9-1-SEW-FIR-1265</t>
  </si>
  <si>
    <t>Survey FIR for Backfill and Compaction Testing 7th  Layer of the Sewerage Pipeline Manhole, @ Zone-01
1- MH-B-35</t>
  </si>
  <si>
    <t>DAM2-02-09-SAJ-TS9-1-SEW-FIR-1276</t>
  </si>
  <si>
    <t>Survey FIR for Backfill and Compaction Testing 5th Layer of the Sewerage Pipeline Manhole, @ Zone-01
1- MH-B-28/1</t>
  </si>
  <si>
    <t>DAM2-02-09-SAJ-TS9-1-SEW-FIR-1303</t>
  </si>
  <si>
    <t>FIR for installation of base of manhole sewerage network 
MH-A-10-3-1
@ ZONE-04</t>
  </si>
  <si>
    <t>B5.33 05 13.03</t>
  </si>
  <si>
    <t>MH dia 1200 mm, depth 2.51 - 3.5m</t>
  </si>
  <si>
    <t>DAM2-02-09-SAJ-TS9-1-SEW-FIR-0304-00</t>
  </si>
  <si>
    <t>Survey FIR for Excavation and Compaction Testing of Sewerage Pipeline Manholes MH-B-37, Line B @ZONE-01</t>
  </si>
  <si>
    <t>DAM2-02-09-SAJ-TS9-1-SEW-FIR-0459-00</t>
  </si>
  <si>
    <t>Survey FIR for Excavation and Compaction Testing of Sewerage Pipeline Manholes MH-B-32, MH-B-30, MH-B-29 and MH-B-26-1, @ ZONE-01</t>
  </si>
  <si>
    <t>DAM2-02-09-SAJ-TS9-1-SEW-FIR-0552-00</t>
  </si>
  <si>
    <t>Survey Excavation and Compaction Testing FIR for Sewerage Manholes (MH-A-2-1) DIA 1200, @ ZONE-03</t>
  </si>
  <si>
    <t>DAM2-02-09-SAJ-TS9-1-SEW-FIR-0583-00</t>
  </si>
  <si>
    <t>FIR for Installation of Manhole Base MH-B-37 of Sewerage Network, @ ZONE-01</t>
  </si>
  <si>
    <t>DAM2-02-09-SAJ-TS9-1-SEW-FIR-04587-00</t>
  </si>
  <si>
    <t>FIR for Installation of Manhole Base MH-B-26/1 of Sewerage Network, @ ZONE-01</t>
  </si>
  <si>
    <t>DAM2-02-09-SAJ-TS9-1-SEW-FIR-0590-00</t>
  </si>
  <si>
    <t>FIR for Installation of Manhole Base MH-B-29, MH-B-30 and MH-B-32 of Sewerage Network, @ ZONE-01</t>
  </si>
  <si>
    <t>DAM2-02-09-SAJ-TS9-1-SEW-FIR-0644-00</t>
  </si>
  <si>
    <t>FIR for Installation of Manhole Base MH-A-2-1 of Sewerage Network @ ZONE-03</t>
  </si>
  <si>
    <t>DAM2-02-09-SAJ-TS9-1-SEW-FIR-0699-00</t>
  </si>
  <si>
    <t>Survey FIR for Excavation and Compaction Testing of Sewerage Pipeline Manholes MH-A-14-3/0, @ ZONE-04</t>
  </si>
  <si>
    <t>DAM2-02-09-SAJ-TS9-1-SEW-FIR-0710-00</t>
  </si>
  <si>
    <t>Survey FIR for Excavation and Compaction Testing of Sewerage Pipeline Manholes MH-A-14-1-1 and MH-A-14-4, @ ZONE-04</t>
  </si>
  <si>
    <t>DAM2-02-09-SAJ-TS9-1-SEW-FIR-0803-00</t>
  </si>
  <si>
    <t>Survey FIR for Excavation and Compaction Testing of Sewerage Pipeline Manholes MH-A-18-1/0, MH-A-18-1-1, MH-A-18-2, MH-A-18-3/0 and MH-A-18-4, @ ZONE-04</t>
  </si>
  <si>
    <t>DAM2-02-09-SAJ-TS9-1-SEW-FIR-0810-00</t>
  </si>
  <si>
    <t>Survey FIR for Backfill and Compaction Testing 5th  Layer around the Manholes of the Sewerage Pipeline @ ZONE-01
1-	MH-B-37
2-	MH-B-32
3-	MH-B-30
4-	MH-B-29
5-	MH-B-26/1</t>
  </si>
  <si>
    <t>DAM2-02-09-SAJ-TS9-1-SEW-FIR-0865-01</t>
  </si>
  <si>
    <t>FIR for Installation of Manhole Base of Sewerage Network @ ZONE-04
1- MH-A-14-3
2- MH-A-14-1-1
3- MH-A-18-1
4- MH-A-18-2
5- MH-A-18-3
6- MH-A-18-4
7- MH-A-18-1/1</t>
  </si>
  <si>
    <t>DAM2-02-09-SAJ-TS9-1-SEW-FIR-0928-00</t>
  </si>
  <si>
    <t>Survey Excavation and Compaction Testing FIR for Sewerage Manholes (MH-A-17, MH-A-18/0, MH-A-19, MH-A-20, MH-A-21, MH-A-22, MH-A-23/0, MH-A-24 and MH-A-25/0) DIA 1200, @ ZONE-04</t>
  </si>
  <si>
    <t>DAM2-02-09-SAJ-TS9-1-SEW-FIR-1018-00</t>
  </si>
  <si>
    <t>FIR for Installation of Manhole Base of Sewerage Network @ZONE-04
1-	MH-A-17
2-	MH-A-18/0
3-	MH-A-19
4-	MH-A-20
5-	MH-A-22
6-	MH-A-23/0</t>
  </si>
  <si>
    <t>DAM2-02-09-SAJ-TS9-1-SEW-FIR-1066</t>
  </si>
  <si>
    <t>FIR for Installation of Manhole Base of Sewerage Network @ZONE-04
1-	MH-A-24
2-	MH-A-25/0</t>
  </si>
  <si>
    <t>DAM2-02-09-SAJ-TS9-1-SEW-FIR-1072</t>
  </si>
  <si>
    <t>FIR for Installation of Flat Cover Slab for Manhole of Sewerage Network @ ZONE-01
1-	MH-B-29
2-	MH-B-30
3-	MH-B-32
4-	MH-B-37</t>
  </si>
  <si>
    <t>DAM2-02-09-SAJ-TS9-1-SEW-FIR-1076</t>
  </si>
  <si>
    <t>FIR for Installation of Flat Cover Slab for Manhole of Sewerage Network @ ZONE-01
1- MH-B-26-1</t>
  </si>
  <si>
    <t>DAM2-02-09-SAJ-TS9-1-SEW-FIR-1157</t>
  </si>
  <si>
    <t>Survey FIR for Backfill and Compaction Testing 4TH Layer around the Manholes of the Sewerage Pipeline, @ Zone-03
1-	MH-A-2-1</t>
  </si>
  <si>
    <t>DAM2-02-09-SAJ-TS9-1-SEW-FIR-1164</t>
  </si>
  <si>
    <t>FIR for Benching, Joint Sealant, Epoxy and Finishing of Manholes up to the Flat Cover Slab for Manholes @ Zone-01
1-	MH-B-29
2-	MH-30
3-	MH-B-32
4-	MH-B-37</t>
  </si>
  <si>
    <t>DAM2-02-09-SAJ-TS9-1-SEW-FIR-1230</t>
  </si>
  <si>
    <t>Survey FIR for Backfill and Compaction Testing 5th Layer of the Sewerage Pipeline Manhole. @ Zone-04
1- MH-A-18</t>
  </si>
  <si>
    <t>DAM2-02-09-SAJ-TS9-1-SEW-FIR-1261</t>
  </si>
  <si>
    <t>Survey FIR for Backfill and Compaction Testing 7th Layer of the Sewerage Pipeline Manhole, @ Zone-01
1- MH-B-37</t>
  </si>
  <si>
    <t>DAM2-02-09-SAJ-TS9-1-SEW-FIR-1267</t>
  </si>
  <si>
    <t>Survey FIR for Backfill and Compaction Testing 8th Layer of the Sewerage Pipeline Manhole, @ Zone-01
1- MH-B-32</t>
  </si>
  <si>
    <t>DAM2-02-09-SAJ-TS9-1-SEW-FIR-1271</t>
  </si>
  <si>
    <t>Survey FIR for Backfill and Compaction Testing 7th Layer of the Sewerage Pipeline Manhole, @ Zone-01
1- MH-B-30</t>
  </si>
  <si>
    <t>DAM2-02-09-SAJ-TS9-1-SEW-FIR-1273</t>
  </si>
  <si>
    <t>Survey FIR for Backfill and Compaction Testing 8th Layer of the Sewerage Pipeline Manhole, @ Zone-01
1- MH-B-29</t>
  </si>
  <si>
    <t>DAM2-02-09-SAJ-TS9-1-SEW-FIR-1281</t>
  </si>
  <si>
    <t>Survey FIR for Backfill and Compaction Testing 6th Layer of the Sewerage Pipeline Manhole, @ Zone-01
1- MH-B-26/1</t>
  </si>
  <si>
    <t>DAM2-02-09-SAJ-TS9-1-SEW-FIR-1290</t>
  </si>
  <si>
    <t>Survey FIR for Backfill and Compaction Testing 5th Layer of the around Sewerage Manhole, @ Zone-01, Zone-04
1- MH-A-14-2 @ Zone-04 item # B5 33.05.13.05
2- MH-A-18-2 @ Zone-04 item # B5 33.05.13.03
3- MH-A-18-1/0 @ Zone-04 item # B5 33.05.13.03
4-MH-B-28/0 @ Zone-01 item # B5 33.05.13.06</t>
  </si>
  <si>
    <t>B5.33 05 13.04</t>
  </si>
  <si>
    <t>Manhole Internal Diameter 1200 depth 2.51-3.5m with back drop</t>
  </si>
  <si>
    <t>DAM2-02-09-SAJ-TS9-1-SEW-FIR-0460-00</t>
  </si>
  <si>
    <t>Survey FIR for Excavation and Compaction Testing of Sewerage Pipeline Manholes MH-B-31-0, @ ZONE-01</t>
  </si>
  <si>
    <t>DAM2-02-09-SAJ-TS9-1-SEW-FIR-0591-00</t>
  </si>
  <si>
    <t>FIR for Installation of Manhole Base MH-B-31/0 of Sewerage Network, @ ZONE-01</t>
  </si>
  <si>
    <t>DAM2-02-09-SAJ-TS9-1-SEW-FIR-0812-00</t>
  </si>
  <si>
    <t>Survey FIR for Backfill and Compaction Testing 5th  Layer around the Manholes of the Sewerage Pipeline @ ZONE-01
1-	MH-B-31/0</t>
  </si>
  <si>
    <t>DAM2-02-09-SAJ-TS9-1-SEW-FIR-1075</t>
  </si>
  <si>
    <t>FIR for Installation of Flat Cover Slab for Manhole of Sewerage Network @ ZONE-01
1- MH-B-31/0</t>
  </si>
  <si>
    <t>DAM2-02-09-SAJ-TS9-1-SEW-FIR-1166</t>
  </si>
  <si>
    <t>FIR for Benching, Joint Sealant, Epoxy and Finishing of Manholes up to the Flat Cover Slab for Manholes @ Zone-01
1-	MH-B-31/0</t>
  </si>
  <si>
    <t>B5.33 05 13.05</t>
  </si>
  <si>
    <t>MH dia 1200 mm, depth 3.51 - 4.5m</t>
  </si>
  <si>
    <t>DAM2-02-09-SAJ-TS9-1-SEW-FIR-0462-00</t>
  </si>
  <si>
    <t>Survey FIR for Excavation and Compaction Testing of Sewerage Pipeline Manholes MH-B-27 and MH-B-26-0, @ ZONE-01</t>
  </si>
  <si>
    <t>DAM2-02-09-SAJ-TS9-1-SEW-FIR-0588-00</t>
  </si>
  <si>
    <t>FIR for Installation of Manhole Base MH-B-26/0 and MH-B-27 of Sewerage Network, @ ZONE-01</t>
  </si>
  <si>
    <t>DAM2-02-09-SAJ-TS9-1-SEW-FIR-0697-00</t>
  </si>
  <si>
    <t>Survey FIR for Excavation and Compaction Testing of Sewerage Pipeline Manholes MH-A-12 and MH-A-14-2, DIA 1200mm, @ ZONE-04</t>
  </si>
  <si>
    <t>DAM2-02-09-SAJ-TS9-1-SEW-FIR-0709-00</t>
  </si>
  <si>
    <t>Survey FIR for Excavation and Compaction Testing of Sewerage Pipeline Manholes MH-A-13 and MH-A-14-1/0, @ ZONE-04</t>
  </si>
  <si>
    <t>DAM2-02-09-SAJ-TS9-1-SEW-FIR-0864-01</t>
  </si>
  <si>
    <t>FIR for Installation of Manhole Base of Sewerage Network @ ZONE-04
1- MH-A-12
2- MH-A-14-1
3- MH-A-14-2</t>
  </si>
  <si>
    <t>DAM2-02-09-SAJ-TS9-1-SEW-FIR-0926-00</t>
  </si>
  <si>
    <t>Survey Excavation and Compaction Testing FIR for Sewerage Manholes (MH-A-14/0, MH-A-15 and MH-A-16) DIA 1200, @ ZONE-04</t>
  </si>
  <si>
    <t>DAM2-02-09-SAJ-TS9-1-SEW-FIR-1017-00</t>
  </si>
  <si>
    <t>FIR for Installation of Manhole Base of Sewerage Network @ ZONE-04
1-	MH-A-16</t>
  </si>
  <si>
    <t>DAM2-02-09-SAJ-TS9-1-SEW-FIR-1069-01</t>
  </si>
  <si>
    <t>FIR for Installation of Manhole Base of Sewerage Network @ZONE-04
1-	MH-A-13
2-	MH-A-14/0
3-	MH-A-15</t>
  </si>
  <si>
    <t>DAM2-02-09-SAJ-TS9-1-SEW-FIR-1070-01</t>
  </si>
  <si>
    <t>FIR for Installation of Flat Cover Slab for Manhole of Sewerage Network @ ZONE-01
1-	MH-B-26/0
2-	MH-B-27</t>
  </si>
  <si>
    <t>DAM2-02-09-SAJ-TS9-1-SEW-FIR-1153</t>
  </si>
  <si>
    <t>Survey FIR for Backfill and Compaction Testing 6TH Layer around the Manholes of the Sewerage Pipeline, @ Zone-04
1-	MH-A-12</t>
  </si>
  <si>
    <t>DAM2-02-09-SAJ-TS9-1-SEW-FIR-1155</t>
  </si>
  <si>
    <t>Survey FIR for Backfill and Compaction Testing 6TH Layer around the Manholes of the Sewerage Pipeline, @ Zone-04
1-	MH-A-13</t>
  </si>
  <si>
    <t>DAM2-02-09-SAJ-TS9-1-SEW-FIR-1235</t>
  </si>
  <si>
    <t>Survey FIR for Backfill and Compaction Testing 6th Layer of the Sewerage Pipeline Manhole, @ Zone-04
1- MH-A-16</t>
  </si>
  <si>
    <t>DAM2-02-09-SAJ-TS9-1-SEW-FIR-1277</t>
  </si>
  <si>
    <t>Survey FIR for Backfill and Compaction Testing 6th Layer of the Sewerage Pipeline Manhole, @ Zone-01
1- MH-B-27</t>
  </si>
  <si>
    <t>B5.33 05 13.06</t>
  </si>
  <si>
    <t>Manhole Internal Diameter 1200 depth 3.51-4.5m with back drop</t>
  </si>
  <si>
    <t>DAM2-02-09-SAJ-TS9-1-SEW-FIR-0461-00</t>
  </si>
  <si>
    <t>Survey FIR for Excavation and Compaction Testing of Sewerage Pipeline Manholes MH-B-28-0, @ ZONE-01</t>
  </si>
  <si>
    <t>DAM2-02-09-SAJ-TS9-1-SEW-FIR-0589-00</t>
  </si>
  <si>
    <t>FIR for Installation of Manhole Base MH-B-28/0 of Sewerage Network, @ ZONE-01</t>
  </si>
  <si>
    <t>DAM2-02-09-SAJ-TS9-1-SEW-FIR-1071</t>
  </si>
  <si>
    <t>FIR for Installation of Flat Cover Slab for Manhole of Sewerage Network @ ZONE-01
1-	MH-B-28/0</t>
  </si>
  <si>
    <t>DAM2-02-09-SAJ-TS9-1-SEW-FIR-1165</t>
  </si>
  <si>
    <t>FIR for Benching, Joint Sealant, Epoxy and Finishing of Manholes up to the Flat Cover Slab for Manholes @ Zone-01
1-	MH-B-28/0</t>
  </si>
  <si>
    <t>B5.33 05 13.07</t>
  </si>
  <si>
    <t>Manhole Internal Diameter 1200 depth 4.51-5.5m</t>
  </si>
  <si>
    <t>DAM2-02-09-SAJ-TS9-1-SEW-FIR-0549-01</t>
  </si>
  <si>
    <t>Survey Excavation and Compaction Testing FIR for Sewerage Manholes (MH-A-5) DIA 1200, @ ZONE-03</t>
  </si>
  <si>
    <t>DAM2-02-09-SAJ-TS9-1-SEW-FIR-0555-00</t>
  </si>
  <si>
    <t>Survey Excavation and Compaction Testing FIR for Sewerage Manholes (MH-B-1, MH-B-2 and MH-B-3) DIA 1200, @ ZONE-03</t>
  </si>
  <si>
    <t>DAM2-02-09-SAJ-TS9-1-SEW-FIR-0647-00</t>
  </si>
  <si>
    <t>FIR for Installation of Manhole Base MH-B-1, MH-B-2 and MH-B-3 of Sewerage Network @ ZONE-03</t>
  </si>
  <si>
    <t>DAM2-02-09-SAJ-TS9-1-SEW-FIR-0698-00</t>
  </si>
  <si>
    <t>Survey FIR for Excavation and Compaction Testing of Sewerage Pipeline Manholes MH-A-11, @ ZONE-04</t>
  </si>
  <si>
    <t>DAM2-02-09-SAJ-TS9-1-SEW-FIR-0890-00</t>
  </si>
  <si>
    <t>Survey Excavation and Compaction Testing FIR for Sewerage Manholes (MH-A-8 and MH-A-9) DIA 1200, @ ZONE-03</t>
  </si>
  <si>
    <t>DAM2-02-09-SAJ-TS9-1-SEW-FIR-1016-00</t>
  </si>
  <si>
    <t>FIR for Installation of Manhole Base of Sewerage Network @ ZONE-03
1- MH-A-8
2- MH-A-9</t>
  </si>
  <si>
    <t>DAM2-02-09-SAJ-TS9-1-SEW-FIR-1020-00</t>
  </si>
  <si>
    <t>Survey FIR for Excavation and Compaction Testing of Sewerage Pipeline Manholes @ ZONE-04
1- MH-A-10/0</t>
  </si>
  <si>
    <t>DAM2-02-09-SAJ-TS9-1-SEW-FIR-1041-00</t>
  </si>
  <si>
    <t>FIR for Installation of Manhole Base of Sewerage Network @ZONE-04
1- MH-A-10/0</t>
  </si>
  <si>
    <t>DAM2-02-09-SAJ-TS9-1-SEW-FIR-1042-00</t>
  </si>
  <si>
    <t>Survey FIR for Excavation and Compaction Testing of Sewerage Pipeline Manholes @ ZONE-03
1-	MH-A-6</t>
  </si>
  <si>
    <t>DAM2-02-09-SAJ-TS9-1-SEW-FIR-1048-00</t>
  </si>
  <si>
    <t>FIR for Installation of Manhole Base of Sewerage Network @ZONE-03
1- MH-A-6</t>
  </si>
  <si>
    <t>DAM2-02-09-SAJ-TS9-1-SEW-FIR-1068</t>
  </si>
  <si>
    <t>FIR for Installation of Manhole Base of Sewerage Network @ZONE-04
1- MH-A-11</t>
  </si>
  <si>
    <t>DAM2-02-09-SAJ-TS9-1-SEW-FIR-1077</t>
  </si>
  <si>
    <t>Survey FIR for Excavation and Compaction Testing of Sewerage Pipeline Manholes @ ZONE-03
1-	MH-A-7</t>
  </si>
  <si>
    <t>DAM2-02-09-SAJ-TS9-1-SEW-FIR-1080-01</t>
  </si>
  <si>
    <t>FIR for Installation of Manhole Base of Sewerage Network @ZONE-03
1-	MH-A-5
2-	MH-A-7</t>
  </si>
  <si>
    <t>B5.33 05 13.09</t>
  </si>
  <si>
    <t>Manhole Internal Diameter 1200 depth 5.51-6m</t>
  </si>
  <si>
    <t>DAM2-02-09-SAJ-TS9-1-SEW-FIR-0550-00</t>
  </si>
  <si>
    <t>Survey Excavation and Compaction Testing FIR for Sewerage Manholes (MH-A-4, MH-A-3 and MH-A-1/0) DIA 1200, @ ZONE-03</t>
  </si>
  <si>
    <t>DAM2-02-09-SAJ-TS9-1-SEW-FIR-0642-00</t>
  </si>
  <si>
    <t>FIR for Installation of Manhole Base MH-A-1/0, MH-A-3 and MH-A-4 of Sewerage Network @ ZONE-03</t>
  </si>
  <si>
    <t>B5.33 05 13.10</t>
  </si>
  <si>
    <t>Manhole Internal Diameter 1200 depth 5.51-6m with back drop</t>
  </si>
  <si>
    <t>DAM2-02-09-SAJ-TS9-1-SEW-FIR-0551-00</t>
  </si>
  <si>
    <t xml:space="preserve"> Survey Excavation and Compaction Testing FIR for Sewerage Manholes (MH-A-2/0) DIA 1200, @ ZONE-03</t>
  </si>
  <si>
    <t>DAM2-02-09-SAJ-TS9-1-SEW-FIR-0643-00</t>
  </si>
  <si>
    <t>FIR for Installation of Manhole Base MH-A-2/0 of Sewerage Network @ ZONE-03</t>
  </si>
  <si>
    <t>B6.33 42 11.01</t>
  </si>
  <si>
    <t>400mm Diameter Depth less than 1.5m</t>
  </si>
  <si>
    <t>DAM2-02-09-SAJ-TS9-1-STR-FIR-0136-00</t>
  </si>
  <si>
    <t>Survey Excavation and Compaction Test FIR for Storm Pipe Line from MH-6-2-8 TO MH-6-2-7, @ ZONE-03</t>
  </si>
  <si>
    <t>DAM2-02-09-SAJ-TS9-1-STR-FIR-0137-00</t>
  </si>
  <si>
    <t>Survey Excavation and Compaction Test FIR for Storm Pipe Line from MH-6-2-7 TO MH-6-2-6, @ ZONE-03</t>
  </si>
  <si>
    <t>DAM2-02-09-SAJ-TS9-1-STR-FIR-0138-00</t>
  </si>
  <si>
    <t>Survey Excavation and Compaction Test FIR for Storm Pipe Line from MH-6-1-9 TO MH-6-1-8, @ ZONE-03</t>
  </si>
  <si>
    <t>DAM2-02-09-SAJ-TS9-1-STR-FIR-0139-00</t>
  </si>
  <si>
    <t>Survey Excavation and Compaction Test FIR for Storm Pipe Line from MH-6-1-8 TO MH-6-1-7, @ ZONE-03</t>
  </si>
  <si>
    <t>DAM2-02-09-SAJ-TS9-1-STR-FIR-0142-00</t>
  </si>
  <si>
    <t>Survey FIR for Sand Bedding of Storm Pipeline from MH-6-2-8 TO MH-6-2-7, @ ZONE-03</t>
  </si>
  <si>
    <t>DAM2-02-09-SAJ-TS9-1-STR-FIR-0143-00</t>
  </si>
  <si>
    <t>Survey FIR for Sand Bedding of Storm Pipeline from MH-6-2-7 TO MH-6-2-6, @ ZONE-03</t>
  </si>
  <si>
    <t>DAM2-02-09-SAJ-TS9-1-STR-FIR-0144-00</t>
  </si>
  <si>
    <t>Survey FIR for Sand Bedding of Storm Pipeline from MH-6-1-9 TO MH-6-1-8, @ ZONE-03</t>
  </si>
  <si>
    <t>DAM2-02-09-SAJ-TS9-1-STR-FIR-0145-00</t>
  </si>
  <si>
    <t>Survey FIR for Sand Bedding of Storm Pipeline from MH-6-1-8 TO MH-6-1-7, @ ZONE-03</t>
  </si>
  <si>
    <t>DAM2-02-09-SAJ-TS9-1-STR-FIR-0169-00</t>
  </si>
  <si>
    <t>Mechanical FIR for Installation and Laying of Storm Pipeline from MH-6-2-8 TO MH-6-2-7, @ ZONE-03, Pipe DIA 400mm</t>
  </si>
  <si>
    <t>DAM2-02-09-SAJ-TS9-1-STR-FIR-0170-00</t>
  </si>
  <si>
    <t>Mechanical FIR for Installation and Laying of Storm Pipeline from MH-6-2-7 TO MH-6-2-6, @ ZONE-03, Pipe DIA 400mm</t>
  </si>
  <si>
    <t>DAM2-02-09-SAJ-TS9-1-STR-FIR-0174-00</t>
  </si>
  <si>
    <t>Survey Excavation and Compaction Test FIR for Storm Pipe Line from MH-6-1-7 TO MH-6-1-6, @ ZONE-03</t>
  </si>
  <si>
    <t>DAM2-02-09-SAJ-TS9-1-STR-FIR-0175-00</t>
  </si>
  <si>
    <t>Survey Excavation and Compaction Test FIR for Storm Pipe Line from MH-6-1-6 TO MH-6-1-5, @ ZONE-03</t>
  </si>
  <si>
    <t>DAM2-02-09-SAJ-TS9-1-STR-FIR-0176-00</t>
  </si>
  <si>
    <t>Survey Excavation and Compaction Test FIR for Storm Pipe Line from MH-6-1-5 TO MH-6-1-4, @ ZONE-03</t>
  </si>
  <si>
    <t>DAM2-02-09-SAJ-TS9-1-STR-FIR-0177-00</t>
  </si>
  <si>
    <t>Survey Excavation and Compaction Test FIR for Storm Pipe Line from MH-6-1-4 TO MH-6-1-3, @ ZONE-03</t>
  </si>
  <si>
    <t>DAM2-02-09-SAJ-TS9-1-STR-FIR-0178-00</t>
  </si>
  <si>
    <t>Survey Excavation and Compaction Test FIR for Storm Pipe Line from MH-6-2-6 TO MH-6-2-5, @ ZONE-03</t>
  </si>
  <si>
    <t>DAM2-02-09-SAJ-TS9-1-STR-FIR-0179-00</t>
  </si>
  <si>
    <t>Survey Excavation and Compaction Test FIR for Storm Pipe Line from MH-6-2-5 TO MH-6-2-4, @ ZONE-03</t>
  </si>
  <si>
    <t>DAM2-02-09-SAJ-TS9-1-STR-FIR-0180-00</t>
  </si>
  <si>
    <t>Survey Excavation and Compaction Test FIR for Storm Pipe Line from MH-6-2-4 TO MH-6-2-3, @ ZONE-03</t>
  </si>
  <si>
    <t>DAM2-02-09-SAJ-TS9-1-STR-FIR-0181-00</t>
  </si>
  <si>
    <t>Survey Excavation and Compaction Test FIR for Storm Pipe Line from MH-6-2-3 TO MH-6-2-2, @ ZONE-03</t>
  </si>
  <si>
    <t>DAM2-02-09-SAJ-TS9-1-STR-FIR-0182-00</t>
  </si>
  <si>
    <t>Survey FIR for Sand Bedding of Storm Pipe Line from MH-6-1-7 TO MH-6-1-6, @ ZONE-03</t>
  </si>
  <si>
    <t>DAM2-02-09-SAJ-TS9-1-STR-FIR-0183-00</t>
  </si>
  <si>
    <t>Survey FIR for Sand Bedding of Storm Pipe Line from MH-6-1-6 TO MH-6-1-5, @ ZONE-03</t>
  </si>
  <si>
    <t>DAM2-02-09-SAJ-TS9-1-STR-FIR-0184-00</t>
  </si>
  <si>
    <t>Survey FIR for Sand Bedding of Storm Pipe Line from MH-6-1-5 TO MH-6-1-4, @ ZONE-03</t>
  </si>
  <si>
    <t>DAM2-02-09-SAJ-TS9-1-STR-FIR-0185-00</t>
  </si>
  <si>
    <t>Survey FIR for Sand Bedding of Storm Pipe Line from MH-6-1-4 TO MH-6-1-3, @ ZONE-03</t>
  </si>
  <si>
    <t>DAM2-02-09-SAJ-TS9-1-STR-FIR-0186-00</t>
  </si>
  <si>
    <t>Survey FIR for  Sand Bedding of Storm Pipe Line from MH-6-2-6 TO MH-6-2-5, @ ZONE-03</t>
  </si>
  <si>
    <t>DAM2-02-09-SAJ-TS9-1-STR-FIR-0187-00</t>
  </si>
  <si>
    <t>Survey FIR for  Sand Bedding of Storm Pipe Line from MH-6-2-5 TO MH-6-2-4, @ ZONE-03</t>
  </si>
  <si>
    <t>DAM2-02-09-SAJ-TS9-1-STR-FIR-0188-00</t>
  </si>
  <si>
    <t>Survey FIR for  Sand Bedding of Storm Pipe Line from MH-6-2-4 TO MH-6-2-3, @ ZONE-03</t>
  </si>
  <si>
    <t>DAM2-02-09-SAJ-TS9-1-STR-FIR-0189-00</t>
  </si>
  <si>
    <t>Survey FIR for  Sand Bedding of Storm Pipe Line from MH-6-2-3 TO MH-6-2-2, @ ZONE-03</t>
  </si>
  <si>
    <t>DAM2-02-09-SAJ-TS9-1-STR-FIR-0191-00</t>
  </si>
  <si>
    <t>Mechanical FIR for Installation and Laying of Storm Pipeline from MH-6-1-9 TO MH-6-1-8, @ ZONE-03, Pipe DIA 400mm</t>
  </si>
  <si>
    <t>DAM2-02-09-SAJ-TS9-1-STR-FIR-0204-00</t>
  </si>
  <si>
    <t>Mechanical FIR for Installation and Laying of Storm Pipeline from MH-6-1-8 TO MH-6-1-7, (Station 0+171.7To +0+269.7) @ ZONE-03, Pipe DIA 400mm</t>
  </si>
  <si>
    <t>DAM2-02-09-SAJ-TS9-1-STR-FIR-0213-00</t>
  </si>
  <si>
    <t>Mechanical FIR for Installation and Laying of Storm Pipeline from MH-6-1-7 TO MH-6-1-6, @ ZONE-03, Pipe DIA 400mm</t>
  </si>
  <si>
    <t>DAM2-02-09-SAJ-TS9-1-STR-FIR-0214-00</t>
  </si>
  <si>
    <t>Mechanical FIR for Installation and Laying of Storm Pipeline from MH-6-1-6 TO MH-6-1-5, @ ZONE-03, Pipe DIA 400mm</t>
  </si>
  <si>
    <t>DAM2-02-09-SAJ-TS9-1-STR-FIR-0215-00</t>
  </si>
  <si>
    <t>Mechanical FIR for Installation and Laying of Storm Pipeline from MH-6-1-5 TO MH-6-1-4, @ ZONE-03, Pipe DIA 400mm</t>
  </si>
  <si>
    <t>DAM2-02-09-SAJ-TS9-1-STR-FIR-0216-00</t>
  </si>
  <si>
    <t>Mechanical FIR for Installation and Laying of Storm Pipeline from MH-6-2-6 TO MH-6-2-5, @ ZONE-03, Pipe DIA 400mm</t>
  </si>
  <si>
    <t>DAM2-02-09-SAJ-TS9-1-STR-FIR-0217-00</t>
  </si>
  <si>
    <t>Mechanical FIR for Installation and Laying of Storm Pipeline from MH-6-2-5 TO MH-6-2-4, @ ZONE-03, Pipe DIA 400mm</t>
  </si>
  <si>
    <t>DAM2-02-09-SAJ-TS9-1-STR-FIR-0218-00</t>
  </si>
  <si>
    <t>Mechanical FIR for Installation and Laying of Storm Pipeline from MH-6-2-4 TO MH-6-2-3, @ ZONE-03, Pipe DIA 400mm</t>
  </si>
  <si>
    <t>DAM2-02-09-SAJ-TS9-1-STR-FIR-0224-00</t>
  </si>
  <si>
    <t>Mechanical FIR for Installation and Laying of Storm Pipeline from MH-6-1-4 TO MH-6-1-3, @ ZONE-03, Pipe DIA 400mm</t>
  </si>
  <si>
    <t>DAM2-02-09-SAJ-TS9-1-STR-FIR-0284-00</t>
  </si>
  <si>
    <t>Mechanical FIR Initial Air Test of Storm Pipeline form MH-6-2-8 TO MH-6-2-7, @ ZONE-03 Pipe DIA 400MM</t>
  </si>
  <si>
    <t>DAM2-02-09-SAJ-TS9-1-STR-FIR-0285-00</t>
  </si>
  <si>
    <t>Mechanical FIR Initial Air Test of Storm Pipeline form MH-6-1-9 TO MH-6-1-8, @ ZONE-03 Pipe DIA 400MM</t>
  </si>
  <si>
    <t>DAM2-02-09-SAJ-TS9-1-STR-FIR-0286-00</t>
  </si>
  <si>
    <t>Mechanical FIR Initial Air Test of Storm Pipeline form MH-6-1-8 TO MH-6-1-7 (Station 0+171.7To +0+269.7), @ ZONE-03 Pipe DIA 400MM</t>
  </si>
  <si>
    <t>DAM2-02-09-SAJ-TS9-1-STR-FIR-0393-00</t>
  </si>
  <si>
    <t>Survey Excavation and Compaction Test FIR for Storm Pipe Line from MH-6-9-1-3 TO MH-6-9-1-2, @ ZONE-03</t>
  </si>
  <si>
    <t>DAM2-02-09-SAJ-TS9-1-STR-FIR-0394-00</t>
  </si>
  <si>
    <t>Survey Excavation and Compaction Test FIR for Storm Pipe Line from MH-6-9-1-2 TO MH-6-9-1-1, @ ZONE-03</t>
  </si>
  <si>
    <t>DAM2-02-09-SAJ-TS9-1-STR-FIR-0395-00</t>
  </si>
  <si>
    <t>Survey Excavation and Compaction Test FIR for Storm Pipe Line from MH-6-9-1-1 TO MH-6-9-1/0, @ ZONE-03</t>
  </si>
  <si>
    <t>DAM2-02-09-SAJ-TS9-1-STR-FIR-0396-00</t>
  </si>
  <si>
    <t>Survey Excavation and Compaction Test FIR for Storm Pipe Line from MH-6-9-3 TO MH-6-9-2, @ ZONE-03</t>
  </si>
  <si>
    <t>DAM2-02-09-SAJ-TS9-1-STR-FIR-0397-00</t>
  </si>
  <si>
    <t>Survey Excavation and Compaction Test FIR for Storm Pipe Line from MH-6-9-2 TO MH-6-9-1/0, @ ZONE-03</t>
  </si>
  <si>
    <t>DAM2-02-09-SAJ-TS9-1-STR-FIR-0398-00</t>
  </si>
  <si>
    <t>Survey FIR for Sand Bedding of Storm Pipe Line from MH-6-9-1-3 TO MH-6-9-1-2, @ ZONE-03</t>
  </si>
  <si>
    <t>DAM2-02-09-SAJ-TS9-1-STR-FIR-0399-00</t>
  </si>
  <si>
    <t>Survey FIR for Sand Bedding of Storm Pipe Line from MH-6-9-1-2 TO MH-6-9-1-1, @ ZONE-03</t>
  </si>
  <si>
    <t>DAM2-02-09-SAJ-TS9-1-STR-FIR-0400-00</t>
  </si>
  <si>
    <t>Survey FIR for Sand Bedding of Storm Pipe Line from MH-6-9-1-1 TO MH-6-9-1/0, @ ZONE-03</t>
  </si>
  <si>
    <t>DAM2-02-09-SAJ-TS9-1-STR-FIR-0401-00</t>
  </si>
  <si>
    <t>Survey FIR for Sand Bedding of Storm Pipe Line from MH-6-9-3 TO MH-6-9-2, @ ZONE-03</t>
  </si>
  <si>
    <t>DAM2-02-09-SAJ-TS9-1-STR-FIR-0402-00</t>
  </si>
  <si>
    <t>Survey FIR for Sand Bedding of Storm Pipe Line from MH-6-9-2 TO MH-6-9-1/0, @ ZONE-03</t>
  </si>
  <si>
    <t>DAM2-02-09-SAJ-TS9-1-STR-FIR-0403-00</t>
  </si>
  <si>
    <t>Survey Excavation and Compaction Test FIR for Storm Pipe Line from MH-8-15 TO MH-8-14, @ ZONE-02</t>
  </si>
  <si>
    <t>DAM2-02-09-SAJ-TS9-1-STR-FIR-0404-00</t>
  </si>
  <si>
    <t>Survey Excavation and Compaction Test FIR for Storm Pipe Line from MH-8-14 TO MH-8-13, @ ZONE-02</t>
  </si>
  <si>
    <t>DAM2-02-09-SAJ-TS9-1-STR-FIR-0407-00</t>
  </si>
  <si>
    <t>Survey FIR for Sand Bedding of Storm Pipe Line from MH-8-15 TO MH-8-14, @ ZONE-02</t>
  </si>
  <si>
    <t>DAM2-02-09-SAJ-TS9-1-STR-FIR-0408-00</t>
  </si>
  <si>
    <t>Survey FIR for Sand Bedding of Storm Pipe Line from MH-8-14 TO MH-8-13, @ ZONE-02</t>
  </si>
  <si>
    <t>DAM2-02-09-SAJ-TS9-1-STR-FIR-0446-00</t>
  </si>
  <si>
    <t>Mechanical FIR for Installation and Laying of Storm Pipeline from MH-6-9-1-3 TO MH-6-9-1-2 @ZONE-03, Pipe DIA 400mm</t>
  </si>
  <si>
    <t>DAM2-02-09-SAJ-TS9-1-STR-FIR-0447-00</t>
  </si>
  <si>
    <t>Mechanical FIR for Installation and Laying of Storm Pipeline from MH-6-9-1-2 TO MH-6-9-1-1 @ZONE-03, Pipe DIA 400mm</t>
  </si>
  <si>
    <t>DAM2-02-09-SAJ-TS9-1-STR-FIR-0448-00</t>
  </si>
  <si>
    <t>Mechanical FIR for Installation and Laying of Storm Pipeline from MH-6-9-1-1 TO MH-6-9-1/0 @ZONE-03, Pipe DIA 400mm</t>
  </si>
  <si>
    <t>DAM2-02-09-SAJ-TS9-1-STR-FIR-0449-00</t>
  </si>
  <si>
    <t>Mechanical FIR for Installation and Laying of Storm Pipeline from MH-6-9-3 TO MH-6-9-2 @ZONE-03, Pipe DIA 400mm</t>
  </si>
  <si>
    <t>DAM2-02-09-SAJ-TS9-1-STR-FIR-0450-00</t>
  </si>
  <si>
    <t>Mechanical FIR for Installation and Laying of Storm Pipeline from MH-6-9-2 TO MH-6-9-1/0 @ZONE-03, Pipe DIA 400mm</t>
  </si>
  <si>
    <t>DAM2-02-09-SAJ-TS9-1-STR-FIR-0453-00</t>
  </si>
  <si>
    <t>Mechanical FIR for Installation and Laying of Storm Pipeline from MH-8-15 TO MH-8-14 @ZONE-02, Pipe DIA 400mm</t>
  </si>
  <si>
    <t>DAM2-02-09-SAJ-TS9-1-STR-FIR-0454-00</t>
  </si>
  <si>
    <t>Mechanical FIR for Installation and Laying of Storm Pipeline from MH-8-14 TO MH-8-13 @ZONE-02, Pipe DIA 400mm</t>
  </si>
  <si>
    <t>DAM2-02-09-SAJ-TS9-1-STR-FIR-0482-00</t>
  </si>
  <si>
    <t>Survey Excavation and Compaction Test FIR for Storm Pipe Line from MH-6-11-1 TO MH-6-11-2, @ ZONE-02</t>
  </si>
  <si>
    <t>DAM2-02-09-SAJ-TS9-1-STR-FIR-0483-00</t>
  </si>
  <si>
    <t>Survey FIR for Sand Bedding of Storm Pipe Line from MH-6-11-1 TO MH-6-11-2, @ ZONE-02</t>
  </si>
  <si>
    <t>DAM2-02-09-SAJ-TS9-1-STR-FIR-0486-00</t>
  </si>
  <si>
    <t>Survey Excavation and Compaction Test FIR for Storm Pipe Line from MH-17-2 TO MH-17-1, @ ZONE-02</t>
  </si>
  <si>
    <t>DAM2-02-09-SAJ-TS9-1-STR-FIR-0487-00</t>
  </si>
  <si>
    <t>Survey FIR for Sand Bedding of Storm Pipe Line from MH-17-2 TO MH-17-1, @ ZONE-02</t>
  </si>
  <si>
    <t>DAM2-02-09-SAJ-TS9-1-STR-FIR-0491-00</t>
  </si>
  <si>
    <t>Mechanical FIR for Installation and Laying of Storm Pipe Line from MH-6-11-1 TO MH-6-11-2, @ ZONE-02</t>
  </si>
  <si>
    <t>DAM2-02-09-SAJ-TS9-1-STR-FIR-0495-00</t>
  </si>
  <si>
    <t>Mechanical FIR for Installation and Laying of Storm Pipe Line from MH-17-2 TO MH-17-1, @ ZONE-02</t>
  </si>
  <si>
    <t>DAM2-02-09-SAJ-TS9-1-STR-FIR-0002-01</t>
  </si>
  <si>
    <t>Survey Excavation  &amp; Compaction Test FIR for Storm Pipe line from MH-28-4 TO MH-28-3 @ ZONE-01 Pipe DIA 400mm</t>
  </si>
  <si>
    <t>DAM2-02-09-SAJ-TS9-1-STR-FIR-0003-02</t>
  </si>
  <si>
    <t>Survey Sand Bedding FIR for Storm Pipe Line from MH-28-4 TO MH-28-3 @ ZONE-01 Pipe DIA 400mm</t>
  </si>
  <si>
    <t>DAM2-02-09-SAJ-TS9-1-STR-FIR-0005-01</t>
  </si>
  <si>
    <t>Mechanical FIR for Installation and Laying of GRP Storm Pipe Line form MH-28-4 TO MH-28-3 @ ZONE-01 Pipe Dia 400mm</t>
  </si>
  <si>
    <t>DAM2-02-09-SAJ-TS9-1-STR-FIR-0080-00</t>
  </si>
  <si>
    <t>Mechanical FIR Initial Air Test of Storm for Pipeline form MH-28-3 TO MH-28-4 @ ZONE-01 Pipe DIA 400MM</t>
  </si>
  <si>
    <t>DAM2-02-09-SAJ-TS9-1-STR-FIR-0125-00</t>
  </si>
  <si>
    <t>Survey Excavation and Compaction Test FIR for Storm Pipe Line from MH-6-21/0 TO MH-6-21/1, @ ZONE-04</t>
  </si>
  <si>
    <t>DAM2-02-09-SAJ-TS9-1-STR-FIR-0126-00</t>
  </si>
  <si>
    <t>Survey FIR for Sand Bedding of Storm Pipeline from MH-6-21/0 TO MH-6-21/1  @ ZONE-04</t>
  </si>
  <si>
    <t>DAM2-02-09-SAJ-TS9-1-STR-FIR-0141-00</t>
  </si>
  <si>
    <t>Mechanical FIR for Installation and Laying of Storm Pipeline from MH-6-21/0 TO MH-6-21/1 @ ZONE-04, Pipe DIA 400mm</t>
  </si>
  <si>
    <t>DAM2-02-09-SAJ-TS9-1-STR-FIR-0148-00</t>
  </si>
  <si>
    <t>Mechanical FIR Initial Air Test of Storm Pipeline form MH-6-21/0 TO MH-6-21/1, @ ZONE-04 Pipe DIA 400MM</t>
  </si>
  <si>
    <t>DAM2-02-09-SAJ-TS9-1-STR-FIR-0160-00</t>
  </si>
  <si>
    <t>Survey Excavation and Compaction Test FIR for Storm Pipe Line from MH-6-18/0 TO MH-6-18/1, @ ZONE-04</t>
  </si>
  <si>
    <t>DAM2-02-09-SAJ-TS9-1-STR-FIR-0161-00</t>
  </si>
  <si>
    <t>Survey FIR for Sand Bedding of Storm Pipeline from MH-6-18/0 TO MH-6-18/1, @ ZONE-04</t>
  </si>
  <si>
    <t>DAM2-02-09-SAJ-TS9-1-STR-FIR-0479-00</t>
  </si>
  <si>
    <t>Mechanical FIR for Installation and Laying of Storm Pipeline from MH-6-18/0 TO MH-6-18/1, @ ZONE-04, Pipe DIA 400mm</t>
  </si>
  <si>
    <t>DAM2-02-09-SAJ-TS9-1-STR-FIR-0526</t>
  </si>
  <si>
    <t>Survey Excavation and Compaction Test FIR for Storm Pipe Line from MH-14-3 TO MH-14-2, @ ZONE-02</t>
  </si>
  <si>
    <t>DAM2-02-09-SAJ-TS9-1-STR-FIR-0527-01</t>
  </si>
  <si>
    <t>Survey FIR for Bottom of Pipe Concrete Encasement of Storm Pipe Line from MH-14-3 TO MH-14-2, @ ZONE-02</t>
  </si>
  <si>
    <t>DAM2-02-09-SAJ-TS9-1-STR-FIR-0540</t>
  </si>
  <si>
    <t>Survey Excavation and Compaction Test FIR for Storm Pipe Line from MH-6-2/0 TO MH-6-2-1, @ ZONE-03</t>
  </si>
  <si>
    <t>DAM2-02-09-SAJ-TS9-1-STR-FIR-0541</t>
  </si>
  <si>
    <t>Survey FIR for Sand Bedding of Storm Pipe Line from MH-6-2/0 TO MH-6-2-1, @ ZONE-03</t>
  </si>
  <si>
    <t>DAM2-02-09-SAJ-TS9-1-STR-FIR-0542</t>
  </si>
  <si>
    <t>Survey Excavation and Compaction Test FIR for Storm Pipe Line from MH-6-2-1 TO MH-6-2-2, @ ZONE-03</t>
  </si>
  <si>
    <t>DAM2-02-09-SAJ-TS9-1-STR-FIR-0543</t>
  </si>
  <si>
    <t>Survey FIR for Sand Bedding of Storm Pipe Line from MH-6-2-1 TO MH-6-2-2, @ ZONE-03</t>
  </si>
  <si>
    <t>DAM2-02-09-SAJ-TS9-1-STR-FIR-0544</t>
  </si>
  <si>
    <t>Survey Excavation and Compaction Test FIR for Storm Pipe Line from MH-6-1/0 TO MH-6-1-1, @ ZONE-03</t>
  </si>
  <si>
    <t>DAM2-02-09-SAJ-TS9-1-STR-FIR-0545</t>
  </si>
  <si>
    <t>Survey FIR for Sand Bedding of Storm Pipe Line from MH-6-1/0 TO MH-6-1-1, @ ZONE-03</t>
  </si>
  <si>
    <t>DAM2-02-09-SAJ-TS9-1-STR-FIR-0546</t>
  </si>
  <si>
    <t>Survey Excavation and Compaction Test FIR for Storm Pipe Line from MH-6-1-1 TO MH-6-1-2, @ ZONE-03</t>
  </si>
  <si>
    <t>DAM2-02-09-SAJ-TS9-1-STR-FIR-0547</t>
  </si>
  <si>
    <t>Survey FIR for Sand Bedding of Storm Pipe Line from MH-6-1-1 TO MH-6-1-2, @ ZONE-03</t>
  </si>
  <si>
    <t>DAM2-02-09-SAJ-TS9-1-STR-FIR-0548-01</t>
  </si>
  <si>
    <t>Survey Excavation and Compaction Test FIR for Storm Pipe Line from MH-6-1-2 TO MH-6-1-3, @ ZONE-03</t>
  </si>
  <si>
    <t>DAM2-02-09-SAJ-TS9-1-STR-FIR-0549</t>
  </si>
  <si>
    <t>Survey FIR for Sand Bedding of Storm Pipe Line from MH-6-1-2 TO MH-6-1-3, @ ZONE-03</t>
  </si>
  <si>
    <t>DAM2-02-09-SAJ-TS9-1-STR-FIR-0563</t>
  </si>
  <si>
    <t>Mechanical FIR for Installation and Laying of Storm Pipe Line from MH-6-2/0 TO MH-6-2-1, @ ZONE-03</t>
  </si>
  <si>
    <t>DAM2-02-09-SAJ-TS9-1-STR-FIR-0565</t>
  </si>
  <si>
    <t>Mechanical FIR for Installation and Laying of Storm Pipe Line from MH-6-2-1 TO MH-6-2-2, @ ZONE-03</t>
  </si>
  <si>
    <t>DAM2-02-09-SAJ-TS9-1-STR-FIR-0567</t>
  </si>
  <si>
    <t>Mechanical FIR for Installation and Laying of Storm Pipe Line from MH-6-2-3 TO MH-6-2-2, @ ZONE-03</t>
  </si>
  <si>
    <t>DAM2-02-09-SAJ-TS9-1-STR-FIR-0569</t>
  </si>
  <si>
    <t>Mechanical FIR for Installation and Laying of Storm Pipe Line from MH-6-1/0 TO MH-6-1-1, @ ZONE-03</t>
  </si>
  <si>
    <t>DAM2-02-09-SAJ-TS9-1-STR-FIR-0571</t>
  </si>
  <si>
    <t>Mechanical FIR for Installation and Laying of Storm Pipe Line from MH-6-1-1 TO MH-6-1-2, @ ZONE-03</t>
  </si>
  <si>
    <t>DAM2-02-09-SAJ-TS9-1-STR-FIR-0572</t>
  </si>
  <si>
    <t>Survey Excavation and Compaction Test FIR for Storm Pipe Line from MH-1-6 TO MH-1-5, @ ZONE-02</t>
  </si>
  <si>
    <t>DAM2-02-09-SAJ-TS9-1-STR-FIR-0575</t>
  </si>
  <si>
    <t>Survey FIR for Sand Bedding of Storm Pipe Line from MH-1-6 TO MH-1-5, @ ZONE-02</t>
  </si>
  <si>
    <t>DAM2-02-09-SAJ-TS9-1-STR-FIR-0584</t>
  </si>
  <si>
    <t>Mechanical FIR for Installation and Laying of Storm Pipe Line from MH-1-6 TO MH-1-5, @ ZONE-02</t>
  </si>
  <si>
    <t>DAM2-02-09-SAJ-TS9-1-STR-FIR-0615</t>
  </si>
  <si>
    <t>Survey FIR for Sand Covering above the Storm Pipe Line from MH-1-6 TO MH-1-5, @ ZONE-02</t>
  </si>
  <si>
    <t>DAM2-02-09-SAJ-TS9-1-STR-FIR-0639</t>
  </si>
  <si>
    <t>Mechanical FIR for Installation and Laying of Storm Pipe Line from MH-6-1-2 TO MH-6-1-3, @ ZONE-03</t>
  </si>
  <si>
    <t>DAM2-02-09-SAJ-TS9-1-STR-FIR-0856</t>
  </si>
  <si>
    <t>Survey FIR for Sand Covering and Compaction Testing above the Storm Pipe Line from MH-6-9-1-3 TO MH-6-9-1-2, @ ZONE-03</t>
  </si>
  <si>
    <t>DAM2-02-09-SAJ-TS9-1-STR-FIR-0857</t>
  </si>
  <si>
    <t>Survey FIR for Sand Covering and Compaction Testing above the Storm Pipe Line from MH-6-9-1-2 TO MH-6-9-1-1, @ ZONE-03</t>
  </si>
  <si>
    <t>DAM2-02-09-SAJ-TS9-1-STR-FIR-0858</t>
  </si>
  <si>
    <t>Survey FIR for Sand Covering and Compaction Testing above the Storm Pipe Line from MH-6-9-1-1 TO MH-6-9-1/0, @ ZONE-03</t>
  </si>
  <si>
    <t>DAM2-02-09-SAJ-TS9-1-STR-FIR-0859</t>
  </si>
  <si>
    <t>Survey FIR for Sand Covering and Compaction Testing above the Storm Pipe Line from MH-6-9-3 TO MH-6-9-2, @ ZONE-03</t>
  </si>
  <si>
    <t>DAM2-02-09-SAJ-TS9-1-STR-FIR-0861</t>
  </si>
  <si>
    <t>Survey FIR for Sand Covering and Compaction Testing above the Storm Pipe Line from MH-6-1-9 TO MH-6-1-8, @ ZONE-03</t>
  </si>
  <si>
    <t>DAM2-02-09-SAJ-TS9-1-STR-FIR-0862</t>
  </si>
  <si>
    <t>Survey FIR for Sand Covering and Compaction Testing above the Storm Pipe Line from MH-6-1-8 TO MH-6-1-7, (Station 0+171.7To +0+269.7) @ ZONE-03</t>
  </si>
  <si>
    <t>DAM2-02-09-SAJ-TS9-1-STR-FIR-0863</t>
  </si>
  <si>
    <t>Survey FIR for Sand Covering and Compaction Testing above the Storm Pipe Line from MH-6-1-7 TO MH-6-1-6, @ ZONE-03</t>
  </si>
  <si>
    <t>DAM2-02-09-SAJ-TS9-1-STR-FIR-0864</t>
  </si>
  <si>
    <t>Survey FIR for Sand Covering and Compaction Testing above the Storm Pipe Line from MH-6-1-6 TO MH-6-1-5, @ ZONE-03</t>
  </si>
  <si>
    <t>DAM2-02-09-SAJ-TS9-1-STR-FIR-0865</t>
  </si>
  <si>
    <t>Survey FIR for Sand Covering and Compaction Testing above the Storm Pipe Line from MH-6-1-5 TO MH-6-1-4, @ ZONE-03</t>
  </si>
  <si>
    <t>DAM2-02-09-SAJ-TS9-1-STR-FIR-0866</t>
  </si>
  <si>
    <t>Survey FIR for Sand Covering and Compaction Testing above the Storm Pipe Line from MH-6-1-4 TO MH-6-1-3, @ ZONE-03</t>
  </si>
  <si>
    <t>DAM2-02-09-SAJ-TS9-1-STR-FIR-0867</t>
  </si>
  <si>
    <t>Survey FIR for Sand Covering and Compaction Testing above the Storm Pipe Line from MH-6-1-2 TO MH-6-1-3, @ ZONE-03</t>
  </si>
  <si>
    <t>DAM2-02-09-SAJ-TS9-1-STR-FIR-0868</t>
  </si>
  <si>
    <t>Survey FIR for Sand Covering and Compaction Testing above the Storm Pipe Line from MH-6-1-1 TO MH-6-1-2, @ ZONE-03</t>
  </si>
  <si>
    <t>DAM2-02-09-SAJ-TS9-1-STR-FIR-0870</t>
  </si>
  <si>
    <t>Survey FIR for Sand Covering and Compaction Testing above the Storm Pipe Line from MH-6-18/0 TO MH-6-18/1, @ ZONE-04</t>
  </si>
  <si>
    <t>Survey FIR for last layer Compaction Testing the Storm Pipe Line from MH-28-4 TO MH-28-3, @ ZONE-01</t>
  </si>
  <si>
    <t>DAM2-02-09-SAJ-TS9-1-STR-FIR-0877</t>
  </si>
  <si>
    <t>Survey FIR for Sand Covering and Compaction Testing above the Storm Pipe Line from MH-17-2 TO MH-17-1, @ ZONE-02</t>
  </si>
  <si>
    <t>DAM2-02-09-SAJ-TS9-1-STR-FIR-0891</t>
  </si>
  <si>
    <t>Survey FIR for Backfill and Compaction Testing 2nd Layer above the Storm Pipe Line from MH-6-1-8 TO MH-6-1-7, (Station 0+171.7To +0+269.7) @ ZONE-03</t>
  </si>
  <si>
    <t>DAM2-02-09-SAJ-TS9-1-STR-FIR-0893</t>
  </si>
  <si>
    <t>Survey FIR for Backfill and Compaction Testing last Layer above the Storm Pipe Line from MH-6-1-7 TO MH-6-1-6, @ ZONE-03</t>
  </si>
  <si>
    <t>DAM2-02-09-SAJ-TS9-1-STR-FIR-0894</t>
  </si>
  <si>
    <t>Survey FIR for Backfill and Compaction Testing last Layer above the Storm Pipe Line from MH-6-1-4 TO MH-6-1-3, @ ZONE-03</t>
  </si>
  <si>
    <t>DAM2-02-09-SAJ-TS9-1-STR-FIR-0895</t>
  </si>
  <si>
    <t>Survey FIR for Backfill and Compaction Testing last Layer above the Storm Pipe Line from MH-6-1-2 TO MH-6-1-3, @ ZONE-03</t>
  </si>
  <si>
    <t>DAM2-02-09-SAJ-TS9-1-STR-FIR-0979</t>
  </si>
  <si>
    <t>Survey Excavation and Compaction Test FIR for Storm Pipe Line from MH-14-1 TO MH-14-2, @ ZONE-02</t>
  </si>
  <si>
    <t>DAM2-02-09-SAJ-TS9-1-STR-FIR-0980</t>
  </si>
  <si>
    <t>Survey FIR for Bottom of Pipe Concrete Encasement of Storm Pipe Line from MH-14-1 TO MH-14-2, @ ZONE-02</t>
  </si>
  <si>
    <t>DAM2-02-09-SAJ-TS9-1-STR-FIR-0981</t>
  </si>
  <si>
    <t>Survey and Mechanical FIR for the Installation laying of Storm Pipe Line from MH-14-3 TO MH-14-2, @ ZONE-02</t>
  </si>
  <si>
    <t>DAM2-02-09-SAJ-TS9-1-STR-FIR-0986</t>
  </si>
  <si>
    <t>Survey and Mechanical FIR for the Installation laying of Storm Pipe Line from  MH-14-1 TO MH-14-2</t>
  </si>
  <si>
    <t>B6.33 42 11.02</t>
  </si>
  <si>
    <t>400mm Diameter Depth: 1.51m - 2.5m</t>
  </si>
  <si>
    <t>DAM2-02-09-SAJ-TS9-1-STR-FIR-0488-00</t>
  </si>
  <si>
    <t>Survey Excavation and Compaction Test FIR for Storm Pipe Line from MH-17-1 Station (0+020.7 to 0+060.7) TO MH-17-0, @ ZONE-02</t>
  </si>
  <si>
    <t>DAM2-02-09-SAJ-TS9-1-STR-FIR-0489-00</t>
  </si>
  <si>
    <t>Survey FIR for Sand Bedding of Storm Pipe Line from MH-17-1 Station (0+020.7 to 0+060.7) TO MH-17-0, @ ZONE-02</t>
  </si>
  <si>
    <t>B6.33 42 11.03</t>
  </si>
  <si>
    <t>500mm Diameter Depth less than 1.5</t>
  </si>
  <si>
    <t>DAM2-02-09-SAJ-TS9-1-STR-FIR-0067-00</t>
  </si>
  <si>
    <t>Survey FIR for Excavation and Compaction Test of Storm Pipe Line from MH-29-4 TO MH-29-3 @ ZONE-01, Pipe DIA 500mm</t>
  </si>
  <si>
    <t>DAM2-02-09-SAJ-TS9-1-STR-FIR-0068-00</t>
  </si>
  <si>
    <t>Survey FIR for Sand Bedding of Storm Pipe Line from MH-29-4 TO MH-29-3@ ZONE-01</t>
  </si>
  <si>
    <t>DAM2-02-09-SAJ-TS9-1-STR-FIR-0072-00</t>
  </si>
  <si>
    <t>Mechanical FIR for Installation and Laying of Storm Pipeline form MH-29-4 TO MH-29-3 @ ZONE-01 Pipe DIA 500MM</t>
  </si>
  <si>
    <t>DAM2-02-09-SAJ-TS9-1-STR-FIR-0074-00</t>
  </si>
  <si>
    <t>Mechanical FIR Initial Air Test of Storm for Pipeline form MH-29-4 TO MH-29-3 @ ZONE-01 Pipe DIA 500MM</t>
  </si>
  <si>
    <t>DAM2-02-09-SAJ-TS9-1-STR-FIR-0153-00</t>
  </si>
  <si>
    <t>Survey Excavation and Compaction Test FIR for Storm Pipe Line from MH-3-8/0 TO MH-3-8/1, @ ZONE-03</t>
  </si>
  <si>
    <t>DAM2-02-09-SAJ-TS9-1-STR-FIR-0154-00</t>
  </si>
  <si>
    <t>Survey Excavation and Compaction Test FIR for Storm Pipe Line from MH-3-7/0 TO MH-3-7/1, @ ZONE-03</t>
  </si>
  <si>
    <t>DAM2-02-09-SAJ-TS9-1-STR-FIR-0156-00</t>
  </si>
  <si>
    <t>Survey FIR for Sand Bedding of Storm Pipeline from MH-3-8/0 TO MH-3-8/1, @ ZONE-03</t>
  </si>
  <si>
    <t>DAM2-02-09-SAJ-TS9-1-STR-FIR-0157-00</t>
  </si>
  <si>
    <t>Survey FIR for Sand Bedding of Storm Pipeline from MH-3-7/0 TO MH-3-7/1, @ ZONE-03</t>
  </si>
  <si>
    <t>DAM2-02-09-SAJ-TS9-1-STR-FIR-0165-00</t>
  </si>
  <si>
    <t>Survey Excavation and Compaction Test FIR for Storm Pipe Line from MH-3-6/0 TO MH-3-6/1, @ ZONE-03</t>
  </si>
  <si>
    <t>DAM2-02-09-SAJ-TS9-1-STR-FIR-0166-00</t>
  </si>
  <si>
    <t>Survey Excavation and Compaction Test FIR for Storm Pipe Line from MH-3-6/1 TO MH-3-6/2, @ ZONE-03</t>
  </si>
  <si>
    <t>DAM2-02-09-SAJ-TS9-1-STR-FIR-0168-00</t>
  </si>
  <si>
    <t>Mechanical FIR for Installation and Laying of Storm Pipeline from MH-3-8/0 TO MH-3-8/1, @ ZONE-03, Pipe DIA 500mm</t>
  </si>
  <si>
    <t>DAM2-02-09-SAJ-TS9-1-STR-FIR-0171-00</t>
  </si>
  <si>
    <t>Survey FIR for Sand Bedding of Storm Pipeline from MH-3-6/1 TO MH-3-6/2, @ ZONE-03</t>
  </si>
  <si>
    <t>DAM2-02-09-SAJ-TS9-1-STR-FIR-0172-00</t>
  </si>
  <si>
    <t>Survey FIR for Sand Bedding of Storm Pipeline from MH-3-6/0 TO MH-3-6/1, @ ZONE-03</t>
  </si>
  <si>
    <t>DAM2-02-09-SAJ-TS9-1-STR-FIR-0193-00</t>
  </si>
  <si>
    <t>Mechanical FIR for Installation and Laying of Storm Pipeline from MH-3-7/0 TO MH-3-7/1, @ ZONE-03, Pipe DIA 500mm</t>
  </si>
  <si>
    <t>DAM2-02-09-SAJ-TS9-1-STR-FIR-0199-00</t>
  </si>
  <si>
    <t>Mechanical FIR Initial Air Test of Storm Pipeline form MH-3-8/0 TO MH-3-8/1, @ ZONE-03 Pipe DIA 500MM</t>
  </si>
  <si>
    <t>DAM2-02-09-SAJ-TS9-1-STR-FIR-0201-00</t>
  </si>
  <si>
    <t>Mechanical FIR for Installation and Laying of Storm Pipeline from MH-3-6/0 TO MH-3-6/1, @ ZONE-03, Pipe DIA 500mm</t>
  </si>
  <si>
    <t>DAM2-02-09-SAJ-TS9-1-STR-FIR-0202-00</t>
  </si>
  <si>
    <t>Mechanical FIR for Installation and Laying of Storm Pipeline from MH-3-6/1 TO MH-3-6/2, @ ZONE-03, Pipe DIA 500mm</t>
  </si>
  <si>
    <t>DAM2-02-09-SAJ-TS9-1-STR-FIR-0001-03</t>
  </si>
  <si>
    <t>Survey Excavation and Compaction Testing FIR for Storm Pipe Line Trench (MH 20-6 to MH-20-5) DIA 500MM, Pipe Co-A20/6, Length: 105.12 m) @ ZONE-01</t>
  </si>
  <si>
    <t>DAM2-02-09-SAJ-TS9-1-STR-FIR-0007-01</t>
  </si>
  <si>
    <t>Survey Gravel Bedding FIR of Storm Pipe Line from MH-20-6 TO MH-20-5 @ ZONE-01, Pipe DIA 500mm</t>
  </si>
  <si>
    <t>DAM2-02-09-SAJ-TS9-1-STR-FIR-0029-00</t>
  </si>
  <si>
    <t>Mechanical FIR for Installation and Laying of GRP Storm Pipe Line form MH-20-6 TO MH-20-5@ ZONE-01 Pipe Dia 500 mm</t>
  </si>
  <si>
    <t>DAM2-02-09-SAJ-TS9-1-STR-FIR-0050-00</t>
  </si>
  <si>
    <t>Mechanical fir initial Air Test of GRP Storm Pipeline from MH-20-6 TO MH-20-5 @ Zone 01</t>
  </si>
  <si>
    <t>DAM2-02-09-SAJ-TS9-1-STR-FIR-0060-00</t>
  </si>
  <si>
    <t>Civil FIR for Backfill 2nd Layer and Compaction Testing of Storm Network from MH-20-6 TO MH-20-5, LINE B @ZONE-01 Pipe DIA 500MM</t>
  </si>
  <si>
    <t>DAM2-02-09-SAJ-TS9-1-STR-FIR-0331-00</t>
  </si>
  <si>
    <t>Survey FIR for Sand Bedding of Storm Pipe Line from MH-3-10/0 TO MH-3-10-1, @ ZONE-04</t>
  </si>
  <si>
    <t>DAM2-02-09-SAJ-TS9-1-STR-FIR-0375-00</t>
  </si>
  <si>
    <t>Mechanical FIR for Installation and Laying of Storm Pipeline from MH-3-10/0 TO MH-3-10-1, @ ZONE-04, Pipe DIA 500mm</t>
  </si>
  <si>
    <t>DAM2-02-09-SAJ-TS9-1-STR-FIR-0405-00</t>
  </si>
  <si>
    <t>Survey Excavation and Compaction Test FIR for Storm Pipe Line from MH-8-13 TO MH-8-12, @ ZONE-02</t>
  </si>
  <si>
    <t>DAM2-02-09-SAJ-TS9-1-STR-FIR-0406-00</t>
  </si>
  <si>
    <t>Survey Excavation and Compaction Test FIR for Storm Pipe Line from MH-8-12 TO MH-8-11, @ ZONE-02</t>
  </si>
  <si>
    <t>DAM2-02-09-SAJ-TS9-1-STR-FIR-0409-00</t>
  </si>
  <si>
    <t>Survey FIR for Sand Bedding of Storm Pipe Line from MH-8-13 TO MH-8-12, @ ZONE-02</t>
  </si>
  <si>
    <t>DAM2-02-09-SAJ-TS9-1-STR-FIR-0410-00</t>
  </si>
  <si>
    <t>Survey FIR for Sand Bedding of Storm Pipe Line from MH-8-12 TO MH-8-11, @ ZONE-02</t>
  </si>
  <si>
    <t>DAM2-02-09-SAJ-TS9-1-STR-FIR-0480-00</t>
  </si>
  <si>
    <t>Survey Excavation and Compaction Test FIR for Storm Pipe Line from MH-18-2 TO MH-18-3, @ ZONE-02</t>
  </si>
  <si>
    <t>DAM2-02-09-SAJ-TS9-1-STR-FIR-0481-00</t>
  </si>
  <si>
    <t>Survey FIR for Sand Bedding of  Storm Pipe Line from MH-18-2 TO MH-18-3, @ ZONE-02</t>
  </si>
  <si>
    <t>DAM2-02-09-SAJ-TS9-1-STR-FIR-0493-00</t>
  </si>
  <si>
    <t>Mechanical FIR for Installation and Laying of Storm Pipe Line from MH-18-2 TO MH-18-3, @ ZONE-02</t>
  </si>
  <si>
    <t>DAM2-02-09-SAJ-TS9-1-STR-FIR-0512-00</t>
  </si>
  <si>
    <t>Survey Excavation and Compaction Test FIR for Storm Pipe Line from MH-4-4 TO MH-4-3, @ ZONE-03</t>
  </si>
  <si>
    <t>DAM2-02-09-SAJ-TS9-1-STR-FIR-0513-00</t>
  </si>
  <si>
    <t>Survey Excavation and Compaction Test FIR for Storm Pipe Line from MH-4-3 TO MH-4-2, @ ZONE-03</t>
  </si>
  <si>
    <t>DAM2-02-09-SAJ-TS9-1-STR-FIR-0514</t>
  </si>
  <si>
    <t>Survey Excavation and Compaction Test FIR for Storm Pipe Line from MH-4-2 TO MH-4-1, @ ZONE-03</t>
  </si>
  <si>
    <t>DAM2-02-09-SAJ-TS9-1-STR-FIR-0515</t>
  </si>
  <si>
    <t>Survey Excavation and Compaction Test FIR for Storm Pipe Line from MH-4-1 TO MH-4-0, @ ZONE-03</t>
  </si>
  <si>
    <t>DAM2-02-09-SAJ-TS9-1-STR-FIR-0516</t>
  </si>
  <si>
    <t>Survey FIR for Sand Bedding  of Storm Pipe Line from MH-4-4 TO MH-4-3, @ ZONE-03</t>
  </si>
  <si>
    <t>DAM2-02-09-SAJ-TS9-1-STR-FIR-0517</t>
  </si>
  <si>
    <t>Survey FIR for Sand Bedding of Storm Pipe Line from MH-4-3 TO MH-4-2, @ ZONE-03</t>
  </si>
  <si>
    <t>DAM2-02-09-SAJ-TS9-1-STR-FIR-0518</t>
  </si>
  <si>
    <t>Survey FIR for Sand Bedding of Storm Pipe Line from MH-4-2 TO MH-4-1, @ ZONE-03</t>
  </si>
  <si>
    <t>DAM2-02-09-SAJ-TS9-1-STR-FIR-0519</t>
  </si>
  <si>
    <t>Survey FIR for Sand Bedding of Storm Pipe Line from MH-4-1 TO MH-4-0, @ ZONE-03</t>
  </si>
  <si>
    <t>DAM2-02-09-SAJ-TS9-1-STR-FIR-0531</t>
  </si>
  <si>
    <t>Mechanical FIR for Installation and Laying of Storm Pipe Line from MH-4-4 TO MH-4-3, @ ZONE-03</t>
  </si>
  <si>
    <t>DAM2-02-09-SAJ-TS9-1-STR-FIR-0533</t>
  </si>
  <si>
    <t>Mechanical FIR for Installation and Laying of Storm Pipe Line from MH-4-3 TO MH-4-2, @ ZONE-03</t>
  </si>
  <si>
    <t>DAM2-02-09-SAJ-TS9-1-STR-FIR-0535</t>
  </si>
  <si>
    <t>Mechanical FIR for Installation and Laying of Storm Pipe Line from MH-4-2 TO MH-4-1, @ ZONE-03</t>
  </si>
  <si>
    <t>DAM2-02-09-SAJ-TS9-1-STR-FIR-0537</t>
  </si>
  <si>
    <t>Mechanical FIR for Installation and Laying of Storm Pipe Line from MH-4-1 TO MH-4/0 (from station 0+010.80 to 0+025.20) @ ZONE-03</t>
  </si>
  <si>
    <t>DAM2-02-09-SAJ-TS9-1-STR-FIR-0573</t>
  </si>
  <si>
    <t>Survey Excavation and Compaction Test FIR for Storm Pipe Line from MH-1-5 TO MH-1-4, @ ZONE-02</t>
  </si>
  <si>
    <t>DAM2-02-09-SAJ-TS9-1-STR-FIR-0574</t>
  </si>
  <si>
    <t>Survey Excavation and Compaction Test FIR for Storm Pipe Line from MH-1-4 TO MH-1-3, @ ZONE-02</t>
  </si>
  <si>
    <t>DAM2-02-09-SAJ-TS9-1-STR-FIR-0576</t>
  </si>
  <si>
    <t>Survey FIR for Sand Bedding of Storm Pipe Line from MH-1-5 TO MH-1-4, @ ZONE-02</t>
  </si>
  <si>
    <t>DAM2-02-09-SAJ-TS9-1-STR-FIR-0577</t>
  </si>
  <si>
    <t>Survey FIR for Sand Bedding of Storm Pipe Line from MH-1-4 TO MH-1-3, @ ZONE-02</t>
  </si>
  <si>
    <t>DAM2-02-09-SAJ-TS9-1-STR-FIR-0583</t>
  </si>
  <si>
    <t>Survey Excavation and Compaction Test FIR for Storm Pipe Line from MH-1-3 TO MH-1-2, @ ZONE-02</t>
  </si>
  <si>
    <t>DAM2-02-09-SAJ-TS9-1-STR-FIR-0585</t>
  </si>
  <si>
    <t>Mechanical FIR for Installation and Laying of Storm Pipe Line from MH-1-5 TO MH-1-4, @ ZONE-02</t>
  </si>
  <si>
    <t>DAM2-02-09-SAJ-TS9-1-STR-FIR-0586</t>
  </si>
  <si>
    <t>Mechanical FIR for Installation and Laying of Storm Pipe Line from MH-1-4 TO MH-1-3, @ ZONE-02</t>
  </si>
  <si>
    <t>DAM2-02-09-SAJ-TS9-1-STR-FIR-0587</t>
  </si>
  <si>
    <t>Survey FIR for Sand Bedding of Storm Pipe Line from MH-1-3 TO MH-1-2, @ ZONE-02</t>
  </si>
  <si>
    <t>DAM2-02-09-SAJ-TS9-1-STR-FIR-0591</t>
  </si>
  <si>
    <t>Mechanical FIR for Installation and Laying of Storm Pipe Line from MH-1-3 TO MH-1-2, @ ZONE-02</t>
  </si>
  <si>
    <t>DAM2-02-09-SAJ-TS9-1-STR-FIR-0616</t>
  </si>
  <si>
    <t>Survey FIR for Sand Covering above the Storm Pipe Line from MH-1-5 TO MH-1-4, @ ZONE-02</t>
  </si>
  <si>
    <t>DAM2-02-09-SAJ-TS9-1-STR-FIR-0617</t>
  </si>
  <si>
    <t>Survey FIR for Sand Covering above the Storm Pipe Line from MH-1-4 TO MH-1-3, @ ZONE-02</t>
  </si>
  <si>
    <t>DAM2-02-09-SAJ-TS9-1-STR-FIR-0618</t>
  </si>
  <si>
    <t>Survey FIR for Sand Covering above the Storm Pipe Line from MH-1-3 TO MH-1-2, @ ZONE-02</t>
  </si>
  <si>
    <t>DAM2-02-09-SAJ-TS9-1-STR-FIR-0807</t>
  </si>
  <si>
    <t>Survey Excavation and Compaction Test FIR for Storm Pipe Line from MH-1-2 TO MH-1-1, @ Arterial Road</t>
  </si>
  <si>
    <t>DAM2-02-09-SAJ-TS9-1-STR-FIR-0808</t>
  </si>
  <si>
    <t>Survey FIR for Gravel Bedding with Geotextile of Storm Pipe Line from MH-1-2 TO MH-1-1, @ Arterial Road</t>
  </si>
  <si>
    <t>DAM2-02-09-SAJ-TS9-1-STR-FIR-0828</t>
  </si>
  <si>
    <t>Mechanical FIR for the Installation and Laying of Strom Pipe Line network From  MH-1-1 to MH-1-2) @ Arterial Road</t>
  </si>
  <si>
    <t>DAM2-02-09-SAJ-TS9-1-STR-FIR-0842</t>
  </si>
  <si>
    <t>Survey FIR for Excavation and Compaction Testing of Storm Pipeline From MH-3-21 To MH-3-20 @ ZONE-04</t>
  </si>
  <si>
    <t>DAM2-02-09-SAJ-TS9-1-STR-FIR-0843</t>
  </si>
  <si>
    <t>Survey FIR for Sand Bedding and Compaction testing of Storm Pipeline From MH-3-21 To MH-3-20 @ ZONE-04</t>
  </si>
  <si>
    <t>DAM2-02-09-SAJ-TS9-1-STR-FIR-0852</t>
  </si>
  <si>
    <t>Survey FIR for Sand Covering and Compaction Testing above the Storm Pipe Line from MH-4-2 TO MH-4-1, @ ZONE-03</t>
  </si>
  <si>
    <t>DAM2-02-09-SAJ-TS9-1-STR-FIR-0853</t>
  </si>
  <si>
    <t>Survey FIR for Sand Covering and Compaction Testing above the Storm Pipe Line from MH-4-1 TO  MH-4/0  (from station 0+010.80 to 0+025.20), @ ZONE-03</t>
  </si>
  <si>
    <t>Survey and Mechanical FIR for Installation and Laying of Storm Pipe Line from MH-8-12 TO MH-8-11, @ ZONE-02</t>
  </si>
  <si>
    <t>DAM2-02-09-SAJ-TS9-1-STR-FIR-0871</t>
  </si>
  <si>
    <t>Survey FIR for Sand Covering and Compaction Testing above the Storm Pipe Line from MH-3-8/0 TO MH-3-8/1, @ ZONE-03</t>
  </si>
  <si>
    <t>DAM2-02-09-SAJ-TS9-1-STR-FIR-0872</t>
  </si>
  <si>
    <t>Survey FIR for Sand Covering and Compaction Testing above the Storm Pipe Line from MH-3-7/0 TO MH-3-7/1, @ ZONE-03</t>
  </si>
  <si>
    <t>DAM2-02-09-SAJ-TS9-1-STR-FIR-0873</t>
  </si>
  <si>
    <t>Survey FIR for Sand Covering and Compaction Testing above the Storm Pipe Line from MH-3-6/0 TO MH-3-6/1, @ ZONE-03</t>
  </si>
  <si>
    <t>DAM2-02-09-SAJ-TS9-1-STR-FIR-0878</t>
  </si>
  <si>
    <t>Survey FIR for Sand Covering and Compaction Testing above the Storm Pipe Line from MH-18-2 TO MH-18-3, @ ZONE-04</t>
  </si>
  <si>
    <t>DAM2-02-09-SAJ-TS9-1-STR-FIR-0879</t>
  </si>
  <si>
    <t>Survey FIR for Sand Covering and Compaction Testing above the Storm Pipe Line from MH-8-12 TO MH-8-11, @ ZONE-02</t>
  </si>
  <si>
    <t>DAM2-02-09-SAJ-TS9-1-STR-FIR-0888</t>
  </si>
  <si>
    <t>Survey FIR for Backfill and Compaction Testing last Layer above the Storm Pipe Line from MH-3-8/0 TO MH-3-8/1, @ ZONE-03</t>
  </si>
  <si>
    <t>DAM2-02-09-SAJ-TS9-1-STR-FIR-0889</t>
  </si>
  <si>
    <t>Survey FIR for Backfill and Compaction Testing last Layer above the Storm Pipe Line from MH-3-7/0 TO MH-3-7/1, @ ZONE-03</t>
  </si>
  <si>
    <t>DAM2-02-09-SAJ-TS9-1-STR-FIR-0890</t>
  </si>
  <si>
    <t>Survey FIR for Backfill and Compaction Testing last Layer above the Storm Pipe Line from MH-3-6/0 TO MH-3-6/1, @ ZONE-03</t>
  </si>
  <si>
    <t>DAM2-02-09-SAJ-TS9-1-STR-FIR-0928</t>
  </si>
  <si>
    <t>Survey FIR for Excavation and Compaction Testing of Storm Pipeline From MH-8-4-2 TO MH-8-4-3</t>
  </si>
  <si>
    <t>DAM2-02-09-SAJ-TS9-1-STR-FIR-0929</t>
  </si>
  <si>
    <t>Survey FIR for Sand Bedding and Compaction testing of Storm Pipeline From MH-8-4-2 TO MH-8-4-3</t>
  </si>
  <si>
    <t>DAM2-02-09-SAJ-TS9-1-STR-FIR-0975</t>
  </si>
  <si>
    <t>Survey FIR for Excavation and Compaction Testing of Storm Pipeline From MH-1-1 TO MH-1-0</t>
  </si>
  <si>
    <t>DAM2-02-09-SAJ-TS9-1-STR-FIR-0976</t>
  </si>
  <si>
    <t>Survey FIR for Sand Bedding and Compaction testing of Storm Pipeline From MH-1-1 TO MH-1-0</t>
  </si>
  <si>
    <t>DAM2-02-09-SAJ-TS9-1-STR-FIR-0984</t>
  </si>
  <si>
    <t>Survey and Mechanical FIR for the Installation laying of Storm Pipe Line From MH-1-1 TO MH-1-0</t>
  </si>
  <si>
    <t>DAM2-02-09-SAJ-TS9-1-STR-FIR-0995</t>
  </si>
  <si>
    <t>Survey and Mechanical FIR for installation and laying of Storm Pipeline From MH-8-4-2 TO MH-8-4-3</t>
  </si>
  <si>
    <t>B6.33 42 11.04</t>
  </si>
  <si>
    <t>500mm Diameter Depth: 1.51m - 2.5m</t>
  </si>
  <si>
    <t>DAM2-02-09-SAJ-TS9-1-STR-FIR-0019-00</t>
  </si>
  <si>
    <t>Survey Excavation and Compaction Test FIR for Storm Pipe Line from MH-28-3 TO MH-28-2 @ ZONE-01, Pipe DIA 500mm</t>
  </si>
  <si>
    <t>DAM2-02-09-SAJ-TS9-1-STR-FIR-0021-01</t>
  </si>
  <si>
    <t>Survey FIR for Gravel Bedding of Storm Pipe Line from MH-28-3 TO MH-28-2 @ Zone-01, Pipe DIA 500mm</t>
  </si>
  <si>
    <t>DAM2-02-09-SAJ-TS9-1-STR-FIR-0027-00</t>
  </si>
  <si>
    <t>Mechanical FIR for Installation and Laying of GRP Storm Pipe Line form MH-28-3 TO MH-28-2@ ZONE-01 Pipe Dia 400mm</t>
  </si>
  <si>
    <t>DAM2-02-09-SAJ-TS9-1-STR-FIR-0038-00</t>
  </si>
  <si>
    <t>Survey Excavation and Compaction Test FIR for Storm Pipe Line from MH-29-2 TO MH-29-1(From station 0+040.84 to station 0+084.94) @ ZONE-01, Pipe DIA 500mm</t>
  </si>
  <si>
    <t>DAM2-02-09-SAJ-TS9-1-STR-FIR-0040-00</t>
  </si>
  <si>
    <t>Survey Excavation and Compaction Test FIR for Storm Pipe Line from MH-29-3 TO MH-29-2 @ ZONE-01, Pipe DIA 500mm</t>
  </si>
  <si>
    <t>DAM2-02-09-SAJ-TS9-1-STR-FIR-0042-00</t>
  </si>
  <si>
    <t xml:space="preserve">Survey FIR for Sand Bedding of Storm Pipe Line from MH-29-2 TO MH-29-1(From station 0+040.84 to station 0+084.94) @ ZONE-01, </t>
  </si>
  <si>
    <t>DAM2-02-09-SAJ-TS9-1-STR-FIR-0043-00</t>
  </si>
  <si>
    <t>Survey FIR for  Sand Bedding of Storm Pipe Line From  MH-29-3 TO MH-29-2  @ ZONE-01</t>
  </si>
  <si>
    <t>DAM2-02-09-SAJ-TS9-1-STR-FIR-0048-00</t>
  </si>
  <si>
    <t>Mechanical Installation and Laying of GRP Storm Pipeline from MH-29-2 TO MH-29-1(From station 0+040.84 to station 0+084.94) @ ZONE-01, Pipe DIA 500mm</t>
  </si>
  <si>
    <t>DAM2-02-09-SAJ-TS9-1-STR-FIR-0049-00</t>
  </si>
  <si>
    <t>Mechanical FIR For Installation and Laying of GRP Storm Pipeline from MH-29-3 TO MH-29-2 @ ZONE-01, Pipe DIA 500mm</t>
  </si>
  <si>
    <t>DAM2-02-09-SAJ-TS9-1-STR-FIR-0056-00</t>
  </si>
  <si>
    <t>Mechanical fir initial Air Test of GRP Storm Pipeline from MH-29-2 TO MH-29-1 (From station 0+040.84 to station 0+084.94) @ ZONE-01, Pipe DIA 500mm</t>
  </si>
  <si>
    <t>DAM2-02-09-SAJ-TS9-1-STR-FIR-0057-00</t>
  </si>
  <si>
    <t>Mechanical fir initial Air Test of GRP Storm Pipeline from MH-29-3 To MH-29-2 @ ZONE-01, Pipe DIA 500mm</t>
  </si>
  <si>
    <t>DAM2-02-09-SAJ-TS9-1-STR-FIR-0079-00</t>
  </si>
  <si>
    <t>Mechanical FIR Initial Air Test of Storm for Pipeline form MH-28-2 TO MH-28-3 @ ZONE-01 Pipe DIA 500MM</t>
  </si>
  <si>
    <t>DAM2-02-09-SAJ-TS9-1-STR-FIR-0330-00</t>
  </si>
  <si>
    <t>Survey Excavation and Compaction Test FIR for Storm Pipe Line from MH-3-10/0 TO MH-3-10-1, @ ZONE-04</t>
  </si>
  <si>
    <t>DAM2-02-09-SAJ-TS9-1-STR-FIR-0876</t>
  </si>
  <si>
    <t>Survey FIR for 2nd layer Compaction Testing the Storm Pipe Line from MH-28-3 TO MH-28-2, @ ZONE-01</t>
  </si>
  <si>
    <t>DAM2-02-09-SAJ-TS9-1-STR-FIR-0896</t>
  </si>
  <si>
    <t>Survey FIR for Backfill and Compaction Testing 2nd Layer above the Storm Pipe Line from MH-3-10/0 TO MH-3-10-1, @ ZONE-04</t>
  </si>
  <si>
    <t>DAM2-02-09-SAJ-TS9-1-STR-FIR-0962</t>
  </si>
  <si>
    <t>Survey FIR for Backfill and Compaction Testing 4th Layer above the Storm Pipe Line from MH-28-3 TO MH-28-2, @ ZONE-01</t>
  </si>
  <si>
    <t>DAM2-02-09-SAJ-TS9-1-STR-FIR-1071</t>
  </si>
  <si>
    <t>Survey FIR for Backfill and Compaction Testing 2nd Layer above the Storm Drainage Network Line A28 &amp; Line A29
From MH-28 TO MH-28-1
MH-29-1 TO MH-29-2 (Station 0+040.84 to 0+084.94) 
MH-29-2 TO MH-29-3 
@ Road 1 -  ZONE-01</t>
  </si>
  <si>
    <t>DAM2-02-09-SAJ-TS9-1-STR-FIR-1072</t>
  </si>
  <si>
    <t>Survey FIR for Backfill and Compaction Testing 3rd Layer above the Storm Drainage Network Line A28 &amp; Line A29
From MH-28 TO MH-28-1, 
MH-29-1 TO MH-29-2 (Station 0+040.84 to 0+084.94) 
MH-29-2 TO MH-29-3, @ Road 1 -  ZONE-01</t>
  </si>
  <si>
    <t>B6.33 42 11.05</t>
  </si>
  <si>
    <t>500mm Diameter Depth: 2.51m - 3.5m</t>
  </si>
  <si>
    <t>DAM2-02-09-SAJ-TS9-1-STR-FIR-0011-01</t>
  </si>
  <si>
    <t>Survey Excavation and Compaction Test FIR for Storm Pipe Line from MH-28-1 TO MH-28-2 @ ZONE-01, Pipe DIA 500mm</t>
  </si>
  <si>
    <t>DAM2-02-09-SAJ-TS9-1-STR-FIR-0013-02</t>
  </si>
  <si>
    <t>Survey FIR for Gravel Bedding of Storm Pipe Line from MH-28-2TO MH-28-1 @ Zone-01, Pipe DIA 500mm</t>
  </si>
  <si>
    <t>DAM2-02-09-SAJ-TS9-1-STR-FIR-0016-01</t>
  </si>
  <si>
    <t>Survey Excavation and Compaction Test FIR for Storm Pipe Line from MH-28-0 TO MH-28-1 @ ZONE-01, Pipe DIA 500mm</t>
  </si>
  <si>
    <t>DAM2-02-09-SAJ-TS9-1-STR-FIR-0018-02</t>
  </si>
  <si>
    <t>Survey FIR for Gravel Bedding of Storm Pipe Line from MH-28-1 TO MH-28-0 @ Zone-01, Pipe DIA 500mm</t>
  </si>
  <si>
    <t>DAM2-02-09-SAJ-TS9-1-STR-FIR-0037-00</t>
  </si>
  <si>
    <t>Mechanical FIR for Installation of GRP Storm Pipe Line from MH-28-2TO MH-28-1 @ Zone-01, Pipe DIA 500mm</t>
  </si>
  <si>
    <t>DAM2-02-09-SAJ-TS9-1-STR-FIR-0039-00</t>
  </si>
  <si>
    <t xml:space="preserve">Mechanical FIR for Installation and Laying of GRP Storm Pipe Line form MH-28-1 TO MH-28/0 (From Station 0+017.42 To Station 0+051.52) @ ZONE-01 Pipe DIA 500mm </t>
  </si>
  <si>
    <t>DAM2-02-09-SAJ-TS9-1-STR-FIR-0075-00</t>
  </si>
  <si>
    <t>Mechanical FIR Initial Air Test of Storm for Pipeline form MH-28-0 TO MH-28-1 (From Station 0+017.42 To Station 0+051.52) @ ZONE-01 Pipe DIA 500MM</t>
  </si>
  <si>
    <t>DAM2-02-09-SAJ-TS9-1-STR-FIR-0076-00</t>
  </si>
  <si>
    <t>Mechanical FIR Initial Air Test of Storm for Pipeline form MH-28-1 TO MH-28-2 @ ZONE-01 Pipe DIA 500MM</t>
  </si>
  <si>
    <t>DAM2-02-09-SAJ-TS9-1-STR-FIR-0953-00</t>
  </si>
  <si>
    <t>Survey FIR for Backfill and Compaction Testing 3rd Layer above the Storm Pipe Line from MH-28-2 TO MH-28-1, @ ZONE-01</t>
  </si>
  <si>
    <t>B6.33 42 11.06</t>
  </si>
  <si>
    <t>600mm Diameter Depth less than 1.5</t>
  </si>
  <si>
    <t>DAM2-02-09-SAJ-TS9-1-STR-FIR-0167-00</t>
  </si>
  <si>
    <t>Survey Excavation and Compaction Test FIR for Storm Pipe Line from MH-3-5/0 TO MH-3-5/1, @ ZONE-03</t>
  </si>
  <si>
    <t>DAM2-02-09-SAJ-TS9-1-STR-FIR-0173-00</t>
  </si>
  <si>
    <t>Survey FIR for Sand Bedding of Storm Pipeline from MH-3-5/0 TO MH-3-5/1, @ ZONE-03</t>
  </si>
  <si>
    <t>DAM2-02-09-SAJ-TS9-1-STR-FIR-0203-00</t>
  </si>
  <si>
    <t>Mechanical FIR for Installation and Laying of Storm Pipeline from MH-3-5/0 TO MH-3-5/1, @ ZONE-03, Pipe DIA 600mm</t>
  </si>
  <si>
    <t>B6.33 42 11.07</t>
  </si>
  <si>
    <t>600mm Diameter Depth: 1.51m - 2.5m</t>
  </si>
  <si>
    <t>DAM2-02-09-SAJ-TS9-1-STR-FIR-0332-00</t>
  </si>
  <si>
    <t>Survey Excavation and Compaction Test FIR for Storm Pipe Line from MH-3-17-2 TO MH-3-17-1, @ ZONE-04</t>
  </si>
  <si>
    <t>DAM2-02-09-SAJ-TS9-1-STR-FIR-0334-00</t>
  </si>
  <si>
    <t>Survey Excavation and Compaction Test FIR for Storm Pipe Line from MH-3-17-3 TO MH-3-17-2, @ ZONE-04</t>
  </si>
  <si>
    <t>DAM2-02-09-SAJ-TS9-1-STR-FIR-0335-00</t>
  </si>
  <si>
    <t>Survey FIR for Sand Bedding of Storm Pipe Line from MH-3-17-3 TO MH-3-17-2, @ ZONE-04</t>
  </si>
  <si>
    <t>DAM2-02-09-SAJ-TS9-1-STR-FIR-0348-00</t>
  </si>
  <si>
    <t>Survey Excavation and Compaction Test FIR for Storm Pipe Line from MH-3-13-3 TO MH-3-13-2, @ ZONE-04</t>
  </si>
  <si>
    <t>DAM2-02-09-SAJ-TS9-1-STR-FIR-0349-00</t>
  </si>
  <si>
    <t>Survey FIR for Sand Bedding of Storm Pipe Line from MH-3-13-3 TO MH-3-13-2, @ ZONE-04</t>
  </si>
  <si>
    <t>DAM2-02-09-SAJ-TS9-1-STR-FIR-0373-00</t>
  </si>
  <si>
    <t>Mechanical FIR for Installation and Laying of Storm Pipeline from MH-3-13-3 TO MH-3-13-2, @ ZONE-04, Pipe DIA 700mm</t>
  </si>
  <si>
    <t>DAM2-02-09-SAJ-TS9-1-STR-FIR-0674-00</t>
  </si>
  <si>
    <t>Survey FIR for Excavation and Compaction Testing of Storm Pipeline MH-3-20 TO MH-3-19, @ ZONE-04</t>
  </si>
  <si>
    <t>DAM2-02-09-SAJ-TS9-1-STR-FIR-0675-00</t>
  </si>
  <si>
    <t>Survey FIR for Sand Bedding of Storm Pipeline MH-3-20 TO MH-3-19, @ ZONE-04</t>
  </si>
  <si>
    <t>DAM2-02-09-SAJ-TS9-1-STR-FIR-0788-00</t>
  </si>
  <si>
    <t>Mechanical FIR for Installation and Laying of Storm Pipe Line with Short Piece from MH-3-17-2 TO MH-3-17-1, @ ZONE-04</t>
  </si>
  <si>
    <t>DAM2-02-09-SAJ-TS9-1-STR-FIR-0850</t>
  </si>
  <si>
    <t>Survey FIR for Sand Covering and Compaction Testing above the Storm Pipe Line from MH-3-13-3 TO MH-3-13-2, @ ZONE-04</t>
  </si>
  <si>
    <t>DAM2-02-09-SAJ-TS9-1-STR-FIR-0874</t>
  </si>
  <si>
    <t>Survey FIR for Sand Covering and Compaction Testing above the Storm Pipe Line from MH-3-5/0 TO MH-3-5/1, @ ZONE-03</t>
  </si>
  <si>
    <t>DAM2-02-09-SAJ-TS9-1-STR-FIR-0941</t>
  </si>
  <si>
    <t>Survey and Mechanical FIR for the Installation and Laying of Storm Pipeline MH-3-20 TO MH-3-19, @ ZONE-04</t>
  </si>
  <si>
    <t>DAM2-02-09-SAJ-TS9-1-STR-FIR-0944</t>
  </si>
  <si>
    <t>Survey FIR for Backfill and Compaction Testing of the Final Backfill Layer above the Storm Pipe Line from MH-3-17-3 TO MH-3-17-2, @ ZONE-04</t>
  </si>
  <si>
    <t>DAM2-02-09-SAJ-TS9-1-STR-FIR-0996</t>
  </si>
  <si>
    <t>Survey FIR for Excavation and Compaction Testing of Storm Pipeline From MH-8-4-2 TO MH-8-4-1</t>
  </si>
  <si>
    <t>DAM2-02-09-SAJ-TS9-1-STR-FIR-0997</t>
  </si>
  <si>
    <t>Survey FIR for Sand bedding and Compaction Testing of Storm Pipeline From MH-8-4-2 TO MH-8-4-1</t>
  </si>
  <si>
    <t>DAM2-02-09-SAJ-TS9-1-STR-FIR-0022-00</t>
  </si>
  <si>
    <t>Survey Excavation and Compaction Testing FIR for Storm Pipe Line from MH-20-5 TO MH-20-4 @ Zone-01, Pipe DIA 600mm</t>
  </si>
  <si>
    <t>DAM2-02-09-SAJ-TS9-1-STR-FIR-0023-00</t>
  </si>
  <si>
    <t>Survey FIR for Geotextile and Gravel Bedding of Storm Pipe Line from MH-20-5 TO MH-20-4 @ Zone-01, Pipe DIA 600mm</t>
  </si>
  <si>
    <t>DAM2-02-09-SAJ-TS9-1-STR-FIR-0032-00</t>
  </si>
  <si>
    <t>Survey FIR For Installation and Laying of GRP Storm Pipe Line from H-20-5 TO MH-20-4@ ZONE-01 Pipe Dia 600 mm</t>
  </si>
  <si>
    <t>DAM2-02-09-SAJ-TS9-1-STR-FIR-0051-00</t>
  </si>
  <si>
    <t>Mechanical fir initial Air Test of GRP Storm Pipeline from MH-20-5 TO MH-20-4 @ Zone 01</t>
  </si>
  <si>
    <t>DAM2-02-09-SAJ-TS9-1-STR-FIR-0064-00</t>
  </si>
  <si>
    <t>Civil FIR for Backfill and Compaction Test 3rd Layer above the Pipeline of Storm Network from MH-20-5 TO MH-20-4, LINE B @ZONE-01 Pipe DIA 600MM</t>
  </si>
  <si>
    <t>DAM2-02-09-SAJ-TS9-1-STR-FIR-0095-00</t>
  </si>
  <si>
    <t>Survey Excavation and Compaction Test FIR for Storm Pipe Line from MH-6-25 TO MH-6-24 @ ZONE-04, Pipe DIA 600mm</t>
  </si>
  <si>
    <t>DAM2-02-09-SAJ-TS9-1-STR-FIR-0098-00</t>
  </si>
  <si>
    <t>Survey FIR for Sand Bedding of Storm Pipeline from MH-6-25 TO MH-6-24,  @ ZONE-04</t>
  </si>
  <si>
    <t>DAM2-02-09-SAJ-TS9-1-STR-FIR-0105-00</t>
  </si>
  <si>
    <t>Mechanical FIR for Installation and Laying of Storm Pipeline from MH-6-25 TO MH-6-24, @ ZONE-04, Pipe DIA 600mm</t>
  </si>
  <si>
    <t>DAM2-02-09-SAJ-TS9-1-STR-FIR-0110-00</t>
  </si>
  <si>
    <t>Mechanical FIR Initial Air Test of Storm Pipeline form MH-6-25 TO MH-6-24, @ ZONE-04 Pipe DIA 600MM</t>
  </si>
  <si>
    <t>DAM2-02-09-SAJ-TS9-1-STR-FIR-0117-00</t>
  </si>
  <si>
    <t>Survey FIR for Backfill and Compaction Testing 2nd Layer above the Storm Pipeline from MH-6-25 TO MH-6-24,  @ ZONE-04</t>
  </si>
  <si>
    <t>DAM2-02-09-SAJ-TS9-1-STR-FIR-0333-00</t>
  </si>
  <si>
    <t>Survey FIR for Sand Bedding of Storm Pipe Line from MH-3-17-2 TO MH-3-17-1, @ ZONE-04</t>
  </si>
  <si>
    <t>DAM2-02-09-SAJ-TS9-1-STR-FIR-0360-00</t>
  </si>
  <si>
    <t>Mechanical FIR for Installation and Laying of Storm Pipeline from MH-3-17-3 TO MH-3-17-2, @ ZONE-04, Pipe DIA 600mm</t>
  </si>
  <si>
    <t>DAM2-02-09-SAJ-TS9-1-STR-FIR-0484-00</t>
  </si>
  <si>
    <t>Survey Excavation and Compaction Test FIR for Storm Pipe Line from MH-18-1 TO MH-18-2, @ ZONE-02</t>
  </si>
  <si>
    <t>DAM2-02-09-SAJ-TS9-1-STR-FIR-0485-00</t>
  </si>
  <si>
    <t>Survey FIR for Sand Bedding of  Storm Pipe Line from MH-18-1 TO MH-18-2, @ ZONE-02</t>
  </si>
  <si>
    <t>DAM2-02-09-SAJ-TS9-1-STR-FIR-0954-00</t>
  </si>
  <si>
    <t>Survey FIR for Backfill and Compaction Test for 4th Layer above the Pipeline of Storm Network from MH-20-5 TO MH-20-4, LINE B @ ZONE-01 Pipe DIA 600MM</t>
  </si>
  <si>
    <t>B6.33 42 11.09</t>
  </si>
  <si>
    <t>700mm Diameter Depth less than 1.5</t>
  </si>
  <si>
    <t>DAM2-02-09-SAJ-TS9-1-STR-FIR-0337-00</t>
  </si>
  <si>
    <t>Survey Excavation and Compaction Test FIR for Storm Pipe Line from MH-3-17-1 TO MH-3-17-0, @ ZONE-04</t>
  </si>
  <si>
    <t>DAM2-02-09-SAJ-TS9-1-STR-FIR-0356-00</t>
  </si>
  <si>
    <t>Survey FIR for Gravel Bedding with Geotextile of Storm Pipe Line from MH-3-17-1 TO MH-3-17-0, @ ZONE-04</t>
  </si>
  <si>
    <t>DAM2-02-09-SAJ-TS9-1-STR-FIR-0358-00</t>
  </si>
  <si>
    <t>Mechanical FIR for Installation and Laying of Storm Pipeline from MH-3-17-1 TO MH-3-17-0, @ ZONE-04, Pipe DIA 700mm</t>
  </si>
  <si>
    <t>DAM2-02-09-SAJ-TS9-1-STR-FIR-0458-00</t>
  </si>
  <si>
    <t>Survey FIR for Backfill and Compaction Testing 2nd Layer above the Storm Pipeline from MH-3-17-1 TO MH-3-17-0 @ ZONE-04, Pipe DIA 700mm</t>
  </si>
  <si>
    <t>DAM2-02-09-SAJ-TS9-1-STR-FIR-0672-00</t>
  </si>
  <si>
    <t>Survey FIR for Excavation and Compaction Testing of Storm Pipeline MH-3-19 TO MH-3-18, @ ZONE-04</t>
  </si>
  <si>
    <t>DAM2-02-09-SAJ-TS9-1-STR-FIR-0673-00</t>
  </si>
  <si>
    <t>Survey FIR for Sand Bedding of Storm Pipeline MH-3-19 TO MH-3-18, @ ZONE-04</t>
  </si>
  <si>
    <t>DAM2-02-09-SAJ-TS9-1-STR-FIR-0715-01</t>
  </si>
  <si>
    <t>Mechanical FIR for Installation and Laying of Storm Pipe Line from MH-3-19 TO MH-3-18, @ ZONE-04</t>
  </si>
  <si>
    <t>DAM2-02-09-SAJ-TS9-1-STR-FIR-0847</t>
  </si>
  <si>
    <t>Survey FIR for Sand Covering and Compaction Testing above the Storm Pipe Line from MH-3-19 TO MH-3-18, @ ZONE-04</t>
  </si>
  <si>
    <t>B6.33 42 11.10</t>
  </si>
  <si>
    <t>700mm Diameter Depth: 1.51m - 2.5m</t>
  </si>
  <si>
    <t>DAM2-02-09-SAJ-TS9-1-STR-FIR-0024-00</t>
  </si>
  <si>
    <t>Survey Excavation and Compaction Test FIR for Storm Pipe Line from MH-20-4 TO MH-20-3 (From Station 0+160.98 To Station 0+184.95) @ ZONE-01</t>
  </si>
  <si>
    <t>DAM2-02-09-SAJ-TS9-1-STR-FIR-0030-00</t>
  </si>
  <si>
    <t>Survey FIR for Geotextile and Gravel Bedding of Storm Pipe MH-20-4 TO MH-20-3 (From Station 0+160.98 To Station 0+184.95) @ ZONE-01</t>
  </si>
  <si>
    <t>DAM2-02-09-SAJ-TS9-1-STR-FIR-0229-00</t>
  </si>
  <si>
    <t>Survey Excavation and Compaction Test FIR for Storm Pipe Line from MH-20-4 TO MH-20-3 (From Station 0+184.95 To Station +264.5) @ ZONE-01</t>
  </si>
  <si>
    <t>DAM2-02-09-SAJ-TS9-1-STR-FIR-0232-00</t>
  </si>
  <si>
    <t>Survey FIR for Gravel Bedding with Geotextile of Storm Pipe Line from MH-20-4 TO MH-20-3  (From Station 0+184.95 To Station +264.6), @ ZONE-01</t>
  </si>
  <si>
    <t>DAM2-02-09-SAJ-TS9-1-STR-FIR-0239-00</t>
  </si>
  <si>
    <t>Mechanical FIR for Installation and Laying of Storm Pipeline from MH-20-4 TO MH-20-3, @ ZONE-01, Pipe DIA 700mm</t>
  </si>
  <si>
    <t>DAM2-02-09-SAJ-TS9-1-STR-FIR-0346-00</t>
  </si>
  <si>
    <t>Survey Excavation and Compaction Test FIR for Storm Pipe Line from MH-3-13-2 TO MH-3-13-1, @ ZONE-04</t>
  </si>
  <si>
    <t>DAM2-02-09-SAJ-TS9-1-STR-FIR-0347-00</t>
  </si>
  <si>
    <t>Survey FIR for Gravel Bedding with Geotextile of Storm Pipe Line from MH-3-13-2 TO MH-3-13-1, @ ZONE-04</t>
  </si>
  <si>
    <t>DAM2-02-09-SAJ-TS9-1-STR-FIR-0371-00</t>
  </si>
  <si>
    <t>Mechanical FIR for Installation and Laying of Storm Pipeline from MH-3-13-2 TO MH-3-13-1, @ ZONE-04, Pipe DIA 700mm</t>
  </si>
  <si>
    <t>DAM2-02-09-SAJ-TS9-1-STR-FIR-0094-00</t>
  </si>
  <si>
    <t>Survey Excavation and Compaction Test of Storm Pipe MH-20-4 TO MH-20-3 (From Station 0+160.98 To Station 0+184.95) @ ZONE-01</t>
  </si>
  <si>
    <t>DAM2-02-09-SAJ-TS9-1-STR-FIR-0097-00</t>
  </si>
  <si>
    <t>Survey FIR for Sand Bedding of Storm Pipeline from MH-6-24 TO MH-6-23,  @ ZONE-04</t>
  </si>
  <si>
    <t>DAM2-02-09-SAJ-TS9-1-STR-FIR-0106-00</t>
  </si>
  <si>
    <t>Mechanical FIR for Installation and Laying of Storm Pipeline from MH-6-24 TO MH-6-23, @ ZONE-04, Pipe DIA 700mm</t>
  </si>
  <si>
    <t>DAM2-02-09-SAJ-TS9-1-STR-FIR-0111-00</t>
  </si>
  <si>
    <t>Mechanical FIR Initial Air Test of Storm Pipeline form MH-6-24 TO MH-6-23, @ ZONE-04 Pipe DIA 700MM</t>
  </si>
  <si>
    <t>DAM2-02-09-SAJ-TS9-1-STR-FIR-0885</t>
  </si>
  <si>
    <t>Survey FIR for Backfill and Compaction Testing 2nd Layer above the Storm Pipe Line from MH-20-4 TO MH-20-3, @ ZONE-01</t>
  </si>
  <si>
    <t>DAM2-02-09-SAJ-TS9-1-STR-FIR-0948</t>
  </si>
  <si>
    <t>Survey FIR for Backfill and Compaction Testing 3rd Layer above the Storm Pipeline from MH-6-24 TO MH-6-23,  @ ZONE-04</t>
  </si>
  <si>
    <t>DAM2-02-09-SAJ-TS9-1-STR-FIR-0964</t>
  </si>
  <si>
    <t>Survey FIR for Backfill and Compaction Testing 4th Layer above the Storm Pipe Line from MH-20-4 TO MH-20-3, @ ZONE-01</t>
  </si>
  <si>
    <t>B6.33 42 11.12</t>
  </si>
  <si>
    <t>800mm Diameter Depth: less than 1.5m</t>
  </si>
  <si>
    <t>DAM2-02-09-SAJ-TS9-1-STR-FIR-0926</t>
  </si>
  <si>
    <t>Survey FIR for Excavation and Compaction Testing of Storm Pipeline From MH-8-4-1 TO MH-8-4</t>
  </si>
  <si>
    <t>DAM2-02-09-SAJ-TS9-1-STR-FIR-0927</t>
  </si>
  <si>
    <t>Survey FIR for Sand Bedding and Compaction testing of Storm Pipeline From MH-8-4-1 TO MH-8-4</t>
  </si>
  <si>
    <t>DAM2-02-09-SAJ-TS9-1-STR-FIR-0343-00</t>
  </si>
  <si>
    <t>Survey Excavation and Compaction Test FIR for Storm Pipe Line from MH-3-13-1 TO MH-3-13-0, @ ZONE-04</t>
  </si>
  <si>
    <t>DAM2-02-09-SAJ-TS9-1-STR-FIR-0344-00</t>
  </si>
  <si>
    <t>Survey FIR for Gravel Bedding with Geotextile of Storm Pipe Line from MH-3-13-1 TO MH-3-13-0, @ ZONE-04</t>
  </si>
  <si>
    <t>DAM2-02-09-SAJ-TS9-1-STR-FIR-0369-00</t>
  </si>
  <si>
    <t>Mechanical FIR for Installation and Laying of Storm Pipeline from MH-3-13-1 TO MH-3-13-0, @ ZONE-04, Pipe DIA 800mm</t>
  </si>
  <si>
    <t>DAM2-02-09-SAJ-TS9-1-STR-FIR-0025-00</t>
  </si>
  <si>
    <t>Survey Excavation and Compaction Testing FIR for Storm Pipe Line from MH-20-3 TO MH-20-2 @ Zone-01</t>
  </si>
  <si>
    <t>DAM2-02-09-SAJ-TS9-1-STR-FIR-0031-00</t>
  </si>
  <si>
    <t>Survey FIR for Geotextile and Gravel Bedding of Storm Pipe  from MH-20-3 TO MH-20-2 @ ZONE-01</t>
  </si>
  <si>
    <t>DAM2-02-09-SAJ-TS9-1-STR-FIR-0035-00</t>
  </si>
  <si>
    <t>Mechanical FIR for Installation of GRP Storm Pipe from MH-20-3 TO MH-20-2 @ ZONE-01</t>
  </si>
  <si>
    <t>DAM2-02-09-SAJ-TS9-1-STR-FIR-0041-00</t>
  </si>
  <si>
    <t>Survey Excavation and Compaction Test FIR for Storm Pipe Line from MH-20-2 TO MH-20-1@ ZONE-01</t>
  </si>
  <si>
    <t>DAM2-02-09-SAJ-TS9-1-STR-FIR-0052-00</t>
  </si>
  <si>
    <t>Survey FIR for Geotextile and Gravel Bedding of Storm Pipe  from MH-20-2 TO MH-20-1 @ ZONE-01, Pipe DIA 800mm</t>
  </si>
  <si>
    <t>DAM2-02-09-SAJ-TS9-1-STR-FIR-0055-00</t>
  </si>
  <si>
    <t>Mechanical Installation and Laying of GRP Storm Pipeline from MH-20-2 TO MH-20-1 @ ZONE-01, Pipe DIA 800mm</t>
  </si>
  <si>
    <t>DAM2-02-09-SAJ-TS9-1-STR-FIR-0059-00</t>
  </si>
  <si>
    <t>Survey Excavation and Compaction Test FIR for Storm Pipe Line from MH-20-1 TO MH-20-0 @ ZONE-01, Pipe DIA 800mm</t>
  </si>
  <si>
    <t>DAM2-02-09-SAJ-TS9-1-STR-FIR-0070-00</t>
  </si>
  <si>
    <t>Survey FIR for Gravel Bedding with Geotextile of Storm Pipeline from MH-20-1 TO MH-20-0 @ ZONE-01, Pipe DIA 800mm</t>
  </si>
  <si>
    <t>DAM2-02-09-SAJ-TS9-1-STR-FIR-0081-00</t>
  </si>
  <si>
    <t>Mechanical FIR for Installation and Laying of Storm Pipeline form MH-20-1 TO MH-20-0, @ ZONE-01 Pipe DIA 500MM</t>
  </si>
  <si>
    <t>DAM2-02-09-SAJ-TS9-1-STR-FIR-0083-00</t>
  </si>
  <si>
    <t>Mechanical FIR Initial Air Test of Storm Pipeline form MH-20-3 TO MH-20-2, @ ZONE-01 Pipe DIA 800MM</t>
  </si>
  <si>
    <t>DAM2-02-09-SAJ-TS9-1-STR-FIR-0086-00</t>
  </si>
  <si>
    <t>Mechanical FIR Initial Air Test of Storm Pipeline form MH-20-2 TO MH-20-1, @ ZONE-01 Pipe DIA 800MM</t>
  </si>
  <si>
    <t>DAM2-02-09-SAJ-TS9-1-STR-FIR-0089-00</t>
  </si>
  <si>
    <t>Mechanical FIR Initial Air Test of Storm Pipeline form MH-20-1 TO MH-20-0, @ ZONE-01 Pipe DIA 800MM</t>
  </si>
  <si>
    <t>DAM2-02-09-SAJ-TS9-1-STR-FIR-0091-00</t>
  </si>
  <si>
    <t>Survey FIR for Backfill and Compaction Testing 3rd Layer above the Storm Pipeline from MH-20-1 TO MH-20-0, LINE B @ ZONE-01</t>
  </si>
  <si>
    <t>DAM2-02-09-SAJ-TS9-1-STR-FIR-0092-00</t>
  </si>
  <si>
    <t>Survey Excavation and Compaction Test FIR for Storm Pipe Line from MH-6-23 TO MH-6-22 (STATION FROM 1+300.7 to 1+351.7) @ ZONE-04, Pipe DIA 800mm</t>
  </si>
  <si>
    <t>DAM2-02-09-SAJ-TS9-1-STR-FIR-0093-00</t>
  </si>
  <si>
    <t>Survey FIR for Sand Bedding of Storm Pipe Line from MH-6-23 TO MH-6-22 (STATION FROM 1+300.7 to 1+351.7) @ ZONE-04, Pipe DIA 800mm</t>
  </si>
  <si>
    <t>DAM2-02-09-SAJ-TS9-1-STR-FIR-0102-00</t>
  </si>
  <si>
    <t>Survey Excavation and Compaction Test FIR for Storm Pipe Line from MH-6-23 (1+254.2 1+300.7) TO MH-6-22  @ ZONE-04, Pipe DIA 800mm</t>
  </si>
  <si>
    <t>DAM2-02-09-SAJ-TS9-1-STR-FIR-0103-00</t>
  </si>
  <si>
    <t>Survey FIR for Gravel Bedding with Geotextile of Storm Pipeline from MH-6-23 (1+254.2 1+300.7) TO MH-6-22 @ ZONE-04</t>
  </si>
  <si>
    <t>DAM2-02-09-SAJ-TS9-1-STR-FIR-0108-00</t>
  </si>
  <si>
    <t>Mechanical FIR for Installation and Laying of Storm Pipeline from MH-6-23 TO MH-6-22 (STATION FROM 1+300.7 to 1+351.7) @ ZONE-04, Pipe DIA 800mm</t>
  </si>
  <si>
    <t>DAM2-02-09-SAJ-TS9-1-STR-FIR-0109-00</t>
  </si>
  <si>
    <t>Mechanical FIR for Installation and Laying of Storm Pipeline from MH-6-23(1+254.2 1+300.7) TO MH-6-22 @ ZONE-04, Pipe DIA 800mm</t>
  </si>
  <si>
    <t>DAM2-02-09-SAJ-TS9-1-STR-FIR-0118-00</t>
  </si>
  <si>
    <t>Mechanical FIR Initial Air Test of Storm Pipeline form MH-6-23 TO MH-6-22, @ ZONE-04 Pipe DIA 800MM</t>
  </si>
  <si>
    <t>DAM2-02-09-SAJ-TS9-1-STR-FIR-0705-00</t>
  </si>
  <si>
    <t>Survey FIR for Excavation and Compaction Testing of Storm Pipeline Manholes  MH-3-18 TO MH-3-17/0, @ ZONE-04</t>
  </si>
  <si>
    <t>DAM2-02-09-SAJ-TS9-1-STR-FIR-0707-00</t>
  </si>
  <si>
    <t>Survey FIR for Gravel Bedding with Geotextile of Storm Pipeline Manholes  MH-3-18 TO MH-3-17/0, @ ZONE-04</t>
  </si>
  <si>
    <t>DAM2-02-09-SAJ-TS9-1-STR-FIR-0723-01</t>
  </si>
  <si>
    <t>Mechanical FIR for Installation and Laying of Storm Pipe Line from MH-3-18 TO MH-3-17, @ ZONE-04</t>
  </si>
  <si>
    <t>DAM2-02-09-SAJ-TS9-1-STR-FIR-0848</t>
  </si>
  <si>
    <t>Survey FIR for Gravel Covering with Geotextile above the Storm Pipe Line from MH-3-18 TO MH-3-17, @ ZONE-04</t>
  </si>
  <si>
    <t>DAM2-02-09-SAJ-TS9-1-STR-FIR-0943</t>
  </si>
  <si>
    <t>Survey FIR for Backfill and Compaction Testing of the Final Backfill Layer above the Storm Pipe Line from MH-3-18 TO MH-3-17, @ ZONE-04.</t>
  </si>
  <si>
    <t>DAM2-02-09-SAJ-TS9-1-STR-FIR-0949</t>
  </si>
  <si>
    <t>Survey FIR for Backfill and Compaction Testing 3rd Layer above the Storm Pipeline from MH-6-23 TO MH-6-22, @ ZONE-04</t>
  </si>
  <si>
    <t>DAM2-02-09-SAJ-TS9-1-STR-FIR-0956</t>
  </si>
  <si>
    <t>Survey FIR for Backfill and Compaction Testing 3rd Layer above the Storm Pipeline from MH-20-3 TO MH-20-2, LINE B @ ZONE-01</t>
  </si>
  <si>
    <t>DAM2-02-09-SAJ-TS9-1-STR-FIR-0957</t>
  </si>
  <si>
    <t>Survey FIR for Backfill and Compaction Testing 4th Layer above the Storm Pipeline from MH-20-3 TO MH-20-2, LINE B @ ZONE-01</t>
  </si>
  <si>
    <t>DAM2-02-09-SAJ-TS9-1-STR-FIR-0958</t>
  </si>
  <si>
    <t>Survey FIR for Backfill and Compaction Testing 3rd Layer above the Storm Pipeline from MH-20-2 TO MH-20-1, LINE B @ ZONE-01</t>
  </si>
  <si>
    <t>DAM2-02-09-SAJ-TS9-1-STR-FIR-0959</t>
  </si>
  <si>
    <t>Survey FIR for Backfill and Compaction Testing 4TH Layer above the Storm Pipeline from MH-20-2 TO MH-20-1, LINE B @ ZONE-01</t>
  </si>
  <si>
    <t>DAM2-02-09-SAJ-TS9-1-STR-FIR-0961</t>
  </si>
  <si>
    <t>Survey FIR for Backfill and Compaction Testing last Layer above the Storm Pipeline from MH-20-1 TO MH-20-0, LINE B @ ZONE-01</t>
  </si>
  <si>
    <t>B6.33 42 11.15</t>
  </si>
  <si>
    <t>900mm Diameter Depth: 1.51m - 2.5m</t>
  </si>
  <si>
    <t>DAM2-02-09-SAJ-TS9-1-STR-FIR-0113-00</t>
  </si>
  <si>
    <t>Survey Excavation and Compaction Test FIR for Storm Pipe Line from MH-6-22 (1+222.2 to 1+254.2) TO MH-6-21/0  @ ZONE-04, Pipe DIA 900mm</t>
  </si>
  <si>
    <t>DAM2-02-09-SAJ-TS9-1-STR-FIR-0114-00</t>
  </si>
  <si>
    <t>Survey FIR for Gravel Bedding with Geotextile of Storm Pipeline from MH-6-22 (1+222.2 to 1+254.2) TO MH-6-21/0  @ ZONE-04, Pipe DIA 900mm</t>
  </si>
  <si>
    <t>DAM2-02-09-SAJ-TS9-1-STR-FIR-0121-00</t>
  </si>
  <si>
    <t>Survey Excavation and Compaction Test FIR for Storm Pipe Line from MH-6-22 (1+156.4  to 1+222.2 ) TO MH-6-21/0  @ ZONE-04, Pipe DIA 900mm</t>
  </si>
  <si>
    <t>DAM2-02-09-SAJ-TS9-1-STR-FIR-0127-00</t>
  </si>
  <si>
    <t>Survey FIR for Gravel Bedding with Geotextile of Storm Pipeline from MH-6-22 (1+156.4 To 1+222.2) TO MH-6-21/0  @ ZONE-04, Pipe DIA 900mm</t>
  </si>
  <si>
    <t>DAM2-02-09-SAJ-TS9-1-STR-FIR-0149-00</t>
  </si>
  <si>
    <t>Mechanical FIR for Installation and Laying of Storm Pipeline from MH-6-22 TO MH-6-21/0 @ ZONE-04, Pipe DIA 900mm</t>
  </si>
  <si>
    <t>DAM2-02-09-SAJ-TS9-1-STR-FIR-0150-00</t>
  </si>
  <si>
    <t>Mechanical FIR Initial Air Test of Storm Pipeline form MH-6-22 TO MH-6-21/0, @ ZONE-04 Pipe DIA 900MM</t>
  </si>
  <si>
    <t>DAM2-02-09-SAJ-TS9-1-STR-FIR-0221-00</t>
  </si>
  <si>
    <t>Survey FIR for Backfill and Compaction Testing 2nd Layer above the Storm Pipeline from MH-6-22 TO MH-6-21/0, @ ZONE-04 Pipe DIA 900MM</t>
  </si>
  <si>
    <t>B6.33 42 11.17</t>
  </si>
  <si>
    <t>1000mm Diameter Depth: 1.51m - 2.5m</t>
  </si>
  <si>
    <t>DAM2-02-09-SAJ-TS9-1-STR-FIR-0124-00</t>
  </si>
  <si>
    <t>Survey Excavation and Compaction Test FIR for Storm Pipe Line from MH-6-21/0 TO MH-6-20, @ ZONE-04</t>
  </si>
  <si>
    <t>DAM2-02-09-SAJ-TS9-1-STR-FIR-0129-00</t>
  </si>
  <si>
    <t>Survey FIR for Gravel Bedding with Geotextile of Storm Pipeline from MH-6-21/0 TO MH-6-20  @ ZONE-04, Pipe DIA 1000mm</t>
  </si>
  <si>
    <t>DAM2-02-09-SAJ-TS9-1-STR-FIR-0135-00</t>
  </si>
  <si>
    <t>Mechanical FIR for Installation and Laying of Storm Pipeline from MH-6-21/0 TO MH-6-20 @ ZONE-04, Pipe DIA 1000mm</t>
  </si>
  <si>
    <t>DAM2-02-09-SAJ-TS9-1-STR-FIR-0147-00</t>
  </si>
  <si>
    <t>Mechanical FIR Initial Air Test of Storm Pipeline form MH-6-21/0 TO MH-6-20, @ ZONE-04 Pipe DIA 1000MM</t>
  </si>
  <si>
    <t>DAM2-02-09-SAJ-TS9-1-STR-FIR-0222-00</t>
  </si>
  <si>
    <t>Survey FIR for Backfill and Compaction Testing 2nd Layer above the Storm Pipeline from MH-6-21/0 TO MH-6-20,  @ ZONE-04 Pipe DIA 1000MM</t>
  </si>
  <si>
    <t>DAM2-02-09-SAJ-TS9-1-STR-FIR-0939-00</t>
  </si>
  <si>
    <t>Survey FIR for Excavation and Compaction Testing of Storm Pipeline from MH-8-1 TO MH-8-2 &amp; MH-8-2 TO MH-8-3 &amp; MH-8-3 TO MH-8-4</t>
  </si>
  <si>
    <t>DAM2-02-09-SAJ-TS9-1-STR-FIR-0940-00</t>
  </si>
  <si>
    <t>Survey FIR for Sand Bedding and Compaction testing of Storm Pipeline from MH-8-1 TO MH-8-2 &amp; MH-8-2 TO MH-8-3 &amp; MH-8-3 TO MH-8-4</t>
  </si>
  <si>
    <t>DAM2-02-09-SAJ-TS9-1-STR-FIR-0942-00</t>
  </si>
  <si>
    <t>Survey and Mechanical FIR for installation and laying of Storm Pipeline from MH-8-1 TO MH-8-2 &amp; MH-8-2 TO MH-8-3 &amp; MH-8-3 TO MH-8-4</t>
  </si>
  <si>
    <t>B6.33 42 11.19</t>
  </si>
  <si>
    <t>1100mm Diameter Depth: 1.51m - 2.5m</t>
  </si>
  <si>
    <t>DAM2-02-09-SAJ-TS9-1-STR-FIR-0133-00</t>
  </si>
  <si>
    <t>Survey Excavation and Compaction Test FIR for Storm Pipe Line from MH-6-20 TO MH-6-19, @ ZONE-04</t>
  </si>
  <si>
    <t>DAM2-02-09-SAJ-TS9-1-STR-FIR-0146-00</t>
  </si>
  <si>
    <t>Survey FIR for Gravel Bedding with Geotextile of Storm Pipeline from MH-6-20 TO MH-6-19, @ ZONE-04</t>
  </si>
  <si>
    <t>DAM2-02-09-SAJ-TS9-1-STR-FIR-0159-00</t>
  </si>
  <si>
    <t>Mechanical FIR for Installation and Laying of Storm Pipeline from MH-6-20 TO MH-6-19, @ ZONE-04, Pipe DIA 1100mm</t>
  </si>
  <si>
    <t>DAM2-02-09-SAJ-TS9-1-STR-FIR-0205-00</t>
  </si>
  <si>
    <t>Mechanical FIR Initial Air Test of Storm Pipeline form MH-6-20 TO MH-6-19, @ ZONE-04 Pipe DIA 1100MM</t>
  </si>
  <si>
    <t>DAM2-02-09-SAJ-TS9-1-STR-FIR-0363-00</t>
  </si>
  <si>
    <t>Survey Excavation and Compaction Test FIR for Storm Pipe Line from MH-3-14 TO MH-3-13/0, @ ZONE-04</t>
  </si>
  <si>
    <t>DAM2-02-09-SAJ-TS9-1-STR-FIR-0364-00</t>
  </si>
  <si>
    <t>Survey FIR for Gravel Bedding with Geotextile of Storm Pipe Line from MH-3-14 TO MH-3-13/0, @ ZONE-04</t>
  </si>
  <si>
    <t>DAM2-02-09-SAJ-TS9-1-STR-FIR-0384-00</t>
  </si>
  <si>
    <t>Mechanical FIR for Installation and Laying of Storm Pipeline from MH-3-14 TO MH-3-13/0 @ ZONE-04, Pipe DIA 1100mm</t>
  </si>
  <si>
    <t>DAM2-02-09-SAJ-TS9-1-STR-FIR-0439-00</t>
  </si>
  <si>
    <t>Survey FIR for Backfill and Compaction Testing 2nd Layer above the Storm Pipeline from MH-3-14 TO MH-3-13/0 @ ZONE-04, Pipe DIA 1100mm</t>
  </si>
  <si>
    <t>DAM2-02-09-SAJ-TS9-1-STR-FIR-0339-00</t>
  </si>
  <si>
    <t>Survey Excavation and Compaction Test FIR for Storm Pipe Line from MH-3-16 TO MH-3-15, @ ZONE-04</t>
  </si>
  <si>
    <t>DAM2-02-09-SAJ-TS9-1-STR-FIR-0361-00</t>
  </si>
  <si>
    <t>Survey FIR for Gravel Bedding with Geotextile of Storm Pipe Line from MH-3-16 TO MH-3-15, @ ZONE-04</t>
  </si>
  <si>
    <t>DAM2-02-09-SAJ-TS9-1-STR-FIR-0386-00</t>
  </si>
  <si>
    <t>Mechanical FIR for Installation and Laying of Storm Pipeline from MH-3-16 To MH-3-15 (Station 0+957.60 TO 0+905.60), @ ZONE-04, Pipe DIA 1100mm</t>
  </si>
  <si>
    <t>DAM2-02-09-SAJ-TS9-1-STR-FIR-0706-00</t>
  </si>
  <si>
    <t>Survey FIR for Excavation and Compaction Testing of Storm Pipeline Manholes  MH-3-17/0 TO MH-3-16, @ ZONE-04</t>
  </si>
  <si>
    <t>DAM2-02-09-SAJ-TS9-1-STR-FIR-0708-00</t>
  </si>
  <si>
    <t>Survey FIR for Gravel Bedding with Geotextile of Storm Pipeline Manholes  MH-3-17/0 TO MH-3-16, @ ZONE-04</t>
  </si>
  <si>
    <t>DAM2-02-09-SAJ-TS9-1-STR-FIR-0720-00</t>
  </si>
  <si>
    <t>Survey FIR for Excavation and Compaction Testing of Storm Pipeline Manholes  MH-3-15 TO MH-3-14, @ ZONE-04</t>
  </si>
  <si>
    <t>DAM2-02-09-SAJ-TS9-1-STR-FIR-0721-00</t>
  </si>
  <si>
    <t>Survey FIR for Gravel Bedding with Geotextile of Storm Pipeline Manholes  MH-3-15 TO MH-3-14, @ ZONE-04</t>
  </si>
  <si>
    <t>DAM2-02-09-SAJ-TS9-1-STR-FIR-0752-00</t>
  </si>
  <si>
    <t>Mechanical FIR for Installation and Laying of Storm Pipe Line from MH-3-17/0 TO MH-3-16, @ ZONE-04</t>
  </si>
  <si>
    <t>DAM2-02-09-SAJ-TS9-1-STR-FIR-0832-00</t>
  </si>
  <si>
    <t>Mechanical FIR for Installation and Laying of Storm Pipe Line from MH-3-15 TO MH-3-14, @ ZONE-04</t>
  </si>
  <si>
    <t>Mechanical FIR for Installation and Laying of Storm Pipe Line from MH-3-16 TO MH-3-15 with short pieces @ ZONE-04</t>
  </si>
  <si>
    <t>DAM2-02-09-SAJ-TS9-1-STR-FIR-0887</t>
  </si>
  <si>
    <t>Survey FIR for Backfill and Compaction Testing 2nd Layer above the Storm Pipe Line from MH-6-20 TO MH-6-19, @ ZONE-04</t>
  </si>
  <si>
    <t>DAM2-02-09-SAJ-TS9-1-STR-FIR-0977</t>
  </si>
  <si>
    <t>Survey FIR for Excavation and Compaction Testing of Storm Pipeline from MH-8-1 TO MH-8-0</t>
  </si>
  <si>
    <t>DAM2-02-09-SAJ-TS9-1-STR-FIR-0978</t>
  </si>
  <si>
    <t>Survey FIR for Sand Bedding and Compaction testing of Storm Pipeline from MH-8-1 TO MH-8-0</t>
  </si>
  <si>
    <t>DAM2-02-09-SAJ-TS9-1-STR-FIR-0985</t>
  </si>
  <si>
    <t>Survey and Mechanical FIR for the Installation laying of Storm Pipe Line from  MH-8-1 TO MH-8-0</t>
  </si>
  <si>
    <t>B6.33 42 11.22</t>
  </si>
  <si>
    <t>1200mm Diameter Depth: 1.51m - 2.5m</t>
  </si>
  <si>
    <t>DAM2-02-09-SAJ-TS9-1-STR-FIR-0234-00</t>
  </si>
  <si>
    <t>Survey Excavation and Compaction Test FIR for Storm Pipe Line from MH-6-19 TO MH-6-18/0 @ ZONE-04</t>
  </si>
  <si>
    <t>DAM2-02-09-SAJ-TS9-1-STR-FIR-0237-00</t>
  </si>
  <si>
    <t>Survey FIR for Gravel  Bedding with Geotextile of Storm Pipe Line from MH-6-19 TO MH-6-18/0, @ ZONE-04</t>
  </si>
  <si>
    <t>DAM2-02-09-SAJ-TS9-1-STR-FIR-0246-00</t>
  </si>
  <si>
    <t>Mechanical FIR for Installation and Laying of Storm Pipeline from MH-6-19 TO MH-6-18/0, @ ZONE-04, Pipe DIA 1200</t>
  </si>
  <si>
    <t>DAM2-02-09-SAJ-TS9-1-STR-FIR-0275-00</t>
  </si>
  <si>
    <t>Survey FIR for Backfill and Compaction Testing 2nd Layer above the Storm Pipeline from MH-6-19 TO MH-6-18/0,  @ ZONE-04</t>
  </si>
  <si>
    <t>DAM2-02-09-SAJ-TS9-1-STR-FIR-0236-00</t>
  </si>
  <si>
    <t>Survey Excavation and Compaction Test FIR for Storm Pipe Line from MH-6-18/0 TO MH-6-17 @ ZONE-04</t>
  </si>
  <si>
    <t>DAM2-02-09-SAJ-TS9-1-STR-FIR-0242-00</t>
  </si>
  <si>
    <t>Survey FIR for Gravel  Bedding with Geotextile of Storm Pipe Line from MH-6-18/0 TO MH-6-17, @ ZONE-04</t>
  </si>
  <si>
    <t>DAM2-02-09-SAJ-TS9-1-STR-FIR-0247-00</t>
  </si>
  <si>
    <t>Mechanical FIR for Installation and Laying of Storm Pipeline from MH-6-18/0 TO MH-6-17/0, @ ZONE-04, Pipe DIA 1200mm</t>
  </si>
  <si>
    <t>DAM2-02-09-SAJ-TS9-1-STR-FIR-0951-00</t>
  </si>
  <si>
    <t>Survey FIR for Backfill and Compaction Testing 3rd Layer above the Storm Pipeline from MH-6-18/0 TO MH-6-17,  @ ZONE-04</t>
  </si>
  <si>
    <t>DAM2-02-09-SAJ-TS9-1-STR-FIR-0886</t>
  </si>
  <si>
    <t>Survey FIR for Backfill and Compaction Testing 2nd Layer above the Storm Pipe Line from MH-3-11 TO MH-3-12, @ ZONE-04</t>
  </si>
  <si>
    <t>DAM2-02-09-SAJ-TS9-1-STR-FIR-0945</t>
  </si>
  <si>
    <t>Survey FIR for Backfill and Compaction Testing 3rd Layer above the Storm Pipeline from MH-3-10/0 TO MH-3-11 @ ZONE-04, Pipe DIA 1300mm</t>
  </si>
  <si>
    <t>DAM2-02-09-SAJ-TS9-1-STR-FIR-0952</t>
  </si>
  <si>
    <t>Survey FIR for Backfill and Compaction Testing 3rd Layer above the Storm Pipeline from MH-6-17 TO MH-6-16 @ ZONE-04, Pipe DIA 1300mm</t>
  </si>
  <si>
    <t>B6.33 42 11.25</t>
  </si>
  <si>
    <t>1300mm Diameter Depth: 2.51m - 3.5m</t>
  </si>
  <si>
    <t>DAM2-02-09-SAJ-TS9-1-STR-FIR-0253-00</t>
  </si>
  <si>
    <t>Survey Excavation and Compaction Test FIR for Storm Pipe Line from MH-3-10/0 TO MH-3-11, @ ZONE-04</t>
  </si>
  <si>
    <t>DAM2-02-09-SAJ-TS9-1-STR-FIR-0254-00</t>
  </si>
  <si>
    <t>Survey Excavation and Compaction Test FIR for Storm Pipe Line from MH-3-11 TO MH-3-12, @ ZONE-04</t>
  </si>
  <si>
    <t>DAM2-02-09-SAJ-TS9-1-STR-FIR-0257-00</t>
  </si>
  <si>
    <t>Survey Excavation and Compaction Test FIR for Storm Pipe Line from MH-6-17 TO MH-6-16, @ ZONE-04</t>
  </si>
  <si>
    <t>DAM2-02-09-SAJ-TS9-1-STR-FIR-0260-00</t>
  </si>
  <si>
    <t>Survey FIR for Gravel  Bedding with Geotextile of Storm Pipe Line from MH-6-17 TO MH-6-16, @ ZONE-04</t>
  </si>
  <si>
    <t>DAM2-02-09-SAJ-TS9-1-STR-FIR-0262-00</t>
  </si>
  <si>
    <t>Survey FIR for Gravel  Bedding with Geotextile of Storm Pipe Line from MH-3-10/0 TO MH-3-11, @ ZONE-04</t>
  </si>
  <si>
    <t>DAM2-02-09-SAJ-TS9-1-STR-FIR-0267-00</t>
  </si>
  <si>
    <t>Survey FIR for Gravel  Bedding with Geotextile of Storm Pipe Line from MH-3-11 TO MH-3-12, @ ZONE-04</t>
  </si>
  <si>
    <t>DAM2-02-09-SAJ-TS9-1-STR-FIR-0269-00</t>
  </si>
  <si>
    <t>Mechanical FIR for Installation and Laying of Storm Pipeline from MH-6-17 TO MH-6-16, @ ZONE-03, Pipe DIA 1300mm</t>
  </si>
  <si>
    <t>DAM2-02-09-SAJ-TS9-1-STR-FIR-0271-00</t>
  </si>
  <si>
    <t>Mechanical FIR for Installation and Laying of Storm Pipeline from MH-3-11 TO MH-3-12, @ ZONE-03, Pipe DIA 1300mm</t>
  </si>
  <si>
    <t>DAM2-02-09-SAJ-TS9-1-STR-FIR-0281-00</t>
  </si>
  <si>
    <t>Mechanical FIR for Installation and Laying of Storm Pipeline from MH-3-10/0 TO MH-3-11, @ ZONE-04, Pipe DIA 1300mm</t>
  </si>
  <si>
    <t>DAM2-02-09-SAJ-TS9-1-STR-FIR-0341-00</t>
  </si>
  <si>
    <t>Survey Excavation and Compaction Test FIR for Storm Pipe Line from MH-3-13/0 TO MH-3-12, @ ZONE-04</t>
  </si>
  <si>
    <t>DAM2-02-09-SAJ-TS9-1-STR-FIR-0365-00</t>
  </si>
  <si>
    <t>Survey FIR for Gravel Bedding with Geotextile of Storm Pipe Line from MH-3-13/0 TO MH-3-12, @ ZONE-04</t>
  </si>
  <si>
    <t>DAM2-02-09-SAJ-TS9-1-STR-FIR-0367-00</t>
  </si>
  <si>
    <t>Mechanical FIR for Installation and Laying of Storm Pipeline from MH-3-13/0 TO MH-3-12, @ ZONE-04, Pipe DIA 1300mm</t>
  </si>
  <si>
    <t>DAM2-02-09-SAJ-TS9-1-STR-FIR-0437-00</t>
  </si>
  <si>
    <t>Survey FIR for Backfill and Compaction Testing 2nd Layer above the Storm Pipeline from MH-3-13/0 TO MH-3-12 @ ZONE-04, Pipe DIA 1300mm</t>
  </si>
  <si>
    <t>B6.33 42 11.28</t>
  </si>
  <si>
    <t>1400mm Diameter Depth: 1.51m - 2.5m</t>
  </si>
  <si>
    <t>DAM2-02-09-SAJ-TS9-1-STR-FIR-0206-00</t>
  </si>
  <si>
    <t>Survey Excavation and Compaction Test FIR for Storm Pipe Line from MH-3-10/0 TO MH-3-9, @ ZONE-03</t>
  </si>
  <si>
    <t>DAM2-02-09-SAJ-TS9-1-STR-FIR-0225-00</t>
  </si>
  <si>
    <t>Survey FIR for Gravel  Bedding with Geotextile of Storm Pipe Line from MH-3-10/0 TO MH-3-9, @ ZONE-03</t>
  </si>
  <si>
    <t>DAM2-02-09-SAJ-TS9-1-STR-FIR-0231-00</t>
  </si>
  <si>
    <t>Mechanical FIR for Installation and Laying of Storm Pipeline from MH-3-10/0 TO MH-3-9, @ ZONE-03, Pipe DIA 1400mm</t>
  </si>
  <si>
    <t>DAM2-02-09-SAJ-TS9-1-STR-FIR-0304-00</t>
  </si>
  <si>
    <t>Survey Excavation and Compaction Test FIR for Storm Pipe Line from MH-6-9/0 TO MH-6-10, @ ZONE-03</t>
  </si>
  <si>
    <t>DAM2-02-09-SAJ-TS9-1-STR-FIR-0305-00</t>
  </si>
  <si>
    <t>Survey Excavation and Compaction Test FIR for Storm Pipe Line from MH-6-10 TO MH-6-11/0, @ ZONE-03</t>
  </si>
  <si>
    <t>DAM2-02-09-SAJ-TS9-1-STR-FIR-0317-00</t>
  </si>
  <si>
    <t>Survey FIR for Gravel  Bedding with Geotextile of Storm Pipe Line from MH-6-10 TO MH-6-9/0 @ ZONE-03</t>
  </si>
  <si>
    <t>DAM2-02-09-SAJ-TS9-1-STR-FIR-0318-00</t>
  </si>
  <si>
    <t>Survey FIR for Gravel  Bedding with Geotextile of Storm Pipe Line from MH-6-10 TO MH-6-11/0, @ ZONE-03</t>
  </si>
  <si>
    <t>DAM2-02-09-SAJ-TS9-1-STR-FIR-0355-00</t>
  </si>
  <si>
    <t>Mechanical FIR for Installation and Laying of Storm Pipeline from MH-6-10 TO MH-6-9/0, @ ZONE-03, Pipe DIA 1400mm</t>
  </si>
  <si>
    <t>DAM2-02-09-SAJ-TS9-1-STR-FIR-0377-00</t>
  </si>
  <si>
    <t>Mechanical FIR for Installation and Laying of Storm Pipeline from MH-6-11/0 TO MH-6-10, @ ZONE-03, Pipe DIA 1400mm</t>
  </si>
  <si>
    <t>DAM2-02-09-SAJ-TS9-1-STR-FIR-0241-00</t>
  </si>
  <si>
    <t>Survey Excavation and Compaction Test FIR for Storm Pipe Line from MH-6-14 TO MH-6-13 @ ZONE-04</t>
  </si>
  <si>
    <t>DAM2-02-09-SAJ-TS9-1-STR-FIR-0243-00</t>
  </si>
  <si>
    <t>Survey FIR for Gravel  Bedding with Geotextile of Storm Pipe Line from MH-6-14 TO MH-6-13, @ ZONE-04</t>
  </si>
  <si>
    <t>DAM2-02-09-SAJ-TS9-1-STR-FIR-0250-00</t>
  </si>
  <si>
    <t>Mechanical FIR for Installation and Laying of Storm Pipeline from MH-6-14 TO MH-6-13, @ ZONE-04, Pipe DIA 1400mm</t>
  </si>
  <si>
    <t>DAM2-02-09-SAJ-TS9-1-STR-FIR-0134-00</t>
  </si>
  <si>
    <t>Survey Excavation and Compaction Test FIR for Storm Pipe Line from MH-3-9 TO MH-3-8/0, @ ZONE-03</t>
  </si>
  <si>
    <t>DAM2-02-09-SAJ-TS9-1-STR-FIR-0140-00</t>
  </si>
  <si>
    <t>Survey FIR for Sand Bedding of Storm Pipeline from MH-3-9 TO MH-3-8/0, @ ZONE-03</t>
  </si>
  <si>
    <t>DAM2-02-09-SAJ-TS9-1-STR-FIR-0200-00</t>
  </si>
  <si>
    <t>Mechanical FIR for Installation and Laying of Storm Pipeline from MH-3-9 TO MH-3-8, @ ZONE-03, Pipe DIA 1400mm</t>
  </si>
  <si>
    <t>DAM2-02-09-SAJ-TS9-1-STR-FIR-0228-00</t>
  </si>
  <si>
    <t>Mechanical FIR Initial Air Test of Storm Pipeline form MH-3-9 TO MH-3-8/0, @ ZONE-03 Pipe DIA 1400MM</t>
  </si>
  <si>
    <t>DAM2-02-09-SAJ-TS9-1-STR-FIR-0264-00</t>
  </si>
  <si>
    <t>Survey Excavation and Compaction Test FIR for Storm Pipe Line from MH-6-16 TO MH-6-15, @ ZONE-04</t>
  </si>
  <si>
    <t>DAM2-02-09-SAJ-TS9-1-STR-FIR-0266-00</t>
  </si>
  <si>
    <t>Survey Excavation and Compaction Test FIR for Storm Pipe Line from MH-6-15 TO MH-6-14, @ ZONE-04</t>
  </si>
  <si>
    <t>DAM2-02-09-SAJ-TS9-1-STR-FIR-0279-00</t>
  </si>
  <si>
    <t>Survey FIR for Gravel  Bedding with Geotextile of Storm Pipe Line from MH-6-16 TO MH-6-15, @ ZONE-04</t>
  </si>
  <si>
    <t>DAM2-02-09-SAJ-TS9-1-STR-FIR-0280-00</t>
  </si>
  <si>
    <t>Survey FIR for Gravel  Bedding with Geotextile of Storm Pipe Line from MH-6-15 TO MH-6-14, @ ZONE-04</t>
  </si>
  <si>
    <t>DAM2-02-09-SAJ-TS9-1-STR-FIR-0283-00</t>
  </si>
  <si>
    <t>Mechanical FIR for Installation and Laying of Storm Pipeline from MH-6-16 TO MH-6-15, @ ZONE-04, Pipe DIA 1400mm</t>
  </si>
  <si>
    <t>DAM2-02-09-SAJ-TS9-1-STR-FIR-0292-00</t>
  </si>
  <si>
    <t>Mechanical FIR for Installation and Laying of Storm Pipeline from MH-6-15 TO MH-6-14, @ ZONE-04, Pipe DIA 1400mm</t>
  </si>
  <si>
    <t>DAM2-02-09-SAJ-TS9-1-STR-FIR-0415-00</t>
  </si>
  <si>
    <t>Survey FIR for Backfill and Compaction Testing 2nd Layer above the Storm Pipeline from MH-3-9 TO MH-3-8/0 @ ZONE-03, Pipe DIA 1400mm</t>
  </si>
  <si>
    <t>DAM2-02-09-SAJ-TS9-1-STR-FIR-0880</t>
  </si>
  <si>
    <t>Survey FIR for Backfill and Compaction Testing 2nd Layer above the Storm Pipeline from MH-3-10/0 TO MH-3-9, @ ZONE-03, Pipe DIA 1400mm</t>
  </si>
  <si>
    <t>B6.33 42 11.29</t>
  </si>
  <si>
    <t>1400mm Diameter Depth: 2.51m - 3.5m</t>
  </si>
  <si>
    <t>DAM2-02-09-SAJ-TS9-1-STR-FIR-0306-00</t>
  </si>
  <si>
    <t>Survey Excavation and Compaction Test FIR for Storm Pipe Line from MH-6-11/0 TO MH-6-12, @ ZONE-03</t>
  </si>
  <si>
    <t>DAM2-02-09-SAJ-TS9-1-STR-FIR-0307-00</t>
  </si>
  <si>
    <t>Survey Excavation and Compaction Test FIR for Storm Pipe Line from MH-6-12 TO MH-6-13 (Station From 0+566.21 TO 0+624.74), @ ZONE-03</t>
  </si>
  <si>
    <t>DAM2-02-09-SAJ-TS9-1-STR-FIR-0319-00</t>
  </si>
  <si>
    <t>Survey FIR for Gravel  Bedding with Geotextile of Storm Pipe Line from MH-6-11/0 TO MH-6-12, @ ZONE-03</t>
  </si>
  <si>
    <t>DAM2-02-09-SAJ-TS9-1-STR-FIR-0320-00</t>
  </si>
  <si>
    <t>Survey FIR for Gravel  Bedding with Geotextile of Storm Pipe Line from MH-6-12 TO MH-6-13 (Station From 0+556.21 TO 0+624.74), @ ZONE-03</t>
  </si>
  <si>
    <t>DAM2-02-09-SAJ-TS9-1-STR-FIR-0323-00</t>
  </si>
  <si>
    <t>Mechanical FIR for Installation and Laying of Storm Pipeline from MH-6-11/0 TO MH-6-12, @ ZONE-03, Pipe DIA 1400mm</t>
  </si>
  <si>
    <t>DAM2-02-09-SAJ-TS9-1-STR-FIR-0324-00</t>
  </si>
  <si>
    <t>Mechanical FIR for Installation and Laying of Storm Pipeline from MH-6-12 TO MH-6-13 (Station 0+566.21 TO 0+614.24) , @ ZONE-03, Pipe DIA 1400mm</t>
  </si>
  <si>
    <t>DAM2-02-09-SAJ-TS9-1-STR-FIR-0946-00</t>
  </si>
  <si>
    <t>Survey FIR for Backfill and Compaction Testing of the Final Backfill Layer above the Storm Pipeline from MH-6-12 TO MH-6-13 (Station 0+556.21 TO 0+614.24) @ ZONE-03, Pipe DIA 1400mm</t>
  </si>
  <si>
    <t>B6.33 42 11.32</t>
  </si>
  <si>
    <t>1500mm Diameter Depth: 1.51m - 2.5m</t>
  </si>
  <si>
    <t>DAM2-02-09-SAJ-TS9-1-STR-FIR-0311-00</t>
  </si>
  <si>
    <t>Survey Excavation and Compaction Test FIR for Storm Pipe Line from MH-6-9/0 TO MH-6-8/0, @ ZONE-03</t>
  </si>
  <si>
    <t>DAM2-02-09-SAJ-TS9-1-STR-FIR-0313-00</t>
  </si>
  <si>
    <t>Survey Excavation and Compaction Test FIR for Storm Pipe Line from MH-6-8/0 TO MH-6-7, @ ZONE-03</t>
  </si>
  <si>
    <t>DAM2-02-09-SAJ-TS9-1-STR-FIR-0314-00</t>
  </si>
  <si>
    <t>Survey Excavation and Compaction Test FIR for Storm Pipe Line from MH-6-7 TO MH-6-6, @ ZONE-03</t>
  </si>
  <si>
    <t>DAM2-02-09-SAJ-TS9-1-STR-FIR-0315-00</t>
  </si>
  <si>
    <t>Survey Excavation and Compaction Test FIR for Storm Pipe Line from MH-6-6 TO MH-6-5, @ ZONE-03</t>
  </si>
  <si>
    <t>DAM2-02-09-SAJ-TS9-1-STR-FIR-0316-00</t>
  </si>
  <si>
    <t>Survey Excavation and Compaction Test FIR for Storm Pipe Line from MH-6-5 TO MH-6-4, @ ZONE-03</t>
  </si>
  <si>
    <t>DAM2-02-09-SAJ-TS9-1-STR-FIR-0325-00</t>
  </si>
  <si>
    <t>Survey FIR for Gravel Bedding with Geotextile of Storm Pipe Line from MH-6-9/0 TO MH-6-8/0, @ ZONE-03</t>
  </si>
  <si>
    <t>DAM2-02-09-SAJ-TS9-1-STR-FIR-0326-00</t>
  </si>
  <si>
    <t>Survey FIR for Gravel Bedding with Geotextile of Storm Pipe Line from MH-6-8/0 TO MH-6-7, @ ZONE-03</t>
  </si>
  <si>
    <t>DAM2-02-09-SAJ-TS9-1-STR-FIR-0327-00</t>
  </si>
  <si>
    <t>Survey FIR for Gravel Bedding with Geotextile of Storm Pipe Line from MH-6-7 TO MH-6-6, @ ZONE-03</t>
  </si>
  <si>
    <t>DAM2-02-09-SAJ-TS9-1-STR-FIR-0328-00</t>
  </si>
  <si>
    <t>Survey FIR for Gravel Bedding with Geotextile of Storm Pipe Line from MH-6-6 TO MH-6-5, @ ZONE-03</t>
  </si>
  <si>
    <t>DAM2-02-09-SAJ-TS9-1-STR-FIR-0379-00</t>
  </si>
  <si>
    <t>Mechanical FIR for Installation and Laying of Storm Pipeline from MH-6-9/0 TO MH-6-8/0, @ ZONE-03, Pipe DIA 1500mm</t>
  </si>
  <si>
    <t>DAM2-02-09-SAJ-TS9-1-STR-FIR-0380-00</t>
  </si>
  <si>
    <t>Survey FIR for Gravel Bedding with Geotextile of Storm Pipe Line from MH-6-5 TO MH-6-4, @ ZONE-03</t>
  </si>
  <si>
    <t>DAM2-02-09-SAJ-TS9-1-STR-FIR-0382-00</t>
  </si>
  <si>
    <t>Mechanical FIR for Installation and Laying of Storm Pipeline from MH-6-5 TO MH-6-4, @ ZONE-03, Pipe DIA 1500mm</t>
  </si>
  <si>
    <t>DAM2-02-09-SAJ-TS9-1-STR-FIR-0390-00</t>
  </si>
  <si>
    <t>Mechanical FIR for Installation and Laying of Storm Pipeline from MH-6-8/0 TO MH-6-7 @ZONE-03, Pipe DIA 1500mm</t>
  </si>
  <si>
    <t>DAM2-02-09-SAJ-TS9-1-STR-FIR-0391-00</t>
  </si>
  <si>
    <t>Mechanical FIR for Installation and Laying of Storm Pipeline from MH-6-7 TO MH-6-6 @ZONE-03, Pipe DIA 1500mm</t>
  </si>
  <si>
    <t>DAM2-02-09-SAJ-TS9-1-STR-FIR-0392-00</t>
  </si>
  <si>
    <t>Mechanical FIR for Installation and Laying of Storm Pipeline from MH-6-6 TO MH-6-5 @ZONE-03, Pipe DIA 1500mm</t>
  </si>
  <si>
    <t>DAM2-02-09-SAJ-TS9-1-STR-FIR-0470-00</t>
  </si>
  <si>
    <t>Survey FIR for Gravel Covering with Geotextile above the Storm Pipe Line from MH-6-6 TO MH-6-5, @ ZONE-03</t>
  </si>
  <si>
    <t>DAM2-02-09-SAJ-TS9-1-STR-FIR-0471-00</t>
  </si>
  <si>
    <t>Survey FIR for Backfill and Compaction Testing 2nd Layer above the Storm Pipeline from MH-6-5 TO MH-6-4 @ ZONE-03</t>
  </si>
  <si>
    <t>DAM2-02-09-SAJ-TS9-1-STR-FIR-0496-00</t>
  </si>
  <si>
    <t>Survey Excavation and Compaction Test FIR for Storm Pipe Line from MH-6-4 TO MH-6-3, @ ZONE-03</t>
  </si>
  <si>
    <t>DAM2-02-09-SAJ-TS9-1-STR-FIR-0497-00</t>
  </si>
  <si>
    <t>Survey FIR for Sand Bedding of Storm Pipe Line from MH-6-4 TO MH-6-3, @ ZONE-03</t>
  </si>
  <si>
    <t>DAM2-02-09-SAJ-TS9-1-STR-FIR-0500-00</t>
  </si>
  <si>
    <t>Mechanical FIR for Installation and Laying of Storm Pipe Line from MH-6-4 TO MH-6-3, @ ZONE-03</t>
  </si>
  <si>
    <t>DAM2-02-09-SAJ-TS9-1-STR-FIR-0503-00</t>
  </si>
  <si>
    <t>Survey Excavation and Compaction Test FIR for Storm Pipe Line from MH-3-4 TO MH-3-3, @ ZONE-03</t>
  </si>
  <si>
    <t>DAM2-02-09-SAJ-TS9-1-STR-FIR-0504-00</t>
  </si>
  <si>
    <t>Survey FIR for Gravel Bedding with Geotextile of Storm Pipe Line from MH-3-4 TO MH-3-3, @ ZONE-03</t>
  </si>
  <si>
    <t>DAM2-02-09-SAJ-TS9-1-STR-FIR-0505-00</t>
  </si>
  <si>
    <t>Survey Excavation and Compaction Test FIR for Storm Pipe Line from MH-3-3 TO MH-3-2, @ ZONE-03</t>
  </si>
  <si>
    <t>DAM2-02-09-SAJ-TS9-1-STR-FIR-0506-00</t>
  </si>
  <si>
    <t>Survey FIR for Gravel Bedding with Geotextile of Storm Pipe Line from MH-3-3 TO MH-3-2, @ ZONE-03</t>
  </si>
  <si>
    <t>DAM2-02-09-SAJ-TS9-1-STR-FIR-0507-00</t>
  </si>
  <si>
    <t>Survey Excavation and Compaction Test FIR for Storm Pipe Line from MH-3-2 TO MH-3-1, @ ZONE-03</t>
  </si>
  <si>
    <t>DAM2-02-09-SAJ-TS9-1-STR-FIR-0508-00</t>
  </si>
  <si>
    <t>Survey FIR for Gravel Bedding with Geotextile of Storm Pipe Line from MH-3-2 TO MH-3-1, @ ZONE-03</t>
  </si>
  <si>
    <t>DAM2-02-09-SAJ-TS9-1-STR-FIR-0509-00</t>
  </si>
  <si>
    <t>Survey Excavation and Compaction Test FIR for Storm Pipe Line from MH-3-1 TO MH-3-0, @ ZONE-03</t>
  </si>
  <si>
    <t>DAM2-02-09-SAJ-TS9-1-STR-FIR-0510-00</t>
  </si>
  <si>
    <t>Survey FIR for Gravel Bedding with Geotextile of Storm Pipe Line from MH-3-1 TO MH-3-0, @ ZONE-03</t>
  </si>
  <si>
    <t>DAM2-02-09-SAJ-TS9-1-STR-FIR-0152-00</t>
  </si>
  <si>
    <t>Survey Excavation and Compaction Test FIR for Storm Pipe Line from MH-3-8/0 TO MH-3-7, @ ZONE-03</t>
  </si>
  <si>
    <t>DAM2-02-09-SAJ-TS9-1-STR-FIR-0155-00</t>
  </si>
  <si>
    <t>Survey FIR for Gravel Bedding with Geotextile of Storm Pipeline from MH-3-8 TO MH-3-7/0, @ ZONE-03</t>
  </si>
  <si>
    <t>DAM2-02-09-SAJ-TS9-1-STR-FIR-0227-00</t>
  </si>
  <si>
    <t>Mechanical FIR for Installation and Laying of Storm Pipeline from MH-3-8/0 TO MH-3-7/0, @ ZONE-03, Pipe DIA 1500mm</t>
  </si>
  <si>
    <t>DAM2-02-09-SAJ-TS9-1-STR-FIR-0248-00</t>
  </si>
  <si>
    <t>Survey Excavation and Compaction Test FIR for Storm Pipe Line from MH-3-7/0 TO MH-3-6/0 @ ZONE-03</t>
  </si>
  <si>
    <t>DAM2-02-09-SAJ-TS9-1-STR-FIR-0255-00</t>
  </si>
  <si>
    <t>Mechanical FIR Initial Air Test of Storm Pipeline form MH-3-8/0 TO MH-3-7/0, @ ZONE-04 Pipe DIA 1500MM</t>
  </si>
  <si>
    <t>DAM2-02-09-SAJ-TS9-1-STR-FIR-0258-00</t>
  </si>
  <si>
    <t>Survey FIR for Gravel  Bedding with Geotextile of Storm Pipe Line from MH-3-7/0 TO MH-3-6/0, @ ZONE-03</t>
  </si>
  <si>
    <t>DAM2-02-09-SAJ-TS9-1-STR-FIR-0261-00</t>
  </si>
  <si>
    <t>Mechanical FIR for Installation and Laying of Storm Pipeline from MH-3-7/0 TO MH-3-6/0, @ ZONE-03, Pipe DIA 1500mm</t>
  </si>
  <si>
    <t>DAM2-02-09-SAJ-TS9-1-STR-FIR-0293-00</t>
  </si>
  <si>
    <t>Survey Excavation and Compaction Test FIR for Storm Pipe Line from MH-3-6/0 TO MH-3-5/0, @ ZONE-03</t>
  </si>
  <si>
    <t>DAM2-02-09-SAJ-TS9-1-STR-FIR-0298-00</t>
  </si>
  <si>
    <t>Survey FIR for Gravel  Bedding with Geotextile of Storm Pipe Line from MH-3-6/0 TO MH-3-5/0, @ ZONE-03</t>
  </si>
  <si>
    <t>DAM2-02-09-SAJ-TS9-1-STR-FIR-0309-00</t>
  </si>
  <si>
    <t>Mechanical FIR for Installation and Laying of Storm Pipeline from MH-3-6/0 TO MH-3-5/0, @ ZONE-03, Pipe DIA 1500mm</t>
  </si>
  <si>
    <t>DAM2-02-09-SAJ-TS9-1-STR-FIR-0354-00</t>
  </si>
  <si>
    <t>Survey Excavation and Compaction Test FIR for Storm Pipe Line from MH-3-5/0 TO MH-3-4, @ ZONE-03</t>
  </si>
  <si>
    <t>DAM2-02-09-SAJ-TS9-1-STR-FIR-0417-00</t>
  </si>
  <si>
    <t>Survey FIR for Backfill and Compaction Testing 2nd Layer above the Storm Pipeline from MH-3-8/0 TO MH-3-7/0 @ ZONE-03, Pipe DIA 1500mm</t>
  </si>
  <si>
    <t>DAM2-02-09-SAJ-TS9-1-STR-FIR-0420-00</t>
  </si>
  <si>
    <t>Survey FIR for Backfill and Compaction Testing 2nd Layer above the Storm Pipeline from MH-3-6/0 TO MH-3-5/0 @ ZONE-03, Pipe DIA 1500mm</t>
  </si>
  <si>
    <t>DAM2-02-09-SAJ-TS9-1-STR-FIR-0427-00</t>
  </si>
  <si>
    <t>Survey FIR for Gravel Bedding with Geotextile of Storm Pipe Line from MH-3-5/0 TO MH-3-4, @ ZONE-03</t>
  </si>
  <si>
    <t>DAM2-02-09-SAJ-TS9-1-STR-FIR-0429-00</t>
  </si>
  <si>
    <t>Mechanical FIR for Installation and Laying of Storm Pipeline from MH-3-5/0 TO MH-3-4 @ZONE-03, Pipe DIA 1500mm</t>
  </si>
  <si>
    <t>DAM2-02-09-SAJ-TS9-1-STR-FIR-0520</t>
  </si>
  <si>
    <t>Survey Excavation and Compaction Test FIR for Storm Pipe Line from MH-6-3 TO MH-6-2/0, @ ZONE-03</t>
  </si>
  <si>
    <t>DAM2-02-09-SAJ-TS9-1-STR-FIR-0521</t>
  </si>
  <si>
    <t>Survey Excavation and Compaction Test FIR for Storm Pipe Line from MH-6-2/0 TO MH-6-1/0, @ ZONE-03</t>
  </si>
  <si>
    <t>DAM2-02-09-SAJ-TS9-1-STR-FIR-0522-01</t>
  </si>
  <si>
    <t>Survey Excavation and Compaction Test FIR for Storm Pipe Line from MH-6-1/0 TO MH-6/0, @ ZONE-03</t>
  </si>
  <si>
    <t>DAM2-02-09-SAJ-TS9-1-STR-FIR-0523</t>
  </si>
  <si>
    <t>Survey FIR for Sand Bedding of Storm Pipe Line from MH-6-3 TO MH-6-2/0, @ ZONE-03</t>
  </si>
  <si>
    <t>DAM2-02-09-SAJ-TS9-1-STR-FIR-0524</t>
  </si>
  <si>
    <t>Survey FIR for Sand Bedding of Storm Pipe Line from MH-6-2/0 TO MH-6-1/0, @ ZONE-03</t>
  </si>
  <si>
    <t>DAM2-02-09-SAJ-TS9-1-STR-FIR-0525</t>
  </si>
  <si>
    <t>Survey FIR for Sand Bedding of Storm Pipe Line from MH-6-1/0 TO MH-6/0, @ ZONE-03</t>
  </si>
  <si>
    <t>DAM2-02-09-SAJ-TS9-1-STR-FIR-0529</t>
  </si>
  <si>
    <t>Mechanical FIR for Installation and Laying of Storm Pipe Line from MH-6-3 TO MH-6-2/0, @ ZONE-03</t>
  </si>
  <si>
    <t>DAM2-02-09-SAJ-TS9-1-STR-FIR-0539</t>
  </si>
  <si>
    <t>Mechanical FIR for Installation and Laying of Storm Pipe Line from MH-3-4 TO MH-3-3, @ ZONE-03</t>
  </si>
  <si>
    <t>DAM2-02-09-SAJ-TS9-1-STR-FIR-0559</t>
  </si>
  <si>
    <t>Mechanical FIR for Installation and Laying of Storm Pipe Line from MH-3-2 TO MH-3-1, @ ZONE-03</t>
  </si>
  <si>
    <t>DAM2-02-09-SAJ-TS9-1-STR-FIR-0561</t>
  </si>
  <si>
    <t>Mechanical FIR for Installation and Laying of Storm Pipe Line from MH-3-1 TO MH-3-0 from Station (0+004.8 TO 0+039.5), @ ZONE-03</t>
  </si>
  <si>
    <t>DAM2-02-09-SAJ-TS9-1-STR-FIR-0854</t>
  </si>
  <si>
    <t>Survey FIR for Sand Covering and Compaction Testing above the Storm Pipe Line from MH-6-4 TO MH-6-3, @ ZONE-03</t>
  </si>
  <si>
    <t>DAM2-02-09-SAJ-TS9-1-STR-FIR-0855</t>
  </si>
  <si>
    <t>Survey FIR for Sand Covering and Compaction Testing above the Storm Pipe Line from MH-6-3 TO MH-6-2/0, @ ZONE-03</t>
  </si>
  <si>
    <t>DAM2-02-09-SAJ-TS9-1-STR-FIR-0883</t>
  </si>
  <si>
    <t>Survey FIR for Backfill and Compaction Testing last Layer above the Storm Pipe Line from MH-6-4 TO MH-6-3, @ ZONE-03</t>
  </si>
  <si>
    <t>DAM2-02-09-SAJ-TS9-1-STR-FIR-0884</t>
  </si>
  <si>
    <t xml:space="preserve"> Survey FIR for Backfill and Compaction Testing last Layer above the Storm Pipe Line from MH-6-3 TO MH-6-2/0, @ ZONE-03</t>
  </si>
  <si>
    <t>DAM2-02-09-SAJ-TS9-1-STR-FIR-0947</t>
  </si>
  <si>
    <t>Survey FIR for Backfill and Compaction Testing of the Final Backfill Layer above the Storm Pipeline from MH-6-9/0 TO MH-6-8/0, @ ZONE-03, Pipe DIA 1500mm</t>
  </si>
  <si>
    <t>DAM2-02-09-SAJ-TS9-1-STR-FIR-0287-01</t>
  </si>
  <si>
    <t>Survey Excavation and Compaction Test FIR for UPVC Pipe Line for Catch Basin of Storm Network from CB-276 TO MH-3-8-1 and CB-303 TO MH-3-8-1, @ ZONE-03</t>
  </si>
  <si>
    <t>DAM2-02-09-SAJ-TS9-1-STR-FIR-0288-01</t>
  </si>
  <si>
    <t>Survey Excavation and Compaction Test FIR for UPVC Pipe Line for Catch Basin of Storm Network from CB-281 TO CB-314 and CB-314 TO MH-3-7-1, @ ZONE-03</t>
  </si>
  <si>
    <t>DAM2-02-09-SAJ-TS9-1-STR-FIR-0289-01</t>
  </si>
  <si>
    <t>Survey Excavation and Compaction Test FIR for UPVC Pipe Line for Catch Basin of Storm Network from CB-175 TO CB-329, CB-329 TO MH-3-6-2 and CB-339 TO MH-3-6-2, @ ZONE-03</t>
  </si>
  <si>
    <t>DAM2-02-09-SAJ-TS9-1-STR-FIR-0290-01</t>
  </si>
  <si>
    <t>Survey Excavation and Compaction Test FIR for UPVC Pipe Line for Catch Basin of Storm Network from CB-268 TO CB-331 and CB-331 TO MH-3-5-1, @ ZONE-03</t>
  </si>
  <si>
    <t>DAM2-02-09-SAJ-TS9-1-STR-FIR-0294-01</t>
  </si>
  <si>
    <t>Survey FIR of Sand Bedding for UPVC Pipe Line for Catch Basin of Storm Network from CB-276 TO MH-3-8-1 and CB-303 TO MH-3-8-1, @ ZONE-03</t>
  </si>
  <si>
    <t>DAM2-02-09-SAJ-TS9-1-STR-FIR-0295-01</t>
  </si>
  <si>
    <t>Survey FIR of Sand Bedding for UPVC Pipe Line for Catch Basin of Storm Network from CB-281 TO CB-314 and CB-314 TO MH-3-7-1, @ ZONE-03</t>
  </si>
  <si>
    <t>DAM2-02-09-SAJ-TS9-1-STR-FIR-0296-01</t>
  </si>
  <si>
    <t>Survey FIR of Sand Bedding for UPVC Pipe Line for Catch Basin of Storm Network from CB-175 TO CB-329, CB-329 TO MH-3-6-2 and CB-339 TO MH-3-6-2, @ ZONE-03</t>
  </si>
  <si>
    <t>DAM2-02-09-SAJ-TS9-1-STR-FIR-0297-01</t>
  </si>
  <si>
    <t>Survey FIR of Sand Bedding for UPVC Pipe Line for Catch Basin of Storm Network from CB-268 TO CB-331 and CB-331 TO MH-3-5-1, @ ZONE-03</t>
  </si>
  <si>
    <t>DAM2-02-09-SAJ-TS9-1-STR-FIR-0466-00</t>
  </si>
  <si>
    <t>Survey Excavation and Compaction Test FIR for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
7- MH-20-5 (CB-75 TO CB-62, CB-62 TO CB-58 and CB-58 TO MH-20-5)
8- MH-20-4 (CB-71 TO CB-83)
9- MH-20-3 (CB-70 TO CB-52 and CB-52 TO MH-20-3)
10- MH-20-2 (CB-59 TO MH-20-2)
11- MH-20-1 (CB-82 TO CB-93, CB-93 TO CB-102)</t>
  </si>
  <si>
    <t>DAM2-02-09-SAJ-TS9-1-STR-FIR-0467-00</t>
  </si>
  <si>
    <t>Survey FIR for Sand Bedding of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</si>
  <si>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DAM2-02-09-SAJ-TS9-1-STR-FIR-0476-00</t>
  </si>
  <si>
    <t>Mechanical FIR for Installation and Laying off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</si>
  <si>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DAM2-02-09-SAJ-TS9-1-STR-FIR-0593-01</t>
  </si>
  <si>
    <t>Survey Excavation and Compaction Test FIR for UPVC Pipe Line for Catch Basin of Storm Network from 
CB-115 TO CB-171 and CB-171 TO MH-6-12
CB-186 TO CB-201 and CB-201 TO MH-6-11/0
CB-185 TO CB-184 and CB-184 TO MH-6-11/0
@ ZONE-03</t>
  </si>
  <si>
    <t>DAM2-02-09-SAJ-TS9-1-STR-FIR-0594</t>
  </si>
  <si>
    <t>Survey Sand Bedding and Compaction Test FIR for UPVC Pipe Line for Catch Basin of Storm Network from 
CB-115 TO CB-171 and CB-171 TO MH-6-12
CB-186 TO CB-201 and CB-201 TO MH-6-11/0
CB-185 TO CB-184 and CB-184 TO MH-6-11/0
@ ZONE-03</t>
  </si>
  <si>
    <t>DAM2-02-09-SAJ-TS9-1-STR-FIR-0598</t>
  </si>
  <si>
    <t>Mechanical FIR for Installation and Laying of UPVC Pipe Line for Catch Basin of Storm Network @ ZONE-03
CB-115 TO CB-171 and CB-171 TO MH-6-12
CB-186 TO CB-201 and CB-201 TO MH-6-11/0
CB-185 TO CB-184 and CB-184 TO MH-6-11/0</t>
  </si>
  <si>
    <t>DAM2-02-09-SAJ-TS9-1-STR-FIR-0599-01</t>
  </si>
  <si>
    <t>Survey Excavation and Compaction Test FIR for UPVC Pipe Line for Catch Basin of Storm Network @ ZONE-03 
1- CB-199 TO CB-220 and CB-220 TO MH-4-4</t>
  </si>
  <si>
    <t>DAM2-02-09-SAJ-TS9-1-STR-FIR-0600-01</t>
  </si>
  <si>
    <t>Survey Sand Bedding and Compaction Test FIR for UPVC Pipe Line for Catch Basin of Storm Network @ ZONE-03 
1- CB-199 TO CB-220 and CB-220 TO MH-4-4</t>
  </si>
  <si>
    <t>DAM2-02-09-SAJ-TS9-1-STR-FIR-0603</t>
  </si>
  <si>
    <t>Mechanical FIR for Installation and Laying of UPVC Pipe Line for Catch Basin of Storm Network @ ZONE-03
1- CB-199 TO CB-220 and CB-220 TO MH-4-4</t>
  </si>
  <si>
    <t>DAM2-02-09-SAJ-TS9-1-STR-FIR-0607</t>
  </si>
  <si>
    <t>Survey Excavation and Compaction Test FIR for UPVC Pipe Line for Catch Basin of Storm Network @ ZONE-03 
1- CB-349 TO CB-358</t>
  </si>
  <si>
    <t>DAM2-02-09-SAJ-TS9-1-STR-FIR-0608</t>
  </si>
  <si>
    <t>Survey Sand Bedding and Compaction Test FIR for UPVC Pipe Line for Catch Basin of Storm Network @ ZONE-03 
1- CB-349 TO CB-358</t>
  </si>
  <si>
    <t>DAM2-02-09-SAJ-TS9-1-STR-FIR-0611</t>
  </si>
  <si>
    <t>Survey Excavation and Compaction Test FIR for UPVC Pipe Line for Catch Basin of Storm Network @ ZONE-03 
1- CB-248 TO CB-284 and CB-284 TO MH-6-10</t>
  </si>
  <si>
    <t>DAM2-02-09-SAJ-TS9-1-STR-FIR-0612</t>
  </si>
  <si>
    <t>Survey Sand Bedding and Compaction Test FIR for UPVC Pipe Line for Catch Basin of Storm Network @ ZONE-03 
1- CB-248 TO CB-284 and CB-284 TO MH-6-10</t>
  </si>
  <si>
    <t>DAM2-02-09-SAJ-TS9-1-STR-FIR-0613</t>
  </si>
  <si>
    <t>Survey Excavation and Compaction Test FIR for UPVC Pipe Line for Catch Basin of Storm Network @ ZONE-03 
1- CB-231 TO CB-258 and CB-258 TO MH-6-10</t>
  </si>
  <si>
    <t>DAM2-02-09-SAJ-TS9-1-STR-FIR-0614</t>
  </si>
  <si>
    <t>Survey Sand Bedding and Compaction Test FIR for UPVC Pipe Line for Catch Basin of Storm Network @ ZONE-03 
1- CB-231 TO CB-258 and CB-258 TO MH-6-10</t>
  </si>
  <si>
    <t>DAM2-02-09-SAJ-TS9-1-STR-FIR-0620</t>
  </si>
  <si>
    <t>Mechanical FIR for Installation and Laying of UPVC Pipe Line for Catch Basins of Storm Network from CB-276 TO MH-3-8-1 and CB-303 TO MH-3-8-1 @ ZONE-03, Pipe DIA 300mm</t>
  </si>
  <si>
    <t>DAM2-02-09-SAJ-TS9-1-STR-FIR-0621</t>
  </si>
  <si>
    <t>Mechanical FIR for Installation and Laying of UPVC Pipe Line for Catch Basins of Storm Network from CB-281 TO CB-314 and CB-314 TO MH-3-7-1 @ ZONE-03, Pipe DIA 300mm</t>
  </si>
  <si>
    <t>DAM2-02-09-SAJ-TS9-1-STR-FIR-0622</t>
  </si>
  <si>
    <t>Mechanical FIR for Installation and Laying of UPVC Pipe Line for Catch Basin of Storm Network from CB-175 TO CB-329, CB-329 TO MH-3-6-2 and CB-339 TO MH-3-6-2 @ ZONE-03, Pipe Dia 300mm</t>
  </si>
  <si>
    <t>DAM2-02-09-SAJ-TS9-1-STR-FIR-0623</t>
  </si>
  <si>
    <t>Mechanical FIR for Installation and Laying of UPVC Pipe Line for Catch Basin of Storm Network from CB-268 TO CB-331 and CB-331 TO MH-3-5-1 @ ZONE-03, Pipe DIA 300mm</t>
  </si>
  <si>
    <t>DAM2-02-09-SAJ-TS9-1-STR-FIR-0624-01</t>
  </si>
  <si>
    <t>Survey Excavation and Compaction Test FIR for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</si>
  <si>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DAM2-02-09-SAJ-TS9-1-STR-FIR-0625-01</t>
  </si>
  <si>
    <t>Survey FIR for Sand Bedding and Compaction Testing of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</si>
  <si>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DAM2-02-09-SAJ-TS9-1-STR-FIR-0629</t>
  </si>
  <si>
    <t>Mechanical FIR for Installation and Laying off UPVC Pipe Line for Group of Catch Basins Network of Storm Network Connecting to Manholes (RD-02), @ ZONE-04
1 MH-6-24 (CB-30 TO CB-27, CB-23 TO MH-6-24) and CB-27 TO MH-6-24)
2- MH-6-23 (CB-20 TO MH-6-23)
3- MH-6-22 (CB-25 TO CB-29 and CB-29 TO MH-6-22)
4- MH-6-21/0 (CB-63 TO MH-6-21/0)
5- MH-6-20 (CB-91 To CB-109 and CB-109 TO CB-140)
6- MH-6-19 (CB-116 TO CB-96 and CB-96 TO MH-6-19)
7- MH-6-18/0 (CB-85 TO CB-98 and CB-98 TO MH-6-18/0)
8- MH-6-17 (CB-117 TO MH-6-17)
9- MH-6-16 (CB-129 TO CB-113, CB-113 TO CB-105 and CB-105 TO MH-6-16)
10- MH-6-15 (CB-149 TO CB-173 and CB-173 TO MH-6-15)</t>
  </si>
  <si>
    <t>DAM2-02-09-SAJ-TS9-1-STR-FIR-0632</t>
  </si>
  <si>
    <t>Survey Excavation and Compaction Test FIR for UPVC Pipe Line for Catch Basin of Storm Network @ ZONE-03 
1- CB-320 TO CB-154 and CB-154 TO MH-6-8/0</t>
  </si>
  <si>
    <t>DAM2-02-09-SAJ-TS9-1-STR-FIR-0633</t>
  </si>
  <si>
    <t>Survey Excavation and Compaction Test FIR for UPVC Pipe Line for Catch Basin of Storm Network @ ZONE-03 
1- CB-310 TO CB-306 and CB-306 TO MH-6-8-2</t>
  </si>
  <si>
    <t>DAM2-02-09-SAJ-TS9-1-STR-FIR-0634</t>
  </si>
  <si>
    <t>Survey Excavation and Compaction Test FIR for UPVC Pipe Line for Catch Basin of Storm Network @ ZONE-03 
1- CB-333 TO CB-217 and CB-217 TO MH-6-3</t>
  </si>
  <si>
    <t>DAM2-02-09-SAJ-TS9-1-STR-FIR-0635</t>
  </si>
  <si>
    <t>Survey FIR for Sand Bedding and Compaction Test FIR for UPVC Pipe Line for Catch Basin of Storm Network @ ZONE-03 
1- CB-333 TO CB-217 and CB-217 TO MH-6-3</t>
  </si>
  <si>
    <t>DAM2-02-09-SAJ-TS9-1-STR-FIR-0637</t>
  </si>
  <si>
    <t>Survey FIR for Sand Bedding and Compaction Test FIR for UPVC Pipe Line for Catch Basin of Storm Network @ ZONE-03 
1- CB-310 TO CB-306 and CB-306 TO MH-6-8-2</t>
  </si>
  <si>
    <t>DAM2-02-09-SAJ-TS9-1-STR-FIR-0695</t>
  </si>
  <si>
    <t>Survey Excavation and Compaction Test FIR for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</si>
  <si>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DAM2-02-09-SAJ-TS9-1-STR-FIR-0696-01</t>
  </si>
  <si>
    <t>Survey FIR for Concrete Encasement at the Bottom Part of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</si>
  <si>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DAM2-02-09-SAJ-TS9-1-STR-FIR-0806</t>
  </si>
  <si>
    <t>Mechanical FIR for the Installation and Laying off  UPVC Pipe Line with Connection of (Short Piece to Manholes) for Catch Basin of Storm Network @ Arterial Road
1-	CB-255 TO CB-279, CB-279 TO CB-151 and CB-151 TO MH-1-6
2-	CB-145 TO CB-326 and CB-326 TO MH-1-5
3-	 CB-208 TO CB-202 and CB-202 TO MH-1-4
4-	CB-348 TO CB-360 and CB-360 TO MH-1-3
5-	CB-286 TO CB-301 and CB-301 TO MH-1-2</t>
  </si>
  <si>
    <t>DAM2-02-09-SAJ-TS9-1-STR-FIR-0835</t>
  </si>
  <si>
    <t xml:space="preserve">Survey FIR for Excavation and Compaction Testing UPVC Pipe Line for Catch Basins of Storm Network, @ Zone-04
CB-111 TO MH-3-17-1 
CB-77 TO CB-92 &amp; CB-92 TO MH-3-17-2 </t>
  </si>
  <si>
    <t>DAM2-02-09-SAJ-TS9-1-STR-FIR-0836</t>
  </si>
  <si>
    <t xml:space="preserve">Survey FIR for Excavation and Compaction Testing UPVC Pipe Line for Catch Basins of Storm Network, @ Zone-04 
MH-6-21-1 (CB-44 TO MH-6-21-1)
MH-3-17-3 (CB-45 TO CB-48 &amp; CB-57 TO MH-3-17-3) </t>
  </si>
  <si>
    <t>DAM2-02-09-SAJ-TS9-1-STR-FIR-0837</t>
  </si>
  <si>
    <t xml:space="preserve">Survey Fir for Sand Bedding and Compaction Test for UPVC Pipe Line for Catch Basin of Storm Network, @ Zone-04
MH-6-21-1 (CB-44 TO MH-6-21-1)
MH-3-17-3 (CB-45 TO CB-48 &amp; CB-57 TO MH-3-17-3) </t>
  </si>
  <si>
    <t>DAM2-02-09-SAJ-TS9-1-STR-FIR-0840</t>
  </si>
  <si>
    <t>Survey FIR for Excavation and Compaction Testing UPVC Pipe Line for Catch Basins of Storm Network, @ Zone-01
CB-5 to CB-3 and CB-3 to CB-2 (Mh-29-2 )
CB-88 TO CB-100 (MH-3-18)</t>
  </si>
  <si>
    <t>DAM2-02-09-SAJ-TS9-1-STR-FIR-0841</t>
  </si>
  <si>
    <t>Survey Fir for Sand Bedding and Compaction Test for UPVC Pipe Line for Catch Basin of Storm Network, @ Zone-01
CB-5 to CB-3 and CB-3 to CB-2 (Mh-29-2 )
CB-88 TO CB-100 (MH-3-18)</t>
  </si>
  <si>
    <t>DAM2-02-09-SAJ-TS9-1-STR-FIR-0844</t>
  </si>
  <si>
    <t>Survey FIR for Excavation and Compaction Testing UPVC Pipe Line for Catch Basins of Storm Network, @ Zone-04
CB-35 TO CB-32 &amp; CB-35 TO (MH-3-21)
CB-42 TO (MH-3-20)</t>
  </si>
  <si>
    <t>DAM2-02-09-SAJ-TS9-1-STR-FIR-0845</t>
  </si>
  <si>
    <t>Survey FIR for Sand Bedding and Compaction Testing UPVC Pipe Line for Catch Basins of Storm Network, @ Zone-04
CB-35 TO CB-32 &amp; CB-35 TO (MH-3-21)
CB-42 TO (MH-3-20)</t>
  </si>
  <si>
    <t>DAM2-02-09-SAJ-TS9-1-STR-FIR-0917</t>
  </si>
  <si>
    <t>Survey and Mechanical FIR for the Installation and Laying off UPVC Pipe Line with for Catch Basin of Storm Network, @ Zone-04
MH-6-21-1 (CB-44 TO MH-6-21-1)
MH-3-17-3 (CB-45 TO CB-48 &amp; CB-57 TO MH-3-17-3)</t>
  </si>
  <si>
    <t>DAM2-02-09-SAJ-TS9-1-STR-FIR-0918</t>
  </si>
  <si>
    <t xml:space="preserve">Survey Fir for Sand Bedding and Compaction Test for UPVC Pipe Line for Catch Basin of Storm Network, @ Zone-04
CB-111 TO MH-3-17-1 
CB-77 TO CB-92 &amp; CB-92 TO MH-3-17-2 </t>
  </si>
  <si>
    <t>DAM2-02-09-SAJ-TS9-1-STR-FIR-0919</t>
  </si>
  <si>
    <t>Survey and Mechanical FIR for the Installation and Laying off UPVC Pipe Line with for Catch Basin of Storm Network, @ Zone-04
CB-111 TO MH-3-17-1 
CB-77 TO CB-92 &amp; CB-92 TO MH-3-17-2</t>
  </si>
  <si>
    <t>DAM2-02-09-SAJ-TS9-1-STR-FIR-0920</t>
  </si>
  <si>
    <t>Survey FIR for Excavation and Compaction Testing UPVC Pipe Line for Catch Basins of Storm Network, @ Zone-04
CB-48 TO MH-3-17-3</t>
  </si>
  <si>
    <t>DAM2-02-09-SAJ-TS9-1-STR-FIR-0921</t>
  </si>
  <si>
    <t>Survey FIR for Sand Bedding and Compaction Testing UPVC Pipe Line for Catch Basins of Storm Network, @ Zone-04
CB-48 TO MH-3-17-3</t>
  </si>
  <si>
    <t>DAM2-02-09-SAJ-TS9-1-STR-FIR-0922</t>
  </si>
  <si>
    <t>Survey and Mechanical FIR for the Installation and Laying off  UPVC Pipe Line for Catch Basin of Storm Network
1: CB-88 TO CB-100 (MH-3-18)</t>
  </si>
  <si>
    <t>DAM2-02-09-SAJ-TS9-1-STR-FIR-0924</t>
  </si>
  <si>
    <t>Survey FIR for Excavation and Compaction Testing UPVC Pipe Line for Catch Basins of Storm Network, @ Zone-04 
CB_99 TO MH-3-18 &amp; CB-100 TO MH-3-18
CB-65 Change to CB-99</t>
  </si>
  <si>
    <t>DAM2-02-09-SAJ-TS9-1-STR-FIR-0925</t>
  </si>
  <si>
    <t>Survey Fir for Sand Bedding and Compaction Test for UPVC Pipe Line for Catch Basin of Storm Network, @ Zone-04
CB_65 TO MH-3-18 &amp; CB-100 TO MH-3-18</t>
  </si>
  <si>
    <t>DAM2-02-09-SAJ-TS9-1-STR-FIR-0930</t>
  </si>
  <si>
    <t>Survey FIR for Excavation and Compaction Testing UPVC Pipe Line for Catch Basins of Storm Network, @ Zone-04
CB-296 TO CB-303 (MH-3-8-1)
CB 292 - TO CB 283 (MH-1-1)</t>
  </si>
  <si>
    <t>DAM2-02-09-SAJ-TS9-1-STR-FIR-0931</t>
  </si>
  <si>
    <t>Survey FIR for Sand Bedding and Compaction Testing UPVC Pipe Line for Catch Basins of Storm Network, @ Zone-04
CB-296 TO CB-303 (MH-3-8-1)
CB-292 TO CB-283 (MH-1-1)</t>
  </si>
  <si>
    <t>DAM2-02-09-SAJ-TS9-1-STR-FIR-0932</t>
  </si>
  <si>
    <t>Survey and Mechanical FIR for the Installation and Laying off  UPVC Pipe Line for Catch Basin of Storm Network, @ Zone-04
CB-100 TO MH-3-18</t>
  </si>
  <si>
    <t>DAM2-02-09-SAJ-TS9-1-STR-FIR-0933</t>
  </si>
  <si>
    <t>Survey and Mechanical FIR for the Installation and Laying off UPVC Pipe Line for Catch Basin of Storm Network, @ Zone-04
CB-296 TO CB-303 (MH-3-8-1)
CB-292 TO CB-283 (MH-1-1)</t>
  </si>
  <si>
    <t>DAM2-02-09-SAJ-TS9-1-STR-FIR-0936</t>
  </si>
  <si>
    <t>Survey FIR for Excavation and Compaction Testing UPVC Pipe Line for Catch Basins of Storm Network, @ Zone-04
CB 283 TO  (MH-1-1)</t>
  </si>
  <si>
    <t>DAM2-02-09-SAJ-TS9-1-STR-FIR-0937</t>
  </si>
  <si>
    <t>Survey Fir for Sand Bedding and Compaction Test for UPVC Pipe Line for Catch Basin of Storm Network, @ Zone-04
CB 283 TO  (MH-1-1)</t>
  </si>
  <si>
    <t>Survey and Mechanical FIR for the Installation and Laying off UPVC Pipe Line for Catch Basin of Storm Network, @ Zone-04
CB 283 TO (MH-1-1)</t>
  </si>
  <si>
    <t>Survey and Mechanical FIR for the Installation and Laying of UPVC Pipe Line for Catch Basin of Storm Network, @ Zone-04
CB-35 TO CB-32 &amp; CB-35 TO (MH-3-21)</t>
  </si>
  <si>
    <t>DAM2-02-09-SAJ-TS9-1-STR-FIR-0972</t>
  </si>
  <si>
    <t>Survey and Mechanical FIR for the Installation and Laying of UPVC Pipe Line for Catch Basin of Storm Network, @ Zone-04
CB-99 TO (3-18)</t>
  </si>
  <si>
    <t>DAM2-02-09-SAJ-TS9-1-STR-FIR-0973</t>
  </si>
  <si>
    <t>Survey FIR for Excavation and Compaction Testing UPVC Pipe Line for Catch Basins of Storm Network
CB-50 TO CB-54 &amp; CB-54 TO MH-3-19</t>
  </si>
  <si>
    <t>DAM2-02-09-SAJ-TS9-1-STR-FIR-0974</t>
  </si>
  <si>
    <t>Survey FIR for Sand Bedding and Compaction Testing UPVC Pipe Line for Catch Basins of Storm Network
CB-50 TO CB-54 &amp; CB-54 TO MH-3-19</t>
  </si>
  <si>
    <t>DAM2-02-09-SAJ-TS9-1-STR-FIR-0983</t>
  </si>
  <si>
    <t>Survey and Mechanical FIR for the Installation and Laying of UPVC Pipe Line for Catch Basin of Storm Network
CB-50 TO CB-54 &amp; CB-54 TO MH-3-19</t>
  </si>
  <si>
    <t>DAM2-02-09-SAJ-TS9-1-STR-FIR-0998</t>
  </si>
  <si>
    <t>Survey and Mechanical Fir for installation and laying of UPVC Pipe Line for Catch Basin of Storm Network, @ Zone-01
CB-3 to CB-2 (Mh-29-2)</t>
  </si>
  <si>
    <t>DAM2-02-09-SAJ-TS9-1-STR-FIR-0999</t>
  </si>
  <si>
    <t xml:space="preserve">Survey FIR for Excavation and Compaction Testing UPVC Pipe Line for Catch Basins of Storm Network, @ Zone-04 
CB-65 TO MH-3-19 </t>
  </si>
  <si>
    <t>DAM2-02-09-SAJ-TS9-1-STR-FIR-1000</t>
  </si>
  <si>
    <t xml:space="preserve">Survey Fir for Concrete Encasement UPVC Pipe Line for Catch Basin of Storm Network, @ Zone-04 
CB-65 TO MH-3-19 </t>
  </si>
  <si>
    <t>DAM2-02-09-SAJ-TS9-1-STR-FIR-1007</t>
  </si>
  <si>
    <t xml:space="preserve">Survey FIR for Excavation and Compaction Testing UPVC Pipe Line for Catch Basins of Storm Network, @ Zone-04 
CB-56 TO CB-79 &amp; CB-79 TO MH-3-13-3 </t>
  </si>
  <si>
    <t>DAM2-02-09-SAJ-TS9-1-STR-FIR-1008</t>
  </si>
  <si>
    <t xml:space="preserve">Survey FIR for Sand Bedding and Compaction Testing UPVC Pipe Line for Catch Basins of Storm Network, @ Zone-04 
CB-56 TO CB-79 &amp; CB-79 TO MH-3-13-3 </t>
  </si>
  <si>
    <t>DAM2-02-09-SAJ-TS9-1-STR-FIR-1009</t>
  </si>
  <si>
    <t>Survey FIR for Excavation and Compaction Testing UPVC Pipe Line for Catch Basins of Storm Network, @ Zone-04 
CB-94 TO CB-118 &amp; CB-118 TO MH-3-13-2</t>
  </si>
  <si>
    <t>DAM2-02-09-SAJ-TS9-1-STR-FIR-1010</t>
  </si>
  <si>
    <t>Survey FIR for Sand Bedding and Compaction Testing UPVC Pipe Line for Catch Basins of Storm Network, @ Zone-04 
CB-94 TO CB-118 &amp; CB-118 TO MH-3-13-2</t>
  </si>
  <si>
    <t>DAM2-02-09-SAJ-TS9-1-STR-FIR-1026</t>
  </si>
  <si>
    <t>Survey and Mechanical FIR for installation and laying of UPVC Pipe Line for Catch Basins of Storm Network, @ Zone-04 
CB-86 TO (MH-6-18-1) 
CB-153 TO CB-177 &amp; CB-177 TO MH-3-10-1
CB-204 TO MH-3-11
CB-207 TO MH-3-10-0</t>
  </si>
  <si>
    <t>DAM2-02-09-SAJ-TS9-1-STR-FIR-1028</t>
  </si>
  <si>
    <t xml:space="preserve">Survey FIR for Excavation and Compaction Testing UPVC Pipe Line for Catch Basins of Storm Network, @ Zone-04 
CB-30 TO (MH-6-25) 
CB-31 TO CB-37 </t>
  </si>
  <si>
    <t>DAM2-02-09-SAJ-TS9-1-STR-FIR-1029</t>
  </si>
  <si>
    <t xml:space="preserve">Survey FIR for Concrete Encasement for UPVC Pipe Line for Catch Basins of Storm Network, @ Zone-04 
CB-30 TO (MH-6-25) </t>
  </si>
  <si>
    <t>DAM2-02-09-SAJ-TS9-1-STR-FIR-1030</t>
  </si>
  <si>
    <t xml:space="preserve">Survey FIR for Sand Bedding and compaction testing for UPVC Pipe Line for Catch Basins of Storm Network, @ Zone-04 
CB-31 TO CB-37 </t>
  </si>
  <si>
    <t>DAM2-02-09-SAJ-TS9-1-STR-FIR-1056</t>
  </si>
  <si>
    <t xml:space="preserve">Survey and Mechanical FIR for Installation and laying of UPVC Pipe Line for Catch Basins of Storm Network, @ Zone-04 
CB-30 TO (MH-6-25) 
CB-31 TO CB-37 </t>
  </si>
  <si>
    <t>DAM2-02-09-SAJ-TS9-1-STR-FIR-1062</t>
  </si>
  <si>
    <t>Survey FIR for Excavation and Compaction Testing UPVC Pipe Line for Catch Basins of Storm Network, @ Zone-04 
CB-20 to MH-6-23
CB-144 TO MH-6-13
CB-158 TO CB-181</t>
  </si>
  <si>
    <t>DAM2-02-09-SAJ-TS9-1-STR-FIR-1063</t>
  </si>
  <si>
    <t>Survey FIR for Sand Bedding and Compaction Testing UPVC Pipe Line for Catch Basins of Storm Network, @ Zone-04 
CB-20 to MH-6-23
CB-144 TO MH-6-13
CB-158 TO CB-181</t>
  </si>
  <si>
    <t>DAM2-02-09-SAJ-TS9-1-STR-FIR-1066</t>
  </si>
  <si>
    <t>Survey FIR for Excavation and Compaction Testing UPVC Pipe Line for Catch Basins of Storm Network, @ Zone-04 
CB-33 to CB-63 
CB-69 TO MH-6-18-1
CB-122-1 TO MH-3-16
CB-122 TO CB-143
CB-127 TO CB-128 &amp; CB-128 TO MH-3-15
CB-134 TO CB-143
CB-197 TO CB-200 &amp; CB-200 TO MH-3-10-0</t>
  </si>
  <si>
    <t>DAM2-02-09-SAJ-TS9-1-STR-FIR-1067</t>
  </si>
  <si>
    <t>Survey FIR for Sand Bedding and Compaction Testing UPVC Pipe Line for Catch Basins of Storm Network, @ Zone-04 
CB-33 to CB-63 
CB-69 TO MH-6-18-1
CB-122-1 TO MH-3-16
CB-122 TO CB-143
CB-127 TO CB-128 &amp; CB-128 TO MH-3-15
CB-134 TO CB-143
CB-197 TO CB-200 &amp; CB-200 TO MH-3-10-0</t>
  </si>
  <si>
    <t>DAM2-02-09-SAJ-TS9-1-STR-FIR-1068</t>
  </si>
  <si>
    <t>Survey and Mechanical FIR for installation and laying of UPVC Pipe Line for Catch Basins of Storm Network, @ Zone-04 
CB-20 to MH-6-23
CB-144 TO MH-6-13
CB-158 TO CB-181</t>
  </si>
  <si>
    <t>DAM2-02-09-SAJ-TS9-1-STR-FIR-1070</t>
  </si>
  <si>
    <t>Survey and Mechanical  FIR for installation and laying of UPVC Pipe Line for Catch Basins of Storm Network, @ Zone-04 
CB-33 to CB-63 
CB-69 TO MH-6-18-1
CB-122-1 TO MH-3-16
CB-122 TO CB-143
CB-127 TO CB-128 &amp; CB-128 TO MH-3-15
CB-134 TO CB-143
CB-197 TO CB-200 &amp; CB-200 TO MH-3-10-0</t>
  </si>
  <si>
    <t>DAM2-02-09-SAJ-TS9-1-STR-FIR-0477-00</t>
  </si>
  <si>
    <t>Mechanical FIR for Installation and Laying off UPVC Pipe Line for Group of Catch Basins Network of Storm Network Connecting to Manholes (RD-01), @ ZONE-01
1- MH-20-6 (CB-81 (1) TO MH-20-6) 
2- MH-20-4 (CB-83 TO MH-20-4)
3- MH-20-1 (CB-102 TO MH-20-1)</t>
  </si>
  <si>
    <t>DAM2-02-09-SAJ-TS9-1-STR-FIR-0604-00</t>
  </si>
  <si>
    <t>Survey Excavation and Compaction Test FIR for UPVC Pipe Line for Catch Basin of Storm Network @ ZONE-03 
1- CB-256 TO MH-4-3</t>
  </si>
  <si>
    <t>DAM2-02-09-SAJ-TS9-1-STR-FIR-0605-00</t>
  </si>
  <si>
    <t>Survey Sand Bedding and Compaction Test FIR for UPVC Pipe Line for Catch Basin of Storm Network @ ZONE-03 
1- CB-256 TO MH-4-3</t>
  </si>
  <si>
    <t>DAM2-02-09-SAJ-TS9-1-STR-FIR-0609-00</t>
  </si>
  <si>
    <t>Survey Excavation and Compaction Test FIR for UPVC Pipe Line for Catch Basin of Storm Network @ ZONE-03 
1- CB-358 TO MH-4-2</t>
  </si>
  <si>
    <t>DAM2-02-09-SAJ-TS9-1-STR-FIR-0610-00</t>
  </si>
  <si>
    <t>Survey Sand Bedding and Compaction Test FIR for UPVC Pipe Line for Catch Basin of Storm Network @ ZONE-03 
1- CB-358 TO MH-4-2</t>
  </si>
  <si>
    <t>DAM2-02-09-SAJ-TS9-1-STR-FIR-0626-01</t>
  </si>
  <si>
    <t>Survey FIR for Excavation and Compaction Testing of UPVC Pipe Line for Group of Catch Basins Network of Storm Network Connecting to Manholes (RD-02), @ ZONE-04
1 - MH-6-20 (CB-140 TO MH-6-20)
2- MH-6-16 (CB-105 TO MH-6-16)</t>
  </si>
  <si>
    <t>DAM2-02-09-SAJ-TS9-1-STR-FIR-0627-01</t>
  </si>
  <si>
    <t>Survey FIR for Sand Bedding and Compaction Testing of UPVC Pipe Line for Group of Catch Basins Network of Storm Network Connecting to Manholes (RD-02), @ ZONE-04
1 - MH-6-20 (CB-140 TO MH-6-20)
2- MH-6-16 (CB-105 TO MH-6-16)</t>
  </si>
  <si>
    <t>DAM2-02-09-SAJ-TS9-1-STR-FIR-0631-00</t>
  </si>
  <si>
    <t>Mechanical FIR for Installation and Laying off UPVC Pipe Line for Group of Catch Basins Network of Storm Network Connecting to Manholes (RD-02), @ ZONE-04
1 - MH-6-20 (CB-140 TO MH-6-20)</t>
  </si>
  <si>
    <t>DAM2-02-09-SAJ-TS9-1-STR-FIR-1031</t>
  </si>
  <si>
    <t>Survey FIR for Excavation and Compaction Testing UPVC Pipe Line for Catch Basins of Storm Network, @ Zone-04 
CB-37 to MH-6-25</t>
  </si>
  <si>
    <t>DAM2-02-09-SAJ-TS9-1-STR-FIR-1032</t>
  </si>
  <si>
    <t>Survey FIR for Sand Bedding and compaction testing for UPVC Pipe Line for Catch Basins of Storm Network, @ Zone-04 
CB-37 to MH-6-25</t>
  </si>
  <si>
    <t>DAM2-02-09-SAJ-TS9-1-STR-FIR-1057</t>
  </si>
  <si>
    <t>Survey and Mechanical FIR for Installation and laying for UPVC Pipe Line for Catch Basins of Storm Network, @ Zone-04 
CB-37 to MH-6-25</t>
  </si>
  <si>
    <t>DAM2-02-09-SAJ-TS9-1-STR-FIR-1064</t>
  </si>
  <si>
    <t>Survey FIR for Excavation and Compaction Testing UPVC Pipe Line for Catch Basins of Storm Network, @ Zone-04 
CB-181 to MH-6-14</t>
  </si>
  <si>
    <t>DAM2-02-09-SAJ-TS9-1-STR-FIR-1065</t>
  </si>
  <si>
    <t>Survey FIR for Sand Bedding and Compaction Testing UPVC Pipe Line for Catch Basins of Storm Network, @ Zone-04 
CB-181 to MH-6-14</t>
  </si>
  <si>
    <t>DAM2-02-09-SAJ-TS9-1-STR-FIR-1069</t>
  </si>
  <si>
    <t>Survey and Mechanical FIR for installation and laying of UPVC Pipe Line for Catch Basins of Storm Network, @ Zone-04 
CB-181 to MH-6-14</t>
  </si>
  <si>
    <t>B6.33 05 13.01</t>
  </si>
  <si>
    <t>Manhole dia 1200mm depth 1.5 to 2.5m</t>
  </si>
  <si>
    <t>DAM2-02-09-SAJ-TS9-1-STR-FIR-0501-00</t>
  </si>
  <si>
    <t>Survey FIR for Excavation and Compaction Testing of Storm Pipeline Manholes MH-29-3, @ ZONE-01</t>
  </si>
  <si>
    <t>DAM2-02-09-SAJ-TS9-1-STR-FIR-0645-01</t>
  </si>
  <si>
    <t>Survey FIR for Excavation and Compaction Testing of Storm Pipeline Manholes  MH-3-17-2 and MH-3-17-3, @ ZONE-04</t>
  </si>
  <si>
    <t>DAM2-02-09-SAJ-TS9-1-STR-FIR-0655-00</t>
  </si>
  <si>
    <t>Survey FIR for Excavation and Compaction Testing of Storm Pipeline Manholes  MH-3-20 and MH-3-21, @ ZONE-04</t>
  </si>
  <si>
    <t>DAM2-02-09-SAJ-TS9-1-STR-FIR-0664-00</t>
  </si>
  <si>
    <t>Survey FIR for Excavation and Compaction Testing of Storm Pipeline Manholes, @ Arterial Road
1- MH-1-6
2- MH-1-5
3- MH-1-4
4- MH-1-3
5- MH-1-2</t>
  </si>
  <si>
    <t>DAM2-02-09-SAJ-TS9-1-STR-FIR-0676-00</t>
  </si>
  <si>
    <t>Survey FIR for Excavation and Compaction Testing of Storm Pipeline Manholes, @ Zone-03
1- MH-3-5-1
2- MH-3-7-1
3- MH-3-6-1
4- MH-3-6-2</t>
  </si>
  <si>
    <t>DAM2-02-09-SAJ-TS9-1-STR-FIR-0683-00</t>
  </si>
  <si>
    <t>Survey FIR for Excavation and Compaction Testing of Storm Pipeline Manholes, @ Zone-01 and Zone-03
1-	MH-29-4
2-	MH-3-8-1
3-	MH-6-9-1
4-	MH-6-9-2
5-	MH-6-9-3
6-	MH-6-9-1-1
7-	MH-6-9-1-2
8-	MH-6-9-1-3</t>
  </si>
  <si>
    <t>DAM2-02-09-SAJ-TS9-1-STR-FIR-0692-00</t>
  </si>
  <si>
    <t>Survey FIR for Excavation and Compaction Testing of Storm Pipeline Manholes, @ Zone-03
1-	MH-8-13
2-	MH-8-14
3-	MH-8-15</t>
  </si>
  <si>
    <t>DAM2-02-09-SAJ-TS9-1-STR-FIR-0697-00</t>
  </si>
  <si>
    <t>FIR for Installation of Manhole Base of Storm Network, @ Arterial Road
1-	MH-1-6
2-	MH-1-5
3-	MH-1-4
4-	MH-1-3
5-	MH-1-2</t>
  </si>
  <si>
    <t>DAM2-02-09-SAJ-TS9-1-STR-FIR-0698-00</t>
  </si>
  <si>
    <t>FIR for Installation of Manhole Base of Storm Network, @ Zone-01, Zone-03 and Zone-04
1-	MH-29-3
2-	MH-29-4
3-	MH-3-6-1
4-	MH-3-6-2
5-	MH-3-7-1
6-	MH-3-8-1
7-	MH-3-17-2
8-	MH-3-17-3</t>
  </si>
  <si>
    <t>DAM2-02-09-SAJ-TS9-1-STR-FIR-0702-00</t>
  </si>
  <si>
    <t>Survey FIR for Excavation and Compaction Testing of Storm Pipeline Manholes, @ Zone-03
1-	MH-4-1
2-	MH-4-2
3-	MH-4-3
4-	MH-4-4</t>
  </si>
  <si>
    <t>DAM2-02-09-SAJ-TS9-1-STR-FIR-0709-01</t>
  </si>
  <si>
    <t>Survey FIR for Excavation and Compaction Testing of Storm Pipeline Manholes, @ Zone-03
1-	MH-6-1-1
2-	MH-6-1-2
3-	MH-6-1-3
4-	MH-6-1-4
5-	MH-6-1-5
6-	MH-6-1-6
7-	MH-6-1-7
8-	MH-6-2-1
9-	MH-6-2-2
10-	MH-6-2-3
11-	MH-6-2-5
12-	MH-6-2-4
13-	MH-6-2-6</t>
  </si>
  <si>
    <t>DAM2-02-09-SAJ-TS9-1-STR-FIR-0733-00</t>
  </si>
  <si>
    <t>Survey FIR for Excavation and Compaction Testing of Storm Pipeline Manholes, @ Zone-04
1- MH-6-21-1</t>
  </si>
  <si>
    <t>DAM2-02-09-SAJ-TS9-1-STR-FIR-0739-00</t>
  </si>
  <si>
    <t>Survey FIR for Excavation and Compaction Testing of Storm Pipeline Manholes, @ Zone-04
1- MH-3-10-1</t>
  </si>
  <si>
    <t>DAM2-02-09-SAJ-TS9-1-STR-FIR-0745-00</t>
  </si>
  <si>
    <t>Survey FIR for Excavation and Compaction Testing of Storm Pipeline Manholes, @ Zone-01 and Zone-03
1-	MH-28-3
2-	MH-28-4
3-	MH-20-5
4-	MH-6-1-8
5-	MH-6-1-9
6-	MH-6-2-7
7-	MH-6-2-8</t>
  </si>
  <si>
    <t>DAM2-02-09-SAJ-TS9-1-STR-FIR-0756-00</t>
  </si>
  <si>
    <t>Survey FIR for Excavation and Compaction Testing of Storm Pipeline Manholes, @ Zone-01
1- MH-20-6</t>
  </si>
  <si>
    <t>DAM2-02-09-SAJ-TS9-1-STR-FIR-0774-00</t>
  </si>
  <si>
    <t>FIR for Installation of Manhole Base of Storm Network, @ Zone-03
1-	MH-4-1
2-	MH-4-2
3-	MH-4-3
4-	MH-4-4
5-	MH-6-1-1
6-	MH-6-1-2
7-	MH-6-1-4
8-	MH-6-1-5
9-	MH-6-1-6
10-	MH-6-2-1
11-	MH-6-2-2
12-	MH-6-2-3
13-	MH-6-2-4
14-	MH-6-2-5
15-	MH-6-2-6
16-	MH-3-5-1</t>
  </si>
  <si>
    <t>DAM2-02-09-SAJ-TS9-1-STR-FIR-0795</t>
  </si>
  <si>
    <t>Survey FIR for Excavation and Compaction Testing of Storm Pipeline Manholes, @ Zone-04
1- MH-3-13-3</t>
  </si>
  <si>
    <t>DAM2-02-09-SAJ-TS9-1-STR-FIR-0799</t>
  </si>
  <si>
    <t>FIR for Installation of Manhole Base of Storm Network, @ Zone-01
1-	MH-20-5
2-	MH-20-6
3-	MH-28-3
4-	MH-28-4</t>
  </si>
  <si>
    <t>DAM2-02-09-SAJ-TS9-1-STR-FIR-0818</t>
  </si>
  <si>
    <t>FIR for Installation of Manhole Base of Storm Network, @ Zone-03
1-	MH-3-20
2-	MH-3-21
3-	MH-3-10-1</t>
  </si>
  <si>
    <t>DAM2-02-09-SAJ-TS9-1-STR-FIR-0915</t>
  </si>
  <si>
    <t>Survey FIR for Excavation and Compaction Testing of Storm Pipeline Manholes 
1:MH-6-25</t>
  </si>
  <si>
    <t>DAM2-02-09-SAJ-TS9-1-STR-FIR-0970</t>
  </si>
  <si>
    <t>FIR for Installation of Manhole Base of Storm Network, @ Zone-04
1:MH-6-25</t>
  </si>
  <si>
    <t>DAM2-02-09-SAJ-TS9-1-STR-FIR-1033</t>
  </si>
  <si>
    <t>Survey FIR for Excavation and Compaction Testing of Storm Manholes, @ Zone-02
1:MH-14-2
2:MH-14-3</t>
  </si>
  <si>
    <t>Survey FIR for Excavation and Compaction Testing of Storm Pipeline Manhole, @ Zone-02
1:MH-8-4-2
2:MH-8-4-3</t>
  </si>
  <si>
    <t>Fir for Installation of Manhole base for Storm Network, @ Zone-02
1:MH-14-2
2:MH-14-3</t>
  </si>
  <si>
    <t>Fir for Installation of Storm Pipeline Manhole, @ Zone-02
1:MH-8-4-2
2:MH-8-4-3</t>
  </si>
  <si>
    <t>B6.33 05 13.02</t>
  </si>
  <si>
    <t>Manhole dia 1200mm depth 2.5 to 3.5m</t>
  </si>
  <si>
    <t>DAM2-02-09-SAJ-TS9-1-STR-FIR-0689-00</t>
  </si>
  <si>
    <t>Survey FIR for Excavation and Compaction Testing of Storm Pipeline Manholes, @ Zone-01
1-	1- MH-29-2</t>
  </si>
  <si>
    <t>DAM2-02-09-SAJ-TS9-1-STR-FIR-0699-00</t>
  </si>
  <si>
    <t>FIR for Installation of Manhole Base of Storm Network, @ Zone-01    1-	MH-29-2</t>
  </si>
  <si>
    <t>DAM2-02-09-SAJ-TS9-1-STR-FIR-0765-00</t>
  </si>
  <si>
    <t>Survey FIR for Excavation and Compaction Testing of Storm Pipeline Manholes, @ Zone-01
1- MH-28-2</t>
  </si>
  <si>
    <t>DAM2-02-09-SAJ-TS9-1-STR-FIR-0812-00</t>
  </si>
  <si>
    <t>FIR for Installation of Manhole Base of Storm Network, @ Zone-01
1-	MH-28-2</t>
  </si>
  <si>
    <t>DAM2-02-09-SAJ-TS9-1-STR-FIR-1043</t>
  </si>
  <si>
    <t>FIR for Installation of Manhole Base of Storm Network, @ Zone-01
1:MH-28-1
2:MH-29-1</t>
  </si>
  <si>
    <t>B6.33 05 13.03</t>
  </si>
  <si>
    <t>Manhole dia 1200mm depth 3.5 to 4.5m</t>
  </si>
  <si>
    <t>DAM2-02-09-SAJ-TS9-1-STR-FIR-0988</t>
  </si>
  <si>
    <t>Survey FIR for Excavation and Compaction Testing of Storm Manhole MH-28-1</t>
  </si>
  <si>
    <t>DAM2-02-09-SAJ-TS9-1-STR-FIR-0991</t>
  </si>
  <si>
    <t>Survey FIR for Excavation and Compaction Testing of Storm Manhole MH-29-1</t>
  </si>
  <si>
    <t>B6.33 05 13.04</t>
  </si>
  <si>
    <t>Manhole dia 1500mm depth 1.5 to 2.5m</t>
  </si>
  <si>
    <t>DAM2-02-09-SAJ-TS9-1-STR-FIR-0644-00</t>
  </si>
  <si>
    <t>Survey FIR for Excavation and Compaction Testing of Storm Pipeline Manholes  MH-3-13-1 and MH-3-17-1, @ ZONE-04</t>
  </si>
  <si>
    <t>DAM2-02-09-SAJ-TS9-1-STR-FIR-0654-00</t>
  </si>
  <si>
    <t>Survey FIR for Excavation and Compaction Testing of Storm Pipeline Manholes  MH-3-18 and MH-3-19, @ ZONE-04</t>
  </si>
  <si>
    <t>DAM2-02-09-SAJ-TS9-1-STR-FIR-0700-00</t>
  </si>
  <si>
    <t>FIR for Installation of Manhole Base of Storm Network, @ Zone-04
1-	MH-3-17-1</t>
  </si>
  <si>
    <t>DAM2-02-09-SAJ-TS9-1-STR-FIR-0730-00</t>
  </si>
  <si>
    <t>Survey FIR for Excavation and Compaction Testing of Storm Pipeline Manholes, @ Zone-04
1-	MH-3-13-2</t>
  </si>
  <si>
    <t>DAM2-02-09-SAJ-TS9-1-STR-FIR-0748-00</t>
  </si>
  <si>
    <t>Survey FIR for Excavation and Compaction Testing of Storm Pipeline Manholes, @ Zone-01
1- MH-20-4</t>
  </si>
  <si>
    <t>DAM2-02-09-SAJ-TS9-1-STR-FIR-0801</t>
  </si>
  <si>
    <t>FIR for Installation of Manhole Base of Storm Network, @ Zone-01
1- MH-20-4</t>
  </si>
  <si>
    <t>DAM2-02-09-SAJ-TS9-1-STR-FIR-0817</t>
  </si>
  <si>
    <t>FIR for Installation of Manhole Base of Storm Network, @ Zone-03
1-	MH-3-18
2-	MH-3-19
3-	MH-3-13-2</t>
  </si>
  <si>
    <t>DAM2-02-09-SAJ-TS9-1-STR-FIR-1037</t>
  </si>
  <si>
    <t>Survey FIR for Excavation and Compaction Testing of Storm Pipeline Manhole, @ Zone-02
1:MH-8-4-1</t>
  </si>
  <si>
    <t>DAM2-02-09-SAJ-TS9-1-STR-FIR-1053</t>
  </si>
  <si>
    <t>FIR for Installation of Storm Pipeline Manhole, @ Zone-02
1:MH-8-4-1</t>
  </si>
  <si>
    <t>B6.33 05 13.05</t>
  </si>
  <si>
    <t>Manhole dia 1500mm depth 2.51 to 3.5m</t>
  </si>
  <si>
    <t>DAM2-02-09-SAJ-TS9-1-STR-FIR-0657-00</t>
  </si>
  <si>
    <t>Survey FIR for Excavation and Compaction Testing of Storm Pipeline Manholes MH-6-24, @ ZONE-04</t>
  </si>
  <si>
    <t>DAM2-02-09-SAJ-TS9-1-STR-FIR-0781-00</t>
  </si>
  <si>
    <t>Survey FIR for Excavation and Compaction Testing of Storm Pipeline Manholes, @ Zone-01
1- MH-20-3</t>
  </si>
  <si>
    <t>DAM2-02-09-SAJ-TS9-1-STR-FIR-0800-00</t>
  </si>
  <si>
    <t>FIR for Installation of Manhole Base of Storm Network, @ Zone-01
1- MH-20-3</t>
  </si>
  <si>
    <t>DAM2-02-09-SAJ-TS9-1-STR-FIR-0802-00</t>
  </si>
  <si>
    <t>Survey FIR for Excavation and Compaction Testing of Storm Pipeline Manholes, @ Zone-01
1- MH-20-2</t>
  </si>
  <si>
    <t>DAM2-02-09-SAJ-TS9-1-STR-FIR-0813-00</t>
  </si>
  <si>
    <t>FIR for Installation of Manhole Base of Storm Network, @ Zone-01
1-	MH-20-2</t>
  </si>
  <si>
    <t>DAM2-02-09-SAJ-TS9-1-STR-FIR-0910-00</t>
  </si>
  <si>
    <t>Survey FIR for Excavation and Compaction Testing of Storm Pipeline Manholes 
1:MH-6-22</t>
  </si>
  <si>
    <t>DAM2-02-09-SAJ-TS9-1-STR-FIR-0912-00</t>
  </si>
  <si>
    <t>Survey FIR for Excavation and Compaction Testing of Storm Pipeline Manholes 
1:MH-6-23</t>
  </si>
  <si>
    <t>DAM2-02-09-SAJ-TS9-1-STR-FIR-0969-00</t>
  </si>
  <si>
    <t>FIR for Installation of Manhole Base of Storm Network, @ Zone-04
1:MH-6-22
2:MH-6-23
3:MH-6-24</t>
  </si>
  <si>
    <t>DAM2-02-09-SAJ-TS9-1-STR-FIR-1044</t>
  </si>
  <si>
    <t>Survey FIR for Excavation and Compaction Testing of Storm Manhole MH-20-1</t>
  </si>
  <si>
    <t>DAM2-02-09-SAJ-TS9-1-STR-FIR-1059</t>
  </si>
  <si>
    <t>Fir for Installation of Manhole base in Storm network @ Zone-1
MH-20-1</t>
  </si>
  <si>
    <t>B6.33 05 13.06</t>
  </si>
  <si>
    <t>Manhole dia 2000mm depth 1.51 to 2.5m</t>
  </si>
  <si>
    <t>DAM2-02-09-SAJ-TS9-1-STR-FIR-0906-00</t>
  </si>
  <si>
    <t>Survey FIR for Excavation and Compaction Testing of Storm Pipeline Manholes 
1:MH-6-20</t>
  </si>
  <si>
    <t>DAM2-02-09-SAJ-TS9-1-STR-FIR-0968-00</t>
  </si>
  <si>
    <t>FIR for Installation of Manhole Base of Storm Network
1:MH-6-20</t>
  </si>
  <si>
    <t>DAM2-02-09-SAJ-TS9-1-STR-FIR-0578</t>
  </si>
  <si>
    <t>Survey FIR for Excavation and Compaction Testing of Storm Pipeline Manholes  MH-3-6, MH-3-5, MH-3-4, MH-3-3 and MH-3-2 @ ZONE-03</t>
  </si>
  <si>
    <t>DAM2-02-09-SAJ-TS9-1-STR-FIR-0588</t>
  </si>
  <si>
    <t>Survey FIR for Excavation and Compaction Testing of Storm Pipeline Manholes  MH-3-1, MH-3-7/0, MH-3-8/0, MH-3-9 and MH-3-10/0 @ ZONE-03</t>
  </si>
  <si>
    <t>DAM2-02-09-SAJ-TS9-1-STR-FIR-0595</t>
  </si>
  <si>
    <t>Survey FIR for Excavation and Compaction Testing of Storm Pipeline Manholes  MH-6-2/0, MH-6-3, MH-6-4, MH-6-5, MH-6-6, MH-6-7 and MH-6-8/0 @ ZONE-03</t>
  </si>
  <si>
    <t>DAM2-02-09-SAJ-TS9-1-STR-FIR-0643</t>
  </si>
  <si>
    <t>Survey FIR for Excavation and Compaction Testing of Storm Pipeline Manholes  MH-3-12, MH-3-13/0, MH-3-14, MH-3-16 and MH-3-17, @ ZONE-04</t>
  </si>
  <si>
    <t>DAM2-02-09-SAJ-TS9-1-STR-FIR-0656</t>
  </si>
  <si>
    <t>Survey FIR for Excavation and Compaction Testing of Storm Pipeline Manholes  MH-3-15, @ ZONE-04</t>
  </si>
  <si>
    <t>DAM2-02-09-SAJ-TS9-1-STR-FIR-0701</t>
  </si>
  <si>
    <t>FIR for Installation of Manhole Base of Storm Network, @ Zone-04  1-	MH-3-17/0</t>
  </si>
  <si>
    <t>DAM2-02-09-SAJ-TS9-1-STR-FIR-0770</t>
  </si>
  <si>
    <t>FIR for Installation of Manhole Base of Storm Network, @ Zone-03 &amp; Zone-04
1-	MH-3-2
2-	MH-3-3
3-	MH-3-4
4-	MH-3-5
5-	MH-3-7
6-	MH-3-8
7-	MH-3-9
8-	MH-3-10/0
9-	MH-3-13/0
10-	MH-3-15
11-	MH-3-16</t>
  </si>
  <si>
    <t>DAM2-02-09-SAJ-TS9-1-STR-FIR-0771</t>
  </si>
  <si>
    <t>Survey FIR for Excavation and Compaction Testing of Storm Pipeline Manholes, @ Zone-04
1- MH-3-11</t>
  </si>
  <si>
    <t>DAM2-02-09-SAJ-TS9-1-STR-FIR-0814</t>
  </si>
  <si>
    <t>FIR for Installation of Manhole Base of Storm Network, @ Zone-04
1-	MH-3-11</t>
  </si>
  <si>
    <t>DAM2-02-09-SAJ-TS9-1-STR-FIR-0816</t>
  </si>
  <si>
    <t>FIR for Installation of Manhole Base of Storm Network, @ Zone-03
1-	MH-3-6</t>
  </si>
  <si>
    <t>DAM2-02-09-SAJ-TS9-1-STR-FIR-0898</t>
  </si>
  <si>
    <t>Survey FIR for Excavation and Compaction Testing of Storm Pipeline Manhole 
1:MH-6-16</t>
  </si>
  <si>
    <t>DAM2-02-09-SAJ-TS9-1-STR-FIR-0900</t>
  </si>
  <si>
    <t>Survey FIR for Excavation and Compaction Testing of Storm Pipeline Manholes 
1:MH-6-17</t>
  </si>
  <si>
    <t>DAM2-02-09-SAJ-TS9-1-STR-FIR-0902</t>
  </si>
  <si>
    <t>Survey FIR for Excavation and Compaction Testing of Storm Pipeline Manholes 
1:MH-6-18</t>
  </si>
  <si>
    <t>DAM2-02-09-SAJ-TS9-1-STR-FIR-0904</t>
  </si>
  <si>
    <t>Survey FIR for Excavation and Compaction Testing of Storm Pipeline Manholes 
1:MH-6-19</t>
  </si>
  <si>
    <t>DAM2-02-09-SAJ-TS9-1-STR-FIR-0908</t>
  </si>
  <si>
    <t>Survey FIR for Excavation and Compaction Testing of Storm Pipeline Manholes 
1:MH-6-21</t>
  </si>
  <si>
    <t>DAM2-02-09-SAJ-TS9-1-STR-FIR-0967</t>
  </si>
  <si>
    <t>FIR for Installation of Manhole Base of Storm Network, @ Zone-04
1:MH-6-16
2:MH-6-17
3:MH-6-18
4:MH-6-19
5:MH-6-21</t>
  </si>
  <si>
    <t>DAM2-02-09-SAJ-TS9-1-STR-FIR-1005</t>
  </si>
  <si>
    <t>Survey FIR for Excavation and Compaction Testing of Storm Pipeline Manholes, @ Zone-04
1:MH-6-13
2:MH-6-14
3:MH-6-15</t>
  </si>
  <si>
    <t>DAM2-02-09-SAJ-TS9-1-STR-FIR-1035</t>
  </si>
  <si>
    <t>Survey FIR for Excavation and Compaction Testing of Storm Manhole, @ Zone-02
1:MH-8-4</t>
  </si>
  <si>
    <t>DAM2-02-09-SAJ-TS9-1-STR-FIR-1051</t>
  </si>
  <si>
    <t>FIR for Installation of Storm pipeline Manhole, @ Zone-02
1:MH-8-4</t>
  </si>
  <si>
    <t>DAM2-02-09-SAJ-TS9-1-STU-FIR-0102</t>
  </si>
  <si>
    <t>Survey Inspection of Formwork and Placement of Reinforced Concrete (C35 MPa) for the Walls and Top Slab of the Box Culvert Segment 20. + FIR # 77 bottom slab</t>
  </si>
  <si>
    <t>DAM2-02-09-SAJ-TS9-1-STU-FIR-0121</t>
  </si>
  <si>
    <t>Survey Inspection of Formwork and Placement of Reinforced Concrete (C35 MPa) for the Walls and Top Slab of the Box Culvert Segment 12.</t>
  </si>
  <si>
    <t>DAM2-02-09-SAJ-TS9-1-STU-FIR-0122</t>
  </si>
  <si>
    <t>Survey Inspection of Formwork and Placement of Reinforced Concrete (C35 MPa) for the Walls and Top Slab of the Box Culvert Segment 13.</t>
  </si>
  <si>
    <t>DAM2-02-09-SAJ-TS9-1-STU-FIR-0123</t>
  </si>
  <si>
    <t>Survey Inspection of Formwork and Placement of Reinforced Concrete (C35 MPa) for the Walls and Top Slab of the Box Culvert Segment 19.</t>
  </si>
  <si>
    <t>DAM2-02-09-SAJ-TS9-1-STU-FIR-0131</t>
  </si>
  <si>
    <t>Survey Inspection of Formwork and Placement of Reinforced Concrete (C35 MPa) for the Walls and Top Slab of the Box Culvert Segment 11.</t>
  </si>
  <si>
    <t>DAM2-02-09-SAJ-TS9-1-STU-FIR-0152</t>
  </si>
  <si>
    <t>Survey Inspection of Formwork and Placement of Reinforced Concrete (C35 MPa) for the Walls(including chamber) and Top Slab of the Box Culvert Segment 15.</t>
  </si>
  <si>
    <t>DAM2-02-09-SAJ-TS9-1-STU-FIR-0153</t>
  </si>
  <si>
    <t>Survey Inspection of Formwork and Placement of Reinforced Concrete (C35 MPa) for the Walls(including chamber) and Top Slab of the Box Culvert Segment 18.</t>
  </si>
  <si>
    <t>DAM2-02-09-SAJ-TS9-1-STU-FIR-0174</t>
  </si>
  <si>
    <t>Survey Inspection of Formwork and Placement of Reinforced Concrete (C35 MPa) for the Walls (including chamber) and Top Slab of the Box Culvert Segment 21.</t>
  </si>
  <si>
    <t>DAM2-02-09-SAJ-TS9-1-STU-FIR-0176</t>
  </si>
  <si>
    <t>Survey Inspection of Formwork and Placement of Reinforced Concrete (C35 MPa) for the Walls and Top Slab of the Box Culvert Segment 22.</t>
  </si>
  <si>
    <t>DAM2-02-09-SAJ-TS9-1-STU-FIR-0217</t>
  </si>
  <si>
    <t>Survey Inspection of Formwork and Placement of Reinforced Concrete (C35 MPa) for the Walls and Top Slab of the Box Culvert Segment 25.</t>
  </si>
  <si>
    <t>DAM2-02-09-SAJ-TS9-1-STU-FIR-0218</t>
  </si>
  <si>
    <t>Survey Inspection of Formwork and Placement of Reinforced Concrete (C35 MPa) for the Walls and Top Slab of the Box Culvert Segment 27.</t>
  </si>
  <si>
    <t>DAM2-02-09-SAJ-TS9-1-STU-FIR-0223</t>
  </si>
  <si>
    <t>Survey Inspection of Formwork and Placement of Reinforced Concrete (C35 MPa) for the Walls and Top Slab of the Box Culvert Segment 24.</t>
  </si>
  <si>
    <t>DAM2-02-09-SAJ-TS9-1-STU-FIR-0101</t>
  </si>
  <si>
    <t>Inspection of Steel Reinforcement (including all required embedded items) Prior to Concrete Placement for the Walls and Top slab of Box Culvert Segment 20. + FIR # 76 bottom slab</t>
  </si>
  <si>
    <t>DAM2-02-09-SAJ-TS9-1-STU-FIR-0118</t>
  </si>
  <si>
    <t>Inspection of Steel Reinforcement (including all required embedded items) Prior to Concrete Placement for the Walls and Top Slab of Box Culvert Segment 12.</t>
  </si>
  <si>
    <t>DAM2-02-09-SAJ-TS9-1-STU-FIR-0119</t>
  </si>
  <si>
    <t>Inspection of Steel Reinforcement (including all required embedded items) Prior to Concrete Placement for the Walls and Top Slab of Box Culvert Segment 13.</t>
  </si>
  <si>
    <t>DAM2-02-09-SAJ-TS9-1-STU-FIR-0120</t>
  </si>
  <si>
    <t>Inspection of Steel Reinforcement (including all required embedded items) Prior to Concrete Placement for the Walls and Top Slab of Box Culvert Segment 19.</t>
  </si>
  <si>
    <t>DAM2-02-09-SAJ-TS9-1-STU-FIR-0125</t>
  </si>
  <si>
    <t>Inspection of Steel Reinforcement (including all required embedded items) Prior to Concrete Placement for the Walls and Top Slab of Box Culvert Segment 21.</t>
  </si>
  <si>
    <t>DAM2-02-09-SAJ-TS9-1-STU-FIR-0129</t>
  </si>
  <si>
    <t>Inspection of Steel Reinforcement (including all required embedded items) Prior to Concrete Placement for the Walls and Top Slab of Box Culvert Segment 11.</t>
  </si>
  <si>
    <t>DAM2-02-09-SAJ-TS9-1-STU-FIR-0146</t>
  </si>
  <si>
    <t>Inspection of Steel Reinforcement (including all required embedded items &amp; chamber) Prior to Concrete Placement for the Walls and Top Slab of Box Culvert Segment 15.</t>
  </si>
  <si>
    <t>DAM2-02-09-SAJ-TS9-1-STU-FIR-0147</t>
  </si>
  <si>
    <t>Inspection of Steel Reinforcement (including all required embedded items &amp; chamber) Prior to Concrete Placement for the Walls and Top Slab of Box Culvert Segment 18.</t>
  </si>
  <si>
    <t>DAM2-02-09-SAJ-TS9-1-STU-FIR-0175</t>
  </si>
  <si>
    <t>Inspection of Steel Reinforcement (including all required embedded items) Prior to Concrete Placement for the Walls and Top Slab of Box Culvert Segment 22.</t>
  </si>
  <si>
    <t>DAM2-02-09-SAJ-TS9-1-STU-FIR-0212</t>
  </si>
  <si>
    <t>Inspection of Steel Reinforcement (including all required embedded items) Prior to Concrete Placement for the Walls and Top Slab of Box Culvert Segment 24,25 &amp; 26.</t>
  </si>
  <si>
    <t>DAM2-02-09-SAJ-TS9-1-STU-FIR-0216</t>
  </si>
  <si>
    <t>Inspection of Steel Reinforcement (including all required embedded items) Prior to Concrete Placement for the Walls and Top Slab of Box Culvert Segment 27.</t>
  </si>
  <si>
    <t>DAM2-02-09-SAJ-TS9-1-STR-FIR-0550</t>
  </si>
  <si>
    <t>Survey Excavation and Compaction Test FIR for Single Catch Basins of Storm Pipe Line, @ ZONE-01
1-	MH-28/0 (CB-9)
2-	MH-28-1 (CB-14 (4), CB-14)
3-	MH-28-2 (CB-16)
4-	MH-28-3 (CB-24, CB-34 and CB-28)
5-	MH-28-4 (CB-43)
6-	MH-20-6 (CB-67)
7-	MH-20-5 (CB-58, CB-62 and CB-75)
8-	MH-20-4 (CB-71)
9-	MH-20-3 (CB-70 and CB-52)
10-	MH-20-2 (CB-59)
11-	MH-20-1 (CB-82 and CB-93)</t>
  </si>
  <si>
    <t>DAM2-02-09-SAJ-TS9-1-STR-FIR-0601</t>
  </si>
  <si>
    <t>FIR for Installation of Catch Basins Manhole for Storm Network @ Zone-01
1-	CB-14
2-	CB-59
3-	CB-9
4-	CB-75
5-	CB-67
6-	CB-70
7-	CB-71
8-	CB-16
9-	CB-82
10-	CB-93
11-	CB-62
12-	CB-34
13-	CB-14(4)</t>
  </si>
  <si>
    <t>DAM2-02-09-SAJ-TS9-1-STR-FIR-0640</t>
  </si>
  <si>
    <t>Survey FIR for Excavation and Compaction Testing of Single Catch Basin Manholes of Storm Network, @Zone-03 and Arterial Road
1- MH-4-4 (CB-199 and CB-220)
2- MH-1-5 (CB-145 and CB-326)
3- MH-1-4 (CB-202 and CB-208)
4- MH-1-3 (CB-348)
5- MH-1-2 (CB-286 and CB-301)
6- MH-1-1 (CB-292)</t>
  </si>
  <si>
    <t>DAM2-02-09-SAJ-TS9-1-STR-FIR-0649</t>
  </si>
  <si>
    <t>Survey FIR for Excavation and Compaction Testing of Single Catch Basin Manholes of Storm Network, @Zone-04
1-	MH-6-15 (CB-149 and CB-173)
2-	MH-6-19 (CB-116 and CB-96)
3-	MH-6-16 (CB-113 and CB-105)
4-	MH-6-18/0 (CB-85 and CB-98)
5-	MH-6-17 (CB-117)
6-	MH-6-14 (CB-158)
7-	MH-6-20 (CB-91 and CB-109)
8-	MH-6-13 (CB-144)
9-	MH-6-21/0 (CB-33 and CB-63)
10-	 MH-6-22 (CB-29)</t>
  </si>
  <si>
    <t>DAM2-02-09-SAJ-TS9-1-STR-FIR-0653</t>
  </si>
  <si>
    <t>Survey FIR for Excavation and Compaction Testing of Single Catch Basin Manholes of Storm Network, @Zone-04
1-	MH-6-25 (CB-30)
2-	MH-6-24 (CB-27 and CB-23)
3-	MH-6-22 (CB-25)</t>
  </si>
  <si>
    <t>DAM2-02-09-SAJ-TS9-1-STR-FIR-0666</t>
  </si>
  <si>
    <t>Survey FIR for Excavation and Compaction Testing of Single Catch Basin Manholes of Storm Network, @Zone-03
1- MH-3-8-1 (CB-276, CB-303 and CB-296)
2- MH-3-7-1 (CB-281 and CB-314)
3- MH-3-6-2 (CB-175</t>
  </si>
  <si>
    <t>DAM2-02-09-SAJ-TS9-1-STR-FIR-0669</t>
  </si>
  <si>
    <t>Survey FIR for Excavation and Compaction Testing of Single Catch Basin Manholes of Storm Network, @ Arterial Road
1-	MH-1-1 (CB-283)
2-	MH-3-6-2 (CB-329 and CB-339)</t>
  </si>
  <si>
    <t>DAM2-02-09-SAJ-TS9-1-STR-FIR-0679</t>
  </si>
  <si>
    <t>Survey FIR for Excavation and Compaction Testing of Single Catch Basin Manholes of Storm Network, @Zone-03 and Arterial Road
1- MH-3-5-1 (CB-331 and CB-268)
2- MH-1-6 (CB-151)</t>
  </si>
  <si>
    <t>DAM2-02-09-SAJ-TS9-1-STR-FIR-0686</t>
  </si>
  <si>
    <t>Survey FIR for Excavation and Compaction Testing of Single Catch Basin Manholes of Storm Network, @ Zone-03
1-	CB-180 (MH-3-5-1)
2-	CB-184, CB-185 and CB-224 (MH-6-11/0)
3-	CB-230 (MH-6-9-1-3)
4-	CB-231 and CB-248 (MH-6-10)
5-	CB-278 (MH-6-9-1)</t>
  </si>
  <si>
    <t>DAM2-02-09-SAJ-TS9-1-STR-FIR-0716</t>
  </si>
  <si>
    <t>Survey FIR for Excavation and Compaction Testing of Single Catch Basin Manholes of Storm Network, @ Zone-01, Zone-04 and Arterial Road
1- CB-111 (MH-3-17-1)
2- CB-77, CB-92 and CB-97 (MH-3-17-2)
3- CB-45, CB-48 and CB-57 (MH-3-17-3)
4- CB-47 and CB-44 (MH-6-21-1)
5- CB-146 (MH-3-13-1)
6- CB-94 and CB-118 (MH-3-13-2)
7- CB-56 and CB-79 (MH-3-13-3)
8- CB-360 (MH-1-3)
9- CB-2 and CB-5 (MH-29-2)
10- CB-4 and CB-6 (MH-29-4)</t>
  </si>
  <si>
    <t>DAM2-02-09-SAJ-TS9-1-STR-FIR-0719</t>
  </si>
  <si>
    <t>FIR for Installation of Catch Basins Manhole for Storm Network @ Zone-03, Zone-04 and Arterial Road
1- CB-292 (MH-1-1)
2- CB-286 and CB-301 (MH-1-2)
3- CB-348 and CB-360 (MH-1-3)
4- CB-202 and CB-208 (MH-1-4)
5- CB-145 and CB-326 (MH-1-5)
6- CB-151 (MH-1-6)
7- CB-268 (MH-3-5-1)
8- CB-175 and CB-339 (MH-3-6-2)
9- CB-281 (MH-3-7-1)
10- CB-276 (MH-3-8-1)
11- CB-25 and CB-29 (MH-6-22)
12- CB-63 (MH-6-21/0)
13- CB-91 and CB-109 (MH-6-20)
14- CB-96 and CB-116 (MH-6-19)
15- CB-98 (MH-6-18/0)
16- CB-117 (MH-6-17)
17- CB-113 (MH-6-16)
18- CB-149 and CB-173 (MH-6-15)</t>
  </si>
  <si>
    <t>DAM2-02-09-SAJ-TS9-1-STR-FIR-0724</t>
  </si>
  <si>
    <t>Survey FIR for Excavation and Compaction Testing of Single Catch Basin Manholes of Storm Network, @ Zone-03
1-	CB-211 (MH-3-5)
2-	CB-235, CB-346, CB-352 and CB-362 (MH-4-3)
3-	CB-349 (MH-4-2) 
4-	CB-345 (MH-4-1)</t>
  </si>
  <si>
    <t>DAM2-02-09-SAJ-TS9-1-STR-FIR-0736</t>
  </si>
  <si>
    <t>Survey FIR for Excavation and Compaction Testing of Single Catch Basin Manholes of Storm Network, @ Zone-04 and Arterial Road
1-	CB-31 (MH-6-25)
2-	CB-279 and CB-255 (MH-1-6)</t>
  </si>
  <si>
    <t>DAM2-02-09-SAJ-TS9-1-STR-FIR-0742</t>
  </si>
  <si>
    <t>Survey FIR for Excavation and Compaction Testing of Single Catch Basin Manholes of Storm Network, @ Zone-03 and Zone-04
1-	CB-177 (MH-3-10-1)
2-	CB-341  and CB-335 (MH-3-4)
3-	CB-42 (MH-3-20)
4-	CB-35 (MH-3-21)</t>
  </si>
  <si>
    <t>DAM2-02-09-SAJ-TS9-1-STR-FIR-0753</t>
  </si>
  <si>
    <t>Survey FIR for Excavation and Compaction Testing of Single Catch Basin Manholes of Storm Network, @ Zone-03
1-	CB-333, CB-217 and CB-241 (MH-6-3)
2-	CB-368 (MH-05)
3-	CB-228 and CB-219 (MH-6-1-9)
4-	CB-223 and CB-234 (MH-6-2-8)</t>
  </si>
  <si>
    <t>DAM2-02-09-SAJ-TS9-1-STR-FIR-0759</t>
  </si>
  <si>
    <t>Survey FIR for Excavation and Compaction Testing of Single Catch Basin Manholes of Storm Network, @ Zone-03
1-	CB-243 and CB-252 (MH-6-1-8)
2-	CB-240 (MH-6-1-7)
3-	CB-288 (MH-6-1-5)
4-	CB-319 (MH-6-1-3)
5-	CB-227 (MH-6-2-6)
6-	CB-269 (MH-6-2-4)
7-	CB-148 (MH-6-2-2)
8-	CB-238, CB-342 and CB-334 (MH-6-1)
9-	CB-274 (MH-6-1-1)</t>
  </si>
  <si>
    <t>DAM2-02-09-SAJ-TS9-1-STR-FIR-0775</t>
  </si>
  <si>
    <t>Survey FIR for Excavation and Compaction Testing of Single Catch Basin Manholes of Storm Network, @ Zone-02 and Zone-04
1-	CB-226 (MH-8-8)
2-	CB-212 (MH-8-9)
3-	CB-287 (MH-6-8-3)
4-	CB-229 and CB-229-1 (MH-6-8-4)
5-	CB-69 and CB-86 (MH-6-18-1)
6-	CB-341-1 (MH-3-4)
7-	CB-213 (MH-8-12)
8-	CB-178 and CB-194 (MH-8-14)
9-	CB-261 (MH-6-9-2)
10-	CB-133 and CB-282 (MH-6-9/0)
11-	CB-32 (MH-3-21)
12-	CB-320 and CB-154 (MH-6-8/0)
13-	CB-50 and CB-54 (MH-3-19)</t>
  </si>
  <si>
    <t>DAM2-02-09-SAJ-TS9-1-STR-FIR-0784</t>
  </si>
  <si>
    <t>FIR for Installation of Single Catch Basin Manhole of Storm Network, @ Zone-03 and Zone-04
1-	CB-23 and CB-27 (MH-6-24)
2-	CB-30 (MH-6-25)
3-	CB-44 (MH-6-21-1)
4-	CB-45, CB-48 and CB-57 (MH-3-17-3)
5-	CB-77, CB-92 and CB-97 (MH-3-17-2)
6-	CB-111 (MH-3-17-1)
7-	CB-56 and CB-79 (MH-3-13-3)
8-	CB-94 and CB-118 (MH-3-13-2)
9-	CB-146 (MH-3-13-1)
10-	CB-177 (MH-3-10-1)
11-	CB-296 and CB-303 (MH-3-8-1)
12-	CB-314 (MH-3-7-1)
13-	CB-329 (MH-3-6-2)
14-	CB-331 (MH-3-5-1)
15-	CB-341 (MH-3-4)
16-	CB-255 and CB-279 (MH-1-6)</t>
  </si>
  <si>
    <t>DAM2-02-09-SAJ-TS9-1-STR-FIR-0789</t>
  </si>
  <si>
    <t>Survey FIR for Excavation and Compaction Testing of Single Catch Basin Manholes of Storm Network, @ Zone-02, Zone-03 and Zone-04
1-	CB-336 (MH-6-3)
2-	CB-340 (MH-6-1)
3-	CB-242 (MH-6-2-7)
4-	CB-183 and CB-147 (MH-8-11)
5-	CB-222 (MH-8-10)
6-	CB-125 and CB-165 (MH-8-13)
7-	CB-126 and CB-152 (MH-8-15)
8-	CB-258 and CB-284 (MH-6-10)
9-	CB-210 (MH-3-9)
10-	CB-156 and CB-168 (MH-8-13)
11-	CB-197 and CB-200 (MH-3-10/0)
12-	CB-313, CB-306 and CB-310 (MH-6-8-2)
13-	CB-203 (MH-8-12)
14-	CB-30-1 (MH-6-24)
15-	CB-221 (MH-6-9-3)
16-	CB-88, CB_65 and CB-100 (MH-3-18)</t>
  </si>
  <si>
    <t>DAM2-02-09-SAJ-TS9-1-STR-FIR-0819</t>
  </si>
  <si>
    <t>FIR for Installation of Single Catch Basin Manhole of Storm Network, @ Zone-03 and Zone-04
1- CB-88 and CB-100 (MH-3-18)
2- CB-50 and CB-54 (MH-3-19)
3- CB-42 (MH-3-20)
4- CB-32 (MH-3-21)
5- CB-30-1 (MH-6-24)
6-  CB-69 and CB-86 (MH-6-18-1)
7- CB-341-1 (MH-3-4)
8- CB-334 and CB-342 (MH-6-1)
9- CB-274 (MH-6-1-1)
10- CB-319 (MH-6-1-3)
11- CB-288 (MH-6-1-5)
12- CB-240 (MH-6-1-7)
13- CB-243 (MH-6-1-8)
14- CB-219 (MH-6-1-9)
15- CB-223 and CB-234 (MH-6-2-8)
16- CB-242 (MH-6-2-7)
17- CB-269 (MH-6-2-4)</t>
  </si>
  <si>
    <t>DAM2-02-09-SAJ-TS9-1-STR-FIR-0820</t>
  </si>
  <si>
    <t>Survey FIR for Excavation and Compaction Testing of Single Catch Basin Manholes of Storm Network, @ Zone-04
1-	CB-153 (MH-3-10-1)
2-	CB-134 (MH-3-17/0)
3-	CB-65 (MH-3-19)</t>
  </si>
  <si>
    <t>DAM2-02-09-SAJ-TS9-1-STR-FIR-1041</t>
  </si>
  <si>
    <t>FIR for Installation of Catch basin Manhole of Storm Network, @ Zone-01
1:CB-52                       7:CB-24
2:CB-43                       8:CB-28
3:CB-58                       9:CB-4
4:CB-2
5:CB-5
6:CB-6</t>
  </si>
  <si>
    <t>DAM2-02-09-SAJ-TS9-1-STR-FIR-1046</t>
  </si>
  <si>
    <t xml:space="preserve">FIR for Installation of Catch Basins of Storm Network, @ Zone-04
CB-127 
CB-122 </t>
  </si>
  <si>
    <t>DAM2-02-09-SAJ-TS9-1-STR-FIR-1047</t>
  </si>
  <si>
    <t xml:space="preserve">Fir for Installation of Catch Basins of Storm Network, @ Zone-04
CB-33 
CB-105  
CB-128 </t>
  </si>
  <si>
    <t>B6.33 05 63.08</t>
  </si>
  <si>
    <t>Double Catch basin</t>
  </si>
  <si>
    <t>DAM2-02-09-SAJ-TS9-1-STR-FIR-0551</t>
  </si>
  <si>
    <t>Survey Excavation and Compaction Test FIR for Double Catch Basins of Storm Pipe Line, @ ZONE-01
1-	MH-20-6 (CB-81 (1))
2-	MH-20-4 (CB-83)
3-	 MH-20-1  (CB-102)</t>
  </si>
  <si>
    <t>DAM2-02-09-SAJ-TS9-1-STR-FIR-0725</t>
  </si>
  <si>
    <t>Survey FIR for Excavation and Compaction Testing of Double Catch Basin Manholes of Storm Network, @ Zone-01 and Zone-03
1-	CB-357 and CB-265 (MH-6-2)
2-	CB-256 (MH-4-3)
3-	CB-358 (MH-4-2)
4-	CB-244 and CB-361 (MH-4-1)
5-	CB-365 (2) (MH-3-1)
6-	CB-3 (MH-29-2)</t>
  </si>
  <si>
    <t>DAM2-02-09-SAJ-TS9-1-STR-FIR-0762</t>
  </si>
  <si>
    <t>Survey FIR for Excavation and Compaction Testing of Double Catch Basin Manholes of Storm Network, @ Zone-03
1-	CB-270 (MH-6-1-8)
2-	CB-347 (MH-6-1)</t>
  </si>
  <si>
    <t>DAM2-02-09-SAJ-TS9-1-STR-FIR-0778</t>
  </si>
  <si>
    <t>Survey FIR for Excavation and Compaction Testing of Double Catch Basin Manholes of Storm Network, @ Zone-04
1-	1- CB-37 (MH-6-25)</t>
  </si>
  <si>
    <t>DAM2-02-09-SAJ-TS9-1-STR-FIR-0792</t>
  </si>
  <si>
    <t>Survey FIR for Excavation and Compaction Testing of Double Catch Basin Manholes of Storm Network, @ Zone-03
1-	CB-166 (MH-6-5)</t>
  </si>
  <si>
    <t>DAM2-02-09-SAJ-TS9-1-STR-FIR-0823-01</t>
  </si>
  <si>
    <t>Survey FIR for Excavation and Compaction Testing of Double Catch Basin Manholes of Storm Network, @ Zone-03
1-	CB-293 (MH-6-9-2)</t>
  </si>
  <si>
    <t>DAM2-02-09-SAJ-TS9-1-STR-FIR-1042</t>
  </si>
  <si>
    <t>FIR for Installation of Double Catch basin of Storm Network, @ Zone-01
1:CB-102                  4:CB-83                     
2:CB-81(1)
3:CB-3</t>
  </si>
  <si>
    <t>B8.31 23 16.01</t>
  </si>
  <si>
    <t>Excavation of guard room type 1 &amp; 2</t>
  </si>
  <si>
    <t>DAM2-02-09-SAJ-TS9-1-STU-FIR-0003</t>
  </si>
  <si>
    <t>Inspection for survey works of excavation for bottom of replacement soil of the Guard House.</t>
  </si>
  <si>
    <t>B8.03 30 00.02</t>
  </si>
  <si>
    <t>100 mm thickness lean concrete under the foundation for Guard room Type 1 &amp; 2</t>
  </si>
  <si>
    <t>DAM2-02-09-SAJ-TS9-1-STU-FIR-0044</t>
  </si>
  <si>
    <t>Inspection of 100 mm thickness lean concrete under the foundation of Guard House.</t>
  </si>
  <si>
    <t>DAM2-02-09-SAJ-TS9-1-STU-FIR-0051</t>
  </si>
  <si>
    <t>Inspection of 100 mm thickness lean concrete under the foundation of Guard Rooms 1,2 &amp; 3.</t>
  </si>
  <si>
    <t>B8.03 30 00.01</t>
  </si>
  <si>
    <t>Footings for guard room type 1 &amp; 2</t>
  </si>
  <si>
    <t>DAM2-02-09-SAJ-TS9-1-STU-FIR-0088</t>
  </si>
  <si>
    <t>Survey Inspection of the Placement of Reinforced Concrete (C35 MPa) for the Footings of Guard House as per the attached highlighted approved drawings.</t>
  </si>
  <si>
    <t>DAM2-02-09-SAJ-TS9-1-STU-FIR-0089</t>
  </si>
  <si>
    <t>Survey Inspection of the Placement of Reinforced Concrete (C35 MPa) for the Footings of Guard Rooms 1,2 and 3 as per the attached highlighted approved drawings</t>
  </si>
  <si>
    <t>Reinforced Concrete columns for guard room type 1 &amp; 2</t>
  </si>
  <si>
    <t>DAM2-02-09-SAJ-TS9-1-STU-FIR-0093</t>
  </si>
  <si>
    <t>Survey Inspection of the Placement of Reinforced Concrete (C35 MPa) and Formwork for the Columns (up to 9.90 Level) of Guard House.</t>
  </si>
  <si>
    <t>DAM2-02-09-SAJ-TS9-1-STU-FIR-0095</t>
  </si>
  <si>
    <t>Survey Inspection of the Placement of Reinforced Concrete (C35 MPa) and Formwork for the Columns (up to Attached survey levels) of Guard Room 1,2 and 3.</t>
  </si>
  <si>
    <t>B8.07 13 13.01</t>
  </si>
  <si>
    <t>Water proofing Membrane with 50mm screed protection fc' 20MPa for guard room type 1 &amp; 2</t>
  </si>
  <si>
    <t>DAM2-02-09-SAJ-TS9-1-STU-FIR-0057</t>
  </si>
  <si>
    <t>Inspection of the Waterproofing Membrane (4mm thick) with 50 mm Screed Protection (20 MPa) over the lean concrete at the Guard House.</t>
  </si>
  <si>
    <t>DAM2-02-09-SAJ-TS9-1-STU-FIR-0058</t>
  </si>
  <si>
    <t>Inspection of the Waterproofing Membrane (4mm thick) with 50 mm Screed Protection (20 MPa) over the lean concrete at the Guard Rooms 1,2&amp;3.</t>
  </si>
  <si>
    <t>B8.07 13 13.02</t>
  </si>
  <si>
    <t>Water proofing Membrane with protection board for guard room type 1 &amp; 2</t>
  </si>
  <si>
    <t>DAM2-02-09-SAJ-TS9-1-STU-FIR-0108</t>
  </si>
  <si>
    <t>Inspection of the Waterproofing Membrane (4mm thick) with Protection board over the RC Concrete Footing and Columns of Guard Rooms as per attached Approved Drawing.</t>
  </si>
  <si>
    <t>DAM2-02-09-SAJ-TS9-1-STU-FIR-0109</t>
  </si>
  <si>
    <t>Inspection of the Waterproofing Membrane (4mm thick) with Protection board over the RC Concrete Footing and Columns of Guard House up to 9.80m Level as per Attached Approved Drawing.</t>
  </si>
  <si>
    <t>As-built Qty for IPC-5</t>
  </si>
  <si>
    <t>As-built Qty for IPC-6</t>
  </si>
  <si>
    <t>As-built qty for IPC-3</t>
  </si>
  <si>
    <t>As-built qty for IPC-5</t>
  </si>
  <si>
    <t>As-built qty for IPC-6</t>
  </si>
  <si>
    <t>As-built qty for IPC-7</t>
  </si>
  <si>
    <t>2 (9)</t>
  </si>
  <si>
    <t>5(23)</t>
  </si>
  <si>
    <t>13(98)</t>
  </si>
  <si>
    <t>12-Sep-26 A</t>
  </si>
  <si>
    <t>قلة عدد العمالة والمعدات وتوقف مقاول الباطن</t>
  </si>
  <si>
    <t>DAM2-02-09-SAJ-TS9-1-ROD-FIR-0635</t>
  </si>
  <si>
    <t>Inspection for survey works and compaction testing of Aggregate Base Course layer (20 cm) at Asphalt Plot D (Part 10).</t>
  </si>
  <si>
    <t>DAM2-02-09-SAJ-TS9-1-ROD-FIR-0631</t>
  </si>
  <si>
    <t>Inspection for Placement of 1st layer (7.5 cm) of Asphalt Bituminous Base course (Grading I – Class A) at Asphalt Plot D Part: 8 as per attached survey data.</t>
  </si>
  <si>
    <t>DAM2-02-09-SAJ-TS9-1-ROD-FIR-0633</t>
  </si>
  <si>
    <t>Inspection for Placement of 2nd layer (7.5 cm) of Asphalt Bituminous Base course (Grading I – Class A) at Asphalt Plot D Part: 7 as per attached survey data.</t>
  </si>
  <si>
    <t>DAM2-02-09-SAJ-TS9-1-ROD-FIR-0636</t>
  </si>
  <si>
    <t>Inspection for Placement of 1st layer (7 cm) of Asphalt Bituminous Base course (Grading I – Class A) at Road 1 station (0+054 to 0+740) as per attached survey data.</t>
  </si>
  <si>
    <t>DAM2-02-09-SAJ-TS9-1-ELE-FIR-0066</t>
  </si>
  <si>
    <t>FIR for Concrete Pouring of Duct bank for Street Lighting UPVC (4xØ110mm), at Road (RD-03). ).@ Sta. 0+050 .Zone-4
1)	 “ST-Duct Bank-7”</t>
  </si>
  <si>
    <t>Cable, Copper 4x10mm2/ CU/XLPE/SWA/PVC + 1x10mm2 CU/PVC</t>
  </si>
  <si>
    <t>DAM2-02-09-SAJ-TS9-1-ELE-FIR-0067</t>
  </si>
  <si>
    <t>Survey for Excavation for Cable Trench and Sand Bedding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</si>
  <si>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DAM2-02-09-SAJ-TS9-1-ELE-FIR-0069</t>
  </si>
  <si>
    <t>FIR for Cable (4x10mm2) Installation for Street Lighting Pole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</si>
  <si>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DAM2-02-09-SAJ-TS9-1-ELE-FIR-0062</t>
  </si>
  <si>
    <t>Survey for Excavation and Gravel Bedding Placement for Lighting Pole Foundation at Road (RD-03). Zone-1
Pole Number: -
1)	FP-21-1/5/1R       10)   FP-21-1/6/8Y
2)	FP-21-1/5/2Y       11)   FP-21-1/6/9B
3)	FP-21-1/5/3B       12)   FP-21-1/6/10R
4)	FP-21-1/5/4R       13)   FP-21-1/6/11Y
5)	FP-21-1/5/5Y       14)   FP-21-1/6/12B
6)	FP-21-1/5/6B       15)   FP-21-1/6/13R
7)	FP-21-1/5/7R       16)   FP-21-1/6/14Y
8)	FP-21-1/5/8Y       17)   FP-21-1/6/15B 
9)	FP-21-1/5/9B       18)   FP-21-1/6/16R</t>
  </si>
  <si>
    <t>DAM2-02-09-SAJ-TS9-1-ELE-FIR-0068</t>
  </si>
  <si>
    <t>FIR for Survey of Concrete Foundation Installation for Lighting Pole at Road (RD-03). Zone-1
Pole Number: -
1)	FP-21-1/5/1R       10)   FP-21-1/6/8Y
2)	FP-21-1/5/2Y       11)   FP-21-1/6/9B
3)	FP-21-1/5/3B       12)   FP-21-1/6/10R
4)	FP-21-1/5/4R       13)   FP-21-1/6/11Y
5)	FP-21-1/5/5Y       14)   FP-21-1/6/12B
6)	FP-21-1/5/6B       15)   FP-21-1/6/13R
7)	FP-21-1/5/7R       16)   FP-21-1/6/14Y
8)	FP-21-1/5/8Y       17)   FP-21-1/6/15B 
9)	FP-21-1/5/9B       18)   FP-21-1/6/16R</t>
  </si>
  <si>
    <t>DAM2-02-09-SAJ-TS9-1-ELE-FIR-0077</t>
  </si>
  <si>
    <t xml:space="preserve">FIR for Survey of Installation of Electrical Pole concrete Foundation at Road (Arterial RD)Left Side. Zone-3
Pole Number: -
1)	FP-23-2/1/11Y      09)   FP-23-2/1/3B
2)	FP-23-2/1/10R      10)   FP-23-2/1/2Y
3)	FP-23-2/1/9B        11)   FP-23-2/1/1R
4)	FP-23-2/1/8Y        12)   FP-23-2/4/1R
5)	FP-23-2/1/7R        13)   FP-23-2/4/2Y
6)	FP-23-2/1/6B        14)   FP-23-2/4/3B
7)	FP-23-2/1/5Y        15)   FP-23-2/4/4R     
8)	FP-23-2/1/4R </t>
  </si>
  <si>
    <t>DAM2-02-09-SAJ-TS9-1-ELE-FIR-0082</t>
  </si>
  <si>
    <t xml:space="preserve">FIR for Assembly and Installation of Street Lighting Pole 12 meter height with 1 arm,  including the power Distribution box at Road (Arterial RD)Left Side. Zone-3
Pole Number: -
1)	FP-23-2/1/11Y      09)   FP-23-2/1/3B
2)	FP-23-2/1/10R      10)   FP-23-2/1/2Y
3)	FP-23-2/1/9B        11)   FP-23-2/1/1R
4)	FP-23-2/1/8Y        12)   FP-23-2/4/1R
5)	FP-23-2/1/7R        13)   FP-23-2/4/2Y
6)	FP-23-2/1/6B        14)   FP-23-2/4/3B
7)	FP-23-2/1/5Y        15)   FP-23-2/4/4R     
8)	FP-23-2/1/4R </t>
  </si>
  <si>
    <t>DAM2-02-09-SAJ-TS9-1-ELE-FIR-0085</t>
  </si>
  <si>
    <t>FIR for Survey of Installation of Electrical Pole concrete Foundation at Road (Arterial RD)Left Side. Zone-3
Pole Number: -
1)	FP-23-2/1/12B</t>
  </si>
  <si>
    <t>B2.26.56.19.01</t>
  </si>
  <si>
    <t>Street Lighting( LED),  Lamp Lumen: 14560, Luminare Lumen:12700 , complete with control gear and lamp, (80) WATT.</t>
  </si>
  <si>
    <t>DAM2-02-09-SAJ-TS9-1-ELE-FIR-0070</t>
  </si>
  <si>
    <t>FIR for the Installation of Street Lighting LED Luminar 140 Watt on Pole 12 meter height ,1 arm at Road (Arterial RD) Right Side. Zone-3
Pole Number :-
1)	FP-23-2/6/12B       9)   FP-23-2/6/4R
2)	FP-23-2/6/11Y      10)   FP-23-2/6/3B
3)	FP-23-2/6/10R      11)   FP-23-2/6/2Y
4)	FP-23-2/6/9B        12)   FP-23-2/6/1R
5)	FP-23-2/6/8Y        13)   FP-23-2/5/1R
6)	FP-23-2/6/7R        14)   FP-23-2/5/2Y
7)	FP-23-2/6/6B        15)   FP-23-2/5/3B
8)	FP-23-2/6/5Y        16)   FP-23-2/5/4R</t>
  </si>
  <si>
    <t>DAM2-02-09-SAJ-TS9-1-ELE-FIR-0073</t>
  </si>
  <si>
    <t>FIR for the Installation of Street Lighting LED Luminar 80 Watt on Pole 10 meter height ,1 arm at Road (RD-01) Right Side. Zone-1
Pole Number :-
1)	FP-22-2/4/2Y          8)   FP-22-2/4/10R
2)	FP-22-2/4/3B          9)   FP-22-2/4/11Y
3)	FP-22-2/4/4R        10)   FP-22-2/4/12B
4)	FP-22-2/4/5Y        11)   FP-22-2/4/13R
5)	FP-22-2/4/6B       
6)	FP-22-2/4/7R
7)	FP-22-2/4/8Y</t>
  </si>
  <si>
    <t>DAM2-02-09-SAJ-TS9-1-ELE-FIR-0074</t>
  </si>
  <si>
    <t>FIR for the Installation of Street Lighting LED Luminar 80 Watt on Pole 10 meter height ,1 arm at Road (RD-01) Right Side. Zone-1
Pole Number :-
1)	FP-22-2/4/14Y          8)   FP-22-2/4/21B
2)	FP-22-2/4/15B          9)   FP-22-2/4/22R
3)	FP-22-2/4/16R        10)   FP-22-2/4/23Y
4)	FP-22-2/4/17Y        11)   FP-22-2/4/24B
5)	FP-22-2/4/18B        12)   FP-22-2/4/25R
6)	FP-22-2/4/19R        13)   FP-22-2/4/26Y
7)	FP-22-2/4/20Y        14)   FP-22-2/4/27B</t>
  </si>
  <si>
    <t>DAM2-02-09-SAJ-TS9-1-ELE-FIR-0075</t>
  </si>
  <si>
    <t>FIR for the Installation of Street Lighting LED Luminar 80 Watt on Pole 10 meter height ,1 arm at Road (RD-01) Left Side. Zone-1
Pole Number :-
1)	FP-22-2/3/13R         7)   FP-22-2/3/21B
2)	FP-22-2/3/16R         8)   FP-22-2/3/22R
3)	FP-22-2/3/17Y         9)   FP-22-2/3/23Y
4)	FP-22-2/3/18B       10)   FP-22-2/3/24B
5)	FP-22-2/3/19R       11)   FP-22-2/3/25R
6)	FP-22-2/3/20Y       12)   FP-22-2/3/26Y
                               13)   FP-22-2/3/27B</t>
  </si>
  <si>
    <t>DAM2-02-09-SAJ-TS9-1-ELE-FIR-0076</t>
  </si>
  <si>
    <t xml:space="preserve">FIR for the Installation of Street Lighting LED Luminar 80 Watt on Pole 10 meter height ,1 arm at Road (RD-01) Left Side. Zone-1
Pole Number :-
1)	FP-22-2/3/28R         8)   FP-22-2/3/36B
2)	FP-22-2/3/29Y         9)   FP-22-2/3/37R
3)	FP-22-2/3/30B       10)   FP-22-2/4/9B
4)	FP-22-2/3/31R       11)   FP-22-2/4/28R 
5)	FP-22-2/3/32Y       12)   FP-22-2/4/29Y
6)	FP-22-2/3/33B       13)   FP-22-2/4/30B
7)	FP-22-2/3/34R      </t>
  </si>
  <si>
    <t>DAM2-02-09-SAJ-TS9-1-TEL-FIR-0017</t>
  </si>
  <si>
    <t>FIR for Concrete Pouring of Road crossing ducts, (6*50mm) HDPE at Road (RD-03). @ Sta. 0+055.35- # “TL-Duct Bank-08”</t>
  </si>
  <si>
    <t>DAM2-02-09-SAJ-TS9-1-POT-FIR-0097</t>
  </si>
  <si>
    <t>Survey and Mechanical Fir for installation and laying of Potable Water Network Branch Line from HDPE Fitting-199 TO HDPE Fitting-110 and HDPE Fitting-150 To HDPE Fitting-149 at RD#2 ZONE :4</t>
  </si>
  <si>
    <t>DAM2-02-09-SAJ-TS9-1-STU-FIR-0232</t>
  </si>
  <si>
    <t>Survey Inspection of Formwork and Placement of Reinforced Concrete (C35 MPa) for base of the electric trench &amp; drain trench inside the Potable water pump station.</t>
  </si>
  <si>
    <t>DAM2-02-09-SAJ-TS9-1-STU-FIR-0237</t>
  </si>
  <si>
    <t>Survey Inspection of Formwork and Placement of Reinforced Concrete (C35 MPa) for the Bottom Slab of Potable Water Tank.</t>
  </si>
  <si>
    <t>DAM2-02-09-SAJ-TS9-1-SEW-FIR-1323</t>
  </si>
  <si>
    <t>Mechanical FIR for Final Air testing of GRP Sewerage Drainage PIPE from
MH-A-18-5-1 to MH-A-18-5/0, dia 150 mm
ZONE-04</t>
  </si>
  <si>
    <t>DAM2-02-09-SAJ-TS9-1-SEW-FIR-1322</t>
  </si>
  <si>
    <t>Mechanical FIR for Final Air testing of GRP Sewerage Drainage PIPE from
MH-A-18-3/0 to MH-A-18-3-1, dia 150 mm
ZONE-04</t>
  </si>
  <si>
    <t>DAM2-02-09-SAJ-TS9-1-SEW-FIR-1317</t>
  </si>
  <si>
    <t>Survey FIR for Backfill and Compaction Testing 10th Layer above the Sewerage Pipeline from 
MH-B-26 TO MH-B-27, dia 200 mm B5.33 31 00.02.03
@ ZONE-01</t>
  </si>
  <si>
    <t>DAM2-02-09-SAJ-TS9-1-SEW-FIR-1318</t>
  </si>
  <si>
    <t>Survey FIR for Backfill and Compaction Testing 11th Layer above the Sewerage Pipeline from 
MH-B-23 TO MH-B-24, dia 200 mm
MH-B-24 TO MH-B-25, dia 200 mm
MH-B-25 TO MH-B-26, dia 200 mm
@ ZONE-01</t>
  </si>
  <si>
    <t>DAM2-02-09-SAJ-TS9-1-SEW-FIR-1315</t>
  </si>
  <si>
    <t>Survey FIR for Excavation and Compaction Testing of Sewerage Drainage Manhole’s
MH-B-12-2-1
@ ZONE-01</t>
  </si>
  <si>
    <t>DAM2-02-09-SAJ-TS9-1-SEW-FIR-1321</t>
  </si>
  <si>
    <t>FIR for Installation of base of Sewerage Drainage Manhole’s
MH-B-12-2-1 (B5 33.05.13.01)
@ ZONE-01</t>
  </si>
  <si>
    <t>Survey FIR for Excavation and Compaction Testing of Sewerage Drainage Manhole’s
MH-B-9
MH-B-10
@ ZONE-01</t>
  </si>
  <si>
    <t>FIR for Installation of base of Sewerage Drainage Manhole’s
MH-B-9  (B5 33.05.13.05)
MH-B-10 (B5 33.05.13.05)
@ ZONE-01</t>
  </si>
  <si>
    <t>Survey FIR for Excavation and Compaction Testing of Sewerage Drainage Manhole’s
MH-B-7
MH-B-8
@ ZONE-01</t>
  </si>
  <si>
    <t>FIR for Installation of base of Sewerage Drainage Manhole’s
MH-B-7 (B5 33.05.13.07)
MH-B-8 (B5 33.05.13.07)
@ ZONE-01</t>
  </si>
  <si>
    <t>DAM2-02-09-SAJ-TS9-1-STR-FIR-0875-01</t>
  </si>
  <si>
    <t>DAM2-02-09-SAJ-TS9-1-STR-FIR-1077</t>
  </si>
  <si>
    <t>Survey and Mechanical FIR for installation and laying of Storm Pipe Line from MH-17-1 TO MH-17-0 station (0+020.7 to 0+060.7) @ ZONE-02</t>
  </si>
  <si>
    <t>DAM2-02-09-SAJ-TS9-1-STR-FIR-0860-01</t>
  </si>
  <si>
    <t>DAM2-02-09-SAJ-TS9-1-STR-FIR-1089</t>
  </si>
  <si>
    <t>Survey FIR for Backfill and Compaction Testing 5th Layer above the Storm Drainage from
MH-28 TO MH-28-1
MH-29-1 TO MH-29-2 (Station 0+040.84 to 0+084.94) 
@ Road 1 -  ZONE-01</t>
  </si>
  <si>
    <t>DAM2-02-09-SAJ-TS9-1-STR-FIR-1088</t>
  </si>
  <si>
    <t>Survey FIR for Backfill and Compaction Testing 4th Layer above the Storm Drainage from
MH-28 TO MH-28-1
MH-29-1 TO MH-29-2 (Station 0+040.84 to 0+084.94) 
@ Road 1 -  ZONE-01</t>
  </si>
  <si>
    <t>DAM2-02-09-SAJ-TS9-1-STR-FIR-1075</t>
  </si>
  <si>
    <t>Survey and Backfill Compaction Test FIR for the 1st Layer of Sand Covering above the Pipeline of the Storm Network from:
MH-3-14 TO MH-3-15  dia 1100 mm
MH-3-17-1 To MH-3-17-2  dia 600 mm
@ Zone-04.</t>
  </si>
  <si>
    <t>DAM2-02-09-SAJ-TS9-1-STR-FIR-1076</t>
  </si>
  <si>
    <t>Survey and Backfill Compaction Test FIR for the 2nd Layer above the Pipeline of the Storm Network from MH-3-14 TO MH-3-15 &amp; MH-3-15 TO MH-3-16 @ Zone-04.</t>
  </si>
  <si>
    <t>DAM2-02-09-SAJ-TS9-1-STR-FIR-0101</t>
  </si>
  <si>
    <t>Survey and Backfill Compaction Test FIR for the 3rd Layer above the Pipeline of the Storm Network from:
MH-6-18 TOMH-6-19 DIA 1200 mm
@ Zone-04</t>
  </si>
  <si>
    <t>DAM2-02-09-SAJ-TS9-1-STR-FIR-1101</t>
  </si>
  <si>
    <t>Survey and Backfill Compaction Test FIR for the 3rd Layer above the Pipeline of the Storm Network from:
MH-6-13 To MH-6-14 DIA 1400 mm
MH-6-15 TO MH-6-16 DIA 1400 mm
@ Zone-04</t>
  </si>
  <si>
    <t>DAM2-02-09-SAJ-TS9-1-STR-FIR-0938-01</t>
  </si>
  <si>
    <t>DAM2-02-09-SAJ-TS9-1-STR-FIR-0971-01</t>
  </si>
  <si>
    <t>DAM2-02-09-SAJ-TS9-1-STR-FIR-1086</t>
  </si>
  <si>
    <t>Survey FIR for Excavation and Compaction Testing UPVC Pipe Line for Catch Basins of Storm Network, @ Zone-03 
CB-235 to CB-362 &amp; CB-346 TO CB-352 &amp; CB-352 TO MH-4-3 
CB-351 TO CB-361 &amp; CB-345 TO CB-244 (MH-4-1)</t>
  </si>
  <si>
    <t>DAM2-02-09-SAJ-TS9-1-STR-FIR-1087</t>
  </si>
  <si>
    <t>Survey FIR for Sand Bedding and Compaction Testing UPVC Pipe Line for Catch Basins of Storm Network, @ Zone-03 
CB-235 to CB-362 &amp; CB-346 TO CB-352 &amp; CB-352 TO MH-4-3 
CB-351 TO CB-361 &amp; CB-345 TO CB-244 (MH-4-1)</t>
  </si>
  <si>
    <t>DAM2-02-09-SAJ-TS9-1-STR-FIR-1098</t>
  </si>
  <si>
    <t>Survey and Mechanical FIR for installation and laying of UPVC Pipe Line for Catch Basins of Storm Network, @ Zone-03 
CB-235 to CB-362 &amp; CB-346 TO CB-352 &amp; CB-352 TO MH-4-3 
CB-351 TO CB-361 &amp; CB-345 TO CB-244 (MH-4-1)</t>
  </si>
  <si>
    <t xml:space="preserve">Survey and Mechanical Fir for Installation of  UPVC Pipe Line for Catch Basin of Storm Network, @ Zone-04 
CB-65 TO MH-3-19 </t>
  </si>
  <si>
    <t>DAM2-02-09-SAJ-TS9-1-STR-FIR-1104</t>
  </si>
  <si>
    <t>Survey FIR for Excavation and Compaction Testing UPVC Pipe Line for Catch Basins of Storm Network, @ Zone-03 
CB-253 to CB-357 (MH-6-2)
CB-362 TO MH-4-3</t>
  </si>
  <si>
    <t>DAM2-02-09-SAJ-TS9-1-STR-FIR-1105</t>
  </si>
  <si>
    <t>Survey FIR for Sand Bedding and Compaction Testing UPVC Pipe Line for Catch Basins of Storm Network, @ Zone-03 
CB-253 to CB-357 (MH-6-2)
CB-362 TO MH-4-3</t>
  </si>
  <si>
    <t>DAM2-02-09-SAJ-TS9-1-STR-FIR-1106</t>
  </si>
  <si>
    <t>Survey FIR for Excavation and Compaction Testing UPVC Pipe Line for Catch Basins of Storm Network, @ Zone-03 
CB-244 to MH-4-1
CB-357 TO CB-265 &amp; CB-265 TO MH-6-2
CB-361 TO MH-4-1</t>
  </si>
  <si>
    <t>DAM2-02-09-SAJ-TS9-1-STR-FIR-1107</t>
  </si>
  <si>
    <t>Survey FIR for Sand Bedding and Compaction Testing UPVC Pipe Line for Catch Basins of Storm Network, @ Zone-03 
CB-244 to MH-4-1
CB-357 TO CB-265 &amp; CB-265 TO MH-6-2
CB-361 TO MH-4-1</t>
  </si>
  <si>
    <t>DAM2-02-09-SAJ-TS9-1-STR-FIR-1080</t>
  </si>
  <si>
    <t>Survey FIR for Excavation and Compaction Testing of Storm Pipeline Manholes 
1:MH-17-1
2:MH-17-2
3:MH-18-2
4:MH-18-3</t>
  </si>
  <si>
    <t>DAM2-02-09-SAJ-TS9-1-STR-FIR-1093</t>
  </si>
  <si>
    <t>FIR for Installation of base of Manhole Storm network
1:MH-17-1
2:MH-17-2
3:MH-18-2
4:MH-18-3</t>
  </si>
  <si>
    <t>DAM2-02-09-SAJ-TS9-1-STR-FIR-1084</t>
  </si>
  <si>
    <t>Survey FIR for Excavation and Compaction Testing of Storm Pipeline Manhole 
1:MH-18-1</t>
  </si>
  <si>
    <t>DAM2-02-09-SAJ-TS9-1-STR-FIR-1097</t>
  </si>
  <si>
    <t>FIR for Installation of base of Manhole Storm network
1:MH-18-1</t>
  </si>
  <si>
    <t>B6.33 05 13.08</t>
  </si>
  <si>
    <t>Manhole dia 2000mm depth 3.51 - 4.5m</t>
  </si>
  <si>
    <t>DAM2-02-09-SAJ-TS9-1-STR-FIR-1078</t>
  </si>
  <si>
    <t>Survey FIR for Excavation and Compaction Testing of Storm Pipeline Manholes 
1:MH-17</t>
  </si>
  <si>
    <t>DAM2-02-09-SAJ-TS9-1-STR-FIR-1091</t>
  </si>
  <si>
    <t>FIR for Installation of base of Manhole Storm network
1:MH-17</t>
  </si>
  <si>
    <t>B6.33 05 13.09</t>
  </si>
  <si>
    <t>Manhole dia 2000mm depth 4.51 - 5.5m</t>
  </si>
  <si>
    <t>DAM2-02-09-SAJ-TS9-1-STR-FIR-1082</t>
  </si>
  <si>
    <t>Survey FIR for Excavation and Compaction Testing of Storm Pipeline Manhole 
1:MH-18</t>
  </si>
  <si>
    <t>DAM2-02-09-SAJ-TS9-1-STR-FIR-1095</t>
  </si>
  <si>
    <t>FIR for Installation of base of Manhole Storm network
1:MH-18</t>
  </si>
  <si>
    <t>DAM2-02-09-SAJ-TS9-1-STU-FIR-0236</t>
  </si>
  <si>
    <t>Survey Inspection of Formwork and Placement of Reinforced Concrete (C35 MPa) for the Walls (including chamber) and Top Slab of the Box Culvert Segment 26.</t>
  </si>
  <si>
    <t>DAM2-02-09-SAJ-TS9-1-STU-FIR-0250</t>
  </si>
  <si>
    <t>Survey Inspection of Formwork and Placement of Reinforced Concrete (C35 MPa) for the Walls and Top Slab of the Box Culvert Segment 31.</t>
  </si>
  <si>
    <t>DAM2-02-09-SAJ-TS9-1-STU-FIR-0249</t>
  </si>
  <si>
    <t>Inspection of Steel Reinforcement (including all required embedded items) Prior to Concrete Placement for the Walls and Top Slab of Box Culvert Segment 31.</t>
  </si>
  <si>
    <t xml:space="preserve">FIR for installation of Single Catch Basin of Storm Network, @ Zone-03 
1: CB-349
2: CB-362 </t>
  </si>
  <si>
    <t>DAM2-02-09-SAJ-TS9-1-STR-FIR-1110</t>
  </si>
  <si>
    <t>Survey FIR for Excavation and compaction testing for Catch Basin of Storm Network, @ Zone-03 
1: CB-253 (MH-6-2)</t>
  </si>
  <si>
    <t>DAM2-02-09-SAJ-TS9-1-STR-FIR-1108</t>
  </si>
  <si>
    <t xml:space="preserve">FIR for installation of Double Catch Basin of Storm Network, @ Zone-03 
1: CB-244 
2: CB-256 
3: CB-265
4: CB-357
5: CB-361 </t>
  </si>
  <si>
    <t>50 mm thickness lean concrete under slab on grade for Guard room Type 1 &amp; 2</t>
  </si>
  <si>
    <t>DAM2-02-09-SAJ-TS9-1-STU-FIR-0244</t>
  </si>
  <si>
    <t>Inspection for 50 mm plain concrete below the grade beams (G.B.1, G.B.2 &amp; G.B.3) of the Guard house and Guard rooms.</t>
  </si>
  <si>
    <t>Pump &amp; Lift Station</t>
  </si>
  <si>
    <t>DAM2-02-09-SAJ-TS9-1-ROD-FIR-0642-00</t>
  </si>
  <si>
    <t>Inspection for survey works and compaction testing of the Subgrade layer (30 cm) at Asphalt Plot D (Part 10).</t>
  </si>
  <si>
    <t>DAM2-02-09-SAJ-TS9-1-ROD-FIR-0644-00</t>
  </si>
  <si>
    <t>Inspection for survey works and compaction testing of the Subgrade layer (30 cm) at Asphalt Plot D (Part 11).</t>
  </si>
  <si>
    <t>DAM2-02-09-SAJ-TS9-1-ROD-FIR-0640</t>
  </si>
  <si>
    <t>Inspection for survey works and compaction testing of Aggregate Base Course layer (20 cm) at Asphalt Plot D (Part 11).</t>
  </si>
  <si>
    <t>DAM2-02-09-SAJ-TS9-1-ROD-FIR-0645</t>
  </si>
  <si>
    <t>Inspection for survey works and compaction testing of Aggregate Base Course layer (20 cm) at Asphalt Plot D (Part 12).</t>
  </si>
  <si>
    <t>DAM2-02-09-SAJ-TS9-1-ROD-FIR-0646</t>
  </si>
  <si>
    <t>Inspection for survey works and compaction testing of Aggregate Base Course layer (20 cm) at Asphalt Plot D (Part 13).</t>
  </si>
  <si>
    <t>DAM2-02-09-SAJ-TS9-1-ROD-FIR-0647</t>
  </si>
  <si>
    <t>Inspection for survey works and compaction testing of Aggregate Base Course layer (20 cm) at Asphalt Plot D (Part 14).</t>
  </si>
  <si>
    <t>B1.2.32 16.13.01</t>
  </si>
  <si>
    <t>Curb Stone, Type K1</t>
  </si>
  <si>
    <t>DAM2-02-09-SAJ-TS9-1-ROD-FIR-0638</t>
  </si>
  <si>
    <t>Survey FIR for installation of Curb Stones (Type K1) at Right Arterial Road (Part 1) B/S Station (0+090 to 0+520).</t>
  </si>
  <si>
    <t>DAM2-02-09-SAJ-TS9-1-ELE-FIR-0110</t>
  </si>
  <si>
    <t>FIR for Concrete Pouring of Duct bank for LV cables UPVC (2xØ110mm), at Road (RD-02) ,Sta.1+292.80, @Zone-4
1)	 “LV-Duct Bank-05”</t>
  </si>
  <si>
    <t>DAM2-02-09-SAJ-TS9-1-ELE-FIR-0125</t>
  </si>
  <si>
    <t>FIR for Concrete Pouring of Duct bank for LV cables UPVC (2xØ110mm),  at Road (RD-04). ),Sta.0+331.50, @Zone-4
1)	 “LV-Duct Bank-09”</t>
  </si>
  <si>
    <t>DAM2-02-09-SAJ-TS9-1-ELE-FIR-0126</t>
  </si>
  <si>
    <t>FIR for Concrete Pouring of Duct bank for LV cables UPVC (4xØ110mm), at Road (RD-04). ), Sta. 0+016.9 @Zone-4
1)	 “LV-Duct Bank-10”</t>
  </si>
  <si>
    <t>B2.33 71 00 01 03</t>
  </si>
  <si>
    <t>Duct bank for LV cables UPVC (6xØ110mm)</t>
  </si>
  <si>
    <t>DAM2-02-09-SAJ-TS9-1-ELE-FIR-0113</t>
  </si>
  <si>
    <t>FIR for Concrete Pouring of Duct bank for LV cables UPVC (6xØ110mm), at Road (RD-02). ) ,Sta.1+209.60, @Zone-4
1)	 “LV-Duct Bank-04”</t>
  </si>
  <si>
    <t>DAM2-02-09-SAJ-TS9-1-ELE-FIR-0093</t>
  </si>
  <si>
    <t>FIR for Assembly and Installation of Street Lighting Pole 10 meter height with 1 arm,  including the power Distribution box, at Road (RD-03). Zone-4
Pole Number: -
1)	FP-21-1/5/1R       10)   FP-21-1/6/8Y
2)	FP-21-1/5/2Y       11)   FP-21-1/6/9B
3)	FP-21-1/5/3B       12)   FP-21-1/6/10R
4)	FP-21-1/5/4R       13)   FP-21-1/6/11Y
5)	FP-21-1/5/5Y       14)   FP-21-1/6/12B
6)	FP-21-1/5/6B       15)   FP-21-1/6/13R
7)	FP-21-1/5/7R       16)   FP-21-1/6/14Y
8)	FP-21-1/5/8Y       17)   FP-21-1/6/15B 
9)	FP-21-1/5/9B       18)   FP-21-1/6/16R</t>
  </si>
  <si>
    <t>DAM2-02-09-SAJ-TS9-1-ELE-FIR-0099</t>
  </si>
  <si>
    <t>Survey for Excavation and Gravel Bedding Placement for Lighting Pole Foundation at Road (RD-03). Zone-4
Pole Number: -
1)	FP-21-1/4/1R       2)   FP-21-1/6/7R</t>
  </si>
  <si>
    <t>DAM2-02-09-SAJ-TS9-1-ELE-FIR-0101</t>
  </si>
  <si>
    <t>Survey for Excavation and Gravel Bedding Placement for Lighting Pole Foundation at Road (RD-02),Left Side. Zone-4
Pole Number: -
1)	FP-22-1/3/14Y      10)  FP-21-1/6/6B
2)	FP-22-1/3/15B      11)  FP-21-1/6/5Y
3)	FP-21-1/4/8Y        12)  FP-21-1/6/4R
4)	FP-21-1/4/7R        13)  FP-21-1/6/3B  
5)	FP-21-1/4/6B        14)  FP-21-1/6/2Y
6)	FP-21-1/4/5Y        15)  FP-21-1/6/1R
7)	FP-21-1/4/4R        16)  FP-21-1/1/1R
8)	FP-21-1/4/3B
9)	FP-21-1/4/2Y</t>
  </si>
  <si>
    <t>DAM2-02-09-SAJ-TS9-1-ELE-FIR-0114</t>
  </si>
  <si>
    <t>FIR for Survey of Concrete Foundation Installation for Lighting Pole, at Road (RD-03). Zone-4
Pole Number: -
1)	FP-21-1/4/1R       2)   FP-21-1/6/7R</t>
  </si>
  <si>
    <t>DAM2-02-09-SAJ-TS9-1-ELE-FIR-0115</t>
  </si>
  <si>
    <t>FIR for Survey of Concrete Foundation Installation for Lighting Pole, at Road (RD-02),Left Side. Zone-4
Pole Number: -
1)	FP-22-1/3/14Y      10)  FP-21-1/6/6B
2)	FP-22-1/3/15B      11)  FP-21-1/6/5Y
3)	FP-21-1/4/8Y        12)  FP-21-1/6/4R
4)	FP-21-1/4/7R        13)  FP-21-1/6/3B  
5)	FP-21-1/4/6B        14)  FP-21-1/6/2Y
6)	FP-21-1/4/5Y        15)  FP-21-1/6/1R
7)	FP-21-1/4/4R        16)  FP-21-1/1/1R
8)	FP-21-1/4/3B
9)	FP-21-1/4/2Y</t>
  </si>
  <si>
    <t>DAM2-02-09-SAJ-TS9-1-ELE-FIR-0120</t>
  </si>
  <si>
    <t>Survey and Compaction FIR for Backfill around the Electrical Pole concrete Foundation, Layer-Final at Road (RD-03). Zone-4
Pole Number: -
1)	FP-21-1/5/1R       10)   FP-21-1/6/8Y
2)	FP-21-1/5/2Y       11)   FP-21-1/6/9B
3)	FP-21-1/5/3B       12)   FP-21-1/6/10R
4)	FP-21-1/5/4R       13)   FP-21-1/6/11Y
5)	FP-21-1/5/5Y       14)   FP-21-1/6/12B
6)	FP-21-1/5/6B       15)   FP-21-1/6/13R
7)	FP-21-1/5/7R       16)   FP-21-1/6/14Y
8)	FP-21-1/5/8Y       17)   FP-21-1/6/15B 
9)	FP-21-1/5/9B       18)   FP-21-1/6/16R</t>
  </si>
  <si>
    <t>DAM2-02-09-SAJ-TS9-1-ELE-FIR-0087</t>
  </si>
  <si>
    <t xml:space="preserve">Survey and Compaction FIR for Backfill around the Electrical Pole concrete Foundation, Layer-Final at Road (Arterial RD)Left Side. Zone-3
Pole Number: -
1)	FP-23-2/1/11Y      09)   FP-23-2/1/3B
2)	FP-23-2/1/10R      10)   FP-23-2/1/2Y
3)	FP-23-2/1/9B        11)   FP-23-2/1/1R
4)	FP-23-2/1/8Y        12)   FP-23-2/4/1R
5)	FP-23-2/1/7R        13)   FP-23-2/4/2Y
6)	FP-23-2/1/6B        14)   FP-23-2/4/3B
7)	FP-23-2/1/5Y        15)   FP-23-2/4/4R     
8)	FP-23-2/1/4R </t>
  </si>
  <si>
    <t>DAM2-02-09-SAJ-TS9-1-ELE-FIR-0092</t>
  </si>
  <si>
    <t>FIR for Assembly and Installation of Street Lighting Pole 12 meter height with 1 arm,  including the power Distribution box at Road (Arterial RD)Left Side. Zone-3
Pole Number: -
1)	FP-23-2/1/12B</t>
  </si>
  <si>
    <t>DAM2-02-09-SAJ-TS9-1-ELE-FIR-0098</t>
  </si>
  <si>
    <t>Survey and Compaction FIR for Backfill around the Electrical Pole concrete Foundation, Layer-Final at Road (Arterial RD)Left Side. Zone-3
Pole Number: -
1)	FP-23-2/1/12B</t>
  </si>
  <si>
    <t>B2.33 71 00 02 02</t>
  </si>
  <si>
    <t>Road Crossing Duct for Street Lighting cables UPVC (4xØ110mm)</t>
  </si>
  <si>
    <t>DAM2-02-09-SAJ-TS9-1-ELE-FIR-0096</t>
  </si>
  <si>
    <t>FIR for Concrete Pouring of Duct bank for Street Lighting UPVC (4xØ110mm), at Road (Arterial RD). )Sta. 0+390.30 @ Zone-3
1)	 “ST-Duct Bank-53” (Part – 1)</t>
  </si>
  <si>
    <t>DAM2-02-09-SAJ-TS9-1-ELE-FIR-0109</t>
  </si>
  <si>
    <t>FIR for Concrete Pouring of Duct bank for Street Lighting UPVC (4xØ110mm), at Road (RD-02) . )Sta. 1+303.40 @ Zone-4
1)	 “ST-Duct Bank-05”</t>
  </si>
  <si>
    <t>B3.2 22 13  16 .01</t>
  </si>
  <si>
    <t>DAM2-02-09-SAJ-TS9-1-STU-FIR-1336</t>
  </si>
  <si>
    <t>DAM2-02-09-SAJ-TS9-1-SEW-FIR-1331</t>
  </si>
  <si>
    <t>Mechanical FIR for Final Air testing of GRP Sewerage Drainage PIPE from
MH-A-14-5 to MH-A-14-5-1, dia 150 mm
MH-A-18-5/0 to MH-A-18-5-1, dia 150 mm duplicate in FIR # 1323
ZONE-04</t>
  </si>
  <si>
    <t>DAM2-02-09-SAJ-TS9-1-SEW-FIR-1332</t>
  </si>
  <si>
    <t>Mechanical FIR for Final Air testing of GRP Sewerage Drainage PIPE from
MH-B-36/0 to MH-B-36-1, dia 150 mm
ZONE-01</t>
  </si>
  <si>
    <t>DAM2-02-09-SAJ-TS9-1-SEW-FIR-1335</t>
  </si>
  <si>
    <t>Mechanical FIR for Final Air testing of GRP Sewerage Drainage PIPE from
MH-B-31-0 to MH-B-31-1
@ RD-1 , ZONE-01</t>
  </si>
  <si>
    <t>DAM2-02-09-SAJ-TS9-1-SEW-FIR-1334</t>
  </si>
  <si>
    <t>Mechanical FIR for Final Air testing of GRP Sewerage Drainage PIPE from
MH-A-14-3 to MH-A-14-3-1
@ RD-4 , ZONE-04</t>
  </si>
  <si>
    <t>DAM2-02-09-SAJ-TS9-1-SEW-FIR-1330</t>
  </si>
  <si>
    <t>Mechanical FIR for Final Air testing of GRP Sewerage Drainage PIPE from
MH-A-18-3/0 to MH-A-18-4
ZONE-04</t>
  </si>
  <si>
    <t>DAM2-02-09-SAJ-TS9-1-SEW-FIR-1333</t>
  </si>
  <si>
    <t>DAM2-02-09-SAJ-TS9-1-STR-FIR-1150</t>
  </si>
  <si>
    <t>Mechanical FIR for Final Air testing of GRP Storm Drainage PIPE from
MH-28-2 to MH-28-3
@ RD-1 , ZONE-01</t>
  </si>
  <si>
    <t>DAM2-02-09-SAJ-TS9-1-STR-FIR-1100</t>
  </si>
  <si>
    <t>Survey FIR for Backfill and Compaction Testing 7th Layer above the Storm Drainage from
MH-28 TO MH-28-1
@ Road 1 -  ZONE-01</t>
  </si>
  <si>
    <t>DAM2-02-09-SAJ-TS9-1-STR-FIR-1138</t>
  </si>
  <si>
    <t>Mechanical FIR for Final Air testing of GRP Storm Drainage PIPE from
MH-28-1 to MH-28-2
@ RD-1 , ZONE-01</t>
  </si>
  <si>
    <t>DAM2-02-09-SAJ-TS9-1-STR-FIR-1112</t>
  </si>
  <si>
    <t>Survey and Mechanical FIR for installation and laying of UPVC Pipe Line for Catch Basins of Storm Network, @ Zone-03 
CB-253 to CB-357 (MH-6-2)
CB-362 TO MH-4-3</t>
  </si>
  <si>
    <t>DAM2-02-09-SAJ-TS9-1-STR-FIR-1125</t>
  </si>
  <si>
    <t>Survey FIR for backfilling and compaction testing 2nd layer above UPVC Pipe Line for Group of Catch Basins of Storm Network Connecting to Manholes @ ZONE-01
CB-3 to CB-2 (Mh-29-2)</t>
  </si>
  <si>
    <t>DAM2-02-09-SAJ-TS9-1-STR-FIR-1130</t>
  </si>
  <si>
    <t>Survey FIR for backfilling and compaction testing of 1st layer sand covering above UPVC Pipe Line for Group of Catch Basins of Storm Network Connecting to Manholes (RD-01), @ ZONE-01
1-	MH-28-0 (CB-9 TO MH-28-0) 
3-	MH-28-2 (CB-16 TO MH-28-2)
6-	MH-20-6 (CB-67 TO CB-81(1)</t>
  </si>
  <si>
    <t>DAM2-02-09-SAJ-TS9-1-STR-FIR-1113</t>
  </si>
  <si>
    <t>Survey and Mechanical FIR for installation and laying of UPVC Pipe Line for Catch Basins of Storm Network, @ Zone-03 
CB-244 to MH-4-1
CB-357 TO CB-265 &amp; CB-265 TO MH-6-2
CB-361 TO MH-4-1</t>
  </si>
  <si>
    <t>DAM2-02-09-SAJ-TS9-1-STR-FIR-1128</t>
  </si>
  <si>
    <t>Survey FIR for backfilling and compaction testing 2nd layer above UPVC Pipe Line for Group of Catch Basins of Storm Network Connecting to Manholes (RD-01), @ ZONE-01
1- MH-20-6 (CB-81 (1) TO MH-20-6) 
2- MH-20-4 (CB-83 TO MH-20-4)
3- MH-20-1 (CB-102 TO MH-20-1)</t>
  </si>
  <si>
    <t>DAM2-02-09-SAJ-TS9-1-STU-FIR-0205-01</t>
  </si>
  <si>
    <t>DAM2-02-09-SAJ-TS9-1-STU-FIR-0252</t>
  </si>
  <si>
    <t>Survey Inspection of Formwork and Placement of Reinforced Concrete (C35 MPa) for the Walls and Top Slab of the Box Culvert Segment 30.</t>
  </si>
  <si>
    <t>DAM2-02-09-SAJ-TS9-1-STU-FIR-0251</t>
  </si>
  <si>
    <t>Inspection of Steel Reinforcement (including all required embedded items) Prior to Concrete Placement for the Walls and Top Slab of Box Culvert Segment 30.</t>
  </si>
  <si>
    <t>B6.33 05 63.01</t>
  </si>
  <si>
    <t>Size 3.0 x 3.0 m, depth 1.51-2.5 m</t>
  </si>
  <si>
    <t>DAM2-02-09-SAJ-TS9-1-STU-FIR-0257</t>
  </si>
  <si>
    <t>Inspection of Formwork and Placement of Reinforced Concrete (C35 MPa) for the Bottom Slab of the Concrete Chambers for (MH 2) in the Box Culvert Segment 30.</t>
  </si>
  <si>
    <t>B6.33 05 63.02</t>
  </si>
  <si>
    <t>Size 3.0 x 1.5 m, depth 1.51-2.5 m</t>
  </si>
  <si>
    <t>DAM2-02-09-SAJ-TS9-1-STU-FIR-0258</t>
  </si>
  <si>
    <t>Inspection of Formwork and Placement of Reinforced Concrete (C35 MPa) for the Bottom Slab of the Concrete Chambers for (MH 1) in the Box Culvert Segment 32.</t>
  </si>
  <si>
    <t>B6.33 05 63.03</t>
  </si>
  <si>
    <t xml:space="preserve">Size 2.5 x 1.5 m, depth 1.51-2.5 m </t>
  </si>
  <si>
    <t>DAM2-02-09-SAJ-TS9-1-STU-FIR-0256</t>
  </si>
  <si>
    <t>Inspection of Formwork and Placement of Reinforced Concrete (C35 MPa) for the Bottom Slab of the Concrete Chambers for (MH 3) in the Box Culvert Segment 26.</t>
  </si>
  <si>
    <t>B6.33 05 63.04</t>
  </si>
  <si>
    <t xml:space="preserve">Size 2.0 x 1.5 m, depth 2.51-3.5 m </t>
  </si>
  <si>
    <t>DAM2-02-09-SAJ-TS9-1-STU-FIR-0255</t>
  </si>
  <si>
    <t>Inspection of Formwork and Placement of Reinforced Concrete (C35 MPa) for the Bottom Slab of the Concrete Chambers for (MH 4,5,6) in the Box Culvert Segment 18,21 &amp; 23.</t>
  </si>
  <si>
    <t>B6.33 05 63.05</t>
  </si>
  <si>
    <t xml:space="preserve">Size 1.5 x 1.5 m, depth 2.51-3.5 m </t>
  </si>
  <si>
    <t>DAM2-02-09-SAJ-TS9-1-STU-FIR-0254</t>
  </si>
  <si>
    <t>Inspection of Formwork and Placement of Reinforced Concrete (C35 MPa) for the Bottom Slab of the Concrete Chambers for (MH 7,8,9) in the Box Culvert Segment 9,12 &amp; 15.</t>
  </si>
  <si>
    <t>B6.33 05 63.06</t>
  </si>
  <si>
    <t xml:space="preserve">Size 1.5 x 1.5 m, depth 3.51-4.5 m </t>
  </si>
  <si>
    <t>DAM2-02-09-SAJ-TS9-1-STU-FIR-0259</t>
  </si>
  <si>
    <t>Survey Inspection for Excavation of the Concrete Chamber for (MH 10) in the Box Culvert Segment 6.</t>
  </si>
  <si>
    <t>FIR for Installation Catch Basin of Storm Network, @ Zone-03 
1: CB-253 (MH-6-2)</t>
  </si>
  <si>
    <t>DAM2-02-09-SAJ-TS9-1-STR-FIR-1134</t>
  </si>
  <si>
    <t>Survey and Compaction Testing FIR for Around-Backfill 4th Layer for the Listed Catch Basins of the Storm Network, @ Zone-01.
CB-2,CB-6,CB-9,CB-16,CB-67,CB-70,CB-71,CB-75</t>
  </si>
  <si>
    <t>DAM2-02-09-SAJ-TS9-1-STR-FIR-1143</t>
  </si>
  <si>
    <t>Survey and Compaction Testing FIR for Around-Backfill 5th Layer for the Listed Catch Basins of the Storm Network, @ Zone-01.
CB-62,CB-59,CB-43,CB-34,CB-14,CB-14(4),CB-5</t>
  </si>
  <si>
    <t>DAM2-02-09-SAJ-TS9-1-STR-FIR-1147</t>
  </si>
  <si>
    <t>Survey and Compaction Testing FIR for Around-Backfill 6th Layer for Catch Basins of the Storm Network, @ Zone-01.
CB-52</t>
  </si>
  <si>
    <t>DAM2-02-09-SAJ-TS9-1-STR-FIR-1122</t>
  </si>
  <si>
    <t>Survey FIR for Excavation and Compaction Testing for Double catch basins of Storm pipeline
1. MHA-20  (CB-60)
2. MHA-25  (CB-189)
3. MHA-30  (CB-21)
ZONE-01</t>
  </si>
  <si>
    <t>DAM2-02-09-SAJ-TS9-1-STR-FIR-1141</t>
  </si>
  <si>
    <t xml:space="preserve">Survey and Compaction Testing FIR for Around-Backfill 6th Layer for the Listed Catch Basins of the Storm Network, @ Zone-01.
CB-3, CB-81(1), CB-102 </t>
  </si>
  <si>
    <t>DAM2-02-09-SAJ-TS9-1-STR-FIR-1142</t>
  </si>
  <si>
    <t xml:space="preserve">Survey and Compaction Testing FIR for Around-Backfill 5th Layer for Catch Basins of the Storm Network, @ Zone-01.
CB-83 </t>
  </si>
  <si>
    <t>DAM2-02-09-SAJ-TS9-1-STR-FIR-1149</t>
  </si>
  <si>
    <t>Survey FIR Installation of Double catch basins of Storm pipeline
1. MHA-20  (CB-60)
2. MHA-25  (CB-189)
3. MHA-30  (CB-21)
ZONE-01</t>
  </si>
  <si>
    <t>3(325)</t>
  </si>
  <si>
    <t>Remaining Total Cost</t>
  </si>
  <si>
    <t>Activity Status</t>
  </si>
  <si>
    <t>Cum BL Project Total Cost</t>
  </si>
  <si>
    <t xml:space="preserve">  Development of Infrastructure for phase 1 of the Logistics area - Acceleration Plan BOQ 02</t>
  </si>
  <si>
    <t>08-Sep-26 A</t>
  </si>
  <si>
    <t xml:space="preserve">  Provisional Sum</t>
  </si>
  <si>
    <t>DAM2-02-09-SAJ-TS9-1-SUR-FIR-0012-01</t>
  </si>
  <si>
    <t>FIR for Verification of Level Sheet (RD-1): From Station 00+20.00 to Station 00+830.00 Replacement Cut of 50 cm</t>
  </si>
  <si>
    <t>DAM2-02-09-SAJ-TS9-1-SUR-FIR-0048-00</t>
  </si>
  <si>
    <t>FIR for cutting (PGL - 0.8) for Part-02 Of Plot # 02 as per attached Level Sheet @ Zone-4</t>
  </si>
  <si>
    <t>DAM2-02-09-SAJ-TS9-1-SUR-FIR-0092-00</t>
  </si>
  <si>
    <t>FIR for cutting (PGL - 0.8) for Part-03 Of Plot # 02 as per attached Level Sheet @ Zone-4</t>
  </si>
  <si>
    <t>DAM2-02-09-SAJ-TS9-1-ROD-FIR-0000-00</t>
  </si>
  <si>
    <t xml:space="preserve">Survey for Cut Area all roads </t>
  </si>
  <si>
    <t>survey works and compaction testing for top of embankment fill capping layers at Road 01</t>
  </si>
  <si>
    <t>survey works and compaction testing for top of embankment fill capping layers at Road 02</t>
  </si>
  <si>
    <t>survey works and compaction testing for top of embankment fill capping in remaining roads and plots</t>
  </si>
  <si>
    <t>DAM2-02-09-SAJ-TS9-1-ROD-FIR-0649-00</t>
  </si>
  <si>
    <t>Inspection for survey works and compaction testing of the Subgrade 1st layer (15 cm) at Arterial Deceleration lane  Station (0+000 to -0+473).</t>
  </si>
  <si>
    <t>DAM2-02-09-SAJ-TS9-1-ROD-FIR-0652-00</t>
  </si>
  <si>
    <t>Inspection for survey works and compaction testing of the Subgrade (30 cm) at Road 3 Station (0+020 to 0+325).</t>
  </si>
  <si>
    <t>DAM2-02-09-SAJ-TS9-1-ROD-FIR-0653-00</t>
  </si>
  <si>
    <t>Inspection for survey works and compaction testing of the Subgrade (30 cm) at Road 2 Station (1+200 to 1+600).</t>
  </si>
  <si>
    <t>DAM2-02-09-SAJ-TS9-1-ROD-FIR-0654-00</t>
  </si>
  <si>
    <t>Inspection for survey works and compaction testing of the Subgrade (30 cm) at Road 2 Station (0+592 to 1+200).</t>
  </si>
  <si>
    <t>DAM2-02-09-SAJ-TS9-1-ROD-FIR-0656-00</t>
  </si>
  <si>
    <t>Inspection for survey works and compaction testing of the Subgrade (30 cm) at Road 4 Station (0+007 to 0+340).</t>
  </si>
  <si>
    <t>DAM2-02-09-SAJ-TS9-1-ROD-FIR-0650</t>
  </si>
  <si>
    <t>Inspection for survey works and compaction testing of the Aggregate Base Course layer (20 cm) at Arterial Road (R/S), Station (0+055 to 0+310).</t>
  </si>
  <si>
    <t>B2.33 71 00.01</t>
  </si>
  <si>
    <t>Duct bank for MV cables UPVC(2x150mm)</t>
  </si>
  <si>
    <t>DAM2-02-09-SAJ-TS9-1-ELE-FIR-0146</t>
  </si>
  <si>
    <t>FIR for Concrete Pouring of Duct bank for LV cables UPVC (6xØ110mm), at Road (RD-02), Sta.0+110.45, @Zone-3
1)	 “LV-Duct Bank-03 (a)”</t>
  </si>
  <si>
    <t>DAM2-02-09-SAJ-TS9-1-ELE-FIR-0140</t>
  </si>
  <si>
    <t>FIR for Concrete Pouring of Duct bank for LV cables UPVC (6xØ110mm), at Road (RD-02). ) ,Sta. 0+127.40, @Zone-3
1)	 “LV-Duct Bank-03”</t>
  </si>
  <si>
    <t>DAM2-02-09-SAJ-TS9-1-ELE-FIR-0131</t>
  </si>
  <si>
    <t>FIR for Assembly and Installation of Street Lighting Pole 10 meter height with 1 arm,  including the power Distribution box, at Road (RD-03). Zone-4
Pole Number: -
1)	FP-21-1/4/1R       2)   FP-21-1/6/7R</t>
  </si>
  <si>
    <t>DAM2-02-09-SAJ-TS9-1-ELE-FIR-0132</t>
  </si>
  <si>
    <t>FIR for Assembly and Installation of Street Lighting Pole 10 meter height with 1 arm,  including the power Distribution box, at Road (RD-02),Left Side. Zone-4
Pole Number: -
1)	FP-22-1/3/14Y      10)  FP-21-1/6/6B
2)	FP-22-1/3/15B      11)  FP-21-1/6/5Y
3)	FP-21-1/4/8Y        12)  FP-21-1/6/4R
4)	FP-21-1/4/7R        13)  FP-21-1/6/3B  
5)	FP-21-1/4/6B        14)  FP-21-1/6/2Y
6)	FP-21-1/4/5Y        15)  FP-21-1/6/1R
7)	FP-21-1/4/4R        16)  FP-21-1/1/1R
8)	FP-21-1/4/3B
9)	FP-21-1/4/2Y</t>
  </si>
  <si>
    <t>DAM2-02-09-SAJ-TS9-1-ELE-FIR-0133</t>
  </si>
  <si>
    <t>Survey and Compaction FIR for Backfill around the Electrical Pole concrete Foundation, Layer-final, at Road (RD-03). Zone-4
Pole Number: -
1)	FP-21-1/4/1R       2)   FP-21-1/6/7R</t>
  </si>
  <si>
    <t>DAM2-02-09-SAJ-TS9-1-ELE-FIR-0134</t>
  </si>
  <si>
    <t>Survey and Compaction FIR for Backfill around the Electrical Pole concrete Foundation, Layer-Final, at Road (RD-02),Left Side. Zone-4
Pole Number: -
1)	FP-22-1/3/14Y      10)  FP-21-1/6/6B
2)	FP-22-1/3/15B      11)  FP-21-1/6/5Y
3)	FP-21-1/4/8Y        12)  FP-21-1/6/4R
4)	FP-21-1/4/7R        13)  FP-21-1/6/3B  
5)	FP-21-1/4/6B        14)  FP-21-1/6/2Y
6)	FP-21-1/4/5Y        15)  FP-21-1/6/1R
7)	FP-21-1/4/4R        16)  FP-21-1/1/1R
8)	FP-21-1/4/3B
9)	FP-21-1/4/2Y</t>
  </si>
  <si>
    <t>DAM2-02-09-SAJ-TS9-1-ELE-FIR-0135</t>
  </si>
  <si>
    <t>FIR for Survey of Concrete Foundation Installation for Lighting Pole, at Road (RD-01), Left Side.@ Zone-1
Pole Number: -
1)	FP-22-2/3/14Y</t>
  </si>
  <si>
    <t>DAM2-02-09-SAJ-TS9-1-ELE-FIR-0143</t>
  </si>
  <si>
    <t>FIR for Assembly and Installation of Street Lighting Pole 10 meter height with 1 arm,  including the power Distribution box,  at Road (RD-01), Left Side.@ Zone-1
Pole Number: -
1)	FP-22-2/3/14Y</t>
  </si>
  <si>
    <t>DAM2-02-09-SAJ-TS9-1-ELE-FIR-0147</t>
  </si>
  <si>
    <t>Survey and Compaction FIR for Backfill around the Electrical Pole concrete Foundation, Layer-Final, at Road (RD-01), Left Side.@ Zone-1
Pole Number: -
1)	FP-22-2/3/14Y</t>
  </si>
  <si>
    <t>DAM2-02-09-SAJ-TS9-1-ELE-FIR-0148</t>
  </si>
  <si>
    <t>Survey for Excavation and Gravel Bedding Placement for Lighting Pole Foundation at Road (RD-02),Right Side. Zone-4
Pole Number: -
1)	FP-21-1/2/1R          14)  FP-21-1/3/13R
2)	FP-21-1/3/1R          15)  FP-21-1/3/14Y
3)	FP-21-1/3/2Y          16)  FP-21-1/3/15B
4)	FP-21-1/3/3B          17)  FP-21-1/3/16R
5)	FP-21-1/3/4R          18)  FP-21-1/3/17Y
6)	FP-21-1/3/5Y          19)  FP-21-1/3/18B
7)	FP-21-1/3/6B          20)  FP-21-1/3/19R
8)	FP-21-1/3/7R          21)  FP-21-1/3/20Y
9)	FP-21-1/3/8Y          22)  FP-21-1/3/21B
10)	FP-21-1/3/9B          23)  FP-21-1/3/22R
11)	FP-21-1/3/10R        24)  FP-21-1/3/23Y
12)	FP-21-1/3/11Y        25)  FP-21-1/3/24B
13)	FP-21-1/3/12B</t>
  </si>
  <si>
    <t>DAM2-02-09-SAJ-TS9-1-ELE-FIR-0150</t>
  </si>
  <si>
    <t>DAM2-02-09-SAJ-TS9-1-ELE-FIR-0153</t>
  </si>
  <si>
    <t>FIR for Assembly and Installation of Street Lighting Pole 10 meter height with 1 arm,  including the power Distribution box,  at Road (RD-02),Right Side. Zone-4
Pole Number: -
1)	FP-21-1/3/2Y          11)  FP-21-1/3/13R
2)	FP-21-1/3/3B          12)  FP-21-1/3/14Y
3)	FP-21-1/3/4R          13)  FP-21-1/3/15B
4)	FP-21-1/3/6B          
5)	FP-21-1/3/7R         
6)	FP-21-1/3/8Y         
7)	FP-21-1/3/9B    
8)	FP-21-1/3/10R        
9)	FP-21-1/3/11Y        
10)	FP-21-1/3/12B</t>
  </si>
  <si>
    <t>B2.1.33 81 26.01.01</t>
  </si>
  <si>
    <t>(6*50mm) HDPE ducts .</t>
  </si>
  <si>
    <t>DAM2-02-09-SAJ-TS9-1-TEL-FIR-0031</t>
  </si>
  <si>
    <t>FIR for Laying ducts (6*50mm) HDPE, at Road (RD-01)Left Side,@ Zone-1
MH-27          to     (MH-24)3/4   =  55m
(MH-24)1/2   to     (MH-23)3/4   = 41m 
(MH-23)1/2   to     (MH-21)5/6   = 80m
(MH-21)1/2   to      MH-09         = 51m
MH-09          to      MH-08         = 115m</t>
  </si>
  <si>
    <t>B2.1.33 81 26.01.02</t>
  </si>
  <si>
    <t>(6*50mm+2*32mm) HDPE ducts .</t>
  </si>
  <si>
    <t>DAM2-02-09-SAJ-TS9-1-TEL-FIR-0032</t>
  </si>
  <si>
    <t>FIR for Laying ducts (6*50mm+2*32mm) HDPE,  at Road (RD-01)Left Side.@ Zone-1
MH-24          to     (MH-24)3/4   = 40m
MH-24          to     (MH-24)1/2   = 45m
MH-23          to     (MH-23)3/4   = 67m
MH-23          to     (MH-23)1/2   = 45m
MH-21          to     (MH-21)5/6   = 75m
MH-21(3/4)   to     (MH-21)1/2   = 20m</t>
  </si>
  <si>
    <t>B2.1.33 81 26.01.03</t>
  </si>
  <si>
    <t>(6*50mm+4*32mm) HDPE ducts .</t>
  </si>
  <si>
    <t>DAM2-02-09-SAJ-TS9-1-TEL-FIR-0033</t>
  </si>
  <si>
    <t>FIR for Laying ducts (6*50mm+4*32mm) HDPE, at Road (RD-01)Left Side.@ Zone-1
MH-21          to     (MH-21)3/4   = 55m</t>
  </si>
  <si>
    <t>DAM2-02-09-SAJ-TS9-1-TEL-FIR-0009</t>
  </si>
  <si>
    <t>Survey Excavation and Compaction Test FIR for HDPE DUCT @ MH-75 (3/4 to 1/2), Located along with Customs Road-2, ZONE-03</t>
  </si>
  <si>
    <t>DAM2-02-09-SAJ-TS9-1-TEL-FIR-0008</t>
  </si>
  <si>
    <t>Survey Excavation and Compaction Test FIR for HDPE DUCT @ MH-75 to 3/4, Located along with Customs Road-2, ZONE-03</t>
  </si>
  <si>
    <t>B2.1.33 81 26.02.01</t>
  </si>
  <si>
    <t>Manhole Type 1</t>
  </si>
  <si>
    <t>DAM2-02-09-SAJ-TS9-1-TEL-FIR-0030</t>
  </si>
  <si>
    <t>FIR for Concrete Pouring of Road crossing ducts, (6*50mm) HDPE at Road (RD-02). @ Sta. 2+500- # “TL-Duct Bank-07”</t>
  </si>
  <si>
    <t>DAM2-02-09-SAJ-TS9-1-TEL-FIR-0027</t>
  </si>
  <si>
    <t>FIR for Concrete Pouring of Road crossing ducts, (2*32mm) HDPE, at Road (RD-02) Sta. 0+104.64, @Zone–3  # “TL-Duct Bank- 05”</t>
  </si>
  <si>
    <t>DAM2-02-09-SAJ-TS9-1-STU-FIR-0262</t>
  </si>
  <si>
    <t>Inspection of 100 mm thickness lean concrete under the foundation of Flow meter at Potable Water Tank.</t>
  </si>
  <si>
    <t>DAM2-02-09-SAJ-TS9-1-STU-FIR-0203-01</t>
  </si>
  <si>
    <t>DAM2-02-09-SAJ-TS9-1-STU-FIR-0263</t>
  </si>
  <si>
    <t>Survey Inspection of the Formwork and Placement of Reinforced Concrete (C35 MPa) for the Grade Beams (G.B.1, G.B.2 &amp; G.B.3) of the Guard House and Guard Rooms (1,2,3).</t>
  </si>
  <si>
    <t>B3.2.07 14 00.01</t>
  </si>
  <si>
    <t>Water proofing Paint below slab on grade for Potable water pump station &amp; chlorination</t>
  </si>
  <si>
    <t>DAM2-02-09-SAJ-TS9-1-STU-FIR-0197</t>
  </si>
  <si>
    <t>Inspection for waterproofing paint under the Grade Beams (G.B.1, G.B.2 &amp; G.B.3) of the Chlorination Building.</t>
  </si>
  <si>
    <t>DAM2-02-09-SAJ-TS9-1-STU-FIR-0198</t>
  </si>
  <si>
    <t>Inspection for water proofing paint on the top of plain concrete of the drain trench and electrical trench inside the potable water pump station.</t>
  </si>
  <si>
    <t>B3.2.07 26 16.01</t>
  </si>
  <si>
    <t>Vapor retarders below slab on grade for Potable water pump station &amp; chlorination</t>
  </si>
  <si>
    <t>DAM2-02-09-SAJ-TS9-1-STU-FIR-0178</t>
  </si>
  <si>
    <t>Inspection for vapor retarders below 50 mm plain concrete of the electrical trench and drain trench inside the potable water pump station.</t>
  </si>
  <si>
    <t>DAM2-02-09-SAJ-TS9-1-STU-FIR-0195</t>
  </si>
  <si>
    <t>Survey and Mechanical FIR for installation of UPVC sanitary drainage pipe for potable water pump station @ Level +7.77
@ Potable water pump station</t>
  </si>
  <si>
    <t>NEW ITEM</t>
  </si>
  <si>
    <t>Airvalve chamber</t>
  </si>
  <si>
    <t>DAM2-02-09-SAJ-TS9-1-IRR-FIR-0047</t>
  </si>
  <si>
    <t>Survey Excavation and Compaction Testing FIR for Air Valve Chamber - 25 of Irrigation Network @ Zone-04</t>
  </si>
  <si>
    <t>DAM2-02-09-SAJ-TS9-1-IRR-FIR-0050</t>
  </si>
  <si>
    <t>FIR for Installation of Air Valve Chamber - 25 of Irrigation Network @ Zone-04</t>
  </si>
  <si>
    <t>DAM2-02-09-SAJ-TS9-1-SEW-FIR-1352</t>
  </si>
  <si>
    <t>Mechanical FIR for Final Air testing of GRP Sewerage Drainage PIPE from
MH-A-27-0 to MH-A-27-1
@ RD-3  , ZONE-04</t>
  </si>
  <si>
    <t>DAM2-02-09-SAJ-TS9-1-SEW-FIR-1364</t>
  </si>
  <si>
    <t>Mechanical FIR for Final Air testing of GRP Sewerage Drainage PIPE from
MH-A-25-0 to MH-A-25-1
RD-02 - ZONE-04</t>
  </si>
  <si>
    <t>DAM2-02-09-SAJ-TS9-1-SEW-FIR-1337</t>
  </si>
  <si>
    <t>Mechanical FIR for Final Air testing of GRP Sewerage Drainage PIPE from
MH-A-18-1-0 to MH-A-18-1-1
@ RD-3 , ZONE-04</t>
  </si>
  <si>
    <t>DAM2-02-09-SAJ-TS9-1-SEW-FIR-1363</t>
  </si>
  <si>
    <t>Mechanical FIR for Final Air testing of GRP Sewerage Drainage PIPE from
MH-A-14-1 to MH-A-14-1-1
ZONE-04</t>
  </si>
  <si>
    <t>DAM2-02-09-SAJ-TS9-1-SEW-FIR-1365</t>
  </si>
  <si>
    <t>Mechanical FIR for Final Air testing of GRP Sewerage Drainage PIPE from
MH-A-10-1-0 to MH-A-10-1-1
RD-02 - ZONE-04</t>
  </si>
  <si>
    <t>Mechanical FIR for Final Air testing of GRP Sewerage Drainage PIPE from
MH-A-18-1 to MH-A-18-2
MH-A-18-2 to MH-A-18-3
ZONE-01</t>
  </si>
  <si>
    <t>DAM2-02-09-SAJ-TS9-1-SEW-FIR-1338</t>
  </si>
  <si>
    <t>Mechanical FIR for Final Air testing of GRP Sewerage Drainage PIPE from
MH-A-27/0 TO MH-A-26
ROAD 2, ZONE 4</t>
  </si>
  <si>
    <t>DAM2-02-09-SAJ-TS9-1-SEW-FIR-1339</t>
  </si>
  <si>
    <t>Mechanical FIR for Final Air testing of GRP Sewerage Drainage PIPE from
MH-A-26 TO MH-A-25/0
ROAD 2, ZONE 4</t>
  </si>
  <si>
    <t>DAM2-02-09-SAJ-TS9-1-SEW-FIR-1340</t>
  </si>
  <si>
    <t>Mechanical FIR for Final Air testing of GRP Sewerage Drainage PIPE from
MH-A-25/0 TO MH-A-24
ROAD 2, ZONE 4</t>
  </si>
  <si>
    <t>DAM2-02-09-SAJ-TS9-1-SEW-FIR-1341</t>
  </si>
  <si>
    <t>Mechanical FIR for Final Air testing of GRP Sewerage Drainage PIPE from
MH-A-18-1 TO MH-A-18-0
ROAD 3, ZONE 4</t>
  </si>
  <si>
    <t>DAM2-02-09-SAJ-TS9-1-SEW-FIR-1342</t>
  </si>
  <si>
    <t>Mechanical FIR for Final Air testing of GRP Sewerage Drainage PIPE from
MH-A-21 to MH-A-22 Length=33.94x0.10=3.39m
MH-B-37 to MH-B-38 Length=33.94x0.05=1.70m
@ RD-1 , 2  , ZONE-04</t>
  </si>
  <si>
    <t>DAM2-02-09-SAJ-TS9-1-SEW-FIR-1344</t>
  </si>
  <si>
    <t>Mechanical FIR for Final Air testing of GRP Sewerage Drainage PIPE from
MH-A-22-0 to MH-A-23-0
MH-A-23-0 to MH-A-24-0
ZONE-04</t>
  </si>
  <si>
    <t>DAM2-02-09-SAJ-TS9-1-SEW-FIR-1353</t>
  </si>
  <si>
    <t>Mechanical FIR for Final Air testing of GRP Sewerage Drainage PIPE from
MH-B-27-0 to MH-B-28
@ RD-1  , ZONE-04</t>
  </si>
  <si>
    <t>DAM2-02-09-SAJ-TS9-1-SEW-FIR-1362</t>
  </si>
  <si>
    <t>Mechanical FIR for Final Air testing of GRP Sewerage Drainage PIPE from
MH-A-14-0 to MH-A-14-1
ZONE-04</t>
  </si>
  <si>
    <t>B5.1.31 23 16.01</t>
  </si>
  <si>
    <t>Wet Well &amp; Screening Chamber &amp; Control Room</t>
  </si>
  <si>
    <t>DAM2-02-09-SAJ-TS9-1-STU-FIR-0264</t>
  </si>
  <si>
    <t>Inspection for survey works of excavation and compaction testing for bottom of replacement soil of the Sewage Lift Station(Wet Well, Screening Chamber and Control Room).</t>
  </si>
  <si>
    <t>DAM2-02-09-SAJ-TS9-1-STR-FIR-1154</t>
  </si>
  <si>
    <t>Mechanical FIR for Final Air testing of GRP Strom Drainage PIPE from
MH-28-3 TO MH-28-4
ROAD 1, ZONE 1</t>
  </si>
  <si>
    <t>DAM2-02-09-SAJ-TS9-1-STR-FIR-1173</t>
  </si>
  <si>
    <t>Survey FIR for Excavation and Compaction Testing of Storm Pipeline From MH-6-8-3 TO MH-6-8-2 &amp; MH-6-8-4 TO MH-6-8-3</t>
  </si>
  <si>
    <t>DAM2-02-09-SAJ-TS9-1-STR-FIR-1174</t>
  </si>
  <si>
    <t>Survey FIR for Sand Bedding and Compaction Testing of Storm Pipeline From MH-6-8-3 TO MH-6-8-2 &amp; MH-6-8-4 TO MH-6-8-3</t>
  </si>
  <si>
    <t>DAM2-02-09-SAJ-TS9-1-STR-FIR-1185</t>
  </si>
  <si>
    <t>Survey and Mechanical  FIR for installation and laying of Storm Pipeline From MH-6-8-3 TO MH-6-8-2 &amp; MH-6-8-4 TO MH-6-8-3</t>
  </si>
  <si>
    <t>DAM2-02-09-SAJ-TS9-1-STR-FIR-1186</t>
  </si>
  <si>
    <t>Survey FIR for Excavation and Compaction Testing of Storm Pipeline From MH-6-9-1 TO MH-6-9-0</t>
  </si>
  <si>
    <t>DAM2-02-09-SAJ-TS9-1-STR-FIR-1187</t>
  </si>
  <si>
    <t>Survey FIR for Sand Bedding and Compaction Testing of Storm Pipeline From MH-6-9-1 TO MH-6-9-0</t>
  </si>
  <si>
    <t>DAM2-02-09-SAJ-TS9-1-STR-FIR-1192</t>
  </si>
  <si>
    <t>Survey and Mechanical FIR for installation and laying of  Storm Pipeline From MH-6-9-1 TO MH-6-9-0</t>
  </si>
  <si>
    <t>DAM2-02-09-SAJ-TS9-1-STR-FIR-1155</t>
  </si>
  <si>
    <t>Mechanical FIR for Final Air testing of GRP Strom Drainage PIPE from
MH-20-6 TO MH-20-5
ROAD 1, ZONE 1</t>
  </si>
  <si>
    <t>DAM2-02-09-SAJ-TS9-1-STR-FIR-1168</t>
  </si>
  <si>
    <t>Survey and Mechanical  FIR for installation and laying of Storm Pipeline From MH-8-4-1 TO MH-8-4</t>
  </si>
  <si>
    <t>DAM2-02-09-SAJ-TS9-1-STR-FIR-1169</t>
  </si>
  <si>
    <t>Survey FIR for Excavation and Compaction Testing of Storm Pipeline From MH-14-1 TO MH-14-0</t>
  </si>
  <si>
    <t>DAM2-02-09-SAJ-TS9-1-STR-FIR-1170</t>
  </si>
  <si>
    <t>Survey FIR for Sand Bedding and Compaction Testing of Storm Pipeline From MH-14-1 TO MH-14-0</t>
  </si>
  <si>
    <t>DAM2-02-09-SAJ-TS9-1-STR-FIR-1183</t>
  </si>
  <si>
    <t>Survey and Mechanical FIR for Installation and laying of Storm Pipeline From MH-14-1 TO MH-14-0</t>
  </si>
  <si>
    <t>DAM2-02-09-SAJ-TS9-1-STR-FIR-0834-01</t>
  </si>
  <si>
    <t>DAM2-02-09-SAJ-TS9-1-STR-FIR-1171</t>
  </si>
  <si>
    <t>Survey FIR for Excavation and Compaction Testing of Storm Pipeline From MH-16 TO MH-15</t>
  </si>
  <si>
    <t>DAM2-02-09-SAJ-TS9-1-STR-FIR-1172</t>
  </si>
  <si>
    <t>Survey FIR for Gravel Bedding with Geotextile  of Storm Pipeline From MH-16 TO MH-15</t>
  </si>
  <si>
    <t>DAM2-02-09-SAJ-TS9-1-STR-FIR-1184</t>
  </si>
  <si>
    <t>Survey and Mechanical FIR for installation and laying of Storm Pipeline From MH-16 TO MH-15</t>
  </si>
  <si>
    <t>B6.33 42 11.33</t>
  </si>
  <si>
    <t>1500mm Diameter Depth: 2.51m - 3.5m</t>
  </si>
  <si>
    <t>DAM2-02-09-SAJ-TS9-1-STR-FIR-1188</t>
  </si>
  <si>
    <t>Survey FIR for Excavation and Compaction Testing of Storm Pipeline From MH-14 TO MH-13</t>
  </si>
  <si>
    <t>DAM2-02-09-SAJ-TS9-1-STR-FIR-1189</t>
  </si>
  <si>
    <t>Survey FIR for Gravel Bedding with Geotextile of Storm Pipeline From MH-14 TO MH-13</t>
  </si>
  <si>
    <t>DAM2-02-09-SAJ-TS9-1-STR-FIR-1193</t>
  </si>
  <si>
    <t>Survey and Mechanical FIR for installation and laying of Storm Pipeline From MH-14 TO MH-13</t>
  </si>
  <si>
    <t>DAM2-02-09-SAJ-TS9-1-STR-FIR-1157</t>
  </si>
  <si>
    <t>Survey FIR for Excavation and Compaction Testing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</si>
  <si>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DAM2-02-09-SAJ-TS9-1-STR-FIR-1158</t>
  </si>
  <si>
    <t>Mechanical FIR for Final Air testing of GRP Storm Drainage PIPE from
MH-3-20 to MH-3-21
@ RD-2  , ZONE-04</t>
  </si>
  <si>
    <t>DAM2-02-09-SAJ-TS9-1-STR-FIR-1160</t>
  </si>
  <si>
    <t>Survey FIR for Sand Bedding and Compaction Testing UPVC Pipe Line for Catch Basins of Storm Network, @ Zone- 03 
CB-142 TO MH-3-7
CB-160 TO CB-169 (MH-6-4)
CB-187 TO MH-3-6
CB-323 TO CB-196 &amp; CB-196 TO MH-3-6
CB-237 TO MH-3-9
CB-307 TO CB-318 (MH-3-8)
CB-337 TO CB-318(2) (MH-3-5)
CB-171 TO CB-6-12 
CB-373 TO CB-374 (MH-1)
CB-223 TO CB-234 ( MH-6-2-8)
CB-336 TO CB-241 (MH-6-3
CB-243 TO CB-270 (MH-6-1-8)</t>
  </si>
  <si>
    <t>DAM2-02-09-SAJ-TS9-1-STR-FIR-1161</t>
  </si>
  <si>
    <t>Survey FIR for Concrete Encasement for UPVC Pipe Line for Catch Basins of Storm Network, @ Zone- 03 
CB-308 TO CB-318 (MH-3-8)
CB-372 TO MH-1-1
 CB-242 TO CB-266 (MH-6-2-7)
CB-211 TO CB-318(2) (MH-3-5)
CB-210 TO CB-237 (MH-3-9}</t>
  </si>
  <si>
    <t>DAM2-02-09-SAJ-TS9-1-STR-FIR-1162</t>
  </si>
  <si>
    <t>Survey FIR for Excavation and Compaction Testing UPVC Pipe Line for Catch Basins of Storm Network, @ Zone- 02
CB-132 TO CB-162 &amp; CB-162 TO MH-6-11-1
CB-178 TO CB-194 (MH-8-14)
CB-188 TO MH-6-11-0
CB-230 TO MH-6-9-1-3</t>
  </si>
  <si>
    <t>DAM2-02-09-SAJ-TS9-1-STR-FIR-1163</t>
  </si>
  <si>
    <t xml:space="preserve">Survey FIR for Sand Bedding and Compaction Testing UPVC Pipe Line for Catch Basins of Storm Network, @ Zone- 02
CB-188 TO MH-6-11-0  
CB-230 TO MH-6-9-1-3  </t>
  </si>
  <si>
    <t>DAM2-02-09-SAJ-TS9-1-STR-FIR-1167</t>
  </si>
  <si>
    <t>Survey FIR for Concrete Encasement for UPVC Pipe Line for Catch Basins of Storm Network, @ Zone- 03 
CB-132 TO CB-162 &amp; CB-162 TO MH-6-11-1
CB-178 TO CB-194 (MH-8-14)</t>
  </si>
  <si>
    <t>DAM2-02-09-SAJ-TS9-1-STR-FIR-1175</t>
  </si>
  <si>
    <t>Survey and Mechanical FIR for installation and laying of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</si>
  <si>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DAM2-02-09-SAJ-TS9-1-STR-FIR-1176</t>
  </si>
  <si>
    <t>Survey and Mechanical FIR for installation and laying of UPVC Pipe Line for Catch Basins of Storm Network, @ Zone- 02
CB-132 TO CB-162 &amp; CB-162 TO MH-6-11-1
CB-178 TO CB-194 (MH-8-14)
CB-188 TO MH-6-11-0
CB-230 TO MH-6-9-1-3</t>
  </si>
  <si>
    <t>DAM2-02-09-SAJ-TS9-1-STR-FIR-1179</t>
  </si>
  <si>
    <t>Mechanical FIR for Final Air testing of GRP Strom Drainage PIPE from
CB-52 TO MH-20-3
CB-52 TO CB-70
CB-83 TO MH-20-4
@Rd 1, Zone 1</t>
  </si>
  <si>
    <t>DAM2-02-09-SAJ-TS9-1-STR-FIR-1180</t>
  </si>
  <si>
    <t>Survey FIR for Excavation and Compaction Testing UPVC Pipe Line for Catch Basins of Storm Network, @ Zone- 03
CB-133 TO MH-6-9-0
CB-229 TO CB-229(1) &amp; CB-229(1) TO MH-6-8-4
CB-278 TO MH-6-9-1
CB-282 TO MH-6-9-0
CB-287 TO MH-6-8-3
CB-313 TO MH-6-8-2</t>
  </si>
  <si>
    <t>DAM2-02-09-SAJ-TS9-1-STR-FIR-1181</t>
  </si>
  <si>
    <t>Survey FIR for Sand Bedding and Compaction Testing UPVC Pipe Line for Catch Basins of Storm Network, @ Zone- 03
CB-133-MH-6-9-0
CB-287-MH-6-8-3</t>
  </si>
  <si>
    <t>DAM2-02-09-SAJ-TS9-1-STR-FIR-1182</t>
  </si>
  <si>
    <t>Survey FIR for Concrete Encasement at Bottom part of VPVC Pipe lines between Catch basin of  of Storm Network, @ Zone- 03
CB-313-MH-6-8-2</t>
  </si>
  <si>
    <t>DAM2-02-09-SAJ-TS9-1-STR-FIR-1190</t>
  </si>
  <si>
    <t>Mechanical FIR for Final Air testing of UPVC Strom Drainage PIPE from
CB-62 to CB-58
CB-75 to CB-62
CB-67 to CB-81-1
ROAD 1, ZONE 1</t>
  </si>
  <si>
    <t>DAM2-02-09-SAJ-TS9-1-STR-FIR-1191</t>
  </si>
  <si>
    <t>Survey and Mechanical FIR for installation and laying of UPVC Pipe Line for Catch Basins of Storm Network, @ Zone- 03
CB-133 TO MH-6-9-0
CB-229 TO CB-229(1) &amp; CB-229(1) TO MH-6-8-4
CB-278 TO MH-6-9-1
CB-282 TO MH-6-9-0
CB-287 TO MH-6-8-3
CB-313 TO MH-6-8-2</t>
  </si>
  <si>
    <t>DAM2-02-09-SAJ-TS9-1-STR-FIR-1194</t>
  </si>
  <si>
    <t>Mechanical FIR for Final Air testing of UPVC Strom Drainage PIPE from
CB-255 to CB-279
CB-279 to CB-151
CB-151 to MH-1-6
CB-145 to CB-326
CB-326 to MH-1-5
Arterial Road , ZONE 2</t>
  </si>
  <si>
    <t>DAM2-02-09-SAJ-TS9-1-STR-FIR-1195</t>
  </si>
  <si>
    <t>Mechanical FIR for Final Air testing of UPVC Strom Drainage PIPE from
CB-208 to CB-202
CB-202 to MH-1-4
CB-348 to CB-360
CB-360 to MH-1-3
CB-286 to CB-301
CB-301 to MH-1-2
CB-292 to CB-283
CB-283 to MH-1-1
CB-372 to MH-1-1
CB-373 to CB-374
Arterial Road , ZONE 3</t>
  </si>
  <si>
    <t>DAM2-02-09-SAJ-TS9-1-STR-FIR-1198</t>
  </si>
  <si>
    <t>Mechanical FIR for Final Air testing of UPVC Strom Drainage PIPE from
CB-83 to CB-71
CB-43 to MH-28-4
CB-34 to CB-28
CB-28 to MH-28-3
Road-1 , ZONE 1</t>
  </si>
  <si>
    <t>DAM2-02-09-SAJ-TS9-1-STR-FIR-1164</t>
  </si>
  <si>
    <t>Survey FIR for Excavation and Compaction Testing UPVC Pipe Line for Catch Basins of Storm Network, @ Zone- 03
CB-234 TO MH-6-2-8
CB-266 TO MH-6-2-7
CB-318 TO MH-3-8
CB-355 TO MH-3-2
CB-365 (2) TO MH-3-1
CB-365 TO MH-3-3
CB-374 TO MH-1</t>
  </si>
  <si>
    <t>DAM2-02-09-SAJ-TS9-1-STR-FIR-1165</t>
  </si>
  <si>
    <t>Survey FIR for Sand Bedding and Compaction Testing UPVC Pipe Line for Catch Basins of Storm Network, @ Zone- 03
CB-234 TO MH-6-2-8
CB-318 TO MH-3-8
CB-355 TO MH-3-2
CB-365 (2) TO MH-3-1
CB-365 TO MH-3-3
CB-374 TO MH-1</t>
  </si>
  <si>
    <t>DAM2-02-09-SAJ-TS9-1-STR-FIR-1166</t>
  </si>
  <si>
    <t>Survey FIR for Concrete Encasement for UPVC Pipe Line for Catch Basins of Storm Network, @ Zone- 03
CB-266 TO MH-6-2-7</t>
  </si>
  <si>
    <t>DAM2-02-09-SAJ-TS9-1-STR-FIR-1177</t>
  </si>
  <si>
    <t>Survey and Mechanical FIR for installation and laying of UPVC Pipe Line for Catch Basins of Storm Network, @ Zone- 03
CB-234 TO MH-6-2-8
CB-266 TO MH-6-2-7
CB-318 TO MH-3-8
CB-355 TO MH-3-2
CB-365 (2) TO MH-3-1
CB-365 TO MH-3-3
CB-374 TO MH-1</t>
  </si>
  <si>
    <t>DAM2-02-09-SAJ-TS9-1-STR-FIR-1196</t>
  </si>
  <si>
    <t>Mechanical FIR for Final Air testing of UPVC Strom Drainage PIPE from
CB-374 to MH-1
Arterial Road , ZONE 3</t>
  </si>
  <si>
    <t>DAM2-02-09-SAJ-TS9-1-STR-FIR-1039-01</t>
  </si>
  <si>
    <t>DAM2-02-09-SAJ-TS9-1-STR-FIR-1049-01</t>
  </si>
  <si>
    <t>DAM2-02-09-SAJ-TS9-1-STR-FIR-1055-01</t>
  </si>
  <si>
    <t>DAM2-02-09-SAJ-TS9-1-STU-FIR-0062</t>
  </si>
  <si>
    <t>Inspection of the Placement of Reinforced Concrete (C35 MPa) for the Bottom Slab of the Box Culvert (Segment 17) up to the Bottom Chamfer Level.</t>
  </si>
  <si>
    <t>DAM2-02-09-SAJ-TS9-1-STU-FIR-0068</t>
  </si>
  <si>
    <t>Inspection of the Placement of Reinforced Concrete (C35 MPa) for the Bottom Slab of the Box Culvert (Segment 14) up to the Bottom Chamfer Level.</t>
  </si>
  <si>
    <t>DAM2-02-09-SAJ-TS9-1-STU-FIR-0075</t>
  </si>
  <si>
    <t>Survey Inspection of the Placement of Reinforced Concrete (C35 MPa) for the Bottom Slab of the Box Culvert (Segment 12) up to the Bottom Chamfer Level.</t>
  </si>
  <si>
    <t>DAM2-02-09-SAJ-TS9-1-STU-FIR-0077</t>
  </si>
  <si>
    <t>Survey Inspection of the Placement of Reinforced Concrete (C35 MPa) for the Bottom Slab of the Box Culvert (Segment 20) up to the Bottom Chamfer Level.</t>
  </si>
  <si>
    <t>DAM2-02-09-SAJ-TS9-1-STU-FIR-0080</t>
  </si>
  <si>
    <t>Survey Inspection Post Pour of Reinforced Concrete (C35 MPa) for the Bottom Slab of the Box Culvert (Segment 20) up to the Bottom Chamfer Level.</t>
  </si>
  <si>
    <t>DAM2-02-09-SAJ-TS9-1-STU-FIR-0083</t>
  </si>
  <si>
    <t>Survey Inspection of Formwork and Placement of Reinforced Concrete (C35 MPa) for the Bottom Slab of the Box Culvert (Segment 18 and 19) up to the Bottom Chamfer Level.</t>
  </si>
  <si>
    <t>DAM2-02-09-SAJ-TS9-1-STU-FIR-0098</t>
  </si>
  <si>
    <t>Survey Inspection of Formwork and Placement of Reinforced Concrete (C35 MPa) for the Bottom Slab of the Box Culvert (Segment 13 and 21) up to the Bottom Chamfer Level.</t>
  </si>
  <si>
    <t>DAM2-02-09-SAJ-TS9-1-STU-FIR-0114</t>
  </si>
  <si>
    <t>Survey Inspection of Formwork and Placement of Reinforced Concrete (C35 MPa) for the Bottom Slab of the Box Culvert Segment 24 up to the Bottom Chamfer Level.</t>
  </si>
  <si>
    <t>DAM2-02-09-SAJ-TS9-1-STU-FIR-0116</t>
  </si>
  <si>
    <t>Survey Inspection of Formwork and Placement of Reinforced Concrete (C35 MPa) for the Bottom Slab of the Box Culvert Segment 15, 22 and 23 up to the Bottom Chamfer Level.</t>
  </si>
  <si>
    <t>DAM2-02-09-SAJ-TS9-1-STU-FIR-0124</t>
  </si>
  <si>
    <t>Survey Inspection of Formwork and Placement of Reinforced Concrete (C35 MPa) for the Bottom Slab of the Box Culvert Segment 11 up to the Bottom Chamfer Level.</t>
  </si>
  <si>
    <t>DAM2-02-09-SAJ-TS9-1-STU-FIR-0130</t>
  </si>
  <si>
    <t>Survey Inspection of Formwork and Placement of Reinforced Concrete (C35 MPa) for the Bottom Slab of the Box Culvert Segment 25 up to the Bottom Chamfer Level.</t>
  </si>
  <si>
    <t>DAM2-02-09-SAJ-TS9-1-STU-FIR-0141</t>
  </si>
  <si>
    <t>Survey Inspection of Formwork and Placement of Reinforced Concrete (C35 MPa) for the Bottom Slab of the Box Culvert Segment 26 up to the Bottom Chamfer Level.</t>
  </si>
  <si>
    <t>DAM2-02-09-SAJ-TS9-1-STU-FIR-0143</t>
  </si>
  <si>
    <t>Survey Inspection of Formwork and Placement of Reinforced Concrete (C35 MPa) for the Bottom Slab of the Box Culvert Segment 28 up to the Bottom Chamfer Level.</t>
  </si>
  <si>
    <t>DAM2-02-09-SAJ-TS9-1-STU-FIR-0172</t>
  </si>
  <si>
    <t>Survey Inspection of Formwork and Placement of Reinforced Concrete (C35 MPa) for the Bottom Slab of the Box Culvert Segment 29 up to the Bottom Chamfer Level</t>
  </si>
  <si>
    <t>DAM2-02-09-SAJ-TS9-1-STU-FIR-0184</t>
  </si>
  <si>
    <t>Survey Inspection of Formwork and Placement of Reinforced Concrete (C35 MPa) for the Bottom Slab of the Box Culvert Segment 33 up to the Bottom Chamfer Level</t>
  </si>
  <si>
    <t>DAM2-02-09-SAJ-TS9-1-STU-FIR-0210</t>
  </si>
  <si>
    <t>Survey Inspection of Formwork and Placement of Reinforced Concrete (C35 MPa) for the Bottom Slab of the Box Culvert Segment 27 up to the Bottom Chamfer Level.</t>
  </si>
  <si>
    <t>DAM2-02-09-SAJ-TS9-1-STU-FIR-0225</t>
  </si>
  <si>
    <t>Survey Inspection of Formwork and Placement of Reinforced Concrete (C35 MPa) for the Bottom Slab of the Box Culvert Segment 31 up to the Bottom Chamfer Level</t>
  </si>
  <si>
    <t>DAM2-02-09-SAJ-TS9-1-STU-FIR-0229</t>
  </si>
  <si>
    <t>Survey Inspection of Formwork and Placement of Reinforced Concrete (C35 MPa) for the Bottom Slab of the Box Culvert Segment 30 up to the Bottom Chamfer Level.</t>
  </si>
  <si>
    <t>DAM2-02-09-SAJ-TS9-1-STU-FIR-0248</t>
  </si>
  <si>
    <t>Survey Inspection of Formwork and Placement of Reinforced Concrete (C35 MPa) for the Bottom Slab of the Box Culvert Segment 32 up to the Bottom Chamfer Level.</t>
  </si>
  <si>
    <t>DAM2-02-09-SAJ-TS9-1-STU-FIR-0260</t>
  </si>
  <si>
    <t>Survey Inspection of Formwork and Placement of Reinforced Concrete (C35 MPa) for the Bottom Slab of the Box Culvert Segment 10 up to the Bottom Chamfer Level.</t>
  </si>
  <si>
    <t>DAM2-02-09-SAJ-TS9-1-STU-FIR-0268</t>
  </si>
  <si>
    <t>Survey Inspection of Formwork and Placement of Reinforced Concrete (C35 MPa) for the Walls and Top Slab of the Box Culvert Segment 32.</t>
  </si>
  <si>
    <t>DAM2-02-09-SAJ-TS9-1-STU-FIR-0269</t>
  </si>
  <si>
    <t>Survey Inspection of Formwork and Placement of Reinforced Concrete (C35 MPa) for the Bottom Slab of the Box Culvert Segment 09 up to the Bottom Chamfer Level.</t>
  </si>
  <si>
    <t>DAM2-02-09-SAJ-TS9-1-STU-FIR-0035</t>
  </si>
  <si>
    <t>Inspection of Steel Reinforcement (including all required embedded items) and Formwork Prior to Concrete Placement for the Bottom Slab up to Bottom Chamfer Level of Box Culvert Segment 12.</t>
  </si>
  <si>
    <t>DAM2-02-09-SAJ-TS9-1-STU-FIR-0047</t>
  </si>
  <si>
    <t>Inspection of Steel Reinforcement (including all required embedded items) and Formwork Prior to Concrete Placement for the Bottom Slab up to Bottom Chamfer Level of Box Culvert Segment 14.</t>
  </si>
  <si>
    <t>DAM2-02-09-SAJ-TS9-1-STU-FIR-0053</t>
  </si>
  <si>
    <t>Inspection of Steel Reinforcement (including all required embedded items) and Formwork Prior to Concrete Placement for the Bottom Slab up to Bottom Chamfer Level of Box Culvert Segment 16.</t>
  </si>
  <si>
    <t>DAM2-02-09-SAJ-TS9-1-STU-FIR-0061</t>
  </si>
  <si>
    <t>Inspection of Steel Reinforcement (including all required embedded items) and Formwork Prior to Concrete Placement for the Bottom Slab up to Bottom Chamfer Level of Box Culvert Segment 17.</t>
  </si>
  <si>
    <t>DAM2-02-09-SAJ-TS9-1-STU-FIR-0076</t>
  </si>
  <si>
    <t>Survey Inspection of Steel Reinforcement (including all required embedded items) and Formwork Prior to Concrete Placement for the Bottom Slab up to Bottom Chamfer Level of Box Culvert Segment 20</t>
  </si>
  <si>
    <t>Survey Inspection of Steel Reinforcement (including all required embedded items) Prior to Concrete Placement for the Bottom Slab up to Bottom Chamfer Level of Box Culvert Segment 18 and 19.</t>
  </si>
  <si>
    <t>DAM2-02-09-SAJ-TS9-1-STU-FIR-0097</t>
  </si>
  <si>
    <t>Inspection of Steel Reinforcement (including all required embedded items) Prior to Concrete Placement for the Bottom Slab up to Bottom Chamfer Level of Box Culvert Segment 13 and 21.</t>
  </si>
  <si>
    <t>DAM2-02-09-SAJ-TS9-1-STU-FIR-0111</t>
  </si>
  <si>
    <t>Inspection of Steel Reinforcement (including all required embedded items) Prior to Concrete Placement for the Bottom Slab up to Bottom Chamfer Level of Box Culvert Segment 11 and 24.</t>
  </si>
  <si>
    <t>DAM2-02-09-SAJ-TS9-1-STU-FIR-0247</t>
  </si>
  <si>
    <t>Inspection of Steel Reinforcement (including all required embedded items) Prior to Concrete Placement for the Bottom Slab up to Bottom Chamfer Level of Box Culvert Segment 32.</t>
  </si>
  <si>
    <t>DAM2-02-09-SAJ-TS9-1-STU-FIR-0267</t>
  </si>
  <si>
    <t>Inspection of Steel Reinforcement (including all required embedded items) Prior to Concrete Placement for the Walls and Top Slab of Box Culvert Segment 32.</t>
  </si>
  <si>
    <t>DAM2-02-09-SAJ-TS9-1-STR-FIR-1109-01</t>
  </si>
  <si>
    <t>DAM2-02-09-SAJ-TS9-1-STR-FIR-1115-01</t>
  </si>
  <si>
    <t>DAM2-02-09-SAJ-TS9-1-STR-FIR-1156</t>
  </si>
  <si>
    <t>Survey and Compaction Testing FIR for Around-Backfill 7th Layer for the Listed Catch Basins of the Storm Network, @ Zone-01.
CB-24 , CB-28</t>
  </si>
  <si>
    <t>114(531)</t>
  </si>
  <si>
    <t>143(855)</t>
  </si>
  <si>
    <t>(40)3119</t>
  </si>
  <si>
    <t>53(8348</t>
  </si>
  <si>
    <t xml:space="preserve">      Bituminous concrete wearing course, after compaction(Grading I - Class A), including tack coat (RC2)</t>
  </si>
  <si>
    <t xml:space="preserve">      W-Beam Guard Rail</t>
  </si>
  <si>
    <t xml:space="preserve">        Sew. Pipe encasement</t>
  </si>
  <si>
    <t xml:space="preserve">        Storm Manholes</t>
  </si>
  <si>
    <t>Manuf. &amp; Delivery for Fences (MODON) Materials</t>
  </si>
  <si>
    <t>Manuf. &amp; Delivery for RMU Materials (80.11% Completed)</t>
  </si>
  <si>
    <t>15-Sep-26 A</t>
  </si>
  <si>
    <t>Manuf. &amp; Delivery for Unit Substation Materials (80.11% Completed)</t>
  </si>
  <si>
    <t>Manuf. &amp; Delivery for PLC System Materials (80.00% Completed)</t>
  </si>
  <si>
    <t>Manuf. &amp; Delivery for Electromagnetic Flow Meters Materials (80.00% Completed)</t>
  </si>
  <si>
    <t>Manuf. &amp; Delivery for Fire Pumps Materials (80.00% Completed)</t>
  </si>
  <si>
    <t>Engineering Backfiling - Service Road (12.00% Completed)</t>
  </si>
  <si>
    <t>Excavation (all types of soil) (95.00% Completed)</t>
  </si>
  <si>
    <t>Excavation (all types of soil) (92.00% Completed)</t>
  </si>
  <si>
    <t>DAM2-02-09-SAJ-TS9-1-GEN-DSF-084</t>
  </si>
  <si>
    <t>13-Sep-26 A</t>
  </si>
  <si>
    <t>10-Sep-26 A</t>
  </si>
  <si>
    <t>28-Sep-26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</si>
</sst>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0"/>
    <numFmt numFmtId="176" formatCode="#,##0;[Red]\(#,##0\)"/>
    <numFmt numFmtId="177" formatCode="0.0%;[Red]\(0.0%\)"/>
    <numFmt numFmtId="178" formatCode="#,##0;\(#,##0\)"/>
    <numFmt numFmtId="179" formatCode="#,##0.00;\(#,##0.00\)"/>
    <numFmt numFmtId="180" formatCode="#,##0.00\ &quot;€&quot;"/>
    <numFmt numFmtId="181" formatCode="d\-mmmm\-yyyy"/>
    <numFmt numFmtId="182" formatCode="[$-409]mmmm\ d\,\ yyyy;@"/>
    <numFmt numFmtId="183" formatCode="0.000"/>
    <numFmt numFmtId="184" formatCode="[$-409]dd/mmm/yy;@"/>
    <numFmt numFmtId="185" formatCode="[$-409]d/mmm/yy;@"/>
    <numFmt numFmtId="186" formatCode="[$-409]d/mmm/yyyy;@"/>
    <numFmt numFmtId="187" formatCode="[$-20B0000]d\ mmmm\ yyyy;@"/>
    <numFmt numFmtId="188" formatCode="_-* #,##0.00_-;_-* #,##0.00\-;_-* &quot;-&quot;??_-;_-@_-"/>
    <numFmt numFmtId="189" formatCode="dd/mmm/yyyy"/>
    <numFmt numFmtId="190" formatCode="_-* #,##0.00\ _ج_._م_._‏_-;\-* #,##0.00\ _ج_._م_._‏_-;_-* &quot;-&quot;??\ _ج_._م_._‏_-;_-@_-"/>
    <numFmt numFmtId="191" formatCode="#,##0.00;[Red]#,##0.00"/>
    <numFmt numFmtId="192" formatCode="yyyy\-mm\-dd;@"/>
    <numFmt numFmtId="193" formatCode="_(* #,##0.000000_);_(* \(#,##0.000000\);_(* &quot;-&quot;??_);_(@_)"/>
    <numFmt numFmtId="194" formatCode="_(* #,##0.0000000_);_(* \(#,##0.0000000\);_(* &quot;-&quot;??_);_(@_)"/>
    <numFmt numFmtId="195" formatCode="0.000%"/>
    <numFmt numFmtId="196" formatCode="_(* #,##0.000_);_(* \(#,##0.000\);_(* &quot;-&quot;??_);_(@_)"/>
    <numFmt numFmtId="197" formatCode="[$-409]d\-mmm\-yyyy;@"/>
    <numFmt numFmtId="198" formatCode="#,##0.000"/>
    <numFmt numFmtId="199" formatCode="\%"/>
  </numFmts>
  <fonts count="2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b/>
      <sz val="16"/>
      <color rgb="FF000000"/>
      <name val="Calibri"/>
      <family val="2"/>
    </font>
    <font>
      <b/>
      <sz val="14"/>
      <color rgb="FFFF0000"/>
      <name val="Janna LT"/>
    </font>
    <font>
      <sz val="11"/>
      <name val="Calibri"/>
      <family val="2"/>
    </font>
    <font>
      <sz val="12"/>
      <name val="Janna LT"/>
    </font>
    <font>
      <sz val="10"/>
      <color theme="0"/>
      <name val="Janna LT"/>
    </font>
    <font>
      <sz val="14"/>
      <color theme="1"/>
      <name val="TheSansArabic Bold"/>
    </font>
    <font>
      <sz val="12"/>
      <name val="Verdana"/>
      <family val="2"/>
    </font>
    <font>
      <b/>
      <sz val="12"/>
      <name val="Verdana"/>
      <family val="2"/>
    </font>
    <font>
      <sz val="16"/>
      <name val="Verdana"/>
      <family val="2"/>
    </font>
    <font>
      <b/>
      <sz val="16"/>
      <color indexed="8"/>
      <name val="Verdana"/>
      <family val="2"/>
    </font>
    <font>
      <sz val="22"/>
      <name val="Verdana"/>
      <family val="2"/>
    </font>
    <font>
      <b/>
      <sz val="22"/>
      <name val="Verdana"/>
      <family val="2"/>
    </font>
    <font>
      <b/>
      <sz val="22"/>
      <color indexed="8"/>
      <name val="Verdana"/>
      <family val="2"/>
    </font>
    <font>
      <b/>
      <sz val="22"/>
      <color indexed="8"/>
      <name val="Calibri"/>
      <family val="2"/>
      <scheme val="minor"/>
    </font>
    <font>
      <b/>
      <sz val="16"/>
      <name val="Calibri"/>
      <family val="2"/>
      <scheme val="minor"/>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6"/>
      <name val="Calibri"/>
      <family val="2"/>
      <scheme val="minor"/>
    </font>
    <font>
      <b/>
      <sz val="20"/>
      <name val="ADLaM Display"/>
    </font>
    <font>
      <sz val="10"/>
      <name val="Courier"/>
      <family val="3"/>
    </font>
    <font>
      <sz val="10"/>
      <name val="Times New Roman"/>
      <family val="1"/>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6"/>
      <color theme="1"/>
      <name val="Arial Nova"/>
      <family val="2"/>
    </font>
    <font>
      <b/>
      <sz val="16"/>
      <color theme="1"/>
      <name val="Arial Nova"/>
      <family val="2"/>
    </font>
    <font>
      <b/>
      <sz val="16"/>
      <color theme="0"/>
      <name val="Arial Nova"/>
      <family val="2"/>
    </font>
    <font>
      <sz val="16"/>
      <name val="Arial Nova"/>
      <family val="2"/>
    </font>
    <font>
      <b/>
      <sz val="16"/>
      <name val="Arial Nova"/>
      <family val="2"/>
    </font>
    <font>
      <b/>
      <i/>
      <sz val="12"/>
      <color rgb="FF3409E9"/>
      <name val="Calibri"/>
      <family val="2"/>
      <scheme val="minor"/>
    </font>
    <font>
      <sz val="12"/>
      <name val="Arial"/>
      <family val="2"/>
    </font>
    <font>
      <b/>
      <sz val="11"/>
      <name val="Calibri"/>
      <family val="2"/>
      <scheme val="minor"/>
    </font>
    <font>
      <b/>
      <sz val="11"/>
      <color theme="0"/>
      <name val="Janna LT"/>
    </font>
    <font>
      <sz val="11"/>
      <color rgb="FF005953"/>
      <name val="Janna LT"/>
    </font>
    <font>
      <sz val="11"/>
      <name val="Arial"/>
      <family val="2"/>
    </font>
    <font>
      <b/>
      <sz val="20"/>
      <color rgb="FFFF0000"/>
      <name val="Aptos"/>
      <family val="2"/>
    </font>
    <font>
      <sz val="20"/>
      <color theme="1"/>
      <name val="Aptos"/>
      <family val="2"/>
    </font>
    <font>
      <b/>
      <sz val="20"/>
      <color theme="0"/>
      <name val="Aptos"/>
      <family val="2"/>
    </font>
    <font>
      <b/>
      <sz val="20"/>
      <color rgb="FFFFFFFF"/>
      <name val="Aptos"/>
      <family val="2"/>
    </font>
    <font>
      <sz val="20"/>
      <name val="Aptos"/>
      <family val="2"/>
    </font>
    <font>
      <sz val="20"/>
      <color rgb="FF000000"/>
      <name val="Aptos"/>
      <family val="2"/>
    </font>
    <font>
      <sz val="20"/>
      <color theme="0"/>
      <name val="Aptos"/>
      <family val="2"/>
    </font>
    <font>
      <b/>
      <sz val="20"/>
      <color rgb="FF000000"/>
      <name val="Aptos"/>
      <family val="2"/>
    </font>
    <font>
      <b/>
      <sz val="20"/>
      <color rgb="FF00B050"/>
      <name val="Aptos"/>
      <family val="2"/>
    </font>
    <font>
      <b/>
      <sz val="24"/>
      <color rgb="FF382AF2"/>
      <name val="Aptos"/>
      <family val="2"/>
    </font>
    <font>
      <b/>
      <sz val="11"/>
      <color rgb="FFFFFFFF"/>
      <name val="Calibri"/>
      <family val="2"/>
      <scheme val="minor"/>
    </font>
    <font>
      <b/>
      <sz val="11"/>
      <color rgb="FFDAA520"/>
      <name val="Calibri"/>
      <family val="2"/>
      <scheme val="minor"/>
    </font>
    <font>
      <b/>
      <sz val="11"/>
      <color rgb="FF000000"/>
      <name val="Calibri"/>
      <family val="2"/>
      <scheme val="minor"/>
    </font>
    <font>
      <b/>
      <sz val="11"/>
      <color rgb="FF0000FF"/>
      <name val="Calibri"/>
      <family val="2"/>
      <scheme val="minor"/>
    </font>
    <font>
      <b/>
      <sz val="11"/>
      <color rgb="FF000000"/>
      <name val="TheSansArabic Bold"/>
    </font>
    <font>
      <b/>
      <sz val="22"/>
      <color theme="1"/>
      <name val="Calibri"/>
      <family val="2"/>
      <scheme val="minor"/>
    </font>
    <font>
      <sz val="22"/>
      <color rgb="FF000000"/>
      <name val="Aptos"/>
      <family val="2"/>
    </font>
  </fonts>
  <fills count="7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7" tint="0.79998168889431442"/>
        <bgColor indexed="64"/>
      </patternFill>
    </fill>
    <fill>
      <patternFill patternType="solid">
        <fgColor theme="3" tint="0.79998168889431442"/>
        <bgColor indexed="64"/>
      </patternFill>
    </fill>
    <fill>
      <patternFill patternType="solid">
        <fgColor rgb="FF002060"/>
        <bgColor indexed="64"/>
      </patternFill>
    </fill>
    <fill>
      <patternFill patternType="solid">
        <fgColor rgb="FF0000FF"/>
        <bgColor indexed="64"/>
      </patternFill>
    </fill>
    <fill>
      <patternFill patternType="solid">
        <fgColor rgb="FF00FF00"/>
        <bgColor indexed="64"/>
      </patternFill>
    </fill>
    <fill>
      <patternFill patternType="solid">
        <fgColor rgb="FFFF0000"/>
        <bgColor indexed="64"/>
      </patternFill>
    </fill>
    <fill>
      <patternFill patternType="solid">
        <fgColor rgb="FFD0CECE"/>
        <bgColor indexed="64"/>
      </patternFill>
    </fill>
  </fills>
  <borders count="586">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hair">
        <color indexed="64"/>
      </left>
      <right style="thin">
        <color indexed="64"/>
      </right>
      <top style="hair">
        <color indexed="64"/>
      </top>
      <bottom/>
      <diagonal/>
    </border>
    <border>
      <left style="thin">
        <color rgb="FF53B3DD"/>
      </left>
      <right/>
      <top style="thin">
        <color rgb="FF53B3DD"/>
      </top>
      <bottom style="hair">
        <color rgb="FF53B3DD"/>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theme="0"/>
      </top>
      <bottom style="thin">
        <color theme="0"/>
      </bottom>
      <diagonal/>
    </border>
    <border>
      <left style="medium">
        <color indexed="64"/>
      </left>
      <right/>
      <top style="hair">
        <color indexed="64"/>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rgb="FF53B3DD"/>
      </top>
      <bottom style="hair">
        <color rgb="FF53B3DD"/>
      </bottom>
      <diagonal/>
    </border>
    <border>
      <left style="medium">
        <color indexed="64"/>
      </left>
      <right/>
      <top style="hair">
        <color rgb="FF53B3DD"/>
      </top>
      <bottom/>
      <diagonal/>
    </border>
    <border>
      <left style="medium">
        <color auto="1"/>
      </left>
      <right/>
      <top/>
      <bottom style="thin">
        <color indexed="64"/>
      </bottom>
      <diagonal/>
    </border>
    <border>
      <left style="hair">
        <color auto="1"/>
      </left>
      <right style="hair">
        <color auto="1"/>
      </right>
      <top style="thin">
        <color auto="1"/>
      </top>
      <bottom style="thin">
        <color auto="1"/>
      </bottom>
      <diagonal/>
    </border>
    <border>
      <left style="thin">
        <color theme="9" tint="0.59996337778862885"/>
      </left>
      <right/>
      <top/>
      <bottom/>
      <diagonal/>
    </border>
    <border>
      <left style="thin">
        <color theme="9" tint="0.59996337778862885"/>
      </left>
      <right/>
      <top/>
      <bottom style="thin">
        <color theme="9" tint="0.59996337778862885"/>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indexed="64"/>
      </bottom>
      <diagonal/>
    </border>
  </borders>
  <cellStyleXfs count="4987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3" fillId="0" borderId="0"/>
    <xf numFmtId="9" fontId="13" fillId="0" borderId="0" applyFont="0" applyFill="0" applyBorder="0" applyAlignment="0" applyProtection="0"/>
    <xf numFmtId="0" fontId="15" fillId="0" borderId="0"/>
    <xf numFmtId="0" fontId="1" fillId="0" borderId="0"/>
    <xf numFmtId="0" fontId="13" fillId="0" borderId="0"/>
    <xf numFmtId="0" fontId="45" fillId="0" borderId="0"/>
    <xf numFmtId="0" fontId="1" fillId="21" borderId="149" applyNumberFormat="0" applyFont="0" applyAlignment="0" applyProtection="0"/>
    <xf numFmtId="0" fontId="13" fillId="0" borderId="0"/>
    <xf numFmtId="188" fontId="119" fillId="0" borderId="0" applyFont="0" applyFill="0" applyBorder="0" applyAlignment="0" applyProtection="0"/>
    <xf numFmtId="43" fontId="13" fillId="0" borderId="0" applyFont="0" applyFill="0" applyBorder="0" applyAlignment="0" applyProtection="0"/>
    <xf numFmtId="190" fontId="1" fillId="0" borderId="0" applyFont="0" applyFill="0" applyBorder="0" applyAlignment="0" applyProtection="0"/>
    <xf numFmtId="0" fontId="13" fillId="0" borderId="0"/>
    <xf numFmtId="164" fontId="1" fillId="0" borderId="0" applyFont="0" applyFill="0" applyBorder="0" applyAlignment="0" applyProtection="0"/>
    <xf numFmtId="164" fontId="1" fillId="0" borderId="0" applyFont="0" applyFill="0" applyBorder="0" applyAlignment="0" applyProtection="0"/>
    <xf numFmtId="0" fontId="13" fillId="0" borderId="0"/>
    <xf numFmtId="190" fontId="1" fillId="0" borderId="0" applyFont="0" applyFill="0" applyBorder="0" applyAlignment="0" applyProtection="0"/>
    <xf numFmtId="0" fontId="141"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0" fontId="166" fillId="0" borderId="0"/>
    <xf numFmtId="188" fontId="13" fillId="0" borderId="0" applyFont="0" applyFill="0" applyBorder="0" applyAlignment="0" applyProtection="0"/>
    <xf numFmtId="0" fontId="13" fillId="71" borderId="565" applyNumberFormat="0" applyFont="0" applyAlignment="0" applyProtection="0"/>
    <xf numFmtId="0" fontId="165" fillId="0" borderId="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67" fillId="50" borderId="0" applyNumberFormat="0" applyBorder="0" applyAlignment="0" applyProtection="0"/>
    <xf numFmtId="0" fontId="167" fillId="51" borderId="0" applyNumberFormat="0" applyBorder="0" applyAlignment="0" applyProtection="0"/>
    <xf numFmtId="0" fontId="167" fillId="52" borderId="0" applyNumberFormat="0" applyBorder="0" applyAlignment="0" applyProtection="0"/>
    <xf numFmtId="0" fontId="167" fillId="53" borderId="0" applyNumberFormat="0" applyBorder="0" applyAlignment="0" applyProtection="0"/>
    <xf numFmtId="0" fontId="167" fillId="54" borderId="0" applyNumberFormat="0" applyBorder="0" applyAlignment="0" applyProtection="0"/>
    <xf numFmtId="0" fontId="167" fillId="55" borderId="0" applyNumberFormat="0" applyBorder="0" applyAlignment="0" applyProtection="0"/>
    <xf numFmtId="0" fontId="167" fillId="56" borderId="0" applyNumberFormat="0" applyBorder="0" applyAlignment="0" applyProtection="0"/>
    <xf numFmtId="0" fontId="167" fillId="57" borderId="0" applyNumberFormat="0" applyBorder="0" applyAlignment="0" applyProtection="0"/>
    <xf numFmtId="0" fontId="167" fillId="58" borderId="0" applyNumberFormat="0" applyBorder="0" applyAlignment="0" applyProtection="0"/>
    <xf numFmtId="0" fontId="167" fillId="53" borderId="0" applyNumberFormat="0" applyBorder="0" applyAlignment="0" applyProtection="0"/>
    <xf numFmtId="0" fontId="167" fillId="56" borderId="0" applyNumberFormat="0" applyBorder="0" applyAlignment="0" applyProtection="0"/>
    <xf numFmtId="0" fontId="167" fillId="59" borderId="0" applyNumberFormat="0" applyBorder="0" applyAlignment="0" applyProtection="0"/>
    <xf numFmtId="0" fontId="168" fillId="60" borderId="0" applyNumberFormat="0" applyBorder="0" applyAlignment="0" applyProtection="0"/>
    <xf numFmtId="0" fontId="168" fillId="57" borderId="0" applyNumberFormat="0" applyBorder="0" applyAlignment="0" applyProtection="0"/>
    <xf numFmtId="0" fontId="168" fillId="58"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3" borderId="0" applyNumberFormat="0" applyBorder="0" applyAlignment="0" applyProtection="0"/>
    <xf numFmtId="0" fontId="169" fillId="64" borderId="553" applyNumberFormat="0" applyAlignment="0" applyProtection="0"/>
    <xf numFmtId="0" fontId="170" fillId="55" borderId="554" applyNumberFormat="0" applyAlignment="0" applyProtection="0"/>
    <xf numFmtId="0" fontId="171" fillId="0" borderId="555" applyNumberFormat="0" applyFill="0" applyAlignment="0" applyProtection="0"/>
    <xf numFmtId="0" fontId="168" fillId="65" borderId="0" applyNumberFormat="0" applyBorder="0" applyAlignment="0" applyProtection="0"/>
    <xf numFmtId="0" fontId="168" fillId="66" borderId="0" applyNumberFormat="0" applyBorder="0" applyAlignment="0" applyProtection="0"/>
    <xf numFmtId="0" fontId="168" fillId="67"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8" borderId="0" applyNumberFormat="0" applyBorder="0" applyAlignment="0" applyProtection="0"/>
    <xf numFmtId="0" fontId="172" fillId="52" borderId="0" applyNumberFormat="0" applyBorder="0" applyAlignment="0" applyProtection="0"/>
    <xf numFmtId="0" fontId="173" fillId="64" borderId="554" applyNumberFormat="0" applyAlignment="0" applyProtection="0"/>
    <xf numFmtId="0" fontId="44" fillId="69" borderId="556" applyNumberFormat="0" applyAlignment="0" applyProtection="0"/>
    <xf numFmtId="0" fontId="174" fillId="0" borderId="557" applyNumberFormat="0" applyFill="0" applyAlignment="0" applyProtection="0"/>
    <xf numFmtId="0" fontId="175" fillId="51" borderId="0" applyNumberFormat="0" applyBorder="0" applyAlignment="0" applyProtection="0"/>
    <xf numFmtId="0" fontId="176" fillId="0" borderId="0" applyNumberFormat="0" applyFill="0" applyBorder="0" applyAlignment="0" applyProtection="0"/>
    <xf numFmtId="0" fontId="177" fillId="0" borderId="558" applyNumberFormat="0" applyFill="0" applyAlignment="0" applyProtection="0"/>
    <xf numFmtId="0" fontId="178" fillId="0" borderId="559" applyNumberFormat="0" applyFill="0" applyAlignment="0" applyProtection="0"/>
    <xf numFmtId="0" fontId="179" fillId="0" borderId="560" applyNumberFormat="0" applyFill="0" applyAlignment="0" applyProtection="0"/>
    <xf numFmtId="0" fontId="179" fillId="0" borderId="0" applyNumberFormat="0" applyFill="0" applyBorder="0" applyAlignment="0" applyProtection="0"/>
    <xf numFmtId="0" fontId="180" fillId="70" borderId="0" applyNumberFormat="0" applyBorder="0" applyAlignment="0" applyProtection="0"/>
    <xf numFmtId="0" fontId="13" fillId="71" borderId="561" applyNumberFormat="0" applyFont="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 fillId="0" borderId="0"/>
    <xf numFmtId="0" fontId="13" fillId="0" borderId="0"/>
    <xf numFmtId="164" fontId="13" fillId="0" borderId="0" applyFont="0" applyFill="0" applyBorder="0" applyAlignment="0" applyProtection="0"/>
    <xf numFmtId="44" fontId="13" fillId="0" borderId="0" applyFont="0" applyFill="0" applyBorder="0" applyAlignment="0" applyProtection="0"/>
    <xf numFmtId="0" fontId="1" fillId="0" borderId="0"/>
    <xf numFmtId="0" fontId="1" fillId="0" borderId="0"/>
    <xf numFmtId="0" fontId="1" fillId="0" borderId="0"/>
    <xf numFmtId="0" fontId="1"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9" fillId="0" borderId="0"/>
    <xf numFmtId="188" fontId="119"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0" fontId="1" fillId="0" borderId="0"/>
    <xf numFmtId="0" fontId="119" fillId="0" borderId="0"/>
    <xf numFmtId="0" fontId="1" fillId="0" borderId="0"/>
    <xf numFmtId="0" fontId="119" fillId="0" borderId="0"/>
    <xf numFmtId="0" fontId="13" fillId="0" borderId="0"/>
    <xf numFmtId="0" fontId="13"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19"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69" fillId="64" borderId="562" applyNumberFormat="0" applyAlignment="0" applyProtection="0"/>
    <xf numFmtId="0" fontId="170" fillId="55" borderId="563" applyNumberFormat="0" applyAlignment="0" applyProtection="0"/>
    <xf numFmtId="0" fontId="171" fillId="0" borderId="564" applyNumberFormat="0" applyFill="0" applyAlignment="0" applyProtection="0"/>
    <xf numFmtId="0" fontId="173" fillId="64" borderId="563" applyNumberFormat="0" applyAlignment="0" applyProtection="0"/>
    <xf numFmtId="0" fontId="13" fillId="71" borderId="565" applyNumberFormat="0" applyFon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3" fillId="0" borderId="0"/>
    <xf numFmtId="164" fontId="13" fillId="0" borderId="0" applyFont="0" applyFill="0" applyBorder="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69" fillId="64" borderId="577" applyNumberFormat="0" applyAlignment="0" applyProtection="0"/>
    <xf numFmtId="0" fontId="170" fillId="55" borderId="578" applyNumberFormat="0" applyAlignment="0" applyProtection="0"/>
    <xf numFmtId="0" fontId="171" fillId="0" borderId="579" applyNumberFormat="0" applyFill="0" applyAlignment="0" applyProtection="0"/>
    <xf numFmtId="0" fontId="173" fillId="64" borderId="578" applyNumberFormat="0" applyAlignment="0" applyProtection="0"/>
    <xf numFmtId="0" fontId="13" fillId="71" borderId="580" applyNumberFormat="0" applyFont="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2013">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0" fillId="10" borderId="25" xfId="0" applyFill="1" applyBorder="1"/>
    <xf numFmtId="0" fontId="0" fillId="10" borderId="2" xfId="0" applyFill="1" applyBorder="1"/>
    <xf numFmtId="0" fontId="0" fillId="10"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1"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4"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17" fillId="16" borderId="79" xfId="0" applyFont="1" applyFill="1" applyBorder="1" applyAlignment="1">
      <alignment horizontal="center" vertical="center" wrapText="1"/>
    </xf>
    <xf numFmtId="0" fontId="24" fillId="0" borderId="0" xfId="0" applyFont="1" applyAlignment="1">
      <alignment vertical="center"/>
    </xf>
    <xf numFmtId="0" fontId="25" fillId="14" borderId="85" xfId="0" applyFont="1" applyFill="1" applyBorder="1" applyAlignment="1">
      <alignment horizontal="left" vertical="center"/>
    </xf>
    <xf numFmtId="0" fontId="0" fillId="0" borderId="0" xfId="0" applyAlignment="1">
      <alignment wrapText="1"/>
    </xf>
    <xf numFmtId="0" fontId="17" fillId="16" borderId="81" xfId="0" applyFont="1" applyFill="1" applyBorder="1" applyAlignment="1">
      <alignment horizontal="center" vertical="center" wrapText="1"/>
    </xf>
    <xf numFmtId="9" fontId="0" fillId="0" borderId="116" xfId="0" applyNumberFormat="1" applyBorder="1" applyAlignment="1">
      <alignment horizontal="center" vertical="center"/>
    </xf>
    <xf numFmtId="9" fontId="0" fillId="0" borderId="117" xfId="0" applyNumberFormat="1" applyBorder="1" applyAlignment="1">
      <alignment horizontal="center" vertical="center" wrapText="1"/>
    </xf>
    <xf numFmtId="0" fontId="17" fillId="14" borderId="86" xfId="0" applyFont="1" applyFill="1" applyBorder="1" applyAlignment="1">
      <alignment horizontal="center" vertical="center" wrapText="1"/>
    </xf>
    <xf numFmtId="0" fontId="17" fillId="14" borderId="87" xfId="0" applyFont="1" applyFill="1" applyBorder="1" applyAlignment="1">
      <alignment horizontal="center" vertical="center" wrapText="1"/>
    </xf>
    <xf numFmtId="0" fontId="19" fillId="18" borderId="0" xfId="0" applyFont="1" applyFill="1" applyAlignment="1">
      <alignment horizontal="center" vertical="center"/>
    </xf>
    <xf numFmtId="15" fontId="19" fillId="18" borderId="0" xfId="0" applyNumberFormat="1" applyFont="1" applyFill="1" applyAlignment="1">
      <alignment horizontal="center" vertical="center"/>
    </xf>
    <xf numFmtId="0" fontId="23" fillId="16" borderId="37" xfId="0" applyFont="1" applyFill="1" applyBorder="1" applyAlignment="1">
      <alignment horizontal="center" vertical="center"/>
    </xf>
    <xf numFmtId="0" fontId="17" fillId="16" borderId="37" xfId="0" applyFont="1" applyFill="1" applyBorder="1" applyAlignment="1">
      <alignment horizontal="right" vertical="center"/>
    </xf>
    <xf numFmtId="0" fontId="42" fillId="0" borderId="34" xfId="0" applyFont="1" applyBorder="1" applyAlignment="1">
      <alignment horizontal="center" vertical="center"/>
    </xf>
    <xf numFmtId="0" fontId="17" fillId="16" borderId="146" xfId="0" applyFont="1" applyFill="1" applyBorder="1" applyAlignment="1">
      <alignment horizontal="right" vertical="center"/>
    </xf>
    <xf numFmtId="0" fontId="42" fillId="0" borderId="65" xfId="0" applyFont="1" applyBorder="1" applyAlignment="1">
      <alignment horizontal="center" vertical="center"/>
    </xf>
    <xf numFmtId="0" fontId="17" fillId="16" borderId="150" xfId="0" applyFont="1" applyFill="1" applyBorder="1" applyAlignment="1">
      <alignment horizontal="right" vertical="center"/>
    </xf>
    <xf numFmtId="0" fontId="42" fillId="0" borderId="151" xfId="0" applyFont="1" applyBorder="1" applyAlignment="1">
      <alignment horizontal="center" vertical="center"/>
    </xf>
    <xf numFmtId="1" fontId="38" fillId="0" borderId="152" xfId="0" applyNumberFormat="1" applyFont="1" applyBorder="1" applyAlignment="1">
      <alignment horizontal="center" vertical="center"/>
    </xf>
    <xf numFmtId="0" fontId="17" fillId="16" borderId="156" xfId="0" applyFont="1" applyFill="1" applyBorder="1" applyAlignment="1">
      <alignment horizontal="center" vertical="center" wrapText="1"/>
    </xf>
    <xf numFmtId="15" fontId="46" fillId="4" borderId="149" xfId="10" applyNumberFormat="1" applyFont="1" applyFill="1" applyAlignment="1" applyProtection="1">
      <alignment horizontal="center" vertical="center"/>
      <protection locked="0"/>
    </xf>
    <xf numFmtId="0" fontId="46" fillId="4" borderId="149" xfId="10" applyFont="1" applyFill="1" applyAlignment="1" applyProtection="1">
      <alignment vertical="center" shrinkToFit="1"/>
      <protection locked="0"/>
    </xf>
    <xf numFmtId="178" fontId="47" fillId="4" borderId="149" xfId="10" applyNumberFormat="1" applyFont="1" applyFill="1" applyAlignment="1" applyProtection="1">
      <alignment horizontal="right" vertical="center"/>
      <protection locked="0"/>
    </xf>
    <xf numFmtId="0" fontId="46" fillId="4" borderId="149" xfId="10" applyFont="1" applyFill="1" applyAlignment="1" applyProtection="1">
      <alignment horizontal="center" vertical="center"/>
      <protection locked="0"/>
    </xf>
    <xf numFmtId="15" fontId="46" fillId="4" borderId="161" xfId="10" applyNumberFormat="1" applyFont="1" applyFill="1" applyBorder="1" applyAlignment="1" applyProtection="1">
      <alignment horizontal="center" vertical="center"/>
      <protection locked="0"/>
    </xf>
    <xf numFmtId="0" fontId="46" fillId="4" borderId="161" xfId="10" applyFont="1" applyFill="1" applyBorder="1" applyAlignment="1" applyProtection="1">
      <alignment vertical="center" shrinkToFit="1"/>
      <protection locked="0"/>
    </xf>
    <xf numFmtId="179" fontId="46" fillId="4" borderId="161" xfId="10" applyNumberFormat="1" applyFont="1" applyFill="1" applyBorder="1" applyAlignment="1" applyProtection="1">
      <alignment horizontal="right" vertical="center"/>
      <protection locked="0"/>
    </xf>
    <xf numFmtId="0" fontId="46" fillId="4" borderId="161" xfId="10" applyFont="1" applyFill="1" applyBorder="1" applyAlignment="1" applyProtection="1">
      <alignment horizontal="center" vertical="center"/>
      <protection locked="0"/>
    </xf>
    <xf numFmtId="0" fontId="48" fillId="23" borderId="162" xfId="9" applyFont="1" applyFill="1" applyBorder="1" applyAlignment="1">
      <alignment horizontal="center" vertical="center"/>
    </xf>
    <xf numFmtId="0" fontId="48" fillId="23" borderId="163" xfId="9" applyFont="1" applyFill="1" applyBorder="1" applyAlignment="1">
      <alignment horizontal="center" vertical="center" wrapText="1"/>
    </xf>
    <xf numFmtId="0" fontId="48" fillId="23" borderId="163" xfId="9" applyFont="1" applyFill="1" applyBorder="1" applyAlignment="1">
      <alignment horizontal="center" vertical="center"/>
    </xf>
    <xf numFmtId="0" fontId="48" fillId="23" borderId="164" xfId="9" applyFont="1" applyFill="1" applyBorder="1" applyAlignment="1">
      <alignment horizontal="center" vertical="center" wrapText="1"/>
    </xf>
    <xf numFmtId="0" fontId="46" fillId="4" borderId="165" xfId="10" applyFont="1" applyFill="1" applyBorder="1" applyAlignment="1" applyProtection="1">
      <alignment horizontal="center" vertical="center"/>
      <protection locked="0"/>
    </xf>
    <xf numFmtId="178" fontId="47" fillId="4" borderId="166" xfId="10" applyNumberFormat="1" applyFont="1" applyFill="1" applyBorder="1" applyAlignment="1" applyProtection="1">
      <alignment horizontal="right" vertical="center"/>
      <protection locked="0"/>
    </xf>
    <xf numFmtId="0" fontId="46" fillId="4" borderId="167" xfId="10" applyFont="1" applyFill="1" applyBorder="1" applyAlignment="1" applyProtection="1">
      <alignment horizontal="center" vertical="center"/>
      <protection locked="0"/>
    </xf>
    <xf numFmtId="179" fontId="46" fillId="4" borderId="168" xfId="10" applyNumberFormat="1" applyFont="1" applyFill="1" applyBorder="1" applyAlignment="1" applyProtection="1">
      <alignment horizontal="right" vertical="center"/>
      <protection locked="0"/>
    </xf>
    <xf numFmtId="0" fontId="46" fillId="4" borderId="169" xfId="10" applyFont="1" applyFill="1" applyBorder="1" applyAlignment="1" applyProtection="1">
      <alignment horizontal="center" vertical="center"/>
      <protection locked="0"/>
    </xf>
    <xf numFmtId="0" fontId="46" fillId="4" borderId="170" xfId="10" applyFont="1" applyFill="1" applyBorder="1" applyAlignment="1" applyProtection="1">
      <alignment horizontal="center" vertical="center"/>
      <protection locked="0"/>
    </xf>
    <xf numFmtId="15" fontId="46" fillId="4" borderId="169" xfId="10" applyNumberFormat="1" applyFont="1" applyFill="1" applyBorder="1" applyAlignment="1" applyProtection="1">
      <alignment horizontal="center" vertical="center"/>
      <protection locked="0"/>
    </xf>
    <xf numFmtId="178" fontId="47" fillId="4" borderId="166" xfId="10" applyNumberFormat="1" applyFont="1" applyFill="1" applyBorder="1" applyAlignment="1" applyProtection="1">
      <alignment horizontal="center" vertical="center"/>
      <protection locked="0"/>
    </xf>
    <xf numFmtId="0" fontId="46" fillId="4" borderId="165" xfId="10" quotePrefix="1" applyFont="1" applyFill="1" applyBorder="1" applyAlignment="1" applyProtection="1">
      <alignment horizontal="center" vertical="center"/>
      <protection locked="0"/>
    </xf>
    <xf numFmtId="15" fontId="46" fillId="4" borderId="149" xfId="10" quotePrefix="1" applyNumberFormat="1" applyFont="1" applyFill="1" applyAlignment="1" applyProtection="1">
      <alignment horizontal="center" vertical="center"/>
      <protection locked="0"/>
    </xf>
    <xf numFmtId="0" fontId="46" fillId="4" borderId="149" xfId="10" quotePrefix="1" applyFont="1" applyFill="1" applyAlignment="1" applyProtection="1">
      <alignment vertical="center" shrinkToFit="1"/>
      <protection locked="0"/>
    </xf>
    <xf numFmtId="178" fontId="47" fillId="4" borderId="149" xfId="10" quotePrefix="1" applyNumberFormat="1" applyFont="1" applyFill="1" applyAlignment="1" applyProtection="1">
      <alignment horizontal="right" vertical="center"/>
      <protection locked="0"/>
    </xf>
    <xf numFmtId="0" fontId="46" fillId="4" borderId="149" xfId="10" quotePrefix="1" applyFont="1" applyFill="1" applyAlignment="1" applyProtection="1">
      <alignment horizontal="center" vertical="center"/>
      <protection locked="0"/>
    </xf>
    <xf numFmtId="0" fontId="46" fillId="4" borderId="169" xfId="10" quotePrefix="1" applyFont="1" applyFill="1" applyBorder="1" applyAlignment="1" applyProtection="1">
      <alignment horizontal="center" vertical="center"/>
      <protection locked="0"/>
    </xf>
    <xf numFmtId="178" fontId="47" fillId="4" borderId="166" xfId="10" quotePrefix="1" applyNumberFormat="1" applyFont="1" applyFill="1" applyBorder="1" applyAlignment="1" applyProtection="1">
      <alignment horizontal="right" vertical="center"/>
      <protection locked="0"/>
    </xf>
    <xf numFmtId="0" fontId="0" fillId="0" borderId="55" xfId="0" quotePrefix="1" applyBorder="1" applyAlignment="1">
      <alignment horizontal="center" vertical="center"/>
    </xf>
    <xf numFmtId="15" fontId="0" fillId="0" borderId="0" xfId="0" applyNumberFormat="1"/>
    <xf numFmtId="0" fontId="17" fillId="14" borderId="0" xfId="0" applyFont="1" applyFill="1" applyAlignment="1">
      <alignment horizontal="center" vertical="center" wrapText="1"/>
    </xf>
    <xf numFmtId="167" fontId="22" fillId="13" borderId="95" xfId="0" applyNumberFormat="1" applyFont="1" applyFill="1" applyBorder="1" applyAlignment="1">
      <alignment horizontal="center" vertical="center" wrapText="1"/>
    </xf>
    <xf numFmtId="167" fontId="50" fillId="13" borderId="95" xfId="0" applyNumberFormat="1" applyFont="1" applyFill="1" applyBorder="1" applyAlignment="1">
      <alignment horizontal="center" vertical="center" wrapText="1"/>
    </xf>
    <xf numFmtId="0" fontId="22" fillId="13" borderId="95" xfId="0" applyFont="1" applyFill="1" applyBorder="1" applyAlignment="1">
      <alignment horizontal="left" vertical="top" wrapText="1"/>
    </xf>
    <xf numFmtId="0" fontId="21" fillId="13" borderId="190" xfId="0" applyFont="1" applyFill="1" applyBorder="1" applyAlignment="1">
      <alignment horizontal="left" vertical="center" wrapText="1"/>
    </xf>
    <xf numFmtId="1" fontId="21" fillId="13" borderId="190" xfId="0" applyNumberFormat="1" applyFont="1" applyFill="1" applyBorder="1" applyAlignment="1">
      <alignment horizontal="center" vertical="center" wrapText="1"/>
    </xf>
    <xf numFmtId="0" fontId="21" fillId="13" borderId="190" xfId="0" quotePrefix="1" applyFont="1" applyFill="1" applyBorder="1" applyAlignment="1">
      <alignment horizontal="center" vertical="center" wrapText="1"/>
    </xf>
    <xf numFmtId="0" fontId="17" fillId="14" borderId="191" xfId="0" applyFont="1" applyFill="1" applyBorder="1" applyAlignment="1">
      <alignment horizontal="center" vertical="center" wrapText="1"/>
    </xf>
    <xf numFmtId="0" fontId="17" fillId="14" borderId="192" xfId="0" applyFont="1" applyFill="1" applyBorder="1" applyAlignment="1">
      <alignment horizontal="center" vertical="center" wrapText="1"/>
    </xf>
    <xf numFmtId="0" fontId="21" fillId="13" borderId="193" xfId="0" quotePrefix="1" applyFont="1" applyFill="1" applyBorder="1" applyAlignment="1">
      <alignment horizontal="center" vertical="center" wrapText="1"/>
    </xf>
    <xf numFmtId="176" fontId="21" fillId="13" borderId="194" xfId="0" applyNumberFormat="1" applyFont="1" applyFill="1" applyBorder="1" applyAlignment="1">
      <alignment horizontal="center" vertical="center" wrapText="1"/>
    </xf>
    <xf numFmtId="0" fontId="20" fillId="13" borderId="195" xfId="0" quotePrefix="1" applyFont="1" applyFill="1" applyBorder="1" applyAlignment="1">
      <alignment horizontal="center" vertical="center" wrapText="1"/>
    </xf>
    <xf numFmtId="176" fontId="20" fillId="13" borderId="185" xfId="0" applyNumberFormat="1" applyFont="1" applyFill="1" applyBorder="1" applyAlignment="1">
      <alignment horizontal="center" vertical="center" wrapText="1"/>
    </xf>
    <xf numFmtId="0" fontId="36" fillId="26" borderId="181" xfId="0" applyFont="1" applyFill="1" applyBorder="1" applyAlignment="1">
      <alignment horizontal="centerContinuous" vertical="center" wrapText="1"/>
    </xf>
    <xf numFmtId="0" fontId="36" fillId="26" borderId="182" xfId="0" applyFont="1" applyFill="1" applyBorder="1" applyAlignment="1">
      <alignment horizontal="centerContinuous" vertical="center" wrapText="1"/>
    </xf>
    <xf numFmtId="0" fontId="36" fillId="26" borderId="183" xfId="0" applyFont="1" applyFill="1" applyBorder="1" applyAlignment="1">
      <alignment horizontal="centerContinuous" vertical="center" wrapText="1"/>
    </xf>
    <xf numFmtId="0" fontId="0" fillId="0" borderId="257" xfId="0" applyBorder="1"/>
    <xf numFmtId="0" fontId="0" fillId="0" borderId="66" xfId="0" applyBorder="1"/>
    <xf numFmtId="0" fontId="0" fillId="0" borderId="67" xfId="0" applyBorder="1"/>
    <xf numFmtId="0" fontId="0" fillId="0" borderId="73" xfId="0" applyBorder="1"/>
    <xf numFmtId="0" fontId="0" fillId="0" borderId="72" xfId="0" applyBorder="1"/>
    <xf numFmtId="0" fontId="63" fillId="14" borderId="119" xfId="0" applyFont="1" applyFill="1" applyBorder="1" applyAlignment="1">
      <alignment horizontal="center" vertical="center" wrapText="1"/>
    </xf>
    <xf numFmtId="0" fontId="63" fillId="14" borderId="299" xfId="0" applyFont="1" applyFill="1" applyBorder="1" applyAlignment="1">
      <alignment horizontal="center" vertical="center" wrapText="1"/>
    </xf>
    <xf numFmtId="0" fontId="63" fillId="14" borderId="300" xfId="0" applyFont="1" applyFill="1" applyBorder="1" applyAlignment="1">
      <alignment horizontal="center" vertical="center" wrapText="1"/>
    </xf>
    <xf numFmtId="0" fontId="63" fillId="14" borderId="143" xfId="0" applyFont="1" applyFill="1" applyBorder="1" applyAlignment="1">
      <alignment horizontal="center" vertical="center" wrapText="1"/>
    </xf>
    <xf numFmtId="0" fontId="63" fillId="14" borderId="78" xfId="0" applyFont="1" applyFill="1" applyBorder="1" applyAlignment="1">
      <alignment horizontal="center" vertical="center" wrapText="1"/>
    </xf>
    <xf numFmtId="0" fontId="37" fillId="32" borderId="318" xfId="0" applyFont="1" applyFill="1" applyBorder="1" applyAlignment="1">
      <alignment horizontal="center" vertical="center"/>
    </xf>
    <xf numFmtId="165" fontId="37" fillId="32" borderId="319" xfId="0" applyNumberFormat="1" applyFont="1" applyFill="1" applyBorder="1" applyAlignment="1">
      <alignment vertical="center"/>
    </xf>
    <xf numFmtId="0" fontId="51" fillId="27" borderId="359" xfId="0" applyFont="1" applyFill="1" applyBorder="1" applyAlignment="1">
      <alignment horizontal="centerContinuous" vertical="center"/>
    </xf>
    <xf numFmtId="0" fontId="51" fillId="27" borderId="336" xfId="0" applyFont="1" applyFill="1" applyBorder="1" applyAlignment="1">
      <alignment horizontal="centerContinuous" vertical="center"/>
    </xf>
    <xf numFmtId="0" fontId="51" fillId="27" borderId="337" xfId="0" applyFont="1" applyFill="1" applyBorder="1" applyAlignment="1">
      <alignment horizontal="centerContinuous" vertical="center"/>
    </xf>
    <xf numFmtId="0" fontId="51" fillId="0" borderId="360" xfId="0" applyFont="1" applyBorder="1" applyAlignment="1" applyProtection="1">
      <alignment horizontal="center" vertical="center"/>
      <protection locked="0"/>
    </xf>
    <xf numFmtId="0" fontId="51" fillId="0" borderId="339" xfId="0" applyFont="1" applyBorder="1" applyAlignment="1" applyProtection="1">
      <alignment horizontal="center" vertical="center"/>
      <protection locked="0"/>
    </xf>
    <xf numFmtId="0" fontId="51" fillId="0" borderId="340" xfId="0" applyFont="1" applyBorder="1" applyAlignment="1" applyProtection="1">
      <alignment horizontal="center" vertical="center" wrapText="1"/>
      <protection locked="0"/>
    </xf>
    <xf numFmtId="0" fontId="51" fillId="2" borderId="340" xfId="0" applyFont="1" applyFill="1" applyBorder="1" applyAlignment="1">
      <alignment horizontal="center" vertical="center"/>
    </xf>
    <xf numFmtId="38" fontId="51" fillId="0" borderId="339" xfId="0" applyNumberFormat="1" applyFont="1" applyBorder="1" applyAlignment="1" applyProtection="1">
      <alignment horizontal="center" vertical="center"/>
      <protection locked="0"/>
    </xf>
    <xf numFmtId="10" fontId="51" fillId="2" borderId="340" xfId="2" applyNumberFormat="1" applyFont="1" applyFill="1" applyBorder="1" applyAlignment="1">
      <alignment horizontal="center" vertical="center"/>
    </xf>
    <xf numFmtId="38" fontId="51" fillId="0" borderId="360" xfId="0" applyNumberFormat="1" applyFont="1" applyBorder="1" applyAlignment="1">
      <alignment horizontal="center" vertical="center"/>
    </xf>
    <xf numFmtId="38" fontId="51" fillId="2" borderId="339" xfId="0" applyNumberFormat="1" applyFont="1" applyFill="1" applyBorder="1" applyAlignment="1">
      <alignment horizontal="center" vertical="center"/>
    </xf>
    <xf numFmtId="0" fontId="72" fillId="27" borderId="362" xfId="0" applyFont="1" applyFill="1" applyBorder="1" applyAlignment="1">
      <alignment horizontal="centerContinuous" vertical="center"/>
    </xf>
    <xf numFmtId="0" fontId="72" fillId="27" borderId="363" xfId="0" applyFont="1" applyFill="1" applyBorder="1" applyAlignment="1">
      <alignment horizontal="centerContinuous" vertical="center"/>
    </xf>
    <xf numFmtId="0" fontId="71" fillId="27" borderId="379" xfId="0" applyFont="1" applyFill="1" applyBorder="1" applyAlignment="1">
      <alignment horizontal="centerContinuous" vertical="center"/>
    </xf>
    <xf numFmtId="0" fontId="51" fillId="27" borderId="335" xfId="0" applyFont="1" applyFill="1" applyBorder="1" applyAlignment="1">
      <alignment horizontal="centerContinuous" vertical="center"/>
    </xf>
    <xf numFmtId="38" fontId="51" fillId="0" borderId="341" xfId="0" applyNumberFormat="1" applyFont="1" applyBorder="1" applyAlignment="1" applyProtection="1">
      <alignment horizontal="center" vertical="center"/>
      <protection locked="0"/>
    </xf>
    <xf numFmtId="0" fontId="51" fillId="0" borderId="341" xfId="0" applyFont="1" applyBorder="1" applyAlignment="1" applyProtection="1">
      <alignment horizontal="center" vertical="center"/>
      <protection locked="0"/>
    </xf>
    <xf numFmtId="0" fontId="66" fillId="37" borderId="233" xfId="0" applyFont="1" applyFill="1" applyBorder="1" applyAlignment="1">
      <alignment horizontal="centerContinuous" vertical="center"/>
    </xf>
    <xf numFmtId="0" fontId="66" fillId="37" borderId="221" xfId="0" applyFont="1" applyFill="1" applyBorder="1" applyAlignment="1">
      <alignment horizontal="centerContinuous" vertical="center"/>
    </xf>
    <xf numFmtId="0" fontId="66" fillId="37" borderId="207" xfId="0" applyFont="1" applyFill="1" applyBorder="1" applyAlignment="1">
      <alignment horizontal="centerContinuous" vertical="center"/>
    </xf>
    <xf numFmtId="0" fontId="66" fillId="26" borderId="408" xfId="0" applyFont="1" applyFill="1" applyBorder="1" applyAlignment="1">
      <alignment horizontal="centerContinuous" vertical="center"/>
    </xf>
    <xf numFmtId="0" fontId="37" fillId="32" borderId="410" xfId="0" applyFont="1" applyFill="1" applyBorder="1" applyAlignment="1">
      <alignment horizontal="center" vertical="center"/>
    </xf>
    <xf numFmtId="0" fontId="0" fillId="0" borderId="384" xfId="0" applyBorder="1"/>
    <xf numFmtId="0" fontId="0" fillId="0" borderId="385" xfId="0" applyBorder="1"/>
    <xf numFmtId="0" fontId="0" fillId="0" borderId="386" xfId="0" applyBorder="1"/>
    <xf numFmtId="0" fontId="87" fillId="0" borderId="0" xfId="0" applyFont="1"/>
    <xf numFmtId="0" fontId="88" fillId="0" borderId="0" xfId="0" applyFont="1"/>
    <xf numFmtId="9" fontId="87" fillId="0" borderId="0" xfId="2" applyFont="1" applyProtection="1"/>
    <xf numFmtId="0" fontId="87" fillId="0" borderId="0" xfId="2" applyNumberFormat="1" applyFont="1" applyProtection="1"/>
    <xf numFmtId="0" fontId="97" fillId="25" borderId="8" xfId="11" applyFont="1" applyFill="1" applyBorder="1" applyAlignment="1">
      <alignment horizontal="center" vertical="center"/>
    </xf>
    <xf numFmtId="0" fontId="97" fillId="25" borderId="429" xfId="11" applyFont="1" applyFill="1" applyBorder="1" applyAlignment="1">
      <alignment horizontal="center" vertical="center" wrapText="1"/>
    </xf>
    <xf numFmtId="0" fontId="97" fillId="25" borderId="430" xfId="11" applyFont="1" applyFill="1" applyBorder="1" applyAlignment="1">
      <alignment horizontal="center" vertical="center" wrapText="1"/>
    </xf>
    <xf numFmtId="0" fontId="91" fillId="2" borderId="0" xfId="0" applyFont="1" applyFill="1" applyAlignment="1">
      <alignment vertical="center"/>
    </xf>
    <xf numFmtId="0" fontId="98" fillId="25" borderId="8" xfId="11" applyFont="1" applyFill="1" applyBorder="1" applyAlignment="1">
      <alignment horizontal="center" vertical="center"/>
    </xf>
    <xf numFmtId="0" fontId="99" fillId="0" borderId="0" xfId="0" applyFont="1" applyAlignment="1">
      <alignment vertical="center"/>
    </xf>
    <xf numFmtId="0" fontId="100" fillId="2" borderId="439" xfId="11" applyFont="1" applyFill="1" applyBorder="1" applyAlignment="1">
      <alignment horizontal="center" vertical="center"/>
    </xf>
    <xf numFmtId="0" fontId="101" fillId="2" borderId="76" xfId="11" applyFont="1" applyFill="1" applyBorder="1" applyAlignment="1">
      <alignment horizontal="left" vertical="center" wrapText="1"/>
    </xf>
    <xf numFmtId="0" fontId="101" fillId="2" borderId="172" xfId="11" applyFont="1" applyFill="1" applyBorder="1" applyAlignment="1">
      <alignment horizontal="left" vertical="center" wrapText="1"/>
    </xf>
    <xf numFmtId="0" fontId="101" fillId="2" borderId="77" xfId="11" applyFont="1" applyFill="1" applyBorder="1" applyAlignment="1">
      <alignment horizontal="left" vertical="center" wrapText="1"/>
    </xf>
    <xf numFmtId="9" fontId="102" fillId="0" borderId="16" xfId="11" applyNumberFormat="1" applyFont="1" applyBorder="1" applyAlignment="1" applyProtection="1">
      <alignment horizontal="center" vertical="center"/>
      <protection locked="0"/>
    </xf>
    <xf numFmtId="9" fontId="102" fillId="0" borderId="76" xfId="11" applyNumberFormat="1" applyFont="1" applyBorder="1" applyAlignment="1" applyProtection="1">
      <alignment horizontal="center" vertical="center"/>
      <protection locked="0"/>
    </xf>
    <xf numFmtId="9" fontId="102" fillId="0" borderId="440" xfId="11" applyNumberFormat="1" applyFont="1" applyBorder="1" applyAlignment="1" applyProtection="1">
      <alignment horizontal="center" vertical="center"/>
      <protection locked="0"/>
    </xf>
    <xf numFmtId="0" fontId="103" fillId="2" borderId="0" xfId="0" applyFont="1" applyFill="1" applyAlignment="1">
      <alignment vertical="center"/>
    </xf>
    <xf numFmtId="0" fontId="104" fillId="2" borderId="439" xfId="11" applyFont="1" applyFill="1" applyBorder="1" applyAlignment="1">
      <alignment horizontal="center" vertical="center"/>
    </xf>
    <xf numFmtId="0" fontId="105" fillId="2" borderId="76" xfId="11" applyFont="1" applyFill="1" applyBorder="1" applyAlignment="1">
      <alignment horizontal="left" vertical="center" wrapText="1"/>
    </xf>
    <xf numFmtId="0" fontId="105" fillId="2" borderId="172" xfId="11" applyFont="1" applyFill="1" applyBorder="1" applyAlignment="1">
      <alignment horizontal="left" vertical="center" wrapText="1"/>
    </xf>
    <xf numFmtId="0" fontId="105" fillId="2" borderId="77" xfId="11" applyFont="1" applyFill="1" applyBorder="1" applyAlignment="1">
      <alignment horizontal="left" vertical="center" wrapText="1"/>
    </xf>
    <xf numFmtId="0" fontId="99" fillId="39" borderId="0" xfId="0" applyFont="1" applyFill="1" applyAlignment="1">
      <alignment horizontal="center" vertical="center" wrapText="1"/>
    </xf>
    <xf numFmtId="0" fontId="88" fillId="0" borderId="0" xfId="11" applyFont="1" applyAlignment="1">
      <alignment vertical="center" wrapText="1"/>
    </xf>
    <xf numFmtId="0" fontId="100" fillId="2" borderId="383" xfId="11" applyFont="1" applyFill="1" applyBorder="1" applyAlignment="1">
      <alignment horizontal="center" vertical="center"/>
    </xf>
    <xf numFmtId="0" fontId="106" fillId="0" borderId="177" xfId="11" applyFont="1" applyBorder="1" applyAlignment="1" applyProtection="1">
      <alignment horizontal="center" vertical="center"/>
      <protection locked="0"/>
    </xf>
    <xf numFmtId="0" fontId="106" fillId="0" borderId="144" xfId="11" applyFont="1" applyBorder="1" applyAlignment="1" applyProtection="1">
      <alignment horizontal="center" vertical="center"/>
      <protection locked="0"/>
    </xf>
    <xf numFmtId="0" fontId="106" fillId="0" borderId="387" xfId="11" applyFont="1" applyBorder="1" applyAlignment="1" applyProtection="1">
      <alignment horizontal="center" vertical="center"/>
      <protection locked="0"/>
    </xf>
    <xf numFmtId="1" fontId="87" fillId="0" borderId="0" xfId="0" applyNumberFormat="1" applyFont="1"/>
    <xf numFmtId="0" fontId="99" fillId="39" borderId="177" xfId="0" applyFont="1" applyFill="1" applyBorder="1" applyAlignment="1">
      <alignment horizontal="center" vertical="center" wrapText="1"/>
    </xf>
    <xf numFmtId="0" fontId="87" fillId="13" borderId="0" xfId="0" applyFont="1" applyFill="1"/>
    <xf numFmtId="0" fontId="87" fillId="0" borderId="0" xfId="0" applyFont="1" applyAlignment="1">
      <alignment horizontal="center" vertical="center"/>
    </xf>
    <xf numFmtId="0" fontId="88" fillId="0" borderId="0" xfId="11" applyFont="1" applyAlignment="1">
      <alignment horizontal="center" vertical="center" wrapText="1"/>
    </xf>
    <xf numFmtId="0" fontId="87" fillId="0" borderId="177" xfId="0" applyFont="1" applyBorder="1" applyAlignment="1">
      <alignment horizontal="center" vertical="center"/>
    </xf>
    <xf numFmtId="10" fontId="87" fillId="0" borderId="177" xfId="0" applyNumberFormat="1" applyFont="1" applyBorder="1" applyAlignment="1">
      <alignment horizontal="center" vertical="center"/>
    </xf>
    <xf numFmtId="0" fontId="87" fillId="0" borderId="0" xfId="0" applyFont="1" applyAlignment="1">
      <alignment vertical="center"/>
    </xf>
    <xf numFmtId="0" fontId="87" fillId="0" borderId="0" xfId="0" applyFont="1" applyAlignment="1">
      <alignment vertical="center" wrapText="1"/>
    </xf>
    <xf numFmtId="0" fontId="87" fillId="0" borderId="96" xfId="0" applyFont="1" applyBorder="1" applyAlignment="1">
      <alignment horizontal="center" vertical="center"/>
    </xf>
    <xf numFmtId="10" fontId="87" fillId="0" borderId="96" xfId="0" applyNumberFormat="1" applyFont="1" applyBorder="1" applyAlignment="1">
      <alignment horizontal="center" vertical="center"/>
    </xf>
    <xf numFmtId="0" fontId="88" fillId="0" borderId="0" xfId="11" applyFont="1" applyAlignment="1">
      <alignment vertical="top" wrapText="1"/>
    </xf>
    <xf numFmtId="0" fontId="87" fillId="0" borderId="441" xfId="0" applyFont="1" applyBorder="1" applyAlignment="1">
      <alignment horizontal="center" vertical="center"/>
    </xf>
    <xf numFmtId="9" fontId="87" fillId="0" borderId="441" xfId="2" applyFont="1" applyFill="1" applyBorder="1" applyAlignment="1" applyProtection="1">
      <alignment horizontal="center" vertical="center"/>
    </xf>
    <xf numFmtId="0" fontId="87" fillId="0" borderId="0" xfId="0" applyFont="1" applyAlignment="1">
      <alignment horizontal="right" vertical="center"/>
    </xf>
    <xf numFmtId="2" fontId="87" fillId="0" borderId="0" xfId="0" applyNumberFormat="1" applyFont="1" applyAlignment="1">
      <alignment vertical="center"/>
    </xf>
    <xf numFmtId="0" fontId="107" fillId="0" borderId="0" xfId="11" applyFont="1" applyAlignment="1">
      <alignment horizontal="center" vertical="center" wrapText="1"/>
    </xf>
    <xf numFmtId="0" fontId="108" fillId="0" borderId="0" xfId="11" applyFont="1" applyAlignment="1">
      <alignment horizontal="center" vertical="center" wrapText="1"/>
    </xf>
    <xf numFmtId="2" fontId="87" fillId="2" borderId="0" xfId="0" applyNumberFormat="1" applyFont="1" applyFill="1" applyAlignment="1">
      <alignment vertical="center"/>
    </xf>
    <xf numFmtId="0" fontId="106" fillId="0" borderId="96" xfId="11" applyFont="1" applyBorder="1" applyAlignment="1" applyProtection="1">
      <alignment horizontal="center" vertical="center"/>
      <protection locked="0"/>
    </xf>
    <xf numFmtId="0" fontId="106" fillId="0" borderId="85" xfId="11" applyFont="1" applyBorder="1" applyAlignment="1" applyProtection="1">
      <alignment horizontal="center" vertical="center"/>
      <protection locked="0"/>
    </xf>
    <xf numFmtId="183" fontId="87" fillId="0" borderId="0" xfId="0" applyNumberFormat="1" applyFont="1"/>
    <xf numFmtId="0" fontId="88" fillId="0" borderId="0" xfId="11" applyFont="1" applyAlignment="1">
      <alignment horizontal="left" vertical="center" wrapText="1"/>
    </xf>
    <xf numFmtId="0" fontId="100" fillId="2" borderId="444" xfId="11" applyFont="1" applyFill="1" applyBorder="1" applyAlignment="1">
      <alignment horizontal="center" vertical="center"/>
    </xf>
    <xf numFmtId="0" fontId="106" fillId="0" borderId="6" xfId="11" applyFont="1" applyBorder="1" applyAlignment="1" applyProtection="1">
      <alignment horizontal="center" vertical="center"/>
      <protection locked="0"/>
    </xf>
    <xf numFmtId="0" fontId="106" fillId="0" borderId="446" xfId="11" applyFont="1" applyBorder="1" applyAlignment="1" applyProtection="1">
      <alignment horizontal="center" vertical="center"/>
      <protection locked="0"/>
    </xf>
    <xf numFmtId="0" fontId="106" fillId="0" borderId="445" xfId="11" applyFont="1" applyBorder="1" applyAlignment="1" applyProtection="1">
      <alignment horizontal="center" vertical="center"/>
      <protection locked="0"/>
    </xf>
    <xf numFmtId="0" fontId="106" fillId="0" borderId="7" xfId="11" applyFont="1" applyBorder="1" applyAlignment="1" applyProtection="1">
      <alignment horizontal="center" vertical="center"/>
      <protection locked="0"/>
    </xf>
    <xf numFmtId="0" fontId="100" fillId="2" borderId="435" xfId="11" applyFont="1" applyFill="1" applyBorder="1" applyAlignment="1">
      <alignment horizontal="center" vertical="center"/>
    </xf>
    <xf numFmtId="0" fontId="109" fillId="2" borderId="0" xfId="11" applyFont="1" applyFill="1" applyAlignment="1">
      <alignment horizontal="center"/>
    </xf>
    <xf numFmtId="0" fontId="91" fillId="2" borderId="0" xfId="0" applyFont="1" applyFill="1"/>
    <xf numFmtId="0" fontId="109" fillId="0" borderId="0" xfId="11" applyFont="1" applyAlignment="1" applyProtection="1">
      <alignment horizontal="center" vertical="center"/>
      <protection locked="0"/>
    </xf>
    <xf numFmtId="0" fontId="91" fillId="2" borderId="0" xfId="0" applyFont="1" applyFill="1" applyAlignment="1">
      <alignment horizontal="center"/>
    </xf>
    <xf numFmtId="0" fontId="110" fillId="2" borderId="0" xfId="0" applyFont="1" applyFill="1" applyAlignment="1">
      <alignment vertical="center" wrapText="1"/>
    </xf>
    <xf numFmtId="0" fontId="97" fillId="2" borderId="0" xfId="0" applyFont="1" applyFill="1" applyAlignment="1">
      <alignment vertical="center" wrapText="1"/>
    </xf>
    <xf numFmtId="0" fontId="110" fillId="2" borderId="0" xfId="0" applyFont="1" applyFill="1" applyAlignment="1">
      <alignment horizontal="right" vertical="center" wrapText="1"/>
    </xf>
    <xf numFmtId="0" fontId="97" fillId="2" borderId="0" xfId="0" applyFont="1" applyFill="1" applyAlignment="1">
      <alignment horizontal="left" vertical="center" wrapText="1"/>
    </xf>
    <xf numFmtId="0" fontId="113" fillId="0" borderId="86" xfId="0" applyFont="1" applyBorder="1" applyAlignment="1">
      <alignment vertical="center" wrapText="1"/>
    </xf>
    <xf numFmtId="0" fontId="114" fillId="0" borderId="86" xfId="0" applyFont="1" applyBorder="1" applyAlignment="1">
      <alignment vertical="center" wrapText="1"/>
    </xf>
    <xf numFmtId="0" fontId="114" fillId="0" borderId="86" xfId="0" applyFont="1" applyBorder="1" applyAlignment="1">
      <alignment vertical="center"/>
    </xf>
    <xf numFmtId="0" fontId="113" fillId="0" borderId="0" xfId="0" applyFont="1" applyAlignment="1">
      <alignment vertical="center" wrapText="1"/>
    </xf>
    <xf numFmtId="0" fontId="115" fillId="0" borderId="0" xfId="0" applyFont="1" applyAlignment="1">
      <alignment vertical="top" wrapText="1"/>
    </xf>
    <xf numFmtId="0" fontId="87" fillId="0" borderId="0" xfId="0" applyFont="1" applyAlignment="1">
      <alignment vertical="top" wrapText="1"/>
    </xf>
    <xf numFmtId="0" fontId="116" fillId="0" borderId="0" xfId="0" applyFont="1" applyAlignment="1">
      <alignment vertical="center" wrapText="1"/>
    </xf>
    <xf numFmtId="0" fontId="0" fillId="10" borderId="88" xfId="0" applyFill="1" applyBorder="1"/>
    <xf numFmtId="0" fontId="0" fillId="10" borderId="89" xfId="0" applyFill="1" applyBorder="1"/>
    <xf numFmtId="0" fontId="81" fillId="26" borderId="218" xfId="0" applyFont="1" applyFill="1" applyBorder="1" applyAlignment="1">
      <alignment horizontal="centerContinuous" vertical="center" wrapText="1"/>
    </xf>
    <xf numFmtId="0" fontId="66" fillId="26" borderId="218" xfId="0" applyFont="1" applyFill="1" applyBorder="1" applyAlignment="1">
      <alignment horizontal="centerContinuous" vertical="center"/>
    </xf>
    <xf numFmtId="0" fontId="66" fillId="26" borderId="0" xfId="0" applyFont="1" applyFill="1" applyAlignment="1">
      <alignment horizontal="centerContinuous" vertical="center"/>
    </xf>
    <xf numFmtId="0" fontId="39" fillId="0" borderId="141" xfId="0" applyFont="1" applyBorder="1" applyAlignment="1">
      <alignment horizontal="center"/>
    </xf>
    <xf numFmtId="0" fontId="39" fillId="0" borderId="147"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391" xfId="0" applyBorder="1" applyAlignment="1">
      <alignment horizontal="center"/>
    </xf>
    <xf numFmtId="0" fontId="32" fillId="14" borderId="257" xfId="0" applyFont="1" applyFill="1" applyBorder="1" applyAlignment="1">
      <alignment horizontal="center" vertical="center" wrapText="1"/>
    </xf>
    <xf numFmtId="0" fontId="32" fillId="14" borderId="457" xfId="0" applyFont="1" applyFill="1" applyBorder="1" applyAlignment="1">
      <alignment horizontal="center" vertical="center" wrapText="1"/>
    </xf>
    <xf numFmtId="0" fontId="0" fillId="0" borderId="8" xfId="0" applyBorder="1" applyAlignment="1">
      <alignment horizontal="center" vertical="center"/>
    </xf>
    <xf numFmtId="0" fontId="0" fillId="0" borderId="383" xfId="0" applyBorder="1" applyAlignment="1">
      <alignment horizontal="center" vertical="center"/>
    </xf>
    <xf numFmtId="0" fontId="51" fillId="27" borderId="466" xfId="0" quotePrefix="1" applyFont="1" applyFill="1" applyBorder="1" applyAlignment="1">
      <alignment horizontal="center" vertical="center" wrapText="1"/>
    </xf>
    <xf numFmtId="0" fontId="51" fillId="27" borderId="467" xfId="0" quotePrefix="1" applyFont="1" applyFill="1" applyBorder="1" applyAlignment="1">
      <alignment horizontal="center" vertical="center" wrapText="1"/>
    </xf>
    <xf numFmtId="0" fontId="51" fillId="27" borderId="468" xfId="0" quotePrefix="1" applyFont="1" applyFill="1" applyBorder="1" applyAlignment="1">
      <alignment horizontal="center" vertical="center" wrapText="1"/>
    </xf>
    <xf numFmtId="0" fontId="51" fillId="27" borderId="467" xfId="0" quotePrefix="1" applyFont="1" applyFill="1" applyBorder="1" applyAlignment="1">
      <alignment vertical="center" wrapText="1"/>
    </xf>
    <xf numFmtId="0" fontId="2" fillId="0" borderId="257" xfId="0" applyFont="1" applyBorder="1"/>
    <xf numFmtId="0" fontId="2" fillId="0" borderId="66" xfId="0" applyFont="1" applyBorder="1"/>
    <xf numFmtId="0" fontId="2" fillId="0" borderId="67" xfId="0" applyFont="1" applyBorder="1"/>
    <xf numFmtId="0" fontId="0" fillId="20" borderId="435" xfId="0" applyFill="1" applyBorder="1" applyAlignment="1">
      <alignment horizontal="center" vertical="center"/>
    </xf>
    <xf numFmtId="0" fontId="0" fillId="0" borderId="23" xfId="0" applyBorder="1" applyAlignment="1">
      <alignment horizontal="center" vertical="center"/>
    </xf>
    <xf numFmtId="0" fontId="39" fillId="16" borderId="177" xfId="0" applyFont="1" applyFill="1" applyBorder="1" applyAlignment="1">
      <alignment wrapText="1"/>
    </xf>
    <xf numFmtId="0" fontId="39" fillId="16" borderId="144" xfId="0" applyFont="1" applyFill="1" applyBorder="1" applyAlignment="1">
      <alignment wrapText="1"/>
    </xf>
    <xf numFmtId="0" fontId="39" fillId="16" borderId="383" xfId="0" applyFont="1" applyFill="1" applyBorder="1" applyAlignment="1">
      <alignment wrapText="1"/>
    </xf>
    <xf numFmtId="0" fontId="39" fillId="16" borderId="387" xfId="0" applyFont="1" applyFill="1" applyBorder="1" applyAlignment="1">
      <alignment wrapText="1"/>
    </xf>
    <xf numFmtId="0" fontId="39" fillId="16" borderId="73" xfId="0" applyFont="1" applyFill="1" applyBorder="1" applyAlignment="1">
      <alignment wrapText="1"/>
    </xf>
    <xf numFmtId="0" fontId="39" fillId="16" borderId="0" xfId="0" applyFont="1" applyFill="1" applyAlignment="1">
      <alignment wrapText="1"/>
    </xf>
    <xf numFmtId="0" fontId="39"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84" xfId="0" applyNumberFormat="1" applyBorder="1" applyAlignment="1">
      <alignment wrapText="1"/>
    </xf>
    <xf numFmtId="186" fontId="0" fillId="0" borderId="385" xfId="0" applyNumberFormat="1" applyBorder="1" applyAlignment="1">
      <alignment wrapText="1"/>
    </xf>
    <xf numFmtId="184" fontId="0" fillId="0" borderId="385" xfId="0" applyNumberFormat="1" applyBorder="1" applyAlignment="1">
      <alignment wrapText="1"/>
    </xf>
    <xf numFmtId="184" fontId="0" fillId="0" borderId="386" xfId="0" applyNumberFormat="1" applyBorder="1" applyAlignment="1">
      <alignment wrapText="1"/>
    </xf>
    <xf numFmtId="37" fontId="0" fillId="0" borderId="384" xfId="0" applyNumberFormat="1" applyBorder="1" applyAlignment="1">
      <alignment wrapText="1"/>
    </xf>
    <xf numFmtId="37" fontId="0" fillId="0" borderId="385" xfId="0" applyNumberFormat="1" applyBorder="1" applyAlignment="1">
      <alignment wrapText="1"/>
    </xf>
    <xf numFmtId="38" fontId="0" fillId="0" borderId="385" xfId="0" applyNumberFormat="1" applyBorder="1" applyAlignment="1">
      <alignment wrapText="1"/>
    </xf>
    <xf numFmtId="38" fontId="0" fillId="0" borderId="386" xfId="0" applyNumberFormat="1" applyBorder="1" applyAlignment="1">
      <alignment wrapText="1"/>
    </xf>
    <xf numFmtId="10" fontId="0" fillId="0" borderId="384" xfId="0" applyNumberFormat="1" applyBorder="1" applyAlignment="1">
      <alignment wrapText="1"/>
    </xf>
    <xf numFmtId="10" fontId="0" fillId="0" borderId="385" xfId="0" applyNumberFormat="1" applyBorder="1" applyAlignment="1">
      <alignment wrapText="1"/>
    </xf>
    <xf numFmtId="0" fontId="0" fillId="0" borderId="385" xfId="0" applyBorder="1" applyAlignment="1">
      <alignment wrapText="1"/>
    </xf>
    <xf numFmtId="10" fontId="0" fillId="0" borderId="386" xfId="0" applyNumberFormat="1" applyBorder="1" applyAlignment="1">
      <alignment wrapText="1"/>
    </xf>
    <xf numFmtId="0" fontId="0" fillId="0" borderId="384" xfId="0" applyBorder="1" applyAlignment="1">
      <alignment wrapText="1"/>
    </xf>
    <xf numFmtId="0" fontId="0" fillId="0" borderId="386" xfId="0" applyBorder="1" applyAlignment="1">
      <alignment wrapText="1"/>
    </xf>
    <xf numFmtId="15" fontId="0" fillId="0" borderId="384" xfId="0" applyNumberFormat="1" applyBorder="1" applyAlignment="1">
      <alignment wrapText="1"/>
    </xf>
    <xf numFmtId="15" fontId="0" fillId="0" borderId="385" xfId="0" applyNumberFormat="1" applyBorder="1" applyAlignment="1">
      <alignment wrapText="1"/>
    </xf>
    <xf numFmtId="37" fontId="61" fillId="0" borderId="385" xfId="0" applyNumberFormat="1" applyFont="1" applyBorder="1" applyAlignment="1">
      <alignment wrapText="1"/>
    </xf>
    <xf numFmtId="15" fontId="61" fillId="0" borderId="385" xfId="0" applyNumberFormat="1" applyFont="1" applyBorder="1" applyAlignment="1">
      <alignment wrapText="1"/>
    </xf>
    <xf numFmtId="37" fontId="61" fillId="0" borderId="386" xfId="0" applyNumberFormat="1" applyFont="1" applyBorder="1" applyAlignment="1">
      <alignment wrapText="1"/>
    </xf>
    <xf numFmtId="1" fontId="0" fillId="0" borderId="384" xfId="0" applyNumberFormat="1" applyBorder="1" applyAlignment="1">
      <alignment wrapText="1"/>
    </xf>
    <xf numFmtId="1" fontId="0" fillId="0" borderId="385" xfId="0" applyNumberFormat="1" applyBorder="1" applyAlignment="1">
      <alignment wrapText="1"/>
    </xf>
    <xf numFmtId="38" fontId="0" fillId="0" borderId="384" xfId="0" applyNumberFormat="1" applyBorder="1" applyAlignment="1">
      <alignment wrapText="1"/>
    </xf>
    <xf numFmtId="9" fontId="0" fillId="0" borderId="385" xfId="2" applyFont="1" applyBorder="1" applyAlignment="1">
      <alignment wrapText="1"/>
    </xf>
    <xf numFmtId="0" fontId="52" fillId="11" borderId="465" xfId="0" applyFont="1" applyFill="1" applyBorder="1" applyAlignment="1">
      <alignment horizontal="left" vertical="center"/>
    </xf>
    <xf numFmtId="0" fontId="52" fillId="11" borderId="463" xfId="0" applyFont="1" applyFill="1" applyBorder="1" applyAlignment="1">
      <alignment horizontal="left" vertical="center"/>
    </xf>
    <xf numFmtId="0" fontId="52" fillId="11" borderId="464" xfId="0" applyFont="1" applyFill="1" applyBorder="1" applyAlignment="1">
      <alignment horizontal="left" vertical="center"/>
    </xf>
    <xf numFmtId="0" fontId="51" fillId="29" borderId="401" xfId="0" applyFont="1" applyFill="1" applyBorder="1" applyAlignment="1">
      <alignment horizontal="center" vertical="center" wrapText="1"/>
    </xf>
    <xf numFmtId="0" fontId="51" fillId="29" borderId="404" xfId="0" applyFont="1" applyFill="1" applyBorder="1" applyAlignment="1">
      <alignment horizontal="center" vertical="center" wrapText="1"/>
    </xf>
    <xf numFmtId="0" fontId="51" fillId="29" borderId="263" xfId="0" applyFont="1" applyFill="1" applyBorder="1" applyAlignment="1">
      <alignment horizontal="center" vertical="center" wrapText="1"/>
    </xf>
    <xf numFmtId="0" fontId="51" fillId="29" borderId="264" xfId="0" applyFont="1" applyFill="1" applyBorder="1" applyAlignment="1">
      <alignment horizontal="center" vertical="center" wrapText="1"/>
    </xf>
    <xf numFmtId="0" fontId="51" fillId="29" borderId="282" xfId="0" applyFont="1" applyFill="1" applyBorder="1" applyAlignment="1">
      <alignment horizontal="center" vertical="center" wrapText="1"/>
    </xf>
    <xf numFmtId="0" fontId="79" fillId="30" borderId="268" xfId="0" applyFont="1" applyFill="1" applyBorder="1" applyAlignment="1">
      <alignment horizontal="center" vertical="center" wrapText="1"/>
    </xf>
    <xf numFmtId="0" fontId="79" fillId="2" borderId="271" xfId="0" applyFont="1" applyFill="1" applyBorder="1" applyAlignment="1">
      <alignment horizontal="center" vertical="center" wrapText="1"/>
    </xf>
    <xf numFmtId="0" fontId="79" fillId="30" borderId="271" xfId="0" applyFont="1" applyFill="1" applyBorder="1" applyAlignment="1">
      <alignment horizontal="center" vertical="center" wrapText="1"/>
    </xf>
    <xf numFmtId="0" fontId="79" fillId="2" borderId="284" xfId="0" applyFont="1" applyFill="1" applyBorder="1" applyAlignment="1">
      <alignment horizontal="center" vertical="center" wrapText="1"/>
    </xf>
    <xf numFmtId="0" fontId="79" fillId="30" borderId="269" xfId="0" applyFont="1" applyFill="1" applyBorder="1" applyAlignment="1">
      <alignment horizontal="center" vertical="center" wrapText="1"/>
    </xf>
    <xf numFmtId="0" fontId="79" fillId="2" borderId="272" xfId="0" applyFont="1" applyFill="1" applyBorder="1" applyAlignment="1">
      <alignment horizontal="center" vertical="center" wrapText="1"/>
    </xf>
    <xf numFmtId="0" fontId="79" fillId="30" borderId="272" xfId="0" applyFont="1" applyFill="1" applyBorder="1" applyAlignment="1">
      <alignment horizontal="center" vertical="center" wrapText="1"/>
    </xf>
    <xf numFmtId="0" fontId="79" fillId="2" borderId="285" xfId="0" applyFont="1" applyFill="1" applyBorder="1" applyAlignment="1">
      <alignment horizontal="center" vertical="center" wrapText="1"/>
    </xf>
    <xf numFmtId="0" fontId="51" fillId="29" borderId="218" xfId="0" applyFont="1" applyFill="1" applyBorder="1" applyAlignment="1">
      <alignment horizontal="center" vertical="center" wrapText="1"/>
    </xf>
    <xf numFmtId="0" fontId="51" fillId="29" borderId="182" xfId="0" applyFont="1" applyFill="1" applyBorder="1" applyAlignment="1">
      <alignment horizontal="center" vertical="center" wrapText="1"/>
    </xf>
    <xf numFmtId="0" fontId="51" fillId="29" borderId="292" xfId="0" applyFont="1" applyFill="1" applyBorder="1" applyAlignment="1">
      <alignment horizontal="center" vertical="center" wrapText="1"/>
    </xf>
    <xf numFmtId="0" fontId="51" fillId="29" borderId="274" xfId="0" applyFont="1" applyFill="1" applyBorder="1" applyAlignment="1">
      <alignment horizontal="center" vertical="center" wrapText="1"/>
    </xf>
    <xf numFmtId="0" fontId="51" fillId="29" borderId="294" xfId="0" applyFont="1" applyFill="1" applyBorder="1" applyAlignment="1">
      <alignment horizontal="center" vertical="center" wrapText="1"/>
    </xf>
    <xf numFmtId="0" fontId="117" fillId="28" borderId="359" xfId="0" applyFont="1" applyFill="1" applyBorder="1" applyAlignment="1">
      <alignment horizontal="center" vertical="center" wrapText="1"/>
    </xf>
    <xf numFmtId="0" fontId="117" fillId="28" borderId="336" xfId="0" applyFont="1" applyFill="1" applyBorder="1" applyAlignment="1">
      <alignment horizontal="center" vertical="center" wrapText="1"/>
    </xf>
    <xf numFmtId="0" fontId="117" fillId="28" borderId="337" xfId="0" applyFont="1" applyFill="1" applyBorder="1" applyAlignment="1">
      <alignment horizontal="center" vertical="center" wrapText="1"/>
    </xf>
    <xf numFmtId="0" fontId="66" fillId="37" borderId="201" xfId="0" applyFont="1" applyFill="1" applyBorder="1" applyAlignment="1">
      <alignment horizontal="centerContinuous" vertical="center"/>
    </xf>
    <xf numFmtId="0" fontId="63" fillId="37" borderId="0" xfId="0" applyFont="1" applyFill="1" applyAlignment="1">
      <alignment horizontal="centerContinuous" vertical="center"/>
    </xf>
    <xf numFmtId="0" fontId="66" fillId="37" borderId="0" xfId="0" applyFont="1" applyFill="1" applyAlignment="1">
      <alignment horizontal="centerContinuous" vertical="center"/>
    </xf>
    <xf numFmtId="0" fontId="63" fillId="37" borderId="403" xfId="0" applyFont="1" applyFill="1" applyBorder="1" applyAlignment="1">
      <alignment horizontal="centerContinuous" vertical="center"/>
    </xf>
    <xf numFmtId="0" fontId="51" fillId="28" borderId="202" xfId="0" applyFont="1" applyFill="1" applyBorder="1" applyAlignment="1">
      <alignment horizontal="center" vertical="center" wrapText="1"/>
    </xf>
    <xf numFmtId="0" fontId="51" fillId="28" borderId="217" xfId="0" applyFont="1" applyFill="1" applyBorder="1" applyAlignment="1">
      <alignment horizontal="center" vertical="center" wrapText="1"/>
    </xf>
    <xf numFmtId="0" fontId="51" fillId="28" borderId="425" xfId="0" applyFont="1" applyFill="1" applyBorder="1" applyAlignment="1">
      <alignment horizontal="center" vertical="center" wrapText="1"/>
    </xf>
    <xf numFmtId="0" fontId="71" fillId="27" borderId="415" xfId="0" applyFont="1" applyFill="1" applyBorder="1" applyAlignment="1">
      <alignment horizontal="centerContinuous" vertical="center"/>
    </xf>
    <xf numFmtId="0" fontId="72" fillId="27" borderId="242" xfId="0" applyFont="1" applyFill="1" applyBorder="1" applyAlignment="1">
      <alignment horizontal="centerContinuous" vertical="center"/>
    </xf>
    <xf numFmtId="0" fontId="72" fillId="27" borderId="357" xfId="0" applyFont="1" applyFill="1" applyBorder="1" applyAlignment="1">
      <alignment horizontal="centerContinuous" vertical="center"/>
    </xf>
    <xf numFmtId="0" fontId="72" fillId="27" borderId="472" xfId="0" applyFont="1" applyFill="1" applyBorder="1" applyAlignment="1">
      <alignment horizontal="centerContinuous" vertical="center"/>
    </xf>
    <xf numFmtId="0" fontId="51" fillId="28" borderId="143" xfId="0" applyFont="1" applyFill="1" applyBorder="1" applyAlignment="1">
      <alignment horizontal="centerContinuous"/>
    </xf>
    <xf numFmtId="0" fontId="63" fillId="25" borderId="236" xfId="0" applyFont="1" applyFill="1" applyBorder="1" applyAlignment="1">
      <alignment horizontal="center" vertical="center" wrapText="1"/>
    </xf>
    <xf numFmtId="0" fontId="51" fillId="28" borderId="223" xfId="0" applyFont="1" applyFill="1" applyBorder="1" applyAlignment="1">
      <alignment horizontal="centerContinuous"/>
    </xf>
    <xf numFmtId="0" fontId="51" fillId="28" borderId="0" xfId="0" applyFont="1" applyFill="1" applyAlignment="1">
      <alignment horizontal="centerContinuous"/>
    </xf>
    <xf numFmtId="0" fontId="51" fillId="28" borderId="244" xfId="0" applyFont="1" applyFill="1" applyBorder="1" applyAlignment="1">
      <alignment horizontal="centerContinuous"/>
    </xf>
    <xf numFmtId="0" fontId="63" fillId="25" borderId="234" xfId="0" applyFont="1" applyFill="1" applyBorder="1" applyAlignment="1">
      <alignment horizontal="center" vertical="center" wrapText="1"/>
    </xf>
    <xf numFmtId="0" fontId="72" fillId="27" borderId="243" xfId="0" applyFont="1" applyFill="1" applyBorder="1" applyAlignment="1">
      <alignment horizontal="centerContinuous" vertical="center"/>
    </xf>
    <xf numFmtId="0" fontId="71" fillId="27" borderId="0" xfId="0" applyFont="1" applyFill="1" applyAlignment="1">
      <alignment horizontal="centerContinuous" vertical="center"/>
    </xf>
    <xf numFmtId="0" fontId="66" fillId="26" borderId="181" xfId="0" applyFont="1" applyFill="1" applyBorder="1" applyAlignment="1">
      <alignment horizontal="centerContinuous" vertical="center"/>
    </xf>
    <xf numFmtId="0" fontId="53" fillId="26" borderId="227" xfId="0" applyFont="1" applyFill="1" applyBorder="1" applyAlignment="1">
      <alignment horizontal="centerContinuous" vertical="center"/>
    </xf>
    <xf numFmtId="0" fontId="55" fillId="26" borderId="227" xfId="0" applyFont="1" applyFill="1" applyBorder="1" applyAlignment="1">
      <alignment horizontal="centerContinuous" vertical="center"/>
    </xf>
    <xf numFmtId="0" fontId="53" fillId="26" borderId="411" xfId="0" applyFont="1" applyFill="1" applyBorder="1" applyAlignment="1">
      <alignment horizontal="centerContinuous" vertical="center"/>
    </xf>
    <xf numFmtId="0" fontId="51" fillId="38" borderId="246" xfId="0" applyFont="1" applyFill="1" applyBorder="1" applyAlignment="1">
      <alignment horizontal="center" vertical="center" wrapText="1"/>
    </xf>
    <xf numFmtId="0" fontId="51" fillId="38" borderId="179" xfId="0" applyFont="1" applyFill="1" applyBorder="1" applyAlignment="1">
      <alignment horizontal="center" vertical="center" wrapText="1"/>
    </xf>
    <xf numFmtId="0" fontId="51" fillId="38" borderId="278" xfId="0" applyFont="1" applyFill="1" applyBorder="1" applyAlignment="1">
      <alignment horizontal="center" vertical="center" wrapText="1"/>
    </xf>
    <xf numFmtId="0" fontId="71" fillId="0" borderId="487" xfId="0" applyFont="1" applyBorder="1" applyAlignment="1">
      <alignment horizontal="center" vertical="center" wrapText="1"/>
    </xf>
    <xf numFmtId="0" fontId="39" fillId="16" borderId="88" xfId="0" applyFont="1" applyFill="1" applyBorder="1" applyAlignment="1">
      <alignment wrapText="1"/>
    </xf>
    <xf numFmtId="43" fontId="0" fillId="0" borderId="385" xfId="1" applyFont="1" applyBorder="1" applyAlignment="1">
      <alignment wrapText="1"/>
    </xf>
    <xf numFmtId="10" fontId="0" fillId="0" borderId="385" xfId="2" applyNumberFormat="1" applyFont="1" applyBorder="1" applyAlignment="1">
      <alignment wrapText="1"/>
    </xf>
    <xf numFmtId="0" fontId="72" fillId="0" borderId="450" xfId="0" applyFont="1" applyBorder="1" applyAlignment="1">
      <alignment horizontal="center" vertical="center"/>
    </xf>
    <xf numFmtId="184" fontId="65" fillId="0" borderId="336" xfId="0" applyNumberFormat="1" applyFont="1" applyBorder="1" applyAlignment="1">
      <alignment horizontal="center" vertical="center"/>
    </xf>
    <xf numFmtId="0" fontId="72" fillId="0" borderId="336" xfId="0" applyFont="1" applyBorder="1" applyAlignment="1">
      <alignment horizontal="center" vertical="center" wrapText="1"/>
    </xf>
    <xf numFmtId="0" fontId="72" fillId="0" borderId="336" xfId="0" applyFont="1" applyBorder="1" applyAlignment="1">
      <alignment horizontal="center" vertical="center"/>
    </xf>
    <xf numFmtId="184" fontId="72" fillId="0" borderId="336" xfId="0" applyNumberFormat="1" applyFont="1" applyBorder="1" applyAlignment="1">
      <alignment horizontal="center" vertical="center"/>
    </xf>
    <xf numFmtId="1" fontId="72" fillId="0" borderId="427" xfId="0" applyNumberFormat="1" applyFont="1" applyBorder="1" applyAlignment="1">
      <alignment horizontal="center" vertical="center"/>
    </xf>
    <xf numFmtId="0" fontId="73" fillId="16" borderId="412" xfId="0" applyFont="1" applyFill="1" applyBorder="1" applyAlignment="1">
      <alignment vertical="center"/>
    </xf>
    <xf numFmtId="0" fontId="75" fillId="16" borderId="91" xfId="0" applyFont="1" applyFill="1" applyBorder="1" applyAlignment="1">
      <alignment vertical="center"/>
    </xf>
    <xf numFmtId="0" fontId="75" fillId="16" borderId="413" xfId="0" applyFont="1" applyFill="1" applyBorder="1" applyAlignment="1">
      <alignment vertical="center"/>
    </xf>
    <xf numFmtId="0" fontId="66" fillId="26" borderId="259" xfId="0" applyFont="1" applyFill="1" applyBorder="1" applyAlignment="1">
      <alignment horizontal="centerContinuous" vertical="center"/>
    </xf>
    <xf numFmtId="0" fontId="66" fillId="26" borderId="197" xfId="0" applyFont="1" applyFill="1" applyBorder="1" applyAlignment="1">
      <alignment horizontal="centerContinuous" vertical="center"/>
    </xf>
    <xf numFmtId="0" fontId="66" fillId="26" borderId="187" xfId="0" applyFont="1" applyFill="1" applyBorder="1" applyAlignment="1">
      <alignment horizontal="centerContinuous" vertical="center"/>
    </xf>
    <xf numFmtId="0" fontId="66" fillId="26" borderId="188" xfId="0" applyFont="1" applyFill="1" applyBorder="1" applyAlignment="1">
      <alignment horizontal="centerContinuous" vertical="center"/>
    </xf>
    <xf numFmtId="0" fontId="66" fillId="26" borderId="182" xfId="0" applyFont="1" applyFill="1" applyBorder="1" applyAlignment="1">
      <alignment horizontal="centerContinuous" vertical="center"/>
    </xf>
    <xf numFmtId="0" fontId="66" fillId="26" borderId="414" xfId="0" applyFont="1" applyFill="1" applyBorder="1" applyAlignment="1">
      <alignment horizontal="centerContinuous" vertical="center"/>
    </xf>
    <xf numFmtId="0" fontId="0" fillId="0" borderId="403" xfId="0" applyBorder="1"/>
    <xf numFmtId="173" fontId="51" fillId="0" borderId="333" xfId="0" applyNumberFormat="1" applyFont="1" applyBorder="1" applyAlignment="1">
      <alignment horizontal="center"/>
    </xf>
    <xf numFmtId="173" fontId="0" fillId="0" borderId="403" xfId="0" applyNumberFormat="1" applyBorder="1"/>
    <xf numFmtId="173" fontId="71" fillId="11" borderId="378" xfId="1" applyNumberFormat="1" applyFont="1" applyFill="1" applyBorder="1" applyAlignment="1" applyProtection="1">
      <alignment horizontal="center" vertical="center"/>
    </xf>
    <xf numFmtId="173" fontId="52" fillId="27" borderId="211" xfId="1" applyNumberFormat="1" applyFont="1" applyFill="1" applyBorder="1" applyAlignment="1" applyProtection="1">
      <alignment horizontal="center"/>
    </xf>
    <xf numFmtId="0" fontId="66" fillId="26" borderId="375" xfId="0" applyFont="1" applyFill="1" applyBorder="1" applyAlignment="1">
      <alignment horizontal="centerContinuous" vertical="center"/>
    </xf>
    <xf numFmtId="0" fontId="63" fillId="26" borderId="369" xfId="0" applyFont="1" applyFill="1" applyBorder="1" applyAlignment="1">
      <alignment horizontal="centerContinuous" vertical="center"/>
    </xf>
    <xf numFmtId="0" fontId="63" fillId="26" borderId="376" xfId="0" applyFont="1" applyFill="1" applyBorder="1" applyAlignment="1">
      <alignment horizontal="centerContinuous" vertical="center"/>
    </xf>
    <xf numFmtId="0" fontId="63" fillId="26" borderId="377" xfId="0" applyFont="1" applyFill="1" applyBorder="1" applyAlignment="1">
      <alignment horizontal="centerContinuous" vertical="center"/>
    </xf>
    <xf numFmtId="0" fontId="63" fillId="26" borderId="217" xfId="0" applyFont="1" applyFill="1" applyBorder="1" applyAlignment="1">
      <alignment horizontal="centerContinuous" vertical="center"/>
    </xf>
    <xf numFmtId="0" fontId="63" fillId="26" borderId="361" xfId="0" applyFont="1" applyFill="1" applyBorder="1" applyAlignment="1">
      <alignment horizontal="center" vertical="center"/>
    </xf>
    <xf numFmtId="37" fontId="71" fillId="0" borderId="0" xfId="1" applyNumberFormat="1" applyFont="1" applyFill="1" applyBorder="1" applyAlignment="1" applyProtection="1">
      <alignment horizontal="center" vertical="center"/>
    </xf>
    <xf numFmtId="37" fontId="72" fillId="0" borderId="219" xfId="0" applyNumberFormat="1" applyFont="1" applyBorder="1" applyAlignment="1">
      <alignment horizontal="center" vertical="center"/>
    </xf>
    <xf numFmtId="0" fontId="56" fillId="0" borderId="0" xfId="0" applyFont="1" applyAlignment="1">
      <alignment vertical="center"/>
    </xf>
    <xf numFmtId="0" fontId="54" fillId="0" borderId="277" xfId="0" applyFont="1" applyBorder="1" applyAlignment="1">
      <alignment vertical="center"/>
    </xf>
    <xf numFmtId="37" fontId="54" fillId="0" borderId="180" xfId="0" applyNumberFormat="1" applyFont="1" applyBorder="1" applyAlignment="1">
      <alignment vertical="center"/>
    </xf>
    <xf numFmtId="37" fontId="56" fillId="0" borderId="253" xfId="0" applyNumberFormat="1" applyFont="1" applyBorder="1" applyAlignment="1">
      <alignment vertical="center"/>
    </xf>
    <xf numFmtId="37" fontId="72" fillId="0" borderId="220" xfId="0" applyNumberFormat="1" applyFont="1" applyBorder="1" applyAlignment="1">
      <alignment horizontal="center" vertical="center"/>
    </xf>
    <xf numFmtId="165" fontId="56" fillId="0" borderId="0" xfId="0" applyNumberFormat="1" applyFont="1" applyAlignment="1">
      <alignment vertical="center"/>
    </xf>
    <xf numFmtId="37" fontId="0" fillId="0" borderId="255" xfId="0" applyNumberFormat="1" applyBorder="1" applyAlignment="1">
      <alignment vertical="center"/>
    </xf>
    <xf numFmtId="173" fontId="52" fillId="27" borderId="199" xfId="1" applyNumberFormat="1" applyFont="1" applyFill="1" applyBorder="1" applyAlignment="1" applyProtection="1">
      <alignment horizontal="center"/>
    </xf>
    <xf numFmtId="173" fontId="52" fillId="27" borderId="214" xfId="1" applyNumberFormat="1" applyFont="1" applyFill="1" applyBorder="1" applyAlignment="1" applyProtection="1">
      <alignment horizontal="center"/>
    </xf>
    <xf numFmtId="0" fontId="54" fillId="0" borderId="183" xfId="0" applyFont="1" applyBorder="1" applyAlignment="1">
      <alignment vertical="center"/>
    </xf>
    <xf numFmtId="167" fontId="72" fillId="0" borderId="220" xfId="0" applyNumberFormat="1" applyFont="1" applyBorder="1" applyAlignment="1">
      <alignment horizontal="center" vertical="center"/>
    </xf>
    <xf numFmtId="37" fontId="54" fillId="0" borderId="178" xfId="0" applyNumberFormat="1" applyFont="1" applyBorder="1" applyAlignment="1">
      <alignment vertical="center"/>
    </xf>
    <xf numFmtId="167" fontId="2" fillId="0" borderId="255" xfId="0" applyNumberFormat="1" applyFont="1" applyBorder="1" applyAlignment="1">
      <alignment vertical="center"/>
    </xf>
    <xf numFmtId="9" fontId="71" fillId="0" borderId="0" xfId="2" applyFont="1" applyFill="1" applyBorder="1" applyAlignment="1" applyProtection="1">
      <alignment horizontal="center" vertical="center"/>
    </xf>
    <xf numFmtId="37" fontId="0" fillId="0" borderId="181" xfId="0" applyNumberFormat="1" applyBorder="1" applyAlignment="1">
      <alignment vertical="center"/>
    </xf>
    <xf numFmtId="9" fontId="71" fillId="0" borderId="254" xfId="2" applyFont="1" applyFill="1" applyBorder="1" applyAlignment="1" applyProtection="1">
      <alignment horizontal="center" vertical="center"/>
    </xf>
    <xf numFmtId="38" fontId="72" fillId="0" borderId="356" xfId="0" applyNumberFormat="1" applyFont="1" applyBorder="1" applyAlignment="1">
      <alignment horizontal="center" vertical="center"/>
    </xf>
    <xf numFmtId="0" fontId="54" fillId="0" borderId="256" xfId="0" applyFont="1" applyBorder="1" applyAlignment="1">
      <alignment vertical="center"/>
    </xf>
    <xf numFmtId="0" fontId="56" fillId="0" borderId="256" xfId="0" applyFont="1" applyBorder="1" applyAlignment="1">
      <alignment vertical="center"/>
    </xf>
    <xf numFmtId="38" fontId="0" fillId="0" borderId="256" xfId="0" applyNumberFormat="1" applyBorder="1" applyAlignment="1">
      <alignment vertical="center"/>
    </xf>
    <xf numFmtId="38" fontId="0" fillId="0" borderId="370" xfId="0" applyNumberFormat="1" applyBorder="1" applyAlignment="1">
      <alignment vertical="center"/>
    </xf>
    <xf numFmtId="0" fontId="51" fillId="0" borderId="358" xfId="0" applyFont="1" applyBorder="1" applyAlignment="1">
      <alignment horizontal="centerContinuous" vertical="center" wrapText="1"/>
    </xf>
    <xf numFmtId="0" fontId="51" fillId="0" borderId="333" xfId="0" applyFont="1" applyBorder="1" applyAlignment="1">
      <alignment horizontal="centerContinuous" vertical="center" wrapText="1"/>
    </xf>
    <xf numFmtId="0" fontId="51" fillId="0" borderId="333" xfId="0" applyFont="1" applyBorder="1" applyAlignment="1">
      <alignment horizontal="centerContinuous" vertical="center"/>
    </xf>
    <xf numFmtId="0" fontId="51" fillId="0" borderId="334" xfId="0" applyFont="1" applyBorder="1" applyAlignment="1">
      <alignment horizontal="centerContinuous" vertical="center" wrapText="1"/>
    </xf>
    <xf numFmtId="0" fontId="52" fillId="27" borderId="92" xfId="0" applyFont="1" applyFill="1" applyBorder="1" applyAlignment="1">
      <alignment horizontal="center" vertical="center" wrapText="1"/>
    </xf>
    <xf numFmtId="0" fontId="52" fillId="27" borderId="90" xfId="0" applyFont="1" applyFill="1" applyBorder="1" applyAlignment="1">
      <alignment horizontal="center" vertical="center" wrapText="1"/>
    </xf>
    <xf numFmtId="0" fontId="52" fillId="27" borderId="81" xfId="0" applyFont="1" applyFill="1" applyBorder="1" applyAlignment="1">
      <alignment horizontal="center" vertical="center" wrapText="1"/>
    </xf>
    <xf numFmtId="1" fontId="51" fillId="0" borderId="360" xfId="0" applyNumberFormat="1" applyFont="1" applyBorder="1" applyAlignment="1">
      <alignment horizontal="center" vertical="center"/>
    </xf>
    <xf numFmtId="0" fontId="51" fillId="0" borderId="339" xfId="0" applyFont="1" applyBorder="1" applyAlignment="1">
      <alignment horizontal="center" vertical="center"/>
    </xf>
    <xf numFmtId="1" fontId="51" fillId="0" borderId="339" xfId="0" applyNumberFormat="1" applyFont="1" applyBorder="1" applyAlignment="1">
      <alignment horizontal="center" vertical="center"/>
    </xf>
    <xf numFmtId="0" fontId="51" fillId="0" borderId="367" xfId="0" applyFont="1" applyBorder="1" applyAlignment="1">
      <alignment horizontal="center" vertical="center"/>
    </xf>
    <xf numFmtId="1" fontId="51" fillId="0" borderId="238" xfId="0" applyNumberFormat="1" applyFont="1" applyBorder="1" applyAlignment="1">
      <alignment horizontal="center" vertical="center"/>
    </xf>
    <xf numFmtId="0" fontId="51" fillId="0" borderId="238" xfId="0" applyFont="1" applyBorder="1" applyAlignment="1">
      <alignment horizontal="center" vertical="center"/>
    </xf>
    <xf numFmtId="1" fontId="56" fillId="0" borderId="0" xfId="0" applyNumberFormat="1" applyFont="1" applyAlignment="1">
      <alignment horizontal="center"/>
    </xf>
    <xf numFmtId="0" fontId="51" fillId="27" borderId="214" xfId="0" applyFont="1" applyFill="1" applyBorder="1" applyAlignment="1">
      <alignment horizontal="centerContinuous" vertical="center"/>
    </xf>
    <xf numFmtId="0" fontId="51" fillId="27" borderId="217" xfId="0" applyFont="1" applyFill="1" applyBorder="1" applyAlignment="1">
      <alignment horizontal="centerContinuous" vertical="center"/>
    </xf>
    <xf numFmtId="0" fontId="52" fillId="28" borderId="364" xfId="0" applyFont="1" applyFill="1" applyBorder="1" applyAlignment="1">
      <alignment horizontal="left" vertical="center" wrapText="1"/>
    </xf>
    <xf numFmtId="0" fontId="51" fillId="28" borderId="365" xfId="0" applyFont="1" applyFill="1" applyBorder="1" applyAlignment="1">
      <alignment horizontal="center" vertical="center"/>
    </xf>
    <xf numFmtId="0" fontId="51" fillId="28" borderId="366" xfId="0" applyFont="1" applyFill="1" applyBorder="1" applyAlignment="1">
      <alignment horizontal="center" vertical="center"/>
    </xf>
    <xf numFmtId="0" fontId="117" fillId="29" borderId="359" xfId="0" applyFont="1" applyFill="1" applyBorder="1" applyAlignment="1">
      <alignment horizontal="left" vertical="center" wrapText="1"/>
    </xf>
    <xf numFmtId="0" fontId="51" fillId="0" borderId="336" xfId="0" applyFont="1" applyBorder="1" applyAlignment="1">
      <alignment horizontal="center" vertical="center"/>
    </xf>
    <xf numFmtId="0" fontId="51" fillId="0" borderId="337" xfId="0" applyFont="1" applyBorder="1" applyAlignment="1">
      <alignment horizontal="center" vertical="center"/>
    </xf>
    <xf numFmtId="0" fontId="51" fillId="27" borderId="419" xfId="0" applyFont="1" applyFill="1" applyBorder="1" applyAlignment="1">
      <alignment horizontal="centerContinuous" vertical="center"/>
    </xf>
    <xf numFmtId="38" fontId="51" fillId="0" borderId="421" xfId="0" applyNumberFormat="1" applyFont="1" applyBorder="1" applyAlignment="1">
      <alignment horizontal="center" vertical="center"/>
    </xf>
    <xf numFmtId="38" fontId="51" fillId="0" borderId="339" xfId="0" applyNumberFormat="1" applyFont="1" applyBorder="1" applyAlignment="1">
      <alignment horizontal="center" vertical="center"/>
    </xf>
    <xf numFmtId="10" fontId="51" fillId="2" borderId="340" xfId="2" applyNumberFormat="1" applyFont="1" applyFill="1" applyBorder="1" applyAlignment="1" applyProtection="1">
      <alignment horizontal="center" vertical="center"/>
    </xf>
    <xf numFmtId="0" fontId="117" fillId="29" borderId="360" xfId="0" applyFont="1" applyFill="1" applyBorder="1" applyAlignment="1">
      <alignment horizontal="left" vertical="center" wrapText="1"/>
    </xf>
    <xf numFmtId="0" fontId="51" fillId="0" borderId="421" xfId="0" applyFont="1" applyBorder="1" applyAlignment="1">
      <alignment horizontal="center" vertical="center"/>
    </xf>
    <xf numFmtId="0" fontId="51" fillId="0" borderId="360" xfId="0" applyFont="1" applyBorder="1" applyAlignment="1">
      <alignment horizontal="center" vertical="center"/>
    </xf>
    <xf numFmtId="0" fontId="51" fillId="0" borderId="340" xfId="0" applyFont="1" applyBorder="1" applyAlignment="1">
      <alignment horizontal="center" vertical="center" wrapText="1"/>
    </xf>
    <xf numFmtId="0" fontId="51" fillId="0" borderId="214" xfId="0" applyFont="1" applyBorder="1" applyAlignment="1">
      <alignment horizontal="center" vertical="center"/>
    </xf>
    <xf numFmtId="0" fontId="51" fillId="0" borderId="217" xfId="0" applyFont="1" applyBorder="1" applyAlignment="1">
      <alignment horizontal="center" vertical="center"/>
    </xf>
    <xf numFmtId="0" fontId="51" fillId="0" borderId="361" xfId="0" applyFont="1" applyBorder="1" applyAlignment="1">
      <alignment horizontal="center" vertical="center"/>
    </xf>
    <xf numFmtId="0" fontId="73" fillId="16" borderId="374" xfId="0" applyFont="1" applyFill="1" applyBorder="1" applyAlignment="1">
      <alignment vertical="center"/>
    </xf>
    <xf numFmtId="0" fontId="66" fillId="16" borderId="120" xfId="0" applyFont="1" applyFill="1" applyBorder="1" applyAlignment="1">
      <alignment horizontal="centerContinuous" vertical="center"/>
    </xf>
    <xf numFmtId="0" fontId="66" fillId="16" borderId="416" xfId="0" applyFont="1" applyFill="1" applyBorder="1" applyAlignment="1">
      <alignment horizontal="centerContinuous" vertical="center"/>
    </xf>
    <xf numFmtId="0" fontId="55" fillId="26" borderId="129" xfId="0" applyFont="1" applyFill="1" applyBorder="1" applyAlignment="1">
      <alignment horizontal="centerContinuous" vertical="center"/>
    </xf>
    <xf numFmtId="0" fontId="63" fillId="26" borderId="120" xfId="0" applyFont="1" applyFill="1" applyBorder="1" applyAlignment="1">
      <alignment horizontal="centerContinuous" vertical="center"/>
    </xf>
    <xf numFmtId="0" fontId="63" fillId="26" borderId="416" xfId="0" applyFont="1" applyFill="1" applyBorder="1" applyAlignment="1">
      <alignment horizontal="centerContinuous" vertical="center"/>
    </xf>
    <xf numFmtId="0" fontId="51" fillId="27" borderId="380" xfId="0" quotePrefix="1" applyFont="1" applyFill="1" applyBorder="1" applyAlignment="1">
      <alignment horizontal="center" vertical="center" wrapText="1"/>
    </xf>
    <xf numFmtId="0" fontId="51" fillId="27" borderId="380" xfId="0" applyFont="1" applyFill="1" applyBorder="1" applyAlignment="1">
      <alignment horizontal="center" vertical="center" wrapText="1"/>
    </xf>
    <xf numFmtId="0" fontId="51" fillId="27" borderId="426" xfId="0" applyFont="1" applyFill="1" applyBorder="1" applyAlignment="1">
      <alignment horizontal="center" vertical="center" wrapText="1"/>
    </xf>
    <xf numFmtId="0" fontId="55" fillId="16" borderId="397" xfId="0" applyFont="1" applyFill="1" applyBorder="1" applyAlignment="1">
      <alignment horizontal="centerContinuous" vertical="center"/>
    </xf>
    <xf numFmtId="0" fontId="8" fillId="16" borderId="397" xfId="0" applyFont="1" applyFill="1" applyBorder="1" applyAlignment="1">
      <alignment vertical="center"/>
    </xf>
    <xf numFmtId="15" fontId="8" fillId="16" borderId="397" xfId="0" applyNumberFormat="1" applyFont="1" applyFill="1" applyBorder="1" applyAlignment="1">
      <alignment vertical="center"/>
    </xf>
    <xf numFmtId="0" fontId="56" fillId="16" borderId="397" xfId="0" applyFont="1" applyFill="1" applyBorder="1" applyAlignment="1">
      <alignment vertical="center"/>
    </xf>
    <xf numFmtId="0" fontId="77" fillId="16" borderId="397" xfId="0" applyFont="1" applyFill="1" applyBorder="1" applyAlignment="1">
      <alignment vertical="center"/>
    </xf>
    <xf numFmtId="15" fontId="77" fillId="16" borderId="237" xfId="0" applyNumberFormat="1" applyFont="1" applyFill="1" applyBorder="1" applyAlignment="1">
      <alignment vertical="center"/>
    </xf>
    <xf numFmtId="15" fontId="77" fillId="0" borderId="398" xfId="0" applyNumberFormat="1" applyFont="1" applyBorder="1" applyAlignment="1">
      <alignment vertical="center"/>
    </xf>
    <xf numFmtId="0" fontId="66" fillId="26" borderId="399" xfId="0" applyFont="1" applyFill="1" applyBorder="1" applyAlignment="1">
      <alignment horizontal="centerContinuous" vertical="center"/>
    </xf>
    <xf numFmtId="0" fontId="81" fillId="26" borderId="224" xfId="0" applyFont="1" applyFill="1" applyBorder="1" applyAlignment="1">
      <alignment horizontal="centerContinuous" vertical="top" wrapText="1"/>
    </xf>
    <xf numFmtId="0" fontId="81" fillId="26" borderId="225" xfId="0" applyFont="1" applyFill="1" applyBorder="1" applyAlignment="1">
      <alignment horizontal="centerContinuous" vertical="top" wrapText="1"/>
    </xf>
    <xf numFmtId="0" fontId="66" fillId="26" borderId="240" xfId="0" applyFont="1" applyFill="1" applyBorder="1" applyAlignment="1">
      <alignment horizontal="centerContinuous" vertical="center"/>
    </xf>
    <xf numFmtId="0" fontId="81" fillId="26" borderId="203" xfId="0" applyFont="1" applyFill="1" applyBorder="1" applyAlignment="1">
      <alignment horizontal="centerContinuous" vertical="center" wrapText="1"/>
    </xf>
    <xf numFmtId="0" fontId="81" fillId="26" borderId="248" xfId="0" applyFont="1" applyFill="1" applyBorder="1" applyAlignment="1">
      <alignment horizontal="centerContinuous" vertical="center" wrapText="1"/>
    </xf>
    <xf numFmtId="0" fontId="66" fillId="26" borderId="226" xfId="0" applyFont="1" applyFill="1" applyBorder="1" applyAlignment="1">
      <alignment horizontal="centerContinuous" vertical="center"/>
    </xf>
    <xf numFmtId="0" fontId="81" fillId="26" borderId="224" xfId="0" applyFont="1" applyFill="1" applyBorder="1" applyAlignment="1">
      <alignment horizontal="centerContinuous" vertical="center" wrapText="1"/>
    </xf>
    <xf numFmtId="0" fontId="82" fillId="26" borderId="228" xfId="0" applyFont="1" applyFill="1" applyBorder="1" applyAlignment="1">
      <alignment horizontal="centerContinuous" vertical="center"/>
    </xf>
    <xf numFmtId="0" fontId="66" fillId="26" borderId="228" xfId="0" applyFont="1" applyFill="1" applyBorder="1" applyAlignment="1">
      <alignment horizontal="centerContinuous" vertical="center"/>
    </xf>
    <xf numFmtId="0" fontId="82" fillId="0" borderId="400" xfId="0" applyFont="1" applyBorder="1" applyAlignment="1">
      <alignment horizontal="centerContinuous" vertical="center"/>
    </xf>
    <xf numFmtId="0" fontId="67" fillId="0" borderId="0" xfId="0" applyFont="1" applyAlignment="1">
      <alignment vertical="center"/>
    </xf>
    <xf numFmtId="0" fontId="71" fillId="2" borderId="259" xfId="0" applyFont="1" applyFill="1" applyBorder="1" applyAlignment="1">
      <alignment horizontal="centerContinuous" vertical="center" wrapText="1"/>
    </xf>
    <xf numFmtId="0" fontId="51" fillId="2" borderId="197" xfId="0" applyFont="1" applyFill="1" applyBorder="1" applyAlignment="1">
      <alignment horizontal="centerContinuous" vertical="center"/>
    </xf>
    <xf numFmtId="0" fontId="37" fillId="2" borderId="197" xfId="0" applyFont="1" applyFill="1" applyBorder="1" applyAlignment="1">
      <alignment horizontal="centerContinuous" vertical="center"/>
    </xf>
    <xf numFmtId="0" fontId="37" fillId="2" borderId="260" xfId="0" applyFont="1" applyFill="1" applyBorder="1" applyAlignment="1">
      <alignment horizontal="centerContinuous" vertical="center"/>
    </xf>
    <xf numFmtId="167" fontId="52" fillId="31" borderId="269" xfId="0" applyNumberFormat="1" applyFont="1" applyFill="1" applyBorder="1" applyAlignment="1">
      <alignment horizontal="center" vertical="center"/>
    </xf>
    <xf numFmtId="172" fontId="52" fillId="31" borderId="269" xfId="0" applyNumberFormat="1" applyFont="1" applyFill="1" applyBorder="1" applyAlignment="1">
      <alignment horizontal="center" vertical="center"/>
    </xf>
    <xf numFmtId="167" fontId="52" fillId="31" borderId="270" xfId="0" applyNumberFormat="1" applyFont="1" applyFill="1" applyBorder="1" applyAlignment="1">
      <alignment horizontal="center" vertical="center"/>
    </xf>
    <xf numFmtId="10" fontId="51" fillId="2" borderId="275" xfId="0" applyNumberFormat="1" applyFont="1" applyFill="1" applyBorder="1" applyAlignment="1">
      <alignment horizontal="center" vertical="center"/>
    </xf>
    <xf numFmtId="177" fontId="59" fillId="2" borderId="278" xfId="0" applyNumberFormat="1" applyFont="1" applyFill="1" applyBorder="1" applyAlignment="1">
      <alignment horizontal="center" vertical="center"/>
    </xf>
    <xf numFmtId="0" fontId="51" fillId="2" borderId="261" xfId="0" applyFont="1" applyFill="1" applyBorder="1" applyAlignment="1">
      <alignment horizontal="centerContinuous" vertical="center" wrapText="1"/>
    </xf>
    <xf numFmtId="0" fontId="51" fillId="2" borderId="19" xfId="0" applyFont="1" applyFill="1" applyBorder="1" applyAlignment="1">
      <alignment horizontal="centerContinuous" vertical="center"/>
    </xf>
    <xf numFmtId="0" fontId="80" fillId="2" borderId="19" xfId="0" applyFont="1" applyFill="1" applyBorder="1" applyAlignment="1">
      <alignment horizontal="centerContinuous" vertical="center" wrapText="1"/>
    </xf>
    <xf numFmtId="0" fontId="80" fillId="2" borderId="262" xfId="0" applyFont="1" applyFill="1" applyBorder="1" applyAlignment="1">
      <alignment horizontal="centerContinuous" vertical="center"/>
    </xf>
    <xf numFmtId="167" fontId="52" fillId="2" borderId="272" xfId="0" applyNumberFormat="1" applyFont="1" applyFill="1" applyBorder="1" applyAlignment="1">
      <alignment horizontal="center" vertical="center"/>
    </xf>
    <xf numFmtId="172" fontId="52" fillId="2" borderId="272" xfId="0" applyNumberFormat="1" applyFont="1" applyFill="1" applyBorder="1" applyAlignment="1">
      <alignment horizontal="center" vertical="center"/>
    </xf>
    <xf numFmtId="167" fontId="52" fillId="2" borderId="273" xfId="0" applyNumberFormat="1" applyFont="1" applyFill="1" applyBorder="1" applyAlignment="1">
      <alignment horizontal="center" vertical="center"/>
    </xf>
    <xf numFmtId="10" fontId="51" fillId="2" borderId="276" xfId="0" applyNumberFormat="1" applyFont="1" applyFill="1" applyBorder="1" applyAlignment="1">
      <alignment horizontal="center" vertical="center"/>
    </xf>
    <xf numFmtId="0" fontId="69" fillId="24" borderId="279" xfId="0" applyFont="1" applyFill="1" applyBorder="1" applyAlignment="1">
      <alignment horizontal="center" vertical="center" wrapText="1"/>
    </xf>
    <xf numFmtId="167" fontId="52" fillId="31" borderId="272" xfId="0" applyNumberFormat="1" applyFont="1" applyFill="1" applyBorder="1" applyAlignment="1">
      <alignment horizontal="center" vertical="center"/>
    </xf>
    <xf numFmtId="172" fontId="52" fillId="31" borderId="272" xfId="0" applyNumberFormat="1" applyFont="1" applyFill="1" applyBorder="1" applyAlignment="1">
      <alignment horizontal="center" vertical="center"/>
    </xf>
    <xf numFmtId="167" fontId="52" fillId="31" borderId="273" xfId="0" applyNumberFormat="1" applyFont="1" applyFill="1" applyBorder="1" applyAlignment="1">
      <alignment horizontal="center" vertical="center"/>
    </xf>
    <xf numFmtId="177" fontId="52" fillId="2" borderId="276" xfId="0" applyNumberFormat="1" applyFont="1" applyFill="1" applyBorder="1" applyAlignment="1">
      <alignment horizontal="center" vertical="center"/>
    </xf>
    <xf numFmtId="0" fontId="51" fillId="2" borderId="280" xfId="0" applyFont="1" applyFill="1" applyBorder="1" applyAlignment="1">
      <alignment horizontal="centerContinuous" vertical="center" wrapText="1"/>
    </xf>
    <xf numFmtId="0" fontId="51" fillId="2" borderId="281" xfId="0" applyFont="1" applyFill="1" applyBorder="1" applyAlignment="1">
      <alignment horizontal="centerContinuous" vertical="center"/>
    </xf>
    <xf numFmtId="0" fontId="51" fillId="2" borderId="281" xfId="0" applyFont="1" applyFill="1" applyBorder="1" applyAlignment="1">
      <alignment horizontal="centerContinuous" vertical="center" wrapText="1"/>
    </xf>
    <xf numFmtId="0" fontId="51" fillId="2" borderId="283" xfId="0" applyFont="1" applyFill="1" applyBorder="1" applyAlignment="1">
      <alignment horizontal="centerContinuous" vertical="center"/>
    </xf>
    <xf numFmtId="167" fontId="52" fillId="2" borderId="285" xfId="0" applyNumberFormat="1" applyFont="1" applyFill="1" applyBorder="1" applyAlignment="1">
      <alignment horizontal="center" vertical="center"/>
    </xf>
    <xf numFmtId="172" fontId="52" fillId="2" borderId="285" xfId="0" applyNumberFormat="1" applyFont="1" applyFill="1" applyBorder="1" applyAlignment="1">
      <alignment horizontal="center" vertical="center"/>
    </xf>
    <xf numFmtId="169" fontId="52" fillId="2" borderId="286" xfId="0" applyNumberFormat="1" applyFont="1" applyFill="1" applyBorder="1" applyAlignment="1">
      <alignment horizontal="center" vertical="center"/>
    </xf>
    <xf numFmtId="0" fontId="69" fillId="24" borderId="296" xfId="0" applyFont="1" applyFill="1" applyBorder="1" applyAlignment="1">
      <alignment horizontal="center" vertical="center" wrapText="1"/>
    </xf>
    <xf numFmtId="0" fontId="0" fillId="0" borderId="406" xfId="0" applyBorder="1"/>
    <xf numFmtId="0" fontId="73" fillId="16" borderId="407" xfId="0" applyFont="1" applyFill="1" applyBorder="1" applyAlignment="1">
      <alignment horizontal="left" vertical="center"/>
    </xf>
    <xf numFmtId="0" fontId="75" fillId="16" borderId="237" xfId="0" applyFont="1" applyFill="1" applyBorder="1" applyAlignment="1">
      <alignment horizontal="left" vertical="center"/>
    </xf>
    <xf numFmtId="0" fontId="75" fillId="16" borderId="398" xfId="0" applyFont="1" applyFill="1" applyBorder="1" applyAlignment="1">
      <alignment horizontal="left" vertical="center"/>
    </xf>
    <xf numFmtId="0" fontId="76" fillId="0" borderId="0" xfId="0" applyFont="1" applyAlignment="1">
      <alignment vertical="center"/>
    </xf>
    <xf numFmtId="0" fontId="76" fillId="0" borderId="0" xfId="0" applyFont="1" applyAlignment="1">
      <alignment horizontal="center"/>
    </xf>
    <xf numFmtId="0" fontId="76" fillId="0" borderId="0" xfId="0" applyFont="1"/>
    <xf numFmtId="0" fontId="81" fillId="26" borderId="182" xfId="0" applyFont="1" applyFill="1" applyBorder="1" applyAlignment="1">
      <alignment horizontal="centerContinuous" vertical="center" wrapText="1"/>
    </xf>
    <xf numFmtId="0" fontId="66" fillId="26" borderId="260" xfId="0" applyFont="1" applyFill="1" applyBorder="1" applyAlignment="1">
      <alignment horizontal="centerContinuous" vertical="center"/>
    </xf>
    <xf numFmtId="0" fontId="74" fillId="0" borderId="0" xfId="0" applyFont="1" applyAlignment="1">
      <alignment horizontal="center" vertical="center"/>
    </xf>
    <xf numFmtId="0" fontId="67" fillId="0" borderId="0" xfId="0" applyFont="1"/>
    <xf numFmtId="0" fontId="71" fillId="0" borderId="241" xfId="0" applyFont="1" applyBorder="1" applyAlignment="1">
      <alignment horizontal="centerContinuous" vertical="center" wrapText="1"/>
    </xf>
    <xf numFmtId="0" fontId="71" fillId="0" borderId="242" xfId="0" applyFont="1" applyBorder="1" applyAlignment="1">
      <alignment horizontal="centerContinuous" vertical="center" wrapText="1"/>
    </xf>
    <xf numFmtId="0" fontId="71" fillId="0" borderId="243" xfId="0" applyFont="1" applyBorder="1" applyAlignment="1">
      <alignment horizontal="centerContinuous" vertical="center" wrapText="1"/>
    </xf>
    <xf numFmtId="0" fontId="56" fillId="0" borderId="403" xfId="0" applyFont="1" applyBorder="1" applyAlignment="1">
      <alignment vertical="center"/>
    </xf>
    <xf numFmtId="0" fontId="56" fillId="0" borderId="0" xfId="0" applyFont="1"/>
    <xf numFmtId="0" fontId="30" fillId="14" borderId="490" xfId="0" applyFont="1" applyFill="1" applyBorder="1" applyAlignment="1">
      <alignment horizontal="center" vertical="center" wrapText="1"/>
    </xf>
    <xf numFmtId="0" fontId="30" fillId="14" borderId="491" xfId="0" applyFont="1" applyFill="1" applyBorder="1" applyAlignment="1">
      <alignment horizontal="center" vertical="center" wrapText="1"/>
    </xf>
    <xf numFmtId="0" fontId="30" fillId="14" borderId="300" xfId="0" applyFont="1" applyFill="1" applyBorder="1" applyAlignment="1">
      <alignment horizontal="center" vertical="center" wrapText="1"/>
    </xf>
    <xf numFmtId="0" fontId="30" fillId="14" borderId="143" xfId="0" applyFont="1" applyFill="1" applyBorder="1" applyAlignment="1">
      <alignment horizontal="center" vertical="center" wrapText="1"/>
    </xf>
    <xf numFmtId="166" fontId="30" fillId="14" borderId="143" xfId="0" applyNumberFormat="1" applyFont="1" applyFill="1" applyBorder="1" applyAlignment="1">
      <alignment horizontal="center" vertical="center" wrapText="1"/>
    </xf>
    <xf numFmtId="0" fontId="30" fillId="14" borderId="210" xfId="0" applyFont="1" applyFill="1" applyBorder="1" applyAlignment="1">
      <alignment horizontal="center" vertical="center" wrapText="1"/>
    </xf>
    <xf numFmtId="0" fontId="63" fillId="14" borderId="83" xfId="0" applyFont="1" applyFill="1" applyBorder="1" applyAlignment="1">
      <alignment horizontal="center" vertical="center" wrapText="1"/>
    </xf>
    <xf numFmtId="166" fontId="60" fillId="2" borderId="494" xfId="2" applyNumberFormat="1" applyFont="1" applyFill="1" applyBorder="1" applyAlignment="1" applyProtection="1">
      <alignment horizontal="center" vertical="center"/>
    </xf>
    <xf numFmtId="165" fontId="61" fillId="0" borderId="497" xfId="1" applyNumberFormat="1" applyFont="1" applyFill="1" applyBorder="1" applyAlignment="1" applyProtection="1">
      <alignment horizontal="center" vertical="center"/>
    </xf>
    <xf numFmtId="166" fontId="61" fillId="2" borderId="307" xfId="2" applyNumberFormat="1" applyFont="1" applyFill="1" applyBorder="1" applyAlignment="1" applyProtection="1">
      <alignment horizontal="center" vertical="center"/>
    </xf>
    <xf numFmtId="166" fontId="61" fillId="2" borderId="308" xfId="2" applyNumberFormat="1" applyFont="1" applyFill="1" applyBorder="1" applyAlignment="1" applyProtection="1">
      <alignment horizontal="center" vertical="center"/>
    </xf>
    <xf numFmtId="166" fontId="60" fillId="2" borderId="28" xfId="2" applyNumberFormat="1" applyFont="1" applyFill="1" applyBorder="1" applyAlignment="1" applyProtection="1">
      <alignment horizontal="center" vertical="center"/>
    </xf>
    <xf numFmtId="2" fontId="61" fillId="2" borderId="312" xfId="2" applyNumberFormat="1" applyFont="1" applyFill="1" applyBorder="1" applyAlignment="1" applyProtection="1">
      <alignment horizontal="center" vertical="center"/>
    </xf>
    <xf numFmtId="166" fontId="60" fillId="2" borderId="302" xfId="2" applyNumberFormat="1" applyFont="1" applyFill="1" applyBorder="1" applyAlignment="1" applyProtection="1">
      <alignment horizontal="center" vertical="center"/>
    </xf>
    <xf numFmtId="166" fontId="61" fillId="2" borderId="301" xfId="2" applyNumberFormat="1" applyFont="1" applyFill="1" applyBorder="1" applyAlignment="1" applyProtection="1">
      <alignment horizontal="center" vertical="center"/>
    </xf>
    <xf numFmtId="166" fontId="61" fillId="2" borderId="302" xfId="2" applyNumberFormat="1" applyFont="1" applyFill="1" applyBorder="1" applyAlignment="1" applyProtection="1">
      <alignment horizontal="center" vertical="center"/>
    </xf>
    <xf numFmtId="0" fontId="0" fillId="0" borderId="403" xfId="0" applyBorder="1" applyAlignment="1">
      <alignment vertical="center"/>
    </xf>
    <xf numFmtId="166" fontId="60" fillId="2" borderId="306" xfId="2" applyNumberFormat="1" applyFont="1" applyFill="1" applyBorder="1" applyAlignment="1" applyProtection="1">
      <alignment horizontal="center" vertical="center"/>
    </xf>
    <xf numFmtId="165" fontId="61" fillId="0" borderId="198" xfId="1" applyNumberFormat="1" applyFont="1" applyFill="1" applyBorder="1" applyAlignment="1" applyProtection="1">
      <alignment horizontal="center" vertical="center"/>
    </xf>
    <xf numFmtId="166" fontId="61" fillId="2" borderId="309" xfId="2" applyNumberFormat="1" applyFont="1" applyFill="1" applyBorder="1" applyAlignment="1" applyProtection="1">
      <alignment horizontal="center" vertical="center"/>
    </xf>
    <xf numFmtId="166" fontId="61" fillId="2" borderId="310" xfId="2" applyNumberFormat="1" applyFont="1" applyFill="1" applyBorder="1" applyAlignment="1" applyProtection="1">
      <alignment horizontal="center" vertical="center"/>
    </xf>
    <xf numFmtId="166" fontId="60" fillId="2" borderId="34" xfId="2" applyNumberFormat="1" applyFont="1" applyFill="1" applyBorder="1" applyAlignment="1" applyProtection="1">
      <alignment horizontal="center" vertical="center"/>
    </xf>
    <xf numFmtId="2" fontId="61" fillId="2" borderId="198" xfId="2" applyNumberFormat="1" applyFont="1" applyFill="1" applyBorder="1" applyAlignment="1" applyProtection="1">
      <alignment horizontal="center" vertical="center"/>
    </xf>
    <xf numFmtId="166" fontId="60" fillId="2" borderId="305" xfId="2" applyNumberFormat="1" applyFont="1" applyFill="1" applyBorder="1" applyAlignment="1" applyProtection="1">
      <alignment horizontal="center" vertical="center"/>
    </xf>
    <xf numFmtId="166" fontId="61" fillId="2" borderId="304" xfId="2" applyNumberFormat="1" applyFont="1" applyFill="1" applyBorder="1" applyAlignment="1" applyProtection="1">
      <alignment horizontal="center" vertical="center"/>
    </xf>
    <xf numFmtId="166" fontId="61" fillId="2" borderId="305" xfId="2" applyNumberFormat="1" applyFont="1" applyFill="1" applyBorder="1" applyAlignment="1" applyProtection="1">
      <alignment horizontal="center" vertical="center"/>
    </xf>
    <xf numFmtId="3" fontId="30" fillId="0" borderId="0" xfId="0" applyNumberFormat="1" applyFont="1" applyAlignment="1">
      <alignment vertical="center"/>
    </xf>
    <xf numFmtId="3" fontId="30" fillId="0" borderId="0" xfId="0" applyNumberFormat="1" applyFont="1" applyAlignment="1">
      <alignment horizontal="center" vertical="center"/>
    </xf>
    <xf numFmtId="43" fontId="0" fillId="0" borderId="0" xfId="1" applyFont="1" applyProtection="1"/>
    <xf numFmtId="165" fontId="61" fillId="0" borderId="303" xfId="1" applyNumberFormat="1" applyFont="1" applyFill="1" applyBorder="1" applyAlignment="1" applyProtection="1">
      <alignment horizontal="center" vertical="center"/>
    </xf>
    <xf numFmtId="165" fontId="61" fillId="0" borderId="305" xfId="1" applyNumberFormat="1" applyFont="1" applyFill="1" applyBorder="1" applyAlignment="1" applyProtection="1">
      <alignment horizontal="center" vertical="center"/>
    </xf>
    <xf numFmtId="10" fontId="0" fillId="0" borderId="0" xfId="0" applyNumberFormat="1" applyAlignment="1">
      <alignment horizontal="center" vertical="center"/>
    </xf>
    <xf numFmtId="165" fontId="61" fillId="0" borderId="64" xfId="1" applyNumberFormat="1" applyFont="1" applyFill="1" applyBorder="1" applyAlignment="1" applyProtection="1">
      <alignment horizontal="center" vertical="center"/>
    </xf>
    <xf numFmtId="166" fontId="61" fillId="2" borderId="316" xfId="2" applyNumberFormat="1" applyFont="1" applyFill="1" applyBorder="1" applyAlignment="1" applyProtection="1">
      <alignment horizontal="center" vertical="center"/>
    </xf>
    <xf numFmtId="166" fontId="61" fillId="2" borderId="317" xfId="2" applyNumberFormat="1" applyFont="1" applyFill="1" applyBorder="1" applyAlignment="1" applyProtection="1">
      <alignment horizontal="center" vertical="center"/>
    </xf>
    <xf numFmtId="166" fontId="60" fillId="2" borderId="65" xfId="0" applyNumberFormat="1" applyFont="1" applyFill="1" applyBorder="1" applyAlignment="1">
      <alignment vertical="center"/>
    </xf>
    <xf numFmtId="165" fontId="0" fillId="0" borderId="160" xfId="0" applyNumberFormat="1" applyBorder="1" applyAlignment="1">
      <alignment vertical="center"/>
    </xf>
    <xf numFmtId="166" fontId="60" fillId="2" borderId="313" xfId="0" applyNumberFormat="1" applyFont="1" applyFill="1" applyBorder="1" applyAlignment="1">
      <alignment vertical="center"/>
    </xf>
    <xf numFmtId="166" fontId="61" fillId="2" borderId="314" xfId="2" applyNumberFormat="1" applyFont="1" applyFill="1" applyBorder="1" applyAlignment="1" applyProtection="1">
      <alignment horizontal="center" vertical="center"/>
    </xf>
    <xf numFmtId="166" fontId="61" fillId="2" borderId="315" xfId="0" applyNumberFormat="1" applyFont="1" applyFill="1" applyBorder="1" applyAlignment="1">
      <alignment vertical="center"/>
    </xf>
    <xf numFmtId="166" fontId="83" fillId="32" borderId="318" xfId="0" applyNumberFormat="1" applyFont="1" applyFill="1" applyBorder="1" applyAlignment="1">
      <alignment horizontal="center" vertical="center"/>
    </xf>
    <xf numFmtId="165" fontId="58" fillId="32" borderId="321" xfId="0" applyNumberFormat="1" applyFont="1" applyFill="1" applyBorder="1" applyAlignment="1">
      <alignment vertical="center"/>
    </xf>
    <xf numFmtId="165" fontId="58" fillId="32" borderId="323" xfId="0" applyNumberFormat="1" applyFont="1" applyFill="1" applyBorder="1" applyAlignment="1">
      <alignment vertical="center"/>
    </xf>
    <xf numFmtId="165" fontId="37" fillId="32" borderId="324" xfId="0" applyNumberFormat="1" applyFont="1" applyFill="1" applyBorder="1" applyAlignment="1">
      <alignment vertical="center"/>
    </xf>
    <xf numFmtId="10" fontId="58" fillId="32" borderId="324" xfId="2" applyNumberFormat="1" applyFont="1" applyFill="1" applyBorder="1" applyAlignment="1" applyProtection="1">
      <alignment horizontal="center" vertical="center"/>
    </xf>
    <xf numFmtId="10" fontId="58" fillId="32" borderId="325" xfId="2" applyNumberFormat="1" applyFont="1" applyFill="1" applyBorder="1" applyAlignment="1" applyProtection="1">
      <alignment horizontal="center" vertical="center"/>
    </xf>
    <xf numFmtId="10" fontId="83" fillId="32" borderId="326" xfId="0" applyNumberFormat="1" applyFont="1" applyFill="1" applyBorder="1" applyAlignment="1">
      <alignment horizontal="center" vertical="center"/>
    </xf>
    <xf numFmtId="2" fontId="58" fillId="32" borderId="327" xfId="2" applyNumberFormat="1" applyFont="1" applyFill="1" applyBorder="1" applyAlignment="1" applyProtection="1">
      <alignment horizontal="center" vertical="center"/>
    </xf>
    <xf numFmtId="165" fontId="37" fillId="32" borderId="318" xfId="0" applyNumberFormat="1" applyFont="1" applyFill="1" applyBorder="1" applyAlignment="1">
      <alignment vertical="center"/>
    </xf>
    <xf numFmtId="166" fontId="83" fillId="32" borderId="320" xfId="0" applyNumberFormat="1" applyFont="1" applyFill="1" applyBorder="1" applyAlignment="1">
      <alignment horizontal="center" vertical="center"/>
    </xf>
    <xf numFmtId="165" fontId="58" fillId="32" borderId="318" xfId="0" applyNumberFormat="1" applyFont="1" applyFill="1" applyBorder="1" applyAlignment="1">
      <alignment vertical="center"/>
    </xf>
    <xf numFmtId="10" fontId="58" fillId="32" borderId="322" xfId="2" applyNumberFormat="1" applyFont="1" applyFill="1" applyBorder="1" applyAlignment="1" applyProtection="1">
      <alignment horizontal="center" vertical="center"/>
    </xf>
    <xf numFmtId="10" fontId="58" fillId="32" borderId="323" xfId="0" applyNumberFormat="1" applyFont="1" applyFill="1" applyBorder="1" applyAlignment="1">
      <alignment horizontal="center" vertical="center"/>
    </xf>
    <xf numFmtId="165" fontId="58" fillId="32" borderId="328" xfId="1" applyNumberFormat="1" applyFont="1" applyFill="1" applyBorder="1" applyAlignment="1" applyProtection="1">
      <alignment vertical="center"/>
    </xf>
    <xf numFmtId="165" fontId="58" fillId="32" borderId="329" xfId="1" applyNumberFormat="1" applyFont="1" applyFill="1" applyBorder="1" applyAlignment="1" applyProtection="1">
      <alignment vertical="center"/>
    </xf>
    <xf numFmtId="0" fontId="37" fillId="0" borderId="0" xfId="0" applyFont="1"/>
    <xf numFmtId="0" fontId="37" fillId="0" borderId="403" xfId="0" applyFont="1" applyBorder="1"/>
    <xf numFmtId="0" fontId="37" fillId="0" borderId="0" xfId="0" applyFont="1" applyAlignment="1">
      <alignment vertical="center"/>
    </xf>
    <xf numFmtId="0" fontId="56" fillId="0" borderId="406" xfId="0" applyFont="1" applyBorder="1" applyAlignment="1">
      <alignment vertical="center"/>
    </xf>
    <xf numFmtId="0" fontId="56" fillId="0" borderId="492" xfId="0" applyFont="1" applyBorder="1" applyAlignment="1">
      <alignment vertical="center"/>
    </xf>
    <xf numFmtId="0" fontId="56" fillId="0" borderId="254" xfId="0" applyFont="1" applyBorder="1" applyAlignment="1">
      <alignment vertical="center"/>
    </xf>
    <xf numFmtId="0" fontId="56" fillId="0" borderId="493" xfId="0" applyFont="1" applyBorder="1" applyAlignment="1">
      <alignment vertical="center"/>
    </xf>
    <xf numFmtId="0" fontId="57" fillId="15" borderId="0" xfId="0" applyFont="1" applyFill="1" applyAlignment="1">
      <alignment horizontal="center" vertical="center"/>
    </xf>
    <xf numFmtId="0" fontId="0" fillId="2" borderId="0" xfId="0" applyFill="1"/>
    <xf numFmtId="0" fontId="0" fillId="2" borderId="403" xfId="0" applyFill="1" applyBorder="1"/>
    <xf numFmtId="0" fontId="62" fillId="0" borderId="406" xfId="0" applyFont="1" applyBorder="1" applyAlignment="1">
      <alignment vertical="center"/>
    </xf>
    <xf numFmtId="0" fontId="62" fillId="0" borderId="0" xfId="0" applyFont="1" applyAlignment="1">
      <alignment vertical="center"/>
    </xf>
    <xf numFmtId="0" fontId="0" fillId="2" borderId="239" xfId="0" applyFill="1" applyBorder="1"/>
    <xf numFmtId="0" fontId="57" fillId="16" borderId="0" xfId="0" applyFont="1" applyFill="1" applyAlignment="1">
      <alignment horizontal="center" vertical="center"/>
    </xf>
    <xf numFmtId="0" fontId="57" fillId="14" borderId="0" xfId="0" applyFont="1" applyFill="1" applyAlignment="1">
      <alignment horizontal="center" vertical="center"/>
    </xf>
    <xf numFmtId="0" fontId="56" fillId="16" borderId="0" xfId="0" applyFont="1" applyFill="1"/>
    <xf numFmtId="0" fontId="56" fillId="0" borderId="0" xfId="0" applyFont="1" applyAlignment="1">
      <alignment horizontal="center" vertical="center"/>
    </xf>
    <xf numFmtId="0" fontId="56" fillId="0" borderId="239" xfId="0" applyFont="1" applyBorder="1" applyAlignment="1">
      <alignment vertical="center"/>
    </xf>
    <xf numFmtId="165" fontId="37" fillId="0" borderId="0" xfId="1" applyNumberFormat="1" applyFont="1" applyBorder="1" applyAlignment="1" applyProtection="1">
      <alignment vertical="center"/>
    </xf>
    <xf numFmtId="0" fontId="56" fillId="0" borderId="331" xfId="0" applyFont="1" applyBorder="1" applyAlignment="1">
      <alignment vertical="center"/>
    </xf>
    <xf numFmtId="0" fontId="72" fillId="0" borderId="0" xfId="0" applyFont="1"/>
    <xf numFmtId="0" fontId="72" fillId="0" borderId="0" xfId="0" applyFont="1" applyAlignment="1">
      <alignment vertical="center"/>
    </xf>
    <xf numFmtId="0" fontId="68" fillId="0" borderId="0" xfId="0" applyFont="1"/>
    <xf numFmtId="0" fontId="6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78" fillId="28" borderId="336" xfId="0" applyFont="1" applyFill="1" applyBorder="1" applyAlignment="1">
      <alignment horizontal="center" vertical="center" wrapText="1"/>
    </xf>
    <xf numFmtId="0" fontId="51" fillId="0" borderId="448" xfId="0" applyFont="1" applyBorder="1" applyAlignment="1">
      <alignment horizontal="center" vertical="center"/>
    </xf>
    <xf numFmtId="0" fontId="51" fillId="0" borderId="502" xfId="0" applyFont="1" applyBorder="1" applyAlignment="1">
      <alignment horizontal="center" vertical="center"/>
    </xf>
    <xf numFmtId="0" fontId="65" fillId="0" borderId="358" xfId="0" applyFont="1" applyBorder="1" applyAlignment="1">
      <alignment horizontal="center" vertical="center"/>
    </xf>
    <xf numFmtId="2" fontId="65" fillId="0" borderId="333" xfId="0" applyNumberFormat="1" applyFont="1" applyBorder="1" applyAlignment="1">
      <alignment horizontal="center" vertical="center"/>
    </xf>
    <xf numFmtId="0" fontId="65" fillId="0" borderId="359" xfId="0" applyFont="1" applyBorder="1" applyAlignment="1">
      <alignment horizontal="center" vertical="center"/>
    </xf>
    <xf numFmtId="2" fontId="65" fillId="0" borderId="336" xfId="0" applyNumberFormat="1" applyFont="1" applyBorder="1" applyAlignment="1">
      <alignment horizontal="center" vertical="center"/>
    </xf>
    <xf numFmtId="0" fontId="65" fillId="0" borderId="360" xfId="0" applyFont="1" applyBorder="1" applyAlignment="1">
      <alignment horizontal="center" vertical="center"/>
    </xf>
    <xf numFmtId="2" fontId="65" fillId="0" borderId="339" xfId="0" applyNumberFormat="1" applyFont="1" applyBorder="1" applyAlignment="1">
      <alignment horizontal="center" vertical="center"/>
    </xf>
    <xf numFmtId="0" fontId="0" fillId="0" borderId="506" xfId="0" applyBorder="1"/>
    <xf numFmtId="0" fontId="0" fillId="0" borderId="507" xfId="0" applyBorder="1"/>
    <xf numFmtId="0" fontId="0" fillId="0" borderId="508" xfId="0" applyBorder="1"/>
    <xf numFmtId="0" fontId="0" fillId="0" borderId="509" xfId="0" applyBorder="1"/>
    <xf numFmtId="0" fontId="0" fillId="0" borderId="510" xfId="0" applyBorder="1"/>
    <xf numFmtId="189" fontId="74" fillId="0" borderId="88" xfId="1" applyNumberFormat="1" applyFont="1" applyFill="1" applyBorder="1" applyAlignment="1">
      <alignment vertical="center" wrapText="1"/>
    </xf>
    <xf numFmtId="0" fontId="66" fillId="42" borderId="144" xfId="0" applyFont="1" applyFill="1" applyBorder="1" applyAlignment="1">
      <alignment horizontal="center" vertical="center" wrapText="1"/>
    </xf>
    <xf numFmtId="184" fontId="74" fillId="0" borderId="144" xfId="0" applyNumberFormat="1" applyFont="1" applyBorder="1" applyAlignment="1">
      <alignment horizontal="center" vertical="center" wrapText="1"/>
    </xf>
    <xf numFmtId="165" fontId="74" fillId="0" borderId="177" xfId="1" applyNumberFormat="1" applyFont="1" applyBorder="1" applyAlignment="1">
      <alignment horizontal="center" vertical="center" wrapText="1"/>
    </xf>
    <xf numFmtId="9" fontId="65" fillId="2" borderId="293" xfId="2" applyFont="1" applyFill="1" applyBorder="1" applyAlignment="1">
      <alignment horizontal="center" vertical="center"/>
    </xf>
    <xf numFmtId="0" fontId="121" fillId="0" borderId="0" xfId="0" applyFont="1"/>
    <xf numFmtId="0" fontId="121" fillId="0" borderId="0" xfId="0" applyFont="1" applyAlignment="1">
      <alignment vertical="top"/>
    </xf>
    <xf numFmtId="0" fontId="121" fillId="0" borderId="0" xfId="0" applyFont="1" applyAlignment="1">
      <alignment horizontal="left"/>
    </xf>
    <xf numFmtId="0" fontId="122" fillId="0" borderId="0" xfId="0" applyFont="1"/>
    <xf numFmtId="0" fontId="123" fillId="0" borderId="0" xfId="0" applyFont="1"/>
    <xf numFmtId="0" fontId="121" fillId="0" borderId="0" xfId="0" applyFont="1" applyAlignment="1">
      <alignment vertical="center"/>
    </xf>
    <xf numFmtId="0" fontId="122" fillId="0" borderId="0" xfId="0" applyFont="1" applyAlignment="1">
      <alignment vertical="center"/>
    </xf>
    <xf numFmtId="0" fontId="123" fillId="0" borderId="0" xfId="0" applyFont="1" applyAlignment="1">
      <alignment vertical="center"/>
    </xf>
    <xf numFmtId="0" fontId="123" fillId="0" borderId="0" xfId="0" applyFont="1" applyAlignment="1">
      <alignment horizontal="left" vertical="top"/>
    </xf>
    <xf numFmtId="0" fontId="124" fillId="0" borderId="0" xfId="0" applyFont="1" applyAlignment="1">
      <alignment horizontal="left" vertical="top"/>
    </xf>
    <xf numFmtId="0" fontId="125" fillId="0" borderId="0" xfId="0" applyFont="1" applyAlignment="1">
      <alignment vertical="top"/>
    </xf>
    <xf numFmtId="0" fontId="126" fillId="0" borderId="0" xfId="0" applyFont="1" applyAlignment="1">
      <alignment vertical="top"/>
    </xf>
    <xf numFmtId="0" fontId="123" fillId="0" borderId="0" xfId="0" applyFont="1" applyAlignment="1">
      <alignment vertical="top"/>
    </xf>
    <xf numFmtId="0" fontId="127" fillId="0" borderId="0" xfId="0" applyFont="1" applyAlignment="1">
      <alignment horizontal="left" vertical="top" readingOrder="1"/>
    </xf>
    <xf numFmtId="0" fontId="127" fillId="0" borderId="514" xfId="0" applyFont="1" applyBorder="1" applyAlignment="1">
      <alignment horizontal="left" vertical="top" readingOrder="1"/>
    </xf>
    <xf numFmtId="0" fontId="127" fillId="0" borderId="515" xfId="0" applyFont="1" applyBorder="1" applyAlignment="1">
      <alignment horizontal="left" vertical="top" readingOrder="1"/>
    </xf>
    <xf numFmtId="0" fontId="127" fillId="0" borderId="516" xfId="0" applyFont="1" applyBorder="1" applyAlignment="1">
      <alignment horizontal="left" vertical="top" readingOrder="1"/>
    </xf>
    <xf numFmtId="0" fontId="128" fillId="0" borderId="0" xfId="0" applyFont="1"/>
    <xf numFmtId="0" fontId="121" fillId="0" borderId="0" xfId="0" quotePrefix="1" applyFont="1" applyAlignment="1">
      <alignment vertical="center"/>
    </xf>
    <xf numFmtId="0" fontId="68" fillId="0" borderId="517" xfId="0" applyFont="1" applyBorder="1" applyAlignment="1">
      <alignment horizontal="center" vertical="center"/>
    </xf>
    <xf numFmtId="0" fontId="129" fillId="0" borderId="177" xfId="0" applyFont="1" applyBorder="1" applyAlignment="1">
      <alignment horizontal="center" vertical="center" wrapText="1"/>
    </xf>
    <xf numFmtId="0" fontId="130" fillId="0" borderId="177" xfId="0" applyFont="1" applyBorder="1" applyAlignment="1">
      <alignment vertical="top" wrapText="1"/>
    </xf>
    <xf numFmtId="0" fontId="130" fillId="0" borderId="177" xfId="0" applyFont="1" applyBorder="1" applyAlignment="1">
      <alignment horizontal="left" vertical="top" wrapText="1"/>
    </xf>
    <xf numFmtId="0" fontId="130" fillId="0" borderId="177" xfId="0" applyFont="1" applyBorder="1" applyAlignment="1">
      <alignment horizontal="center" vertical="top" wrapText="1"/>
    </xf>
    <xf numFmtId="49" fontId="131" fillId="0" borderId="136" xfId="7" applyNumberFormat="1" applyFont="1" applyBorder="1" applyAlignment="1">
      <alignment horizontal="center" vertical="center"/>
    </xf>
    <xf numFmtId="168" fontId="130" fillId="0" borderId="177" xfId="0" applyNumberFormat="1" applyFont="1" applyBorder="1" applyAlignment="1">
      <alignment vertical="top" wrapText="1"/>
    </xf>
    <xf numFmtId="0" fontId="68" fillId="0" borderId="134" xfId="0" applyFont="1" applyBorder="1" applyAlignment="1">
      <alignment horizontal="center" vertical="center"/>
    </xf>
    <xf numFmtId="49" fontId="131" fillId="0" borderId="518" xfId="7" applyNumberFormat="1" applyFont="1" applyBorder="1" applyAlignment="1">
      <alignment horizontal="center" vertical="center"/>
    </xf>
    <xf numFmtId="0" fontId="130" fillId="0" borderId="177" xfId="0" applyFont="1" applyBorder="1" applyAlignment="1">
      <alignment horizontal="center" vertical="center" wrapText="1"/>
    </xf>
    <xf numFmtId="0" fontId="68" fillId="0" borderId="177" xfId="0" applyFont="1" applyBorder="1" applyAlignment="1">
      <alignment horizontal="center" vertical="center"/>
    </xf>
    <xf numFmtId="0" fontId="120" fillId="0" borderId="517" xfId="0" applyFont="1" applyBorder="1" applyAlignment="1">
      <alignment horizontal="center" vertical="center"/>
    </xf>
    <xf numFmtId="49" fontId="132" fillId="0" borderId="136" xfId="7" applyNumberFormat="1" applyFont="1" applyBorder="1" applyAlignment="1">
      <alignment horizontal="center" vertical="center"/>
    </xf>
    <xf numFmtId="0" fontId="120" fillId="0" borderId="177" xfId="0" applyFont="1" applyBorder="1" applyAlignment="1">
      <alignment horizontal="center" vertical="center"/>
    </xf>
    <xf numFmtId="0" fontId="133" fillId="0" borderId="0" xfId="0" applyFont="1" applyAlignment="1">
      <alignment vertical="center"/>
    </xf>
    <xf numFmtId="0" fontId="133" fillId="0" borderId="0" xfId="0" applyFont="1" applyAlignment="1">
      <alignment vertical="center" wrapText="1"/>
    </xf>
    <xf numFmtId="0" fontId="130" fillId="0" borderId="177" xfId="0" applyFont="1" applyBorder="1" applyAlignment="1" applyProtection="1">
      <alignment vertical="top" wrapText="1"/>
      <protection locked="0"/>
    </xf>
    <xf numFmtId="0" fontId="134" fillId="14" borderId="7" xfId="0" quotePrefix="1" applyFont="1" applyFill="1" applyBorder="1" applyAlignment="1">
      <alignment horizontal="center" vertical="center" wrapText="1"/>
    </xf>
    <xf numFmtId="0" fontId="134" fillId="14" borderId="6" xfId="0" quotePrefix="1" applyFont="1" applyFill="1" applyBorder="1" applyAlignment="1">
      <alignment horizontal="center" vertical="center" wrapText="1"/>
    </xf>
    <xf numFmtId="0" fontId="134" fillId="14" borderId="435" xfId="0" quotePrefix="1" applyFont="1" applyFill="1" applyBorder="1" applyAlignment="1">
      <alignment horizontal="center" vertical="center" wrapText="1"/>
    </xf>
    <xf numFmtId="0" fontId="134" fillId="14" borderId="519" xfId="0" quotePrefix="1" applyFont="1" applyFill="1" applyBorder="1" applyAlignment="1">
      <alignment horizontal="center" vertical="center" wrapText="1"/>
    </xf>
    <xf numFmtId="0" fontId="134" fillId="14" borderId="520" xfId="0" quotePrefix="1" applyFont="1" applyFill="1" applyBorder="1" applyAlignment="1">
      <alignment horizontal="center" vertical="center" wrapText="1"/>
    </xf>
    <xf numFmtId="0" fontId="134" fillId="14" borderId="521" xfId="0" quotePrefix="1" applyFont="1" applyFill="1" applyBorder="1" applyAlignment="1">
      <alignment horizontal="center" vertical="center" wrapText="1"/>
    </xf>
    <xf numFmtId="0" fontId="134" fillId="14" borderId="522" xfId="0" quotePrefix="1" applyFont="1" applyFill="1" applyBorder="1" applyAlignment="1">
      <alignment horizontal="center" vertical="center" wrapText="1"/>
    </xf>
    <xf numFmtId="0" fontId="134" fillId="14" borderId="523" xfId="0" quotePrefix="1" applyFont="1" applyFill="1" applyBorder="1" applyAlignment="1">
      <alignment horizontal="center" vertical="center" wrapText="1"/>
    </xf>
    <xf numFmtId="0" fontId="134" fillId="14" borderId="524" xfId="0" quotePrefix="1" applyFont="1" applyFill="1" applyBorder="1" applyAlignment="1">
      <alignment horizontal="center" vertical="center" wrapText="1"/>
    </xf>
    <xf numFmtId="0" fontId="134" fillId="14" borderId="525" xfId="0" quotePrefix="1" applyFont="1" applyFill="1" applyBorder="1" applyAlignment="1">
      <alignment horizontal="center" vertical="center" wrapText="1"/>
    </xf>
    <xf numFmtId="0" fontId="134" fillId="14" borderId="147" xfId="0" quotePrefix="1" applyFont="1" applyFill="1" applyBorder="1" applyAlignment="1">
      <alignment horizontal="center" vertical="center" wrapText="1"/>
    </xf>
    <xf numFmtId="0" fontId="134" fillId="14" borderId="526" xfId="0" quotePrefix="1" applyFont="1" applyFill="1" applyBorder="1" applyAlignment="1">
      <alignment horizontal="center" vertical="center" wrapText="1"/>
    </xf>
    <xf numFmtId="0" fontId="135" fillId="0" borderId="0" xfId="0" applyFont="1" applyAlignment="1">
      <alignment vertical="center"/>
    </xf>
    <xf numFmtId="0" fontId="136" fillId="0" borderId="172" xfId="0" quotePrefix="1" applyFont="1" applyBorder="1" applyAlignment="1">
      <alignment vertical="center"/>
    </xf>
    <xf numFmtId="0" fontId="136" fillId="0" borderId="0" xfId="0" applyFont="1" applyAlignment="1">
      <alignment horizontal="center" vertical="center"/>
    </xf>
    <xf numFmtId="0" fontId="136" fillId="0" borderId="172" xfId="0" applyFont="1" applyBorder="1" applyAlignment="1">
      <alignment horizontal="center" vertical="center"/>
    </xf>
    <xf numFmtId="0" fontId="122" fillId="0" borderId="0" xfId="0" applyFont="1" applyAlignment="1">
      <alignment horizontal="left" vertical="top"/>
    </xf>
    <xf numFmtId="0" fontId="122" fillId="0" borderId="0" xfId="0" applyFont="1" applyAlignment="1">
      <alignment vertical="top"/>
    </xf>
    <xf numFmtId="0" fontId="122" fillId="0" borderId="88" xfId="0" applyFont="1" applyBorder="1" applyAlignment="1">
      <alignment vertical="top"/>
    </xf>
    <xf numFmtId="0" fontId="122" fillId="0" borderId="172" xfId="0" applyFont="1" applyBorder="1" applyAlignment="1">
      <alignment horizontal="left" vertical="top"/>
    </xf>
    <xf numFmtId="0" fontId="137" fillId="0" borderId="88" xfId="0" applyFont="1" applyBorder="1" applyAlignment="1">
      <alignment horizontal="left" vertical="top"/>
    </xf>
    <xf numFmtId="0" fontId="122" fillId="0" borderId="88" xfId="0" applyFont="1" applyBorder="1" applyAlignment="1">
      <alignment horizontal="left" vertical="top"/>
    </xf>
    <xf numFmtId="0" fontId="137" fillId="0" borderId="0" xfId="0" applyFont="1" applyAlignment="1">
      <alignment horizontal="left" vertical="top"/>
    </xf>
    <xf numFmtId="0" fontId="137" fillId="0" borderId="0" xfId="0" applyFont="1" applyAlignment="1">
      <alignment horizontal="left" vertical="top" wrapText="1"/>
    </xf>
    <xf numFmtId="0" fontId="122" fillId="0" borderId="86" xfId="0" applyFont="1" applyBorder="1" applyAlignment="1">
      <alignment horizontal="left" vertical="top"/>
    </xf>
    <xf numFmtId="0" fontId="137" fillId="0" borderId="172" xfId="0" applyFont="1" applyBorder="1" applyAlignment="1">
      <alignment horizontal="left" vertical="top"/>
    </xf>
    <xf numFmtId="38" fontId="27" fillId="2" borderId="462" xfId="0" applyNumberFormat="1" applyFont="1" applyFill="1" applyBorder="1" applyAlignment="1">
      <alignment horizontal="center" vertical="center"/>
    </xf>
    <xf numFmtId="0" fontId="138" fillId="16" borderId="156" xfId="0" applyFont="1" applyFill="1" applyBorder="1" applyAlignment="1">
      <alignment horizontal="center" vertical="center" wrapText="1"/>
    </xf>
    <xf numFmtId="4" fontId="0" fillId="0" borderId="0" xfId="0" applyNumberFormat="1"/>
    <xf numFmtId="0" fontId="0" fillId="36" borderId="0" xfId="0" applyFill="1"/>
    <xf numFmtId="10" fontId="0" fillId="36" borderId="303" xfId="2" applyNumberFormat="1" applyFont="1" applyFill="1" applyBorder="1" applyAlignment="1" applyProtection="1">
      <alignment horizontal="center" vertical="center"/>
    </xf>
    <xf numFmtId="9" fontId="37" fillId="32" borderId="319" xfId="2" applyFont="1" applyFill="1" applyBorder="1" applyAlignment="1">
      <alignment horizontal="center" vertical="center"/>
    </xf>
    <xf numFmtId="0" fontId="25" fillId="18" borderId="0" xfId="0" applyFont="1" applyFill="1" applyAlignment="1">
      <alignment horizontal="center" vertical="center"/>
    </xf>
    <xf numFmtId="0" fontId="139" fillId="0" borderId="0" xfId="0" applyFont="1" applyAlignment="1">
      <alignment horizontal="center" vertical="center"/>
    </xf>
    <xf numFmtId="10" fontId="0" fillId="0" borderId="0" xfId="2" applyNumberFormat="1" applyFont="1"/>
    <xf numFmtId="43" fontId="61" fillId="0" borderId="32" xfId="1" applyFont="1" applyFill="1" applyBorder="1" applyAlignment="1" applyProtection="1">
      <alignment horizontal="center" vertical="center"/>
    </xf>
    <xf numFmtId="43" fontId="61" fillId="0" borderId="64" xfId="1" applyFont="1" applyFill="1" applyBorder="1" applyAlignment="1" applyProtection="1">
      <alignment horizontal="center" vertical="center"/>
    </xf>
    <xf numFmtId="15" fontId="122" fillId="0" borderId="0" xfId="0" applyNumberFormat="1" applyFont="1" applyAlignment="1">
      <alignment horizontal="left" vertical="top"/>
    </xf>
    <xf numFmtId="0" fontId="123" fillId="0" borderId="177" xfId="0" applyFont="1" applyBorder="1" applyAlignment="1">
      <alignment horizontal="center" vertical="center" wrapText="1"/>
    </xf>
    <xf numFmtId="168" fontId="123" fillId="0" borderId="177" xfId="0" applyNumberFormat="1" applyFont="1" applyBorder="1" applyAlignment="1">
      <alignment horizontal="center" vertical="center" wrapText="1"/>
    </xf>
    <xf numFmtId="0" fontId="140" fillId="0" borderId="0" xfId="0" applyFont="1" applyAlignment="1">
      <alignment horizontal="center" vertical="center" wrapText="1"/>
    </xf>
    <xf numFmtId="0" fontId="140" fillId="0" borderId="0" xfId="0" applyFont="1" applyAlignment="1">
      <alignment horizontal="center" vertical="center"/>
    </xf>
    <xf numFmtId="0" fontId="79" fillId="36" borderId="358" xfId="0" applyFont="1" applyFill="1" applyBorder="1" applyAlignment="1">
      <alignment horizontal="center" vertical="center" wrapText="1"/>
    </xf>
    <xf numFmtId="167" fontId="64" fillId="36" borderId="333" xfId="0" applyNumberFormat="1" applyFont="1" applyFill="1" applyBorder="1" applyAlignment="1">
      <alignment horizontal="center" vertical="center" wrapText="1"/>
    </xf>
    <xf numFmtId="176" fontId="78" fillId="36" borderId="500" xfId="0" applyNumberFormat="1" applyFont="1" applyFill="1" applyBorder="1" applyAlignment="1">
      <alignment horizontal="center" vertical="center" wrapText="1"/>
    </xf>
    <xf numFmtId="0" fontId="79" fillId="36" borderId="359" xfId="0" applyFont="1" applyFill="1" applyBorder="1" applyAlignment="1">
      <alignment horizontal="center" vertical="center" wrapText="1"/>
    </xf>
    <xf numFmtId="167" fontId="64" fillId="36" borderId="336" xfId="0" applyNumberFormat="1" applyFont="1" applyFill="1" applyBorder="1" applyAlignment="1">
      <alignment horizontal="center" vertical="center" wrapText="1"/>
    </xf>
    <xf numFmtId="176" fontId="78" fillId="36" borderId="427" xfId="0" applyNumberFormat="1" applyFont="1" applyFill="1" applyBorder="1" applyAlignment="1">
      <alignment horizontal="center" vertical="center" wrapText="1"/>
    </xf>
    <xf numFmtId="0" fontId="0" fillId="2" borderId="215" xfId="0" applyFill="1" applyBorder="1" applyAlignment="1">
      <alignment vertical="center"/>
    </xf>
    <xf numFmtId="0" fontId="0" fillId="2" borderId="0" xfId="0" applyFill="1" applyAlignment="1">
      <alignment vertical="center"/>
    </xf>
    <xf numFmtId="0" fontId="0" fillId="2" borderId="403" xfId="0" applyFill="1" applyBorder="1" applyAlignment="1">
      <alignment vertical="center"/>
    </xf>
    <xf numFmtId="170" fontId="6" fillId="9" borderId="0" xfId="0" applyNumberFormat="1" applyFont="1" applyFill="1"/>
    <xf numFmtId="43" fontId="0" fillId="0" borderId="0" xfId="1" applyFont="1"/>
    <xf numFmtId="191" fontId="0" fillId="0" borderId="0" xfId="0" applyNumberFormat="1"/>
    <xf numFmtId="164" fontId="0" fillId="0" borderId="0" xfId="0" applyNumberFormat="1"/>
    <xf numFmtId="9" fontId="0" fillId="0" borderId="0" xfId="0" applyNumberFormat="1"/>
    <xf numFmtId="15" fontId="0" fillId="0" borderId="431" xfId="0" applyNumberFormat="1" applyBorder="1" applyAlignment="1">
      <alignment horizontal="center"/>
    </xf>
    <xf numFmtId="15" fontId="0" fillId="0" borderId="457" xfId="0" applyNumberFormat="1" applyBorder="1" applyAlignment="1">
      <alignment horizontal="center"/>
    </xf>
    <xf numFmtId="0" fontId="0" fillId="0" borderId="431" xfId="0" applyBorder="1" applyAlignment="1">
      <alignment horizontal="center"/>
    </xf>
    <xf numFmtId="17" fontId="41" fillId="0" borderId="34" xfId="0" applyNumberFormat="1" applyFont="1" applyBorder="1" applyAlignment="1">
      <alignment horizontal="center" vertical="center" textRotation="90"/>
    </xf>
    <xf numFmtId="0" fontId="38" fillId="0" borderId="0" xfId="0" applyFont="1" applyAlignment="1">
      <alignment vertical="center"/>
    </xf>
    <xf numFmtId="43" fontId="0" fillId="0" borderId="0" xfId="1" applyFont="1" applyAlignment="1">
      <alignment vertical="center"/>
    </xf>
    <xf numFmtId="15" fontId="0" fillId="0" borderId="0" xfId="0" applyNumberFormat="1" applyAlignment="1">
      <alignment vertical="center"/>
    </xf>
    <xf numFmtId="4" fontId="0" fillId="0" borderId="0" xfId="0" applyNumberFormat="1" applyAlignment="1">
      <alignment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3" fontId="7" fillId="0" borderId="0" xfId="1" applyNumberFormat="1" applyFont="1" applyAlignment="1">
      <alignment horizontal="center" vertical="center" wrapText="1"/>
    </xf>
    <xf numFmtId="194" fontId="7" fillId="0" borderId="0" xfId="1" applyNumberFormat="1" applyFont="1" applyAlignment="1">
      <alignment horizontal="center" vertical="center" wrapText="1"/>
    </xf>
    <xf numFmtId="0" fontId="142" fillId="0" borderId="177" xfId="0" applyFont="1" applyBorder="1" applyAlignment="1">
      <alignment horizontal="center" vertical="center" wrapText="1"/>
    </xf>
    <xf numFmtId="192" fontId="143" fillId="0" borderId="0" xfId="0" applyNumberFormat="1" applyFont="1"/>
    <xf numFmtId="0" fontId="23" fillId="17" borderId="96" xfId="0" applyFont="1" applyFill="1" applyBorder="1" applyAlignment="1">
      <alignment horizontal="center" vertical="center"/>
    </xf>
    <xf numFmtId="0" fontId="23" fillId="17" borderId="141" xfId="0" applyFont="1" applyFill="1" applyBorder="1" applyAlignment="1">
      <alignment horizontal="center" vertical="center"/>
    </xf>
    <xf numFmtId="0" fontId="23" fillId="16" borderId="84" xfId="0" applyFont="1" applyFill="1" applyBorder="1" applyAlignment="1">
      <alignment horizontal="center" vertical="center"/>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3" xfId="0" applyFont="1" applyBorder="1" applyAlignment="1">
      <alignment horizontal="center" vertical="center" wrapText="1"/>
    </xf>
    <xf numFmtId="0" fontId="7" fillId="2" borderId="27" xfId="0" applyFont="1" applyFill="1" applyBorder="1" applyAlignment="1">
      <alignment horizontal="center" vertical="center"/>
    </xf>
    <xf numFmtId="170" fontId="7" fillId="0" borderId="27"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67" fontId="7" fillId="0" borderId="31" xfId="0" applyNumberFormat="1" applyFont="1" applyBorder="1" applyAlignment="1" applyProtection="1">
      <alignment horizontal="center" vertical="center"/>
      <protection locked="0"/>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167" fontId="7" fillId="0" borderId="30" xfId="0" applyNumberFormat="1" applyFont="1" applyBorder="1" applyAlignment="1" applyProtection="1">
      <alignment horizontal="center" vertical="center"/>
      <protection locked="0"/>
    </xf>
    <xf numFmtId="0" fontId="7" fillId="2" borderId="3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70" fontId="7" fillId="0" borderId="34" xfId="0" applyNumberFormat="1" applyFont="1" applyBorder="1" applyAlignment="1" applyProtection="1">
      <alignment vertical="center"/>
      <protection locked="0"/>
    </xf>
    <xf numFmtId="170" fontId="7" fillId="2" borderId="36" xfId="0" applyNumberFormat="1" applyFont="1" applyFill="1" applyBorder="1" applyAlignment="1">
      <alignment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8" xfId="0" applyNumberFormat="1" applyFont="1" applyBorder="1" applyAlignment="1" applyProtection="1">
      <alignment horizontal="center" vertical="center"/>
      <protection locked="0"/>
    </xf>
    <xf numFmtId="167" fontId="7" fillId="0" borderId="36" xfId="0" applyNumberFormat="1" applyFont="1" applyBorder="1" applyAlignment="1" applyProtection="1">
      <alignment horizontal="center" vertical="center"/>
      <protection locked="0"/>
    </xf>
    <xf numFmtId="0" fontId="7" fillId="2" borderId="39" xfId="0" applyFont="1" applyFill="1" applyBorder="1" applyAlignment="1">
      <alignment horizontal="center" vertical="center"/>
    </xf>
    <xf numFmtId="166" fontId="7" fillId="2" borderId="34" xfId="2" applyNumberFormat="1" applyFont="1" applyFill="1" applyBorder="1" applyAlignment="1">
      <alignment horizontal="center" vertical="center"/>
    </xf>
    <xf numFmtId="1" fontId="7" fillId="2" borderId="34" xfId="0" applyNumberFormat="1" applyFont="1" applyFill="1" applyBorder="1" applyAlignment="1">
      <alignment horizontal="center" vertical="center"/>
    </xf>
    <xf numFmtId="0" fontId="2" fillId="3" borderId="0" xfId="0" applyFont="1" applyFill="1" applyAlignment="1">
      <alignment vertical="center"/>
    </xf>
    <xf numFmtId="170" fontId="7" fillId="0" borderId="33" xfId="0" applyNumberFormat="1" applyFont="1" applyBorder="1" applyAlignment="1" applyProtection="1">
      <alignment vertical="center"/>
      <protection locked="0"/>
    </xf>
    <xf numFmtId="170" fontId="7" fillId="2" borderId="34" xfId="0" applyNumberFormat="1" applyFont="1" applyFill="1" applyBorder="1" applyAlignment="1">
      <alignment vertical="center"/>
    </xf>
    <xf numFmtId="0" fontId="7" fillId="2" borderId="481"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82" xfId="0" applyFont="1" applyFill="1" applyBorder="1" applyAlignment="1" applyProtection="1">
      <alignment horizontal="center" vertical="center"/>
      <protection locked="0"/>
    </xf>
    <xf numFmtId="170" fontId="7" fillId="0" borderId="481"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46" xfId="0" applyNumberFormat="1" applyFont="1" applyBorder="1" applyAlignment="1" applyProtection="1">
      <alignment horizontal="center" vertical="center"/>
      <protection locked="0"/>
    </xf>
    <xf numFmtId="167" fontId="7" fillId="0" borderId="482" xfId="0" applyNumberFormat="1" applyFont="1" applyBorder="1" applyAlignment="1" applyProtection="1">
      <alignment horizontal="center" vertical="center"/>
      <protection locked="0"/>
    </xf>
    <xf numFmtId="167" fontId="7" fillId="0" borderId="481"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83"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84"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1" xfId="0" applyFont="1" applyFill="1" applyBorder="1" applyAlignment="1">
      <alignment vertical="center"/>
    </xf>
    <xf numFmtId="0" fontId="6" fillId="20" borderId="42" xfId="0" applyFont="1" applyFill="1" applyBorder="1" applyAlignment="1">
      <alignment horizontal="right" vertical="center"/>
    </xf>
    <xf numFmtId="170" fontId="7" fillId="20" borderId="40" xfId="0" applyNumberFormat="1" applyFont="1" applyFill="1" applyBorder="1" applyAlignment="1" applyProtection="1">
      <alignment vertical="center"/>
      <protection locked="0"/>
    </xf>
    <xf numFmtId="170" fontId="7" fillId="20" borderId="41" xfId="0" applyNumberFormat="1" applyFont="1" applyFill="1" applyBorder="1" applyAlignment="1">
      <alignment vertical="center"/>
    </xf>
    <xf numFmtId="170" fontId="7" fillId="20" borderId="41" xfId="0" applyNumberFormat="1" applyFont="1" applyFill="1" applyBorder="1" applyAlignment="1" applyProtection="1">
      <alignment vertical="center"/>
      <protection locked="0"/>
    </xf>
    <xf numFmtId="170" fontId="7" fillId="20" borderId="43" xfId="0" applyNumberFormat="1" applyFont="1" applyFill="1" applyBorder="1" applyAlignment="1">
      <alignment vertical="center"/>
    </xf>
    <xf numFmtId="167" fontId="7" fillId="20" borderId="44" xfId="0" applyNumberFormat="1" applyFont="1" applyFill="1" applyBorder="1" applyAlignment="1">
      <alignment horizontal="center" vertical="center"/>
    </xf>
    <xf numFmtId="167" fontId="7" fillId="20" borderId="42" xfId="0" applyNumberFormat="1" applyFont="1" applyFill="1" applyBorder="1" applyAlignment="1">
      <alignment horizontal="center" vertical="center"/>
    </xf>
    <xf numFmtId="167" fontId="7" fillId="20" borderId="40" xfId="0" applyNumberFormat="1" applyFont="1" applyFill="1" applyBorder="1" applyAlignment="1">
      <alignment horizontal="center" vertical="center"/>
    </xf>
    <xf numFmtId="0" fontId="7" fillId="20" borderId="41" xfId="0" applyFont="1" applyFill="1" applyBorder="1" applyAlignment="1">
      <alignment horizontal="center" vertical="center"/>
    </xf>
    <xf numFmtId="0" fontId="7" fillId="20" borderId="46" xfId="0" applyFont="1" applyFill="1" applyBorder="1" applyAlignment="1">
      <alignment horizontal="center" vertical="center"/>
    </xf>
    <xf numFmtId="0" fontId="7" fillId="20" borderId="42" xfId="0" applyFont="1" applyFill="1" applyBorder="1" applyAlignment="1">
      <alignment vertical="center"/>
    </xf>
    <xf numFmtId="167" fontId="7" fillId="20" borderId="45" xfId="0" applyNumberFormat="1" applyFont="1" applyFill="1" applyBorder="1" applyAlignment="1">
      <alignment horizontal="center" vertical="center"/>
    </xf>
    <xf numFmtId="0" fontId="7" fillId="20" borderId="43" xfId="0" applyFont="1" applyFill="1" applyBorder="1" applyAlignment="1">
      <alignment vertical="center"/>
    </xf>
    <xf numFmtId="166" fontId="7" fillId="20" borderId="41" xfId="2" applyNumberFormat="1" applyFont="1" applyFill="1" applyBorder="1" applyAlignment="1">
      <alignment horizontal="center" vertical="center"/>
    </xf>
    <xf numFmtId="1" fontId="7" fillId="20" borderId="41" xfId="0" applyNumberFormat="1" applyFont="1" applyFill="1" applyBorder="1" applyAlignment="1">
      <alignment horizontal="center" vertical="center"/>
    </xf>
    <xf numFmtId="0" fontId="33" fillId="0" borderId="132" xfId="0" applyFont="1" applyBorder="1" applyAlignment="1">
      <alignment horizontal="center"/>
    </xf>
    <xf numFmtId="0" fontId="2" fillId="0" borderId="135" xfId="0" applyFont="1" applyBorder="1" applyAlignment="1">
      <alignment horizontal="center"/>
    </xf>
    <xf numFmtId="0" fontId="0" fillId="0" borderId="136" xfId="0" applyBorder="1" applyAlignment="1">
      <alignment horizontal="center"/>
    </xf>
    <xf numFmtId="0" fontId="0" fillId="0" borderId="137" xfId="0" applyBorder="1" applyAlignment="1">
      <alignment horizontal="center"/>
    </xf>
    <xf numFmtId="0" fontId="2" fillId="0" borderId="136" xfId="0" applyFont="1" applyBorder="1" applyAlignment="1">
      <alignment horizontal="center"/>
    </xf>
    <xf numFmtId="0" fontId="2" fillId="0" borderId="138" xfId="0" applyFont="1" applyBorder="1" applyAlignment="1">
      <alignment horizontal="center"/>
    </xf>
    <xf numFmtId="0" fontId="2" fillId="0" borderId="139" xfId="0" applyFont="1" applyBorder="1" applyAlignment="1">
      <alignment horizontal="center"/>
    </xf>
    <xf numFmtId="0" fontId="0" fillId="0" borderId="139" xfId="0" applyBorder="1" applyAlignment="1">
      <alignment horizontal="center"/>
    </xf>
    <xf numFmtId="0" fontId="0" fillId="0" borderId="140" xfId="0" applyBorder="1" applyAlignment="1">
      <alignment horizontal="center"/>
    </xf>
    <xf numFmtId="165" fontId="0" fillId="4" borderId="0" xfId="16" applyNumberFormat="1" applyFont="1" applyFill="1"/>
    <xf numFmtId="0" fontId="17" fillId="12" borderId="78" xfId="0" applyFont="1" applyFill="1" applyBorder="1" applyAlignment="1">
      <alignment horizontal="center" vertical="center" wrapText="1"/>
    </xf>
    <xf numFmtId="171" fontId="0" fillId="0" borderId="116" xfId="0" applyNumberFormat="1" applyBorder="1" applyAlignment="1">
      <alignment horizontal="center" vertical="center"/>
    </xf>
    <xf numFmtId="0" fontId="35" fillId="16" borderId="81" xfId="0" applyFont="1" applyFill="1" applyBorder="1" applyAlignment="1">
      <alignment horizontal="center" vertical="center" wrapText="1"/>
    </xf>
    <xf numFmtId="0" fontId="17" fillId="17" borderId="78" xfId="0" applyFont="1" applyFill="1" applyBorder="1" applyAlignment="1">
      <alignment horizontal="center" vertical="center" wrapText="1"/>
    </xf>
    <xf numFmtId="0" fontId="0" fillId="0" borderId="177" xfId="0" applyBorder="1"/>
    <xf numFmtId="15" fontId="33" fillId="0" borderId="133" xfId="0" applyNumberFormat="1" applyFont="1" applyBorder="1" applyAlignment="1">
      <alignment horizontal="center"/>
    </xf>
    <xf numFmtId="15" fontId="34" fillId="0" borderId="133" xfId="0" applyNumberFormat="1" applyFont="1" applyBorder="1" applyAlignment="1">
      <alignment horizontal="center"/>
    </xf>
    <xf numFmtId="0" fontId="34" fillId="0" borderId="133" xfId="0" applyFont="1" applyBorder="1" applyAlignment="1">
      <alignment horizontal="center"/>
    </xf>
    <xf numFmtId="0" fontId="34" fillId="0" borderId="134" xfId="0" applyFont="1" applyBorder="1" applyAlignment="1">
      <alignment horizontal="center"/>
    </xf>
    <xf numFmtId="15" fontId="0" fillId="0" borderId="177" xfId="0" applyNumberFormat="1" applyBorder="1"/>
    <xf numFmtId="43" fontId="0" fillId="0" borderId="177" xfId="1" applyFont="1" applyBorder="1"/>
    <xf numFmtId="4" fontId="0" fillId="0" borderId="177" xfId="0" applyNumberFormat="1" applyBorder="1"/>
    <xf numFmtId="0" fontId="0" fillId="0" borderId="136" xfId="0" applyBorder="1" applyAlignment="1">
      <alignment vertical="center"/>
    </xf>
    <xf numFmtId="0" fontId="2" fillId="0" borderId="135" xfId="0" applyFont="1" applyBorder="1" applyAlignment="1">
      <alignment vertical="center"/>
    </xf>
    <xf numFmtId="0" fontId="0" fillId="0" borderId="137" xfId="0" applyBorder="1" applyAlignment="1">
      <alignment vertical="center"/>
    </xf>
    <xf numFmtId="0" fontId="2" fillId="0" borderId="136" xfId="0" applyFont="1" applyBorder="1" applyAlignment="1">
      <alignment vertical="center"/>
    </xf>
    <xf numFmtId="15" fontId="33" fillId="0" borderId="133" xfId="0" applyNumberFormat="1" applyFont="1" applyBorder="1" applyAlignment="1">
      <alignment horizontal="center" vertical="center"/>
    </xf>
    <xf numFmtId="15" fontId="34" fillId="0" borderId="133" xfId="0" applyNumberFormat="1" applyFont="1" applyBorder="1" applyAlignment="1">
      <alignment horizontal="center" vertical="center"/>
    </xf>
    <xf numFmtId="0" fontId="34" fillId="0" borderId="133" xfId="0" applyFont="1" applyBorder="1" applyAlignment="1">
      <alignment horizontal="center" vertical="center"/>
    </xf>
    <xf numFmtId="9" fontId="34" fillId="0" borderId="133" xfId="2" applyFont="1" applyBorder="1" applyAlignment="1">
      <alignment horizontal="center" vertical="center"/>
    </xf>
    <xf numFmtId="0" fontId="34" fillId="0" borderId="134" xfId="0" applyFont="1" applyBorder="1" applyAlignment="1">
      <alignment horizontal="center" vertical="center"/>
    </xf>
    <xf numFmtId="164" fontId="0" fillId="0" borderId="0" xfId="0" applyNumberFormat="1" applyAlignment="1">
      <alignment vertical="center"/>
    </xf>
    <xf numFmtId="165" fontId="0" fillId="11" borderId="110" xfId="3" applyNumberFormat="1" applyFont="1" applyFill="1" applyBorder="1" applyAlignment="1">
      <alignment horizontal="center" vertical="center"/>
    </xf>
    <xf numFmtId="165" fontId="0" fillId="11" borderId="70" xfId="3" applyNumberFormat="1" applyFont="1" applyFill="1" applyBorder="1" applyAlignment="1">
      <alignment horizontal="center" vertical="center"/>
    </xf>
    <xf numFmtId="165" fontId="0" fillId="11" borderId="28" xfId="3" applyNumberFormat="1" applyFont="1" applyFill="1" applyBorder="1" applyAlignment="1">
      <alignment horizontal="center" vertical="center"/>
    </xf>
    <xf numFmtId="165" fontId="0" fillId="11" borderId="58"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34" xfId="3" applyNumberFormat="1" applyFont="1" applyFill="1" applyBorder="1" applyAlignment="1">
      <alignment horizontal="center" vertical="center"/>
    </xf>
    <xf numFmtId="168" fontId="2" fillId="0" borderId="0" xfId="0" applyNumberFormat="1" applyFont="1" applyAlignment="1">
      <alignment horizontal="center"/>
    </xf>
    <xf numFmtId="173" fontId="145" fillId="0" borderId="543" xfId="4" applyNumberFormat="1" applyFont="1" applyBorder="1" applyAlignment="1">
      <alignment horizontal="center" vertical="center" wrapText="1"/>
    </xf>
    <xf numFmtId="14" fontId="145" fillId="0" borderId="543" xfId="4" applyNumberFormat="1" applyFont="1" applyBorder="1" applyAlignment="1">
      <alignment horizontal="center" vertical="center" wrapText="1"/>
    </xf>
    <xf numFmtId="1" fontId="146" fillId="0" borderId="543" xfId="4" applyNumberFormat="1" applyFont="1" applyBorder="1" applyAlignment="1">
      <alignment horizontal="center" vertical="center" wrapText="1"/>
    </xf>
    <xf numFmtId="173" fontId="148" fillId="0" borderId="0" xfId="4" applyNumberFormat="1" applyFont="1" applyAlignment="1">
      <alignment horizontal="center" vertical="center" wrapText="1"/>
    </xf>
    <xf numFmtId="185" fontId="147" fillId="0" borderId="0" xfId="4" applyNumberFormat="1" applyFont="1" applyAlignment="1">
      <alignment horizontal="center" vertical="center" wrapText="1"/>
    </xf>
    <xf numFmtId="173" fontId="149" fillId="0" borderId="0" xfId="4" applyNumberFormat="1" applyFont="1" applyAlignment="1">
      <alignment horizontal="center" vertical="center" wrapText="1"/>
    </xf>
    <xf numFmtId="1" fontId="150" fillId="0" borderId="0" xfId="4" applyNumberFormat="1" applyFont="1" applyAlignment="1">
      <alignment horizontal="center" vertical="center" wrapText="1"/>
    </xf>
    <xf numFmtId="173" fontId="151" fillId="0" borderId="0" xfId="4" applyNumberFormat="1" applyFont="1" applyAlignment="1">
      <alignment horizontal="center" vertical="center" wrapText="1"/>
    </xf>
    <xf numFmtId="173" fontId="152" fillId="0" borderId="0" xfId="4" applyNumberFormat="1" applyFont="1" applyAlignment="1">
      <alignment horizontal="center" vertical="center" wrapText="1"/>
    </xf>
    <xf numFmtId="173" fontId="66" fillId="16" borderId="96" xfId="4" applyNumberFormat="1" applyFont="1" applyFill="1" applyBorder="1" applyAlignment="1">
      <alignment horizontal="center" vertical="center" wrapText="1"/>
    </xf>
    <xf numFmtId="1" fontId="66" fillId="16" borderId="96" xfId="4" applyNumberFormat="1" applyFont="1" applyFill="1" applyBorder="1" applyAlignment="1">
      <alignment horizontal="center" vertical="center" wrapText="1"/>
    </xf>
    <xf numFmtId="49" fontId="66" fillId="16" borderId="96" xfId="4" applyNumberFormat="1" applyFont="1" applyFill="1" applyBorder="1" applyAlignment="1">
      <alignment horizontal="center" vertical="center" wrapText="1"/>
    </xf>
    <xf numFmtId="175" fontId="66" fillId="16" borderId="96" xfId="4" applyNumberFormat="1" applyFont="1" applyFill="1" applyBorder="1" applyAlignment="1">
      <alignment horizontal="center" vertical="center" wrapText="1"/>
    </xf>
    <xf numFmtId="14" fontId="66" fillId="16" borderId="96" xfId="4" applyNumberFormat="1" applyFont="1" applyFill="1" applyBorder="1" applyAlignment="1">
      <alignment horizontal="center" vertical="center" wrapText="1"/>
    </xf>
    <xf numFmtId="0" fontId="66" fillId="16" borderId="96" xfId="4" applyFont="1" applyFill="1" applyBorder="1" applyAlignment="1">
      <alignment horizontal="center" vertical="center" wrapText="1"/>
    </xf>
    <xf numFmtId="174" fontId="66" fillId="16" borderId="96" xfId="4" applyNumberFormat="1" applyFont="1" applyFill="1" applyBorder="1" applyAlignment="1">
      <alignment horizontal="center" vertical="center" wrapText="1"/>
    </xf>
    <xf numFmtId="43" fontId="0" fillId="0" borderId="543" xfId="1" applyFont="1" applyBorder="1"/>
    <xf numFmtId="173" fontId="51" fillId="0" borderId="333" xfId="0" applyNumberFormat="1" applyFont="1" applyBorder="1" applyAlignment="1">
      <alignment horizontal="center" vertical="center"/>
    </xf>
    <xf numFmtId="17" fontId="41" fillId="0" borderId="0" xfId="0" applyNumberFormat="1" applyFont="1" applyAlignment="1">
      <alignment horizontal="center" vertical="center" textRotation="90"/>
    </xf>
    <xf numFmtId="0" fontId="42" fillId="0" borderId="0" xfId="0" applyFont="1" applyAlignment="1">
      <alignment horizontal="center" vertical="center"/>
    </xf>
    <xf numFmtId="0" fontId="0" fillId="0" borderId="543" xfId="0" applyBorder="1"/>
    <xf numFmtId="4" fontId="0" fillId="0" borderId="543" xfId="0" applyNumberFormat="1" applyBorder="1"/>
    <xf numFmtId="0" fontId="74" fillId="0" borderId="144" xfId="0" applyFont="1" applyBorder="1" applyAlignment="1">
      <alignment horizontal="center" vertical="center" wrapText="1"/>
    </xf>
    <xf numFmtId="15" fontId="39" fillId="0" borderId="0" xfId="0" applyNumberFormat="1" applyFont="1"/>
    <xf numFmtId="3" fontId="0" fillId="0" borderId="0" xfId="0" applyNumberFormat="1"/>
    <xf numFmtId="9" fontId="0" fillId="0" borderId="136" xfId="2" applyFont="1" applyBorder="1" applyAlignment="1">
      <alignment horizontal="center"/>
    </xf>
    <xf numFmtId="4" fontId="155" fillId="47" borderId="548" xfId="0" applyNumberFormat="1" applyFont="1" applyFill="1" applyBorder="1" applyAlignment="1">
      <alignment horizontal="center" vertical="center" wrapText="1" readingOrder="2"/>
    </xf>
    <xf numFmtId="4" fontId="155" fillId="47" borderId="141" xfId="0" applyNumberFormat="1" applyFont="1" applyFill="1" applyBorder="1" applyAlignment="1">
      <alignment horizontal="center" vertical="center" wrapText="1" readingOrder="2"/>
    </xf>
    <xf numFmtId="3" fontId="155" fillId="47" borderId="141" xfId="0" applyNumberFormat="1" applyFont="1" applyFill="1" applyBorder="1" applyAlignment="1">
      <alignment horizontal="center" vertical="center" wrapText="1" readingOrder="2"/>
    </xf>
    <xf numFmtId="3" fontId="155" fillId="47" borderId="549" xfId="0" applyNumberFormat="1" applyFont="1" applyFill="1" applyBorder="1" applyAlignment="1">
      <alignment horizontal="center" vertical="center" wrapText="1" readingOrder="2"/>
    </xf>
    <xf numFmtId="3" fontId="155" fillId="47" borderId="0" xfId="0" applyNumberFormat="1" applyFont="1" applyFill="1" applyAlignment="1">
      <alignment horizontal="center" vertical="center" wrapText="1" readingOrder="2"/>
    </xf>
    <xf numFmtId="4" fontId="156" fillId="48" borderId="548" xfId="0" applyNumberFormat="1" applyFont="1" applyFill="1" applyBorder="1" applyAlignment="1">
      <alignment horizontal="center" vertical="center" wrapText="1" readingOrder="2"/>
    </xf>
    <xf numFmtId="4" fontId="156" fillId="48" borderId="15" xfId="0" applyNumberFormat="1" applyFont="1" applyFill="1" applyBorder="1" applyAlignment="1">
      <alignment horizontal="center" vertical="center" wrapText="1" readingOrder="2"/>
    </xf>
    <xf numFmtId="4" fontId="156" fillId="48" borderId="16" xfId="0" applyNumberFormat="1" applyFont="1" applyFill="1" applyBorder="1" applyAlignment="1">
      <alignment horizontal="center" vertical="center" wrapText="1" readingOrder="2"/>
    </xf>
    <xf numFmtId="4" fontId="157" fillId="49" borderId="76" xfId="0" applyNumberFormat="1" applyFont="1" applyFill="1" applyBorder="1" applyAlignment="1">
      <alignment horizontal="center" vertical="center" wrapText="1" readingOrder="2"/>
    </xf>
    <xf numFmtId="4" fontId="157" fillId="49" borderId="440" xfId="0" applyNumberFormat="1" applyFont="1" applyFill="1" applyBorder="1" applyAlignment="1">
      <alignment horizontal="center" vertical="center" wrapText="1" readingOrder="2"/>
    </xf>
    <xf numFmtId="4" fontId="157" fillId="49" borderId="73" xfId="0" applyNumberFormat="1" applyFont="1" applyFill="1" applyBorder="1" applyAlignment="1">
      <alignment horizontal="center" vertical="center" wrapText="1" readingOrder="2"/>
    </xf>
    <xf numFmtId="0" fontId="158" fillId="0" borderId="96" xfId="0" applyFont="1" applyBorder="1" applyAlignment="1">
      <alignment horizontal="center" vertical="center" readingOrder="2"/>
    </xf>
    <xf numFmtId="0" fontId="158" fillId="0" borderId="96" xfId="0" applyFont="1" applyBorder="1" applyAlignment="1">
      <alignment horizontal="center" vertical="center" wrapText="1"/>
    </xf>
    <xf numFmtId="0" fontId="159" fillId="20" borderId="96" xfId="0" applyFont="1" applyFill="1" applyBorder="1" applyAlignment="1">
      <alignment horizontal="center" vertical="center" wrapText="1"/>
    </xf>
    <xf numFmtId="14" fontId="160" fillId="0" borderId="96" xfId="0" applyNumberFormat="1" applyFont="1" applyBorder="1" applyAlignment="1">
      <alignment horizontal="center" vertical="center" readingOrder="2"/>
    </xf>
    <xf numFmtId="1" fontId="158" fillId="0" borderId="96" xfId="1" applyNumberFormat="1" applyFont="1" applyFill="1" applyBorder="1" applyAlignment="1">
      <alignment horizontal="center" vertical="center" wrapText="1" readingOrder="2"/>
    </xf>
    <xf numFmtId="37" fontId="158" fillId="0" borderId="96" xfId="1" applyNumberFormat="1" applyFont="1" applyFill="1" applyBorder="1" applyAlignment="1">
      <alignment horizontal="center" vertical="center" readingOrder="2"/>
    </xf>
    <xf numFmtId="10" fontId="158" fillId="11" borderId="96" xfId="0" applyNumberFormat="1" applyFont="1" applyFill="1" applyBorder="1" applyAlignment="1">
      <alignment horizontal="center" vertical="center" wrapText="1" readingOrder="2"/>
    </xf>
    <xf numFmtId="49" fontId="158" fillId="11" borderId="96" xfId="0" applyNumberFormat="1" applyFont="1" applyFill="1" applyBorder="1" applyAlignment="1">
      <alignment horizontal="center" vertical="center" wrapText="1" readingOrder="2"/>
    </xf>
    <xf numFmtId="184" fontId="160" fillId="11" borderId="543" xfId="0" applyNumberFormat="1" applyFont="1" applyFill="1" applyBorder="1" applyAlignment="1">
      <alignment horizontal="center" vertical="center" wrapText="1"/>
    </xf>
    <xf numFmtId="10" fontId="160" fillId="11" borderId="543" xfId="2" applyNumberFormat="1" applyFont="1" applyFill="1" applyBorder="1" applyAlignment="1">
      <alignment horizontal="center" vertical="center" wrapText="1"/>
    </xf>
    <xf numFmtId="9" fontId="160" fillId="11" borderId="543" xfId="2" applyFont="1" applyFill="1" applyBorder="1" applyAlignment="1">
      <alignment horizontal="center" vertical="center" wrapText="1"/>
    </xf>
    <xf numFmtId="37" fontId="160" fillId="11" borderId="543" xfId="1" applyNumberFormat="1" applyFont="1" applyFill="1" applyBorder="1" applyAlignment="1">
      <alignment horizontal="center" vertical="center" wrapText="1"/>
    </xf>
    <xf numFmtId="14" fontId="160" fillId="11" borderId="543" xfId="0" applyNumberFormat="1" applyFont="1" applyFill="1" applyBorder="1" applyAlignment="1">
      <alignment horizontal="center" vertical="center" readingOrder="2"/>
    </xf>
    <xf numFmtId="0" fontId="161" fillId="20" borderId="0" xfId="0" applyFont="1" applyFill="1" applyAlignment="1">
      <alignment horizontal="center" vertical="center" readingOrder="2"/>
    </xf>
    <xf numFmtId="0" fontId="161" fillId="20" borderId="0" xfId="0" applyFont="1" applyFill="1" applyAlignment="1">
      <alignment horizontal="center" vertical="center" wrapText="1"/>
    </xf>
    <xf numFmtId="0" fontId="161" fillId="20" borderId="0" xfId="0" applyFont="1" applyFill="1" applyAlignment="1">
      <alignment horizontal="center" vertical="center" wrapText="1" readingOrder="2"/>
    </xf>
    <xf numFmtId="0" fontId="161" fillId="20" borderId="0" xfId="0" applyFont="1" applyFill="1" applyAlignment="1">
      <alignment horizontal="right" vertical="center" wrapText="1" readingOrder="2"/>
    </xf>
    <xf numFmtId="184" fontId="161" fillId="20" borderId="0" xfId="0" applyNumberFormat="1" applyFont="1" applyFill="1" applyAlignment="1">
      <alignment horizontal="center" vertical="center" readingOrder="2"/>
    </xf>
    <xf numFmtId="1" fontId="161" fillId="20" borderId="0" xfId="1" applyNumberFormat="1" applyFont="1" applyFill="1" applyBorder="1" applyAlignment="1">
      <alignment horizontal="center" vertical="center" wrapText="1" readingOrder="2"/>
    </xf>
    <xf numFmtId="37" fontId="161" fillId="20" borderId="0" xfId="1" applyNumberFormat="1" applyFont="1" applyFill="1" applyBorder="1" applyAlignment="1">
      <alignment horizontal="center" vertical="center" readingOrder="2"/>
    </xf>
    <xf numFmtId="0" fontId="162" fillId="20" borderId="0" xfId="0" applyFont="1" applyFill="1" applyAlignment="1">
      <alignment horizontal="center" vertical="center" wrapText="1" readingOrder="2"/>
    </xf>
    <xf numFmtId="0" fontId="162" fillId="0" borderId="0" xfId="0" applyFont="1"/>
    <xf numFmtId="0" fontId="0" fillId="0" borderId="0" xfId="0" applyAlignment="1">
      <alignment horizontal="center" readingOrder="2"/>
    </xf>
    <xf numFmtId="15" fontId="0" fillId="0" borderId="0" xfId="0" applyNumberFormat="1" applyAlignment="1">
      <alignment horizontal="center" readingOrder="2"/>
    </xf>
    <xf numFmtId="4" fontId="0" fillId="0" borderId="0" xfId="0" applyNumberFormat="1" applyAlignment="1">
      <alignment horizontal="center" readingOrder="2"/>
    </xf>
    <xf numFmtId="10" fontId="0" fillId="0" borderId="0" xfId="0" applyNumberFormat="1" applyAlignment="1">
      <alignment horizontal="center" readingOrder="2"/>
    </xf>
    <xf numFmtId="4" fontId="162" fillId="0" borderId="0" xfId="0" applyNumberFormat="1" applyFont="1"/>
    <xf numFmtId="10" fontId="162" fillId="0" borderId="0" xfId="0" applyNumberFormat="1" applyFont="1"/>
    <xf numFmtId="10" fontId="0" fillId="0" borderId="0" xfId="0" applyNumberFormat="1" applyAlignment="1">
      <alignment horizontal="center"/>
    </xf>
    <xf numFmtId="9" fontId="0" fillId="0" borderId="0" xfId="0" applyNumberFormat="1" applyAlignment="1">
      <alignment horizontal="center" readingOrder="2"/>
    </xf>
    <xf numFmtId="9" fontId="162" fillId="0" borderId="0" xfId="0" applyNumberFormat="1" applyFont="1"/>
    <xf numFmtId="9" fontId="0" fillId="0" borderId="0" xfId="0" applyNumberFormat="1" applyAlignment="1">
      <alignment horizontal="center"/>
    </xf>
    <xf numFmtId="0" fontId="74" fillId="20" borderId="96" xfId="0" applyFont="1" applyFill="1" applyBorder="1" applyAlignment="1">
      <alignment horizontal="center" vertical="center" wrapText="1"/>
    </xf>
    <xf numFmtId="0" fontId="74" fillId="20" borderId="85" xfId="0" applyFont="1" applyFill="1" applyBorder="1" applyAlignment="1">
      <alignment horizontal="center" vertical="center" wrapText="1"/>
    </xf>
    <xf numFmtId="0" fontId="74" fillId="20" borderId="177" xfId="0" applyFont="1" applyFill="1" applyBorder="1" applyAlignment="1">
      <alignment horizontal="center" vertical="center" wrapText="1"/>
    </xf>
    <xf numFmtId="0" fontId="66" fillId="42" borderId="88" xfId="0" applyFont="1" applyFill="1" applyBorder="1" applyAlignment="1">
      <alignment horizontal="center" vertical="center" wrapText="1"/>
    </xf>
    <xf numFmtId="187" fontId="66" fillId="42" borderId="88" xfId="0" applyNumberFormat="1" applyFont="1" applyFill="1" applyBorder="1" applyAlignment="1">
      <alignment horizontal="center" vertical="center" wrapText="1"/>
    </xf>
    <xf numFmtId="43" fontId="66" fillId="42" borderId="88" xfId="0" applyNumberFormat="1" applyFont="1" applyFill="1" applyBorder="1" applyAlignment="1">
      <alignment horizontal="center" vertical="center" wrapText="1"/>
    </xf>
    <xf numFmtId="195" fontId="67" fillId="0" borderId="0" xfId="2" applyNumberFormat="1" applyFont="1" applyAlignment="1">
      <alignment horizontal="center" vertical="center" wrapText="1"/>
    </xf>
    <xf numFmtId="0" fontId="163" fillId="11" borderId="511" xfId="0" applyFont="1" applyFill="1" applyBorder="1" applyAlignment="1">
      <alignment horizontal="center" vertical="center" wrapText="1"/>
    </xf>
    <xf numFmtId="168" fontId="163" fillId="0" borderId="511" xfId="0" applyNumberFormat="1" applyFont="1" applyBorder="1" applyAlignment="1">
      <alignment horizontal="center" vertical="center" wrapText="1"/>
    </xf>
    <xf numFmtId="43" fontId="67" fillId="9" borderId="0" xfId="1" applyFont="1" applyFill="1" applyBorder="1" applyAlignment="1">
      <alignment horizontal="center" vertical="center" wrapText="1"/>
    </xf>
    <xf numFmtId="170" fontId="7" fillId="0" borderId="552" xfId="0" applyNumberFormat="1" applyFont="1" applyBorder="1" applyAlignment="1" applyProtection="1">
      <alignment vertical="center"/>
      <protection locked="0"/>
    </xf>
    <xf numFmtId="4" fontId="163" fillId="11" borderId="511" xfId="0" applyNumberFormat="1" applyFont="1" applyFill="1" applyBorder="1" applyAlignment="1">
      <alignment horizontal="center" vertical="center" wrapText="1"/>
    </xf>
    <xf numFmtId="167" fontId="0" fillId="0" borderId="34" xfId="0" applyNumberFormat="1" applyBorder="1" applyAlignment="1">
      <alignment horizontal="right"/>
    </xf>
    <xf numFmtId="2" fontId="0" fillId="0" borderId="34" xfId="0" applyNumberFormat="1" applyBorder="1" applyAlignment="1">
      <alignment horizontal="right"/>
    </xf>
    <xf numFmtId="2" fontId="0" fillId="0" borderId="35" xfId="0" applyNumberFormat="1" applyBorder="1" applyAlignment="1">
      <alignment horizontal="right"/>
    </xf>
    <xf numFmtId="9" fontId="0" fillId="0" borderId="34" xfId="2" applyFont="1" applyBorder="1" applyAlignment="1">
      <alignment horizontal="right"/>
    </xf>
    <xf numFmtId="167" fontId="0" fillId="0" borderId="41" xfId="0" applyNumberFormat="1" applyBorder="1" applyAlignment="1">
      <alignment horizontal="right" vertical="center"/>
    </xf>
    <xf numFmtId="9" fontId="0" fillId="0" borderId="41" xfId="0" applyNumberFormat="1" applyBorder="1" applyAlignment="1">
      <alignment horizontal="right" vertical="center"/>
    </xf>
    <xf numFmtId="2" fontId="0" fillId="0" borderId="41" xfId="0" applyNumberFormat="1" applyBorder="1" applyAlignment="1">
      <alignment horizontal="right" vertical="center"/>
    </xf>
    <xf numFmtId="2" fontId="0" fillId="0" borderId="42" xfId="0" applyNumberFormat="1" applyBorder="1" applyAlignment="1">
      <alignment horizontal="right" vertical="center"/>
    </xf>
    <xf numFmtId="49" fontId="164" fillId="11" borderId="96" xfId="0" applyNumberFormat="1" applyFont="1" applyFill="1" applyBorder="1" applyAlignment="1">
      <alignment horizontal="center" vertical="center" wrapText="1" readingOrder="2"/>
    </xf>
    <xf numFmtId="43" fontId="0" fillId="36" borderId="303" xfId="1" applyFont="1" applyFill="1" applyBorder="1" applyAlignment="1" applyProtection="1">
      <alignment horizontal="center" vertical="center"/>
    </xf>
    <xf numFmtId="43" fontId="37" fillId="32" borderId="319" xfId="1" applyFont="1" applyFill="1" applyBorder="1" applyAlignment="1">
      <alignment vertical="center"/>
    </xf>
    <xf numFmtId="0" fontId="38" fillId="0" borderId="153" xfId="0" applyFont="1" applyBorder="1" applyAlignment="1">
      <alignment horizontal="center" vertical="center"/>
    </xf>
    <xf numFmtId="0" fontId="18" fillId="16" borderId="79" xfId="0" applyFont="1" applyFill="1" applyBorder="1" applyAlignment="1">
      <alignment horizontal="center" vertical="center" wrapText="1"/>
    </xf>
    <xf numFmtId="0" fontId="18" fillId="16" borderId="80" xfId="0" applyFont="1" applyFill="1" applyBorder="1" applyAlignment="1">
      <alignment horizontal="center" vertical="center" wrapText="1"/>
    </xf>
    <xf numFmtId="167" fontId="0" fillId="0" borderId="0" xfId="0" applyNumberFormat="1"/>
    <xf numFmtId="0" fontId="184" fillId="0" borderId="0" xfId="0" applyFont="1" applyAlignment="1">
      <alignment horizontal="left" vertical="top" wrapText="1"/>
    </xf>
    <xf numFmtId="0" fontId="185" fillId="14" borderId="84" xfId="0" quotePrefix="1" applyFont="1" applyFill="1" applyBorder="1" applyAlignment="1">
      <alignment horizontal="center" vertical="center" wrapText="1"/>
    </xf>
    <xf numFmtId="0" fontId="185" fillId="14" borderId="84" xfId="0" applyFont="1" applyFill="1" applyBorder="1" applyAlignment="1">
      <alignment horizontal="center" vertical="center" wrapText="1"/>
    </xf>
    <xf numFmtId="0" fontId="186" fillId="20" borderId="84" xfId="0" applyFont="1" applyFill="1" applyBorder="1" applyAlignment="1">
      <alignment horizontal="center" vertical="center" wrapText="1"/>
    </xf>
    <xf numFmtId="168" fontId="186" fillId="20" borderId="84" xfId="0" applyNumberFormat="1" applyFont="1" applyFill="1" applyBorder="1" applyAlignment="1">
      <alignment horizontal="center" vertical="center" wrapText="1"/>
    </xf>
    <xf numFmtId="0" fontId="186" fillId="20" borderId="84" xfId="0" applyFont="1" applyFill="1" applyBorder="1" applyAlignment="1">
      <alignment horizontal="left" vertical="center" wrapText="1"/>
    </xf>
    <xf numFmtId="168" fontId="186" fillId="20" borderId="16" xfId="0" applyNumberFormat="1" applyFont="1" applyFill="1" applyBorder="1" applyAlignment="1">
      <alignment horizontal="center" vertical="center" wrapText="1"/>
    </xf>
    <xf numFmtId="1" fontId="187" fillId="20" borderId="16" xfId="0" applyNumberFormat="1" applyFont="1" applyFill="1" applyBorder="1" applyAlignment="1">
      <alignment horizontal="center" vertical="center" wrapText="1"/>
    </xf>
    <xf numFmtId="43" fontId="2" fillId="72" borderId="0" xfId="1" applyFont="1" applyFill="1" applyAlignment="1">
      <alignment vertical="center"/>
    </xf>
    <xf numFmtId="43" fontId="2" fillId="5" borderId="0" xfId="1" applyFont="1" applyFill="1" applyAlignment="1">
      <alignment vertical="center"/>
    </xf>
    <xf numFmtId="15" fontId="2" fillId="73" borderId="0" xfId="0" applyNumberFormat="1" applyFont="1" applyFill="1" applyAlignment="1">
      <alignment vertical="center"/>
    </xf>
    <xf numFmtId="43" fontId="2" fillId="73" borderId="0" xfId="1" applyFont="1" applyFill="1" applyAlignment="1">
      <alignment vertical="center"/>
    </xf>
    <xf numFmtId="43" fontId="4" fillId="74" borderId="0" xfId="1" applyFont="1" applyFill="1" applyAlignment="1">
      <alignment vertical="center"/>
    </xf>
    <xf numFmtId="43" fontId="2" fillId="0" borderId="0" xfId="1" applyFont="1" applyFill="1" applyAlignment="1">
      <alignment horizontal="center" vertical="center"/>
    </xf>
    <xf numFmtId="43" fontId="0" fillId="0" borderId="0" xfId="1" applyFont="1" applyFill="1" applyAlignment="1">
      <alignment vertical="center"/>
    </xf>
    <xf numFmtId="15" fontId="2" fillId="0" borderId="0" xfId="0" applyNumberFormat="1" applyFont="1" applyAlignment="1">
      <alignment vertical="center"/>
    </xf>
    <xf numFmtId="43" fontId="2" fillId="0" borderId="0" xfId="1" applyFont="1" applyFill="1" applyAlignment="1">
      <alignment vertical="center"/>
    </xf>
    <xf numFmtId="43" fontId="4" fillId="0" borderId="0" xfId="1" applyFont="1" applyFill="1" applyAlignment="1">
      <alignment vertical="center"/>
    </xf>
    <xf numFmtId="0" fontId="4" fillId="0" borderId="0" xfId="0" applyFont="1" applyAlignment="1">
      <alignment vertical="center"/>
    </xf>
    <xf numFmtId="167" fontId="52" fillId="11" borderId="463" xfId="0" applyNumberFormat="1" applyFont="1" applyFill="1" applyBorder="1" applyAlignment="1">
      <alignment horizontal="left" vertical="center"/>
    </xf>
    <xf numFmtId="0" fontId="52" fillId="11" borderId="567" xfId="0" applyFont="1" applyFill="1" applyBorder="1" applyAlignment="1">
      <alignment horizontal="left" vertical="center"/>
    </xf>
    <xf numFmtId="167" fontId="0" fillId="0" borderId="65" xfId="0" applyNumberFormat="1" applyBorder="1" applyAlignment="1">
      <alignment horizontal="right"/>
    </xf>
    <xf numFmtId="9" fontId="0" fillId="0" borderId="65" xfId="2" applyFont="1" applyBorder="1" applyAlignment="1">
      <alignment horizontal="right"/>
    </xf>
    <xf numFmtId="2" fontId="0" fillId="0" borderId="65" xfId="0" applyNumberFormat="1" applyBorder="1" applyAlignment="1">
      <alignment horizontal="right"/>
    </xf>
    <xf numFmtId="2" fontId="0" fillId="0" borderId="482" xfId="0" applyNumberFormat="1" applyBorder="1" applyAlignment="1">
      <alignment horizontal="right"/>
    </xf>
    <xf numFmtId="43" fontId="188" fillId="40" borderId="303" xfId="1" applyFont="1" applyFill="1" applyBorder="1" applyAlignment="1" applyProtection="1">
      <alignment horizontal="center" vertical="center"/>
    </xf>
    <xf numFmtId="10" fontId="188" fillId="40" borderId="303" xfId="2" applyNumberFormat="1" applyFont="1" applyFill="1" applyBorder="1" applyAlignment="1" applyProtection="1">
      <alignment horizontal="center" vertical="center"/>
    </xf>
    <xf numFmtId="0" fontId="188" fillId="40" borderId="0" xfId="0" applyFont="1" applyFill="1"/>
    <xf numFmtId="0" fontId="188" fillId="0" borderId="0" xfId="0" applyFont="1"/>
    <xf numFmtId="0" fontId="153" fillId="11" borderId="511" xfId="0" applyFont="1" applyFill="1" applyBorder="1" applyAlignment="1">
      <alignment horizontal="center" vertical="center" wrapText="1"/>
    </xf>
    <xf numFmtId="168" fontId="153" fillId="0" borderId="511" xfId="0" applyNumberFormat="1" applyFont="1" applyBorder="1" applyAlignment="1">
      <alignment horizontal="center" vertical="center" wrapText="1"/>
    </xf>
    <xf numFmtId="4" fontId="153" fillId="11" borderId="511" xfId="0" applyNumberFormat="1" applyFont="1" applyFill="1" applyBorder="1" applyAlignment="1">
      <alignment horizontal="center" vertical="center" wrapText="1"/>
    </xf>
    <xf numFmtId="43" fontId="74" fillId="9" borderId="0" xfId="1" applyFont="1" applyFill="1" applyBorder="1" applyAlignment="1">
      <alignment horizontal="center" vertical="center" wrapText="1"/>
    </xf>
    <xf numFmtId="0" fontId="74" fillId="0" borderId="0" xfId="0" applyFont="1" applyAlignment="1">
      <alignment horizontal="center" vertical="center" wrapText="1"/>
    </xf>
    <xf numFmtId="198" fontId="153" fillId="11" borderId="511" xfId="0" applyNumberFormat="1" applyFont="1" applyFill="1" applyBorder="1" applyAlignment="1">
      <alignment horizontal="center" vertical="center" wrapText="1"/>
    </xf>
    <xf numFmtId="198" fontId="74" fillId="20" borderId="96" xfId="0" applyNumberFormat="1" applyFont="1" applyFill="1" applyBorder="1" applyAlignment="1">
      <alignment horizontal="center" vertical="center" wrapText="1"/>
    </xf>
    <xf numFmtId="198" fontId="66" fillId="42" borderId="88" xfId="0" applyNumberFormat="1" applyFont="1" applyFill="1" applyBorder="1" applyAlignment="1">
      <alignment horizontal="center" vertical="center" wrapText="1"/>
    </xf>
    <xf numFmtId="198" fontId="163" fillId="11" borderId="511" xfId="0" applyNumberFormat="1" applyFont="1" applyFill="1" applyBorder="1" applyAlignment="1">
      <alignment horizontal="center" vertical="center" wrapText="1"/>
    </xf>
    <xf numFmtId="15" fontId="145" fillId="0" borderId="543" xfId="4" applyNumberFormat="1" applyFont="1" applyBorder="1" applyAlignment="1">
      <alignment horizontal="center" vertical="center" wrapText="1"/>
    </xf>
    <xf numFmtId="1" fontId="189" fillId="11" borderId="543" xfId="0" applyNumberFormat="1" applyFont="1" applyFill="1" applyBorder="1" applyAlignment="1">
      <alignment horizontal="center" vertical="center" wrapText="1"/>
    </xf>
    <xf numFmtId="15" fontId="66" fillId="16" borderId="96" xfId="4" applyNumberFormat="1" applyFont="1" applyFill="1" applyBorder="1" applyAlignment="1">
      <alignment horizontal="center" vertical="center" wrapText="1"/>
    </xf>
    <xf numFmtId="15" fontId="189" fillId="11" borderId="543" xfId="0" applyNumberFormat="1" applyFont="1" applyFill="1" applyBorder="1" applyAlignment="1">
      <alignment horizontal="center" vertical="center" wrapText="1"/>
    </xf>
    <xf numFmtId="43" fontId="0" fillId="0" borderId="0" xfId="0" applyNumberFormat="1"/>
    <xf numFmtId="0" fontId="67" fillId="0" borderId="0" xfId="0" applyFont="1" applyAlignment="1">
      <alignment horizontal="center" vertical="center" wrapText="1"/>
    </xf>
    <xf numFmtId="0" fontId="61" fillId="0" borderId="0" xfId="4" applyFont="1"/>
    <xf numFmtId="0" fontId="192" fillId="11" borderId="429" xfId="4" applyFont="1" applyFill="1" applyBorder="1" applyAlignment="1">
      <alignment vertical="center" wrapText="1"/>
    </xf>
    <xf numFmtId="0" fontId="61" fillId="11" borderId="435" xfId="4" applyFont="1" applyFill="1" applyBorder="1" applyAlignment="1">
      <alignment vertical="center"/>
    </xf>
    <xf numFmtId="0" fontId="61" fillId="0" borderId="6" xfId="4" applyFont="1" applyBorder="1"/>
    <xf numFmtId="0" fontId="61" fillId="0" borderId="434" xfId="4" applyFont="1" applyBorder="1" applyAlignment="1" applyProtection="1">
      <alignment vertical="center" wrapText="1"/>
      <protection locked="0"/>
    </xf>
    <xf numFmtId="0" fontId="61" fillId="0" borderId="177" xfId="4" applyFont="1" applyBorder="1" applyAlignment="1">
      <alignment horizontal="center" vertical="center"/>
    </xf>
    <xf numFmtId="0" fontId="61" fillId="0" borderId="144" xfId="4" applyFont="1" applyBorder="1" applyAlignment="1">
      <alignment horizontal="center" vertical="center"/>
    </xf>
    <xf numFmtId="0" fontId="190" fillId="0" borderId="0" xfId="4" applyFont="1"/>
    <xf numFmtId="166" fontId="61" fillId="0" borderId="0" xfId="4" applyNumberFormat="1" applyFont="1"/>
    <xf numFmtId="10" fontId="61" fillId="0" borderId="0" xfId="4" applyNumberFormat="1" applyFont="1"/>
    <xf numFmtId="0" fontId="61" fillId="0" borderId="383" xfId="11" applyFont="1" applyBorder="1" applyAlignment="1">
      <alignment horizontal="center" vertical="center" wrapText="1"/>
    </xf>
    <xf numFmtId="9" fontId="190" fillId="0" borderId="177" xfId="5" applyFont="1" applyBorder="1" applyAlignment="1" applyProtection="1">
      <alignment horizontal="center" vertical="center" wrapText="1"/>
    </xf>
    <xf numFmtId="0" fontId="39" fillId="0" borderId="0" xfId="4" applyFont="1"/>
    <xf numFmtId="0" fontId="61" fillId="0" borderId="177" xfId="11" applyFont="1" applyBorder="1" applyAlignment="1">
      <alignment horizontal="center" vertical="center" wrapText="1"/>
    </xf>
    <xf numFmtId="9" fontId="190" fillId="0" borderId="177" xfId="5" applyFont="1" applyFill="1" applyBorder="1" applyAlignment="1" applyProtection="1">
      <alignment horizontal="center" wrapText="1"/>
    </xf>
    <xf numFmtId="166" fontId="61" fillId="0" borderId="0" xfId="5" applyNumberFormat="1" applyFont="1" applyProtection="1"/>
    <xf numFmtId="2" fontId="61" fillId="0" borderId="177" xfId="5" applyNumberFormat="1" applyFont="1" applyBorder="1" applyAlignment="1" applyProtection="1">
      <alignment horizontal="center" vertical="center"/>
    </xf>
    <xf numFmtId="0" fontId="61" fillId="0" borderId="0" xfId="4" applyFont="1" applyAlignment="1">
      <alignment horizontal="center" vertical="center"/>
    </xf>
    <xf numFmtId="0" fontId="61" fillId="13" borderId="0" xfId="4" applyFont="1" applyFill="1"/>
    <xf numFmtId="0" fontId="61" fillId="0" borderId="0" xfId="4" applyFont="1" applyAlignment="1">
      <alignment vertical="center"/>
    </xf>
    <xf numFmtId="0" fontId="61" fillId="13" borderId="0" xfId="4" applyFont="1" applyFill="1" applyAlignment="1">
      <alignment vertical="center" wrapText="1"/>
    </xf>
    <xf numFmtId="0" fontId="61" fillId="13" borderId="0" xfId="4" applyFont="1" applyFill="1" applyAlignment="1">
      <alignment horizontal="left" vertical="center" wrapText="1"/>
    </xf>
    <xf numFmtId="0" fontId="61" fillId="0" borderId="0" xfId="11" applyFont="1" applyAlignment="1">
      <alignment vertical="center" wrapText="1"/>
    </xf>
    <xf numFmtId="0" fontId="61" fillId="0" borderId="0" xfId="4" applyFont="1" applyAlignment="1">
      <alignment vertical="center" wrapText="1"/>
    </xf>
    <xf numFmtId="0" fontId="61" fillId="0" borderId="0" xfId="11" applyFont="1" applyAlignment="1">
      <alignment horizontal="left" vertical="center" wrapText="1"/>
    </xf>
    <xf numFmtId="0" fontId="190" fillId="13" borderId="73" xfId="11" applyFont="1" applyFill="1" applyBorder="1" applyAlignment="1">
      <alignment horizontal="center" vertical="center"/>
    </xf>
    <xf numFmtId="0" fontId="61" fillId="13" borderId="72" xfId="4" applyFont="1" applyFill="1" applyBorder="1"/>
    <xf numFmtId="0" fontId="61" fillId="13" borderId="385" xfId="4" applyFont="1" applyFill="1" applyBorder="1"/>
    <xf numFmtId="0" fontId="190" fillId="2" borderId="389" xfId="4" applyFont="1" applyFill="1" applyBorder="1" applyAlignment="1">
      <alignment horizontal="center" vertical="top"/>
    </xf>
    <xf numFmtId="10" fontId="2" fillId="0" borderId="0" xfId="2" applyNumberFormat="1" applyFont="1"/>
    <xf numFmtId="184" fontId="74" fillId="0" borderId="177" xfId="0" applyNumberFormat="1" applyFont="1" applyBorder="1" applyAlignment="1">
      <alignment horizontal="center" vertical="center" wrapText="1"/>
    </xf>
    <xf numFmtId="198" fontId="74" fillId="0" borderId="177" xfId="0" applyNumberFormat="1" applyFont="1" applyBorder="1" applyAlignment="1">
      <alignment horizontal="center" vertical="center" wrapText="1"/>
    </xf>
    <xf numFmtId="189" fontId="74" fillId="0" borderId="177" xfId="1" applyNumberFormat="1" applyFont="1" applyFill="1" applyBorder="1" applyAlignment="1">
      <alignment vertical="center" wrapText="1"/>
    </xf>
    <xf numFmtId="0" fontId="67" fillId="0" borderId="144" xfId="0" applyFont="1" applyBorder="1" applyAlignment="1">
      <alignment horizontal="center" vertical="center" wrapText="1"/>
    </xf>
    <xf numFmtId="0" fontId="67" fillId="0" borderId="88" xfId="0" applyFont="1" applyBorder="1" applyAlignment="1">
      <alignment horizontal="center" vertical="center" wrapText="1"/>
    </xf>
    <xf numFmtId="198" fontId="67" fillId="0" borderId="88" xfId="1" applyNumberFormat="1" applyFont="1" applyFill="1" applyBorder="1" applyAlignment="1">
      <alignment horizontal="center" vertical="center" wrapText="1"/>
    </xf>
    <xf numFmtId="43" fontId="67" fillId="0" borderId="88" xfId="1" applyFont="1" applyFill="1" applyBorder="1" applyAlignment="1">
      <alignment horizontal="center" vertical="center" wrapText="1"/>
    </xf>
    <xf numFmtId="43" fontId="67" fillId="0" borderId="177" xfId="1" applyFont="1" applyFill="1" applyBorder="1" applyAlignment="1">
      <alignment horizontal="center" vertical="center" wrapText="1"/>
    </xf>
    <xf numFmtId="0" fontId="66" fillId="42" borderId="544" xfId="0" applyFont="1" applyFill="1" applyBorder="1" applyAlignment="1">
      <alignment horizontal="center" vertical="center" wrapText="1"/>
    </xf>
    <xf numFmtId="187" fontId="66" fillId="42" borderId="88" xfId="0" applyNumberFormat="1" applyFont="1" applyFill="1" applyBorder="1" applyAlignment="1">
      <alignment horizontal="center" vertical="top" wrapText="1"/>
    </xf>
    <xf numFmtId="0" fontId="66" fillId="42" borderId="88" xfId="0" applyFont="1" applyFill="1" applyBorder="1" applyAlignment="1">
      <alignment horizontal="left" vertical="top" wrapText="1"/>
    </xf>
    <xf numFmtId="196" fontId="66" fillId="42" borderId="88" xfId="0" applyNumberFormat="1" applyFont="1" applyFill="1" applyBorder="1" applyAlignment="1">
      <alignment horizontal="center" vertical="center" wrapText="1"/>
    </xf>
    <xf numFmtId="43" fontId="66" fillId="42" borderId="543" xfId="0" applyNumberFormat="1" applyFont="1" applyFill="1" applyBorder="1" applyAlignment="1">
      <alignment horizontal="center" vertical="center" wrapText="1"/>
    </xf>
    <xf numFmtId="43" fontId="74" fillId="20" borderId="96" xfId="1" applyFont="1" applyFill="1" applyBorder="1" applyAlignment="1">
      <alignment horizontal="center" vertical="center" wrapText="1"/>
    </xf>
    <xf numFmtId="198" fontId="67" fillId="9" borderId="0" xfId="1" applyNumberFormat="1" applyFont="1" applyFill="1" applyAlignment="1">
      <alignment horizontal="center" vertical="center" wrapText="1"/>
    </xf>
    <xf numFmtId="43" fontId="67" fillId="9" borderId="0" xfId="1" applyFont="1" applyFill="1" applyAlignment="1">
      <alignment horizontal="center" vertical="center" wrapText="1"/>
    </xf>
    <xf numFmtId="0" fontId="38" fillId="0" borderId="569" xfId="0" applyFont="1" applyBorder="1" applyAlignment="1">
      <alignment horizontal="center" vertical="center"/>
    </xf>
    <xf numFmtId="43" fontId="42" fillId="0" borderId="65" xfId="1" applyFont="1" applyBorder="1" applyAlignment="1">
      <alignment horizontal="center" vertical="center"/>
    </xf>
    <xf numFmtId="0" fontId="195" fillId="0" borderId="0" xfId="0" applyFont="1" applyAlignment="1">
      <alignment horizontal="center" vertical="center"/>
    </xf>
    <xf numFmtId="0" fontId="197" fillId="44" borderId="439" xfId="0" applyFont="1" applyFill="1" applyBorder="1" applyAlignment="1">
      <alignment horizontal="center" vertical="center" wrapText="1" readingOrder="2"/>
    </xf>
    <xf numFmtId="0" fontId="198" fillId="45" borderId="16" xfId="0" applyFont="1" applyFill="1" applyBorder="1" applyAlignment="1">
      <alignment horizontal="center" vertical="center" wrapText="1" readingOrder="2"/>
    </xf>
    <xf numFmtId="0" fontId="197" fillId="44" borderId="16" xfId="0" applyFont="1" applyFill="1" applyBorder="1" applyAlignment="1">
      <alignment horizontal="center" vertical="center" wrapText="1" readingOrder="2"/>
    </xf>
    <xf numFmtId="0" fontId="199" fillId="45" borderId="16" xfId="0" applyFont="1" applyFill="1" applyBorder="1" applyAlignment="1">
      <alignment horizontal="center" vertical="center" wrapText="1" readingOrder="2"/>
    </xf>
    <xf numFmtId="0" fontId="197" fillId="44" borderId="16" xfId="0" applyFont="1" applyFill="1" applyBorder="1" applyAlignment="1">
      <alignment horizontal="center" vertical="center" wrapText="1" readingOrder="1"/>
    </xf>
    <xf numFmtId="0" fontId="200" fillId="0" borderId="257" xfId="0" applyFont="1" applyBorder="1" applyAlignment="1">
      <alignment horizontal="center" vertical="center"/>
    </xf>
    <xf numFmtId="0" fontId="200" fillId="0" borderId="66" xfId="0" applyFont="1" applyBorder="1" applyAlignment="1">
      <alignment horizontal="center" vertical="center"/>
    </xf>
    <xf numFmtId="0" fontId="200" fillId="0" borderId="67" xfId="0" applyFont="1" applyBorder="1" applyAlignment="1">
      <alignment horizontal="center" vertical="center"/>
    </xf>
    <xf numFmtId="0" fontId="197" fillId="44" borderId="383" xfId="0" applyFont="1" applyFill="1" applyBorder="1" applyAlignment="1">
      <alignment horizontal="center" vertical="center" wrapText="1" readingOrder="2"/>
    </xf>
    <xf numFmtId="14" fontId="199" fillId="46" borderId="543" xfId="0" applyNumberFormat="1" applyFont="1" applyFill="1" applyBorder="1" applyAlignment="1">
      <alignment horizontal="center" vertical="center" wrapText="1" readingOrder="2"/>
    </xf>
    <xf numFmtId="0" fontId="197" fillId="44" borderId="543" xfId="0" applyFont="1" applyFill="1" applyBorder="1" applyAlignment="1">
      <alignment horizontal="center" vertical="center" wrapText="1" readingOrder="2"/>
    </xf>
    <xf numFmtId="0" fontId="199" fillId="46" borderId="543" xfId="0" applyFont="1" applyFill="1" applyBorder="1" applyAlignment="1">
      <alignment horizontal="center" vertical="center" wrapText="1" readingOrder="2"/>
    </xf>
    <xf numFmtId="0" fontId="200" fillId="0" borderId="73" xfId="0" applyFont="1" applyBorder="1" applyAlignment="1">
      <alignment horizontal="center" vertical="center"/>
    </xf>
    <xf numFmtId="0" fontId="200" fillId="0" borderId="0" xfId="0" applyFont="1" applyAlignment="1">
      <alignment horizontal="center" vertical="center"/>
    </xf>
    <xf numFmtId="0" fontId="200" fillId="0" borderId="72" xfId="0" applyFont="1" applyBorder="1" applyAlignment="1">
      <alignment horizontal="center" vertical="center"/>
    </xf>
    <xf numFmtId="0" fontId="199" fillId="45" borderId="543" xfId="0" applyFont="1" applyFill="1" applyBorder="1" applyAlignment="1">
      <alignment horizontal="center" vertical="center" wrapText="1" readingOrder="2"/>
    </xf>
    <xf numFmtId="0" fontId="201" fillId="45" borderId="543" xfId="0" applyFont="1" applyFill="1" applyBorder="1" applyAlignment="1">
      <alignment horizontal="center" vertical="center" wrapText="1" readingOrder="2"/>
    </xf>
    <xf numFmtId="4" fontId="195" fillId="0" borderId="0" xfId="0" applyNumberFormat="1" applyFont="1" applyAlignment="1">
      <alignment horizontal="center" vertical="center"/>
    </xf>
    <xf numFmtId="10" fontId="201" fillId="46" borderId="543" xfId="0" applyNumberFormat="1" applyFont="1" applyFill="1" applyBorder="1" applyAlignment="1">
      <alignment horizontal="center" vertical="center" wrapText="1" readingOrder="2"/>
    </xf>
    <xf numFmtId="10" fontId="202" fillId="46" borderId="543" xfId="0" applyNumberFormat="1" applyFont="1" applyFill="1" applyBorder="1" applyAlignment="1">
      <alignment horizontal="center" vertical="center" wrapText="1" readingOrder="2"/>
    </xf>
    <xf numFmtId="0" fontId="195" fillId="0" borderId="73" xfId="0" applyFont="1" applyBorder="1" applyAlignment="1">
      <alignment horizontal="center" vertical="center"/>
    </xf>
    <xf numFmtId="0" fontId="200" fillId="0" borderId="384" xfId="0" applyFont="1" applyBorder="1" applyAlignment="1">
      <alignment horizontal="center" vertical="center"/>
    </xf>
    <xf numFmtId="0" fontId="200" fillId="0" borderId="385" xfId="0" applyFont="1" applyBorder="1" applyAlignment="1">
      <alignment horizontal="center" vertical="center"/>
    </xf>
    <xf numFmtId="0" fontId="200" fillId="0" borderId="386" xfId="0" applyFont="1" applyBorder="1" applyAlignment="1">
      <alignment horizontal="center" vertical="center"/>
    </xf>
    <xf numFmtId="10" fontId="199" fillId="45" borderId="543" xfId="2" applyNumberFormat="1" applyFont="1" applyFill="1" applyBorder="1" applyAlignment="1">
      <alignment horizontal="center" vertical="center" wrapText="1" readingOrder="1"/>
    </xf>
    <xf numFmtId="0" fontId="195" fillId="0" borderId="72" xfId="0" applyFont="1" applyBorder="1" applyAlignment="1">
      <alignment horizontal="center" vertical="center"/>
    </xf>
    <xf numFmtId="43" fontId="199" fillId="46" borderId="543" xfId="1" applyFont="1" applyFill="1" applyBorder="1" applyAlignment="1">
      <alignment horizontal="center" vertical="center" wrapText="1" readingOrder="1"/>
    </xf>
    <xf numFmtId="43" fontId="199" fillId="45" borderId="543" xfId="1" applyFont="1" applyFill="1" applyBorder="1" applyAlignment="1">
      <alignment horizontal="center" vertical="center" wrapText="1" readingOrder="2"/>
    </xf>
    <xf numFmtId="10" fontId="199" fillId="46" borderId="543" xfId="2" applyNumberFormat="1" applyFont="1" applyFill="1" applyBorder="1" applyAlignment="1">
      <alignment horizontal="center" vertical="center" wrapText="1" readingOrder="1"/>
    </xf>
    <xf numFmtId="3" fontId="201" fillId="46" borderId="543" xfId="0" applyNumberFormat="1" applyFont="1" applyFill="1" applyBorder="1" applyAlignment="1">
      <alignment horizontal="center" vertical="center" wrapText="1" readingOrder="1"/>
    </xf>
    <xf numFmtId="10" fontId="201" fillId="46" borderId="543" xfId="0" applyNumberFormat="1" applyFont="1" applyFill="1" applyBorder="1" applyAlignment="1">
      <alignment horizontal="center" vertical="center" wrapText="1" readingOrder="1"/>
    </xf>
    <xf numFmtId="15" fontId="199" fillId="45" borderId="543" xfId="0" applyNumberFormat="1" applyFont="1" applyFill="1" applyBorder="1" applyAlignment="1">
      <alignment horizontal="center" vertical="center" wrapText="1" readingOrder="1"/>
    </xf>
    <xf numFmtId="15" fontId="199" fillId="0" borderId="543" xfId="0" applyNumberFormat="1" applyFont="1" applyBorder="1" applyAlignment="1">
      <alignment horizontal="center" vertical="center" wrapText="1" readingOrder="1"/>
    </xf>
    <xf numFmtId="15" fontId="199" fillId="0" borderId="6" xfId="0" applyNumberFormat="1" applyFont="1" applyBorder="1" applyAlignment="1">
      <alignment horizontal="center" vertical="center" wrapText="1" readingOrder="1"/>
    </xf>
    <xf numFmtId="0" fontId="195" fillId="0" borderId="385" xfId="0" applyFont="1" applyBorder="1" applyAlignment="1">
      <alignment horizontal="center" vertical="center"/>
    </xf>
    <xf numFmtId="0" fontId="195" fillId="0" borderId="386" xfId="0" applyFont="1" applyBorder="1" applyAlignment="1">
      <alignment horizontal="center" vertical="center"/>
    </xf>
    <xf numFmtId="43" fontId="195" fillId="0" borderId="0" xfId="1" applyFont="1" applyAlignment="1">
      <alignment horizontal="center" vertical="center"/>
    </xf>
    <xf numFmtId="10" fontId="195" fillId="0" borderId="0" xfId="0" applyNumberFormat="1" applyFont="1" applyAlignment="1">
      <alignment horizontal="center" vertical="center"/>
    </xf>
    <xf numFmtId="9" fontId="195" fillId="0" borderId="0" xfId="0" applyNumberFormat="1" applyFont="1" applyAlignment="1">
      <alignment horizontal="center" vertical="center"/>
    </xf>
    <xf numFmtId="43" fontId="199" fillId="45" borderId="543" xfId="1" applyFont="1" applyFill="1" applyBorder="1" applyAlignment="1">
      <alignment horizontal="center" vertical="center" wrapText="1" readingOrder="1"/>
    </xf>
    <xf numFmtId="4" fontId="0" fillId="0" borderId="0" xfId="0" applyNumberFormat="1" applyAlignment="1">
      <alignment horizontal="center" vertical="center"/>
    </xf>
    <xf numFmtId="0" fontId="17" fillId="16" borderId="90" xfId="0" applyFont="1" applyFill="1" applyBorder="1" applyAlignment="1">
      <alignment horizontal="center" vertical="center" wrapText="1"/>
    </xf>
    <xf numFmtId="0" fontId="17" fillId="16" borderId="157" xfId="0" applyFont="1" applyFill="1" applyBorder="1" applyAlignment="1">
      <alignment horizontal="center" vertical="center" wrapText="1"/>
    </xf>
    <xf numFmtId="173" fontId="153" fillId="0" borderId="0" xfId="4" applyNumberFormat="1" applyFont="1" applyAlignment="1">
      <alignment horizontal="center" vertical="center" wrapText="1"/>
    </xf>
    <xf numFmtId="173" fontId="145" fillId="0" borderId="0" xfId="4" applyNumberFormat="1" applyFont="1" applyAlignment="1">
      <alignment horizontal="center" vertical="center" wrapText="1"/>
    </xf>
    <xf numFmtId="174" fontId="145" fillId="0" borderId="0" xfId="4" applyNumberFormat="1" applyFont="1" applyAlignment="1">
      <alignment horizontal="center" vertical="center" wrapText="1"/>
    </xf>
    <xf numFmtId="1" fontId="146" fillId="0" borderId="0" xfId="4" applyNumberFormat="1" applyFont="1" applyAlignment="1">
      <alignment horizontal="center" vertical="center" wrapText="1"/>
    </xf>
    <xf numFmtId="14" fontId="145" fillId="0" borderId="0" xfId="4" applyNumberFormat="1" applyFont="1" applyAlignment="1">
      <alignment horizontal="center" vertical="center" wrapText="1"/>
    </xf>
    <xf numFmtId="15" fontId="145" fillId="0" borderId="0" xfId="4" applyNumberFormat="1" applyFont="1" applyAlignment="1">
      <alignment horizontal="center" vertical="center" wrapText="1"/>
    </xf>
    <xf numFmtId="173" fontId="146" fillId="0" borderId="0" xfId="4" applyNumberFormat="1" applyFont="1" applyAlignment="1">
      <alignment horizontal="center" vertical="center" wrapText="1"/>
    </xf>
    <xf numFmtId="199" fontId="158" fillId="11" borderId="96" xfId="2" applyNumberFormat="1" applyFont="1" applyFill="1" applyBorder="1" applyAlignment="1">
      <alignment horizontal="center" vertical="center" wrapText="1" readingOrder="2"/>
    </xf>
    <xf numFmtId="9" fontId="145" fillId="0" borderId="543" xfId="2" applyFont="1" applyBorder="1" applyAlignment="1">
      <alignment horizontal="center" vertical="center" wrapText="1"/>
    </xf>
    <xf numFmtId="37" fontId="24" fillId="0" borderId="60" xfId="49844" applyNumberFormat="1" applyFont="1" applyFill="1" applyBorder="1" applyAlignment="1" applyProtection="1">
      <alignment horizontal="center" vertical="center"/>
      <protection locked="0"/>
    </xf>
    <xf numFmtId="37" fontId="24" fillId="9" borderId="34" xfId="49844" applyNumberFormat="1" applyFont="1" applyFill="1" applyBorder="1" applyAlignment="1" applyProtection="1">
      <alignment horizontal="center" vertical="center"/>
      <protection locked="0"/>
    </xf>
    <xf numFmtId="37" fontId="24" fillId="9" borderId="36" xfId="49844" applyNumberFormat="1" applyFont="1" applyFill="1" applyBorder="1" applyAlignment="1" applyProtection="1">
      <alignment horizontal="center" vertical="center"/>
      <protection locked="0"/>
    </xf>
    <xf numFmtId="37" fontId="24" fillId="9" borderId="58" xfId="49844" applyNumberFormat="1" applyFont="1" applyFill="1" applyBorder="1" applyAlignment="1" applyProtection="1">
      <alignment horizontal="center" vertical="center"/>
      <protection locked="0"/>
    </xf>
    <xf numFmtId="37" fontId="29" fillId="9" borderId="34" xfId="49844" applyNumberFormat="1" applyFont="1" applyFill="1" applyBorder="1" applyAlignment="1" applyProtection="1">
      <alignment horizontal="center" vertical="center"/>
      <protection locked="0"/>
    </xf>
    <xf numFmtId="37" fontId="29" fillId="9" borderId="36" xfId="49844" applyNumberFormat="1" applyFont="1" applyFill="1" applyBorder="1" applyAlignment="1" applyProtection="1">
      <alignment horizontal="center" vertical="center"/>
      <protection locked="0"/>
    </xf>
    <xf numFmtId="37" fontId="29" fillId="9" borderId="545" xfId="49844" applyNumberFormat="1" applyFont="1" applyFill="1" applyBorder="1" applyAlignment="1" applyProtection="1">
      <alignment horizontal="center" vertical="center"/>
      <protection locked="0"/>
    </xf>
    <xf numFmtId="13" fontId="29" fillId="0" borderId="34" xfId="49844" applyNumberFormat="1" applyFont="1" applyFill="1" applyBorder="1" applyAlignment="1" applyProtection="1">
      <alignment horizontal="center" vertical="center"/>
      <protection locked="0"/>
    </xf>
    <xf numFmtId="37" fontId="29" fillId="0" borderId="34" xfId="49844" applyNumberFormat="1" applyFont="1" applyFill="1" applyBorder="1" applyAlignment="1" applyProtection="1">
      <alignment horizontal="center" vertical="center"/>
      <protection locked="0"/>
    </xf>
    <xf numFmtId="37" fontId="29" fillId="0" borderId="36" xfId="49844" applyNumberFormat="1" applyFont="1" applyFill="1" applyBorder="1" applyAlignment="1" applyProtection="1">
      <alignment horizontal="center" vertical="center"/>
      <protection locked="0"/>
    </xf>
    <xf numFmtId="37" fontId="29" fillId="0" borderId="572" xfId="49844" applyNumberFormat="1" applyFont="1" applyFill="1" applyBorder="1" applyAlignment="1" applyProtection="1">
      <alignment horizontal="center" vertical="center"/>
      <protection locked="0"/>
    </xf>
    <xf numFmtId="37" fontId="29" fillId="0" borderId="70" xfId="49844" applyNumberFormat="1" applyFont="1" applyFill="1" applyBorder="1" applyAlignment="1" applyProtection="1">
      <alignment horizontal="center" vertical="center"/>
      <protection locked="0"/>
    </xf>
    <xf numFmtId="37" fontId="29" fillId="0" borderId="122" xfId="49844" applyNumberFormat="1" applyFont="1" applyFill="1" applyBorder="1" applyAlignment="1" applyProtection="1">
      <alignment horizontal="center" vertical="center"/>
      <protection locked="0"/>
    </xf>
    <xf numFmtId="0" fontId="30" fillId="16" borderId="78" xfId="0" applyFont="1" applyFill="1" applyBorder="1" applyAlignment="1">
      <alignment horizontal="centerContinuous" vertical="center"/>
    </xf>
    <xf numFmtId="165" fontId="0" fillId="11" borderId="28" xfId="3" applyNumberFormat="1" applyFont="1" applyFill="1" applyBorder="1" applyAlignment="1">
      <alignment vertical="center"/>
    </xf>
    <xf numFmtId="165" fontId="30" fillId="16" borderId="70" xfId="27" applyNumberFormat="1" applyFont="1" applyFill="1" applyBorder="1" applyAlignment="1">
      <alignment vertical="center"/>
    </xf>
    <xf numFmtId="165" fontId="0" fillId="0" borderId="0" xfId="0" applyNumberFormat="1" applyAlignment="1">
      <alignment vertical="center"/>
    </xf>
    <xf numFmtId="165" fontId="30" fillId="16" borderId="71" xfId="27" applyNumberFormat="1" applyFont="1" applyFill="1" applyBorder="1" applyAlignment="1">
      <alignment vertical="center"/>
    </xf>
    <xf numFmtId="0" fontId="2" fillId="0" borderId="138" xfId="0" applyFont="1" applyBorder="1" applyAlignment="1">
      <alignment vertical="center"/>
    </xf>
    <xf numFmtId="0" fontId="2" fillId="0" borderId="139" xfId="0" applyFont="1" applyBorder="1" applyAlignment="1">
      <alignment vertical="center"/>
    </xf>
    <xf numFmtId="0" fontId="0" fillId="0" borderId="139" xfId="0" applyBorder="1" applyAlignment="1">
      <alignment vertical="center"/>
    </xf>
    <xf numFmtId="0" fontId="0" fillId="0" borderId="140" xfId="0" applyBorder="1" applyAlignment="1">
      <alignment vertical="center"/>
    </xf>
    <xf numFmtId="0" fontId="0" fillId="0" borderId="80" xfId="0" applyBorder="1" applyAlignment="1">
      <alignment vertical="center"/>
    </xf>
    <xf numFmtId="15" fontId="195" fillId="0" borderId="0" xfId="0" applyNumberFormat="1" applyFont="1" applyAlignment="1">
      <alignment horizontal="center" vertical="center"/>
    </xf>
    <xf numFmtId="43" fontId="7" fillId="0" borderId="0" xfId="1" applyFont="1" applyAlignment="1">
      <alignment horizontal="center"/>
    </xf>
    <xf numFmtId="0" fontId="0" fillId="0" borderId="573" xfId="0" quotePrefix="1" applyBorder="1" applyAlignment="1">
      <alignment horizontal="center" vertical="center"/>
    </xf>
    <xf numFmtId="0" fontId="0" fillId="0" borderId="573" xfId="0" quotePrefix="1" applyBorder="1" applyAlignment="1">
      <alignment vertical="center"/>
    </xf>
    <xf numFmtId="43" fontId="0" fillId="0" borderId="573" xfId="1" quotePrefix="1" applyFont="1" applyBorder="1" applyAlignment="1">
      <alignment vertical="center"/>
    </xf>
    <xf numFmtId="43" fontId="0" fillId="0" borderId="573" xfId="1" quotePrefix="1" applyFont="1" applyBorder="1" applyAlignment="1">
      <alignment horizontal="center" vertical="center"/>
    </xf>
    <xf numFmtId="166" fontId="0" fillId="0" borderId="573" xfId="2" quotePrefix="1" applyNumberFormat="1" applyFont="1" applyBorder="1" applyAlignment="1">
      <alignment horizontal="center" vertical="center"/>
    </xf>
    <xf numFmtId="43" fontId="0" fillId="0" borderId="573" xfId="1" applyFont="1" applyBorder="1" applyAlignment="1">
      <alignment vertical="center"/>
    </xf>
    <xf numFmtId="0" fontId="0" fillId="0" borderId="573" xfId="0" applyBorder="1" applyAlignment="1">
      <alignment vertical="center"/>
    </xf>
    <xf numFmtId="9" fontId="0" fillId="0" borderId="573" xfId="2" applyFont="1" applyBorder="1" applyAlignment="1">
      <alignment vertical="center"/>
    </xf>
    <xf numFmtId="43" fontId="0" fillId="0" borderId="573" xfId="1" applyFont="1" applyBorder="1" applyAlignment="1">
      <alignment horizontal="left" vertical="center"/>
    </xf>
    <xf numFmtId="43" fontId="0" fillId="0" borderId="573" xfId="0" applyNumberFormat="1" applyBorder="1" applyAlignment="1">
      <alignment vertical="center"/>
    </xf>
    <xf numFmtId="10" fontId="0" fillId="0" borderId="573" xfId="2" quotePrefix="1" applyNumberFormat="1" applyFont="1" applyBorder="1" applyAlignment="1">
      <alignment vertical="center"/>
    </xf>
    <xf numFmtId="10" fontId="0" fillId="0" borderId="573" xfId="1" quotePrefix="1" applyNumberFormat="1" applyFont="1" applyBorder="1" applyAlignment="1">
      <alignment horizontal="center" vertical="center"/>
    </xf>
    <xf numFmtId="10" fontId="0" fillId="0" borderId="573" xfId="2" quotePrefix="1" applyNumberFormat="1" applyFont="1" applyBorder="1" applyAlignment="1">
      <alignment horizontal="center" vertical="center"/>
    </xf>
    <xf numFmtId="0" fontId="205" fillId="75" borderId="573" xfId="0" applyFont="1" applyFill="1" applyBorder="1" applyAlignment="1">
      <alignment vertical="center"/>
    </xf>
    <xf numFmtId="0" fontId="205" fillId="75" borderId="573" xfId="0" quotePrefix="1" applyFont="1" applyFill="1" applyBorder="1" applyAlignment="1">
      <alignment vertical="center"/>
    </xf>
    <xf numFmtId="43" fontId="205" fillId="75" borderId="573" xfId="1" applyFont="1" applyFill="1" applyBorder="1" applyAlignment="1">
      <alignment vertical="center"/>
    </xf>
    <xf numFmtId="4" fontId="205" fillId="75" borderId="573" xfId="0" applyNumberFormat="1" applyFont="1" applyFill="1" applyBorder="1" applyAlignment="1">
      <alignment vertical="center"/>
    </xf>
    <xf numFmtId="0" fontId="206" fillId="76" borderId="573" xfId="0" applyFont="1" applyFill="1" applyBorder="1" applyAlignment="1">
      <alignment vertical="center"/>
    </xf>
    <xf numFmtId="43" fontId="206" fillId="76" borderId="573" xfId="1" applyFont="1" applyFill="1" applyBorder="1" applyAlignment="1">
      <alignment vertical="center"/>
    </xf>
    <xf numFmtId="4" fontId="206" fillId="76" borderId="573" xfId="0" applyNumberFormat="1" applyFont="1" applyFill="1" applyBorder="1" applyAlignment="1">
      <alignment vertical="center"/>
    </xf>
    <xf numFmtId="0" fontId="207" fillId="3" borderId="573" xfId="0" applyFont="1" applyFill="1" applyBorder="1" applyAlignment="1">
      <alignment vertical="center"/>
    </xf>
    <xf numFmtId="43" fontId="207" fillId="3" borderId="573" xfId="1" applyFont="1" applyFill="1" applyBorder="1" applyAlignment="1">
      <alignment vertical="center"/>
    </xf>
    <xf numFmtId="4" fontId="207" fillId="3" borderId="573" xfId="0" applyNumberFormat="1" applyFont="1" applyFill="1" applyBorder="1" applyAlignment="1">
      <alignment vertical="center"/>
    </xf>
    <xf numFmtId="0" fontId="204" fillId="75" borderId="573" xfId="0" applyFont="1" applyFill="1" applyBorder="1" applyAlignment="1">
      <alignment vertical="center"/>
    </xf>
    <xf numFmtId="43" fontId="204" fillId="75" borderId="573" xfId="1" applyFont="1" applyFill="1" applyBorder="1" applyAlignment="1">
      <alignment vertical="center"/>
    </xf>
    <xf numFmtId="4" fontId="204" fillId="75" borderId="573" xfId="0" applyNumberFormat="1" applyFont="1" applyFill="1" applyBorder="1" applyAlignment="1">
      <alignment vertical="center"/>
    </xf>
    <xf numFmtId="0" fontId="204" fillId="77" borderId="573" xfId="0" applyFont="1" applyFill="1" applyBorder="1" applyAlignment="1">
      <alignment vertical="center"/>
    </xf>
    <xf numFmtId="43" fontId="204" fillId="77" borderId="573" xfId="1" applyFont="1" applyFill="1" applyBorder="1" applyAlignment="1">
      <alignment vertical="center"/>
    </xf>
    <xf numFmtId="4" fontId="204" fillId="77" borderId="573" xfId="0" applyNumberFormat="1" applyFont="1" applyFill="1" applyBorder="1" applyAlignment="1">
      <alignment vertical="center"/>
    </xf>
    <xf numFmtId="0" fontId="206" fillId="78" borderId="573" xfId="0" applyFont="1" applyFill="1" applyBorder="1" applyAlignment="1">
      <alignment horizontal="center" vertical="center"/>
    </xf>
    <xf numFmtId="0" fontId="208" fillId="78" borderId="573" xfId="0" applyFont="1" applyFill="1" applyBorder="1" applyAlignment="1">
      <alignment horizontal="center" vertical="center" wrapText="1"/>
    </xf>
    <xf numFmtId="168" fontId="74" fillId="0" borderId="0" xfId="0" applyNumberFormat="1" applyFont="1" applyAlignment="1">
      <alignment horizontal="center" vertical="center" wrapText="1"/>
    </xf>
    <xf numFmtId="10" fontId="0" fillId="0" borderId="0" xfId="2" applyNumberFormat="1" applyFont="1" applyAlignment="1">
      <alignment vertical="center"/>
    </xf>
    <xf numFmtId="43" fontId="199" fillId="46" borderId="543" xfId="1" applyFont="1" applyFill="1" applyBorder="1" applyAlignment="1">
      <alignment horizontal="right" vertical="center" wrapText="1" readingOrder="1"/>
    </xf>
    <xf numFmtId="17" fontId="186" fillId="20" borderId="84" xfId="0" applyNumberFormat="1" applyFont="1" applyFill="1" applyBorder="1" applyAlignment="1">
      <alignment horizontal="center" vertical="center" wrapText="1"/>
    </xf>
    <xf numFmtId="0" fontId="183" fillId="0" borderId="0" xfId="0" applyFont="1" applyAlignment="1">
      <alignment wrapText="1"/>
    </xf>
    <xf numFmtId="0" fontId="67" fillId="0" borderId="0" xfId="0" applyFont="1" applyAlignment="1">
      <alignment wrapText="1"/>
    </xf>
    <xf numFmtId="0" fontId="183" fillId="0" borderId="0" xfId="0" applyFont="1" applyAlignment="1">
      <alignment horizontal="left" vertical="top" wrapText="1"/>
    </xf>
    <xf numFmtId="15" fontId="67" fillId="0" borderId="0" xfId="0" applyNumberFormat="1" applyFont="1" applyAlignment="1">
      <alignment wrapText="1"/>
    </xf>
    <xf numFmtId="0" fontId="74" fillId="0" borderId="0" xfId="0" applyFont="1" applyAlignment="1">
      <alignment wrapText="1"/>
    </xf>
    <xf numFmtId="0" fontId="183" fillId="0" borderId="0" xfId="0" applyFont="1" applyAlignment="1">
      <alignment vertical="center" wrapText="1"/>
    </xf>
    <xf numFmtId="0" fontId="184" fillId="0" borderId="0" xfId="0" applyFont="1" applyAlignment="1">
      <alignment vertical="center" wrapText="1"/>
    </xf>
    <xf numFmtId="0" fontId="185" fillId="0" borderId="0" xfId="0" applyFont="1" applyAlignment="1">
      <alignment horizontal="center" vertical="center" wrapText="1"/>
    </xf>
    <xf numFmtId="0" fontId="184" fillId="0" borderId="0" xfId="0" applyFont="1" applyAlignment="1">
      <alignment horizontal="center" vertical="center" wrapText="1"/>
    </xf>
    <xf numFmtId="0" fontId="67" fillId="0" borderId="16" xfId="0" applyFont="1" applyBorder="1" applyAlignment="1">
      <alignment horizontal="center" vertical="center" wrapText="1"/>
    </xf>
    <xf numFmtId="17" fontId="121" fillId="0" borderId="0" xfId="0" applyNumberFormat="1" applyFont="1"/>
    <xf numFmtId="17" fontId="121" fillId="0" borderId="0" xfId="0" applyNumberFormat="1" applyFont="1" applyAlignment="1">
      <alignment vertical="center"/>
    </xf>
    <xf numFmtId="0" fontId="0" fillId="0" borderId="583" xfId="0" quotePrefix="1" applyBorder="1" applyAlignment="1">
      <alignment horizontal="center" vertical="center"/>
    </xf>
    <xf numFmtId="0" fontId="0" fillId="0" borderId="583" xfId="0" quotePrefix="1" applyBorder="1" applyAlignment="1">
      <alignment vertical="center"/>
    </xf>
    <xf numFmtId="43" fontId="0" fillId="0" borderId="583" xfId="1" quotePrefix="1" applyFont="1" applyBorder="1" applyAlignment="1">
      <alignment vertical="center"/>
    </xf>
    <xf numFmtId="43" fontId="0" fillId="0" borderId="583" xfId="1" quotePrefix="1" applyFont="1" applyBorder="1" applyAlignment="1">
      <alignment horizontal="center" vertical="center"/>
    </xf>
    <xf numFmtId="166" fontId="0" fillId="0" borderId="583" xfId="2" quotePrefix="1" applyNumberFormat="1" applyFont="1" applyBorder="1" applyAlignment="1">
      <alignment horizontal="center" vertical="center"/>
    </xf>
    <xf numFmtId="43" fontId="0" fillId="0" borderId="583" xfId="1" applyFont="1" applyBorder="1" applyAlignment="1">
      <alignment vertical="center"/>
    </xf>
    <xf numFmtId="43" fontId="0" fillId="0" borderId="583" xfId="0" applyNumberFormat="1" applyBorder="1" applyAlignment="1">
      <alignment vertical="center"/>
    </xf>
    <xf numFmtId="9" fontId="0" fillId="0" borderId="583" xfId="2" applyFont="1" applyBorder="1" applyAlignment="1">
      <alignment vertical="center"/>
    </xf>
    <xf numFmtId="0" fontId="2" fillId="73" borderId="584" xfId="0" applyFont="1" applyFill="1" applyBorder="1" applyAlignment="1">
      <alignment vertical="center"/>
    </xf>
    <xf numFmtId="0" fontId="0" fillId="0" borderId="0" xfId="0" quotePrefix="1" applyAlignment="1">
      <alignment horizontal="center" vertical="center"/>
    </xf>
    <xf numFmtId="0" fontId="0" fillId="0" borderId="0" xfId="0" quotePrefix="1" applyAlignment="1">
      <alignment vertical="center"/>
    </xf>
    <xf numFmtId="43" fontId="0" fillId="0" borderId="0" xfId="1" quotePrefix="1" applyFont="1" applyBorder="1" applyAlignment="1">
      <alignment vertical="center"/>
    </xf>
    <xf numFmtId="43" fontId="0" fillId="0" borderId="0" xfId="1" quotePrefix="1" applyFont="1" applyBorder="1" applyAlignment="1">
      <alignment horizontal="center" vertical="center"/>
    </xf>
    <xf numFmtId="166" fontId="0" fillId="0" borderId="0" xfId="2" quotePrefix="1" applyNumberFormat="1" applyFont="1" applyBorder="1" applyAlignment="1">
      <alignment horizontal="center" vertical="center"/>
    </xf>
    <xf numFmtId="43" fontId="0" fillId="0" borderId="0" xfId="1" applyFont="1" applyBorder="1" applyAlignment="1">
      <alignment vertical="center"/>
    </xf>
    <xf numFmtId="43" fontId="0" fillId="0" borderId="0" xfId="0" applyNumberFormat="1" applyAlignment="1">
      <alignment vertical="center"/>
    </xf>
    <xf numFmtId="9" fontId="0" fillId="0" borderId="0" xfId="2" applyFont="1" applyBorder="1" applyAlignment="1">
      <alignment vertical="center"/>
    </xf>
    <xf numFmtId="43" fontId="0" fillId="0" borderId="0" xfId="1" applyFont="1" applyFill="1" applyBorder="1" applyAlignment="1">
      <alignment vertical="center"/>
    </xf>
    <xf numFmtId="0" fontId="199" fillId="0" borderId="0" xfId="0" applyFont="1" applyAlignment="1">
      <alignment horizontal="center" vertical="center" wrapText="1" readingOrder="2"/>
    </xf>
    <xf numFmtId="15" fontId="199" fillId="0" borderId="0" xfId="0" applyNumberFormat="1" applyFont="1" applyAlignment="1">
      <alignment horizontal="center" vertical="center" wrapText="1" readingOrder="1"/>
    </xf>
    <xf numFmtId="13" fontId="29" fillId="0" borderId="34" xfId="49844" applyNumberFormat="1" applyFont="1" applyFill="1" applyBorder="1" applyAlignment="1" applyProtection="1">
      <alignment vertical="center"/>
      <protection locked="0"/>
    </xf>
    <xf numFmtId="0" fontId="0" fillId="0" borderId="585" xfId="0" applyBorder="1"/>
    <xf numFmtId="37" fontId="29" fillId="0" borderId="65" xfId="39" applyNumberFormat="1" applyFont="1" applyFill="1" applyBorder="1" applyAlignment="1" applyProtection="1">
      <alignment horizontal="center" vertical="center"/>
      <protection locked="0"/>
    </xf>
    <xf numFmtId="0" fontId="0" fillId="0" borderId="581" xfId="0" applyBorder="1"/>
    <xf numFmtId="43" fontId="0" fillId="0" borderId="581" xfId="1" applyFont="1" applyBorder="1"/>
    <xf numFmtId="4" fontId="0" fillId="0" borderId="581" xfId="0" applyNumberFormat="1" applyBorder="1"/>
    <xf numFmtId="0" fontId="0" fillId="0" borderId="409" xfId="0" applyBorder="1" applyAlignment="1">
      <alignment horizontal="right" vertical="center"/>
    </xf>
    <xf numFmtId="0" fontId="0" fillId="0" borderId="311" xfId="0" applyBorder="1" applyAlignment="1">
      <alignment horizontal="right" vertical="center"/>
    </xf>
    <xf numFmtId="167" fontId="64" fillId="36" borderId="448" xfId="0" applyNumberFormat="1" applyFont="1" applyFill="1" applyBorder="1" applyAlignment="1">
      <alignment horizontal="left" vertical="center" wrapText="1"/>
    </xf>
    <xf numFmtId="167" fontId="64" fillId="36" borderId="450" xfId="0" applyNumberFormat="1" applyFont="1" applyFill="1" applyBorder="1" applyAlignment="1">
      <alignment horizontal="left" vertical="center" wrapText="1"/>
    </xf>
    <xf numFmtId="0" fontId="70" fillId="34" borderId="239" xfId="0" applyFont="1" applyFill="1" applyBorder="1" applyAlignment="1">
      <alignment horizontal="right" vertical="center"/>
    </xf>
    <xf numFmtId="0" fontId="70" fillId="34" borderId="0" xfId="0" applyFont="1" applyFill="1" applyAlignment="1">
      <alignment horizontal="right" vertical="center"/>
    </xf>
    <xf numFmtId="0" fontId="51" fillId="27" borderId="485" xfId="0" applyFont="1" applyFill="1" applyBorder="1" applyAlignment="1">
      <alignment horizontal="center"/>
    </xf>
    <xf numFmtId="0" fontId="51" fillId="27" borderId="486" xfId="0" applyFont="1" applyFill="1" applyBorder="1" applyAlignment="1">
      <alignment horizontal="center"/>
    </xf>
    <xf numFmtId="0" fontId="51" fillId="0" borderId="448" xfId="0" applyFont="1" applyBorder="1" applyAlignment="1">
      <alignment horizontal="right" vertical="center"/>
    </xf>
    <xf numFmtId="0" fontId="51" fillId="0" borderId="450" xfId="0" applyFont="1" applyBorder="1" applyAlignment="1">
      <alignment horizontal="right" vertical="center"/>
    </xf>
    <xf numFmtId="0" fontId="71" fillId="11" borderId="420" xfId="0" applyFont="1" applyFill="1" applyBorder="1" applyAlignment="1">
      <alignment horizontal="right" vertical="center"/>
    </xf>
    <xf numFmtId="0" fontId="71" fillId="11" borderId="338" xfId="0" applyFont="1" applyFill="1" applyBorder="1" applyAlignment="1">
      <alignment horizontal="right" vertical="center"/>
    </xf>
    <xf numFmtId="0" fontId="51" fillId="0" borderId="537" xfId="0" applyFont="1" applyBorder="1" applyAlignment="1">
      <alignment horizontal="right" vertical="center"/>
    </xf>
    <xf numFmtId="0" fontId="51" fillId="0" borderId="536" xfId="0" applyFont="1" applyBorder="1" applyAlignment="1">
      <alignment horizontal="right" vertical="center"/>
    </xf>
    <xf numFmtId="0" fontId="70" fillId="0" borderId="353" xfId="0" applyFont="1" applyBorder="1" applyAlignment="1">
      <alignment vertical="center" wrapText="1"/>
    </xf>
    <xf numFmtId="0" fontId="70" fillId="0" borderId="354" xfId="0" applyFont="1" applyBorder="1" applyAlignment="1">
      <alignment vertical="center" wrapText="1"/>
    </xf>
    <xf numFmtId="0" fontId="70" fillId="0" borderId="355" xfId="0" applyFont="1" applyBorder="1" applyAlignment="1">
      <alignment vertical="center" wrapText="1"/>
    </xf>
    <xf numFmtId="0" fontId="70" fillId="0" borderId="297" xfId="0" applyFont="1" applyBorder="1" applyAlignment="1">
      <alignment vertical="center" wrapText="1"/>
    </xf>
    <xf numFmtId="180" fontId="70" fillId="34" borderId="215" xfId="0" applyNumberFormat="1" applyFont="1" applyFill="1" applyBorder="1" applyAlignment="1">
      <alignment horizontal="left" vertical="center" wrapText="1" indent="2"/>
    </xf>
    <xf numFmtId="180" fontId="70" fillId="34" borderId="221" xfId="0" applyNumberFormat="1" applyFont="1" applyFill="1" applyBorder="1" applyAlignment="1">
      <alignment horizontal="left" vertical="center" wrapText="1" indent="2"/>
    </xf>
    <xf numFmtId="0" fontId="71" fillId="35" borderId="470" xfId="0" applyFont="1" applyFill="1" applyBorder="1" applyAlignment="1">
      <alignment horizontal="center" vertical="center"/>
    </xf>
    <xf numFmtId="0" fontId="71" fillId="35" borderId="208" xfId="0" applyFont="1" applyFill="1" applyBorder="1" applyAlignment="1">
      <alignment horizontal="center" vertical="center"/>
    </xf>
    <xf numFmtId="0" fontId="71" fillId="35" borderId="471" xfId="0" applyFont="1" applyFill="1" applyBorder="1" applyAlignment="1">
      <alignment horizontal="center" vertical="center"/>
    </xf>
    <xf numFmtId="167" fontId="71" fillId="0" borderId="0" xfId="0" applyNumberFormat="1" applyFont="1" applyAlignment="1">
      <alignment horizontal="center" vertical="center"/>
    </xf>
    <xf numFmtId="167" fontId="71" fillId="0" borderId="208" xfId="0" applyNumberFormat="1" applyFont="1" applyBorder="1" applyAlignment="1">
      <alignment horizontal="center" vertical="center"/>
    </xf>
    <xf numFmtId="0" fontId="71" fillId="0" borderId="0" xfId="0" applyFont="1" applyAlignment="1">
      <alignment horizontal="center" vertical="center"/>
    </xf>
    <xf numFmtId="0" fontId="71" fillId="35" borderId="209" xfId="0" applyFont="1" applyFill="1" applyBorder="1" applyAlignment="1">
      <alignment horizontal="center" vertical="center"/>
    </xf>
    <xf numFmtId="197" fontId="51" fillId="0" borderId="448" xfId="0" applyNumberFormat="1" applyFont="1" applyBorder="1" applyAlignment="1">
      <alignment horizontal="center" vertical="center"/>
    </xf>
    <xf numFmtId="197" fontId="51" fillId="0" borderId="449" xfId="0" applyNumberFormat="1" applyFont="1" applyBorder="1" applyAlignment="1">
      <alignment horizontal="center" vertical="center"/>
    </xf>
    <xf numFmtId="0" fontId="66" fillId="37" borderId="451" xfId="0" applyFont="1" applyFill="1" applyBorder="1" applyAlignment="1">
      <alignment horizontal="center" vertical="center"/>
    </xf>
    <xf numFmtId="0" fontId="66" fillId="37" borderId="452" xfId="0" applyFont="1" applyFill="1" applyBorder="1" applyAlignment="1">
      <alignment horizontal="center" vertical="center"/>
    </xf>
    <xf numFmtId="0" fontId="66" fillId="37" borderId="453" xfId="0" applyFont="1" applyFill="1" applyBorder="1" applyAlignment="1">
      <alignment horizontal="center" vertical="center"/>
    </xf>
    <xf numFmtId="0" fontId="71" fillId="27" borderId="454" xfId="0" applyFont="1" applyFill="1" applyBorder="1" applyAlignment="1">
      <alignment horizontal="center" vertical="center"/>
    </xf>
    <xf numFmtId="0" fontId="71" fillId="27" borderId="455" xfId="0" applyFont="1" applyFill="1" applyBorder="1" applyAlignment="1">
      <alignment horizontal="center" vertical="center"/>
    </xf>
    <xf numFmtId="0" fontId="71" fillId="27" borderId="456" xfId="0" applyFont="1" applyFill="1" applyBorder="1" applyAlignment="1">
      <alignment horizontal="center" vertical="center"/>
    </xf>
    <xf numFmtId="0" fontId="51" fillId="28" borderId="372" xfId="0" applyFont="1" applyFill="1" applyBorder="1" applyAlignment="1">
      <alignment horizontal="center" vertical="center" wrapText="1"/>
    </xf>
    <xf numFmtId="0" fontId="51" fillId="28" borderId="373" xfId="0" applyFont="1" applyFill="1" applyBorder="1" applyAlignment="1">
      <alignment horizontal="center" vertical="center" wrapText="1"/>
    </xf>
    <xf numFmtId="0" fontId="118" fillId="0" borderId="258" xfId="0" applyFont="1" applyBorder="1" applyAlignment="1">
      <alignment horizontal="left" vertical="center" wrapText="1"/>
    </xf>
    <xf numFmtId="0" fontId="118" fillId="0" borderId="402" xfId="0" applyFont="1" applyBorder="1" applyAlignment="1">
      <alignment horizontal="left" vertical="center" wrapText="1"/>
    </xf>
    <xf numFmtId="0" fontId="118" fillId="0" borderId="0" xfId="0" applyFont="1" applyAlignment="1">
      <alignment horizontal="left" vertical="center" wrapText="1"/>
    </xf>
    <xf numFmtId="0" fontId="118" fillId="0" borderId="403" xfId="0" applyFont="1" applyBorder="1" applyAlignment="1">
      <alignment horizontal="left" vertical="center" wrapText="1"/>
    </xf>
    <xf numFmtId="0" fontId="118" fillId="0" borderId="229" xfId="0" applyFont="1" applyBorder="1" applyAlignment="1">
      <alignment horizontal="left" vertical="center" wrapText="1"/>
    </xf>
    <xf numFmtId="0" fontId="118" fillId="0" borderId="405" xfId="0" applyFont="1" applyBorder="1" applyAlignment="1">
      <alignment horizontal="left" vertical="center" wrapText="1"/>
    </xf>
    <xf numFmtId="0" fontId="117" fillId="34" borderId="239" xfId="0" applyFont="1" applyFill="1" applyBorder="1" applyAlignment="1">
      <alignment horizontal="left" vertical="center" indent="1"/>
    </xf>
    <xf numFmtId="0" fontId="117" fillId="34" borderId="208" xfId="0" applyFont="1" applyFill="1" applyBorder="1" applyAlignment="1">
      <alignment horizontal="left" vertical="center" indent="1"/>
    </xf>
    <xf numFmtId="0" fontId="117" fillId="34" borderId="213" xfId="0" applyFont="1" applyFill="1" applyBorder="1" applyAlignment="1">
      <alignment horizontal="left" vertical="center" indent="1"/>
    </xf>
    <xf numFmtId="0" fontId="117" fillId="34" borderId="209" xfId="0" applyFont="1" applyFill="1" applyBorder="1" applyAlignment="1">
      <alignment horizontal="left" vertical="center" indent="1"/>
    </xf>
    <xf numFmtId="0" fontId="117" fillId="34" borderId="215" xfId="0" applyFont="1" applyFill="1" applyBorder="1" applyAlignment="1">
      <alignment horizontal="left" vertical="center" indent="1"/>
    </xf>
    <xf numFmtId="0" fontId="117" fillId="34" borderId="207" xfId="0" applyFont="1" applyFill="1" applyBorder="1" applyAlignment="1">
      <alignment horizontal="left" vertical="center" indent="1"/>
    </xf>
    <xf numFmtId="0" fontId="78" fillId="34" borderId="239" xfId="0" applyFont="1" applyFill="1" applyBorder="1" applyAlignment="1">
      <alignment horizontal="left" vertical="center" wrapText="1" indent="1"/>
    </xf>
    <xf numFmtId="0" fontId="78" fillId="34" borderId="208" xfId="0" applyFont="1" applyFill="1" applyBorder="1" applyAlignment="1">
      <alignment horizontal="left" vertical="center" wrapText="1" indent="1"/>
    </xf>
    <xf numFmtId="0" fontId="79" fillId="33" borderId="346" xfId="0" applyFont="1" applyFill="1" applyBorder="1" applyAlignment="1">
      <alignment horizontal="center" vertical="center"/>
    </xf>
    <xf numFmtId="0" fontId="79" fillId="33" borderId="236" xfId="0" applyFont="1" applyFill="1" applyBorder="1" applyAlignment="1">
      <alignment horizontal="center" vertical="center"/>
    </xf>
    <xf numFmtId="0" fontId="79" fillId="33" borderId="351" xfId="0" applyFont="1" applyFill="1" applyBorder="1" applyAlignment="1">
      <alignment horizontal="center" vertical="center"/>
    </xf>
    <xf numFmtId="0" fontId="79" fillId="33" borderId="469" xfId="0" applyFont="1" applyFill="1" applyBorder="1" applyAlignment="1">
      <alignment horizontal="center" vertical="center"/>
    </xf>
    <xf numFmtId="173" fontId="51" fillId="0" borderId="546" xfId="0" applyNumberFormat="1" applyFont="1" applyBorder="1" applyAlignment="1">
      <alignment horizontal="center" vertical="center"/>
    </xf>
    <xf numFmtId="173" fontId="51" fillId="0" borderId="536" xfId="0" applyNumberFormat="1" applyFont="1" applyBorder="1" applyAlignment="1">
      <alignment horizontal="center" vertical="center"/>
    </xf>
    <xf numFmtId="0" fontId="71" fillId="27" borderId="197" xfId="0" applyFont="1" applyFill="1" applyBorder="1" applyAlignment="1">
      <alignment horizontal="center" vertical="center"/>
    </xf>
    <xf numFmtId="0" fontId="71" fillId="27" borderId="260" xfId="0" applyFont="1" applyFill="1" applyBorder="1" applyAlignment="1">
      <alignment horizontal="center" vertical="center"/>
    </xf>
    <xf numFmtId="37" fontId="71" fillId="0" borderId="249" xfId="1" applyNumberFormat="1" applyFont="1" applyFill="1" applyBorder="1" applyAlignment="1" applyProtection="1">
      <alignment horizontal="center" vertical="center"/>
    </xf>
    <xf numFmtId="37" fontId="71" fillId="0" borderId="266" xfId="1" applyNumberFormat="1" applyFont="1" applyFill="1" applyBorder="1" applyAlignment="1" applyProtection="1">
      <alignment horizontal="center" vertical="center"/>
    </xf>
    <xf numFmtId="0" fontId="51" fillId="29" borderId="267" xfId="0" applyFont="1" applyFill="1" applyBorder="1" applyAlignment="1">
      <alignment horizontal="center" vertical="center" wrapText="1"/>
    </xf>
    <xf numFmtId="0" fontId="51" fillId="29" borderId="251" xfId="0" applyFont="1" applyFill="1" applyBorder="1" applyAlignment="1">
      <alignment horizontal="center" vertical="center" wrapText="1"/>
    </xf>
    <xf numFmtId="0" fontId="51" fillId="29" borderId="287" xfId="0" applyFont="1" applyFill="1" applyBorder="1" applyAlignment="1">
      <alignment horizontal="center" vertical="center" wrapText="1"/>
    </xf>
    <xf numFmtId="0" fontId="51" fillId="29" borderId="288" xfId="0" applyFont="1" applyFill="1" applyBorder="1" applyAlignment="1">
      <alignment horizontal="center" vertical="center" wrapText="1"/>
    </xf>
    <xf numFmtId="37" fontId="71" fillId="0" borderId="250" xfId="1" applyNumberFormat="1" applyFont="1" applyFill="1" applyBorder="1" applyAlignment="1" applyProtection="1">
      <alignment horizontal="center" vertical="center"/>
    </xf>
    <xf numFmtId="38" fontId="71" fillId="0" borderId="289" xfId="0" applyNumberFormat="1" applyFont="1" applyBorder="1" applyAlignment="1">
      <alignment horizontal="center" vertical="center"/>
    </xf>
    <xf numFmtId="38" fontId="71" fillId="0" borderId="290" xfId="0" applyNumberFormat="1" applyFont="1" applyBorder="1" applyAlignment="1">
      <alignment horizontal="center" vertical="center"/>
    </xf>
    <xf numFmtId="0" fontId="51" fillId="29" borderId="247" xfId="0" applyFont="1" applyFill="1" applyBorder="1" applyAlignment="1">
      <alignment horizontal="center" vertical="center" wrapText="1"/>
    </xf>
    <xf numFmtId="0" fontId="51" fillId="29" borderId="252" xfId="0" applyFont="1" applyFill="1" applyBorder="1" applyAlignment="1">
      <alignment horizontal="center" vertical="center" wrapText="1"/>
    </xf>
    <xf numFmtId="0" fontId="51" fillId="29" borderId="186" xfId="0" applyFont="1" applyFill="1" applyBorder="1" applyAlignment="1">
      <alignment horizontal="center" vertical="center" wrapText="1"/>
    </xf>
    <xf numFmtId="38" fontId="27" fillId="0" borderId="512" xfId="0" applyNumberFormat="1" applyFont="1" applyBorder="1" applyAlignment="1" applyProtection="1">
      <alignment horizontal="center" vertical="center"/>
      <protection locked="0"/>
    </xf>
    <xf numFmtId="38" fontId="27" fillId="0" borderId="513" xfId="0" applyNumberFormat="1" applyFont="1" applyBorder="1" applyAlignment="1" applyProtection="1">
      <alignment horizontal="center" vertical="center"/>
      <protection locked="0"/>
    </xf>
    <xf numFmtId="0" fontId="51" fillId="29" borderId="291" xfId="0" applyFont="1" applyFill="1" applyBorder="1" applyAlignment="1">
      <alignment horizontal="center" vertical="center" wrapText="1"/>
    </xf>
    <xf numFmtId="0" fontId="51" fillId="29" borderId="265" xfId="0" applyFont="1" applyFill="1" applyBorder="1" applyAlignment="1">
      <alignment horizontal="center" vertical="center" wrapText="1"/>
    </xf>
    <xf numFmtId="0" fontId="72" fillId="0" borderId="336" xfId="0" applyFont="1" applyBorder="1" applyAlignment="1">
      <alignment horizontal="left" vertical="center" wrapText="1"/>
    </xf>
    <xf numFmtId="0" fontId="51" fillId="33" borderId="347" xfId="0" applyFont="1" applyFill="1" applyBorder="1" applyAlignment="1">
      <alignment horizontal="center" vertical="center"/>
    </xf>
    <xf numFmtId="0" fontId="51" fillId="33" borderId="348" xfId="0" applyFont="1" applyFill="1" applyBorder="1" applyAlignment="1">
      <alignment horizontal="center" vertical="center"/>
    </xf>
    <xf numFmtId="0" fontId="51" fillId="33" borderId="90" xfId="0" applyFont="1" applyFill="1" applyBorder="1" applyAlignment="1">
      <alignment horizontal="center" vertical="center" wrapText="1"/>
    </xf>
    <xf numFmtId="0" fontId="51" fillId="33" borderId="216" xfId="0" applyFont="1" applyFill="1" applyBorder="1" applyAlignment="1">
      <alignment horizontal="center" vertical="center" wrapText="1"/>
    </xf>
    <xf numFmtId="0" fontId="51" fillId="33" borderId="79" xfId="0" applyFont="1" applyFill="1" applyBorder="1" applyAlignment="1">
      <alignment horizontal="center" vertical="center" wrapText="1"/>
    </xf>
    <xf numFmtId="0" fontId="51" fillId="33" borderId="143" xfId="0" applyFont="1" applyFill="1" applyBorder="1" applyAlignment="1">
      <alignment horizontal="center" vertical="center" wrapText="1"/>
    </xf>
    <xf numFmtId="180" fontId="70" fillId="34" borderId="201" xfId="0" applyNumberFormat="1" applyFont="1" applyFill="1" applyBorder="1" applyAlignment="1">
      <alignment horizontal="left" vertical="center" wrapText="1" indent="2"/>
    </xf>
    <xf numFmtId="180" fontId="70" fillId="34" borderId="0" xfId="0" applyNumberFormat="1" applyFont="1" applyFill="1" applyAlignment="1">
      <alignment horizontal="left" vertical="center" wrapText="1" indent="2"/>
    </xf>
    <xf numFmtId="0" fontId="66" fillId="26" borderId="214" xfId="0" applyFont="1" applyFill="1" applyBorder="1" applyAlignment="1">
      <alignment horizontal="center" vertical="center" wrapText="1"/>
    </xf>
    <xf numFmtId="0" fontId="66" fillId="26" borderId="217" xfId="0" applyFont="1" applyFill="1" applyBorder="1" applyAlignment="1">
      <alignment horizontal="center" vertical="center" wrapText="1"/>
    </xf>
    <xf numFmtId="0" fontId="66" fillId="26" borderId="361" xfId="0" applyFont="1" applyFill="1" applyBorder="1" applyAlignment="1">
      <alignment horizontal="center" vertical="center" wrapText="1"/>
    </xf>
    <xf numFmtId="0" fontId="70" fillId="34" borderId="201" xfId="0" applyFont="1" applyFill="1" applyBorder="1" applyAlignment="1">
      <alignment horizontal="left" vertical="center" indent="2"/>
    </xf>
    <xf numFmtId="0" fontId="70" fillId="34" borderId="0" xfId="0" applyFont="1" applyFill="1" applyAlignment="1">
      <alignment horizontal="left" vertical="center" indent="2"/>
    </xf>
    <xf numFmtId="0" fontId="51" fillId="27" borderId="61" xfId="0" applyFont="1" applyFill="1" applyBorder="1" applyAlignment="1">
      <alignment horizontal="center"/>
    </xf>
    <xf numFmtId="0" fontId="51" fillId="27" borderId="0" xfId="0" applyFont="1" applyFill="1" applyAlignment="1">
      <alignment horizontal="center"/>
    </xf>
    <xf numFmtId="0" fontId="51" fillId="27" borderId="403" xfId="0" applyFont="1" applyFill="1" applyBorder="1" applyAlignment="1">
      <alignment horizontal="center"/>
    </xf>
    <xf numFmtId="0" fontId="79" fillId="33" borderId="350" xfId="0" applyFont="1" applyFill="1" applyBorder="1" applyAlignment="1">
      <alignment horizontal="center" vertical="center"/>
    </xf>
    <xf numFmtId="0" fontId="79" fillId="33" borderId="345" xfId="0" applyFont="1" applyFill="1" applyBorder="1" applyAlignment="1">
      <alignment horizontal="center" vertical="center"/>
    </xf>
    <xf numFmtId="0" fontId="79" fillId="33" borderId="129" xfId="0" applyFont="1" applyFill="1" applyBorder="1" applyAlignment="1">
      <alignment horizontal="center" vertical="center"/>
    </xf>
    <xf numFmtId="0" fontId="79" fillId="33" borderId="119" xfId="0" applyFont="1" applyFill="1" applyBorder="1" applyAlignment="1">
      <alignment horizontal="center" vertical="center"/>
    </xf>
    <xf numFmtId="180" fontId="51" fillId="28" borderId="406" xfId="0" applyNumberFormat="1" applyFont="1" applyFill="1" applyBorder="1" applyAlignment="1">
      <alignment horizontal="center" vertical="center"/>
    </xf>
    <xf numFmtId="180" fontId="51" fillId="28" borderId="128" xfId="0" applyNumberFormat="1" applyFont="1" applyFill="1" applyBorder="1" applyAlignment="1">
      <alignment horizontal="center" vertical="center"/>
    </xf>
    <xf numFmtId="180" fontId="51" fillId="28" borderId="417" xfId="0" applyNumberFormat="1" applyFont="1" applyFill="1" applyBorder="1" applyAlignment="1">
      <alignment horizontal="center" vertical="center"/>
    </xf>
    <xf numFmtId="180" fontId="51" fillId="28" borderId="231" xfId="0" applyNumberFormat="1" applyFont="1" applyFill="1" applyBorder="1" applyAlignment="1">
      <alignment horizontal="center" vertical="center"/>
    </xf>
    <xf numFmtId="167" fontId="71" fillId="0" borderId="0" xfId="1" applyNumberFormat="1" applyFont="1" applyFill="1" applyBorder="1" applyAlignment="1" applyProtection="1">
      <alignment horizontal="center" vertical="center"/>
    </xf>
    <xf numFmtId="167" fontId="71" fillId="0" borderId="200" xfId="1" applyNumberFormat="1" applyFont="1" applyFill="1" applyBorder="1" applyAlignment="1" applyProtection="1">
      <alignment horizontal="center" vertical="center"/>
    </xf>
    <xf numFmtId="180" fontId="70" fillId="34" borderId="239" xfId="0" applyNumberFormat="1" applyFont="1" applyFill="1" applyBorder="1" applyAlignment="1">
      <alignment horizontal="left" vertical="center" wrapText="1" indent="2"/>
    </xf>
    <xf numFmtId="0" fontId="51" fillId="2" borderId="418" xfId="0" applyFont="1" applyFill="1" applyBorder="1" applyAlignment="1">
      <alignment horizontal="center" vertical="center"/>
    </xf>
    <xf numFmtId="0" fontId="51" fillId="2" borderId="333" xfId="0" applyFont="1" applyFill="1" applyBorder="1" applyAlignment="1">
      <alignment horizontal="center" vertical="center"/>
    </xf>
    <xf numFmtId="0" fontId="51" fillId="2" borderId="334" xfId="0" applyFont="1" applyFill="1" applyBorder="1" applyAlignment="1">
      <alignment horizontal="center" vertical="center"/>
    </xf>
    <xf numFmtId="0" fontId="51" fillId="2" borderId="358" xfId="0" applyFont="1" applyFill="1" applyBorder="1" applyAlignment="1">
      <alignment horizontal="center" vertical="center"/>
    </xf>
    <xf numFmtId="38" fontId="84" fillId="0" borderId="339" xfId="0" applyNumberFormat="1" applyFont="1" applyBorder="1" applyAlignment="1">
      <alignment horizontal="center" vertical="center"/>
    </xf>
    <xf numFmtId="0" fontId="84" fillId="0" borderId="340" xfId="0" applyFont="1" applyBorder="1" applyAlignment="1">
      <alignment horizontal="center" vertical="center"/>
    </xf>
    <xf numFmtId="0" fontId="51" fillId="27" borderId="214" xfId="0" applyFont="1" applyFill="1" applyBorder="1" applyAlignment="1">
      <alignment horizontal="center" vertical="center"/>
    </xf>
    <xf numFmtId="0" fontId="51" fillId="27" borderId="217" xfId="0" applyFont="1" applyFill="1" applyBorder="1" applyAlignment="1">
      <alignment horizontal="center" vertical="center"/>
    </xf>
    <xf numFmtId="167" fontId="52" fillId="27" borderId="298" xfId="1" applyNumberFormat="1" applyFont="1" applyFill="1" applyBorder="1" applyAlignment="1" applyProtection="1">
      <alignment horizontal="center"/>
    </xf>
    <xf numFmtId="167" fontId="52" fillId="27" borderId="217" xfId="1" applyNumberFormat="1" applyFont="1" applyFill="1" applyBorder="1" applyAlignment="1" applyProtection="1">
      <alignment horizontal="center"/>
    </xf>
    <xf numFmtId="167" fontId="52" fillId="27" borderId="361" xfId="1" applyNumberFormat="1" applyFont="1" applyFill="1" applyBorder="1" applyAlignment="1" applyProtection="1">
      <alignment horizontal="center"/>
    </xf>
    <xf numFmtId="0" fontId="51" fillId="28" borderId="371" xfId="0" applyFont="1" applyFill="1" applyBorder="1" applyAlignment="1">
      <alignment horizontal="center" vertical="center" wrapText="1"/>
    </xf>
    <xf numFmtId="0" fontId="51" fillId="28" borderId="212" xfId="0" applyFont="1" applyFill="1" applyBorder="1" applyAlignment="1">
      <alignment horizontal="center" vertical="center" wrapText="1"/>
    </xf>
    <xf numFmtId="197" fontId="51" fillId="0" borderId="537" xfId="0" applyNumberFormat="1" applyFont="1" applyBorder="1" applyAlignment="1">
      <alignment horizontal="center" vertical="center"/>
    </xf>
    <xf numFmtId="197" fontId="51" fillId="0" borderId="566" xfId="0" applyNumberFormat="1" applyFont="1" applyBorder="1" applyAlignment="1">
      <alignment horizontal="center" vertical="center"/>
    </xf>
    <xf numFmtId="0" fontId="71" fillId="0" borderId="241" xfId="0" applyFont="1" applyBorder="1" applyAlignment="1">
      <alignment horizontal="center" vertical="center" wrapText="1"/>
    </xf>
    <xf numFmtId="0" fontId="71" fillId="0" borderId="242" xfId="0" applyFont="1" applyBorder="1" applyAlignment="1">
      <alignment horizontal="center" vertical="center" wrapText="1"/>
    </xf>
    <xf numFmtId="0" fontId="71" fillId="0" borderId="243" xfId="0" applyFont="1" applyBorder="1" applyAlignment="1">
      <alignment horizontal="center" vertical="center" wrapText="1"/>
    </xf>
    <xf numFmtId="0" fontId="63" fillId="14" borderId="205" xfId="0" applyFont="1" applyFill="1" applyBorder="1" applyAlignment="1">
      <alignment horizontal="center" vertical="center" wrapText="1"/>
    </xf>
    <xf numFmtId="0" fontId="63" fillId="14" borderId="184" xfId="0" applyFont="1" applyFill="1" applyBorder="1" applyAlignment="1">
      <alignment horizontal="center" vertical="center" wrapText="1"/>
    </xf>
    <xf numFmtId="0" fontId="51" fillId="28" borderId="143" xfId="0" applyFont="1" applyFill="1" applyBorder="1" applyAlignment="1">
      <alignment horizontal="center" vertical="center" wrapText="1"/>
    </xf>
    <xf numFmtId="0" fontId="51" fillId="28" borderId="236" xfId="0" applyFont="1" applyFill="1" applyBorder="1" applyAlignment="1">
      <alignment horizontal="center" vertical="center" wrapText="1"/>
    </xf>
    <xf numFmtId="0" fontId="51" fillId="28" borderId="143" xfId="0" applyFont="1" applyFill="1" applyBorder="1" applyAlignment="1">
      <alignment horizontal="center" vertical="center"/>
    </xf>
    <xf numFmtId="0" fontId="51" fillId="28" borderId="236" xfId="0" applyFont="1" applyFill="1" applyBorder="1" applyAlignment="1">
      <alignment horizontal="center" vertical="center"/>
    </xf>
    <xf numFmtId="0" fontId="51" fillId="28" borderId="127" xfId="0" applyFont="1" applyFill="1" applyBorder="1" applyAlignment="1">
      <alignment horizontal="center" vertical="center" wrapText="1"/>
    </xf>
    <xf numFmtId="0" fontId="51" fillId="28" borderId="230" xfId="0" applyFont="1" applyFill="1" applyBorder="1" applyAlignment="1">
      <alignment horizontal="center" vertical="center" wrapText="1"/>
    </xf>
    <xf numFmtId="0" fontId="51" fillId="28" borderId="0" xfId="0" applyFont="1" applyFill="1" applyAlignment="1">
      <alignment horizontal="center" vertical="center" wrapText="1"/>
    </xf>
    <xf numFmtId="0" fontId="51" fillId="28" borderId="209" xfId="0" applyFont="1" applyFill="1" applyBorder="1" applyAlignment="1">
      <alignment horizontal="center" vertical="center" wrapText="1"/>
    </xf>
    <xf numFmtId="167" fontId="65" fillId="0" borderId="336" xfId="0" applyNumberFormat="1" applyFont="1" applyBorder="1" applyAlignment="1">
      <alignment horizontal="center" vertical="center"/>
    </xf>
    <xf numFmtId="167" fontId="65" fillId="0" borderId="339" xfId="0" applyNumberFormat="1" applyFont="1" applyBorder="1" applyAlignment="1">
      <alignment horizontal="center" vertical="center"/>
    </xf>
    <xf numFmtId="0" fontId="63" fillId="14" borderId="259" xfId="0" applyFont="1" applyFill="1" applyBorder="1" applyAlignment="1">
      <alignment horizontal="center" vertical="center" wrapText="1"/>
    </xf>
    <xf numFmtId="0" fontId="63" fillId="14" borderId="188" xfId="0" applyFont="1" applyFill="1" applyBorder="1" applyAlignment="1">
      <alignment horizontal="center" vertical="center" wrapText="1"/>
    </xf>
    <xf numFmtId="0" fontId="63" fillId="14" borderId="406" xfId="0" applyFont="1" applyFill="1" applyBorder="1" applyAlignment="1">
      <alignment horizontal="center" vertical="center" wrapText="1"/>
    </xf>
    <xf numFmtId="0" fontId="63" fillId="14" borderId="196" xfId="0" applyFont="1" applyFill="1" applyBorder="1" applyAlignment="1">
      <alignment horizontal="center" vertical="center" wrapText="1"/>
    </xf>
    <xf numFmtId="0" fontId="73" fillId="16" borderId="395" xfId="0" applyFont="1" applyFill="1" applyBorder="1" applyAlignment="1" applyProtection="1">
      <alignment horizontal="left" vertical="center"/>
      <protection locked="0"/>
    </xf>
    <xf numFmtId="0" fontId="73" fillId="16" borderId="396" xfId="0" applyFont="1" applyFill="1" applyBorder="1" applyAlignment="1" applyProtection="1">
      <alignment horizontal="left" vertical="center"/>
      <protection locked="0"/>
    </xf>
    <xf numFmtId="0" fontId="71" fillId="27" borderId="91" xfId="0" applyFont="1" applyFill="1" applyBorder="1" applyAlignment="1">
      <alignment horizontal="center" vertical="center"/>
    </xf>
    <xf numFmtId="0" fontId="71" fillId="27" borderId="342" xfId="0" applyFont="1" applyFill="1" applyBorder="1" applyAlignment="1">
      <alignment horizontal="center" vertical="center"/>
    </xf>
    <xf numFmtId="0" fontId="79" fillId="33" borderId="230" xfId="0" applyFont="1" applyFill="1" applyBorder="1" applyAlignment="1">
      <alignment horizontal="center" vertical="center"/>
    </xf>
    <xf numFmtId="0" fontId="79" fillId="33" borderId="231" xfId="0" applyFont="1" applyFill="1" applyBorder="1" applyAlignment="1">
      <alignment horizontal="center" vertical="center"/>
    </xf>
    <xf numFmtId="0" fontId="79" fillId="33" borderId="349" xfId="0" applyFont="1" applyFill="1" applyBorder="1" applyAlignment="1">
      <alignment horizontal="center" vertical="center"/>
    </xf>
    <xf numFmtId="0" fontId="79" fillId="33" borderId="352" xfId="0" applyFont="1" applyFill="1" applyBorder="1" applyAlignment="1">
      <alignment horizontal="center" vertical="center"/>
    </xf>
    <xf numFmtId="0" fontId="51" fillId="28" borderId="406" xfId="0" applyFont="1" applyFill="1" applyBorder="1" applyAlignment="1">
      <alignment horizontal="center" vertical="center"/>
    </xf>
    <xf numFmtId="0" fontId="51" fillId="28" borderId="244" xfId="0" applyFont="1" applyFill="1" applyBorder="1" applyAlignment="1">
      <alignment horizontal="center" vertical="center"/>
    </xf>
    <xf numFmtId="0" fontId="51" fillId="28" borderId="417" xfId="0" applyFont="1" applyFill="1" applyBorder="1" applyAlignment="1">
      <alignment horizontal="center" vertical="center"/>
    </xf>
    <xf numFmtId="0" fontId="51" fillId="28" borderId="232" xfId="0" applyFont="1" applyFill="1" applyBorder="1" applyAlignment="1">
      <alignment horizontal="center" vertical="center"/>
    </xf>
    <xf numFmtId="0" fontId="66" fillId="26" borderId="187" xfId="0" applyFont="1" applyFill="1" applyBorder="1" applyAlignment="1">
      <alignment horizontal="center" vertical="center"/>
    </xf>
    <xf numFmtId="0" fontId="66" fillId="26" borderId="197" xfId="0" applyFont="1" applyFill="1" applyBorder="1" applyAlignment="1">
      <alignment horizontal="center" vertical="center"/>
    </xf>
    <xf numFmtId="0" fontId="71" fillId="0" borderId="488" xfId="0" applyFont="1" applyBorder="1" applyAlignment="1">
      <alignment horizontal="center" vertical="center" wrapText="1"/>
    </xf>
    <xf numFmtId="0" fontId="71" fillId="0" borderId="489" xfId="0" applyFont="1" applyBorder="1" applyAlignment="1">
      <alignment horizontal="center" vertical="center" wrapText="1"/>
    </xf>
    <xf numFmtId="0" fontId="51" fillId="28" borderId="245" xfId="0" applyFont="1" applyFill="1" applyBorder="1" applyAlignment="1">
      <alignment horizontal="center" vertical="center" wrapText="1"/>
    </xf>
    <xf numFmtId="0" fontId="51" fillId="28" borderId="235" xfId="0" applyFont="1" applyFill="1" applyBorder="1" applyAlignment="1">
      <alignment horizontal="center" vertical="center" wrapText="1"/>
    </xf>
    <xf numFmtId="0" fontId="51" fillId="28" borderId="222" xfId="0" applyFont="1" applyFill="1" applyBorder="1" applyAlignment="1">
      <alignment horizontal="center" vertical="center" wrapText="1"/>
    </xf>
    <xf numFmtId="0" fontId="51" fillId="28" borderId="234" xfId="0" applyFont="1" applyFill="1" applyBorder="1" applyAlignment="1">
      <alignment horizontal="center" vertical="center" wrapText="1"/>
    </xf>
    <xf numFmtId="0" fontId="51" fillId="33" borderId="345" xfId="0" applyFont="1" applyFill="1" applyBorder="1" applyAlignment="1">
      <alignment horizontal="center" vertical="center"/>
    </xf>
    <xf numFmtId="0" fontId="51" fillId="33" borderId="128" xfId="0" applyFont="1" applyFill="1" applyBorder="1" applyAlignment="1">
      <alignment horizontal="center" vertical="center"/>
    </xf>
    <xf numFmtId="0" fontId="51" fillId="33" borderId="343" xfId="0" applyFont="1" applyFill="1" applyBorder="1" applyAlignment="1">
      <alignment horizontal="center" vertical="center"/>
    </xf>
    <xf numFmtId="0" fontId="51" fillId="33" borderId="344" xfId="0" applyFont="1" applyFill="1" applyBorder="1" applyAlignment="1">
      <alignment horizontal="center" vertical="center"/>
    </xf>
    <xf numFmtId="0" fontId="51" fillId="33" borderId="330" xfId="0" applyFont="1" applyFill="1" applyBorder="1" applyAlignment="1">
      <alignment horizontal="center" vertical="center"/>
    </xf>
    <xf numFmtId="0" fontId="51" fillId="33" borderId="78" xfId="0" applyFont="1" applyFill="1" applyBorder="1" applyAlignment="1">
      <alignment horizontal="center" vertical="center"/>
    </xf>
    <xf numFmtId="0" fontId="51" fillId="33" borderId="346" xfId="0" applyFont="1" applyFill="1" applyBorder="1" applyAlignment="1">
      <alignment horizontal="center" vertical="center" wrapText="1"/>
    </xf>
    <xf numFmtId="0" fontId="51" fillId="33" borderId="346" xfId="0" applyFont="1" applyFill="1" applyBorder="1" applyAlignment="1">
      <alignment horizontal="center" vertical="center"/>
    </xf>
    <xf numFmtId="0" fontId="51" fillId="33" borderId="143" xfId="0" applyFont="1" applyFill="1" applyBorder="1" applyAlignment="1">
      <alignment horizontal="center" vertical="center"/>
    </xf>
    <xf numFmtId="0" fontId="51" fillId="29" borderId="188" xfId="0" applyFont="1" applyFill="1" applyBorder="1" applyAlignment="1">
      <alignment horizontal="center" vertical="center" wrapText="1"/>
    </xf>
    <xf numFmtId="0" fontId="51" fillId="29" borderId="295" xfId="0" applyFont="1" applyFill="1" applyBorder="1" applyAlignment="1">
      <alignment horizontal="center" vertical="center" wrapText="1"/>
    </xf>
    <xf numFmtId="0" fontId="51" fillId="29" borderId="196" xfId="0" applyFont="1" applyFill="1" applyBorder="1" applyAlignment="1">
      <alignment horizontal="center" vertical="center" wrapText="1"/>
    </xf>
    <xf numFmtId="0" fontId="51" fillId="29" borderId="277" xfId="0" applyFont="1" applyFill="1" applyBorder="1" applyAlignment="1">
      <alignment horizontal="center" vertical="center" wrapText="1"/>
    </xf>
    <xf numFmtId="0" fontId="63" fillId="14" borderId="495" xfId="0" applyFont="1" applyFill="1" applyBorder="1" applyAlignment="1">
      <alignment horizontal="center" vertical="center" wrapText="1"/>
    </xf>
    <xf numFmtId="0" fontId="63" fillId="14" borderId="496" xfId="0" applyFont="1" applyFill="1" applyBorder="1" applyAlignment="1">
      <alignment horizontal="center" vertical="center" wrapText="1"/>
    </xf>
    <xf numFmtId="0" fontId="51" fillId="28" borderId="222" xfId="0" applyFont="1" applyFill="1" applyBorder="1" applyAlignment="1">
      <alignment horizontal="center" vertical="center"/>
    </xf>
    <xf numFmtId="0" fontId="51" fillId="28" borderId="234" xfId="0" applyFont="1" applyFill="1" applyBorder="1" applyAlignment="1">
      <alignment horizontal="center" vertical="center"/>
    </xf>
    <xf numFmtId="0" fontId="63" fillId="14" borderId="172" xfId="0" applyFont="1" applyFill="1" applyBorder="1" applyAlignment="1">
      <alignment horizontal="center" vertical="center" wrapText="1"/>
    </xf>
    <xf numFmtId="0" fontId="63" fillId="14" borderId="86" xfId="0" applyFont="1" applyFill="1" applyBorder="1" applyAlignment="1">
      <alignment horizontal="center" vertical="center" wrapText="1"/>
    </xf>
    <xf numFmtId="0" fontId="51" fillId="27" borderId="0" xfId="0" applyFont="1" applyFill="1" applyAlignment="1">
      <alignment horizontal="center" vertical="center" wrapText="1"/>
    </xf>
    <xf numFmtId="0" fontId="51" fillId="27" borderId="229" xfId="0" applyFont="1" applyFill="1" applyBorder="1" applyAlignment="1">
      <alignment horizontal="center" vertical="center" wrapText="1"/>
    </xf>
    <xf numFmtId="0" fontId="51" fillId="27" borderId="403" xfId="0" applyFont="1" applyFill="1" applyBorder="1" applyAlignment="1">
      <alignment horizontal="center" vertical="center" wrapText="1"/>
    </xf>
    <xf numFmtId="0" fontId="51" fillId="27" borderId="405" xfId="0" applyFont="1" applyFill="1" applyBorder="1" applyAlignment="1">
      <alignment horizontal="center" vertical="center" wrapText="1"/>
    </xf>
    <xf numFmtId="0" fontId="65" fillId="0" borderId="333" xfId="0" applyFont="1" applyBorder="1" applyAlignment="1">
      <alignment horizontal="left" vertical="center" wrapText="1" indent="1"/>
    </xf>
    <xf numFmtId="0" fontId="65" fillId="0" borderId="336" xfId="0" applyFont="1" applyBorder="1" applyAlignment="1">
      <alignment horizontal="left" vertical="center" wrapText="1" indent="1"/>
    </xf>
    <xf numFmtId="0" fontId="65" fillId="0" borderId="333" xfId="0" applyFont="1" applyBorder="1" applyAlignment="1">
      <alignment horizontal="center" vertical="center"/>
    </xf>
    <xf numFmtId="0" fontId="65" fillId="0" borderId="336" xfId="0" applyFont="1" applyBorder="1" applyAlignment="1">
      <alignment horizontal="center" vertical="center"/>
    </xf>
    <xf numFmtId="15" fontId="65" fillId="0" borderId="333" xfId="0" applyNumberFormat="1" applyFont="1" applyBorder="1" applyAlignment="1">
      <alignment horizontal="center" vertical="center"/>
    </xf>
    <xf numFmtId="15" fontId="65" fillId="0" borderId="336" xfId="0" applyNumberFormat="1" applyFont="1" applyBorder="1" applyAlignment="1">
      <alignment horizontal="center" vertical="center"/>
    </xf>
    <xf numFmtId="0" fontId="65" fillId="0" borderId="500" xfId="0" applyFont="1" applyBorder="1" applyAlignment="1">
      <alignment horizontal="center" vertical="center"/>
    </xf>
    <xf numFmtId="0" fontId="65" fillId="0" borderId="427" xfId="0" applyFont="1" applyBorder="1" applyAlignment="1">
      <alignment horizontal="center" vertical="center"/>
    </xf>
    <xf numFmtId="0" fontId="63" fillId="26" borderId="503" xfId="0" applyFont="1" applyFill="1" applyBorder="1" applyAlignment="1">
      <alignment horizontal="center" vertical="center"/>
    </xf>
    <xf numFmtId="0" fontId="63" fillId="26" borderId="504" xfId="0" applyFont="1" applyFill="1" applyBorder="1" applyAlignment="1">
      <alignment horizontal="center" vertical="center"/>
    </xf>
    <xf numFmtId="0" fontId="71" fillId="36" borderId="418" xfId="0" applyFont="1" applyFill="1" applyBorder="1" applyAlignment="1">
      <alignment horizontal="center" vertical="center"/>
    </xf>
    <xf numFmtId="0" fontId="71" fillId="36" borderId="333" xfId="0" applyFont="1" applyFill="1" applyBorder="1" applyAlignment="1">
      <alignment horizontal="center" vertical="center"/>
    </xf>
    <xf numFmtId="0" fontId="71" fillId="36" borderId="334" xfId="0" applyFont="1" applyFill="1" applyBorder="1" applyAlignment="1">
      <alignment horizontal="center" vertical="center"/>
    </xf>
    <xf numFmtId="0" fontId="71" fillId="36" borderId="419" xfId="0" applyFont="1" applyFill="1" applyBorder="1" applyAlignment="1">
      <alignment horizontal="center" vertical="center"/>
    </xf>
    <xf numFmtId="0" fontId="71" fillId="36" borderId="336" xfId="0" applyFont="1" applyFill="1" applyBorder="1" applyAlignment="1">
      <alignment horizontal="center" vertical="center"/>
    </xf>
    <xf numFmtId="0" fontId="71" fillId="36" borderId="337" xfId="0" applyFont="1" applyFill="1" applyBorder="1" applyAlignment="1">
      <alignment horizontal="center" vertical="center"/>
    </xf>
    <xf numFmtId="0" fontId="51" fillId="28" borderId="422" xfId="0" applyFont="1" applyFill="1" applyBorder="1" applyAlignment="1">
      <alignment horizontal="center" vertical="center"/>
    </xf>
    <xf numFmtId="0" fontId="51" fillId="28" borderId="371" xfId="0" applyFont="1" applyFill="1" applyBorder="1" applyAlignment="1">
      <alignment horizontal="center" vertical="center"/>
    </xf>
    <xf numFmtId="0" fontId="51" fillId="28" borderId="424" xfId="0" applyFont="1" applyFill="1" applyBorder="1" applyAlignment="1">
      <alignment horizontal="center" vertical="center"/>
    </xf>
    <xf numFmtId="0" fontId="51" fillId="28" borderId="212" xfId="0" applyFont="1" applyFill="1" applyBorder="1" applyAlignment="1">
      <alignment horizontal="center" vertical="center"/>
    </xf>
    <xf numFmtId="0" fontId="71" fillId="36" borderId="358" xfId="0" applyFont="1" applyFill="1" applyBorder="1" applyAlignment="1">
      <alignment horizontal="center" vertical="center"/>
    </xf>
    <xf numFmtId="0" fontId="71" fillId="36" borderId="359" xfId="0" applyFont="1" applyFill="1" applyBorder="1" applyAlignment="1">
      <alignment horizontal="center" vertical="center"/>
    </xf>
    <xf numFmtId="0" fontId="51" fillId="36" borderId="359" xfId="0" applyFont="1" applyFill="1" applyBorder="1" applyAlignment="1">
      <alignment horizontal="center" vertical="center" wrapText="1"/>
    </xf>
    <xf numFmtId="0" fontId="51" fillId="36" borderId="336" xfId="0" applyFont="1" applyFill="1" applyBorder="1" applyAlignment="1">
      <alignment horizontal="center" vertical="center" wrapText="1"/>
    </xf>
    <xf numFmtId="0" fontId="51" fillId="36" borderId="337" xfId="0" applyFont="1" applyFill="1" applyBorder="1" applyAlignment="1">
      <alignment horizontal="center" vertical="center" wrapText="1"/>
    </xf>
    <xf numFmtId="0" fontId="51" fillId="2" borderId="339" xfId="0" applyFont="1" applyFill="1" applyBorder="1" applyAlignment="1">
      <alignment horizontal="center" vertical="center"/>
    </xf>
    <xf numFmtId="0" fontId="51" fillId="2" borderId="340" xfId="0" applyFont="1" applyFill="1" applyBorder="1" applyAlignment="1">
      <alignment horizontal="center" vertical="center"/>
    </xf>
    <xf numFmtId="0" fontId="72" fillId="0" borderId="448" xfId="0" applyFont="1" applyBorder="1" applyAlignment="1">
      <alignment horizontal="left" vertical="center" wrapText="1"/>
    </xf>
    <xf numFmtId="0" fontId="72" fillId="0" borderId="449" xfId="0" applyFont="1" applyBorder="1" applyAlignment="1">
      <alignment horizontal="left" vertical="center" wrapText="1"/>
    </xf>
    <xf numFmtId="0" fontId="72" fillId="0" borderId="450" xfId="0" applyFont="1" applyBorder="1" applyAlignment="1">
      <alignment horizontal="left" vertical="center" wrapText="1"/>
    </xf>
    <xf numFmtId="0" fontId="65" fillId="0" borderId="333" xfId="0" applyFont="1" applyBorder="1" applyAlignment="1">
      <alignment horizontal="left" vertical="center" indent="1"/>
    </xf>
    <xf numFmtId="0" fontId="65" fillId="0" borderId="448" xfId="0" applyFont="1" applyBorder="1" applyAlignment="1">
      <alignment horizontal="left" vertical="center" indent="1"/>
    </xf>
    <xf numFmtId="0" fontId="65" fillId="0" borderId="449" xfId="0" applyFont="1" applyBorder="1" applyAlignment="1">
      <alignment horizontal="left" vertical="center" indent="1"/>
    </xf>
    <xf numFmtId="0" fontId="65" fillId="0" borderId="450" xfId="0" applyFont="1" applyBorder="1" applyAlignment="1">
      <alignment horizontal="left" vertical="center" indent="1"/>
    </xf>
    <xf numFmtId="0" fontId="51" fillId="27" borderId="380" xfId="0" quotePrefix="1" applyFont="1" applyFill="1" applyBorder="1" applyAlignment="1">
      <alignment horizontal="center" vertical="center" wrapText="1"/>
    </xf>
    <xf numFmtId="0" fontId="51" fillId="38" borderId="498" xfId="0" applyFont="1" applyFill="1" applyBorder="1" applyAlignment="1">
      <alignment horizontal="center" vertical="center" wrapText="1"/>
    </xf>
    <xf numFmtId="0" fontId="51" fillId="38" borderId="499" xfId="0" applyFont="1" applyFill="1" applyBorder="1" applyAlignment="1">
      <alignment horizontal="center" vertical="center" wrapText="1"/>
    </xf>
    <xf numFmtId="167" fontId="64" fillId="36" borderId="537" xfId="0" applyNumberFormat="1" applyFont="1" applyFill="1" applyBorder="1" applyAlignment="1">
      <alignment horizontal="left" vertical="center" wrapText="1"/>
    </xf>
    <xf numFmtId="167" fontId="64" fillId="36" borderId="536" xfId="0" applyNumberFormat="1" applyFont="1" applyFill="1" applyBorder="1" applyAlignment="1">
      <alignment horizontal="left" vertical="center" wrapText="1"/>
    </xf>
    <xf numFmtId="0" fontId="51" fillId="28" borderId="0" xfId="0" applyFont="1" applyFill="1" applyAlignment="1">
      <alignment horizontal="center" vertical="center"/>
    </xf>
    <xf numFmtId="0" fontId="51" fillId="27" borderId="221" xfId="0" applyFont="1" applyFill="1" applyBorder="1" applyAlignment="1">
      <alignment horizontal="center" vertical="center" wrapText="1"/>
    </xf>
    <xf numFmtId="0" fontId="65" fillId="0" borderId="339" xfId="0" applyFont="1" applyBorder="1" applyAlignment="1">
      <alignment horizontal="left" vertical="center" wrapText="1" indent="1"/>
    </xf>
    <xf numFmtId="167" fontId="65" fillId="0" borderId="333" xfId="0" applyNumberFormat="1" applyFont="1" applyBorder="1" applyAlignment="1">
      <alignment horizontal="center" vertical="center"/>
    </xf>
    <xf numFmtId="0" fontId="66" fillId="37" borderId="215" xfId="0" applyFont="1" applyFill="1" applyBorder="1" applyAlignment="1">
      <alignment horizontal="center" vertical="center"/>
    </xf>
    <xf numFmtId="0" fontId="66" fillId="37" borderId="221" xfId="0" applyFont="1" applyFill="1" applyBorder="1" applyAlignment="1">
      <alignment horizontal="center" vertical="center"/>
    </xf>
    <xf numFmtId="0" fontId="66" fillId="37" borderId="423" xfId="0" applyFont="1" applyFill="1" applyBorder="1" applyAlignment="1">
      <alignment horizontal="center" vertical="center"/>
    </xf>
    <xf numFmtId="0" fontId="66" fillId="37" borderId="213" xfId="0" applyFont="1" applyFill="1" applyBorder="1" applyAlignment="1">
      <alignment horizontal="center" vertical="center"/>
    </xf>
    <xf numFmtId="0" fontId="66" fillId="37" borderId="229" xfId="0" applyFont="1" applyFill="1" applyBorder="1" applyAlignment="1">
      <alignment horizontal="center" vertical="center"/>
    </xf>
    <xf numFmtId="0" fontId="66" fillId="37" borderId="405" xfId="0" applyFont="1" applyFill="1" applyBorder="1" applyAlignment="1">
      <alignment horizontal="center" vertical="center"/>
    </xf>
    <xf numFmtId="0" fontId="66" fillId="37" borderId="0" xfId="0" applyFont="1" applyFill="1" applyAlignment="1">
      <alignment horizontal="center" vertical="center" wrapText="1"/>
    </xf>
    <xf numFmtId="0" fontId="65" fillId="0" borderId="359" xfId="0" applyFont="1" applyBorder="1" applyAlignment="1">
      <alignment horizontal="center" vertical="center"/>
    </xf>
    <xf numFmtId="15" fontId="65" fillId="0" borderId="339" xfId="0" applyNumberFormat="1" applyFont="1" applyBorder="1" applyAlignment="1">
      <alignment horizontal="center" vertical="center"/>
    </xf>
    <xf numFmtId="0" fontId="65" fillId="0" borderId="339" xfId="0" applyFont="1" applyBorder="1" applyAlignment="1">
      <alignment horizontal="center" vertical="center"/>
    </xf>
    <xf numFmtId="3" fontId="65" fillId="0" borderId="336" xfId="0" applyNumberFormat="1" applyFont="1" applyBorder="1" applyAlignment="1">
      <alignment horizontal="center" vertical="center"/>
    </xf>
    <xf numFmtId="0" fontId="65" fillId="0" borderId="360" xfId="0" applyFont="1" applyBorder="1" applyAlignment="1">
      <alignment horizontal="center" vertical="center"/>
    </xf>
    <xf numFmtId="0" fontId="51" fillId="28" borderId="239" xfId="0" applyFont="1" applyFill="1" applyBorder="1" applyAlignment="1">
      <alignment horizontal="center" vertical="center"/>
    </xf>
    <xf numFmtId="3" fontId="65" fillId="0" borderId="339" xfId="0" applyNumberFormat="1" applyFont="1" applyBorder="1" applyAlignment="1">
      <alignment horizontal="center" vertical="center"/>
    </xf>
    <xf numFmtId="3" fontId="65" fillId="0" borderId="333" xfId="0" applyNumberFormat="1" applyFont="1" applyBorder="1" applyAlignment="1">
      <alignment horizontal="center" vertical="center"/>
    </xf>
    <xf numFmtId="0" fontId="51" fillId="27" borderId="239" xfId="0" applyFont="1" applyFill="1" applyBorder="1" applyAlignment="1">
      <alignment horizontal="center" vertical="center" wrapText="1"/>
    </xf>
    <xf numFmtId="0" fontId="51" fillId="27" borderId="213" xfId="0" applyFont="1" applyFill="1" applyBorder="1" applyAlignment="1">
      <alignment horizontal="center" vertical="center" wrapText="1"/>
    </xf>
    <xf numFmtId="0" fontId="65" fillId="0" borderId="358" xfId="0" applyFont="1" applyBorder="1" applyAlignment="1">
      <alignment horizontal="center" vertical="center"/>
    </xf>
    <xf numFmtId="0" fontId="63" fillId="26" borderId="505" xfId="0" applyFont="1" applyFill="1" applyBorder="1" applyAlignment="1">
      <alignment horizontal="center" vertical="center"/>
    </xf>
    <xf numFmtId="0" fontId="65" fillId="0" borderId="501" xfId="0" applyFont="1" applyBorder="1" applyAlignment="1">
      <alignment horizontal="center" vertical="center"/>
    </xf>
    <xf numFmtId="0" fontId="26" fillId="16" borderId="103" xfId="0" applyFont="1" applyFill="1" applyBorder="1" applyAlignment="1">
      <alignment horizontal="center" vertical="center" wrapText="1"/>
    </xf>
    <xf numFmtId="0" fontId="26" fillId="16" borderId="94" xfId="0" applyFont="1" applyFill="1" applyBorder="1" applyAlignment="1">
      <alignment horizontal="center" vertical="center" wrapText="1"/>
    </xf>
    <xf numFmtId="0" fontId="27" fillId="0" borderId="93" xfId="0" applyFont="1" applyBorder="1" applyAlignment="1" applyProtection="1">
      <alignment horizontal="center" vertical="center" wrapText="1"/>
      <protection locked="0"/>
    </xf>
    <xf numFmtId="0" fontId="27" fillId="0" borderId="86" xfId="0" applyFont="1" applyBorder="1" applyAlignment="1" applyProtection="1">
      <alignment horizontal="center" vertical="center" wrapText="1"/>
      <protection locked="0"/>
    </xf>
    <xf numFmtId="0" fontId="27" fillId="0" borderId="87" xfId="0" applyFont="1" applyBorder="1" applyAlignment="1" applyProtection="1">
      <alignment horizontal="center" vertical="center" wrapText="1"/>
      <protection locked="0"/>
    </xf>
    <xf numFmtId="0" fontId="26" fillId="16" borderId="98" xfId="0" applyFont="1" applyFill="1" applyBorder="1" applyAlignment="1">
      <alignment horizontal="center" vertical="center" wrapText="1"/>
    </xf>
    <xf numFmtId="0" fontId="26" fillId="16" borderId="83" xfId="0" applyFont="1" applyFill="1" applyBorder="1" applyAlignment="1">
      <alignment horizontal="center" vertical="center" wrapText="1"/>
    </xf>
    <xf numFmtId="0" fontId="27" fillId="0" borderId="93" xfId="0" applyFont="1" applyBorder="1" applyAlignment="1" applyProtection="1">
      <alignment horizontal="center" vertical="center"/>
      <protection locked="0"/>
    </xf>
    <xf numFmtId="0" fontId="27" fillId="0" borderId="86" xfId="0" applyFont="1" applyBorder="1" applyAlignment="1" applyProtection="1">
      <alignment horizontal="center" vertical="center"/>
      <protection locked="0"/>
    </xf>
    <xf numFmtId="0" fontId="27" fillId="0" borderId="87" xfId="0" applyFont="1" applyBorder="1" applyAlignment="1" applyProtection="1">
      <alignment horizontal="center" vertical="center"/>
      <protection locked="0"/>
    </xf>
    <xf numFmtId="0" fontId="27" fillId="0" borderId="148" xfId="0" applyFont="1" applyBorder="1" applyAlignment="1" applyProtection="1">
      <alignment horizontal="center" vertical="center"/>
      <protection locked="0"/>
    </xf>
    <xf numFmtId="0" fontId="27" fillId="0" borderId="88" xfId="0" applyFont="1" applyBorder="1" applyAlignment="1" applyProtection="1">
      <alignment horizontal="center" vertical="center"/>
      <protection locked="0"/>
    </xf>
    <xf numFmtId="0" fontId="27" fillId="0" borderId="89" xfId="0" applyFont="1" applyBorder="1" applyAlignment="1" applyProtection="1">
      <alignment horizontal="center" vertical="center"/>
      <protection locked="0"/>
    </xf>
    <xf numFmtId="0" fontId="26" fillId="16" borderId="99" xfId="0" applyFont="1" applyFill="1" applyBorder="1" applyAlignment="1">
      <alignment horizontal="center" vertical="center" wrapText="1"/>
    </xf>
    <xf numFmtId="0" fontId="26" fillId="16" borderId="100" xfId="0" applyFont="1" applyFill="1" applyBorder="1" applyAlignment="1">
      <alignment horizontal="center" vertical="center" wrapText="1"/>
    </xf>
    <xf numFmtId="167" fontId="27" fillId="2" borderId="127" xfId="0" applyNumberFormat="1" applyFont="1" applyFill="1" applyBorder="1" applyAlignment="1" applyProtection="1">
      <alignment horizontal="center" vertical="center"/>
      <protection locked="0"/>
    </xf>
    <xf numFmtId="167" fontId="27" fillId="2" borderId="0" xfId="0" applyNumberFormat="1" applyFont="1" applyFill="1" applyAlignment="1" applyProtection="1">
      <alignment horizontal="center" vertical="center"/>
      <protection locked="0"/>
    </xf>
    <xf numFmtId="167" fontId="27" fillId="2" borderId="15" xfId="0" applyNumberFormat="1" applyFont="1" applyFill="1" applyBorder="1" applyAlignment="1" applyProtection="1">
      <alignment horizontal="center" vertical="center"/>
      <protection locked="0"/>
    </xf>
    <xf numFmtId="167" fontId="27" fillId="2" borderId="127" xfId="0" applyNumberFormat="1" applyFont="1" applyFill="1" applyBorder="1" applyAlignment="1">
      <alignment horizontal="center" vertical="center"/>
    </xf>
    <xf numFmtId="167" fontId="27" fillId="2" borderId="0" xfId="0" applyNumberFormat="1" applyFont="1" applyFill="1" applyAlignment="1">
      <alignment horizontal="center" vertical="center"/>
    </xf>
    <xf numFmtId="167" fontId="27" fillId="2" borderId="15" xfId="0" applyNumberFormat="1" applyFont="1" applyFill="1" applyBorder="1" applyAlignment="1">
      <alignment horizontal="center" vertical="center"/>
    </xf>
    <xf numFmtId="169" fontId="27" fillId="2" borderId="145" xfId="0" applyNumberFormat="1" applyFont="1" applyFill="1" applyBorder="1" applyAlignment="1">
      <alignment horizontal="center" vertical="center"/>
    </xf>
    <xf numFmtId="169" fontId="27" fillId="2" borderId="56" xfId="0" applyNumberFormat="1" applyFont="1" applyFill="1" applyBorder="1" applyAlignment="1">
      <alignment horizontal="center" vertical="center"/>
    </xf>
    <xf numFmtId="169" fontId="27" fillId="2" borderId="77" xfId="0" applyNumberFormat="1" applyFont="1" applyFill="1" applyBorder="1" applyAlignment="1">
      <alignment horizontal="center" vertical="center"/>
    </xf>
    <xf numFmtId="172" fontId="28" fillId="2" borderId="127" xfId="0" applyNumberFormat="1" applyFont="1" applyFill="1" applyBorder="1" applyAlignment="1" applyProtection="1">
      <alignment horizontal="center" vertical="center"/>
      <protection locked="0"/>
    </xf>
    <xf numFmtId="172" fontId="28" fillId="2" borderId="0" xfId="0" applyNumberFormat="1" applyFont="1" applyFill="1" applyAlignment="1" applyProtection="1">
      <alignment horizontal="center" vertical="center"/>
      <protection locked="0"/>
    </xf>
    <xf numFmtId="172" fontId="28" fillId="2" borderId="15" xfId="0" applyNumberFormat="1" applyFont="1" applyFill="1" applyBorder="1" applyAlignment="1" applyProtection="1">
      <alignment horizontal="center" vertical="center"/>
      <protection locked="0"/>
    </xf>
    <xf numFmtId="0" fontId="25" fillId="16" borderId="56" xfId="0" applyFont="1" applyFill="1" applyBorder="1" applyAlignment="1">
      <alignment horizontal="center" vertical="center"/>
    </xf>
    <xf numFmtId="0" fontId="32" fillId="14" borderId="257" xfId="0" applyFont="1" applyFill="1" applyBorder="1" applyAlignment="1">
      <alignment horizontal="center" vertical="center" wrapText="1"/>
    </xf>
    <xf numFmtId="0" fontId="32" fillId="14" borderId="67" xfId="0" applyFont="1" applyFill="1" applyBorder="1" applyAlignment="1">
      <alignment horizontal="center" vertical="center" wrapText="1"/>
    </xf>
    <xf numFmtId="0" fontId="39" fillId="16" borderId="8" xfId="0" applyFont="1" applyFill="1" applyBorder="1" applyAlignment="1">
      <alignment horizontal="center"/>
    </xf>
    <xf numFmtId="0" fontId="39" fillId="16" borderId="9" xfId="0" applyFont="1" applyFill="1" applyBorder="1" applyAlignment="1">
      <alignment horizontal="center"/>
    </xf>
    <xf numFmtId="0" fontId="0" fillId="0" borderId="431" xfId="0" applyBorder="1" applyAlignment="1">
      <alignment horizontal="center" vertical="center"/>
    </xf>
    <xf numFmtId="0" fontId="0" fillId="0" borderId="432" xfId="0" applyBorder="1" applyAlignment="1">
      <alignment horizontal="center" vertical="center"/>
    </xf>
    <xf numFmtId="0" fontId="0" fillId="0" borderId="438" xfId="0" applyBorder="1" applyAlignment="1">
      <alignment horizontal="center" vertical="center"/>
    </xf>
    <xf numFmtId="0" fontId="39" fillId="16" borderId="383" xfId="0" applyFont="1" applyFill="1" applyBorder="1" applyAlignment="1">
      <alignment horizontal="center"/>
    </xf>
    <xf numFmtId="0" fontId="39" fillId="16" borderId="144" xfId="0" applyFont="1" applyFill="1" applyBorder="1" applyAlignment="1">
      <alignment horizontal="center"/>
    </xf>
    <xf numFmtId="0" fontId="39" fillId="16" borderId="435" xfId="0" applyFont="1" applyFill="1" applyBorder="1" applyAlignment="1">
      <alignment horizontal="center"/>
    </xf>
    <xf numFmtId="0" fontId="39" fillId="16" borderId="447" xfId="0" applyFont="1" applyFill="1" applyBorder="1" applyAlignment="1">
      <alignment horizontal="center"/>
    </xf>
    <xf numFmtId="0" fontId="39" fillId="16" borderId="458" xfId="0" applyFont="1" applyFill="1" applyBorder="1" applyAlignment="1">
      <alignment horizontal="center"/>
    </xf>
    <xf numFmtId="0" fontId="39" fillId="16" borderId="459" xfId="0" applyFont="1" applyFill="1" applyBorder="1" applyAlignment="1">
      <alignment horizontal="center"/>
    </xf>
    <xf numFmtId="0" fontId="39" fillId="16" borderId="387" xfId="0" applyFont="1" applyFill="1" applyBorder="1" applyAlignment="1">
      <alignment horizontal="center"/>
    </xf>
    <xf numFmtId="0" fontId="39" fillId="16" borderId="444" xfId="0" applyFont="1" applyFill="1" applyBorder="1" applyAlignment="1">
      <alignment horizontal="center"/>
    </xf>
    <xf numFmtId="0" fontId="39" fillId="16" borderId="460" xfId="0" applyFont="1" applyFill="1" applyBorder="1" applyAlignment="1">
      <alignment horizontal="center"/>
    </xf>
    <xf numFmtId="0" fontId="39" fillId="16" borderId="388" xfId="0" applyFont="1" applyFill="1" applyBorder="1" applyAlignment="1">
      <alignment horizontal="center"/>
    </xf>
    <xf numFmtId="0" fontId="39" fillId="16" borderId="461" xfId="0" applyFont="1" applyFill="1" applyBorder="1" applyAlignment="1">
      <alignment horizontal="center"/>
    </xf>
    <xf numFmtId="0" fontId="39" fillId="16" borderId="7" xfId="0" applyFont="1" applyFill="1" applyBorder="1" applyAlignment="1">
      <alignment horizontal="center"/>
    </xf>
    <xf numFmtId="0" fontId="0" fillId="0" borderId="0" xfId="0" applyAlignment="1">
      <alignment horizontal="center"/>
    </xf>
    <xf numFmtId="165" fontId="2" fillId="36" borderId="541" xfId="1" applyNumberFormat="1" applyFont="1" applyFill="1" applyBorder="1" applyAlignment="1" applyProtection="1">
      <alignment horizontal="right" vertical="center"/>
    </xf>
    <xf numFmtId="165" fontId="2" fillId="36" borderId="542" xfId="1" applyNumberFormat="1" applyFont="1" applyFill="1" applyBorder="1" applyAlignment="1" applyProtection="1">
      <alignment horizontal="right" vertical="center"/>
    </xf>
    <xf numFmtId="165" fontId="188" fillId="40" borderId="541" xfId="1" applyNumberFormat="1" applyFont="1" applyFill="1" applyBorder="1" applyAlignment="1" applyProtection="1">
      <alignment horizontal="right" vertical="center"/>
    </xf>
    <xf numFmtId="165" fontId="188" fillId="40" borderId="542" xfId="1" applyNumberFormat="1" applyFont="1" applyFill="1" applyBorder="1" applyAlignment="1" applyProtection="1">
      <alignment horizontal="right" vertical="center"/>
    </xf>
    <xf numFmtId="0" fontId="67" fillId="0" borderId="0" xfId="0" applyFont="1" applyAlignment="1">
      <alignment horizontal="center" vertical="center" wrapText="1"/>
    </xf>
    <xf numFmtId="0" fontId="67" fillId="0" borderId="218" xfId="0" applyFont="1" applyBorder="1" applyAlignment="1">
      <alignment horizontal="center" vertical="center" wrapText="1"/>
    </xf>
    <xf numFmtId="0" fontId="0" fillId="0" borderId="257"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84" xfId="0" applyBorder="1" applyAlignment="1">
      <alignment horizontal="left" vertical="center" wrapText="1"/>
    </xf>
    <xf numFmtId="0" fontId="0" fillId="0" borderId="385" xfId="0" applyBorder="1" applyAlignment="1">
      <alignment horizontal="left" vertical="center" wrapText="1"/>
    </xf>
    <xf numFmtId="0" fontId="0" fillId="0" borderId="386" xfId="0" applyBorder="1" applyAlignment="1">
      <alignment horizontal="left" vertical="center" wrapText="1"/>
    </xf>
    <xf numFmtId="0" fontId="63" fillId="14" borderId="206" xfId="0" applyFont="1" applyFill="1" applyBorder="1" applyAlignment="1">
      <alignment horizontal="center" vertical="center" wrapText="1"/>
    </xf>
    <xf numFmtId="0" fontId="63" fillId="14" borderId="204" xfId="0" applyFont="1" applyFill="1" applyBorder="1" applyAlignment="1">
      <alignment horizontal="center" vertical="center" wrapText="1"/>
    </xf>
    <xf numFmtId="0" fontId="52" fillId="0" borderId="241" xfId="0" applyFont="1" applyBorder="1" applyAlignment="1">
      <alignment horizontal="center" vertical="center" wrapText="1"/>
    </xf>
    <xf numFmtId="0" fontId="52" fillId="0" borderId="242" xfId="0" applyFont="1" applyBorder="1" applyAlignment="1">
      <alignment horizontal="center" vertical="center" wrapText="1"/>
    </xf>
    <xf numFmtId="0" fontId="66" fillId="26" borderId="189" xfId="0" applyFont="1" applyFill="1" applyBorder="1" applyAlignment="1">
      <alignment horizontal="center" vertical="center"/>
    </xf>
    <xf numFmtId="0" fontId="66" fillId="26" borderId="0" xfId="0" applyFont="1" applyFill="1" applyAlignment="1">
      <alignment horizontal="center" vertical="center"/>
    </xf>
    <xf numFmtId="0" fontId="71" fillId="0" borderId="540" xfId="0" applyFont="1" applyBorder="1" applyAlignment="1">
      <alignment horizontal="center" vertical="center" wrapText="1"/>
    </xf>
    <xf numFmtId="0" fontId="71" fillId="0" borderId="487" xfId="0" applyFont="1" applyBorder="1" applyAlignment="1">
      <alignment horizontal="center" vertical="center" wrapText="1"/>
    </xf>
    <xf numFmtId="0" fontId="66" fillId="26" borderId="393" xfId="0" applyFont="1" applyFill="1" applyBorder="1" applyAlignment="1">
      <alignment horizontal="center" vertical="center" wrapText="1"/>
    </xf>
    <xf numFmtId="0" fontId="66" fillId="26" borderId="391" xfId="0" applyFont="1" applyFill="1" applyBorder="1" applyAlignment="1">
      <alignment horizontal="center" vertical="center" wrapText="1"/>
    </xf>
    <xf numFmtId="0" fontId="66" fillId="26" borderId="392" xfId="0" applyFont="1" applyFill="1" applyBorder="1" applyAlignment="1">
      <alignment horizontal="center" vertical="center" wrapText="1"/>
    </xf>
    <xf numFmtId="15" fontId="25" fillId="18" borderId="0" xfId="0" applyNumberFormat="1" applyFont="1" applyFill="1" applyAlignment="1">
      <alignment horizontal="center" vertical="center"/>
    </xf>
    <xf numFmtId="0" fontId="66" fillId="26" borderId="257" xfId="0" applyFont="1" applyFill="1" applyBorder="1" applyAlignment="1">
      <alignment horizontal="center" vertical="center" wrapText="1"/>
    </xf>
    <xf numFmtId="0" fontId="66" fillId="26" borderId="66" xfId="0" applyFont="1" applyFill="1" applyBorder="1" applyAlignment="1">
      <alignment horizontal="center" vertical="center" wrapText="1"/>
    </xf>
    <xf numFmtId="0" fontId="66" fillId="26" borderId="67" xfId="0" applyFont="1" applyFill="1" applyBorder="1" applyAlignment="1">
      <alignment horizontal="center" vertical="center" wrapText="1"/>
    </xf>
    <xf numFmtId="0" fontId="74" fillId="20" borderId="544" xfId="0" applyFont="1" applyFill="1" applyBorder="1" applyAlignment="1">
      <alignment horizontal="center" vertical="center" wrapText="1"/>
    </xf>
    <xf numFmtId="0" fontId="74" fillId="20" borderId="88" xfId="0" applyFont="1" applyFill="1" applyBorder="1" applyAlignment="1">
      <alignment horizontal="center" vertical="center" wrapText="1"/>
    </xf>
    <xf numFmtId="43" fontId="209" fillId="20" borderId="88" xfId="1" applyFont="1" applyFill="1" applyBorder="1" applyAlignment="1">
      <alignment horizontal="center" vertical="center" wrapText="1"/>
    </xf>
    <xf numFmtId="43" fontId="209" fillId="20" borderId="547" xfId="1" applyFont="1" applyFill="1" applyBorder="1" applyAlignment="1">
      <alignment horizontal="center" vertical="center" wrapText="1"/>
    </xf>
    <xf numFmtId="0" fontId="66" fillId="42" borderId="544" xfId="0" applyFont="1" applyFill="1" applyBorder="1" applyAlignment="1">
      <alignment horizontal="center" vertical="center" wrapText="1"/>
    </xf>
    <xf numFmtId="0" fontId="66" fillId="42" borderId="89" xfId="0" applyFont="1" applyFill="1" applyBorder="1" applyAlignment="1">
      <alignment horizontal="center" vertical="center" wrapText="1"/>
    </xf>
    <xf numFmtId="0" fontId="74" fillId="20" borderId="89" xfId="0" applyFont="1" applyFill="1" applyBorder="1" applyAlignment="1">
      <alignment horizontal="center" vertical="center" wrapText="1"/>
    </xf>
    <xf numFmtId="0" fontId="74" fillId="0" borderId="544" xfId="0" applyFont="1" applyBorder="1" applyAlignment="1">
      <alignment horizontal="center" vertical="center" wrapText="1"/>
    </xf>
    <xf numFmtId="0" fontId="74" fillId="0" borderId="88" xfId="0" applyFont="1" applyBorder="1" applyAlignment="1">
      <alignment horizontal="center" vertical="center" wrapText="1"/>
    </xf>
    <xf numFmtId="0" fontId="74" fillId="0" borderId="89" xfId="0" applyFont="1" applyBorder="1" applyAlignment="1">
      <alignment horizontal="center" vertical="center" wrapText="1"/>
    </xf>
    <xf numFmtId="0" fontId="66" fillId="42" borderId="88" xfId="0" applyFont="1" applyFill="1" applyBorder="1" applyAlignment="1">
      <alignment horizontal="center" vertical="center" wrapText="1"/>
    </xf>
    <xf numFmtId="37" fontId="74" fillId="0" borderId="88" xfId="1" applyNumberFormat="1" applyFont="1" applyBorder="1" applyAlignment="1">
      <alignment vertical="center" wrapText="1"/>
    </xf>
    <xf numFmtId="37" fontId="74" fillId="0" borderId="89" xfId="1" applyNumberFormat="1" applyFont="1" applyBorder="1" applyAlignment="1">
      <alignment vertical="center" wrapText="1"/>
    </xf>
    <xf numFmtId="0" fontId="89" fillId="16" borderId="257" xfId="0" applyFont="1" applyFill="1" applyBorder="1" applyAlignment="1">
      <alignment horizontal="center" vertical="center" wrapText="1"/>
    </xf>
    <xf numFmtId="0" fontId="89" fillId="16" borderId="66" xfId="0" applyFont="1" applyFill="1" applyBorder="1" applyAlignment="1">
      <alignment horizontal="center" vertical="center" wrapText="1"/>
    </xf>
    <xf numFmtId="0" fontId="90" fillId="16" borderId="66" xfId="0" applyFont="1" applyFill="1" applyBorder="1" applyAlignment="1">
      <alignment horizontal="center" vertical="center" wrapText="1"/>
    </xf>
    <xf numFmtId="0" fontId="90" fillId="16" borderId="66" xfId="0" applyFont="1" applyFill="1" applyBorder="1" applyAlignment="1">
      <alignment horizontal="center" vertical="center"/>
    </xf>
    <xf numFmtId="0" fontId="90" fillId="16" borderId="67" xfId="0" applyFont="1" applyFill="1" applyBorder="1" applyAlignment="1">
      <alignment horizontal="center" vertical="center"/>
    </xf>
    <xf numFmtId="0" fontId="90" fillId="16" borderId="73" xfId="0" applyFont="1" applyFill="1" applyBorder="1" applyAlignment="1">
      <alignment horizontal="center" vertical="center" wrapText="1"/>
    </xf>
    <xf numFmtId="0" fontId="90" fillId="16" borderId="0" xfId="0" applyFont="1" applyFill="1" applyAlignment="1">
      <alignment horizontal="center" vertical="center" wrapText="1"/>
    </xf>
    <xf numFmtId="0" fontId="90" fillId="16" borderId="0" xfId="0" applyFont="1" applyFill="1" applyAlignment="1">
      <alignment horizontal="center" vertical="center"/>
    </xf>
    <xf numFmtId="0" fontId="90" fillId="16" borderId="72" xfId="0" applyFont="1" applyFill="1" applyBorder="1" applyAlignment="1">
      <alignment horizontal="center" vertical="center"/>
    </xf>
    <xf numFmtId="0" fontId="90" fillId="16" borderId="384" xfId="0" applyFont="1" applyFill="1" applyBorder="1" applyAlignment="1">
      <alignment horizontal="center" vertical="center" wrapText="1"/>
    </xf>
    <xf numFmtId="0" fontId="90" fillId="16" borderId="385" xfId="0" applyFont="1" applyFill="1" applyBorder="1" applyAlignment="1">
      <alignment horizontal="center" vertical="center" wrapText="1"/>
    </xf>
    <xf numFmtId="0" fontId="90" fillId="16" borderId="385" xfId="0" applyFont="1" applyFill="1" applyBorder="1" applyAlignment="1">
      <alignment horizontal="center" vertical="center"/>
    </xf>
    <xf numFmtId="0" fontId="90" fillId="16" borderId="386" xfId="0" applyFont="1" applyFill="1" applyBorder="1" applyAlignment="1">
      <alignment horizontal="center" vertical="center"/>
    </xf>
    <xf numFmtId="0" fontId="91" fillId="2" borderId="66" xfId="0" applyFont="1" applyFill="1" applyBorder="1" applyAlignment="1">
      <alignment vertical="center"/>
    </xf>
    <xf numFmtId="0" fontId="92" fillId="16" borderId="393" xfId="0" applyFont="1" applyFill="1" applyBorder="1" applyAlignment="1">
      <alignment horizontal="center" vertical="center" wrapText="1"/>
    </xf>
    <xf numFmtId="0" fontId="92" fillId="16" borderId="391" xfId="0" applyFont="1" applyFill="1" applyBorder="1" applyAlignment="1">
      <alignment horizontal="center" vertical="center" wrapText="1"/>
    </xf>
    <xf numFmtId="0" fontId="92" fillId="16" borderId="392" xfId="0" applyFont="1" applyFill="1" applyBorder="1" applyAlignment="1">
      <alignment horizontal="center" vertical="center" wrapText="1"/>
    </xf>
    <xf numFmtId="0" fontId="93" fillId="0" borderId="393" xfId="0" applyFont="1" applyBorder="1" applyAlignment="1" applyProtection="1">
      <alignment horizontal="center" vertical="center"/>
      <protection locked="0"/>
    </xf>
    <xf numFmtId="0" fontId="93" fillId="0" borderId="391" xfId="0" applyFont="1" applyBorder="1" applyAlignment="1" applyProtection="1">
      <alignment horizontal="center" vertical="center"/>
      <protection locked="0"/>
    </xf>
    <xf numFmtId="0" fontId="93" fillId="0" borderId="392" xfId="0" applyFont="1" applyBorder="1" applyAlignment="1" applyProtection="1">
      <alignment horizontal="center" vertical="center"/>
      <protection locked="0"/>
    </xf>
    <xf numFmtId="0" fontId="93" fillId="0" borderId="393" xfId="1" applyNumberFormat="1" applyFont="1" applyBorder="1" applyAlignment="1" applyProtection="1">
      <alignment horizontal="center" vertical="center" wrapText="1"/>
      <protection locked="0"/>
    </xf>
    <xf numFmtId="0" fontId="93" fillId="0" borderId="391" xfId="1" applyNumberFormat="1" applyFont="1" applyBorder="1" applyAlignment="1" applyProtection="1">
      <alignment horizontal="center" vertical="center" wrapText="1"/>
      <protection locked="0"/>
    </xf>
    <xf numFmtId="0" fontId="93" fillId="0" borderId="392" xfId="1" applyNumberFormat="1" applyFont="1" applyBorder="1" applyAlignment="1" applyProtection="1">
      <alignment horizontal="center" vertical="center" wrapText="1"/>
      <protection locked="0"/>
    </xf>
    <xf numFmtId="182" fontId="93" fillId="0" borderId="393" xfId="0" applyNumberFormat="1" applyFont="1" applyBorder="1" applyAlignment="1" applyProtection="1">
      <alignment horizontal="center" vertical="center"/>
      <protection locked="0"/>
    </xf>
    <xf numFmtId="182" fontId="93" fillId="0" borderId="391" xfId="0" applyNumberFormat="1" applyFont="1" applyBorder="1" applyAlignment="1" applyProtection="1">
      <alignment horizontal="center" vertical="center"/>
      <protection locked="0"/>
    </xf>
    <xf numFmtId="182" fontId="93" fillId="0" borderId="392" xfId="0" applyNumberFormat="1" applyFont="1" applyBorder="1" applyAlignment="1" applyProtection="1">
      <alignment horizontal="center" vertical="center"/>
      <protection locked="0"/>
    </xf>
    <xf numFmtId="0" fontId="92" fillId="16" borderId="428" xfId="0" applyFont="1" applyFill="1" applyBorder="1" applyAlignment="1">
      <alignment horizontal="center" vertical="center"/>
    </xf>
    <xf numFmtId="0" fontId="92" fillId="16" borderId="3" xfId="0" applyFont="1" applyFill="1" applyBorder="1" applyAlignment="1">
      <alignment horizontal="center" vertical="center"/>
    </xf>
    <xf numFmtId="0" fontId="94" fillId="0" borderId="8" xfId="0" applyFont="1" applyBorder="1" applyAlignment="1">
      <alignment horizontal="center" vertical="center" wrapText="1"/>
    </xf>
    <xf numFmtId="0" fontId="94" fillId="0" borderId="429" xfId="0" applyFont="1" applyBorder="1" applyAlignment="1">
      <alignment horizontal="center" vertical="center" wrapText="1"/>
    </xf>
    <xf numFmtId="0" fontId="94" fillId="0" borderId="430" xfId="0" applyFont="1" applyBorder="1" applyAlignment="1">
      <alignment horizontal="center" vertical="center" wrapText="1"/>
    </xf>
    <xf numFmtId="0" fontId="94" fillId="0" borderId="12" xfId="0" applyFont="1" applyBorder="1" applyAlignment="1">
      <alignment horizontal="left" vertical="center" wrapText="1"/>
    </xf>
    <xf numFmtId="0" fontId="94" fillId="0" borderId="429" xfId="0" applyFont="1" applyBorder="1" applyAlignment="1">
      <alignment horizontal="left" vertical="center" wrapText="1"/>
    </xf>
    <xf numFmtId="0" fontId="94" fillId="0" borderId="430" xfId="0" applyFont="1" applyBorder="1" applyAlignment="1">
      <alignment horizontal="left" vertical="center" wrapText="1"/>
    </xf>
    <xf numFmtId="0" fontId="95" fillId="0" borderId="4" xfId="0" applyFont="1" applyBorder="1" applyAlignment="1">
      <alignment horizontal="center" vertical="center"/>
    </xf>
    <xf numFmtId="0" fontId="95" fillId="0" borderId="54" xfId="0" applyFont="1" applyBorder="1" applyAlignment="1">
      <alignment horizontal="center" vertical="center"/>
    </xf>
    <xf numFmtId="0" fontId="92" fillId="16" borderId="381" xfId="0" applyFont="1" applyFill="1" applyBorder="1" applyAlignment="1">
      <alignment horizontal="center" vertical="center"/>
    </xf>
    <xf numFmtId="0" fontId="92" fillId="16" borderId="88" xfId="0" applyFont="1" applyFill="1" applyBorder="1" applyAlignment="1">
      <alignment horizontal="center" vertical="center"/>
    </xf>
    <xf numFmtId="0" fontId="94" fillId="0" borderId="383" xfId="0" applyFont="1" applyBorder="1" applyAlignment="1">
      <alignment horizontal="center" vertical="center" wrapText="1"/>
    </xf>
    <xf numFmtId="0" fontId="94" fillId="0" borderId="177" xfId="0" applyFont="1" applyBorder="1" applyAlignment="1">
      <alignment horizontal="center" vertical="center" wrapText="1"/>
    </xf>
    <xf numFmtId="0" fontId="94" fillId="0" borderId="387" xfId="0" applyFont="1" applyBorder="1" applyAlignment="1">
      <alignment horizontal="center" vertical="center" wrapText="1"/>
    </xf>
    <xf numFmtId="0" fontId="94" fillId="0" borderId="89" xfId="0" applyFont="1" applyBorder="1" applyAlignment="1">
      <alignment horizontal="left" vertical="center" wrapText="1"/>
    </xf>
    <xf numFmtId="0" fontId="94" fillId="0" borderId="177" xfId="0" applyFont="1" applyBorder="1" applyAlignment="1">
      <alignment horizontal="left" vertical="center" wrapText="1"/>
    </xf>
    <xf numFmtId="0" fontId="94" fillId="0" borderId="387" xfId="0" applyFont="1" applyBorder="1" applyAlignment="1">
      <alignment horizontal="left" vertical="center" wrapText="1"/>
    </xf>
    <xf numFmtId="0" fontId="95" fillId="0" borderId="382" xfId="0" applyFont="1" applyBorder="1" applyAlignment="1">
      <alignment horizontal="center" vertical="center"/>
    </xf>
    <xf numFmtId="0" fontId="95" fillId="0" borderId="55" xfId="0" applyFont="1" applyBorder="1" applyAlignment="1">
      <alignment horizontal="center" vertical="center"/>
    </xf>
    <xf numFmtId="0" fontId="93" fillId="2" borderId="0" xfId="0" applyFont="1" applyFill="1" applyAlignment="1">
      <alignment horizontal="center" vertical="top"/>
    </xf>
    <xf numFmtId="0" fontId="92" fillId="16" borderId="393" xfId="0" applyFont="1" applyFill="1" applyBorder="1" applyAlignment="1">
      <alignment horizontal="center" vertical="center"/>
    </xf>
    <xf numFmtId="0" fontId="92" fillId="16" borderId="391" xfId="0" applyFont="1" applyFill="1" applyBorder="1" applyAlignment="1">
      <alignment horizontal="center" vertical="center"/>
    </xf>
    <xf numFmtId="0" fontId="92" fillId="16" borderId="392" xfId="0" applyFont="1" applyFill="1" applyBorder="1" applyAlignment="1">
      <alignment horizontal="center" vertical="center"/>
    </xf>
    <xf numFmtId="0" fontId="93" fillId="0" borderId="393" xfId="0" applyFont="1" applyBorder="1" applyAlignment="1" applyProtection="1">
      <alignment horizontal="center" vertical="center" wrapText="1"/>
      <protection locked="0"/>
    </xf>
    <xf numFmtId="0" fontId="93" fillId="0" borderId="391" xfId="0" applyFont="1" applyBorder="1" applyAlignment="1" applyProtection="1">
      <alignment horizontal="center" vertical="center" wrapText="1"/>
      <protection locked="0"/>
    </xf>
    <xf numFmtId="0" fontId="93" fillId="0" borderId="392" xfId="0" applyFont="1" applyBorder="1" applyAlignment="1" applyProtection="1">
      <alignment horizontal="center" vertical="center" wrapText="1"/>
      <protection locked="0"/>
    </xf>
    <xf numFmtId="0" fontId="91" fillId="2" borderId="391" xfId="0" applyFont="1" applyFill="1" applyBorder="1" applyAlignment="1">
      <alignment horizontal="center"/>
    </xf>
    <xf numFmtId="0" fontId="91" fillId="2" borderId="66" xfId="0" applyFont="1" applyFill="1" applyBorder="1" applyAlignment="1">
      <alignment horizontal="center"/>
    </xf>
    <xf numFmtId="0" fontId="101" fillId="2" borderId="144" xfId="11" applyFont="1" applyFill="1" applyBorder="1" applyAlignment="1">
      <alignment horizontal="left" vertical="center" wrapText="1"/>
    </xf>
    <xf numFmtId="0" fontId="101" fillId="2" borderId="88" xfId="11" applyFont="1" applyFill="1" applyBorder="1" applyAlignment="1">
      <alignment horizontal="left" vertical="center" wrapText="1"/>
    </xf>
    <xf numFmtId="0" fontId="101" fillId="2" borderId="89" xfId="11" applyFont="1" applyFill="1" applyBorder="1" applyAlignment="1">
      <alignment horizontal="left" vertical="center" wrapText="1"/>
    </xf>
    <xf numFmtId="0" fontId="99" fillId="39" borderId="96" xfId="0" applyFont="1" applyFill="1" applyBorder="1" applyAlignment="1">
      <alignment horizontal="center" vertical="center" wrapText="1"/>
    </xf>
    <xf numFmtId="0" fontId="99" fillId="39" borderId="16" xfId="0" applyFont="1" applyFill="1" applyBorder="1" applyAlignment="1">
      <alignment horizontal="center" vertical="center" wrapText="1"/>
    </xf>
    <xf numFmtId="0" fontId="99" fillId="39" borderId="144" xfId="0" applyFont="1" applyFill="1" applyBorder="1" applyAlignment="1">
      <alignment horizontal="center" vertical="center" wrapText="1"/>
    </xf>
    <xf numFmtId="0" fontId="99" fillId="39" borderId="89" xfId="0" applyFont="1" applyFill="1" applyBorder="1" applyAlignment="1">
      <alignment horizontal="center" vertical="center" wrapText="1"/>
    </xf>
    <xf numFmtId="0" fontId="101" fillId="2" borderId="144" xfId="11" applyFont="1" applyFill="1" applyBorder="1" applyAlignment="1">
      <alignment vertical="center" wrapText="1"/>
    </xf>
    <xf numFmtId="0" fontId="101" fillId="2" borderId="88" xfId="11" applyFont="1" applyFill="1" applyBorder="1" applyAlignment="1">
      <alignment vertical="center" wrapText="1"/>
    </xf>
    <xf numFmtId="0" fontId="101" fillId="2" borderId="89" xfId="11" applyFont="1" applyFill="1" applyBorder="1" applyAlignment="1">
      <alignment vertical="center" wrapText="1"/>
    </xf>
    <xf numFmtId="0" fontId="92" fillId="16" borderId="433" xfId="0" applyFont="1" applyFill="1" applyBorder="1" applyAlignment="1">
      <alignment horizontal="center" vertical="center"/>
    </xf>
    <xf numFmtId="0" fontId="92" fillId="16" borderId="434" xfId="0" applyFont="1" applyFill="1" applyBorder="1" applyAlignment="1">
      <alignment horizontal="center" vertical="center"/>
    </xf>
    <xf numFmtId="0" fontId="94" fillId="0" borderId="435" xfId="0" applyFont="1" applyBorder="1" applyAlignment="1">
      <alignment horizontal="center" vertical="center" wrapText="1"/>
    </xf>
    <xf numFmtId="0" fontId="94" fillId="0" borderId="6" xfId="0" applyFont="1" applyBorder="1" applyAlignment="1">
      <alignment horizontal="center" vertical="center" wrapText="1"/>
    </xf>
    <xf numFmtId="0" fontId="94" fillId="0" borderId="7" xfId="0" applyFont="1" applyBorder="1" applyAlignment="1">
      <alignment horizontal="center" vertical="center" wrapText="1"/>
    </xf>
    <xf numFmtId="0" fontId="94" fillId="0" borderId="17" xfId="0" applyFont="1" applyBorder="1" applyAlignment="1">
      <alignment horizontal="left" vertical="center" wrapText="1"/>
    </xf>
    <xf numFmtId="0" fontId="94" fillId="0" borderId="6" xfId="0" applyFont="1" applyBorder="1" applyAlignment="1">
      <alignment horizontal="left" vertical="center" wrapText="1"/>
    </xf>
    <xf numFmtId="0" fontId="94" fillId="0" borderId="7" xfId="0" applyFont="1" applyBorder="1" applyAlignment="1">
      <alignment horizontal="left" vertical="center" wrapText="1"/>
    </xf>
    <xf numFmtId="0" fontId="95" fillId="0" borderId="436" xfId="0" applyFont="1" applyBorder="1" applyAlignment="1">
      <alignment horizontal="center" vertical="center"/>
    </xf>
    <xf numFmtId="0" fontId="95" fillId="0" borderId="437" xfId="0" applyFont="1" applyBorder="1" applyAlignment="1">
      <alignment horizontal="center" vertical="center"/>
    </xf>
    <xf numFmtId="0" fontId="91" fillId="2" borderId="385" xfId="0" applyFont="1" applyFill="1" applyBorder="1" applyAlignment="1">
      <alignment horizontal="center"/>
    </xf>
    <xf numFmtId="0" fontId="95" fillId="25" borderId="429" xfId="0" applyFont="1" applyFill="1" applyBorder="1" applyAlignment="1">
      <alignment horizontal="center" vertical="center"/>
    </xf>
    <xf numFmtId="0" fontId="95" fillId="25" borderId="9" xfId="0" applyFont="1" applyFill="1" applyBorder="1" applyAlignment="1">
      <alignment horizontal="center" vertical="center"/>
    </xf>
    <xf numFmtId="0" fontId="95" fillId="25" borderId="3" xfId="0" applyFont="1" applyFill="1" applyBorder="1" applyAlignment="1">
      <alignment horizontal="center" vertical="center"/>
    </xf>
    <xf numFmtId="0" fontId="95" fillId="25" borderId="12" xfId="0" applyFont="1" applyFill="1" applyBorder="1" applyAlignment="1">
      <alignment horizontal="center" vertical="center"/>
    </xf>
    <xf numFmtId="0" fontId="96" fillId="16" borderId="431" xfId="0" applyFont="1" applyFill="1" applyBorder="1" applyAlignment="1">
      <alignment horizontal="center" vertical="center" textRotation="90"/>
    </xf>
    <xf numFmtId="0" fontId="96" fillId="16" borderId="432" xfId="0" applyFont="1" applyFill="1" applyBorder="1" applyAlignment="1">
      <alignment horizontal="center" vertical="center" textRotation="90"/>
    </xf>
    <xf numFmtId="0" fontId="96" fillId="16" borderId="438" xfId="0" applyFont="1" applyFill="1" applyBorder="1" applyAlignment="1">
      <alignment horizontal="center" vertical="center" textRotation="90"/>
    </xf>
    <xf numFmtId="166" fontId="95" fillId="0" borderId="257" xfId="0" applyNumberFormat="1" applyFont="1" applyBorder="1" applyAlignment="1">
      <alignment horizontal="center" vertical="center"/>
    </xf>
    <xf numFmtId="0" fontId="95" fillId="0" borderId="67" xfId="0" applyFont="1" applyBorder="1" applyAlignment="1">
      <alignment horizontal="center" vertical="center"/>
    </xf>
    <xf numFmtId="0" fontId="95" fillId="0" borderId="73" xfId="0" applyFont="1" applyBorder="1" applyAlignment="1">
      <alignment horizontal="center" vertical="center"/>
    </xf>
    <xf numFmtId="0" fontId="95" fillId="0" borderId="72" xfId="0" applyFont="1" applyBorder="1" applyAlignment="1">
      <alignment horizontal="center" vertical="center"/>
    </xf>
    <xf numFmtId="0" fontId="95" fillId="0" borderId="384" xfId="0" applyFont="1" applyBorder="1" applyAlignment="1">
      <alignment horizontal="center" vertical="center"/>
    </xf>
    <xf numFmtId="0" fontId="95" fillId="0" borderId="386" xfId="0" applyFont="1" applyBorder="1" applyAlignment="1">
      <alignment horizontal="center" vertical="center"/>
    </xf>
    <xf numFmtId="2" fontId="95" fillId="0" borderId="382" xfId="0" applyNumberFormat="1" applyFont="1" applyBorder="1" applyAlignment="1">
      <alignment horizontal="center" vertical="center"/>
    </xf>
    <xf numFmtId="2" fontId="95" fillId="0" borderId="55" xfId="0" applyNumberFormat="1" applyFont="1" applyBorder="1" applyAlignment="1">
      <alignment horizontal="center" vertical="center"/>
    </xf>
    <xf numFmtId="0" fontId="99" fillId="39" borderId="177" xfId="0" applyFont="1" applyFill="1" applyBorder="1" applyAlignment="1">
      <alignment horizontal="center" vertical="center"/>
    </xf>
    <xf numFmtId="0" fontId="101" fillId="2" borderId="144" xfId="11" applyFont="1" applyFill="1" applyBorder="1" applyAlignment="1">
      <alignment horizontal="left" vertical="top" wrapText="1"/>
    </xf>
    <xf numFmtId="0" fontId="101" fillId="2" borderId="88" xfId="11" applyFont="1" applyFill="1" applyBorder="1" applyAlignment="1">
      <alignment horizontal="left" vertical="top" wrapText="1"/>
    </xf>
    <xf numFmtId="0" fontId="101" fillId="2" borderId="89" xfId="11" applyFont="1" applyFill="1" applyBorder="1" applyAlignment="1">
      <alignment horizontal="left" vertical="top" wrapText="1"/>
    </xf>
    <xf numFmtId="0" fontId="101" fillId="2" borderId="76" xfId="11" applyFont="1" applyFill="1" applyBorder="1" applyAlignment="1">
      <alignment horizontal="left" vertical="center" wrapText="1"/>
    </xf>
    <xf numFmtId="0" fontId="101" fillId="2" borderId="172" xfId="11" applyFont="1" applyFill="1" applyBorder="1" applyAlignment="1">
      <alignment horizontal="left" vertical="center" wrapText="1"/>
    </xf>
    <xf numFmtId="0" fontId="101" fillId="2" borderId="77" xfId="11" applyFont="1" applyFill="1" applyBorder="1" applyAlignment="1">
      <alignment horizontal="left" vertical="center" wrapText="1"/>
    </xf>
    <xf numFmtId="0" fontId="99" fillId="39" borderId="96" xfId="0" applyFont="1" applyFill="1" applyBorder="1" applyAlignment="1">
      <alignment horizontal="center" vertical="center"/>
    </xf>
    <xf numFmtId="0" fontId="99" fillId="39" borderId="441" xfId="0" applyFont="1" applyFill="1" applyBorder="1" applyAlignment="1">
      <alignment horizontal="center" vertical="center"/>
    </xf>
    <xf numFmtId="2" fontId="87" fillId="2" borderId="73" xfId="0" applyNumberFormat="1" applyFont="1" applyFill="1" applyBorder="1" applyAlignment="1">
      <alignment horizontal="right" vertical="center"/>
    </xf>
    <xf numFmtId="2" fontId="87" fillId="2" borderId="0" xfId="0" applyNumberFormat="1" applyFont="1" applyFill="1" applyAlignment="1">
      <alignment horizontal="right" vertical="center"/>
    </xf>
    <xf numFmtId="2" fontId="87" fillId="2" borderId="384" xfId="0" applyNumberFormat="1" applyFont="1" applyFill="1" applyBorder="1" applyAlignment="1">
      <alignment horizontal="right" vertical="center"/>
    </xf>
    <xf numFmtId="2" fontId="87" fillId="2" borderId="385" xfId="0" applyNumberFormat="1" applyFont="1" applyFill="1" applyBorder="1" applyAlignment="1">
      <alignment horizontal="right" vertical="center"/>
    </xf>
    <xf numFmtId="2" fontId="87" fillId="2" borderId="442" xfId="0" applyNumberFormat="1" applyFont="1" applyFill="1" applyBorder="1" applyAlignment="1">
      <alignment horizontal="left" vertical="center"/>
    </xf>
    <xf numFmtId="2" fontId="87" fillId="2" borderId="15" xfId="0" applyNumberFormat="1" applyFont="1" applyFill="1" applyBorder="1" applyAlignment="1">
      <alignment horizontal="left" vertical="center"/>
    </xf>
    <xf numFmtId="2" fontId="87" fillId="2" borderId="443" xfId="0" applyNumberFormat="1" applyFont="1" applyFill="1" applyBorder="1" applyAlignment="1">
      <alignment horizontal="left" vertical="center"/>
    </xf>
    <xf numFmtId="0" fontId="101" fillId="2" borderId="177" xfId="11" applyFont="1" applyFill="1" applyBorder="1" applyAlignment="1">
      <alignment horizontal="left" vertical="center" wrapText="1"/>
    </xf>
    <xf numFmtId="0" fontId="91" fillId="2" borderId="177" xfId="0" applyFont="1" applyFill="1" applyBorder="1" applyAlignment="1">
      <alignment horizontal="left" vertical="center" wrapText="1"/>
    </xf>
    <xf numFmtId="0" fontId="99" fillId="39" borderId="257" xfId="0" applyFont="1" applyFill="1" applyBorder="1" applyAlignment="1">
      <alignment horizontal="center" vertical="center"/>
    </xf>
    <xf numFmtId="0" fontId="99" fillId="39" borderId="66" xfId="0" applyFont="1" applyFill="1" applyBorder="1" applyAlignment="1">
      <alignment horizontal="center" vertical="center"/>
    </xf>
    <xf numFmtId="0" fontId="99" fillId="39" borderId="67" xfId="0" applyFont="1" applyFill="1" applyBorder="1" applyAlignment="1">
      <alignment vertical="center"/>
    </xf>
    <xf numFmtId="0" fontId="99" fillId="39" borderId="393" xfId="0" applyFont="1" applyFill="1" applyBorder="1" applyAlignment="1">
      <alignment horizontal="center" vertical="center"/>
    </xf>
    <xf numFmtId="0" fontId="99" fillId="39" borderId="391" xfId="0" applyFont="1" applyFill="1" applyBorder="1" applyAlignment="1">
      <alignment horizontal="center" vertical="center"/>
    </xf>
    <xf numFmtId="0" fontId="99" fillId="39" borderId="394" xfId="0" applyFont="1" applyFill="1" applyBorder="1" applyAlignment="1">
      <alignment horizontal="center" vertical="center"/>
    </xf>
    <xf numFmtId="0" fontId="87" fillId="13" borderId="384" xfId="0" applyFont="1" applyFill="1" applyBorder="1" applyAlignment="1">
      <alignment horizontal="center" vertical="center"/>
    </xf>
    <xf numFmtId="0" fontId="87" fillId="0" borderId="385" xfId="0" applyFont="1" applyBorder="1" applyAlignment="1">
      <alignment horizontal="center" vertical="center"/>
    </xf>
    <xf numFmtId="0" fontId="87" fillId="0" borderId="386" xfId="0" applyFont="1" applyBorder="1" applyAlignment="1">
      <alignment vertical="center"/>
    </xf>
    <xf numFmtId="0" fontId="101" fillId="2" borderId="85" xfId="11" applyFont="1" applyFill="1" applyBorder="1" applyAlignment="1">
      <alignment horizontal="left" vertical="center" wrapText="1"/>
    </xf>
    <xf numFmtId="0" fontId="101" fillId="2" borderId="86" xfId="11" applyFont="1" applyFill="1" applyBorder="1" applyAlignment="1">
      <alignment horizontal="left" vertical="center" wrapText="1"/>
    </xf>
    <xf numFmtId="0" fontId="101" fillId="2" borderId="87" xfId="11" applyFont="1" applyFill="1" applyBorder="1" applyAlignment="1">
      <alignment horizontal="left" vertical="center" wrapText="1"/>
    </xf>
    <xf numFmtId="0" fontId="101" fillId="2" borderId="445" xfId="11" applyFont="1" applyFill="1" applyBorder="1" applyAlignment="1">
      <alignment horizontal="left" vertical="center" wrapText="1"/>
    </xf>
    <xf numFmtId="0" fontId="101" fillId="2" borderId="385" xfId="11" applyFont="1" applyFill="1" applyBorder="1" applyAlignment="1">
      <alignment horizontal="left" vertical="center" wrapText="1"/>
    </xf>
    <xf numFmtId="0" fontId="101" fillId="2" borderId="443" xfId="11" applyFont="1" applyFill="1" applyBorder="1" applyAlignment="1">
      <alignment horizontal="left" vertical="center" wrapText="1"/>
    </xf>
    <xf numFmtId="0" fontId="101" fillId="2" borderId="447" xfId="11" applyFont="1" applyFill="1" applyBorder="1" applyAlignment="1">
      <alignment vertical="center" wrapText="1"/>
    </xf>
    <xf numFmtId="0" fontId="101" fillId="2" borderId="434" xfId="11" applyFont="1" applyFill="1" applyBorder="1" applyAlignment="1">
      <alignment vertical="center" wrapText="1"/>
    </xf>
    <xf numFmtId="0" fontId="101" fillId="2" borderId="17" xfId="11" applyFont="1" applyFill="1" applyBorder="1" applyAlignment="1">
      <alignment vertical="center" wrapText="1"/>
    </xf>
    <xf numFmtId="0" fontId="101" fillId="2" borderId="0" xfId="11" applyFont="1" applyFill="1" applyAlignment="1">
      <alignment horizontal="center" vertical="top"/>
    </xf>
    <xf numFmtId="0" fontId="109" fillId="2" borderId="0" xfId="11" applyFont="1" applyFill="1" applyAlignment="1">
      <alignment horizontal="center"/>
    </xf>
    <xf numFmtId="0" fontId="111" fillId="25" borderId="393" xfId="0" applyFont="1" applyFill="1" applyBorder="1" applyAlignment="1">
      <alignment horizontal="center" vertical="center" wrapText="1"/>
    </xf>
    <xf numFmtId="0" fontId="111" fillId="25" borderId="391" xfId="0" applyFont="1" applyFill="1" applyBorder="1" applyAlignment="1">
      <alignment horizontal="center" vertical="center" wrapText="1"/>
    </xf>
    <xf numFmtId="0" fontId="111" fillId="25" borderId="392" xfId="0" applyFont="1" applyFill="1" applyBorder="1" applyAlignment="1">
      <alignment horizontal="center" vertical="center" wrapText="1"/>
    </xf>
    <xf numFmtId="166" fontId="111" fillId="25" borderId="393" xfId="2" applyNumberFormat="1" applyFont="1" applyFill="1" applyBorder="1" applyAlignment="1" applyProtection="1">
      <alignment horizontal="center" vertical="distributed" wrapText="1"/>
    </xf>
    <xf numFmtId="166" fontId="112" fillId="25" borderId="391" xfId="0" applyNumberFormat="1" applyFont="1" applyFill="1" applyBorder="1" applyAlignment="1">
      <alignment horizontal="center" vertical="distributed" wrapText="1"/>
    </xf>
    <xf numFmtId="166" fontId="112" fillId="25" borderId="392" xfId="0" applyNumberFormat="1" applyFont="1" applyFill="1" applyBorder="1" applyAlignment="1">
      <alignment horizontal="center" vertical="distributed" wrapText="1"/>
    </xf>
    <xf numFmtId="0" fontId="88" fillId="2" borderId="0" xfId="11" applyFont="1" applyFill="1" applyAlignment="1">
      <alignment vertical="center" wrapText="1"/>
    </xf>
    <xf numFmtId="0" fontId="88" fillId="2" borderId="0" xfId="11" applyFont="1" applyFill="1" applyAlignment="1">
      <alignment horizontal="left" vertical="center" wrapText="1"/>
    </xf>
    <xf numFmtId="0" fontId="87" fillId="2" borderId="0" xfId="0" applyFont="1" applyFill="1" applyAlignment="1">
      <alignment horizontal="left" vertical="center" wrapText="1"/>
    </xf>
    <xf numFmtId="0" fontId="110" fillId="25" borderId="393" xfId="0" applyFont="1" applyFill="1" applyBorder="1" applyAlignment="1">
      <alignment horizontal="right" vertical="center" wrapText="1"/>
    </xf>
    <xf numFmtId="0" fontId="110" fillId="25" borderId="391" xfId="0" applyFont="1" applyFill="1" applyBorder="1" applyAlignment="1">
      <alignment horizontal="right" vertical="center" wrapText="1"/>
    </xf>
    <xf numFmtId="0" fontId="97" fillId="0" borderId="391" xfId="0" applyFont="1" applyBorder="1" applyAlignment="1" applyProtection="1">
      <alignment horizontal="left" vertical="center" wrapText="1"/>
      <protection locked="0"/>
    </xf>
    <xf numFmtId="0" fontId="97" fillId="0" borderId="392" xfId="0" applyFont="1" applyBorder="1" applyAlignment="1" applyProtection="1">
      <alignment horizontal="left" vertical="center" wrapText="1"/>
      <protection locked="0"/>
    </xf>
    <xf numFmtId="0" fontId="88" fillId="2" borderId="0" xfId="11" applyFont="1" applyFill="1" applyAlignment="1">
      <alignment horizontal="left" vertical="top" wrapText="1"/>
    </xf>
    <xf numFmtId="0" fontId="100" fillId="2" borderId="177" xfId="0" applyFont="1" applyFill="1" applyBorder="1" applyAlignment="1">
      <alignment horizontal="left" vertical="center" wrapText="1"/>
    </xf>
    <xf numFmtId="0" fontId="100" fillId="2" borderId="177" xfId="0" applyFont="1" applyFill="1" applyBorder="1" applyAlignment="1">
      <alignment horizontal="left" vertical="center"/>
    </xf>
    <xf numFmtId="0" fontId="16" fillId="16" borderId="81" xfId="0" applyFont="1" applyFill="1" applyBorder="1" applyAlignment="1">
      <alignment horizontal="center" vertical="center" wrapText="1"/>
    </xf>
    <xf numFmtId="0" fontId="16" fillId="16" borderId="82" xfId="0" applyFont="1" applyFill="1" applyBorder="1" applyAlignment="1">
      <alignment horizontal="center" vertical="center" wrapText="1"/>
    </xf>
    <xf numFmtId="0" fontId="0" fillId="11" borderId="113" xfId="0" applyFill="1" applyBorder="1" applyAlignment="1">
      <alignment horizontal="center" vertical="center"/>
    </xf>
    <xf numFmtId="0" fontId="0" fillId="11" borderId="126" xfId="0" applyFill="1" applyBorder="1" applyAlignment="1">
      <alignment horizontal="center" vertical="center"/>
    </xf>
    <xf numFmtId="0" fontId="0" fillId="11" borderId="105" xfId="0" applyFill="1" applyBorder="1" applyAlignment="1">
      <alignment horizontal="center" vertical="center"/>
    </xf>
    <xf numFmtId="167" fontId="0" fillId="11" borderId="36" xfId="3" applyNumberFormat="1" applyFont="1" applyFill="1" applyBorder="1" applyAlignment="1">
      <alignment horizontal="center" vertical="center"/>
    </xf>
    <xf numFmtId="167" fontId="0" fillId="11" borderId="19" xfId="3" applyNumberFormat="1" applyFont="1" applyFill="1" applyBorder="1" applyAlignment="1">
      <alignment horizontal="center" vertical="center"/>
    </xf>
    <xf numFmtId="167" fontId="0" fillId="11" borderId="14" xfId="3" applyNumberFormat="1" applyFont="1" applyFill="1" applyBorder="1" applyAlignment="1">
      <alignment horizontal="center" vertical="center"/>
    </xf>
    <xf numFmtId="0" fontId="17" fillId="16" borderId="114" xfId="0" applyFont="1" applyFill="1" applyBorder="1" applyAlignment="1">
      <alignment horizontal="center" vertical="center"/>
    </xf>
    <xf numFmtId="0" fontId="17" fillId="16" borderId="18" xfId="0" applyFont="1" applyFill="1" applyBorder="1" applyAlignment="1">
      <alignment horizontal="center" vertical="center"/>
    </xf>
    <xf numFmtId="0" fontId="17" fillId="16" borderId="115" xfId="0" applyFont="1" applyFill="1" applyBorder="1" applyAlignment="1">
      <alignment horizontal="center" vertical="center"/>
    </xf>
    <xf numFmtId="167" fontId="30" fillId="16" borderId="122" xfId="27" applyNumberFormat="1" applyFont="1" applyFill="1" applyBorder="1" applyAlignment="1">
      <alignment horizontal="center" vertical="center"/>
    </xf>
    <xf numFmtId="167" fontId="30" fillId="16" borderId="18" xfId="27" applyNumberFormat="1" applyFont="1" applyFill="1" applyBorder="1" applyAlignment="1">
      <alignment horizontal="center" vertical="center"/>
    </xf>
    <xf numFmtId="167" fontId="30" fillId="16" borderId="102" xfId="27" applyNumberFormat="1" applyFont="1" applyFill="1" applyBorder="1" applyAlignment="1">
      <alignment horizontal="center" vertical="center"/>
    </xf>
    <xf numFmtId="0" fontId="31" fillId="16" borderId="112" xfId="0" applyFont="1" applyFill="1" applyBorder="1" applyAlignment="1">
      <alignment horizontal="center" vertical="center"/>
    </xf>
    <xf numFmtId="0" fontId="31" fillId="16" borderId="83" xfId="0" applyFont="1" applyFill="1" applyBorder="1" applyAlignment="1">
      <alignment horizontal="center" vertical="center"/>
    </xf>
    <xf numFmtId="0" fontId="31" fillId="16" borderId="78" xfId="0" applyFont="1" applyFill="1" applyBorder="1" applyAlignment="1">
      <alignment horizontal="center" vertical="center"/>
    </xf>
    <xf numFmtId="0" fontId="17" fillId="16" borderId="78" xfId="0" applyFont="1" applyFill="1" applyBorder="1" applyAlignment="1">
      <alignment horizontal="center" vertical="center"/>
    </xf>
    <xf numFmtId="0" fontId="0" fillId="0" borderId="0" xfId="0" applyAlignment="1">
      <alignment vertical="center"/>
    </xf>
    <xf numFmtId="0" fontId="17" fillId="16" borderId="78" xfId="0" applyFont="1" applyFill="1" applyBorder="1" applyAlignment="1">
      <alignment horizontal="center" vertical="center" wrapText="1"/>
    </xf>
    <xf numFmtId="0" fontId="17" fillId="16" borderId="90" xfId="0" applyFont="1" applyFill="1" applyBorder="1" applyAlignment="1">
      <alignment horizontal="center" vertical="center" wrapText="1"/>
    </xf>
    <xf numFmtId="0" fontId="17" fillId="16" borderId="91" xfId="0" applyFont="1" applyFill="1" applyBorder="1" applyAlignment="1">
      <alignment horizontal="center" vertical="center" wrapText="1"/>
    </xf>
    <xf numFmtId="0" fontId="17" fillId="16" borderId="173" xfId="0" applyFont="1" applyFill="1" applyBorder="1" applyAlignment="1">
      <alignment horizontal="center" vertical="center" wrapText="1"/>
    </xf>
    <xf numFmtId="0" fontId="17" fillId="16" borderId="129" xfId="0" applyFont="1" applyFill="1" applyBorder="1" applyAlignment="1">
      <alignment horizontal="center" vertical="center" wrapText="1"/>
    </xf>
    <xf numFmtId="0" fontId="17" fillId="16" borderId="120" xfId="0" applyFont="1" applyFill="1" applyBorder="1" applyAlignment="1">
      <alignment horizontal="center" vertical="center" wrapText="1"/>
    </xf>
    <xf numFmtId="0" fontId="17" fillId="16" borderId="174" xfId="0" applyFont="1" applyFill="1" applyBorder="1" applyAlignment="1">
      <alignment horizontal="center" vertical="center" wrapText="1"/>
    </xf>
    <xf numFmtId="0" fontId="16" fillId="16" borderId="103" xfId="0" applyFont="1" applyFill="1" applyBorder="1" applyAlignment="1">
      <alignment horizontal="center" vertical="center"/>
    </xf>
    <xf numFmtId="0" fontId="16" fillId="16" borderId="171" xfId="0" applyFont="1" applyFill="1" applyBorder="1" applyAlignment="1">
      <alignment horizontal="center" vertical="center"/>
    </xf>
    <xf numFmtId="0" fontId="16" fillId="16" borderId="155" xfId="0" applyFont="1" applyFill="1" applyBorder="1" applyAlignment="1">
      <alignment horizontal="center" vertical="center"/>
    </xf>
    <xf numFmtId="0" fontId="16" fillId="16" borderId="106" xfId="0" applyFont="1" applyFill="1" applyBorder="1" applyAlignment="1">
      <alignment horizontal="center" vertical="center"/>
    </xf>
    <xf numFmtId="0" fontId="16" fillId="16" borderId="94" xfId="0" applyFont="1" applyFill="1" applyBorder="1" applyAlignment="1">
      <alignment horizontal="center" vertical="center"/>
    </xf>
    <xf numFmtId="0" fontId="16" fillId="16" borderId="107" xfId="0" applyFont="1" applyFill="1" applyBorder="1" applyAlignment="1">
      <alignment horizontal="center" vertical="center"/>
    </xf>
    <xf numFmtId="0" fontId="16" fillId="16" borderId="111" xfId="0" applyFont="1" applyFill="1" applyBorder="1" applyAlignment="1">
      <alignment horizontal="center" vertical="center"/>
    </xf>
    <xf numFmtId="0" fontId="16" fillId="16" borderId="108" xfId="0" applyFont="1" applyFill="1" applyBorder="1" applyAlignment="1">
      <alignment horizontal="center" vertical="center"/>
    </xf>
    <xf numFmtId="0" fontId="17" fillId="16" borderId="109" xfId="0" applyFont="1" applyFill="1" applyBorder="1" applyAlignment="1">
      <alignment horizontal="center" vertical="center" wrapText="1"/>
    </xf>
    <xf numFmtId="0" fontId="32" fillId="16" borderId="76" xfId="0" applyFont="1" applyFill="1" applyBorder="1" applyAlignment="1">
      <alignment horizontal="center" vertical="center"/>
    </xf>
    <xf numFmtId="0" fontId="32" fillId="16" borderId="131" xfId="0" applyFont="1" applyFill="1" applyBorder="1" applyAlignment="1">
      <alignment horizontal="center" vertical="center"/>
    </xf>
    <xf numFmtId="0" fontId="17" fillId="16" borderId="81" xfId="0" applyFont="1" applyFill="1" applyBorder="1" applyAlignment="1">
      <alignment horizontal="center" vertical="center" wrapText="1"/>
    </xf>
    <xf numFmtId="0" fontId="32" fillId="16" borderId="123" xfId="0" applyFont="1" applyFill="1" applyBorder="1" applyAlignment="1">
      <alignment horizontal="center" vertical="center"/>
    </xf>
    <xf numFmtId="0" fontId="32" fillId="16" borderId="130" xfId="0" applyFont="1" applyFill="1" applyBorder="1" applyAlignment="1">
      <alignment horizontal="center" vertical="center"/>
    </xf>
    <xf numFmtId="0" fontId="32" fillId="16" borderId="147" xfId="0" applyFont="1" applyFill="1" applyBorder="1" applyAlignment="1">
      <alignment horizontal="center" vertical="center"/>
    </xf>
    <xf numFmtId="0" fontId="32" fillId="16" borderId="74" xfId="0" applyFont="1" applyFill="1" applyBorder="1" applyAlignment="1">
      <alignment horizontal="center" vertical="center"/>
    </xf>
    <xf numFmtId="0" fontId="16" fillId="16" borderId="124" xfId="0" applyFont="1" applyFill="1" applyBorder="1" applyAlignment="1">
      <alignment horizontal="center" vertical="center"/>
    </xf>
    <xf numFmtId="0" fontId="16" fillId="16" borderId="121" xfId="0" applyFont="1" applyFill="1" applyBorder="1" applyAlignment="1">
      <alignment horizontal="center" vertical="center"/>
    </xf>
    <xf numFmtId="0" fontId="17" fillId="16" borderId="123" xfId="0" applyFont="1" applyFill="1" applyBorder="1" applyAlignment="1">
      <alignment horizontal="center" vertical="center"/>
    </xf>
    <xf numFmtId="0" fontId="17" fillId="16" borderId="92" xfId="0" applyFont="1" applyFill="1" applyBorder="1" applyAlignment="1">
      <alignment horizontal="center" vertical="center"/>
    </xf>
    <xf numFmtId="0" fontId="17" fillId="16" borderId="147" xfId="0" applyFont="1" applyFill="1" applyBorder="1" applyAlignment="1">
      <alignment horizontal="center" vertical="center"/>
    </xf>
    <xf numFmtId="0" fontId="17" fillId="16" borderId="128" xfId="0" applyFont="1" applyFill="1" applyBorder="1" applyAlignment="1">
      <alignment horizontal="center" vertical="center"/>
    </xf>
    <xf numFmtId="0" fontId="17" fillId="16" borderId="118" xfId="0" applyFont="1" applyFill="1" applyBorder="1" applyAlignment="1">
      <alignment horizontal="center" vertical="center"/>
    </xf>
    <xf numFmtId="0" fontId="17" fillId="16" borderId="119" xfId="0" applyFont="1" applyFill="1" applyBorder="1" applyAlignment="1">
      <alignment horizontal="center" vertical="center"/>
    </xf>
    <xf numFmtId="0" fontId="17" fillId="16" borderId="125" xfId="0" applyFont="1" applyFill="1" applyBorder="1" applyAlignment="1">
      <alignment horizontal="center" vertical="center"/>
    </xf>
    <xf numFmtId="0" fontId="17" fillId="16" borderId="550" xfId="0" applyFont="1" applyFill="1" applyBorder="1" applyAlignment="1">
      <alignment horizontal="center" vertical="center"/>
    </xf>
    <xf numFmtId="0" fontId="17" fillId="16" borderId="107" xfId="0" applyFont="1" applyFill="1" applyBorder="1" applyAlignment="1">
      <alignment horizontal="center" vertical="center"/>
    </xf>
    <xf numFmtId="0" fontId="17" fillId="16" borderId="125" xfId="0" applyFont="1" applyFill="1" applyBorder="1" applyAlignment="1">
      <alignment horizontal="center" vertical="center" wrapText="1"/>
    </xf>
    <xf numFmtId="0" fontId="17" fillId="16" borderId="550" xfId="0" applyFont="1" applyFill="1" applyBorder="1" applyAlignment="1">
      <alignment horizontal="center" vertical="center" wrapText="1"/>
    </xf>
    <xf numFmtId="0" fontId="17" fillId="16" borderId="107" xfId="0" applyFont="1" applyFill="1" applyBorder="1" applyAlignment="1">
      <alignment horizontal="center" vertical="center" wrapText="1"/>
    </xf>
    <xf numFmtId="0" fontId="16" fillId="16" borderId="81" xfId="0" applyFont="1" applyFill="1" applyBorder="1" applyAlignment="1">
      <alignment horizontal="center" vertical="center"/>
    </xf>
    <xf numFmtId="0" fontId="16" fillId="16" borderId="82" xfId="0" applyFont="1" applyFill="1" applyBorder="1" applyAlignment="1">
      <alignment horizontal="center" vertical="center"/>
    </xf>
    <xf numFmtId="0" fontId="16" fillId="16" borderId="109" xfId="0" applyFont="1" applyFill="1" applyBorder="1" applyAlignment="1">
      <alignment horizontal="center" vertical="center"/>
    </xf>
    <xf numFmtId="0" fontId="18" fillId="16" borderId="78" xfId="0" applyFont="1" applyFill="1" applyBorder="1" applyAlignment="1">
      <alignment horizontal="center" vertical="center" wrapText="1"/>
    </xf>
    <xf numFmtId="0" fontId="18" fillId="16" borderId="551" xfId="0" applyFont="1" applyFill="1" applyBorder="1" applyAlignment="1">
      <alignment horizontal="center" vertical="center" wrapText="1"/>
    </xf>
    <xf numFmtId="0" fontId="31" fillId="15" borderId="177" xfId="4" applyFont="1" applyFill="1" applyBorder="1" applyAlignment="1">
      <alignment horizontal="center" vertical="center" wrapText="1"/>
    </xf>
    <xf numFmtId="0" fontId="2" fillId="17" borderId="177" xfId="11" applyFont="1" applyFill="1" applyBorder="1" applyAlignment="1">
      <alignment horizontal="center" vertical="center"/>
    </xf>
    <xf numFmtId="0" fontId="30" fillId="14" borderId="177" xfId="4" applyFont="1" applyFill="1" applyBorder="1" applyAlignment="1">
      <alignment horizontal="center" vertical="center"/>
    </xf>
    <xf numFmtId="0" fontId="191" fillId="14" borderId="257" xfId="4" applyFont="1" applyFill="1" applyBorder="1" applyAlignment="1">
      <alignment horizontal="center" vertical="center" wrapText="1"/>
    </xf>
    <xf numFmtId="0" fontId="191" fillId="14" borderId="66" xfId="4" applyFont="1" applyFill="1" applyBorder="1" applyAlignment="1">
      <alignment horizontal="center" vertical="center" wrapText="1"/>
    </xf>
    <xf numFmtId="0" fontId="191" fillId="14" borderId="67" xfId="4" applyFont="1" applyFill="1" applyBorder="1" applyAlignment="1">
      <alignment horizontal="center" vertical="center" wrapText="1"/>
    </xf>
    <xf numFmtId="0" fontId="61" fillId="11" borderId="428" xfId="4" applyFont="1" applyFill="1" applyBorder="1" applyAlignment="1">
      <alignment horizontal="left" vertical="center" wrapText="1"/>
    </xf>
    <xf numFmtId="0" fontId="61" fillId="11" borderId="3" xfId="4" applyFont="1" applyFill="1" applyBorder="1" applyAlignment="1">
      <alignment horizontal="left" vertical="center" wrapText="1"/>
    </xf>
    <xf numFmtId="0" fontId="61" fillId="11" borderId="12" xfId="4" applyFont="1" applyFill="1" applyBorder="1" applyAlignment="1">
      <alignment horizontal="left" vertical="center" wrapText="1"/>
    </xf>
    <xf numFmtId="15" fontId="61" fillId="11" borderId="9" xfId="4" applyNumberFormat="1" applyFont="1" applyFill="1" applyBorder="1" applyAlignment="1" applyProtection="1">
      <alignment horizontal="center" vertical="center" wrapText="1"/>
      <protection locked="0"/>
    </xf>
    <xf numFmtId="15" fontId="61" fillId="11" borderId="3" xfId="4" applyNumberFormat="1" applyFont="1" applyFill="1" applyBorder="1" applyAlignment="1" applyProtection="1">
      <alignment horizontal="center" vertical="center" wrapText="1"/>
      <protection locked="0"/>
    </xf>
    <xf numFmtId="15" fontId="61" fillId="11" borderId="12" xfId="4" applyNumberFormat="1" applyFont="1" applyFill="1" applyBorder="1" applyAlignment="1" applyProtection="1">
      <alignment horizontal="center" vertical="center" wrapText="1"/>
      <protection locked="0"/>
    </xf>
    <xf numFmtId="0" fontId="61" fillId="11" borderId="73" xfId="4" applyFont="1" applyFill="1" applyBorder="1"/>
    <xf numFmtId="0" fontId="61" fillId="0" borderId="0" xfId="4" applyFont="1"/>
    <xf numFmtId="0" fontId="61" fillId="0" borderId="72" xfId="4" applyFont="1" applyBorder="1"/>
    <xf numFmtId="0" fontId="61" fillId="11" borderId="383" xfId="4" applyFont="1" applyFill="1" applyBorder="1" applyAlignment="1">
      <alignment horizontal="left" vertical="center" wrapText="1"/>
    </xf>
    <xf numFmtId="0" fontId="61" fillId="0" borderId="177" xfId="4" applyFont="1" applyBorder="1" applyAlignment="1">
      <alignment horizontal="left" wrapText="1"/>
    </xf>
    <xf numFmtId="0" fontId="61" fillId="0" borderId="144" xfId="4" applyFont="1" applyBorder="1" applyAlignment="1" applyProtection="1">
      <alignment horizontal="center" vertical="center"/>
      <protection locked="0"/>
    </xf>
    <xf numFmtId="0" fontId="61" fillId="0" borderId="88" xfId="4" applyFont="1" applyBorder="1" applyAlignment="1" applyProtection="1">
      <alignment horizontal="center" vertical="center"/>
      <protection locked="0"/>
    </xf>
    <xf numFmtId="0" fontId="61" fillId="0" borderId="89" xfId="4" applyFont="1" applyBorder="1" applyAlignment="1" applyProtection="1">
      <alignment horizontal="center" vertical="center"/>
      <protection locked="0"/>
    </xf>
    <xf numFmtId="0" fontId="61" fillId="11" borderId="177" xfId="4" applyFont="1" applyFill="1" applyBorder="1" applyAlignment="1">
      <alignment horizontal="left" vertical="center" wrapText="1"/>
    </xf>
    <xf numFmtId="0" fontId="61" fillId="11" borderId="89" xfId="4" applyFont="1" applyFill="1" applyBorder="1" applyAlignment="1">
      <alignment horizontal="left" vertical="center" wrapText="1"/>
    </xf>
    <xf numFmtId="0" fontId="61" fillId="0" borderId="144" xfId="4" applyFont="1" applyBorder="1" applyAlignment="1">
      <alignment horizontal="center" vertical="center" wrapText="1"/>
    </xf>
    <xf numFmtId="0" fontId="61" fillId="0" borderId="88" xfId="4" applyFont="1" applyBorder="1" applyAlignment="1">
      <alignment horizontal="center" vertical="center" wrapText="1"/>
    </xf>
    <xf numFmtId="0" fontId="61" fillId="0" borderId="89" xfId="4" applyFont="1" applyBorder="1" applyAlignment="1">
      <alignment horizontal="center" vertical="center" wrapText="1"/>
    </xf>
    <xf numFmtId="0" fontId="61" fillId="11" borderId="144" xfId="4" applyFont="1" applyFill="1" applyBorder="1" applyAlignment="1">
      <alignment horizontal="left" vertical="center" wrapText="1"/>
    </xf>
    <xf numFmtId="181" fontId="61" fillId="0" borderId="144" xfId="4" applyNumberFormat="1" applyFont="1" applyBorder="1" applyAlignment="1" applyProtection="1">
      <alignment horizontal="center" vertical="center"/>
      <protection locked="0"/>
    </xf>
    <xf numFmtId="181" fontId="61" fillId="0" borderId="88" xfId="4" applyNumberFormat="1" applyFont="1" applyBorder="1" applyAlignment="1" applyProtection="1">
      <alignment horizontal="center" vertical="center"/>
      <protection locked="0"/>
    </xf>
    <xf numFmtId="181" fontId="61" fillId="0" borderId="382" xfId="4" applyNumberFormat="1" applyFont="1" applyBorder="1" applyAlignment="1" applyProtection="1">
      <alignment horizontal="center" vertical="center"/>
      <protection locked="0"/>
    </xf>
    <xf numFmtId="0" fontId="61" fillId="0" borderId="9" xfId="4"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4" xfId="4" applyFont="1" applyBorder="1" applyAlignment="1" applyProtection="1">
      <alignment horizontal="center" vertical="center"/>
      <protection locked="0"/>
    </xf>
    <xf numFmtId="0" fontId="61" fillId="11" borderId="9" xfId="4" applyFont="1" applyFill="1" applyBorder="1" applyAlignment="1">
      <alignment horizontal="center" vertical="center"/>
    </xf>
    <xf numFmtId="0" fontId="61" fillId="11" borderId="3" xfId="4" applyFont="1" applyFill="1" applyBorder="1" applyAlignment="1">
      <alignment horizontal="center" vertical="center"/>
    </xf>
    <xf numFmtId="0" fontId="61" fillId="11" borderId="12" xfId="4" applyFont="1" applyFill="1" applyBorder="1" applyAlignment="1">
      <alignment horizontal="center" vertical="center"/>
    </xf>
    <xf numFmtId="0" fontId="61" fillId="11" borderId="73" xfId="4" applyFont="1" applyFill="1" applyBorder="1" applyAlignment="1">
      <alignment horizontal="center" vertical="center"/>
    </xf>
    <xf numFmtId="0" fontId="193" fillId="0" borderId="0" xfId="4" applyFont="1"/>
    <xf numFmtId="0" fontId="193" fillId="0" borderId="72" xfId="4" applyFont="1" applyBorder="1"/>
    <xf numFmtId="0" fontId="61" fillId="0" borderId="447" xfId="4" applyFont="1" applyBorder="1" applyAlignment="1" applyProtection="1">
      <alignment horizontal="left" vertical="center" wrapText="1"/>
      <protection locked="0"/>
    </xf>
    <xf numFmtId="0" fontId="61" fillId="0" borderId="434" xfId="4" applyFont="1" applyBorder="1" applyAlignment="1" applyProtection="1">
      <alignment horizontal="left" vertical="center" wrapText="1"/>
      <protection locked="0"/>
    </xf>
    <xf numFmtId="0" fontId="61" fillId="0" borderId="17" xfId="4" applyFont="1" applyBorder="1" applyAlignment="1" applyProtection="1">
      <alignment horizontal="left" vertical="center" wrapText="1"/>
      <protection locked="0"/>
    </xf>
    <xf numFmtId="0" fontId="61" fillId="0" borderId="434" xfId="4" applyFont="1" applyBorder="1" applyAlignment="1" applyProtection="1">
      <alignment horizontal="center" vertical="center" wrapText="1"/>
      <protection locked="0"/>
    </xf>
    <xf numFmtId="0" fontId="61" fillId="0" borderId="17" xfId="4" applyFont="1" applyBorder="1" applyAlignment="1" applyProtection="1">
      <alignment horizontal="center" vertical="center" wrapText="1"/>
      <protection locked="0"/>
    </xf>
    <xf numFmtId="0" fontId="61" fillId="11" borderId="447" xfId="4" applyFont="1" applyFill="1" applyBorder="1" applyAlignment="1" applyProtection="1">
      <alignment horizontal="center" vertical="center" wrapText="1"/>
      <protection locked="0"/>
    </xf>
    <xf numFmtId="0" fontId="61" fillId="11" borderId="434" xfId="4" applyFont="1" applyFill="1" applyBorder="1" applyAlignment="1" applyProtection="1">
      <alignment horizontal="center" vertical="center" wrapText="1"/>
      <protection locked="0"/>
    </xf>
    <xf numFmtId="0" fontId="61" fillId="11" borderId="17" xfId="4" applyFont="1" applyFill="1" applyBorder="1" applyAlignment="1" applyProtection="1">
      <alignment horizontal="center" vertical="center" wrapText="1"/>
      <protection locked="0"/>
    </xf>
    <xf numFmtId="0" fontId="61" fillId="0" borderId="86" xfId="4" applyFont="1" applyBorder="1" applyAlignment="1">
      <alignment horizontal="center" vertical="center"/>
    </xf>
    <xf numFmtId="0" fontId="61" fillId="0" borderId="177" xfId="11" applyFont="1" applyBorder="1" applyAlignment="1">
      <alignment horizontal="left" vertical="center" wrapText="1"/>
    </xf>
    <xf numFmtId="0" fontId="84" fillId="0" borderId="581" xfId="11" applyFont="1" applyBorder="1" applyAlignment="1" applyProtection="1">
      <alignment horizontal="center" vertical="center"/>
      <protection locked="0"/>
    </xf>
    <xf numFmtId="0" fontId="61" fillId="0" borderId="6" xfId="11" applyFont="1" applyBorder="1" applyAlignment="1" applyProtection="1">
      <alignment horizontal="center" vertical="center"/>
      <protection locked="0"/>
    </xf>
    <xf numFmtId="9" fontId="190" fillId="0" borderId="447" xfId="5" applyFont="1" applyBorder="1" applyAlignment="1" applyProtection="1">
      <alignment horizontal="center" vertical="center"/>
    </xf>
    <xf numFmtId="9" fontId="190" fillId="0" borderId="434" xfId="5" applyFont="1" applyBorder="1" applyAlignment="1" applyProtection="1">
      <alignment horizontal="center" vertical="center"/>
    </xf>
    <xf numFmtId="9" fontId="190" fillId="0" borderId="436" xfId="5" applyFont="1" applyBorder="1" applyAlignment="1" applyProtection="1">
      <alignment horizontal="center" vertical="center"/>
    </xf>
    <xf numFmtId="0" fontId="2" fillId="11" borderId="177" xfId="4" applyFont="1" applyFill="1" applyBorder="1" applyAlignment="1">
      <alignment horizontal="center" vertical="center"/>
    </xf>
    <xf numFmtId="0" fontId="31" fillId="15" borderId="387" xfId="4" applyFont="1" applyFill="1" applyBorder="1" applyAlignment="1">
      <alignment horizontal="center" vertical="center" wrapText="1"/>
    </xf>
    <xf numFmtId="0" fontId="61" fillId="11" borderId="384" xfId="4" applyFont="1" applyFill="1" applyBorder="1"/>
    <xf numFmtId="0" fontId="61" fillId="0" borderId="385" xfId="4" applyFont="1" applyBorder="1"/>
    <xf numFmtId="0" fontId="61" fillId="0" borderId="386" xfId="4" applyFont="1" applyBorder="1"/>
    <xf numFmtId="0" fontId="30" fillId="16" borderId="257" xfId="4" applyFont="1" applyFill="1" applyBorder="1" applyAlignment="1">
      <alignment horizontal="center" vertical="center" wrapText="1"/>
    </xf>
    <xf numFmtId="0" fontId="30" fillId="16" borderId="66" xfId="4" applyFont="1" applyFill="1" applyBorder="1" applyAlignment="1">
      <alignment horizontal="center" vertical="center" wrapText="1"/>
    </xf>
    <xf numFmtId="0" fontId="30" fillId="16" borderId="67" xfId="4" applyFont="1" applyFill="1" applyBorder="1" applyAlignment="1">
      <alignment horizontal="center" vertical="center" wrapText="1"/>
    </xf>
    <xf numFmtId="0" fontId="61" fillId="0" borderId="381" xfId="4" applyFont="1" applyBorder="1" applyAlignment="1">
      <alignment horizontal="center" vertical="center"/>
    </xf>
    <xf numFmtId="0" fontId="61" fillId="0" borderId="89" xfId="4" applyFont="1" applyBorder="1" applyAlignment="1">
      <alignment horizontal="center" vertical="center"/>
    </xf>
    <xf numFmtId="0" fontId="61" fillId="2" borderId="144" xfId="4" applyFont="1" applyFill="1" applyBorder="1" applyAlignment="1">
      <alignment horizontal="center" vertical="center" wrapText="1"/>
    </xf>
    <xf numFmtId="0" fontId="61" fillId="2" borderId="88" xfId="4" applyFont="1" applyFill="1" applyBorder="1" applyAlignment="1">
      <alignment horizontal="center" vertical="center" wrapText="1"/>
    </xf>
    <xf numFmtId="0" fontId="61" fillId="2" borderId="89" xfId="4" applyFont="1" applyFill="1" applyBorder="1" applyAlignment="1">
      <alignment horizontal="center" vertical="center" wrapText="1"/>
    </xf>
    <xf numFmtId="0" fontId="61" fillId="2" borderId="382" xfId="4" applyFont="1" applyFill="1" applyBorder="1" applyAlignment="1">
      <alignment horizontal="center" vertical="center" wrapText="1"/>
    </xf>
    <xf numFmtId="0" fontId="2" fillId="17" borderId="383" xfId="11" applyFont="1" applyFill="1" applyBorder="1" applyAlignment="1">
      <alignment horizontal="center" vertical="center"/>
    </xf>
    <xf numFmtId="0" fontId="61" fillId="0" borderId="144" xfId="4" applyFont="1" applyBorder="1" applyAlignment="1">
      <alignment horizontal="center" vertical="center"/>
    </xf>
    <xf numFmtId="0" fontId="61" fillId="0" borderId="177" xfId="4" applyFont="1" applyBorder="1" applyAlignment="1">
      <alignment vertical="center" wrapText="1"/>
    </xf>
    <xf numFmtId="0" fontId="84" fillId="0" borderId="582" xfId="11" applyFont="1" applyBorder="1" applyAlignment="1" applyProtection="1">
      <alignment horizontal="center" vertical="center"/>
      <protection locked="0"/>
    </xf>
    <xf numFmtId="0" fontId="39" fillId="16" borderId="257" xfId="4" applyFont="1" applyFill="1" applyBorder="1" applyAlignment="1">
      <alignment horizontal="center" vertical="top" wrapText="1"/>
    </xf>
    <xf numFmtId="0" fontId="39" fillId="16" borderId="66" xfId="4" applyFont="1" applyFill="1" applyBorder="1" applyAlignment="1">
      <alignment horizontal="center" vertical="top" wrapText="1"/>
    </xf>
    <xf numFmtId="0" fontId="39" fillId="16" borderId="67" xfId="4" applyFont="1" applyFill="1" applyBorder="1" applyAlignment="1">
      <alignment horizontal="center" vertical="top" wrapText="1"/>
    </xf>
    <xf numFmtId="0" fontId="61" fillId="0" borderId="388" xfId="4" applyFont="1" applyBorder="1" applyAlignment="1">
      <alignment horizontal="center" vertical="center"/>
    </xf>
    <xf numFmtId="0" fontId="61" fillId="0" borderId="389" xfId="4" applyFont="1" applyBorder="1" applyAlignment="1">
      <alignment horizontal="center" vertical="center"/>
    </xf>
    <xf numFmtId="0" fontId="190" fillId="2" borderId="389" xfId="4" applyFont="1" applyFill="1" applyBorder="1" applyAlignment="1">
      <alignment horizontal="center" vertical="center"/>
    </xf>
    <xf numFmtId="0" fontId="190" fillId="0" borderId="389" xfId="4" applyFont="1" applyBorder="1" applyAlignment="1">
      <alignment horizontal="center" vertical="center"/>
    </xf>
    <xf numFmtId="0" fontId="190" fillId="2" borderId="390" xfId="4" applyFont="1" applyFill="1" applyBorder="1" applyAlignment="1">
      <alignment horizontal="center" vertical="center"/>
    </xf>
    <xf numFmtId="0" fontId="190" fillId="2" borderId="391" xfId="4" applyFont="1" applyFill="1" applyBorder="1" applyAlignment="1">
      <alignment horizontal="center" vertical="center"/>
    </xf>
    <xf numFmtId="0" fontId="190" fillId="2" borderId="392" xfId="4" applyFont="1" applyFill="1" applyBorder="1" applyAlignment="1">
      <alignment horizontal="center" vertical="center"/>
    </xf>
    <xf numFmtId="0" fontId="190" fillId="0" borderId="388" xfId="4" applyFont="1" applyBorder="1" applyAlignment="1">
      <alignment horizontal="center" vertical="center" wrapText="1"/>
    </xf>
    <xf numFmtId="0" fontId="61" fillId="13" borderId="390" xfId="4" applyFont="1" applyFill="1" applyBorder="1" applyAlignment="1" applyProtection="1">
      <alignment horizontal="center" vertical="center"/>
      <protection locked="0"/>
    </xf>
    <xf numFmtId="0" fontId="61" fillId="13" borderId="391" xfId="4" applyFont="1" applyFill="1" applyBorder="1" applyAlignment="1" applyProtection="1">
      <alignment horizontal="center" vertical="center"/>
      <protection locked="0"/>
    </xf>
    <xf numFmtId="0" fontId="61" fillId="13" borderId="392" xfId="4" applyFont="1" applyFill="1" applyBorder="1" applyAlignment="1" applyProtection="1">
      <alignment horizontal="center" vertical="center"/>
      <protection locked="0"/>
    </xf>
    <xf numFmtId="0" fontId="190" fillId="0" borderId="393" xfId="4" applyFont="1" applyBorder="1" applyAlignment="1">
      <alignment horizontal="center" vertical="center" wrapText="1"/>
    </xf>
    <xf numFmtId="0" fontId="190" fillId="0" borderId="391" xfId="4" applyFont="1" applyBorder="1" applyAlignment="1">
      <alignment horizontal="center" vertical="center" wrapText="1"/>
    </xf>
    <xf numFmtId="181" fontId="190" fillId="0" borderId="390" xfId="4" applyNumberFormat="1" applyFont="1" applyBorder="1" applyAlignment="1" applyProtection="1">
      <alignment horizontal="center" vertical="center" wrapText="1"/>
      <protection locked="0"/>
    </xf>
    <xf numFmtId="0" fontId="190" fillId="0" borderId="391" xfId="4" applyFont="1" applyBorder="1" applyAlignment="1" applyProtection="1">
      <alignment horizontal="center" vertical="center" wrapText="1"/>
      <protection locked="0"/>
    </xf>
    <xf numFmtId="0" fontId="190" fillId="0" borderId="392" xfId="4" applyFont="1" applyBorder="1" applyAlignment="1" applyProtection="1">
      <alignment horizontal="center" vertical="center" wrapText="1"/>
      <protection locked="0"/>
    </xf>
    <xf numFmtId="0" fontId="61" fillId="13" borderId="177" xfId="4" applyFont="1" applyFill="1" applyBorder="1" applyAlignment="1">
      <alignment horizontal="left" vertical="center" wrapText="1"/>
    </xf>
    <xf numFmtId="0" fontId="23" fillId="16" borderId="84" xfId="0" applyFont="1" applyFill="1" applyBorder="1" applyAlignment="1">
      <alignment horizontal="center" vertical="center"/>
    </xf>
    <xf numFmtId="0" fontId="36" fillId="16" borderId="0" xfId="0" applyFont="1" applyFill="1" applyAlignment="1">
      <alignment horizontal="center" vertical="center"/>
    </xf>
    <xf numFmtId="0" fontId="36" fillId="16" borderId="15" xfId="0" applyFont="1" applyFill="1" applyBorder="1" applyAlignment="1">
      <alignment horizontal="center" vertical="center"/>
    </xf>
    <xf numFmtId="0" fontId="36" fillId="16" borderId="56" xfId="0" applyFont="1" applyFill="1" applyBorder="1" applyAlignment="1">
      <alignment horizontal="center" vertical="center"/>
    </xf>
    <xf numFmtId="0" fontId="36" fillId="16" borderId="77" xfId="0" applyFont="1" applyFill="1" applyBorder="1" applyAlignment="1">
      <alignment horizontal="center" vertical="center"/>
    </xf>
    <xf numFmtId="0" fontId="24" fillId="0" borderId="69" xfId="0" applyFont="1" applyBorder="1" applyAlignment="1">
      <alignment horizontal="left" vertical="center"/>
    </xf>
    <xf numFmtId="0" fontId="24" fillId="0" borderId="70" xfId="0" applyFont="1" applyBorder="1" applyAlignment="1">
      <alignment horizontal="left" vertical="center"/>
    </xf>
    <xf numFmtId="0" fontId="29" fillId="0" borderId="37" xfId="0" applyFont="1" applyBorder="1" applyAlignment="1">
      <alignment horizontal="left" vertical="center"/>
    </xf>
    <xf numFmtId="0" fontId="29" fillId="0" borderId="34" xfId="0" applyFont="1" applyBorder="1" applyAlignment="1">
      <alignment horizontal="left" vertical="center"/>
    </xf>
    <xf numFmtId="0" fontId="29" fillId="0" borderId="59" xfId="0" applyFont="1" applyBorder="1" applyAlignment="1">
      <alignment horizontal="left" vertical="center"/>
    </xf>
    <xf numFmtId="0" fontId="29" fillId="0" borderId="60" xfId="0" applyFont="1" applyBorder="1" applyAlignment="1">
      <alignment horizontal="left" vertical="center"/>
    </xf>
    <xf numFmtId="0" fontId="29" fillId="9" borderId="13" xfId="0" applyFont="1" applyFill="1" applyBorder="1" applyAlignment="1">
      <alignment horizontal="left" vertical="center"/>
    </xf>
    <xf numFmtId="0" fontId="29" fillId="9" borderId="38" xfId="0" applyFont="1" applyFill="1" applyBorder="1" applyAlignment="1">
      <alignment horizontal="left" vertical="center"/>
    </xf>
    <xf numFmtId="0" fontId="23" fillId="17" borderId="141" xfId="0" applyFont="1" applyFill="1" applyBorder="1" applyAlignment="1">
      <alignment horizontal="center" vertical="center"/>
    </xf>
    <xf numFmtId="0" fontId="23" fillId="17" borderId="16" xfId="0" applyFont="1" applyFill="1" applyBorder="1" applyAlignment="1">
      <alignment horizontal="center" vertical="center"/>
    </xf>
    <xf numFmtId="0" fontId="29" fillId="9" borderId="37" xfId="0" applyFont="1" applyFill="1" applyBorder="1" applyAlignment="1">
      <alignment horizontal="left" vertical="center"/>
    </xf>
    <xf numFmtId="0" fontId="29" fillId="9" borderId="34" xfId="0" applyFont="1" applyFill="1" applyBorder="1" applyAlignment="1">
      <alignment horizontal="left" vertical="center"/>
    </xf>
    <xf numFmtId="0" fontId="23" fillId="17" borderId="96" xfId="0" applyFont="1" applyFill="1" applyBorder="1" applyAlignment="1">
      <alignment horizontal="center" vertical="center"/>
    </xf>
    <xf numFmtId="9" fontId="0" fillId="0" borderId="570" xfId="2" applyFont="1" applyBorder="1" applyAlignment="1">
      <alignment horizontal="center" vertical="center"/>
    </xf>
    <xf numFmtId="9" fontId="0" fillId="0" borderId="571" xfId="2" applyFont="1" applyBorder="1" applyAlignment="1">
      <alignment horizontal="center" vertical="center"/>
    </xf>
    <xf numFmtId="0" fontId="134" fillId="15" borderId="535" xfId="0" quotePrefix="1" applyFont="1" applyFill="1" applyBorder="1" applyAlignment="1">
      <alignment horizontal="center" vertical="center"/>
    </xf>
    <xf numFmtId="0" fontId="134" fillId="15" borderId="534" xfId="0" quotePrefix="1" applyFont="1" applyFill="1" applyBorder="1" applyAlignment="1">
      <alignment horizontal="center" vertical="center"/>
    </xf>
    <xf numFmtId="0" fontId="134" fillId="15" borderId="533" xfId="0" quotePrefix="1" applyFont="1" applyFill="1" applyBorder="1" applyAlignment="1">
      <alignment horizontal="center" vertical="center"/>
    </xf>
    <xf numFmtId="0" fontId="134" fillId="14" borderId="459" xfId="0" quotePrefix="1" applyFont="1" applyFill="1" applyBorder="1" applyAlignment="1">
      <alignment horizontal="center" vertical="center" wrapText="1"/>
    </xf>
    <xf numFmtId="0" fontId="134" fillId="14" borderId="460" xfId="0" quotePrefix="1" applyFont="1" applyFill="1" applyBorder="1" applyAlignment="1">
      <alignment horizontal="center" vertical="center" wrapText="1"/>
    </xf>
    <xf numFmtId="0" fontId="134" fillId="19" borderId="8" xfId="0" applyFont="1" applyFill="1" applyBorder="1" applyAlignment="1">
      <alignment horizontal="center" vertical="center"/>
    </xf>
    <xf numFmtId="0" fontId="134" fillId="19" borderId="429" xfId="0" applyFont="1" applyFill="1" applyBorder="1" applyAlignment="1">
      <alignment horizontal="center" vertical="center"/>
    </xf>
    <xf numFmtId="0" fontId="134" fillId="19" borderId="430" xfId="0" applyFont="1" applyFill="1" applyBorder="1" applyAlignment="1">
      <alignment horizontal="center" vertical="center"/>
    </xf>
    <xf numFmtId="168" fontId="137" fillId="0" borderId="0" xfId="0" applyNumberFormat="1" applyFont="1" applyAlignment="1">
      <alignment horizontal="left" vertical="top"/>
    </xf>
    <xf numFmtId="0" fontId="137" fillId="0" borderId="0" xfId="0" applyFont="1" applyAlignment="1">
      <alignment horizontal="left" vertical="top"/>
    </xf>
    <xf numFmtId="0" fontId="134" fillId="19" borderId="528" xfId="0" applyFont="1" applyFill="1" applyBorder="1" applyAlignment="1">
      <alignment horizontal="center" vertical="center"/>
    </xf>
    <xf numFmtId="0" fontId="134" fillId="19" borderId="527" xfId="0" applyFont="1" applyFill="1" applyBorder="1" applyAlignment="1">
      <alignment horizontal="center" vertical="center"/>
    </xf>
    <xf numFmtId="0" fontId="134" fillId="19" borderId="532" xfId="0" applyFont="1" applyFill="1" applyBorder="1" applyAlignment="1">
      <alignment horizontal="center" vertical="center"/>
    </xf>
    <xf numFmtId="0" fontId="134" fillId="19" borderId="531" xfId="0" applyFont="1" applyFill="1" applyBorder="1" applyAlignment="1">
      <alignment horizontal="center" vertical="center"/>
    </xf>
    <xf numFmtId="0" fontId="134" fillId="19" borderId="530" xfId="0" applyFont="1" applyFill="1" applyBorder="1" applyAlignment="1">
      <alignment horizontal="center" vertical="center"/>
    </xf>
    <xf numFmtId="0" fontId="134" fillId="19" borderId="529" xfId="0" applyFont="1" applyFill="1" applyBorder="1" applyAlignment="1">
      <alignment horizontal="center" vertical="center"/>
    </xf>
    <xf numFmtId="0" fontId="134" fillId="19" borderId="531" xfId="0" quotePrefix="1" applyFont="1" applyFill="1" applyBorder="1" applyAlignment="1">
      <alignment horizontal="center" vertical="center"/>
    </xf>
    <xf numFmtId="0" fontId="134" fillId="19" borderId="530" xfId="0" quotePrefix="1" applyFont="1" applyFill="1" applyBorder="1" applyAlignment="1">
      <alignment horizontal="center" vertical="center"/>
    </xf>
    <xf numFmtId="0" fontId="134" fillId="19" borderId="529" xfId="0" quotePrefix="1" applyFont="1" applyFill="1" applyBorder="1" applyAlignment="1">
      <alignment horizontal="center" vertical="center"/>
    </xf>
    <xf numFmtId="0" fontId="134" fillId="14" borderId="458" xfId="0" quotePrefix="1" applyFont="1" applyFill="1" applyBorder="1" applyAlignment="1">
      <alignment horizontal="center" vertical="center" wrapText="1"/>
    </xf>
    <xf numFmtId="0" fontId="134" fillId="14" borderId="444" xfId="0" quotePrefix="1" applyFont="1" applyFill="1" applyBorder="1" applyAlignment="1">
      <alignment horizontal="center" vertical="center" wrapText="1"/>
    </xf>
    <xf numFmtId="0" fontId="122" fillId="0" borderId="0" xfId="0" applyFont="1" applyAlignment="1">
      <alignment horizontal="left" vertical="top"/>
    </xf>
    <xf numFmtId="0" fontId="44" fillId="16" borderId="147" xfId="0" applyFont="1" applyFill="1" applyBorder="1" applyAlignment="1">
      <alignment horizontal="center" vertical="center"/>
    </xf>
    <xf numFmtId="0" fontId="44" fillId="16" borderId="0" xfId="0" applyFont="1" applyFill="1" applyAlignment="1">
      <alignment horizontal="center" vertical="center"/>
    </xf>
    <xf numFmtId="37" fontId="28" fillId="0" borderId="97" xfId="1" applyNumberFormat="1" applyFont="1" applyFill="1" applyBorder="1" applyAlignment="1" applyProtection="1">
      <alignment horizontal="center" vertical="center"/>
      <protection locked="0"/>
    </xf>
    <xf numFmtId="37" fontId="28" fillId="0" borderId="38" xfId="1" applyNumberFormat="1" applyFont="1" applyFill="1" applyBorder="1" applyAlignment="1" applyProtection="1">
      <alignment horizontal="center" vertical="center"/>
      <protection locked="0"/>
    </xf>
    <xf numFmtId="38" fontId="27" fillId="0" borderId="158" xfId="0" applyNumberFormat="1" applyFont="1" applyBorder="1" applyAlignment="1">
      <alignment horizontal="center" vertical="center"/>
    </xf>
    <xf numFmtId="38" fontId="27" fillId="0" borderId="160" xfId="0" applyNumberFormat="1" applyFont="1" applyBorder="1" applyAlignment="1">
      <alignment horizontal="center" vertical="center"/>
    </xf>
    <xf numFmtId="37" fontId="28" fillId="2" borderId="104" xfId="1" applyNumberFormat="1" applyFont="1" applyFill="1" applyBorder="1" applyAlignment="1" applyProtection="1">
      <alignment horizontal="center" vertical="center"/>
    </xf>
    <xf numFmtId="37" fontId="28" fillId="2" borderId="68" xfId="1" applyNumberFormat="1" applyFont="1" applyFill="1" applyBorder="1" applyAlignment="1" applyProtection="1">
      <alignment horizontal="center" vertical="center"/>
    </xf>
    <xf numFmtId="37" fontId="40" fillId="2" borderId="97" xfId="1" applyNumberFormat="1" applyFont="1" applyFill="1" applyBorder="1" applyAlignment="1" applyProtection="1">
      <alignment horizontal="center" vertical="center"/>
    </xf>
    <xf numFmtId="37" fontId="40" fillId="2" borderId="14" xfId="1" applyNumberFormat="1" applyFont="1" applyFill="1" applyBorder="1" applyAlignment="1" applyProtection="1">
      <alignment horizontal="center" vertical="center"/>
    </xf>
    <xf numFmtId="37" fontId="28" fillId="0" borderId="14" xfId="1" applyNumberFormat="1" applyFont="1" applyFill="1" applyBorder="1" applyAlignment="1" applyProtection="1">
      <alignment horizontal="center" vertical="center"/>
      <protection locked="0"/>
    </xf>
    <xf numFmtId="38" fontId="27" fillId="2" borderId="158" xfId="0" applyNumberFormat="1" applyFont="1" applyFill="1" applyBorder="1" applyAlignment="1">
      <alignment horizontal="center" vertical="center"/>
    </xf>
    <xf numFmtId="38" fontId="27" fillId="2" borderId="159" xfId="0" applyNumberFormat="1" applyFont="1" applyFill="1" applyBorder="1" applyAlignment="1">
      <alignment horizontal="center" vertical="center"/>
    </xf>
    <xf numFmtId="0" fontId="26" fillId="16" borderId="85" xfId="0" applyFont="1" applyFill="1" applyBorder="1" applyAlignment="1">
      <alignment horizontal="center" vertical="center" wrapText="1"/>
    </xf>
    <xf numFmtId="0" fontId="26" fillId="16" borderId="86" xfId="0" applyFont="1" applyFill="1" applyBorder="1" applyAlignment="1">
      <alignment horizontal="center" vertical="center" wrapText="1"/>
    </xf>
    <xf numFmtId="9" fontId="28" fillId="0" borderId="104" xfId="2" applyFont="1" applyFill="1" applyBorder="1" applyAlignment="1" applyProtection="1">
      <alignment horizontal="center" vertical="center"/>
      <protection locked="0"/>
    </xf>
    <xf numFmtId="9" fontId="28" fillId="0" borderId="75" xfId="2" applyFont="1" applyFill="1" applyBorder="1" applyAlignment="1" applyProtection="1">
      <alignment horizontal="center" vertical="center"/>
      <protection locked="0"/>
    </xf>
    <xf numFmtId="0" fontId="25" fillId="14" borderId="147" xfId="0" applyFont="1" applyFill="1" applyBorder="1" applyAlignment="1">
      <alignment horizontal="center" vertical="center"/>
    </xf>
    <xf numFmtId="0" fontId="25" fillId="14" borderId="0" xfId="0" applyFont="1" applyFill="1" applyAlignment="1">
      <alignment horizontal="center" vertical="center"/>
    </xf>
    <xf numFmtId="0" fontId="18" fillId="16" borderId="85" xfId="0" applyFont="1" applyFill="1" applyBorder="1" applyAlignment="1">
      <alignment horizontal="center" vertical="center" wrapText="1"/>
    </xf>
    <xf numFmtId="0" fontId="18" fillId="16" borderId="118" xfId="0" applyFont="1" applyFill="1" applyBorder="1" applyAlignment="1">
      <alignment horizontal="center" vertical="center" wrapText="1"/>
    </xf>
    <xf numFmtId="167" fontId="37" fillId="2" borderId="75" xfId="0" applyNumberFormat="1" applyFont="1" applyFill="1" applyBorder="1" applyAlignment="1">
      <alignment horizontal="center" vertical="center"/>
    </xf>
    <xf numFmtId="167" fontId="37" fillId="2" borderId="14" xfId="0" applyNumberFormat="1" applyFont="1" applyFill="1" applyBorder="1" applyAlignment="1">
      <alignment horizontal="center" vertical="center"/>
    </xf>
    <xf numFmtId="37" fontId="28" fillId="2" borderId="97" xfId="1" applyNumberFormat="1" applyFont="1" applyFill="1" applyBorder="1" applyAlignment="1" applyProtection="1">
      <alignment horizontal="center" vertical="center"/>
    </xf>
    <xf numFmtId="37" fontId="28" fillId="2" borderId="14" xfId="1" applyNumberFormat="1" applyFont="1" applyFill="1" applyBorder="1" applyAlignment="1" applyProtection="1">
      <alignment horizontal="center" vertical="center"/>
    </xf>
    <xf numFmtId="37" fontId="28" fillId="0" borderId="104" xfId="1" applyNumberFormat="1" applyFont="1" applyFill="1" applyBorder="1" applyAlignment="1" applyProtection="1">
      <alignment horizontal="center" vertical="center"/>
      <protection locked="0"/>
    </xf>
    <xf numFmtId="37" fontId="28" fillId="0" borderId="68" xfId="1" applyNumberFormat="1" applyFont="1" applyFill="1" applyBorder="1" applyAlignment="1" applyProtection="1">
      <alignment horizontal="center" vertical="center"/>
      <protection locked="0"/>
    </xf>
    <xf numFmtId="37" fontId="28" fillId="2" borderId="75" xfId="1" applyNumberFormat="1" applyFont="1" applyFill="1" applyBorder="1" applyAlignment="1" applyProtection="1">
      <alignment horizontal="center" vertical="center"/>
    </xf>
    <xf numFmtId="0" fontId="6" fillId="0" borderId="473" xfId="0" applyFont="1" applyBorder="1" applyAlignment="1">
      <alignment horizontal="center" vertical="center"/>
    </xf>
    <xf numFmtId="0" fontId="6" fillId="0" borderId="474" xfId="0" applyFont="1" applyBorder="1" applyAlignment="1">
      <alignment horizontal="center" vertical="center"/>
    </xf>
    <xf numFmtId="0" fontId="6" fillId="0" borderId="475" xfId="0" applyFont="1" applyBorder="1" applyAlignment="1">
      <alignment horizontal="center" vertical="center"/>
    </xf>
    <xf numFmtId="0" fontId="6" fillId="0" borderId="476" xfId="0" applyFont="1" applyBorder="1" applyAlignment="1">
      <alignment horizontal="center" vertical="center"/>
    </xf>
    <xf numFmtId="0" fontId="6" fillId="0" borderId="477" xfId="0" applyFont="1" applyBorder="1" applyAlignment="1">
      <alignment horizontal="center" vertical="center"/>
    </xf>
    <xf numFmtId="0" fontId="6" fillId="0" borderId="478" xfId="0" applyFont="1" applyBorder="1" applyAlignment="1">
      <alignment horizontal="center" vertical="center"/>
    </xf>
    <xf numFmtId="0" fontId="6" fillId="0" borderId="479" xfId="0" applyFont="1" applyBorder="1" applyAlignment="1">
      <alignment horizontal="center" vertical="center"/>
    </xf>
    <xf numFmtId="0" fontId="6" fillId="0" borderId="480" xfId="0" applyFont="1" applyBorder="1" applyAlignment="1">
      <alignment horizontal="center" vertical="center"/>
    </xf>
    <xf numFmtId="37" fontId="28" fillId="0" borderId="75" xfId="1" applyNumberFormat="1" applyFont="1" applyFill="1" applyBorder="1" applyAlignment="1" applyProtection="1">
      <alignment horizontal="center" vertical="center"/>
      <protection locked="0"/>
    </xf>
    <xf numFmtId="0" fontId="26" fillId="16" borderId="123" xfId="0" applyFont="1" applyFill="1" applyBorder="1" applyAlignment="1">
      <alignment horizontal="center" vertical="center" wrapText="1"/>
    </xf>
    <xf numFmtId="0" fontId="26" fillId="16" borderId="92" xfId="0" applyFont="1" applyFill="1" applyBorder="1" applyAlignment="1">
      <alignment horizontal="center" vertical="center" wrapText="1"/>
    </xf>
    <xf numFmtId="38" fontId="27" fillId="0" borderId="159" xfId="0" applyNumberFormat="1" applyFont="1" applyBorder="1" applyAlignment="1">
      <alignment horizontal="center" vertical="center"/>
    </xf>
    <xf numFmtId="37" fontId="28" fillId="0" borderId="97" xfId="1" applyNumberFormat="1" applyFont="1" applyFill="1" applyBorder="1" applyAlignment="1" applyProtection="1">
      <alignment horizontal="center" vertical="center"/>
    </xf>
    <xf numFmtId="37" fontId="28" fillId="0" borderId="14" xfId="1" applyNumberFormat="1" applyFont="1" applyFill="1" applyBorder="1" applyAlignment="1" applyProtection="1">
      <alignment horizontal="center" vertical="center"/>
    </xf>
    <xf numFmtId="9" fontId="28" fillId="0" borderId="97" xfId="2" applyFont="1" applyFill="1" applyBorder="1" applyAlignment="1" applyProtection="1">
      <alignment horizontal="center" vertical="center"/>
      <protection locked="0"/>
    </xf>
    <xf numFmtId="9" fontId="28" fillId="0" borderId="14" xfId="2" applyFont="1" applyFill="1" applyBorder="1" applyAlignment="1" applyProtection="1">
      <alignment horizontal="center" vertical="center"/>
      <protection locked="0"/>
    </xf>
    <xf numFmtId="166" fontId="28" fillId="2" borderId="158" xfId="2" applyNumberFormat="1" applyFont="1" applyFill="1" applyBorder="1" applyAlignment="1" applyProtection="1">
      <alignment horizontal="center" vertical="center"/>
    </xf>
    <xf numFmtId="166" fontId="28" fillId="2" borderId="159" xfId="2" applyNumberFormat="1" applyFont="1" applyFill="1" applyBorder="1" applyAlignment="1" applyProtection="1">
      <alignment horizontal="center" vertical="center"/>
    </xf>
    <xf numFmtId="10" fontId="37" fillId="2" borderId="14" xfId="2" applyNumberFormat="1" applyFont="1" applyFill="1" applyBorder="1" applyAlignment="1">
      <alignment horizontal="center" vertical="center"/>
    </xf>
    <xf numFmtId="10" fontId="37" fillId="2" borderId="159" xfId="2" applyNumberFormat="1" applyFont="1" applyFill="1" applyBorder="1" applyAlignment="1">
      <alignment horizontal="center" vertical="center"/>
    </xf>
    <xf numFmtId="0" fontId="18" fillId="16" borderId="147" xfId="0" applyFont="1" applyFill="1" applyBorder="1" applyAlignment="1">
      <alignment horizontal="center" vertical="center" wrapText="1"/>
    </xf>
    <xf numFmtId="0" fontId="0" fillId="0" borderId="177" xfId="0" applyBorder="1" applyAlignment="1">
      <alignment vertical="center"/>
    </xf>
    <xf numFmtId="0" fontId="0" fillId="0" borderId="387" xfId="0" applyBorder="1" applyAlignment="1">
      <alignment vertical="center"/>
    </xf>
    <xf numFmtId="0" fontId="6" fillId="0" borderId="257"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84" xfId="0" applyFont="1" applyBorder="1" applyAlignment="1">
      <alignment horizontal="center" vertical="center" wrapText="1"/>
    </xf>
    <xf numFmtId="0" fontId="6" fillId="0" borderId="386" xfId="0" applyFont="1" applyBorder="1" applyAlignment="1">
      <alignment horizontal="center" vertical="center" wrapText="1"/>
    </xf>
    <xf numFmtId="0" fontId="0" fillId="0" borderId="429" xfId="0" applyBorder="1" applyAlignment="1">
      <alignment vertical="center"/>
    </xf>
    <xf numFmtId="0" fontId="0" fillId="0" borderId="430" xfId="0"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36" fillId="16" borderId="85" xfId="0" applyFont="1" applyFill="1" applyBorder="1" applyAlignment="1">
      <alignment horizontal="center" vertical="center" wrapText="1"/>
    </xf>
    <xf numFmtId="0" fontId="36" fillId="16" borderId="76" xfId="0" applyFont="1" applyFill="1" applyBorder="1" applyAlignment="1">
      <alignment horizontal="center" vertical="center" wrapText="1"/>
    </xf>
    <xf numFmtId="37" fontId="28" fillId="2" borderId="86" xfId="1" applyNumberFormat="1" applyFont="1" applyFill="1" applyBorder="1" applyAlignment="1" applyProtection="1">
      <alignment horizontal="center" vertical="center"/>
      <protection locked="0"/>
    </xf>
    <xf numFmtId="37" fontId="28" fillId="2" borderId="87" xfId="1" applyNumberFormat="1" applyFont="1" applyFill="1" applyBorder="1" applyAlignment="1" applyProtection="1">
      <alignment horizontal="center" vertical="center"/>
      <protection locked="0"/>
    </xf>
    <xf numFmtId="37" fontId="28" fillId="2" borderId="172" xfId="1" applyNumberFormat="1" applyFont="1" applyFill="1" applyBorder="1" applyAlignment="1" applyProtection="1">
      <alignment horizontal="center" vertical="center"/>
      <protection locked="0"/>
    </xf>
    <xf numFmtId="37" fontId="28" fillId="2" borderId="77" xfId="1" applyNumberFormat="1" applyFont="1" applyFill="1" applyBorder="1" applyAlignment="1" applyProtection="1">
      <alignment horizontal="center" vertical="center"/>
      <protection locked="0"/>
    </xf>
    <xf numFmtId="0" fontId="25" fillId="16" borderId="73" xfId="0" applyFont="1" applyFill="1" applyBorder="1" applyAlignment="1">
      <alignment horizontal="center" vertical="center"/>
    </xf>
    <xf numFmtId="0" fontId="25" fillId="16" borderId="0" xfId="0" applyFont="1" applyFill="1" applyAlignment="1">
      <alignment horizontal="center" vertical="center"/>
    </xf>
    <xf numFmtId="173" fontId="152" fillId="0" borderId="172" xfId="4" applyNumberFormat="1" applyFont="1" applyBorder="1" applyAlignment="1">
      <alignment horizontal="center" vertical="center" wrapText="1"/>
    </xf>
    <xf numFmtId="14" fontId="152" fillId="0" borderId="172" xfId="4" applyNumberFormat="1" applyFont="1" applyBorder="1" applyAlignment="1">
      <alignment horizontal="center" vertical="center" wrapText="1"/>
    </xf>
    <xf numFmtId="0" fontId="186" fillId="0" borderId="144" xfId="0" applyFont="1" applyBorder="1" applyAlignment="1">
      <alignment horizontal="left" vertical="center" wrapText="1"/>
    </xf>
    <xf numFmtId="0" fontId="186" fillId="0" borderId="89" xfId="0" applyFont="1" applyBorder="1" applyAlignment="1">
      <alignment horizontal="left" vertical="center" wrapText="1"/>
    </xf>
    <xf numFmtId="0" fontId="185" fillId="19" borderId="147" xfId="0" applyFont="1" applyFill="1" applyBorder="1" applyAlignment="1">
      <alignment horizontal="center" vertical="center" wrapText="1"/>
    </xf>
    <xf numFmtId="0" fontId="185" fillId="19" borderId="0" xfId="0" applyFont="1" applyFill="1" applyAlignment="1">
      <alignment horizontal="center" vertical="center" wrapText="1"/>
    </xf>
    <xf numFmtId="0" fontId="67" fillId="0" borderId="572" xfId="0" applyFont="1" applyBorder="1" applyAlignment="1">
      <alignment horizontal="center" vertical="center" wrapText="1"/>
    </xf>
    <xf numFmtId="0" fontId="185" fillId="14" borderId="144" xfId="0" quotePrefix="1" applyFont="1" applyFill="1" applyBorder="1" applyAlignment="1">
      <alignment horizontal="center" vertical="center" wrapText="1"/>
    </xf>
    <xf numFmtId="0" fontId="185" fillId="14" borderId="89" xfId="0" quotePrefix="1" applyFont="1" applyFill="1" applyBorder="1" applyAlignment="1">
      <alignment horizontal="center" vertical="center" wrapText="1"/>
    </xf>
    <xf numFmtId="0" fontId="38" fillId="0" borderId="153" xfId="0" applyFont="1" applyBorder="1" applyAlignment="1">
      <alignment horizontal="center" vertical="center"/>
    </xf>
    <xf numFmtId="176" fontId="43" fillId="22" borderId="175" xfId="8" applyNumberFormat="1" applyFont="1" applyFill="1" applyBorder="1" applyAlignment="1">
      <alignment horizontal="center" vertical="center"/>
    </xf>
    <xf numFmtId="176" fontId="43" fillId="22" borderId="176" xfId="8" applyNumberFormat="1" applyFont="1" applyFill="1" applyBorder="1" applyAlignment="1">
      <alignment horizontal="center" vertical="center"/>
    </xf>
    <xf numFmtId="0" fontId="38" fillId="0" borderId="154" xfId="0" applyFont="1" applyBorder="1" applyAlignment="1">
      <alignment horizontal="center" vertical="center"/>
    </xf>
    <xf numFmtId="0" fontId="17" fillId="16" borderId="79" xfId="0" applyFont="1" applyFill="1" applyBorder="1" applyAlignment="1">
      <alignment horizontal="center" vertical="center" wrapText="1"/>
    </xf>
    <xf numFmtId="0" fontId="17" fillId="16" borderId="101" xfId="0" applyFont="1" applyFill="1" applyBorder="1" applyAlignment="1">
      <alignment horizontal="center" vertical="center" wrapText="1"/>
    </xf>
    <xf numFmtId="0" fontId="17" fillId="16" borderId="100" xfId="0" applyFont="1" applyFill="1" applyBorder="1" applyAlignment="1">
      <alignment horizontal="center" vertical="center" wrapText="1"/>
    </xf>
    <xf numFmtId="0" fontId="138" fillId="16" borderId="79" xfId="0" applyFont="1" applyFill="1" applyBorder="1" applyAlignment="1">
      <alignment horizontal="center" vertical="center" wrapText="1"/>
    </xf>
    <xf numFmtId="0" fontId="144" fillId="0" borderId="153" xfId="0" applyFont="1" applyBorder="1" applyAlignment="1">
      <alignment horizontal="center" vertical="center"/>
    </xf>
    <xf numFmtId="176" fontId="43" fillId="22" borderId="153" xfId="8" applyNumberFormat="1" applyFont="1" applyFill="1" applyBorder="1" applyAlignment="1">
      <alignment horizontal="center" vertical="center"/>
    </xf>
    <xf numFmtId="17" fontId="19" fillId="12" borderId="0" xfId="0" applyNumberFormat="1" applyFont="1" applyFill="1" applyAlignment="1">
      <alignment horizontal="center" vertical="center"/>
    </xf>
    <xf numFmtId="17" fontId="19" fillId="17" borderId="0" xfId="0" applyNumberFormat="1" applyFont="1" applyFill="1" applyAlignment="1">
      <alignment horizontal="center" vertical="center"/>
    </xf>
    <xf numFmtId="0" fontId="19" fillId="17" borderId="127" xfId="0" applyFont="1" applyFill="1" applyBorder="1" applyAlignment="1">
      <alignment horizontal="center" vertical="center"/>
    </xf>
    <xf numFmtId="0" fontId="19" fillId="17" borderId="0" xfId="0" applyFont="1" applyFill="1" applyAlignment="1">
      <alignment horizontal="center" vertical="center"/>
    </xf>
    <xf numFmtId="0" fontId="31" fillId="16" borderId="103" xfId="0" applyFont="1" applyFill="1" applyBorder="1" applyAlignment="1">
      <alignment horizontal="center" vertical="center"/>
    </xf>
    <xf numFmtId="0" fontId="31" fillId="16" borderId="142" xfId="0" applyFont="1" applyFill="1" applyBorder="1" applyAlignment="1">
      <alignment horizontal="center" vertical="center"/>
    </xf>
    <xf numFmtId="0" fontId="31" fillId="16" borderId="155" xfId="0" applyFont="1" applyFill="1" applyBorder="1" applyAlignment="1">
      <alignment horizontal="center" vertical="center"/>
    </xf>
    <xf numFmtId="0" fontId="17" fillId="16" borderId="157" xfId="0" applyFont="1" applyFill="1" applyBorder="1" applyAlignment="1">
      <alignment horizontal="center" vertical="center" wrapText="1"/>
    </xf>
    <xf numFmtId="0" fontId="31" fillId="16" borderId="118" xfId="0" applyFont="1" applyFill="1" applyBorder="1" applyAlignment="1">
      <alignment horizontal="center" vertical="center"/>
    </xf>
    <xf numFmtId="0" fontId="31" fillId="16" borderId="120" xfId="0" applyFont="1" applyFill="1" applyBorder="1" applyAlignment="1">
      <alignment horizontal="center" vertical="center"/>
    </xf>
    <xf numFmtId="0" fontId="23" fillId="16" borderId="99" xfId="0" applyFont="1" applyFill="1" applyBorder="1" applyAlignment="1">
      <alignment horizontal="center" vertical="center" wrapText="1"/>
    </xf>
    <xf numFmtId="0" fontId="23" fillId="16" borderId="368" xfId="0" applyFont="1" applyFill="1" applyBorder="1" applyAlignment="1">
      <alignment horizontal="center" vertical="center" wrapText="1"/>
    </xf>
    <xf numFmtId="0" fontId="38" fillId="0" borderId="175" xfId="0" applyFont="1" applyBorder="1" applyAlignment="1">
      <alignment horizontal="center" vertical="center"/>
    </xf>
    <xf numFmtId="0" fontId="38" fillId="0" borderId="89" xfId="0" applyFont="1" applyBorder="1" applyAlignment="1">
      <alignment horizontal="center" vertical="center"/>
    </xf>
    <xf numFmtId="0" fontId="17" fillId="16" borderId="99" xfId="0" applyFont="1" applyFill="1" applyBorder="1" applyAlignment="1">
      <alignment horizontal="center" vertical="center" wrapText="1"/>
    </xf>
    <xf numFmtId="0" fontId="17" fillId="16" borderId="368" xfId="0" applyFont="1" applyFill="1" applyBorder="1" applyAlignment="1">
      <alignment horizontal="center" vertical="center" wrapText="1"/>
    </xf>
    <xf numFmtId="0" fontId="25" fillId="16" borderId="62" xfId="0" applyFont="1" applyFill="1" applyBorder="1" applyAlignment="1">
      <alignment horizontal="center" vertical="center"/>
    </xf>
    <xf numFmtId="0" fontId="25" fillId="16" borderId="57" xfId="0" applyFont="1" applyFill="1" applyBorder="1" applyAlignment="1">
      <alignment horizontal="center" vertical="center"/>
    </xf>
    <xf numFmtId="0" fontId="25" fillId="16" borderId="538" xfId="0" applyFont="1" applyFill="1" applyBorder="1" applyAlignment="1">
      <alignment horizontal="center" vertical="center"/>
    </xf>
    <xf numFmtId="0" fontId="25" fillId="16" borderId="539" xfId="0" applyFont="1" applyFill="1" applyBorder="1" applyAlignment="1">
      <alignment horizontal="center" vertical="center"/>
    </xf>
    <xf numFmtId="0" fontId="49" fillId="0" borderId="76" xfId="0" applyFont="1" applyBorder="1" applyAlignment="1">
      <alignment horizontal="center" vertical="center"/>
    </xf>
    <xf numFmtId="0" fontId="49" fillId="0" borderId="172" xfId="0" applyFont="1" applyBorder="1" applyAlignment="1">
      <alignment horizontal="center" vertical="center"/>
    </xf>
    <xf numFmtId="0" fontId="17" fillId="16" borderId="156" xfId="0" applyFont="1" applyFill="1" applyBorder="1" applyAlignment="1">
      <alignment horizontal="center" vertical="center" wrapText="1"/>
    </xf>
    <xf numFmtId="0" fontId="49" fillId="0" borderId="144" xfId="0" applyFont="1" applyBorder="1" applyAlignment="1">
      <alignment horizontal="center" vertical="center"/>
    </xf>
    <xf numFmtId="0" fontId="49" fillId="0" borderId="88" xfId="0" applyFont="1" applyBorder="1" applyAlignment="1">
      <alignment horizontal="center" vertical="center"/>
    </xf>
    <xf numFmtId="0" fontId="51" fillId="2" borderId="332" xfId="0" applyFont="1" applyFill="1" applyBorder="1" applyAlignment="1">
      <alignment horizontal="center" vertical="center"/>
    </xf>
    <xf numFmtId="0" fontId="71" fillId="36" borderId="332" xfId="0" applyFont="1" applyFill="1" applyBorder="1" applyAlignment="1">
      <alignment horizontal="center" vertical="center"/>
    </xf>
    <xf numFmtId="0" fontId="71" fillId="36" borderId="335" xfId="0" applyFont="1" applyFill="1" applyBorder="1" applyAlignment="1">
      <alignment horizontal="center" vertical="center"/>
    </xf>
    <xf numFmtId="17" fontId="12" fillId="4" borderId="20" xfId="0" applyNumberFormat="1" applyFont="1" applyFill="1" applyBorder="1" applyAlignment="1">
      <alignment horizontal="center"/>
    </xf>
    <xf numFmtId="17" fontId="12" fillId="4" borderId="21" xfId="0" applyNumberFormat="1" applyFont="1" applyFill="1" applyBorder="1" applyAlignment="1">
      <alignment horizontal="center"/>
    </xf>
    <xf numFmtId="17" fontId="12"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17" fontId="12" fillId="4" borderId="20" xfId="0" applyNumberFormat="1" applyFont="1" applyFill="1" applyBorder="1" applyAlignment="1">
      <alignment horizontal="center" vertical="center"/>
    </xf>
    <xf numFmtId="17" fontId="12" fillId="4" borderId="21" xfId="0" applyNumberFormat="1" applyFont="1" applyFill="1" applyBorder="1" applyAlignment="1">
      <alignment horizontal="center" vertical="center"/>
    </xf>
    <xf numFmtId="17" fontId="12" fillId="4" borderId="22" xfId="0" applyNumberFormat="1" applyFont="1" applyFill="1" applyBorder="1" applyAlignment="1">
      <alignment horizontal="center" vertical="center"/>
    </xf>
    <xf numFmtId="0" fontId="63" fillId="26" borderId="385" xfId="0" applyFont="1" applyFill="1" applyBorder="1" applyAlignment="1">
      <alignment horizontal="center" vertical="center"/>
    </xf>
    <xf numFmtId="3" fontId="203" fillId="0" borderId="0" xfId="0" applyNumberFormat="1" applyFont="1" applyAlignment="1">
      <alignment horizontal="center" vertical="center"/>
    </xf>
    <xf numFmtId="0" fontId="203" fillId="0" borderId="0" xfId="0" applyFont="1" applyAlignment="1">
      <alignment horizontal="center" vertical="center"/>
    </xf>
    <xf numFmtId="0" fontId="203" fillId="0" borderId="72" xfId="0" applyFont="1" applyBorder="1" applyAlignment="1">
      <alignment horizontal="center" vertical="center"/>
    </xf>
    <xf numFmtId="0" fontId="210" fillId="45" borderId="574" xfId="0" applyFont="1" applyFill="1" applyBorder="1" applyAlignment="1">
      <alignment horizontal="center" vertical="center" wrapText="1" readingOrder="2"/>
    </xf>
    <xf numFmtId="0" fontId="210" fillId="45" borderId="575" xfId="0" applyFont="1" applyFill="1" applyBorder="1" applyAlignment="1">
      <alignment horizontal="center" vertical="center" wrapText="1" readingOrder="2"/>
    </xf>
    <xf numFmtId="0" fontId="210" fillId="45" borderId="576" xfId="0" applyFont="1" applyFill="1" applyBorder="1" applyAlignment="1">
      <alignment horizontal="center" vertical="center" wrapText="1" readingOrder="2"/>
    </xf>
    <xf numFmtId="0" fontId="196" fillId="43" borderId="393" xfId="0" applyFont="1" applyFill="1" applyBorder="1" applyAlignment="1">
      <alignment horizontal="center" vertical="center"/>
    </xf>
    <xf numFmtId="0" fontId="196" fillId="43" borderId="391" xfId="0" applyFont="1" applyFill="1" applyBorder="1" applyAlignment="1">
      <alignment horizontal="center" vertical="center"/>
    </xf>
    <xf numFmtId="0" fontId="196" fillId="43" borderId="392" xfId="0" applyFont="1" applyFill="1" applyBorder="1" applyAlignment="1">
      <alignment horizontal="center" vertical="center"/>
    </xf>
    <xf numFmtId="0" fontId="196" fillId="43" borderId="568" xfId="0" applyFont="1" applyFill="1" applyBorder="1" applyAlignment="1">
      <alignment horizontal="center" vertical="center"/>
    </xf>
    <xf numFmtId="0" fontId="196" fillId="43" borderId="172" xfId="0" applyFont="1" applyFill="1" applyBorder="1" applyAlignment="1">
      <alignment horizontal="center" vertical="center"/>
    </xf>
    <xf numFmtId="0" fontId="196" fillId="43" borderId="77" xfId="0" applyFont="1" applyFill="1" applyBorder="1" applyAlignment="1">
      <alignment horizontal="center" vertical="center"/>
    </xf>
    <xf numFmtId="3" fontId="203" fillId="0" borderId="0" xfId="0" applyNumberFormat="1" applyFont="1" applyAlignment="1">
      <alignment horizontal="center" vertical="top"/>
    </xf>
    <xf numFmtId="0" fontId="203" fillId="0" borderId="0" xfId="0" applyFont="1" applyAlignment="1">
      <alignment horizontal="center" vertical="top"/>
    </xf>
    <xf numFmtId="0" fontId="203" fillId="0" borderId="72" xfId="0" applyFont="1" applyBorder="1" applyAlignment="1">
      <alignment horizontal="center" vertical="top"/>
    </xf>
    <xf numFmtId="3" fontId="199" fillId="46" borderId="381" xfId="0" applyNumberFormat="1" applyFont="1" applyFill="1" applyBorder="1" applyAlignment="1">
      <alignment horizontal="center" vertical="center" wrapText="1" readingOrder="1"/>
    </xf>
    <xf numFmtId="3" fontId="199" fillId="46" borderId="547" xfId="0" applyNumberFormat="1" applyFont="1" applyFill="1" applyBorder="1" applyAlignment="1">
      <alignment horizontal="center" vertical="center" wrapText="1" readingOrder="1"/>
    </xf>
    <xf numFmtId="0" fontId="194" fillId="0" borderId="393" xfId="0" applyFont="1" applyBorder="1" applyAlignment="1">
      <alignment horizontal="center" vertical="center"/>
    </xf>
    <xf numFmtId="0" fontId="194" fillId="0" borderId="391" xfId="0" applyFont="1" applyBorder="1" applyAlignment="1">
      <alignment horizontal="center" vertical="center"/>
    </xf>
    <xf numFmtId="0" fontId="194" fillId="0" borderId="392" xfId="0" applyFont="1" applyBorder="1" applyAlignment="1">
      <alignment horizontal="center" vertical="center"/>
    </xf>
    <xf numFmtId="0" fontId="196" fillId="43" borderId="444" xfId="0" applyFont="1" applyFill="1" applyBorder="1" applyAlignment="1">
      <alignment horizontal="center" vertical="center"/>
    </xf>
    <xf numFmtId="0" fontId="196" fillId="43" borderId="446" xfId="0" applyFont="1" applyFill="1" applyBorder="1" applyAlignment="1">
      <alignment horizontal="center" vertical="center"/>
    </xf>
    <xf numFmtId="0" fontId="196" fillId="43" borderId="460" xfId="0" applyFont="1" applyFill="1" applyBorder="1" applyAlignment="1">
      <alignment horizontal="center" vertical="center"/>
    </xf>
    <xf numFmtId="0" fontId="196" fillId="43" borderId="384" xfId="0" applyFont="1" applyFill="1" applyBorder="1" applyAlignment="1">
      <alignment horizontal="center" vertical="center"/>
    </xf>
    <xf numFmtId="0" fontId="196" fillId="43" borderId="385" xfId="0" applyFont="1" applyFill="1" applyBorder="1" applyAlignment="1">
      <alignment horizontal="center" vertical="center"/>
    </xf>
    <xf numFmtId="0" fontId="196" fillId="43" borderId="386" xfId="0" applyFont="1" applyFill="1" applyBorder="1" applyAlignment="1">
      <alignment horizontal="center" vertical="center"/>
    </xf>
    <xf numFmtId="0" fontId="197" fillId="44" borderId="439" xfId="0" applyFont="1" applyFill="1" applyBorder="1" applyAlignment="1">
      <alignment horizontal="center" vertical="center" wrapText="1" readingOrder="1"/>
    </xf>
    <xf numFmtId="0" fontId="197" fillId="44" borderId="16" xfId="0" applyFont="1" applyFill="1" applyBorder="1" applyAlignment="1">
      <alignment horizontal="center" vertical="center" wrapText="1" readingOrder="1"/>
    </xf>
    <xf numFmtId="0" fontId="196" fillId="43" borderId="257" xfId="0" applyFont="1" applyFill="1" applyBorder="1" applyAlignment="1">
      <alignment horizontal="center" vertical="center"/>
    </xf>
    <xf numFmtId="0" fontId="196" fillId="43" borderId="66" xfId="0" applyFont="1" applyFill="1" applyBorder="1" applyAlignment="1">
      <alignment horizontal="center" vertical="center"/>
    </xf>
    <xf numFmtId="0" fontId="196" fillId="43" borderId="67" xfId="0" applyFont="1" applyFill="1" applyBorder="1" applyAlignment="1">
      <alignment horizontal="center" vertical="center"/>
    </xf>
    <xf numFmtId="0" fontId="199" fillId="45" borderId="383" xfId="0" applyFont="1" applyFill="1" applyBorder="1" applyAlignment="1">
      <alignment horizontal="center" vertical="center" wrapText="1" readingOrder="2"/>
    </xf>
    <xf numFmtId="0" fontId="199" fillId="45" borderId="543" xfId="0" applyFont="1" applyFill="1" applyBorder="1" applyAlignment="1">
      <alignment horizontal="center" vertical="center" wrapText="1" readingOrder="2"/>
    </xf>
    <xf numFmtId="3" fontId="201" fillId="46" borderId="381" xfId="0" applyNumberFormat="1" applyFont="1" applyFill="1" applyBorder="1" applyAlignment="1">
      <alignment horizontal="center" vertical="center" wrapText="1" readingOrder="1"/>
    </xf>
    <xf numFmtId="3" fontId="201" fillId="46" borderId="547" xfId="0" applyNumberFormat="1" applyFont="1" applyFill="1" applyBorder="1" applyAlignment="1">
      <alignment horizontal="center" vertical="center" wrapText="1" readingOrder="1"/>
    </xf>
    <xf numFmtId="0" fontId="196" fillId="43" borderId="388" xfId="0" applyFont="1" applyFill="1" applyBorder="1" applyAlignment="1">
      <alignment horizontal="center" vertical="center"/>
    </xf>
    <xf numFmtId="0" fontId="196" fillId="43" borderId="389" xfId="0" applyFont="1" applyFill="1" applyBorder="1" applyAlignment="1">
      <alignment horizontal="center" vertical="center"/>
    </xf>
    <xf numFmtId="0" fontId="196" fillId="43" borderId="461" xfId="0" applyFont="1" applyFill="1" applyBorder="1" applyAlignment="1">
      <alignment horizontal="center" vertical="center"/>
    </xf>
    <xf numFmtId="0" fontId="199" fillId="0" borderId="435" xfId="0" applyFont="1" applyBorder="1" applyAlignment="1">
      <alignment horizontal="center" vertical="center" wrapText="1" readingOrder="2"/>
    </xf>
    <xf numFmtId="0" fontId="199" fillId="0" borderId="6" xfId="0" applyFont="1" applyBorder="1" applyAlignment="1">
      <alignment horizontal="center" vertical="center" wrapText="1" readingOrder="2"/>
    </xf>
    <xf numFmtId="0" fontId="199" fillId="0" borderId="383" xfId="0" applyFont="1" applyBorder="1" applyAlignment="1">
      <alignment horizontal="center" vertical="center" wrapText="1" readingOrder="2"/>
    </xf>
    <xf numFmtId="0" fontId="199" fillId="0" borderId="543" xfId="0" applyFont="1" applyBorder="1" applyAlignment="1">
      <alignment horizontal="center" vertical="center" wrapText="1" readingOrder="2"/>
    </xf>
    <xf numFmtId="4" fontId="154" fillId="30" borderId="393" xfId="0" applyNumberFormat="1" applyFont="1" applyFill="1" applyBorder="1" applyAlignment="1">
      <alignment horizontal="center" vertical="center" readingOrder="2"/>
    </xf>
    <xf numFmtId="4" fontId="154" fillId="30" borderId="391" xfId="0" applyNumberFormat="1" applyFont="1" applyFill="1" applyBorder="1" applyAlignment="1">
      <alignment horizontal="center" vertical="center" readingOrder="2"/>
    </xf>
    <xf numFmtId="4" fontId="154" fillId="30" borderId="392" xfId="0" applyNumberFormat="1" applyFont="1" applyFill="1" applyBorder="1" applyAlignment="1">
      <alignment horizontal="center" vertical="center"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cellXfs>
  <cellStyles count="49874">
    <cellStyle name="20% - تمييز1" xfId="48622" xr:uid="{B8494970-D084-48D4-BF1F-3C5D358AF3E0}"/>
    <cellStyle name="20% - تمييز2" xfId="48623" xr:uid="{3EF81AA2-EEEB-4863-B622-FA460F4E28FD}"/>
    <cellStyle name="20% - تمييز3" xfId="48624" xr:uid="{BA8962FD-CAD4-4D1F-A637-D8F6FA07B9CD}"/>
    <cellStyle name="20% - تمييز4" xfId="48625" xr:uid="{E766E39E-DD5B-445E-8724-2FE20BF4CB64}"/>
    <cellStyle name="20% - تمييز5" xfId="48626" xr:uid="{992BF5F7-AB86-43A9-87AE-E048E1C0E770}"/>
    <cellStyle name="20% - تمييز6" xfId="48627" xr:uid="{C218EE52-3488-4D7A-B02A-6631B5B0F921}"/>
    <cellStyle name="40% - تمييز1" xfId="48628" xr:uid="{B7C1E12A-4DA1-41CC-BE80-2B558B3F46FD}"/>
    <cellStyle name="40% - تمييز2" xfId="48629" xr:uid="{20DC1A2A-51F5-4D48-887F-600A98204AA1}"/>
    <cellStyle name="40% - تمييز3" xfId="48630" xr:uid="{7A909176-9748-4D48-A5AD-8C849A0256F5}"/>
    <cellStyle name="40% - تمييز4" xfId="48631" xr:uid="{5A5FAB98-592D-4426-AB9A-73062A42EF62}"/>
    <cellStyle name="40% - تمييز5" xfId="48632" xr:uid="{CA252D77-068F-46D2-853B-DD9F2A670678}"/>
    <cellStyle name="40% - تمييز6" xfId="48633" xr:uid="{E7C5190D-6213-452A-A0C7-D6363D98B770}"/>
    <cellStyle name="60% - تمييز1" xfId="48634" xr:uid="{8B3D2DBA-0265-4539-A68B-7E2E5ABA961E}"/>
    <cellStyle name="60% - تمييز2" xfId="48635" xr:uid="{240E059E-673F-4888-B3B7-34720276A71E}"/>
    <cellStyle name="60% - تمييز3" xfId="48636" xr:uid="{2D077F85-8109-4C17-A597-C9BDE465AE7E}"/>
    <cellStyle name="60% - تمييز4" xfId="48637" xr:uid="{B015A717-5CFB-4F79-9C0D-72D4ED76108A}"/>
    <cellStyle name="60% - تمييز5" xfId="48638" xr:uid="{A3954B75-6584-4341-8071-CBB0E38C5FDE}"/>
    <cellStyle name="60% - تمييز6" xfId="48639" xr:uid="{FCB7C4F8-0561-40BA-91BF-265851109D0F}"/>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2 2 2" xfId="44251" xr:uid="{1837C464-DD60-46FE-B48E-B27DE154C4E8}"/>
    <cellStyle name="Comma 2 10 2 2 2 2 3" xfId="32119" xr:uid="{BE516719-E7C7-48BF-BCAC-E9FB7FEFFB14}"/>
    <cellStyle name="Comma 2 10 2 2 2 3" xfId="11899" xr:uid="{3DE3B332-CD50-400F-A4A6-260270E61101}"/>
    <cellStyle name="Comma 2 10 2 2 2 3 2" xfId="24031" xr:uid="{7A434570-E4AD-4DB4-A381-3F20A8C8AB5C}"/>
    <cellStyle name="Comma 2 10 2 2 2 3 2 2" xfId="48295" xr:uid="{E434386F-A601-4D9E-BE37-737F3734D0BC}"/>
    <cellStyle name="Comma 2 10 2 2 2 3 3" xfId="36163" xr:uid="{E1812D57-481D-4F24-8183-03F3B1BDC73B}"/>
    <cellStyle name="Comma 2 10 2 2 2 4" xfId="15943" xr:uid="{B18040E0-AE2D-44FC-A9D9-6D00A02ACD44}"/>
    <cellStyle name="Comma 2 10 2 2 2 4 2" xfId="40207" xr:uid="{DC70A89B-344D-4D8F-A392-A4AD10EF22BF}"/>
    <cellStyle name="Comma 2 10 2 2 2 5" xfId="28075" xr:uid="{51A5419E-DBBC-405C-A881-FC608322ED57}"/>
    <cellStyle name="Comma 2 10 2 2 3" xfId="5833" xr:uid="{C9561BFF-AFAE-49B1-A542-9129BA9DFA89}"/>
    <cellStyle name="Comma 2 10 2 2 3 2" xfId="17965" xr:uid="{353B756D-1C5D-44F8-9DBD-B86B0187F87D}"/>
    <cellStyle name="Comma 2 10 2 2 3 2 2" xfId="42229" xr:uid="{07DFFEBA-94C3-40ED-A0A2-48892F183C5B}"/>
    <cellStyle name="Comma 2 10 2 2 3 3" xfId="30097" xr:uid="{A1167AEC-88AA-439E-94A5-1BB477B41C89}"/>
    <cellStyle name="Comma 2 10 2 2 4" xfId="9877" xr:uid="{8C9F09EB-B2EC-449A-BD56-CF711B9E471E}"/>
    <cellStyle name="Comma 2 10 2 2 4 2" xfId="22009" xr:uid="{033D2627-54EB-476E-9542-9AA1C78E3FC1}"/>
    <cellStyle name="Comma 2 10 2 2 4 2 2" xfId="46273" xr:uid="{8DD1F2A0-0DE9-4863-8006-574F72D4D08D}"/>
    <cellStyle name="Comma 2 10 2 2 4 3" xfId="34141" xr:uid="{4D78C1D8-C69C-40D9-A2A0-A38ECBB5B227}"/>
    <cellStyle name="Comma 2 10 2 2 5" xfId="13921" xr:uid="{2A9E9703-00FD-45C0-9E8B-7AA7E7767D6E}"/>
    <cellStyle name="Comma 2 10 2 2 5 2" xfId="38185" xr:uid="{972C7FEE-E8DE-4815-B759-AB346A747DC3}"/>
    <cellStyle name="Comma 2 10 2 2 6" xfId="26053" xr:uid="{13C0266E-9874-46DA-AA8C-5F9663838D99}"/>
    <cellStyle name="Comma 2 10 2 3" xfId="2800" xr:uid="{5D3C377F-AED9-4EEE-B744-32EA518A0055}"/>
    <cellStyle name="Comma 2 10 2 3 2" xfId="6844" xr:uid="{1C2B1F72-1CA2-4A7C-960B-87BFC6091FBB}"/>
    <cellStyle name="Comma 2 10 2 3 2 2" xfId="18976" xr:uid="{189AF1D3-9D17-462E-8497-C1B3529A1CA0}"/>
    <cellStyle name="Comma 2 10 2 3 2 2 2" xfId="43240" xr:uid="{9D3AE88B-730F-425F-9DEE-13935C0B9CEA}"/>
    <cellStyle name="Comma 2 10 2 3 2 3" xfId="31108" xr:uid="{C80ADBEA-A216-4C78-95A0-095526FBFD9C}"/>
    <cellStyle name="Comma 2 10 2 3 3" xfId="10888" xr:uid="{AF3E93AE-B10A-4264-ABFB-FB524629149C}"/>
    <cellStyle name="Comma 2 10 2 3 3 2" xfId="23020" xr:uid="{18052C07-1E8E-4D54-9F88-FB3C5A563AEE}"/>
    <cellStyle name="Comma 2 10 2 3 3 2 2" xfId="47284" xr:uid="{4F8A054D-2C39-46D1-9F15-CF2D8EC2B7FB}"/>
    <cellStyle name="Comma 2 10 2 3 3 3" xfId="35152" xr:uid="{FB384B46-A421-4F32-BB35-4F0B7A88642C}"/>
    <cellStyle name="Comma 2 10 2 3 4" xfId="14932" xr:uid="{280D19FD-EC25-496C-A981-3B7A64663858}"/>
    <cellStyle name="Comma 2 10 2 3 4 2" xfId="39196" xr:uid="{B73DFBAE-B93D-436B-8489-F992FBE1256D}"/>
    <cellStyle name="Comma 2 10 2 3 5" xfId="27064" xr:uid="{2EAB86C2-619C-4A01-972A-A1E47C1507B4}"/>
    <cellStyle name="Comma 2 10 2 4" xfId="4822" xr:uid="{20BCD191-C376-4B6B-AE11-74E8F29D9FA6}"/>
    <cellStyle name="Comma 2 10 2 4 2" xfId="16954" xr:uid="{5F953F47-5CA8-43CB-A863-0EEE77DF372E}"/>
    <cellStyle name="Comma 2 10 2 4 2 2" xfId="41218" xr:uid="{5DDEDB06-3A23-4A77-8C02-14C92E29C2C8}"/>
    <cellStyle name="Comma 2 10 2 4 3" xfId="29086" xr:uid="{3F01CE84-7A24-4786-B2DE-04C8D843755C}"/>
    <cellStyle name="Comma 2 10 2 5" xfId="8866" xr:uid="{B5452868-1F60-4A7C-9055-95F274779925}"/>
    <cellStyle name="Comma 2 10 2 5 2" xfId="20998" xr:uid="{BC9C3BF8-97C1-4B18-925A-AB907AF18ECA}"/>
    <cellStyle name="Comma 2 10 2 5 2 2" xfId="45262" xr:uid="{14E70B86-EE90-465B-9571-2A224BCCB8EB}"/>
    <cellStyle name="Comma 2 10 2 5 3" xfId="33130" xr:uid="{ADAF63A9-046D-47A6-9973-B3A88DF69FC5}"/>
    <cellStyle name="Comma 2 10 2 6" xfId="12910" xr:uid="{D52FF5BE-BF6E-4C85-9749-7BA8DD98F799}"/>
    <cellStyle name="Comma 2 10 2 6 2" xfId="37174" xr:uid="{BDFDD4FC-F2E0-4A9B-AAC4-4854C577DFDF}"/>
    <cellStyle name="Comma 2 10 2 7" xfId="25042" xr:uid="{F1752093-2632-495C-8A52-CE11BD583C64}"/>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2 2 2" xfId="43746" xr:uid="{608AD559-DC1E-4D73-943D-5783ACD1986B}"/>
    <cellStyle name="Comma 2 10 3 2 2 3" xfId="31614" xr:uid="{5867F151-73E9-4610-8410-5910534A44AA}"/>
    <cellStyle name="Comma 2 10 3 2 3" xfId="11394" xr:uid="{09D78C46-AD76-46D1-9BF8-EB0A8FBC55CC}"/>
    <cellStyle name="Comma 2 10 3 2 3 2" xfId="23526" xr:uid="{B6F2D9EB-7EA9-4861-AF62-99A0329B7211}"/>
    <cellStyle name="Comma 2 10 3 2 3 2 2" xfId="47790" xr:uid="{358B5112-81AB-4B89-8798-4E5ECBA950B9}"/>
    <cellStyle name="Comma 2 10 3 2 3 3" xfId="35658" xr:uid="{4B3E404B-5E3F-44BA-B5E4-8C312A33DC59}"/>
    <cellStyle name="Comma 2 10 3 2 4" xfId="15438" xr:uid="{AE981B14-3226-4A6B-976A-91B35FADD16A}"/>
    <cellStyle name="Comma 2 10 3 2 4 2" xfId="39702" xr:uid="{49FE6EAF-7A8F-4D7A-8E3E-AA1065CFB331}"/>
    <cellStyle name="Comma 2 10 3 2 5" xfId="27570" xr:uid="{4D33384A-6C37-40F4-BE77-2FDBB23CF28D}"/>
    <cellStyle name="Comma 2 10 3 3" xfId="5328" xr:uid="{2D83718B-53BF-4014-997F-649A487953BC}"/>
    <cellStyle name="Comma 2 10 3 3 2" xfId="17460" xr:uid="{C013E8FC-694A-4060-A657-C49788572745}"/>
    <cellStyle name="Comma 2 10 3 3 2 2" xfId="41724" xr:uid="{96F618EB-20F1-4965-BFF3-4DA4C1B01B91}"/>
    <cellStyle name="Comma 2 10 3 3 3" xfId="29592" xr:uid="{34ADDFBC-0C69-49A6-9037-03871FE0D311}"/>
    <cellStyle name="Comma 2 10 3 4" xfId="9372" xr:uid="{8A1D2335-16EA-4688-893C-89294BCAB1B8}"/>
    <cellStyle name="Comma 2 10 3 4 2" xfId="21504" xr:uid="{712949A7-C600-42E1-9560-43A8C26074B4}"/>
    <cellStyle name="Comma 2 10 3 4 2 2" xfId="45768" xr:uid="{93DA2152-A032-4C28-AE94-16E1081714FE}"/>
    <cellStyle name="Comma 2 10 3 4 3" xfId="33636" xr:uid="{BCFCE845-ED60-4C14-AF15-CBB84EA3BDB5}"/>
    <cellStyle name="Comma 2 10 3 5" xfId="13416" xr:uid="{66776920-130F-4C36-B0ED-7D3BDB5E2BC6}"/>
    <cellStyle name="Comma 2 10 3 5 2" xfId="37680" xr:uid="{25C14006-8A2E-4F26-8B23-B88CC6671DEC}"/>
    <cellStyle name="Comma 2 10 3 6" xfId="25548" xr:uid="{CFB566A8-F7E9-46AF-8F90-E21773D13694}"/>
    <cellStyle name="Comma 2 10 4" xfId="2295" xr:uid="{4A0C1D56-F6C4-438C-8F73-81C0D902898B}"/>
    <cellStyle name="Comma 2 10 4 2" xfId="6339" xr:uid="{C304671D-A11E-4604-B012-BBEBDB918760}"/>
    <cellStyle name="Comma 2 10 4 2 2" xfId="18471" xr:uid="{C073CD9A-2E06-4330-BC78-03FB884E8BB9}"/>
    <cellStyle name="Comma 2 10 4 2 2 2" xfId="42735" xr:uid="{EECA1D59-0A50-4628-B755-E647B9A8A708}"/>
    <cellStyle name="Comma 2 10 4 2 3" xfId="30603" xr:uid="{284EA2E4-4C78-4F5D-A3D1-F5BB6EAA4023}"/>
    <cellStyle name="Comma 2 10 4 3" xfId="10383" xr:uid="{4ECE69B9-30E5-4841-8AEC-D5AF5F0C3C16}"/>
    <cellStyle name="Comma 2 10 4 3 2" xfId="22515" xr:uid="{E051BDEF-7254-4273-8CAA-B6785EE13CF5}"/>
    <cellStyle name="Comma 2 10 4 3 2 2" xfId="46779" xr:uid="{D438E478-2D4B-48FE-AA16-B6C54612F6ED}"/>
    <cellStyle name="Comma 2 10 4 3 3" xfId="34647" xr:uid="{707B84B1-23B7-4F7A-8BC0-6CE1D7636C58}"/>
    <cellStyle name="Comma 2 10 4 4" xfId="14427" xr:uid="{101EA08E-675C-4DD1-8709-37D89B3D2E89}"/>
    <cellStyle name="Comma 2 10 4 4 2" xfId="38691" xr:uid="{7A0AC1E6-9105-4D1B-9C86-41DC707BD2AB}"/>
    <cellStyle name="Comma 2 10 4 5" xfId="26559" xr:uid="{639FABE8-1C6A-49A4-807B-F4AC852CDE82}"/>
    <cellStyle name="Comma 2 10 5" xfId="4317" xr:uid="{0E35EB07-F147-422C-B258-FCE048317B54}"/>
    <cellStyle name="Comma 2 10 5 2" xfId="16449" xr:uid="{A9CA8979-96A4-4FB7-AFD4-C9A69A701421}"/>
    <cellStyle name="Comma 2 10 5 2 2" xfId="40713" xr:uid="{279321EC-025F-4D91-A5B3-700FD098767C}"/>
    <cellStyle name="Comma 2 10 5 3" xfId="28581" xr:uid="{93B180F4-88A0-4933-B6BC-AD26D36601C7}"/>
    <cellStyle name="Comma 2 10 6" xfId="8361" xr:uid="{57840AA3-8F8C-416B-99B8-81C8F7808353}"/>
    <cellStyle name="Comma 2 10 6 2" xfId="20493" xr:uid="{854DAE3C-176B-4D3A-A648-BC885D235905}"/>
    <cellStyle name="Comma 2 10 6 2 2" xfId="44757" xr:uid="{0959DDF2-4BFD-4D42-B36F-F51D57E079F3}"/>
    <cellStyle name="Comma 2 10 6 3" xfId="32625" xr:uid="{01FA9E01-EDE7-4513-918E-AE8D18FAAC53}"/>
    <cellStyle name="Comma 2 10 7" xfId="12405" xr:uid="{108CEEE7-7A0D-49C8-A47F-45E37E0E24A9}"/>
    <cellStyle name="Comma 2 10 7 2" xfId="36669" xr:uid="{7D51C213-2870-4268-B82D-515D41906A24}"/>
    <cellStyle name="Comma 2 10 8" xfId="24537" xr:uid="{D332E1DF-AE06-4CA9-90A9-A16623A7FCF1}"/>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2 2 2" xfId="43998" xr:uid="{1018E707-9A0E-4746-9392-37B0F2131A99}"/>
    <cellStyle name="Comma 2 11 2 2 2 3" xfId="31866" xr:uid="{2981875B-719D-46CC-A66A-D4F7C296C992}"/>
    <cellStyle name="Comma 2 11 2 2 3" xfId="11646" xr:uid="{BA1D8179-C559-4BAB-82E3-41C70CA56960}"/>
    <cellStyle name="Comma 2 11 2 2 3 2" xfId="23778" xr:uid="{26146748-80AA-418E-B468-EEAF6994DDC6}"/>
    <cellStyle name="Comma 2 11 2 2 3 2 2" xfId="48042" xr:uid="{43A89A02-DCD5-473E-88DF-595EEED433F0}"/>
    <cellStyle name="Comma 2 11 2 2 3 3" xfId="35910" xr:uid="{4C4C9868-6C13-429B-B5E0-A9FCD60B4F73}"/>
    <cellStyle name="Comma 2 11 2 2 4" xfId="15690" xr:uid="{959A0706-0D42-4966-ABEB-46168807EF45}"/>
    <cellStyle name="Comma 2 11 2 2 4 2" xfId="39954" xr:uid="{028A0205-87D1-4934-B9F0-26000AE0E9B9}"/>
    <cellStyle name="Comma 2 11 2 2 5" xfId="27822" xr:uid="{8F1CCF27-28E4-4A39-8F61-FADFA7A72BEF}"/>
    <cellStyle name="Comma 2 11 2 3" xfId="5580" xr:uid="{CBA51FE1-A23B-4BD5-B5EB-39F4D3119A9B}"/>
    <cellStyle name="Comma 2 11 2 3 2" xfId="17712" xr:uid="{0B9C0FA0-5820-4932-B940-7DDE535688C6}"/>
    <cellStyle name="Comma 2 11 2 3 2 2" xfId="41976" xr:uid="{C75C0D36-00BD-487D-94A5-5CB1F6A696AC}"/>
    <cellStyle name="Comma 2 11 2 3 3" xfId="29844" xr:uid="{B792B8A1-0012-492E-9A89-1258C689F817}"/>
    <cellStyle name="Comma 2 11 2 4" xfId="9624" xr:uid="{E1C71BCE-608D-4CB3-95EB-452206AD80E0}"/>
    <cellStyle name="Comma 2 11 2 4 2" xfId="21756" xr:uid="{044449B5-DBBD-4BB1-9F78-8A90D29A9AB4}"/>
    <cellStyle name="Comma 2 11 2 4 2 2" xfId="46020" xr:uid="{45562952-B888-4018-ADD9-87F76E09A528}"/>
    <cellStyle name="Comma 2 11 2 4 3" xfId="33888" xr:uid="{11BB9D18-FEFA-4122-973C-F5DBCC24BC31}"/>
    <cellStyle name="Comma 2 11 2 5" xfId="13668" xr:uid="{F6EEE87A-8184-43E7-865B-80CF9A12EC8E}"/>
    <cellStyle name="Comma 2 11 2 5 2" xfId="37932" xr:uid="{A85E4889-7762-4A96-8C2D-D24259CEB03E}"/>
    <cellStyle name="Comma 2 11 2 6" xfId="25800" xr:uid="{983DD680-F698-4490-A8EE-308D6E965DEA}"/>
    <cellStyle name="Comma 2 11 3" xfId="2547" xr:uid="{EBB1BA41-90B2-4972-A51F-FC95AF4AFFC1}"/>
    <cellStyle name="Comma 2 11 3 2" xfId="6591" xr:uid="{4504124F-4721-485B-9309-C9BF79C29195}"/>
    <cellStyle name="Comma 2 11 3 2 2" xfId="18723" xr:uid="{DC9ED245-23F4-4300-B071-3A5848BA7D5F}"/>
    <cellStyle name="Comma 2 11 3 2 2 2" xfId="42987" xr:uid="{29BBCF9E-8E96-4E25-AF4D-6DD0984B4723}"/>
    <cellStyle name="Comma 2 11 3 2 3" xfId="30855" xr:uid="{73B2D888-87A5-4001-ACEC-FE3E9CE40EE1}"/>
    <cellStyle name="Comma 2 11 3 3" xfId="10635" xr:uid="{90EDBB4B-E1DB-4B97-BFA8-ECF40012EA6C}"/>
    <cellStyle name="Comma 2 11 3 3 2" xfId="22767" xr:uid="{31623950-0D4D-4E85-B91C-BCD4895FC63A}"/>
    <cellStyle name="Comma 2 11 3 3 2 2" xfId="47031" xr:uid="{176EB0DA-1A3F-46CB-8CD0-E0CF47F9148B}"/>
    <cellStyle name="Comma 2 11 3 3 3" xfId="34899" xr:uid="{FA915E0A-8F53-4B33-868C-03963477D130}"/>
    <cellStyle name="Comma 2 11 3 4" xfId="14679" xr:uid="{2F69440A-5BC2-432F-8894-871D503BE626}"/>
    <cellStyle name="Comma 2 11 3 4 2" xfId="38943" xr:uid="{8DF6B5A6-EE58-4962-BB7E-40C75E3E6463}"/>
    <cellStyle name="Comma 2 11 3 5" xfId="26811" xr:uid="{65535B97-ED3D-47C7-BB0D-0E02FC297193}"/>
    <cellStyle name="Comma 2 11 4" xfId="4569" xr:uid="{1CBBDED9-7378-4893-A454-3038AEE6C3D3}"/>
    <cellStyle name="Comma 2 11 4 2" xfId="16701" xr:uid="{FAD5D44D-CE23-4C7B-9F03-048C875F07BD}"/>
    <cellStyle name="Comma 2 11 4 2 2" xfId="40965" xr:uid="{4E21F427-240D-4C86-AFDF-8C4040963093}"/>
    <cellStyle name="Comma 2 11 4 3" xfId="28833" xr:uid="{B5FE8B04-F13A-49BA-BE84-284358ED837E}"/>
    <cellStyle name="Comma 2 11 5" xfId="8613" xr:uid="{0E8E4525-729D-4E7B-ABA5-97E1F39A2E02}"/>
    <cellStyle name="Comma 2 11 5 2" xfId="20745" xr:uid="{D896C8D9-C033-442A-BDFC-EFE3333B2137}"/>
    <cellStyle name="Comma 2 11 5 2 2" xfId="45009" xr:uid="{BA12A965-5C64-4332-9391-11E8EE178C62}"/>
    <cellStyle name="Comma 2 11 5 3" xfId="32877" xr:uid="{0283E075-E17C-426E-97F3-D32E1E97EC78}"/>
    <cellStyle name="Comma 2 11 6" xfId="12657" xr:uid="{09BD7CB2-FECE-439B-9546-E85ABE45F37B}"/>
    <cellStyle name="Comma 2 11 6 2" xfId="36921" xr:uid="{4064BE8A-ED05-4601-81F3-0E25AAF2D7F4}"/>
    <cellStyle name="Comma 2 11 7" xfId="24789" xr:uid="{3F3BF62C-23F3-4781-BC3D-C440F1020542}"/>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2 2 2" xfId="43493" xr:uid="{EEFEB9AF-0212-41B9-BD27-667CB1816E93}"/>
    <cellStyle name="Comma 2 12 2 2 3" xfId="31361" xr:uid="{B1E20E3F-AD6B-422E-85A6-D6AFA1EEA000}"/>
    <cellStyle name="Comma 2 12 2 3" xfId="11141" xr:uid="{7DC49C78-E3FF-42E1-B923-090F4A50DF48}"/>
    <cellStyle name="Comma 2 12 2 3 2" xfId="23273" xr:uid="{CDB8446F-E936-4AB7-8514-2200487A8E3D}"/>
    <cellStyle name="Comma 2 12 2 3 2 2" xfId="47537" xr:uid="{DD6BCDC7-DBCF-434F-B427-48592507F666}"/>
    <cellStyle name="Comma 2 12 2 3 3" xfId="35405" xr:uid="{4974F316-E57C-4329-A997-3CAD85348177}"/>
    <cellStyle name="Comma 2 12 2 4" xfId="15185" xr:uid="{6DC2E91D-B9A1-4717-AF39-D35BD65F7E2D}"/>
    <cellStyle name="Comma 2 12 2 4 2" xfId="39449" xr:uid="{6F39B8BD-E856-4F46-9352-16DBF9B097BA}"/>
    <cellStyle name="Comma 2 12 2 5" xfId="27317" xr:uid="{5A1A0013-6446-429E-B364-3FFCD22D2FAD}"/>
    <cellStyle name="Comma 2 12 3" xfId="5075" xr:uid="{BA9203FC-3798-4493-8B8B-E9B976CAA11C}"/>
    <cellStyle name="Comma 2 12 3 2" xfId="17207" xr:uid="{D0F53F15-64B2-422A-9524-D2837D4285CB}"/>
    <cellStyle name="Comma 2 12 3 2 2" xfId="41471" xr:uid="{9A93E412-3548-4055-8025-48154AE912A5}"/>
    <cellStyle name="Comma 2 12 3 3" xfId="29339" xr:uid="{AEBBAD3A-C209-462D-A031-E77312FEF62C}"/>
    <cellStyle name="Comma 2 12 4" xfId="9119" xr:uid="{9BD4BAB8-E6F7-46D6-9F2A-8F8DB22A6D7D}"/>
    <cellStyle name="Comma 2 12 4 2" xfId="21251" xr:uid="{07AF34C9-7BCA-45B6-8D91-3B203C5EF104}"/>
    <cellStyle name="Comma 2 12 4 2 2" xfId="45515" xr:uid="{C1306AC6-F17C-42A7-9869-75551C56FA44}"/>
    <cellStyle name="Comma 2 12 4 3" xfId="33383" xr:uid="{D9170DED-2484-4368-B577-5DB0BD3104A9}"/>
    <cellStyle name="Comma 2 12 5" xfId="13163" xr:uid="{EDE9D53B-72AC-44A8-BF73-95DAD1DEB8BE}"/>
    <cellStyle name="Comma 2 12 5 2" xfId="37427" xr:uid="{C52AEB65-9434-4208-AA64-7D5D06B599B7}"/>
    <cellStyle name="Comma 2 12 6" xfId="25295" xr:uid="{131812BE-CCDB-406F-B5EB-2257309C69F7}"/>
    <cellStyle name="Comma 2 13" xfId="2042" xr:uid="{DC1996FC-D29C-4E2C-9B5A-756B4B8267A9}"/>
    <cellStyle name="Comma 2 13 2" xfId="6086" xr:uid="{6C17B561-149C-46FC-AABB-1031CF3AA45C}"/>
    <cellStyle name="Comma 2 13 2 2" xfId="18218" xr:uid="{35B9F0EE-572E-4A26-A9EB-3417F6FBA2FD}"/>
    <cellStyle name="Comma 2 13 2 2 2" xfId="42482" xr:uid="{34B49B97-7235-4F00-BDF5-79C910B57EE6}"/>
    <cellStyle name="Comma 2 13 2 3" xfId="30350" xr:uid="{FC62ECA5-627B-4B1D-8832-8488FD50FD51}"/>
    <cellStyle name="Comma 2 13 3" xfId="10130" xr:uid="{5A854E8E-EF7C-4D58-BA47-B33B0B511365}"/>
    <cellStyle name="Comma 2 13 3 2" xfId="22262" xr:uid="{0639EC8D-3BA7-466F-AABF-839C7417D68B}"/>
    <cellStyle name="Comma 2 13 3 2 2" xfId="46526" xr:uid="{18F13389-E500-4ADE-96D9-AE9D955F2CA7}"/>
    <cellStyle name="Comma 2 13 3 3" xfId="34394" xr:uid="{E4B41808-1DE3-4751-8D72-00BB4C1E7BC0}"/>
    <cellStyle name="Comma 2 13 4" xfId="14174" xr:uid="{8B68F1D6-73D3-4C11-B10C-E33BF1A90728}"/>
    <cellStyle name="Comma 2 13 4 2" xfId="38438" xr:uid="{2503AA7C-268A-4951-B837-BCD1D5B0BAEC}"/>
    <cellStyle name="Comma 2 13 5" xfId="26306" xr:uid="{222E6A62-1A4A-4A1A-BE75-117C400311A5}"/>
    <cellStyle name="Comma 2 14" xfId="4064" xr:uid="{2B3FCDE1-A114-46BB-91B8-1BFA2AA1D382}"/>
    <cellStyle name="Comma 2 14 2" xfId="16196" xr:uid="{AF30FA9E-25BA-4287-9820-17BC55495765}"/>
    <cellStyle name="Comma 2 14 2 2" xfId="40460" xr:uid="{AF50367C-1FBA-4409-9AFF-E56895D144EB}"/>
    <cellStyle name="Comma 2 14 3" xfId="28328" xr:uid="{187F2B7E-739D-4135-A243-2FFEFF8BA36A}"/>
    <cellStyle name="Comma 2 15" xfId="8108" xr:uid="{3C9E00BB-CBF1-4ADE-ACA7-C80D7B0B1258}"/>
    <cellStyle name="Comma 2 15 2" xfId="20240" xr:uid="{69BC11FC-8B4A-4107-B91F-EEAA24DC6FB4}"/>
    <cellStyle name="Comma 2 15 2 2" xfId="44504" xr:uid="{F2D0A5D2-FDDB-4FD8-80F3-66E33F8346AF}"/>
    <cellStyle name="Comma 2 15 3" xfId="32372" xr:uid="{A6CE122A-2D10-4DF5-8AF0-75052CA2B210}"/>
    <cellStyle name="Comma 2 16" xfId="12152" xr:uid="{C0205979-4ACD-457A-A207-3072F71FC210}"/>
    <cellStyle name="Comma 2 16 2" xfId="36416" xr:uid="{CA05FF7E-68DD-40AD-A795-DD4BCACFDCD0}"/>
    <cellStyle name="Comma 2 17" xfId="24284" xr:uid="{06A97ECD-9033-4C96-BFC2-4A5F310983B0}"/>
    <cellStyle name="Comma 2 18" xfId="48610" xr:uid="{0387A8A6-6BBA-47BB-80B5-409E58BD0BB4}"/>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2 2 2" xfId="44249" xr:uid="{C2DAFE26-4ADC-49BB-AEE0-B2C158B8667B}"/>
    <cellStyle name="Comma 2 2 10 2 2 2 2 3" xfId="32117" xr:uid="{B7B9E326-6B41-4B97-AFAF-625EBD39E14C}"/>
    <cellStyle name="Comma 2 2 10 2 2 2 3" xfId="11897" xr:uid="{FB63681C-77B7-4686-A36F-638CC1B26278}"/>
    <cellStyle name="Comma 2 2 10 2 2 2 3 2" xfId="24029" xr:uid="{477BC858-30D0-4AEA-B28F-1AFAB88CC7E5}"/>
    <cellStyle name="Comma 2 2 10 2 2 2 3 2 2" xfId="48293" xr:uid="{06A54698-C79A-4AB9-AEFA-FE565E4942A5}"/>
    <cellStyle name="Comma 2 2 10 2 2 2 3 3" xfId="36161" xr:uid="{C0F020C4-8AF4-44BD-8B0B-A3BDEC274A31}"/>
    <cellStyle name="Comma 2 2 10 2 2 2 4" xfId="15941" xr:uid="{4684E2D3-3565-4343-9E1E-8F0AC777D9FF}"/>
    <cellStyle name="Comma 2 2 10 2 2 2 4 2" xfId="40205" xr:uid="{F1C86163-765A-4531-A986-1B6528728FF6}"/>
    <cellStyle name="Comma 2 2 10 2 2 2 5" xfId="28073" xr:uid="{B8A944F0-6987-4933-B9E2-F77A9AB844E1}"/>
    <cellStyle name="Comma 2 2 10 2 2 3" xfId="5831" xr:uid="{CE386A11-22C1-476A-9DBD-C6F830AA9B57}"/>
    <cellStyle name="Comma 2 2 10 2 2 3 2" xfId="17963" xr:uid="{01B98EA4-02BB-4D6D-A8F4-952BCC598000}"/>
    <cellStyle name="Comma 2 2 10 2 2 3 2 2" xfId="42227" xr:uid="{B5070B5B-7B0C-49F4-ADED-753F12036F4F}"/>
    <cellStyle name="Comma 2 2 10 2 2 3 3" xfId="30095" xr:uid="{1D94391E-0F89-4D0E-B01A-C498BB4D3828}"/>
    <cellStyle name="Comma 2 2 10 2 2 4" xfId="9875" xr:uid="{6E923176-D5E7-433F-B3C6-763FAB05DE9F}"/>
    <cellStyle name="Comma 2 2 10 2 2 4 2" xfId="22007" xr:uid="{D83E74D4-768A-4CBD-B323-6151CB430FD3}"/>
    <cellStyle name="Comma 2 2 10 2 2 4 2 2" xfId="46271" xr:uid="{83E2ED90-0CF2-4F96-A90C-F20575B49B9B}"/>
    <cellStyle name="Comma 2 2 10 2 2 4 3" xfId="34139" xr:uid="{91FA5DA2-F51C-42C7-AD4B-B71AE6FB7EC9}"/>
    <cellStyle name="Comma 2 2 10 2 2 5" xfId="13919" xr:uid="{D21999E1-1519-4D45-BACF-206797D56582}"/>
    <cellStyle name="Comma 2 2 10 2 2 5 2" xfId="38183" xr:uid="{7F761FE1-26CB-477A-9653-8027A3B38141}"/>
    <cellStyle name="Comma 2 2 10 2 2 6" xfId="26051" xr:uid="{F34FAB41-1A0B-4D59-9CB7-5C6B094EBBDF}"/>
    <cellStyle name="Comma 2 2 10 2 3" xfId="2798" xr:uid="{32245FE7-FD39-471B-9301-A52F8DEB57B0}"/>
    <cellStyle name="Comma 2 2 10 2 3 2" xfId="6842" xr:uid="{4A3BB058-8E54-4488-A55B-149002CD1DC2}"/>
    <cellStyle name="Comma 2 2 10 2 3 2 2" xfId="18974" xr:uid="{8027B998-C255-400F-9579-2F770DED396C}"/>
    <cellStyle name="Comma 2 2 10 2 3 2 2 2" xfId="43238" xr:uid="{7A97A22E-6682-4D3F-9DE7-C705B65D2578}"/>
    <cellStyle name="Comma 2 2 10 2 3 2 3" xfId="31106" xr:uid="{B490D752-E903-4F0F-85F3-FB4963D19815}"/>
    <cellStyle name="Comma 2 2 10 2 3 3" xfId="10886" xr:uid="{E2D03C86-8498-46E0-AABF-FED49DD0C816}"/>
    <cellStyle name="Comma 2 2 10 2 3 3 2" xfId="23018" xr:uid="{09809C92-1DE8-4CBC-81D6-F85545072216}"/>
    <cellStyle name="Comma 2 2 10 2 3 3 2 2" xfId="47282" xr:uid="{FC7604CA-3FC6-4D66-9CEF-B98B119494CD}"/>
    <cellStyle name="Comma 2 2 10 2 3 3 3" xfId="35150" xr:uid="{D1CB1BD5-3B58-4313-8A0B-F1BE2DAFD102}"/>
    <cellStyle name="Comma 2 2 10 2 3 4" xfId="14930" xr:uid="{C84AA77F-7021-4EDF-A578-1BC0ED27C8F0}"/>
    <cellStyle name="Comma 2 2 10 2 3 4 2" xfId="39194" xr:uid="{79202462-0EA4-493E-989B-20AFA5B330E3}"/>
    <cellStyle name="Comma 2 2 10 2 3 5" xfId="27062" xr:uid="{56A5DC97-4933-4690-B53A-BFAA799D71E8}"/>
    <cellStyle name="Comma 2 2 10 2 4" xfId="4820" xr:uid="{88D6C2EA-01C3-4BBF-A5C5-617B8026D034}"/>
    <cellStyle name="Comma 2 2 10 2 4 2" xfId="16952" xr:uid="{8F8CABEB-AD81-44F3-9D03-FC731E7774AF}"/>
    <cellStyle name="Comma 2 2 10 2 4 2 2" xfId="41216" xr:uid="{C5D7E0E0-DE6F-4AED-965D-BC21EF8C7E12}"/>
    <cellStyle name="Comma 2 2 10 2 4 3" xfId="29084" xr:uid="{14D59B6F-30B5-488F-BC17-524180B2F12D}"/>
    <cellStyle name="Comma 2 2 10 2 5" xfId="8864" xr:uid="{34213528-3BB5-4430-ADB8-FE8B3C65745E}"/>
    <cellStyle name="Comma 2 2 10 2 5 2" xfId="20996" xr:uid="{847DAB1D-FA71-4A04-9FA8-F8132864AEE2}"/>
    <cellStyle name="Comma 2 2 10 2 5 2 2" xfId="45260" xr:uid="{2F983F65-686F-4028-826D-664637AC682C}"/>
    <cellStyle name="Comma 2 2 10 2 5 3" xfId="33128" xr:uid="{D26E6C46-C7F2-4070-BAC3-DC749F7DE365}"/>
    <cellStyle name="Comma 2 2 10 2 6" xfId="12908" xr:uid="{4C7B33F0-7F42-4DAA-8D8D-E2043086AF14}"/>
    <cellStyle name="Comma 2 2 10 2 6 2" xfId="37172" xr:uid="{5F4D163C-E899-444E-B877-6F20413492E8}"/>
    <cellStyle name="Comma 2 2 10 2 7" xfId="25040" xr:uid="{743C2410-296D-4899-A236-6ADD02FF7BA2}"/>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2 2 2" xfId="43744" xr:uid="{FF443656-D947-4FE4-97C0-C0AB8F0C3330}"/>
    <cellStyle name="Comma 2 2 10 3 2 2 3" xfId="31612" xr:uid="{51AC2FD6-927A-415E-BBDC-629DC794F655}"/>
    <cellStyle name="Comma 2 2 10 3 2 3" xfId="11392" xr:uid="{3A90BF28-0963-4799-B21E-DE2205650C91}"/>
    <cellStyle name="Comma 2 2 10 3 2 3 2" xfId="23524" xr:uid="{7F3DC9F4-6D93-4433-923C-D0FCC12D96B5}"/>
    <cellStyle name="Comma 2 2 10 3 2 3 2 2" xfId="47788" xr:uid="{62159819-3939-4027-8B25-827DE11F12B4}"/>
    <cellStyle name="Comma 2 2 10 3 2 3 3" xfId="35656" xr:uid="{A69CB101-4A22-4B40-A91B-DD39F042DF3B}"/>
    <cellStyle name="Comma 2 2 10 3 2 4" xfId="15436" xr:uid="{2F75E2A1-8FBB-4016-80E4-5C3C5A5CD8CF}"/>
    <cellStyle name="Comma 2 2 10 3 2 4 2" xfId="39700" xr:uid="{6EB022B8-25AA-4B0D-8D37-A4DD3C1AE14B}"/>
    <cellStyle name="Comma 2 2 10 3 2 5" xfId="27568" xr:uid="{B609EACC-1AFD-47D7-8DE2-80874B66CE9D}"/>
    <cellStyle name="Comma 2 2 10 3 3" xfId="5326" xr:uid="{352CC28F-6089-49B7-A205-D777B9F1FADF}"/>
    <cellStyle name="Comma 2 2 10 3 3 2" xfId="17458" xr:uid="{ED6E8B82-605F-42EC-82E0-DEACC0AD324C}"/>
    <cellStyle name="Comma 2 2 10 3 3 2 2" xfId="41722" xr:uid="{FF09FC29-2857-4A5F-AE52-9DC08C5EEA57}"/>
    <cellStyle name="Comma 2 2 10 3 3 3" xfId="29590" xr:uid="{DCBAD69B-0664-4ED2-A40C-C405D1925683}"/>
    <cellStyle name="Comma 2 2 10 3 4" xfId="9370" xr:uid="{6EAD3902-709D-42DE-80AB-A6D8A87D99CF}"/>
    <cellStyle name="Comma 2 2 10 3 4 2" xfId="21502" xr:uid="{4BB18E45-A71D-496B-9B26-3C01987BA506}"/>
    <cellStyle name="Comma 2 2 10 3 4 2 2" xfId="45766" xr:uid="{A36F9E34-EC79-4C2A-AEC2-9B5861FE9CB3}"/>
    <cellStyle name="Comma 2 2 10 3 4 3" xfId="33634" xr:uid="{2E4D077B-4631-4BC8-ADA2-0F5BA790EE5B}"/>
    <cellStyle name="Comma 2 2 10 3 5" xfId="13414" xr:uid="{93934D00-0103-4CAF-880E-9F9555FF601E}"/>
    <cellStyle name="Comma 2 2 10 3 5 2" xfId="37678" xr:uid="{7ECFE653-C1D6-4244-B2C8-746DEF718301}"/>
    <cellStyle name="Comma 2 2 10 3 6" xfId="25546" xr:uid="{96F19AA0-C2CE-4661-BF4A-61EB84F9AA1A}"/>
    <cellStyle name="Comma 2 2 10 4" xfId="2293" xr:uid="{ED168F7C-AD29-408B-9969-0D68062AAA23}"/>
    <cellStyle name="Comma 2 2 10 4 2" xfId="6337" xr:uid="{73692370-A4C9-4295-8840-C89CD727A5DB}"/>
    <cellStyle name="Comma 2 2 10 4 2 2" xfId="18469" xr:uid="{D45849F3-E4EA-4E05-A113-0942CF0C449D}"/>
    <cellStyle name="Comma 2 2 10 4 2 2 2" xfId="42733" xr:uid="{9EEC8A58-C20A-49F5-A83B-EE6C513D0E38}"/>
    <cellStyle name="Comma 2 2 10 4 2 3" xfId="30601" xr:uid="{02CC78E8-EA20-4E04-8749-49BC118493FC}"/>
    <cellStyle name="Comma 2 2 10 4 3" xfId="10381" xr:uid="{9DCF08F7-4DA2-4762-8874-3F43748B1FF8}"/>
    <cellStyle name="Comma 2 2 10 4 3 2" xfId="22513" xr:uid="{79FBC690-AA10-4160-BA22-E4128271CB45}"/>
    <cellStyle name="Comma 2 2 10 4 3 2 2" xfId="46777" xr:uid="{961D6BB8-B555-42E7-9A9C-A22028FB266D}"/>
    <cellStyle name="Comma 2 2 10 4 3 3" xfId="34645" xr:uid="{DA522698-F84E-441E-87AC-ADBEE2BA75CD}"/>
    <cellStyle name="Comma 2 2 10 4 4" xfId="14425" xr:uid="{1CC5EB13-620D-4AA9-BAA0-188314DD921F}"/>
    <cellStyle name="Comma 2 2 10 4 4 2" xfId="38689" xr:uid="{D9194E26-6DC0-40E9-A740-957186B48319}"/>
    <cellStyle name="Comma 2 2 10 4 5" xfId="26557" xr:uid="{4801D591-7A89-461A-8A32-72A5C68027AE}"/>
    <cellStyle name="Comma 2 2 10 5" xfId="4315" xr:uid="{8161F6E1-3F4E-4A83-A586-D041A0B8D105}"/>
    <cellStyle name="Comma 2 2 10 5 2" xfId="16447" xr:uid="{3B4162B7-A35B-4D5D-9ABF-3665DEA1B2A3}"/>
    <cellStyle name="Comma 2 2 10 5 2 2" xfId="40711" xr:uid="{7B678DFA-4D3A-44FD-B252-88723B2378E8}"/>
    <cellStyle name="Comma 2 2 10 5 3" xfId="28579" xr:uid="{79AAE1E2-C442-4583-9B3D-9759CB8BCD3F}"/>
    <cellStyle name="Comma 2 2 10 6" xfId="8359" xr:uid="{1C7C59D0-C600-4E7F-8752-B9989F9E21FD}"/>
    <cellStyle name="Comma 2 2 10 6 2" xfId="20491" xr:uid="{E14C31D3-583B-49EA-8F6B-5279A966816A}"/>
    <cellStyle name="Comma 2 2 10 6 2 2" xfId="44755" xr:uid="{4CE2AC2E-3EA1-4DA0-B03F-CD09D204B8EC}"/>
    <cellStyle name="Comma 2 2 10 6 3" xfId="32623" xr:uid="{3A2D4E53-D075-4256-831D-681493D2B3D7}"/>
    <cellStyle name="Comma 2 2 10 7" xfId="12403" xr:uid="{DA1E559B-CEE4-4645-9838-9C581DA6E865}"/>
    <cellStyle name="Comma 2 2 10 7 2" xfId="36667" xr:uid="{8FB095CB-C881-4E6B-AB88-FC6C8EA3323C}"/>
    <cellStyle name="Comma 2 2 10 8" xfId="24535" xr:uid="{6C8B8F16-CEA3-4ADE-89DA-11F5CAF57084}"/>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2 2 2" xfId="44250" xr:uid="{1D34BE1E-83DF-4F5E-B102-314F63604FB8}"/>
    <cellStyle name="Comma 2 2 11 2 2 2 2 3" xfId="32118" xr:uid="{E1370646-56C3-486D-A62F-24A903FBFFD7}"/>
    <cellStyle name="Comma 2 2 11 2 2 2 3" xfId="11898" xr:uid="{281B6E27-3024-4CE5-8078-D9A17B71A430}"/>
    <cellStyle name="Comma 2 2 11 2 2 2 3 2" xfId="24030" xr:uid="{173569A0-23F5-45FD-AD36-7A3E1CEC5834}"/>
    <cellStyle name="Comma 2 2 11 2 2 2 3 2 2" xfId="48294" xr:uid="{245EC616-38E0-4989-8584-6E0F169FD616}"/>
    <cellStyle name="Comma 2 2 11 2 2 2 3 3" xfId="36162" xr:uid="{F8FE7EF0-B7D4-42CC-8CC6-7EE485E6B4D5}"/>
    <cellStyle name="Comma 2 2 11 2 2 2 4" xfId="15942" xr:uid="{A537B0FB-F7AC-4CA8-8A74-3077555A705B}"/>
    <cellStyle name="Comma 2 2 11 2 2 2 4 2" xfId="40206" xr:uid="{CB6D0A23-A197-4F91-8E53-B0C6F19159F4}"/>
    <cellStyle name="Comma 2 2 11 2 2 2 5" xfId="28074" xr:uid="{B19ECD40-690F-4A16-AC17-15DAF4B8F6B2}"/>
    <cellStyle name="Comma 2 2 11 2 2 3" xfId="5832" xr:uid="{8F597BAA-E1DF-49EE-BB3A-4AD821B18A5A}"/>
    <cellStyle name="Comma 2 2 11 2 2 3 2" xfId="17964" xr:uid="{0415FC8D-AEA7-433A-AA25-E2162EFB0A94}"/>
    <cellStyle name="Comma 2 2 11 2 2 3 2 2" xfId="42228" xr:uid="{5BECC641-0979-4740-BD8A-E88ACC80D5E3}"/>
    <cellStyle name="Comma 2 2 11 2 2 3 3" xfId="30096" xr:uid="{F17E58C2-EDBF-4CBB-858C-62D23A72A53A}"/>
    <cellStyle name="Comma 2 2 11 2 2 4" xfId="9876" xr:uid="{10212418-6612-4A75-A55A-7E0491823E6D}"/>
    <cellStyle name="Comma 2 2 11 2 2 4 2" xfId="22008" xr:uid="{D26F5877-8314-4467-83CB-E9C31214114F}"/>
    <cellStyle name="Comma 2 2 11 2 2 4 2 2" xfId="46272" xr:uid="{89F00731-8123-4AB2-A5D2-E6A8A8BE6B1F}"/>
    <cellStyle name="Comma 2 2 11 2 2 4 3" xfId="34140" xr:uid="{C863C2B2-A896-47CD-A27D-96B04DBAEDB8}"/>
    <cellStyle name="Comma 2 2 11 2 2 5" xfId="13920" xr:uid="{F199CE32-C784-477B-B3BB-68FBDB04A796}"/>
    <cellStyle name="Comma 2 2 11 2 2 5 2" xfId="38184" xr:uid="{075FB82F-E1A4-4CC9-8E84-E5CF14DF05BB}"/>
    <cellStyle name="Comma 2 2 11 2 2 6" xfId="26052" xr:uid="{265B3D7B-0192-4106-92B9-9585072D3FFE}"/>
    <cellStyle name="Comma 2 2 11 2 3" xfId="2799" xr:uid="{A0F6A009-705D-45C2-99E7-5A8C755C29D4}"/>
    <cellStyle name="Comma 2 2 11 2 3 2" xfId="6843" xr:uid="{00B2E59E-3A67-49A3-9720-B7D100D4F28E}"/>
    <cellStyle name="Comma 2 2 11 2 3 2 2" xfId="18975" xr:uid="{33CC8346-E6CA-4976-A141-2CEA289E58DD}"/>
    <cellStyle name="Comma 2 2 11 2 3 2 2 2" xfId="43239" xr:uid="{143DA965-8DC8-4EE7-80F5-8D2F64FEA59F}"/>
    <cellStyle name="Comma 2 2 11 2 3 2 3" xfId="31107" xr:uid="{135A29C4-E147-4932-92B6-77B4206D412B}"/>
    <cellStyle name="Comma 2 2 11 2 3 3" xfId="10887" xr:uid="{3DEE710B-B192-4EE2-99DE-24F698E3875B}"/>
    <cellStyle name="Comma 2 2 11 2 3 3 2" xfId="23019" xr:uid="{B1B86ADC-080C-407D-9FBD-54967282DFC7}"/>
    <cellStyle name="Comma 2 2 11 2 3 3 2 2" xfId="47283" xr:uid="{F31EA4D4-3E79-4DFF-AA93-9F683B44F2BB}"/>
    <cellStyle name="Comma 2 2 11 2 3 3 3" xfId="35151" xr:uid="{E79DD092-1D94-4265-9FC0-082ED750978B}"/>
    <cellStyle name="Comma 2 2 11 2 3 4" xfId="14931" xr:uid="{01F9FAF3-8AA6-47A0-8851-075F0D369A19}"/>
    <cellStyle name="Comma 2 2 11 2 3 4 2" xfId="39195" xr:uid="{9EA6268E-417C-453A-9F14-A5BB2EEF24A5}"/>
    <cellStyle name="Comma 2 2 11 2 3 5" xfId="27063" xr:uid="{2080035A-38F8-46AE-9AFF-365CAE3E1646}"/>
    <cellStyle name="Comma 2 2 11 2 4" xfId="4821" xr:uid="{4696E8E7-069E-481A-ABE5-5C6E8C88941A}"/>
    <cellStyle name="Comma 2 2 11 2 4 2" xfId="16953" xr:uid="{4AB8B318-BECB-4248-A000-355C047854D7}"/>
    <cellStyle name="Comma 2 2 11 2 4 2 2" xfId="41217" xr:uid="{CF3D01A1-8097-4E74-B4B3-FF1E754C1B40}"/>
    <cellStyle name="Comma 2 2 11 2 4 3" xfId="29085" xr:uid="{B2568DCE-F70C-4FDF-8283-90F04D304B53}"/>
    <cellStyle name="Comma 2 2 11 2 5" xfId="8865" xr:uid="{65C6632B-C8A1-4B36-8E1E-D262C4CD7962}"/>
    <cellStyle name="Comma 2 2 11 2 5 2" xfId="20997" xr:uid="{2E4415DE-D325-4DC1-8136-D6A6BC6C7C5D}"/>
    <cellStyle name="Comma 2 2 11 2 5 2 2" xfId="45261" xr:uid="{13248EB2-F883-493E-AAF6-6D9AEEDF8E08}"/>
    <cellStyle name="Comma 2 2 11 2 5 3" xfId="33129" xr:uid="{425DC73F-87FE-4CD9-89B4-497255247BEA}"/>
    <cellStyle name="Comma 2 2 11 2 6" xfId="12909" xr:uid="{79170D52-0379-4B0B-8B12-48D78A83951C}"/>
    <cellStyle name="Comma 2 2 11 2 6 2" xfId="37173" xr:uid="{A0CFA48E-C4F1-4BA0-9D74-65944FCFDB14}"/>
    <cellStyle name="Comma 2 2 11 2 7" xfId="25041" xr:uid="{266023B8-1594-4300-8C40-E73FF7674BB7}"/>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2 2 2" xfId="43745" xr:uid="{09474155-CF1C-440F-B054-2335006CF2CE}"/>
    <cellStyle name="Comma 2 2 11 3 2 2 3" xfId="31613" xr:uid="{F9356189-7F45-4D74-8920-636E8D24A6B6}"/>
    <cellStyle name="Comma 2 2 11 3 2 3" xfId="11393" xr:uid="{2616CF19-A2DC-4E6F-AD00-48AFD64354BB}"/>
    <cellStyle name="Comma 2 2 11 3 2 3 2" xfId="23525" xr:uid="{901A4725-0020-4BA7-968B-774CE5298E21}"/>
    <cellStyle name="Comma 2 2 11 3 2 3 2 2" xfId="47789" xr:uid="{FD6B96D8-63AC-4E1A-B185-1DDA52BD82D3}"/>
    <cellStyle name="Comma 2 2 11 3 2 3 3" xfId="35657" xr:uid="{E79E1FB1-C82D-4F57-A88E-C598E59D937D}"/>
    <cellStyle name="Comma 2 2 11 3 2 4" xfId="15437" xr:uid="{582FEC03-96C4-4905-B8DE-DC46C81A7E10}"/>
    <cellStyle name="Comma 2 2 11 3 2 4 2" xfId="39701" xr:uid="{44B40EF8-461A-454B-A955-524F67E98332}"/>
    <cellStyle name="Comma 2 2 11 3 2 5" xfId="27569" xr:uid="{BE1C7D03-05B6-4FBC-963D-D93D93552528}"/>
    <cellStyle name="Comma 2 2 11 3 3" xfId="5327" xr:uid="{A6ABE1E0-1417-4E4F-97BD-BAEFEFBF97BA}"/>
    <cellStyle name="Comma 2 2 11 3 3 2" xfId="17459" xr:uid="{9C7F8A6E-E64A-42E9-AA56-D1F29EF373F1}"/>
    <cellStyle name="Comma 2 2 11 3 3 2 2" xfId="41723" xr:uid="{620A015C-7F22-43AA-9192-CA4C2AF3E0D1}"/>
    <cellStyle name="Comma 2 2 11 3 3 3" xfId="29591" xr:uid="{0EE23018-FA72-47F6-8C68-14EF4BDE122C}"/>
    <cellStyle name="Comma 2 2 11 3 4" xfId="9371" xr:uid="{0F88541E-6781-472E-83E1-4C2B57AF73B3}"/>
    <cellStyle name="Comma 2 2 11 3 4 2" xfId="21503" xr:uid="{F350BFE3-3047-4F30-8769-9486D1E3DBCD}"/>
    <cellStyle name="Comma 2 2 11 3 4 2 2" xfId="45767" xr:uid="{C0326249-700C-4E6D-B6B4-7D35BD4CEFDC}"/>
    <cellStyle name="Comma 2 2 11 3 4 3" xfId="33635" xr:uid="{8CEE0C3B-2F93-4A0F-9D87-419F3F309DA3}"/>
    <cellStyle name="Comma 2 2 11 3 5" xfId="13415" xr:uid="{23E11DDB-C86E-4BDA-80D5-B9F7D76FBAE6}"/>
    <cellStyle name="Comma 2 2 11 3 5 2" xfId="37679" xr:uid="{FAA1E203-034E-46CB-8D05-08D1946A863C}"/>
    <cellStyle name="Comma 2 2 11 3 6" xfId="25547" xr:uid="{A4CDC8BA-6B77-4143-917C-2336C349C525}"/>
    <cellStyle name="Comma 2 2 11 4" xfId="2294" xr:uid="{7F943880-1A54-4B7D-9C95-382E433CC0F4}"/>
    <cellStyle name="Comma 2 2 11 4 2" xfId="6338" xr:uid="{EA2BD9AA-1C0F-4643-8AF8-4C7C26E35A7C}"/>
    <cellStyle name="Comma 2 2 11 4 2 2" xfId="18470" xr:uid="{91D1E7A6-AF5D-4A94-B415-C0AE6D84506A}"/>
    <cellStyle name="Comma 2 2 11 4 2 2 2" xfId="42734" xr:uid="{C2F215A0-71E3-4D02-8517-6864FB77A57A}"/>
    <cellStyle name="Comma 2 2 11 4 2 3" xfId="30602" xr:uid="{EFEAEE74-B781-4478-B770-29A5B3AB8062}"/>
    <cellStyle name="Comma 2 2 11 4 3" xfId="10382" xr:uid="{39B09EED-3475-489E-9C50-B26A44A2C0C5}"/>
    <cellStyle name="Comma 2 2 11 4 3 2" xfId="22514" xr:uid="{A155D59E-FE87-41F3-A311-14CB72E0FEAF}"/>
    <cellStyle name="Comma 2 2 11 4 3 2 2" xfId="46778" xr:uid="{12198ED2-425A-4DA6-820D-CF65FEEF7C9E}"/>
    <cellStyle name="Comma 2 2 11 4 3 3" xfId="34646" xr:uid="{468F38EC-FF2F-4A1C-A9DC-8D575643A370}"/>
    <cellStyle name="Comma 2 2 11 4 4" xfId="14426" xr:uid="{BC6DE056-2D57-4EF6-9C50-7280067E75B2}"/>
    <cellStyle name="Comma 2 2 11 4 4 2" xfId="38690" xr:uid="{0E99BAF8-A1E5-425D-887A-7221013FE4C0}"/>
    <cellStyle name="Comma 2 2 11 4 5" xfId="26558" xr:uid="{313DCAF9-BD87-44A2-ADB6-B0D81D86ADF1}"/>
    <cellStyle name="Comma 2 2 11 5" xfId="4316" xr:uid="{18D725C9-5FD2-4587-914A-8F0B406BDBCF}"/>
    <cellStyle name="Comma 2 2 11 5 2" xfId="16448" xr:uid="{357FEF0E-1B3D-4F7A-86E3-DC425D2817E2}"/>
    <cellStyle name="Comma 2 2 11 5 2 2" xfId="40712" xr:uid="{C826B254-0862-42D7-902D-5993FD7033A3}"/>
    <cellStyle name="Comma 2 2 11 5 3" xfId="28580" xr:uid="{9C03EDDC-BFA8-4E35-B101-4E4F20D1D722}"/>
    <cellStyle name="Comma 2 2 11 6" xfId="8360" xr:uid="{3EFA10DD-AEFC-4145-ADB2-0D484F90F659}"/>
    <cellStyle name="Comma 2 2 11 6 2" xfId="20492" xr:uid="{895AE721-AABD-4B83-B460-11100E10FD3A}"/>
    <cellStyle name="Comma 2 2 11 6 2 2" xfId="44756" xr:uid="{B11BED92-0C76-44A2-A943-AB66C5CBC922}"/>
    <cellStyle name="Comma 2 2 11 6 3" xfId="32624" xr:uid="{DA4DB866-DFBE-4AA2-9353-C77B291BA934}"/>
    <cellStyle name="Comma 2 2 11 7" xfId="12404" xr:uid="{CFCB5A93-CEC3-4A0D-9126-9573D3D0010B}"/>
    <cellStyle name="Comma 2 2 11 7 2" xfId="36668" xr:uid="{5E387CA2-67E6-408B-B537-E99661FAC518}"/>
    <cellStyle name="Comma 2 2 11 8" xfId="24536" xr:uid="{F9202B1A-D9EF-4CC8-9E55-F76DBCF23089}"/>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2 2 2" xfId="43997" xr:uid="{912C0066-4ED5-45CA-9EB6-8B42D18AC503}"/>
    <cellStyle name="Comma 2 2 12 2 2 2 3" xfId="31865" xr:uid="{165445AA-F292-4BB2-95FE-C1EEAE337797}"/>
    <cellStyle name="Comma 2 2 12 2 2 3" xfId="11645" xr:uid="{D1CFB0FC-0D1B-4EAB-BF61-5A23C7C40A52}"/>
    <cellStyle name="Comma 2 2 12 2 2 3 2" xfId="23777" xr:uid="{2C1FDF9E-8BD4-4AAD-910A-B8249C390A00}"/>
    <cellStyle name="Comma 2 2 12 2 2 3 2 2" xfId="48041" xr:uid="{1CB174BA-019C-4447-A4F0-E1C54E19E93B}"/>
    <cellStyle name="Comma 2 2 12 2 2 3 3" xfId="35909" xr:uid="{5595A6B8-94EF-4D4B-A305-188AA3D656B2}"/>
    <cellStyle name="Comma 2 2 12 2 2 4" xfId="15689" xr:uid="{815BB98A-E238-4DBD-8ECA-8386E63E4CC2}"/>
    <cellStyle name="Comma 2 2 12 2 2 4 2" xfId="39953" xr:uid="{7289DFCE-2A0F-4D67-ADF8-FF6E7D7DD77B}"/>
    <cellStyle name="Comma 2 2 12 2 2 5" xfId="27821" xr:uid="{1235D6E8-CF3B-4A18-89AF-5B25DC4A6B2B}"/>
    <cellStyle name="Comma 2 2 12 2 3" xfId="5579" xr:uid="{68D1EDC2-2A9A-44C1-93CA-D84BA7E50D77}"/>
    <cellStyle name="Comma 2 2 12 2 3 2" xfId="17711" xr:uid="{56B740C1-0C0E-4B35-BD7F-EB6E341CC9FA}"/>
    <cellStyle name="Comma 2 2 12 2 3 2 2" xfId="41975" xr:uid="{A4FEC30C-FA4D-4FDA-9393-B8CE4314822E}"/>
    <cellStyle name="Comma 2 2 12 2 3 3" xfId="29843" xr:uid="{70A5D154-0CEF-4285-BB9C-4E46860DF436}"/>
    <cellStyle name="Comma 2 2 12 2 4" xfId="9623" xr:uid="{8E0457A2-FEEE-4FBF-8167-7B07CECF2443}"/>
    <cellStyle name="Comma 2 2 12 2 4 2" xfId="21755" xr:uid="{B799D685-307A-4DEC-8087-C62BABFB1618}"/>
    <cellStyle name="Comma 2 2 12 2 4 2 2" xfId="46019" xr:uid="{3F81A3A9-5276-4A23-A909-0A46EF5DD6A0}"/>
    <cellStyle name="Comma 2 2 12 2 4 3" xfId="33887" xr:uid="{C3F4BBE8-0558-4A14-B581-E055920208BF}"/>
    <cellStyle name="Comma 2 2 12 2 5" xfId="13667" xr:uid="{DAECCC67-088F-4607-8EB8-F46D648692DD}"/>
    <cellStyle name="Comma 2 2 12 2 5 2" xfId="37931" xr:uid="{0BDB41D1-05B8-47B0-B5B9-00EB94B18228}"/>
    <cellStyle name="Comma 2 2 12 2 6" xfId="25799" xr:uid="{7B9C3152-FD22-4F4A-8455-D47A2C73F6DD}"/>
    <cellStyle name="Comma 2 2 12 3" xfId="2546" xr:uid="{2B2648BF-83BD-496B-869A-119A703695ED}"/>
    <cellStyle name="Comma 2 2 12 3 2" xfId="6590" xr:uid="{BE218207-63F0-47E5-B559-E3BA6464F000}"/>
    <cellStyle name="Comma 2 2 12 3 2 2" xfId="18722" xr:uid="{6BE440A5-C0DB-4280-A7E3-429E9BC50083}"/>
    <cellStyle name="Comma 2 2 12 3 2 2 2" xfId="42986" xr:uid="{1A1514E8-FB6F-4A69-A9FD-055A0F707413}"/>
    <cellStyle name="Comma 2 2 12 3 2 3" xfId="30854" xr:uid="{443DDA56-59F9-401D-AA16-CCA21094AFA4}"/>
    <cellStyle name="Comma 2 2 12 3 3" xfId="10634" xr:uid="{D238D740-E61A-48F5-AB5D-21B4F53B0292}"/>
    <cellStyle name="Comma 2 2 12 3 3 2" xfId="22766" xr:uid="{571DB953-3360-4D86-B04C-10F641A4F66F}"/>
    <cellStyle name="Comma 2 2 12 3 3 2 2" xfId="47030" xr:uid="{2F0E09FF-F93C-495E-AB7C-4165A16D2180}"/>
    <cellStyle name="Comma 2 2 12 3 3 3" xfId="34898" xr:uid="{1DD92814-45F1-4925-95ED-FD07F0C8A485}"/>
    <cellStyle name="Comma 2 2 12 3 4" xfId="14678" xr:uid="{807B0669-4080-4AE0-ACBC-3EBD50CC07A6}"/>
    <cellStyle name="Comma 2 2 12 3 4 2" xfId="38942" xr:uid="{DF3A0080-484D-4D49-90D6-882E66E6CAB6}"/>
    <cellStyle name="Comma 2 2 12 3 5" xfId="26810" xr:uid="{3F6B8004-3974-4BE1-B9B0-05BF6818456E}"/>
    <cellStyle name="Comma 2 2 12 4" xfId="4568" xr:uid="{DD1C6BF4-FCE9-4EE8-88A8-F4CC2C339578}"/>
    <cellStyle name="Comma 2 2 12 4 2" xfId="16700" xr:uid="{17AB38E8-1F5A-4FAC-9E7B-F6B0A5E6965C}"/>
    <cellStyle name="Comma 2 2 12 4 2 2" xfId="40964" xr:uid="{AFA39D8A-BDA0-4837-9862-A4C193B43492}"/>
    <cellStyle name="Comma 2 2 12 4 3" xfId="28832" xr:uid="{162EA3B1-F59F-49D4-81C9-07ACD149761E}"/>
    <cellStyle name="Comma 2 2 12 5" xfId="8612" xr:uid="{A3DCFA60-5B03-4F2E-B1D3-7B8447AD7B28}"/>
    <cellStyle name="Comma 2 2 12 5 2" xfId="20744" xr:uid="{CFBE6536-4738-4E8B-88E5-A8A1C02D825F}"/>
    <cellStyle name="Comma 2 2 12 5 2 2" xfId="45008" xr:uid="{765B15D8-CD3D-48F5-9C41-A61B84A988AE}"/>
    <cellStyle name="Comma 2 2 12 5 3" xfId="32876" xr:uid="{08FFC43B-DD76-4FA0-9052-FA559F2D0047}"/>
    <cellStyle name="Comma 2 2 12 6" xfId="12656" xr:uid="{C5B5C9D4-F773-40B0-BE46-8E12A1E8FA0A}"/>
    <cellStyle name="Comma 2 2 12 6 2" xfId="36920" xr:uid="{B5339E28-A06A-43CE-B6C0-44ADEECD0338}"/>
    <cellStyle name="Comma 2 2 12 7" xfId="24788" xr:uid="{9EF6A279-2561-4CF5-A885-BA5A733D3EAD}"/>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2 2 2" xfId="44502" xr:uid="{64D014A9-CB62-4862-BB5D-49D5C381E8CA}"/>
    <cellStyle name="Comma 2 2 13 2 2 2 3" xfId="32370" xr:uid="{FA63A4E1-C805-4412-92B8-C0E57FF90D04}"/>
    <cellStyle name="Comma 2 2 13 2 2 3" xfId="12150" xr:uid="{FCD4AF8F-F1C0-4E52-9235-D26111870D9A}"/>
    <cellStyle name="Comma 2 2 13 2 2 3 2" xfId="24282" xr:uid="{88B4E9C4-EF10-4800-BCFB-FEDCB92FA7A7}"/>
    <cellStyle name="Comma 2 2 13 2 2 3 2 2" xfId="48546" xr:uid="{8DF5C622-FB9E-43FC-AFE3-ACEC0FA028D2}"/>
    <cellStyle name="Comma 2 2 13 2 2 3 3" xfId="36414" xr:uid="{7247DEC1-B91F-498B-A215-B5CEBC7F8BE5}"/>
    <cellStyle name="Comma 2 2 13 2 2 4" xfId="16194" xr:uid="{2DB01D44-3CA8-4DE6-A4C0-E818F7B13B55}"/>
    <cellStyle name="Comma 2 2 13 2 2 4 2" xfId="40458" xr:uid="{C84ED4ED-B7DD-4E5D-BC72-2023F7B0DACF}"/>
    <cellStyle name="Comma 2 2 13 2 2 5" xfId="28326" xr:uid="{98D03F32-94BD-4C4E-9862-8EA307D773FC}"/>
    <cellStyle name="Comma 2 2 13 2 3" xfId="6084" xr:uid="{BA175CCE-1F57-4912-8E80-F382193D3502}"/>
    <cellStyle name="Comma 2 2 13 2 3 2" xfId="18216" xr:uid="{FF700154-02B5-4DFE-AEE5-DBFD3C40F698}"/>
    <cellStyle name="Comma 2 2 13 2 3 2 2" xfId="42480" xr:uid="{0C19C9BE-5595-4895-8852-3A3AAD4F7872}"/>
    <cellStyle name="Comma 2 2 13 2 3 3" xfId="30348" xr:uid="{EA790E49-E93D-4F62-BC27-905EDFF144F3}"/>
    <cellStyle name="Comma 2 2 13 2 4" xfId="10128" xr:uid="{2605F0A3-484C-48CA-AA46-5320D2F18921}"/>
    <cellStyle name="Comma 2 2 13 2 4 2" xfId="22260" xr:uid="{6F57CE93-482B-4E3A-A895-3B94AFF776BC}"/>
    <cellStyle name="Comma 2 2 13 2 4 2 2" xfId="46524" xr:uid="{C61514A6-19F3-4BF5-8D91-791830A43A58}"/>
    <cellStyle name="Comma 2 2 13 2 4 3" xfId="34392" xr:uid="{0BEAE65C-2378-4994-8BFA-463FAC3732A7}"/>
    <cellStyle name="Comma 2 2 13 2 5" xfId="14172" xr:uid="{9ABCFA79-B982-4DAB-A921-095C6FBE0793}"/>
    <cellStyle name="Comma 2 2 13 2 5 2" xfId="38436" xr:uid="{357173A4-213C-428B-84B4-BC5757BA5C2B}"/>
    <cellStyle name="Comma 2 2 13 2 6" xfId="26304" xr:uid="{767BD0C2-6588-46AC-9BF8-CEC170BE1966}"/>
    <cellStyle name="Comma 2 2 13 3" xfId="3051" xr:uid="{2AFC0F7E-6BF7-4A6F-A8CA-0719381A1162}"/>
    <cellStyle name="Comma 2 2 13 3 2" xfId="7095" xr:uid="{F7E5F334-B53E-4D81-9A30-67BB0D51E36C}"/>
    <cellStyle name="Comma 2 2 13 3 2 2" xfId="19227" xr:uid="{ED0B31F4-5520-4C6B-9415-D95C2A8F9782}"/>
    <cellStyle name="Comma 2 2 13 3 2 2 2" xfId="43491" xr:uid="{55AE9528-CC4C-4C30-BCEB-CFA69AD6A6AF}"/>
    <cellStyle name="Comma 2 2 13 3 2 3" xfId="31359" xr:uid="{BC304A53-29CF-46C0-98BA-693DE363942A}"/>
    <cellStyle name="Comma 2 2 13 3 3" xfId="11139" xr:uid="{C3D65FA7-BE16-4295-96E9-301B9896A7C3}"/>
    <cellStyle name="Comma 2 2 13 3 3 2" xfId="23271" xr:uid="{2C71D891-00EF-4199-A2C8-37CA16A4B0FC}"/>
    <cellStyle name="Comma 2 2 13 3 3 2 2" xfId="47535" xr:uid="{F625C22B-8FDB-4217-A3EF-1AC4446E3A4C}"/>
    <cellStyle name="Comma 2 2 13 3 3 3" xfId="35403" xr:uid="{0506147A-1B49-42F3-9A7E-70732D78BCB1}"/>
    <cellStyle name="Comma 2 2 13 3 4" xfId="15183" xr:uid="{8AFA24FD-DD69-4818-A90E-CC75F60D0CF9}"/>
    <cellStyle name="Comma 2 2 13 3 4 2" xfId="39447" xr:uid="{23035AE0-5C60-4F9F-8493-A6D2D1638B3C}"/>
    <cellStyle name="Comma 2 2 13 3 5" xfId="27315" xr:uid="{A7A5A78D-F8EB-4EA5-86BB-524CEF7C2EA6}"/>
    <cellStyle name="Comma 2 2 13 4" xfId="5073" xr:uid="{54399FB5-FD50-41B3-9C42-34F65F6E7E60}"/>
    <cellStyle name="Comma 2 2 13 4 2" xfId="17205" xr:uid="{D0E75D26-A4F4-4CE3-BF68-71CB2AE78894}"/>
    <cellStyle name="Comma 2 2 13 4 2 2" xfId="41469" xr:uid="{A4776643-864E-4971-9ABF-BF6525F5FEA1}"/>
    <cellStyle name="Comma 2 2 13 4 3" xfId="29337" xr:uid="{5DD7B5DD-870B-41B5-B5A0-A97240126891}"/>
    <cellStyle name="Comma 2 2 13 5" xfId="9117" xr:uid="{38BE9F73-73FC-4913-B49B-5F89706B1646}"/>
    <cellStyle name="Comma 2 2 13 5 2" xfId="21249" xr:uid="{00597216-D5E5-4C36-8FB4-24BCF707484F}"/>
    <cellStyle name="Comma 2 2 13 5 2 2" xfId="45513" xr:uid="{979C38DD-B172-428F-ACD9-86FE633656F0}"/>
    <cellStyle name="Comma 2 2 13 5 3" xfId="33381" xr:uid="{7A1BFC3D-4074-413C-825C-3442BEA8ACC7}"/>
    <cellStyle name="Comma 2 2 13 6" xfId="13161" xr:uid="{6E0827F5-FF83-46E8-A0FB-FB3026CC3672}"/>
    <cellStyle name="Comma 2 2 13 6 2" xfId="37425" xr:uid="{87B23B3B-4282-4BC9-B534-58BC1EA52C84}"/>
    <cellStyle name="Comma 2 2 13 7" xfId="25293" xr:uid="{73206249-45B4-47A6-80FF-4DDA685613A6}"/>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2 2 2" xfId="43492" xr:uid="{686FC42D-A214-40C6-8C98-BB5BA6D60A25}"/>
    <cellStyle name="Comma 2 2 14 2 2 3" xfId="31360" xr:uid="{2C98B3BB-E369-4DA6-AF65-D3B6ECC59964}"/>
    <cellStyle name="Comma 2 2 14 2 3" xfId="11140" xr:uid="{115D0C45-9427-4E6A-A962-D3563E2DCAAE}"/>
    <cellStyle name="Comma 2 2 14 2 3 2" xfId="23272" xr:uid="{AEF67EE2-D77C-4E5C-A284-19F6A4922A81}"/>
    <cellStyle name="Comma 2 2 14 2 3 2 2" xfId="47536" xr:uid="{55A224E5-5045-4B69-8D08-240A0BEB3A52}"/>
    <cellStyle name="Comma 2 2 14 2 3 3" xfId="35404" xr:uid="{4C477BA7-BC45-4D82-BB0E-269EF6988FC9}"/>
    <cellStyle name="Comma 2 2 14 2 4" xfId="15184" xr:uid="{E861AE3F-C8A7-42DB-8DA9-E10CA019BC84}"/>
    <cellStyle name="Comma 2 2 14 2 4 2" xfId="39448" xr:uid="{D067160D-C551-4078-B236-2B33E70CA13A}"/>
    <cellStyle name="Comma 2 2 14 2 5" xfId="27316" xr:uid="{F53F834E-AA18-4FF6-8AC2-F9086C154DE4}"/>
    <cellStyle name="Comma 2 2 14 3" xfId="5074" xr:uid="{BC0C2F9E-0B3F-4F18-B949-5BCA9B3E0E89}"/>
    <cellStyle name="Comma 2 2 14 3 2" xfId="17206" xr:uid="{1C1E46F0-D6D6-4BFF-9D83-34215A5BA38A}"/>
    <cellStyle name="Comma 2 2 14 3 2 2" xfId="41470" xr:uid="{BAC2F8FA-1980-408F-A533-5AFB9971480B}"/>
    <cellStyle name="Comma 2 2 14 3 3" xfId="29338" xr:uid="{B330A096-3824-4580-A1F8-542BB7968F44}"/>
    <cellStyle name="Comma 2 2 14 4" xfId="9118" xr:uid="{05CA94DC-0DCE-45BF-935D-EAC48DF6FDAE}"/>
    <cellStyle name="Comma 2 2 14 4 2" xfId="21250" xr:uid="{25444482-3095-402C-8805-2988E68BA571}"/>
    <cellStyle name="Comma 2 2 14 4 2 2" xfId="45514" xr:uid="{6E432859-080E-431E-8783-08AE931B39CD}"/>
    <cellStyle name="Comma 2 2 14 4 3" xfId="33382" xr:uid="{2C2B46CE-0942-42B4-8472-C1C298E065E4}"/>
    <cellStyle name="Comma 2 2 14 5" xfId="13162" xr:uid="{2AA43655-E69F-430E-9FC3-0127DAD98C32}"/>
    <cellStyle name="Comma 2 2 14 5 2" xfId="37426" xr:uid="{6B1A44ED-83CA-42CB-AC69-B75BA8E05B96}"/>
    <cellStyle name="Comma 2 2 14 6" xfId="25294" xr:uid="{4A8CB2B1-4230-499E-AE83-4CC4AFE05E1A}"/>
    <cellStyle name="Comma 2 2 15" xfId="2041" xr:uid="{CA54DF2F-472D-476E-B8CF-9B914AD23409}"/>
    <cellStyle name="Comma 2 2 15 2" xfId="6085" xr:uid="{89A7FB14-E4F6-4453-8D4B-E244C8DBE735}"/>
    <cellStyle name="Comma 2 2 15 2 2" xfId="18217" xr:uid="{5B2E6BB9-CE76-4527-951E-6579E6DB6973}"/>
    <cellStyle name="Comma 2 2 15 2 2 2" xfId="42481" xr:uid="{31B1A547-BB57-4FF9-8764-17A4B9E8474A}"/>
    <cellStyle name="Comma 2 2 15 2 3" xfId="30349" xr:uid="{25BD705A-A713-4072-9864-53A142940ABA}"/>
    <cellStyle name="Comma 2 2 15 3" xfId="10129" xr:uid="{7F5936EF-0BD5-4044-A864-99B81F4E0BCC}"/>
    <cellStyle name="Comma 2 2 15 3 2" xfId="22261" xr:uid="{85391672-624D-46C4-BE39-4590B8876D42}"/>
    <cellStyle name="Comma 2 2 15 3 2 2" xfId="46525" xr:uid="{84A2504A-E61C-423A-9B24-8EEA651B2CFD}"/>
    <cellStyle name="Comma 2 2 15 3 3" xfId="34393" xr:uid="{62F67195-047D-430D-B63D-30B499AE2FB3}"/>
    <cellStyle name="Comma 2 2 15 4" xfId="14173" xr:uid="{8C14CF9C-631B-4741-BB1F-407A0959D45B}"/>
    <cellStyle name="Comma 2 2 15 4 2" xfId="38437" xr:uid="{1607CA81-AF1D-405D-93C3-45F7AF61BED1}"/>
    <cellStyle name="Comma 2 2 15 5" xfId="26305" xr:uid="{C9789BFB-A284-45C8-A8A0-D6851D8AD89E}"/>
    <cellStyle name="Comma 2 2 16" xfId="4063" xr:uid="{B3E01270-6FF7-47D3-BE6D-9418A2BE0EE3}"/>
    <cellStyle name="Comma 2 2 16 2" xfId="16195" xr:uid="{2E1919E4-84C5-4403-A754-A1C1BD070045}"/>
    <cellStyle name="Comma 2 2 16 2 2" xfId="40459" xr:uid="{B78799E5-65DD-4D6E-8747-B09BBEE17403}"/>
    <cellStyle name="Comma 2 2 16 3" xfId="28327" xr:uid="{0DE45BB4-51A4-4C1B-8A16-6EC2C970EA5B}"/>
    <cellStyle name="Comma 2 2 17" xfId="8107" xr:uid="{0A1DE094-9FA7-4AC2-A841-29727534FB0A}"/>
    <cellStyle name="Comma 2 2 17 2" xfId="20239" xr:uid="{E3E24AC2-E2BF-4DFB-B2D3-0ED247BB91F2}"/>
    <cellStyle name="Comma 2 2 17 2 2" xfId="44503" xr:uid="{F4C141EC-8E6E-49E1-97FB-4A93828B34D3}"/>
    <cellStyle name="Comma 2 2 17 3" xfId="32371" xr:uid="{D21E7D41-6CF1-41BE-8AC6-984AEDD2044A}"/>
    <cellStyle name="Comma 2 2 18" xfId="12151" xr:uid="{EC5F4448-AA60-43E6-98AD-1373D41E5628}"/>
    <cellStyle name="Comma 2 2 18 2" xfId="36415" xr:uid="{695D3C84-CC8A-4D78-A781-53040A91FD16}"/>
    <cellStyle name="Comma 2 2 19" xfId="24283" xr:uid="{53B02DE6-BA87-43F0-B50D-7397EC9922BB}"/>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2 2 2" xfId="43494" xr:uid="{C4D334D8-4C53-4885-9972-0067A098A664}"/>
    <cellStyle name="Comma 2 2 2 10 2 2 3" xfId="31362" xr:uid="{5A1C3701-16EC-4D51-9705-461C34401541}"/>
    <cellStyle name="Comma 2 2 2 10 2 3" xfId="11142" xr:uid="{5ADCE99A-E926-45A6-979D-938359C11DB0}"/>
    <cellStyle name="Comma 2 2 2 10 2 3 2" xfId="23274" xr:uid="{6FD9C8A2-6EDE-4853-829B-195F9F54BDB1}"/>
    <cellStyle name="Comma 2 2 2 10 2 3 2 2" xfId="47538" xr:uid="{49AD052D-DD4D-47E6-8861-C40CBC4F1332}"/>
    <cellStyle name="Comma 2 2 2 10 2 3 3" xfId="35406" xr:uid="{36D54E65-CFD3-4AAA-9BD3-D089F58D65B3}"/>
    <cellStyle name="Comma 2 2 2 10 2 4" xfId="15186" xr:uid="{7B6D9B11-6EF9-4B34-BC7B-E6B7D21E6BB3}"/>
    <cellStyle name="Comma 2 2 2 10 2 4 2" xfId="39450" xr:uid="{AABB3BDD-674B-4DF9-88B7-0980A68F481F}"/>
    <cellStyle name="Comma 2 2 2 10 2 5" xfId="27318" xr:uid="{B239D81F-C8CE-45BA-81B5-F7D0AED5D39B}"/>
    <cellStyle name="Comma 2 2 2 10 3" xfId="5076" xr:uid="{990DCC5C-DA5D-401B-A6D8-AE6C3F076277}"/>
    <cellStyle name="Comma 2 2 2 10 3 2" xfId="17208" xr:uid="{99B7E126-ECB3-48F1-A1BB-6DC6B25AFCBF}"/>
    <cellStyle name="Comma 2 2 2 10 3 2 2" xfId="41472" xr:uid="{50FE687B-059B-439E-8402-1EFAF27F0EE2}"/>
    <cellStyle name="Comma 2 2 2 10 3 3" xfId="29340" xr:uid="{7C49F435-4080-43C0-822F-95AB55B45059}"/>
    <cellStyle name="Comma 2 2 2 10 4" xfId="9120" xr:uid="{0D3B5302-A259-4AAD-91C9-904E14D15F3B}"/>
    <cellStyle name="Comma 2 2 2 10 4 2" xfId="21252" xr:uid="{C2230DC2-7706-45E5-895D-BA10436EB8C9}"/>
    <cellStyle name="Comma 2 2 2 10 4 2 2" xfId="45516" xr:uid="{888E00BC-6FBD-4C75-BB57-6130D562F928}"/>
    <cellStyle name="Comma 2 2 2 10 4 3" xfId="33384" xr:uid="{4125F984-C4B5-4F26-A27B-4D960683D2ED}"/>
    <cellStyle name="Comma 2 2 2 10 5" xfId="13164" xr:uid="{5C52CB77-795B-4508-97BF-3D4E44EEECF3}"/>
    <cellStyle name="Comma 2 2 2 10 5 2" xfId="37428" xr:uid="{D8ED80CB-2E37-479D-8419-BB5BB88524FE}"/>
    <cellStyle name="Comma 2 2 2 10 6" xfId="25296" xr:uid="{FDF8C50D-C832-4636-A7D5-9ACBC714EF89}"/>
    <cellStyle name="Comma 2 2 2 11" xfId="2043" xr:uid="{D70F1AB9-ED4A-4D2F-B4A1-8169E566D1F3}"/>
    <cellStyle name="Comma 2 2 2 11 2" xfId="6087" xr:uid="{0055738D-1691-47F1-AE3C-732814F70A08}"/>
    <cellStyle name="Comma 2 2 2 11 2 2" xfId="18219" xr:uid="{11315834-D857-408D-BE9B-86BFA72FAFA6}"/>
    <cellStyle name="Comma 2 2 2 11 2 2 2" xfId="42483" xr:uid="{07FFF47E-357A-410E-8838-7C39BE0D0698}"/>
    <cellStyle name="Comma 2 2 2 11 2 3" xfId="30351" xr:uid="{4EB67A02-2631-42EF-AA06-A40C05C94285}"/>
    <cellStyle name="Comma 2 2 2 11 3" xfId="10131" xr:uid="{08C658EE-FB59-45BE-A154-071C1D0813AD}"/>
    <cellStyle name="Comma 2 2 2 11 3 2" xfId="22263" xr:uid="{C379B326-8889-4EDF-81EE-6DC1D893CF18}"/>
    <cellStyle name="Comma 2 2 2 11 3 2 2" xfId="46527" xr:uid="{ABA01407-B616-4D1A-9A29-8B6E6E88CCAE}"/>
    <cellStyle name="Comma 2 2 2 11 3 3" xfId="34395" xr:uid="{914A569B-241E-41F0-A995-2A33A2B79CBB}"/>
    <cellStyle name="Comma 2 2 2 11 4" xfId="14175" xr:uid="{9D00A1BF-67F7-4ED6-AD26-AF8EDC9B6E49}"/>
    <cellStyle name="Comma 2 2 2 11 4 2" xfId="38439" xr:uid="{80D3E9BD-5950-4C3D-8E6E-5CFD143D637C}"/>
    <cellStyle name="Comma 2 2 2 11 5" xfId="26307" xr:uid="{64F21DA4-6698-4375-9683-76F975BA57F3}"/>
    <cellStyle name="Comma 2 2 2 12" xfId="4065" xr:uid="{868E2E7E-3C0A-43CB-B448-0A12C53DB8D4}"/>
    <cellStyle name="Comma 2 2 2 12 2" xfId="16197" xr:uid="{6A890F84-7044-42D7-BF97-E8CA570CBB0A}"/>
    <cellStyle name="Comma 2 2 2 12 2 2" xfId="40461" xr:uid="{1D87C099-EC04-457D-A5BB-8E139F0F79E8}"/>
    <cellStyle name="Comma 2 2 2 12 3" xfId="28329" xr:uid="{7DC777AA-3665-4C6B-B7D0-F9AEEA3236B0}"/>
    <cellStyle name="Comma 2 2 2 13" xfId="8109" xr:uid="{91908964-7CB0-4467-889E-319A1C8D419F}"/>
    <cellStyle name="Comma 2 2 2 13 2" xfId="20241" xr:uid="{4E461288-D642-4CC8-A4F1-ADD4A30C7BFC}"/>
    <cellStyle name="Comma 2 2 2 13 2 2" xfId="44505" xr:uid="{9FAD41B1-F2BE-4819-B15D-07A7251FD935}"/>
    <cellStyle name="Comma 2 2 2 13 3" xfId="32373" xr:uid="{46E1F425-56DA-4D97-8105-05523EB2C8D3}"/>
    <cellStyle name="Comma 2 2 2 14" xfId="12153" xr:uid="{2C2C9889-4825-4CA5-BCED-9B29497A7C8B}"/>
    <cellStyle name="Comma 2 2 2 14 2" xfId="36417" xr:uid="{0F216391-B52F-4012-853C-D53C0A14E114}"/>
    <cellStyle name="Comma 2 2 2 15" xfId="24285" xr:uid="{A4399937-D31E-44B0-A80E-4D8251842B5C}"/>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2 2 2" xfId="42488" xr:uid="{CD757DCD-DC6F-4B02-B9AC-75950187C88A}"/>
    <cellStyle name="Comma 2 2 2 2 10 2 3" xfId="30356" xr:uid="{FDF15624-584C-4903-BE89-EEF87806975D}"/>
    <cellStyle name="Comma 2 2 2 2 10 3" xfId="10136" xr:uid="{7452EF1A-447A-4BE1-897C-85B04286C8D7}"/>
    <cellStyle name="Comma 2 2 2 2 10 3 2" xfId="22268" xr:uid="{07D81DBF-CF3A-4B48-9B1E-422CB34F6E60}"/>
    <cellStyle name="Comma 2 2 2 2 10 3 2 2" xfId="46532" xr:uid="{F9F554B1-E4FC-4C3C-BEB6-728B48C9372B}"/>
    <cellStyle name="Comma 2 2 2 2 10 3 3" xfId="34400" xr:uid="{0A86E179-6AC4-49AA-840D-CDD1569F4B13}"/>
    <cellStyle name="Comma 2 2 2 2 10 4" xfId="14180" xr:uid="{63EFB675-59F5-4173-B40A-485A06673BB5}"/>
    <cellStyle name="Comma 2 2 2 2 10 4 2" xfId="38444" xr:uid="{F4E4D028-9512-4160-A5D6-DE8D28FEE704}"/>
    <cellStyle name="Comma 2 2 2 2 10 5" xfId="26312" xr:uid="{9657D5EB-C96D-4C2F-B866-62D742120ABE}"/>
    <cellStyle name="Comma 2 2 2 2 11" xfId="4070" xr:uid="{FC2FDFD1-BB9B-48DE-A8DE-A3C8A7D0BFF3}"/>
    <cellStyle name="Comma 2 2 2 2 11 2" xfId="16202" xr:uid="{A42F1A91-1CF2-4579-B191-15272E9B2C18}"/>
    <cellStyle name="Comma 2 2 2 2 11 2 2" xfId="40466" xr:uid="{8267BB78-FCFA-42B2-85D3-C6067AFF060D}"/>
    <cellStyle name="Comma 2 2 2 2 11 3" xfId="28334" xr:uid="{58E7873A-CEBD-4687-96BE-8B725D8C1DC4}"/>
    <cellStyle name="Comma 2 2 2 2 12" xfId="8114" xr:uid="{8E12748E-79FB-4CB7-A106-DC275692420B}"/>
    <cellStyle name="Comma 2 2 2 2 12 2" xfId="20246" xr:uid="{8A97D06A-A5D3-46C7-AF96-23E61E1BD3AE}"/>
    <cellStyle name="Comma 2 2 2 2 12 2 2" xfId="44510" xr:uid="{FB6EC042-0C21-4831-A3B8-215CF7CB14B0}"/>
    <cellStyle name="Comma 2 2 2 2 12 3" xfId="32378" xr:uid="{9808AA61-FEAC-40B4-ADE9-D6FA595980C9}"/>
    <cellStyle name="Comma 2 2 2 2 13" xfId="12158" xr:uid="{BFEA2439-CAB6-433A-BB71-1ED001D24C12}"/>
    <cellStyle name="Comma 2 2 2 2 13 2" xfId="36422" xr:uid="{EBF7E99C-55AD-439F-9C1C-029D1B1F491A}"/>
    <cellStyle name="Comma 2 2 2 2 14" xfId="24290" xr:uid="{B521091D-E3BA-40EF-A557-4450510EBF3E}"/>
    <cellStyle name="Comma 2 2 2 2 2" xfId="37" xr:uid="{701B95EA-4E7F-4E26-819F-58E8DD74C216}"/>
    <cellStyle name="Comma 2 2 2 2 2 10" xfId="4081" xr:uid="{67F31FA2-3C82-4C33-99DD-D938FF562D39}"/>
    <cellStyle name="Comma 2 2 2 2 2 10 2" xfId="16213" xr:uid="{BD3928B3-4DAE-46BC-81EA-93CEA8B696AE}"/>
    <cellStyle name="Comma 2 2 2 2 2 10 2 2" xfId="40477" xr:uid="{E7005979-48D7-4031-8DCD-D313EFD3A073}"/>
    <cellStyle name="Comma 2 2 2 2 2 10 3" xfId="28345" xr:uid="{ADD776A7-9778-4B3F-AD22-1C0F988A7C2F}"/>
    <cellStyle name="Comma 2 2 2 2 2 11" xfId="8125" xr:uid="{C41F3D46-1973-46F8-A8AE-A2A79FE1F809}"/>
    <cellStyle name="Comma 2 2 2 2 2 11 2" xfId="20257" xr:uid="{86D19657-B95B-4E03-ADAE-FA47FB651A92}"/>
    <cellStyle name="Comma 2 2 2 2 2 11 2 2" xfId="44521" xr:uid="{9E6A70C0-52CE-4F96-AA01-37BECA8FEC47}"/>
    <cellStyle name="Comma 2 2 2 2 2 11 3" xfId="32389" xr:uid="{2D2E1704-D626-4CD8-BFFF-475AAEB9F197}"/>
    <cellStyle name="Comma 2 2 2 2 2 12" xfId="12169" xr:uid="{0FE0DF89-427C-43F6-B148-F317AFE70CD2}"/>
    <cellStyle name="Comma 2 2 2 2 2 12 2" xfId="36433" xr:uid="{F07D8E0E-5A54-4164-9F89-1A0EBDF32090}"/>
    <cellStyle name="Comma 2 2 2 2 2 13" xfId="24301" xr:uid="{0753A395-B3A7-4CD9-832A-87BFB12DF1DA}"/>
    <cellStyle name="Comma 2 2 2 2 2 2" xfId="58" xr:uid="{AC2BBC56-A096-4320-AB8F-70EDBF695056}"/>
    <cellStyle name="Comma 2 2 2 2 2 2 10" xfId="12190" xr:uid="{64CCBED0-F3A4-4BFE-9242-CCCF5DAAEB8F}"/>
    <cellStyle name="Comma 2 2 2 2 2 2 10 2" xfId="36454" xr:uid="{5D9BB361-BBA1-4408-B8CE-52D83E6A25DB}"/>
    <cellStyle name="Comma 2 2 2 2 2 2 11" xfId="24322" xr:uid="{9415DF25-3372-4436-A622-1C25F88BB90B}"/>
    <cellStyle name="Comma 2 2 2 2 2 2 2" xfId="121" xr:uid="{CCD27067-0D2B-432D-A146-804884EF9306}"/>
    <cellStyle name="Comma 2 2 2 2 2 2 2 10" xfId="24385" xr:uid="{820A379E-B2BB-4FA1-A9A7-68DCF0242081}"/>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2 2 2" xfId="44478" xr:uid="{BD068D5B-4F8C-4411-93F2-6A63F7331330}"/>
    <cellStyle name="Comma 2 2 2 2 2 2 2 2 2 2 2 2 2 3" xfId="32346" xr:uid="{0DDC1034-D9F8-4F96-876D-1423A2B32E2C}"/>
    <cellStyle name="Comma 2 2 2 2 2 2 2 2 2 2 2 2 3" xfId="12126" xr:uid="{C9048A9B-357A-4DEA-8081-16151C07ADEE}"/>
    <cellStyle name="Comma 2 2 2 2 2 2 2 2 2 2 2 2 3 2" xfId="24258" xr:uid="{927D2E60-FB7F-4FED-9791-5DF445F37BF9}"/>
    <cellStyle name="Comma 2 2 2 2 2 2 2 2 2 2 2 2 3 2 2" xfId="48522" xr:uid="{C1708A0C-00ED-4909-B625-E290F4223F90}"/>
    <cellStyle name="Comma 2 2 2 2 2 2 2 2 2 2 2 2 3 3" xfId="36390" xr:uid="{22B157F1-C437-4EB9-9F16-BA9388377658}"/>
    <cellStyle name="Comma 2 2 2 2 2 2 2 2 2 2 2 2 4" xfId="16170" xr:uid="{355F78D2-F44C-4777-8AF3-1F039B0A3B9D}"/>
    <cellStyle name="Comma 2 2 2 2 2 2 2 2 2 2 2 2 4 2" xfId="40434" xr:uid="{775E6411-F4F7-451B-8CF7-0EEE8C6CCD64}"/>
    <cellStyle name="Comma 2 2 2 2 2 2 2 2 2 2 2 2 5" xfId="28302" xr:uid="{541F76C5-7ECE-4249-939A-EBB738331071}"/>
    <cellStyle name="Comma 2 2 2 2 2 2 2 2 2 2 2 3" xfId="6060" xr:uid="{E1F6DAFC-C13F-435F-B374-E9E83467F6FE}"/>
    <cellStyle name="Comma 2 2 2 2 2 2 2 2 2 2 2 3 2" xfId="18192" xr:uid="{8C72A69F-F888-4970-8CE3-77AAA2DD4984}"/>
    <cellStyle name="Comma 2 2 2 2 2 2 2 2 2 2 2 3 2 2" xfId="42456" xr:uid="{EFD68AF1-80B1-4982-B9FF-16644336A9AD}"/>
    <cellStyle name="Comma 2 2 2 2 2 2 2 2 2 2 2 3 3" xfId="30324" xr:uid="{1ED4837D-BE18-497C-A7A6-5C7B2F61EBD1}"/>
    <cellStyle name="Comma 2 2 2 2 2 2 2 2 2 2 2 4" xfId="10104" xr:uid="{02AEB2C6-FFA2-4F3D-8AD5-BE02F54F11F7}"/>
    <cellStyle name="Comma 2 2 2 2 2 2 2 2 2 2 2 4 2" xfId="22236" xr:uid="{BC96A609-E902-4EA3-9794-91EDE9F21176}"/>
    <cellStyle name="Comma 2 2 2 2 2 2 2 2 2 2 2 4 2 2" xfId="46500" xr:uid="{43A22DAF-ABC0-4BF1-9A1E-5735443C3317}"/>
    <cellStyle name="Comma 2 2 2 2 2 2 2 2 2 2 2 4 3" xfId="34368" xr:uid="{EEE3F368-AC52-49EA-9CA9-EF98D6EA4443}"/>
    <cellStyle name="Comma 2 2 2 2 2 2 2 2 2 2 2 5" xfId="14148" xr:uid="{731BAAD4-A7AC-4C59-9B9C-A8932D3A2B7B}"/>
    <cellStyle name="Comma 2 2 2 2 2 2 2 2 2 2 2 5 2" xfId="38412" xr:uid="{9979273A-9F0F-42BF-953C-11948D4EAC9D}"/>
    <cellStyle name="Comma 2 2 2 2 2 2 2 2 2 2 2 6" xfId="26280" xr:uid="{CA22C18B-1D0E-4548-ABA5-48740EBC6C6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2 2 2" xfId="43467" xr:uid="{5C9D3AE4-B22D-4614-8309-4D8E90348B97}"/>
    <cellStyle name="Comma 2 2 2 2 2 2 2 2 2 2 3 2 3" xfId="31335" xr:uid="{85BAD835-3A46-44B1-90BC-6081C4D57A08}"/>
    <cellStyle name="Comma 2 2 2 2 2 2 2 2 2 2 3 3" xfId="11115" xr:uid="{7BD28045-DD76-42C3-B7B2-948D80CD133F}"/>
    <cellStyle name="Comma 2 2 2 2 2 2 2 2 2 2 3 3 2" xfId="23247" xr:uid="{96E3A8C3-B23B-4440-B094-A4E50F76443A}"/>
    <cellStyle name="Comma 2 2 2 2 2 2 2 2 2 2 3 3 2 2" xfId="47511" xr:uid="{1EFA69D3-4E42-43D5-87F2-9B0F18C64640}"/>
    <cellStyle name="Comma 2 2 2 2 2 2 2 2 2 2 3 3 3" xfId="35379" xr:uid="{5FE353DE-8D37-4274-9890-6F22E351DFE7}"/>
    <cellStyle name="Comma 2 2 2 2 2 2 2 2 2 2 3 4" xfId="15159" xr:uid="{34CA045B-3A19-41CD-8E70-D7ED791F1F10}"/>
    <cellStyle name="Comma 2 2 2 2 2 2 2 2 2 2 3 4 2" xfId="39423" xr:uid="{29334BEE-8436-44A9-8FFB-695D162A44F6}"/>
    <cellStyle name="Comma 2 2 2 2 2 2 2 2 2 2 3 5" xfId="27291" xr:uid="{A99F2B51-910D-43ED-9863-7ADBDB87D994}"/>
    <cellStyle name="Comma 2 2 2 2 2 2 2 2 2 2 4" xfId="5049" xr:uid="{2FC4C4ED-1FDD-4EB9-A442-0EAFB95729F6}"/>
    <cellStyle name="Comma 2 2 2 2 2 2 2 2 2 2 4 2" xfId="17181" xr:uid="{6DF816AD-7AE4-436E-9BA4-85A15F49E82A}"/>
    <cellStyle name="Comma 2 2 2 2 2 2 2 2 2 2 4 2 2" xfId="41445" xr:uid="{D7ACBE98-6E05-49E8-9C38-501BF7A19DA5}"/>
    <cellStyle name="Comma 2 2 2 2 2 2 2 2 2 2 4 3" xfId="29313" xr:uid="{4DA56C54-6C7E-4B02-AA96-54F144423144}"/>
    <cellStyle name="Comma 2 2 2 2 2 2 2 2 2 2 5" xfId="9093" xr:uid="{5E287EC3-273C-430B-9E08-D7B11983FC94}"/>
    <cellStyle name="Comma 2 2 2 2 2 2 2 2 2 2 5 2" xfId="21225" xr:uid="{AD086709-BBA3-458D-BC63-5FB3B7088E39}"/>
    <cellStyle name="Comma 2 2 2 2 2 2 2 2 2 2 5 2 2" xfId="45489" xr:uid="{EE6270D8-E80B-4D21-B68C-D05944AED132}"/>
    <cellStyle name="Comma 2 2 2 2 2 2 2 2 2 2 5 3" xfId="33357" xr:uid="{0C5A2E8C-0B17-426B-8B5E-F8D22565E7CC}"/>
    <cellStyle name="Comma 2 2 2 2 2 2 2 2 2 2 6" xfId="13137" xr:uid="{89FD8A2F-1049-46C8-812B-A67634565437}"/>
    <cellStyle name="Comma 2 2 2 2 2 2 2 2 2 2 6 2" xfId="37401" xr:uid="{5C16EB8A-0600-47CB-B08D-AE3EBC9CC968}"/>
    <cellStyle name="Comma 2 2 2 2 2 2 2 2 2 2 7" xfId="25269" xr:uid="{732ACCC7-7A99-4188-8F6B-FB5878F1076D}"/>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2 2 2" xfId="43973" xr:uid="{31AB836E-F334-4D6E-A165-9E3D3B6E8532}"/>
    <cellStyle name="Comma 2 2 2 2 2 2 2 2 2 3 2 2 3" xfId="31841" xr:uid="{901A0DDE-7C2E-4D32-88DB-97882FD5CD8B}"/>
    <cellStyle name="Comma 2 2 2 2 2 2 2 2 2 3 2 3" xfId="11621" xr:uid="{8BD0CAEE-A182-43C8-9729-9EC667A90A34}"/>
    <cellStyle name="Comma 2 2 2 2 2 2 2 2 2 3 2 3 2" xfId="23753" xr:uid="{D2345D11-392A-4B25-9A56-C496187CF2AC}"/>
    <cellStyle name="Comma 2 2 2 2 2 2 2 2 2 3 2 3 2 2" xfId="48017" xr:uid="{BE028550-0541-4D0A-944D-3671FB4746DC}"/>
    <cellStyle name="Comma 2 2 2 2 2 2 2 2 2 3 2 3 3" xfId="35885" xr:uid="{AA024C13-24EB-450E-AE60-4C541B803938}"/>
    <cellStyle name="Comma 2 2 2 2 2 2 2 2 2 3 2 4" xfId="15665" xr:uid="{F7E99783-1AE0-44AB-A6A2-FBD6A33067AB}"/>
    <cellStyle name="Comma 2 2 2 2 2 2 2 2 2 3 2 4 2" xfId="39929" xr:uid="{96F4F061-C10F-41F8-AB89-447CED533EAE}"/>
    <cellStyle name="Comma 2 2 2 2 2 2 2 2 2 3 2 5" xfId="27797" xr:uid="{91C757BD-6C5C-43C9-B117-553A7338ECD1}"/>
    <cellStyle name="Comma 2 2 2 2 2 2 2 2 2 3 3" xfId="5555" xr:uid="{1B4BE621-299D-445E-B97A-072C44E094AC}"/>
    <cellStyle name="Comma 2 2 2 2 2 2 2 2 2 3 3 2" xfId="17687" xr:uid="{42DDCA58-59A8-425F-BB12-95869D6E40C9}"/>
    <cellStyle name="Comma 2 2 2 2 2 2 2 2 2 3 3 2 2" xfId="41951" xr:uid="{500F9D63-887F-4473-9E00-89EAB275FAEC}"/>
    <cellStyle name="Comma 2 2 2 2 2 2 2 2 2 3 3 3" xfId="29819" xr:uid="{FA8F52A4-A87C-4830-B19E-3784BDA5CAED}"/>
    <cellStyle name="Comma 2 2 2 2 2 2 2 2 2 3 4" xfId="9599" xr:uid="{9466623A-01B0-4DBD-96DB-9ECE139DFAA3}"/>
    <cellStyle name="Comma 2 2 2 2 2 2 2 2 2 3 4 2" xfId="21731" xr:uid="{4E4CD416-0623-49D4-A8E8-70479F0B24CA}"/>
    <cellStyle name="Comma 2 2 2 2 2 2 2 2 2 3 4 2 2" xfId="45995" xr:uid="{065ECBE2-A10C-4761-ACCC-6F89F62C201B}"/>
    <cellStyle name="Comma 2 2 2 2 2 2 2 2 2 3 4 3" xfId="33863" xr:uid="{820D2A9F-89D2-488E-A9E4-ECF7DD25FF9B}"/>
    <cellStyle name="Comma 2 2 2 2 2 2 2 2 2 3 5" xfId="13643" xr:uid="{F5E46DA8-D3E2-40A5-A578-A96C700D9C05}"/>
    <cellStyle name="Comma 2 2 2 2 2 2 2 2 2 3 5 2" xfId="37907" xr:uid="{BDAC2957-58DD-48AC-B659-4B90E8AD7946}"/>
    <cellStyle name="Comma 2 2 2 2 2 2 2 2 2 3 6" xfId="25775" xr:uid="{E4BA5976-B1EC-4653-BC28-E8ED17E81A8B}"/>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2 2 2" xfId="42962" xr:uid="{3684A36C-A212-4D45-BBD6-2A36F4088C22}"/>
    <cellStyle name="Comma 2 2 2 2 2 2 2 2 2 4 2 3" xfId="30830" xr:uid="{24036D25-2D3C-45EB-BC47-8B9695DD0C0B}"/>
    <cellStyle name="Comma 2 2 2 2 2 2 2 2 2 4 3" xfId="10610" xr:uid="{72D661B4-DCC4-4FD5-AE8E-5513D9D8DF38}"/>
    <cellStyle name="Comma 2 2 2 2 2 2 2 2 2 4 3 2" xfId="22742" xr:uid="{8E14B40A-F682-4170-BBA3-A582E02F1BFD}"/>
    <cellStyle name="Comma 2 2 2 2 2 2 2 2 2 4 3 2 2" xfId="47006" xr:uid="{902CF1D6-E1D6-4237-9C92-3E1D975F514E}"/>
    <cellStyle name="Comma 2 2 2 2 2 2 2 2 2 4 3 3" xfId="34874" xr:uid="{2B873400-AC22-4F3F-ABE7-6F7473858423}"/>
    <cellStyle name="Comma 2 2 2 2 2 2 2 2 2 4 4" xfId="14654" xr:uid="{6EA8102B-51D3-448A-B116-A5092799159C}"/>
    <cellStyle name="Comma 2 2 2 2 2 2 2 2 2 4 4 2" xfId="38918" xr:uid="{1287E95E-1B37-4C36-B02C-64191A862857}"/>
    <cellStyle name="Comma 2 2 2 2 2 2 2 2 2 4 5" xfId="26786" xr:uid="{91725A07-F836-44A4-B359-7F237A60BDEF}"/>
    <cellStyle name="Comma 2 2 2 2 2 2 2 2 2 5" xfId="4544" xr:uid="{89D3E924-370A-4322-BCA2-545F1894FD27}"/>
    <cellStyle name="Comma 2 2 2 2 2 2 2 2 2 5 2" xfId="16676" xr:uid="{88BA9A3A-F7F4-42C2-A089-259AD7530CCC}"/>
    <cellStyle name="Comma 2 2 2 2 2 2 2 2 2 5 2 2" xfId="40940" xr:uid="{F3BC2C83-8BE7-4260-B2CD-ABEF62E5B709}"/>
    <cellStyle name="Comma 2 2 2 2 2 2 2 2 2 5 3" xfId="28808" xr:uid="{F9B3FE2D-26C3-4B02-AA51-52A57E08BCBD}"/>
    <cellStyle name="Comma 2 2 2 2 2 2 2 2 2 6" xfId="8588" xr:uid="{9E5F1D78-93F1-4598-B315-2B4040482299}"/>
    <cellStyle name="Comma 2 2 2 2 2 2 2 2 2 6 2" xfId="20720" xr:uid="{499D0E8F-070A-4D10-8E62-A0E3ECFBE29E}"/>
    <cellStyle name="Comma 2 2 2 2 2 2 2 2 2 6 2 2" xfId="44984" xr:uid="{61C02778-4A79-48E0-B4DB-5E5BEC10086E}"/>
    <cellStyle name="Comma 2 2 2 2 2 2 2 2 2 6 3" xfId="32852" xr:uid="{6514924B-53FF-4C11-8110-3CFD909567DC}"/>
    <cellStyle name="Comma 2 2 2 2 2 2 2 2 2 7" xfId="12632" xr:uid="{ABF6FAAA-2E88-4497-9F1D-D55C8D5691EE}"/>
    <cellStyle name="Comma 2 2 2 2 2 2 2 2 2 7 2" xfId="36896" xr:uid="{58639B7F-982A-4F48-B042-6E2BEC059B44}"/>
    <cellStyle name="Comma 2 2 2 2 2 2 2 2 2 8" xfId="24764" xr:uid="{E86746D2-217A-4D76-BD66-6430D30B938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2 2 2" xfId="44225" xr:uid="{7730A6C8-269D-4412-80AF-85F9DC73A569}"/>
    <cellStyle name="Comma 2 2 2 2 2 2 2 2 3 2 2 2 3" xfId="32093" xr:uid="{E6A12D21-A73F-46FF-9771-CA0EC7B9B487}"/>
    <cellStyle name="Comma 2 2 2 2 2 2 2 2 3 2 2 3" xfId="11873" xr:uid="{C6788A88-1686-4503-A459-D31C9E24F2A5}"/>
    <cellStyle name="Comma 2 2 2 2 2 2 2 2 3 2 2 3 2" xfId="24005" xr:uid="{0779660F-B133-48A9-96C8-6F38D3B46D20}"/>
    <cellStyle name="Comma 2 2 2 2 2 2 2 2 3 2 2 3 2 2" xfId="48269" xr:uid="{9C6BB246-CF46-4AED-A89C-F7AEA8123362}"/>
    <cellStyle name="Comma 2 2 2 2 2 2 2 2 3 2 2 3 3" xfId="36137" xr:uid="{FEE25533-5DDA-479A-B71F-F212AEC4A12B}"/>
    <cellStyle name="Comma 2 2 2 2 2 2 2 2 3 2 2 4" xfId="15917" xr:uid="{075B9364-EF19-4607-8907-B5F23E11F2F5}"/>
    <cellStyle name="Comma 2 2 2 2 2 2 2 2 3 2 2 4 2" xfId="40181" xr:uid="{8764015F-E5BB-467D-A2E5-01161003C9F4}"/>
    <cellStyle name="Comma 2 2 2 2 2 2 2 2 3 2 2 5" xfId="28049" xr:uid="{11BDAF26-7426-4414-82E0-CC622C97BD78}"/>
    <cellStyle name="Comma 2 2 2 2 2 2 2 2 3 2 3" xfId="5807" xr:uid="{3406AA77-949C-4860-9EEA-CB8C84BD1199}"/>
    <cellStyle name="Comma 2 2 2 2 2 2 2 2 3 2 3 2" xfId="17939" xr:uid="{E0433D47-0E9C-42C7-B8FF-BDE320F5F376}"/>
    <cellStyle name="Comma 2 2 2 2 2 2 2 2 3 2 3 2 2" xfId="42203" xr:uid="{99CC41BD-37F8-41BD-A0DF-2B9E417EE458}"/>
    <cellStyle name="Comma 2 2 2 2 2 2 2 2 3 2 3 3" xfId="30071" xr:uid="{F7CA72F8-E389-4CE5-9A43-2DB031DC3CA0}"/>
    <cellStyle name="Comma 2 2 2 2 2 2 2 2 3 2 4" xfId="9851" xr:uid="{C330CD42-E518-4381-9B70-B17901EAE09D}"/>
    <cellStyle name="Comma 2 2 2 2 2 2 2 2 3 2 4 2" xfId="21983" xr:uid="{EFDC4FA6-71E9-4A66-9117-16A70BD2F212}"/>
    <cellStyle name="Comma 2 2 2 2 2 2 2 2 3 2 4 2 2" xfId="46247" xr:uid="{3ECFA851-0A44-4718-87B7-54B7610E8F4C}"/>
    <cellStyle name="Comma 2 2 2 2 2 2 2 2 3 2 4 3" xfId="34115" xr:uid="{A073247C-7099-4239-AE49-BAE42C273837}"/>
    <cellStyle name="Comma 2 2 2 2 2 2 2 2 3 2 5" xfId="13895" xr:uid="{8468D415-0C6D-48D4-A6FB-F5BB3C3E295C}"/>
    <cellStyle name="Comma 2 2 2 2 2 2 2 2 3 2 5 2" xfId="38159" xr:uid="{9C226E45-B486-4BEB-B032-96AAE840070B}"/>
    <cellStyle name="Comma 2 2 2 2 2 2 2 2 3 2 6" xfId="26027" xr:uid="{615B1904-DDB8-45C2-9B25-B9850A9CF637}"/>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2 2 2" xfId="43214" xr:uid="{3C840D2B-9D63-428A-A3E3-EA0412642E15}"/>
    <cellStyle name="Comma 2 2 2 2 2 2 2 2 3 3 2 3" xfId="31082" xr:uid="{881F5264-E4EE-4AC8-AEA4-7E607B01777D}"/>
    <cellStyle name="Comma 2 2 2 2 2 2 2 2 3 3 3" xfId="10862" xr:uid="{27345629-18C6-4557-B59F-337EBE2DC5A5}"/>
    <cellStyle name="Comma 2 2 2 2 2 2 2 2 3 3 3 2" xfId="22994" xr:uid="{67714085-FEA3-49A5-AF6E-AAC12BEA6DA4}"/>
    <cellStyle name="Comma 2 2 2 2 2 2 2 2 3 3 3 2 2" xfId="47258" xr:uid="{E94C3CAC-A58F-4A3B-96B1-69D255B0CD78}"/>
    <cellStyle name="Comma 2 2 2 2 2 2 2 2 3 3 3 3" xfId="35126" xr:uid="{507E224F-4645-4875-8ECB-2A7FE0C3D4DA}"/>
    <cellStyle name="Comma 2 2 2 2 2 2 2 2 3 3 4" xfId="14906" xr:uid="{191CF20D-024F-4152-80D6-6DD0E8A291A1}"/>
    <cellStyle name="Comma 2 2 2 2 2 2 2 2 3 3 4 2" xfId="39170" xr:uid="{FE13269D-9C6D-479A-900E-A4C8BDF858D1}"/>
    <cellStyle name="Comma 2 2 2 2 2 2 2 2 3 3 5" xfId="27038" xr:uid="{EFAB7C6E-C70E-44FA-93FE-D2403356342C}"/>
    <cellStyle name="Comma 2 2 2 2 2 2 2 2 3 4" xfId="4796" xr:uid="{B4517610-2307-495C-A8C9-238BB9A3509C}"/>
    <cellStyle name="Comma 2 2 2 2 2 2 2 2 3 4 2" xfId="16928" xr:uid="{A06797E8-0E22-4FF7-B474-DD11643EA71D}"/>
    <cellStyle name="Comma 2 2 2 2 2 2 2 2 3 4 2 2" xfId="41192" xr:uid="{7417A105-78C5-403A-AE33-B057B2A9DD96}"/>
    <cellStyle name="Comma 2 2 2 2 2 2 2 2 3 4 3" xfId="29060" xr:uid="{24B46EB8-5404-4D8C-9615-B02D3A470701}"/>
    <cellStyle name="Comma 2 2 2 2 2 2 2 2 3 5" xfId="8840" xr:uid="{FBCB0509-A6AF-4307-A2BE-300E50448A08}"/>
    <cellStyle name="Comma 2 2 2 2 2 2 2 2 3 5 2" xfId="20972" xr:uid="{0D2D1F8C-7A02-4B0F-8CD7-78C88E8E9E28}"/>
    <cellStyle name="Comma 2 2 2 2 2 2 2 2 3 5 2 2" xfId="45236" xr:uid="{323E01C3-5401-4015-B653-B2FBC161208E}"/>
    <cellStyle name="Comma 2 2 2 2 2 2 2 2 3 5 3" xfId="33104" xr:uid="{25046CC6-7879-4944-AEBA-885DAF5FEEFC}"/>
    <cellStyle name="Comma 2 2 2 2 2 2 2 2 3 6" xfId="12884" xr:uid="{F94934D6-B3D2-4B68-BB30-608D9A1E7814}"/>
    <cellStyle name="Comma 2 2 2 2 2 2 2 2 3 6 2" xfId="37148" xr:uid="{05441540-37B7-4B51-ABBA-238B46540AE1}"/>
    <cellStyle name="Comma 2 2 2 2 2 2 2 2 3 7" xfId="25016" xr:uid="{E9C16458-DB4F-4BE8-91A8-F6C5E12A5470}"/>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2 2 2" xfId="43720" xr:uid="{C235C343-8727-4880-94F9-37D065DCA438}"/>
    <cellStyle name="Comma 2 2 2 2 2 2 2 2 4 2 2 3" xfId="31588" xr:uid="{9C168BE3-FEF3-4263-9500-5F99E200A241}"/>
    <cellStyle name="Comma 2 2 2 2 2 2 2 2 4 2 3" xfId="11368" xr:uid="{73BB7A0A-672C-4050-A706-82E16BA0C8A2}"/>
    <cellStyle name="Comma 2 2 2 2 2 2 2 2 4 2 3 2" xfId="23500" xr:uid="{6B410E3D-BAFE-4A86-B931-9F47FC07A6E6}"/>
    <cellStyle name="Comma 2 2 2 2 2 2 2 2 4 2 3 2 2" xfId="47764" xr:uid="{0A316FE6-9CC1-446C-90DF-C60AB47A05B0}"/>
    <cellStyle name="Comma 2 2 2 2 2 2 2 2 4 2 3 3" xfId="35632" xr:uid="{44517A43-0587-4D01-AEBF-5D214EF53EA0}"/>
    <cellStyle name="Comma 2 2 2 2 2 2 2 2 4 2 4" xfId="15412" xr:uid="{A454BA93-9826-47DC-815D-F6FCF0669003}"/>
    <cellStyle name="Comma 2 2 2 2 2 2 2 2 4 2 4 2" xfId="39676" xr:uid="{E03BDCF4-1622-4311-A6B3-C2F4F77E29F6}"/>
    <cellStyle name="Comma 2 2 2 2 2 2 2 2 4 2 5" xfId="27544" xr:uid="{24F0D89E-1862-4E58-876F-AA25CE9CBE5C}"/>
    <cellStyle name="Comma 2 2 2 2 2 2 2 2 4 3" xfId="5302" xr:uid="{51247326-8486-417A-83A7-B66152536D8F}"/>
    <cellStyle name="Comma 2 2 2 2 2 2 2 2 4 3 2" xfId="17434" xr:uid="{0C391BA5-5E55-47F3-90C5-F384A0C9664F}"/>
    <cellStyle name="Comma 2 2 2 2 2 2 2 2 4 3 2 2" xfId="41698" xr:uid="{4EA2E7C1-C0AD-4DDB-A8B8-EE321D47345C}"/>
    <cellStyle name="Comma 2 2 2 2 2 2 2 2 4 3 3" xfId="29566" xr:uid="{F88AB299-81DA-4ED3-BFBD-D023FA970ABA}"/>
    <cellStyle name="Comma 2 2 2 2 2 2 2 2 4 4" xfId="9346" xr:uid="{802C432C-F253-487D-9829-AEC1F14002FC}"/>
    <cellStyle name="Comma 2 2 2 2 2 2 2 2 4 4 2" xfId="21478" xr:uid="{41D8FE8A-CE8F-4DA3-BB4C-94390143CDB2}"/>
    <cellStyle name="Comma 2 2 2 2 2 2 2 2 4 4 2 2" xfId="45742" xr:uid="{CA77393B-0F55-4AEB-A13D-1942DD148D34}"/>
    <cellStyle name="Comma 2 2 2 2 2 2 2 2 4 4 3" xfId="33610" xr:uid="{F630D914-CC86-4632-A884-A518F9EEE2D0}"/>
    <cellStyle name="Comma 2 2 2 2 2 2 2 2 4 5" xfId="13390" xr:uid="{4A8E2977-4BED-48AD-A06D-2CEE6E0114AB}"/>
    <cellStyle name="Comma 2 2 2 2 2 2 2 2 4 5 2" xfId="37654" xr:uid="{E75BA484-12E1-4B8C-BE56-26902737D079}"/>
    <cellStyle name="Comma 2 2 2 2 2 2 2 2 4 6" xfId="25522" xr:uid="{5DF9AAAF-EAB9-47BC-9AEB-3B35F763AD9D}"/>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2 2 2" xfId="42709" xr:uid="{E66B468E-E70F-4963-BEEF-48F15E76C15D}"/>
    <cellStyle name="Comma 2 2 2 2 2 2 2 2 5 2 3" xfId="30577" xr:uid="{62668144-6DB4-4F8E-BE8E-8E4A3FDE2597}"/>
    <cellStyle name="Comma 2 2 2 2 2 2 2 2 5 3" xfId="10357" xr:uid="{05D91A7D-9916-4BBE-A6AE-4DBAC69D0F78}"/>
    <cellStyle name="Comma 2 2 2 2 2 2 2 2 5 3 2" xfId="22489" xr:uid="{19636CDD-7A0B-43B2-9298-D6AF7854A513}"/>
    <cellStyle name="Comma 2 2 2 2 2 2 2 2 5 3 2 2" xfId="46753" xr:uid="{BDFE27B8-D3FD-4434-97C3-3BE4AD863089}"/>
    <cellStyle name="Comma 2 2 2 2 2 2 2 2 5 3 3" xfId="34621" xr:uid="{DF0129F4-3868-43E4-B00C-395F81437BCC}"/>
    <cellStyle name="Comma 2 2 2 2 2 2 2 2 5 4" xfId="14401" xr:uid="{B7BBD686-D5AE-4BFA-BAF3-9861FEA0B8BC}"/>
    <cellStyle name="Comma 2 2 2 2 2 2 2 2 5 4 2" xfId="38665" xr:uid="{774AD84B-3418-4714-B6F4-B90E224F2EA2}"/>
    <cellStyle name="Comma 2 2 2 2 2 2 2 2 5 5" xfId="26533" xr:uid="{9E629F34-F998-4FE5-87DF-BFFCB8041AD2}"/>
    <cellStyle name="Comma 2 2 2 2 2 2 2 2 6" xfId="4291" xr:uid="{B27F7961-8366-4CD3-BA12-EC0FE4D9ECBF}"/>
    <cellStyle name="Comma 2 2 2 2 2 2 2 2 6 2" xfId="16423" xr:uid="{6B133869-9EEB-4556-B648-D3D5742627CF}"/>
    <cellStyle name="Comma 2 2 2 2 2 2 2 2 6 2 2" xfId="40687" xr:uid="{AB0B8D6B-9109-4EC3-B771-6CB0D62E34A7}"/>
    <cellStyle name="Comma 2 2 2 2 2 2 2 2 6 3" xfId="28555" xr:uid="{7F7D35AD-B859-4BAC-A520-6C3AB30D1391}"/>
    <cellStyle name="Comma 2 2 2 2 2 2 2 2 7" xfId="8335" xr:uid="{E2AC46D1-CA16-48A0-BDED-4D3C1F42C2B0}"/>
    <cellStyle name="Comma 2 2 2 2 2 2 2 2 7 2" xfId="20467" xr:uid="{5983BBCE-BD0C-4765-B38F-4512FCAA6975}"/>
    <cellStyle name="Comma 2 2 2 2 2 2 2 2 7 2 2" xfId="44731" xr:uid="{F0C104CC-3CD2-4639-B8B7-80F4E963DF28}"/>
    <cellStyle name="Comma 2 2 2 2 2 2 2 2 7 3" xfId="32599" xr:uid="{A0007D91-55DC-4F2D-BDB6-08E4A3A47CA6}"/>
    <cellStyle name="Comma 2 2 2 2 2 2 2 2 8" xfId="12379" xr:uid="{112F5567-903D-41DD-8F12-EBF40DE3A550}"/>
    <cellStyle name="Comma 2 2 2 2 2 2 2 2 8 2" xfId="36643" xr:uid="{CCD62BEA-A1F8-433D-AE3C-575D9B4E4577}"/>
    <cellStyle name="Comma 2 2 2 2 2 2 2 2 9" xfId="24511" xr:uid="{66C0E6E4-0A53-43EA-8025-4AB4283BCBD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2 2 2" xfId="44352" xr:uid="{D0947A8C-EE27-4BBE-8625-E29C0B2E75EF}"/>
    <cellStyle name="Comma 2 2 2 2 2 2 2 3 2 2 2 2 3" xfId="32220" xr:uid="{DF95C15A-93ED-4C42-BDAA-178A4CAB75B8}"/>
    <cellStyle name="Comma 2 2 2 2 2 2 2 3 2 2 2 3" xfId="12000" xr:uid="{D8CF8408-5C5F-4246-806D-D25697F92301}"/>
    <cellStyle name="Comma 2 2 2 2 2 2 2 3 2 2 2 3 2" xfId="24132" xr:uid="{0BCC207F-25D7-4415-BB3F-2D801F20910C}"/>
    <cellStyle name="Comma 2 2 2 2 2 2 2 3 2 2 2 3 2 2" xfId="48396" xr:uid="{1B2279DA-DA40-4063-8B61-B1408E65081D}"/>
    <cellStyle name="Comma 2 2 2 2 2 2 2 3 2 2 2 3 3" xfId="36264" xr:uid="{1FAF3E54-3066-44AB-9F0B-4071DBCBE847}"/>
    <cellStyle name="Comma 2 2 2 2 2 2 2 3 2 2 2 4" xfId="16044" xr:uid="{4886F9B5-6BF3-4C49-8ADC-463E890A272A}"/>
    <cellStyle name="Comma 2 2 2 2 2 2 2 3 2 2 2 4 2" xfId="40308" xr:uid="{55983321-4917-4D35-AFF4-0DAC9232D12B}"/>
    <cellStyle name="Comma 2 2 2 2 2 2 2 3 2 2 2 5" xfId="28176" xr:uid="{0839F4D6-CB78-45AB-BBEA-D8C961D631DE}"/>
    <cellStyle name="Comma 2 2 2 2 2 2 2 3 2 2 3" xfId="5934" xr:uid="{D25875CE-9A24-43DB-A761-840CA76041E5}"/>
    <cellStyle name="Comma 2 2 2 2 2 2 2 3 2 2 3 2" xfId="18066" xr:uid="{21388FCA-39B7-46AB-96CF-66365444CCC2}"/>
    <cellStyle name="Comma 2 2 2 2 2 2 2 3 2 2 3 2 2" xfId="42330" xr:uid="{67A03928-1D73-4205-AC4B-F310EF5AE9B0}"/>
    <cellStyle name="Comma 2 2 2 2 2 2 2 3 2 2 3 3" xfId="30198" xr:uid="{EE774569-47EE-43DF-A152-9913A00BD571}"/>
    <cellStyle name="Comma 2 2 2 2 2 2 2 3 2 2 4" xfId="9978" xr:uid="{B7885D9E-0533-4190-B3C4-C59C6C239FE1}"/>
    <cellStyle name="Comma 2 2 2 2 2 2 2 3 2 2 4 2" xfId="22110" xr:uid="{EF8C1573-221B-4FAC-A69C-5AA1A950E7FC}"/>
    <cellStyle name="Comma 2 2 2 2 2 2 2 3 2 2 4 2 2" xfId="46374" xr:uid="{926C666D-33F9-4C00-9AB0-DD56F8996AF5}"/>
    <cellStyle name="Comma 2 2 2 2 2 2 2 3 2 2 4 3" xfId="34242" xr:uid="{00898322-3C54-44CC-82EE-5E5CD8489D99}"/>
    <cellStyle name="Comma 2 2 2 2 2 2 2 3 2 2 5" xfId="14022" xr:uid="{8B7DDB48-8CEB-4E46-9C92-1125162689EE}"/>
    <cellStyle name="Comma 2 2 2 2 2 2 2 3 2 2 5 2" xfId="38286" xr:uid="{F6FE4E2E-9FEB-448C-AA8E-73AE41BBDF01}"/>
    <cellStyle name="Comma 2 2 2 2 2 2 2 3 2 2 6" xfId="26154" xr:uid="{0B4E58C8-5EBE-4D18-A2D3-FDA77CD62AD9}"/>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2 2 2" xfId="43341" xr:uid="{646E4B9A-B613-477D-B1D9-557B2BF75AB0}"/>
    <cellStyle name="Comma 2 2 2 2 2 2 2 3 2 3 2 3" xfId="31209" xr:uid="{BAACDD1C-C6C5-429B-B506-2D658EC337ED}"/>
    <cellStyle name="Comma 2 2 2 2 2 2 2 3 2 3 3" xfId="10989" xr:uid="{1553143A-7BE9-4A64-9011-15051B974825}"/>
    <cellStyle name="Comma 2 2 2 2 2 2 2 3 2 3 3 2" xfId="23121" xr:uid="{B2BB1113-0E35-4681-B604-FFB1B86EBCEA}"/>
    <cellStyle name="Comma 2 2 2 2 2 2 2 3 2 3 3 2 2" xfId="47385" xr:uid="{6FB08249-6519-45EA-83A2-340324DC93E4}"/>
    <cellStyle name="Comma 2 2 2 2 2 2 2 3 2 3 3 3" xfId="35253" xr:uid="{F6A47636-0732-4BDD-9D65-B7D7C3448809}"/>
    <cellStyle name="Comma 2 2 2 2 2 2 2 3 2 3 4" xfId="15033" xr:uid="{B31E87A6-5E83-4560-840F-0C1C98627A2C}"/>
    <cellStyle name="Comma 2 2 2 2 2 2 2 3 2 3 4 2" xfId="39297" xr:uid="{FFA53B52-89C9-458F-8FBC-5B825AA21622}"/>
    <cellStyle name="Comma 2 2 2 2 2 2 2 3 2 3 5" xfId="27165" xr:uid="{D570CE5E-B748-44C1-947C-DECF504BC7C5}"/>
    <cellStyle name="Comma 2 2 2 2 2 2 2 3 2 4" xfId="4923" xr:uid="{CBC2C305-4A16-4217-9AE5-8A330FBC3DA9}"/>
    <cellStyle name="Comma 2 2 2 2 2 2 2 3 2 4 2" xfId="17055" xr:uid="{7BD06177-A9FE-43DF-B118-9F658D6F07AB}"/>
    <cellStyle name="Comma 2 2 2 2 2 2 2 3 2 4 2 2" xfId="41319" xr:uid="{3ECCF11E-9F95-4092-B100-340A2D13509B}"/>
    <cellStyle name="Comma 2 2 2 2 2 2 2 3 2 4 3" xfId="29187" xr:uid="{BD560156-5DB8-49D0-AC4C-21AAB3265C20}"/>
    <cellStyle name="Comma 2 2 2 2 2 2 2 3 2 5" xfId="8967" xr:uid="{770E1B25-17AC-48A2-82A8-953ED8CE5928}"/>
    <cellStyle name="Comma 2 2 2 2 2 2 2 3 2 5 2" xfId="21099" xr:uid="{1102E71A-901F-4E41-A10D-C981335C754D}"/>
    <cellStyle name="Comma 2 2 2 2 2 2 2 3 2 5 2 2" xfId="45363" xr:uid="{D5D638C6-CA4F-4633-ACBF-E96FF17EBA06}"/>
    <cellStyle name="Comma 2 2 2 2 2 2 2 3 2 5 3" xfId="33231" xr:uid="{2B307674-E8D0-43D4-A434-513BF564CF25}"/>
    <cellStyle name="Comma 2 2 2 2 2 2 2 3 2 6" xfId="13011" xr:uid="{4BB42434-DF00-48C5-A1B2-9F7D9041F7B5}"/>
    <cellStyle name="Comma 2 2 2 2 2 2 2 3 2 6 2" xfId="37275" xr:uid="{0E5FB25D-87AC-4AE3-B61F-39107CA661FF}"/>
    <cellStyle name="Comma 2 2 2 2 2 2 2 3 2 7" xfId="25143" xr:uid="{7574632C-5724-45A3-A5C3-E042CA280100}"/>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2 2 2" xfId="43847" xr:uid="{54B4C6B6-87F8-4EBB-A88C-90A4724804EA}"/>
    <cellStyle name="Comma 2 2 2 2 2 2 2 3 3 2 2 3" xfId="31715" xr:uid="{DF0B6976-1BFD-4E78-BF1E-7D55AFD31731}"/>
    <cellStyle name="Comma 2 2 2 2 2 2 2 3 3 2 3" xfId="11495" xr:uid="{44983DE7-37CD-4300-B2D5-35FA51D1A88D}"/>
    <cellStyle name="Comma 2 2 2 2 2 2 2 3 3 2 3 2" xfId="23627" xr:uid="{68D7620E-8794-46F3-80E0-9112B57F5DC5}"/>
    <cellStyle name="Comma 2 2 2 2 2 2 2 3 3 2 3 2 2" xfId="47891" xr:uid="{4633F341-8C21-4955-953F-186D6B8DDCC5}"/>
    <cellStyle name="Comma 2 2 2 2 2 2 2 3 3 2 3 3" xfId="35759" xr:uid="{A1CBB09C-6F14-4E7A-8F22-82359FCB8374}"/>
    <cellStyle name="Comma 2 2 2 2 2 2 2 3 3 2 4" xfId="15539" xr:uid="{FF507AC2-55A3-48A6-B6F7-D6F1851D6FE1}"/>
    <cellStyle name="Comma 2 2 2 2 2 2 2 3 3 2 4 2" xfId="39803" xr:uid="{F3E956EB-FD8C-4DB9-AC55-B954FDBDB587}"/>
    <cellStyle name="Comma 2 2 2 2 2 2 2 3 3 2 5" xfId="27671" xr:uid="{1F45D651-A77A-403A-9926-EA1DF3D409EB}"/>
    <cellStyle name="Comma 2 2 2 2 2 2 2 3 3 3" xfId="5429" xr:uid="{E2D309E3-29E2-47AF-9692-DF8E3212768A}"/>
    <cellStyle name="Comma 2 2 2 2 2 2 2 3 3 3 2" xfId="17561" xr:uid="{A77D961C-EB97-4A3C-8A5E-D324E8208926}"/>
    <cellStyle name="Comma 2 2 2 2 2 2 2 3 3 3 2 2" xfId="41825" xr:uid="{B326D149-F2FF-4527-AD8A-5020B278CD68}"/>
    <cellStyle name="Comma 2 2 2 2 2 2 2 3 3 3 3" xfId="29693" xr:uid="{EEB53606-2558-4AF5-862C-03F85AB72768}"/>
    <cellStyle name="Comma 2 2 2 2 2 2 2 3 3 4" xfId="9473" xr:uid="{29F5A515-6FB6-4271-A4DB-A4E3157AD592}"/>
    <cellStyle name="Comma 2 2 2 2 2 2 2 3 3 4 2" xfId="21605" xr:uid="{0F7C5B02-DC80-42CA-9BA6-5028D400BE74}"/>
    <cellStyle name="Comma 2 2 2 2 2 2 2 3 3 4 2 2" xfId="45869" xr:uid="{01ED688A-3F5E-47CD-A49A-5165E095CDEB}"/>
    <cellStyle name="Comma 2 2 2 2 2 2 2 3 3 4 3" xfId="33737" xr:uid="{6206ADC2-C7AD-4F41-8E8A-63A01701EB04}"/>
    <cellStyle name="Comma 2 2 2 2 2 2 2 3 3 5" xfId="13517" xr:uid="{97A221BD-CC8A-4800-A835-C791B780ECF5}"/>
    <cellStyle name="Comma 2 2 2 2 2 2 2 3 3 5 2" xfId="37781" xr:uid="{6C9EE5FF-58F3-4035-997E-74289039AF05}"/>
    <cellStyle name="Comma 2 2 2 2 2 2 2 3 3 6" xfId="25649" xr:uid="{549D97F4-9C95-4306-8A47-75F44A3BBF56}"/>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2 2 2" xfId="42836" xr:uid="{BA6E0C4D-498B-4F7D-805A-371ADBA4DB4A}"/>
    <cellStyle name="Comma 2 2 2 2 2 2 2 3 4 2 3" xfId="30704" xr:uid="{587E84DE-F668-4AB7-B085-3EDB61FC9A7A}"/>
    <cellStyle name="Comma 2 2 2 2 2 2 2 3 4 3" xfId="10484" xr:uid="{3BAF588C-1EA1-4148-A7C6-C4E4C213680E}"/>
    <cellStyle name="Comma 2 2 2 2 2 2 2 3 4 3 2" xfId="22616" xr:uid="{6C50FB0F-6792-43C6-A450-783D1059FEF8}"/>
    <cellStyle name="Comma 2 2 2 2 2 2 2 3 4 3 2 2" xfId="46880" xr:uid="{847EBFF1-575A-4B4B-B9EA-BA6FA4F34525}"/>
    <cellStyle name="Comma 2 2 2 2 2 2 2 3 4 3 3" xfId="34748" xr:uid="{53D31D70-7161-4F11-B304-C249D60480B8}"/>
    <cellStyle name="Comma 2 2 2 2 2 2 2 3 4 4" xfId="14528" xr:uid="{BB395141-CCDA-420A-8749-7CFD0717939E}"/>
    <cellStyle name="Comma 2 2 2 2 2 2 2 3 4 4 2" xfId="38792" xr:uid="{F80CF32B-D8BD-454F-BFE5-44EAFFFF1081}"/>
    <cellStyle name="Comma 2 2 2 2 2 2 2 3 4 5" xfId="26660" xr:uid="{129424D6-BA87-420E-A42B-BCB422767FF5}"/>
    <cellStyle name="Comma 2 2 2 2 2 2 2 3 5" xfId="4418" xr:uid="{0CE93CFC-B55F-445C-9804-6002F47A1BE0}"/>
    <cellStyle name="Comma 2 2 2 2 2 2 2 3 5 2" xfId="16550" xr:uid="{7BD77D83-3C03-4AC1-953E-C16292412CBC}"/>
    <cellStyle name="Comma 2 2 2 2 2 2 2 3 5 2 2" xfId="40814" xr:uid="{44B218EC-C802-4150-BC9B-9883E0811D9D}"/>
    <cellStyle name="Comma 2 2 2 2 2 2 2 3 5 3" xfId="28682" xr:uid="{B5E36C42-93A1-493A-A820-6772C2828B8E}"/>
    <cellStyle name="Comma 2 2 2 2 2 2 2 3 6" xfId="8462" xr:uid="{3A91A3FD-9A8F-4D03-820A-708F005ACA61}"/>
    <cellStyle name="Comma 2 2 2 2 2 2 2 3 6 2" xfId="20594" xr:uid="{0E78E2E2-7EF7-4025-9140-BB8BE720130E}"/>
    <cellStyle name="Comma 2 2 2 2 2 2 2 3 6 2 2" xfId="44858" xr:uid="{E37822E2-3F34-4B2A-B0FF-191DAD7AB13A}"/>
    <cellStyle name="Comma 2 2 2 2 2 2 2 3 6 3" xfId="32726" xr:uid="{A380535A-9A4D-4442-B951-FA5B3FFEB10E}"/>
    <cellStyle name="Comma 2 2 2 2 2 2 2 3 7" xfId="12506" xr:uid="{9F6C3B88-01AE-41D9-9F09-937650D8BB94}"/>
    <cellStyle name="Comma 2 2 2 2 2 2 2 3 7 2" xfId="36770" xr:uid="{79138DE8-C95F-4FAB-A389-989A579DA7C4}"/>
    <cellStyle name="Comma 2 2 2 2 2 2 2 3 8" xfId="24638" xr:uid="{7E0B1F98-5EA7-4B9A-A77B-D6FCCBCE057F}"/>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2 2 2" xfId="44099" xr:uid="{D224B36E-A0FE-4D30-87B4-AA6D8336AEF5}"/>
    <cellStyle name="Comma 2 2 2 2 2 2 2 4 2 2 2 3" xfId="31967" xr:uid="{9393915F-DFB9-456C-B631-DA92CA5D225B}"/>
    <cellStyle name="Comma 2 2 2 2 2 2 2 4 2 2 3" xfId="11747" xr:uid="{5B79109F-1CDA-421C-BBF0-820BE92A796D}"/>
    <cellStyle name="Comma 2 2 2 2 2 2 2 4 2 2 3 2" xfId="23879" xr:uid="{0D6E7D0D-0F28-4572-9BA3-A81B526984C3}"/>
    <cellStyle name="Comma 2 2 2 2 2 2 2 4 2 2 3 2 2" xfId="48143" xr:uid="{43ACA2BC-C9E4-4352-BEFA-9AAC60C5C950}"/>
    <cellStyle name="Comma 2 2 2 2 2 2 2 4 2 2 3 3" xfId="36011" xr:uid="{0616C1BE-2192-4E42-97AD-69F25C6DC3CF}"/>
    <cellStyle name="Comma 2 2 2 2 2 2 2 4 2 2 4" xfId="15791" xr:uid="{65E9F7E4-8095-41D3-9582-D1D105982165}"/>
    <cellStyle name="Comma 2 2 2 2 2 2 2 4 2 2 4 2" xfId="40055" xr:uid="{3D628F7C-2349-4DBF-A2ED-3384F5BC2E6D}"/>
    <cellStyle name="Comma 2 2 2 2 2 2 2 4 2 2 5" xfId="27923" xr:uid="{5BFD61DF-3788-47F1-8AB6-1F74E1C1D876}"/>
    <cellStyle name="Comma 2 2 2 2 2 2 2 4 2 3" xfId="5681" xr:uid="{E5419ECE-7092-4AA1-9650-4C877D867E86}"/>
    <cellStyle name="Comma 2 2 2 2 2 2 2 4 2 3 2" xfId="17813" xr:uid="{50DCEF54-A88D-4E0A-B8F2-D4EB06CE1DDD}"/>
    <cellStyle name="Comma 2 2 2 2 2 2 2 4 2 3 2 2" xfId="42077" xr:uid="{70DDB557-483A-4E21-B1E0-947E4422E6D9}"/>
    <cellStyle name="Comma 2 2 2 2 2 2 2 4 2 3 3" xfId="29945" xr:uid="{36488DC6-5B40-4EAC-AAB5-91FD89356364}"/>
    <cellStyle name="Comma 2 2 2 2 2 2 2 4 2 4" xfId="9725" xr:uid="{A0052C7C-E86B-4B16-80F3-94954AF711C4}"/>
    <cellStyle name="Comma 2 2 2 2 2 2 2 4 2 4 2" xfId="21857" xr:uid="{B3075990-C416-44F5-BE02-494C3B76CF03}"/>
    <cellStyle name="Comma 2 2 2 2 2 2 2 4 2 4 2 2" xfId="46121" xr:uid="{D8FE2061-B20D-495F-A4F5-B58477610641}"/>
    <cellStyle name="Comma 2 2 2 2 2 2 2 4 2 4 3" xfId="33989" xr:uid="{4DD50AB1-4905-452F-AA0B-F57E59F6DE32}"/>
    <cellStyle name="Comma 2 2 2 2 2 2 2 4 2 5" xfId="13769" xr:uid="{1AA04507-93F0-4B9C-9491-E7AA0A886DB1}"/>
    <cellStyle name="Comma 2 2 2 2 2 2 2 4 2 5 2" xfId="38033" xr:uid="{357A6CE7-4CD6-4619-A4BC-E2E50EBC8806}"/>
    <cellStyle name="Comma 2 2 2 2 2 2 2 4 2 6" xfId="25901" xr:uid="{F35768AC-6A15-4797-BA90-EE551100CA50}"/>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2 2 2" xfId="43088" xr:uid="{05AF1F38-0656-4312-9587-9E40DE9FBB9E}"/>
    <cellStyle name="Comma 2 2 2 2 2 2 2 4 3 2 3" xfId="30956" xr:uid="{5A0ACF65-709E-4335-955E-CD9CAAFA4F11}"/>
    <cellStyle name="Comma 2 2 2 2 2 2 2 4 3 3" xfId="10736" xr:uid="{2F66705C-7BD7-4E70-9E12-AA3106A2BB14}"/>
    <cellStyle name="Comma 2 2 2 2 2 2 2 4 3 3 2" xfId="22868" xr:uid="{2AAB590D-A0A6-4AD5-BA0E-5429920ABF7D}"/>
    <cellStyle name="Comma 2 2 2 2 2 2 2 4 3 3 2 2" xfId="47132" xr:uid="{2EA8585E-8239-4870-9D7A-FA3B490ECF88}"/>
    <cellStyle name="Comma 2 2 2 2 2 2 2 4 3 3 3" xfId="35000" xr:uid="{89F1AC8F-FCCF-4047-BD3F-1A487F7C2B86}"/>
    <cellStyle name="Comma 2 2 2 2 2 2 2 4 3 4" xfId="14780" xr:uid="{2978C6EA-1F5F-426F-8062-60E94D07FFDF}"/>
    <cellStyle name="Comma 2 2 2 2 2 2 2 4 3 4 2" xfId="39044" xr:uid="{A38763C3-5BB8-451B-88DB-D1C34006408A}"/>
    <cellStyle name="Comma 2 2 2 2 2 2 2 4 3 5" xfId="26912" xr:uid="{F0F0A528-3058-43E1-8853-EB0B9843BE99}"/>
    <cellStyle name="Comma 2 2 2 2 2 2 2 4 4" xfId="4670" xr:uid="{03B26F34-2311-4A12-9294-0754AAD386CD}"/>
    <cellStyle name="Comma 2 2 2 2 2 2 2 4 4 2" xfId="16802" xr:uid="{E9158134-9D8D-4DEC-B774-B4602D16FF6D}"/>
    <cellStyle name="Comma 2 2 2 2 2 2 2 4 4 2 2" xfId="41066" xr:uid="{67A9B751-ED1E-4142-ACDC-92A13DDD2FE2}"/>
    <cellStyle name="Comma 2 2 2 2 2 2 2 4 4 3" xfId="28934" xr:uid="{1DBE1322-5C01-485F-AE2C-C0453B5F4EB2}"/>
    <cellStyle name="Comma 2 2 2 2 2 2 2 4 5" xfId="8714" xr:uid="{F1100A89-AD40-472A-A4ED-E620C1DA3F86}"/>
    <cellStyle name="Comma 2 2 2 2 2 2 2 4 5 2" xfId="20846" xr:uid="{9B8ECD94-B358-4F0B-858F-93FFDE4D13F7}"/>
    <cellStyle name="Comma 2 2 2 2 2 2 2 4 5 2 2" xfId="45110" xr:uid="{CD43E8F2-6557-48F9-B52C-9B6B946EFAC9}"/>
    <cellStyle name="Comma 2 2 2 2 2 2 2 4 5 3" xfId="32978" xr:uid="{49025D0C-CEDA-4BBA-ACBE-5E06B6B8F2D2}"/>
    <cellStyle name="Comma 2 2 2 2 2 2 2 4 6" xfId="12758" xr:uid="{695FF428-4459-41A5-A2EB-57BB98531186}"/>
    <cellStyle name="Comma 2 2 2 2 2 2 2 4 6 2" xfId="37022" xr:uid="{79A936CF-3092-4F16-85B0-2F97198D1A46}"/>
    <cellStyle name="Comma 2 2 2 2 2 2 2 4 7" xfId="24890" xr:uid="{35B1B295-E7A4-4D0F-89F2-95C8A7BA9134}"/>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2 2 2" xfId="43594" xr:uid="{57B5CCB9-71B1-485F-BEE5-E4BCC35323B7}"/>
    <cellStyle name="Comma 2 2 2 2 2 2 2 5 2 2 3" xfId="31462" xr:uid="{37904BB9-56EB-45D6-BB33-9DE08BBE0B22}"/>
    <cellStyle name="Comma 2 2 2 2 2 2 2 5 2 3" xfId="11242" xr:uid="{644E6F00-58BC-41A0-BCA8-3238B6C9BA19}"/>
    <cellStyle name="Comma 2 2 2 2 2 2 2 5 2 3 2" xfId="23374" xr:uid="{36574082-E02D-41E6-886C-A68AD7470A3D}"/>
    <cellStyle name="Comma 2 2 2 2 2 2 2 5 2 3 2 2" xfId="47638" xr:uid="{6E88A37A-B9BF-42E1-9FF0-C71E20260A76}"/>
    <cellStyle name="Comma 2 2 2 2 2 2 2 5 2 3 3" xfId="35506" xr:uid="{68BBD80B-2889-401B-A6DB-C2C7F1793A7F}"/>
    <cellStyle name="Comma 2 2 2 2 2 2 2 5 2 4" xfId="15286" xr:uid="{BB7EC11B-CE6D-486E-9F38-E023A1FCCC00}"/>
    <cellStyle name="Comma 2 2 2 2 2 2 2 5 2 4 2" xfId="39550" xr:uid="{DA793332-C308-41E3-8424-4B6E2BC9869C}"/>
    <cellStyle name="Comma 2 2 2 2 2 2 2 5 2 5" xfId="27418" xr:uid="{3FEDE7D6-CA5A-47E2-9AE7-61836220408D}"/>
    <cellStyle name="Comma 2 2 2 2 2 2 2 5 3" xfId="5176" xr:uid="{77CE5AFC-F942-4432-B7B9-DBB910C491E9}"/>
    <cellStyle name="Comma 2 2 2 2 2 2 2 5 3 2" xfId="17308" xr:uid="{071AF13A-61E3-43BA-AFBD-C86BE65E0862}"/>
    <cellStyle name="Comma 2 2 2 2 2 2 2 5 3 2 2" xfId="41572" xr:uid="{32809553-75A7-460B-BDA6-1B3513DE2E07}"/>
    <cellStyle name="Comma 2 2 2 2 2 2 2 5 3 3" xfId="29440" xr:uid="{CD0391A7-140F-4E54-9F6D-47FABF866E91}"/>
    <cellStyle name="Comma 2 2 2 2 2 2 2 5 4" xfId="9220" xr:uid="{ACCCB0D6-A154-4D92-BB2F-6C094271AF7D}"/>
    <cellStyle name="Comma 2 2 2 2 2 2 2 5 4 2" xfId="21352" xr:uid="{60435F16-9111-4E8E-991A-E8210407E9E3}"/>
    <cellStyle name="Comma 2 2 2 2 2 2 2 5 4 2 2" xfId="45616" xr:uid="{C3C78809-DE02-4D88-9FCE-D36F42F094F4}"/>
    <cellStyle name="Comma 2 2 2 2 2 2 2 5 4 3" xfId="33484" xr:uid="{486060A5-C372-45AB-BF75-1298E72D0E2C}"/>
    <cellStyle name="Comma 2 2 2 2 2 2 2 5 5" xfId="13264" xr:uid="{4DACF2B0-83FB-4448-B845-35804C720F45}"/>
    <cellStyle name="Comma 2 2 2 2 2 2 2 5 5 2" xfId="37528" xr:uid="{C94950A0-33A6-4AA8-876D-C780DA4B7E7A}"/>
    <cellStyle name="Comma 2 2 2 2 2 2 2 5 6" xfId="25396" xr:uid="{6C3ED945-5D29-4263-8DB5-BB0FFC8E5582}"/>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2 2 2" xfId="42583" xr:uid="{7C9EFC86-D300-4A5C-BB5F-4B29499000FC}"/>
    <cellStyle name="Comma 2 2 2 2 2 2 2 6 2 3" xfId="30451" xr:uid="{2BA6CD6B-425B-4603-863E-5B8D9C962D29}"/>
    <cellStyle name="Comma 2 2 2 2 2 2 2 6 3" xfId="10231" xr:uid="{34B31697-2166-4201-991C-A398F3009A41}"/>
    <cellStyle name="Comma 2 2 2 2 2 2 2 6 3 2" xfId="22363" xr:uid="{B6EB8622-59CC-4181-A9C6-344BABCB7FA2}"/>
    <cellStyle name="Comma 2 2 2 2 2 2 2 6 3 2 2" xfId="46627" xr:uid="{CDF5AA5A-1320-4D06-B5D3-BF6917026C01}"/>
    <cellStyle name="Comma 2 2 2 2 2 2 2 6 3 3" xfId="34495" xr:uid="{0C1F4E87-F525-4C99-AF7E-B10C6DE737C0}"/>
    <cellStyle name="Comma 2 2 2 2 2 2 2 6 4" xfId="14275" xr:uid="{82DF9A6D-1D1C-49BE-A720-4BE8C39F8382}"/>
    <cellStyle name="Comma 2 2 2 2 2 2 2 6 4 2" xfId="38539" xr:uid="{9903707D-21F7-48D2-A70C-089BA76D2972}"/>
    <cellStyle name="Comma 2 2 2 2 2 2 2 6 5" xfId="26407" xr:uid="{5053ECBA-A7B6-4385-BF2A-3B123B0A0CAB}"/>
    <cellStyle name="Comma 2 2 2 2 2 2 2 7" xfId="4165" xr:uid="{63B0FE31-2AB9-4847-BD16-E7A8B85BFC5A}"/>
    <cellStyle name="Comma 2 2 2 2 2 2 2 7 2" xfId="16297" xr:uid="{BA7D1D44-9D44-4BFC-A2B6-358596F28884}"/>
    <cellStyle name="Comma 2 2 2 2 2 2 2 7 2 2" xfId="40561" xr:uid="{1E856A0A-097A-45CA-BA4F-D221215BEAFA}"/>
    <cellStyle name="Comma 2 2 2 2 2 2 2 7 3" xfId="28429" xr:uid="{91AF5DEC-4CD9-4A79-A363-F31AB6EBA85C}"/>
    <cellStyle name="Comma 2 2 2 2 2 2 2 8" xfId="8209" xr:uid="{DC75D60C-B130-4CB3-8406-BBB3E9A84F1E}"/>
    <cellStyle name="Comma 2 2 2 2 2 2 2 8 2" xfId="20341" xr:uid="{885443AE-2CF9-4C5E-87C3-4014C6F997F7}"/>
    <cellStyle name="Comma 2 2 2 2 2 2 2 8 2 2" xfId="44605" xr:uid="{69A915A5-3027-409C-85EE-81F41793D121}"/>
    <cellStyle name="Comma 2 2 2 2 2 2 2 8 3" xfId="32473" xr:uid="{9CDCA55E-04F5-4647-905F-6DD999D7EDAD}"/>
    <cellStyle name="Comma 2 2 2 2 2 2 2 9" xfId="12253" xr:uid="{B3B7944A-23FE-4710-8993-4DF66E00EE8F}"/>
    <cellStyle name="Comma 2 2 2 2 2 2 2 9 2" xfId="36517" xr:uid="{C4A883F0-DC09-46E5-805C-0C58939531D9}"/>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2 2 2" xfId="44415" xr:uid="{1C2D5ED0-1A3E-4154-AED3-5F8A34202963}"/>
    <cellStyle name="Comma 2 2 2 2 2 2 3 2 2 2 2 2 3" xfId="32283" xr:uid="{18EC6940-893B-4CC4-AF73-1ADC23EB2ED2}"/>
    <cellStyle name="Comma 2 2 2 2 2 2 3 2 2 2 2 3" xfId="12063" xr:uid="{3A631839-B3EC-4EA2-B7AF-FF7A9EC8BA93}"/>
    <cellStyle name="Comma 2 2 2 2 2 2 3 2 2 2 2 3 2" xfId="24195" xr:uid="{6DDC4471-BC72-4048-A9CE-AEFF3865243D}"/>
    <cellStyle name="Comma 2 2 2 2 2 2 3 2 2 2 2 3 2 2" xfId="48459" xr:uid="{194E7E55-62EF-44BA-8E80-755E39D6D98B}"/>
    <cellStyle name="Comma 2 2 2 2 2 2 3 2 2 2 2 3 3" xfId="36327" xr:uid="{72C952FD-97EA-437E-8C44-1D3D6C99F252}"/>
    <cellStyle name="Comma 2 2 2 2 2 2 3 2 2 2 2 4" xfId="16107" xr:uid="{921D7EDC-52F4-4DA1-85F8-103114375CC8}"/>
    <cellStyle name="Comma 2 2 2 2 2 2 3 2 2 2 2 4 2" xfId="40371" xr:uid="{5DDD944D-6CF3-4CFA-BD59-1385B35AA7AE}"/>
    <cellStyle name="Comma 2 2 2 2 2 2 3 2 2 2 2 5" xfId="28239" xr:uid="{21D1EB43-E3D4-4027-9D48-A920A8059B91}"/>
    <cellStyle name="Comma 2 2 2 2 2 2 3 2 2 2 3" xfId="5997" xr:uid="{4E74B234-078D-4BDD-99F6-C232BF87D5FF}"/>
    <cellStyle name="Comma 2 2 2 2 2 2 3 2 2 2 3 2" xfId="18129" xr:uid="{25838EEF-86E2-4D9C-8D84-17DDB117EF46}"/>
    <cellStyle name="Comma 2 2 2 2 2 2 3 2 2 2 3 2 2" xfId="42393" xr:uid="{B18B66B2-1DA4-4078-9E74-3CCC565CEFE2}"/>
    <cellStyle name="Comma 2 2 2 2 2 2 3 2 2 2 3 3" xfId="30261" xr:uid="{AD41BDBE-C45E-43D8-BC06-B3340BDB42AF}"/>
    <cellStyle name="Comma 2 2 2 2 2 2 3 2 2 2 4" xfId="10041" xr:uid="{DD717814-46CB-4FC5-86E5-0E752FC5D303}"/>
    <cellStyle name="Comma 2 2 2 2 2 2 3 2 2 2 4 2" xfId="22173" xr:uid="{1038509C-A0F7-4A26-B89B-5203A7475288}"/>
    <cellStyle name="Comma 2 2 2 2 2 2 3 2 2 2 4 2 2" xfId="46437" xr:uid="{580F2C6D-FD0D-419E-90B3-C83607907BF7}"/>
    <cellStyle name="Comma 2 2 2 2 2 2 3 2 2 2 4 3" xfId="34305" xr:uid="{42BC8D9D-0EE9-4B03-A321-9196E89D2086}"/>
    <cellStyle name="Comma 2 2 2 2 2 2 3 2 2 2 5" xfId="14085" xr:uid="{BD2743D0-DEA2-472D-ABB9-A2D8AF3E043C}"/>
    <cellStyle name="Comma 2 2 2 2 2 2 3 2 2 2 5 2" xfId="38349" xr:uid="{D5712206-6408-4AF9-9D6F-2B3230AE6EAA}"/>
    <cellStyle name="Comma 2 2 2 2 2 2 3 2 2 2 6" xfId="26217" xr:uid="{6BCB79CB-A216-461C-ADE9-FC0921D9B864}"/>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2 2 2" xfId="43404" xr:uid="{261E88ED-F5E4-4F34-8203-A75E716AC2BB}"/>
    <cellStyle name="Comma 2 2 2 2 2 2 3 2 2 3 2 3" xfId="31272" xr:uid="{64B28197-257A-4B82-AE02-0F25C1F4442E}"/>
    <cellStyle name="Comma 2 2 2 2 2 2 3 2 2 3 3" xfId="11052" xr:uid="{82A189A5-4AAC-4BA2-B24C-32D6F1B0DE26}"/>
    <cellStyle name="Comma 2 2 2 2 2 2 3 2 2 3 3 2" xfId="23184" xr:uid="{903B33FF-FA72-4FB5-A423-00ACD79D8562}"/>
    <cellStyle name="Comma 2 2 2 2 2 2 3 2 2 3 3 2 2" xfId="47448" xr:uid="{F430DC93-C653-4127-901A-CE8AAE046196}"/>
    <cellStyle name="Comma 2 2 2 2 2 2 3 2 2 3 3 3" xfId="35316" xr:uid="{4F0C6EE7-549C-4A04-BB71-737DDEC7C2B9}"/>
    <cellStyle name="Comma 2 2 2 2 2 2 3 2 2 3 4" xfId="15096" xr:uid="{ABCAA9B1-8D16-4E3D-A2BE-8027B9B9BA5C}"/>
    <cellStyle name="Comma 2 2 2 2 2 2 3 2 2 3 4 2" xfId="39360" xr:uid="{18A2CD8A-4EC1-4016-975D-886890669ACE}"/>
    <cellStyle name="Comma 2 2 2 2 2 2 3 2 2 3 5" xfId="27228" xr:uid="{B30FCEE0-8216-4987-B1F4-2AC59E8549AA}"/>
    <cellStyle name="Comma 2 2 2 2 2 2 3 2 2 4" xfId="4986" xr:uid="{D01CD315-5295-43E5-8DE2-BA521386012D}"/>
    <cellStyle name="Comma 2 2 2 2 2 2 3 2 2 4 2" xfId="17118" xr:uid="{241085E4-F733-49B9-AE5F-89EA30E3B64B}"/>
    <cellStyle name="Comma 2 2 2 2 2 2 3 2 2 4 2 2" xfId="41382" xr:uid="{7A4A22C3-62FD-4641-8A0B-A00CD1EE132F}"/>
    <cellStyle name="Comma 2 2 2 2 2 2 3 2 2 4 3" xfId="29250" xr:uid="{111E1D11-C613-438E-B2BB-59ADC1505CCC}"/>
    <cellStyle name="Comma 2 2 2 2 2 2 3 2 2 5" xfId="9030" xr:uid="{59978FC9-3DF0-46D2-96AD-4DEDC1837F02}"/>
    <cellStyle name="Comma 2 2 2 2 2 2 3 2 2 5 2" xfId="21162" xr:uid="{7ED8262B-7F84-4BE2-9F08-2C6879FECE33}"/>
    <cellStyle name="Comma 2 2 2 2 2 2 3 2 2 5 2 2" xfId="45426" xr:uid="{018E0679-2B55-4B29-83FE-5DB91BE6DDD3}"/>
    <cellStyle name="Comma 2 2 2 2 2 2 3 2 2 5 3" xfId="33294" xr:uid="{E1DCD230-18D6-423B-855D-F5BC0B4F1587}"/>
    <cellStyle name="Comma 2 2 2 2 2 2 3 2 2 6" xfId="13074" xr:uid="{040A9644-F112-4C8B-AF4E-4A3E97B41655}"/>
    <cellStyle name="Comma 2 2 2 2 2 2 3 2 2 6 2" xfId="37338" xr:uid="{2BFB4268-57D7-40C3-82B9-0661628AAFA1}"/>
    <cellStyle name="Comma 2 2 2 2 2 2 3 2 2 7" xfId="25206" xr:uid="{ABE8224D-60D4-492C-9038-F3D465D39F5C}"/>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2 2 2" xfId="43910" xr:uid="{B84F3BEB-230B-4846-86AC-37DA76D4CE32}"/>
    <cellStyle name="Comma 2 2 2 2 2 2 3 2 3 2 2 3" xfId="31778" xr:uid="{6F14AC9F-C360-4B4E-BCAF-D80DD0CE9676}"/>
    <cellStyle name="Comma 2 2 2 2 2 2 3 2 3 2 3" xfId="11558" xr:uid="{CA7AB25B-83FA-4464-A9F6-7B1281580DA1}"/>
    <cellStyle name="Comma 2 2 2 2 2 2 3 2 3 2 3 2" xfId="23690" xr:uid="{56AD2D33-5BEA-441B-8237-C2104F32D992}"/>
    <cellStyle name="Comma 2 2 2 2 2 2 3 2 3 2 3 2 2" xfId="47954" xr:uid="{7E0A7D1D-3A71-4C28-81B9-F20183290926}"/>
    <cellStyle name="Comma 2 2 2 2 2 2 3 2 3 2 3 3" xfId="35822" xr:uid="{5C596E65-4DC8-499A-BE44-23615BD8B27B}"/>
    <cellStyle name="Comma 2 2 2 2 2 2 3 2 3 2 4" xfId="15602" xr:uid="{8C543D05-D468-45EB-9EBA-B6B5383785ED}"/>
    <cellStyle name="Comma 2 2 2 2 2 2 3 2 3 2 4 2" xfId="39866" xr:uid="{D9EAD7AF-F2FB-46C3-9DC5-C36D3D7BEE70}"/>
    <cellStyle name="Comma 2 2 2 2 2 2 3 2 3 2 5" xfId="27734" xr:uid="{5F16D402-7DA8-434E-8F5B-80C7BC55DAF7}"/>
    <cellStyle name="Comma 2 2 2 2 2 2 3 2 3 3" xfId="5492" xr:uid="{A56C439A-2FC0-425B-BE8D-E06C00BBB969}"/>
    <cellStyle name="Comma 2 2 2 2 2 2 3 2 3 3 2" xfId="17624" xr:uid="{FB6E64C1-3DC3-46D6-BD6E-F6EB2C2D4332}"/>
    <cellStyle name="Comma 2 2 2 2 2 2 3 2 3 3 2 2" xfId="41888" xr:uid="{234E1029-6CBC-474A-B709-0173C0DB49B7}"/>
    <cellStyle name="Comma 2 2 2 2 2 2 3 2 3 3 3" xfId="29756" xr:uid="{43125409-C23D-4DC3-B979-50DB10DD3F2B}"/>
    <cellStyle name="Comma 2 2 2 2 2 2 3 2 3 4" xfId="9536" xr:uid="{3480E134-1766-418E-ABEC-384BB74CEF3D}"/>
    <cellStyle name="Comma 2 2 2 2 2 2 3 2 3 4 2" xfId="21668" xr:uid="{B2572501-DE28-44AA-B53D-F7A78374190C}"/>
    <cellStyle name="Comma 2 2 2 2 2 2 3 2 3 4 2 2" xfId="45932" xr:uid="{C20B2CF1-385A-48F1-94B3-9FA95578527E}"/>
    <cellStyle name="Comma 2 2 2 2 2 2 3 2 3 4 3" xfId="33800" xr:uid="{688F3A58-6A0F-4278-A227-36E83A76B5A8}"/>
    <cellStyle name="Comma 2 2 2 2 2 2 3 2 3 5" xfId="13580" xr:uid="{EE38CDA6-2541-443C-847C-B15CF5734B9B}"/>
    <cellStyle name="Comma 2 2 2 2 2 2 3 2 3 5 2" xfId="37844" xr:uid="{C9504977-94A8-43FB-B35A-564CC8283B11}"/>
    <cellStyle name="Comma 2 2 2 2 2 2 3 2 3 6" xfId="25712" xr:uid="{51B2A243-231C-41FC-9689-823907DE3FA7}"/>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2 2 2" xfId="42899" xr:uid="{EC4D4FC0-9145-430D-BB20-2DC7BB483892}"/>
    <cellStyle name="Comma 2 2 2 2 2 2 3 2 4 2 3" xfId="30767" xr:uid="{515BE440-918B-4404-BF1B-4FE88CB9815C}"/>
    <cellStyle name="Comma 2 2 2 2 2 2 3 2 4 3" xfId="10547" xr:uid="{FDAEB6EE-8DD9-427C-A547-13C9647B63D4}"/>
    <cellStyle name="Comma 2 2 2 2 2 2 3 2 4 3 2" xfId="22679" xr:uid="{10998AF4-964E-4715-9EC9-AA10F1A77A44}"/>
    <cellStyle name="Comma 2 2 2 2 2 2 3 2 4 3 2 2" xfId="46943" xr:uid="{9D82EAB0-8C9D-41F6-9035-ABEE07016432}"/>
    <cellStyle name="Comma 2 2 2 2 2 2 3 2 4 3 3" xfId="34811" xr:uid="{8F7D5946-4F52-4E47-8812-02CBA3740266}"/>
    <cellStyle name="Comma 2 2 2 2 2 2 3 2 4 4" xfId="14591" xr:uid="{D8F5955F-4FAB-48DE-9197-02F179E4E1C5}"/>
    <cellStyle name="Comma 2 2 2 2 2 2 3 2 4 4 2" xfId="38855" xr:uid="{7C86B9DB-F4E6-4960-9EFB-5F8A2D77C09F}"/>
    <cellStyle name="Comma 2 2 2 2 2 2 3 2 4 5" xfId="26723" xr:uid="{620DEA89-7D2D-45A6-8438-19692904C212}"/>
    <cellStyle name="Comma 2 2 2 2 2 2 3 2 5" xfId="4481" xr:uid="{D7D32BC2-7AC6-4582-9662-4AC377B6A252}"/>
    <cellStyle name="Comma 2 2 2 2 2 2 3 2 5 2" xfId="16613" xr:uid="{D0C21D43-A316-4126-9506-915916128057}"/>
    <cellStyle name="Comma 2 2 2 2 2 2 3 2 5 2 2" xfId="40877" xr:uid="{83C709AA-6832-4CBD-85E3-30933EAEFF70}"/>
    <cellStyle name="Comma 2 2 2 2 2 2 3 2 5 3" xfId="28745" xr:uid="{21516CB3-FBD9-4570-9580-736E8AF4FAAA}"/>
    <cellStyle name="Comma 2 2 2 2 2 2 3 2 6" xfId="8525" xr:uid="{FDF8EAD2-F1C0-42E2-AFD8-F428A825459C}"/>
    <cellStyle name="Comma 2 2 2 2 2 2 3 2 6 2" xfId="20657" xr:uid="{21368FD1-086E-4890-BA1D-6E6365E00A3E}"/>
    <cellStyle name="Comma 2 2 2 2 2 2 3 2 6 2 2" xfId="44921" xr:uid="{0EE564A9-F377-41E5-B751-59ADE942C7A1}"/>
    <cellStyle name="Comma 2 2 2 2 2 2 3 2 6 3" xfId="32789" xr:uid="{3358DDAD-7C7A-4704-83D0-93C75B34A705}"/>
    <cellStyle name="Comma 2 2 2 2 2 2 3 2 7" xfId="12569" xr:uid="{541A26B8-19CF-4DE4-9D91-24ED624DD66F}"/>
    <cellStyle name="Comma 2 2 2 2 2 2 3 2 7 2" xfId="36833" xr:uid="{4E9F0438-DA4B-4BAB-8422-3065E59A072C}"/>
    <cellStyle name="Comma 2 2 2 2 2 2 3 2 8" xfId="24701" xr:uid="{8C9669DD-C7DA-41A3-ABC3-6E314830FB9D}"/>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2 2 2" xfId="44162" xr:uid="{EADF2EB2-E3F6-4011-AB76-3C64905C467B}"/>
    <cellStyle name="Comma 2 2 2 2 2 2 3 3 2 2 2 3" xfId="32030" xr:uid="{3C03D5E8-BC4F-44E3-8A77-823E899BE016}"/>
    <cellStyle name="Comma 2 2 2 2 2 2 3 3 2 2 3" xfId="11810" xr:uid="{D797F8C3-2E2A-4AA9-B942-9B7C49C3F36C}"/>
    <cellStyle name="Comma 2 2 2 2 2 2 3 3 2 2 3 2" xfId="23942" xr:uid="{D95C5A13-59A8-49EB-A4DD-1829B92416A0}"/>
    <cellStyle name="Comma 2 2 2 2 2 2 3 3 2 2 3 2 2" xfId="48206" xr:uid="{271D9F53-E8C9-4487-9C75-F2E13D18D134}"/>
    <cellStyle name="Comma 2 2 2 2 2 2 3 3 2 2 3 3" xfId="36074" xr:uid="{3B479763-CC0B-4070-A87D-0D6A19517372}"/>
    <cellStyle name="Comma 2 2 2 2 2 2 3 3 2 2 4" xfId="15854" xr:uid="{6A5AF725-2995-4E59-B35C-181F97F269DE}"/>
    <cellStyle name="Comma 2 2 2 2 2 2 3 3 2 2 4 2" xfId="40118" xr:uid="{0F672910-E90C-4FEC-BE28-18D95EC32FA1}"/>
    <cellStyle name="Comma 2 2 2 2 2 2 3 3 2 2 5" xfId="27986" xr:uid="{09D9A7CD-E7F6-459C-8177-E7F20D503D6B}"/>
    <cellStyle name="Comma 2 2 2 2 2 2 3 3 2 3" xfId="5744" xr:uid="{5ED77E8F-8CCE-4369-9BEA-3C66F4DE3EB7}"/>
    <cellStyle name="Comma 2 2 2 2 2 2 3 3 2 3 2" xfId="17876" xr:uid="{4F605032-69E9-4913-B2C2-ED4403734D6E}"/>
    <cellStyle name="Comma 2 2 2 2 2 2 3 3 2 3 2 2" xfId="42140" xr:uid="{FAD6A7B6-CD86-4F57-8528-5E644AF69DBC}"/>
    <cellStyle name="Comma 2 2 2 2 2 2 3 3 2 3 3" xfId="30008" xr:uid="{E86F3057-9A0C-4E00-B58A-A1350312ECFF}"/>
    <cellStyle name="Comma 2 2 2 2 2 2 3 3 2 4" xfId="9788" xr:uid="{C4C054FD-8209-4143-9684-745DB7B58D85}"/>
    <cellStyle name="Comma 2 2 2 2 2 2 3 3 2 4 2" xfId="21920" xr:uid="{1EC46D5F-BAD2-47B5-9E29-2D2B655DDFE2}"/>
    <cellStyle name="Comma 2 2 2 2 2 2 3 3 2 4 2 2" xfId="46184" xr:uid="{B4EE7854-9A98-4074-9925-16356E73AE3B}"/>
    <cellStyle name="Comma 2 2 2 2 2 2 3 3 2 4 3" xfId="34052" xr:uid="{468C7A95-B603-4D34-8CF1-9598C41F7BB6}"/>
    <cellStyle name="Comma 2 2 2 2 2 2 3 3 2 5" xfId="13832" xr:uid="{EEF6840B-3B7F-4367-8F92-05AB55DD5C13}"/>
    <cellStyle name="Comma 2 2 2 2 2 2 3 3 2 5 2" xfId="38096" xr:uid="{D076EEC7-5CBF-496C-988F-6CE98E8EFC0A}"/>
    <cellStyle name="Comma 2 2 2 2 2 2 3 3 2 6" xfId="25964" xr:uid="{155A3FB7-7176-4EFA-B615-1BA4277E245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2 2 2" xfId="43151" xr:uid="{A029EEF2-BB15-4CE4-A996-ABAC1937E32A}"/>
    <cellStyle name="Comma 2 2 2 2 2 2 3 3 3 2 3" xfId="31019" xr:uid="{7533E119-AD58-4B51-A032-06123322F24B}"/>
    <cellStyle name="Comma 2 2 2 2 2 2 3 3 3 3" xfId="10799" xr:uid="{44EE03C2-8B53-4A17-9A0B-8B2BDE97569A}"/>
    <cellStyle name="Comma 2 2 2 2 2 2 3 3 3 3 2" xfId="22931" xr:uid="{44693D4C-73A0-4991-9394-A800D5F47B07}"/>
    <cellStyle name="Comma 2 2 2 2 2 2 3 3 3 3 2 2" xfId="47195" xr:uid="{1BBE51E3-0AB9-4687-B231-1DB1B4CA3C01}"/>
    <cellStyle name="Comma 2 2 2 2 2 2 3 3 3 3 3" xfId="35063" xr:uid="{17E75809-FBC7-4BEC-BDCE-F58B16D4ABF3}"/>
    <cellStyle name="Comma 2 2 2 2 2 2 3 3 3 4" xfId="14843" xr:uid="{3B8DE9E9-9C74-4AF7-825B-C34D61CB24F0}"/>
    <cellStyle name="Comma 2 2 2 2 2 2 3 3 3 4 2" xfId="39107" xr:uid="{68E89E37-4BF3-485A-9DC6-0705AB923824}"/>
    <cellStyle name="Comma 2 2 2 2 2 2 3 3 3 5" xfId="26975" xr:uid="{6BB30113-DEF3-432B-BF13-80F7B969718E}"/>
    <cellStyle name="Comma 2 2 2 2 2 2 3 3 4" xfId="4733" xr:uid="{158DF864-9FFF-472A-9EB5-9BCB21F82BF2}"/>
    <cellStyle name="Comma 2 2 2 2 2 2 3 3 4 2" xfId="16865" xr:uid="{94198697-73DF-44FD-8B35-02F0F13691A2}"/>
    <cellStyle name="Comma 2 2 2 2 2 2 3 3 4 2 2" xfId="41129" xr:uid="{E580B674-A551-459B-871C-79EECD407A5E}"/>
    <cellStyle name="Comma 2 2 2 2 2 2 3 3 4 3" xfId="28997" xr:uid="{A1B1A664-B578-4F22-A6C1-6A3DD1D24090}"/>
    <cellStyle name="Comma 2 2 2 2 2 2 3 3 5" xfId="8777" xr:uid="{445BA98E-3831-43F7-8E78-2B58235DA332}"/>
    <cellStyle name="Comma 2 2 2 2 2 2 3 3 5 2" xfId="20909" xr:uid="{10F17C38-0B0C-4FD3-96A7-4D7BE13356F9}"/>
    <cellStyle name="Comma 2 2 2 2 2 2 3 3 5 2 2" xfId="45173" xr:uid="{936D1C78-861E-4961-A610-383527B46C52}"/>
    <cellStyle name="Comma 2 2 2 2 2 2 3 3 5 3" xfId="33041" xr:uid="{3820A9EE-DBFE-42EE-8296-70CCDFB144D2}"/>
    <cellStyle name="Comma 2 2 2 2 2 2 3 3 6" xfId="12821" xr:uid="{41023B72-DCB6-4DD3-8D93-F87E309C51B6}"/>
    <cellStyle name="Comma 2 2 2 2 2 2 3 3 6 2" xfId="37085" xr:uid="{9E9077DF-885D-4A85-B5DB-D828E6AB8673}"/>
    <cellStyle name="Comma 2 2 2 2 2 2 3 3 7" xfId="24953" xr:uid="{20BABD7C-D84A-4AF5-800C-2C4B0FFE5921}"/>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2 2 2" xfId="43657" xr:uid="{AA22AF6C-1F8E-426B-84BF-F4702868AB37}"/>
    <cellStyle name="Comma 2 2 2 2 2 2 3 4 2 2 3" xfId="31525" xr:uid="{8F3A6BC8-4FF0-4562-8334-479C7F224805}"/>
    <cellStyle name="Comma 2 2 2 2 2 2 3 4 2 3" xfId="11305" xr:uid="{724850FE-69D6-43EF-8ABB-D50C15DE90D4}"/>
    <cellStyle name="Comma 2 2 2 2 2 2 3 4 2 3 2" xfId="23437" xr:uid="{C7A05BB6-C548-43F6-8732-E6F3E3E3068D}"/>
    <cellStyle name="Comma 2 2 2 2 2 2 3 4 2 3 2 2" xfId="47701" xr:uid="{A9A69E07-A276-4223-90CD-F9C3575C7780}"/>
    <cellStyle name="Comma 2 2 2 2 2 2 3 4 2 3 3" xfId="35569" xr:uid="{505C6BE3-22C2-482C-9EC1-6741A7ABC58D}"/>
    <cellStyle name="Comma 2 2 2 2 2 2 3 4 2 4" xfId="15349" xr:uid="{2237B129-8DE4-4744-9177-B705289558C7}"/>
    <cellStyle name="Comma 2 2 2 2 2 2 3 4 2 4 2" xfId="39613" xr:uid="{F94064A7-B80D-4266-9793-57831F4D4D85}"/>
    <cellStyle name="Comma 2 2 2 2 2 2 3 4 2 5" xfId="27481" xr:uid="{80EAECD4-F9C7-4AE0-99BD-341DF25AADA6}"/>
    <cellStyle name="Comma 2 2 2 2 2 2 3 4 3" xfId="5239" xr:uid="{888848CE-7B64-4142-8679-380EF0A13195}"/>
    <cellStyle name="Comma 2 2 2 2 2 2 3 4 3 2" xfId="17371" xr:uid="{5B7554FB-B480-4160-A0B9-804970C5C1AD}"/>
    <cellStyle name="Comma 2 2 2 2 2 2 3 4 3 2 2" xfId="41635" xr:uid="{C1EAC57D-93D3-4A98-AA32-00929D5095DA}"/>
    <cellStyle name="Comma 2 2 2 2 2 2 3 4 3 3" xfId="29503" xr:uid="{3C8FB75E-8EDB-40D4-AF51-04237CA2892C}"/>
    <cellStyle name="Comma 2 2 2 2 2 2 3 4 4" xfId="9283" xr:uid="{4B43F761-8059-4654-9F25-96BE7AC54382}"/>
    <cellStyle name="Comma 2 2 2 2 2 2 3 4 4 2" xfId="21415" xr:uid="{7D1657EF-0907-4C23-BA43-3082DB9E2752}"/>
    <cellStyle name="Comma 2 2 2 2 2 2 3 4 4 2 2" xfId="45679" xr:uid="{FCD56037-CD26-44A6-AF80-08D1ADAB676B}"/>
    <cellStyle name="Comma 2 2 2 2 2 2 3 4 4 3" xfId="33547" xr:uid="{0E67F9DA-06FB-4419-89AD-95D5B925951F}"/>
    <cellStyle name="Comma 2 2 2 2 2 2 3 4 5" xfId="13327" xr:uid="{4F7EB3A8-E4DF-41D6-9F32-0D0825BA71FA}"/>
    <cellStyle name="Comma 2 2 2 2 2 2 3 4 5 2" xfId="37591" xr:uid="{8D686124-FBCB-40EB-9325-D1F00853A111}"/>
    <cellStyle name="Comma 2 2 2 2 2 2 3 4 6" xfId="25459" xr:uid="{66300AF9-47A7-4FD7-87FA-8E9A3C832250}"/>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2 2 2" xfId="42646" xr:uid="{3839904B-ADA4-4D55-9C13-4B3BE139FE4C}"/>
    <cellStyle name="Comma 2 2 2 2 2 2 3 5 2 3" xfId="30514" xr:uid="{0A8F4731-DE2B-4F1C-A614-CBFF39DEEC21}"/>
    <cellStyle name="Comma 2 2 2 2 2 2 3 5 3" xfId="10294" xr:uid="{44B88707-CBCE-4937-ACEB-B33BFA3701FC}"/>
    <cellStyle name="Comma 2 2 2 2 2 2 3 5 3 2" xfId="22426" xr:uid="{449C346C-5F22-4DEA-877D-4F47F8C633D5}"/>
    <cellStyle name="Comma 2 2 2 2 2 2 3 5 3 2 2" xfId="46690" xr:uid="{D60080FC-11FF-4C0D-97BA-16FF51D85D79}"/>
    <cellStyle name="Comma 2 2 2 2 2 2 3 5 3 3" xfId="34558" xr:uid="{EDBA863C-F1B4-48BD-9D8C-C03494BEE350}"/>
    <cellStyle name="Comma 2 2 2 2 2 2 3 5 4" xfId="14338" xr:uid="{93A87195-CCEE-4C5B-A227-E1BC32D920E8}"/>
    <cellStyle name="Comma 2 2 2 2 2 2 3 5 4 2" xfId="38602" xr:uid="{3DC078AD-7A71-4066-8CD6-474ECCCB69FD}"/>
    <cellStyle name="Comma 2 2 2 2 2 2 3 5 5" xfId="26470" xr:uid="{0756EFD6-8DF7-456C-A964-F18255F2CD23}"/>
    <cellStyle name="Comma 2 2 2 2 2 2 3 6" xfId="4228" xr:uid="{C805AA28-A3B7-4A2B-9772-C543D20CD53B}"/>
    <cellStyle name="Comma 2 2 2 2 2 2 3 6 2" xfId="16360" xr:uid="{63380D33-BA98-49AF-B9D2-EFDB0F84D893}"/>
    <cellStyle name="Comma 2 2 2 2 2 2 3 6 2 2" xfId="40624" xr:uid="{21E28D99-A170-4581-BF24-CD5BDE484604}"/>
    <cellStyle name="Comma 2 2 2 2 2 2 3 6 3" xfId="28492" xr:uid="{9082DC60-E3C1-476E-9524-137FEACD1CF7}"/>
    <cellStyle name="Comma 2 2 2 2 2 2 3 7" xfId="8272" xr:uid="{A357269B-D54C-4AEC-AE34-A45D188FCC08}"/>
    <cellStyle name="Comma 2 2 2 2 2 2 3 7 2" xfId="20404" xr:uid="{DB6E29FA-495A-428C-B34C-C7AA95C51BA1}"/>
    <cellStyle name="Comma 2 2 2 2 2 2 3 7 2 2" xfId="44668" xr:uid="{6F2A6745-8626-4F7B-B706-0B513D885715}"/>
    <cellStyle name="Comma 2 2 2 2 2 2 3 7 3" xfId="32536" xr:uid="{FF8CCDB6-44D8-4177-9B4A-899E3A176399}"/>
    <cellStyle name="Comma 2 2 2 2 2 2 3 8" xfId="12316" xr:uid="{0C2A27D0-E5CC-438F-A40E-CE82C4A5B784}"/>
    <cellStyle name="Comma 2 2 2 2 2 2 3 8 2" xfId="36580" xr:uid="{102AECB6-990D-49AF-86FA-7EF9291D9231}"/>
    <cellStyle name="Comma 2 2 2 2 2 2 3 9" xfId="24448" xr:uid="{C24E289E-D6C4-41DE-8D1D-A51B92941555}"/>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2 2 2" xfId="44289" xr:uid="{F9523E2E-C69D-49A1-86E5-9E275F4DD7EB}"/>
    <cellStyle name="Comma 2 2 2 2 2 2 4 2 2 2 2 3" xfId="32157" xr:uid="{9D1664B0-1339-4192-8B9B-1263FFCC4E88}"/>
    <cellStyle name="Comma 2 2 2 2 2 2 4 2 2 2 3" xfId="11937" xr:uid="{943B11A9-5FBF-4BE4-ACA6-7D23AE37F4D1}"/>
    <cellStyle name="Comma 2 2 2 2 2 2 4 2 2 2 3 2" xfId="24069" xr:uid="{F4622307-D986-459C-B378-D99C009FD0B5}"/>
    <cellStyle name="Comma 2 2 2 2 2 2 4 2 2 2 3 2 2" xfId="48333" xr:uid="{66328D05-D61C-4D14-AEC0-1AC3E3997A77}"/>
    <cellStyle name="Comma 2 2 2 2 2 2 4 2 2 2 3 3" xfId="36201" xr:uid="{1377D1E2-45A3-4A62-AE93-2F34A8C4E914}"/>
    <cellStyle name="Comma 2 2 2 2 2 2 4 2 2 2 4" xfId="15981" xr:uid="{45989845-6E84-4724-97C5-ACF8FFD362E2}"/>
    <cellStyle name="Comma 2 2 2 2 2 2 4 2 2 2 4 2" xfId="40245" xr:uid="{E88956EA-5688-4DD2-B04F-36FFDCD6B6BA}"/>
    <cellStyle name="Comma 2 2 2 2 2 2 4 2 2 2 5" xfId="28113" xr:uid="{A377D151-0F53-4FA0-A959-E4C27ACE389C}"/>
    <cellStyle name="Comma 2 2 2 2 2 2 4 2 2 3" xfId="5871" xr:uid="{9AB8C8DF-07CD-4D1A-A0AF-5C2522B91161}"/>
    <cellStyle name="Comma 2 2 2 2 2 2 4 2 2 3 2" xfId="18003" xr:uid="{9702B465-3B61-43D3-92EA-83FB2F60C184}"/>
    <cellStyle name="Comma 2 2 2 2 2 2 4 2 2 3 2 2" xfId="42267" xr:uid="{E7340F3B-DAAD-4107-81AE-8A6B7E15B0C1}"/>
    <cellStyle name="Comma 2 2 2 2 2 2 4 2 2 3 3" xfId="30135" xr:uid="{BE3C90DF-418D-4B80-AE6A-73A1126E0903}"/>
    <cellStyle name="Comma 2 2 2 2 2 2 4 2 2 4" xfId="9915" xr:uid="{0025E5ED-50CC-4791-9296-24FEC7FB4BF3}"/>
    <cellStyle name="Comma 2 2 2 2 2 2 4 2 2 4 2" xfId="22047" xr:uid="{B14671B4-85A9-4654-B329-C3C44B248BA9}"/>
    <cellStyle name="Comma 2 2 2 2 2 2 4 2 2 4 2 2" xfId="46311" xr:uid="{4EB8C5CC-3053-431D-9782-4AC233BF0804}"/>
    <cellStyle name="Comma 2 2 2 2 2 2 4 2 2 4 3" xfId="34179" xr:uid="{F5216713-E057-42DF-84DC-02751E3003F4}"/>
    <cellStyle name="Comma 2 2 2 2 2 2 4 2 2 5" xfId="13959" xr:uid="{9E7EF932-8EEB-4BD6-9BD5-B0D801C01FE7}"/>
    <cellStyle name="Comma 2 2 2 2 2 2 4 2 2 5 2" xfId="38223" xr:uid="{2A4C30A4-AB21-42AC-A232-969824875B08}"/>
    <cellStyle name="Comma 2 2 2 2 2 2 4 2 2 6" xfId="26091" xr:uid="{F998A85E-DD91-49AE-AF0D-797F169188CD}"/>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2 2 2" xfId="43278" xr:uid="{A97CF58D-919B-44EE-8372-F573E5A1E6C3}"/>
    <cellStyle name="Comma 2 2 2 2 2 2 4 2 3 2 3" xfId="31146" xr:uid="{02473EAE-1BB2-4963-B7AB-19637BF6C8E2}"/>
    <cellStyle name="Comma 2 2 2 2 2 2 4 2 3 3" xfId="10926" xr:uid="{28C7918D-8546-451F-AF60-BC749C93DC60}"/>
    <cellStyle name="Comma 2 2 2 2 2 2 4 2 3 3 2" xfId="23058" xr:uid="{18F61E0D-26BF-4BCD-B056-0953D27BE85E}"/>
    <cellStyle name="Comma 2 2 2 2 2 2 4 2 3 3 2 2" xfId="47322" xr:uid="{F7750C64-AD09-4340-9F12-7928FD05C30E}"/>
    <cellStyle name="Comma 2 2 2 2 2 2 4 2 3 3 3" xfId="35190" xr:uid="{656745F5-BBF3-4A44-BBD5-F86F98837637}"/>
    <cellStyle name="Comma 2 2 2 2 2 2 4 2 3 4" xfId="14970" xr:uid="{66542C0B-FE7A-4C5B-89BF-009F5E374E9A}"/>
    <cellStyle name="Comma 2 2 2 2 2 2 4 2 3 4 2" xfId="39234" xr:uid="{69FF5E86-90A7-4DAF-86F6-2E4FD119643E}"/>
    <cellStyle name="Comma 2 2 2 2 2 2 4 2 3 5" xfId="27102" xr:uid="{F73DD394-168A-42CF-B68E-96A9A4F2C8CE}"/>
    <cellStyle name="Comma 2 2 2 2 2 2 4 2 4" xfId="4860" xr:uid="{C1D3F776-4C2D-4C4F-8BAC-60B2EC8EBF71}"/>
    <cellStyle name="Comma 2 2 2 2 2 2 4 2 4 2" xfId="16992" xr:uid="{51190E04-C865-4BC5-B995-B66412ABC339}"/>
    <cellStyle name="Comma 2 2 2 2 2 2 4 2 4 2 2" xfId="41256" xr:uid="{A59ECC1C-4AC0-44A7-8805-E5AF8A228F5B}"/>
    <cellStyle name="Comma 2 2 2 2 2 2 4 2 4 3" xfId="29124" xr:uid="{088C7C51-AF72-4D3A-B01A-6ADCC5E87DC5}"/>
    <cellStyle name="Comma 2 2 2 2 2 2 4 2 5" xfId="8904" xr:uid="{2968B894-981C-42C1-B905-D8FC74238767}"/>
    <cellStyle name="Comma 2 2 2 2 2 2 4 2 5 2" xfId="21036" xr:uid="{361C4928-815F-4F5C-82D4-95A7DF71D483}"/>
    <cellStyle name="Comma 2 2 2 2 2 2 4 2 5 2 2" xfId="45300" xr:uid="{9370212F-5B82-4A0D-AD61-2A75A41218B7}"/>
    <cellStyle name="Comma 2 2 2 2 2 2 4 2 5 3" xfId="33168" xr:uid="{9BC071C1-EECA-4282-A4CE-FB9957BCDECC}"/>
    <cellStyle name="Comma 2 2 2 2 2 2 4 2 6" xfId="12948" xr:uid="{374E5BF6-5E67-4BBA-86BC-2A107B04C320}"/>
    <cellStyle name="Comma 2 2 2 2 2 2 4 2 6 2" xfId="37212" xr:uid="{5BAF1D09-D2C9-4CE9-81F1-913A6736AD1C}"/>
    <cellStyle name="Comma 2 2 2 2 2 2 4 2 7" xfId="25080" xr:uid="{36C88605-60AC-4181-B8B3-641D73149ECF}"/>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2 2 2" xfId="43784" xr:uid="{ABE15475-8320-49CB-B19A-475D248548FC}"/>
    <cellStyle name="Comma 2 2 2 2 2 2 4 3 2 2 3" xfId="31652" xr:uid="{C3F9458E-40B6-49A2-AFD0-E041B68877A5}"/>
    <cellStyle name="Comma 2 2 2 2 2 2 4 3 2 3" xfId="11432" xr:uid="{9F97A8F5-F0E0-462C-8790-D07EBA10B630}"/>
    <cellStyle name="Comma 2 2 2 2 2 2 4 3 2 3 2" xfId="23564" xr:uid="{4A6D3090-791F-4E1B-824E-4D1CE4C23602}"/>
    <cellStyle name="Comma 2 2 2 2 2 2 4 3 2 3 2 2" xfId="47828" xr:uid="{1DF1E9BA-8F2E-42BC-B8A4-4BA163671C07}"/>
    <cellStyle name="Comma 2 2 2 2 2 2 4 3 2 3 3" xfId="35696" xr:uid="{69F6B02E-C185-4D57-86A3-8288345CEE13}"/>
    <cellStyle name="Comma 2 2 2 2 2 2 4 3 2 4" xfId="15476" xr:uid="{0B91141E-5ABB-4EB8-8FBC-C5B2E744FC4F}"/>
    <cellStyle name="Comma 2 2 2 2 2 2 4 3 2 4 2" xfId="39740" xr:uid="{B20B3B3D-43B2-414B-9D59-9A6CC95C764A}"/>
    <cellStyle name="Comma 2 2 2 2 2 2 4 3 2 5" xfId="27608" xr:uid="{923AA279-5650-4AF6-B962-AF67040BD278}"/>
    <cellStyle name="Comma 2 2 2 2 2 2 4 3 3" xfId="5366" xr:uid="{DEE1BD41-E9CC-4081-8217-F32D31B4B045}"/>
    <cellStyle name="Comma 2 2 2 2 2 2 4 3 3 2" xfId="17498" xr:uid="{70A87C7A-6349-462B-8060-A7FCBA7AF3F2}"/>
    <cellStyle name="Comma 2 2 2 2 2 2 4 3 3 2 2" xfId="41762" xr:uid="{5BBF9902-E075-4249-83A8-7E5F745977A3}"/>
    <cellStyle name="Comma 2 2 2 2 2 2 4 3 3 3" xfId="29630" xr:uid="{2EF0C72A-A9C9-43C3-986C-5FD25F078DAB}"/>
    <cellStyle name="Comma 2 2 2 2 2 2 4 3 4" xfId="9410" xr:uid="{B0002DF6-76CE-469F-A487-D634C23C4477}"/>
    <cellStyle name="Comma 2 2 2 2 2 2 4 3 4 2" xfId="21542" xr:uid="{8637D3D9-9D73-4F46-A6EB-B4B956C0A56D}"/>
    <cellStyle name="Comma 2 2 2 2 2 2 4 3 4 2 2" xfId="45806" xr:uid="{09187116-A388-45F4-9501-673AEEC3C65D}"/>
    <cellStyle name="Comma 2 2 2 2 2 2 4 3 4 3" xfId="33674" xr:uid="{701B481B-F149-4400-981A-B2F26747DA0E}"/>
    <cellStyle name="Comma 2 2 2 2 2 2 4 3 5" xfId="13454" xr:uid="{01A55879-CA14-4FB9-9230-FB205E9A5463}"/>
    <cellStyle name="Comma 2 2 2 2 2 2 4 3 5 2" xfId="37718" xr:uid="{214099A6-56AC-406D-90D0-F80AE73B3794}"/>
    <cellStyle name="Comma 2 2 2 2 2 2 4 3 6" xfId="25586" xr:uid="{D85B844B-EC11-4232-9FAF-39B9DAA9DFAE}"/>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2 2 2" xfId="42773" xr:uid="{40DFED07-55E0-4AFB-B041-6975F743BDA1}"/>
    <cellStyle name="Comma 2 2 2 2 2 2 4 4 2 3" xfId="30641" xr:uid="{FF50A1BA-7C6C-4FB1-A83D-E76084F8551E}"/>
    <cellStyle name="Comma 2 2 2 2 2 2 4 4 3" xfId="10421" xr:uid="{6B03A836-73F1-4755-8BF2-90A8D4477E19}"/>
    <cellStyle name="Comma 2 2 2 2 2 2 4 4 3 2" xfId="22553" xr:uid="{A38E2DAC-7975-4DD0-B85F-4525D66B4884}"/>
    <cellStyle name="Comma 2 2 2 2 2 2 4 4 3 2 2" xfId="46817" xr:uid="{0EA84CF2-E51E-4D2E-9374-B0B73E4BF0A0}"/>
    <cellStyle name="Comma 2 2 2 2 2 2 4 4 3 3" xfId="34685" xr:uid="{26B795A7-00F5-4FCD-A313-46724E714261}"/>
    <cellStyle name="Comma 2 2 2 2 2 2 4 4 4" xfId="14465" xr:uid="{FEC22205-58BA-4BE4-A075-F7E419F02AA6}"/>
    <cellStyle name="Comma 2 2 2 2 2 2 4 4 4 2" xfId="38729" xr:uid="{F45AD6B5-0B21-46A5-B2A8-A14CAC890BF6}"/>
    <cellStyle name="Comma 2 2 2 2 2 2 4 4 5" xfId="26597" xr:uid="{F6E8B864-7C0E-48C3-B930-2885766BC247}"/>
    <cellStyle name="Comma 2 2 2 2 2 2 4 5" xfId="4355" xr:uid="{5DD8CE98-895F-4206-97E6-0C3FBE1BC3B6}"/>
    <cellStyle name="Comma 2 2 2 2 2 2 4 5 2" xfId="16487" xr:uid="{EE7BCC5A-E442-43E5-9D22-02C8728EFC5C}"/>
    <cellStyle name="Comma 2 2 2 2 2 2 4 5 2 2" xfId="40751" xr:uid="{CF68BE65-A075-4FD7-8682-45F964BB1748}"/>
    <cellStyle name="Comma 2 2 2 2 2 2 4 5 3" xfId="28619" xr:uid="{087209E4-7CAC-4222-BE2E-DC428BA39AB3}"/>
    <cellStyle name="Comma 2 2 2 2 2 2 4 6" xfId="8399" xr:uid="{7B7936B4-3E2F-4C6B-A12E-FCFA83733A0B}"/>
    <cellStyle name="Comma 2 2 2 2 2 2 4 6 2" xfId="20531" xr:uid="{44D46D53-D121-4462-9376-F6C16E8E40FE}"/>
    <cellStyle name="Comma 2 2 2 2 2 2 4 6 2 2" xfId="44795" xr:uid="{65604022-793E-49E2-BC88-E7BF86612553}"/>
    <cellStyle name="Comma 2 2 2 2 2 2 4 6 3" xfId="32663" xr:uid="{7147A9DA-56B1-4F43-A2DE-843CD62979EC}"/>
    <cellStyle name="Comma 2 2 2 2 2 2 4 7" xfId="12443" xr:uid="{5A770026-2085-47AE-8974-E5D86A0AEC7A}"/>
    <cellStyle name="Comma 2 2 2 2 2 2 4 7 2" xfId="36707" xr:uid="{E885B866-8B24-43F3-9769-25BAD36B8F9F}"/>
    <cellStyle name="Comma 2 2 2 2 2 2 4 8" xfId="24575" xr:uid="{3E982E8B-D8A8-4005-8169-9FAFEF700D02}"/>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2 2 2" xfId="44036" xr:uid="{3CF81DD8-4941-4E41-A156-9D689CDA427F}"/>
    <cellStyle name="Comma 2 2 2 2 2 2 5 2 2 2 3" xfId="31904" xr:uid="{21FDC3F8-10CE-4998-9A43-072356A08910}"/>
    <cellStyle name="Comma 2 2 2 2 2 2 5 2 2 3" xfId="11684" xr:uid="{11DD1705-14CF-402E-AF27-63DA815BC83D}"/>
    <cellStyle name="Comma 2 2 2 2 2 2 5 2 2 3 2" xfId="23816" xr:uid="{C88EB9D0-B66C-4C6D-B3AF-4AC73012F7A4}"/>
    <cellStyle name="Comma 2 2 2 2 2 2 5 2 2 3 2 2" xfId="48080" xr:uid="{C6A23DA4-5FE6-4CE2-B480-AAF92FF84BCE}"/>
    <cellStyle name="Comma 2 2 2 2 2 2 5 2 2 3 3" xfId="35948" xr:uid="{BF09FB12-9B75-47F7-A3ED-40419A729695}"/>
    <cellStyle name="Comma 2 2 2 2 2 2 5 2 2 4" xfId="15728" xr:uid="{24C92D56-3491-406B-BF14-7D4BE749AE5D}"/>
    <cellStyle name="Comma 2 2 2 2 2 2 5 2 2 4 2" xfId="39992" xr:uid="{894B532D-C579-4D9D-8048-7341ED7B0222}"/>
    <cellStyle name="Comma 2 2 2 2 2 2 5 2 2 5" xfId="27860" xr:uid="{FC63A2B1-FAC9-4C2C-9E2A-24CE40FE633F}"/>
    <cellStyle name="Comma 2 2 2 2 2 2 5 2 3" xfId="5618" xr:uid="{4B704667-5E13-4AE9-99F6-203261235A49}"/>
    <cellStyle name="Comma 2 2 2 2 2 2 5 2 3 2" xfId="17750" xr:uid="{197C5F4B-9836-482A-A2E6-9CC96897D379}"/>
    <cellStyle name="Comma 2 2 2 2 2 2 5 2 3 2 2" xfId="42014" xr:uid="{647081D5-7684-44AB-A84C-269EBE9818E6}"/>
    <cellStyle name="Comma 2 2 2 2 2 2 5 2 3 3" xfId="29882" xr:uid="{2A6800AC-22B4-45FB-BB63-BD22D9E05FE1}"/>
    <cellStyle name="Comma 2 2 2 2 2 2 5 2 4" xfId="9662" xr:uid="{F4A56D3E-B320-4ABE-8077-C346A01BF850}"/>
    <cellStyle name="Comma 2 2 2 2 2 2 5 2 4 2" xfId="21794" xr:uid="{8B6BCFD2-728F-4DCD-9073-0A6650C51EE6}"/>
    <cellStyle name="Comma 2 2 2 2 2 2 5 2 4 2 2" xfId="46058" xr:uid="{9F6445E9-7334-4439-966E-38BC3C74B2C6}"/>
    <cellStyle name="Comma 2 2 2 2 2 2 5 2 4 3" xfId="33926" xr:uid="{69720AD4-9591-49CD-A341-B538CD00EB3E}"/>
    <cellStyle name="Comma 2 2 2 2 2 2 5 2 5" xfId="13706" xr:uid="{180BF419-C216-4C37-ADB8-41600A65A661}"/>
    <cellStyle name="Comma 2 2 2 2 2 2 5 2 5 2" xfId="37970" xr:uid="{0C58C834-F126-4245-BF02-714C7A62626B}"/>
    <cellStyle name="Comma 2 2 2 2 2 2 5 2 6" xfId="25838" xr:uid="{5DB35C5B-9887-4017-8EED-C3CA5DA6CA25}"/>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2 2 2" xfId="43025" xr:uid="{B661E481-1B6D-4A1A-9866-525D30B2A87D}"/>
    <cellStyle name="Comma 2 2 2 2 2 2 5 3 2 3" xfId="30893" xr:uid="{05BE5B86-3B2C-42F6-8ACF-A565E2F5CE1D}"/>
    <cellStyle name="Comma 2 2 2 2 2 2 5 3 3" xfId="10673" xr:uid="{7B71285E-224A-405A-8538-753E2B81263C}"/>
    <cellStyle name="Comma 2 2 2 2 2 2 5 3 3 2" xfId="22805" xr:uid="{19B1C7B8-EB42-4652-81C6-FA9F190EC9D0}"/>
    <cellStyle name="Comma 2 2 2 2 2 2 5 3 3 2 2" xfId="47069" xr:uid="{29171F43-7DF3-48E4-9BC4-C97FCFE3C6A0}"/>
    <cellStyle name="Comma 2 2 2 2 2 2 5 3 3 3" xfId="34937" xr:uid="{CBD3A275-EA93-4620-929A-905DF8AF65B7}"/>
    <cellStyle name="Comma 2 2 2 2 2 2 5 3 4" xfId="14717" xr:uid="{48B4583F-B611-4AF9-8687-45DF54216F34}"/>
    <cellStyle name="Comma 2 2 2 2 2 2 5 3 4 2" xfId="38981" xr:uid="{4A030887-0B25-483A-BB1C-3C3DA96C4E34}"/>
    <cellStyle name="Comma 2 2 2 2 2 2 5 3 5" xfId="26849" xr:uid="{B59B88CC-2F69-45EF-BB24-FA6FCEC0512E}"/>
    <cellStyle name="Comma 2 2 2 2 2 2 5 4" xfId="4607" xr:uid="{5141D1FA-53FD-4272-A1A4-F83EF0F98B2E}"/>
    <cellStyle name="Comma 2 2 2 2 2 2 5 4 2" xfId="16739" xr:uid="{E4AD34BA-92DF-4499-B91D-04EA0F510D74}"/>
    <cellStyle name="Comma 2 2 2 2 2 2 5 4 2 2" xfId="41003" xr:uid="{2880E76E-A265-40E8-8BD4-9D28EFEEDD74}"/>
    <cellStyle name="Comma 2 2 2 2 2 2 5 4 3" xfId="28871" xr:uid="{6C83A946-17B1-4B16-B9D7-D28CDD51F6EE}"/>
    <cellStyle name="Comma 2 2 2 2 2 2 5 5" xfId="8651" xr:uid="{1F60BE40-5BF4-422B-B9EC-53D331AE6C6C}"/>
    <cellStyle name="Comma 2 2 2 2 2 2 5 5 2" xfId="20783" xr:uid="{61EC5494-AF39-4B6F-84B3-7858F2892E03}"/>
    <cellStyle name="Comma 2 2 2 2 2 2 5 5 2 2" xfId="45047" xr:uid="{6E405A2A-0FA7-4997-899E-9587338BCD41}"/>
    <cellStyle name="Comma 2 2 2 2 2 2 5 5 3" xfId="32915" xr:uid="{BC66015B-1239-4FA1-BFD5-433C85B5ED9E}"/>
    <cellStyle name="Comma 2 2 2 2 2 2 5 6" xfId="12695" xr:uid="{F0FCC527-35A9-4333-8153-6F26C4280C0F}"/>
    <cellStyle name="Comma 2 2 2 2 2 2 5 6 2" xfId="36959" xr:uid="{FA26F285-5865-4D92-BB1E-EECE267A0E8F}"/>
    <cellStyle name="Comma 2 2 2 2 2 2 5 7" xfId="24827" xr:uid="{E81ED830-8A12-483D-91E3-60FA924CCF54}"/>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2 2 2" xfId="43531" xr:uid="{11197261-1AB4-4A66-BAE2-4744FF276233}"/>
    <cellStyle name="Comma 2 2 2 2 2 2 6 2 2 3" xfId="31399" xr:uid="{C4481CE5-B7B1-4F66-BA71-6F195FC621C3}"/>
    <cellStyle name="Comma 2 2 2 2 2 2 6 2 3" xfId="11179" xr:uid="{D30811E7-379F-4911-97BC-6AE739F70A8E}"/>
    <cellStyle name="Comma 2 2 2 2 2 2 6 2 3 2" xfId="23311" xr:uid="{CFF8BEAB-68A6-4647-B1F7-E27CD83F1FC0}"/>
    <cellStyle name="Comma 2 2 2 2 2 2 6 2 3 2 2" xfId="47575" xr:uid="{5B9F6352-CA97-425F-BB1C-8572A75F5DA0}"/>
    <cellStyle name="Comma 2 2 2 2 2 2 6 2 3 3" xfId="35443" xr:uid="{CC862AE4-422C-48D0-AA4F-4DD53237849D}"/>
    <cellStyle name="Comma 2 2 2 2 2 2 6 2 4" xfId="15223" xr:uid="{FBE32A5E-F3C3-473C-8B4B-B93E971B34C4}"/>
    <cellStyle name="Comma 2 2 2 2 2 2 6 2 4 2" xfId="39487" xr:uid="{69DBDADC-876A-4D98-B2BC-90D1363E794D}"/>
    <cellStyle name="Comma 2 2 2 2 2 2 6 2 5" xfId="27355" xr:uid="{8069F3DC-37FB-4AC6-8BA3-EF88C422B744}"/>
    <cellStyle name="Comma 2 2 2 2 2 2 6 3" xfId="5113" xr:uid="{6247DBA2-6DD5-4F63-94BC-6182E03B4022}"/>
    <cellStyle name="Comma 2 2 2 2 2 2 6 3 2" xfId="17245" xr:uid="{D4BF0E30-0A5E-43F2-A010-04DD492147CF}"/>
    <cellStyle name="Comma 2 2 2 2 2 2 6 3 2 2" xfId="41509" xr:uid="{2F94CAD2-CFA7-4B05-86E6-9FE221B264F1}"/>
    <cellStyle name="Comma 2 2 2 2 2 2 6 3 3" xfId="29377" xr:uid="{8024326F-B3E6-4B57-AECE-7ADBD8B7726F}"/>
    <cellStyle name="Comma 2 2 2 2 2 2 6 4" xfId="9157" xr:uid="{1D004C0C-0CAE-4F9A-8A81-768A9B283DEF}"/>
    <cellStyle name="Comma 2 2 2 2 2 2 6 4 2" xfId="21289" xr:uid="{C528F4C9-5325-4CE5-95C8-7AFE9CB17955}"/>
    <cellStyle name="Comma 2 2 2 2 2 2 6 4 2 2" xfId="45553" xr:uid="{4BA42701-16CB-482C-AE9D-2F122FCB635E}"/>
    <cellStyle name="Comma 2 2 2 2 2 2 6 4 3" xfId="33421" xr:uid="{68CFF3F2-CED1-493B-AD4B-36D1FBA216FD}"/>
    <cellStyle name="Comma 2 2 2 2 2 2 6 5" xfId="13201" xr:uid="{CC530AA4-A5AE-4C5B-A545-6377E1B60373}"/>
    <cellStyle name="Comma 2 2 2 2 2 2 6 5 2" xfId="37465" xr:uid="{2EFF65B7-C786-4B03-B8ED-05DB8F5571F5}"/>
    <cellStyle name="Comma 2 2 2 2 2 2 6 6" xfId="25333" xr:uid="{FD214E27-3EEB-4A3D-9C98-DB5E1B8EBCA6}"/>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2 2 2" xfId="42520" xr:uid="{8EC4F5B6-E13A-4CFC-85C3-0354A2B8A914}"/>
    <cellStyle name="Comma 2 2 2 2 2 2 7 2 3" xfId="30388" xr:uid="{991CDF3F-09BC-4B36-BA88-64ACD0E1ED16}"/>
    <cellStyle name="Comma 2 2 2 2 2 2 7 3" xfId="10168" xr:uid="{23D20DD1-D4C1-4FD4-9671-525C54076372}"/>
    <cellStyle name="Comma 2 2 2 2 2 2 7 3 2" xfId="22300" xr:uid="{D5BC3271-2BC9-4AC6-BFE2-23D817E4D23E}"/>
    <cellStyle name="Comma 2 2 2 2 2 2 7 3 2 2" xfId="46564" xr:uid="{6F829C43-A4B0-40FC-AF9F-F38F8691209A}"/>
    <cellStyle name="Comma 2 2 2 2 2 2 7 3 3" xfId="34432" xr:uid="{AE8F7C45-55C4-45A2-9B66-1C47574C987B}"/>
    <cellStyle name="Comma 2 2 2 2 2 2 7 4" xfId="14212" xr:uid="{CC6CF786-FD6F-46AF-A3CD-AAF5AF0D0676}"/>
    <cellStyle name="Comma 2 2 2 2 2 2 7 4 2" xfId="38476" xr:uid="{5BC748FC-52D6-49FB-8F70-7FC23294828A}"/>
    <cellStyle name="Comma 2 2 2 2 2 2 7 5" xfId="26344" xr:uid="{A2325F56-151C-4C6E-8767-7C250BD13633}"/>
    <cellStyle name="Comma 2 2 2 2 2 2 8" xfId="4102" xr:uid="{04FCE923-6871-4B1F-9AC4-A0248548B311}"/>
    <cellStyle name="Comma 2 2 2 2 2 2 8 2" xfId="16234" xr:uid="{B2513220-A6BA-4761-93DB-58D8E9B99243}"/>
    <cellStyle name="Comma 2 2 2 2 2 2 8 2 2" xfId="40498" xr:uid="{94C02A3E-8A5E-4849-A26E-2A897BA251B7}"/>
    <cellStyle name="Comma 2 2 2 2 2 2 8 3" xfId="28366" xr:uid="{BFE513E5-070A-4027-88B2-574F33C2389F}"/>
    <cellStyle name="Comma 2 2 2 2 2 2 9" xfId="8146" xr:uid="{51BE4E55-CE6D-4595-9F79-DBC41DAC2EE1}"/>
    <cellStyle name="Comma 2 2 2 2 2 2 9 2" xfId="20278" xr:uid="{BE5C4A4E-1E51-4D87-BAF5-713B8D639B89}"/>
    <cellStyle name="Comma 2 2 2 2 2 2 9 2 2" xfId="44542" xr:uid="{0D77F415-7FF4-41BC-A9FA-F6DFF00CE7BA}"/>
    <cellStyle name="Comma 2 2 2 2 2 2 9 3" xfId="32410" xr:uid="{CDDB6293-2193-425E-B76F-ADC56C0519B9}"/>
    <cellStyle name="Comma 2 2 2 2 2 3" xfId="79" xr:uid="{E560E06E-3B9D-4BE7-AA5B-3691EFB60062}"/>
    <cellStyle name="Comma 2 2 2 2 2 3 10" xfId="12211" xr:uid="{4352D29C-664F-41A8-B47F-D7312B383C92}"/>
    <cellStyle name="Comma 2 2 2 2 2 3 10 2" xfId="36475" xr:uid="{50A89425-4DC6-4358-8190-303C1AC9BF10}"/>
    <cellStyle name="Comma 2 2 2 2 2 3 11" xfId="24343" xr:uid="{9A3B4A1A-40D2-495D-A841-93A175DE919E}"/>
    <cellStyle name="Comma 2 2 2 2 2 3 2" xfId="142" xr:uid="{D0EDE648-51FF-463B-9DC8-2470517587FA}"/>
    <cellStyle name="Comma 2 2 2 2 2 3 2 10" xfId="24406" xr:uid="{C90567C6-094E-4880-92C0-ABB7FB822BAE}"/>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2 2 2" xfId="44499" xr:uid="{4CC49FAD-B0C6-4E1C-BF7C-686D922FDBED}"/>
    <cellStyle name="Comma 2 2 2 2 2 3 2 2 2 2 2 2 2 3" xfId="32367" xr:uid="{3F0FF2B3-067C-4236-914B-FEC577500BEA}"/>
    <cellStyle name="Comma 2 2 2 2 2 3 2 2 2 2 2 2 3" xfId="12147" xr:uid="{CC24D3B9-95F3-4E06-BFBE-40C7DEC942ED}"/>
    <cellStyle name="Comma 2 2 2 2 2 3 2 2 2 2 2 2 3 2" xfId="24279" xr:uid="{2597CBF7-A887-4450-B71A-F732579C82FE}"/>
    <cellStyle name="Comma 2 2 2 2 2 3 2 2 2 2 2 2 3 2 2" xfId="48543" xr:uid="{B82804DA-0E21-4733-A1D6-C4991D80AFE1}"/>
    <cellStyle name="Comma 2 2 2 2 2 3 2 2 2 2 2 2 3 3" xfId="36411" xr:uid="{E9E5BEEA-3A2A-4DFE-A576-1337D961C822}"/>
    <cellStyle name="Comma 2 2 2 2 2 3 2 2 2 2 2 2 4" xfId="16191" xr:uid="{775D28A5-2207-44BB-84EB-EC6FBC58D6D7}"/>
    <cellStyle name="Comma 2 2 2 2 2 3 2 2 2 2 2 2 4 2" xfId="40455" xr:uid="{682E16D9-570E-4771-9BB5-63FC2C114AD5}"/>
    <cellStyle name="Comma 2 2 2 2 2 3 2 2 2 2 2 2 5" xfId="28323" xr:uid="{F3A5693F-BA66-44B1-992D-D9D63653B5A1}"/>
    <cellStyle name="Comma 2 2 2 2 2 3 2 2 2 2 2 3" xfId="6081" xr:uid="{2291002B-D57A-4C62-B79A-47406EC325A9}"/>
    <cellStyle name="Comma 2 2 2 2 2 3 2 2 2 2 2 3 2" xfId="18213" xr:uid="{DDCEABEF-B753-4D99-9B37-FFE414F0AA80}"/>
    <cellStyle name="Comma 2 2 2 2 2 3 2 2 2 2 2 3 2 2" xfId="42477" xr:uid="{450C4E3A-803F-4D8B-BE40-A26097A30217}"/>
    <cellStyle name="Comma 2 2 2 2 2 3 2 2 2 2 2 3 3" xfId="30345" xr:uid="{1BE26C41-39BE-412B-B464-43950C7A06FF}"/>
    <cellStyle name="Comma 2 2 2 2 2 3 2 2 2 2 2 4" xfId="10125" xr:uid="{A9B9D934-1E4D-49B1-B1EE-8CADD2D50CF8}"/>
    <cellStyle name="Comma 2 2 2 2 2 3 2 2 2 2 2 4 2" xfId="22257" xr:uid="{4C24BBB0-6B66-445B-A59B-B332145C5091}"/>
    <cellStyle name="Comma 2 2 2 2 2 3 2 2 2 2 2 4 2 2" xfId="46521" xr:uid="{C17A37AD-37B7-48E5-8FF4-3237CE4AE512}"/>
    <cellStyle name="Comma 2 2 2 2 2 3 2 2 2 2 2 4 3" xfId="34389" xr:uid="{634B3406-8580-48A4-9AD7-643060AC8E76}"/>
    <cellStyle name="Comma 2 2 2 2 2 3 2 2 2 2 2 5" xfId="14169" xr:uid="{ABB44F62-FF13-4BFA-8EB3-0A7719AFA1F3}"/>
    <cellStyle name="Comma 2 2 2 2 2 3 2 2 2 2 2 5 2" xfId="38433" xr:uid="{9C3F584F-AA79-4F0A-8955-0B7298ACB748}"/>
    <cellStyle name="Comma 2 2 2 2 2 3 2 2 2 2 2 6" xfId="26301" xr:uid="{6FB3F9B1-1E41-408B-97C7-773EA8625BE8}"/>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2 2 2" xfId="43488" xr:uid="{8B5BBA9B-A63E-41C1-8B93-480868294A8C}"/>
    <cellStyle name="Comma 2 2 2 2 2 3 2 2 2 2 3 2 3" xfId="31356" xr:uid="{3B974465-DE0F-4B24-AF8D-24FC5B246B07}"/>
    <cellStyle name="Comma 2 2 2 2 2 3 2 2 2 2 3 3" xfId="11136" xr:uid="{E177AB01-6713-411D-8CD0-4452D5BF640A}"/>
    <cellStyle name="Comma 2 2 2 2 2 3 2 2 2 2 3 3 2" xfId="23268" xr:uid="{9E7EE9D8-95EC-49CB-9E62-4EC2125253F1}"/>
    <cellStyle name="Comma 2 2 2 2 2 3 2 2 2 2 3 3 2 2" xfId="47532" xr:uid="{FB74A881-ABF3-482C-9891-1D71A8BEB704}"/>
    <cellStyle name="Comma 2 2 2 2 2 3 2 2 2 2 3 3 3" xfId="35400" xr:uid="{3CA209A4-280F-4A26-952F-7DC8B7FD5531}"/>
    <cellStyle name="Comma 2 2 2 2 2 3 2 2 2 2 3 4" xfId="15180" xr:uid="{CB8AAB35-5C23-4552-AD46-D136F67A8CF1}"/>
    <cellStyle name="Comma 2 2 2 2 2 3 2 2 2 2 3 4 2" xfId="39444" xr:uid="{CFAC9E37-F63B-47B8-B68A-FB7FBBF09ECE}"/>
    <cellStyle name="Comma 2 2 2 2 2 3 2 2 2 2 3 5" xfId="27312" xr:uid="{8D768170-B96E-4ECC-A987-A2FC49AA14FC}"/>
    <cellStyle name="Comma 2 2 2 2 2 3 2 2 2 2 4" xfId="5070" xr:uid="{838AB674-FB0D-40F2-90BD-6B63C19B7D0F}"/>
    <cellStyle name="Comma 2 2 2 2 2 3 2 2 2 2 4 2" xfId="17202" xr:uid="{CFB25A36-0FBE-4DCF-8ACF-A086543CBC83}"/>
    <cellStyle name="Comma 2 2 2 2 2 3 2 2 2 2 4 2 2" xfId="41466" xr:uid="{0755CD0B-8244-495C-ACC7-A1CB92C6E035}"/>
    <cellStyle name="Comma 2 2 2 2 2 3 2 2 2 2 4 3" xfId="29334" xr:uid="{763A49C5-921C-4035-B512-36BC3F5B2DA5}"/>
    <cellStyle name="Comma 2 2 2 2 2 3 2 2 2 2 5" xfId="9114" xr:uid="{E9D2C316-19BC-4500-83AD-7A90ADBEE730}"/>
    <cellStyle name="Comma 2 2 2 2 2 3 2 2 2 2 5 2" xfId="21246" xr:uid="{865C579C-57A9-4707-B2AC-FF85DE930D4D}"/>
    <cellStyle name="Comma 2 2 2 2 2 3 2 2 2 2 5 2 2" xfId="45510" xr:uid="{F066BE1E-AC81-4CA2-8AFA-A08A077DE671}"/>
    <cellStyle name="Comma 2 2 2 2 2 3 2 2 2 2 5 3" xfId="33378" xr:uid="{052B9B0E-CB3F-464D-8C08-7621C8828212}"/>
    <cellStyle name="Comma 2 2 2 2 2 3 2 2 2 2 6" xfId="13158" xr:uid="{B26C7F37-D29F-4F02-B736-E93760E25A60}"/>
    <cellStyle name="Comma 2 2 2 2 2 3 2 2 2 2 6 2" xfId="37422" xr:uid="{7DECE3D1-6CE5-4CA5-A111-BFC8FCD92AE1}"/>
    <cellStyle name="Comma 2 2 2 2 2 3 2 2 2 2 7" xfId="25290" xr:uid="{A3F896D7-6F80-44FC-8199-4D8B5A2DEE96}"/>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2 2 2" xfId="43994" xr:uid="{CDF77163-9CAE-49B0-BFD4-11F2C1C868E4}"/>
    <cellStyle name="Comma 2 2 2 2 2 3 2 2 2 3 2 2 3" xfId="31862" xr:uid="{418422C9-E6A3-4937-B262-426922BCEAC2}"/>
    <cellStyle name="Comma 2 2 2 2 2 3 2 2 2 3 2 3" xfId="11642" xr:uid="{1EDD6142-A60E-4F22-96F9-172859A00042}"/>
    <cellStyle name="Comma 2 2 2 2 2 3 2 2 2 3 2 3 2" xfId="23774" xr:uid="{B4B59279-F459-4BFE-A8F7-EA6933F82485}"/>
    <cellStyle name="Comma 2 2 2 2 2 3 2 2 2 3 2 3 2 2" xfId="48038" xr:uid="{3D3F01D8-F208-4466-BDCE-0127989DA298}"/>
    <cellStyle name="Comma 2 2 2 2 2 3 2 2 2 3 2 3 3" xfId="35906" xr:uid="{8575CDA4-3D55-4E4A-9F7F-1C8364B16138}"/>
    <cellStyle name="Comma 2 2 2 2 2 3 2 2 2 3 2 4" xfId="15686" xr:uid="{FC36FA56-EB88-4AEF-ABBA-9B47E4730FC6}"/>
    <cellStyle name="Comma 2 2 2 2 2 3 2 2 2 3 2 4 2" xfId="39950" xr:uid="{2B2030D6-60D5-49CC-9962-931D86EA0C1C}"/>
    <cellStyle name="Comma 2 2 2 2 2 3 2 2 2 3 2 5" xfId="27818" xr:uid="{90B60EE1-3141-4BC5-9853-BD5B83C9AC4A}"/>
    <cellStyle name="Comma 2 2 2 2 2 3 2 2 2 3 3" xfId="5576" xr:uid="{362BA121-4EA2-4C3E-9153-ED2040F0E3B0}"/>
    <cellStyle name="Comma 2 2 2 2 2 3 2 2 2 3 3 2" xfId="17708" xr:uid="{59895EFF-5887-4634-9B7C-3177BFD3C644}"/>
    <cellStyle name="Comma 2 2 2 2 2 3 2 2 2 3 3 2 2" xfId="41972" xr:uid="{570D63F8-3195-4E95-B9A6-9496C99886BE}"/>
    <cellStyle name="Comma 2 2 2 2 2 3 2 2 2 3 3 3" xfId="29840" xr:uid="{8D65BBAE-ED47-4D3A-81F4-10352A73C38B}"/>
    <cellStyle name="Comma 2 2 2 2 2 3 2 2 2 3 4" xfId="9620" xr:uid="{69B13A04-ACC0-40BA-AFA6-720D43FB819C}"/>
    <cellStyle name="Comma 2 2 2 2 2 3 2 2 2 3 4 2" xfId="21752" xr:uid="{524E6795-ED60-4B79-B05B-04FC1721F428}"/>
    <cellStyle name="Comma 2 2 2 2 2 3 2 2 2 3 4 2 2" xfId="46016" xr:uid="{9E5E7C2E-7272-4060-A05F-05250416572B}"/>
    <cellStyle name="Comma 2 2 2 2 2 3 2 2 2 3 4 3" xfId="33884" xr:uid="{7871FE96-FC26-4725-A645-0CD6523CA18C}"/>
    <cellStyle name="Comma 2 2 2 2 2 3 2 2 2 3 5" xfId="13664" xr:uid="{A7CFF80C-1788-4DB9-8964-525961458DD6}"/>
    <cellStyle name="Comma 2 2 2 2 2 3 2 2 2 3 5 2" xfId="37928" xr:uid="{EB0CA2D1-6F51-45E3-9D3D-3120DF060FAC}"/>
    <cellStyle name="Comma 2 2 2 2 2 3 2 2 2 3 6" xfId="25796" xr:uid="{BE64A3C7-0342-444B-A2F5-B604AF51AADE}"/>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2 2 2" xfId="42983" xr:uid="{4D8E955F-EB69-4D98-8A68-ECCE830040F9}"/>
    <cellStyle name="Comma 2 2 2 2 2 3 2 2 2 4 2 3" xfId="30851" xr:uid="{2E56D7C5-B1C3-4669-92E2-F5FAC6760B8D}"/>
    <cellStyle name="Comma 2 2 2 2 2 3 2 2 2 4 3" xfId="10631" xr:uid="{572F90D4-B526-4B02-BEB0-737A28D78ED0}"/>
    <cellStyle name="Comma 2 2 2 2 2 3 2 2 2 4 3 2" xfId="22763" xr:uid="{AA4CA05F-8F72-4D03-85C8-ACF595952BAA}"/>
    <cellStyle name="Comma 2 2 2 2 2 3 2 2 2 4 3 2 2" xfId="47027" xr:uid="{6A39DAED-6693-44A6-93A7-48B132004EA1}"/>
    <cellStyle name="Comma 2 2 2 2 2 3 2 2 2 4 3 3" xfId="34895" xr:uid="{36AD1AD1-A2FF-4ADC-9FD9-29329E48A950}"/>
    <cellStyle name="Comma 2 2 2 2 2 3 2 2 2 4 4" xfId="14675" xr:uid="{F159EFD7-94C9-4A3D-8BFB-6A02F816DA95}"/>
    <cellStyle name="Comma 2 2 2 2 2 3 2 2 2 4 4 2" xfId="38939" xr:uid="{B7DDBD18-C2DD-4449-8926-D5605A6CA2BD}"/>
    <cellStyle name="Comma 2 2 2 2 2 3 2 2 2 4 5" xfId="26807" xr:uid="{303AE431-DD24-4C02-A6E9-6C33D85A7A48}"/>
    <cellStyle name="Comma 2 2 2 2 2 3 2 2 2 5" xfId="4565" xr:uid="{7A190A4F-2B29-4855-9F4E-5D80D3E44A80}"/>
    <cellStyle name="Comma 2 2 2 2 2 3 2 2 2 5 2" xfId="16697" xr:uid="{0919573A-A891-4634-A13E-6ED7AC6CC795}"/>
    <cellStyle name="Comma 2 2 2 2 2 3 2 2 2 5 2 2" xfId="40961" xr:uid="{9B3A94FB-9FCA-4B94-ABF5-6D0A6B116544}"/>
    <cellStyle name="Comma 2 2 2 2 2 3 2 2 2 5 3" xfId="28829" xr:uid="{CD2E35EF-ECAA-4A6A-A03C-218402650244}"/>
    <cellStyle name="Comma 2 2 2 2 2 3 2 2 2 6" xfId="8609" xr:uid="{81F4CB56-79B3-4C67-947D-BBEDD0B417C1}"/>
    <cellStyle name="Comma 2 2 2 2 2 3 2 2 2 6 2" xfId="20741" xr:uid="{BF7E6AD0-921B-4D43-B10E-6C1A4A66DFDB}"/>
    <cellStyle name="Comma 2 2 2 2 2 3 2 2 2 6 2 2" xfId="45005" xr:uid="{03AC2236-D7F5-4C1D-BE2E-A418763B561B}"/>
    <cellStyle name="Comma 2 2 2 2 2 3 2 2 2 6 3" xfId="32873" xr:uid="{21A1D69E-082D-4697-A11A-257E8C5DDEBA}"/>
    <cellStyle name="Comma 2 2 2 2 2 3 2 2 2 7" xfId="12653" xr:uid="{7C70AA92-2BD2-4E93-AE68-8C43A0B806BB}"/>
    <cellStyle name="Comma 2 2 2 2 2 3 2 2 2 7 2" xfId="36917" xr:uid="{EB8492D3-4CA8-40C0-943A-AC8491E136F8}"/>
    <cellStyle name="Comma 2 2 2 2 2 3 2 2 2 8" xfId="24785" xr:uid="{C932F409-7117-47FC-BD6F-DB888C7E72D9}"/>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2 2 2" xfId="44246" xr:uid="{C4118212-1BC5-4445-8789-4CF1B5EEE4C1}"/>
    <cellStyle name="Comma 2 2 2 2 2 3 2 2 3 2 2 2 3" xfId="32114" xr:uid="{8AFADC1E-E625-43B1-A7DE-8D81A147C066}"/>
    <cellStyle name="Comma 2 2 2 2 2 3 2 2 3 2 2 3" xfId="11894" xr:uid="{405B5DB0-669E-49C4-B348-F9B8931DBC7E}"/>
    <cellStyle name="Comma 2 2 2 2 2 3 2 2 3 2 2 3 2" xfId="24026" xr:uid="{AF828C1B-2EC5-4A1B-9B63-2752FBF7F835}"/>
    <cellStyle name="Comma 2 2 2 2 2 3 2 2 3 2 2 3 2 2" xfId="48290" xr:uid="{E3CF64F4-430D-4363-B2DA-613F7DFB573B}"/>
    <cellStyle name="Comma 2 2 2 2 2 3 2 2 3 2 2 3 3" xfId="36158" xr:uid="{C80C442F-765D-41A6-8967-84D2FB5721B2}"/>
    <cellStyle name="Comma 2 2 2 2 2 3 2 2 3 2 2 4" xfId="15938" xr:uid="{AA419AF6-076A-4CA7-9070-AFB60B1DDE6E}"/>
    <cellStyle name="Comma 2 2 2 2 2 3 2 2 3 2 2 4 2" xfId="40202" xr:uid="{EAEDBD57-B64A-430F-B793-DFB8924CE7C5}"/>
    <cellStyle name="Comma 2 2 2 2 2 3 2 2 3 2 2 5" xfId="28070" xr:uid="{768DC49D-24D8-4136-AE06-B4ABC2AE609A}"/>
    <cellStyle name="Comma 2 2 2 2 2 3 2 2 3 2 3" xfId="5828" xr:uid="{9A64442C-1709-4921-B940-907E4E5479C9}"/>
    <cellStyle name="Comma 2 2 2 2 2 3 2 2 3 2 3 2" xfId="17960" xr:uid="{B64D0945-5DA5-4DB0-A38B-95FC75FEFF97}"/>
    <cellStyle name="Comma 2 2 2 2 2 3 2 2 3 2 3 2 2" xfId="42224" xr:uid="{1412AE12-544A-46A8-95F3-106B42F8AB56}"/>
    <cellStyle name="Comma 2 2 2 2 2 3 2 2 3 2 3 3" xfId="30092" xr:uid="{31003BDA-8140-41B7-ADD4-833ABAC5A357}"/>
    <cellStyle name="Comma 2 2 2 2 2 3 2 2 3 2 4" xfId="9872" xr:uid="{D5C1C166-C0F1-461B-ACAB-47E5CD815D6E}"/>
    <cellStyle name="Comma 2 2 2 2 2 3 2 2 3 2 4 2" xfId="22004" xr:uid="{68B4F5DD-D521-4816-B991-198B4429387C}"/>
    <cellStyle name="Comma 2 2 2 2 2 3 2 2 3 2 4 2 2" xfId="46268" xr:uid="{CF8E0436-4BEE-40E4-9484-CBB8BDDE31F7}"/>
    <cellStyle name="Comma 2 2 2 2 2 3 2 2 3 2 4 3" xfId="34136" xr:uid="{51443B3A-E895-4A22-B050-0698DE5F1B7F}"/>
    <cellStyle name="Comma 2 2 2 2 2 3 2 2 3 2 5" xfId="13916" xr:uid="{E5D5DA9D-44B4-4B3E-B2CC-7E2FA011DD37}"/>
    <cellStyle name="Comma 2 2 2 2 2 3 2 2 3 2 5 2" xfId="38180" xr:uid="{CCE15145-C769-46B4-BE0E-42E1F43DCC32}"/>
    <cellStyle name="Comma 2 2 2 2 2 3 2 2 3 2 6" xfId="26048" xr:uid="{8922C20B-402A-4871-BB89-3D58651CF87C}"/>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2 2 2" xfId="43235" xr:uid="{6691D06C-CF70-4DAD-9E67-0B2EC775B7BF}"/>
    <cellStyle name="Comma 2 2 2 2 2 3 2 2 3 3 2 3" xfId="31103" xr:uid="{BAA21ADF-81D6-40E7-ABCC-D692822607A1}"/>
    <cellStyle name="Comma 2 2 2 2 2 3 2 2 3 3 3" xfId="10883" xr:uid="{5B118742-7017-4CE8-ABE9-C901089D0727}"/>
    <cellStyle name="Comma 2 2 2 2 2 3 2 2 3 3 3 2" xfId="23015" xr:uid="{D84C2027-55D2-440F-9809-2CFF51EC2CE7}"/>
    <cellStyle name="Comma 2 2 2 2 2 3 2 2 3 3 3 2 2" xfId="47279" xr:uid="{0F7B3567-9CD1-4EDF-8ABE-62F2CED6AC3D}"/>
    <cellStyle name="Comma 2 2 2 2 2 3 2 2 3 3 3 3" xfId="35147" xr:uid="{BACEDCCB-23C8-4066-92F6-178BC4756D2C}"/>
    <cellStyle name="Comma 2 2 2 2 2 3 2 2 3 3 4" xfId="14927" xr:uid="{45DFCD9D-7DBE-4B1B-AD73-FED655A6929F}"/>
    <cellStyle name="Comma 2 2 2 2 2 3 2 2 3 3 4 2" xfId="39191" xr:uid="{ACE589CE-A9C9-4E93-BB7E-BD63971EB0AB}"/>
    <cellStyle name="Comma 2 2 2 2 2 3 2 2 3 3 5" xfId="27059" xr:uid="{EDAE4CEB-CBF7-44B4-BFC9-6C2ED6762769}"/>
    <cellStyle name="Comma 2 2 2 2 2 3 2 2 3 4" xfId="4817" xr:uid="{51BD3B8B-29A0-4B09-9861-176533D2382A}"/>
    <cellStyle name="Comma 2 2 2 2 2 3 2 2 3 4 2" xfId="16949" xr:uid="{41389273-710F-4ECE-AB52-F030B82353BC}"/>
    <cellStyle name="Comma 2 2 2 2 2 3 2 2 3 4 2 2" xfId="41213" xr:uid="{42645138-09EF-4304-AFAA-07A226B29318}"/>
    <cellStyle name="Comma 2 2 2 2 2 3 2 2 3 4 3" xfId="29081" xr:uid="{EED91A8A-FC3C-42A2-8FAE-9B5CF2051B9E}"/>
    <cellStyle name="Comma 2 2 2 2 2 3 2 2 3 5" xfId="8861" xr:uid="{BD0995A2-6340-483C-9450-8D85AC25E691}"/>
    <cellStyle name="Comma 2 2 2 2 2 3 2 2 3 5 2" xfId="20993" xr:uid="{E7021BA2-E3B3-4FBC-8160-E43A6AB9DBA6}"/>
    <cellStyle name="Comma 2 2 2 2 2 3 2 2 3 5 2 2" xfId="45257" xr:uid="{AC05D2C6-3C69-47B6-9A07-47E3561DDB77}"/>
    <cellStyle name="Comma 2 2 2 2 2 3 2 2 3 5 3" xfId="33125" xr:uid="{690DA411-3090-44EC-8AA6-CA5A1A3EE590}"/>
    <cellStyle name="Comma 2 2 2 2 2 3 2 2 3 6" xfId="12905" xr:uid="{01AF9B88-4B9F-4EE7-8571-8051885BAD5E}"/>
    <cellStyle name="Comma 2 2 2 2 2 3 2 2 3 6 2" xfId="37169" xr:uid="{CCA9AD05-D8DF-4C0C-AEEA-B9EC544B1550}"/>
    <cellStyle name="Comma 2 2 2 2 2 3 2 2 3 7" xfId="25037" xr:uid="{F81B4787-E7B2-4AFE-B231-8A048D469E2B}"/>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2 2 2" xfId="43741" xr:uid="{6239EC15-DEE4-45C0-8B4D-938F3890985D}"/>
    <cellStyle name="Comma 2 2 2 2 2 3 2 2 4 2 2 3" xfId="31609" xr:uid="{990C0A9A-84BB-4C6B-8361-99BFB191BDA4}"/>
    <cellStyle name="Comma 2 2 2 2 2 3 2 2 4 2 3" xfId="11389" xr:uid="{AAC42CB5-9857-4D92-8661-20DBE23259E3}"/>
    <cellStyle name="Comma 2 2 2 2 2 3 2 2 4 2 3 2" xfId="23521" xr:uid="{A19B3371-5885-4D76-B465-F0DFF28435A1}"/>
    <cellStyle name="Comma 2 2 2 2 2 3 2 2 4 2 3 2 2" xfId="47785" xr:uid="{7D948E80-2A14-4A65-8C28-BE71981D8222}"/>
    <cellStyle name="Comma 2 2 2 2 2 3 2 2 4 2 3 3" xfId="35653" xr:uid="{50B41C08-36D7-4839-A714-108FDA0D07A1}"/>
    <cellStyle name="Comma 2 2 2 2 2 3 2 2 4 2 4" xfId="15433" xr:uid="{36362460-5ABA-4F06-AE6F-3A57422EECBD}"/>
    <cellStyle name="Comma 2 2 2 2 2 3 2 2 4 2 4 2" xfId="39697" xr:uid="{1C632B18-1C24-4310-AB04-018626BB9AA8}"/>
    <cellStyle name="Comma 2 2 2 2 2 3 2 2 4 2 5" xfId="27565" xr:uid="{7E52C8DD-C5AB-4BD2-8ED0-FBF916A140D3}"/>
    <cellStyle name="Comma 2 2 2 2 2 3 2 2 4 3" xfId="5323" xr:uid="{A9740F87-40A1-482C-BE06-8C5E241FBEE7}"/>
    <cellStyle name="Comma 2 2 2 2 2 3 2 2 4 3 2" xfId="17455" xr:uid="{DAA01336-8C45-4684-8F1F-50C591526DBF}"/>
    <cellStyle name="Comma 2 2 2 2 2 3 2 2 4 3 2 2" xfId="41719" xr:uid="{6EBDFF7C-EAF3-4DB5-B049-BD2627C98B90}"/>
    <cellStyle name="Comma 2 2 2 2 2 3 2 2 4 3 3" xfId="29587" xr:uid="{25C7D5CE-BE3F-4C79-A3B9-91A1DFE76D70}"/>
    <cellStyle name="Comma 2 2 2 2 2 3 2 2 4 4" xfId="9367" xr:uid="{3F4EAE74-7748-40AC-BEE4-E94EF1BA3029}"/>
    <cellStyle name="Comma 2 2 2 2 2 3 2 2 4 4 2" xfId="21499" xr:uid="{BCC4FE0F-D93D-4A74-9787-AC5D802ABFE1}"/>
    <cellStyle name="Comma 2 2 2 2 2 3 2 2 4 4 2 2" xfId="45763" xr:uid="{0A5E4F98-54B1-4BF6-AD2D-272BE31B06C0}"/>
    <cellStyle name="Comma 2 2 2 2 2 3 2 2 4 4 3" xfId="33631" xr:uid="{9E1D3EA1-133E-420A-88A3-9768D9F61CF6}"/>
    <cellStyle name="Comma 2 2 2 2 2 3 2 2 4 5" xfId="13411" xr:uid="{D6D5D1C5-ADC7-42BE-8E5B-8FA4728D1FB0}"/>
    <cellStyle name="Comma 2 2 2 2 2 3 2 2 4 5 2" xfId="37675" xr:uid="{0677438A-3826-4C46-B464-BE7D6665126A}"/>
    <cellStyle name="Comma 2 2 2 2 2 3 2 2 4 6" xfId="25543" xr:uid="{0BB2D554-287E-4B37-85ED-021D4736BA2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2 2 2" xfId="42730" xr:uid="{2400E7E6-2C1F-4157-83D8-1AE98A46A5A2}"/>
    <cellStyle name="Comma 2 2 2 2 2 3 2 2 5 2 3" xfId="30598" xr:uid="{0544FF92-DDFD-4EE1-807A-C1B820BF0D6E}"/>
    <cellStyle name="Comma 2 2 2 2 2 3 2 2 5 3" xfId="10378" xr:uid="{F2561DB8-6CF4-4744-B508-7E9D5487EB2A}"/>
    <cellStyle name="Comma 2 2 2 2 2 3 2 2 5 3 2" xfId="22510" xr:uid="{08975B09-2EBD-46FA-B016-633088AD94AA}"/>
    <cellStyle name="Comma 2 2 2 2 2 3 2 2 5 3 2 2" xfId="46774" xr:uid="{7ABEFB38-F5EA-4B06-BE13-499652B33721}"/>
    <cellStyle name="Comma 2 2 2 2 2 3 2 2 5 3 3" xfId="34642" xr:uid="{01704438-BA8B-4D14-B808-7508D83EAD0E}"/>
    <cellStyle name="Comma 2 2 2 2 2 3 2 2 5 4" xfId="14422" xr:uid="{13F38A6F-3434-4FAB-9DA8-B082BA28F62B}"/>
    <cellStyle name="Comma 2 2 2 2 2 3 2 2 5 4 2" xfId="38686" xr:uid="{21B1E2CD-3F45-4A86-875E-1ADEEEEAB904}"/>
    <cellStyle name="Comma 2 2 2 2 2 3 2 2 5 5" xfId="26554" xr:uid="{E8A49B78-538D-4EDF-ADE0-9813657EEA02}"/>
    <cellStyle name="Comma 2 2 2 2 2 3 2 2 6" xfId="4312" xr:uid="{FA2E8D91-16A5-4852-93E9-D990DF154FFB}"/>
    <cellStyle name="Comma 2 2 2 2 2 3 2 2 6 2" xfId="16444" xr:uid="{5A7A3AAB-4806-4CD1-8D81-4C041DD0D54A}"/>
    <cellStyle name="Comma 2 2 2 2 2 3 2 2 6 2 2" xfId="40708" xr:uid="{EE5B5A38-85D3-43F7-8EB8-5C347ECEF4A8}"/>
    <cellStyle name="Comma 2 2 2 2 2 3 2 2 6 3" xfId="28576" xr:uid="{DE95779F-0809-4DF0-A1CF-069D5E56DA7D}"/>
    <cellStyle name="Comma 2 2 2 2 2 3 2 2 7" xfId="8356" xr:uid="{E4E1FE7E-10FA-478B-A092-AC3BC8CEFF9F}"/>
    <cellStyle name="Comma 2 2 2 2 2 3 2 2 7 2" xfId="20488" xr:uid="{D17CD276-7358-491F-903A-F630474FD384}"/>
    <cellStyle name="Comma 2 2 2 2 2 3 2 2 7 2 2" xfId="44752" xr:uid="{BBEE5890-6493-47DD-AFFC-D0C683CC6BB4}"/>
    <cellStyle name="Comma 2 2 2 2 2 3 2 2 7 3" xfId="32620" xr:uid="{40B6707A-25EC-4C52-BC89-00AE1973B139}"/>
    <cellStyle name="Comma 2 2 2 2 2 3 2 2 8" xfId="12400" xr:uid="{8D06F678-D7AF-451F-8161-A9C47DF5CE4E}"/>
    <cellStyle name="Comma 2 2 2 2 2 3 2 2 8 2" xfId="36664" xr:uid="{ED1A5583-A3C7-4954-B320-5012050FEED4}"/>
    <cellStyle name="Comma 2 2 2 2 2 3 2 2 9" xfId="24532" xr:uid="{4CDBF47A-5CED-4B79-9B83-C39BF83EB7D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2 2 2" xfId="44373" xr:uid="{4E5B9265-6226-4866-9CEC-906644307DE8}"/>
    <cellStyle name="Comma 2 2 2 2 2 3 2 3 2 2 2 2 3" xfId="32241" xr:uid="{48AF2E3A-8288-46EE-A0E9-0260B17707C8}"/>
    <cellStyle name="Comma 2 2 2 2 2 3 2 3 2 2 2 3" xfId="12021" xr:uid="{4A2BA61D-1930-4C4C-8D84-25FCB3B3A292}"/>
    <cellStyle name="Comma 2 2 2 2 2 3 2 3 2 2 2 3 2" xfId="24153" xr:uid="{B3439289-F23E-4B27-B65A-CB83ABCD396B}"/>
    <cellStyle name="Comma 2 2 2 2 2 3 2 3 2 2 2 3 2 2" xfId="48417" xr:uid="{2B9B7EC8-63F1-484D-A75D-4E1657CFCCDB}"/>
    <cellStyle name="Comma 2 2 2 2 2 3 2 3 2 2 2 3 3" xfId="36285" xr:uid="{4212BD3C-CEDC-40BB-A5C0-C6890FD4DD62}"/>
    <cellStyle name="Comma 2 2 2 2 2 3 2 3 2 2 2 4" xfId="16065" xr:uid="{66F86BB6-E958-4496-8418-0D6722FF5E85}"/>
    <cellStyle name="Comma 2 2 2 2 2 3 2 3 2 2 2 4 2" xfId="40329" xr:uid="{ABB12FBA-11C0-4239-8273-32A2496E8F65}"/>
    <cellStyle name="Comma 2 2 2 2 2 3 2 3 2 2 2 5" xfId="28197" xr:uid="{AE1D47DB-3664-4804-AF1B-86A32C78378D}"/>
    <cellStyle name="Comma 2 2 2 2 2 3 2 3 2 2 3" xfId="5955" xr:uid="{28BE7C54-3069-4F42-A462-23B72CA6148C}"/>
    <cellStyle name="Comma 2 2 2 2 2 3 2 3 2 2 3 2" xfId="18087" xr:uid="{0F49678F-9944-46DE-BD97-2E088A8F0682}"/>
    <cellStyle name="Comma 2 2 2 2 2 3 2 3 2 2 3 2 2" xfId="42351" xr:uid="{629DFB32-53B5-49F0-A539-99ABD07A289A}"/>
    <cellStyle name="Comma 2 2 2 2 2 3 2 3 2 2 3 3" xfId="30219" xr:uid="{FBFFA059-3AA7-4E14-8E5B-06AB45DBB601}"/>
    <cellStyle name="Comma 2 2 2 2 2 3 2 3 2 2 4" xfId="9999" xr:uid="{9499B984-DB9D-4531-83FD-215D54E280BF}"/>
    <cellStyle name="Comma 2 2 2 2 2 3 2 3 2 2 4 2" xfId="22131" xr:uid="{60E904C7-E4C4-439F-8495-7455FD3224B8}"/>
    <cellStyle name="Comma 2 2 2 2 2 3 2 3 2 2 4 2 2" xfId="46395" xr:uid="{54BF0DF9-B5D9-4983-AF6C-3928195747FF}"/>
    <cellStyle name="Comma 2 2 2 2 2 3 2 3 2 2 4 3" xfId="34263" xr:uid="{29E2B5AF-6FF9-459C-B80C-73F59BB4A71F}"/>
    <cellStyle name="Comma 2 2 2 2 2 3 2 3 2 2 5" xfId="14043" xr:uid="{9C660ADF-03D9-464B-9E90-3ED1A2560CF2}"/>
    <cellStyle name="Comma 2 2 2 2 2 3 2 3 2 2 5 2" xfId="38307" xr:uid="{08CE4C94-92AD-4A6A-8668-303BECA3A287}"/>
    <cellStyle name="Comma 2 2 2 2 2 3 2 3 2 2 6" xfId="26175" xr:uid="{FDBCD191-1A6D-4BCF-825A-F570FE8E2E33}"/>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2 2 2" xfId="43362" xr:uid="{C95308FF-2E9D-4B97-9B34-47B4EF9EB45F}"/>
    <cellStyle name="Comma 2 2 2 2 2 3 2 3 2 3 2 3" xfId="31230" xr:uid="{52826D57-E591-48FC-9441-9EEAC7DF015E}"/>
    <cellStyle name="Comma 2 2 2 2 2 3 2 3 2 3 3" xfId="11010" xr:uid="{BCA1350A-F1D3-48F2-B68D-E51ABE6A2814}"/>
    <cellStyle name="Comma 2 2 2 2 2 3 2 3 2 3 3 2" xfId="23142" xr:uid="{E39CC770-955F-4127-9A11-C361A919F6FF}"/>
    <cellStyle name="Comma 2 2 2 2 2 3 2 3 2 3 3 2 2" xfId="47406" xr:uid="{CB1D8B25-3752-460B-95A8-98B78EC36DE9}"/>
    <cellStyle name="Comma 2 2 2 2 2 3 2 3 2 3 3 3" xfId="35274" xr:uid="{381FE4CF-ECF9-4E21-B7E6-50F5A63DDA9F}"/>
    <cellStyle name="Comma 2 2 2 2 2 3 2 3 2 3 4" xfId="15054" xr:uid="{8EA2975E-BFA4-4500-B808-03970F1927A0}"/>
    <cellStyle name="Comma 2 2 2 2 2 3 2 3 2 3 4 2" xfId="39318" xr:uid="{56F9FADB-163F-4743-BA8D-E8CBE53FFEE9}"/>
    <cellStyle name="Comma 2 2 2 2 2 3 2 3 2 3 5" xfId="27186" xr:uid="{A711DE69-2269-4EFA-82B3-029D91A59C8D}"/>
    <cellStyle name="Comma 2 2 2 2 2 3 2 3 2 4" xfId="4944" xr:uid="{B2F04ABB-0F85-4CAB-AC50-6EBB4D80B5F6}"/>
    <cellStyle name="Comma 2 2 2 2 2 3 2 3 2 4 2" xfId="17076" xr:uid="{38C11A87-6534-4666-8241-73006DB1C510}"/>
    <cellStyle name="Comma 2 2 2 2 2 3 2 3 2 4 2 2" xfId="41340" xr:uid="{CB1B449B-6A6B-45E7-B77D-34377C4242C1}"/>
    <cellStyle name="Comma 2 2 2 2 2 3 2 3 2 4 3" xfId="29208" xr:uid="{DFAFE065-B39F-453A-9407-B952A00D9443}"/>
    <cellStyle name="Comma 2 2 2 2 2 3 2 3 2 5" xfId="8988" xr:uid="{70E4EA14-0BF3-4E38-A5D9-2311915FBE59}"/>
    <cellStyle name="Comma 2 2 2 2 2 3 2 3 2 5 2" xfId="21120" xr:uid="{AA4B3E8D-51BE-48C0-87B3-60DA000A77ED}"/>
    <cellStyle name="Comma 2 2 2 2 2 3 2 3 2 5 2 2" xfId="45384" xr:uid="{357AA903-8CCA-45F7-A662-9FB3F72C6D4C}"/>
    <cellStyle name="Comma 2 2 2 2 2 3 2 3 2 5 3" xfId="33252" xr:uid="{C9ECD4A7-1177-4FED-B7D8-E1E951B323CE}"/>
    <cellStyle name="Comma 2 2 2 2 2 3 2 3 2 6" xfId="13032" xr:uid="{D48BD27B-61C4-446E-8CA7-AE3D30E1993D}"/>
    <cellStyle name="Comma 2 2 2 2 2 3 2 3 2 6 2" xfId="37296" xr:uid="{E7DBA40E-4E02-4191-8A7D-30749AD94E99}"/>
    <cellStyle name="Comma 2 2 2 2 2 3 2 3 2 7" xfId="25164" xr:uid="{EB3D2E28-5205-4B68-989B-24C19535A4DB}"/>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2 2 2" xfId="43868" xr:uid="{08E989A5-88DB-4AD3-AC4C-83A7E66C393A}"/>
    <cellStyle name="Comma 2 2 2 2 2 3 2 3 3 2 2 3" xfId="31736" xr:uid="{9613EDEF-B289-4976-9459-5E5D79BB754A}"/>
    <cellStyle name="Comma 2 2 2 2 2 3 2 3 3 2 3" xfId="11516" xr:uid="{F6664C8D-3BAE-47D9-AA01-3C60505C790C}"/>
    <cellStyle name="Comma 2 2 2 2 2 3 2 3 3 2 3 2" xfId="23648" xr:uid="{A23E1C9B-C3D6-4BB7-9B4D-2A9FF7C7A671}"/>
    <cellStyle name="Comma 2 2 2 2 2 3 2 3 3 2 3 2 2" xfId="47912" xr:uid="{096E2862-7A5D-47CB-B553-C08D89854218}"/>
    <cellStyle name="Comma 2 2 2 2 2 3 2 3 3 2 3 3" xfId="35780" xr:uid="{215DA3C5-1CF7-45BB-9967-8CD5D423A84D}"/>
    <cellStyle name="Comma 2 2 2 2 2 3 2 3 3 2 4" xfId="15560" xr:uid="{493B0B8B-DC79-42AC-A60A-08DF42164A6E}"/>
    <cellStyle name="Comma 2 2 2 2 2 3 2 3 3 2 4 2" xfId="39824" xr:uid="{2DD8AAD0-64E0-48EF-80AC-3CE2672799BA}"/>
    <cellStyle name="Comma 2 2 2 2 2 3 2 3 3 2 5" xfId="27692" xr:uid="{81A96B50-6BA8-4C8A-968D-5E3830314FA8}"/>
    <cellStyle name="Comma 2 2 2 2 2 3 2 3 3 3" xfId="5450" xr:uid="{3EB49089-7A69-44F5-B578-0737956A3210}"/>
    <cellStyle name="Comma 2 2 2 2 2 3 2 3 3 3 2" xfId="17582" xr:uid="{A370EBC3-C186-4824-A98D-B7903799C99C}"/>
    <cellStyle name="Comma 2 2 2 2 2 3 2 3 3 3 2 2" xfId="41846" xr:uid="{D8779FBB-5BD2-4F9E-85CC-19074C9E9612}"/>
    <cellStyle name="Comma 2 2 2 2 2 3 2 3 3 3 3" xfId="29714" xr:uid="{E4F3F78B-8765-4464-862B-EFCA89779CC1}"/>
    <cellStyle name="Comma 2 2 2 2 2 3 2 3 3 4" xfId="9494" xr:uid="{4CD456D4-3F4F-49B9-96A3-CFA852756F98}"/>
    <cellStyle name="Comma 2 2 2 2 2 3 2 3 3 4 2" xfId="21626" xr:uid="{816AE2B8-3406-4139-8A4F-045E01DB7F80}"/>
    <cellStyle name="Comma 2 2 2 2 2 3 2 3 3 4 2 2" xfId="45890" xr:uid="{0E57ED7B-F857-48A2-AD86-34AC34293059}"/>
    <cellStyle name="Comma 2 2 2 2 2 3 2 3 3 4 3" xfId="33758" xr:uid="{EC7B8301-80BB-4C49-BDB1-5F7FE65CABCD}"/>
    <cellStyle name="Comma 2 2 2 2 2 3 2 3 3 5" xfId="13538" xr:uid="{AC8A66B7-4DDE-4D24-9684-8E0C0CBC4FBC}"/>
    <cellStyle name="Comma 2 2 2 2 2 3 2 3 3 5 2" xfId="37802" xr:uid="{B0529580-76E1-4A38-ABEB-3136DBDB2A96}"/>
    <cellStyle name="Comma 2 2 2 2 2 3 2 3 3 6" xfId="25670" xr:uid="{2D4230F5-3F27-4594-B27D-A7FA12628303}"/>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2 2 2" xfId="42857" xr:uid="{EB48AF96-413E-4AB4-BA05-16C33CF62737}"/>
    <cellStyle name="Comma 2 2 2 2 2 3 2 3 4 2 3" xfId="30725" xr:uid="{E8E60275-7876-459E-983B-2B884795A033}"/>
    <cellStyle name="Comma 2 2 2 2 2 3 2 3 4 3" xfId="10505" xr:uid="{C5F4C910-E608-4811-B7F4-653627994898}"/>
    <cellStyle name="Comma 2 2 2 2 2 3 2 3 4 3 2" xfId="22637" xr:uid="{382C97A0-7614-4687-A263-9A8D1A363A2D}"/>
    <cellStyle name="Comma 2 2 2 2 2 3 2 3 4 3 2 2" xfId="46901" xr:uid="{1F3ACAA9-D38B-468E-A260-D76EFC17966B}"/>
    <cellStyle name="Comma 2 2 2 2 2 3 2 3 4 3 3" xfId="34769" xr:uid="{E2A897D8-088E-4435-8216-65A3B1B1A760}"/>
    <cellStyle name="Comma 2 2 2 2 2 3 2 3 4 4" xfId="14549" xr:uid="{6579B78A-9AEE-42C4-9C68-3CB80CFF47E5}"/>
    <cellStyle name="Comma 2 2 2 2 2 3 2 3 4 4 2" xfId="38813" xr:uid="{2225D101-B4D3-477E-8F11-24E4A469CD31}"/>
    <cellStyle name="Comma 2 2 2 2 2 3 2 3 4 5" xfId="26681" xr:uid="{B866D727-C04E-4016-898C-957AE20C6A1C}"/>
    <cellStyle name="Comma 2 2 2 2 2 3 2 3 5" xfId="4439" xr:uid="{889706F3-4C3C-454F-B6F0-1C7D152474A9}"/>
    <cellStyle name="Comma 2 2 2 2 2 3 2 3 5 2" xfId="16571" xr:uid="{B4AD3411-921D-4A9B-A31E-83E203DEBC45}"/>
    <cellStyle name="Comma 2 2 2 2 2 3 2 3 5 2 2" xfId="40835" xr:uid="{55F6A84B-B3E9-41C8-976D-22FDA7BC8B6A}"/>
    <cellStyle name="Comma 2 2 2 2 2 3 2 3 5 3" xfId="28703" xr:uid="{B5CB3252-B2E8-4EB6-9839-CE7AA98C9A54}"/>
    <cellStyle name="Comma 2 2 2 2 2 3 2 3 6" xfId="8483" xr:uid="{F90A9F72-BD6D-4097-8648-E5AEEDEF26FA}"/>
    <cellStyle name="Comma 2 2 2 2 2 3 2 3 6 2" xfId="20615" xr:uid="{8D7C9438-EB07-4FA2-B175-E49EEB719496}"/>
    <cellStyle name="Comma 2 2 2 2 2 3 2 3 6 2 2" xfId="44879" xr:uid="{62025C9B-7680-4AE0-A42A-03A6BC68AC11}"/>
    <cellStyle name="Comma 2 2 2 2 2 3 2 3 6 3" xfId="32747" xr:uid="{0CFE8B38-6631-4D4C-BC06-AD7AE9E30AAD}"/>
    <cellStyle name="Comma 2 2 2 2 2 3 2 3 7" xfId="12527" xr:uid="{C902CDDE-3319-4ED3-9AD4-AE0C5ADE8FEC}"/>
    <cellStyle name="Comma 2 2 2 2 2 3 2 3 7 2" xfId="36791" xr:uid="{564BD032-3ADB-418C-90A2-55F81740A0D7}"/>
    <cellStyle name="Comma 2 2 2 2 2 3 2 3 8" xfId="24659" xr:uid="{B42445CF-014B-4749-988C-91937814BE79}"/>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2 2 2" xfId="44120" xr:uid="{95C128BD-2D09-4C03-9C5E-4ACD64889CC4}"/>
    <cellStyle name="Comma 2 2 2 2 2 3 2 4 2 2 2 3" xfId="31988" xr:uid="{ADF17089-9C02-48E0-8E83-69D8A8258A72}"/>
    <cellStyle name="Comma 2 2 2 2 2 3 2 4 2 2 3" xfId="11768" xr:uid="{C99DABD7-26BA-4408-9FC1-8E896391E30F}"/>
    <cellStyle name="Comma 2 2 2 2 2 3 2 4 2 2 3 2" xfId="23900" xr:uid="{16092E5F-1E53-445B-A9D4-140AABACF8FB}"/>
    <cellStyle name="Comma 2 2 2 2 2 3 2 4 2 2 3 2 2" xfId="48164" xr:uid="{4194F131-E879-4C08-BE57-2E1937FF8D12}"/>
    <cellStyle name="Comma 2 2 2 2 2 3 2 4 2 2 3 3" xfId="36032" xr:uid="{BF5E9E86-B535-41E4-94B3-7A89668A358D}"/>
    <cellStyle name="Comma 2 2 2 2 2 3 2 4 2 2 4" xfId="15812" xr:uid="{6F2246A9-B723-469B-95FD-60967C3D7A74}"/>
    <cellStyle name="Comma 2 2 2 2 2 3 2 4 2 2 4 2" xfId="40076" xr:uid="{82868542-1C62-4F09-9673-EDCC180C48B6}"/>
    <cellStyle name="Comma 2 2 2 2 2 3 2 4 2 2 5" xfId="27944" xr:uid="{79FB1E5B-31B5-4DA4-9493-9459C96CE974}"/>
    <cellStyle name="Comma 2 2 2 2 2 3 2 4 2 3" xfId="5702" xr:uid="{2ECB459D-8A75-4CA4-BADD-040C27311B77}"/>
    <cellStyle name="Comma 2 2 2 2 2 3 2 4 2 3 2" xfId="17834" xr:uid="{4222154E-D8C3-47D0-B88C-3D0B54465D95}"/>
    <cellStyle name="Comma 2 2 2 2 2 3 2 4 2 3 2 2" xfId="42098" xr:uid="{B9BEA508-8D10-420A-B743-89F69AC89A3F}"/>
    <cellStyle name="Comma 2 2 2 2 2 3 2 4 2 3 3" xfId="29966" xr:uid="{AC95BACC-36AE-4219-93AE-64BBFBEC961F}"/>
    <cellStyle name="Comma 2 2 2 2 2 3 2 4 2 4" xfId="9746" xr:uid="{8209AB41-0A5A-4374-B6CA-42291CC37E23}"/>
    <cellStyle name="Comma 2 2 2 2 2 3 2 4 2 4 2" xfId="21878" xr:uid="{8643A06B-2BA4-4E5A-B893-162266771884}"/>
    <cellStyle name="Comma 2 2 2 2 2 3 2 4 2 4 2 2" xfId="46142" xr:uid="{D32BCB5A-5107-49EF-9A29-E2732992EDD1}"/>
    <cellStyle name="Comma 2 2 2 2 2 3 2 4 2 4 3" xfId="34010" xr:uid="{9480F5F9-5317-42F1-B523-E520D0047F4A}"/>
    <cellStyle name="Comma 2 2 2 2 2 3 2 4 2 5" xfId="13790" xr:uid="{7DCDE76F-0585-4EEE-BFA6-3A545AC5D529}"/>
    <cellStyle name="Comma 2 2 2 2 2 3 2 4 2 5 2" xfId="38054" xr:uid="{3574BD02-F5EB-4B27-A13B-AC872E137A20}"/>
    <cellStyle name="Comma 2 2 2 2 2 3 2 4 2 6" xfId="25922" xr:uid="{5191087A-525B-4AE6-BDC8-FDB39DE655BF}"/>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2 2 2" xfId="43109" xr:uid="{D94B51C3-EF5C-485E-BFED-9E0F561C0635}"/>
    <cellStyle name="Comma 2 2 2 2 2 3 2 4 3 2 3" xfId="30977" xr:uid="{ED45C131-FA28-4104-B2A9-14D1D246B592}"/>
    <cellStyle name="Comma 2 2 2 2 2 3 2 4 3 3" xfId="10757" xr:uid="{71722A04-B7CE-4D82-BD92-8510509872F8}"/>
    <cellStyle name="Comma 2 2 2 2 2 3 2 4 3 3 2" xfId="22889" xr:uid="{9C5647EC-D794-4DF9-8142-0DDBC51AAE4D}"/>
    <cellStyle name="Comma 2 2 2 2 2 3 2 4 3 3 2 2" xfId="47153" xr:uid="{51BC7488-FBC6-49D4-BA9D-62CCFCD35956}"/>
    <cellStyle name="Comma 2 2 2 2 2 3 2 4 3 3 3" xfId="35021" xr:uid="{03E4EE72-1A0F-4202-B335-F65FD4903BDA}"/>
    <cellStyle name="Comma 2 2 2 2 2 3 2 4 3 4" xfId="14801" xr:uid="{889BF197-603E-4700-97D2-8EC2264F8999}"/>
    <cellStyle name="Comma 2 2 2 2 2 3 2 4 3 4 2" xfId="39065" xr:uid="{0C0E0179-CCAE-4DCF-983E-8354AD642FF3}"/>
    <cellStyle name="Comma 2 2 2 2 2 3 2 4 3 5" xfId="26933" xr:uid="{CE00B6B7-06B3-4987-B29F-A7D280228430}"/>
    <cellStyle name="Comma 2 2 2 2 2 3 2 4 4" xfId="4691" xr:uid="{0571B1E7-8497-4342-A371-E3B1B642AB08}"/>
    <cellStyle name="Comma 2 2 2 2 2 3 2 4 4 2" xfId="16823" xr:uid="{7DA549C0-3515-4481-A2A3-ABF33D04ED5C}"/>
    <cellStyle name="Comma 2 2 2 2 2 3 2 4 4 2 2" xfId="41087" xr:uid="{8AEC2C97-F431-4888-8677-C8E6737FC925}"/>
    <cellStyle name="Comma 2 2 2 2 2 3 2 4 4 3" xfId="28955" xr:uid="{E3450BB6-53E1-43C0-B546-B19BF5C9F56C}"/>
    <cellStyle name="Comma 2 2 2 2 2 3 2 4 5" xfId="8735" xr:uid="{8DFCECA9-C5D4-405C-A935-E29E9E83A7FA}"/>
    <cellStyle name="Comma 2 2 2 2 2 3 2 4 5 2" xfId="20867" xr:uid="{A190DA33-3388-4A97-AAC6-6282D87F389D}"/>
    <cellStyle name="Comma 2 2 2 2 2 3 2 4 5 2 2" xfId="45131" xr:uid="{48A04D92-9667-483D-B92D-258A6804AADD}"/>
    <cellStyle name="Comma 2 2 2 2 2 3 2 4 5 3" xfId="32999" xr:uid="{F5222D5F-1EC3-4BAE-9F43-EFFAB9913CD4}"/>
    <cellStyle name="Comma 2 2 2 2 2 3 2 4 6" xfId="12779" xr:uid="{DE847298-0E8E-4B56-BEA6-FDEDB9B1D684}"/>
    <cellStyle name="Comma 2 2 2 2 2 3 2 4 6 2" xfId="37043" xr:uid="{574309A8-AAB2-4304-9C90-ABF0FF40E154}"/>
    <cellStyle name="Comma 2 2 2 2 2 3 2 4 7" xfId="24911" xr:uid="{8287D0C2-1510-437D-A4F8-FD1C3D6873E3}"/>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2 2 2" xfId="43615" xr:uid="{5C4C9CCE-6B66-4651-8FC0-F596CE7F6400}"/>
    <cellStyle name="Comma 2 2 2 2 2 3 2 5 2 2 3" xfId="31483" xr:uid="{B042ABEF-97EE-4EDE-9944-E97DDFE591D8}"/>
    <cellStyle name="Comma 2 2 2 2 2 3 2 5 2 3" xfId="11263" xr:uid="{CC74F7A2-5096-4579-8383-A7CA31FE3692}"/>
    <cellStyle name="Comma 2 2 2 2 2 3 2 5 2 3 2" xfId="23395" xr:uid="{CEA35EB1-1F62-4057-B3C1-DAD675E89D0C}"/>
    <cellStyle name="Comma 2 2 2 2 2 3 2 5 2 3 2 2" xfId="47659" xr:uid="{D8167AAC-56E1-4C7D-8CC0-12C6E86B5D1E}"/>
    <cellStyle name="Comma 2 2 2 2 2 3 2 5 2 3 3" xfId="35527" xr:uid="{556CC75C-0564-49D1-BB3F-41A1420E7D3B}"/>
    <cellStyle name="Comma 2 2 2 2 2 3 2 5 2 4" xfId="15307" xr:uid="{B47684B3-7F2D-44BE-AE9B-63573EF3E71E}"/>
    <cellStyle name="Comma 2 2 2 2 2 3 2 5 2 4 2" xfId="39571" xr:uid="{DC121114-8471-4D2D-854E-EA14A7753493}"/>
    <cellStyle name="Comma 2 2 2 2 2 3 2 5 2 5" xfId="27439" xr:uid="{C914DD9D-4D5E-40C6-85F6-AAE195778818}"/>
    <cellStyle name="Comma 2 2 2 2 2 3 2 5 3" xfId="5197" xr:uid="{A69FEFF9-3502-45A9-BAF8-DF7379BB0F30}"/>
    <cellStyle name="Comma 2 2 2 2 2 3 2 5 3 2" xfId="17329" xr:uid="{843EBBB8-CA96-4CCC-B55B-2F862C22FF2B}"/>
    <cellStyle name="Comma 2 2 2 2 2 3 2 5 3 2 2" xfId="41593" xr:uid="{8E40514F-4D27-4B2C-A190-411244787169}"/>
    <cellStyle name="Comma 2 2 2 2 2 3 2 5 3 3" xfId="29461" xr:uid="{757E6903-E8D1-45B2-8489-5CCAE9729FD5}"/>
    <cellStyle name="Comma 2 2 2 2 2 3 2 5 4" xfId="9241" xr:uid="{E9C28EBE-B441-4418-B872-8F269814B63E}"/>
    <cellStyle name="Comma 2 2 2 2 2 3 2 5 4 2" xfId="21373" xr:uid="{0494F8CD-1CBD-4195-9DD3-B0CF15B5A6D5}"/>
    <cellStyle name="Comma 2 2 2 2 2 3 2 5 4 2 2" xfId="45637" xr:uid="{613A761F-9EAA-4A64-BF3D-E4FD2D63C09F}"/>
    <cellStyle name="Comma 2 2 2 2 2 3 2 5 4 3" xfId="33505" xr:uid="{93B13421-FA83-4EE9-8B2A-FF9B1ABC7E48}"/>
    <cellStyle name="Comma 2 2 2 2 2 3 2 5 5" xfId="13285" xr:uid="{478E7758-22C4-4A3F-9A4D-F689DD5F66FF}"/>
    <cellStyle name="Comma 2 2 2 2 2 3 2 5 5 2" xfId="37549" xr:uid="{5F1D2D8D-08A5-44E0-9836-82A58A88EB97}"/>
    <cellStyle name="Comma 2 2 2 2 2 3 2 5 6" xfId="25417" xr:uid="{E38990D9-D4C0-4588-9B4F-B5168E9C5B5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2 2 2" xfId="42604" xr:uid="{AA0DE3AC-EFFC-41F8-9040-061C49777C16}"/>
    <cellStyle name="Comma 2 2 2 2 2 3 2 6 2 3" xfId="30472" xr:uid="{29A67C05-63C9-4583-9351-4CA3F453E9BF}"/>
    <cellStyle name="Comma 2 2 2 2 2 3 2 6 3" xfId="10252" xr:uid="{D2C87879-2E48-4B48-960A-F5A1B7EFB79E}"/>
    <cellStyle name="Comma 2 2 2 2 2 3 2 6 3 2" xfId="22384" xr:uid="{32727D7D-7A2B-4853-9D6B-2AEF829A9486}"/>
    <cellStyle name="Comma 2 2 2 2 2 3 2 6 3 2 2" xfId="46648" xr:uid="{18E20411-8A40-4178-BDA9-BE424CFFF117}"/>
    <cellStyle name="Comma 2 2 2 2 2 3 2 6 3 3" xfId="34516" xr:uid="{526C6267-EFB7-4A8A-9F02-0CD5461E9560}"/>
    <cellStyle name="Comma 2 2 2 2 2 3 2 6 4" xfId="14296" xr:uid="{CC6EEF5B-BAD0-4A8A-BF64-47D8364F342C}"/>
    <cellStyle name="Comma 2 2 2 2 2 3 2 6 4 2" xfId="38560" xr:uid="{CDACD228-9BDD-4EC5-880A-8657C4D01C6B}"/>
    <cellStyle name="Comma 2 2 2 2 2 3 2 6 5" xfId="26428" xr:uid="{BCE7F9A6-8B29-4573-9761-3AC8C378CBA5}"/>
    <cellStyle name="Comma 2 2 2 2 2 3 2 7" xfId="4186" xr:uid="{5F9A7704-69C7-47FE-A59F-F9B33C352FDE}"/>
    <cellStyle name="Comma 2 2 2 2 2 3 2 7 2" xfId="16318" xr:uid="{8A8E47E8-B0B2-4D1A-9C55-4107F0361AE0}"/>
    <cellStyle name="Comma 2 2 2 2 2 3 2 7 2 2" xfId="40582" xr:uid="{F08BBAFC-A4FF-4679-BF46-5322CC7F83D0}"/>
    <cellStyle name="Comma 2 2 2 2 2 3 2 7 3" xfId="28450" xr:uid="{E0A098F9-E21E-423E-90BF-93C168D69547}"/>
    <cellStyle name="Comma 2 2 2 2 2 3 2 8" xfId="8230" xr:uid="{DF7D839D-291E-45C2-BCF4-2D3B56896424}"/>
    <cellStyle name="Comma 2 2 2 2 2 3 2 8 2" xfId="20362" xr:uid="{2C48B6F4-7F0C-4938-970E-6452DCFC4510}"/>
    <cellStyle name="Comma 2 2 2 2 2 3 2 8 2 2" xfId="44626" xr:uid="{E8688CE9-E0BD-47D2-AD0A-FA795AC1D33B}"/>
    <cellStyle name="Comma 2 2 2 2 2 3 2 8 3" xfId="32494" xr:uid="{02A9002B-209D-4C24-AEA3-EC77A855AFA3}"/>
    <cellStyle name="Comma 2 2 2 2 2 3 2 9" xfId="12274" xr:uid="{58082149-C4F5-4493-B462-F9D92F8B11AF}"/>
    <cellStyle name="Comma 2 2 2 2 2 3 2 9 2" xfId="36538" xr:uid="{6A84EBCD-9661-47BD-ACEB-AA2D298C53FA}"/>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2 2 2" xfId="44436" xr:uid="{0735C6B1-6CF7-4B0A-8263-F93093C28990}"/>
    <cellStyle name="Comma 2 2 2 2 2 3 3 2 2 2 2 2 3" xfId="32304" xr:uid="{C6212D9C-05C9-4C10-A6AF-9D8AB549E51C}"/>
    <cellStyle name="Comma 2 2 2 2 2 3 3 2 2 2 2 3" xfId="12084" xr:uid="{D73D91B0-A509-4D92-9BF5-FBC1AAC3B1E0}"/>
    <cellStyle name="Comma 2 2 2 2 2 3 3 2 2 2 2 3 2" xfId="24216" xr:uid="{590BCCFA-2B02-45DA-B8DF-37BBF4232559}"/>
    <cellStyle name="Comma 2 2 2 2 2 3 3 2 2 2 2 3 2 2" xfId="48480" xr:uid="{56D4D856-65D6-478D-8CCF-E983ADCD6833}"/>
    <cellStyle name="Comma 2 2 2 2 2 3 3 2 2 2 2 3 3" xfId="36348" xr:uid="{6CA24647-4E99-4123-877D-AEEBAF565D0A}"/>
    <cellStyle name="Comma 2 2 2 2 2 3 3 2 2 2 2 4" xfId="16128" xr:uid="{73A64C86-D085-406B-9B9E-2C774363BD42}"/>
    <cellStyle name="Comma 2 2 2 2 2 3 3 2 2 2 2 4 2" xfId="40392" xr:uid="{C7264D33-CE7F-422D-8FBC-7755693D2752}"/>
    <cellStyle name="Comma 2 2 2 2 2 3 3 2 2 2 2 5" xfId="28260" xr:uid="{03208FA4-2216-4484-B994-78FA75CEBE34}"/>
    <cellStyle name="Comma 2 2 2 2 2 3 3 2 2 2 3" xfId="6018" xr:uid="{27AEC4CA-CC08-48AA-9AD0-C9ED066600A1}"/>
    <cellStyle name="Comma 2 2 2 2 2 3 3 2 2 2 3 2" xfId="18150" xr:uid="{29954B48-AEDC-4146-B90B-8EE1FFC8EFA5}"/>
    <cellStyle name="Comma 2 2 2 2 2 3 3 2 2 2 3 2 2" xfId="42414" xr:uid="{306A5502-1C5E-4887-B683-74CFCA20E733}"/>
    <cellStyle name="Comma 2 2 2 2 2 3 3 2 2 2 3 3" xfId="30282" xr:uid="{C0A3BC20-2754-4BB8-BD55-B232BB609B3C}"/>
    <cellStyle name="Comma 2 2 2 2 2 3 3 2 2 2 4" xfId="10062" xr:uid="{C2C03D93-B9A2-402B-8EC4-F3EF0C2DD6A7}"/>
    <cellStyle name="Comma 2 2 2 2 2 3 3 2 2 2 4 2" xfId="22194" xr:uid="{8BE97457-4A85-4482-8061-D10EC775D4F4}"/>
    <cellStyle name="Comma 2 2 2 2 2 3 3 2 2 2 4 2 2" xfId="46458" xr:uid="{D0C591E6-8382-4F89-821B-F4C292F89A2E}"/>
    <cellStyle name="Comma 2 2 2 2 2 3 3 2 2 2 4 3" xfId="34326" xr:uid="{E58C0758-D518-440E-8BA7-8DB2A08E8432}"/>
    <cellStyle name="Comma 2 2 2 2 2 3 3 2 2 2 5" xfId="14106" xr:uid="{6C5E307F-671E-4224-A359-95D3A65217BC}"/>
    <cellStyle name="Comma 2 2 2 2 2 3 3 2 2 2 5 2" xfId="38370" xr:uid="{15E19C9B-9D24-4233-A62A-947348B6C5A4}"/>
    <cellStyle name="Comma 2 2 2 2 2 3 3 2 2 2 6" xfId="26238" xr:uid="{D5785A57-71C4-45AD-A118-38C75A196076}"/>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2 2 2" xfId="43425" xr:uid="{D7B7B9F2-8352-4F0E-BC4E-ED42AEA4C1A6}"/>
    <cellStyle name="Comma 2 2 2 2 2 3 3 2 2 3 2 3" xfId="31293" xr:uid="{90837C0A-B3F1-46A2-8C72-BCF2D8B66E85}"/>
    <cellStyle name="Comma 2 2 2 2 2 3 3 2 2 3 3" xfId="11073" xr:uid="{1F547B1B-EFFD-4C01-BF57-94C62EAFF066}"/>
    <cellStyle name="Comma 2 2 2 2 2 3 3 2 2 3 3 2" xfId="23205" xr:uid="{A8DD9759-D10A-4EBB-A42A-5ED88D9F1E6D}"/>
    <cellStyle name="Comma 2 2 2 2 2 3 3 2 2 3 3 2 2" xfId="47469" xr:uid="{CA6D4ACE-4F1F-4D0B-BD57-3AC5BFCC9650}"/>
    <cellStyle name="Comma 2 2 2 2 2 3 3 2 2 3 3 3" xfId="35337" xr:uid="{806059CE-3220-4825-82B8-060743BA02EE}"/>
    <cellStyle name="Comma 2 2 2 2 2 3 3 2 2 3 4" xfId="15117" xr:uid="{76BD3A81-2A94-40D3-8EC0-5E0EF739B087}"/>
    <cellStyle name="Comma 2 2 2 2 2 3 3 2 2 3 4 2" xfId="39381" xr:uid="{5FF76571-1C0C-465D-B671-DB7F385179D0}"/>
    <cellStyle name="Comma 2 2 2 2 2 3 3 2 2 3 5" xfId="27249" xr:uid="{29B5150F-E494-4523-850C-35ED4976243B}"/>
    <cellStyle name="Comma 2 2 2 2 2 3 3 2 2 4" xfId="5007" xr:uid="{4EDB5908-16A0-43FC-B703-62D5C41B23D2}"/>
    <cellStyle name="Comma 2 2 2 2 2 3 3 2 2 4 2" xfId="17139" xr:uid="{C974286A-B1BB-4BC3-9757-BF3F6EFDD8D1}"/>
    <cellStyle name="Comma 2 2 2 2 2 3 3 2 2 4 2 2" xfId="41403" xr:uid="{BC78AB7A-A11D-41C6-8FA4-597FBFD116BC}"/>
    <cellStyle name="Comma 2 2 2 2 2 3 3 2 2 4 3" xfId="29271" xr:uid="{04BDD37A-F317-4780-B262-A94BF27A55D5}"/>
    <cellStyle name="Comma 2 2 2 2 2 3 3 2 2 5" xfId="9051" xr:uid="{DA9F6F93-8920-4407-A7BA-149A97FC2D7F}"/>
    <cellStyle name="Comma 2 2 2 2 2 3 3 2 2 5 2" xfId="21183" xr:uid="{530877AE-F8E5-4576-8FC2-63DC55A5D559}"/>
    <cellStyle name="Comma 2 2 2 2 2 3 3 2 2 5 2 2" xfId="45447" xr:uid="{664C9494-DBF6-4499-AB7C-B1B22DE53A75}"/>
    <cellStyle name="Comma 2 2 2 2 2 3 3 2 2 5 3" xfId="33315" xr:uid="{EA5F6B2D-4560-43D1-A404-CB6DF5022233}"/>
    <cellStyle name="Comma 2 2 2 2 2 3 3 2 2 6" xfId="13095" xr:uid="{C1D033D9-7310-4D86-A1F3-CB623C1170F8}"/>
    <cellStyle name="Comma 2 2 2 2 2 3 3 2 2 6 2" xfId="37359" xr:uid="{4D680F13-B21E-4DCE-9B91-CC4381F2156C}"/>
    <cellStyle name="Comma 2 2 2 2 2 3 3 2 2 7" xfId="25227" xr:uid="{DA2B4534-4657-4BD4-9071-A6E6586DCD97}"/>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2 2 2" xfId="43931" xr:uid="{9CC4B121-3A15-4EBB-959C-CFDAAE40E2F5}"/>
    <cellStyle name="Comma 2 2 2 2 2 3 3 2 3 2 2 3" xfId="31799" xr:uid="{EB854993-3FDC-4A03-AAF0-E39BD9C3E47D}"/>
    <cellStyle name="Comma 2 2 2 2 2 3 3 2 3 2 3" xfId="11579" xr:uid="{D1413524-7F9C-479B-ACC0-6D90DAFAE5B0}"/>
    <cellStyle name="Comma 2 2 2 2 2 3 3 2 3 2 3 2" xfId="23711" xr:uid="{82540628-9168-49B2-92C1-E83F46E12D60}"/>
    <cellStyle name="Comma 2 2 2 2 2 3 3 2 3 2 3 2 2" xfId="47975" xr:uid="{AAB786D5-B1B1-4344-B152-C8D9B9039226}"/>
    <cellStyle name="Comma 2 2 2 2 2 3 3 2 3 2 3 3" xfId="35843" xr:uid="{4D53D4DA-A078-46E5-BEC2-D7FAA645FD49}"/>
    <cellStyle name="Comma 2 2 2 2 2 3 3 2 3 2 4" xfId="15623" xr:uid="{7A6BB2B7-8615-4197-996F-E3DEA9D83047}"/>
    <cellStyle name="Comma 2 2 2 2 2 3 3 2 3 2 4 2" xfId="39887" xr:uid="{04E092F4-0660-4366-8A2A-6F6AFB0019B1}"/>
    <cellStyle name="Comma 2 2 2 2 2 3 3 2 3 2 5" xfId="27755" xr:uid="{32A754CA-4511-48CB-946B-4F607DA7F0C4}"/>
    <cellStyle name="Comma 2 2 2 2 2 3 3 2 3 3" xfId="5513" xr:uid="{2E6E6DF1-86A8-4F4E-A978-0F0FC0BE68CF}"/>
    <cellStyle name="Comma 2 2 2 2 2 3 3 2 3 3 2" xfId="17645" xr:uid="{7DB3C9CC-B592-4301-953A-6D84D7FC994B}"/>
    <cellStyle name="Comma 2 2 2 2 2 3 3 2 3 3 2 2" xfId="41909" xr:uid="{B72C4AD2-6684-4165-97C7-396E15E19F02}"/>
    <cellStyle name="Comma 2 2 2 2 2 3 3 2 3 3 3" xfId="29777" xr:uid="{AACAF6C9-9B8A-4B9E-A0B9-C422D5BD26C2}"/>
    <cellStyle name="Comma 2 2 2 2 2 3 3 2 3 4" xfId="9557" xr:uid="{13FDC24F-8FED-4B83-9A09-B0DB887E4513}"/>
    <cellStyle name="Comma 2 2 2 2 2 3 3 2 3 4 2" xfId="21689" xr:uid="{FAAF7B97-93D6-4359-9DB9-AD4590CDA861}"/>
    <cellStyle name="Comma 2 2 2 2 2 3 3 2 3 4 2 2" xfId="45953" xr:uid="{A0CD1A91-2743-4EA0-8B7F-F1E498C0E993}"/>
    <cellStyle name="Comma 2 2 2 2 2 3 3 2 3 4 3" xfId="33821" xr:uid="{1C012DEC-960E-4DCE-969F-BB0606A3EC15}"/>
    <cellStyle name="Comma 2 2 2 2 2 3 3 2 3 5" xfId="13601" xr:uid="{2A374862-D37C-43AB-A646-A78F4EE2167A}"/>
    <cellStyle name="Comma 2 2 2 2 2 3 3 2 3 5 2" xfId="37865" xr:uid="{DDC9A8AB-5D79-4CD1-B18B-1E844C6D4316}"/>
    <cellStyle name="Comma 2 2 2 2 2 3 3 2 3 6" xfId="25733" xr:uid="{1B39E629-6F28-4C98-9824-3F32017BC65C}"/>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2 2 2" xfId="42920" xr:uid="{81878BE0-DD0B-4877-9155-A4E5E801B237}"/>
    <cellStyle name="Comma 2 2 2 2 2 3 3 2 4 2 3" xfId="30788" xr:uid="{D07E0BDF-EF55-4D79-A241-101D85C82227}"/>
    <cellStyle name="Comma 2 2 2 2 2 3 3 2 4 3" xfId="10568" xr:uid="{58BF8FD9-ABBF-4375-ACDD-F60C03D1F4F7}"/>
    <cellStyle name="Comma 2 2 2 2 2 3 3 2 4 3 2" xfId="22700" xr:uid="{0D6F92B8-20A9-4849-BADE-767B2F918EF2}"/>
    <cellStyle name="Comma 2 2 2 2 2 3 3 2 4 3 2 2" xfId="46964" xr:uid="{00F72DF8-AD1A-49FE-82A1-DC2AB352ABCD}"/>
    <cellStyle name="Comma 2 2 2 2 2 3 3 2 4 3 3" xfId="34832" xr:uid="{0E2FBCAC-85C3-4311-B8DD-01773494F603}"/>
    <cellStyle name="Comma 2 2 2 2 2 3 3 2 4 4" xfId="14612" xr:uid="{F35FB908-CA9E-4C08-8421-31A51D507AFC}"/>
    <cellStyle name="Comma 2 2 2 2 2 3 3 2 4 4 2" xfId="38876" xr:uid="{C514AA4D-2CDA-43F2-8664-B628BC5E3027}"/>
    <cellStyle name="Comma 2 2 2 2 2 3 3 2 4 5" xfId="26744" xr:uid="{990C73E5-7C6C-4165-9FAD-5BF1DEA63D60}"/>
    <cellStyle name="Comma 2 2 2 2 2 3 3 2 5" xfId="4502" xr:uid="{F77A7BA9-448C-408D-985E-096D0D0548B1}"/>
    <cellStyle name="Comma 2 2 2 2 2 3 3 2 5 2" xfId="16634" xr:uid="{344C9F0B-9F15-4418-B45B-EF4EDD4FB9F9}"/>
    <cellStyle name="Comma 2 2 2 2 2 3 3 2 5 2 2" xfId="40898" xr:uid="{7BC56755-333A-434F-AEFE-B7114B251FFB}"/>
    <cellStyle name="Comma 2 2 2 2 2 3 3 2 5 3" xfId="28766" xr:uid="{658A61B2-DF97-451E-8054-86A0C08EEDEB}"/>
    <cellStyle name="Comma 2 2 2 2 2 3 3 2 6" xfId="8546" xr:uid="{B9B52722-F4E8-4AF7-B2B4-B82F1A019DCE}"/>
    <cellStyle name="Comma 2 2 2 2 2 3 3 2 6 2" xfId="20678" xr:uid="{6C590AB9-1E84-4715-A3B0-A60B2EDD398A}"/>
    <cellStyle name="Comma 2 2 2 2 2 3 3 2 6 2 2" xfId="44942" xr:uid="{10159C5F-56DF-4E39-89F6-224D74194E63}"/>
    <cellStyle name="Comma 2 2 2 2 2 3 3 2 6 3" xfId="32810" xr:uid="{E57F7FAF-24FB-4DD6-8768-3CD38A4E54BA}"/>
    <cellStyle name="Comma 2 2 2 2 2 3 3 2 7" xfId="12590" xr:uid="{3512311B-D750-4CEB-A3D4-8D21AF242AEF}"/>
    <cellStyle name="Comma 2 2 2 2 2 3 3 2 7 2" xfId="36854" xr:uid="{6F5020C4-619B-41E3-9579-42389547DA9B}"/>
    <cellStyle name="Comma 2 2 2 2 2 3 3 2 8" xfId="24722" xr:uid="{D963A00C-D43D-450B-ACB7-1C9913364D45}"/>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2 2 2" xfId="44183" xr:uid="{82392901-A70E-4949-83BC-7F6AF0DE2D48}"/>
    <cellStyle name="Comma 2 2 2 2 2 3 3 3 2 2 2 3" xfId="32051" xr:uid="{1A5CABE0-949F-4CAE-8077-E1595FE2021D}"/>
    <cellStyle name="Comma 2 2 2 2 2 3 3 3 2 2 3" xfId="11831" xr:uid="{ECBF75B0-226D-4D25-A8B6-BAE328D5B913}"/>
    <cellStyle name="Comma 2 2 2 2 2 3 3 3 2 2 3 2" xfId="23963" xr:uid="{33444526-FEA6-4342-8302-8D68B8F36E8A}"/>
    <cellStyle name="Comma 2 2 2 2 2 3 3 3 2 2 3 2 2" xfId="48227" xr:uid="{E85CF2F5-A526-42F0-8BE1-744487F67720}"/>
    <cellStyle name="Comma 2 2 2 2 2 3 3 3 2 2 3 3" xfId="36095" xr:uid="{AF3CDA9A-CD26-4C40-B19F-DE39AF92E39A}"/>
    <cellStyle name="Comma 2 2 2 2 2 3 3 3 2 2 4" xfId="15875" xr:uid="{E2F611C8-3676-46D6-9149-3F91F230926F}"/>
    <cellStyle name="Comma 2 2 2 2 2 3 3 3 2 2 4 2" xfId="40139" xr:uid="{3AE48828-D8AD-47CF-A84F-C1BBF81A7CED}"/>
    <cellStyle name="Comma 2 2 2 2 2 3 3 3 2 2 5" xfId="28007" xr:uid="{2D0AD86F-8C7B-4B3F-817A-9C575B6F374B}"/>
    <cellStyle name="Comma 2 2 2 2 2 3 3 3 2 3" xfId="5765" xr:uid="{C264FC02-0BEF-449F-B4F6-08AB7AC8C738}"/>
    <cellStyle name="Comma 2 2 2 2 2 3 3 3 2 3 2" xfId="17897" xr:uid="{FE2BA83D-A015-4B30-8632-BBFA8D245DE1}"/>
    <cellStyle name="Comma 2 2 2 2 2 3 3 3 2 3 2 2" xfId="42161" xr:uid="{586EFF05-F192-446D-B96F-1AC2119CD93B}"/>
    <cellStyle name="Comma 2 2 2 2 2 3 3 3 2 3 3" xfId="30029" xr:uid="{852D34AC-784B-4812-B4B8-5C82A0F6F38C}"/>
    <cellStyle name="Comma 2 2 2 2 2 3 3 3 2 4" xfId="9809" xr:uid="{987A09BB-5462-4593-8F2A-8C283A1CC411}"/>
    <cellStyle name="Comma 2 2 2 2 2 3 3 3 2 4 2" xfId="21941" xr:uid="{57F533BD-329E-4A84-9931-CA1AF532579A}"/>
    <cellStyle name="Comma 2 2 2 2 2 3 3 3 2 4 2 2" xfId="46205" xr:uid="{9B32EE2C-823A-406C-A6B4-F15660B3C5C1}"/>
    <cellStyle name="Comma 2 2 2 2 2 3 3 3 2 4 3" xfId="34073" xr:uid="{3BE5D423-6311-42CE-8AC7-1B11D7B4786E}"/>
    <cellStyle name="Comma 2 2 2 2 2 3 3 3 2 5" xfId="13853" xr:uid="{5B0041EA-059C-4EC0-9F5D-ABA6864FE184}"/>
    <cellStyle name="Comma 2 2 2 2 2 3 3 3 2 5 2" xfId="38117" xr:uid="{4B607A8B-3DB7-4786-9FAB-1A5D49F0D395}"/>
    <cellStyle name="Comma 2 2 2 2 2 3 3 3 2 6" xfId="25985" xr:uid="{4A300304-A336-4D61-BDC8-4F52AA8597BA}"/>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2 2 2" xfId="43172" xr:uid="{C87B3954-1A38-4FA3-811A-76DA78A9B767}"/>
    <cellStyle name="Comma 2 2 2 2 2 3 3 3 3 2 3" xfId="31040" xr:uid="{35D1A611-CE52-40E6-AD46-554178A499DF}"/>
    <cellStyle name="Comma 2 2 2 2 2 3 3 3 3 3" xfId="10820" xr:uid="{23445EDA-9B31-4C18-8AB5-81D41AB65EDE}"/>
    <cellStyle name="Comma 2 2 2 2 2 3 3 3 3 3 2" xfId="22952" xr:uid="{775B2FB1-D7A7-41DD-9FD5-F4D518F50880}"/>
    <cellStyle name="Comma 2 2 2 2 2 3 3 3 3 3 2 2" xfId="47216" xr:uid="{FEA27C5F-813F-4D28-A0A4-B427D6EAD3D7}"/>
    <cellStyle name="Comma 2 2 2 2 2 3 3 3 3 3 3" xfId="35084" xr:uid="{18F7D2E1-C42A-41F6-9D37-1170779DDABF}"/>
    <cellStyle name="Comma 2 2 2 2 2 3 3 3 3 4" xfId="14864" xr:uid="{41B12F4B-1712-4C15-8D49-46386B59098B}"/>
    <cellStyle name="Comma 2 2 2 2 2 3 3 3 3 4 2" xfId="39128" xr:uid="{CD4057D7-096F-4CDD-825C-6C24BB23D771}"/>
    <cellStyle name="Comma 2 2 2 2 2 3 3 3 3 5" xfId="26996" xr:uid="{5B15FA6F-7E30-4ED7-AA38-3A8CFE0D8148}"/>
    <cellStyle name="Comma 2 2 2 2 2 3 3 3 4" xfId="4754" xr:uid="{A3B064BA-6363-4A7D-B737-D7691C4FE0E8}"/>
    <cellStyle name="Comma 2 2 2 2 2 3 3 3 4 2" xfId="16886" xr:uid="{71581B04-1630-41CF-A85E-FD79613D2F6F}"/>
    <cellStyle name="Comma 2 2 2 2 2 3 3 3 4 2 2" xfId="41150" xr:uid="{DC83756E-05D5-4885-A80E-6C47D59F3BAF}"/>
    <cellStyle name="Comma 2 2 2 2 2 3 3 3 4 3" xfId="29018" xr:uid="{FF02A9AC-BFFA-4118-B4DD-A354AAC46FD2}"/>
    <cellStyle name="Comma 2 2 2 2 2 3 3 3 5" xfId="8798" xr:uid="{A6691986-919B-478D-BF69-D4E7CF4E57EA}"/>
    <cellStyle name="Comma 2 2 2 2 2 3 3 3 5 2" xfId="20930" xr:uid="{3FE1698B-58F0-41FE-B970-B9EFB52CEBEE}"/>
    <cellStyle name="Comma 2 2 2 2 2 3 3 3 5 2 2" xfId="45194" xr:uid="{F1BB6CFB-1344-4AAA-AC24-1FEBDB2F63EA}"/>
    <cellStyle name="Comma 2 2 2 2 2 3 3 3 5 3" xfId="33062" xr:uid="{2D814D0D-E619-46A0-899D-0EA0F9B805D9}"/>
    <cellStyle name="Comma 2 2 2 2 2 3 3 3 6" xfId="12842" xr:uid="{AAC8657D-3603-4332-8FAB-3487D5E165B7}"/>
    <cellStyle name="Comma 2 2 2 2 2 3 3 3 6 2" xfId="37106" xr:uid="{6CF620B7-E993-4ACB-ADD0-63B65647FB2E}"/>
    <cellStyle name="Comma 2 2 2 2 2 3 3 3 7" xfId="24974" xr:uid="{DBB52581-8B7A-46BC-A330-93EA73DEAEC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2 2 2" xfId="43678" xr:uid="{33FA1C51-1007-4C49-B4B2-BD7ACC2C02D1}"/>
    <cellStyle name="Comma 2 2 2 2 2 3 3 4 2 2 3" xfId="31546" xr:uid="{E38E7163-A9B7-4403-B752-5356541AA676}"/>
    <cellStyle name="Comma 2 2 2 2 2 3 3 4 2 3" xfId="11326" xr:uid="{FBD8D9D2-2A8C-431E-A663-1DFBE8F1C5A9}"/>
    <cellStyle name="Comma 2 2 2 2 2 3 3 4 2 3 2" xfId="23458" xr:uid="{63233AA0-C4ED-4706-A084-25F7741444B3}"/>
    <cellStyle name="Comma 2 2 2 2 2 3 3 4 2 3 2 2" xfId="47722" xr:uid="{B8CA492F-43C9-4F9F-AF10-AE104554B06E}"/>
    <cellStyle name="Comma 2 2 2 2 2 3 3 4 2 3 3" xfId="35590" xr:uid="{DAA5C4A4-2336-4B46-ABFC-7702B8EE3E4C}"/>
    <cellStyle name="Comma 2 2 2 2 2 3 3 4 2 4" xfId="15370" xr:uid="{2B9CA264-893D-495C-88BE-4210BEB9B347}"/>
    <cellStyle name="Comma 2 2 2 2 2 3 3 4 2 4 2" xfId="39634" xr:uid="{B1ABF1BA-51EE-4870-BCC1-699E868F7BA1}"/>
    <cellStyle name="Comma 2 2 2 2 2 3 3 4 2 5" xfId="27502" xr:uid="{577C4681-F10B-4E4D-9F5A-9406F9255AFA}"/>
    <cellStyle name="Comma 2 2 2 2 2 3 3 4 3" xfId="5260" xr:uid="{4BABAE6E-5A34-4CCD-8130-1ED9A03D1A4C}"/>
    <cellStyle name="Comma 2 2 2 2 2 3 3 4 3 2" xfId="17392" xr:uid="{C2721B99-0057-4FD7-8D4B-CCC4C6F0A4D2}"/>
    <cellStyle name="Comma 2 2 2 2 2 3 3 4 3 2 2" xfId="41656" xr:uid="{0AE5CC8A-EE9E-4A31-97D2-E2342A200F2F}"/>
    <cellStyle name="Comma 2 2 2 2 2 3 3 4 3 3" xfId="29524" xr:uid="{403DB1AB-9CB6-4391-A142-D55364480899}"/>
    <cellStyle name="Comma 2 2 2 2 2 3 3 4 4" xfId="9304" xr:uid="{498A6B4C-CACF-4984-A54E-9F6A1134DF57}"/>
    <cellStyle name="Comma 2 2 2 2 2 3 3 4 4 2" xfId="21436" xr:uid="{33E69287-42F7-4E8F-A9D1-CDFF580428D2}"/>
    <cellStyle name="Comma 2 2 2 2 2 3 3 4 4 2 2" xfId="45700" xr:uid="{DDC0D4B3-D7E2-4077-B432-4A610F376F69}"/>
    <cellStyle name="Comma 2 2 2 2 2 3 3 4 4 3" xfId="33568" xr:uid="{5DA6B431-B578-4637-835D-6D0475586F9B}"/>
    <cellStyle name="Comma 2 2 2 2 2 3 3 4 5" xfId="13348" xr:uid="{058F0263-1995-4B91-8D2C-25013DD9C07C}"/>
    <cellStyle name="Comma 2 2 2 2 2 3 3 4 5 2" xfId="37612" xr:uid="{A5BF027F-8AAE-4630-B3E1-488C54BEB52E}"/>
    <cellStyle name="Comma 2 2 2 2 2 3 3 4 6" xfId="25480" xr:uid="{ED4848FE-91D8-4F65-AE90-AB51B822810A}"/>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2 2 2" xfId="42667" xr:uid="{36CB1F64-7D37-4F87-B249-F94C0C9A102C}"/>
    <cellStyle name="Comma 2 2 2 2 2 3 3 5 2 3" xfId="30535" xr:uid="{864C4135-5D90-4FF0-A8C3-8C7D39EE01D6}"/>
    <cellStyle name="Comma 2 2 2 2 2 3 3 5 3" xfId="10315" xr:uid="{C1059B5B-3C5F-4A7A-AE07-03FCF975E104}"/>
    <cellStyle name="Comma 2 2 2 2 2 3 3 5 3 2" xfId="22447" xr:uid="{C1410853-4C19-41F5-AED2-C0ABD6D77851}"/>
    <cellStyle name="Comma 2 2 2 2 2 3 3 5 3 2 2" xfId="46711" xr:uid="{26E6CAF9-8BE1-4C82-8DDE-27272F49AB57}"/>
    <cellStyle name="Comma 2 2 2 2 2 3 3 5 3 3" xfId="34579" xr:uid="{255BBAB4-AD11-43BA-9BB0-D87D83E10187}"/>
    <cellStyle name="Comma 2 2 2 2 2 3 3 5 4" xfId="14359" xr:uid="{D6E26664-246D-4D29-86A2-F421B43B9F9C}"/>
    <cellStyle name="Comma 2 2 2 2 2 3 3 5 4 2" xfId="38623" xr:uid="{0A5751E2-4859-4E45-82A4-CD1E6FEC9F5A}"/>
    <cellStyle name="Comma 2 2 2 2 2 3 3 5 5" xfId="26491" xr:uid="{4A41A4EB-C6BB-4FCA-9C11-010629A6DE81}"/>
    <cellStyle name="Comma 2 2 2 2 2 3 3 6" xfId="4249" xr:uid="{B83CB080-B539-4D70-AA91-726954AB9A34}"/>
    <cellStyle name="Comma 2 2 2 2 2 3 3 6 2" xfId="16381" xr:uid="{75B61A39-34F6-4D74-ACA8-9883955F4114}"/>
    <cellStyle name="Comma 2 2 2 2 2 3 3 6 2 2" xfId="40645" xr:uid="{F20876D3-920E-4D37-9867-7FC32B2B8F1C}"/>
    <cellStyle name="Comma 2 2 2 2 2 3 3 6 3" xfId="28513" xr:uid="{CE8B33F6-03C4-42CF-BE16-7DFE51974D46}"/>
    <cellStyle name="Comma 2 2 2 2 2 3 3 7" xfId="8293" xr:uid="{93AEB073-F252-4D5D-90BB-FBAD75B98A57}"/>
    <cellStyle name="Comma 2 2 2 2 2 3 3 7 2" xfId="20425" xr:uid="{765E5465-3B31-40A0-B6E9-7B8C5BE4DFD7}"/>
    <cellStyle name="Comma 2 2 2 2 2 3 3 7 2 2" xfId="44689" xr:uid="{9B42F3A8-98DF-466B-B0B9-1208127353FA}"/>
    <cellStyle name="Comma 2 2 2 2 2 3 3 7 3" xfId="32557" xr:uid="{ADE331C2-1400-4B0C-B403-697E5478A2DD}"/>
    <cellStyle name="Comma 2 2 2 2 2 3 3 8" xfId="12337" xr:uid="{A398C81C-4666-4495-85F6-3A7508BB28F9}"/>
    <cellStyle name="Comma 2 2 2 2 2 3 3 8 2" xfId="36601" xr:uid="{09E6FFC2-D9FE-4684-B45C-31609F0A2FAB}"/>
    <cellStyle name="Comma 2 2 2 2 2 3 3 9" xfId="24469" xr:uid="{AE1E5759-A226-4EC0-A289-E9A2606F904C}"/>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2 2 2" xfId="44310" xr:uid="{85BC955A-4389-4517-A374-766359A2CEB2}"/>
    <cellStyle name="Comma 2 2 2 2 2 3 4 2 2 2 2 3" xfId="32178" xr:uid="{072E531B-5A99-4E69-967F-1F2E1EFDDD18}"/>
    <cellStyle name="Comma 2 2 2 2 2 3 4 2 2 2 3" xfId="11958" xr:uid="{EE574968-0ADD-4237-93D4-01C0D4F8C1DF}"/>
    <cellStyle name="Comma 2 2 2 2 2 3 4 2 2 2 3 2" xfId="24090" xr:uid="{2C1CAAF4-6E36-4487-994B-C74223161FBE}"/>
    <cellStyle name="Comma 2 2 2 2 2 3 4 2 2 2 3 2 2" xfId="48354" xr:uid="{27BF1C0A-6841-477A-8054-7843C4BA64FC}"/>
    <cellStyle name="Comma 2 2 2 2 2 3 4 2 2 2 3 3" xfId="36222" xr:uid="{4CD62582-27D8-42A5-AAE7-9AC515BFFC6E}"/>
    <cellStyle name="Comma 2 2 2 2 2 3 4 2 2 2 4" xfId="16002" xr:uid="{E4C28D97-44AA-4A68-85CC-392D6DCEC6F9}"/>
    <cellStyle name="Comma 2 2 2 2 2 3 4 2 2 2 4 2" xfId="40266" xr:uid="{89D626A3-EE98-4154-9871-F609E6A80D40}"/>
    <cellStyle name="Comma 2 2 2 2 2 3 4 2 2 2 5" xfId="28134" xr:uid="{80C51961-5F03-4B0C-AB04-B1F24D6E12FA}"/>
    <cellStyle name="Comma 2 2 2 2 2 3 4 2 2 3" xfId="5892" xr:uid="{06F4F5C7-F1A2-43E4-957A-F2296820FBA1}"/>
    <cellStyle name="Comma 2 2 2 2 2 3 4 2 2 3 2" xfId="18024" xr:uid="{F0752860-6546-460C-8CCC-E881468F8BF0}"/>
    <cellStyle name="Comma 2 2 2 2 2 3 4 2 2 3 2 2" xfId="42288" xr:uid="{C0708DF7-0F77-4602-B0DE-488BC81983D9}"/>
    <cellStyle name="Comma 2 2 2 2 2 3 4 2 2 3 3" xfId="30156" xr:uid="{E6AEE605-CE0E-4911-BE21-D68186F91C40}"/>
    <cellStyle name="Comma 2 2 2 2 2 3 4 2 2 4" xfId="9936" xr:uid="{4DF14484-F940-41F0-95FE-B9D82FE15B71}"/>
    <cellStyle name="Comma 2 2 2 2 2 3 4 2 2 4 2" xfId="22068" xr:uid="{A5D7D435-6A27-4126-8791-45BFDE589947}"/>
    <cellStyle name="Comma 2 2 2 2 2 3 4 2 2 4 2 2" xfId="46332" xr:uid="{E192D124-7AFD-411A-B389-5B0B8F757AFC}"/>
    <cellStyle name="Comma 2 2 2 2 2 3 4 2 2 4 3" xfId="34200" xr:uid="{3EEC7F5C-A4C0-4CF4-AF8D-088AAFAB099A}"/>
    <cellStyle name="Comma 2 2 2 2 2 3 4 2 2 5" xfId="13980" xr:uid="{5A95712C-AF07-4AD2-902B-74F51BE1EE36}"/>
    <cellStyle name="Comma 2 2 2 2 2 3 4 2 2 5 2" xfId="38244" xr:uid="{D79A4219-F135-4265-9DCD-19821C51FD08}"/>
    <cellStyle name="Comma 2 2 2 2 2 3 4 2 2 6" xfId="26112" xr:uid="{8C54B1F3-F773-4455-9B2F-E1656EC32D3E}"/>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2 2 2" xfId="43299" xr:uid="{650616C1-C6E7-4020-A041-E13F8306F008}"/>
    <cellStyle name="Comma 2 2 2 2 2 3 4 2 3 2 3" xfId="31167" xr:uid="{65520B76-149E-4142-A820-AF5608193D2F}"/>
    <cellStyle name="Comma 2 2 2 2 2 3 4 2 3 3" xfId="10947" xr:uid="{D8194633-DEDD-4C28-9897-BDD07927EF97}"/>
    <cellStyle name="Comma 2 2 2 2 2 3 4 2 3 3 2" xfId="23079" xr:uid="{E416C2AD-2A13-43B1-B4CD-3FD2636F6D97}"/>
    <cellStyle name="Comma 2 2 2 2 2 3 4 2 3 3 2 2" xfId="47343" xr:uid="{9914FD7C-3831-4631-85BE-7E4F7ED91806}"/>
    <cellStyle name="Comma 2 2 2 2 2 3 4 2 3 3 3" xfId="35211" xr:uid="{138C3A95-F944-4195-B4C8-BCFD6A1756C4}"/>
    <cellStyle name="Comma 2 2 2 2 2 3 4 2 3 4" xfId="14991" xr:uid="{F62ADB45-9147-4198-B384-1A9EFD267469}"/>
    <cellStyle name="Comma 2 2 2 2 2 3 4 2 3 4 2" xfId="39255" xr:uid="{99F86D9A-5B67-4F40-9EEB-ACA103DE8781}"/>
    <cellStyle name="Comma 2 2 2 2 2 3 4 2 3 5" xfId="27123" xr:uid="{EF9A3110-0C76-4259-B175-E008EDEC27DC}"/>
    <cellStyle name="Comma 2 2 2 2 2 3 4 2 4" xfId="4881" xr:uid="{6DFFA944-DF14-4D02-B227-E15511533BD9}"/>
    <cellStyle name="Comma 2 2 2 2 2 3 4 2 4 2" xfId="17013" xr:uid="{DCC0599A-0E1F-45A6-99C7-862452199DAE}"/>
    <cellStyle name="Comma 2 2 2 2 2 3 4 2 4 2 2" xfId="41277" xr:uid="{071FDD47-91BF-49E8-AE4E-DABFD28B9CE6}"/>
    <cellStyle name="Comma 2 2 2 2 2 3 4 2 4 3" xfId="29145" xr:uid="{9444DB8F-593B-4D13-8DF0-38103253AD75}"/>
    <cellStyle name="Comma 2 2 2 2 2 3 4 2 5" xfId="8925" xr:uid="{4A693C7B-FC96-43B9-B9EF-9FDAC28D5954}"/>
    <cellStyle name="Comma 2 2 2 2 2 3 4 2 5 2" xfId="21057" xr:uid="{13943234-FA9B-42AD-A00E-238B0303241A}"/>
    <cellStyle name="Comma 2 2 2 2 2 3 4 2 5 2 2" xfId="45321" xr:uid="{357C6B92-36DA-4205-846C-C4BCDC2BF3A8}"/>
    <cellStyle name="Comma 2 2 2 2 2 3 4 2 5 3" xfId="33189" xr:uid="{562C8E10-3F8A-4952-8F9E-43E849A5361E}"/>
    <cellStyle name="Comma 2 2 2 2 2 3 4 2 6" xfId="12969" xr:uid="{1A74C2B0-5A01-4CF6-B635-FFA0E6977EA0}"/>
    <cellStyle name="Comma 2 2 2 2 2 3 4 2 6 2" xfId="37233" xr:uid="{953BE35D-D3DE-4266-88B2-7EDFC53D5353}"/>
    <cellStyle name="Comma 2 2 2 2 2 3 4 2 7" xfId="25101" xr:uid="{6355931C-5A09-45DA-B764-4FD033EA45BB}"/>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2 2 2" xfId="43805" xr:uid="{0CF71E0C-4E43-491E-BE70-DDDF22F588F2}"/>
    <cellStyle name="Comma 2 2 2 2 2 3 4 3 2 2 3" xfId="31673" xr:uid="{209D5C3E-E5C3-40B6-9DCD-C4ECD82924D9}"/>
    <cellStyle name="Comma 2 2 2 2 2 3 4 3 2 3" xfId="11453" xr:uid="{61A89325-B7C3-471D-AC93-BE6F73DFD594}"/>
    <cellStyle name="Comma 2 2 2 2 2 3 4 3 2 3 2" xfId="23585" xr:uid="{1009B79E-E172-4682-ADC7-A812B7827982}"/>
    <cellStyle name="Comma 2 2 2 2 2 3 4 3 2 3 2 2" xfId="47849" xr:uid="{3F0F9546-5048-4293-920D-4605BA7800CD}"/>
    <cellStyle name="Comma 2 2 2 2 2 3 4 3 2 3 3" xfId="35717" xr:uid="{A9F0D758-760B-4E99-9025-2FA417CCBDD5}"/>
    <cellStyle name="Comma 2 2 2 2 2 3 4 3 2 4" xfId="15497" xr:uid="{AC9B44A6-4C0A-42B9-B4FB-9B9850952E5E}"/>
    <cellStyle name="Comma 2 2 2 2 2 3 4 3 2 4 2" xfId="39761" xr:uid="{07EA4251-35FB-4769-ACFC-0A4D764AE978}"/>
    <cellStyle name="Comma 2 2 2 2 2 3 4 3 2 5" xfId="27629" xr:uid="{ED824B31-63FC-4951-8632-BE91934AA332}"/>
    <cellStyle name="Comma 2 2 2 2 2 3 4 3 3" xfId="5387" xr:uid="{D9D960F1-2826-4A22-BD43-91FC9A11F550}"/>
    <cellStyle name="Comma 2 2 2 2 2 3 4 3 3 2" xfId="17519" xr:uid="{4C85F5E7-3C64-4432-B904-99B9E75C2464}"/>
    <cellStyle name="Comma 2 2 2 2 2 3 4 3 3 2 2" xfId="41783" xr:uid="{14D5DEB5-BCC7-45A9-8A7D-8BBB28BA3528}"/>
    <cellStyle name="Comma 2 2 2 2 2 3 4 3 3 3" xfId="29651" xr:uid="{18D84014-C564-41C9-BC5B-50FCF1EFE532}"/>
    <cellStyle name="Comma 2 2 2 2 2 3 4 3 4" xfId="9431" xr:uid="{0A0C3DB3-7CA3-4B69-9118-B82D79452D13}"/>
    <cellStyle name="Comma 2 2 2 2 2 3 4 3 4 2" xfId="21563" xr:uid="{0F743744-A0B6-4E64-B310-F06645C0FCC3}"/>
    <cellStyle name="Comma 2 2 2 2 2 3 4 3 4 2 2" xfId="45827" xr:uid="{08D8B963-4B14-4D21-8C83-5098D882F907}"/>
    <cellStyle name="Comma 2 2 2 2 2 3 4 3 4 3" xfId="33695" xr:uid="{307F9A73-B174-49A8-B612-529FA013AB29}"/>
    <cellStyle name="Comma 2 2 2 2 2 3 4 3 5" xfId="13475" xr:uid="{54AC96B9-F581-4183-8C0B-D9C12AAE7C19}"/>
    <cellStyle name="Comma 2 2 2 2 2 3 4 3 5 2" xfId="37739" xr:uid="{8DFCA230-7274-4A7D-88C7-AB9A4F588895}"/>
    <cellStyle name="Comma 2 2 2 2 2 3 4 3 6" xfId="25607" xr:uid="{BD438C89-E910-42AC-84E1-3B2AAEEEE856}"/>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2 2 2" xfId="42794" xr:uid="{A739EE06-41D1-4AC7-B0B6-8828AC2DFA16}"/>
    <cellStyle name="Comma 2 2 2 2 2 3 4 4 2 3" xfId="30662" xr:uid="{7F44A1B2-C9FB-4380-974A-DEB7444E55F9}"/>
    <cellStyle name="Comma 2 2 2 2 2 3 4 4 3" xfId="10442" xr:uid="{1B2EF546-B05F-45BA-976B-27FDC77F0EA5}"/>
    <cellStyle name="Comma 2 2 2 2 2 3 4 4 3 2" xfId="22574" xr:uid="{B839711D-F8C7-4711-8097-0257AF18AE47}"/>
    <cellStyle name="Comma 2 2 2 2 2 3 4 4 3 2 2" xfId="46838" xr:uid="{B37783AA-0CC3-4C87-A1CD-337E61F16469}"/>
    <cellStyle name="Comma 2 2 2 2 2 3 4 4 3 3" xfId="34706" xr:uid="{8C4B8309-26E0-4F09-AECC-C8B7DD57AA03}"/>
    <cellStyle name="Comma 2 2 2 2 2 3 4 4 4" xfId="14486" xr:uid="{C1DF9618-1F7F-4A87-BA8A-0FB32F9EA8DB}"/>
    <cellStyle name="Comma 2 2 2 2 2 3 4 4 4 2" xfId="38750" xr:uid="{3688561F-902F-4662-8179-4A510DC05B2F}"/>
    <cellStyle name="Comma 2 2 2 2 2 3 4 4 5" xfId="26618" xr:uid="{703C3D66-2C2B-445A-8D28-01DC48BC9726}"/>
    <cellStyle name="Comma 2 2 2 2 2 3 4 5" xfId="4376" xr:uid="{AFB5A8AB-6A15-411A-BDCA-9A3FF3219EFA}"/>
    <cellStyle name="Comma 2 2 2 2 2 3 4 5 2" xfId="16508" xr:uid="{C66B59FB-48ED-4C7C-8D20-E62FE7741370}"/>
    <cellStyle name="Comma 2 2 2 2 2 3 4 5 2 2" xfId="40772" xr:uid="{9F0FC3A8-D2AB-4F6F-BC93-AE48B6090FA3}"/>
    <cellStyle name="Comma 2 2 2 2 2 3 4 5 3" xfId="28640" xr:uid="{48B5FEB4-9F03-4EF4-A0B4-98E2BA5109CA}"/>
    <cellStyle name="Comma 2 2 2 2 2 3 4 6" xfId="8420" xr:uid="{179F57CB-2D86-4B10-AF74-67C57556E46F}"/>
    <cellStyle name="Comma 2 2 2 2 2 3 4 6 2" xfId="20552" xr:uid="{A658AAE9-2C60-414A-A4E3-51C06D65AF92}"/>
    <cellStyle name="Comma 2 2 2 2 2 3 4 6 2 2" xfId="44816" xr:uid="{2D155C93-D307-4E53-A2E7-A555443AE819}"/>
    <cellStyle name="Comma 2 2 2 2 2 3 4 6 3" xfId="32684" xr:uid="{C26D4E5D-A731-419B-B6FB-17DE94419136}"/>
    <cellStyle name="Comma 2 2 2 2 2 3 4 7" xfId="12464" xr:uid="{C76B60F4-5715-4640-A9F1-65F5D68A8B27}"/>
    <cellStyle name="Comma 2 2 2 2 2 3 4 7 2" xfId="36728" xr:uid="{45B736DD-74EE-46BE-ABE6-DF352653979A}"/>
    <cellStyle name="Comma 2 2 2 2 2 3 4 8" xfId="24596" xr:uid="{DB669D0A-B6E7-4B7F-A056-3B11FCE156B4}"/>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2 2 2" xfId="44057" xr:uid="{7951951B-0141-4FF8-8EA8-5AA24D023918}"/>
    <cellStyle name="Comma 2 2 2 2 2 3 5 2 2 2 3" xfId="31925" xr:uid="{D84C6A7C-CCAA-42DE-9827-524A514CF315}"/>
    <cellStyle name="Comma 2 2 2 2 2 3 5 2 2 3" xfId="11705" xr:uid="{B87945FB-0631-4426-89BA-A1134F31FE1E}"/>
    <cellStyle name="Comma 2 2 2 2 2 3 5 2 2 3 2" xfId="23837" xr:uid="{A55E3E1F-B664-492B-A7F6-69E65E04DD76}"/>
    <cellStyle name="Comma 2 2 2 2 2 3 5 2 2 3 2 2" xfId="48101" xr:uid="{55E48456-4EA4-42FF-A14A-91951951416A}"/>
    <cellStyle name="Comma 2 2 2 2 2 3 5 2 2 3 3" xfId="35969" xr:uid="{4990D46F-BCC8-47FE-874C-86B378805F20}"/>
    <cellStyle name="Comma 2 2 2 2 2 3 5 2 2 4" xfId="15749" xr:uid="{E62D0293-66F5-495B-8164-6F449475A899}"/>
    <cellStyle name="Comma 2 2 2 2 2 3 5 2 2 4 2" xfId="40013" xr:uid="{DD312B32-6391-430F-BD17-C257D7264CE0}"/>
    <cellStyle name="Comma 2 2 2 2 2 3 5 2 2 5" xfId="27881" xr:uid="{53649433-5D22-48CE-B074-670CDCB3F6BF}"/>
    <cellStyle name="Comma 2 2 2 2 2 3 5 2 3" xfId="5639" xr:uid="{2BAC8638-4A48-4E1B-8DAD-C18AE1AE8C1B}"/>
    <cellStyle name="Comma 2 2 2 2 2 3 5 2 3 2" xfId="17771" xr:uid="{7CB038A4-49EF-4E04-93DB-FEB748DD4D85}"/>
    <cellStyle name="Comma 2 2 2 2 2 3 5 2 3 2 2" xfId="42035" xr:uid="{22F4278B-6656-4C20-AC17-035FD67CCD2A}"/>
    <cellStyle name="Comma 2 2 2 2 2 3 5 2 3 3" xfId="29903" xr:uid="{5018392C-06F1-4388-9B45-B92E5A128126}"/>
    <cellStyle name="Comma 2 2 2 2 2 3 5 2 4" xfId="9683" xr:uid="{3A13C84D-5661-42B9-BC74-21967DCC45E2}"/>
    <cellStyle name="Comma 2 2 2 2 2 3 5 2 4 2" xfId="21815" xr:uid="{C5D5F55A-1E8F-4C2A-9DAA-84293F8FD3D6}"/>
    <cellStyle name="Comma 2 2 2 2 2 3 5 2 4 2 2" xfId="46079" xr:uid="{1C109EAE-ECD6-49EA-AB61-3E2E3386FE56}"/>
    <cellStyle name="Comma 2 2 2 2 2 3 5 2 4 3" xfId="33947" xr:uid="{BEF7AB17-7513-4337-A2AD-4241F9262A8B}"/>
    <cellStyle name="Comma 2 2 2 2 2 3 5 2 5" xfId="13727" xr:uid="{561F8032-ADEB-43C9-BCF0-A729ECD843AF}"/>
    <cellStyle name="Comma 2 2 2 2 2 3 5 2 5 2" xfId="37991" xr:uid="{8071FBCA-48BD-4DC7-BFF5-58533BC31DF6}"/>
    <cellStyle name="Comma 2 2 2 2 2 3 5 2 6" xfId="25859" xr:uid="{31DF98E9-4062-4F52-AFD9-63B10347CFB3}"/>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2 2 2" xfId="43046" xr:uid="{57DF54BD-F6D8-4A92-97B8-0602113786FA}"/>
    <cellStyle name="Comma 2 2 2 2 2 3 5 3 2 3" xfId="30914" xr:uid="{523F65FC-0F37-4A69-BAA5-7998554F89C5}"/>
    <cellStyle name="Comma 2 2 2 2 2 3 5 3 3" xfId="10694" xr:uid="{573139BF-DFAE-494F-BAF7-E04EB85009AA}"/>
    <cellStyle name="Comma 2 2 2 2 2 3 5 3 3 2" xfId="22826" xr:uid="{E61801A4-E9B0-4F4B-A8DF-986F3D6D5B1E}"/>
    <cellStyle name="Comma 2 2 2 2 2 3 5 3 3 2 2" xfId="47090" xr:uid="{0BB0C9EA-FFF1-45E5-86A7-3E12B230C353}"/>
    <cellStyle name="Comma 2 2 2 2 2 3 5 3 3 3" xfId="34958" xr:uid="{E3196D6B-FB1C-48F5-AFEE-625E71D635F6}"/>
    <cellStyle name="Comma 2 2 2 2 2 3 5 3 4" xfId="14738" xr:uid="{823124EC-DDD5-4C9C-8EF8-1B02F396F8A7}"/>
    <cellStyle name="Comma 2 2 2 2 2 3 5 3 4 2" xfId="39002" xr:uid="{A142C936-0A5D-44B6-98D2-BB0D73B93CE5}"/>
    <cellStyle name="Comma 2 2 2 2 2 3 5 3 5" xfId="26870" xr:uid="{1E1DE6D9-83AF-4843-9B08-4761C8D3860E}"/>
    <cellStyle name="Comma 2 2 2 2 2 3 5 4" xfId="4628" xr:uid="{25F629AA-026C-4671-A0D1-50F8E326EF2B}"/>
    <cellStyle name="Comma 2 2 2 2 2 3 5 4 2" xfId="16760" xr:uid="{CACEF01E-D732-42FB-B1EE-CEC4307BAAAB}"/>
    <cellStyle name="Comma 2 2 2 2 2 3 5 4 2 2" xfId="41024" xr:uid="{928842AF-9B43-4AF8-A4BA-4038DC60E434}"/>
    <cellStyle name="Comma 2 2 2 2 2 3 5 4 3" xfId="28892" xr:uid="{8E6871AD-FF4C-460B-9CAC-826DE71FDBA2}"/>
    <cellStyle name="Comma 2 2 2 2 2 3 5 5" xfId="8672" xr:uid="{305C971A-B431-4A6A-97E5-8F78A5011D11}"/>
    <cellStyle name="Comma 2 2 2 2 2 3 5 5 2" xfId="20804" xr:uid="{08EAFE61-1F25-4BF7-ADDB-2127B91EEE19}"/>
    <cellStyle name="Comma 2 2 2 2 2 3 5 5 2 2" xfId="45068" xr:uid="{8C360763-0F23-4E24-BC31-7106813048D9}"/>
    <cellStyle name="Comma 2 2 2 2 2 3 5 5 3" xfId="32936" xr:uid="{5AD236B4-42FF-4145-BF76-BEEF7E2ADB7D}"/>
    <cellStyle name="Comma 2 2 2 2 2 3 5 6" xfId="12716" xr:uid="{3EF76AA9-A301-4029-8283-6E681A288882}"/>
    <cellStyle name="Comma 2 2 2 2 2 3 5 6 2" xfId="36980" xr:uid="{D1EEA52C-07D4-4357-AAB2-B5C2A3734E7A}"/>
    <cellStyle name="Comma 2 2 2 2 2 3 5 7" xfId="24848" xr:uid="{011E7EA3-6A11-41C0-B39E-D26D4D03883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2 2 2" xfId="43552" xr:uid="{041C0E6B-E6A0-4FFD-9017-1B23396B016C}"/>
    <cellStyle name="Comma 2 2 2 2 2 3 6 2 2 3" xfId="31420" xr:uid="{916F2E6A-2BD7-4DFC-BDFD-6741ACD4A4CD}"/>
    <cellStyle name="Comma 2 2 2 2 2 3 6 2 3" xfId="11200" xr:uid="{45E416B6-899E-4AC6-B2CA-473B3AB48805}"/>
    <cellStyle name="Comma 2 2 2 2 2 3 6 2 3 2" xfId="23332" xr:uid="{7EF2614E-79DE-475D-80C0-4136179FD857}"/>
    <cellStyle name="Comma 2 2 2 2 2 3 6 2 3 2 2" xfId="47596" xr:uid="{D81B9CC5-34D0-4C39-A6B0-7BD6311BE071}"/>
    <cellStyle name="Comma 2 2 2 2 2 3 6 2 3 3" xfId="35464" xr:uid="{73870E9A-0A6F-46B2-9B08-C58362FDB529}"/>
    <cellStyle name="Comma 2 2 2 2 2 3 6 2 4" xfId="15244" xr:uid="{32E4805A-EF68-45A2-A702-23292F6F4161}"/>
    <cellStyle name="Comma 2 2 2 2 2 3 6 2 4 2" xfId="39508" xr:uid="{2E85B0F6-1531-463D-AFCA-0CDFF946C8AD}"/>
    <cellStyle name="Comma 2 2 2 2 2 3 6 2 5" xfId="27376" xr:uid="{D0333042-EC9D-4175-B13F-034AD3A7239E}"/>
    <cellStyle name="Comma 2 2 2 2 2 3 6 3" xfId="5134" xr:uid="{0DF86CEF-F987-4BA8-BBBC-3799197A6864}"/>
    <cellStyle name="Comma 2 2 2 2 2 3 6 3 2" xfId="17266" xr:uid="{A1BD7195-8C54-455E-89A3-D6B1DC16229C}"/>
    <cellStyle name="Comma 2 2 2 2 2 3 6 3 2 2" xfId="41530" xr:uid="{2C32E30B-1761-4AA8-BDBB-F502FEDB0EAA}"/>
    <cellStyle name="Comma 2 2 2 2 2 3 6 3 3" xfId="29398" xr:uid="{41246B10-385F-44E4-9B59-02FDCE9E7BF0}"/>
    <cellStyle name="Comma 2 2 2 2 2 3 6 4" xfId="9178" xr:uid="{9E87599D-B7F3-499A-947E-7C5AB50DEDEA}"/>
    <cellStyle name="Comma 2 2 2 2 2 3 6 4 2" xfId="21310" xr:uid="{A0B5E931-6B15-481C-8828-BE675B411EF1}"/>
    <cellStyle name="Comma 2 2 2 2 2 3 6 4 2 2" xfId="45574" xr:uid="{857755B5-D0A4-4D53-9E06-BAD9F90B98C1}"/>
    <cellStyle name="Comma 2 2 2 2 2 3 6 4 3" xfId="33442" xr:uid="{8A6C2490-8365-432A-9A58-5441FB18051B}"/>
    <cellStyle name="Comma 2 2 2 2 2 3 6 5" xfId="13222" xr:uid="{11B793ED-1A58-4661-8B12-8C8C7666C159}"/>
    <cellStyle name="Comma 2 2 2 2 2 3 6 5 2" xfId="37486" xr:uid="{BE6801FA-9F38-4DF3-BF75-33B83F7C7E9C}"/>
    <cellStyle name="Comma 2 2 2 2 2 3 6 6" xfId="25354" xr:uid="{D5800FF7-F1D3-43D0-B363-8123E500E59C}"/>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2 2 2" xfId="42541" xr:uid="{EFECA6C1-DDAA-4AC8-A4CB-D265006CA440}"/>
    <cellStyle name="Comma 2 2 2 2 2 3 7 2 3" xfId="30409" xr:uid="{0254AF0D-F580-4EA7-B74E-8A144319C501}"/>
    <cellStyle name="Comma 2 2 2 2 2 3 7 3" xfId="10189" xr:uid="{B549A9B8-855E-40E6-8974-5A945EC15E71}"/>
    <cellStyle name="Comma 2 2 2 2 2 3 7 3 2" xfId="22321" xr:uid="{AF16213E-A026-42AD-AFD8-E4CC043F6C78}"/>
    <cellStyle name="Comma 2 2 2 2 2 3 7 3 2 2" xfId="46585" xr:uid="{CD57A6AA-8FB3-4DAA-BE63-3DD9B41ACD78}"/>
    <cellStyle name="Comma 2 2 2 2 2 3 7 3 3" xfId="34453" xr:uid="{7B22F4C3-70B1-459B-A5A6-5454B9C2CF96}"/>
    <cellStyle name="Comma 2 2 2 2 2 3 7 4" xfId="14233" xr:uid="{1987B0D9-2F37-4FA5-BA6C-6F96DC1C4665}"/>
    <cellStyle name="Comma 2 2 2 2 2 3 7 4 2" xfId="38497" xr:uid="{45065948-0892-4A0F-AB1D-5D730E5A25BD}"/>
    <cellStyle name="Comma 2 2 2 2 2 3 7 5" xfId="26365" xr:uid="{731D7F7B-1733-43B7-BAE2-89895B1FFF62}"/>
    <cellStyle name="Comma 2 2 2 2 2 3 8" xfId="4123" xr:uid="{F8052DE5-E2EB-4A61-A537-2275D0D8D6CD}"/>
    <cellStyle name="Comma 2 2 2 2 2 3 8 2" xfId="16255" xr:uid="{635BC927-A36C-480A-BFA4-93B4C5B9C839}"/>
    <cellStyle name="Comma 2 2 2 2 2 3 8 2 2" xfId="40519" xr:uid="{6B55272D-96FD-4545-A8E2-4B05C1F6DC42}"/>
    <cellStyle name="Comma 2 2 2 2 2 3 8 3" xfId="28387" xr:uid="{EDFBACFF-CA58-4B85-8EBB-5D573F729C41}"/>
    <cellStyle name="Comma 2 2 2 2 2 3 9" xfId="8167" xr:uid="{288D841E-0B02-4E4A-AC69-E19C5A34DB68}"/>
    <cellStyle name="Comma 2 2 2 2 2 3 9 2" xfId="20299" xr:uid="{B789C776-DE23-4CA1-806C-F56FEE6E5499}"/>
    <cellStyle name="Comma 2 2 2 2 2 3 9 2 2" xfId="44563" xr:uid="{AAE7F196-BD0B-46E4-AB6B-947E8D0D6066}"/>
    <cellStyle name="Comma 2 2 2 2 2 3 9 3" xfId="32431" xr:uid="{C12FDF52-87FF-4929-9439-889EF7B0E774}"/>
    <cellStyle name="Comma 2 2 2 2 2 4" xfId="100" xr:uid="{879B9B27-1F9A-4886-A190-38EFB96A850B}"/>
    <cellStyle name="Comma 2 2 2 2 2 4 10" xfId="24364" xr:uid="{9610D3FE-9FA9-4BF5-9E9F-760D1D303477}"/>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2 2 2" xfId="44457" xr:uid="{FF361A89-33E0-40DF-AF4A-5BA4BE791EBE}"/>
    <cellStyle name="Comma 2 2 2 2 2 4 2 2 2 2 2 2 3" xfId="32325" xr:uid="{5F8EBAE7-287E-4C92-8CDB-B338D0F97093}"/>
    <cellStyle name="Comma 2 2 2 2 2 4 2 2 2 2 2 3" xfId="12105" xr:uid="{E87045CA-8A4B-4208-B12D-2051D4628498}"/>
    <cellStyle name="Comma 2 2 2 2 2 4 2 2 2 2 2 3 2" xfId="24237" xr:uid="{4B51FB7B-D37A-4401-A9FD-140CBF4878A0}"/>
    <cellStyle name="Comma 2 2 2 2 2 4 2 2 2 2 2 3 2 2" xfId="48501" xr:uid="{0B28975F-B461-44B5-A566-D0DC0FD94D3B}"/>
    <cellStyle name="Comma 2 2 2 2 2 4 2 2 2 2 2 3 3" xfId="36369" xr:uid="{D87AF7A3-DEE1-4C16-9E64-2277B6860291}"/>
    <cellStyle name="Comma 2 2 2 2 2 4 2 2 2 2 2 4" xfId="16149" xr:uid="{7E4014C5-C518-40FD-B6B7-9EB87E2740A5}"/>
    <cellStyle name="Comma 2 2 2 2 2 4 2 2 2 2 2 4 2" xfId="40413" xr:uid="{4F6DB106-9452-47C7-B7A6-5BCD4174C1F6}"/>
    <cellStyle name="Comma 2 2 2 2 2 4 2 2 2 2 2 5" xfId="28281" xr:uid="{000BD4BB-535D-4527-984F-C0930B6FDF43}"/>
    <cellStyle name="Comma 2 2 2 2 2 4 2 2 2 2 3" xfId="6039" xr:uid="{085986A8-6410-4474-8F70-4709BF533197}"/>
    <cellStyle name="Comma 2 2 2 2 2 4 2 2 2 2 3 2" xfId="18171" xr:uid="{A388B474-3D90-4C8C-AFDB-6162B9C76486}"/>
    <cellStyle name="Comma 2 2 2 2 2 4 2 2 2 2 3 2 2" xfId="42435" xr:uid="{9CB7FFB2-146D-4195-8CDC-989880BBC41E}"/>
    <cellStyle name="Comma 2 2 2 2 2 4 2 2 2 2 3 3" xfId="30303" xr:uid="{5B418723-919F-4210-952C-BB60B59AA7D2}"/>
    <cellStyle name="Comma 2 2 2 2 2 4 2 2 2 2 4" xfId="10083" xr:uid="{16C4E907-4F0A-4891-BD11-D8E59446824B}"/>
    <cellStyle name="Comma 2 2 2 2 2 4 2 2 2 2 4 2" xfId="22215" xr:uid="{948CBC1A-EB85-47A5-AA07-1A07FDFB83CA}"/>
    <cellStyle name="Comma 2 2 2 2 2 4 2 2 2 2 4 2 2" xfId="46479" xr:uid="{8AD909C0-0BA9-486E-9BE2-A6B22E755D47}"/>
    <cellStyle name="Comma 2 2 2 2 2 4 2 2 2 2 4 3" xfId="34347" xr:uid="{44E1B965-DE68-41D5-A2A7-7A7FADE5B946}"/>
    <cellStyle name="Comma 2 2 2 2 2 4 2 2 2 2 5" xfId="14127" xr:uid="{1969312D-0FC7-49A9-B66F-6F8382E27BBD}"/>
    <cellStyle name="Comma 2 2 2 2 2 4 2 2 2 2 5 2" xfId="38391" xr:uid="{48671D27-64B3-40CB-BBA4-3850830E0353}"/>
    <cellStyle name="Comma 2 2 2 2 2 4 2 2 2 2 6" xfId="26259" xr:uid="{32934CE2-A492-407B-BA40-BF3EA0CF9DF3}"/>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2 2 2" xfId="43446" xr:uid="{54BC5E27-9509-4E55-8F62-22115685C5F3}"/>
    <cellStyle name="Comma 2 2 2 2 2 4 2 2 2 3 2 3" xfId="31314" xr:uid="{13A5427C-E6CE-475E-BA6E-04553A4F8F4E}"/>
    <cellStyle name="Comma 2 2 2 2 2 4 2 2 2 3 3" xfId="11094" xr:uid="{AA954246-4373-46F8-BF0A-62B48CAD252F}"/>
    <cellStyle name="Comma 2 2 2 2 2 4 2 2 2 3 3 2" xfId="23226" xr:uid="{21EF7E55-D40C-4F95-A600-B172B5E968E7}"/>
    <cellStyle name="Comma 2 2 2 2 2 4 2 2 2 3 3 2 2" xfId="47490" xr:uid="{89FA4474-FF1E-4947-8DC8-52F9884B3C37}"/>
    <cellStyle name="Comma 2 2 2 2 2 4 2 2 2 3 3 3" xfId="35358" xr:uid="{1F624A8F-D9C4-4737-A82B-D4571E2FDD8A}"/>
    <cellStyle name="Comma 2 2 2 2 2 4 2 2 2 3 4" xfId="15138" xr:uid="{D4B80BF4-3FB7-4DF9-96E4-3A95AE7EBF9E}"/>
    <cellStyle name="Comma 2 2 2 2 2 4 2 2 2 3 4 2" xfId="39402" xr:uid="{1846165E-888D-4815-9ADF-38F58E62BDF1}"/>
    <cellStyle name="Comma 2 2 2 2 2 4 2 2 2 3 5" xfId="27270" xr:uid="{B350162F-AED5-4D7D-9E6D-18E82EBBC1D9}"/>
    <cellStyle name="Comma 2 2 2 2 2 4 2 2 2 4" xfId="5028" xr:uid="{C018C44C-F274-4FEA-8B58-7772ABF6BAD0}"/>
    <cellStyle name="Comma 2 2 2 2 2 4 2 2 2 4 2" xfId="17160" xr:uid="{22BED7B4-948D-44A1-BF37-4095D2755E19}"/>
    <cellStyle name="Comma 2 2 2 2 2 4 2 2 2 4 2 2" xfId="41424" xr:uid="{3E518BE3-18B6-42F2-B89C-2E92FAEEE873}"/>
    <cellStyle name="Comma 2 2 2 2 2 4 2 2 2 4 3" xfId="29292" xr:uid="{A5078168-83CD-45D1-B58F-DFE19BF978D8}"/>
    <cellStyle name="Comma 2 2 2 2 2 4 2 2 2 5" xfId="9072" xr:uid="{500B02A9-506C-4075-971A-24F0267A5367}"/>
    <cellStyle name="Comma 2 2 2 2 2 4 2 2 2 5 2" xfId="21204" xr:uid="{C6E0D49F-ABED-4D4F-9B8B-A405B2023115}"/>
    <cellStyle name="Comma 2 2 2 2 2 4 2 2 2 5 2 2" xfId="45468" xr:uid="{1D24959D-5189-4E8F-AB2A-1E62A988A90C}"/>
    <cellStyle name="Comma 2 2 2 2 2 4 2 2 2 5 3" xfId="33336" xr:uid="{0361E388-3751-41DD-AFB5-49F239BAFB28}"/>
    <cellStyle name="Comma 2 2 2 2 2 4 2 2 2 6" xfId="13116" xr:uid="{C2FA472B-D6DC-467A-B4A4-F5D8D6816CEF}"/>
    <cellStyle name="Comma 2 2 2 2 2 4 2 2 2 6 2" xfId="37380" xr:uid="{6D1E1CF8-D1C5-45EA-A537-9519D9C54D22}"/>
    <cellStyle name="Comma 2 2 2 2 2 4 2 2 2 7" xfId="25248" xr:uid="{CBCC2ECA-A4A3-44E0-A6FB-A88852E88FA7}"/>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2 2 2" xfId="43952" xr:uid="{2129E008-EAAB-4FEC-AEFB-72757B18F3BA}"/>
    <cellStyle name="Comma 2 2 2 2 2 4 2 2 3 2 2 3" xfId="31820" xr:uid="{608F46BB-826B-46D8-AB9E-90776656CAF3}"/>
    <cellStyle name="Comma 2 2 2 2 2 4 2 2 3 2 3" xfId="11600" xr:uid="{52555ADD-1C01-4D43-9245-49775E13BE2F}"/>
    <cellStyle name="Comma 2 2 2 2 2 4 2 2 3 2 3 2" xfId="23732" xr:uid="{346543E9-ECC5-4378-9489-0AD334950B06}"/>
    <cellStyle name="Comma 2 2 2 2 2 4 2 2 3 2 3 2 2" xfId="47996" xr:uid="{B71B04FF-F894-40AB-BB3C-FC98700D7DBB}"/>
    <cellStyle name="Comma 2 2 2 2 2 4 2 2 3 2 3 3" xfId="35864" xr:uid="{B2C00A0D-D59E-4992-85F1-19549AA17622}"/>
    <cellStyle name="Comma 2 2 2 2 2 4 2 2 3 2 4" xfId="15644" xr:uid="{0C13DB5A-E4D0-4B1F-8343-8B8178A86EC9}"/>
    <cellStyle name="Comma 2 2 2 2 2 4 2 2 3 2 4 2" xfId="39908" xr:uid="{58222E59-BB45-4A58-A5F3-AA3BAB85C286}"/>
    <cellStyle name="Comma 2 2 2 2 2 4 2 2 3 2 5" xfId="27776" xr:uid="{397E5ACC-077D-496E-A4C4-3B53A934E90E}"/>
    <cellStyle name="Comma 2 2 2 2 2 4 2 2 3 3" xfId="5534" xr:uid="{E8B56AD3-2CEE-4949-B74C-A72B1AB84925}"/>
    <cellStyle name="Comma 2 2 2 2 2 4 2 2 3 3 2" xfId="17666" xr:uid="{42C48FC7-AE4F-40C2-A58F-61D00619F996}"/>
    <cellStyle name="Comma 2 2 2 2 2 4 2 2 3 3 2 2" xfId="41930" xr:uid="{563ADD05-6F46-4E1B-BC11-1CB6E536FB57}"/>
    <cellStyle name="Comma 2 2 2 2 2 4 2 2 3 3 3" xfId="29798" xr:uid="{E57CCBEC-9095-4DC8-A4A5-D319C0383603}"/>
    <cellStyle name="Comma 2 2 2 2 2 4 2 2 3 4" xfId="9578" xr:uid="{91756771-FBDB-4D31-819D-BCC06AAFD7E4}"/>
    <cellStyle name="Comma 2 2 2 2 2 4 2 2 3 4 2" xfId="21710" xr:uid="{BFB9CBCB-2E4B-4A1C-A440-DFE5F04C0A8D}"/>
    <cellStyle name="Comma 2 2 2 2 2 4 2 2 3 4 2 2" xfId="45974" xr:uid="{B7B7C95E-C382-4FE4-9048-A962E9011034}"/>
    <cellStyle name="Comma 2 2 2 2 2 4 2 2 3 4 3" xfId="33842" xr:uid="{B58C94F9-355D-40F1-899E-130E7771F8C4}"/>
    <cellStyle name="Comma 2 2 2 2 2 4 2 2 3 5" xfId="13622" xr:uid="{40512BC7-5C30-4FB1-B2F9-95D53E4A4B11}"/>
    <cellStyle name="Comma 2 2 2 2 2 4 2 2 3 5 2" xfId="37886" xr:uid="{E9D1513C-98F7-4E29-910A-1985E2C52661}"/>
    <cellStyle name="Comma 2 2 2 2 2 4 2 2 3 6" xfId="25754" xr:uid="{42710F54-98B8-4E4A-8BA5-4DFC76F4B05A}"/>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2 2 2" xfId="42941" xr:uid="{D1257742-702F-47C0-810C-1FCF525C682A}"/>
    <cellStyle name="Comma 2 2 2 2 2 4 2 2 4 2 3" xfId="30809" xr:uid="{49E483EC-BF13-498F-B8C9-A2159A57E190}"/>
    <cellStyle name="Comma 2 2 2 2 2 4 2 2 4 3" xfId="10589" xr:uid="{C3C7D97A-8098-4747-824C-A604502F31CB}"/>
    <cellStyle name="Comma 2 2 2 2 2 4 2 2 4 3 2" xfId="22721" xr:uid="{37CE1FB8-D411-4A12-9FAB-457CF882568D}"/>
    <cellStyle name="Comma 2 2 2 2 2 4 2 2 4 3 2 2" xfId="46985" xr:uid="{862FBE4D-DF1D-4697-AD4B-48544B8F24BD}"/>
    <cellStyle name="Comma 2 2 2 2 2 4 2 2 4 3 3" xfId="34853" xr:uid="{7A00C249-4868-4489-9D26-1930B8494D83}"/>
    <cellStyle name="Comma 2 2 2 2 2 4 2 2 4 4" xfId="14633" xr:uid="{C6230C16-ED57-4E71-AE6B-A780916AA47F}"/>
    <cellStyle name="Comma 2 2 2 2 2 4 2 2 4 4 2" xfId="38897" xr:uid="{7E8975CF-5EED-4CA8-9082-A96412B61BEB}"/>
    <cellStyle name="Comma 2 2 2 2 2 4 2 2 4 5" xfId="26765" xr:uid="{C1D3C3F9-2F63-4794-86A7-11F6D6A67C75}"/>
    <cellStyle name="Comma 2 2 2 2 2 4 2 2 5" xfId="4523" xr:uid="{E9E43D61-98EF-4710-A6A0-FB238C2F1DC6}"/>
    <cellStyle name="Comma 2 2 2 2 2 4 2 2 5 2" xfId="16655" xr:uid="{FA93EB44-5A1E-4CD4-B292-8C0435C26662}"/>
    <cellStyle name="Comma 2 2 2 2 2 4 2 2 5 2 2" xfId="40919" xr:uid="{5A655FA8-409C-465F-86BE-EC0060DB6A1E}"/>
    <cellStyle name="Comma 2 2 2 2 2 4 2 2 5 3" xfId="28787" xr:uid="{AFC77732-5B87-480C-89AC-0FC72BCB9EB9}"/>
    <cellStyle name="Comma 2 2 2 2 2 4 2 2 6" xfId="8567" xr:uid="{2B4E64D5-BED6-4917-98D5-59CF5F505C02}"/>
    <cellStyle name="Comma 2 2 2 2 2 4 2 2 6 2" xfId="20699" xr:uid="{FEE051A4-006F-4EE7-8605-F867FCBBD02F}"/>
    <cellStyle name="Comma 2 2 2 2 2 4 2 2 6 2 2" xfId="44963" xr:uid="{9B4E29B6-54CB-467C-A53A-6D601067A105}"/>
    <cellStyle name="Comma 2 2 2 2 2 4 2 2 6 3" xfId="32831" xr:uid="{1982079D-D788-42FA-A907-6963A7AF9219}"/>
    <cellStyle name="Comma 2 2 2 2 2 4 2 2 7" xfId="12611" xr:uid="{196CEC50-7275-4A30-B1F7-DC9A6E86BBA4}"/>
    <cellStyle name="Comma 2 2 2 2 2 4 2 2 7 2" xfId="36875" xr:uid="{9C9896D3-C8E5-4F4C-BEA0-B0418788B375}"/>
    <cellStyle name="Comma 2 2 2 2 2 4 2 2 8" xfId="24743" xr:uid="{E1A08C29-8F2D-4DBB-969D-EE499A1D66D3}"/>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2 2 2" xfId="44204" xr:uid="{6B6D15B1-86BE-4575-9255-C5F2C22CE74E}"/>
    <cellStyle name="Comma 2 2 2 2 2 4 2 3 2 2 2 3" xfId="32072" xr:uid="{F5ED0727-6C02-4F47-93AE-7029054B3EF2}"/>
    <cellStyle name="Comma 2 2 2 2 2 4 2 3 2 2 3" xfId="11852" xr:uid="{ECEC9110-F77F-464A-9E70-8D7709292CF5}"/>
    <cellStyle name="Comma 2 2 2 2 2 4 2 3 2 2 3 2" xfId="23984" xr:uid="{0E4F0465-2715-4C4D-9858-28C46772FBEF}"/>
    <cellStyle name="Comma 2 2 2 2 2 4 2 3 2 2 3 2 2" xfId="48248" xr:uid="{B3083C48-8486-4EE1-82DE-097AEAFEF2D9}"/>
    <cellStyle name="Comma 2 2 2 2 2 4 2 3 2 2 3 3" xfId="36116" xr:uid="{B186D873-92A3-4F2F-B5A2-A9C69EDBBCA2}"/>
    <cellStyle name="Comma 2 2 2 2 2 4 2 3 2 2 4" xfId="15896" xr:uid="{A09D7333-B26E-4581-9E82-118883C860A9}"/>
    <cellStyle name="Comma 2 2 2 2 2 4 2 3 2 2 4 2" xfId="40160" xr:uid="{42470975-4305-4A1B-A7E4-24951D934B6D}"/>
    <cellStyle name="Comma 2 2 2 2 2 4 2 3 2 2 5" xfId="28028" xr:uid="{B3C0D8C7-F6F7-480C-8FED-BDA2F8D5C4EF}"/>
    <cellStyle name="Comma 2 2 2 2 2 4 2 3 2 3" xfId="5786" xr:uid="{DC75F0A6-9D5A-4933-A682-3FF2D49EA6A1}"/>
    <cellStyle name="Comma 2 2 2 2 2 4 2 3 2 3 2" xfId="17918" xr:uid="{10C9FFFB-8BF9-4F07-8266-4B2EE53063A9}"/>
    <cellStyle name="Comma 2 2 2 2 2 4 2 3 2 3 2 2" xfId="42182" xr:uid="{445AC404-82B1-4723-9F4E-74C8DEEC370F}"/>
    <cellStyle name="Comma 2 2 2 2 2 4 2 3 2 3 3" xfId="30050" xr:uid="{AACE6076-7B3C-40EF-8CFA-7BA958181EC7}"/>
    <cellStyle name="Comma 2 2 2 2 2 4 2 3 2 4" xfId="9830" xr:uid="{144676D8-47C1-4BE6-B07F-4DE60A47A2D0}"/>
    <cellStyle name="Comma 2 2 2 2 2 4 2 3 2 4 2" xfId="21962" xr:uid="{69BB1DEA-CE2B-4563-9C34-1DC4A7D1CD4B}"/>
    <cellStyle name="Comma 2 2 2 2 2 4 2 3 2 4 2 2" xfId="46226" xr:uid="{5CDA93BC-A19E-4DD3-AF36-8D301D85E86A}"/>
    <cellStyle name="Comma 2 2 2 2 2 4 2 3 2 4 3" xfId="34094" xr:uid="{C7F5B4A6-7352-40E0-8DC4-8EC75BF04D7B}"/>
    <cellStyle name="Comma 2 2 2 2 2 4 2 3 2 5" xfId="13874" xr:uid="{614946C8-43CD-42EA-8B83-D738EEC320EF}"/>
    <cellStyle name="Comma 2 2 2 2 2 4 2 3 2 5 2" xfId="38138" xr:uid="{9FE65FA5-2C24-41A8-A68D-199E434F5893}"/>
    <cellStyle name="Comma 2 2 2 2 2 4 2 3 2 6" xfId="26006" xr:uid="{69C24F00-9443-40D0-967B-03512BB1B44C}"/>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2 2 2" xfId="43193" xr:uid="{FD62D7A1-E5B8-4BA1-9C2C-663F0BAB7BE4}"/>
    <cellStyle name="Comma 2 2 2 2 2 4 2 3 3 2 3" xfId="31061" xr:uid="{4F982F75-96CC-4E9D-A18D-EAD9B8009F69}"/>
    <cellStyle name="Comma 2 2 2 2 2 4 2 3 3 3" xfId="10841" xr:uid="{ADBC338A-E3B9-47DE-9341-9DE71D6A3CB8}"/>
    <cellStyle name="Comma 2 2 2 2 2 4 2 3 3 3 2" xfId="22973" xr:uid="{85E55748-6370-4D6B-83B7-BC738AF3D618}"/>
    <cellStyle name="Comma 2 2 2 2 2 4 2 3 3 3 2 2" xfId="47237" xr:uid="{AB4B11F1-78D6-4B54-BB4E-0E3AEFF5AAB6}"/>
    <cellStyle name="Comma 2 2 2 2 2 4 2 3 3 3 3" xfId="35105" xr:uid="{EEFE5994-16CA-4DB8-ADC0-35F704E977AC}"/>
    <cellStyle name="Comma 2 2 2 2 2 4 2 3 3 4" xfId="14885" xr:uid="{949D17C3-74F1-4BB0-841C-57C0B6EB68C6}"/>
    <cellStyle name="Comma 2 2 2 2 2 4 2 3 3 4 2" xfId="39149" xr:uid="{7B371AFF-C0DE-4E04-8A5C-8BEC94DACF35}"/>
    <cellStyle name="Comma 2 2 2 2 2 4 2 3 3 5" xfId="27017" xr:uid="{694CA493-98AC-4C9C-97F0-36FA1A8B9A8C}"/>
    <cellStyle name="Comma 2 2 2 2 2 4 2 3 4" xfId="4775" xr:uid="{7CDEE213-BEDC-4587-AE9A-5B71DAA8E7CF}"/>
    <cellStyle name="Comma 2 2 2 2 2 4 2 3 4 2" xfId="16907" xr:uid="{0A8AD6EF-FF20-42A3-BC50-5C7870E1B2E5}"/>
    <cellStyle name="Comma 2 2 2 2 2 4 2 3 4 2 2" xfId="41171" xr:uid="{648ACCBF-6A69-4579-98EF-2601D97EB22A}"/>
    <cellStyle name="Comma 2 2 2 2 2 4 2 3 4 3" xfId="29039" xr:uid="{D395A1F6-4150-4B01-AC33-C577F711A7C5}"/>
    <cellStyle name="Comma 2 2 2 2 2 4 2 3 5" xfId="8819" xr:uid="{6565FABE-CB43-4310-9CAB-0A0C342CD0B0}"/>
    <cellStyle name="Comma 2 2 2 2 2 4 2 3 5 2" xfId="20951" xr:uid="{DB1FB272-DFE4-404B-A2FF-FF8BC3779994}"/>
    <cellStyle name="Comma 2 2 2 2 2 4 2 3 5 2 2" xfId="45215" xr:uid="{49AB6050-9CA3-4A34-9B40-326533F749B1}"/>
    <cellStyle name="Comma 2 2 2 2 2 4 2 3 5 3" xfId="33083" xr:uid="{96FBC63D-D855-45D8-B6AE-20DB05690FDC}"/>
    <cellStyle name="Comma 2 2 2 2 2 4 2 3 6" xfId="12863" xr:uid="{31B2F360-2A42-4758-B707-4964A8B3CED4}"/>
    <cellStyle name="Comma 2 2 2 2 2 4 2 3 6 2" xfId="37127" xr:uid="{537F19D1-CB2C-42A4-88A8-46E8416CE4FC}"/>
    <cellStyle name="Comma 2 2 2 2 2 4 2 3 7" xfId="24995" xr:uid="{C5CC1C2B-9B87-42C6-80CE-990CF7E6A94C}"/>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2 2 2" xfId="43699" xr:uid="{50C2B58A-DA76-4DFD-8ABD-C256963067ED}"/>
    <cellStyle name="Comma 2 2 2 2 2 4 2 4 2 2 3" xfId="31567" xr:uid="{6A87BC14-E0CB-46DC-92DA-89CFFBEA18DB}"/>
    <cellStyle name="Comma 2 2 2 2 2 4 2 4 2 3" xfId="11347" xr:uid="{EF1BCDEE-3009-40EE-A684-A76D200B941B}"/>
    <cellStyle name="Comma 2 2 2 2 2 4 2 4 2 3 2" xfId="23479" xr:uid="{DF7CA224-203F-46A0-8B90-AC0917BA066F}"/>
    <cellStyle name="Comma 2 2 2 2 2 4 2 4 2 3 2 2" xfId="47743" xr:uid="{19A40AA1-0547-4185-A504-0E52B2BE6A5D}"/>
    <cellStyle name="Comma 2 2 2 2 2 4 2 4 2 3 3" xfId="35611" xr:uid="{1369646C-978C-4295-87AE-26593B2CE8EB}"/>
    <cellStyle name="Comma 2 2 2 2 2 4 2 4 2 4" xfId="15391" xr:uid="{4BF6C08B-5B39-478A-82C0-81343217CE73}"/>
    <cellStyle name="Comma 2 2 2 2 2 4 2 4 2 4 2" xfId="39655" xr:uid="{EC89C55B-591A-4019-94A8-B8B9702BC26B}"/>
    <cellStyle name="Comma 2 2 2 2 2 4 2 4 2 5" xfId="27523" xr:uid="{B7B2DEAB-437B-42AB-A152-94F6EE78B4E6}"/>
    <cellStyle name="Comma 2 2 2 2 2 4 2 4 3" xfId="5281" xr:uid="{BBEB75BD-9DE4-4DC1-8805-1A5545A9756B}"/>
    <cellStyle name="Comma 2 2 2 2 2 4 2 4 3 2" xfId="17413" xr:uid="{A2731430-5777-489F-BD00-FD55D3728478}"/>
    <cellStyle name="Comma 2 2 2 2 2 4 2 4 3 2 2" xfId="41677" xr:uid="{3554AAA4-0180-46C9-AC07-D38D9EC71631}"/>
    <cellStyle name="Comma 2 2 2 2 2 4 2 4 3 3" xfId="29545" xr:uid="{57C2E1FF-779A-4274-B434-776129A977D4}"/>
    <cellStyle name="Comma 2 2 2 2 2 4 2 4 4" xfId="9325" xr:uid="{52299178-8F08-4ACE-ADA8-038E70712C6B}"/>
    <cellStyle name="Comma 2 2 2 2 2 4 2 4 4 2" xfId="21457" xr:uid="{FA39273B-474C-4D8F-A205-7242ABA38DCC}"/>
    <cellStyle name="Comma 2 2 2 2 2 4 2 4 4 2 2" xfId="45721" xr:uid="{D536EAF4-4838-4E54-8FEA-A29AAB88A0F5}"/>
    <cellStyle name="Comma 2 2 2 2 2 4 2 4 4 3" xfId="33589" xr:uid="{AF22667A-2396-4481-AE20-DAB2CB989973}"/>
    <cellStyle name="Comma 2 2 2 2 2 4 2 4 5" xfId="13369" xr:uid="{D703F70A-62C0-42BC-A91B-7FEA6AF670DA}"/>
    <cellStyle name="Comma 2 2 2 2 2 4 2 4 5 2" xfId="37633" xr:uid="{285DCB6A-64CB-492C-B25B-8E40B52BC335}"/>
    <cellStyle name="Comma 2 2 2 2 2 4 2 4 6" xfId="25501" xr:uid="{70394DE3-C6F2-4D48-8ED8-737430A2F85E}"/>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2 2 2" xfId="42688" xr:uid="{C181E859-6C11-45A8-BDE2-9DCF587FA7F5}"/>
    <cellStyle name="Comma 2 2 2 2 2 4 2 5 2 3" xfId="30556" xr:uid="{26F3E8B8-DEA9-478B-B34C-BC9F1A619E14}"/>
    <cellStyle name="Comma 2 2 2 2 2 4 2 5 3" xfId="10336" xr:uid="{F954D9EF-0A79-4D20-BB4B-4D70DC348E71}"/>
    <cellStyle name="Comma 2 2 2 2 2 4 2 5 3 2" xfId="22468" xr:uid="{B7CD22FD-829E-4819-A1D2-44C19AADF768}"/>
    <cellStyle name="Comma 2 2 2 2 2 4 2 5 3 2 2" xfId="46732" xr:uid="{00E45F13-5A33-4A15-B0A9-B4AEBCA91AAF}"/>
    <cellStyle name="Comma 2 2 2 2 2 4 2 5 3 3" xfId="34600" xr:uid="{97AEFCB3-0B8F-46B4-9FCC-6F69DDA36A8D}"/>
    <cellStyle name="Comma 2 2 2 2 2 4 2 5 4" xfId="14380" xr:uid="{978C88A1-01B2-41B2-ACE8-1D1C12F15D5F}"/>
    <cellStyle name="Comma 2 2 2 2 2 4 2 5 4 2" xfId="38644" xr:uid="{9E90E2EB-2A39-4F90-AD7D-E970C8B2FA24}"/>
    <cellStyle name="Comma 2 2 2 2 2 4 2 5 5" xfId="26512" xr:uid="{999A2E89-3B56-4336-9B62-0EB246C68255}"/>
    <cellStyle name="Comma 2 2 2 2 2 4 2 6" xfId="4270" xr:uid="{4E126E53-FAD2-4138-BFCC-B553B3F73FB0}"/>
    <cellStyle name="Comma 2 2 2 2 2 4 2 6 2" xfId="16402" xr:uid="{8F5479B6-7874-4EED-A6CF-970171DF6EFE}"/>
    <cellStyle name="Comma 2 2 2 2 2 4 2 6 2 2" xfId="40666" xr:uid="{F200626E-0AF1-4AAC-9667-84876494BCAA}"/>
    <cellStyle name="Comma 2 2 2 2 2 4 2 6 3" xfId="28534" xr:uid="{4519F8E3-44A9-47B0-9ABB-51FFC029E51F}"/>
    <cellStyle name="Comma 2 2 2 2 2 4 2 7" xfId="8314" xr:uid="{1BD54408-727C-44E8-967D-2B7BC603C3F8}"/>
    <cellStyle name="Comma 2 2 2 2 2 4 2 7 2" xfId="20446" xr:uid="{EBE3AEED-6A3B-46E0-BBB2-805CEE84B31E}"/>
    <cellStyle name="Comma 2 2 2 2 2 4 2 7 2 2" xfId="44710" xr:uid="{DCB6C3B1-9325-4D19-A3E0-0EB58B267F02}"/>
    <cellStyle name="Comma 2 2 2 2 2 4 2 7 3" xfId="32578" xr:uid="{2DB2D93F-0072-4A77-A934-63B1AFCC2429}"/>
    <cellStyle name="Comma 2 2 2 2 2 4 2 8" xfId="12358" xr:uid="{BC37EFC0-88BE-41FB-A404-71BC1F6C2B82}"/>
    <cellStyle name="Comma 2 2 2 2 2 4 2 8 2" xfId="36622" xr:uid="{7D2E0516-2E64-42C9-BC1D-B30749AF669E}"/>
    <cellStyle name="Comma 2 2 2 2 2 4 2 9" xfId="24490" xr:uid="{4BC4283D-AAC3-4643-90DA-FC97873FC0C5}"/>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2 2 2" xfId="44331" xr:uid="{54543759-FAEF-4188-AA70-4BA0463A6523}"/>
    <cellStyle name="Comma 2 2 2 2 2 4 3 2 2 2 2 3" xfId="32199" xr:uid="{2CD7CC43-48E7-4EC1-A65A-244FE469D344}"/>
    <cellStyle name="Comma 2 2 2 2 2 4 3 2 2 2 3" xfId="11979" xr:uid="{3BC0AE6D-50D0-4EAF-8E50-36392AE96A5A}"/>
    <cellStyle name="Comma 2 2 2 2 2 4 3 2 2 2 3 2" xfId="24111" xr:uid="{17BDF068-BAFF-4C0E-849B-A5C3F8327CAD}"/>
    <cellStyle name="Comma 2 2 2 2 2 4 3 2 2 2 3 2 2" xfId="48375" xr:uid="{817CD2AC-FEE7-42BC-B16D-B21DEA8CD22D}"/>
    <cellStyle name="Comma 2 2 2 2 2 4 3 2 2 2 3 3" xfId="36243" xr:uid="{66E2AD3A-6616-4312-9978-6D7DDF8A4EB0}"/>
    <cellStyle name="Comma 2 2 2 2 2 4 3 2 2 2 4" xfId="16023" xr:uid="{5302D265-423B-4D15-8D2D-6BE64FC1D74C}"/>
    <cellStyle name="Comma 2 2 2 2 2 4 3 2 2 2 4 2" xfId="40287" xr:uid="{E106D54B-DFB9-49A9-87FB-5ED1CFCBD4D2}"/>
    <cellStyle name="Comma 2 2 2 2 2 4 3 2 2 2 5" xfId="28155" xr:uid="{F7403D04-CDA2-4B1C-BEE4-AB4AC2286F02}"/>
    <cellStyle name="Comma 2 2 2 2 2 4 3 2 2 3" xfId="5913" xr:uid="{A0A7766E-6251-414A-B021-A21E83A31EB0}"/>
    <cellStyle name="Comma 2 2 2 2 2 4 3 2 2 3 2" xfId="18045" xr:uid="{51228D40-D7F6-49BE-B98B-6D1BE7556240}"/>
    <cellStyle name="Comma 2 2 2 2 2 4 3 2 2 3 2 2" xfId="42309" xr:uid="{0E3094C3-FD50-4640-B55B-C0D2026D464D}"/>
    <cellStyle name="Comma 2 2 2 2 2 4 3 2 2 3 3" xfId="30177" xr:uid="{AFED8B93-8845-4CCA-A430-5ABA4FE71670}"/>
    <cellStyle name="Comma 2 2 2 2 2 4 3 2 2 4" xfId="9957" xr:uid="{8B04F01E-6C84-4871-AEED-0AFF8422C7E7}"/>
    <cellStyle name="Comma 2 2 2 2 2 4 3 2 2 4 2" xfId="22089" xr:uid="{041BA7DB-8E62-4C55-832E-2A36AD118706}"/>
    <cellStyle name="Comma 2 2 2 2 2 4 3 2 2 4 2 2" xfId="46353" xr:uid="{B97C07EE-5AD2-431F-B335-A73CFBA6B35D}"/>
    <cellStyle name="Comma 2 2 2 2 2 4 3 2 2 4 3" xfId="34221" xr:uid="{76C8B799-8AFE-4E75-AE23-92F5FDE82DC7}"/>
    <cellStyle name="Comma 2 2 2 2 2 4 3 2 2 5" xfId="14001" xr:uid="{0D47720C-02BC-4969-B28C-FC1E9E7E4F96}"/>
    <cellStyle name="Comma 2 2 2 2 2 4 3 2 2 5 2" xfId="38265" xr:uid="{2C616F80-8430-4874-B1BE-07701FFBD24B}"/>
    <cellStyle name="Comma 2 2 2 2 2 4 3 2 2 6" xfId="26133" xr:uid="{A1577B3D-CA70-4B94-806D-6D75A294451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2 2 2" xfId="43320" xr:uid="{2BF288A3-150C-4DF7-89FA-79C50810F0DD}"/>
    <cellStyle name="Comma 2 2 2 2 2 4 3 2 3 2 3" xfId="31188" xr:uid="{01A312C5-8CA4-4881-9B94-A741E05A7A15}"/>
    <cellStyle name="Comma 2 2 2 2 2 4 3 2 3 3" xfId="10968" xr:uid="{103ED9A9-6C20-40A0-80D9-B247DA5EF389}"/>
    <cellStyle name="Comma 2 2 2 2 2 4 3 2 3 3 2" xfId="23100" xr:uid="{099B3170-CE79-485C-A703-70AF30730006}"/>
    <cellStyle name="Comma 2 2 2 2 2 4 3 2 3 3 2 2" xfId="47364" xr:uid="{CF63E139-E19E-451B-894B-79035F26785C}"/>
    <cellStyle name="Comma 2 2 2 2 2 4 3 2 3 3 3" xfId="35232" xr:uid="{DF64F710-30B3-416C-B0CE-E2C5203A2C30}"/>
    <cellStyle name="Comma 2 2 2 2 2 4 3 2 3 4" xfId="15012" xr:uid="{3CD5F70C-F6F3-4558-B4A2-C8F95593DF3B}"/>
    <cellStyle name="Comma 2 2 2 2 2 4 3 2 3 4 2" xfId="39276" xr:uid="{8F8C8087-DF78-4326-8CFC-EBFDBC8522F0}"/>
    <cellStyle name="Comma 2 2 2 2 2 4 3 2 3 5" xfId="27144" xr:uid="{01DB4976-60DB-4E72-931F-551EEE621407}"/>
    <cellStyle name="Comma 2 2 2 2 2 4 3 2 4" xfId="4902" xr:uid="{BF7917EF-4F31-435D-83B7-F8C4E94C20DE}"/>
    <cellStyle name="Comma 2 2 2 2 2 4 3 2 4 2" xfId="17034" xr:uid="{0FFB45FE-50E2-4365-BD8A-593285A3437C}"/>
    <cellStyle name="Comma 2 2 2 2 2 4 3 2 4 2 2" xfId="41298" xr:uid="{A86BD03D-A5D8-47F6-BDCC-9873209EA965}"/>
    <cellStyle name="Comma 2 2 2 2 2 4 3 2 4 3" xfId="29166" xr:uid="{2018F002-0055-4CAC-99B2-6E96A6A0335E}"/>
    <cellStyle name="Comma 2 2 2 2 2 4 3 2 5" xfId="8946" xr:uid="{E831E9D3-D4BE-4D36-9CD3-19EA7FA38683}"/>
    <cellStyle name="Comma 2 2 2 2 2 4 3 2 5 2" xfId="21078" xr:uid="{062FBF02-46F9-45CC-A240-5B9957FDC9E5}"/>
    <cellStyle name="Comma 2 2 2 2 2 4 3 2 5 2 2" xfId="45342" xr:uid="{2B93C12B-5FCB-4CC5-ACEA-9E7296BD3C74}"/>
    <cellStyle name="Comma 2 2 2 2 2 4 3 2 5 3" xfId="33210" xr:uid="{1B1107DD-4928-4FD8-9D3A-91F043B315EC}"/>
    <cellStyle name="Comma 2 2 2 2 2 4 3 2 6" xfId="12990" xr:uid="{D23AC49D-C7C3-43A1-8EF8-E05515731079}"/>
    <cellStyle name="Comma 2 2 2 2 2 4 3 2 6 2" xfId="37254" xr:uid="{0834E77D-F5C7-480C-85D7-6EDADB63BBF7}"/>
    <cellStyle name="Comma 2 2 2 2 2 4 3 2 7" xfId="25122" xr:uid="{E72D8067-1630-4DA9-80EC-39C54AD39E3F}"/>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2 2 2" xfId="43826" xr:uid="{7A9A71EF-3626-42E2-92E3-E728745A7142}"/>
    <cellStyle name="Comma 2 2 2 2 2 4 3 3 2 2 3" xfId="31694" xr:uid="{F30A7E43-BBB9-4BF3-90BF-83B658D9A631}"/>
    <cellStyle name="Comma 2 2 2 2 2 4 3 3 2 3" xfId="11474" xr:uid="{372E0670-8048-4D7E-A002-97FC9B95438C}"/>
    <cellStyle name="Comma 2 2 2 2 2 4 3 3 2 3 2" xfId="23606" xr:uid="{D1E75F19-67E3-4F41-817C-F93DD90304B4}"/>
    <cellStyle name="Comma 2 2 2 2 2 4 3 3 2 3 2 2" xfId="47870" xr:uid="{1C0398A3-D1D0-4173-A41E-E19DB2EE5191}"/>
    <cellStyle name="Comma 2 2 2 2 2 4 3 3 2 3 3" xfId="35738" xr:uid="{69233F0E-F8AA-4928-A7F3-2109767E6430}"/>
    <cellStyle name="Comma 2 2 2 2 2 4 3 3 2 4" xfId="15518" xr:uid="{12B5E5AB-E60A-44F1-9E08-3DAF82CDC552}"/>
    <cellStyle name="Comma 2 2 2 2 2 4 3 3 2 4 2" xfId="39782" xr:uid="{7302C92A-9377-49B8-AE19-317E238C0F3D}"/>
    <cellStyle name="Comma 2 2 2 2 2 4 3 3 2 5" xfId="27650" xr:uid="{25ED3D6C-C16A-4843-A419-15A17AAF6C9C}"/>
    <cellStyle name="Comma 2 2 2 2 2 4 3 3 3" xfId="5408" xr:uid="{4BC180D2-00F0-4C3C-B541-DF97A4367C76}"/>
    <cellStyle name="Comma 2 2 2 2 2 4 3 3 3 2" xfId="17540" xr:uid="{66396264-D672-4711-A8F2-A86987AD978B}"/>
    <cellStyle name="Comma 2 2 2 2 2 4 3 3 3 2 2" xfId="41804" xr:uid="{22210E1E-C7E3-4737-8D50-4D1137BB0538}"/>
    <cellStyle name="Comma 2 2 2 2 2 4 3 3 3 3" xfId="29672" xr:uid="{7299D9E3-CC80-4ECE-BCF0-59F361E11532}"/>
    <cellStyle name="Comma 2 2 2 2 2 4 3 3 4" xfId="9452" xr:uid="{1CF4FB2B-8E09-4FD6-A431-E57A1DDBD856}"/>
    <cellStyle name="Comma 2 2 2 2 2 4 3 3 4 2" xfId="21584" xr:uid="{A51DEF1C-1B81-4478-8764-676F93103A8B}"/>
    <cellStyle name="Comma 2 2 2 2 2 4 3 3 4 2 2" xfId="45848" xr:uid="{47E0C24A-5646-4635-8628-E83A6FDF45DB}"/>
    <cellStyle name="Comma 2 2 2 2 2 4 3 3 4 3" xfId="33716" xr:uid="{8397E81B-0905-44FE-B35D-772DA63AB11A}"/>
    <cellStyle name="Comma 2 2 2 2 2 4 3 3 5" xfId="13496" xr:uid="{E7753D74-6EEA-45D0-935A-84F806905397}"/>
    <cellStyle name="Comma 2 2 2 2 2 4 3 3 5 2" xfId="37760" xr:uid="{E22D3D85-92FA-4A51-9A23-F11FE2994033}"/>
    <cellStyle name="Comma 2 2 2 2 2 4 3 3 6" xfId="25628" xr:uid="{AD7A8245-BAEF-4C42-9677-EB94C6CC63F4}"/>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2 2 2" xfId="42815" xr:uid="{ADC227AF-2A79-4DA7-9D74-F4028908DAC3}"/>
    <cellStyle name="Comma 2 2 2 2 2 4 3 4 2 3" xfId="30683" xr:uid="{B567A509-E2AB-421E-B9A1-7D9AE075732A}"/>
    <cellStyle name="Comma 2 2 2 2 2 4 3 4 3" xfId="10463" xr:uid="{4963D1C6-EE17-46A8-BFBC-1DB90986F149}"/>
    <cellStyle name="Comma 2 2 2 2 2 4 3 4 3 2" xfId="22595" xr:uid="{E5556AF0-B2CF-4850-9CDE-D74D3066D780}"/>
    <cellStyle name="Comma 2 2 2 2 2 4 3 4 3 2 2" xfId="46859" xr:uid="{2CF83297-4D7F-4AE4-A617-C1B2B90713C8}"/>
    <cellStyle name="Comma 2 2 2 2 2 4 3 4 3 3" xfId="34727" xr:uid="{484908B7-0496-4B73-9782-D685E2ABCF85}"/>
    <cellStyle name="Comma 2 2 2 2 2 4 3 4 4" xfId="14507" xr:uid="{203DFCFA-DE75-444B-9EA9-B393AB4733E9}"/>
    <cellStyle name="Comma 2 2 2 2 2 4 3 4 4 2" xfId="38771" xr:uid="{0F16A6A3-50A4-433B-847B-97F83B3CD087}"/>
    <cellStyle name="Comma 2 2 2 2 2 4 3 4 5" xfId="26639" xr:uid="{28035A6E-C988-45C5-BD55-986D6F1E1ED2}"/>
    <cellStyle name="Comma 2 2 2 2 2 4 3 5" xfId="4397" xr:uid="{CB3E8B3C-9315-4590-B4BB-8F9CDD19E747}"/>
    <cellStyle name="Comma 2 2 2 2 2 4 3 5 2" xfId="16529" xr:uid="{3AD54FD2-BE1E-4A62-A4C1-5FC2C27CD6B1}"/>
    <cellStyle name="Comma 2 2 2 2 2 4 3 5 2 2" xfId="40793" xr:uid="{1D9C8625-64D2-4D9C-848B-FAC281510163}"/>
    <cellStyle name="Comma 2 2 2 2 2 4 3 5 3" xfId="28661" xr:uid="{512A177A-31EF-4774-AE25-9BA33688D60F}"/>
    <cellStyle name="Comma 2 2 2 2 2 4 3 6" xfId="8441" xr:uid="{469FCA8F-F866-4742-9018-587BC1393C38}"/>
    <cellStyle name="Comma 2 2 2 2 2 4 3 6 2" xfId="20573" xr:uid="{C8970330-F4D3-4891-AD82-013ABB16FAB2}"/>
    <cellStyle name="Comma 2 2 2 2 2 4 3 6 2 2" xfId="44837" xr:uid="{0DEDA206-B8BD-45E0-B2D1-BDE4EA348BA3}"/>
    <cellStyle name="Comma 2 2 2 2 2 4 3 6 3" xfId="32705" xr:uid="{72A0E4B2-BB7E-41DE-AAF2-B2CBABBA8DFC}"/>
    <cellStyle name="Comma 2 2 2 2 2 4 3 7" xfId="12485" xr:uid="{70728B57-F685-4FF8-ACD2-AC7175017D34}"/>
    <cellStyle name="Comma 2 2 2 2 2 4 3 7 2" xfId="36749" xr:uid="{9D84D22B-E1C5-47FE-ACD3-AC040E634894}"/>
    <cellStyle name="Comma 2 2 2 2 2 4 3 8" xfId="24617" xr:uid="{CD312EB1-DF16-4CC7-A2A9-3602A111B9F2}"/>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2 2 2" xfId="44078" xr:uid="{89EE95BF-1164-4399-87B8-C3BA01B43C44}"/>
    <cellStyle name="Comma 2 2 2 2 2 4 4 2 2 2 3" xfId="31946" xr:uid="{50BB6E16-B3F4-4D99-9816-6210351A544F}"/>
    <cellStyle name="Comma 2 2 2 2 2 4 4 2 2 3" xfId="11726" xr:uid="{64AAD343-CCCC-4BB2-9976-610E9E948679}"/>
    <cellStyle name="Comma 2 2 2 2 2 4 4 2 2 3 2" xfId="23858" xr:uid="{F7F38557-6C56-4073-BDCE-E9F96520D9DA}"/>
    <cellStyle name="Comma 2 2 2 2 2 4 4 2 2 3 2 2" xfId="48122" xr:uid="{D631F203-6B26-40C6-8189-1202787FAB25}"/>
    <cellStyle name="Comma 2 2 2 2 2 4 4 2 2 3 3" xfId="35990" xr:uid="{E5727FCB-A326-430C-BAF1-F9E1167EC34F}"/>
    <cellStyle name="Comma 2 2 2 2 2 4 4 2 2 4" xfId="15770" xr:uid="{3D30570F-EA05-4375-A425-82A9010781FB}"/>
    <cellStyle name="Comma 2 2 2 2 2 4 4 2 2 4 2" xfId="40034" xr:uid="{0065E9D8-2CEE-44E2-8D0A-D538070D43A4}"/>
    <cellStyle name="Comma 2 2 2 2 2 4 4 2 2 5" xfId="27902" xr:uid="{8447B617-7274-4FD3-8EAF-3FB28224D800}"/>
    <cellStyle name="Comma 2 2 2 2 2 4 4 2 3" xfId="5660" xr:uid="{0FE8EF0E-1E10-4D48-BA55-DFBFF87A3E31}"/>
    <cellStyle name="Comma 2 2 2 2 2 4 4 2 3 2" xfId="17792" xr:uid="{DCC8D6B9-3207-45BC-8853-2A3D90872C11}"/>
    <cellStyle name="Comma 2 2 2 2 2 4 4 2 3 2 2" xfId="42056" xr:uid="{DF6F4A83-E434-43BA-916A-460534087CB7}"/>
    <cellStyle name="Comma 2 2 2 2 2 4 4 2 3 3" xfId="29924" xr:uid="{59EA19D7-8CB5-4968-928E-04F8D0068197}"/>
    <cellStyle name="Comma 2 2 2 2 2 4 4 2 4" xfId="9704" xr:uid="{A418284B-243F-48B1-862E-13A6B6A809C5}"/>
    <cellStyle name="Comma 2 2 2 2 2 4 4 2 4 2" xfId="21836" xr:uid="{04E3EB76-4056-4549-AD4E-C8A7352E79A6}"/>
    <cellStyle name="Comma 2 2 2 2 2 4 4 2 4 2 2" xfId="46100" xr:uid="{B0D1E339-6058-4C51-8E61-3AF9B93C3B2A}"/>
    <cellStyle name="Comma 2 2 2 2 2 4 4 2 4 3" xfId="33968" xr:uid="{FC0658FF-A7CF-489D-91AA-1AB184C0A5A1}"/>
    <cellStyle name="Comma 2 2 2 2 2 4 4 2 5" xfId="13748" xr:uid="{1EB36576-9ED4-44B9-9F52-6FE33B78EA7E}"/>
    <cellStyle name="Comma 2 2 2 2 2 4 4 2 5 2" xfId="38012" xr:uid="{47625E5F-5D7A-4ABF-80BB-0CADAA581D18}"/>
    <cellStyle name="Comma 2 2 2 2 2 4 4 2 6" xfId="25880" xr:uid="{0B50AD12-4EED-44D3-A840-FFD4221C1B66}"/>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2 2 2" xfId="43067" xr:uid="{D4A67F69-B4D9-4886-A20C-4360678123DF}"/>
    <cellStyle name="Comma 2 2 2 2 2 4 4 3 2 3" xfId="30935" xr:uid="{FB235504-FFDD-47AE-A08D-55201EC5A3A5}"/>
    <cellStyle name="Comma 2 2 2 2 2 4 4 3 3" xfId="10715" xr:uid="{B4DD4987-0206-4F85-8B55-2D0E944123CB}"/>
    <cellStyle name="Comma 2 2 2 2 2 4 4 3 3 2" xfId="22847" xr:uid="{6C7DBF45-1B75-452F-933E-FA6BE895D8EE}"/>
    <cellStyle name="Comma 2 2 2 2 2 4 4 3 3 2 2" xfId="47111" xr:uid="{4D7AEC66-5951-45A2-B95F-7C5819205F6C}"/>
    <cellStyle name="Comma 2 2 2 2 2 4 4 3 3 3" xfId="34979" xr:uid="{EB724187-5794-4FBD-87AF-1BFDCE92DB5E}"/>
    <cellStyle name="Comma 2 2 2 2 2 4 4 3 4" xfId="14759" xr:uid="{D19DFD71-3009-4105-BAF5-557B7CD246C0}"/>
    <cellStyle name="Comma 2 2 2 2 2 4 4 3 4 2" xfId="39023" xr:uid="{2D98F7B1-845F-4CD8-BBC3-CF6B32D1873C}"/>
    <cellStyle name="Comma 2 2 2 2 2 4 4 3 5" xfId="26891" xr:uid="{57D5BF71-C0F2-4A41-912D-D2DF7657C7D7}"/>
    <cellStyle name="Comma 2 2 2 2 2 4 4 4" xfId="4649" xr:uid="{F7414868-C772-4BF8-BC97-CD254CC403AA}"/>
    <cellStyle name="Comma 2 2 2 2 2 4 4 4 2" xfId="16781" xr:uid="{2DB34908-3036-445E-A0DE-67DCAAD6F2E5}"/>
    <cellStyle name="Comma 2 2 2 2 2 4 4 4 2 2" xfId="41045" xr:uid="{3C9CB032-F21F-4216-A0EE-290947E9A183}"/>
    <cellStyle name="Comma 2 2 2 2 2 4 4 4 3" xfId="28913" xr:uid="{E1B42409-AD4C-4167-AAB9-A71217430017}"/>
    <cellStyle name="Comma 2 2 2 2 2 4 4 5" xfId="8693" xr:uid="{E5D3CB42-322A-43CF-B692-0692B142211C}"/>
    <cellStyle name="Comma 2 2 2 2 2 4 4 5 2" xfId="20825" xr:uid="{E82BFC6C-C6BA-44EA-A10B-0514F574CC8C}"/>
    <cellStyle name="Comma 2 2 2 2 2 4 4 5 2 2" xfId="45089" xr:uid="{EBC6CEF3-CFAA-4466-A99F-D65D8A3A3858}"/>
    <cellStyle name="Comma 2 2 2 2 2 4 4 5 3" xfId="32957" xr:uid="{7E56CB59-652B-4442-BEDC-C654954386A2}"/>
    <cellStyle name="Comma 2 2 2 2 2 4 4 6" xfId="12737" xr:uid="{391B9F0D-262D-4B33-8133-F2D962697534}"/>
    <cellStyle name="Comma 2 2 2 2 2 4 4 6 2" xfId="37001" xr:uid="{7AF95C34-BDF5-4A6A-9E94-8BBE40A047B8}"/>
    <cellStyle name="Comma 2 2 2 2 2 4 4 7" xfId="24869" xr:uid="{6134B74F-AC30-4222-B9E3-442D88925266}"/>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2 2 2" xfId="43573" xr:uid="{CC9C35C8-6F76-43CF-9DB1-30B4DDBD4AD1}"/>
    <cellStyle name="Comma 2 2 2 2 2 4 5 2 2 3" xfId="31441" xr:uid="{F3EAFBCD-8C92-4D4F-A670-66990717C7F1}"/>
    <cellStyle name="Comma 2 2 2 2 2 4 5 2 3" xfId="11221" xr:uid="{25B4F446-5C23-4DF1-8604-5AF6DD69454F}"/>
    <cellStyle name="Comma 2 2 2 2 2 4 5 2 3 2" xfId="23353" xr:uid="{48A693D7-A6C5-407E-826F-29FF5B1D0E46}"/>
    <cellStyle name="Comma 2 2 2 2 2 4 5 2 3 2 2" xfId="47617" xr:uid="{08B7707B-FEA3-4E94-9DC8-6DBACCEDDB67}"/>
    <cellStyle name="Comma 2 2 2 2 2 4 5 2 3 3" xfId="35485" xr:uid="{B1A46F70-3007-4DF0-901B-17E9C7DB2A1B}"/>
    <cellStyle name="Comma 2 2 2 2 2 4 5 2 4" xfId="15265" xr:uid="{81B0D6D9-D3E8-4C0A-966F-B389D59EE4CF}"/>
    <cellStyle name="Comma 2 2 2 2 2 4 5 2 4 2" xfId="39529" xr:uid="{8F3057A7-D3AF-42A0-B495-094D12D630D5}"/>
    <cellStyle name="Comma 2 2 2 2 2 4 5 2 5" xfId="27397" xr:uid="{0B96A159-BF51-47DE-8C5D-84DDBFBDB418}"/>
    <cellStyle name="Comma 2 2 2 2 2 4 5 3" xfId="5155" xr:uid="{42E55F6A-3216-48E7-9FA7-414020EE19D4}"/>
    <cellStyle name="Comma 2 2 2 2 2 4 5 3 2" xfId="17287" xr:uid="{F2BCBF53-6F50-4225-A2F0-51F7BDDC8D8E}"/>
    <cellStyle name="Comma 2 2 2 2 2 4 5 3 2 2" xfId="41551" xr:uid="{EF2EDC79-3795-4D9D-849F-4876E14F48EB}"/>
    <cellStyle name="Comma 2 2 2 2 2 4 5 3 3" xfId="29419" xr:uid="{0A420ACC-D6F7-477C-89EC-9CE205BE18AC}"/>
    <cellStyle name="Comma 2 2 2 2 2 4 5 4" xfId="9199" xr:uid="{D36EAA27-EFBE-418D-B6D1-1E774EB6F29D}"/>
    <cellStyle name="Comma 2 2 2 2 2 4 5 4 2" xfId="21331" xr:uid="{C1577047-3681-4204-9D18-EDFF0F33E98E}"/>
    <cellStyle name="Comma 2 2 2 2 2 4 5 4 2 2" xfId="45595" xr:uid="{FD92E979-2A9F-42A8-8E0E-D53294D24AB1}"/>
    <cellStyle name="Comma 2 2 2 2 2 4 5 4 3" xfId="33463" xr:uid="{A68BA4F7-9AB8-46CF-B9B2-15BD0C8EF326}"/>
    <cellStyle name="Comma 2 2 2 2 2 4 5 5" xfId="13243" xr:uid="{C25248AF-DFD3-4818-A88D-7479BF31F0F6}"/>
    <cellStyle name="Comma 2 2 2 2 2 4 5 5 2" xfId="37507" xr:uid="{4FE4A510-F703-4F77-8402-952D1215CDFB}"/>
    <cellStyle name="Comma 2 2 2 2 2 4 5 6" xfId="25375" xr:uid="{9AF3D5B3-96E1-451D-BB81-86EA54972E33}"/>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2 2 2" xfId="42562" xr:uid="{65D8CACF-AEB4-4116-9634-CE8F7FD9B846}"/>
    <cellStyle name="Comma 2 2 2 2 2 4 6 2 3" xfId="30430" xr:uid="{56C1F44A-1702-452E-A9A8-E53AAC521C47}"/>
    <cellStyle name="Comma 2 2 2 2 2 4 6 3" xfId="10210" xr:uid="{A45445DC-F955-40EC-ADFB-2CEDEA4C2CCB}"/>
    <cellStyle name="Comma 2 2 2 2 2 4 6 3 2" xfId="22342" xr:uid="{210EF3E3-0DE5-4207-AF60-A1FC3CA67670}"/>
    <cellStyle name="Comma 2 2 2 2 2 4 6 3 2 2" xfId="46606" xr:uid="{D090F6AD-3F40-4C59-AE8C-DF1138B78161}"/>
    <cellStyle name="Comma 2 2 2 2 2 4 6 3 3" xfId="34474" xr:uid="{D2EA3EFB-3A0A-49C2-94D0-C09022E94BB3}"/>
    <cellStyle name="Comma 2 2 2 2 2 4 6 4" xfId="14254" xr:uid="{0EE22BA3-E768-4F5F-9289-253B015A5F5F}"/>
    <cellStyle name="Comma 2 2 2 2 2 4 6 4 2" xfId="38518" xr:uid="{2785D4CF-1F0D-4277-86EF-7B1A304068DC}"/>
    <cellStyle name="Comma 2 2 2 2 2 4 6 5" xfId="26386" xr:uid="{4F157DF7-4D0F-45F1-9F1C-92840D0F6E64}"/>
    <cellStyle name="Comma 2 2 2 2 2 4 7" xfId="4144" xr:uid="{3AE94605-9A1A-4C54-B921-3F46577ADD0E}"/>
    <cellStyle name="Comma 2 2 2 2 2 4 7 2" xfId="16276" xr:uid="{8DD74B17-EBC1-4FDB-879F-7A3EE6594826}"/>
    <cellStyle name="Comma 2 2 2 2 2 4 7 2 2" xfId="40540" xr:uid="{35263917-18B0-41AA-B64F-9E91C0FC258C}"/>
    <cellStyle name="Comma 2 2 2 2 2 4 7 3" xfId="28408" xr:uid="{1A1C4785-3A4C-44C6-9AA3-623875C548F9}"/>
    <cellStyle name="Comma 2 2 2 2 2 4 8" xfId="8188" xr:uid="{B769B50C-8DC2-4BC6-86A8-69540C8CAD6C}"/>
    <cellStyle name="Comma 2 2 2 2 2 4 8 2" xfId="20320" xr:uid="{69952271-1D38-4D14-820C-D149C510A2A3}"/>
    <cellStyle name="Comma 2 2 2 2 2 4 8 2 2" xfId="44584" xr:uid="{E7B4FF1F-EFFE-4D33-AC06-8C4E72D8DC83}"/>
    <cellStyle name="Comma 2 2 2 2 2 4 8 3" xfId="32452" xr:uid="{919283DA-DDD9-4BEE-B9CB-61A8C0190A8F}"/>
    <cellStyle name="Comma 2 2 2 2 2 4 9" xfId="12232" xr:uid="{176EB28A-2204-42D9-B4FF-F9ECACA09033}"/>
    <cellStyle name="Comma 2 2 2 2 2 4 9 2" xfId="36496" xr:uid="{6A985272-16C5-41FA-93AD-FB98C3963011}"/>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2 2 2" xfId="44394" xr:uid="{0713A46C-7181-40DB-B801-0AFDBDC23898}"/>
    <cellStyle name="Comma 2 2 2 2 2 5 2 2 2 2 2 3" xfId="32262" xr:uid="{0567EBD1-FB8D-4871-9FED-4E09531CE85D}"/>
    <cellStyle name="Comma 2 2 2 2 2 5 2 2 2 2 3" xfId="12042" xr:uid="{3675B3E5-EA41-420C-9D96-4B2BF3B2DA53}"/>
    <cellStyle name="Comma 2 2 2 2 2 5 2 2 2 2 3 2" xfId="24174" xr:uid="{B6342118-ECF3-489E-924F-AA0DF35CC282}"/>
    <cellStyle name="Comma 2 2 2 2 2 5 2 2 2 2 3 2 2" xfId="48438" xr:uid="{0F83F728-EAB6-4455-907B-C732941D6258}"/>
    <cellStyle name="Comma 2 2 2 2 2 5 2 2 2 2 3 3" xfId="36306" xr:uid="{E998E111-28B0-445C-BEA0-00AD5EBE8BE4}"/>
    <cellStyle name="Comma 2 2 2 2 2 5 2 2 2 2 4" xfId="16086" xr:uid="{7F9FD34C-6498-465F-838D-7F01C115ED39}"/>
    <cellStyle name="Comma 2 2 2 2 2 5 2 2 2 2 4 2" xfId="40350" xr:uid="{C0A2B2C1-88D4-47B0-8375-4A89F2893241}"/>
    <cellStyle name="Comma 2 2 2 2 2 5 2 2 2 2 5" xfId="28218" xr:uid="{1CC309C6-686D-42D0-B689-AA9D99A17DAF}"/>
    <cellStyle name="Comma 2 2 2 2 2 5 2 2 2 3" xfId="5976" xr:uid="{146FC153-36E9-4A3D-83F9-622791D0533C}"/>
    <cellStyle name="Comma 2 2 2 2 2 5 2 2 2 3 2" xfId="18108" xr:uid="{D12736DD-E82E-469F-9188-C4C3F2A5B70F}"/>
    <cellStyle name="Comma 2 2 2 2 2 5 2 2 2 3 2 2" xfId="42372" xr:uid="{E2D372E2-FD20-4325-9170-A6B322EA28FB}"/>
    <cellStyle name="Comma 2 2 2 2 2 5 2 2 2 3 3" xfId="30240" xr:uid="{411B5C18-B6A9-48B9-BFCC-F32CCE4D5B8A}"/>
    <cellStyle name="Comma 2 2 2 2 2 5 2 2 2 4" xfId="10020" xr:uid="{2251119E-DDA5-4B2E-9BD0-A58249A7D799}"/>
    <cellStyle name="Comma 2 2 2 2 2 5 2 2 2 4 2" xfId="22152" xr:uid="{3EC8BB7C-1FBB-47A6-8861-81BBAD54BA5E}"/>
    <cellStyle name="Comma 2 2 2 2 2 5 2 2 2 4 2 2" xfId="46416" xr:uid="{262B50DB-C70D-4E61-A780-AB9069FCDF9C}"/>
    <cellStyle name="Comma 2 2 2 2 2 5 2 2 2 4 3" xfId="34284" xr:uid="{3CDD44C7-0C7F-4DFB-8791-63E17E181CB4}"/>
    <cellStyle name="Comma 2 2 2 2 2 5 2 2 2 5" xfId="14064" xr:uid="{A00B3B21-3013-40E4-8602-7900A44E2750}"/>
    <cellStyle name="Comma 2 2 2 2 2 5 2 2 2 5 2" xfId="38328" xr:uid="{319E3A89-AF43-4DF3-9539-E9789D3C65A2}"/>
    <cellStyle name="Comma 2 2 2 2 2 5 2 2 2 6" xfId="26196" xr:uid="{C010787B-1872-418C-8DF9-0BB3B9E4A1EA}"/>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2 2 2" xfId="43383" xr:uid="{0DB6B4DD-25B8-493C-A3A5-7D29A19E5829}"/>
    <cellStyle name="Comma 2 2 2 2 2 5 2 2 3 2 3" xfId="31251" xr:uid="{8A1CB635-054F-4811-8D76-8A11660BE624}"/>
    <cellStyle name="Comma 2 2 2 2 2 5 2 2 3 3" xfId="11031" xr:uid="{89625C09-956E-4171-B395-BEA6D674D123}"/>
    <cellStyle name="Comma 2 2 2 2 2 5 2 2 3 3 2" xfId="23163" xr:uid="{3017FAB1-66EF-497B-AE25-06DA10C355FA}"/>
    <cellStyle name="Comma 2 2 2 2 2 5 2 2 3 3 2 2" xfId="47427" xr:uid="{2A8498D9-D0EA-4085-B194-F544978ABCEB}"/>
    <cellStyle name="Comma 2 2 2 2 2 5 2 2 3 3 3" xfId="35295" xr:uid="{70699C04-4103-4DA0-900C-326F61DCFDC8}"/>
    <cellStyle name="Comma 2 2 2 2 2 5 2 2 3 4" xfId="15075" xr:uid="{085D6C71-FDEC-42E8-B28B-8C388E75B750}"/>
    <cellStyle name="Comma 2 2 2 2 2 5 2 2 3 4 2" xfId="39339" xr:uid="{2CF0B19A-8C2E-48ED-B3E0-A42984D226D1}"/>
    <cellStyle name="Comma 2 2 2 2 2 5 2 2 3 5" xfId="27207" xr:uid="{BCFDE8A5-189A-4827-AC74-F41352E747FC}"/>
    <cellStyle name="Comma 2 2 2 2 2 5 2 2 4" xfId="4965" xr:uid="{5F08CE64-31FC-4C7A-926A-5CCBFD9A9C5A}"/>
    <cellStyle name="Comma 2 2 2 2 2 5 2 2 4 2" xfId="17097" xr:uid="{D494AD97-5A27-4F65-85B5-996349957081}"/>
    <cellStyle name="Comma 2 2 2 2 2 5 2 2 4 2 2" xfId="41361" xr:uid="{2337B55A-3840-4A71-85E6-038030B64A54}"/>
    <cellStyle name="Comma 2 2 2 2 2 5 2 2 4 3" xfId="29229" xr:uid="{AF535112-6547-4373-A320-B5BE7E0FBEF4}"/>
    <cellStyle name="Comma 2 2 2 2 2 5 2 2 5" xfId="9009" xr:uid="{78901FE1-B43D-4B76-B49F-4076DE64B780}"/>
    <cellStyle name="Comma 2 2 2 2 2 5 2 2 5 2" xfId="21141" xr:uid="{9FA32AA0-003F-4A93-B6F7-8EC0CEA26266}"/>
    <cellStyle name="Comma 2 2 2 2 2 5 2 2 5 2 2" xfId="45405" xr:uid="{7D306308-835B-48B7-AFFB-8C21CEE78DE4}"/>
    <cellStyle name="Comma 2 2 2 2 2 5 2 2 5 3" xfId="33273" xr:uid="{A67E05BE-988A-4257-B3BA-A6BA7021D29F}"/>
    <cellStyle name="Comma 2 2 2 2 2 5 2 2 6" xfId="13053" xr:uid="{AB5D133E-E076-4769-98F8-92FE2E30EF29}"/>
    <cellStyle name="Comma 2 2 2 2 2 5 2 2 6 2" xfId="37317" xr:uid="{50B9C160-9A53-405D-B3D5-3E4BCFB2ACE4}"/>
    <cellStyle name="Comma 2 2 2 2 2 5 2 2 7" xfId="25185" xr:uid="{4E839A79-FA18-4EAF-BC23-0DCB76A0A11A}"/>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2 2 2" xfId="43889" xr:uid="{998E36C4-C9AE-456F-AB20-AE1C57998BEF}"/>
    <cellStyle name="Comma 2 2 2 2 2 5 2 3 2 2 3" xfId="31757" xr:uid="{C3327D44-17AB-4153-8D96-AFF94723972C}"/>
    <cellStyle name="Comma 2 2 2 2 2 5 2 3 2 3" xfId="11537" xr:uid="{6C040BB1-4A36-480E-861D-CC6829B313F6}"/>
    <cellStyle name="Comma 2 2 2 2 2 5 2 3 2 3 2" xfId="23669" xr:uid="{EB5FCFCC-5F3D-463D-AD88-8C8891E6B48F}"/>
    <cellStyle name="Comma 2 2 2 2 2 5 2 3 2 3 2 2" xfId="47933" xr:uid="{6BB3A0C1-6C96-4DFF-9476-D99D65409D66}"/>
    <cellStyle name="Comma 2 2 2 2 2 5 2 3 2 3 3" xfId="35801" xr:uid="{F7A1ABA8-ACC5-422A-B5BC-3150F783DAD6}"/>
    <cellStyle name="Comma 2 2 2 2 2 5 2 3 2 4" xfId="15581" xr:uid="{A2EBEF84-D5A5-42CF-8499-7695ABBE10CE}"/>
    <cellStyle name="Comma 2 2 2 2 2 5 2 3 2 4 2" xfId="39845" xr:uid="{842B8061-A68C-4159-A53A-885354B6718F}"/>
    <cellStyle name="Comma 2 2 2 2 2 5 2 3 2 5" xfId="27713" xr:uid="{D7DB3D2C-6E7D-4D15-93BD-9FC4FA839969}"/>
    <cellStyle name="Comma 2 2 2 2 2 5 2 3 3" xfId="5471" xr:uid="{777A662D-8446-4CA8-85EC-A371BC766E69}"/>
    <cellStyle name="Comma 2 2 2 2 2 5 2 3 3 2" xfId="17603" xr:uid="{A1380BB5-181E-4928-9BB9-E0F997112705}"/>
    <cellStyle name="Comma 2 2 2 2 2 5 2 3 3 2 2" xfId="41867" xr:uid="{DA5EBDDC-1BCC-4D5F-851D-F3AA5FE01F7B}"/>
    <cellStyle name="Comma 2 2 2 2 2 5 2 3 3 3" xfId="29735" xr:uid="{EF79B5EB-0190-4167-BABA-5207B768C642}"/>
    <cellStyle name="Comma 2 2 2 2 2 5 2 3 4" xfId="9515" xr:uid="{A878A9A4-D961-4AE2-A453-D35E19889CD6}"/>
    <cellStyle name="Comma 2 2 2 2 2 5 2 3 4 2" xfId="21647" xr:uid="{50106A1E-0404-4899-B5B3-29864EE11D51}"/>
    <cellStyle name="Comma 2 2 2 2 2 5 2 3 4 2 2" xfId="45911" xr:uid="{F409EECE-032C-4F9F-AC87-351148EE4035}"/>
    <cellStyle name="Comma 2 2 2 2 2 5 2 3 4 3" xfId="33779" xr:uid="{092677D5-C920-49FD-940C-6B0D7C275D89}"/>
    <cellStyle name="Comma 2 2 2 2 2 5 2 3 5" xfId="13559" xr:uid="{1FDDFF73-B564-40D6-B340-44D3DF672419}"/>
    <cellStyle name="Comma 2 2 2 2 2 5 2 3 5 2" xfId="37823" xr:uid="{87487560-0A1E-499F-A7C7-EABEF9698365}"/>
    <cellStyle name="Comma 2 2 2 2 2 5 2 3 6" xfId="25691" xr:uid="{4CCADDFB-CA9C-462F-B843-3A6D983F10D6}"/>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2 2 2" xfId="42878" xr:uid="{65FF4A46-3532-4372-8C3C-0A6598D0B674}"/>
    <cellStyle name="Comma 2 2 2 2 2 5 2 4 2 3" xfId="30746" xr:uid="{F86855BE-DAAA-4711-98AF-B93705818BEB}"/>
    <cellStyle name="Comma 2 2 2 2 2 5 2 4 3" xfId="10526" xr:uid="{C6FF8047-89CB-4DF9-B086-806DF911D2C5}"/>
    <cellStyle name="Comma 2 2 2 2 2 5 2 4 3 2" xfId="22658" xr:uid="{121AA766-0C38-4713-8B1E-C1D7E830730A}"/>
    <cellStyle name="Comma 2 2 2 2 2 5 2 4 3 2 2" xfId="46922" xr:uid="{41C19C9F-865E-40C6-BEF1-CEC46BD7E1BA}"/>
    <cellStyle name="Comma 2 2 2 2 2 5 2 4 3 3" xfId="34790" xr:uid="{AFC77D3D-2EE0-492F-AA11-F5B28484B726}"/>
    <cellStyle name="Comma 2 2 2 2 2 5 2 4 4" xfId="14570" xr:uid="{11764405-D2C9-4BF9-85EB-2097D5EEAF49}"/>
    <cellStyle name="Comma 2 2 2 2 2 5 2 4 4 2" xfId="38834" xr:uid="{5411B6B0-3EC2-4D24-9EAF-2E58097E9E4D}"/>
    <cellStyle name="Comma 2 2 2 2 2 5 2 4 5" xfId="26702" xr:uid="{3EE7CAEA-F7CD-485F-AB4D-5B67892F36DC}"/>
    <cellStyle name="Comma 2 2 2 2 2 5 2 5" xfId="4460" xr:uid="{4C252767-D4C5-43A1-880A-0FE6B061EE90}"/>
    <cellStyle name="Comma 2 2 2 2 2 5 2 5 2" xfId="16592" xr:uid="{3A267F7A-72BD-46B8-A4CC-674E44D53DB8}"/>
    <cellStyle name="Comma 2 2 2 2 2 5 2 5 2 2" xfId="40856" xr:uid="{380FACFF-39B3-4509-BD8C-B16268F3DA3F}"/>
    <cellStyle name="Comma 2 2 2 2 2 5 2 5 3" xfId="28724" xr:uid="{4E4723A0-3EC1-4793-9B06-846ADF9448FE}"/>
    <cellStyle name="Comma 2 2 2 2 2 5 2 6" xfId="8504" xr:uid="{491ED29D-ACE7-427F-B522-5D7D0DD1420F}"/>
    <cellStyle name="Comma 2 2 2 2 2 5 2 6 2" xfId="20636" xr:uid="{57F35656-C8DE-4E8E-8D0D-E6779F95539E}"/>
    <cellStyle name="Comma 2 2 2 2 2 5 2 6 2 2" xfId="44900" xr:uid="{E7703E3A-0B4F-4771-9ACE-D1120D605C67}"/>
    <cellStyle name="Comma 2 2 2 2 2 5 2 6 3" xfId="32768" xr:uid="{3A4AC2FD-5452-4B57-A8C7-1862F3401C78}"/>
    <cellStyle name="Comma 2 2 2 2 2 5 2 7" xfId="12548" xr:uid="{DFDC84CB-D993-4028-A829-ACBE6F051797}"/>
    <cellStyle name="Comma 2 2 2 2 2 5 2 7 2" xfId="36812" xr:uid="{7CD6387A-C5D0-4568-AA97-0F7D7B63FACF}"/>
    <cellStyle name="Comma 2 2 2 2 2 5 2 8" xfId="24680" xr:uid="{72052B27-8C03-485F-BAB3-CF074CE09BB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2 2 2" xfId="44141" xr:uid="{6A276796-4E11-4179-96E6-C3C12DE90537}"/>
    <cellStyle name="Comma 2 2 2 2 2 5 3 2 2 2 3" xfId="32009" xr:uid="{AC8D7E99-A74E-404B-91D0-472E7CC6DA76}"/>
    <cellStyle name="Comma 2 2 2 2 2 5 3 2 2 3" xfId="11789" xr:uid="{4B2C4E9E-CF98-44E4-A589-0115EAE1DED2}"/>
    <cellStyle name="Comma 2 2 2 2 2 5 3 2 2 3 2" xfId="23921" xr:uid="{80475C23-B2D9-40F8-B4AB-304DE8ADA55C}"/>
    <cellStyle name="Comma 2 2 2 2 2 5 3 2 2 3 2 2" xfId="48185" xr:uid="{FDF55C8B-D6AE-40B7-A308-3213834D02FF}"/>
    <cellStyle name="Comma 2 2 2 2 2 5 3 2 2 3 3" xfId="36053" xr:uid="{FE46A63E-0D1F-4E1F-9C49-F02057F647C3}"/>
    <cellStyle name="Comma 2 2 2 2 2 5 3 2 2 4" xfId="15833" xr:uid="{CBD75733-1CBD-403A-B951-7BFE00DF630D}"/>
    <cellStyle name="Comma 2 2 2 2 2 5 3 2 2 4 2" xfId="40097" xr:uid="{1C2FAD09-A368-4EBB-B8E5-A99551C4C7D0}"/>
    <cellStyle name="Comma 2 2 2 2 2 5 3 2 2 5" xfId="27965" xr:uid="{D4345860-32B2-4563-9D19-9C7A86EF45EC}"/>
    <cellStyle name="Comma 2 2 2 2 2 5 3 2 3" xfId="5723" xr:uid="{ECA6688D-51EC-432A-A05F-CFBDAE7346D0}"/>
    <cellStyle name="Comma 2 2 2 2 2 5 3 2 3 2" xfId="17855" xr:uid="{63FD64CB-ADBB-457A-83A2-19B46D12F9BA}"/>
    <cellStyle name="Comma 2 2 2 2 2 5 3 2 3 2 2" xfId="42119" xr:uid="{8ACB488D-E66C-4BCD-B08C-3A89B00325C4}"/>
    <cellStyle name="Comma 2 2 2 2 2 5 3 2 3 3" xfId="29987" xr:uid="{7912647C-EA00-4B5B-A41E-E726537EEC40}"/>
    <cellStyle name="Comma 2 2 2 2 2 5 3 2 4" xfId="9767" xr:uid="{923D885D-CD83-4FF1-84DB-593732944620}"/>
    <cellStyle name="Comma 2 2 2 2 2 5 3 2 4 2" xfId="21899" xr:uid="{A24B68DC-AD40-4DD5-ABE5-048E4CA413A5}"/>
    <cellStyle name="Comma 2 2 2 2 2 5 3 2 4 2 2" xfId="46163" xr:uid="{1572AD41-B7EA-4A2D-BCA2-6CB05EC66726}"/>
    <cellStyle name="Comma 2 2 2 2 2 5 3 2 4 3" xfId="34031" xr:uid="{63B2F982-3721-4B19-BF80-EFAC4F508A5E}"/>
    <cellStyle name="Comma 2 2 2 2 2 5 3 2 5" xfId="13811" xr:uid="{27949D2B-4DD9-49FF-8223-8008A92763CD}"/>
    <cellStyle name="Comma 2 2 2 2 2 5 3 2 5 2" xfId="38075" xr:uid="{B2F51FB7-4920-4204-B00F-4B2E7CB510C0}"/>
    <cellStyle name="Comma 2 2 2 2 2 5 3 2 6" xfId="25943" xr:uid="{99574C88-D33E-4C47-A28E-A6A2155A3CB6}"/>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2 2 2" xfId="43130" xr:uid="{928BF579-AE41-44D8-84E5-915E410D1B12}"/>
    <cellStyle name="Comma 2 2 2 2 2 5 3 3 2 3" xfId="30998" xr:uid="{29BBE2C1-17B1-49C8-93BC-F3BE1455A0D0}"/>
    <cellStyle name="Comma 2 2 2 2 2 5 3 3 3" xfId="10778" xr:uid="{3377D624-6D9F-4FAD-8F00-30E3C9A14B7B}"/>
    <cellStyle name="Comma 2 2 2 2 2 5 3 3 3 2" xfId="22910" xr:uid="{BD4C47C2-3787-46D7-A311-9043A6F6BCED}"/>
    <cellStyle name="Comma 2 2 2 2 2 5 3 3 3 2 2" xfId="47174" xr:uid="{6B230E5F-5680-4219-997F-53354572AC34}"/>
    <cellStyle name="Comma 2 2 2 2 2 5 3 3 3 3" xfId="35042" xr:uid="{CC2CCC5C-18E8-4020-AC8F-ECA49EF2D80F}"/>
    <cellStyle name="Comma 2 2 2 2 2 5 3 3 4" xfId="14822" xr:uid="{5BEE03B1-8CAC-4B1C-B315-99D8DB940CC3}"/>
    <cellStyle name="Comma 2 2 2 2 2 5 3 3 4 2" xfId="39086" xr:uid="{298E7E13-F38C-462F-9B02-496D30221567}"/>
    <cellStyle name="Comma 2 2 2 2 2 5 3 3 5" xfId="26954" xr:uid="{FD03FC7B-6929-4465-9AC6-A6880A4DC793}"/>
    <cellStyle name="Comma 2 2 2 2 2 5 3 4" xfId="4712" xr:uid="{5D9381DC-B75C-4629-8DE7-19161B1A1DD1}"/>
    <cellStyle name="Comma 2 2 2 2 2 5 3 4 2" xfId="16844" xr:uid="{ED30EDC5-E765-4B9C-807A-9466DDFAA3F5}"/>
    <cellStyle name="Comma 2 2 2 2 2 5 3 4 2 2" xfId="41108" xr:uid="{0071F69F-6A81-44E1-BD43-90A71E61498C}"/>
    <cellStyle name="Comma 2 2 2 2 2 5 3 4 3" xfId="28976" xr:uid="{32404E6B-B7D1-4A4F-B785-5C62D72CD513}"/>
    <cellStyle name="Comma 2 2 2 2 2 5 3 5" xfId="8756" xr:uid="{F9836375-8037-4E94-9481-A3223ABFBF41}"/>
    <cellStyle name="Comma 2 2 2 2 2 5 3 5 2" xfId="20888" xr:uid="{6A4EA045-891C-4A9E-9AD3-97137C0B9924}"/>
    <cellStyle name="Comma 2 2 2 2 2 5 3 5 2 2" xfId="45152" xr:uid="{3C84CEC8-4EEF-4C2A-9497-15DBD70FB9D8}"/>
    <cellStyle name="Comma 2 2 2 2 2 5 3 5 3" xfId="33020" xr:uid="{344A21F9-4DF4-4732-A472-F97807FB699C}"/>
    <cellStyle name="Comma 2 2 2 2 2 5 3 6" xfId="12800" xr:uid="{3E87244C-DB82-423D-B42A-FB43A5772586}"/>
    <cellStyle name="Comma 2 2 2 2 2 5 3 6 2" xfId="37064" xr:uid="{62DBB388-9833-4C30-86CF-26C8CD1CFC61}"/>
    <cellStyle name="Comma 2 2 2 2 2 5 3 7" xfId="24932" xr:uid="{42BBAA9A-FB36-4918-8B9D-BD2A7C12C1F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2 2 2" xfId="43636" xr:uid="{AD124729-1FA9-42C0-B939-0AB9705C3B78}"/>
    <cellStyle name="Comma 2 2 2 2 2 5 4 2 2 3" xfId="31504" xr:uid="{B53A1377-DE03-4D82-89CF-9A16DE037A93}"/>
    <cellStyle name="Comma 2 2 2 2 2 5 4 2 3" xfId="11284" xr:uid="{3C91F783-41DA-46BC-A53C-0D1EBE3F7FF9}"/>
    <cellStyle name="Comma 2 2 2 2 2 5 4 2 3 2" xfId="23416" xr:uid="{604AE6FA-8401-4580-9E45-7B89C70CDCEA}"/>
    <cellStyle name="Comma 2 2 2 2 2 5 4 2 3 2 2" xfId="47680" xr:uid="{2D6CFCA9-92D8-47C5-B18A-B57F84B0B48B}"/>
    <cellStyle name="Comma 2 2 2 2 2 5 4 2 3 3" xfId="35548" xr:uid="{FD4BF406-9CDB-4EF2-9C5B-A11A9ACF1C91}"/>
    <cellStyle name="Comma 2 2 2 2 2 5 4 2 4" xfId="15328" xr:uid="{2F6F48C0-FED0-464E-B344-533B765D97EA}"/>
    <cellStyle name="Comma 2 2 2 2 2 5 4 2 4 2" xfId="39592" xr:uid="{5A6EEF38-CE65-4720-B75F-41D27EF798C2}"/>
    <cellStyle name="Comma 2 2 2 2 2 5 4 2 5" xfId="27460" xr:uid="{7B4F0592-A603-4FB6-80E3-9A1BFB75F248}"/>
    <cellStyle name="Comma 2 2 2 2 2 5 4 3" xfId="5218" xr:uid="{01280545-8173-459C-B073-1B7DFDD5F9E1}"/>
    <cellStyle name="Comma 2 2 2 2 2 5 4 3 2" xfId="17350" xr:uid="{93230828-7218-44E6-93A5-98E258E2E5D7}"/>
    <cellStyle name="Comma 2 2 2 2 2 5 4 3 2 2" xfId="41614" xr:uid="{A9E48AD8-CF41-469F-B3FE-E286DC75F8D9}"/>
    <cellStyle name="Comma 2 2 2 2 2 5 4 3 3" xfId="29482" xr:uid="{008FDC29-775F-4D0F-8B50-CE3284CBB3E2}"/>
    <cellStyle name="Comma 2 2 2 2 2 5 4 4" xfId="9262" xr:uid="{03FAD906-BABC-41EA-94E4-08DD71E19BA7}"/>
    <cellStyle name="Comma 2 2 2 2 2 5 4 4 2" xfId="21394" xr:uid="{28CB07C1-8426-4AD3-A328-89C1FCDD971B}"/>
    <cellStyle name="Comma 2 2 2 2 2 5 4 4 2 2" xfId="45658" xr:uid="{5A79CB17-AA25-43A8-89C3-F0C7E512211C}"/>
    <cellStyle name="Comma 2 2 2 2 2 5 4 4 3" xfId="33526" xr:uid="{C716BC38-A89A-47AA-8283-84547F7F9229}"/>
    <cellStyle name="Comma 2 2 2 2 2 5 4 5" xfId="13306" xr:uid="{234CE910-A28C-4E0A-A9BB-D8A9889AC014}"/>
    <cellStyle name="Comma 2 2 2 2 2 5 4 5 2" xfId="37570" xr:uid="{7E5FDBA0-8A4E-4033-BD5A-454931077777}"/>
    <cellStyle name="Comma 2 2 2 2 2 5 4 6" xfId="25438" xr:uid="{350EA07C-E598-41A0-B14B-D94975C890D0}"/>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2 2 2" xfId="42625" xr:uid="{705CD9F3-44B8-4CCD-BCAC-EEACDE9A1CFB}"/>
    <cellStyle name="Comma 2 2 2 2 2 5 5 2 3" xfId="30493" xr:uid="{E80DEBF9-57AC-440D-B945-2C05C7CE0149}"/>
    <cellStyle name="Comma 2 2 2 2 2 5 5 3" xfId="10273" xr:uid="{495C687F-F7E7-4039-8C97-131914A603AA}"/>
    <cellStyle name="Comma 2 2 2 2 2 5 5 3 2" xfId="22405" xr:uid="{7448D76E-E51F-4E14-88E3-078C36E93815}"/>
    <cellStyle name="Comma 2 2 2 2 2 5 5 3 2 2" xfId="46669" xr:uid="{074F6C04-3B24-4947-8B1A-5682F3B56036}"/>
    <cellStyle name="Comma 2 2 2 2 2 5 5 3 3" xfId="34537" xr:uid="{FF612F9B-9F4B-4380-899C-635B069661AD}"/>
    <cellStyle name="Comma 2 2 2 2 2 5 5 4" xfId="14317" xr:uid="{5E2FA2CF-78EA-45D1-A9F4-BD2A68F1CA7D}"/>
    <cellStyle name="Comma 2 2 2 2 2 5 5 4 2" xfId="38581" xr:uid="{FB3A34DE-5433-49F8-9C35-D3CC4F9D91D1}"/>
    <cellStyle name="Comma 2 2 2 2 2 5 5 5" xfId="26449" xr:uid="{11C632D0-3C0F-4693-9AFB-64C2B8B272BD}"/>
    <cellStyle name="Comma 2 2 2 2 2 5 6" xfId="4207" xr:uid="{36B3E858-26F8-4C42-93DB-8EAD8D07BF80}"/>
    <cellStyle name="Comma 2 2 2 2 2 5 6 2" xfId="16339" xr:uid="{9B2D3C13-4E33-47FE-9FE5-5B46D3854BA5}"/>
    <cellStyle name="Comma 2 2 2 2 2 5 6 2 2" xfId="40603" xr:uid="{8A70841D-3CB6-436C-B73F-6EADFC677FAD}"/>
    <cellStyle name="Comma 2 2 2 2 2 5 6 3" xfId="28471" xr:uid="{4C81BFE5-4826-4AAB-A65E-6FDB2B6A880F}"/>
    <cellStyle name="Comma 2 2 2 2 2 5 7" xfId="8251" xr:uid="{B006574F-42D1-4909-99FB-61A338FDEDB0}"/>
    <cellStyle name="Comma 2 2 2 2 2 5 7 2" xfId="20383" xr:uid="{AB743C01-2294-404A-9CC0-265B73950030}"/>
    <cellStyle name="Comma 2 2 2 2 2 5 7 2 2" xfId="44647" xr:uid="{B722A4C3-89E5-477E-904E-C19528F5E35D}"/>
    <cellStyle name="Comma 2 2 2 2 2 5 7 3" xfId="32515" xr:uid="{3BFD9D7C-F2F0-4DD8-A5A8-1C9562B9E4D1}"/>
    <cellStyle name="Comma 2 2 2 2 2 5 8" xfId="12295" xr:uid="{7BEEAC37-768B-475B-A636-A9366B9436F1}"/>
    <cellStyle name="Comma 2 2 2 2 2 5 8 2" xfId="36559" xr:uid="{18CD51E1-88B1-4B8C-A41C-DBB5D65594EC}"/>
    <cellStyle name="Comma 2 2 2 2 2 5 9" xfId="24427" xr:uid="{D1D82EC2-36DC-4850-AC45-9F77331EEA6E}"/>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2 2 2" xfId="44268" xr:uid="{B6DB6E1F-7523-4794-A2C1-587DE01223B5}"/>
    <cellStyle name="Comma 2 2 2 2 2 6 2 2 2 2 3" xfId="32136" xr:uid="{94DF6CD4-5BC5-465D-9AAE-F87347E54979}"/>
    <cellStyle name="Comma 2 2 2 2 2 6 2 2 2 3" xfId="11916" xr:uid="{6D981DB6-BF54-4801-8411-CED4EC79B5B5}"/>
    <cellStyle name="Comma 2 2 2 2 2 6 2 2 2 3 2" xfId="24048" xr:uid="{2CBC9828-655D-4C6C-AE44-8E640014E18C}"/>
    <cellStyle name="Comma 2 2 2 2 2 6 2 2 2 3 2 2" xfId="48312" xr:uid="{B7C1A6F3-D7C5-494C-9DB3-ED145EFD2997}"/>
    <cellStyle name="Comma 2 2 2 2 2 6 2 2 2 3 3" xfId="36180" xr:uid="{DF451D69-2BD5-4201-B97A-64A2E37F2D69}"/>
    <cellStyle name="Comma 2 2 2 2 2 6 2 2 2 4" xfId="15960" xr:uid="{6D013CEF-87D9-4A72-885D-A1986F917D70}"/>
    <cellStyle name="Comma 2 2 2 2 2 6 2 2 2 4 2" xfId="40224" xr:uid="{84453951-8E61-4DD3-BFD5-950288DF35E0}"/>
    <cellStyle name="Comma 2 2 2 2 2 6 2 2 2 5" xfId="28092" xr:uid="{2CCEDCFD-0399-40B4-BC5C-9389AE2A4C58}"/>
    <cellStyle name="Comma 2 2 2 2 2 6 2 2 3" xfId="5850" xr:uid="{A6FCE4D6-BE74-442C-8F97-FB718909DF19}"/>
    <cellStyle name="Comma 2 2 2 2 2 6 2 2 3 2" xfId="17982" xr:uid="{8AE2AC4C-E235-4090-B255-A8D155A2B8AB}"/>
    <cellStyle name="Comma 2 2 2 2 2 6 2 2 3 2 2" xfId="42246" xr:uid="{F870EBA9-113F-40B4-8C2B-4140E8CABCA3}"/>
    <cellStyle name="Comma 2 2 2 2 2 6 2 2 3 3" xfId="30114" xr:uid="{CF1D6A27-4B42-4AA4-8638-FD107B8D7D24}"/>
    <cellStyle name="Comma 2 2 2 2 2 6 2 2 4" xfId="9894" xr:uid="{32E8DFFD-CE9F-4DCF-975B-CC2BE0DD5974}"/>
    <cellStyle name="Comma 2 2 2 2 2 6 2 2 4 2" xfId="22026" xr:uid="{4FF8D4B7-D57F-4A6F-A5B6-1CC080B2E1AA}"/>
    <cellStyle name="Comma 2 2 2 2 2 6 2 2 4 2 2" xfId="46290" xr:uid="{A4FE272C-8710-4940-9DAE-8924EAC9EE3F}"/>
    <cellStyle name="Comma 2 2 2 2 2 6 2 2 4 3" xfId="34158" xr:uid="{0FF10110-831A-4294-9760-46667EB1C3ED}"/>
    <cellStyle name="Comma 2 2 2 2 2 6 2 2 5" xfId="13938" xr:uid="{C24DFA5B-F7A9-41AB-A2A4-69D97B5AE768}"/>
    <cellStyle name="Comma 2 2 2 2 2 6 2 2 5 2" xfId="38202" xr:uid="{E392E449-AA44-4390-A9CB-C997E5A075CB}"/>
    <cellStyle name="Comma 2 2 2 2 2 6 2 2 6" xfId="26070" xr:uid="{497DF311-8399-4D3E-96F9-D3B749FEF2D9}"/>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2 2 2" xfId="43257" xr:uid="{BA2AD4DF-309A-41C1-92AD-10ACE92EDF78}"/>
    <cellStyle name="Comma 2 2 2 2 2 6 2 3 2 3" xfId="31125" xr:uid="{F7954588-EEB9-4ED5-8015-0BBE013E4B42}"/>
    <cellStyle name="Comma 2 2 2 2 2 6 2 3 3" xfId="10905" xr:uid="{24B29859-093E-4891-B563-11FFCA50F2EE}"/>
    <cellStyle name="Comma 2 2 2 2 2 6 2 3 3 2" xfId="23037" xr:uid="{6B01DCB2-571F-4CDA-9BB1-71C8A1AA4ACB}"/>
    <cellStyle name="Comma 2 2 2 2 2 6 2 3 3 2 2" xfId="47301" xr:uid="{C1039EF6-056A-409C-830E-0574B365CB97}"/>
    <cellStyle name="Comma 2 2 2 2 2 6 2 3 3 3" xfId="35169" xr:uid="{E50A941F-7437-4E38-BAD4-0E3C07F5F877}"/>
    <cellStyle name="Comma 2 2 2 2 2 6 2 3 4" xfId="14949" xr:uid="{7E84B13E-94B7-4CA3-92B3-BEBEFD874CD8}"/>
    <cellStyle name="Comma 2 2 2 2 2 6 2 3 4 2" xfId="39213" xr:uid="{7FD8F438-F618-4F8F-898D-89A94605699E}"/>
    <cellStyle name="Comma 2 2 2 2 2 6 2 3 5" xfId="27081" xr:uid="{B5FBDF81-EBF9-4026-B3D4-ADA36ABF3015}"/>
    <cellStyle name="Comma 2 2 2 2 2 6 2 4" xfId="4839" xr:uid="{D202EA38-0488-4220-8F92-B657CBC63CEF}"/>
    <cellStyle name="Comma 2 2 2 2 2 6 2 4 2" xfId="16971" xr:uid="{F11FAFCD-D61C-4A8B-86E8-0A2848A729A4}"/>
    <cellStyle name="Comma 2 2 2 2 2 6 2 4 2 2" xfId="41235" xr:uid="{6AFD59DB-27DC-4DFE-BB20-4FAA90D59CE8}"/>
    <cellStyle name="Comma 2 2 2 2 2 6 2 4 3" xfId="29103" xr:uid="{75EC32CF-B403-4C2B-A0C2-2A5A6BF8757E}"/>
    <cellStyle name="Comma 2 2 2 2 2 6 2 5" xfId="8883" xr:uid="{6847DE4E-2F2A-47B1-A62E-A6A3D0209E23}"/>
    <cellStyle name="Comma 2 2 2 2 2 6 2 5 2" xfId="21015" xr:uid="{B33CC5E5-CC14-432E-967A-BCBBB13490A0}"/>
    <cellStyle name="Comma 2 2 2 2 2 6 2 5 2 2" xfId="45279" xr:uid="{260D527B-1ADE-4AA7-AEF9-72BD4CFACB69}"/>
    <cellStyle name="Comma 2 2 2 2 2 6 2 5 3" xfId="33147" xr:uid="{944A2ABA-CF62-41FA-87E4-FC0CA7F8CCD7}"/>
    <cellStyle name="Comma 2 2 2 2 2 6 2 6" xfId="12927" xr:uid="{FA96E57A-4446-4CDE-848D-345B018CF4E9}"/>
    <cellStyle name="Comma 2 2 2 2 2 6 2 6 2" xfId="37191" xr:uid="{84A857AE-6A4E-421D-B79A-2EEC2B609CD5}"/>
    <cellStyle name="Comma 2 2 2 2 2 6 2 7" xfId="25059" xr:uid="{CF452125-AD91-4049-9EB8-342E37D3AD8B}"/>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2 2 2" xfId="43763" xr:uid="{5514F68F-BA01-4359-BB7E-DFB3FDFAC2F3}"/>
    <cellStyle name="Comma 2 2 2 2 2 6 3 2 2 3" xfId="31631" xr:uid="{ECA4C62B-62E9-42C2-A1F2-4EF52BB9EBA5}"/>
    <cellStyle name="Comma 2 2 2 2 2 6 3 2 3" xfId="11411" xr:uid="{E9632FC2-1B81-4821-AB89-A6B51F0BEE1F}"/>
    <cellStyle name="Comma 2 2 2 2 2 6 3 2 3 2" xfId="23543" xr:uid="{14F612A3-51E5-48F2-ACD7-2D610FC8AEAB}"/>
    <cellStyle name="Comma 2 2 2 2 2 6 3 2 3 2 2" xfId="47807" xr:uid="{6858D0E9-485E-4F91-B8C5-50683532CF37}"/>
    <cellStyle name="Comma 2 2 2 2 2 6 3 2 3 3" xfId="35675" xr:uid="{3784B24B-CCFA-43E0-A9C0-A820093AFBB3}"/>
    <cellStyle name="Comma 2 2 2 2 2 6 3 2 4" xfId="15455" xr:uid="{C10B645D-E6F4-4ED4-BC20-CC45C1187A86}"/>
    <cellStyle name="Comma 2 2 2 2 2 6 3 2 4 2" xfId="39719" xr:uid="{48C3184B-D4FC-4692-BE44-C90BC97B12AC}"/>
    <cellStyle name="Comma 2 2 2 2 2 6 3 2 5" xfId="27587" xr:uid="{09AA5486-8D72-499A-92C5-53AB40D97AD1}"/>
    <cellStyle name="Comma 2 2 2 2 2 6 3 3" xfId="5345" xr:uid="{0551D6F1-1A72-4513-A88A-DA6904202C1C}"/>
    <cellStyle name="Comma 2 2 2 2 2 6 3 3 2" xfId="17477" xr:uid="{BBC27DF4-7D20-4986-9698-A5DDB85F7613}"/>
    <cellStyle name="Comma 2 2 2 2 2 6 3 3 2 2" xfId="41741" xr:uid="{E05ABC6A-9553-439E-A66F-33C8F0F66EF3}"/>
    <cellStyle name="Comma 2 2 2 2 2 6 3 3 3" xfId="29609" xr:uid="{1A6F9188-DB2A-4950-ABA6-6287B8D0699B}"/>
    <cellStyle name="Comma 2 2 2 2 2 6 3 4" xfId="9389" xr:uid="{458980B1-AD57-478C-B0EC-DA4D6064203E}"/>
    <cellStyle name="Comma 2 2 2 2 2 6 3 4 2" xfId="21521" xr:uid="{8357532E-4A10-4494-89B2-5EAC04C79D9E}"/>
    <cellStyle name="Comma 2 2 2 2 2 6 3 4 2 2" xfId="45785" xr:uid="{3C51AD1D-4D5A-4A41-BF20-C09A68620865}"/>
    <cellStyle name="Comma 2 2 2 2 2 6 3 4 3" xfId="33653" xr:uid="{AA5E7357-2D3C-4DB9-9D48-ADDB35418DA8}"/>
    <cellStyle name="Comma 2 2 2 2 2 6 3 5" xfId="13433" xr:uid="{41810D91-B803-4514-9BA7-2D4541AD8330}"/>
    <cellStyle name="Comma 2 2 2 2 2 6 3 5 2" xfId="37697" xr:uid="{715D2E8E-4021-4002-8793-A36E6405E638}"/>
    <cellStyle name="Comma 2 2 2 2 2 6 3 6" xfId="25565" xr:uid="{DB57FE4A-E2F4-4BC4-86AA-D82D2872E79C}"/>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2 2 2" xfId="42752" xr:uid="{09BC76A1-52DF-4B86-A524-23C88B1A99DA}"/>
    <cellStyle name="Comma 2 2 2 2 2 6 4 2 3" xfId="30620" xr:uid="{CB18D157-9B0B-4EF1-8E5B-D38123D2B44A}"/>
    <cellStyle name="Comma 2 2 2 2 2 6 4 3" xfId="10400" xr:uid="{5B281A7D-BEAA-4D43-B2DB-EDDEC6E36415}"/>
    <cellStyle name="Comma 2 2 2 2 2 6 4 3 2" xfId="22532" xr:uid="{E6F704FE-1D49-45A1-8942-F15B8B0366B0}"/>
    <cellStyle name="Comma 2 2 2 2 2 6 4 3 2 2" xfId="46796" xr:uid="{3AD752AE-606D-4A49-B2D0-7D37D95D934C}"/>
    <cellStyle name="Comma 2 2 2 2 2 6 4 3 3" xfId="34664" xr:uid="{AA8E99A4-0168-42FA-B17B-062E31F2DE47}"/>
    <cellStyle name="Comma 2 2 2 2 2 6 4 4" xfId="14444" xr:uid="{06E6CEFC-A30F-436D-A3C3-BB03D14DF0C4}"/>
    <cellStyle name="Comma 2 2 2 2 2 6 4 4 2" xfId="38708" xr:uid="{78F6292C-A884-4094-B608-4D40AF412BFB}"/>
    <cellStyle name="Comma 2 2 2 2 2 6 4 5" xfId="26576" xr:uid="{8EC3A638-D6CA-48F2-ACA8-EAF8BD7077F5}"/>
    <cellStyle name="Comma 2 2 2 2 2 6 5" xfId="4334" xr:uid="{A1B3DC26-2671-481F-9DA9-6980B7DAE0CE}"/>
    <cellStyle name="Comma 2 2 2 2 2 6 5 2" xfId="16466" xr:uid="{9C7A66EC-D0D0-4E13-A62C-1D1064FD3AAF}"/>
    <cellStyle name="Comma 2 2 2 2 2 6 5 2 2" xfId="40730" xr:uid="{C9D4639D-F48A-43F5-A362-16D3829A6E3F}"/>
    <cellStyle name="Comma 2 2 2 2 2 6 5 3" xfId="28598" xr:uid="{02EABC4C-F374-444C-972B-D0BCCD3CCA43}"/>
    <cellStyle name="Comma 2 2 2 2 2 6 6" xfId="8378" xr:uid="{B9F5782C-88BD-47B4-9AA3-81AB3D10D219}"/>
    <cellStyle name="Comma 2 2 2 2 2 6 6 2" xfId="20510" xr:uid="{293FE899-BD28-481B-972A-3F52955476BB}"/>
    <cellStyle name="Comma 2 2 2 2 2 6 6 2 2" xfId="44774" xr:uid="{1B676673-C61A-448F-980F-78872F87D2B9}"/>
    <cellStyle name="Comma 2 2 2 2 2 6 6 3" xfId="32642" xr:uid="{0133CE83-49FF-4CC9-8E37-D7ACFBC278BA}"/>
    <cellStyle name="Comma 2 2 2 2 2 6 7" xfId="12422" xr:uid="{6095FBCA-9911-4667-82F6-E26940B32E6A}"/>
    <cellStyle name="Comma 2 2 2 2 2 6 7 2" xfId="36686" xr:uid="{92E0EFD7-6900-43C1-B679-5E73FD5FE16A}"/>
    <cellStyle name="Comma 2 2 2 2 2 6 8" xfId="24554" xr:uid="{4C939246-6D4A-4803-9208-B6C1C4A43514}"/>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2 2 2" xfId="44015" xr:uid="{8EABB679-FEA9-45C7-B5B4-8D3F44A06B57}"/>
    <cellStyle name="Comma 2 2 2 2 2 7 2 2 2 3" xfId="31883" xr:uid="{CA74927B-6FBB-4732-B6C2-0E6F5D6DDF42}"/>
    <cellStyle name="Comma 2 2 2 2 2 7 2 2 3" xfId="11663" xr:uid="{1A84B06A-8263-4DDA-971E-E77B0223334B}"/>
    <cellStyle name="Comma 2 2 2 2 2 7 2 2 3 2" xfId="23795" xr:uid="{3544AA2F-584E-4C08-BE44-9FD020F9E5F8}"/>
    <cellStyle name="Comma 2 2 2 2 2 7 2 2 3 2 2" xfId="48059" xr:uid="{6ABBB03D-B0FF-444F-A436-E42F4EDBDFC7}"/>
    <cellStyle name="Comma 2 2 2 2 2 7 2 2 3 3" xfId="35927" xr:uid="{9BED1316-87B9-42A3-8D36-4E4950E7DE37}"/>
    <cellStyle name="Comma 2 2 2 2 2 7 2 2 4" xfId="15707" xr:uid="{233C6FB6-4F25-4E6E-AC67-EEE46128F725}"/>
    <cellStyle name="Comma 2 2 2 2 2 7 2 2 4 2" xfId="39971" xr:uid="{723607A4-2D49-4062-ADF4-015E16B8C4AE}"/>
    <cellStyle name="Comma 2 2 2 2 2 7 2 2 5" xfId="27839" xr:uid="{8880751D-CE21-4D12-8346-5FBDEFC21BED}"/>
    <cellStyle name="Comma 2 2 2 2 2 7 2 3" xfId="5597" xr:uid="{7B11E4A0-0E30-4189-8ED4-855BED5CC56B}"/>
    <cellStyle name="Comma 2 2 2 2 2 7 2 3 2" xfId="17729" xr:uid="{FF19B389-DE8B-4DEE-9915-89707FCEB407}"/>
    <cellStyle name="Comma 2 2 2 2 2 7 2 3 2 2" xfId="41993" xr:uid="{1F9D9E0A-5905-4F8E-8DF3-2E80DEE70A19}"/>
    <cellStyle name="Comma 2 2 2 2 2 7 2 3 3" xfId="29861" xr:uid="{312C4D73-63AF-4609-ADFF-6B20731D7FD2}"/>
    <cellStyle name="Comma 2 2 2 2 2 7 2 4" xfId="9641" xr:uid="{15CB8DF6-E24F-456D-9772-59A6E23A5D90}"/>
    <cellStyle name="Comma 2 2 2 2 2 7 2 4 2" xfId="21773" xr:uid="{50DDE067-30F0-44A1-B966-8FD05F052656}"/>
    <cellStyle name="Comma 2 2 2 2 2 7 2 4 2 2" xfId="46037" xr:uid="{7317A128-008B-4EE4-8F54-B247E4FA6177}"/>
    <cellStyle name="Comma 2 2 2 2 2 7 2 4 3" xfId="33905" xr:uid="{A9767E83-680E-43DD-8547-C94088024CCE}"/>
    <cellStyle name="Comma 2 2 2 2 2 7 2 5" xfId="13685" xr:uid="{B7B7DF5B-8431-4394-A4F7-B04417546537}"/>
    <cellStyle name="Comma 2 2 2 2 2 7 2 5 2" xfId="37949" xr:uid="{B34BE762-F227-4037-A028-16A49A261F6E}"/>
    <cellStyle name="Comma 2 2 2 2 2 7 2 6" xfId="25817" xr:uid="{2DB22120-F2CF-437A-90AA-D4867EE8DAFB}"/>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2 2 2" xfId="43004" xr:uid="{A37655D8-7171-40CC-88B5-B1242AD645F0}"/>
    <cellStyle name="Comma 2 2 2 2 2 7 3 2 3" xfId="30872" xr:uid="{CFFE71FF-A5F8-4F96-A845-5C3E648342F7}"/>
    <cellStyle name="Comma 2 2 2 2 2 7 3 3" xfId="10652" xr:uid="{F5CC0790-92DA-43F4-8095-63845A2F3DE7}"/>
    <cellStyle name="Comma 2 2 2 2 2 7 3 3 2" xfId="22784" xr:uid="{9E95C18F-B5F7-472E-9654-2422E08C17DD}"/>
    <cellStyle name="Comma 2 2 2 2 2 7 3 3 2 2" xfId="47048" xr:uid="{B2E60ED7-0159-4505-8C7A-50FECEA0DB80}"/>
    <cellStyle name="Comma 2 2 2 2 2 7 3 3 3" xfId="34916" xr:uid="{1BAEFEBC-ED5D-498C-B687-CD553D55B36D}"/>
    <cellStyle name="Comma 2 2 2 2 2 7 3 4" xfId="14696" xr:uid="{1B611B20-08E9-44D7-BFDA-612F1F1C4A8B}"/>
    <cellStyle name="Comma 2 2 2 2 2 7 3 4 2" xfId="38960" xr:uid="{28B03FE2-1CD9-4875-9206-68650F3C1BB2}"/>
    <cellStyle name="Comma 2 2 2 2 2 7 3 5" xfId="26828" xr:uid="{FCD1A154-7BAD-4F06-9314-9751AD7A3E65}"/>
    <cellStyle name="Comma 2 2 2 2 2 7 4" xfId="4586" xr:uid="{3F9EB15F-6F3C-4319-BD62-FAB61AE4A9E1}"/>
    <cellStyle name="Comma 2 2 2 2 2 7 4 2" xfId="16718" xr:uid="{2212FCD7-DA33-48CB-88B1-E4BD923542BB}"/>
    <cellStyle name="Comma 2 2 2 2 2 7 4 2 2" xfId="40982" xr:uid="{BB126ACB-88C9-4E29-AE5B-4658855FA576}"/>
    <cellStyle name="Comma 2 2 2 2 2 7 4 3" xfId="28850" xr:uid="{5E570A96-8452-47A1-BBBC-28C52E845957}"/>
    <cellStyle name="Comma 2 2 2 2 2 7 5" xfId="8630" xr:uid="{8E5E5F71-CA5E-4B31-A1B4-A6D44D8CAE82}"/>
    <cellStyle name="Comma 2 2 2 2 2 7 5 2" xfId="20762" xr:uid="{859E96A9-2EB4-486C-8C1B-2AE73D3B6B3D}"/>
    <cellStyle name="Comma 2 2 2 2 2 7 5 2 2" xfId="45026" xr:uid="{17416FC4-6434-4148-833A-4AF1F64B3627}"/>
    <cellStyle name="Comma 2 2 2 2 2 7 5 3" xfId="32894" xr:uid="{E8BC5FAC-677F-4D7D-992B-171EBFECE37C}"/>
    <cellStyle name="Comma 2 2 2 2 2 7 6" xfId="12674" xr:uid="{1245A36A-302C-4CBA-B114-5277FAECCA76}"/>
    <cellStyle name="Comma 2 2 2 2 2 7 6 2" xfId="36938" xr:uid="{F2C32C90-0ACD-44E0-AD77-C4E51FB4DEA0}"/>
    <cellStyle name="Comma 2 2 2 2 2 7 7" xfId="24806" xr:uid="{BAD3374C-1729-4BFD-8592-6D6038873E98}"/>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2 2 2" xfId="43510" xr:uid="{DC11A802-FF00-4379-B426-C40456E335A1}"/>
    <cellStyle name="Comma 2 2 2 2 2 8 2 2 3" xfId="31378" xr:uid="{A9C99AFA-85D7-4179-BE7B-4E08A273AF62}"/>
    <cellStyle name="Comma 2 2 2 2 2 8 2 3" xfId="11158" xr:uid="{2235F63D-8CE9-4310-83D2-09D1EA258FA4}"/>
    <cellStyle name="Comma 2 2 2 2 2 8 2 3 2" xfId="23290" xr:uid="{82C41B88-B284-4F4A-9D87-20A7C0CD840E}"/>
    <cellStyle name="Comma 2 2 2 2 2 8 2 3 2 2" xfId="47554" xr:uid="{22E8DE3F-E41F-472D-9919-13469CB2B356}"/>
    <cellStyle name="Comma 2 2 2 2 2 8 2 3 3" xfId="35422" xr:uid="{E0298968-230B-45FF-97EB-544D3ADCEE8F}"/>
    <cellStyle name="Comma 2 2 2 2 2 8 2 4" xfId="15202" xr:uid="{983113FE-AB24-4B08-AB7A-52ECA0E0CE96}"/>
    <cellStyle name="Comma 2 2 2 2 2 8 2 4 2" xfId="39466" xr:uid="{4FBF9A95-9D30-4296-8F8C-0E2B5AA5B4BD}"/>
    <cellStyle name="Comma 2 2 2 2 2 8 2 5" xfId="27334" xr:uid="{DC4D1842-F6D0-4A45-8D48-53423D067DE9}"/>
    <cellStyle name="Comma 2 2 2 2 2 8 3" xfId="5092" xr:uid="{711CE110-5B5D-4005-9FED-2DB05FDF4550}"/>
    <cellStyle name="Comma 2 2 2 2 2 8 3 2" xfId="17224" xr:uid="{86D11913-3D19-44C8-A4A4-CDE7C673B4E7}"/>
    <cellStyle name="Comma 2 2 2 2 2 8 3 2 2" xfId="41488" xr:uid="{2700D175-9F6D-43D7-95FC-9BD3D3AC0737}"/>
    <cellStyle name="Comma 2 2 2 2 2 8 3 3" xfId="29356" xr:uid="{75EDA1D6-5DEB-46BC-808E-B08F8BBDCA4E}"/>
    <cellStyle name="Comma 2 2 2 2 2 8 4" xfId="9136" xr:uid="{FA42EC40-5EF4-450A-8F70-C978D1D8C586}"/>
    <cellStyle name="Comma 2 2 2 2 2 8 4 2" xfId="21268" xr:uid="{4EEA13DA-94F1-4263-AF63-5D29A3676EB1}"/>
    <cellStyle name="Comma 2 2 2 2 2 8 4 2 2" xfId="45532" xr:uid="{2EBB27B1-62CD-4EA3-9A07-612ED9E40599}"/>
    <cellStyle name="Comma 2 2 2 2 2 8 4 3" xfId="33400" xr:uid="{A828695F-3930-4DB2-9DFC-61C5B628C758}"/>
    <cellStyle name="Comma 2 2 2 2 2 8 5" xfId="13180" xr:uid="{84E3AF33-D4FB-4553-93C2-C11463FFCF40}"/>
    <cellStyle name="Comma 2 2 2 2 2 8 5 2" xfId="37444" xr:uid="{148AEFDB-8414-41C0-9FCE-8BC299A68AE5}"/>
    <cellStyle name="Comma 2 2 2 2 2 8 6" xfId="25312" xr:uid="{ED15C107-DE31-4DC9-99D9-B75451055E74}"/>
    <cellStyle name="Comma 2 2 2 2 2 9" xfId="2059" xr:uid="{DF84DC98-CCA8-4E50-9771-1283CDE99185}"/>
    <cellStyle name="Comma 2 2 2 2 2 9 2" xfId="6103" xr:uid="{934F99DE-F70D-4E98-9399-CCBE7415D343}"/>
    <cellStyle name="Comma 2 2 2 2 2 9 2 2" xfId="18235" xr:uid="{16D958B7-F8E6-4BD2-89AC-A0FA3E1A7BD0}"/>
    <cellStyle name="Comma 2 2 2 2 2 9 2 2 2" xfId="42499" xr:uid="{3D4E6A1C-33F3-4594-9DE8-3A559F1A5F3E}"/>
    <cellStyle name="Comma 2 2 2 2 2 9 2 3" xfId="30367" xr:uid="{B62A6597-F6BF-48CB-AFD0-C64324BC7F65}"/>
    <cellStyle name="Comma 2 2 2 2 2 9 3" xfId="10147" xr:uid="{3960C2E2-47A3-402F-B59C-4A98103B0A5E}"/>
    <cellStyle name="Comma 2 2 2 2 2 9 3 2" xfId="22279" xr:uid="{4E782BF1-F264-42FF-B992-A3E70552949F}"/>
    <cellStyle name="Comma 2 2 2 2 2 9 3 2 2" xfId="46543" xr:uid="{C991BC94-C86C-46BD-B262-035284B96FFF}"/>
    <cellStyle name="Comma 2 2 2 2 2 9 3 3" xfId="34411" xr:uid="{F4A71D36-78C1-4D66-A9F8-5811C3C9FDD5}"/>
    <cellStyle name="Comma 2 2 2 2 2 9 4" xfId="14191" xr:uid="{3E7CDC5C-9F60-4DE1-BCD3-45483DEFEB64}"/>
    <cellStyle name="Comma 2 2 2 2 2 9 4 2" xfId="38455" xr:uid="{7A62DEEF-83BE-4FF4-AF17-DFA3E6D3FF03}"/>
    <cellStyle name="Comma 2 2 2 2 2 9 5" xfId="26323" xr:uid="{4B3273B8-457E-4F32-B700-B9981CD29C7C}"/>
    <cellStyle name="Comma 2 2 2 2 3" xfId="47" xr:uid="{EE4D620C-3A1D-47F4-8CDD-195EB12BCD56}"/>
    <cellStyle name="Comma 2 2 2 2 3 10" xfId="12179" xr:uid="{171D990F-43C1-4EF2-90CC-925AA34A6D22}"/>
    <cellStyle name="Comma 2 2 2 2 3 10 2" xfId="36443" xr:uid="{0F21A373-A11B-4325-A654-B07F7A3F8694}"/>
    <cellStyle name="Comma 2 2 2 2 3 11" xfId="24311" xr:uid="{311E4B40-A89C-4AC1-A0B3-A908D3E7BCF9}"/>
    <cellStyle name="Comma 2 2 2 2 3 2" xfId="110" xr:uid="{A4DF112C-D60A-4D9B-A22D-BD61EDA4A508}"/>
    <cellStyle name="Comma 2 2 2 2 3 2 10" xfId="24374" xr:uid="{383D1B8B-8721-4447-B8C6-9901B26B17D5}"/>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2 2 2" xfId="44467" xr:uid="{9387A58F-3E74-439A-AA5C-9C6F3A0E2FD9}"/>
    <cellStyle name="Comma 2 2 2 2 3 2 2 2 2 2 2 2 3" xfId="32335" xr:uid="{0835646C-240B-4859-A0D3-9D5AF405A080}"/>
    <cellStyle name="Comma 2 2 2 2 3 2 2 2 2 2 2 3" xfId="12115" xr:uid="{6EEE36E1-C1D5-4EC1-ABD0-34197890DE1D}"/>
    <cellStyle name="Comma 2 2 2 2 3 2 2 2 2 2 2 3 2" xfId="24247" xr:uid="{616D7E65-B90E-48DA-818E-26D66D34A9F7}"/>
    <cellStyle name="Comma 2 2 2 2 3 2 2 2 2 2 2 3 2 2" xfId="48511" xr:uid="{C241A49B-318C-4366-9095-6AF5E44B99AF}"/>
    <cellStyle name="Comma 2 2 2 2 3 2 2 2 2 2 2 3 3" xfId="36379" xr:uid="{29EB7802-3518-4C14-8EFC-DF618522F04D}"/>
    <cellStyle name="Comma 2 2 2 2 3 2 2 2 2 2 2 4" xfId="16159" xr:uid="{B90097E4-6E61-4C2B-B021-C48482F70810}"/>
    <cellStyle name="Comma 2 2 2 2 3 2 2 2 2 2 2 4 2" xfId="40423" xr:uid="{B8CDECC8-6458-47E3-8C28-A0200DE5DB40}"/>
    <cellStyle name="Comma 2 2 2 2 3 2 2 2 2 2 2 5" xfId="28291" xr:uid="{675E281A-7A7D-47BB-B228-49EB17BB5BCE}"/>
    <cellStyle name="Comma 2 2 2 2 3 2 2 2 2 2 3" xfId="6049" xr:uid="{CAB0A396-FD16-4313-9CA4-8994BAA0A891}"/>
    <cellStyle name="Comma 2 2 2 2 3 2 2 2 2 2 3 2" xfId="18181" xr:uid="{25CE5B56-B24E-4888-9A93-ED6EE851BEFD}"/>
    <cellStyle name="Comma 2 2 2 2 3 2 2 2 2 2 3 2 2" xfId="42445" xr:uid="{B1219EC0-9361-4FDC-96EE-9F6DF8C43956}"/>
    <cellStyle name="Comma 2 2 2 2 3 2 2 2 2 2 3 3" xfId="30313" xr:uid="{250AA356-4D77-4A16-BBE4-72FDD0898D2E}"/>
    <cellStyle name="Comma 2 2 2 2 3 2 2 2 2 2 4" xfId="10093" xr:uid="{F7DAE8C8-BAD1-48DC-8424-DC0ED30B8969}"/>
    <cellStyle name="Comma 2 2 2 2 3 2 2 2 2 2 4 2" xfId="22225" xr:uid="{0E364073-8602-418A-9393-D38BCB3A5172}"/>
    <cellStyle name="Comma 2 2 2 2 3 2 2 2 2 2 4 2 2" xfId="46489" xr:uid="{C9A3CB51-5B2B-44BC-A483-E5C1D38C1607}"/>
    <cellStyle name="Comma 2 2 2 2 3 2 2 2 2 2 4 3" xfId="34357" xr:uid="{27377918-5E5F-4DFF-843C-95FA167AD644}"/>
    <cellStyle name="Comma 2 2 2 2 3 2 2 2 2 2 5" xfId="14137" xr:uid="{1AF7E6DA-EC9F-44A8-9506-380BC3907E8E}"/>
    <cellStyle name="Comma 2 2 2 2 3 2 2 2 2 2 5 2" xfId="38401" xr:uid="{56C43766-BA2A-41B4-9EEC-E1134420AFD7}"/>
    <cellStyle name="Comma 2 2 2 2 3 2 2 2 2 2 6" xfId="26269" xr:uid="{09820B91-00A0-4255-B55A-EEB3DAD05CA9}"/>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2 2 2" xfId="43456" xr:uid="{44330FF2-3A1A-4254-9623-B34D6BB7A978}"/>
    <cellStyle name="Comma 2 2 2 2 3 2 2 2 2 3 2 3" xfId="31324" xr:uid="{DD71A879-ABBE-4952-BE83-8B8373C6A3C8}"/>
    <cellStyle name="Comma 2 2 2 2 3 2 2 2 2 3 3" xfId="11104" xr:uid="{CA9526B9-6DB6-404F-B585-774E448A0932}"/>
    <cellStyle name="Comma 2 2 2 2 3 2 2 2 2 3 3 2" xfId="23236" xr:uid="{C29A5ED4-9962-428C-8B72-905F959362F9}"/>
    <cellStyle name="Comma 2 2 2 2 3 2 2 2 2 3 3 2 2" xfId="47500" xr:uid="{BB3E02A4-347C-44AA-A467-56B777D32355}"/>
    <cellStyle name="Comma 2 2 2 2 3 2 2 2 2 3 3 3" xfId="35368" xr:uid="{9179783A-BBF3-4FBB-9AEA-BFC7B5424855}"/>
    <cellStyle name="Comma 2 2 2 2 3 2 2 2 2 3 4" xfId="15148" xr:uid="{5B2C0B51-6EE1-4451-AF4C-482C0E323C9C}"/>
    <cellStyle name="Comma 2 2 2 2 3 2 2 2 2 3 4 2" xfId="39412" xr:uid="{3573D9D9-821E-4712-B3FA-F6B66C91A34A}"/>
    <cellStyle name="Comma 2 2 2 2 3 2 2 2 2 3 5" xfId="27280" xr:uid="{D8E1A128-5ACD-4369-A29C-4EFA2D7B97C3}"/>
    <cellStyle name="Comma 2 2 2 2 3 2 2 2 2 4" xfId="5038" xr:uid="{D9D9FF23-0A37-44F1-9518-B2D274D8CEC1}"/>
    <cellStyle name="Comma 2 2 2 2 3 2 2 2 2 4 2" xfId="17170" xr:uid="{4D5FDF46-09A4-47CC-918C-762BC2596C97}"/>
    <cellStyle name="Comma 2 2 2 2 3 2 2 2 2 4 2 2" xfId="41434" xr:uid="{10B9024C-B741-42E2-86A1-4D0790747796}"/>
    <cellStyle name="Comma 2 2 2 2 3 2 2 2 2 4 3" xfId="29302" xr:uid="{E7AC7E87-9FA1-41D6-9A78-78363C4E0EB8}"/>
    <cellStyle name="Comma 2 2 2 2 3 2 2 2 2 5" xfId="9082" xr:uid="{C6379001-476A-4829-BDA5-D85B37C35E13}"/>
    <cellStyle name="Comma 2 2 2 2 3 2 2 2 2 5 2" xfId="21214" xr:uid="{69E4AA07-6D70-42CC-8149-615C798AF949}"/>
    <cellStyle name="Comma 2 2 2 2 3 2 2 2 2 5 2 2" xfId="45478" xr:uid="{C314332E-939E-41AE-9B83-0E5F80C82358}"/>
    <cellStyle name="Comma 2 2 2 2 3 2 2 2 2 5 3" xfId="33346" xr:uid="{665C850C-9A2E-4EA5-9245-43443FD39264}"/>
    <cellStyle name="Comma 2 2 2 2 3 2 2 2 2 6" xfId="13126" xr:uid="{7F3BEF9B-F063-46F7-8306-7BBF1E8C5558}"/>
    <cellStyle name="Comma 2 2 2 2 3 2 2 2 2 6 2" xfId="37390" xr:uid="{14775912-797A-4676-A995-6C6E4D985DB2}"/>
    <cellStyle name="Comma 2 2 2 2 3 2 2 2 2 7" xfId="25258" xr:uid="{F2E39BD1-753E-4D8D-A935-E6D2559B7664}"/>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2 2 2" xfId="43962" xr:uid="{E9663F4B-3E60-48C9-9758-C7C24187465B}"/>
    <cellStyle name="Comma 2 2 2 2 3 2 2 2 3 2 2 3" xfId="31830" xr:uid="{4A9A8F49-91ED-499E-9AB7-D32B3EE90557}"/>
    <cellStyle name="Comma 2 2 2 2 3 2 2 2 3 2 3" xfId="11610" xr:uid="{5738FDAC-60C8-48B3-9290-E419E9C3928A}"/>
    <cellStyle name="Comma 2 2 2 2 3 2 2 2 3 2 3 2" xfId="23742" xr:uid="{C1BE6202-4D93-4482-9B31-B8EE30A4AB34}"/>
    <cellStyle name="Comma 2 2 2 2 3 2 2 2 3 2 3 2 2" xfId="48006" xr:uid="{C0721051-8D73-4878-81E6-F1C5AC16D05B}"/>
    <cellStyle name="Comma 2 2 2 2 3 2 2 2 3 2 3 3" xfId="35874" xr:uid="{8E43FD38-8B2C-469B-9FD1-D45A83906BD4}"/>
    <cellStyle name="Comma 2 2 2 2 3 2 2 2 3 2 4" xfId="15654" xr:uid="{204C08F6-A054-490E-BE45-959330A395E9}"/>
    <cellStyle name="Comma 2 2 2 2 3 2 2 2 3 2 4 2" xfId="39918" xr:uid="{C4403CE6-587A-4933-9F96-BFE281C244CC}"/>
    <cellStyle name="Comma 2 2 2 2 3 2 2 2 3 2 5" xfId="27786" xr:uid="{64B613D6-7667-432C-AC53-B224A9078C98}"/>
    <cellStyle name="Comma 2 2 2 2 3 2 2 2 3 3" xfId="5544" xr:uid="{9C4FDBDA-22C6-4C88-8BA8-5785CBAC065D}"/>
    <cellStyle name="Comma 2 2 2 2 3 2 2 2 3 3 2" xfId="17676" xr:uid="{D7785E1A-D401-419B-946F-FAAD4D67DED4}"/>
    <cellStyle name="Comma 2 2 2 2 3 2 2 2 3 3 2 2" xfId="41940" xr:uid="{670CA609-0BA0-4491-8492-261F45EB8735}"/>
    <cellStyle name="Comma 2 2 2 2 3 2 2 2 3 3 3" xfId="29808" xr:uid="{74D4DB3D-D506-49A2-A774-A2D6B5854950}"/>
    <cellStyle name="Comma 2 2 2 2 3 2 2 2 3 4" xfId="9588" xr:uid="{6721CEA0-F245-4671-99DB-1C0E05E537CE}"/>
    <cellStyle name="Comma 2 2 2 2 3 2 2 2 3 4 2" xfId="21720" xr:uid="{53FB78E9-4ED6-4D5D-91A3-026097AB4B37}"/>
    <cellStyle name="Comma 2 2 2 2 3 2 2 2 3 4 2 2" xfId="45984" xr:uid="{29BCC9C7-ABEE-47CB-9CBE-073432A55EA0}"/>
    <cellStyle name="Comma 2 2 2 2 3 2 2 2 3 4 3" xfId="33852" xr:uid="{459A6F7E-927E-48C2-9474-97F1F882A472}"/>
    <cellStyle name="Comma 2 2 2 2 3 2 2 2 3 5" xfId="13632" xr:uid="{88903273-B17C-49AD-AB25-52203D21FCF3}"/>
    <cellStyle name="Comma 2 2 2 2 3 2 2 2 3 5 2" xfId="37896" xr:uid="{8AFD93C8-AE4B-46FC-A1F4-20DBDF9FF712}"/>
    <cellStyle name="Comma 2 2 2 2 3 2 2 2 3 6" xfId="25764" xr:uid="{CA3D3B74-0EF8-441B-B4E1-A82027A1920B}"/>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2 2 2" xfId="42951" xr:uid="{633A15C1-ED57-4C96-9762-D854B390C153}"/>
    <cellStyle name="Comma 2 2 2 2 3 2 2 2 4 2 3" xfId="30819" xr:uid="{C3BE8AA1-3177-4EC2-84F7-176344C48F47}"/>
    <cellStyle name="Comma 2 2 2 2 3 2 2 2 4 3" xfId="10599" xr:uid="{90CFB6CE-AF13-4EEE-AD6E-8386BC962D91}"/>
    <cellStyle name="Comma 2 2 2 2 3 2 2 2 4 3 2" xfId="22731" xr:uid="{39D8D9A8-2441-42FF-87BC-7DB49570BCEF}"/>
    <cellStyle name="Comma 2 2 2 2 3 2 2 2 4 3 2 2" xfId="46995" xr:uid="{BD7BA33A-73EB-4C80-A103-69A312334F50}"/>
    <cellStyle name="Comma 2 2 2 2 3 2 2 2 4 3 3" xfId="34863" xr:uid="{C50A4DB0-5AF7-43DE-BA0F-CDE3813F1EBC}"/>
    <cellStyle name="Comma 2 2 2 2 3 2 2 2 4 4" xfId="14643" xr:uid="{5DF840D5-3D52-4737-BF57-5A4269222898}"/>
    <cellStyle name="Comma 2 2 2 2 3 2 2 2 4 4 2" xfId="38907" xr:uid="{C9EF20DB-FC45-43DD-9886-6949A5546949}"/>
    <cellStyle name="Comma 2 2 2 2 3 2 2 2 4 5" xfId="26775" xr:uid="{6CD2EC8D-FB79-4E7B-9F3B-5E7962836E9E}"/>
    <cellStyle name="Comma 2 2 2 2 3 2 2 2 5" xfId="4533" xr:uid="{AC64BFD5-6FAD-49B6-8C23-2C22B6B50083}"/>
    <cellStyle name="Comma 2 2 2 2 3 2 2 2 5 2" xfId="16665" xr:uid="{C8A0547F-EED3-4978-975B-E978437CCACB}"/>
    <cellStyle name="Comma 2 2 2 2 3 2 2 2 5 2 2" xfId="40929" xr:uid="{3EA1E887-764F-4BAB-94A4-127CEAC80619}"/>
    <cellStyle name="Comma 2 2 2 2 3 2 2 2 5 3" xfId="28797" xr:uid="{88F8D2BA-6E41-44E8-B1B6-722827421FA5}"/>
    <cellStyle name="Comma 2 2 2 2 3 2 2 2 6" xfId="8577" xr:uid="{52CDD12F-E2E5-48AA-9887-3DAE5A050EAE}"/>
    <cellStyle name="Comma 2 2 2 2 3 2 2 2 6 2" xfId="20709" xr:uid="{AD7133E8-A03A-4CD7-B13E-D49FC5424D17}"/>
    <cellStyle name="Comma 2 2 2 2 3 2 2 2 6 2 2" xfId="44973" xr:uid="{FE418008-D4CA-4DE7-A99A-C93EB104FC22}"/>
    <cellStyle name="Comma 2 2 2 2 3 2 2 2 6 3" xfId="32841" xr:uid="{41700DDA-7B74-4DBC-B5FB-71409F1BFC7C}"/>
    <cellStyle name="Comma 2 2 2 2 3 2 2 2 7" xfId="12621" xr:uid="{BB553B54-789E-463F-B2E0-E4F38A915C1A}"/>
    <cellStyle name="Comma 2 2 2 2 3 2 2 2 7 2" xfId="36885" xr:uid="{9993BD6D-787F-465E-8C96-D9BF1BEDC897}"/>
    <cellStyle name="Comma 2 2 2 2 3 2 2 2 8" xfId="24753" xr:uid="{FFD98FD0-86E8-47D5-91C7-B802E10DE0D9}"/>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2 2 2" xfId="44214" xr:uid="{8ADBD4A1-D7F7-4BA8-9E58-8CA12F1AF40B}"/>
    <cellStyle name="Comma 2 2 2 2 3 2 2 3 2 2 2 3" xfId="32082" xr:uid="{BB61EA00-CA9D-4415-B89F-C0733281AD74}"/>
    <cellStyle name="Comma 2 2 2 2 3 2 2 3 2 2 3" xfId="11862" xr:uid="{7A8E0085-BA0C-4CC3-A1C1-0DDD1A59BF4D}"/>
    <cellStyle name="Comma 2 2 2 2 3 2 2 3 2 2 3 2" xfId="23994" xr:uid="{61531F87-2F77-493A-BCC1-886D5835742A}"/>
    <cellStyle name="Comma 2 2 2 2 3 2 2 3 2 2 3 2 2" xfId="48258" xr:uid="{272570A6-0D3C-4671-B2C0-165E2687020E}"/>
    <cellStyle name="Comma 2 2 2 2 3 2 2 3 2 2 3 3" xfId="36126" xr:uid="{6CE8BB38-FA93-4E8E-BF63-08615FD60CE1}"/>
    <cellStyle name="Comma 2 2 2 2 3 2 2 3 2 2 4" xfId="15906" xr:uid="{C5B6EB6D-F5EA-4B59-89E1-56BB2A795E53}"/>
    <cellStyle name="Comma 2 2 2 2 3 2 2 3 2 2 4 2" xfId="40170" xr:uid="{A4EB34DC-5BD7-4A19-9454-C4046EFD8E4C}"/>
    <cellStyle name="Comma 2 2 2 2 3 2 2 3 2 2 5" xfId="28038" xr:uid="{2DFD57B8-8A36-4715-8943-F6CA7C1FADED}"/>
    <cellStyle name="Comma 2 2 2 2 3 2 2 3 2 3" xfId="5796" xr:uid="{24763D70-026C-4C57-9E7B-EBB9EB82B88A}"/>
    <cellStyle name="Comma 2 2 2 2 3 2 2 3 2 3 2" xfId="17928" xr:uid="{7D9820A8-8659-4A91-9DB5-AB6FE8CDB06A}"/>
    <cellStyle name="Comma 2 2 2 2 3 2 2 3 2 3 2 2" xfId="42192" xr:uid="{3A045F24-BDD9-4F79-BFF2-1B68117BFEBA}"/>
    <cellStyle name="Comma 2 2 2 2 3 2 2 3 2 3 3" xfId="30060" xr:uid="{BD94C686-03AC-4C9C-A485-0696298DB677}"/>
    <cellStyle name="Comma 2 2 2 2 3 2 2 3 2 4" xfId="9840" xr:uid="{28926411-1418-4552-9F40-903D6ABCC928}"/>
    <cellStyle name="Comma 2 2 2 2 3 2 2 3 2 4 2" xfId="21972" xr:uid="{699B092D-D41D-4ED0-831B-35532EBAD3E2}"/>
    <cellStyle name="Comma 2 2 2 2 3 2 2 3 2 4 2 2" xfId="46236" xr:uid="{E9D021BC-7048-4D5B-8FD6-9DD3FCE3E619}"/>
    <cellStyle name="Comma 2 2 2 2 3 2 2 3 2 4 3" xfId="34104" xr:uid="{3C42C5BA-0189-42CF-A29E-D1FCCCFA8971}"/>
    <cellStyle name="Comma 2 2 2 2 3 2 2 3 2 5" xfId="13884" xr:uid="{583872B8-905D-4AE9-93E6-C0CD3E76A1F9}"/>
    <cellStyle name="Comma 2 2 2 2 3 2 2 3 2 5 2" xfId="38148" xr:uid="{4CBFA159-5D7C-489F-9702-DCDA3963C2A4}"/>
    <cellStyle name="Comma 2 2 2 2 3 2 2 3 2 6" xfId="26016" xr:uid="{90C56FEA-0D16-4BE3-819E-35632C31CCF7}"/>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2 2 2" xfId="43203" xr:uid="{F657DCDF-AB0E-4A9D-8A60-5A3F8CBBFD42}"/>
    <cellStyle name="Comma 2 2 2 2 3 2 2 3 3 2 3" xfId="31071" xr:uid="{AF52998D-EF23-4080-A636-D4DE2B12AC9A}"/>
    <cellStyle name="Comma 2 2 2 2 3 2 2 3 3 3" xfId="10851" xr:uid="{59A5EB40-C357-451F-9BB5-4CDBD7059CCC}"/>
    <cellStyle name="Comma 2 2 2 2 3 2 2 3 3 3 2" xfId="22983" xr:uid="{6B527BF6-D9D5-4ED1-AB3A-3B7A3CD60E09}"/>
    <cellStyle name="Comma 2 2 2 2 3 2 2 3 3 3 2 2" xfId="47247" xr:uid="{6A14861C-6808-4468-974E-FF026CF2F535}"/>
    <cellStyle name="Comma 2 2 2 2 3 2 2 3 3 3 3" xfId="35115" xr:uid="{A4D60CF4-441F-474D-970A-77621D889FF6}"/>
    <cellStyle name="Comma 2 2 2 2 3 2 2 3 3 4" xfId="14895" xr:uid="{BE25E8EF-EB68-463F-A293-871389933C10}"/>
    <cellStyle name="Comma 2 2 2 2 3 2 2 3 3 4 2" xfId="39159" xr:uid="{3FE1798C-F729-403D-89AE-0D9338E97983}"/>
    <cellStyle name="Comma 2 2 2 2 3 2 2 3 3 5" xfId="27027" xr:uid="{B8CBE637-47F9-4A13-92F9-C9C6B2BFCBE8}"/>
    <cellStyle name="Comma 2 2 2 2 3 2 2 3 4" xfId="4785" xr:uid="{63C97490-ABEF-47C4-87B9-8CFADDC4E571}"/>
    <cellStyle name="Comma 2 2 2 2 3 2 2 3 4 2" xfId="16917" xr:uid="{B369606A-AE24-4B9A-9C79-A94A5F1145D4}"/>
    <cellStyle name="Comma 2 2 2 2 3 2 2 3 4 2 2" xfId="41181" xr:uid="{8CA1B550-560C-406B-A6CB-AF936043AC85}"/>
    <cellStyle name="Comma 2 2 2 2 3 2 2 3 4 3" xfId="29049" xr:uid="{55096E49-2864-4573-B4D3-B4FBB012E270}"/>
    <cellStyle name="Comma 2 2 2 2 3 2 2 3 5" xfId="8829" xr:uid="{6365B0D1-D00D-450F-9F45-CE67C4F6EAB9}"/>
    <cellStyle name="Comma 2 2 2 2 3 2 2 3 5 2" xfId="20961" xr:uid="{3B7A253A-7DC6-47B2-8E94-E99C7780349D}"/>
    <cellStyle name="Comma 2 2 2 2 3 2 2 3 5 2 2" xfId="45225" xr:uid="{3C5955A0-75DB-4A89-99C5-13E1A24E26FC}"/>
    <cellStyle name="Comma 2 2 2 2 3 2 2 3 5 3" xfId="33093" xr:uid="{0370C94F-0C3C-45CF-9A7E-FB1AAAE2A488}"/>
    <cellStyle name="Comma 2 2 2 2 3 2 2 3 6" xfId="12873" xr:uid="{BBE0B517-BEFC-447F-8D55-F3A6C0D80FB5}"/>
    <cellStyle name="Comma 2 2 2 2 3 2 2 3 6 2" xfId="37137" xr:uid="{1285567B-C069-47F2-802B-93429BA896DB}"/>
    <cellStyle name="Comma 2 2 2 2 3 2 2 3 7" xfId="25005" xr:uid="{8D2760EA-91BD-4798-AAE9-B24E53B79E71}"/>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2 2 2" xfId="43709" xr:uid="{52D89CF9-FE77-49EA-8E49-77018C6D374D}"/>
    <cellStyle name="Comma 2 2 2 2 3 2 2 4 2 2 3" xfId="31577" xr:uid="{D355FA1F-D326-4A96-BC95-D185404E4031}"/>
    <cellStyle name="Comma 2 2 2 2 3 2 2 4 2 3" xfId="11357" xr:uid="{68A68410-4EBA-4738-8ED7-CFC5A52582FB}"/>
    <cellStyle name="Comma 2 2 2 2 3 2 2 4 2 3 2" xfId="23489" xr:uid="{E4F90FD6-4B00-42AB-A363-6D823A542FE7}"/>
    <cellStyle name="Comma 2 2 2 2 3 2 2 4 2 3 2 2" xfId="47753" xr:uid="{4EA5C2DE-CE65-4513-A12B-F3F75BB5A653}"/>
    <cellStyle name="Comma 2 2 2 2 3 2 2 4 2 3 3" xfId="35621" xr:uid="{042E961B-4723-493A-8E8A-DBAF78D895FC}"/>
    <cellStyle name="Comma 2 2 2 2 3 2 2 4 2 4" xfId="15401" xr:uid="{5A4201A5-055C-4828-9342-1639DE8E12FF}"/>
    <cellStyle name="Comma 2 2 2 2 3 2 2 4 2 4 2" xfId="39665" xr:uid="{85670348-0E45-41FD-A4AC-9980DBE21722}"/>
    <cellStyle name="Comma 2 2 2 2 3 2 2 4 2 5" xfId="27533" xr:uid="{DE440D72-EF13-42A8-B38E-44C34CE9B567}"/>
    <cellStyle name="Comma 2 2 2 2 3 2 2 4 3" xfId="5291" xr:uid="{5875B39D-0FB2-4AEB-B69A-98E74E8672AA}"/>
    <cellStyle name="Comma 2 2 2 2 3 2 2 4 3 2" xfId="17423" xr:uid="{6D4EA801-BDC1-4278-A416-09FE6A69B66F}"/>
    <cellStyle name="Comma 2 2 2 2 3 2 2 4 3 2 2" xfId="41687" xr:uid="{63682DAC-2C93-455F-A67E-10C854B9D1F4}"/>
    <cellStyle name="Comma 2 2 2 2 3 2 2 4 3 3" xfId="29555" xr:uid="{90D3108B-158A-4281-A67E-3141BD10AA6B}"/>
    <cellStyle name="Comma 2 2 2 2 3 2 2 4 4" xfId="9335" xr:uid="{0A1977A8-7E47-4759-9883-6D164DE1E08D}"/>
    <cellStyle name="Comma 2 2 2 2 3 2 2 4 4 2" xfId="21467" xr:uid="{150E8447-4AC9-47BF-8DD6-A48098DB61E2}"/>
    <cellStyle name="Comma 2 2 2 2 3 2 2 4 4 2 2" xfId="45731" xr:uid="{C3E9AB60-30EA-46DB-8AC0-EAD455968807}"/>
    <cellStyle name="Comma 2 2 2 2 3 2 2 4 4 3" xfId="33599" xr:uid="{0D10F6A6-A26C-4DD4-B417-220AC5E53ED4}"/>
    <cellStyle name="Comma 2 2 2 2 3 2 2 4 5" xfId="13379" xr:uid="{EF76F5D8-85A2-4AA5-A31D-E977AB03FF9B}"/>
    <cellStyle name="Comma 2 2 2 2 3 2 2 4 5 2" xfId="37643" xr:uid="{084C8103-762D-4E64-9620-B620305D21C4}"/>
    <cellStyle name="Comma 2 2 2 2 3 2 2 4 6" xfId="25511" xr:uid="{3D95C6BB-BCF8-4667-A7DB-D4FC7D57A30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2 2 2" xfId="42698" xr:uid="{F7C75EC7-FC9E-4CA6-A5AB-B15ED606BD98}"/>
    <cellStyle name="Comma 2 2 2 2 3 2 2 5 2 3" xfId="30566" xr:uid="{47CF8511-9CFB-48D2-B05C-2BA461C9C25C}"/>
    <cellStyle name="Comma 2 2 2 2 3 2 2 5 3" xfId="10346" xr:uid="{17AB6051-339B-400F-9937-C66CA2205F3F}"/>
    <cellStyle name="Comma 2 2 2 2 3 2 2 5 3 2" xfId="22478" xr:uid="{0C4C0AAF-227B-4A3D-A769-0BAA771BDD57}"/>
    <cellStyle name="Comma 2 2 2 2 3 2 2 5 3 2 2" xfId="46742" xr:uid="{387C8200-7AE6-42C4-A85F-207B401B549B}"/>
    <cellStyle name="Comma 2 2 2 2 3 2 2 5 3 3" xfId="34610" xr:uid="{951124EE-B728-4030-B798-F14C002C965D}"/>
    <cellStyle name="Comma 2 2 2 2 3 2 2 5 4" xfId="14390" xr:uid="{A330DD3A-43A9-408D-9E10-324A24823673}"/>
    <cellStyle name="Comma 2 2 2 2 3 2 2 5 4 2" xfId="38654" xr:uid="{9B7B1AFC-8279-4AE0-8DDD-6280544B9EC0}"/>
    <cellStyle name="Comma 2 2 2 2 3 2 2 5 5" xfId="26522" xr:uid="{400EB495-03D4-4855-8E4C-EB9E91B87B9B}"/>
    <cellStyle name="Comma 2 2 2 2 3 2 2 6" xfId="4280" xr:uid="{3980162C-8D20-4B33-AF46-146FF19A288E}"/>
    <cellStyle name="Comma 2 2 2 2 3 2 2 6 2" xfId="16412" xr:uid="{F1524620-6ED8-4CA2-95C6-800FC954D9EC}"/>
    <cellStyle name="Comma 2 2 2 2 3 2 2 6 2 2" xfId="40676" xr:uid="{6F8554BD-FE68-45C9-91DB-F9ACB8771759}"/>
    <cellStyle name="Comma 2 2 2 2 3 2 2 6 3" xfId="28544" xr:uid="{C36BCA44-772E-4B45-A857-E70A823CDCA5}"/>
    <cellStyle name="Comma 2 2 2 2 3 2 2 7" xfId="8324" xr:uid="{7E583797-A63C-436B-B553-EA309CB1C104}"/>
    <cellStyle name="Comma 2 2 2 2 3 2 2 7 2" xfId="20456" xr:uid="{9EE03CDE-1D64-4A95-8C4E-DAD4CF57E999}"/>
    <cellStyle name="Comma 2 2 2 2 3 2 2 7 2 2" xfId="44720" xr:uid="{8C83F223-8322-46E6-AF7F-A8F037682DAF}"/>
    <cellStyle name="Comma 2 2 2 2 3 2 2 7 3" xfId="32588" xr:uid="{297F01DE-D03C-47F9-BCA1-E0457B73A362}"/>
    <cellStyle name="Comma 2 2 2 2 3 2 2 8" xfId="12368" xr:uid="{75528467-1FFC-4469-A88F-5E1CCCA3ECB5}"/>
    <cellStyle name="Comma 2 2 2 2 3 2 2 8 2" xfId="36632" xr:uid="{C147FF6B-ECAA-4AA6-B637-D2FD21ED271C}"/>
    <cellStyle name="Comma 2 2 2 2 3 2 2 9" xfId="24500" xr:uid="{761D0A8C-EC98-4DDB-A8DA-910D083B745C}"/>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2 2 2" xfId="44341" xr:uid="{3248D2A9-5157-40F1-AF9A-3C019D29B116}"/>
    <cellStyle name="Comma 2 2 2 2 3 2 3 2 2 2 2 3" xfId="32209" xr:uid="{E379C073-8770-4A80-B7E7-A2BCF37C97B8}"/>
    <cellStyle name="Comma 2 2 2 2 3 2 3 2 2 2 3" xfId="11989" xr:uid="{092586E8-94A8-497A-9FCB-FB2CB430F912}"/>
    <cellStyle name="Comma 2 2 2 2 3 2 3 2 2 2 3 2" xfId="24121" xr:uid="{6D80E0A2-8415-41D1-ABB0-55641BBF24FD}"/>
    <cellStyle name="Comma 2 2 2 2 3 2 3 2 2 2 3 2 2" xfId="48385" xr:uid="{BAABA465-C112-4E92-8ED8-4B1E70CD4929}"/>
    <cellStyle name="Comma 2 2 2 2 3 2 3 2 2 2 3 3" xfId="36253" xr:uid="{0EB06C87-F940-4A23-A9A2-100FF530FDBD}"/>
    <cellStyle name="Comma 2 2 2 2 3 2 3 2 2 2 4" xfId="16033" xr:uid="{FFE00CB5-975C-4280-A7EC-5BF82661434A}"/>
    <cellStyle name="Comma 2 2 2 2 3 2 3 2 2 2 4 2" xfId="40297" xr:uid="{A1A1C63F-512E-40CF-BE9F-9288FC6C0341}"/>
    <cellStyle name="Comma 2 2 2 2 3 2 3 2 2 2 5" xfId="28165" xr:uid="{E2A2F061-7547-491E-9097-275C780648B7}"/>
    <cellStyle name="Comma 2 2 2 2 3 2 3 2 2 3" xfId="5923" xr:uid="{8BDF8DD3-1DE3-4DA0-A769-120913F78E71}"/>
    <cellStyle name="Comma 2 2 2 2 3 2 3 2 2 3 2" xfId="18055" xr:uid="{D93C3E63-EC0F-4387-B772-21D556DA5D07}"/>
    <cellStyle name="Comma 2 2 2 2 3 2 3 2 2 3 2 2" xfId="42319" xr:uid="{B2BB490D-646F-4701-8408-09C4D930E12B}"/>
    <cellStyle name="Comma 2 2 2 2 3 2 3 2 2 3 3" xfId="30187" xr:uid="{F510FC37-7F65-41ED-859F-E11A08B5B657}"/>
    <cellStyle name="Comma 2 2 2 2 3 2 3 2 2 4" xfId="9967" xr:uid="{9F227F5A-8746-4A5A-AFC3-BE7BF64D1CFE}"/>
    <cellStyle name="Comma 2 2 2 2 3 2 3 2 2 4 2" xfId="22099" xr:uid="{BEE04378-7C12-4A86-B812-AF3FE3A22D19}"/>
    <cellStyle name="Comma 2 2 2 2 3 2 3 2 2 4 2 2" xfId="46363" xr:uid="{91D86B20-E2CF-4582-BA61-7018342A2D1F}"/>
    <cellStyle name="Comma 2 2 2 2 3 2 3 2 2 4 3" xfId="34231" xr:uid="{E004B4C3-4544-44C7-B4E0-81F00D0032DB}"/>
    <cellStyle name="Comma 2 2 2 2 3 2 3 2 2 5" xfId="14011" xr:uid="{176320EB-9E67-49E0-9DD2-BFD77944B8D9}"/>
    <cellStyle name="Comma 2 2 2 2 3 2 3 2 2 5 2" xfId="38275" xr:uid="{778F7450-72E2-4BF0-8203-332D0E135E81}"/>
    <cellStyle name="Comma 2 2 2 2 3 2 3 2 2 6" xfId="26143" xr:uid="{8EF2EFA9-8131-485C-8430-6A96E4360CB3}"/>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2 2 2" xfId="43330" xr:uid="{A0757854-9E66-40C1-80FE-F6BF34782AFC}"/>
    <cellStyle name="Comma 2 2 2 2 3 2 3 2 3 2 3" xfId="31198" xr:uid="{ED3509B3-D412-4832-B909-5B79153CFC6F}"/>
    <cellStyle name="Comma 2 2 2 2 3 2 3 2 3 3" xfId="10978" xr:uid="{62CABA8A-A684-41DA-810E-EA96EA1EA9E2}"/>
    <cellStyle name="Comma 2 2 2 2 3 2 3 2 3 3 2" xfId="23110" xr:uid="{7BA50445-D6F8-498B-A1B6-26146A42C3ED}"/>
    <cellStyle name="Comma 2 2 2 2 3 2 3 2 3 3 2 2" xfId="47374" xr:uid="{9243A451-8187-4C17-A66B-AA277FC7D3A5}"/>
    <cellStyle name="Comma 2 2 2 2 3 2 3 2 3 3 3" xfId="35242" xr:uid="{A6305146-0164-4942-89C5-2BF8F05394E3}"/>
    <cellStyle name="Comma 2 2 2 2 3 2 3 2 3 4" xfId="15022" xr:uid="{72E0A6E1-F761-4922-B871-7099CC75B8A6}"/>
    <cellStyle name="Comma 2 2 2 2 3 2 3 2 3 4 2" xfId="39286" xr:uid="{28376B3E-4082-43DA-9489-137AD1A9D2A9}"/>
    <cellStyle name="Comma 2 2 2 2 3 2 3 2 3 5" xfId="27154" xr:uid="{6A25317F-18E2-478A-9447-84612B5105CD}"/>
    <cellStyle name="Comma 2 2 2 2 3 2 3 2 4" xfId="4912" xr:uid="{4A8941FD-195D-4CB1-847B-EEDB101E0E3D}"/>
    <cellStyle name="Comma 2 2 2 2 3 2 3 2 4 2" xfId="17044" xr:uid="{F3D19180-5662-4C69-A341-C42F18123534}"/>
    <cellStyle name="Comma 2 2 2 2 3 2 3 2 4 2 2" xfId="41308" xr:uid="{ACCBB149-3930-4A2B-8303-3647AA785C23}"/>
    <cellStyle name="Comma 2 2 2 2 3 2 3 2 4 3" xfId="29176" xr:uid="{92F9D335-6D33-4624-806C-7B36217C07FE}"/>
    <cellStyle name="Comma 2 2 2 2 3 2 3 2 5" xfId="8956" xr:uid="{E5FD68F4-58F0-4B76-8750-7BC3E2D2EDC9}"/>
    <cellStyle name="Comma 2 2 2 2 3 2 3 2 5 2" xfId="21088" xr:uid="{3BBFE530-30D3-4EC7-94FE-1246CD26C8B9}"/>
    <cellStyle name="Comma 2 2 2 2 3 2 3 2 5 2 2" xfId="45352" xr:uid="{16AB124B-9258-41D7-AA33-696F28E8EDDB}"/>
    <cellStyle name="Comma 2 2 2 2 3 2 3 2 5 3" xfId="33220" xr:uid="{456D61FE-345D-46CD-8204-2777D7C28D3F}"/>
    <cellStyle name="Comma 2 2 2 2 3 2 3 2 6" xfId="13000" xr:uid="{DF83F5C0-239D-4081-9B7C-17C70F873EFD}"/>
    <cellStyle name="Comma 2 2 2 2 3 2 3 2 6 2" xfId="37264" xr:uid="{BA0ACDE9-F531-451F-81BE-CAAC5445C668}"/>
    <cellStyle name="Comma 2 2 2 2 3 2 3 2 7" xfId="25132" xr:uid="{C4A522EE-3E80-4EE7-A751-141568856C9C}"/>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2 2 2" xfId="43836" xr:uid="{00716BAC-92B2-4FAB-A262-14B58A20CB32}"/>
    <cellStyle name="Comma 2 2 2 2 3 2 3 3 2 2 3" xfId="31704" xr:uid="{BAE26475-1935-4805-A345-C082313208EE}"/>
    <cellStyle name="Comma 2 2 2 2 3 2 3 3 2 3" xfId="11484" xr:uid="{EFDD96BD-EB50-45D9-B663-04F6934BC41E}"/>
    <cellStyle name="Comma 2 2 2 2 3 2 3 3 2 3 2" xfId="23616" xr:uid="{5F2D0636-C532-48E1-A94E-022633D42828}"/>
    <cellStyle name="Comma 2 2 2 2 3 2 3 3 2 3 2 2" xfId="47880" xr:uid="{762FF108-F3AC-4CA9-8190-90AD1DD38B45}"/>
    <cellStyle name="Comma 2 2 2 2 3 2 3 3 2 3 3" xfId="35748" xr:uid="{40948DC6-404C-4B10-8F99-AFEDCF1C6290}"/>
    <cellStyle name="Comma 2 2 2 2 3 2 3 3 2 4" xfId="15528" xr:uid="{8B90F32C-A1B2-4118-8C97-B7B4DD652BF0}"/>
    <cellStyle name="Comma 2 2 2 2 3 2 3 3 2 4 2" xfId="39792" xr:uid="{2B3004A2-630B-4B2A-989A-435D390364EB}"/>
    <cellStyle name="Comma 2 2 2 2 3 2 3 3 2 5" xfId="27660" xr:uid="{9D207746-4DB2-4E31-BC34-B940DB7540A2}"/>
    <cellStyle name="Comma 2 2 2 2 3 2 3 3 3" xfId="5418" xr:uid="{1D485B88-27FD-45E6-8BB6-6F6C2CE3BE94}"/>
    <cellStyle name="Comma 2 2 2 2 3 2 3 3 3 2" xfId="17550" xr:uid="{910689D8-882D-4B85-9075-9138F64AD2C5}"/>
    <cellStyle name="Comma 2 2 2 2 3 2 3 3 3 2 2" xfId="41814" xr:uid="{96D5B379-5C58-4136-B466-E2B1AD0851A5}"/>
    <cellStyle name="Comma 2 2 2 2 3 2 3 3 3 3" xfId="29682" xr:uid="{5A54DE46-AE5B-48D1-A765-0421D26C8C4F}"/>
    <cellStyle name="Comma 2 2 2 2 3 2 3 3 4" xfId="9462" xr:uid="{1D09C5A2-0B5E-4132-92FD-F5CB78677D35}"/>
    <cellStyle name="Comma 2 2 2 2 3 2 3 3 4 2" xfId="21594" xr:uid="{E538CF6E-AE20-435A-9969-5628B12523A6}"/>
    <cellStyle name="Comma 2 2 2 2 3 2 3 3 4 2 2" xfId="45858" xr:uid="{8D8ED785-B394-43FE-A221-EEDB0BC31816}"/>
    <cellStyle name="Comma 2 2 2 2 3 2 3 3 4 3" xfId="33726" xr:uid="{7ADD218F-DD6F-4870-9A82-032572B53427}"/>
    <cellStyle name="Comma 2 2 2 2 3 2 3 3 5" xfId="13506" xr:uid="{476319DD-F207-4775-9E4D-D7381896A8E8}"/>
    <cellStyle name="Comma 2 2 2 2 3 2 3 3 5 2" xfId="37770" xr:uid="{94F0C1DC-8C71-4369-98D5-628896BB4E35}"/>
    <cellStyle name="Comma 2 2 2 2 3 2 3 3 6" xfId="25638" xr:uid="{C6049C36-5C4A-48D7-9841-2B814055FF2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2 2 2" xfId="42825" xr:uid="{56F7548C-2B28-4747-A67F-1BB52BEC3D3F}"/>
    <cellStyle name="Comma 2 2 2 2 3 2 3 4 2 3" xfId="30693" xr:uid="{2F16B0E6-AC2C-4D48-8E33-C99412493E02}"/>
    <cellStyle name="Comma 2 2 2 2 3 2 3 4 3" xfId="10473" xr:uid="{FD91BCD4-1117-4D37-B9C6-79FBBF130680}"/>
    <cellStyle name="Comma 2 2 2 2 3 2 3 4 3 2" xfId="22605" xr:uid="{B11F5FAC-0C41-48B0-B152-3E0CEB7A1BB3}"/>
    <cellStyle name="Comma 2 2 2 2 3 2 3 4 3 2 2" xfId="46869" xr:uid="{FFD5B7DB-85E0-4B80-A7CC-F9E75FF2516A}"/>
    <cellStyle name="Comma 2 2 2 2 3 2 3 4 3 3" xfId="34737" xr:uid="{59CC686A-BA87-4F9D-9672-4B968C34E6D4}"/>
    <cellStyle name="Comma 2 2 2 2 3 2 3 4 4" xfId="14517" xr:uid="{A004EB0C-03DA-4484-983E-D747A4EC66C1}"/>
    <cellStyle name="Comma 2 2 2 2 3 2 3 4 4 2" xfId="38781" xr:uid="{C2E24897-CCBC-4CB1-A4D6-65E2768772FE}"/>
    <cellStyle name="Comma 2 2 2 2 3 2 3 4 5" xfId="26649" xr:uid="{FC157729-A41E-41D6-A068-1D778C12FB5A}"/>
    <cellStyle name="Comma 2 2 2 2 3 2 3 5" xfId="4407" xr:uid="{582DB166-E171-4E4F-94BE-8BC5467C8311}"/>
    <cellStyle name="Comma 2 2 2 2 3 2 3 5 2" xfId="16539" xr:uid="{B415B04D-FEE7-48B9-BFC2-5F7B9526D3DC}"/>
    <cellStyle name="Comma 2 2 2 2 3 2 3 5 2 2" xfId="40803" xr:uid="{2353557D-1208-41AF-B9C7-446BAC6E748D}"/>
    <cellStyle name="Comma 2 2 2 2 3 2 3 5 3" xfId="28671" xr:uid="{984B0E56-A7A8-4A44-9B36-BAC02FD44AC7}"/>
    <cellStyle name="Comma 2 2 2 2 3 2 3 6" xfId="8451" xr:uid="{BA358D1A-3F81-4AD9-8E58-57783D4AABD8}"/>
    <cellStyle name="Comma 2 2 2 2 3 2 3 6 2" xfId="20583" xr:uid="{C48CA246-BF24-4E30-8B11-C68D21131866}"/>
    <cellStyle name="Comma 2 2 2 2 3 2 3 6 2 2" xfId="44847" xr:uid="{9B6C03CC-8AAD-46D7-A002-9025259DE004}"/>
    <cellStyle name="Comma 2 2 2 2 3 2 3 6 3" xfId="32715" xr:uid="{6077F48F-37B5-44B4-986C-45D67FB41A3C}"/>
    <cellStyle name="Comma 2 2 2 2 3 2 3 7" xfId="12495" xr:uid="{7D5E680A-8E73-4C3A-BD9E-A24C4F4DEB68}"/>
    <cellStyle name="Comma 2 2 2 2 3 2 3 7 2" xfId="36759" xr:uid="{DB55FB69-F393-4BFA-889D-E01D90E109B0}"/>
    <cellStyle name="Comma 2 2 2 2 3 2 3 8" xfId="24627" xr:uid="{57EED78C-F01D-48E0-AE09-C94B507B9676}"/>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2 2 2" xfId="44088" xr:uid="{1B108C88-DC92-47D4-9D09-933CB486A3BE}"/>
    <cellStyle name="Comma 2 2 2 2 3 2 4 2 2 2 3" xfId="31956" xr:uid="{A6A5AD6A-99C9-4754-BEBA-55672316506D}"/>
    <cellStyle name="Comma 2 2 2 2 3 2 4 2 2 3" xfId="11736" xr:uid="{B7E1BEA4-2561-4A16-93D3-9119087CFED6}"/>
    <cellStyle name="Comma 2 2 2 2 3 2 4 2 2 3 2" xfId="23868" xr:uid="{FAAE7B5B-8B10-43F4-9157-86A2FC35337F}"/>
    <cellStyle name="Comma 2 2 2 2 3 2 4 2 2 3 2 2" xfId="48132" xr:uid="{CF682977-0347-477B-80AB-217A0942404C}"/>
    <cellStyle name="Comma 2 2 2 2 3 2 4 2 2 3 3" xfId="36000" xr:uid="{841A3239-F5CB-4B74-9AC9-F1A25BEA68FB}"/>
    <cellStyle name="Comma 2 2 2 2 3 2 4 2 2 4" xfId="15780" xr:uid="{E43F7BCD-5DCB-4C51-AFAF-7EB062537E7B}"/>
    <cellStyle name="Comma 2 2 2 2 3 2 4 2 2 4 2" xfId="40044" xr:uid="{A3C40277-F082-4556-8040-A0FE8A63BC92}"/>
    <cellStyle name="Comma 2 2 2 2 3 2 4 2 2 5" xfId="27912" xr:uid="{BA0B7CBE-F5B7-4647-98A3-6B996AE98454}"/>
    <cellStyle name="Comma 2 2 2 2 3 2 4 2 3" xfId="5670" xr:uid="{221BB95C-2947-4C9F-9EC7-52AB8E66A71A}"/>
    <cellStyle name="Comma 2 2 2 2 3 2 4 2 3 2" xfId="17802" xr:uid="{0BE0D102-3E63-4E94-8D57-3D277B10DAD6}"/>
    <cellStyle name="Comma 2 2 2 2 3 2 4 2 3 2 2" xfId="42066" xr:uid="{0BB6DFE9-7BAD-4855-B75E-4D1F2FE28195}"/>
    <cellStyle name="Comma 2 2 2 2 3 2 4 2 3 3" xfId="29934" xr:uid="{1A013BBC-85F7-468B-ADB3-A57D27F911D2}"/>
    <cellStyle name="Comma 2 2 2 2 3 2 4 2 4" xfId="9714" xr:uid="{58D46726-0ED0-4278-8461-A52869F0312A}"/>
    <cellStyle name="Comma 2 2 2 2 3 2 4 2 4 2" xfId="21846" xr:uid="{1C4249C3-54AE-4602-A3F5-63E1448934C1}"/>
    <cellStyle name="Comma 2 2 2 2 3 2 4 2 4 2 2" xfId="46110" xr:uid="{392F9E55-B661-4CB9-ACAB-D08F914B4930}"/>
    <cellStyle name="Comma 2 2 2 2 3 2 4 2 4 3" xfId="33978" xr:uid="{48A012D7-FC56-4643-A039-7A5920526C50}"/>
    <cellStyle name="Comma 2 2 2 2 3 2 4 2 5" xfId="13758" xr:uid="{6045C748-CC62-4B5B-8CFF-61405D292C57}"/>
    <cellStyle name="Comma 2 2 2 2 3 2 4 2 5 2" xfId="38022" xr:uid="{6F945EA0-4408-40AC-BBAF-E8E0E02A4774}"/>
    <cellStyle name="Comma 2 2 2 2 3 2 4 2 6" xfId="25890" xr:uid="{C1C01CFE-DB21-4654-A2A2-B522B1A41514}"/>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2 2 2" xfId="43077" xr:uid="{8A4C6D54-DDA0-4121-A964-F3632F6A7F11}"/>
    <cellStyle name="Comma 2 2 2 2 3 2 4 3 2 3" xfId="30945" xr:uid="{E2EADEB4-8FBC-49FC-932B-1F26A4FB66B1}"/>
    <cellStyle name="Comma 2 2 2 2 3 2 4 3 3" xfId="10725" xr:uid="{2D859FDC-DE69-4955-A5F2-75CA8E45BCA4}"/>
    <cellStyle name="Comma 2 2 2 2 3 2 4 3 3 2" xfId="22857" xr:uid="{67DA90EC-11E0-4A10-A9D0-53FEF8C5B01A}"/>
    <cellStyle name="Comma 2 2 2 2 3 2 4 3 3 2 2" xfId="47121" xr:uid="{2EF822A4-C439-4B30-AAB7-B100A162D37C}"/>
    <cellStyle name="Comma 2 2 2 2 3 2 4 3 3 3" xfId="34989" xr:uid="{AB6FD269-CC17-4BC2-AB42-B964AFC9AE68}"/>
    <cellStyle name="Comma 2 2 2 2 3 2 4 3 4" xfId="14769" xr:uid="{7A570696-5932-493A-8760-84CB6134C9FD}"/>
    <cellStyle name="Comma 2 2 2 2 3 2 4 3 4 2" xfId="39033" xr:uid="{221775BD-A3FA-481C-86CC-F8CE51234F5C}"/>
    <cellStyle name="Comma 2 2 2 2 3 2 4 3 5" xfId="26901" xr:uid="{7073BD1C-6A06-48C1-9B89-4D2F8ED89195}"/>
    <cellStyle name="Comma 2 2 2 2 3 2 4 4" xfId="4659" xr:uid="{9B15DF2B-2AF8-431E-BDCE-123B87385798}"/>
    <cellStyle name="Comma 2 2 2 2 3 2 4 4 2" xfId="16791" xr:uid="{21D29850-0008-4350-BC6F-35C63A754B26}"/>
    <cellStyle name="Comma 2 2 2 2 3 2 4 4 2 2" xfId="41055" xr:uid="{D5EA5E99-5300-42EE-AD66-9BC4F0047B0F}"/>
    <cellStyle name="Comma 2 2 2 2 3 2 4 4 3" xfId="28923" xr:uid="{F19324C1-4D2E-4303-9374-9D91D7C50B2D}"/>
    <cellStyle name="Comma 2 2 2 2 3 2 4 5" xfId="8703" xr:uid="{C0C31105-A602-44D4-BFCB-6D865A872579}"/>
    <cellStyle name="Comma 2 2 2 2 3 2 4 5 2" xfId="20835" xr:uid="{64E5EFE2-DDA4-42DB-A175-DA11BCF34193}"/>
    <cellStyle name="Comma 2 2 2 2 3 2 4 5 2 2" xfId="45099" xr:uid="{45548AC6-9123-4875-96C1-625BE91C0DE9}"/>
    <cellStyle name="Comma 2 2 2 2 3 2 4 5 3" xfId="32967" xr:uid="{DC4BF44E-E58C-4BF0-981B-625BD474889B}"/>
    <cellStyle name="Comma 2 2 2 2 3 2 4 6" xfId="12747" xr:uid="{882EA8FB-D7C5-41EE-8BF3-9497F8AD9506}"/>
    <cellStyle name="Comma 2 2 2 2 3 2 4 6 2" xfId="37011" xr:uid="{719F333D-4E25-4D37-BB50-EF389F92BE81}"/>
    <cellStyle name="Comma 2 2 2 2 3 2 4 7" xfId="24879" xr:uid="{6D7B41C4-676F-4869-95C7-CA14A479DBCA}"/>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2 2 2" xfId="43583" xr:uid="{B5EC7D6E-33A0-4BB6-B858-9FE4E860DC8F}"/>
    <cellStyle name="Comma 2 2 2 2 3 2 5 2 2 3" xfId="31451" xr:uid="{B9AF6AB0-BC46-493D-A474-336226837EAF}"/>
    <cellStyle name="Comma 2 2 2 2 3 2 5 2 3" xfId="11231" xr:uid="{870400DB-2F86-4A92-99FE-7A72B7B77022}"/>
    <cellStyle name="Comma 2 2 2 2 3 2 5 2 3 2" xfId="23363" xr:uid="{2AC1AEC5-D501-473E-A10E-EC7BB5D2D1AB}"/>
    <cellStyle name="Comma 2 2 2 2 3 2 5 2 3 2 2" xfId="47627" xr:uid="{B8DC6266-DB48-43E2-8F04-D51C885D2358}"/>
    <cellStyle name="Comma 2 2 2 2 3 2 5 2 3 3" xfId="35495" xr:uid="{9393E9E8-EC1E-43C9-9892-5E630EDD115B}"/>
    <cellStyle name="Comma 2 2 2 2 3 2 5 2 4" xfId="15275" xr:uid="{D3F7FD34-9323-44D5-B0E9-09711E96757B}"/>
    <cellStyle name="Comma 2 2 2 2 3 2 5 2 4 2" xfId="39539" xr:uid="{3F9707A0-CAC0-4350-BF82-0FD1405744F6}"/>
    <cellStyle name="Comma 2 2 2 2 3 2 5 2 5" xfId="27407" xr:uid="{AEC72CA5-7092-4E08-9A54-3E67D08B8B6F}"/>
    <cellStyle name="Comma 2 2 2 2 3 2 5 3" xfId="5165" xr:uid="{7CCB5EB2-A539-45AF-B227-1974F54BF28E}"/>
    <cellStyle name="Comma 2 2 2 2 3 2 5 3 2" xfId="17297" xr:uid="{4C0D337B-2CDE-4891-BD07-8715277201AB}"/>
    <cellStyle name="Comma 2 2 2 2 3 2 5 3 2 2" xfId="41561" xr:uid="{1B2FB746-3A6A-4F33-9E8B-440592F25B0A}"/>
    <cellStyle name="Comma 2 2 2 2 3 2 5 3 3" xfId="29429" xr:uid="{C05813BD-55E6-41C1-82A1-729A676F9B6F}"/>
    <cellStyle name="Comma 2 2 2 2 3 2 5 4" xfId="9209" xr:uid="{C984B2CB-D961-4AFD-A76D-68A994FEF19F}"/>
    <cellStyle name="Comma 2 2 2 2 3 2 5 4 2" xfId="21341" xr:uid="{80D717A9-13D9-42B1-976E-5853C110EE45}"/>
    <cellStyle name="Comma 2 2 2 2 3 2 5 4 2 2" xfId="45605" xr:uid="{83B87DB5-11B4-41E3-841C-2A4D70493ED1}"/>
    <cellStyle name="Comma 2 2 2 2 3 2 5 4 3" xfId="33473" xr:uid="{13A2A1EA-919B-42AB-8531-9521D46A1B19}"/>
    <cellStyle name="Comma 2 2 2 2 3 2 5 5" xfId="13253" xr:uid="{376C590D-F26B-4F5A-925A-3ABDEB2A73E3}"/>
    <cellStyle name="Comma 2 2 2 2 3 2 5 5 2" xfId="37517" xr:uid="{BD9FEF9C-4D64-4ED4-B323-1CCC86B9C2AE}"/>
    <cellStyle name="Comma 2 2 2 2 3 2 5 6" xfId="25385" xr:uid="{91DA3BF6-0C50-4EA2-80D3-B8C0BA5A86AA}"/>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2 2 2" xfId="42572" xr:uid="{41C42A91-4972-4F70-ACAD-3079CB2D2A54}"/>
    <cellStyle name="Comma 2 2 2 2 3 2 6 2 3" xfId="30440" xr:uid="{66E64E8F-A638-4980-92B6-C86D5BB8C411}"/>
    <cellStyle name="Comma 2 2 2 2 3 2 6 3" xfId="10220" xr:uid="{3EF1B916-B902-4AAA-AC66-DFE5D7D6FC87}"/>
    <cellStyle name="Comma 2 2 2 2 3 2 6 3 2" xfId="22352" xr:uid="{BDBFFF8A-C5F2-493F-9B7F-6FE95BF6FD56}"/>
    <cellStyle name="Comma 2 2 2 2 3 2 6 3 2 2" xfId="46616" xr:uid="{1EE42445-07A7-4F39-AE1E-C681CECA02F1}"/>
    <cellStyle name="Comma 2 2 2 2 3 2 6 3 3" xfId="34484" xr:uid="{BFB534A1-30C7-47EF-9A0E-8210DBF0F607}"/>
    <cellStyle name="Comma 2 2 2 2 3 2 6 4" xfId="14264" xr:uid="{FB6E7F86-BD83-4F4F-9F01-CF8CEA11D3FE}"/>
    <cellStyle name="Comma 2 2 2 2 3 2 6 4 2" xfId="38528" xr:uid="{034F4365-2645-47A1-A483-1BC2449E5C27}"/>
    <cellStyle name="Comma 2 2 2 2 3 2 6 5" xfId="26396" xr:uid="{676AB84C-C10C-40A4-8DB5-E904C85A1CF9}"/>
    <cellStyle name="Comma 2 2 2 2 3 2 7" xfId="4154" xr:uid="{0524FA38-BFDE-4A21-B81D-DA85357EA1C2}"/>
    <cellStyle name="Comma 2 2 2 2 3 2 7 2" xfId="16286" xr:uid="{D1CA3900-C6F8-4376-BF6D-CE452EE3E4C6}"/>
    <cellStyle name="Comma 2 2 2 2 3 2 7 2 2" xfId="40550" xr:uid="{FC318B7A-AB3F-4A1E-AF03-6348FF24B46B}"/>
    <cellStyle name="Comma 2 2 2 2 3 2 7 3" xfId="28418" xr:uid="{B3739106-5C54-4675-B42D-915148855DD3}"/>
    <cellStyle name="Comma 2 2 2 2 3 2 8" xfId="8198" xr:uid="{96AD97BC-C66F-41DB-8074-AAF5847ABAB3}"/>
    <cellStyle name="Comma 2 2 2 2 3 2 8 2" xfId="20330" xr:uid="{AFA87EAB-9EDB-4C55-A0B4-20A530C3C89E}"/>
    <cellStyle name="Comma 2 2 2 2 3 2 8 2 2" xfId="44594" xr:uid="{E7E983A4-E1B8-49CC-8A9D-DDA337714A05}"/>
    <cellStyle name="Comma 2 2 2 2 3 2 8 3" xfId="32462" xr:uid="{5D694709-2226-4EC0-B819-9A7E8FDB5F58}"/>
    <cellStyle name="Comma 2 2 2 2 3 2 9" xfId="12242" xr:uid="{AD53DA53-4EEF-4AA0-9E9C-52332A070776}"/>
    <cellStyle name="Comma 2 2 2 2 3 2 9 2" xfId="36506" xr:uid="{6963AD94-02F8-4CD9-8167-50ADB327B3A7}"/>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2 2 2" xfId="44404" xr:uid="{B26AD18C-4E89-4AE4-82F4-AE62457CD711}"/>
    <cellStyle name="Comma 2 2 2 2 3 3 2 2 2 2 2 3" xfId="32272" xr:uid="{0628E45B-A97A-43DA-98DC-43AF9DA3D684}"/>
    <cellStyle name="Comma 2 2 2 2 3 3 2 2 2 2 3" xfId="12052" xr:uid="{FB2D1412-4C11-4235-8C82-1CCFF08585BE}"/>
    <cellStyle name="Comma 2 2 2 2 3 3 2 2 2 2 3 2" xfId="24184" xr:uid="{58CBA833-D0E5-419B-A0A4-7008D7DF7AD4}"/>
    <cellStyle name="Comma 2 2 2 2 3 3 2 2 2 2 3 2 2" xfId="48448" xr:uid="{FC276F6A-17FD-4A56-92BC-03AF74CE60B4}"/>
    <cellStyle name="Comma 2 2 2 2 3 3 2 2 2 2 3 3" xfId="36316" xr:uid="{9C710E93-9369-41E6-B1A3-698224E55B22}"/>
    <cellStyle name="Comma 2 2 2 2 3 3 2 2 2 2 4" xfId="16096" xr:uid="{BB4C2498-807F-40F8-96D2-2FA55CCF3DD8}"/>
    <cellStyle name="Comma 2 2 2 2 3 3 2 2 2 2 4 2" xfId="40360" xr:uid="{19344533-F7EA-4D36-97AE-EC2BE894A551}"/>
    <cellStyle name="Comma 2 2 2 2 3 3 2 2 2 2 5" xfId="28228" xr:uid="{84CA47DE-9825-4674-8C87-4D74D1168596}"/>
    <cellStyle name="Comma 2 2 2 2 3 3 2 2 2 3" xfId="5986" xr:uid="{75B94A3A-2CA4-4D6B-88AF-0189FBFC3CD9}"/>
    <cellStyle name="Comma 2 2 2 2 3 3 2 2 2 3 2" xfId="18118" xr:uid="{C08D974C-C5D2-4C01-A139-5ED598D1183C}"/>
    <cellStyle name="Comma 2 2 2 2 3 3 2 2 2 3 2 2" xfId="42382" xr:uid="{5A39519D-7C0F-42D9-B647-38AFD77E5629}"/>
    <cellStyle name="Comma 2 2 2 2 3 3 2 2 2 3 3" xfId="30250" xr:uid="{0E797584-877F-45DA-ADA1-0904B5813B57}"/>
    <cellStyle name="Comma 2 2 2 2 3 3 2 2 2 4" xfId="10030" xr:uid="{AC2F76A1-8CA9-4EE6-AD51-2A80D280492A}"/>
    <cellStyle name="Comma 2 2 2 2 3 3 2 2 2 4 2" xfId="22162" xr:uid="{53AB8E46-9438-4A6D-98DE-C7836E8979B6}"/>
    <cellStyle name="Comma 2 2 2 2 3 3 2 2 2 4 2 2" xfId="46426" xr:uid="{0FD6FF75-6E52-4711-823B-B9AF80DF8830}"/>
    <cellStyle name="Comma 2 2 2 2 3 3 2 2 2 4 3" xfId="34294" xr:uid="{D07B33DA-AE72-4512-80D4-8DD181102332}"/>
    <cellStyle name="Comma 2 2 2 2 3 3 2 2 2 5" xfId="14074" xr:uid="{967F1EA3-39A9-4C78-81FD-E0BC8AC527F3}"/>
    <cellStyle name="Comma 2 2 2 2 3 3 2 2 2 5 2" xfId="38338" xr:uid="{4A2B50D5-F52F-44FF-8FED-5645FED9B819}"/>
    <cellStyle name="Comma 2 2 2 2 3 3 2 2 2 6" xfId="26206" xr:uid="{8DDB45A9-E0BE-4AF4-9C4F-6B8CB78F68CB}"/>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2 2 2" xfId="43393" xr:uid="{03D17C11-CA49-4A37-B073-A15546706D6B}"/>
    <cellStyle name="Comma 2 2 2 2 3 3 2 2 3 2 3" xfId="31261" xr:uid="{6BA8736F-ABB9-4B06-B938-8C71A5718F82}"/>
    <cellStyle name="Comma 2 2 2 2 3 3 2 2 3 3" xfId="11041" xr:uid="{D3FCDD6F-0285-46CF-8914-55DBEB0DA7CD}"/>
    <cellStyle name="Comma 2 2 2 2 3 3 2 2 3 3 2" xfId="23173" xr:uid="{61394A6F-37FA-4808-B5A0-686ED9724396}"/>
    <cellStyle name="Comma 2 2 2 2 3 3 2 2 3 3 2 2" xfId="47437" xr:uid="{FA2914E3-52D8-49EB-AB96-FAD62512C6A8}"/>
    <cellStyle name="Comma 2 2 2 2 3 3 2 2 3 3 3" xfId="35305" xr:uid="{2400F7E8-6AF7-4714-9F19-7328C4863660}"/>
    <cellStyle name="Comma 2 2 2 2 3 3 2 2 3 4" xfId="15085" xr:uid="{CECDD450-421A-481A-BEB8-486F056EE3F0}"/>
    <cellStyle name="Comma 2 2 2 2 3 3 2 2 3 4 2" xfId="39349" xr:uid="{635B616E-6B80-4240-814E-5B109C7468BF}"/>
    <cellStyle name="Comma 2 2 2 2 3 3 2 2 3 5" xfId="27217" xr:uid="{8E260B6F-FD18-4CA7-98BB-321CB70F58BF}"/>
    <cellStyle name="Comma 2 2 2 2 3 3 2 2 4" xfId="4975" xr:uid="{C313F3AB-150D-48ED-9DF7-F94399419E88}"/>
    <cellStyle name="Comma 2 2 2 2 3 3 2 2 4 2" xfId="17107" xr:uid="{83FD5AAB-7C76-46F4-B250-873564056E38}"/>
    <cellStyle name="Comma 2 2 2 2 3 3 2 2 4 2 2" xfId="41371" xr:uid="{14B99320-A6E2-48A0-B052-8290FCB69B58}"/>
    <cellStyle name="Comma 2 2 2 2 3 3 2 2 4 3" xfId="29239" xr:uid="{B7044302-E9E4-41E8-9A5C-EE0A8BC8500E}"/>
    <cellStyle name="Comma 2 2 2 2 3 3 2 2 5" xfId="9019" xr:uid="{AC84DCDA-5C3D-45C9-B974-0E72BF86D32B}"/>
    <cellStyle name="Comma 2 2 2 2 3 3 2 2 5 2" xfId="21151" xr:uid="{5B4E46EF-15BE-41C2-AAE6-9CF39E330B28}"/>
    <cellStyle name="Comma 2 2 2 2 3 3 2 2 5 2 2" xfId="45415" xr:uid="{602FE961-829F-486C-A56F-BA08CE51D60B}"/>
    <cellStyle name="Comma 2 2 2 2 3 3 2 2 5 3" xfId="33283" xr:uid="{5C5E4058-0966-44E1-863D-47F4451EDCB7}"/>
    <cellStyle name="Comma 2 2 2 2 3 3 2 2 6" xfId="13063" xr:uid="{BDAF19DA-4BEB-4938-931D-0090DB62B400}"/>
    <cellStyle name="Comma 2 2 2 2 3 3 2 2 6 2" xfId="37327" xr:uid="{44FA423D-6A04-4A24-B2E5-0A8DA924CE5B}"/>
    <cellStyle name="Comma 2 2 2 2 3 3 2 2 7" xfId="25195" xr:uid="{0BFA5DC7-1622-4B3E-AD1E-72EA4C39BC28}"/>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2 2 2" xfId="43899" xr:uid="{33F96289-517F-48C8-93FC-FB7873F8128B}"/>
    <cellStyle name="Comma 2 2 2 2 3 3 2 3 2 2 3" xfId="31767" xr:uid="{7D5AD159-A5F9-4756-8497-C740B0CEFD6C}"/>
    <cellStyle name="Comma 2 2 2 2 3 3 2 3 2 3" xfId="11547" xr:uid="{B6BC01EB-B443-4547-B646-F3B07C131FA1}"/>
    <cellStyle name="Comma 2 2 2 2 3 3 2 3 2 3 2" xfId="23679" xr:uid="{43F3B566-1099-4E7C-9703-E4C92672C750}"/>
    <cellStyle name="Comma 2 2 2 2 3 3 2 3 2 3 2 2" xfId="47943" xr:uid="{06729B9D-4A30-4084-9F2D-DCAD74302B83}"/>
    <cellStyle name="Comma 2 2 2 2 3 3 2 3 2 3 3" xfId="35811" xr:uid="{6955B98F-6C21-44D1-ADEC-7A484FDC5387}"/>
    <cellStyle name="Comma 2 2 2 2 3 3 2 3 2 4" xfId="15591" xr:uid="{E7DA4BAA-087B-4253-8741-9E5235C2D5D7}"/>
    <cellStyle name="Comma 2 2 2 2 3 3 2 3 2 4 2" xfId="39855" xr:uid="{BEC7E348-BF09-4494-9155-4D4743C25D31}"/>
    <cellStyle name="Comma 2 2 2 2 3 3 2 3 2 5" xfId="27723" xr:uid="{60FD0CF4-B556-4148-8AA9-90FBE1D579A7}"/>
    <cellStyle name="Comma 2 2 2 2 3 3 2 3 3" xfId="5481" xr:uid="{22D46529-46A8-43CC-8D63-DE5868FDCC1B}"/>
    <cellStyle name="Comma 2 2 2 2 3 3 2 3 3 2" xfId="17613" xr:uid="{13908A0A-256C-4647-826D-73CBDAE1163C}"/>
    <cellStyle name="Comma 2 2 2 2 3 3 2 3 3 2 2" xfId="41877" xr:uid="{FAC1C9FE-E2A0-4D50-BFDE-D113C540E2FB}"/>
    <cellStyle name="Comma 2 2 2 2 3 3 2 3 3 3" xfId="29745" xr:uid="{698E265F-598B-4054-9728-8A032F7A55F7}"/>
    <cellStyle name="Comma 2 2 2 2 3 3 2 3 4" xfId="9525" xr:uid="{4E17CA1C-3C1D-42DA-9A0C-19D55B910F6F}"/>
    <cellStyle name="Comma 2 2 2 2 3 3 2 3 4 2" xfId="21657" xr:uid="{80FBDDD8-CBC5-42C1-AF93-74B5FF6B8031}"/>
    <cellStyle name="Comma 2 2 2 2 3 3 2 3 4 2 2" xfId="45921" xr:uid="{86AF9CAD-CE51-454C-8017-8ECA87281482}"/>
    <cellStyle name="Comma 2 2 2 2 3 3 2 3 4 3" xfId="33789" xr:uid="{7FB2D453-3413-434B-B184-75E82FD1343B}"/>
    <cellStyle name="Comma 2 2 2 2 3 3 2 3 5" xfId="13569" xr:uid="{B11FE2DF-C333-4434-8DFA-7B1ECB7DD333}"/>
    <cellStyle name="Comma 2 2 2 2 3 3 2 3 5 2" xfId="37833" xr:uid="{B1F3555B-1F58-436B-A4F1-043409D1F574}"/>
    <cellStyle name="Comma 2 2 2 2 3 3 2 3 6" xfId="25701" xr:uid="{F312D564-DB7C-4069-B162-D33A21B25105}"/>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2 2 2" xfId="42888" xr:uid="{6AA70D63-76EA-44C8-8061-6FE38DCDCC6E}"/>
    <cellStyle name="Comma 2 2 2 2 3 3 2 4 2 3" xfId="30756" xr:uid="{CAC12F4E-B58C-4465-B211-16722732CF47}"/>
    <cellStyle name="Comma 2 2 2 2 3 3 2 4 3" xfId="10536" xr:uid="{C5A81A69-AE82-4D96-864F-35D10582ACE7}"/>
    <cellStyle name="Comma 2 2 2 2 3 3 2 4 3 2" xfId="22668" xr:uid="{780C9A17-DE10-4098-B007-68DDDE280C4F}"/>
    <cellStyle name="Comma 2 2 2 2 3 3 2 4 3 2 2" xfId="46932" xr:uid="{9C786E1D-6FCF-43CC-8439-48929B2A5E73}"/>
    <cellStyle name="Comma 2 2 2 2 3 3 2 4 3 3" xfId="34800" xr:uid="{6904034F-A0C1-441B-8E15-04DFD2F115DC}"/>
    <cellStyle name="Comma 2 2 2 2 3 3 2 4 4" xfId="14580" xr:uid="{E3EC87D1-28F9-46BF-AB4C-404E9318F243}"/>
    <cellStyle name="Comma 2 2 2 2 3 3 2 4 4 2" xfId="38844" xr:uid="{F3F6187F-A808-4D22-9897-35EC39C5A4A0}"/>
    <cellStyle name="Comma 2 2 2 2 3 3 2 4 5" xfId="26712" xr:uid="{95254639-001E-4F56-BD33-25D7D12E6F77}"/>
    <cellStyle name="Comma 2 2 2 2 3 3 2 5" xfId="4470" xr:uid="{333CBC46-EF66-4484-8ADA-849B225EE16D}"/>
    <cellStyle name="Comma 2 2 2 2 3 3 2 5 2" xfId="16602" xr:uid="{89DAA2A2-B0AC-40B7-8BDD-08E6FD1D2D8E}"/>
    <cellStyle name="Comma 2 2 2 2 3 3 2 5 2 2" xfId="40866" xr:uid="{0C30036E-EAD6-4036-80A9-F09DB8F0E427}"/>
    <cellStyle name="Comma 2 2 2 2 3 3 2 5 3" xfId="28734" xr:uid="{6038E057-219C-4662-9155-16AB20672D7B}"/>
    <cellStyle name="Comma 2 2 2 2 3 3 2 6" xfId="8514" xr:uid="{164FBF8F-9A30-4BF3-901B-0229E38FBB00}"/>
    <cellStyle name="Comma 2 2 2 2 3 3 2 6 2" xfId="20646" xr:uid="{EA0DCD72-825C-46FB-9B54-1C5200179218}"/>
    <cellStyle name="Comma 2 2 2 2 3 3 2 6 2 2" xfId="44910" xr:uid="{0B3BC5BF-4A00-4DBA-8766-D98E0C56A76A}"/>
    <cellStyle name="Comma 2 2 2 2 3 3 2 6 3" xfId="32778" xr:uid="{008D2B79-C203-4DCF-90B8-506A04C6EBDC}"/>
    <cellStyle name="Comma 2 2 2 2 3 3 2 7" xfId="12558" xr:uid="{1EDEE303-E885-47BB-94CF-660A662C45A6}"/>
    <cellStyle name="Comma 2 2 2 2 3 3 2 7 2" xfId="36822" xr:uid="{8E7284CF-2FD2-421A-AE4E-CF8FCADF63AA}"/>
    <cellStyle name="Comma 2 2 2 2 3 3 2 8" xfId="24690" xr:uid="{4CB2BDB6-2954-42A2-9E71-FFA3BB9EA66B}"/>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2 2 2" xfId="44151" xr:uid="{89B9C7E0-1F81-48C9-A082-8556DEDFB169}"/>
    <cellStyle name="Comma 2 2 2 2 3 3 3 2 2 2 3" xfId="32019" xr:uid="{89DC0C7A-79DA-4FD6-85A8-6C1344BB6FBF}"/>
    <cellStyle name="Comma 2 2 2 2 3 3 3 2 2 3" xfId="11799" xr:uid="{3BC5D680-C6C6-4AEE-B8A7-01BD2958E664}"/>
    <cellStyle name="Comma 2 2 2 2 3 3 3 2 2 3 2" xfId="23931" xr:uid="{BD6A7E65-4F51-4385-946E-65443B3BB34F}"/>
    <cellStyle name="Comma 2 2 2 2 3 3 3 2 2 3 2 2" xfId="48195" xr:uid="{7C336D5C-67B7-4DF9-A9B4-CAC7BED59318}"/>
    <cellStyle name="Comma 2 2 2 2 3 3 3 2 2 3 3" xfId="36063" xr:uid="{258A279A-C3B4-44BE-BA79-558847536ABE}"/>
    <cellStyle name="Comma 2 2 2 2 3 3 3 2 2 4" xfId="15843" xr:uid="{025FB79C-B94D-4D9D-8AC1-EAD684BE5A61}"/>
    <cellStyle name="Comma 2 2 2 2 3 3 3 2 2 4 2" xfId="40107" xr:uid="{88925B4D-F752-4173-8236-D23E95F29159}"/>
    <cellStyle name="Comma 2 2 2 2 3 3 3 2 2 5" xfId="27975" xr:uid="{0C77F8CB-2668-44B0-88DE-3DF9513C86C0}"/>
    <cellStyle name="Comma 2 2 2 2 3 3 3 2 3" xfId="5733" xr:uid="{084ABDE8-D85F-4FA9-ABAA-AA35A963716B}"/>
    <cellStyle name="Comma 2 2 2 2 3 3 3 2 3 2" xfId="17865" xr:uid="{BC4E1B74-B472-4A5F-9FF8-5A4AEF3353DD}"/>
    <cellStyle name="Comma 2 2 2 2 3 3 3 2 3 2 2" xfId="42129" xr:uid="{FC66E861-A770-4F36-9ED1-C665F38BF242}"/>
    <cellStyle name="Comma 2 2 2 2 3 3 3 2 3 3" xfId="29997" xr:uid="{283681FD-E6B9-42E9-9B86-EB8548B59AEE}"/>
    <cellStyle name="Comma 2 2 2 2 3 3 3 2 4" xfId="9777" xr:uid="{FE729D69-7E5E-47DF-ACF6-337DA4391E94}"/>
    <cellStyle name="Comma 2 2 2 2 3 3 3 2 4 2" xfId="21909" xr:uid="{E6995703-B2DE-4823-A64F-7F5524595442}"/>
    <cellStyle name="Comma 2 2 2 2 3 3 3 2 4 2 2" xfId="46173" xr:uid="{CE60FDD4-AD02-4EEB-924E-D4F0E46D0577}"/>
    <cellStyle name="Comma 2 2 2 2 3 3 3 2 4 3" xfId="34041" xr:uid="{AF36E40F-F23F-462B-8304-99883061F300}"/>
    <cellStyle name="Comma 2 2 2 2 3 3 3 2 5" xfId="13821" xr:uid="{EFBB99A5-4615-4BDB-9878-F3FD31856B8C}"/>
    <cellStyle name="Comma 2 2 2 2 3 3 3 2 5 2" xfId="38085" xr:uid="{2A85B2F4-CE32-462E-A4FB-966D7A1962DB}"/>
    <cellStyle name="Comma 2 2 2 2 3 3 3 2 6" xfId="25953" xr:uid="{3ED85FC0-F33C-4465-84E6-CA6C74E04D38}"/>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2 2 2" xfId="43140" xr:uid="{22120AFD-9CBA-4C10-92C5-E2C08A78AF08}"/>
    <cellStyle name="Comma 2 2 2 2 3 3 3 3 2 3" xfId="31008" xr:uid="{7E179A88-BC8A-4402-8134-38D53EDFC0DF}"/>
    <cellStyle name="Comma 2 2 2 2 3 3 3 3 3" xfId="10788" xr:uid="{D63F8C49-9EA5-4D9E-A6FC-443FCE6B8C95}"/>
    <cellStyle name="Comma 2 2 2 2 3 3 3 3 3 2" xfId="22920" xr:uid="{7183390A-AD39-4ED3-B0DB-2EF3C5C48F73}"/>
    <cellStyle name="Comma 2 2 2 2 3 3 3 3 3 2 2" xfId="47184" xr:uid="{CA930624-B2CA-4A5E-8F13-1A2254CE99A3}"/>
    <cellStyle name="Comma 2 2 2 2 3 3 3 3 3 3" xfId="35052" xr:uid="{14A69EF8-8D77-4CD3-8656-4DF3901856E3}"/>
    <cellStyle name="Comma 2 2 2 2 3 3 3 3 4" xfId="14832" xr:uid="{1C384801-DC6B-4AB6-8D3D-16504DD54C39}"/>
    <cellStyle name="Comma 2 2 2 2 3 3 3 3 4 2" xfId="39096" xr:uid="{12D09E09-3CCC-46A6-BF5D-69C6C1BE13BD}"/>
    <cellStyle name="Comma 2 2 2 2 3 3 3 3 5" xfId="26964" xr:uid="{DA04443E-B436-4A57-9834-25370C458639}"/>
    <cellStyle name="Comma 2 2 2 2 3 3 3 4" xfId="4722" xr:uid="{99D4A6BA-B875-4908-9808-BDEBAE10CC02}"/>
    <cellStyle name="Comma 2 2 2 2 3 3 3 4 2" xfId="16854" xr:uid="{3FEE0282-C694-422C-9DBE-AD41077E3250}"/>
    <cellStyle name="Comma 2 2 2 2 3 3 3 4 2 2" xfId="41118" xr:uid="{A6C39D28-5C6F-47E0-AB32-25FE58BF247C}"/>
    <cellStyle name="Comma 2 2 2 2 3 3 3 4 3" xfId="28986" xr:uid="{52BD3B41-B036-480F-837D-CF2BD2500748}"/>
    <cellStyle name="Comma 2 2 2 2 3 3 3 5" xfId="8766" xr:uid="{168F709F-634D-4674-9BBD-1FFE66F75D05}"/>
    <cellStyle name="Comma 2 2 2 2 3 3 3 5 2" xfId="20898" xr:uid="{027137E3-B7D1-413C-9D24-2B80D6CE7564}"/>
    <cellStyle name="Comma 2 2 2 2 3 3 3 5 2 2" xfId="45162" xr:uid="{B56525B0-74F6-4F1A-85ED-25EBC33F1645}"/>
    <cellStyle name="Comma 2 2 2 2 3 3 3 5 3" xfId="33030" xr:uid="{6E556D3C-51FE-4EB4-AD02-864E13624AD1}"/>
    <cellStyle name="Comma 2 2 2 2 3 3 3 6" xfId="12810" xr:uid="{95415588-45FD-4F4B-AA2E-C992937734B3}"/>
    <cellStyle name="Comma 2 2 2 2 3 3 3 6 2" xfId="37074" xr:uid="{A59B2B04-E07F-48EA-A8B2-A4AABA2F70D4}"/>
    <cellStyle name="Comma 2 2 2 2 3 3 3 7" xfId="24942" xr:uid="{5B96E7C0-32FB-4936-93B4-4E0F4085189E}"/>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2 2 2" xfId="43646" xr:uid="{34CA596E-DCE0-49C1-9E5C-DC86247BD5F5}"/>
    <cellStyle name="Comma 2 2 2 2 3 3 4 2 2 3" xfId="31514" xr:uid="{10EE64BD-88BA-474A-910D-D18C4E02F936}"/>
    <cellStyle name="Comma 2 2 2 2 3 3 4 2 3" xfId="11294" xr:uid="{ADFEF7B0-7BC3-4D6C-B5DD-5444CB0A23C9}"/>
    <cellStyle name="Comma 2 2 2 2 3 3 4 2 3 2" xfId="23426" xr:uid="{54D46327-9D21-4A08-AC79-227031CE585A}"/>
    <cellStyle name="Comma 2 2 2 2 3 3 4 2 3 2 2" xfId="47690" xr:uid="{7CB47B48-45C6-4FA7-8A17-5B9795CA8FC9}"/>
    <cellStyle name="Comma 2 2 2 2 3 3 4 2 3 3" xfId="35558" xr:uid="{B071B229-292A-46B1-9C02-E7A9A33CC8A5}"/>
    <cellStyle name="Comma 2 2 2 2 3 3 4 2 4" xfId="15338" xr:uid="{58B2954D-FDFE-4040-8D62-11373292DA9C}"/>
    <cellStyle name="Comma 2 2 2 2 3 3 4 2 4 2" xfId="39602" xr:uid="{A1F3B3B2-302B-4A12-B7B5-8A8FF839F4DF}"/>
    <cellStyle name="Comma 2 2 2 2 3 3 4 2 5" xfId="27470" xr:uid="{7E10EA77-FACB-4AF7-A560-6880290880F0}"/>
    <cellStyle name="Comma 2 2 2 2 3 3 4 3" xfId="5228" xr:uid="{85341B6B-3AB2-42A6-8708-E6ACE2FFB575}"/>
    <cellStyle name="Comma 2 2 2 2 3 3 4 3 2" xfId="17360" xr:uid="{6C373BD0-B833-4512-9DD8-D614146393F6}"/>
    <cellStyle name="Comma 2 2 2 2 3 3 4 3 2 2" xfId="41624" xr:uid="{3B6BE327-158D-4645-811F-BFA47F545DF8}"/>
    <cellStyle name="Comma 2 2 2 2 3 3 4 3 3" xfId="29492" xr:uid="{D67A94C5-6EC1-4703-8B62-4DBE39D55F2D}"/>
    <cellStyle name="Comma 2 2 2 2 3 3 4 4" xfId="9272" xr:uid="{7782E1B1-09FA-4931-A9C0-0BBDDCB338BA}"/>
    <cellStyle name="Comma 2 2 2 2 3 3 4 4 2" xfId="21404" xr:uid="{F2EE9151-0109-4493-999E-9A9F36A21930}"/>
    <cellStyle name="Comma 2 2 2 2 3 3 4 4 2 2" xfId="45668" xr:uid="{1F196679-73B7-4DF2-A6A7-4A347BD0562C}"/>
    <cellStyle name="Comma 2 2 2 2 3 3 4 4 3" xfId="33536" xr:uid="{85B8DB7B-A7B6-4A92-A53D-C54F350DACB4}"/>
    <cellStyle name="Comma 2 2 2 2 3 3 4 5" xfId="13316" xr:uid="{E09CBACD-76C9-4F2B-B067-E31B5C887EB6}"/>
    <cellStyle name="Comma 2 2 2 2 3 3 4 5 2" xfId="37580" xr:uid="{DB14641B-FAB0-4AE7-A931-5BAD2BAA7A28}"/>
    <cellStyle name="Comma 2 2 2 2 3 3 4 6" xfId="25448" xr:uid="{285E8C07-A977-449C-9FAB-175E0BFF22DA}"/>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2 2 2" xfId="42635" xr:uid="{E4E6DB0A-F3F8-4502-9738-BB9744F87A6A}"/>
    <cellStyle name="Comma 2 2 2 2 3 3 5 2 3" xfId="30503" xr:uid="{FDFBDF5C-608D-4AAB-ADEE-C446BA8F0660}"/>
    <cellStyle name="Comma 2 2 2 2 3 3 5 3" xfId="10283" xr:uid="{8AB56342-F46A-46EF-AB52-4E27CC1E608D}"/>
    <cellStyle name="Comma 2 2 2 2 3 3 5 3 2" xfId="22415" xr:uid="{4EB2EC2D-53B8-4E52-BD2E-ACDB394D85B6}"/>
    <cellStyle name="Comma 2 2 2 2 3 3 5 3 2 2" xfId="46679" xr:uid="{688E2725-4026-40D6-B134-C68DEE67942A}"/>
    <cellStyle name="Comma 2 2 2 2 3 3 5 3 3" xfId="34547" xr:uid="{67852989-385E-43A1-8D25-2615DA9E10CB}"/>
    <cellStyle name="Comma 2 2 2 2 3 3 5 4" xfId="14327" xr:uid="{B079776B-0359-47C5-B1B0-ABFBC1738B29}"/>
    <cellStyle name="Comma 2 2 2 2 3 3 5 4 2" xfId="38591" xr:uid="{9DB42D4D-7AB4-4401-88EB-2830B672D2B8}"/>
    <cellStyle name="Comma 2 2 2 2 3 3 5 5" xfId="26459" xr:uid="{2FAE7BC0-0E34-4A4F-8573-03E561144768}"/>
    <cellStyle name="Comma 2 2 2 2 3 3 6" xfId="4217" xr:uid="{CDCB3D69-F35F-4B76-896C-B284446EF0CE}"/>
    <cellStyle name="Comma 2 2 2 2 3 3 6 2" xfId="16349" xr:uid="{7F8E942C-CA8C-4CFD-841B-0D38F2C64B81}"/>
    <cellStyle name="Comma 2 2 2 2 3 3 6 2 2" xfId="40613" xr:uid="{A3F838AB-2D49-449C-B37E-10E004C8BA77}"/>
    <cellStyle name="Comma 2 2 2 2 3 3 6 3" xfId="28481" xr:uid="{B136D39A-65BD-463C-8E79-91D1D531F850}"/>
    <cellStyle name="Comma 2 2 2 2 3 3 7" xfId="8261" xr:uid="{AC3A9A14-33C1-4996-8787-E9B748EE2BCA}"/>
    <cellStyle name="Comma 2 2 2 2 3 3 7 2" xfId="20393" xr:uid="{3282C1A4-438A-4802-9934-FA8790148EDF}"/>
    <cellStyle name="Comma 2 2 2 2 3 3 7 2 2" xfId="44657" xr:uid="{360EB0C1-1C6B-4046-9627-89DC36D451D8}"/>
    <cellStyle name="Comma 2 2 2 2 3 3 7 3" xfId="32525" xr:uid="{DDF34C3D-3DC5-43FA-BA66-B77B955045BC}"/>
    <cellStyle name="Comma 2 2 2 2 3 3 8" xfId="12305" xr:uid="{10366A88-5732-484D-9223-4326CFAE6C19}"/>
    <cellStyle name="Comma 2 2 2 2 3 3 8 2" xfId="36569" xr:uid="{5B6B1B99-DC86-41BC-B6C6-F71D86BFCEA3}"/>
    <cellStyle name="Comma 2 2 2 2 3 3 9" xfId="24437" xr:uid="{4497191C-C4CC-4333-9F7B-18EF26469783}"/>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2 2 2" xfId="44278" xr:uid="{81EC516D-2A35-4F2C-A80C-0372F32CA85F}"/>
    <cellStyle name="Comma 2 2 2 2 3 4 2 2 2 2 3" xfId="32146" xr:uid="{4E764169-6AEB-476A-A4A6-18453D7B71BD}"/>
    <cellStyle name="Comma 2 2 2 2 3 4 2 2 2 3" xfId="11926" xr:uid="{A1F6D54C-188E-4F69-8CBE-02308C396480}"/>
    <cellStyle name="Comma 2 2 2 2 3 4 2 2 2 3 2" xfId="24058" xr:uid="{EB22B88B-2543-4579-B87F-A9F7470F1730}"/>
    <cellStyle name="Comma 2 2 2 2 3 4 2 2 2 3 2 2" xfId="48322" xr:uid="{BA2F09A3-0DAC-489D-9DD7-FAFA6D2ECF28}"/>
    <cellStyle name="Comma 2 2 2 2 3 4 2 2 2 3 3" xfId="36190" xr:uid="{32D8CC4E-D211-40D8-802D-9D5705EB82D5}"/>
    <cellStyle name="Comma 2 2 2 2 3 4 2 2 2 4" xfId="15970" xr:uid="{9E642B84-16C0-4695-A7A6-F2BC9DCBC84F}"/>
    <cellStyle name="Comma 2 2 2 2 3 4 2 2 2 4 2" xfId="40234" xr:uid="{C7A994B4-4D4E-4F7F-9142-5C3E064446BC}"/>
    <cellStyle name="Comma 2 2 2 2 3 4 2 2 2 5" xfId="28102" xr:uid="{971F326F-B3AE-4E54-B762-AED8B78C5EAC}"/>
    <cellStyle name="Comma 2 2 2 2 3 4 2 2 3" xfId="5860" xr:uid="{3A614F9D-7C22-4662-8CE3-F68FBCB0E6EA}"/>
    <cellStyle name="Comma 2 2 2 2 3 4 2 2 3 2" xfId="17992" xr:uid="{EBD08FAD-1696-4FC2-ADAD-A5E7BF834DFF}"/>
    <cellStyle name="Comma 2 2 2 2 3 4 2 2 3 2 2" xfId="42256" xr:uid="{5C8EC278-C861-4002-AE2E-73122720A404}"/>
    <cellStyle name="Comma 2 2 2 2 3 4 2 2 3 3" xfId="30124" xr:uid="{82F212D7-2C07-4959-B40F-2CAC4D3BE0D3}"/>
    <cellStyle name="Comma 2 2 2 2 3 4 2 2 4" xfId="9904" xr:uid="{384C8322-8C6B-4FE5-B5B7-746E42E9844C}"/>
    <cellStyle name="Comma 2 2 2 2 3 4 2 2 4 2" xfId="22036" xr:uid="{03A10F6A-1975-46C8-AD97-817658CCD175}"/>
    <cellStyle name="Comma 2 2 2 2 3 4 2 2 4 2 2" xfId="46300" xr:uid="{29F31105-773C-4A69-956B-7A6EBE8ECEF4}"/>
    <cellStyle name="Comma 2 2 2 2 3 4 2 2 4 3" xfId="34168" xr:uid="{EC034DAD-46E2-4423-B016-330A737F808F}"/>
    <cellStyle name="Comma 2 2 2 2 3 4 2 2 5" xfId="13948" xr:uid="{EEDB6779-9DF4-4438-8CFF-5EEEC7E7BAFD}"/>
    <cellStyle name="Comma 2 2 2 2 3 4 2 2 5 2" xfId="38212" xr:uid="{994DD3A1-A54F-44B2-A2AF-1876D46074F3}"/>
    <cellStyle name="Comma 2 2 2 2 3 4 2 2 6" xfId="26080" xr:uid="{F5421198-3224-4B16-B82E-9FE7AE48EFA3}"/>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2 2 2" xfId="43267" xr:uid="{173F1FE6-F27F-4BFE-A93D-C21BD2D5AC02}"/>
    <cellStyle name="Comma 2 2 2 2 3 4 2 3 2 3" xfId="31135" xr:uid="{C29B894A-41FE-4980-840C-C0504C232BE7}"/>
    <cellStyle name="Comma 2 2 2 2 3 4 2 3 3" xfId="10915" xr:uid="{7861F0AE-3B8D-4442-A7FC-1833BF74F96C}"/>
    <cellStyle name="Comma 2 2 2 2 3 4 2 3 3 2" xfId="23047" xr:uid="{296ADB3E-382E-4EF0-95F6-22ACFA9254A4}"/>
    <cellStyle name="Comma 2 2 2 2 3 4 2 3 3 2 2" xfId="47311" xr:uid="{A05A9D30-06CB-4879-A86A-E3E40F59C6E1}"/>
    <cellStyle name="Comma 2 2 2 2 3 4 2 3 3 3" xfId="35179" xr:uid="{23DCF309-CA1E-4019-B6B5-B89BCD7FD7B9}"/>
    <cellStyle name="Comma 2 2 2 2 3 4 2 3 4" xfId="14959" xr:uid="{898F5BA7-A2D6-4A6B-8729-C604F16A904E}"/>
    <cellStyle name="Comma 2 2 2 2 3 4 2 3 4 2" xfId="39223" xr:uid="{205D3A7E-F3B9-4D7D-83BE-8AD9A5EF7D29}"/>
    <cellStyle name="Comma 2 2 2 2 3 4 2 3 5" xfId="27091" xr:uid="{0608E94A-7709-4398-84EC-AA20BE11F211}"/>
    <cellStyle name="Comma 2 2 2 2 3 4 2 4" xfId="4849" xr:uid="{FACDAC07-FEDA-4454-9CF6-7764AB7E7253}"/>
    <cellStyle name="Comma 2 2 2 2 3 4 2 4 2" xfId="16981" xr:uid="{8D445677-CCCD-459E-AF5D-17FD896A9179}"/>
    <cellStyle name="Comma 2 2 2 2 3 4 2 4 2 2" xfId="41245" xr:uid="{810BB926-362E-4A33-AE4A-BBC89EE39432}"/>
    <cellStyle name="Comma 2 2 2 2 3 4 2 4 3" xfId="29113" xr:uid="{198E0B3E-673C-4082-89EF-8C8C4DB5479F}"/>
    <cellStyle name="Comma 2 2 2 2 3 4 2 5" xfId="8893" xr:uid="{38234ADA-6D6C-4161-A9FC-3994A3E40DE4}"/>
    <cellStyle name="Comma 2 2 2 2 3 4 2 5 2" xfId="21025" xr:uid="{1335F1B2-D17D-44EB-A2A5-C4C62B4ACFB7}"/>
    <cellStyle name="Comma 2 2 2 2 3 4 2 5 2 2" xfId="45289" xr:uid="{E3009779-5CF2-42D4-AAB3-69EE569A7E25}"/>
    <cellStyle name="Comma 2 2 2 2 3 4 2 5 3" xfId="33157" xr:uid="{74BA90C0-3E5A-4AD0-AAE0-FC8FFA281A6E}"/>
    <cellStyle name="Comma 2 2 2 2 3 4 2 6" xfId="12937" xr:uid="{E6A68D49-FA25-4D18-97F9-CF9A988F46C1}"/>
    <cellStyle name="Comma 2 2 2 2 3 4 2 6 2" xfId="37201" xr:uid="{95E93D5E-AC8A-4CD6-9626-4FF65092178C}"/>
    <cellStyle name="Comma 2 2 2 2 3 4 2 7" xfId="25069" xr:uid="{E04ABA4C-AB5A-418C-BE70-7AD8594FB557}"/>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2 2 2" xfId="43773" xr:uid="{97EF84C7-AF77-4D5C-BDAA-5AFEC411A7A2}"/>
    <cellStyle name="Comma 2 2 2 2 3 4 3 2 2 3" xfId="31641" xr:uid="{0A05331E-4998-44EC-9EF4-20730529738B}"/>
    <cellStyle name="Comma 2 2 2 2 3 4 3 2 3" xfId="11421" xr:uid="{98A111D6-E51E-4CF9-BC15-71549EE6AF42}"/>
    <cellStyle name="Comma 2 2 2 2 3 4 3 2 3 2" xfId="23553" xr:uid="{5AF5A4A2-56D4-45CE-BB61-6F56BF9FDB9E}"/>
    <cellStyle name="Comma 2 2 2 2 3 4 3 2 3 2 2" xfId="47817" xr:uid="{9CF5A3A5-3D2A-47A5-BD4B-18A55B8AD4AD}"/>
    <cellStyle name="Comma 2 2 2 2 3 4 3 2 3 3" xfId="35685" xr:uid="{AA616234-D664-4FE8-BA98-CA0D29F37712}"/>
    <cellStyle name="Comma 2 2 2 2 3 4 3 2 4" xfId="15465" xr:uid="{B9D48334-D88E-435B-B9B2-45899BBDD7A5}"/>
    <cellStyle name="Comma 2 2 2 2 3 4 3 2 4 2" xfId="39729" xr:uid="{E149847F-DBB9-417E-BD1F-C1D3FE325415}"/>
    <cellStyle name="Comma 2 2 2 2 3 4 3 2 5" xfId="27597" xr:uid="{CE720743-9BE2-4CDB-B1B4-026F76F596D8}"/>
    <cellStyle name="Comma 2 2 2 2 3 4 3 3" xfId="5355" xr:uid="{C95251B7-9E00-4AEA-9D8B-1D5910C16FA4}"/>
    <cellStyle name="Comma 2 2 2 2 3 4 3 3 2" xfId="17487" xr:uid="{8530ABF8-BFB5-41DD-A51C-F31BB7055162}"/>
    <cellStyle name="Comma 2 2 2 2 3 4 3 3 2 2" xfId="41751" xr:uid="{9EC0B9F9-C982-4514-8A4E-7279389FB6FA}"/>
    <cellStyle name="Comma 2 2 2 2 3 4 3 3 3" xfId="29619" xr:uid="{D870230F-C389-4D1F-B072-E60824BCE4F0}"/>
    <cellStyle name="Comma 2 2 2 2 3 4 3 4" xfId="9399" xr:uid="{E74675D7-0160-4F3F-88D1-441F437784D6}"/>
    <cellStyle name="Comma 2 2 2 2 3 4 3 4 2" xfId="21531" xr:uid="{E61CDF9A-576A-4D9D-AA4E-F92B0AB68B6C}"/>
    <cellStyle name="Comma 2 2 2 2 3 4 3 4 2 2" xfId="45795" xr:uid="{C47834BA-010A-47F3-B5C6-EEAB94DFDB51}"/>
    <cellStyle name="Comma 2 2 2 2 3 4 3 4 3" xfId="33663" xr:uid="{4366315F-1231-4A06-9A79-2BD77B6B62B8}"/>
    <cellStyle name="Comma 2 2 2 2 3 4 3 5" xfId="13443" xr:uid="{BE8A4A25-6D49-4D83-A06E-F28B67DAB21A}"/>
    <cellStyle name="Comma 2 2 2 2 3 4 3 5 2" xfId="37707" xr:uid="{2F43DEC4-344E-4440-B2D4-9FA351CE7305}"/>
    <cellStyle name="Comma 2 2 2 2 3 4 3 6" xfId="25575" xr:uid="{74B022B7-59DA-40C4-8990-2FDD5FB230A9}"/>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2 2 2" xfId="42762" xr:uid="{5124ECAB-BEC2-4542-A04B-CEFC5B823087}"/>
    <cellStyle name="Comma 2 2 2 2 3 4 4 2 3" xfId="30630" xr:uid="{E0C56C82-5593-491F-86CE-EBCE0C903F36}"/>
    <cellStyle name="Comma 2 2 2 2 3 4 4 3" xfId="10410" xr:uid="{7EEFE189-8BDB-4E9B-BA0E-EC6296BD7EBE}"/>
    <cellStyle name="Comma 2 2 2 2 3 4 4 3 2" xfId="22542" xr:uid="{8B21DEAE-3B15-4C5C-9763-54ECC530FD16}"/>
    <cellStyle name="Comma 2 2 2 2 3 4 4 3 2 2" xfId="46806" xr:uid="{1AB26D4E-9113-4476-A0A1-36E7619D175D}"/>
    <cellStyle name="Comma 2 2 2 2 3 4 4 3 3" xfId="34674" xr:uid="{DBA3E6FA-BBE7-493F-AE4B-94181CF6FE98}"/>
    <cellStyle name="Comma 2 2 2 2 3 4 4 4" xfId="14454" xr:uid="{1E919294-2F77-43F0-9C90-E79C0BFA77AF}"/>
    <cellStyle name="Comma 2 2 2 2 3 4 4 4 2" xfId="38718" xr:uid="{F1D68190-2117-49B4-A4EA-1958FB8A64BD}"/>
    <cellStyle name="Comma 2 2 2 2 3 4 4 5" xfId="26586" xr:uid="{BA5F110C-2D64-4E2E-B2D4-141B89C7DD80}"/>
    <cellStyle name="Comma 2 2 2 2 3 4 5" xfId="4344" xr:uid="{1053EC6A-C0FE-45E5-973C-FE6BF7883F16}"/>
    <cellStyle name="Comma 2 2 2 2 3 4 5 2" xfId="16476" xr:uid="{AD86A915-6ADE-4BF5-B032-9F6F6BC4B9D6}"/>
    <cellStyle name="Comma 2 2 2 2 3 4 5 2 2" xfId="40740" xr:uid="{F14A69A9-D7AC-4329-B3DD-B631D413E9E1}"/>
    <cellStyle name="Comma 2 2 2 2 3 4 5 3" xfId="28608" xr:uid="{20AD6DF2-303F-497D-8E4B-461CA9FA27D1}"/>
    <cellStyle name="Comma 2 2 2 2 3 4 6" xfId="8388" xr:uid="{34C6C152-6803-49D7-822C-CB4D3E4C2C2F}"/>
    <cellStyle name="Comma 2 2 2 2 3 4 6 2" xfId="20520" xr:uid="{F430CA79-CFA6-4128-B087-E5445FAC630A}"/>
    <cellStyle name="Comma 2 2 2 2 3 4 6 2 2" xfId="44784" xr:uid="{29C80C47-D166-48AA-897D-2B3E97A5C3D0}"/>
    <cellStyle name="Comma 2 2 2 2 3 4 6 3" xfId="32652" xr:uid="{DF8117CE-55F6-43D9-8526-96D1C9B9B524}"/>
    <cellStyle name="Comma 2 2 2 2 3 4 7" xfId="12432" xr:uid="{50E0ECFF-B060-46A2-A5FC-38F3E9373F04}"/>
    <cellStyle name="Comma 2 2 2 2 3 4 7 2" xfId="36696" xr:uid="{74545EAB-7124-4499-8281-EA6A96582DD1}"/>
    <cellStyle name="Comma 2 2 2 2 3 4 8" xfId="24564" xr:uid="{419AE4EE-62DB-4AC7-8837-950BD1B705FF}"/>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2 2 2" xfId="44025" xr:uid="{B8B35992-E211-401B-876A-9551DA7E9669}"/>
    <cellStyle name="Comma 2 2 2 2 3 5 2 2 2 3" xfId="31893" xr:uid="{DF4B3635-598A-43C0-8D0F-B2095E909571}"/>
    <cellStyle name="Comma 2 2 2 2 3 5 2 2 3" xfId="11673" xr:uid="{1300D628-D874-4BBA-A897-6A50322B92B5}"/>
    <cellStyle name="Comma 2 2 2 2 3 5 2 2 3 2" xfId="23805" xr:uid="{EDA62A59-959F-401A-B1A7-ADE28D6C1AD8}"/>
    <cellStyle name="Comma 2 2 2 2 3 5 2 2 3 2 2" xfId="48069" xr:uid="{7E239327-7A07-4285-8F87-6BE4C002566D}"/>
    <cellStyle name="Comma 2 2 2 2 3 5 2 2 3 3" xfId="35937" xr:uid="{40A00369-B358-4297-A0AB-5FBA0F8E2E8E}"/>
    <cellStyle name="Comma 2 2 2 2 3 5 2 2 4" xfId="15717" xr:uid="{2C30E4C2-3349-4D78-AB81-D84324FB7E49}"/>
    <cellStyle name="Comma 2 2 2 2 3 5 2 2 4 2" xfId="39981" xr:uid="{AAC11848-34B5-45B8-992A-FED5DE24988D}"/>
    <cellStyle name="Comma 2 2 2 2 3 5 2 2 5" xfId="27849" xr:uid="{0A4694AC-A689-4BC7-8B00-02DDAD55C676}"/>
    <cellStyle name="Comma 2 2 2 2 3 5 2 3" xfId="5607" xr:uid="{9D637541-2036-466D-B5B4-82D4189FC7CE}"/>
    <cellStyle name="Comma 2 2 2 2 3 5 2 3 2" xfId="17739" xr:uid="{92B06CFC-DF2F-4D59-8007-EDE87084D24F}"/>
    <cellStyle name="Comma 2 2 2 2 3 5 2 3 2 2" xfId="42003" xr:uid="{D48BD0BD-AFE9-4E45-9AEF-2F4C3705DFF3}"/>
    <cellStyle name="Comma 2 2 2 2 3 5 2 3 3" xfId="29871" xr:uid="{38535BC0-B4C6-4A23-929A-EF1882C8A7BC}"/>
    <cellStyle name="Comma 2 2 2 2 3 5 2 4" xfId="9651" xr:uid="{0EAFF756-BFE6-4551-B600-303E59BA6D6E}"/>
    <cellStyle name="Comma 2 2 2 2 3 5 2 4 2" xfId="21783" xr:uid="{7D20CFF4-D615-4E6A-A1D5-3FB4AB71F43B}"/>
    <cellStyle name="Comma 2 2 2 2 3 5 2 4 2 2" xfId="46047" xr:uid="{4C8EA840-2386-4CFA-9189-EF18F7B1E9CB}"/>
    <cellStyle name="Comma 2 2 2 2 3 5 2 4 3" xfId="33915" xr:uid="{0A6C4CE9-56C2-4168-BC14-FE7EF5264285}"/>
    <cellStyle name="Comma 2 2 2 2 3 5 2 5" xfId="13695" xr:uid="{B5ACEF28-BAC2-48BD-8688-C99724918B9B}"/>
    <cellStyle name="Comma 2 2 2 2 3 5 2 5 2" xfId="37959" xr:uid="{D05EB3A9-894D-47F9-ADBD-50F090370A13}"/>
    <cellStyle name="Comma 2 2 2 2 3 5 2 6" xfId="25827" xr:uid="{CB0BDE18-534B-436D-B6F4-C8171FE25186}"/>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2 2 2" xfId="43014" xr:uid="{DF41D256-4DA2-4462-9B77-3799AAC3AFEA}"/>
    <cellStyle name="Comma 2 2 2 2 3 5 3 2 3" xfId="30882" xr:uid="{954F8B21-F239-4D8B-B4F1-DF7CC37B2A27}"/>
    <cellStyle name="Comma 2 2 2 2 3 5 3 3" xfId="10662" xr:uid="{5F676F93-DFD9-4D65-AF76-4B45FF96678C}"/>
    <cellStyle name="Comma 2 2 2 2 3 5 3 3 2" xfId="22794" xr:uid="{D95024BB-81E0-45AF-9164-669FEE40BD61}"/>
    <cellStyle name="Comma 2 2 2 2 3 5 3 3 2 2" xfId="47058" xr:uid="{1B88B7E0-3E4D-4517-85D5-E215CDC7FA60}"/>
    <cellStyle name="Comma 2 2 2 2 3 5 3 3 3" xfId="34926" xr:uid="{61A357E5-0478-4EB4-BFAF-BC07DF7D5023}"/>
    <cellStyle name="Comma 2 2 2 2 3 5 3 4" xfId="14706" xr:uid="{DF89FB38-5214-48BD-A510-A1A7F1DC457B}"/>
    <cellStyle name="Comma 2 2 2 2 3 5 3 4 2" xfId="38970" xr:uid="{8E5D8273-6227-42BA-9DA2-21E08FFD0D42}"/>
    <cellStyle name="Comma 2 2 2 2 3 5 3 5" xfId="26838" xr:uid="{941017B2-3DFA-47E2-8EF1-8C2858CEFE3A}"/>
    <cellStyle name="Comma 2 2 2 2 3 5 4" xfId="4596" xr:uid="{EA3A121C-DF0A-4EB0-85D1-EB247D53BDA6}"/>
    <cellStyle name="Comma 2 2 2 2 3 5 4 2" xfId="16728" xr:uid="{8D5A4D8B-FB8C-45FD-AE59-01E54E093884}"/>
    <cellStyle name="Comma 2 2 2 2 3 5 4 2 2" xfId="40992" xr:uid="{F327EE4C-D99B-4EC9-9D19-850929D720CC}"/>
    <cellStyle name="Comma 2 2 2 2 3 5 4 3" xfId="28860" xr:uid="{E7C546DD-5367-4D3C-AFFD-4332EB80292E}"/>
    <cellStyle name="Comma 2 2 2 2 3 5 5" xfId="8640" xr:uid="{A068B404-BA24-454B-BCD8-9E5BB7E361EE}"/>
    <cellStyle name="Comma 2 2 2 2 3 5 5 2" xfId="20772" xr:uid="{B65B71CC-5958-464C-A3CE-735E0FA49031}"/>
    <cellStyle name="Comma 2 2 2 2 3 5 5 2 2" xfId="45036" xr:uid="{44F8F5C9-CC06-44BA-8576-BF5A084877A6}"/>
    <cellStyle name="Comma 2 2 2 2 3 5 5 3" xfId="32904" xr:uid="{5079452B-53BE-4B7A-9140-B0E193B2B67F}"/>
    <cellStyle name="Comma 2 2 2 2 3 5 6" xfId="12684" xr:uid="{23E88DF9-8DDE-408C-B0AC-AD69CBF19431}"/>
    <cellStyle name="Comma 2 2 2 2 3 5 6 2" xfId="36948" xr:uid="{E858FD16-A345-4430-BCF8-74725F7A3A72}"/>
    <cellStyle name="Comma 2 2 2 2 3 5 7" xfId="24816" xr:uid="{6CD0B0F9-63F1-4160-8E97-928E44F0E1F9}"/>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2 2 2" xfId="43520" xr:uid="{A51C13B8-31E2-4BE0-948C-FD6C852A072D}"/>
    <cellStyle name="Comma 2 2 2 2 3 6 2 2 3" xfId="31388" xr:uid="{466A5DCA-01A4-41F8-9BBB-DB7A571B7112}"/>
    <cellStyle name="Comma 2 2 2 2 3 6 2 3" xfId="11168" xr:uid="{5F5FFC1C-9657-4593-9EFB-2D47B482BC6E}"/>
    <cellStyle name="Comma 2 2 2 2 3 6 2 3 2" xfId="23300" xr:uid="{2FF23569-F3FC-49E2-8E6A-54A7120A6639}"/>
    <cellStyle name="Comma 2 2 2 2 3 6 2 3 2 2" xfId="47564" xr:uid="{36F995DA-2ED0-4D85-86BE-26B82C2DEB86}"/>
    <cellStyle name="Comma 2 2 2 2 3 6 2 3 3" xfId="35432" xr:uid="{3F92C523-2C66-4A7E-AD6D-3F9C936FE499}"/>
    <cellStyle name="Comma 2 2 2 2 3 6 2 4" xfId="15212" xr:uid="{D2C991BA-BE8E-42E5-BB3C-5D6A40225A18}"/>
    <cellStyle name="Comma 2 2 2 2 3 6 2 4 2" xfId="39476" xr:uid="{80969F41-8781-4F34-8699-478CA0E7CC23}"/>
    <cellStyle name="Comma 2 2 2 2 3 6 2 5" xfId="27344" xr:uid="{C7BEFEA9-0854-4622-9AB3-9052A2F4FEF6}"/>
    <cellStyle name="Comma 2 2 2 2 3 6 3" xfId="5102" xr:uid="{C2538BD8-C3AA-4EDA-8F30-E0DF6A2122F9}"/>
    <cellStyle name="Comma 2 2 2 2 3 6 3 2" xfId="17234" xr:uid="{D6D10DF6-FE36-4329-86BA-07E98AD2F92C}"/>
    <cellStyle name="Comma 2 2 2 2 3 6 3 2 2" xfId="41498" xr:uid="{8FEAD214-4BD9-4E1F-9B10-F554B60AF84B}"/>
    <cellStyle name="Comma 2 2 2 2 3 6 3 3" xfId="29366" xr:uid="{780E4FE3-5AAC-4F65-A912-3789BD71B46F}"/>
    <cellStyle name="Comma 2 2 2 2 3 6 4" xfId="9146" xr:uid="{9033EAFA-DA42-4397-B9F0-1E2C2EA06E65}"/>
    <cellStyle name="Comma 2 2 2 2 3 6 4 2" xfId="21278" xr:uid="{CEA9B447-399E-4020-B084-D5880C37AD1A}"/>
    <cellStyle name="Comma 2 2 2 2 3 6 4 2 2" xfId="45542" xr:uid="{08C8DC0F-5B59-48E7-BEFC-C48B6EDB5DC9}"/>
    <cellStyle name="Comma 2 2 2 2 3 6 4 3" xfId="33410" xr:uid="{89A6DABF-4666-40DB-BB7A-A3F264398A27}"/>
    <cellStyle name="Comma 2 2 2 2 3 6 5" xfId="13190" xr:uid="{7B8788D7-896C-4A6E-8229-0DA6C07B98DF}"/>
    <cellStyle name="Comma 2 2 2 2 3 6 5 2" xfId="37454" xr:uid="{153FFBB9-719C-43E5-ACFD-6342569F308B}"/>
    <cellStyle name="Comma 2 2 2 2 3 6 6" xfId="25322" xr:uid="{86C8348B-D70E-4BB4-A7FD-400B2466DB6F}"/>
    <cellStyle name="Comma 2 2 2 2 3 7" xfId="2069" xr:uid="{711A93FF-8939-4DE0-A398-98F47F0BC187}"/>
    <cellStyle name="Comma 2 2 2 2 3 7 2" xfId="6113" xr:uid="{83814BDD-C273-479D-891C-6567F10DCD4D}"/>
    <cellStyle name="Comma 2 2 2 2 3 7 2 2" xfId="18245" xr:uid="{6CE0D446-8898-4D51-84D2-84063FADD8C9}"/>
    <cellStyle name="Comma 2 2 2 2 3 7 2 2 2" xfId="42509" xr:uid="{B761AE0F-5A00-4E97-B609-0515011B2033}"/>
    <cellStyle name="Comma 2 2 2 2 3 7 2 3" xfId="30377" xr:uid="{A425F24C-5E5D-4AB7-9A8A-857BF38D9EA9}"/>
    <cellStyle name="Comma 2 2 2 2 3 7 3" xfId="10157" xr:uid="{B282DECD-95FC-4921-8F5C-7D0C49B8C8DE}"/>
    <cellStyle name="Comma 2 2 2 2 3 7 3 2" xfId="22289" xr:uid="{97C09832-D9D2-4301-966B-A89D09DA3F41}"/>
    <cellStyle name="Comma 2 2 2 2 3 7 3 2 2" xfId="46553" xr:uid="{12B48174-FFC3-490A-B65A-C22B4DAF427A}"/>
    <cellStyle name="Comma 2 2 2 2 3 7 3 3" xfId="34421" xr:uid="{91602A81-4DCE-47FD-937F-9A5D6CF45D65}"/>
    <cellStyle name="Comma 2 2 2 2 3 7 4" xfId="14201" xr:uid="{31FB85C0-B436-493D-98CC-6A87F1DC5B9C}"/>
    <cellStyle name="Comma 2 2 2 2 3 7 4 2" xfId="38465" xr:uid="{F25AC088-B9B2-4CF9-B32B-0E4C9A7357E6}"/>
    <cellStyle name="Comma 2 2 2 2 3 7 5" xfId="26333" xr:uid="{CAE01018-2553-4FA1-B9D6-F68CBF87E072}"/>
    <cellStyle name="Comma 2 2 2 2 3 8" xfId="4091" xr:uid="{578BE36B-0CC0-4831-8969-CE52088583A4}"/>
    <cellStyle name="Comma 2 2 2 2 3 8 2" xfId="16223" xr:uid="{24CCDA25-C8AE-4020-85C4-3A8DE08BB70B}"/>
    <cellStyle name="Comma 2 2 2 2 3 8 2 2" xfId="40487" xr:uid="{C6CB7470-71F2-4C6F-A0A0-4FA292A9998D}"/>
    <cellStyle name="Comma 2 2 2 2 3 8 3" xfId="28355" xr:uid="{FE157D85-0359-4644-82F7-E21F00A37440}"/>
    <cellStyle name="Comma 2 2 2 2 3 9" xfId="8135" xr:uid="{833FBA1F-889B-444F-B041-BCDC9F7FE5D2}"/>
    <cellStyle name="Comma 2 2 2 2 3 9 2" xfId="20267" xr:uid="{69ED9F9F-43A9-44C7-BD57-1B7E929B7981}"/>
    <cellStyle name="Comma 2 2 2 2 3 9 2 2" xfId="44531" xr:uid="{C333BBF3-4D5E-4AD3-A523-DB3E04115C2E}"/>
    <cellStyle name="Comma 2 2 2 2 3 9 3" xfId="32399" xr:uid="{DC0FF208-EB17-486B-89A4-3986CBBD4068}"/>
    <cellStyle name="Comma 2 2 2 2 4" xfId="68" xr:uid="{D4E483DC-314F-45C4-BFBB-5BF704E4D7C6}"/>
    <cellStyle name="Comma 2 2 2 2 4 10" xfId="12200" xr:uid="{70361D0C-A4B0-4085-825A-41B04FA6E4C9}"/>
    <cellStyle name="Comma 2 2 2 2 4 10 2" xfId="36464" xr:uid="{8A1560CD-3F65-4BC3-9B1A-3711C5473D0A}"/>
    <cellStyle name="Comma 2 2 2 2 4 11" xfId="24332" xr:uid="{51FA6B36-6601-4258-9DFC-9AFABF9A5476}"/>
    <cellStyle name="Comma 2 2 2 2 4 2" xfId="131" xr:uid="{4FCA3C30-4030-4043-BBED-AEBBE1DF58FC}"/>
    <cellStyle name="Comma 2 2 2 2 4 2 10" xfId="24395" xr:uid="{96A6A73D-3D93-4D60-AE71-CB962DE30A5D}"/>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2 2 2" xfId="44488" xr:uid="{27037A0F-68CD-42C8-8C43-02C857E41685}"/>
    <cellStyle name="Comma 2 2 2 2 4 2 2 2 2 2 2 2 3" xfId="32356" xr:uid="{7DE7C16F-FDDE-4C01-8203-15A533445BEF}"/>
    <cellStyle name="Comma 2 2 2 2 4 2 2 2 2 2 2 3" xfId="12136" xr:uid="{FE0FB909-38FA-4CCB-871C-EC87F2BF84BD}"/>
    <cellStyle name="Comma 2 2 2 2 4 2 2 2 2 2 2 3 2" xfId="24268" xr:uid="{FA931719-295D-47AB-8AB8-20F70CB88AC9}"/>
    <cellStyle name="Comma 2 2 2 2 4 2 2 2 2 2 2 3 2 2" xfId="48532" xr:uid="{F51469E5-406A-42E7-AC45-F6BDB6B74CB5}"/>
    <cellStyle name="Comma 2 2 2 2 4 2 2 2 2 2 2 3 3" xfId="36400" xr:uid="{1877F5B7-4F08-4042-80A9-E8637BCCE2B5}"/>
    <cellStyle name="Comma 2 2 2 2 4 2 2 2 2 2 2 4" xfId="16180" xr:uid="{84B93CAF-47B8-486D-AE23-90F8723F0CB1}"/>
    <cellStyle name="Comma 2 2 2 2 4 2 2 2 2 2 2 4 2" xfId="40444" xr:uid="{02019D73-E301-44C2-8D60-E3D0CC20F91A}"/>
    <cellStyle name="Comma 2 2 2 2 4 2 2 2 2 2 2 5" xfId="28312" xr:uid="{FC527CD1-69A3-4001-BC8B-1AFF896CD2F8}"/>
    <cellStyle name="Comma 2 2 2 2 4 2 2 2 2 2 3" xfId="6070" xr:uid="{15A7632B-9535-40B1-839B-7825D8D6217D}"/>
    <cellStyle name="Comma 2 2 2 2 4 2 2 2 2 2 3 2" xfId="18202" xr:uid="{27F45528-7D10-4D17-A586-8AC7E4D5D541}"/>
    <cellStyle name="Comma 2 2 2 2 4 2 2 2 2 2 3 2 2" xfId="42466" xr:uid="{ECC9608A-B844-4E0F-AC51-C48233B1821D}"/>
    <cellStyle name="Comma 2 2 2 2 4 2 2 2 2 2 3 3" xfId="30334" xr:uid="{4EF99452-D9CC-4E3A-837B-B087FCBE6902}"/>
    <cellStyle name="Comma 2 2 2 2 4 2 2 2 2 2 4" xfId="10114" xr:uid="{4F479745-3C66-45E0-96E2-F7D7D86E96C3}"/>
    <cellStyle name="Comma 2 2 2 2 4 2 2 2 2 2 4 2" xfId="22246" xr:uid="{2ADC5C7B-3CE0-42BB-883D-F877C66013BE}"/>
    <cellStyle name="Comma 2 2 2 2 4 2 2 2 2 2 4 2 2" xfId="46510" xr:uid="{3392908F-08AB-4608-A49C-3B7A08AB3474}"/>
    <cellStyle name="Comma 2 2 2 2 4 2 2 2 2 2 4 3" xfId="34378" xr:uid="{F9341030-F6D8-4F22-94DB-CAB9B8707361}"/>
    <cellStyle name="Comma 2 2 2 2 4 2 2 2 2 2 5" xfId="14158" xr:uid="{2104398F-72B8-46E6-AE07-20817C619409}"/>
    <cellStyle name="Comma 2 2 2 2 4 2 2 2 2 2 5 2" xfId="38422" xr:uid="{BA80652D-0137-4AD9-96AF-FA73F0759464}"/>
    <cellStyle name="Comma 2 2 2 2 4 2 2 2 2 2 6" xfId="26290" xr:uid="{BAEFE2FF-CF4E-4DBE-87C4-4E9C216AB91E}"/>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2 2 2" xfId="43477" xr:uid="{F45BA675-A56C-421A-9C8D-6317F536B81D}"/>
    <cellStyle name="Comma 2 2 2 2 4 2 2 2 2 3 2 3" xfId="31345" xr:uid="{C838FAE6-720F-4B0B-AFB8-D23714C0FDEE}"/>
    <cellStyle name="Comma 2 2 2 2 4 2 2 2 2 3 3" xfId="11125" xr:uid="{4DD54076-1757-4AE7-AA7A-D2838A119C3C}"/>
    <cellStyle name="Comma 2 2 2 2 4 2 2 2 2 3 3 2" xfId="23257" xr:uid="{D270E6A2-B9BD-42FF-B5BF-7D68535D97C9}"/>
    <cellStyle name="Comma 2 2 2 2 4 2 2 2 2 3 3 2 2" xfId="47521" xr:uid="{B1119327-E621-4BCD-9011-FC799D21AE94}"/>
    <cellStyle name="Comma 2 2 2 2 4 2 2 2 2 3 3 3" xfId="35389" xr:uid="{275D6F47-697E-4D54-9D8D-1B51A4343350}"/>
    <cellStyle name="Comma 2 2 2 2 4 2 2 2 2 3 4" xfId="15169" xr:uid="{5731911E-A0B9-47E8-92EC-BF2885478AFC}"/>
    <cellStyle name="Comma 2 2 2 2 4 2 2 2 2 3 4 2" xfId="39433" xr:uid="{344D6004-C350-4BD7-B867-4CFFDA8F5A64}"/>
    <cellStyle name="Comma 2 2 2 2 4 2 2 2 2 3 5" xfId="27301" xr:uid="{84230948-16B6-42C9-B225-C9AC060594A8}"/>
    <cellStyle name="Comma 2 2 2 2 4 2 2 2 2 4" xfId="5059" xr:uid="{A240DDA2-760D-4AE1-95E8-299FB0021F02}"/>
    <cellStyle name="Comma 2 2 2 2 4 2 2 2 2 4 2" xfId="17191" xr:uid="{F3A60B60-E550-4412-B4B7-1838B97B0F90}"/>
    <cellStyle name="Comma 2 2 2 2 4 2 2 2 2 4 2 2" xfId="41455" xr:uid="{B3016BFB-3281-41FE-9415-C213DF3F2159}"/>
    <cellStyle name="Comma 2 2 2 2 4 2 2 2 2 4 3" xfId="29323" xr:uid="{B07D352E-D79D-4F8B-95E8-7D52B43EA2EA}"/>
    <cellStyle name="Comma 2 2 2 2 4 2 2 2 2 5" xfId="9103" xr:uid="{7E2DD922-DE19-4DDC-A767-ABCD720AEE2A}"/>
    <cellStyle name="Comma 2 2 2 2 4 2 2 2 2 5 2" xfId="21235" xr:uid="{101EA036-5703-460C-B2A0-A85BD7A8632B}"/>
    <cellStyle name="Comma 2 2 2 2 4 2 2 2 2 5 2 2" xfId="45499" xr:uid="{D33D51FE-557F-43BC-AAF5-CAB8E8AA0891}"/>
    <cellStyle name="Comma 2 2 2 2 4 2 2 2 2 5 3" xfId="33367" xr:uid="{C423C40C-93B7-4CE6-9654-75559A505B5D}"/>
    <cellStyle name="Comma 2 2 2 2 4 2 2 2 2 6" xfId="13147" xr:uid="{F4DA6254-5134-4F4A-AC91-9DA04E4EC8A3}"/>
    <cellStyle name="Comma 2 2 2 2 4 2 2 2 2 6 2" xfId="37411" xr:uid="{38B9D7EF-486B-4476-8905-05CB1CF0E524}"/>
    <cellStyle name="Comma 2 2 2 2 4 2 2 2 2 7" xfId="25279" xr:uid="{46775E96-7062-4B79-A9BA-6E36ABA3BFF1}"/>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2 2 2" xfId="43983" xr:uid="{F0A73175-7ED8-42CC-BC4D-F27EDF75AE8D}"/>
    <cellStyle name="Comma 2 2 2 2 4 2 2 2 3 2 2 3" xfId="31851" xr:uid="{C73BD40D-5F75-4A78-B9EF-AC3086433B51}"/>
    <cellStyle name="Comma 2 2 2 2 4 2 2 2 3 2 3" xfId="11631" xr:uid="{6A36CA1E-25CA-42FF-AE18-4399B58F7284}"/>
    <cellStyle name="Comma 2 2 2 2 4 2 2 2 3 2 3 2" xfId="23763" xr:uid="{E768AC5E-2A9A-4ED6-9F3E-A741AD65B8BC}"/>
    <cellStyle name="Comma 2 2 2 2 4 2 2 2 3 2 3 2 2" xfId="48027" xr:uid="{85A38CF0-DF67-4F44-90E2-F5F812955E65}"/>
    <cellStyle name="Comma 2 2 2 2 4 2 2 2 3 2 3 3" xfId="35895" xr:uid="{75EB501D-ABC0-4F41-9DEB-B5EC3F4648B6}"/>
    <cellStyle name="Comma 2 2 2 2 4 2 2 2 3 2 4" xfId="15675" xr:uid="{A5291CEB-6B80-4C57-84C1-A95951FF50DA}"/>
    <cellStyle name="Comma 2 2 2 2 4 2 2 2 3 2 4 2" xfId="39939" xr:uid="{BFBE6E2D-9D04-42DE-8783-B5D509A2DA69}"/>
    <cellStyle name="Comma 2 2 2 2 4 2 2 2 3 2 5" xfId="27807" xr:uid="{53CF58C3-A6EF-4AAD-B5C5-BBDB0A01D782}"/>
    <cellStyle name="Comma 2 2 2 2 4 2 2 2 3 3" xfId="5565" xr:uid="{CEED154D-8D15-47FE-98CE-FDAC1FC3D078}"/>
    <cellStyle name="Comma 2 2 2 2 4 2 2 2 3 3 2" xfId="17697" xr:uid="{8DA32EA7-9514-424F-B893-41CF2AABE9AC}"/>
    <cellStyle name="Comma 2 2 2 2 4 2 2 2 3 3 2 2" xfId="41961" xr:uid="{1CDE419A-57D7-40E9-BE73-88061EEB74AB}"/>
    <cellStyle name="Comma 2 2 2 2 4 2 2 2 3 3 3" xfId="29829" xr:uid="{3BF86685-218A-46EF-9FF8-3A55FEB71408}"/>
    <cellStyle name="Comma 2 2 2 2 4 2 2 2 3 4" xfId="9609" xr:uid="{0DF98FD8-BF49-4BA1-904C-D207E3352EF5}"/>
    <cellStyle name="Comma 2 2 2 2 4 2 2 2 3 4 2" xfId="21741" xr:uid="{AD15DD2A-F6C4-4310-82B0-1F93A0BBD974}"/>
    <cellStyle name="Comma 2 2 2 2 4 2 2 2 3 4 2 2" xfId="46005" xr:uid="{7B92244D-FF8C-4367-8B67-0FEA50B88445}"/>
    <cellStyle name="Comma 2 2 2 2 4 2 2 2 3 4 3" xfId="33873" xr:uid="{FC576F38-F955-43A7-A4E8-6CFBE307E410}"/>
    <cellStyle name="Comma 2 2 2 2 4 2 2 2 3 5" xfId="13653" xr:uid="{82B78C99-6CE8-46D3-9DBD-515026786069}"/>
    <cellStyle name="Comma 2 2 2 2 4 2 2 2 3 5 2" xfId="37917" xr:uid="{D7E647D0-3B7A-41C2-9110-412FD88033FD}"/>
    <cellStyle name="Comma 2 2 2 2 4 2 2 2 3 6" xfId="25785" xr:uid="{0CF44E1E-F0B9-48CF-96F7-05E660845D7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2 2 2" xfId="42972" xr:uid="{1F38DD86-6E26-49E5-A412-05D80EB578E9}"/>
    <cellStyle name="Comma 2 2 2 2 4 2 2 2 4 2 3" xfId="30840" xr:uid="{DD886AAF-A072-4964-A2BF-5FF1F84AF05F}"/>
    <cellStyle name="Comma 2 2 2 2 4 2 2 2 4 3" xfId="10620" xr:uid="{E7DE248E-A42D-4064-9A52-BDED0FA863DE}"/>
    <cellStyle name="Comma 2 2 2 2 4 2 2 2 4 3 2" xfId="22752" xr:uid="{A4EB18FF-368E-4105-B3AA-63ACC15F3A53}"/>
    <cellStyle name="Comma 2 2 2 2 4 2 2 2 4 3 2 2" xfId="47016" xr:uid="{CB88D49E-046F-41DF-9448-52D925B47FF7}"/>
    <cellStyle name="Comma 2 2 2 2 4 2 2 2 4 3 3" xfId="34884" xr:uid="{D15ECDBE-E31B-4531-BC1E-9011E4705CD2}"/>
    <cellStyle name="Comma 2 2 2 2 4 2 2 2 4 4" xfId="14664" xr:uid="{D1A5E6D0-7676-4527-8503-71EA27D38891}"/>
    <cellStyle name="Comma 2 2 2 2 4 2 2 2 4 4 2" xfId="38928" xr:uid="{F599EC29-36D5-426B-8C0D-E894C7DDDB6B}"/>
    <cellStyle name="Comma 2 2 2 2 4 2 2 2 4 5" xfId="26796" xr:uid="{81F50E7C-5537-4267-82B7-81C37A88C254}"/>
    <cellStyle name="Comma 2 2 2 2 4 2 2 2 5" xfId="4554" xr:uid="{EFC8D060-FBEF-428B-9412-AB7E3D3E34EE}"/>
    <cellStyle name="Comma 2 2 2 2 4 2 2 2 5 2" xfId="16686" xr:uid="{A3A860A5-49D1-4B02-BE79-0EFDD7BAFFF3}"/>
    <cellStyle name="Comma 2 2 2 2 4 2 2 2 5 2 2" xfId="40950" xr:uid="{407ADDEE-03BE-4A1F-97F7-B65D173420A8}"/>
    <cellStyle name="Comma 2 2 2 2 4 2 2 2 5 3" xfId="28818" xr:uid="{659B1CAA-479C-40EB-8B52-599FD696096D}"/>
    <cellStyle name="Comma 2 2 2 2 4 2 2 2 6" xfId="8598" xr:uid="{3953772F-5A18-461F-A88D-64C50EDE3C38}"/>
    <cellStyle name="Comma 2 2 2 2 4 2 2 2 6 2" xfId="20730" xr:uid="{7FFDA49B-5049-403D-A3A7-C7A3547E91F4}"/>
    <cellStyle name="Comma 2 2 2 2 4 2 2 2 6 2 2" xfId="44994" xr:uid="{AB19D700-EA99-4E3A-BB36-D41970B11068}"/>
    <cellStyle name="Comma 2 2 2 2 4 2 2 2 6 3" xfId="32862" xr:uid="{8D7B1112-718A-4760-9137-3F02F79E0AAE}"/>
    <cellStyle name="Comma 2 2 2 2 4 2 2 2 7" xfId="12642" xr:uid="{265CEA22-7A99-4807-B152-E347D26ABDB6}"/>
    <cellStyle name="Comma 2 2 2 2 4 2 2 2 7 2" xfId="36906" xr:uid="{6DD7BE2A-731A-4E6D-A015-ECCE075FE44F}"/>
    <cellStyle name="Comma 2 2 2 2 4 2 2 2 8" xfId="24774" xr:uid="{40BC3EE1-9903-42E5-AA6E-72F7A57977F2}"/>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2 2 2" xfId="44235" xr:uid="{343449A2-8FE8-4C4E-B265-DA017AC72D90}"/>
    <cellStyle name="Comma 2 2 2 2 4 2 2 3 2 2 2 3" xfId="32103" xr:uid="{4E361083-708E-4D92-99F9-4E82B9CCE8A8}"/>
    <cellStyle name="Comma 2 2 2 2 4 2 2 3 2 2 3" xfId="11883" xr:uid="{BEF0EB1D-3A63-4834-A7E9-D56BD87E0015}"/>
    <cellStyle name="Comma 2 2 2 2 4 2 2 3 2 2 3 2" xfId="24015" xr:uid="{D23D29B8-8910-4FB3-96E6-C31F2F06C86B}"/>
    <cellStyle name="Comma 2 2 2 2 4 2 2 3 2 2 3 2 2" xfId="48279" xr:uid="{6B92E290-CB51-4033-A2B5-A41329C5864E}"/>
    <cellStyle name="Comma 2 2 2 2 4 2 2 3 2 2 3 3" xfId="36147" xr:uid="{18941799-9CCE-4628-8008-FDE220CE852F}"/>
    <cellStyle name="Comma 2 2 2 2 4 2 2 3 2 2 4" xfId="15927" xr:uid="{085FF877-FB96-4E84-809F-6DDF73578921}"/>
    <cellStyle name="Comma 2 2 2 2 4 2 2 3 2 2 4 2" xfId="40191" xr:uid="{47F405B2-0046-449F-9854-D891745BDDC0}"/>
    <cellStyle name="Comma 2 2 2 2 4 2 2 3 2 2 5" xfId="28059" xr:uid="{717D7A33-DA9F-4242-A4DE-16F537CD46CE}"/>
    <cellStyle name="Comma 2 2 2 2 4 2 2 3 2 3" xfId="5817" xr:uid="{CB80F1C0-B0EF-434C-BCEF-046DE00CFD8D}"/>
    <cellStyle name="Comma 2 2 2 2 4 2 2 3 2 3 2" xfId="17949" xr:uid="{CBADA5B4-8958-4C02-A226-81DD44BF0ADC}"/>
    <cellStyle name="Comma 2 2 2 2 4 2 2 3 2 3 2 2" xfId="42213" xr:uid="{0DE740B6-803B-48D6-8A48-EEAB38CE5035}"/>
    <cellStyle name="Comma 2 2 2 2 4 2 2 3 2 3 3" xfId="30081" xr:uid="{9C52E968-BEB3-4F6F-A1D2-EF119BB87770}"/>
    <cellStyle name="Comma 2 2 2 2 4 2 2 3 2 4" xfId="9861" xr:uid="{B053294D-D85B-4CB0-8883-ED21685CA1C7}"/>
    <cellStyle name="Comma 2 2 2 2 4 2 2 3 2 4 2" xfId="21993" xr:uid="{70B5B561-794E-4A77-A4BE-0B855DEF30E1}"/>
    <cellStyle name="Comma 2 2 2 2 4 2 2 3 2 4 2 2" xfId="46257" xr:uid="{1C14607E-01B8-4C48-90E3-4E16F8B3EF41}"/>
    <cellStyle name="Comma 2 2 2 2 4 2 2 3 2 4 3" xfId="34125" xr:uid="{954CC15B-F21B-407C-A842-B4F5E9B89E9F}"/>
    <cellStyle name="Comma 2 2 2 2 4 2 2 3 2 5" xfId="13905" xr:uid="{838E7465-2450-4E09-8764-501476F33039}"/>
    <cellStyle name="Comma 2 2 2 2 4 2 2 3 2 5 2" xfId="38169" xr:uid="{E62E0FD1-2142-44FA-9709-96F40B6C876E}"/>
    <cellStyle name="Comma 2 2 2 2 4 2 2 3 2 6" xfId="26037" xr:uid="{13C0AD72-6FAB-49DF-9912-8C60C59FBB2B}"/>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2 2 2" xfId="43224" xr:uid="{9B6CCB2F-9207-4817-8F2A-BE6047841EDB}"/>
    <cellStyle name="Comma 2 2 2 2 4 2 2 3 3 2 3" xfId="31092" xr:uid="{B8FB744A-F506-4C69-9B21-B34F72D068A1}"/>
    <cellStyle name="Comma 2 2 2 2 4 2 2 3 3 3" xfId="10872" xr:uid="{E0E15EC6-BBBD-491F-8969-02B398228870}"/>
    <cellStyle name="Comma 2 2 2 2 4 2 2 3 3 3 2" xfId="23004" xr:uid="{A46F0377-4FAA-4F21-A795-468128411728}"/>
    <cellStyle name="Comma 2 2 2 2 4 2 2 3 3 3 2 2" xfId="47268" xr:uid="{C959427E-647B-4B9B-8ACE-2CDFC8863F0D}"/>
    <cellStyle name="Comma 2 2 2 2 4 2 2 3 3 3 3" xfId="35136" xr:uid="{51202CDB-34C4-4B4F-A647-8409D85EBB99}"/>
    <cellStyle name="Comma 2 2 2 2 4 2 2 3 3 4" xfId="14916" xr:uid="{617E3D62-C603-48EF-972D-9E05E34D05DA}"/>
    <cellStyle name="Comma 2 2 2 2 4 2 2 3 3 4 2" xfId="39180" xr:uid="{3135E229-ABDB-463F-A5CB-EA14F90DB9A1}"/>
    <cellStyle name="Comma 2 2 2 2 4 2 2 3 3 5" xfId="27048" xr:uid="{0E96405A-F904-48E1-B22F-125AD2E501D7}"/>
    <cellStyle name="Comma 2 2 2 2 4 2 2 3 4" xfId="4806" xr:uid="{4ED15687-AEEE-4EE4-A505-8ABB2CF6F48A}"/>
    <cellStyle name="Comma 2 2 2 2 4 2 2 3 4 2" xfId="16938" xr:uid="{E3098339-590D-444C-BF37-536456DCD6B9}"/>
    <cellStyle name="Comma 2 2 2 2 4 2 2 3 4 2 2" xfId="41202" xr:uid="{7DB0FECA-E669-4A1E-A51C-EF5074EFA8F2}"/>
    <cellStyle name="Comma 2 2 2 2 4 2 2 3 4 3" xfId="29070" xr:uid="{E095FB0B-0D09-4978-A252-7C684A946918}"/>
    <cellStyle name="Comma 2 2 2 2 4 2 2 3 5" xfId="8850" xr:uid="{01A94B8A-8437-442E-A79E-F0616675445B}"/>
    <cellStyle name="Comma 2 2 2 2 4 2 2 3 5 2" xfId="20982" xr:uid="{3D95C801-631E-4015-AD69-DA47D717EB96}"/>
    <cellStyle name="Comma 2 2 2 2 4 2 2 3 5 2 2" xfId="45246" xr:uid="{C53091F2-CBF7-4583-A72F-A3C5E4F17A8B}"/>
    <cellStyle name="Comma 2 2 2 2 4 2 2 3 5 3" xfId="33114" xr:uid="{6F8BE8B8-51BF-44F7-889F-76AC0A54153B}"/>
    <cellStyle name="Comma 2 2 2 2 4 2 2 3 6" xfId="12894" xr:uid="{618CFE67-8F7A-40A7-9902-6B3FA933AACA}"/>
    <cellStyle name="Comma 2 2 2 2 4 2 2 3 6 2" xfId="37158" xr:uid="{4E9B6C21-A80F-45A4-A9FF-A77EA9232388}"/>
    <cellStyle name="Comma 2 2 2 2 4 2 2 3 7" xfId="25026" xr:uid="{6C3F90D1-F41F-4BFB-BB9C-B9936D1AF573}"/>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2 2 2" xfId="43730" xr:uid="{874DB103-2DA5-435F-A792-A7F80CBE2938}"/>
    <cellStyle name="Comma 2 2 2 2 4 2 2 4 2 2 3" xfId="31598" xr:uid="{63254E1F-D054-4030-B2B1-9079788B8855}"/>
    <cellStyle name="Comma 2 2 2 2 4 2 2 4 2 3" xfId="11378" xr:uid="{881DF978-6005-4AF6-A0FF-50D59CC1FD13}"/>
    <cellStyle name="Comma 2 2 2 2 4 2 2 4 2 3 2" xfId="23510" xr:uid="{29CD8851-EB5D-40D1-A4AD-19BAB1A504DD}"/>
    <cellStyle name="Comma 2 2 2 2 4 2 2 4 2 3 2 2" xfId="47774" xr:uid="{A75801B1-7609-4CEB-A4F8-FEB01318EA05}"/>
    <cellStyle name="Comma 2 2 2 2 4 2 2 4 2 3 3" xfId="35642" xr:uid="{601BC10E-D30E-4653-B66B-5158F5626494}"/>
    <cellStyle name="Comma 2 2 2 2 4 2 2 4 2 4" xfId="15422" xr:uid="{A7106EDE-B1CC-4931-A7B7-08B83C034A1D}"/>
    <cellStyle name="Comma 2 2 2 2 4 2 2 4 2 4 2" xfId="39686" xr:uid="{E07E5E2E-8F6A-4559-94BA-6FC46B0C2823}"/>
    <cellStyle name="Comma 2 2 2 2 4 2 2 4 2 5" xfId="27554" xr:uid="{5E38809A-6F4B-4F22-AB80-24C671293888}"/>
    <cellStyle name="Comma 2 2 2 2 4 2 2 4 3" xfId="5312" xr:uid="{57B173B3-59B9-430E-882F-BD68B2FC7F4D}"/>
    <cellStyle name="Comma 2 2 2 2 4 2 2 4 3 2" xfId="17444" xr:uid="{E0F97F73-848C-479F-AB5C-A50B9CC02C0B}"/>
    <cellStyle name="Comma 2 2 2 2 4 2 2 4 3 2 2" xfId="41708" xr:uid="{CE75531A-8447-47D7-8E18-D9E9D87AA076}"/>
    <cellStyle name="Comma 2 2 2 2 4 2 2 4 3 3" xfId="29576" xr:uid="{A151910E-F46B-4F12-B0B4-BCEC189994C7}"/>
    <cellStyle name="Comma 2 2 2 2 4 2 2 4 4" xfId="9356" xr:uid="{330C51BC-4E45-42DC-9721-2E871ED7CDAF}"/>
    <cellStyle name="Comma 2 2 2 2 4 2 2 4 4 2" xfId="21488" xr:uid="{3F7DA155-305B-4339-8166-18B6490BDEAD}"/>
    <cellStyle name="Comma 2 2 2 2 4 2 2 4 4 2 2" xfId="45752" xr:uid="{548F9AAB-4BF0-410E-A1F6-8439035662A2}"/>
    <cellStyle name="Comma 2 2 2 2 4 2 2 4 4 3" xfId="33620" xr:uid="{6E4B98FB-8461-4A59-8E61-83FE022BC530}"/>
    <cellStyle name="Comma 2 2 2 2 4 2 2 4 5" xfId="13400" xr:uid="{304DE682-ABCE-4ED6-8D2E-A2A2347DDA35}"/>
    <cellStyle name="Comma 2 2 2 2 4 2 2 4 5 2" xfId="37664" xr:uid="{FF9C18C6-5FA6-401D-8741-A7868175FCC7}"/>
    <cellStyle name="Comma 2 2 2 2 4 2 2 4 6" xfId="25532" xr:uid="{DF743961-067F-45E5-802F-5703D89A9266}"/>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2 2 2" xfId="42719" xr:uid="{39E5CE00-7ABF-476E-A439-DDB4167244D0}"/>
    <cellStyle name="Comma 2 2 2 2 4 2 2 5 2 3" xfId="30587" xr:uid="{D26F6E1E-386B-43B5-BB36-B66E79C22012}"/>
    <cellStyle name="Comma 2 2 2 2 4 2 2 5 3" xfId="10367" xr:uid="{8DF5CC93-D2EF-434A-B4A6-DAC6B73539B1}"/>
    <cellStyle name="Comma 2 2 2 2 4 2 2 5 3 2" xfId="22499" xr:uid="{312ECAA8-D625-4B65-9025-E83A290EB43A}"/>
    <cellStyle name="Comma 2 2 2 2 4 2 2 5 3 2 2" xfId="46763" xr:uid="{F4738F8E-85B8-4304-BD65-BA88B5EEB989}"/>
    <cellStyle name="Comma 2 2 2 2 4 2 2 5 3 3" xfId="34631" xr:uid="{C6FF37FF-08F7-455C-AA90-37DE3B6FAF09}"/>
    <cellStyle name="Comma 2 2 2 2 4 2 2 5 4" xfId="14411" xr:uid="{9E15F07D-B4A1-4E18-86E4-BCD46AC687E2}"/>
    <cellStyle name="Comma 2 2 2 2 4 2 2 5 4 2" xfId="38675" xr:uid="{888BCB26-288B-4F71-8545-19A317236BE6}"/>
    <cellStyle name="Comma 2 2 2 2 4 2 2 5 5" xfId="26543" xr:uid="{ABF9C96D-852B-4E14-8293-9042AF696736}"/>
    <cellStyle name="Comma 2 2 2 2 4 2 2 6" xfId="4301" xr:uid="{75BD99D7-BC96-482B-8558-545D505570C2}"/>
    <cellStyle name="Comma 2 2 2 2 4 2 2 6 2" xfId="16433" xr:uid="{34412B07-AA81-4123-A819-D8DD47C2BDD5}"/>
    <cellStyle name="Comma 2 2 2 2 4 2 2 6 2 2" xfId="40697" xr:uid="{E705DF68-2CD1-4352-83D3-42EAFE619B80}"/>
    <cellStyle name="Comma 2 2 2 2 4 2 2 6 3" xfId="28565" xr:uid="{C1A74AD5-41FD-46D1-9F91-BA95E8E17A1F}"/>
    <cellStyle name="Comma 2 2 2 2 4 2 2 7" xfId="8345" xr:uid="{DA745547-F01E-4253-A522-5B31448685DA}"/>
    <cellStyle name="Comma 2 2 2 2 4 2 2 7 2" xfId="20477" xr:uid="{3F154D50-B00D-4A6B-A552-6AD8F62E8D15}"/>
    <cellStyle name="Comma 2 2 2 2 4 2 2 7 2 2" xfId="44741" xr:uid="{A84EF693-0651-4B01-9A69-2FC973443995}"/>
    <cellStyle name="Comma 2 2 2 2 4 2 2 7 3" xfId="32609" xr:uid="{4C6A1DCF-3718-4525-B12F-6FAEC0AE69F9}"/>
    <cellStyle name="Comma 2 2 2 2 4 2 2 8" xfId="12389" xr:uid="{9F76ECD7-DEC6-4B80-BF4A-53A7858CF6A6}"/>
    <cellStyle name="Comma 2 2 2 2 4 2 2 8 2" xfId="36653" xr:uid="{51E034A9-FCA9-45CA-B6CE-9261DD99CDA9}"/>
    <cellStyle name="Comma 2 2 2 2 4 2 2 9" xfId="24521" xr:uid="{22E9E19F-2A59-4D53-9F69-A12F9EC84111}"/>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2 2 2" xfId="44362" xr:uid="{5633F059-82A2-4A31-BCBE-EBF5DAADBBBB}"/>
    <cellStyle name="Comma 2 2 2 2 4 2 3 2 2 2 2 3" xfId="32230" xr:uid="{6EBACC6F-6264-4196-8914-993D7D70CFAC}"/>
    <cellStyle name="Comma 2 2 2 2 4 2 3 2 2 2 3" xfId="12010" xr:uid="{9C7A332D-8914-488B-B2FF-B6E29A97F53F}"/>
    <cellStyle name="Comma 2 2 2 2 4 2 3 2 2 2 3 2" xfId="24142" xr:uid="{64E4D48A-BE0C-4B2F-9FE8-8C7314A24013}"/>
    <cellStyle name="Comma 2 2 2 2 4 2 3 2 2 2 3 2 2" xfId="48406" xr:uid="{BCE4308B-62E6-4F41-BF0B-F52643750A88}"/>
    <cellStyle name="Comma 2 2 2 2 4 2 3 2 2 2 3 3" xfId="36274" xr:uid="{6C2263AA-7202-48DB-988D-C20246E11337}"/>
    <cellStyle name="Comma 2 2 2 2 4 2 3 2 2 2 4" xfId="16054" xr:uid="{97C828FE-05FF-474F-8FE8-7EA9C992B6E6}"/>
    <cellStyle name="Comma 2 2 2 2 4 2 3 2 2 2 4 2" xfId="40318" xr:uid="{89ECC1DA-5102-42AC-B17A-DEDC1326C947}"/>
    <cellStyle name="Comma 2 2 2 2 4 2 3 2 2 2 5" xfId="28186" xr:uid="{A2EC0B20-EF80-43AA-9F4E-270E6CBF5BF8}"/>
    <cellStyle name="Comma 2 2 2 2 4 2 3 2 2 3" xfId="5944" xr:uid="{8D498221-C6E0-4FDF-8AA9-876F8F17EA29}"/>
    <cellStyle name="Comma 2 2 2 2 4 2 3 2 2 3 2" xfId="18076" xr:uid="{D90D73FE-9076-4723-B10A-95423F01697C}"/>
    <cellStyle name="Comma 2 2 2 2 4 2 3 2 2 3 2 2" xfId="42340" xr:uid="{26DA2EF3-C21E-4F4F-9650-D65586DC07F2}"/>
    <cellStyle name="Comma 2 2 2 2 4 2 3 2 2 3 3" xfId="30208" xr:uid="{0F3BE650-00AA-4C6E-A412-848C589C6AEA}"/>
    <cellStyle name="Comma 2 2 2 2 4 2 3 2 2 4" xfId="9988" xr:uid="{E8F86F48-4258-4DA7-947D-255FEF9077DE}"/>
    <cellStyle name="Comma 2 2 2 2 4 2 3 2 2 4 2" xfId="22120" xr:uid="{7600712B-2693-4209-84FE-93CBCF6AE0EB}"/>
    <cellStyle name="Comma 2 2 2 2 4 2 3 2 2 4 2 2" xfId="46384" xr:uid="{E4CEAE46-3574-4167-99FB-EC7362282818}"/>
    <cellStyle name="Comma 2 2 2 2 4 2 3 2 2 4 3" xfId="34252" xr:uid="{F0B89F07-6253-4373-9ADB-89403F33E139}"/>
    <cellStyle name="Comma 2 2 2 2 4 2 3 2 2 5" xfId="14032" xr:uid="{60965B99-6FF4-4E01-A74D-AB57F1AA7659}"/>
    <cellStyle name="Comma 2 2 2 2 4 2 3 2 2 5 2" xfId="38296" xr:uid="{94B6B11A-CD91-44B9-AFE8-893C31261CE2}"/>
    <cellStyle name="Comma 2 2 2 2 4 2 3 2 2 6" xfId="26164" xr:uid="{80D488F8-4F3B-445E-AE4E-281BDC4C6B32}"/>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2 2 2" xfId="43351" xr:uid="{CEBC9A75-C143-4A98-8DF9-AABD32C65D9D}"/>
    <cellStyle name="Comma 2 2 2 2 4 2 3 2 3 2 3" xfId="31219" xr:uid="{5A25A2F0-59C5-48B4-BCBA-69FA6D018857}"/>
    <cellStyle name="Comma 2 2 2 2 4 2 3 2 3 3" xfId="10999" xr:uid="{D99559C1-15A4-48F6-ABE6-1D3FE7A7E8F4}"/>
    <cellStyle name="Comma 2 2 2 2 4 2 3 2 3 3 2" xfId="23131" xr:uid="{FEBC48CD-4276-4582-8188-AC4C9750BB84}"/>
    <cellStyle name="Comma 2 2 2 2 4 2 3 2 3 3 2 2" xfId="47395" xr:uid="{AF1C435A-A939-4D58-9669-655E009E6F39}"/>
    <cellStyle name="Comma 2 2 2 2 4 2 3 2 3 3 3" xfId="35263" xr:uid="{3B839D01-1E61-495A-BF7A-F7C3769F630C}"/>
    <cellStyle name="Comma 2 2 2 2 4 2 3 2 3 4" xfId="15043" xr:uid="{83422F4A-FC9F-4E0C-A399-69D69C756A6E}"/>
    <cellStyle name="Comma 2 2 2 2 4 2 3 2 3 4 2" xfId="39307" xr:uid="{BB3AAB23-0178-4376-A231-0C2BF15CD8A3}"/>
    <cellStyle name="Comma 2 2 2 2 4 2 3 2 3 5" xfId="27175" xr:uid="{4E15C1EE-8469-44A9-9382-B6FA4A41218A}"/>
    <cellStyle name="Comma 2 2 2 2 4 2 3 2 4" xfId="4933" xr:uid="{92F91287-5F25-4DC3-8AEB-E53E04CE1469}"/>
    <cellStyle name="Comma 2 2 2 2 4 2 3 2 4 2" xfId="17065" xr:uid="{8CB3ED5B-4469-479E-871F-42AAC2E95225}"/>
    <cellStyle name="Comma 2 2 2 2 4 2 3 2 4 2 2" xfId="41329" xr:uid="{30DA7735-B24F-4C97-97B3-C6768753FD85}"/>
    <cellStyle name="Comma 2 2 2 2 4 2 3 2 4 3" xfId="29197" xr:uid="{7BF0DC8D-FE0A-4A22-A1E0-ADD43FC35336}"/>
    <cellStyle name="Comma 2 2 2 2 4 2 3 2 5" xfId="8977" xr:uid="{5F6B343C-1344-4AA5-BEE3-B375C851EBA0}"/>
    <cellStyle name="Comma 2 2 2 2 4 2 3 2 5 2" xfId="21109" xr:uid="{ECEA8374-D150-4724-879D-2FD8705A2DF8}"/>
    <cellStyle name="Comma 2 2 2 2 4 2 3 2 5 2 2" xfId="45373" xr:uid="{62DD6F81-799A-4F8C-A678-94CA639A8562}"/>
    <cellStyle name="Comma 2 2 2 2 4 2 3 2 5 3" xfId="33241" xr:uid="{FB8655E6-FC3F-45DD-8181-9F7BC22A4D08}"/>
    <cellStyle name="Comma 2 2 2 2 4 2 3 2 6" xfId="13021" xr:uid="{2CCF9BF0-4B7A-4F89-9BE7-173B1468D38D}"/>
    <cellStyle name="Comma 2 2 2 2 4 2 3 2 6 2" xfId="37285" xr:uid="{8904B14A-512D-4D49-8C7B-F2BD2CCD3F1E}"/>
    <cellStyle name="Comma 2 2 2 2 4 2 3 2 7" xfId="25153" xr:uid="{7DEDED8C-B0AA-4255-9E6D-7B73AFE9C06F}"/>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2 2 2" xfId="43857" xr:uid="{AF620BC7-2C26-4ED6-A41F-4E1BF8D65835}"/>
    <cellStyle name="Comma 2 2 2 2 4 2 3 3 2 2 3" xfId="31725" xr:uid="{70C77D2F-102E-4FB7-90E1-FC596F364E89}"/>
    <cellStyle name="Comma 2 2 2 2 4 2 3 3 2 3" xfId="11505" xr:uid="{47C54062-87EA-40EF-8163-BABA50E71BA1}"/>
    <cellStyle name="Comma 2 2 2 2 4 2 3 3 2 3 2" xfId="23637" xr:uid="{86654D92-FBAB-420E-8E66-C765B5AA6730}"/>
    <cellStyle name="Comma 2 2 2 2 4 2 3 3 2 3 2 2" xfId="47901" xr:uid="{357F9AC1-1DD0-4CCC-A58D-E8F26C1FA39C}"/>
    <cellStyle name="Comma 2 2 2 2 4 2 3 3 2 3 3" xfId="35769" xr:uid="{44F501C5-87E4-4F70-BD4D-99593A140AC7}"/>
    <cellStyle name="Comma 2 2 2 2 4 2 3 3 2 4" xfId="15549" xr:uid="{649B5554-B3F3-4F0A-B93F-C4FA3FA01BFA}"/>
    <cellStyle name="Comma 2 2 2 2 4 2 3 3 2 4 2" xfId="39813" xr:uid="{6875EF53-4728-461B-A1D8-AED4ED220CC6}"/>
    <cellStyle name="Comma 2 2 2 2 4 2 3 3 2 5" xfId="27681" xr:uid="{4ECFB6AE-26F2-48BF-BD48-3AF00E1F33A0}"/>
    <cellStyle name="Comma 2 2 2 2 4 2 3 3 3" xfId="5439" xr:uid="{F9D14ECD-9DEE-46C7-82AC-C0A2FA72C7AA}"/>
    <cellStyle name="Comma 2 2 2 2 4 2 3 3 3 2" xfId="17571" xr:uid="{4EFAA1DE-2442-4510-87B4-3E936495E985}"/>
    <cellStyle name="Comma 2 2 2 2 4 2 3 3 3 2 2" xfId="41835" xr:uid="{EABBBE16-F3F5-4E77-B111-D09EAC2A7F8C}"/>
    <cellStyle name="Comma 2 2 2 2 4 2 3 3 3 3" xfId="29703" xr:uid="{49A81EAF-D54E-4FD3-8603-6F68907F9B08}"/>
    <cellStyle name="Comma 2 2 2 2 4 2 3 3 4" xfId="9483" xr:uid="{9690D119-0BAA-4B71-8409-2F40D84DC8E7}"/>
    <cellStyle name="Comma 2 2 2 2 4 2 3 3 4 2" xfId="21615" xr:uid="{B0CBB20E-C91F-4ADB-A251-6166A074F89B}"/>
    <cellStyle name="Comma 2 2 2 2 4 2 3 3 4 2 2" xfId="45879" xr:uid="{26F05FCC-0DB7-4AB3-BC90-B742AD4B049A}"/>
    <cellStyle name="Comma 2 2 2 2 4 2 3 3 4 3" xfId="33747" xr:uid="{2CA5C097-B2CD-4748-9CCA-B4AFCD229901}"/>
    <cellStyle name="Comma 2 2 2 2 4 2 3 3 5" xfId="13527" xr:uid="{8DBECCF7-1270-466E-8BB6-F8689AB5CA46}"/>
    <cellStyle name="Comma 2 2 2 2 4 2 3 3 5 2" xfId="37791" xr:uid="{54B28EB6-8C2C-4585-BB12-62CA919763E9}"/>
    <cellStyle name="Comma 2 2 2 2 4 2 3 3 6" xfId="25659" xr:uid="{2F7D2F3D-444D-4341-998A-0BB5A7034DC0}"/>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2 2 2" xfId="42846" xr:uid="{ECB9BF11-FF1A-4761-BABA-27D29D685260}"/>
    <cellStyle name="Comma 2 2 2 2 4 2 3 4 2 3" xfId="30714" xr:uid="{58FC8DD6-7587-495A-808E-F18620EF4025}"/>
    <cellStyle name="Comma 2 2 2 2 4 2 3 4 3" xfId="10494" xr:uid="{7C99A900-F4A1-4DE3-B6C3-B50269E4BCEB}"/>
    <cellStyle name="Comma 2 2 2 2 4 2 3 4 3 2" xfId="22626" xr:uid="{DE64F8E6-61D3-4B4C-8734-89F2476BA8AA}"/>
    <cellStyle name="Comma 2 2 2 2 4 2 3 4 3 2 2" xfId="46890" xr:uid="{21A52BCA-581B-492E-82C1-01736EEE80C1}"/>
    <cellStyle name="Comma 2 2 2 2 4 2 3 4 3 3" xfId="34758" xr:uid="{F5888A81-A9F6-4D93-A9CE-DE4F33F40E25}"/>
    <cellStyle name="Comma 2 2 2 2 4 2 3 4 4" xfId="14538" xr:uid="{DD94BAF0-8BDF-4179-B7BF-166121671B00}"/>
    <cellStyle name="Comma 2 2 2 2 4 2 3 4 4 2" xfId="38802" xr:uid="{0E04365B-129C-49DE-8E4E-8F09A6D683CF}"/>
    <cellStyle name="Comma 2 2 2 2 4 2 3 4 5" xfId="26670" xr:uid="{05E22846-4BAC-4AB7-B893-0F683FBD4F20}"/>
    <cellStyle name="Comma 2 2 2 2 4 2 3 5" xfId="4428" xr:uid="{C0CDB6C1-2ACB-4A6F-901C-916E79557620}"/>
    <cellStyle name="Comma 2 2 2 2 4 2 3 5 2" xfId="16560" xr:uid="{0661E18C-9C0F-4DD1-A709-4B6F6E10CB11}"/>
    <cellStyle name="Comma 2 2 2 2 4 2 3 5 2 2" xfId="40824" xr:uid="{D3C0692E-F221-43E3-898E-5499D83AF030}"/>
    <cellStyle name="Comma 2 2 2 2 4 2 3 5 3" xfId="28692" xr:uid="{2EDDEB2D-C44A-43A7-878C-96111008A271}"/>
    <cellStyle name="Comma 2 2 2 2 4 2 3 6" xfId="8472" xr:uid="{C5223636-0DF6-413D-A068-0E823B6CD89E}"/>
    <cellStyle name="Comma 2 2 2 2 4 2 3 6 2" xfId="20604" xr:uid="{1E2A6077-7B4B-4BE0-8BCC-2B642972EFC4}"/>
    <cellStyle name="Comma 2 2 2 2 4 2 3 6 2 2" xfId="44868" xr:uid="{219908B3-B645-4CDB-AF85-77C17AB3979E}"/>
    <cellStyle name="Comma 2 2 2 2 4 2 3 6 3" xfId="32736" xr:uid="{1E71C311-D162-4660-8C9C-7B4429BDFCB2}"/>
    <cellStyle name="Comma 2 2 2 2 4 2 3 7" xfId="12516" xr:uid="{827FD324-CD73-4AA7-8649-DC1D7B433E52}"/>
    <cellStyle name="Comma 2 2 2 2 4 2 3 7 2" xfId="36780" xr:uid="{8447237A-3922-4FB4-818F-6B409913248E}"/>
    <cellStyle name="Comma 2 2 2 2 4 2 3 8" xfId="24648" xr:uid="{65F8BE1D-7D97-4122-A0FF-5A1D5CB3409F}"/>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2 2 2" xfId="44109" xr:uid="{BD4DE074-6F82-49E0-BE9B-47068094DB1F}"/>
    <cellStyle name="Comma 2 2 2 2 4 2 4 2 2 2 3" xfId="31977" xr:uid="{5DED1563-D29C-4F34-ABCA-739D668A75CE}"/>
    <cellStyle name="Comma 2 2 2 2 4 2 4 2 2 3" xfId="11757" xr:uid="{0C8C8839-4614-44B3-9A63-951515954756}"/>
    <cellStyle name="Comma 2 2 2 2 4 2 4 2 2 3 2" xfId="23889" xr:uid="{CB3FF673-BA47-49B8-A9AA-C3C2DD4305AD}"/>
    <cellStyle name="Comma 2 2 2 2 4 2 4 2 2 3 2 2" xfId="48153" xr:uid="{5B6B311E-BCBE-4B7E-B03F-F50BFD9F9104}"/>
    <cellStyle name="Comma 2 2 2 2 4 2 4 2 2 3 3" xfId="36021" xr:uid="{98C0B88F-A1CB-4D4E-99DA-CE7DCBEE35A9}"/>
    <cellStyle name="Comma 2 2 2 2 4 2 4 2 2 4" xfId="15801" xr:uid="{AD372482-6D05-45DB-93E1-4FF006949A0F}"/>
    <cellStyle name="Comma 2 2 2 2 4 2 4 2 2 4 2" xfId="40065" xr:uid="{589FE375-F426-47F0-8EF8-BDB72920AD21}"/>
    <cellStyle name="Comma 2 2 2 2 4 2 4 2 2 5" xfId="27933" xr:uid="{B96CBA96-AB2D-4E26-93B5-50327F3BD5D1}"/>
    <cellStyle name="Comma 2 2 2 2 4 2 4 2 3" xfId="5691" xr:uid="{84EFFA85-D8BB-47FB-B460-967418D5E6F3}"/>
    <cellStyle name="Comma 2 2 2 2 4 2 4 2 3 2" xfId="17823" xr:uid="{03582900-C3E6-42EB-A0FC-2FA1DF050FF2}"/>
    <cellStyle name="Comma 2 2 2 2 4 2 4 2 3 2 2" xfId="42087" xr:uid="{01FD4495-B582-4E9D-9FF1-C64CCF685B46}"/>
    <cellStyle name="Comma 2 2 2 2 4 2 4 2 3 3" xfId="29955" xr:uid="{121CE584-A07A-4640-91D1-04F7375457D1}"/>
    <cellStyle name="Comma 2 2 2 2 4 2 4 2 4" xfId="9735" xr:uid="{8555E190-16AD-4AB9-93B2-A0A71A356181}"/>
    <cellStyle name="Comma 2 2 2 2 4 2 4 2 4 2" xfId="21867" xr:uid="{389399AB-2995-431A-9925-F6E921C03C17}"/>
    <cellStyle name="Comma 2 2 2 2 4 2 4 2 4 2 2" xfId="46131" xr:uid="{3112D369-AE80-42B5-A933-CBE2A68B6406}"/>
    <cellStyle name="Comma 2 2 2 2 4 2 4 2 4 3" xfId="33999" xr:uid="{FB32A0A3-8A85-459D-9DD5-FFDC598A8A94}"/>
    <cellStyle name="Comma 2 2 2 2 4 2 4 2 5" xfId="13779" xr:uid="{89EAC51D-826A-415C-AD6A-92D4F8D03D16}"/>
    <cellStyle name="Comma 2 2 2 2 4 2 4 2 5 2" xfId="38043" xr:uid="{E2392935-B21C-4E2B-8836-F62CD401CAE2}"/>
    <cellStyle name="Comma 2 2 2 2 4 2 4 2 6" xfId="25911" xr:uid="{250EDABE-7A74-4C3C-93A9-03E5D140CB73}"/>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2 2 2" xfId="43098" xr:uid="{376C084D-B14F-4348-BDA4-CA5B45115689}"/>
    <cellStyle name="Comma 2 2 2 2 4 2 4 3 2 3" xfId="30966" xr:uid="{29D30D41-E0A3-4FF6-9DAF-7E8BEA899672}"/>
    <cellStyle name="Comma 2 2 2 2 4 2 4 3 3" xfId="10746" xr:uid="{15B541DA-29A5-46BA-92CA-0B06C749B74F}"/>
    <cellStyle name="Comma 2 2 2 2 4 2 4 3 3 2" xfId="22878" xr:uid="{63238975-6F30-4A07-9143-042759FDDA3B}"/>
    <cellStyle name="Comma 2 2 2 2 4 2 4 3 3 2 2" xfId="47142" xr:uid="{32E13FAC-6392-4623-B062-E830DE0BEE8B}"/>
    <cellStyle name="Comma 2 2 2 2 4 2 4 3 3 3" xfId="35010" xr:uid="{E81D03F9-7EB7-4D9F-9EEE-C93CF32CCA75}"/>
    <cellStyle name="Comma 2 2 2 2 4 2 4 3 4" xfId="14790" xr:uid="{CF40F699-0D91-4528-AB75-1DC03C351DC1}"/>
    <cellStyle name="Comma 2 2 2 2 4 2 4 3 4 2" xfId="39054" xr:uid="{038ADE95-60FA-4C74-B800-C6C3A81291D6}"/>
    <cellStyle name="Comma 2 2 2 2 4 2 4 3 5" xfId="26922" xr:uid="{B822D484-BCB1-4EC4-846F-79129F0FA619}"/>
    <cellStyle name="Comma 2 2 2 2 4 2 4 4" xfId="4680" xr:uid="{4FB1E6C3-6922-45D4-A5A3-5DB63A0D4AD9}"/>
    <cellStyle name="Comma 2 2 2 2 4 2 4 4 2" xfId="16812" xr:uid="{603BE5B2-A4C2-499E-9385-300A36D03E11}"/>
    <cellStyle name="Comma 2 2 2 2 4 2 4 4 2 2" xfId="41076" xr:uid="{3AEF99C6-BA91-42BB-8E1E-90DE93FC77D1}"/>
    <cellStyle name="Comma 2 2 2 2 4 2 4 4 3" xfId="28944" xr:uid="{68BC8073-5D08-49A3-BA52-E7B7B375FE5A}"/>
    <cellStyle name="Comma 2 2 2 2 4 2 4 5" xfId="8724" xr:uid="{5E3DE73C-8785-45FD-87EF-60211AF85E52}"/>
    <cellStyle name="Comma 2 2 2 2 4 2 4 5 2" xfId="20856" xr:uid="{7B6AB8DF-43F0-4648-94E3-1C6D603DA2C1}"/>
    <cellStyle name="Comma 2 2 2 2 4 2 4 5 2 2" xfId="45120" xr:uid="{3B748EF1-0D82-4B09-952C-17698842DC53}"/>
    <cellStyle name="Comma 2 2 2 2 4 2 4 5 3" xfId="32988" xr:uid="{553B69EA-5052-4EE3-91E6-65F0EE1712B5}"/>
    <cellStyle name="Comma 2 2 2 2 4 2 4 6" xfId="12768" xr:uid="{FA8B2087-30AC-426F-ABA8-B3DF6FB07354}"/>
    <cellStyle name="Comma 2 2 2 2 4 2 4 6 2" xfId="37032" xr:uid="{D995806C-746C-47ED-BD32-FC4BA60C1D08}"/>
    <cellStyle name="Comma 2 2 2 2 4 2 4 7" xfId="24900" xr:uid="{0B07EBE2-A007-42F5-873A-ACBC7F1ED1AC}"/>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2 2 2" xfId="43604" xr:uid="{ABC50C0D-3E7B-4599-8691-980D9CCB0BFE}"/>
    <cellStyle name="Comma 2 2 2 2 4 2 5 2 2 3" xfId="31472" xr:uid="{1614B6CA-41FE-419D-95D4-10D34F0EC33D}"/>
    <cellStyle name="Comma 2 2 2 2 4 2 5 2 3" xfId="11252" xr:uid="{72CDD7FD-B7A2-446F-86DA-B52EAE407AC4}"/>
    <cellStyle name="Comma 2 2 2 2 4 2 5 2 3 2" xfId="23384" xr:uid="{9567F9BB-007C-4119-810C-7ED2C5DEE866}"/>
    <cellStyle name="Comma 2 2 2 2 4 2 5 2 3 2 2" xfId="47648" xr:uid="{12408B12-008B-4A43-A8A2-0640194C039C}"/>
    <cellStyle name="Comma 2 2 2 2 4 2 5 2 3 3" xfId="35516" xr:uid="{7A5007E5-C60C-4636-9473-B72E81B6F79F}"/>
    <cellStyle name="Comma 2 2 2 2 4 2 5 2 4" xfId="15296" xr:uid="{0791302B-51D8-46AA-AD64-B4F74764BE14}"/>
    <cellStyle name="Comma 2 2 2 2 4 2 5 2 4 2" xfId="39560" xr:uid="{DFDC396A-DA32-468D-AE78-CB1E85BF931B}"/>
    <cellStyle name="Comma 2 2 2 2 4 2 5 2 5" xfId="27428" xr:uid="{B048C433-B225-451E-8E96-CED2E75DB83A}"/>
    <cellStyle name="Comma 2 2 2 2 4 2 5 3" xfId="5186" xr:uid="{E593AE7F-0B92-4DB8-89EB-6632F1DDDD35}"/>
    <cellStyle name="Comma 2 2 2 2 4 2 5 3 2" xfId="17318" xr:uid="{329D473A-D0B8-475B-98D0-CFEF4C46C7A8}"/>
    <cellStyle name="Comma 2 2 2 2 4 2 5 3 2 2" xfId="41582" xr:uid="{805A9F39-F163-4DE3-87E1-8A618F0314CC}"/>
    <cellStyle name="Comma 2 2 2 2 4 2 5 3 3" xfId="29450" xr:uid="{160F3746-1875-4B46-8CB5-69EA6D33CB6D}"/>
    <cellStyle name="Comma 2 2 2 2 4 2 5 4" xfId="9230" xr:uid="{D9205E18-6375-41C3-B100-DADA4CA9FE7F}"/>
    <cellStyle name="Comma 2 2 2 2 4 2 5 4 2" xfId="21362" xr:uid="{871A8FDB-917E-4F17-A011-851B867DF376}"/>
    <cellStyle name="Comma 2 2 2 2 4 2 5 4 2 2" xfId="45626" xr:uid="{7D00364F-F054-4916-940F-E07ED514266A}"/>
    <cellStyle name="Comma 2 2 2 2 4 2 5 4 3" xfId="33494" xr:uid="{5178F808-9D41-46C4-9FD0-55FCFA6C5004}"/>
    <cellStyle name="Comma 2 2 2 2 4 2 5 5" xfId="13274" xr:uid="{BA323627-0C0B-481F-9C76-93DEC4675AFE}"/>
    <cellStyle name="Comma 2 2 2 2 4 2 5 5 2" xfId="37538" xr:uid="{B6DB4B62-91C2-4DFF-BDE4-AA1A524E6F68}"/>
    <cellStyle name="Comma 2 2 2 2 4 2 5 6" xfId="25406" xr:uid="{078ADC0E-C518-4C41-9857-03FC73833B4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2 2 2" xfId="42593" xr:uid="{CED45C03-6329-46AF-991A-6B40A6D299B4}"/>
    <cellStyle name="Comma 2 2 2 2 4 2 6 2 3" xfId="30461" xr:uid="{6DEB6772-1A36-4F1C-BC37-870562F0CC24}"/>
    <cellStyle name="Comma 2 2 2 2 4 2 6 3" xfId="10241" xr:uid="{46243990-7357-48F3-BEAA-CDB9FA30D4D5}"/>
    <cellStyle name="Comma 2 2 2 2 4 2 6 3 2" xfId="22373" xr:uid="{1195017E-B406-42FF-8CAC-AEBC24D0C514}"/>
    <cellStyle name="Comma 2 2 2 2 4 2 6 3 2 2" xfId="46637" xr:uid="{3AFD7C4B-128A-4509-9640-E8D2BD9D0F03}"/>
    <cellStyle name="Comma 2 2 2 2 4 2 6 3 3" xfId="34505" xr:uid="{8A68D02C-5D54-4E84-916B-632C6182DBC9}"/>
    <cellStyle name="Comma 2 2 2 2 4 2 6 4" xfId="14285" xr:uid="{A63E2F45-6C77-45AF-815C-19A4AD468B5C}"/>
    <cellStyle name="Comma 2 2 2 2 4 2 6 4 2" xfId="38549" xr:uid="{E2DDAE24-FE8E-4E83-A637-C240ABF6D4DB}"/>
    <cellStyle name="Comma 2 2 2 2 4 2 6 5" xfId="26417" xr:uid="{C156A626-7F6A-43C7-93B9-38E1B1558597}"/>
    <cellStyle name="Comma 2 2 2 2 4 2 7" xfId="4175" xr:uid="{561DD9E0-0A2D-41D4-8177-6E191F2215EC}"/>
    <cellStyle name="Comma 2 2 2 2 4 2 7 2" xfId="16307" xr:uid="{7F1854DA-E1C0-4431-AFB3-13EB960DF2A3}"/>
    <cellStyle name="Comma 2 2 2 2 4 2 7 2 2" xfId="40571" xr:uid="{EE8F2A7B-9887-4F5F-8E49-F8D554151C5E}"/>
    <cellStyle name="Comma 2 2 2 2 4 2 7 3" xfId="28439" xr:uid="{35621C6F-7CA6-4336-A044-3E7D585FC21F}"/>
    <cellStyle name="Comma 2 2 2 2 4 2 8" xfId="8219" xr:uid="{FE20EED5-B102-4E7B-A5FC-A74529A8BB7E}"/>
    <cellStyle name="Comma 2 2 2 2 4 2 8 2" xfId="20351" xr:uid="{5B45E807-609A-40F4-BD82-88ED921F29B8}"/>
    <cellStyle name="Comma 2 2 2 2 4 2 8 2 2" xfId="44615" xr:uid="{5743AFB4-6A37-479C-9B2D-A3B4F86C453B}"/>
    <cellStyle name="Comma 2 2 2 2 4 2 8 3" xfId="32483" xr:uid="{6233328C-B8E2-4A2D-878E-243C3A4C20CB}"/>
    <cellStyle name="Comma 2 2 2 2 4 2 9" xfId="12263" xr:uid="{94A5BA09-CB20-428C-87FB-91A2F7CFA3A1}"/>
    <cellStyle name="Comma 2 2 2 2 4 2 9 2" xfId="36527" xr:uid="{E251B6B0-A3EC-44BC-91E0-496CCB43AC28}"/>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2 2 2" xfId="44425" xr:uid="{D5BF14E7-C54D-4017-8E79-B4FB742C4523}"/>
    <cellStyle name="Comma 2 2 2 2 4 3 2 2 2 2 2 3" xfId="32293" xr:uid="{67D12C4A-C361-40C3-8151-50D36927B7AD}"/>
    <cellStyle name="Comma 2 2 2 2 4 3 2 2 2 2 3" xfId="12073" xr:uid="{E5E95F90-EB14-4EA0-B3E1-806B048C4080}"/>
    <cellStyle name="Comma 2 2 2 2 4 3 2 2 2 2 3 2" xfId="24205" xr:uid="{0A2B281F-5B36-42EC-A147-277E6AA21E5C}"/>
    <cellStyle name="Comma 2 2 2 2 4 3 2 2 2 2 3 2 2" xfId="48469" xr:uid="{A02EDBD7-0002-4689-AB71-8DD4F5930561}"/>
    <cellStyle name="Comma 2 2 2 2 4 3 2 2 2 2 3 3" xfId="36337" xr:uid="{5F940822-E43C-4DD9-9D3A-5CAB03B5835B}"/>
    <cellStyle name="Comma 2 2 2 2 4 3 2 2 2 2 4" xfId="16117" xr:uid="{E69F9AC4-E162-4203-8CE9-A75A730A20AC}"/>
    <cellStyle name="Comma 2 2 2 2 4 3 2 2 2 2 4 2" xfId="40381" xr:uid="{7E1F857B-4647-423C-B93F-1C2CC105AD09}"/>
    <cellStyle name="Comma 2 2 2 2 4 3 2 2 2 2 5" xfId="28249" xr:uid="{E71CAFD7-F0A5-4B2F-99D8-1E85FA871946}"/>
    <cellStyle name="Comma 2 2 2 2 4 3 2 2 2 3" xfId="6007" xr:uid="{02AA3F76-013C-4A79-B1B0-07318D5BED36}"/>
    <cellStyle name="Comma 2 2 2 2 4 3 2 2 2 3 2" xfId="18139" xr:uid="{570E72DC-D2DF-4AC6-928C-1ABDA13A7E78}"/>
    <cellStyle name="Comma 2 2 2 2 4 3 2 2 2 3 2 2" xfId="42403" xr:uid="{3C2BA085-17E3-4EAE-8F11-7AC05B4B55F9}"/>
    <cellStyle name="Comma 2 2 2 2 4 3 2 2 2 3 3" xfId="30271" xr:uid="{46CFB524-5194-443D-891D-BE1CB89C0DF3}"/>
    <cellStyle name="Comma 2 2 2 2 4 3 2 2 2 4" xfId="10051" xr:uid="{8BB3B03D-5ACF-440C-AB3C-40D0B932978C}"/>
    <cellStyle name="Comma 2 2 2 2 4 3 2 2 2 4 2" xfId="22183" xr:uid="{01D7AF2C-A692-4501-A990-98043FAC9964}"/>
    <cellStyle name="Comma 2 2 2 2 4 3 2 2 2 4 2 2" xfId="46447" xr:uid="{88A4DA91-9B3D-404E-A767-4CD1372FCE61}"/>
    <cellStyle name="Comma 2 2 2 2 4 3 2 2 2 4 3" xfId="34315" xr:uid="{0103C26E-CF28-424E-BF61-A2721E32E355}"/>
    <cellStyle name="Comma 2 2 2 2 4 3 2 2 2 5" xfId="14095" xr:uid="{1D1D5750-E8C6-45C8-847E-FF45838DE52C}"/>
    <cellStyle name="Comma 2 2 2 2 4 3 2 2 2 5 2" xfId="38359" xr:uid="{81413FBF-65CF-408B-A5DB-20E61C3AA1C6}"/>
    <cellStyle name="Comma 2 2 2 2 4 3 2 2 2 6" xfId="26227" xr:uid="{FF03C8C2-BF09-44EC-A116-CECED74546E5}"/>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2 2 2" xfId="43414" xr:uid="{D3489A13-B700-4DFC-BC3D-F7670FF099DD}"/>
    <cellStyle name="Comma 2 2 2 2 4 3 2 2 3 2 3" xfId="31282" xr:uid="{B0506C19-F1BB-4E28-B4F4-9734B266ED79}"/>
    <cellStyle name="Comma 2 2 2 2 4 3 2 2 3 3" xfId="11062" xr:uid="{2BCF35D9-66C1-4584-AFBB-F41D1995B013}"/>
    <cellStyle name="Comma 2 2 2 2 4 3 2 2 3 3 2" xfId="23194" xr:uid="{5F5A356C-87D1-4F63-AAF4-B0E778D1461E}"/>
    <cellStyle name="Comma 2 2 2 2 4 3 2 2 3 3 2 2" xfId="47458" xr:uid="{8134E9C5-2CF0-4652-BEDA-15E87135AE66}"/>
    <cellStyle name="Comma 2 2 2 2 4 3 2 2 3 3 3" xfId="35326" xr:uid="{7E86F4B6-6C7A-48E7-8C28-465785C81042}"/>
    <cellStyle name="Comma 2 2 2 2 4 3 2 2 3 4" xfId="15106" xr:uid="{9531B5C6-2996-45FE-91C1-0A4B237CB683}"/>
    <cellStyle name="Comma 2 2 2 2 4 3 2 2 3 4 2" xfId="39370" xr:uid="{4CD33DCE-C9A3-49C3-BE88-C7F6393E6898}"/>
    <cellStyle name="Comma 2 2 2 2 4 3 2 2 3 5" xfId="27238" xr:uid="{08F21BC0-42E9-44A2-960A-EBEA54DFC383}"/>
    <cellStyle name="Comma 2 2 2 2 4 3 2 2 4" xfId="4996" xr:uid="{55A73893-7406-47DD-8DAA-04A122E57A72}"/>
    <cellStyle name="Comma 2 2 2 2 4 3 2 2 4 2" xfId="17128" xr:uid="{2A3C089F-D48F-4952-A9B8-405C026906D5}"/>
    <cellStyle name="Comma 2 2 2 2 4 3 2 2 4 2 2" xfId="41392" xr:uid="{26298469-5B6E-4A42-8B9D-1DE8B0F95C48}"/>
    <cellStyle name="Comma 2 2 2 2 4 3 2 2 4 3" xfId="29260" xr:uid="{BDF1BCA8-15BB-443E-82A2-3CFB3499DF18}"/>
    <cellStyle name="Comma 2 2 2 2 4 3 2 2 5" xfId="9040" xr:uid="{C7790A53-13B9-4967-81BF-B0139E533B81}"/>
    <cellStyle name="Comma 2 2 2 2 4 3 2 2 5 2" xfId="21172" xr:uid="{3C8BA2E0-C225-441E-8339-40F193A086E5}"/>
    <cellStyle name="Comma 2 2 2 2 4 3 2 2 5 2 2" xfId="45436" xr:uid="{4CDF575C-BF24-4A1D-A9AE-2571CF7DCFFD}"/>
    <cellStyle name="Comma 2 2 2 2 4 3 2 2 5 3" xfId="33304" xr:uid="{C6F3B19A-F5B7-41E7-B305-C6F6541C922F}"/>
    <cellStyle name="Comma 2 2 2 2 4 3 2 2 6" xfId="13084" xr:uid="{4E68B243-CFEF-42B3-AFBB-FB48F2FD2C66}"/>
    <cellStyle name="Comma 2 2 2 2 4 3 2 2 6 2" xfId="37348" xr:uid="{CE1C4DB9-4A42-48FB-AA42-B2CD277F343F}"/>
    <cellStyle name="Comma 2 2 2 2 4 3 2 2 7" xfId="25216" xr:uid="{45A8C7BD-5E9A-486F-95D4-F5730F9E2FAA}"/>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2 2 2" xfId="43920" xr:uid="{B96615A3-93BA-4DD3-8CA0-3A081B360190}"/>
    <cellStyle name="Comma 2 2 2 2 4 3 2 3 2 2 3" xfId="31788" xr:uid="{F424FF93-DA9E-4B52-952E-54642B1C397C}"/>
    <cellStyle name="Comma 2 2 2 2 4 3 2 3 2 3" xfId="11568" xr:uid="{8FA3F0BE-C241-4925-93A9-8AD59092F5E7}"/>
    <cellStyle name="Comma 2 2 2 2 4 3 2 3 2 3 2" xfId="23700" xr:uid="{FE3C6B12-3493-423E-A0E1-ADD45B80D086}"/>
    <cellStyle name="Comma 2 2 2 2 4 3 2 3 2 3 2 2" xfId="47964" xr:uid="{F5FCE60B-6404-458A-B0F3-1A346ABAA8E8}"/>
    <cellStyle name="Comma 2 2 2 2 4 3 2 3 2 3 3" xfId="35832" xr:uid="{6512A92E-E3D3-4FEB-B628-263FB3C88BD5}"/>
    <cellStyle name="Comma 2 2 2 2 4 3 2 3 2 4" xfId="15612" xr:uid="{ADEFCCE2-6120-4C15-9035-D5A260DC30F1}"/>
    <cellStyle name="Comma 2 2 2 2 4 3 2 3 2 4 2" xfId="39876" xr:uid="{A8A03A7D-C89C-465E-B960-25625165760E}"/>
    <cellStyle name="Comma 2 2 2 2 4 3 2 3 2 5" xfId="27744" xr:uid="{F75EEB52-1C2D-4AE7-9A4C-8F8C661FC861}"/>
    <cellStyle name="Comma 2 2 2 2 4 3 2 3 3" xfId="5502" xr:uid="{FFBC9562-0F25-4E30-B107-80788D99B323}"/>
    <cellStyle name="Comma 2 2 2 2 4 3 2 3 3 2" xfId="17634" xr:uid="{3120EA19-5B7E-4A6F-87EB-07C7B0D6174D}"/>
    <cellStyle name="Comma 2 2 2 2 4 3 2 3 3 2 2" xfId="41898" xr:uid="{44FBED22-F0B4-40AE-A52C-CE8AB6250F57}"/>
    <cellStyle name="Comma 2 2 2 2 4 3 2 3 3 3" xfId="29766" xr:uid="{47746BC1-ABE2-4C47-8693-02DFB1C77E26}"/>
    <cellStyle name="Comma 2 2 2 2 4 3 2 3 4" xfId="9546" xr:uid="{FDC14C61-8A30-4011-B391-E8885CE4A25C}"/>
    <cellStyle name="Comma 2 2 2 2 4 3 2 3 4 2" xfId="21678" xr:uid="{98A5DC3F-9D1D-4913-9075-A87282AF86D5}"/>
    <cellStyle name="Comma 2 2 2 2 4 3 2 3 4 2 2" xfId="45942" xr:uid="{1D41211C-4D81-43CF-9A4D-9CC3AFC5B057}"/>
    <cellStyle name="Comma 2 2 2 2 4 3 2 3 4 3" xfId="33810" xr:uid="{3569F620-B8CD-46BE-ACB2-49C6DAE3FF9B}"/>
    <cellStyle name="Comma 2 2 2 2 4 3 2 3 5" xfId="13590" xr:uid="{31D3DCA8-3682-41BE-B534-2467538C44E3}"/>
    <cellStyle name="Comma 2 2 2 2 4 3 2 3 5 2" xfId="37854" xr:uid="{9EE82930-3A24-487E-9DCF-447F2E117821}"/>
    <cellStyle name="Comma 2 2 2 2 4 3 2 3 6" xfId="25722" xr:uid="{C51137CD-D915-4196-A19D-16A112AB6A9D}"/>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2 2 2" xfId="42909" xr:uid="{58D22316-C845-478C-89EF-704609339821}"/>
    <cellStyle name="Comma 2 2 2 2 4 3 2 4 2 3" xfId="30777" xr:uid="{F3F20363-3F22-42F4-BF2A-C59F553A8E1E}"/>
    <cellStyle name="Comma 2 2 2 2 4 3 2 4 3" xfId="10557" xr:uid="{BAD6C900-62EF-4E1C-B34D-10BF73E4299E}"/>
    <cellStyle name="Comma 2 2 2 2 4 3 2 4 3 2" xfId="22689" xr:uid="{7BAE2311-74B3-4072-8FEA-CE660708486B}"/>
    <cellStyle name="Comma 2 2 2 2 4 3 2 4 3 2 2" xfId="46953" xr:uid="{B54BF1D1-F22A-4025-8210-57A1DA21995F}"/>
    <cellStyle name="Comma 2 2 2 2 4 3 2 4 3 3" xfId="34821" xr:uid="{735B8E0B-3F56-4243-BEA0-952C3F055505}"/>
    <cellStyle name="Comma 2 2 2 2 4 3 2 4 4" xfId="14601" xr:uid="{535A4059-DAAD-41CB-8AF5-59ECC07BDFBE}"/>
    <cellStyle name="Comma 2 2 2 2 4 3 2 4 4 2" xfId="38865" xr:uid="{7B4EB0FF-8B76-4963-9209-9BD39F02B1E0}"/>
    <cellStyle name="Comma 2 2 2 2 4 3 2 4 5" xfId="26733" xr:uid="{6BBC8B01-7CF5-4060-8524-135406FAB9AD}"/>
    <cellStyle name="Comma 2 2 2 2 4 3 2 5" xfId="4491" xr:uid="{4CFD883F-B563-4AB1-98F0-76DFF2B835E7}"/>
    <cellStyle name="Comma 2 2 2 2 4 3 2 5 2" xfId="16623" xr:uid="{BD2C4854-089E-48D9-9163-193A7A5F75EA}"/>
    <cellStyle name="Comma 2 2 2 2 4 3 2 5 2 2" xfId="40887" xr:uid="{BC431ABB-2E68-43FE-B96F-7684CA01380F}"/>
    <cellStyle name="Comma 2 2 2 2 4 3 2 5 3" xfId="28755" xr:uid="{AFB38132-73E4-42DB-AE03-C9DCBD393F73}"/>
    <cellStyle name="Comma 2 2 2 2 4 3 2 6" xfId="8535" xr:uid="{DF9FAFA2-986D-430A-B1B9-D38A3227646B}"/>
    <cellStyle name="Comma 2 2 2 2 4 3 2 6 2" xfId="20667" xr:uid="{2B469839-4FA4-4BF5-A513-F691CE64B3B5}"/>
    <cellStyle name="Comma 2 2 2 2 4 3 2 6 2 2" xfId="44931" xr:uid="{9A3F125F-B895-4DD9-B72C-B382E47988EC}"/>
    <cellStyle name="Comma 2 2 2 2 4 3 2 6 3" xfId="32799" xr:uid="{CE65F986-1D6B-4235-BD30-DF4FFC35BC48}"/>
    <cellStyle name="Comma 2 2 2 2 4 3 2 7" xfId="12579" xr:uid="{E0E1572C-80CF-4943-81BB-8C34E7C0B345}"/>
    <cellStyle name="Comma 2 2 2 2 4 3 2 7 2" xfId="36843" xr:uid="{8202DF65-9345-4316-AC76-6D971E000E93}"/>
    <cellStyle name="Comma 2 2 2 2 4 3 2 8" xfId="24711" xr:uid="{7631FAD0-8D7A-4111-AABD-0F348DB0CDC1}"/>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2 2 2" xfId="44172" xr:uid="{DBA1EC39-CD0F-4475-83D3-A0B8900D7DD2}"/>
    <cellStyle name="Comma 2 2 2 2 4 3 3 2 2 2 3" xfId="32040" xr:uid="{60208FCA-2780-41ED-BD83-7BFF90F9B181}"/>
    <cellStyle name="Comma 2 2 2 2 4 3 3 2 2 3" xfId="11820" xr:uid="{8EE516B2-67F9-4C53-931E-91D02CADC4BC}"/>
    <cellStyle name="Comma 2 2 2 2 4 3 3 2 2 3 2" xfId="23952" xr:uid="{C0FD55CC-26A7-4528-A83B-5DE3D65C9BDE}"/>
    <cellStyle name="Comma 2 2 2 2 4 3 3 2 2 3 2 2" xfId="48216" xr:uid="{30C7BDF2-225D-4F0A-89DF-C71137E78DAC}"/>
    <cellStyle name="Comma 2 2 2 2 4 3 3 2 2 3 3" xfId="36084" xr:uid="{9FA9ABC8-846F-4222-B5EA-B9F98C803F98}"/>
    <cellStyle name="Comma 2 2 2 2 4 3 3 2 2 4" xfId="15864" xr:uid="{5250AAA9-685E-4E94-83A7-1AD755EAA174}"/>
    <cellStyle name="Comma 2 2 2 2 4 3 3 2 2 4 2" xfId="40128" xr:uid="{2C45E5FC-884C-4E37-8EA9-1042AC4CEA87}"/>
    <cellStyle name="Comma 2 2 2 2 4 3 3 2 2 5" xfId="27996" xr:uid="{60E50B47-BD1D-4719-8A60-F5CEB2826550}"/>
    <cellStyle name="Comma 2 2 2 2 4 3 3 2 3" xfId="5754" xr:uid="{8212227F-4163-4E56-A29D-574EF82E6196}"/>
    <cellStyle name="Comma 2 2 2 2 4 3 3 2 3 2" xfId="17886" xr:uid="{3CDDF002-91EB-4441-B9FB-B49D02823957}"/>
    <cellStyle name="Comma 2 2 2 2 4 3 3 2 3 2 2" xfId="42150" xr:uid="{30B60F6F-BD19-4ED1-BC21-4FD63E9BAFD6}"/>
    <cellStyle name="Comma 2 2 2 2 4 3 3 2 3 3" xfId="30018" xr:uid="{47AEF405-9615-4713-961D-F764A4D32222}"/>
    <cellStyle name="Comma 2 2 2 2 4 3 3 2 4" xfId="9798" xr:uid="{0A375EFE-7CD1-4F2F-AD20-6D228A086230}"/>
    <cellStyle name="Comma 2 2 2 2 4 3 3 2 4 2" xfId="21930" xr:uid="{B08EB44E-1475-48FD-AC29-94587CA5DD17}"/>
    <cellStyle name="Comma 2 2 2 2 4 3 3 2 4 2 2" xfId="46194" xr:uid="{A35484A4-C55E-40AC-BA8D-54FC7F0DE9E0}"/>
    <cellStyle name="Comma 2 2 2 2 4 3 3 2 4 3" xfId="34062" xr:uid="{80CA62F3-6A43-41ED-B792-225517EC97BA}"/>
    <cellStyle name="Comma 2 2 2 2 4 3 3 2 5" xfId="13842" xr:uid="{EABCB4AE-4978-4B92-8BD2-EC3D1CE330CB}"/>
    <cellStyle name="Comma 2 2 2 2 4 3 3 2 5 2" xfId="38106" xr:uid="{5C9A0F50-68F7-448B-8248-9EFCE314C8AE}"/>
    <cellStyle name="Comma 2 2 2 2 4 3 3 2 6" xfId="25974" xr:uid="{E24EF964-8A94-4124-9D6F-7B5FDD2DFB09}"/>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2 2 2" xfId="43161" xr:uid="{12B0F5B8-D1E4-49E7-915F-7217F53FDFC9}"/>
    <cellStyle name="Comma 2 2 2 2 4 3 3 3 2 3" xfId="31029" xr:uid="{1E26C01A-3EE9-402A-94A5-563E9875ADD1}"/>
    <cellStyle name="Comma 2 2 2 2 4 3 3 3 3" xfId="10809" xr:uid="{CF25A6BB-356C-4DCD-A74B-9727388077C4}"/>
    <cellStyle name="Comma 2 2 2 2 4 3 3 3 3 2" xfId="22941" xr:uid="{200E0189-5DE0-4CE8-8C81-99DA26B1C55B}"/>
    <cellStyle name="Comma 2 2 2 2 4 3 3 3 3 2 2" xfId="47205" xr:uid="{A4452CF1-DFE7-4334-924D-C3BCE326EBC3}"/>
    <cellStyle name="Comma 2 2 2 2 4 3 3 3 3 3" xfId="35073" xr:uid="{4F1CDDB3-8A8A-4390-8750-05C87E9D919C}"/>
    <cellStyle name="Comma 2 2 2 2 4 3 3 3 4" xfId="14853" xr:uid="{948704CE-C84C-40B4-A6C4-87DD69FD0896}"/>
    <cellStyle name="Comma 2 2 2 2 4 3 3 3 4 2" xfId="39117" xr:uid="{DFAB8FC8-BE1D-4D66-9533-78808AA055F3}"/>
    <cellStyle name="Comma 2 2 2 2 4 3 3 3 5" xfId="26985" xr:uid="{29437581-CB64-4C4F-934B-24268BD9FDC7}"/>
    <cellStyle name="Comma 2 2 2 2 4 3 3 4" xfId="4743" xr:uid="{B8CE9F92-03D6-475E-A23D-94E6C296693D}"/>
    <cellStyle name="Comma 2 2 2 2 4 3 3 4 2" xfId="16875" xr:uid="{8B9A6468-92AF-4A27-87B3-77296026775B}"/>
    <cellStyle name="Comma 2 2 2 2 4 3 3 4 2 2" xfId="41139" xr:uid="{532F57BF-B8FB-4E7D-98B1-56B5501B4001}"/>
    <cellStyle name="Comma 2 2 2 2 4 3 3 4 3" xfId="29007" xr:uid="{F7690086-5845-4EBB-BB29-F66F6962D7A1}"/>
    <cellStyle name="Comma 2 2 2 2 4 3 3 5" xfId="8787" xr:uid="{50F0E37D-D343-42F1-8694-3719ACB673A3}"/>
    <cellStyle name="Comma 2 2 2 2 4 3 3 5 2" xfId="20919" xr:uid="{4676C954-3758-4A90-82AF-F1E020416721}"/>
    <cellStyle name="Comma 2 2 2 2 4 3 3 5 2 2" xfId="45183" xr:uid="{F51191C7-5A79-44C2-8385-091C728B1AC7}"/>
    <cellStyle name="Comma 2 2 2 2 4 3 3 5 3" xfId="33051" xr:uid="{7557B838-38B7-417D-961D-EC3B76F9F107}"/>
    <cellStyle name="Comma 2 2 2 2 4 3 3 6" xfId="12831" xr:uid="{83532733-FB62-4B68-8B7E-638A6BB77C2C}"/>
    <cellStyle name="Comma 2 2 2 2 4 3 3 6 2" xfId="37095" xr:uid="{DA0641B9-7887-47DE-A3EA-D3ECEC6851B1}"/>
    <cellStyle name="Comma 2 2 2 2 4 3 3 7" xfId="24963" xr:uid="{5FE7AC7B-2FD5-4587-A58C-E62DE830DC3B}"/>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2 2 2" xfId="43667" xr:uid="{A283C73E-59A6-4A3E-AAFF-4C48EF06A8CA}"/>
    <cellStyle name="Comma 2 2 2 2 4 3 4 2 2 3" xfId="31535" xr:uid="{331BCAD4-967F-4999-874B-DB3D2E9410C8}"/>
    <cellStyle name="Comma 2 2 2 2 4 3 4 2 3" xfId="11315" xr:uid="{4CA32B0E-C8B9-4FC9-9E57-DE90010A7992}"/>
    <cellStyle name="Comma 2 2 2 2 4 3 4 2 3 2" xfId="23447" xr:uid="{E43E6A1A-4A99-48A2-B61B-68017F9629DF}"/>
    <cellStyle name="Comma 2 2 2 2 4 3 4 2 3 2 2" xfId="47711" xr:uid="{3168A6F2-252E-4C83-95A3-018F39D14565}"/>
    <cellStyle name="Comma 2 2 2 2 4 3 4 2 3 3" xfId="35579" xr:uid="{34994AA0-03CE-468B-B16F-FE832FC703DF}"/>
    <cellStyle name="Comma 2 2 2 2 4 3 4 2 4" xfId="15359" xr:uid="{43742960-21A0-4469-8DF5-D3E553823C75}"/>
    <cellStyle name="Comma 2 2 2 2 4 3 4 2 4 2" xfId="39623" xr:uid="{FFAE7EBA-C8AD-490F-BD3A-96651B56171C}"/>
    <cellStyle name="Comma 2 2 2 2 4 3 4 2 5" xfId="27491" xr:uid="{6BE7CE2D-5CA6-447F-B23F-ABE2E2412C45}"/>
    <cellStyle name="Comma 2 2 2 2 4 3 4 3" xfId="5249" xr:uid="{37C6D3CF-3E9A-46AD-9EE4-6D620DE35C7B}"/>
    <cellStyle name="Comma 2 2 2 2 4 3 4 3 2" xfId="17381" xr:uid="{481BABD9-4620-479A-B382-A1BD89330878}"/>
    <cellStyle name="Comma 2 2 2 2 4 3 4 3 2 2" xfId="41645" xr:uid="{14100236-07D2-4DF3-9438-872337316DF3}"/>
    <cellStyle name="Comma 2 2 2 2 4 3 4 3 3" xfId="29513" xr:uid="{A29F6262-23C6-4BB7-9E84-968204103D2E}"/>
    <cellStyle name="Comma 2 2 2 2 4 3 4 4" xfId="9293" xr:uid="{20170F38-54E1-47FF-ADD3-DA680A3EEEED}"/>
    <cellStyle name="Comma 2 2 2 2 4 3 4 4 2" xfId="21425" xr:uid="{ABF9F7EB-AC04-409D-A863-75044DE42813}"/>
    <cellStyle name="Comma 2 2 2 2 4 3 4 4 2 2" xfId="45689" xr:uid="{8F5F612A-19BC-4904-9D59-3AA5C1EEAFE7}"/>
    <cellStyle name="Comma 2 2 2 2 4 3 4 4 3" xfId="33557" xr:uid="{99171382-2FD6-4F41-9EBD-F887A16E4465}"/>
    <cellStyle name="Comma 2 2 2 2 4 3 4 5" xfId="13337" xr:uid="{BA9DD876-A642-4670-B7AE-507950CFB84D}"/>
    <cellStyle name="Comma 2 2 2 2 4 3 4 5 2" xfId="37601" xr:uid="{CBF8A6E4-82D5-4D90-936F-4FB87657EB1D}"/>
    <cellStyle name="Comma 2 2 2 2 4 3 4 6" xfId="25469" xr:uid="{72B7639A-1F63-483C-9CC2-019E2FC73A42}"/>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2 2 2" xfId="42656" xr:uid="{D81AC340-0245-41A6-8C7C-0CE29CF6066F}"/>
    <cellStyle name="Comma 2 2 2 2 4 3 5 2 3" xfId="30524" xr:uid="{22646E0F-7714-4D9B-A783-96D2A0450C00}"/>
    <cellStyle name="Comma 2 2 2 2 4 3 5 3" xfId="10304" xr:uid="{7ED4FB7E-AA19-40DA-A2E7-DD12C0F436A8}"/>
    <cellStyle name="Comma 2 2 2 2 4 3 5 3 2" xfId="22436" xr:uid="{B5195E01-63D3-4714-AD3F-484EDA6EE67C}"/>
    <cellStyle name="Comma 2 2 2 2 4 3 5 3 2 2" xfId="46700" xr:uid="{E45DFDAF-31A8-4F67-AF3B-A5DE68F6EB55}"/>
    <cellStyle name="Comma 2 2 2 2 4 3 5 3 3" xfId="34568" xr:uid="{E0C7BD64-622D-467E-BDF3-3ED303A77F78}"/>
    <cellStyle name="Comma 2 2 2 2 4 3 5 4" xfId="14348" xr:uid="{70AFD0E4-876E-4360-9BFF-5F4BE0DB73BA}"/>
    <cellStyle name="Comma 2 2 2 2 4 3 5 4 2" xfId="38612" xr:uid="{7678A7EF-16B9-4CCE-90D5-DE858162C44A}"/>
    <cellStyle name="Comma 2 2 2 2 4 3 5 5" xfId="26480" xr:uid="{68BB7DB6-3F49-485F-9BA3-52259E490B91}"/>
    <cellStyle name="Comma 2 2 2 2 4 3 6" xfId="4238" xr:uid="{F22F52EF-CD3A-4404-9B09-F809B3063867}"/>
    <cellStyle name="Comma 2 2 2 2 4 3 6 2" xfId="16370" xr:uid="{C300765C-E7BD-43B4-B3E6-9083611F6815}"/>
    <cellStyle name="Comma 2 2 2 2 4 3 6 2 2" xfId="40634" xr:uid="{22981DCD-04F3-46E1-A76E-25A18A04230E}"/>
    <cellStyle name="Comma 2 2 2 2 4 3 6 3" xfId="28502" xr:uid="{2F4272DE-12E3-458E-9008-083320F56109}"/>
    <cellStyle name="Comma 2 2 2 2 4 3 7" xfId="8282" xr:uid="{99479BAB-F46E-42ED-8139-731CD4105DAD}"/>
    <cellStyle name="Comma 2 2 2 2 4 3 7 2" xfId="20414" xr:uid="{034E6633-130A-4F9B-9EFF-A1F1037897DA}"/>
    <cellStyle name="Comma 2 2 2 2 4 3 7 2 2" xfId="44678" xr:uid="{3E77E0A0-40E3-4C77-9640-A409757D01B1}"/>
    <cellStyle name="Comma 2 2 2 2 4 3 7 3" xfId="32546" xr:uid="{6BAFABBB-5100-41D3-92A9-4CF4C251C880}"/>
    <cellStyle name="Comma 2 2 2 2 4 3 8" xfId="12326" xr:uid="{4540D658-4BB4-4FDB-B67D-1017C3389F36}"/>
    <cellStyle name="Comma 2 2 2 2 4 3 8 2" xfId="36590" xr:uid="{B7390A3F-4B76-4C51-9917-17A93ACA7355}"/>
    <cellStyle name="Comma 2 2 2 2 4 3 9" xfId="24458" xr:uid="{3DF36B1C-D974-4F1B-AE9C-AD9B81A10A28}"/>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2 2 2" xfId="44299" xr:uid="{2D20402A-CA61-40D0-AC54-6265E8E41BA6}"/>
    <cellStyle name="Comma 2 2 2 2 4 4 2 2 2 2 3" xfId="32167" xr:uid="{5DE6B941-93FE-4CB8-9E76-CD2FDF97BBA1}"/>
    <cellStyle name="Comma 2 2 2 2 4 4 2 2 2 3" xfId="11947" xr:uid="{1F961491-E69F-4DB1-94E9-54FBF5681EEF}"/>
    <cellStyle name="Comma 2 2 2 2 4 4 2 2 2 3 2" xfId="24079" xr:uid="{3F6CE5F1-5FDA-44F3-913F-D1F9E542AC1D}"/>
    <cellStyle name="Comma 2 2 2 2 4 4 2 2 2 3 2 2" xfId="48343" xr:uid="{5A4B3DD4-F14B-427A-BECD-54BDD789D618}"/>
    <cellStyle name="Comma 2 2 2 2 4 4 2 2 2 3 3" xfId="36211" xr:uid="{3F5C2ECE-9B5D-4E7E-BB91-8C82DCCFC796}"/>
    <cellStyle name="Comma 2 2 2 2 4 4 2 2 2 4" xfId="15991" xr:uid="{068D85D2-8280-4C63-81A5-A026CF5D25D5}"/>
    <cellStyle name="Comma 2 2 2 2 4 4 2 2 2 4 2" xfId="40255" xr:uid="{25D05FED-CE15-47E2-A491-890E26CCF355}"/>
    <cellStyle name="Comma 2 2 2 2 4 4 2 2 2 5" xfId="28123" xr:uid="{FA99D3BB-810E-417C-AFF0-0B7341A01A90}"/>
    <cellStyle name="Comma 2 2 2 2 4 4 2 2 3" xfId="5881" xr:uid="{FAC53E71-945B-4E3C-BCC7-37A0AF6D9DA0}"/>
    <cellStyle name="Comma 2 2 2 2 4 4 2 2 3 2" xfId="18013" xr:uid="{86C5E81D-41EF-4BC7-BC59-6F218955C07A}"/>
    <cellStyle name="Comma 2 2 2 2 4 4 2 2 3 2 2" xfId="42277" xr:uid="{5CE9C197-1BDE-42DA-992D-D10E49F54C02}"/>
    <cellStyle name="Comma 2 2 2 2 4 4 2 2 3 3" xfId="30145" xr:uid="{46D66C82-95E1-4520-805D-1E819C8ACA11}"/>
    <cellStyle name="Comma 2 2 2 2 4 4 2 2 4" xfId="9925" xr:uid="{E70FE99A-AEAF-4AA0-9CF5-A1E9C9DF2B6A}"/>
    <cellStyle name="Comma 2 2 2 2 4 4 2 2 4 2" xfId="22057" xr:uid="{72C380A6-A10C-480E-BEE3-01639FBEB0B8}"/>
    <cellStyle name="Comma 2 2 2 2 4 4 2 2 4 2 2" xfId="46321" xr:uid="{B253F652-ADFC-4559-86FC-D4FA61A29A48}"/>
    <cellStyle name="Comma 2 2 2 2 4 4 2 2 4 3" xfId="34189" xr:uid="{918499AA-CD80-4B2E-8E7A-F17632D8F7B1}"/>
    <cellStyle name="Comma 2 2 2 2 4 4 2 2 5" xfId="13969" xr:uid="{1A01E5A3-133B-4E32-912E-8787A0D7C5F8}"/>
    <cellStyle name="Comma 2 2 2 2 4 4 2 2 5 2" xfId="38233" xr:uid="{2CF90BC5-D582-4C35-927F-0398B1B7F45C}"/>
    <cellStyle name="Comma 2 2 2 2 4 4 2 2 6" xfId="26101" xr:uid="{4D4337D2-4599-4035-80C0-521C11674943}"/>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2 2 2" xfId="43288" xr:uid="{5115CCB9-E717-4975-BD4B-E55A959F4D5A}"/>
    <cellStyle name="Comma 2 2 2 2 4 4 2 3 2 3" xfId="31156" xr:uid="{953F960F-9B91-41BE-B128-1F48A4DF8D93}"/>
    <cellStyle name="Comma 2 2 2 2 4 4 2 3 3" xfId="10936" xr:uid="{FA274A8A-1C9A-46BB-AB9D-5F16D2410B9B}"/>
    <cellStyle name="Comma 2 2 2 2 4 4 2 3 3 2" xfId="23068" xr:uid="{FBE591D0-55F5-49B0-9867-39D5C979CD5F}"/>
    <cellStyle name="Comma 2 2 2 2 4 4 2 3 3 2 2" xfId="47332" xr:uid="{E6910E5D-CF42-4E75-9343-E4AF3FCE886C}"/>
    <cellStyle name="Comma 2 2 2 2 4 4 2 3 3 3" xfId="35200" xr:uid="{1DCF8D87-3A5B-4E2E-B89A-FBF79F8EF66D}"/>
    <cellStyle name="Comma 2 2 2 2 4 4 2 3 4" xfId="14980" xr:uid="{1D79405B-BD48-4DF8-B634-3886F3C4190F}"/>
    <cellStyle name="Comma 2 2 2 2 4 4 2 3 4 2" xfId="39244" xr:uid="{0B2CA460-69F1-47DF-A385-AE373EF2CD66}"/>
    <cellStyle name="Comma 2 2 2 2 4 4 2 3 5" xfId="27112" xr:uid="{EB8B2EF5-8E12-4C36-9122-A26A01DAD6D0}"/>
    <cellStyle name="Comma 2 2 2 2 4 4 2 4" xfId="4870" xr:uid="{EFA075B9-30C4-4807-BFFE-25E2A492F40B}"/>
    <cellStyle name="Comma 2 2 2 2 4 4 2 4 2" xfId="17002" xr:uid="{3625A691-176F-46F3-8ED5-48091C17A474}"/>
    <cellStyle name="Comma 2 2 2 2 4 4 2 4 2 2" xfId="41266" xr:uid="{B2934CE4-E4DB-4966-B1C7-559E3716B0BB}"/>
    <cellStyle name="Comma 2 2 2 2 4 4 2 4 3" xfId="29134" xr:uid="{AF462336-7480-4EBB-875F-4AA36B03916A}"/>
    <cellStyle name="Comma 2 2 2 2 4 4 2 5" xfId="8914" xr:uid="{C5A6B390-6FFD-4018-81EE-ED3F4D9C9D96}"/>
    <cellStyle name="Comma 2 2 2 2 4 4 2 5 2" xfId="21046" xr:uid="{3697A1B0-1DDC-48DB-86EA-ECB1407EDB55}"/>
    <cellStyle name="Comma 2 2 2 2 4 4 2 5 2 2" xfId="45310" xr:uid="{E1CBBEE6-8EC9-4369-B409-96D0D78FA1C7}"/>
    <cellStyle name="Comma 2 2 2 2 4 4 2 5 3" xfId="33178" xr:uid="{1A2DAEF0-EB30-49F9-91C3-8BBCF734DFEE}"/>
    <cellStyle name="Comma 2 2 2 2 4 4 2 6" xfId="12958" xr:uid="{AB82A88E-DCFC-45DC-AD58-EB21E70BB223}"/>
    <cellStyle name="Comma 2 2 2 2 4 4 2 6 2" xfId="37222" xr:uid="{E646DDBD-AE0C-4950-8048-BD014C9EB2EC}"/>
    <cellStyle name="Comma 2 2 2 2 4 4 2 7" xfId="25090" xr:uid="{04CB713C-04DC-4483-AA24-9F8FFEDD9EF0}"/>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2 2 2" xfId="43794" xr:uid="{F24D7C89-9FCA-4441-B83F-9F71E2334674}"/>
    <cellStyle name="Comma 2 2 2 2 4 4 3 2 2 3" xfId="31662" xr:uid="{3088A2BF-BDAD-4DF9-8736-BE980734944A}"/>
    <cellStyle name="Comma 2 2 2 2 4 4 3 2 3" xfId="11442" xr:uid="{5FAAA1FF-BB92-4AD7-A031-E52B4E5D59FC}"/>
    <cellStyle name="Comma 2 2 2 2 4 4 3 2 3 2" xfId="23574" xr:uid="{E8CF732D-F21C-4F9F-9BC6-A9DDA829FC4D}"/>
    <cellStyle name="Comma 2 2 2 2 4 4 3 2 3 2 2" xfId="47838" xr:uid="{849ABB3E-A9E8-412A-8E66-748DDA5F2587}"/>
    <cellStyle name="Comma 2 2 2 2 4 4 3 2 3 3" xfId="35706" xr:uid="{6230336B-310E-4153-BA4C-8E12FA87CC5F}"/>
    <cellStyle name="Comma 2 2 2 2 4 4 3 2 4" xfId="15486" xr:uid="{511E3FF6-D170-4A69-A51D-AA9CF135E8A4}"/>
    <cellStyle name="Comma 2 2 2 2 4 4 3 2 4 2" xfId="39750" xr:uid="{FA6039D2-FD5F-4458-9B44-9C954400DB48}"/>
    <cellStyle name="Comma 2 2 2 2 4 4 3 2 5" xfId="27618" xr:uid="{3B8DC674-37F8-4B1F-B81C-2318E10825B1}"/>
    <cellStyle name="Comma 2 2 2 2 4 4 3 3" xfId="5376" xr:uid="{D663BFB1-4AC0-4877-BB14-A564448B0586}"/>
    <cellStyle name="Comma 2 2 2 2 4 4 3 3 2" xfId="17508" xr:uid="{AC80247D-22DE-4050-AFC2-F489BF6B8562}"/>
    <cellStyle name="Comma 2 2 2 2 4 4 3 3 2 2" xfId="41772" xr:uid="{029ED8AE-B609-45AD-93AE-5DBB8A0E8595}"/>
    <cellStyle name="Comma 2 2 2 2 4 4 3 3 3" xfId="29640" xr:uid="{957E3D52-7D79-4A24-9CD7-6D6F3FFB6FFD}"/>
    <cellStyle name="Comma 2 2 2 2 4 4 3 4" xfId="9420" xr:uid="{CB058550-99E7-4ED9-809F-7DC082B13C90}"/>
    <cellStyle name="Comma 2 2 2 2 4 4 3 4 2" xfId="21552" xr:uid="{5683905D-E6D2-45D3-9FC0-CB59CD3CD42F}"/>
    <cellStyle name="Comma 2 2 2 2 4 4 3 4 2 2" xfId="45816" xr:uid="{054D3DC3-2368-4C96-9800-F094250A5A0A}"/>
    <cellStyle name="Comma 2 2 2 2 4 4 3 4 3" xfId="33684" xr:uid="{1BB2D775-CC1B-4DEF-9E1D-42256A35A0B8}"/>
    <cellStyle name="Comma 2 2 2 2 4 4 3 5" xfId="13464" xr:uid="{8151E8F6-369A-48A8-AB1A-4CA904C10738}"/>
    <cellStyle name="Comma 2 2 2 2 4 4 3 5 2" xfId="37728" xr:uid="{21293F93-4667-43E2-990B-388BC4BF9235}"/>
    <cellStyle name="Comma 2 2 2 2 4 4 3 6" xfId="25596" xr:uid="{13B365CD-CC9C-4FB5-8253-745E9F5C7584}"/>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2 2 2" xfId="42783" xr:uid="{C7A3D20C-8BE9-40E7-885F-C4D64F38D927}"/>
    <cellStyle name="Comma 2 2 2 2 4 4 4 2 3" xfId="30651" xr:uid="{1E56FD5F-84E5-42AF-B909-46D0DE8C9F8E}"/>
    <cellStyle name="Comma 2 2 2 2 4 4 4 3" xfId="10431" xr:uid="{FBBF93CA-4A12-42BD-A4B0-6B26CEB0CDE7}"/>
    <cellStyle name="Comma 2 2 2 2 4 4 4 3 2" xfId="22563" xr:uid="{070A7950-4147-42C2-9065-7AB4AB4F719C}"/>
    <cellStyle name="Comma 2 2 2 2 4 4 4 3 2 2" xfId="46827" xr:uid="{8E069FCA-07A6-4648-9E31-06DD7896BEF4}"/>
    <cellStyle name="Comma 2 2 2 2 4 4 4 3 3" xfId="34695" xr:uid="{FED55E17-FE67-4F69-864D-923888866086}"/>
    <cellStyle name="Comma 2 2 2 2 4 4 4 4" xfId="14475" xr:uid="{75B9927D-2CEF-4622-AEBC-E7B2EC774144}"/>
    <cellStyle name="Comma 2 2 2 2 4 4 4 4 2" xfId="38739" xr:uid="{9FD54CC8-6891-424B-99BF-E83F55EB221E}"/>
    <cellStyle name="Comma 2 2 2 2 4 4 4 5" xfId="26607" xr:uid="{A885342F-E3F7-4158-AC38-8217AA11376F}"/>
    <cellStyle name="Comma 2 2 2 2 4 4 5" xfId="4365" xr:uid="{4E131B5A-7015-469D-9DFF-96F480B897A2}"/>
    <cellStyle name="Comma 2 2 2 2 4 4 5 2" xfId="16497" xr:uid="{6C7734E6-1884-4AB4-941A-932FAA43EB37}"/>
    <cellStyle name="Comma 2 2 2 2 4 4 5 2 2" xfId="40761" xr:uid="{758FEBA5-4B70-44B1-BA6A-427CD32866DE}"/>
    <cellStyle name="Comma 2 2 2 2 4 4 5 3" xfId="28629" xr:uid="{83AE3B23-541C-4D22-B40E-1B9524E8F738}"/>
    <cellStyle name="Comma 2 2 2 2 4 4 6" xfId="8409" xr:uid="{D2D83D30-8408-42A4-9DE9-5F68885231F0}"/>
    <cellStyle name="Comma 2 2 2 2 4 4 6 2" xfId="20541" xr:uid="{ABFD29DD-5403-492E-B1EE-A8299756FA90}"/>
    <cellStyle name="Comma 2 2 2 2 4 4 6 2 2" xfId="44805" xr:uid="{A00A2509-1BD6-4102-A756-FB39E731ABCC}"/>
    <cellStyle name="Comma 2 2 2 2 4 4 6 3" xfId="32673" xr:uid="{E0B69DD4-4CA6-411C-8C17-77AB5D5900F6}"/>
    <cellStyle name="Comma 2 2 2 2 4 4 7" xfId="12453" xr:uid="{0CCC740E-C3DE-4AB7-ACF0-2BEA96210F4A}"/>
    <cellStyle name="Comma 2 2 2 2 4 4 7 2" xfId="36717" xr:uid="{94D7ABC3-B59C-464D-B43C-EE9AEF2CFD6B}"/>
    <cellStyle name="Comma 2 2 2 2 4 4 8" xfId="24585" xr:uid="{9DA5A447-74F3-4278-BDCA-B428504D7258}"/>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2 2 2" xfId="44046" xr:uid="{69C42CD2-408B-4DB5-A00C-2D0EB296B0E6}"/>
    <cellStyle name="Comma 2 2 2 2 4 5 2 2 2 3" xfId="31914" xr:uid="{9493C091-B342-46FB-B4BD-967C7C1DFB77}"/>
    <cellStyle name="Comma 2 2 2 2 4 5 2 2 3" xfId="11694" xr:uid="{2812CD38-951D-4AFC-B880-9A7045E1E3E5}"/>
    <cellStyle name="Comma 2 2 2 2 4 5 2 2 3 2" xfId="23826" xr:uid="{E5B414AB-EB72-46A5-B528-36CC5396C9BF}"/>
    <cellStyle name="Comma 2 2 2 2 4 5 2 2 3 2 2" xfId="48090" xr:uid="{A7924156-E137-4A1A-BF22-1C76EDFE000C}"/>
    <cellStyle name="Comma 2 2 2 2 4 5 2 2 3 3" xfId="35958" xr:uid="{995BF7C6-8406-46E6-AC6D-BE50010CE0E8}"/>
    <cellStyle name="Comma 2 2 2 2 4 5 2 2 4" xfId="15738" xr:uid="{6DE11080-CEA9-490F-8EB7-114B30972507}"/>
    <cellStyle name="Comma 2 2 2 2 4 5 2 2 4 2" xfId="40002" xr:uid="{A25A6336-BE08-4568-9615-71119761D60C}"/>
    <cellStyle name="Comma 2 2 2 2 4 5 2 2 5" xfId="27870" xr:uid="{A3266288-7E3F-4BC2-959B-D186A89027A8}"/>
    <cellStyle name="Comma 2 2 2 2 4 5 2 3" xfId="5628" xr:uid="{F0C3141F-3755-4754-96CA-1C9A7E04030E}"/>
    <cellStyle name="Comma 2 2 2 2 4 5 2 3 2" xfId="17760" xr:uid="{1097A58B-BB0A-4695-AD77-07F31404F368}"/>
    <cellStyle name="Comma 2 2 2 2 4 5 2 3 2 2" xfId="42024" xr:uid="{DE2D0823-55F3-4AF8-98AE-4686E730AA7A}"/>
    <cellStyle name="Comma 2 2 2 2 4 5 2 3 3" xfId="29892" xr:uid="{A2AC29C4-47C5-4B63-83CB-6D39F6BE5D9C}"/>
    <cellStyle name="Comma 2 2 2 2 4 5 2 4" xfId="9672" xr:uid="{9CC98FA0-D7E1-45F9-9D3A-DE25DBDEBA78}"/>
    <cellStyle name="Comma 2 2 2 2 4 5 2 4 2" xfId="21804" xr:uid="{7A656E29-862E-4D84-8465-FBBDA181A123}"/>
    <cellStyle name="Comma 2 2 2 2 4 5 2 4 2 2" xfId="46068" xr:uid="{E9164280-71F0-47AF-B167-F0D0DC0145BF}"/>
    <cellStyle name="Comma 2 2 2 2 4 5 2 4 3" xfId="33936" xr:uid="{5B360DF4-4735-43D4-A724-F90B9BBCC03A}"/>
    <cellStyle name="Comma 2 2 2 2 4 5 2 5" xfId="13716" xr:uid="{1DA8B845-D994-48B4-B56E-CB061CA906D5}"/>
    <cellStyle name="Comma 2 2 2 2 4 5 2 5 2" xfId="37980" xr:uid="{CBCB36DF-CAE0-42D1-9881-9972AB4B6312}"/>
    <cellStyle name="Comma 2 2 2 2 4 5 2 6" xfId="25848" xr:uid="{D8FC7849-B845-4AE7-BC06-3C40F51C7900}"/>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2 2 2" xfId="43035" xr:uid="{3C68F951-0E3F-4498-9B61-8952B1FA98D5}"/>
    <cellStyle name="Comma 2 2 2 2 4 5 3 2 3" xfId="30903" xr:uid="{5F847CDE-826C-4484-90B0-E785523449D5}"/>
    <cellStyle name="Comma 2 2 2 2 4 5 3 3" xfId="10683" xr:uid="{96FB3C66-26FD-40EF-84CA-BF1FA2354AB4}"/>
    <cellStyle name="Comma 2 2 2 2 4 5 3 3 2" xfId="22815" xr:uid="{FF465CD1-EF87-4EF1-BFF3-4671F89CE2F0}"/>
    <cellStyle name="Comma 2 2 2 2 4 5 3 3 2 2" xfId="47079" xr:uid="{C4F8058A-AC35-46F9-B3D8-368299370414}"/>
    <cellStyle name="Comma 2 2 2 2 4 5 3 3 3" xfId="34947" xr:uid="{B989C054-83D2-4DC4-9BEE-D711E68721FA}"/>
    <cellStyle name="Comma 2 2 2 2 4 5 3 4" xfId="14727" xr:uid="{AB8A1B6E-444C-437D-854F-49A67A502B31}"/>
    <cellStyle name="Comma 2 2 2 2 4 5 3 4 2" xfId="38991" xr:uid="{DC035D89-DFCF-4739-A4A8-6424B0B94590}"/>
    <cellStyle name="Comma 2 2 2 2 4 5 3 5" xfId="26859" xr:uid="{45DCB412-80E3-496C-80B6-B2A6AF7F31F8}"/>
    <cellStyle name="Comma 2 2 2 2 4 5 4" xfId="4617" xr:uid="{385926E8-8455-4C9E-81BA-90A8CD47526F}"/>
    <cellStyle name="Comma 2 2 2 2 4 5 4 2" xfId="16749" xr:uid="{699DE7A4-F6E8-4E79-8258-768A2283B463}"/>
    <cellStyle name="Comma 2 2 2 2 4 5 4 2 2" xfId="41013" xr:uid="{ECFF0A35-DF50-4E0C-AAED-11A192C9FF6F}"/>
    <cellStyle name="Comma 2 2 2 2 4 5 4 3" xfId="28881" xr:uid="{2450ED0C-1762-49A9-84A3-7F5C0595FC29}"/>
    <cellStyle name="Comma 2 2 2 2 4 5 5" xfId="8661" xr:uid="{EA5FF71A-D02A-4951-B4CC-F6AFCE9E533A}"/>
    <cellStyle name="Comma 2 2 2 2 4 5 5 2" xfId="20793" xr:uid="{E72F5E55-B77F-4D7D-B8E8-ABB6E5579F4D}"/>
    <cellStyle name="Comma 2 2 2 2 4 5 5 2 2" xfId="45057" xr:uid="{E7141868-C2D4-40DA-9E4C-5928D7791BFF}"/>
    <cellStyle name="Comma 2 2 2 2 4 5 5 3" xfId="32925" xr:uid="{A56B0DB4-76D5-4E3B-8D3A-237CC4A994EA}"/>
    <cellStyle name="Comma 2 2 2 2 4 5 6" xfId="12705" xr:uid="{90E32A76-47C1-46E9-8483-8322631A9229}"/>
    <cellStyle name="Comma 2 2 2 2 4 5 6 2" xfId="36969" xr:uid="{9A733172-DF0F-4CD0-8A72-BFF8F627FFB7}"/>
    <cellStyle name="Comma 2 2 2 2 4 5 7" xfId="24837" xr:uid="{A9C16833-02E0-4B86-854F-CD449CCCC9CA}"/>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2 2 2" xfId="43541" xr:uid="{0C739DD8-DF54-464B-989F-9A2D18F7B79E}"/>
    <cellStyle name="Comma 2 2 2 2 4 6 2 2 3" xfId="31409" xr:uid="{7953CFFC-17FC-4C36-9B79-A104AFA465F8}"/>
    <cellStyle name="Comma 2 2 2 2 4 6 2 3" xfId="11189" xr:uid="{3A979F0A-67B1-404A-AACB-E49AB618662E}"/>
    <cellStyle name="Comma 2 2 2 2 4 6 2 3 2" xfId="23321" xr:uid="{DADB1A38-A8E5-4975-8F1E-028D748907B2}"/>
    <cellStyle name="Comma 2 2 2 2 4 6 2 3 2 2" xfId="47585" xr:uid="{04F4922B-5B4F-4773-B134-CF101A35347A}"/>
    <cellStyle name="Comma 2 2 2 2 4 6 2 3 3" xfId="35453" xr:uid="{2FBA55DE-BF76-462B-BFF6-F3B95B86AD42}"/>
    <cellStyle name="Comma 2 2 2 2 4 6 2 4" xfId="15233" xr:uid="{42C5EB38-C99B-4B96-B7E6-BDD72E718F19}"/>
    <cellStyle name="Comma 2 2 2 2 4 6 2 4 2" xfId="39497" xr:uid="{7F7687E3-76A3-431F-8160-7A5B069CE426}"/>
    <cellStyle name="Comma 2 2 2 2 4 6 2 5" xfId="27365" xr:uid="{F6F2833D-AB6A-48DF-931B-215FB150263E}"/>
    <cellStyle name="Comma 2 2 2 2 4 6 3" xfId="5123" xr:uid="{F839CDBF-E7E2-4CB2-BAA7-1EF5B6DD7F6C}"/>
    <cellStyle name="Comma 2 2 2 2 4 6 3 2" xfId="17255" xr:uid="{513E91BF-60A6-4685-BB19-6C9FA39F116D}"/>
    <cellStyle name="Comma 2 2 2 2 4 6 3 2 2" xfId="41519" xr:uid="{ECC47B3D-6B12-42D1-B629-D00D91733959}"/>
    <cellStyle name="Comma 2 2 2 2 4 6 3 3" xfId="29387" xr:uid="{FBCD8FBD-AC70-4DE5-AFEA-D7EE66810CFF}"/>
    <cellStyle name="Comma 2 2 2 2 4 6 4" xfId="9167" xr:uid="{A08A2D1A-DB28-438C-BA44-52C50E61F6AA}"/>
    <cellStyle name="Comma 2 2 2 2 4 6 4 2" xfId="21299" xr:uid="{E7079846-EEA7-4283-A531-27D55AD7B1FE}"/>
    <cellStyle name="Comma 2 2 2 2 4 6 4 2 2" xfId="45563" xr:uid="{A598058F-6338-48CF-8C86-7747AE86D460}"/>
    <cellStyle name="Comma 2 2 2 2 4 6 4 3" xfId="33431" xr:uid="{EEB21B49-AAEB-4833-8A08-F8E5FCBB0165}"/>
    <cellStyle name="Comma 2 2 2 2 4 6 5" xfId="13211" xr:uid="{1BC34A6C-B695-4D0D-9D2B-8060CF8BACD7}"/>
    <cellStyle name="Comma 2 2 2 2 4 6 5 2" xfId="37475" xr:uid="{6E30440E-1943-426D-9DC5-D9DD230331CF}"/>
    <cellStyle name="Comma 2 2 2 2 4 6 6" xfId="25343" xr:uid="{E0380C73-3E33-4393-8A19-CF07C061D078}"/>
    <cellStyle name="Comma 2 2 2 2 4 7" xfId="2090" xr:uid="{11B6E599-C698-4236-B720-A1165757A740}"/>
    <cellStyle name="Comma 2 2 2 2 4 7 2" xfId="6134" xr:uid="{7AFC7824-C32E-46EC-BCFF-6477E2ED588A}"/>
    <cellStyle name="Comma 2 2 2 2 4 7 2 2" xfId="18266" xr:uid="{BDE7E0C0-C9CC-4E00-ABB6-5ADCAFB7C970}"/>
    <cellStyle name="Comma 2 2 2 2 4 7 2 2 2" xfId="42530" xr:uid="{1ADF3226-2E21-4F18-93E7-A42755868441}"/>
    <cellStyle name="Comma 2 2 2 2 4 7 2 3" xfId="30398" xr:uid="{97058E99-8D1F-4A67-A4FC-DEC6610C4F8B}"/>
    <cellStyle name="Comma 2 2 2 2 4 7 3" xfId="10178" xr:uid="{40A9A473-88FF-4F36-8F68-A7EA662A944C}"/>
    <cellStyle name="Comma 2 2 2 2 4 7 3 2" xfId="22310" xr:uid="{F26AA232-B331-4EB7-BD20-5CC4818992D3}"/>
    <cellStyle name="Comma 2 2 2 2 4 7 3 2 2" xfId="46574" xr:uid="{B851ECB1-4C2F-4B3F-96FB-1699E5A53E46}"/>
    <cellStyle name="Comma 2 2 2 2 4 7 3 3" xfId="34442" xr:uid="{3C2829D5-1C81-4854-8EAA-842780CE4F1F}"/>
    <cellStyle name="Comma 2 2 2 2 4 7 4" xfId="14222" xr:uid="{A738DB1B-EE44-478F-96FE-373DCB8255C7}"/>
    <cellStyle name="Comma 2 2 2 2 4 7 4 2" xfId="38486" xr:uid="{90F243F2-46EC-4DA0-8C63-2DCB6697A3C3}"/>
    <cellStyle name="Comma 2 2 2 2 4 7 5" xfId="26354" xr:uid="{2E8C1473-D48C-40F0-B7DA-43846FB2721D}"/>
    <cellStyle name="Comma 2 2 2 2 4 8" xfId="4112" xr:uid="{243F781F-B545-442C-9E16-F9507A23FD90}"/>
    <cellStyle name="Comma 2 2 2 2 4 8 2" xfId="16244" xr:uid="{F6A6CBDA-B5D0-4E40-A038-A60BF5A2AD8B}"/>
    <cellStyle name="Comma 2 2 2 2 4 8 2 2" xfId="40508" xr:uid="{F528E14E-9000-40EF-8147-DB0A4D00D3C5}"/>
    <cellStyle name="Comma 2 2 2 2 4 8 3" xfId="28376" xr:uid="{961E3C32-A51B-4369-9021-579065A56D46}"/>
    <cellStyle name="Comma 2 2 2 2 4 9" xfId="8156" xr:uid="{ED6B771F-8050-4D5D-9407-ABD9CC052213}"/>
    <cellStyle name="Comma 2 2 2 2 4 9 2" xfId="20288" xr:uid="{E1006D1F-C0A6-4F13-AFED-E1923359F54B}"/>
    <cellStyle name="Comma 2 2 2 2 4 9 2 2" xfId="44552" xr:uid="{70B3BCC6-4725-4783-8305-FD93B5ED9728}"/>
    <cellStyle name="Comma 2 2 2 2 4 9 3" xfId="32420" xr:uid="{E19B4948-2CE9-43CA-8E90-61A427C0FEB5}"/>
    <cellStyle name="Comma 2 2 2 2 5" xfId="89" xr:uid="{C1EC124D-BE1D-4E19-BC91-BEC70E527F14}"/>
    <cellStyle name="Comma 2 2 2 2 5 10" xfId="24353" xr:uid="{DE65A438-2CDA-4649-8992-B2A9E71E6A20}"/>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2 2 2" xfId="44446" xr:uid="{83C7772A-A6F0-4163-AAE5-EFC17AAB2441}"/>
    <cellStyle name="Comma 2 2 2 2 5 2 2 2 2 2 2 3" xfId="32314" xr:uid="{840C3CD1-AAEC-480A-902C-DF3310A08428}"/>
    <cellStyle name="Comma 2 2 2 2 5 2 2 2 2 2 3" xfId="12094" xr:uid="{CDE6BF85-BE41-49B3-80BA-A68DC9A85E00}"/>
    <cellStyle name="Comma 2 2 2 2 5 2 2 2 2 2 3 2" xfId="24226" xr:uid="{3C4A7A62-1E6D-419E-8487-2AA1B461FFA6}"/>
    <cellStyle name="Comma 2 2 2 2 5 2 2 2 2 2 3 2 2" xfId="48490" xr:uid="{A912729A-457D-4DB8-BF49-56B17D3E84EF}"/>
    <cellStyle name="Comma 2 2 2 2 5 2 2 2 2 2 3 3" xfId="36358" xr:uid="{B66EA9A9-9136-4BF3-8861-3978EF6EAE69}"/>
    <cellStyle name="Comma 2 2 2 2 5 2 2 2 2 2 4" xfId="16138" xr:uid="{201C9AEB-8311-43FD-BABE-5920CEBF904F}"/>
    <cellStyle name="Comma 2 2 2 2 5 2 2 2 2 2 4 2" xfId="40402" xr:uid="{9D6A1FD0-CAF7-4AEE-B295-D76EC79C777D}"/>
    <cellStyle name="Comma 2 2 2 2 5 2 2 2 2 2 5" xfId="28270" xr:uid="{34FF54D9-2C52-49EB-B814-BBF856BF75F4}"/>
    <cellStyle name="Comma 2 2 2 2 5 2 2 2 2 3" xfId="6028" xr:uid="{8DA0E029-1DF8-4A04-B871-A4EBB0FC1966}"/>
    <cellStyle name="Comma 2 2 2 2 5 2 2 2 2 3 2" xfId="18160" xr:uid="{0249DF46-B0B8-48CE-A9BD-5767A306256C}"/>
    <cellStyle name="Comma 2 2 2 2 5 2 2 2 2 3 2 2" xfId="42424" xr:uid="{8F8D334C-F3C0-437C-9BC8-A44119F5378C}"/>
    <cellStyle name="Comma 2 2 2 2 5 2 2 2 2 3 3" xfId="30292" xr:uid="{0047C6D5-ABC5-4673-BF18-69DBF4644FE5}"/>
    <cellStyle name="Comma 2 2 2 2 5 2 2 2 2 4" xfId="10072" xr:uid="{424C46C5-DBB1-47B4-ABCB-4D9095FBFA4F}"/>
    <cellStyle name="Comma 2 2 2 2 5 2 2 2 2 4 2" xfId="22204" xr:uid="{FD3CEF8F-9FB0-4966-BB18-02BBB605FC35}"/>
    <cellStyle name="Comma 2 2 2 2 5 2 2 2 2 4 2 2" xfId="46468" xr:uid="{47BA2503-2B73-4AEE-ABEA-1E4DACEFB844}"/>
    <cellStyle name="Comma 2 2 2 2 5 2 2 2 2 4 3" xfId="34336" xr:uid="{9A79E90A-2172-498C-A462-6B6DCEBD2F62}"/>
    <cellStyle name="Comma 2 2 2 2 5 2 2 2 2 5" xfId="14116" xr:uid="{E871A20B-6A88-4328-A211-108F05E6E4F4}"/>
    <cellStyle name="Comma 2 2 2 2 5 2 2 2 2 5 2" xfId="38380" xr:uid="{010A9846-1CDF-454B-9DE2-3E52A443CF58}"/>
    <cellStyle name="Comma 2 2 2 2 5 2 2 2 2 6" xfId="26248" xr:uid="{C5BF0298-FEDC-4CDB-AD52-6E97C00E022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2 2 2" xfId="43435" xr:uid="{EC3241F6-08BA-40FF-9023-4FD94281855B}"/>
    <cellStyle name="Comma 2 2 2 2 5 2 2 2 3 2 3" xfId="31303" xr:uid="{EAFC4182-7CA4-488E-8E21-337263271F03}"/>
    <cellStyle name="Comma 2 2 2 2 5 2 2 2 3 3" xfId="11083" xr:uid="{33466D99-7E43-47BA-8872-D48BA5C37481}"/>
    <cellStyle name="Comma 2 2 2 2 5 2 2 2 3 3 2" xfId="23215" xr:uid="{0AE6DFD1-C0C2-4788-89F3-E3598AB1C3AD}"/>
    <cellStyle name="Comma 2 2 2 2 5 2 2 2 3 3 2 2" xfId="47479" xr:uid="{4F19AA1C-D1E6-4D48-9349-C1C892CD99F9}"/>
    <cellStyle name="Comma 2 2 2 2 5 2 2 2 3 3 3" xfId="35347" xr:uid="{37069DC7-3853-48A5-8F68-141168D7B5AA}"/>
    <cellStyle name="Comma 2 2 2 2 5 2 2 2 3 4" xfId="15127" xr:uid="{825AA78E-1568-4B0E-BCBC-1FA43641F9C1}"/>
    <cellStyle name="Comma 2 2 2 2 5 2 2 2 3 4 2" xfId="39391" xr:uid="{CDFEC17C-20BE-4412-8EB1-C0F68177DF60}"/>
    <cellStyle name="Comma 2 2 2 2 5 2 2 2 3 5" xfId="27259" xr:uid="{8D8F0706-034B-4A48-8B64-D73D1845718C}"/>
    <cellStyle name="Comma 2 2 2 2 5 2 2 2 4" xfId="5017" xr:uid="{3AA2C561-AA1F-4FDA-A0C4-E3C38E07F66A}"/>
    <cellStyle name="Comma 2 2 2 2 5 2 2 2 4 2" xfId="17149" xr:uid="{30D206B5-BF09-4E7A-813F-E57C439ABCAE}"/>
    <cellStyle name="Comma 2 2 2 2 5 2 2 2 4 2 2" xfId="41413" xr:uid="{DC1136E0-9DED-4406-ACC3-A6D87BEB192D}"/>
    <cellStyle name="Comma 2 2 2 2 5 2 2 2 4 3" xfId="29281" xr:uid="{B55CA36F-A578-49D7-99A1-6C8CC09310DF}"/>
    <cellStyle name="Comma 2 2 2 2 5 2 2 2 5" xfId="9061" xr:uid="{7DDCA223-9462-450E-BF8C-CAD71F354AD8}"/>
    <cellStyle name="Comma 2 2 2 2 5 2 2 2 5 2" xfId="21193" xr:uid="{C384B9DF-F40C-476C-A9A6-D02FDFCD1B0E}"/>
    <cellStyle name="Comma 2 2 2 2 5 2 2 2 5 2 2" xfId="45457" xr:uid="{C8503524-5FA6-42DF-A4E2-D27BBD653F87}"/>
    <cellStyle name="Comma 2 2 2 2 5 2 2 2 5 3" xfId="33325" xr:uid="{B4DFF2D5-55BB-405E-B163-F2CFB4EEB01D}"/>
    <cellStyle name="Comma 2 2 2 2 5 2 2 2 6" xfId="13105" xr:uid="{858796C8-8251-4B8E-A28E-5C3F34F82560}"/>
    <cellStyle name="Comma 2 2 2 2 5 2 2 2 6 2" xfId="37369" xr:uid="{BC400E39-F288-453F-8086-6814241D5A1B}"/>
    <cellStyle name="Comma 2 2 2 2 5 2 2 2 7" xfId="25237" xr:uid="{1FE3175F-C138-4982-8CE9-1477388C65E1}"/>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2 2 2" xfId="43941" xr:uid="{7B0104AE-A026-4ECB-8E46-97BE68E35253}"/>
    <cellStyle name="Comma 2 2 2 2 5 2 2 3 2 2 3" xfId="31809" xr:uid="{F986F5B2-22EA-4062-B3AF-3ABC18173252}"/>
    <cellStyle name="Comma 2 2 2 2 5 2 2 3 2 3" xfId="11589" xr:uid="{3D20B2A7-E469-450D-A6D4-B3797839D338}"/>
    <cellStyle name="Comma 2 2 2 2 5 2 2 3 2 3 2" xfId="23721" xr:uid="{604A0E6A-0246-4840-A99D-86116FD7C665}"/>
    <cellStyle name="Comma 2 2 2 2 5 2 2 3 2 3 2 2" xfId="47985" xr:uid="{94AB2CE9-88F8-477E-8EA0-3B94647BCD85}"/>
    <cellStyle name="Comma 2 2 2 2 5 2 2 3 2 3 3" xfId="35853" xr:uid="{03BF0FA8-3C74-450C-8942-AC55B368CA11}"/>
    <cellStyle name="Comma 2 2 2 2 5 2 2 3 2 4" xfId="15633" xr:uid="{46AC4F3D-F61B-4564-9819-A5318F89C151}"/>
    <cellStyle name="Comma 2 2 2 2 5 2 2 3 2 4 2" xfId="39897" xr:uid="{5C55911B-098A-4025-B627-773583E8E9F4}"/>
    <cellStyle name="Comma 2 2 2 2 5 2 2 3 2 5" xfId="27765" xr:uid="{7C792CD8-0E3A-43F3-B603-2F9D667D4A47}"/>
    <cellStyle name="Comma 2 2 2 2 5 2 2 3 3" xfId="5523" xr:uid="{5189DD74-0EF5-4623-A054-6E513549BE7A}"/>
    <cellStyle name="Comma 2 2 2 2 5 2 2 3 3 2" xfId="17655" xr:uid="{A90AC66E-F34D-485B-9A9D-F9C38FF2B578}"/>
    <cellStyle name="Comma 2 2 2 2 5 2 2 3 3 2 2" xfId="41919" xr:uid="{CBF74AD8-48BE-4767-823D-1B418A93D32B}"/>
    <cellStyle name="Comma 2 2 2 2 5 2 2 3 3 3" xfId="29787" xr:uid="{CBD36F44-75B4-4E9D-B62E-E895D85684DD}"/>
    <cellStyle name="Comma 2 2 2 2 5 2 2 3 4" xfId="9567" xr:uid="{7F283F39-4D0D-49D0-A16B-2C4BC44DA878}"/>
    <cellStyle name="Comma 2 2 2 2 5 2 2 3 4 2" xfId="21699" xr:uid="{38CCAB3E-709E-497B-9905-F7F4077F9F7B}"/>
    <cellStyle name="Comma 2 2 2 2 5 2 2 3 4 2 2" xfId="45963" xr:uid="{2F2A5E37-CE3A-4136-81E1-250672F2B09C}"/>
    <cellStyle name="Comma 2 2 2 2 5 2 2 3 4 3" xfId="33831" xr:uid="{16299DBD-5DD7-42B9-9992-B582241CF1CF}"/>
    <cellStyle name="Comma 2 2 2 2 5 2 2 3 5" xfId="13611" xr:uid="{FF9097E3-9E8A-41AF-9558-ECE6F793141B}"/>
    <cellStyle name="Comma 2 2 2 2 5 2 2 3 5 2" xfId="37875" xr:uid="{9B9DD3E9-7787-48E7-A78F-57084BEB8139}"/>
    <cellStyle name="Comma 2 2 2 2 5 2 2 3 6" xfId="25743" xr:uid="{4B1E212C-57DF-4599-A2C0-E4447DCC6FAD}"/>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2 2 2" xfId="42930" xr:uid="{B4A2BAE4-9CCC-4DA4-8C5C-A5CB8FEB06F8}"/>
    <cellStyle name="Comma 2 2 2 2 5 2 2 4 2 3" xfId="30798" xr:uid="{482229A9-2C67-47DB-A837-5B9A69560D5E}"/>
    <cellStyle name="Comma 2 2 2 2 5 2 2 4 3" xfId="10578" xr:uid="{2EA932AC-45F3-43A1-871A-7E8D6CFFD089}"/>
    <cellStyle name="Comma 2 2 2 2 5 2 2 4 3 2" xfId="22710" xr:uid="{06FCDFA4-9CA7-49C1-90A0-75C40C747541}"/>
    <cellStyle name="Comma 2 2 2 2 5 2 2 4 3 2 2" xfId="46974" xr:uid="{80E320A3-831B-4049-89CE-8495189EFB3B}"/>
    <cellStyle name="Comma 2 2 2 2 5 2 2 4 3 3" xfId="34842" xr:uid="{AC7EEC87-4242-48CF-AC82-C75678BF39EB}"/>
    <cellStyle name="Comma 2 2 2 2 5 2 2 4 4" xfId="14622" xr:uid="{44102C96-0BBC-48E8-AABA-4D1A06C901B8}"/>
    <cellStyle name="Comma 2 2 2 2 5 2 2 4 4 2" xfId="38886" xr:uid="{6A6A855A-46CC-4007-9D93-DDDE325AEDB2}"/>
    <cellStyle name="Comma 2 2 2 2 5 2 2 4 5" xfId="26754" xr:uid="{A9D81A62-DCC7-48B7-9D31-4AC8A2C85181}"/>
    <cellStyle name="Comma 2 2 2 2 5 2 2 5" xfId="4512" xr:uid="{5213EA4A-4B98-4C1D-BC46-D772638EBE58}"/>
    <cellStyle name="Comma 2 2 2 2 5 2 2 5 2" xfId="16644" xr:uid="{5EFCB714-2CB4-48EE-AA7A-2F22B3FC6BC5}"/>
    <cellStyle name="Comma 2 2 2 2 5 2 2 5 2 2" xfId="40908" xr:uid="{3C4ACF8F-7D2B-48C2-A3B7-91C4007EF365}"/>
    <cellStyle name="Comma 2 2 2 2 5 2 2 5 3" xfId="28776" xr:uid="{832D2AEB-405A-480F-8F16-23BD7670357E}"/>
    <cellStyle name="Comma 2 2 2 2 5 2 2 6" xfId="8556" xr:uid="{0056B8C2-8386-4619-97A1-EE757F24A9D6}"/>
    <cellStyle name="Comma 2 2 2 2 5 2 2 6 2" xfId="20688" xr:uid="{2053EFCF-3A51-4314-B97C-D4E05BF76A69}"/>
    <cellStyle name="Comma 2 2 2 2 5 2 2 6 2 2" xfId="44952" xr:uid="{39E29295-3278-46FF-9645-0492D3E9101E}"/>
    <cellStyle name="Comma 2 2 2 2 5 2 2 6 3" xfId="32820" xr:uid="{7C9CA8B4-41EF-4EC3-A567-DFECF3D71632}"/>
    <cellStyle name="Comma 2 2 2 2 5 2 2 7" xfId="12600" xr:uid="{386A019D-648C-4D3A-A01C-8FF6FFF53ECC}"/>
    <cellStyle name="Comma 2 2 2 2 5 2 2 7 2" xfId="36864" xr:uid="{0EBF81B5-9A28-462C-83F0-1DC7410B9BAC}"/>
    <cellStyle name="Comma 2 2 2 2 5 2 2 8" xfId="24732" xr:uid="{223E95D0-A61A-4202-9D98-4423CAB53DB8}"/>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2 2 2" xfId="44193" xr:uid="{50102C0A-E25D-4CE7-BBDF-879C8581DA12}"/>
    <cellStyle name="Comma 2 2 2 2 5 2 3 2 2 2 3" xfId="32061" xr:uid="{C29F3385-418B-4ECA-8713-16FD2B73B682}"/>
    <cellStyle name="Comma 2 2 2 2 5 2 3 2 2 3" xfId="11841" xr:uid="{A99C9DDC-BE50-42F5-938F-C49A9B88373F}"/>
    <cellStyle name="Comma 2 2 2 2 5 2 3 2 2 3 2" xfId="23973" xr:uid="{7B587C61-C7E2-47D3-B61F-C332D65C83C6}"/>
    <cellStyle name="Comma 2 2 2 2 5 2 3 2 2 3 2 2" xfId="48237" xr:uid="{CBC4FAD0-E2E6-4596-B725-B4120442C707}"/>
    <cellStyle name="Comma 2 2 2 2 5 2 3 2 2 3 3" xfId="36105" xr:uid="{77DD6729-8D33-473A-A0E8-74E35B2DEC81}"/>
    <cellStyle name="Comma 2 2 2 2 5 2 3 2 2 4" xfId="15885" xr:uid="{DE3014CB-5BF6-4613-89A9-DDF5F724CF86}"/>
    <cellStyle name="Comma 2 2 2 2 5 2 3 2 2 4 2" xfId="40149" xr:uid="{1BA09C3A-F7AB-4F69-9434-1023008E3221}"/>
    <cellStyle name="Comma 2 2 2 2 5 2 3 2 2 5" xfId="28017" xr:uid="{993F5AE4-DF3D-4E19-AADC-0C181123E882}"/>
    <cellStyle name="Comma 2 2 2 2 5 2 3 2 3" xfId="5775" xr:uid="{6E0C51D8-108C-48FC-920B-D0F6534A9C3D}"/>
    <cellStyle name="Comma 2 2 2 2 5 2 3 2 3 2" xfId="17907" xr:uid="{AC285CA1-DE34-4774-95E3-A742034365DC}"/>
    <cellStyle name="Comma 2 2 2 2 5 2 3 2 3 2 2" xfId="42171" xr:uid="{C0259C04-C9FC-485E-81D5-88879D282E5C}"/>
    <cellStyle name="Comma 2 2 2 2 5 2 3 2 3 3" xfId="30039" xr:uid="{B71B9CC9-070E-41AA-AFF0-7967310457C3}"/>
    <cellStyle name="Comma 2 2 2 2 5 2 3 2 4" xfId="9819" xr:uid="{2FF02710-37FB-446C-97D8-7D8ABC70E25E}"/>
    <cellStyle name="Comma 2 2 2 2 5 2 3 2 4 2" xfId="21951" xr:uid="{6CD224EF-FB53-43C7-8D3E-C0DBA8D0EC7E}"/>
    <cellStyle name="Comma 2 2 2 2 5 2 3 2 4 2 2" xfId="46215" xr:uid="{21D94EDA-A12F-44CB-8A51-7FF194BD4ED9}"/>
    <cellStyle name="Comma 2 2 2 2 5 2 3 2 4 3" xfId="34083" xr:uid="{37F8692D-8C96-4600-9DF8-E54EF87BF9D3}"/>
    <cellStyle name="Comma 2 2 2 2 5 2 3 2 5" xfId="13863" xr:uid="{7A90E7B1-1239-4F4A-A9AB-D698B448B863}"/>
    <cellStyle name="Comma 2 2 2 2 5 2 3 2 5 2" xfId="38127" xr:uid="{F92F999A-4ECA-4040-8575-07D0C4D43D17}"/>
    <cellStyle name="Comma 2 2 2 2 5 2 3 2 6" xfId="25995" xr:uid="{B582F2A3-D187-4393-A19E-48A7D4435DAF}"/>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2 2 2" xfId="43182" xr:uid="{AF205E32-4655-4441-835B-8B9E39D6BC2C}"/>
    <cellStyle name="Comma 2 2 2 2 5 2 3 3 2 3" xfId="31050" xr:uid="{3A4B3CD9-6B94-4BDA-8FFC-0C930B52E3D7}"/>
    <cellStyle name="Comma 2 2 2 2 5 2 3 3 3" xfId="10830" xr:uid="{52A4AC10-4E82-40BD-8481-D753CDFB9B3D}"/>
    <cellStyle name="Comma 2 2 2 2 5 2 3 3 3 2" xfId="22962" xr:uid="{C8A39FAD-458F-40EC-9A49-7DC4490CD689}"/>
    <cellStyle name="Comma 2 2 2 2 5 2 3 3 3 2 2" xfId="47226" xr:uid="{25E108BB-A33C-4E66-B2AA-56BD5E92C225}"/>
    <cellStyle name="Comma 2 2 2 2 5 2 3 3 3 3" xfId="35094" xr:uid="{6E2339AA-6E4F-4570-B365-F3B31BC707E3}"/>
    <cellStyle name="Comma 2 2 2 2 5 2 3 3 4" xfId="14874" xr:uid="{27B5408E-25E0-4979-82E9-1021A583770F}"/>
    <cellStyle name="Comma 2 2 2 2 5 2 3 3 4 2" xfId="39138" xr:uid="{4137B332-0813-4E9B-8D51-EAC62309C894}"/>
    <cellStyle name="Comma 2 2 2 2 5 2 3 3 5" xfId="27006" xr:uid="{0FE4DA08-4C61-4C8E-AC55-66D37A3FF563}"/>
    <cellStyle name="Comma 2 2 2 2 5 2 3 4" xfId="4764" xr:uid="{423F2C18-45CF-48AF-A5A5-898033558F31}"/>
    <cellStyle name="Comma 2 2 2 2 5 2 3 4 2" xfId="16896" xr:uid="{F0B13C48-6D1F-4F1A-B4BE-48C6F911EFD3}"/>
    <cellStyle name="Comma 2 2 2 2 5 2 3 4 2 2" xfId="41160" xr:uid="{8721A98A-BED7-4374-8154-CDB1213DE1F9}"/>
    <cellStyle name="Comma 2 2 2 2 5 2 3 4 3" xfId="29028" xr:uid="{101D2D2C-3F42-46E2-A5CB-D5D5CD2B41A8}"/>
    <cellStyle name="Comma 2 2 2 2 5 2 3 5" xfId="8808" xr:uid="{CD9108FF-75F9-493C-B1B1-11688661D2B9}"/>
    <cellStyle name="Comma 2 2 2 2 5 2 3 5 2" xfId="20940" xr:uid="{432819A4-7791-4080-B9AE-29C54E68D26F}"/>
    <cellStyle name="Comma 2 2 2 2 5 2 3 5 2 2" xfId="45204" xr:uid="{79F78191-83E7-44A6-B853-9BA55616AF6C}"/>
    <cellStyle name="Comma 2 2 2 2 5 2 3 5 3" xfId="33072" xr:uid="{E4F97345-488A-49A3-8C10-F44B3B8E0053}"/>
    <cellStyle name="Comma 2 2 2 2 5 2 3 6" xfId="12852" xr:uid="{3AB6AE92-B595-47B9-92CD-1DAE5955C78B}"/>
    <cellStyle name="Comma 2 2 2 2 5 2 3 6 2" xfId="37116" xr:uid="{8A3DD43C-00A8-40BA-82C3-05B8780C0476}"/>
    <cellStyle name="Comma 2 2 2 2 5 2 3 7" xfId="24984" xr:uid="{9D86E027-D790-4B93-BA81-6137A9498817}"/>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2 2 2" xfId="43688" xr:uid="{BBDFC950-A55D-4DD5-B9A3-37BAC18219BE}"/>
    <cellStyle name="Comma 2 2 2 2 5 2 4 2 2 3" xfId="31556" xr:uid="{ADF14434-462C-4DBE-8016-713847FB0E9E}"/>
    <cellStyle name="Comma 2 2 2 2 5 2 4 2 3" xfId="11336" xr:uid="{1F33AD86-1B94-46C2-8F53-641F69FBB58D}"/>
    <cellStyle name="Comma 2 2 2 2 5 2 4 2 3 2" xfId="23468" xr:uid="{8FDB829D-6CD1-466C-9AA1-00F7B23ACF7A}"/>
    <cellStyle name="Comma 2 2 2 2 5 2 4 2 3 2 2" xfId="47732" xr:uid="{70D3E88B-AD75-494B-931D-BB0F632B6D01}"/>
    <cellStyle name="Comma 2 2 2 2 5 2 4 2 3 3" xfId="35600" xr:uid="{DDD44F30-14DA-4815-AEDB-E8CA4C971EB5}"/>
    <cellStyle name="Comma 2 2 2 2 5 2 4 2 4" xfId="15380" xr:uid="{6919D7FC-08D2-4CA3-9F69-351B2AE0CFE0}"/>
    <cellStyle name="Comma 2 2 2 2 5 2 4 2 4 2" xfId="39644" xr:uid="{AD206B0D-7920-42BF-8741-FCEE9EFDAA75}"/>
    <cellStyle name="Comma 2 2 2 2 5 2 4 2 5" xfId="27512" xr:uid="{60CC7921-8ABF-4BD1-A47C-B3CE4CE46F36}"/>
    <cellStyle name="Comma 2 2 2 2 5 2 4 3" xfId="5270" xr:uid="{498B65B8-9296-433D-8705-12F53ABBA3F4}"/>
    <cellStyle name="Comma 2 2 2 2 5 2 4 3 2" xfId="17402" xr:uid="{59129B5F-7904-4886-90AE-FB2C9C736822}"/>
    <cellStyle name="Comma 2 2 2 2 5 2 4 3 2 2" xfId="41666" xr:uid="{D35D74C6-06D4-4A22-8B7F-25B7DB15F386}"/>
    <cellStyle name="Comma 2 2 2 2 5 2 4 3 3" xfId="29534" xr:uid="{643CDC6E-3625-4C8A-859A-325F78A04479}"/>
    <cellStyle name="Comma 2 2 2 2 5 2 4 4" xfId="9314" xr:uid="{7BE11478-1C74-4E8C-9DD0-A27BC2F6593E}"/>
    <cellStyle name="Comma 2 2 2 2 5 2 4 4 2" xfId="21446" xr:uid="{AFE88836-4CF5-451F-BF63-922122B0B5BE}"/>
    <cellStyle name="Comma 2 2 2 2 5 2 4 4 2 2" xfId="45710" xr:uid="{0DA042B6-148E-442D-B860-4ECAC53CD999}"/>
    <cellStyle name="Comma 2 2 2 2 5 2 4 4 3" xfId="33578" xr:uid="{8BF1BB13-A62B-4084-B55A-008A459EABFE}"/>
    <cellStyle name="Comma 2 2 2 2 5 2 4 5" xfId="13358" xr:uid="{66D5AB35-00C5-4EB4-A8C0-2A8D800EC717}"/>
    <cellStyle name="Comma 2 2 2 2 5 2 4 5 2" xfId="37622" xr:uid="{F31670A6-13A6-48F0-84DD-CFFEE6EB9619}"/>
    <cellStyle name="Comma 2 2 2 2 5 2 4 6" xfId="25490" xr:uid="{9EF5F234-322D-4B7F-BFBA-4AD4D5810878}"/>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2 2 2" xfId="42677" xr:uid="{71FAAD5A-AFA0-48DF-B1A4-2D13A0EBDE1A}"/>
    <cellStyle name="Comma 2 2 2 2 5 2 5 2 3" xfId="30545" xr:uid="{D92B054A-9D1B-4C77-AFE9-91E82E65B87D}"/>
    <cellStyle name="Comma 2 2 2 2 5 2 5 3" xfId="10325" xr:uid="{D465195B-9F44-49A8-9F1A-E0D20F250AC0}"/>
    <cellStyle name="Comma 2 2 2 2 5 2 5 3 2" xfId="22457" xr:uid="{E53AD5E2-05BC-4747-9EAB-E07CFB3D22E9}"/>
    <cellStyle name="Comma 2 2 2 2 5 2 5 3 2 2" xfId="46721" xr:uid="{A57215DE-140E-4A26-9BB6-9481865A9089}"/>
    <cellStyle name="Comma 2 2 2 2 5 2 5 3 3" xfId="34589" xr:uid="{4BC5573E-3A9E-4D49-909A-7E3BE4F66C70}"/>
    <cellStyle name="Comma 2 2 2 2 5 2 5 4" xfId="14369" xr:uid="{905102CE-8AE1-4CE6-9F17-C25F2C7DA3B3}"/>
    <cellStyle name="Comma 2 2 2 2 5 2 5 4 2" xfId="38633" xr:uid="{B5EA62FC-B260-46B7-A896-549925F08D99}"/>
    <cellStyle name="Comma 2 2 2 2 5 2 5 5" xfId="26501" xr:uid="{4C30B25A-0E05-4DB9-9FA7-34F087741781}"/>
    <cellStyle name="Comma 2 2 2 2 5 2 6" xfId="4259" xr:uid="{07D0D886-A10F-4112-A112-DD2D5904E556}"/>
    <cellStyle name="Comma 2 2 2 2 5 2 6 2" xfId="16391" xr:uid="{738D2894-FA54-4D6F-B25F-364AA8F840A5}"/>
    <cellStyle name="Comma 2 2 2 2 5 2 6 2 2" xfId="40655" xr:uid="{7FDA16A3-A2CB-4D30-811A-B82366693395}"/>
    <cellStyle name="Comma 2 2 2 2 5 2 6 3" xfId="28523" xr:uid="{68081A43-B92E-415C-A50B-2C4069A3C9A6}"/>
    <cellStyle name="Comma 2 2 2 2 5 2 7" xfId="8303" xr:uid="{F35BF37E-2677-4C7B-A92B-8299A53BE376}"/>
    <cellStyle name="Comma 2 2 2 2 5 2 7 2" xfId="20435" xr:uid="{55EFEFCF-AE89-43B8-9C09-CEC8F44E7D06}"/>
    <cellStyle name="Comma 2 2 2 2 5 2 7 2 2" xfId="44699" xr:uid="{455229C8-2B3E-4652-9B47-E5C901B47526}"/>
    <cellStyle name="Comma 2 2 2 2 5 2 7 3" xfId="32567" xr:uid="{BBA7912E-2D22-4A06-A01F-8B065E144C1E}"/>
    <cellStyle name="Comma 2 2 2 2 5 2 8" xfId="12347" xr:uid="{6C69467D-571E-4F22-BE4A-153B7336E293}"/>
    <cellStyle name="Comma 2 2 2 2 5 2 8 2" xfId="36611" xr:uid="{71620901-2E03-4CA1-B0F5-7B51CD24055C}"/>
    <cellStyle name="Comma 2 2 2 2 5 2 9" xfId="24479" xr:uid="{130A1641-19DE-46B0-8FDE-4E8E4F83A266}"/>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2 2 2" xfId="44320" xr:uid="{D426314D-3ED3-412C-B0A0-2CA9E88B3A6E}"/>
    <cellStyle name="Comma 2 2 2 2 5 3 2 2 2 2 3" xfId="32188" xr:uid="{1B0577ED-F8C4-4E07-A8AD-8C2745633325}"/>
    <cellStyle name="Comma 2 2 2 2 5 3 2 2 2 3" xfId="11968" xr:uid="{180A1DBA-EE31-45A0-97DF-49E1041EE0FC}"/>
    <cellStyle name="Comma 2 2 2 2 5 3 2 2 2 3 2" xfId="24100" xr:uid="{6DE04F9D-494C-4A67-8BED-30011BCAE73B}"/>
    <cellStyle name="Comma 2 2 2 2 5 3 2 2 2 3 2 2" xfId="48364" xr:uid="{EED7B916-3BC5-496F-9716-720C2AC943DD}"/>
    <cellStyle name="Comma 2 2 2 2 5 3 2 2 2 3 3" xfId="36232" xr:uid="{EB53BC4F-7A88-4683-AA6A-96A4CF1E2DA6}"/>
    <cellStyle name="Comma 2 2 2 2 5 3 2 2 2 4" xfId="16012" xr:uid="{B7FDBA74-C9B0-41C6-BC62-C2FE5E197637}"/>
    <cellStyle name="Comma 2 2 2 2 5 3 2 2 2 4 2" xfId="40276" xr:uid="{5C336C42-9E08-4465-91ED-05D6AD1A8D70}"/>
    <cellStyle name="Comma 2 2 2 2 5 3 2 2 2 5" xfId="28144" xr:uid="{172E5121-5EFE-466E-81FA-4A9BA0904D2B}"/>
    <cellStyle name="Comma 2 2 2 2 5 3 2 2 3" xfId="5902" xr:uid="{E53C3DF2-92B9-497F-BEDD-06A8DCB4BB3B}"/>
    <cellStyle name="Comma 2 2 2 2 5 3 2 2 3 2" xfId="18034" xr:uid="{20A3C11E-0787-4E47-98C7-B900290771DB}"/>
    <cellStyle name="Comma 2 2 2 2 5 3 2 2 3 2 2" xfId="42298" xr:uid="{BD4C0FAE-DABE-4076-8578-A0253818908F}"/>
    <cellStyle name="Comma 2 2 2 2 5 3 2 2 3 3" xfId="30166" xr:uid="{5937E568-2C14-4B5B-B591-0E8B4AA76D5D}"/>
    <cellStyle name="Comma 2 2 2 2 5 3 2 2 4" xfId="9946" xr:uid="{BB9E15FB-D5F5-4821-A3B5-0B3AA23D63ED}"/>
    <cellStyle name="Comma 2 2 2 2 5 3 2 2 4 2" xfId="22078" xr:uid="{A8A069B1-AC62-443B-BB55-8D4C482E1C6B}"/>
    <cellStyle name="Comma 2 2 2 2 5 3 2 2 4 2 2" xfId="46342" xr:uid="{7E829173-FA0F-4EFB-A6A9-F82D4B592F6F}"/>
    <cellStyle name="Comma 2 2 2 2 5 3 2 2 4 3" xfId="34210" xr:uid="{F6F091A5-9377-4E03-9F57-C36EAA75BD22}"/>
    <cellStyle name="Comma 2 2 2 2 5 3 2 2 5" xfId="13990" xr:uid="{081C8FCD-5F3F-4102-A177-CE4BCA7F72C0}"/>
    <cellStyle name="Comma 2 2 2 2 5 3 2 2 5 2" xfId="38254" xr:uid="{EA55D3D5-6496-4E29-AFD7-A936229B960D}"/>
    <cellStyle name="Comma 2 2 2 2 5 3 2 2 6" xfId="26122" xr:uid="{57D251DE-7745-4DA7-80A0-1FB77D5DECF4}"/>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2 2 2" xfId="43309" xr:uid="{E0716AF5-B9DD-4EF6-9B48-C507AB8CE3FD}"/>
    <cellStyle name="Comma 2 2 2 2 5 3 2 3 2 3" xfId="31177" xr:uid="{D8CB2AF7-F7DF-4BD9-9E07-EC73512AA20A}"/>
    <cellStyle name="Comma 2 2 2 2 5 3 2 3 3" xfId="10957" xr:uid="{D799797D-7D28-4417-B189-9B3EF749D9B0}"/>
    <cellStyle name="Comma 2 2 2 2 5 3 2 3 3 2" xfId="23089" xr:uid="{E9728E49-D37A-48CD-A646-59CE05FE1309}"/>
    <cellStyle name="Comma 2 2 2 2 5 3 2 3 3 2 2" xfId="47353" xr:uid="{E5081CD6-5889-47C3-B5D4-4ECA54B336B8}"/>
    <cellStyle name="Comma 2 2 2 2 5 3 2 3 3 3" xfId="35221" xr:uid="{9C15F113-EF2C-4C80-A370-EB58C83ED9B3}"/>
    <cellStyle name="Comma 2 2 2 2 5 3 2 3 4" xfId="15001" xr:uid="{3CA5FA9E-998B-462B-A848-A9830D25AE11}"/>
    <cellStyle name="Comma 2 2 2 2 5 3 2 3 4 2" xfId="39265" xr:uid="{A582745D-3D1F-419C-AB45-6D1674902569}"/>
    <cellStyle name="Comma 2 2 2 2 5 3 2 3 5" xfId="27133" xr:uid="{816D792D-97A5-408D-AD37-D4CE5EB0475B}"/>
    <cellStyle name="Comma 2 2 2 2 5 3 2 4" xfId="4891" xr:uid="{09B8EBBC-52FE-4382-A021-98D4DD4651E3}"/>
    <cellStyle name="Comma 2 2 2 2 5 3 2 4 2" xfId="17023" xr:uid="{5F2B1AD6-55F0-4AF3-B0C1-BD8E549F75DF}"/>
    <cellStyle name="Comma 2 2 2 2 5 3 2 4 2 2" xfId="41287" xr:uid="{209F97F1-C676-4001-AF37-580C7246FDE5}"/>
    <cellStyle name="Comma 2 2 2 2 5 3 2 4 3" xfId="29155" xr:uid="{AF4FE52A-FCC1-43F7-A497-9B52469079E5}"/>
    <cellStyle name="Comma 2 2 2 2 5 3 2 5" xfId="8935" xr:uid="{B7BB2C2C-2064-4F54-8588-CD9E9684D5CD}"/>
    <cellStyle name="Comma 2 2 2 2 5 3 2 5 2" xfId="21067" xr:uid="{B08BFE74-3867-42C6-B482-3B9CA8D8A5AD}"/>
    <cellStyle name="Comma 2 2 2 2 5 3 2 5 2 2" xfId="45331" xr:uid="{425D594C-1945-4C7B-8947-F558AAC76B3B}"/>
    <cellStyle name="Comma 2 2 2 2 5 3 2 5 3" xfId="33199" xr:uid="{A4E3CD8A-40AC-4EA7-A590-05B7103EC00B}"/>
    <cellStyle name="Comma 2 2 2 2 5 3 2 6" xfId="12979" xr:uid="{1CB5C754-B337-495C-B144-13D449A17F14}"/>
    <cellStyle name="Comma 2 2 2 2 5 3 2 6 2" xfId="37243" xr:uid="{1C4951AE-7FAA-4F20-B5CD-43DE5BE1B074}"/>
    <cellStyle name="Comma 2 2 2 2 5 3 2 7" xfId="25111" xr:uid="{E7F2360B-90D4-43F3-90E1-9AC77196FFE6}"/>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2 2 2" xfId="43815" xr:uid="{BFCAB574-41A3-4071-BB0A-9D15BA76A860}"/>
    <cellStyle name="Comma 2 2 2 2 5 3 3 2 2 3" xfId="31683" xr:uid="{86914E98-CC35-40F8-9094-E5D3FD99EDA7}"/>
    <cellStyle name="Comma 2 2 2 2 5 3 3 2 3" xfId="11463" xr:uid="{F249A45F-3AA3-433B-BBAF-1CDDC1B9D984}"/>
    <cellStyle name="Comma 2 2 2 2 5 3 3 2 3 2" xfId="23595" xr:uid="{6660D041-1FDA-404E-920A-9F75DFE51C6B}"/>
    <cellStyle name="Comma 2 2 2 2 5 3 3 2 3 2 2" xfId="47859" xr:uid="{139CC3CD-2783-4059-964B-C86C2E627349}"/>
    <cellStyle name="Comma 2 2 2 2 5 3 3 2 3 3" xfId="35727" xr:uid="{BF6F5E5A-72AC-42FD-A38A-487BFBDF610A}"/>
    <cellStyle name="Comma 2 2 2 2 5 3 3 2 4" xfId="15507" xr:uid="{0C83A3E9-CBFC-4C4F-B2C2-1D25A1ECF371}"/>
    <cellStyle name="Comma 2 2 2 2 5 3 3 2 4 2" xfId="39771" xr:uid="{4C21178E-9654-4552-9C4E-B5F3B1F17232}"/>
    <cellStyle name="Comma 2 2 2 2 5 3 3 2 5" xfId="27639" xr:uid="{4434C51A-63D1-4B59-B6FD-2135952C3628}"/>
    <cellStyle name="Comma 2 2 2 2 5 3 3 3" xfId="5397" xr:uid="{8100D5C3-55C0-4BEB-8CCF-6DE1A4AD22AD}"/>
    <cellStyle name="Comma 2 2 2 2 5 3 3 3 2" xfId="17529" xr:uid="{5E4BBDCE-BB1F-408C-A91D-3DB3CD42D1EA}"/>
    <cellStyle name="Comma 2 2 2 2 5 3 3 3 2 2" xfId="41793" xr:uid="{A819C64A-71D8-4485-987E-A072567D957E}"/>
    <cellStyle name="Comma 2 2 2 2 5 3 3 3 3" xfId="29661" xr:uid="{2D2E8137-BBCA-46B0-9153-F533A4BF79D3}"/>
    <cellStyle name="Comma 2 2 2 2 5 3 3 4" xfId="9441" xr:uid="{60410C8B-CDFA-4896-8620-95112FCA7C49}"/>
    <cellStyle name="Comma 2 2 2 2 5 3 3 4 2" xfId="21573" xr:uid="{D14F73D1-E4BE-40FE-9E70-F573964AF749}"/>
    <cellStyle name="Comma 2 2 2 2 5 3 3 4 2 2" xfId="45837" xr:uid="{B2BC4819-8D7B-46EA-BD47-4010EF00DCB6}"/>
    <cellStyle name="Comma 2 2 2 2 5 3 3 4 3" xfId="33705" xr:uid="{2B7478A8-37AB-47F6-A639-E18828A631FB}"/>
    <cellStyle name="Comma 2 2 2 2 5 3 3 5" xfId="13485" xr:uid="{2F879FA6-EDCD-4737-AFAA-66917026A928}"/>
    <cellStyle name="Comma 2 2 2 2 5 3 3 5 2" xfId="37749" xr:uid="{C95B1143-A2A8-4A2D-BD58-C6F998679F4C}"/>
    <cellStyle name="Comma 2 2 2 2 5 3 3 6" xfId="25617" xr:uid="{1BFCFC4F-672F-47F7-B562-6655FF5A4C2C}"/>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2 2 2" xfId="42804" xr:uid="{011C1124-0285-4C79-9D50-D420A5208128}"/>
    <cellStyle name="Comma 2 2 2 2 5 3 4 2 3" xfId="30672" xr:uid="{DF8189C8-B285-4B8B-AE7C-9F35BCAAA53A}"/>
    <cellStyle name="Comma 2 2 2 2 5 3 4 3" xfId="10452" xr:uid="{C88D8E0C-C653-4492-ADA1-7CA462F47200}"/>
    <cellStyle name="Comma 2 2 2 2 5 3 4 3 2" xfId="22584" xr:uid="{83488065-5099-4D28-89E0-D5F83690E62B}"/>
    <cellStyle name="Comma 2 2 2 2 5 3 4 3 2 2" xfId="46848" xr:uid="{14C13284-7364-4FE7-B6AB-7A63A0F39888}"/>
    <cellStyle name="Comma 2 2 2 2 5 3 4 3 3" xfId="34716" xr:uid="{B8B516EE-A3BC-45C9-9787-D70B619DCE11}"/>
    <cellStyle name="Comma 2 2 2 2 5 3 4 4" xfId="14496" xr:uid="{C5151D11-8690-405E-9315-FBB9C559DECF}"/>
    <cellStyle name="Comma 2 2 2 2 5 3 4 4 2" xfId="38760" xr:uid="{F03E89F1-004F-42C7-9CF1-D41ABFDDF057}"/>
    <cellStyle name="Comma 2 2 2 2 5 3 4 5" xfId="26628" xr:uid="{CED27C84-05D2-44FC-9D76-8B69FDA429C0}"/>
    <cellStyle name="Comma 2 2 2 2 5 3 5" xfId="4386" xr:uid="{F718A18B-5A44-4995-A332-A33C9960A869}"/>
    <cellStyle name="Comma 2 2 2 2 5 3 5 2" xfId="16518" xr:uid="{8AD66D7A-9087-4382-935F-1197D8D69732}"/>
    <cellStyle name="Comma 2 2 2 2 5 3 5 2 2" xfId="40782" xr:uid="{F99125BB-02DC-4216-AED8-30103F2F4C5A}"/>
    <cellStyle name="Comma 2 2 2 2 5 3 5 3" xfId="28650" xr:uid="{70779D6F-0C7A-4259-B033-0CDB9A201597}"/>
    <cellStyle name="Comma 2 2 2 2 5 3 6" xfId="8430" xr:uid="{8512F465-2C62-4CF8-A8D4-818467705C87}"/>
    <cellStyle name="Comma 2 2 2 2 5 3 6 2" xfId="20562" xr:uid="{A686F3A0-D2B1-480F-B8D5-954CF24B893E}"/>
    <cellStyle name="Comma 2 2 2 2 5 3 6 2 2" xfId="44826" xr:uid="{A13333EB-D5F6-4B75-BE39-1BADEE6E96A6}"/>
    <cellStyle name="Comma 2 2 2 2 5 3 6 3" xfId="32694" xr:uid="{F1880F28-5510-4E1B-B071-181F13EBD2EA}"/>
    <cellStyle name="Comma 2 2 2 2 5 3 7" xfId="12474" xr:uid="{CA160B7B-BC4A-4964-800F-F6472182B3FB}"/>
    <cellStyle name="Comma 2 2 2 2 5 3 7 2" xfId="36738" xr:uid="{60FD518A-956A-4BA6-BAAF-0BD8F29EB246}"/>
    <cellStyle name="Comma 2 2 2 2 5 3 8" xfId="24606" xr:uid="{0F738C30-195F-4525-9EB9-67870896DAF2}"/>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2 2 2" xfId="44067" xr:uid="{B0F0DAE5-B6A5-4544-871B-9F63142F46BE}"/>
    <cellStyle name="Comma 2 2 2 2 5 4 2 2 2 3" xfId="31935" xr:uid="{2413809D-6759-429E-A536-55EC3CDBF475}"/>
    <cellStyle name="Comma 2 2 2 2 5 4 2 2 3" xfId="11715" xr:uid="{ECD722CD-2193-4E34-BB1D-8F7236A264F5}"/>
    <cellStyle name="Comma 2 2 2 2 5 4 2 2 3 2" xfId="23847" xr:uid="{18B99893-5347-44A2-9537-5D46D62C39D4}"/>
    <cellStyle name="Comma 2 2 2 2 5 4 2 2 3 2 2" xfId="48111" xr:uid="{4BB22155-DD0B-4920-B9BE-D09D8EBDC043}"/>
    <cellStyle name="Comma 2 2 2 2 5 4 2 2 3 3" xfId="35979" xr:uid="{D3371106-193D-4D43-8756-B515DF700118}"/>
    <cellStyle name="Comma 2 2 2 2 5 4 2 2 4" xfId="15759" xr:uid="{862063B6-ED7A-4427-8687-729CA9557ACA}"/>
    <cellStyle name="Comma 2 2 2 2 5 4 2 2 4 2" xfId="40023" xr:uid="{515692C2-EC40-448E-9C02-52641462C982}"/>
    <cellStyle name="Comma 2 2 2 2 5 4 2 2 5" xfId="27891" xr:uid="{6D4865CD-98E2-4676-9E6B-4E611E7724FC}"/>
    <cellStyle name="Comma 2 2 2 2 5 4 2 3" xfId="5649" xr:uid="{EA5259C2-6EF2-4B39-A054-BBB8E7C04874}"/>
    <cellStyle name="Comma 2 2 2 2 5 4 2 3 2" xfId="17781" xr:uid="{8CFF100A-AAF7-40D0-A61F-173C41D41706}"/>
    <cellStyle name="Comma 2 2 2 2 5 4 2 3 2 2" xfId="42045" xr:uid="{FC0DE2E1-D96D-42D3-BE3F-E6A0EC549471}"/>
    <cellStyle name="Comma 2 2 2 2 5 4 2 3 3" xfId="29913" xr:uid="{591FCB56-7C66-4F72-9445-FB94123D78CC}"/>
    <cellStyle name="Comma 2 2 2 2 5 4 2 4" xfId="9693" xr:uid="{6F2C7B82-5F37-47F7-9F78-B1037AAA4FA8}"/>
    <cellStyle name="Comma 2 2 2 2 5 4 2 4 2" xfId="21825" xr:uid="{3AD569A5-0E9C-4EEE-8797-73D98263D8CE}"/>
    <cellStyle name="Comma 2 2 2 2 5 4 2 4 2 2" xfId="46089" xr:uid="{42C8F878-B38F-47E4-BE49-BB4554C0A7BE}"/>
    <cellStyle name="Comma 2 2 2 2 5 4 2 4 3" xfId="33957" xr:uid="{9D78BC61-2DB8-48FC-A97E-F1C2607697F4}"/>
    <cellStyle name="Comma 2 2 2 2 5 4 2 5" xfId="13737" xr:uid="{5E8F2070-BE9C-4F06-9635-8559EBD9A027}"/>
    <cellStyle name="Comma 2 2 2 2 5 4 2 5 2" xfId="38001" xr:uid="{EA37D7CD-5618-44E0-9480-2CA1AAE6FAAE}"/>
    <cellStyle name="Comma 2 2 2 2 5 4 2 6" xfId="25869" xr:uid="{4C328761-CF5C-4FA1-BDAF-5D3B9D00A0DC}"/>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2 2 2" xfId="43056" xr:uid="{9EF830E2-B5B8-4418-A356-2F556524FECE}"/>
    <cellStyle name="Comma 2 2 2 2 5 4 3 2 3" xfId="30924" xr:uid="{64F7B3BE-07AC-4AE7-A559-12F74F651592}"/>
    <cellStyle name="Comma 2 2 2 2 5 4 3 3" xfId="10704" xr:uid="{219335BE-5BD0-4DD1-9AF1-0CF0E531EDEE}"/>
    <cellStyle name="Comma 2 2 2 2 5 4 3 3 2" xfId="22836" xr:uid="{41456B0C-57B3-46D9-8208-ADDDE18BDA63}"/>
    <cellStyle name="Comma 2 2 2 2 5 4 3 3 2 2" xfId="47100" xr:uid="{E4F557FA-8F8D-471E-8D94-D62FF9CFA193}"/>
    <cellStyle name="Comma 2 2 2 2 5 4 3 3 3" xfId="34968" xr:uid="{F7CB47D6-91B3-434E-81C9-AEAD79295726}"/>
    <cellStyle name="Comma 2 2 2 2 5 4 3 4" xfId="14748" xr:uid="{18203FE7-95DC-4E2F-B2ED-E086B6AC77E9}"/>
    <cellStyle name="Comma 2 2 2 2 5 4 3 4 2" xfId="39012" xr:uid="{DA90A53A-797E-4E99-803C-EDB30690C03A}"/>
    <cellStyle name="Comma 2 2 2 2 5 4 3 5" xfId="26880" xr:uid="{1E033B40-1354-4F14-ABC8-954D33DA52C5}"/>
    <cellStyle name="Comma 2 2 2 2 5 4 4" xfId="4638" xr:uid="{E8D0D8D8-D361-4774-A2B7-FBDCA44EC446}"/>
    <cellStyle name="Comma 2 2 2 2 5 4 4 2" xfId="16770" xr:uid="{890D7E0F-5B5F-4792-A5BD-1DDAEA699877}"/>
    <cellStyle name="Comma 2 2 2 2 5 4 4 2 2" xfId="41034" xr:uid="{D4B33732-290D-4AC2-991C-C0E1AE9D4E4D}"/>
    <cellStyle name="Comma 2 2 2 2 5 4 4 3" xfId="28902" xr:uid="{FC6636C9-8299-4E5A-A267-7F21EB7DCAE4}"/>
    <cellStyle name="Comma 2 2 2 2 5 4 5" xfId="8682" xr:uid="{DB5514C1-F372-4D4A-8667-3C3075E931A5}"/>
    <cellStyle name="Comma 2 2 2 2 5 4 5 2" xfId="20814" xr:uid="{906BE5FA-778F-4D50-8DEF-616A7C43E9CB}"/>
    <cellStyle name="Comma 2 2 2 2 5 4 5 2 2" xfId="45078" xr:uid="{08D56B0B-04BD-4D32-A731-0FBCAE79CD0C}"/>
    <cellStyle name="Comma 2 2 2 2 5 4 5 3" xfId="32946" xr:uid="{815F1C1C-FC83-4FBC-B9B5-3E362E0DE4FA}"/>
    <cellStyle name="Comma 2 2 2 2 5 4 6" xfId="12726" xr:uid="{6BD6D180-20DC-4A40-8779-E214CD8C3E87}"/>
    <cellStyle name="Comma 2 2 2 2 5 4 6 2" xfId="36990" xr:uid="{D3D362A4-525E-4DCA-9943-8EFAD8AAE525}"/>
    <cellStyle name="Comma 2 2 2 2 5 4 7" xfId="24858" xr:uid="{198999C5-8029-42D6-A2FA-A2D63FDB26FA}"/>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2 2 2" xfId="43562" xr:uid="{B245F557-B699-4407-BAC1-9E8B720D9EDF}"/>
    <cellStyle name="Comma 2 2 2 2 5 5 2 2 3" xfId="31430" xr:uid="{AA7E9D92-B120-4B8E-ABF8-BD6ADBCBA62A}"/>
    <cellStyle name="Comma 2 2 2 2 5 5 2 3" xfId="11210" xr:uid="{D27BFA97-93E4-49BD-A65F-580A7C1FCB5D}"/>
    <cellStyle name="Comma 2 2 2 2 5 5 2 3 2" xfId="23342" xr:uid="{1E4D3359-E19A-4F8A-B1C6-FF8F5483DFE4}"/>
    <cellStyle name="Comma 2 2 2 2 5 5 2 3 2 2" xfId="47606" xr:uid="{1D71727C-23E6-410B-9C9C-DF5D96D1C624}"/>
    <cellStyle name="Comma 2 2 2 2 5 5 2 3 3" xfId="35474" xr:uid="{F7E961E8-5CA3-484C-BA1A-5EEFA2E65DEF}"/>
    <cellStyle name="Comma 2 2 2 2 5 5 2 4" xfId="15254" xr:uid="{E0B3F6E9-4DB8-4357-8963-D7125A024B10}"/>
    <cellStyle name="Comma 2 2 2 2 5 5 2 4 2" xfId="39518" xr:uid="{FEE31DD1-AD27-4ADB-828C-FE1230C56EE8}"/>
    <cellStyle name="Comma 2 2 2 2 5 5 2 5" xfId="27386" xr:uid="{83992138-8BE8-4D38-8DB9-D8E7719C83AE}"/>
    <cellStyle name="Comma 2 2 2 2 5 5 3" xfId="5144" xr:uid="{DDC37846-551E-493E-83E1-AC80D82737DE}"/>
    <cellStyle name="Comma 2 2 2 2 5 5 3 2" xfId="17276" xr:uid="{F2DAE1B9-C193-495C-BE2E-42A776A5C2EC}"/>
    <cellStyle name="Comma 2 2 2 2 5 5 3 2 2" xfId="41540" xr:uid="{32E11839-48F7-4B38-8B1A-C765BAD0EC63}"/>
    <cellStyle name="Comma 2 2 2 2 5 5 3 3" xfId="29408" xr:uid="{B69454E4-7B54-4BCA-8FEA-3F1F352E4067}"/>
    <cellStyle name="Comma 2 2 2 2 5 5 4" xfId="9188" xr:uid="{72BBF300-9261-487C-A524-0477299E6A97}"/>
    <cellStyle name="Comma 2 2 2 2 5 5 4 2" xfId="21320" xr:uid="{C00E3E17-7E9F-40B0-BA25-6777554A4B8D}"/>
    <cellStyle name="Comma 2 2 2 2 5 5 4 2 2" xfId="45584" xr:uid="{AC272929-C299-4896-AA72-300046BFF575}"/>
    <cellStyle name="Comma 2 2 2 2 5 5 4 3" xfId="33452" xr:uid="{F677F35B-25C4-46D7-909A-93320FF3BE58}"/>
    <cellStyle name="Comma 2 2 2 2 5 5 5" xfId="13232" xr:uid="{08F4ADFE-9A05-4DCF-96B0-5EB23E94B87A}"/>
    <cellStyle name="Comma 2 2 2 2 5 5 5 2" xfId="37496" xr:uid="{CA860293-6AD8-4316-BFD6-10CF2A435AFD}"/>
    <cellStyle name="Comma 2 2 2 2 5 5 6" xfId="25364" xr:uid="{9D056AA1-4552-4A9F-AD3B-0F5CE0AD45B5}"/>
    <cellStyle name="Comma 2 2 2 2 5 6" xfId="2111" xr:uid="{1ABCEC1F-959A-48F3-8A58-D999E9335359}"/>
    <cellStyle name="Comma 2 2 2 2 5 6 2" xfId="6155" xr:uid="{579C71CE-345C-4EB8-AA05-6856B04381E4}"/>
    <cellStyle name="Comma 2 2 2 2 5 6 2 2" xfId="18287" xr:uid="{4C2F3093-9805-4E3A-849C-8C3EFDB80B40}"/>
    <cellStyle name="Comma 2 2 2 2 5 6 2 2 2" xfId="42551" xr:uid="{776F2202-F5A1-4693-AA16-87FB871E534E}"/>
    <cellStyle name="Comma 2 2 2 2 5 6 2 3" xfId="30419" xr:uid="{04E9D271-BEC7-433A-B1CB-62E0DFAB6F1F}"/>
    <cellStyle name="Comma 2 2 2 2 5 6 3" xfId="10199" xr:uid="{2A6DDEA3-ECEF-4354-8E70-539498D4A715}"/>
    <cellStyle name="Comma 2 2 2 2 5 6 3 2" xfId="22331" xr:uid="{6F5AB2CA-A865-4BDC-9AD6-AEEC229E7F6F}"/>
    <cellStyle name="Comma 2 2 2 2 5 6 3 2 2" xfId="46595" xr:uid="{A4F4912B-728D-44D2-9F1A-CD11344C16FD}"/>
    <cellStyle name="Comma 2 2 2 2 5 6 3 3" xfId="34463" xr:uid="{3BF5F781-69BF-46D3-813C-84784ED7C5E3}"/>
    <cellStyle name="Comma 2 2 2 2 5 6 4" xfId="14243" xr:uid="{C29B25CE-DC06-4E6D-BF2E-0B02B50BBA77}"/>
    <cellStyle name="Comma 2 2 2 2 5 6 4 2" xfId="38507" xr:uid="{CD988FB1-CC62-4B0C-BC7D-DD2F3D20FC19}"/>
    <cellStyle name="Comma 2 2 2 2 5 6 5" xfId="26375" xr:uid="{F435DD2B-FDA1-4499-BF04-C98A142D36BA}"/>
    <cellStyle name="Comma 2 2 2 2 5 7" xfId="4133" xr:uid="{938B017D-6EDC-4693-93CD-B36283AE5FCE}"/>
    <cellStyle name="Comma 2 2 2 2 5 7 2" xfId="16265" xr:uid="{6DC8D404-45AA-4661-B4CA-CDD330E8F5F2}"/>
    <cellStyle name="Comma 2 2 2 2 5 7 2 2" xfId="40529" xr:uid="{460E432B-2A3A-449F-A9BB-F215CBD384CD}"/>
    <cellStyle name="Comma 2 2 2 2 5 7 3" xfId="28397" xr:uid="{30337CBD-C3A7-4CA1-A2B3-44E6FAF78F61}"/>
    <cellStyle name="Comma 2 2 2 2 5 8" xfId="8177" xr:uid="{251A84D6-D979-4725-B47C-4B970D6EB08F}"/>
    <cellStyle name="Comma 2 2 2 2 5 8 2" xfId="20309" xr:uid="{7A28C525-3A95-4140-8957-DB7F649705E2}"/>
    <cellStyle name="Comma 2 2 2 2 5 8 2 2" xfId="44573" xr:uid="{01861CEF-7CD3-4FDD-9175-160E0462C5A1}"/>
    <cellStyle name="Comma 2 2 2 2 5 8 3" xfId="32441" xr:uid="{EEB8EEBC-59C4-4C95-A489-80E6524A7526}"/>
    <cellStyle name="Comma 2 2 2 2 5 9" xfId="12221" xr:uid="{DBEE1C08-E100-44ED-8282-D4756ED6DBA9}"/>
    <cellStyle name="Comma 2 2 2 2 5 9 2" xfId="36485" xr:uid="{4C39C084-0133-418B-A910-EEEA7F1EA280}"/>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2 2 2" xfId="44383" xr:uid="{9E267F6A-3F76-4499-9E18-E3F76B499DEF}"/>
    <cellStyle name="Comma 2 2 2 2 6 2 2 2 2 2 3" xfId="32251" xr:uid="{9150D511-DFF6-41EA-9A92-3A2072F68071}"/>
    <cellStyle name="Comma 2 2 2 2 6 2 2 2 2 3" xfId="12031" xr:uid="{A8DD1E45-97AA-48FA-8BCA-89C6CF524F21}"/>
    <cellStyle name="Comma 2 2 2 2 6 2 2 2 2 3 2" xfId="24163" xr:uid="{BE73B912-0B1D-43A4-9CD9-315CE3CB2AC2}"/>
    <cellStyle name="Comma 2 2 2 2 6 2 2 2 2 3 2 2" xfId="48427" xr:uid="{8A4F1ECD-2394-41EA-9B7D-5CF0B8DC7CED}"/>
    <cellStyle name="Comma 2 2 2 2 6 2 2 2 2 3 3" xfId="36295" xr:uid="{05D114C3-7850-4A4A-A1A0-0AB771B897A3}"/>
    <cellStyle name="Comma 2 2 2 2 6 2 2 2 2 4" xfId="16075" xr:uid="{F6A364A3-7CD4-46CB-81D4-4940BA043B30}"/>
    <cellStyle name="Comma 2 2 2 2 6 2 2 2 2 4 2" xfId="40339" xr:uid="{E9436A85-832B-4DCD-A9C2-0975D004CACD}"/>
    <cellStyle name="Comma 2 2 2 2 6 2 2 2 2 5" xfId="28207" xr:uid="{863B32F9-FE6A-4E12-83FE-58F93A1EBA36}"/>
    <cellStyle name="Comma 2 2 2 2 6 2 2 2 3" xfId="5965" xr:uid="{C1F5870E-08DC-41F7-BA68-860A529C2F9E}"/>
    <cellStyle name="Comma 2 2 2 2 6 2 2 2 3 2" xfId="18097" xr:uid="{218CD818-7CDE-49F7-A626-8D0A188B00FE}"/>
    <cellStyle name="Comma 2 2 2 2 6 2 2 2 3 2 2" xfId="42361" xr:uid="{F1D49122-49DF-4E66-BBFE-E3950FA0B7C3}"/>
    <cellStyle name="Comma 2 2 2 2 6 2 2 2 3 3" xfId="30229" xr:uid="{8E1186DF-ACF0-4B9D-B8F2-090395A618DC}"/>
    <cellStyle name="Comma 2 2 2 2 6 2 2 2 4" xfId="10009" xr:uid="{3050E890-FF6D-4CA0-8F1D-427807B0C566}"/>
    <cellStyle name="Comma 2 2 2 2 6 2 2 2 4 2" xfId="22141" xr:uid="{95EFA8A3-BF01-4716-8C06-C2F0CA979FBF}"/>
    <cellStyle name="Comma 2 2 2 2 6 2 2 2 4 2 2" xfId="46405" xr:uid="{8170C020-0D67-4994-AC76-ED3CBB4EE063}"/>
    <cellStyle name="Comma 2 2 2 2 6 2 2 2 4 3" xfId="34273" xr:uid="{E4011D84-FBAD-4165-95F4-FAD83EBA186D}"/>
    <cellStyle name="Comma 2 2 2 2 6 2 2 2 5" xfId="14053" xr:uid="{85B23402-87F2-4613-9332-8CFAA71D9BCA}"/>
    <cellStyle name="Comma 2 2 2 2 6 2 2 2 5 2" xfId="38317" xr:uid="{6F433117-AA31-4CA6-9D9F-DE88D1171D96}"/>
    <cellStyle name="Comma 2 2 2 2 6 2 2 2 6" xfId="26185" xr:uid="{71272F4B-65D7-4875-B502-2D53AB2C8C82}"/>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2 2 2" xfId="43372" xr:uid="{602D0015-EF04-4A43-AF76-C271BDD8E2B8}"/>
    <cellStyle name="Comma 2 2 2 2 6 2 2 3 2 3" xfId="31240" xr:uid="{E5768086-0EB1-47CE-B381-A68D0ECB7954}"/>
    <cellStyle name="Comma 2 2 2 2 6 2 2 3 3" xfId="11020" xr:uid="{A5060E55-6589-42C2-A4BF-BBAFA6052FDA}"/>
    <cellStyle name="Comma 2 2 2 2 6 2 2 3 3 2" xfId="23152" xr:uid="{2DFEB410-AA34-452B-928F-EAD6728A6EC6}"/>
    <cellStyle name="Comma 2 2 2 2 6 2 2 3 3 2 2" xfId="47416" xr:uid="{15B85E0C-C677-4FE1-ABF0-D41F4BBFFF91}"/>
    <cellStyle name="Comma 2 2 2 2 6 2 2 3 3 3" xfId="35284" xr:uid="{15AB954B-1B2C-4227-8BD9-3B7BA30D0DE2}"/>
    <cellStyle name="Comma 2 2 2 2 6 2 2 3 4" xfId="15064" xr:uid="{DDC2B022-56F4-4D3B-A728-CBE0959C17F8}"/>
    <cellStyle name="Comma 2 2 2 2 6 2 2 3 4 2" xfId="39328" xr:uid="{A03DFA1B-F151-44D3-9FB7-A540442C2BC3}"/>
    <cellStyle name="Comma 2 2 2 2 6 2 2 3 5" xfId="27196" xr:uid="{F60A7E92-BB25-49C6-9F2A-E9EF8EE189BF}"/>
    <cellStyle name="Comma 2 2 2 2 6 2 2 4" xfId="4954" xr:uid="{4285FFB9-B89B-44EE-BD46-F79594E5BE92}"/>
    <cellStyle name="Comma 2 2 2 2 6 2 2 4 2" xfId="17086" xr:uid="{8D56E270-560C-48DD-A34A-992BDD7B4AA9}"/>
    <cellStyle name="Comma 2 2 2 2 6 2 2 4 2 2" xfId="41350" xr:uid="{5C495D51-8CF9-4948-92A5-0DF3BA0006C5}"/>
    <cellStyle name="Comma 2 2 2 2 6 2 2 4 3" xfId="29218" xr:uid="{7479E8C8-9296-4A72-B715-AC9734AC9438}"/>
    <cellStyle name="Comma 2 2 2 2 6 2 2 5" xfId="8998" xr:uid="{445683FE-3CC7-4A1A-A157-A53287A36E9A}"/>
    <cellStyle name="Comma 2 2 2 2 6 2 2 5 2" xfId="21130" xr:uid="{78213A51-95BE-404E-B38A-E38E42C9DE6C}"/>
    <cellStyle name="Comma 2 2 2 2 6 2 2 5 2 2" xfId="45394" xr:uid="{9A169E02-4E67-4BB0-8A08-81C466B86839}"/>
    <cellStyle name="Comma 2 2 2 2 6 2 2 5 3" xfId="33262" xr:uid="{CC8E1256-5FEF-45BA-B12F-8198BA1D0A3E}"/>
    <cellStyle name="Comma 2 2 2 2 6 2 2 6" xfId="13042" xr:uid="{26CD0544-702D-4529-90B6-A494C71D2B1F}"/>
    <cellStyle name="Comma 2 2 2 2 6 2 2 6 2" xfId="37306" xr:uid="{9B0149F0-5A77-43B5-9BEF-339FA2D63836}"/>
    <cellStyle name="Comma 2 2 2 2 6 2 2 7" xfId="25174" xr:uid="{78C7AD94-FD61-44B6-A529-FF339975D2E1}"/>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2 2 2" xfId="43878" xr:uid="{22115CE1-6A65-4D59-AB76-351302073FFD}"/>
    <cellStyle name="Comma 2 2 2 2 6 2 3 2 2 3" xfId="31746" xr:uid="{0E8D9B0E-390C-4043-9B53-252065BC1A59}"/>
    <cellStyle name="Comma 2 2 2 2 6 2 3 2 3" xfId="11526" xr:uid="{D96EF643-03D0-4B62-B21F-D49098369EAB}"/>
    <cellStyle name="Comma 2 2 2 2 6 2 3 2 3 2" xfId="23658" xr:uid="{C6F591E8-4B03-451E-B433-AE03E79B6A88}"/>
    <cellStyle name="Comma 2 2 2 2 6 2 3 2 3 2 2" xfId="47922" xr:uid="{FB92F6B3-94F7-4661-9D8B-E06837CC3D3B}"/>
    <cellStyle name="Comma 2 2 2 2 6 2 3 2 3 3" xfId="35790" xr:uid="{9058A699-8553-4A66-937D-0936362BCBBC}"/>
    <cellStyle name="Comma 2 2 2 2 6 2 3 2 4" xfId="15570" xr:uid="{78F6A2ED-5516-40B1-BAA3-58DF880271CB}"/>
    <cellStyle name="Comma 2 2 2 2 6 2 3 2 4 2" xfId="39834" xr:uid="{FCD305A9-7927-43DA-B0CF-8E7D1F45636D}"/>
    <cellStyle name="Comma 2 2 2 2 6 2 3 2 5" xfId="27702" xr:uid="{6830F7CE-C1A3-43F1-940F-8B0E551F14FC}"/>
    <cellStyle name="Comma 2 2 2 2 6 2 3 3" xfId="5460" xr:uid="{A8D2B271-13D7-4C8F-A638-E7998C635AE5}"/>
    <cellStyle name="Comma 2 2 2 2 6 2 3 3 2" xfId="17592" xr:uid="{D260D559-E060-4EF5-8C68-F1DE9BC83F90}"/>
    <cellStyle name="Comma 2 2 2 2 6 2 3 3 2 2" xfId="41856" xr:uid="{C9A98633-BC75-4B3E-A0FA-FDB56815B352}"/>
    <cellStyle name="Comma 2 2 2 2 6 2 3 3 3" xfId="29724" xr:uid="{B572D00F-DFC9-4A9F-A4A0-83897E398B2F}"/>
    <cellStyle name="Comma 2 2 2 2 6 2 3 4" xfId="9504" xr:uid="{D1591C43-CF0D-4CDB-B387-4DEE65039513}"/>
    <cellStyle name="Comma 2 2 2 2 6 2 3 4 2" xfId="21636" xr:uid="{2CF27F9D-457E-4D40-BE09-BACE4A17AF8A}"/>
    <cellStyle name="Comma 2 2 2 2 6 2 3 4 2 2" xfId="45900" xr:uid="{CA914B4A-59F1-42AE-9DCE-AADF966B044E}"/>
    <cellStyle name="Comma 2 2 2 2 6 2 3 4 3" xfId="33768" xr:uid="{7C270EF2-E27F-4286-96E3-49B2DCF78D7C}"/>
    <cellStyle name="Comma 2 2 2 2 6 2 3 5" xfId="13548" xr:uid="{E4C197DB-A1EE-441C-8144-8784EE995ADD}"/>
    <cellStyle name="Comma 2 2 2 2 6 2 3 5 2" xfId="37812" xr:uid="{C34A3CB5-EB0F-462E-BB7B-6EB6D6C8A702}"/>
    <cellStyle name="Comma 2 2 2 2 6 2 3 6" xfId="25680" xr:uid="{59B5EF68-71F3-4FF2-83D4-EE8DB667514F}"/>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2 2 2" xfId="42867" xr:uid="{1700BC07-FFFD-43F5-82AC-B2A46290CEFC}"/>
    <cellStyle name="Comma 2 2 2 2 6 2 4 2 3" xfId="30735" xr:uid="{295C16F7-2275-479D-B8E7-B0C8DF1FB286}"/>
    <cellStyle name="Comma 2 2 2 2 6 2 4 3" xfId="10515" xr:uid="{A264B4B6-1AEE-4DD8-85DF-DF9E944E20FA}"/>
    <cellStyle name="Comma 2 2 2 2 6 2 4 3 2" xfId="22647" xr:uid="{3490C54C-A718-4FAE-8D3B-608D1934D87E}"/>
    <cellStyle name="Comma 2 2 2 2 6 2 4 3 2 2" xfId="46911" xr:uid="{397A0DDA-79F0-4DAE-995C-E517FAD382F0}"/>
    <cellStyle name="Comma 2 2 2 2 6 2 4 3 3" xfId="34779" xr:uid="{F0A1F18F-64D5-4A73-ACE3-BCC6F118DD47}"/>
    <cellStyle name="Comma 2 2 2 2 6 2 4 4" xfId="14559" xr:uid="{37ED4377-EBB7-496C-A241-19E8769FF84C}"/>
    <cellStyle name="Comma 2 2 2 2 6 2 4 4 2" xfId="38823" xr:uid="{E627578C-1435-4B26-96FF-F21AE4493440}"/>
    <cellStyle name="Comma 2 2 2 2 6 2 4 5" xfId="26691" xr:uid="{A886E36D-2DE8-4847-800C-920D7F1C58A8}"/>
    <cellStyle name="Comma 2 2 2 2 6 2 5" xfId="4449" xr:uid="{0ED0A32F-EE95-4E4F-864D-B896CE2C8D8C}"/>
    <cellStyle name="Comma 2 2 2 2 6 2 5 2" xfId="16581" xr:uid="{98CDE83A-42F1-4AB8-BD98-C5E1CBD557A9}"/>
    <cellStyle name="Comma 2 2 2 2 6 2 5 2 2" xfId="40845" xr:uid="{4F4CA3FD-9687-48F6-A995-46B9CBFF62D1}"/>
    <cellStyle name="Comma 2 2 2 2 6 2 5 3" xfId="28713" xr:uid="{9F298D9A-0CEE-48D1-9000-1D05039929EA}"/>
    <cellStyle name="Comma 2 2 2 2 6 2 6" xfId="8493" xr:uid="{095F61EB-145E-4A6A-A40C-5D3C5534DE61}"/>
    <cellStyle name="Comma 2 2 2 2 6 2 6 2" xfId="20625" xr:uid="{79008551-10E9-42EA-BFA7-2AABF8191F6C}"/>
    <cellStyle name="Comma 2 2 2 2 6 2 6 2 2" xfId="44889" xr:uid="{A2A0E3B2-88A4-43FA-83D4-E513CB39D96A}"/>
    <cellStyle name="Comma 2 2 2 2 6 2 6 3" xfId="32757" xr:uid="{D36A0B08-AF75-4611-BE42-179161394C54}"/>
    <cellStyle name="Comma 2 2 2 2 6 2 7" xfId="12537" xr:uid="{579A64B1-D39A-4122-8F22-A606F37F5057}"/>
    <cellStyle name="Comma 2 2 2 2 6 2 7 2" xfId="36801" xr:uid="{32242822-195B-4C0B-B954-B940298AAD88}"/>
    <cellStyle name="Comma 2 2 2 2 6 2 8" xfId="24669" xr:uid="{A52CE451-5F63-425C-838B-7333BE17BF68}"/>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2 2 2" xfId="44130" xr:uid="{43BC7774-8C99-4813-B204-D581A0487EEA}"/>
    <cellStyle name="Comma 2 2 2 2 6 3 2 2 2 3" xfId="31998" xr:uid="{9D55D3D0-F1D4-4941-AD54-2FC99C74D15C}"/>
    <cellStyle name="Comma 2 2 2 2 6 3 2 2 3" xfId="11778" xr:uid="{F32B5DDD-C91B-4145-9ECA-7CFE0B89DD55}"/>
    <cellStyle name="Comma 2 2 2 2 6 3 2 2 3 2" xfId="23910" xr:uid="{7DAFE46C-7805-4B30-A31A-625B912CC69C}"/>
    <cellStyle name="Comma 2 2 2 2 6 3 2 2 3 2 2" xfId="48174" xr:uid="{FA0068D4-8086-4F02-B4C0-BE65D83245C7}"/>
    <cellStyle name="Comma 2 2 2 2 6 3 2 2 3 3" xfId="36042" xr:uid="{3BE4393C-742B-4527-9717-3FAA2A3C9ADE}"/>
    <cellStyle name="Comma 2 2 2 2 6 3 2 2 4" xfId="15822" xr:uid="{8AEF1EF4-89CC-4316-B723-CE0E34A4FA08}"/>
    <cellStyle name="Comma 2 2 2 2 6 3 2 2 4 2" xfId="40086" xr:uid="{A69CB58A-F880-4B14-9910-4C102E969317}"/>
    <cellStyle name="Comma 2 2 2 2 6 3 2 2 5" xfId="27954" xr:uid="{D75DED6F-8ED5-46E0-A091-ACFD12EBD4A7}"/>
    <cellStyle name="Comma 2 2 2 2 6 3 2 3" xfId="5712" xr:uid="{FBB04B81-6162-4D28-899B-E1F61B6DF960}"/>
    <cellStyle name="Comma 2 2 2 2 6 3 2 3 2" xfId="17844" xr:uid="{19E97A06-1D3F-4D2C-84BE-7CEB87D4133E}"/>
    <cellStyle name="Comma 2 2 2 2 6 3 2 3 2 2" xfId="42108" xr:uid="{F64166FC-0FF9-4C0B-9456-70B8585DFC29}"/>
    <cellStyle name="Comma 2 2 2 2 6 3 2 3 3" xfId="29976" xr:uid="{AAA80AB8-A3BC-44FF-98AC-2B7A87106F7C}"/>
    <cellStyle name="Comma 2 2 2 2 6 3 2 4" xfId="9756" xr:uid="{86185980-7496-4EAA-A0C2-D2DC2B3948F0}"/>
    <cellStyle name="Comma 2 2 2 2 6 3 2 4 2" xfId="21888" xr:uid="{AEC7B730-A4CE-42E3-B2E3-D24B7963E360}"/>
    <cellStyle name="Comma 2 2 2 2 6 3 2 4 2 2" xfId="46152" xr:uid="{29A9B9BB-D6D0-4309-AA5F-A6CAAE234742}"/>
    <cellStyle name="Comma 2 2 2 2 6 3 2 4 3" xfId="34020" xr:uid="{EE50AF85-1D8B-49D7-B9CF-0AD176571FC0}"/>
    <cellStyle name="Comma 2 2 2 2 6 3 2 5" xfId="13800" xr:uid="{928F0BA1-F937-4418-A374-4AD8725DB6D7}"/>
    <cellStyle name="Comma 2 2 2 2 6 3 2 5 2" xfId="38064" xr:uid="{8D4CBD03-1F06-48E4-B694-A114029B915D}"/>
    <cellStyle name="Comma 2 2 2 2 6 3 2 6" xfId="25932" xr:uid="{ACAB11AD-95AB-4B62-8301-84B89E90FB0C}"/>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2 2 2" xfId="43119" xr:uid="{FEB2D997-09A2-44F6-81E6-56ACEC3F3A9F}"/>
    <cellStyle name="Comma 2 2 2 2 6 3 3 2 3" xfId="30987" xr:uid="{55F7A586-4048-4473-AE4A-D60B881E483F}"/>
    <cellStyle name="Comma 2 2 2 2 6 3 3 3" xfId="10767" xr:uid="{B6B0665B-C2E2-44D1-ADC4-ED2399F3D902}"/>
    <cellStyle name="Comma 2 2 2 2 6 3 3 3 2" xfId="22899" xr:uid="{344117FF-7265-48B3-A350-AA57A5679F0B}"/>
    <cellStyle name="Comma 2 2 2 2 6 3 3 3 2 2" xfId="47163" xr:uid="{36F20BE0-2C68-4D94-AE20-041EB4A2C095}"/>
    <cellStyle name="Comma 2 2 2 2 6 3 3 3 3" xfId="35031" xr:uid="{B0BB9770-F910-4D77-93A6-8798061E7C17}"/>
    <cellStyle name="Comma 2 2 2 2 6 3 3 4" xfId="14811" xr:uid="{7B478D3E-FECC-4D90-B316-266E5957FB21}"/>
    <cellStyle name="Comma 2 2 2 2 6 3 3 4 2" xfId="39075" xr:uid="{6B02AF75-87F6-4E3E-8FDB-330BDBA98209}"/>
    <cellStyle name="Comma 2 2 2 2 6 3 3 5" xfId="26943" xr:uid="{FA6853A8-BFB1-4E76-9F28-C395F1DF8EFE}"/>
    <cellStyle name="Comma 2 2 2 2 6 3 4" xfId="4701" xr:uid="{8C81DF34-203A-4C8B-8C67-ECBD43B14713}"/>
    <cellStyle name="Comma 2 2 2 2 6 3 4 2" xfId="16833" xr:uid="{31225B7E-3DD0-49D9-AA9D-5282AFADC4B8}"/>
    <cellStyle name="Comma 2 2 2 2 6 3 4 2 2" xfId="41097" xr:uid="{4E36EB46-D4A5-4BF0-BB30-271EDF5334F1}"/>
    <cellStyle name="Comma 2 2 2 2 6 3 4 3" xfId="28965" xr:uid="{C8AE159D-0279-4998-937F-CFB40BF721D4}"/>
    <cellStyle name="Comma 2 2 2 2 6 3 5" xfId="8745" xr:uid="{97F6F55D-4804-49DD-BBE1-DD195BBD956B}"/>
    <cellStyle name="Comma 2 2 2 2 6 3 5 2" xfId="20877" xr:uid="{4E0606DD-446D-47CC-9D3B-9F70EB949D54}"/>
    <cellStyle name="Comma 2 2 2 2 6 3 5 2 2" xfId="45141" xr:uid="{DD70438E-5E8C-4F95-BE5B-1F932B9D008F}"/>
    <cellStyle name="Comma 2 2 2 2 6 3 5 3" xfId="33009" xr:uid="{AB41BA49-0AFE-4EDF-A9BE-899DC56EABDF}"/>
    <cellStyle name="Comma 2 2 2 2 6 3 6" xfId="12789" xr:uid="{9BBA3A2F-8185-420D-9A7B-37ED191296C9}"/>
    <cellStyle name="Comma 2 2 2 2 6 3 6 2" xfId="37053" xr:uid="{9AE66482-80FB-4B57-861D-DFC676786109}"/>
    <cellStyle name="Comma 2 2 2 2 6 3 7" xfId="24921" xr:uid="{30DB6A2A-BE6A-4616-851E-7AA8C6FA72A7}"/>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2 2 2" xfId="43625" xr:uid="{F52CCEEC-6448-4FF0-93C5-6E3FD73FC5D0}"/>
    <cellStyle name="Comma 2 2 2 2 6 4 2 2 3" xfId="31493" xr:uid="{C2E6B5A9-CE6C-4D7C-9DC6-D677BCB7BE97}"/>
    <cellStyle name="Comma 2 2 2 2 6 4 2 3" xfId="11273" xr:uid="{7A1F8CA8-1B80-41DD-B14D-5E85D2A102DF}"/>
    <cellStyle name="Comma 2 2 2 2 6 4 2 3 2" xfId="23405" xr:uid="{B66638F7-B714-49DA-8F54-2BE83CB56D66}"/>
    <cellStyle name="Comma 2 2 2 2 6 4 2 3 2 2" xfId="47669" xr:uid="{95FE5666-9CE4-45A7-9DCA-AAA7D5B40906}"/>
    <cellStyle name="Comma 2 2 2 2 6 4 2 3 3" xfId="35537" xr:uid="{AE024B6E-1298-4825-985B-C00F91DB7734}"/>
    <cellStyle name="Comma 2 2 2 2 6 4 2 4" xfId="15317" xr:uid="{714228E6-1A14-44A1-8DF3-C4FA56A9E218}"/>
    <cellStyle name="Comma 2 2 2 2 6 4 2 4 2" xfId="39581" xr:uid="{76FA9499-BE3E-4BD1-8CB1-37C12A1328BB}"/>
    <cellStyle name="Comma 2 2 2 2 6 4 2 5" xfId="27449" xr:uid="{8C6437B6-B31F-4C32-BAAC-8BB5871B938B}"/>
    <cellStyle name="Comma 2 2 2 2 6 4 3" xfId="5207" xr:uid="{AEA338B9-B2E3-488C-A32B-A5958BC5880D}"/>
    <cellStyle name="Comma 2 2 2 2 6 4 3 2" xfId="17339" xr:uid="{B6227FD8-5540-4B7E-BF2A-BD3D19D7DD2B}"/>
    <cellStyle name="Comma 2 2 2 2 6 4 3 2 2" xfId="41603" xr:uid="{4D349480-F494-41C4-BEAC-9A5DBCF81C5C}"/>
    <cellStyle name="Comma 2 2 2 2 6 4 3 3" xfId="29471" xr:uid="{9061EECC-96E5-4EF4-846A-38BAA29B8AF7}"/>
    <cellStyle name="Comma 2 2 2 2 6 4 4" xfId="9251" xr:uid="{A8BDABDC-91E3-4C90-8E88-541B09676F81}"/>
    <cellStyle name="Comma 2 2 2 2 6 4 4 2" xfId="21383" xr:uid="{E2D84968-598F-44D6-8335-6D1AC1CCD677}"/>
    <cellStyle name="Comma 2 2 2 2 6 4 4 2 2" xfId="45647" xr:uid="{2B1B92DB-D896-4156-9747-D84CC657CC60}"/>
    <cellStyle name="Comma 2 2 2 2 6 4 4 3" xfId="33515" xr:uid="{FF858320-BECF-42D4-8DD2-00D90603D5C3}"/>
    <cellStyle name="Comma 2 2 2 2 6 4 5" xfId="13295" xr:uid="{F7C9EB95-5F5B-49FE-905E-63C4E92B00EF}"/>
    <cellStyle name="Comma 2 2 2 2 6 4 5 2" xfId="37559" xr:uid="{CF0D794C-831C-4E3F-A6B2-8DC66DE34575}"/>
    <cellStyle name="Comma 2 2 2 2 6 4 6" xfId="25427" xr:uid="{E57ED8CB-B2A6-4F5B-80D6-74137468AA7B}"/>
    <cellStyle name="Comma 2 2 2 2 6 5" xfId="2174" xr:uid="{FDABB78C-2AC2-4509-B36E-6C5A0214FE6F}"/>
    <cellStyle name="Comma 2 2 2 2 6 5 2" xfId="6218" xr:uid="{00B04AAD-EB3A-4B74-8905-F7E16B1916AD}"/>
    <cellStyle name="Comma 2 2 2 2 6 5 2 2" xfId="18350" xr:uid="{E08EA0B9-8C73-4445-A9FC-3E282ACBE4B9}"/>
    <cellStyle name="Comma 2 2 2 2 6 5 2 2 2" xfId="42614" xr:uid="{B212C523-8104-4A2A-B3D2-1660CABCA6E2}"/>
    <cellStyle name="Comma 2 2 2 2 6 5 2 3" xfId="30482" xr:uid="{6A980679-472A-4DD9-86CF-51C2DC040C10}"/>
    <cellStyle name="Comma 2 2 2 2 6 5 3" xfId="10262" xr:uid="{F80002AA-72CF-4FDC-8DEC-790A85F572D2}"/>
    <cellStyle name="Comma 2 2 2 2 6 5 3 2" xfId="22394" xr:uid="{5AED61AF-0F49-471E-BAE1-33FCBBE00F1E}"/>
    <cellStyle name="Comma 2 2 2 2 6 5 3 2 2" xfId="46658" xr:uid="{0C5AA455-E5D5-4676-97D7-927086F1A8F2}"/>
    <cellStyle name="Comma 2 2 2 2 6 5 3 3" xfId="34526" xr:uid="{96EAB594-6EE6-479C-9921-428044009266}"/>
    <cellStyle name="Comma 2 2 2 2 6 5 4" xfId="14306" xr:uid="{EC829490-542D-4C41-B9F7-0C19F9A465F1}"/>
    <cellStyle name="Comma 2 2 2 2 6 5 4 2" xfId="38570" xr:uid="{A1BA1EA5-D79A-4F66-9B6F-691A56F89D5D}"/>
    <cellStyle name="Comma 2 2 2 2 6 5 5" xfId="26438" xr:uid="{33462E96-C3A0-4EAF-8A04-94488C4B105A}"/>
    <cellStyle name="Comma 2 2 2 2 6 6" xfId="4196" xr:uid="{70DDFE0B-0DE4-450E-9B0A-B952E5AEDBEE}"/>
    <cellStyle name="Comma 2 2 2 2 6 6 2" xfId="16328" xr:uid="{30B237B3-8FF2-4BA9-B25C-7417E18E3611}"/>
    <cellStyle name="Comma 2 2 2 2 6 6 2 2" xfId="40592" xr:uid="{CA64ACB9-AAB1-4039-A2F8-F356FF929A5E}"/>
    <cellStyle name="Comma 2 2 2 2 6 6 3" xfId="28460" xr:uid="{7B07D47F-D0E5-4AD8-B8AF-8FFDC147AC79}"/>
    <cellStyle name="Comma 2 2 2 2 6 7" xfId="8240" xr:uid="{90DB1CC5-DD10-48C6-B175-7292A28E39B9}"/>
    <cellStyle name="Comma 2 2 2 2 6 7 2" xfId="20372" xr:uid="{C442CB27-8DFC-437C-99D2-C92AA2A1757F}"/>
    <cellStyle name="Comma 2 2 2 2 6 7 2 2" xfId="44636" xr:uid="{F70851AE-A5E3-4141-8482-84AEA446AD0A}"/>
    <cellStyle name="Comma 2 2 2 2 6 7 3" xfId="32504" xr:uid="{D2E974D8-84F5-4927-A51F-FAB0D88D968F}"/>
    <cellStyle name="Comma 2 2 2 2 6 8" xfId="12284" xr:uid="{5211F8E5-2827-4A23-9887-EDC5BC9D3833}"/>
    <cellStyle name="Comma 2 2 2 2 6 8 2" xfId="36548" xr:uid="{0F89196E-E397-4DFF-8981-AE0EE89BFFAF}"/>
    <cellStyle name="Comma 2 2 2 2 6 9" xfId="24416" xr:uid="{79530A6C-071C-4291-A3F4-6A2EFEA34EEE}"/>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2 2 2" xfId="44257" xr:uid="{BE413BC7-380C-48B3-947A-B79E65591D58}"/>
    <cellStyle name="Comma 2 2 2 2 7 2 2 2 2 3" xfId="32125" xr:uid="{5DA15BC2-3FE5-4D3A-BF38-D37570FA4ADF}"/>
    <cellStyle name="Comma 2 2 2 2 7 2 2 2 3" xfId="11905" xr:uid="{15918AD0-D076-40D0-83C7-E7C8A855BE78}"/>
    <cellStyle name="Comma 2 2 2 2 7 2 2 2 3 2" xfId="24037" xr:uid="{5053131A-A522-41EC-9AF6-C5A01D31471A}"/>
    <cellStyle name="Comma 2 2 2 2 7 2 2 2 3 2 2" xfId="48301" xr:uid="{168BEE0C-3912-48BC-B2FC-4FAA3873EB21}"/>
    <cellStyle name="Comma 2 2 2 2 7 2 2 2 3 3" xfId="36169" xr:uid="{19656EA3-04E2-4D2A-9005-1A09F368E490}"/>
    <cellStyle name="Comma 2 2 2 2 7 2 2 2 4" xfId="15949" xr:uid="{27417615-B98C-42B0-85A0-8BFCCC139BFF}"/>
    <cellStyle name="Comma 2 2 2 2 7 2 2 2 4 2" xfId="40213" xr:uid="{C20B9CA2-E9CA-4DBE-B001-533BC527BEC5}"/>
    <cellStyle name="Comma 2 2 2 2 7 2 2 2 5" xfId="28081" xr:uid="{C0B1FAFD-2038-45BB-8645-0DA40D11AD4A}"/>
    <cellStyle name="Comma 2 2 2 2 7 2 2 3" xfId="5839" xr:uid="{0615CA6B-5174-4CC5-84BA-E913420F94F9}"/>
    <cellStyle name="Comma 2 2 2 2 7 2 2 3 2" xfId="17971" xr:uid="{20896EBB-F84E-4D16-9584-F5A0492956BF}"/>
    <cellStyle name="Comma 2 2 2 2 7 2 2 3 2 2" xfId="42235" xr:uid="{A662322C-F1B6-4838-909F-4043FF585859}"/>
    <cellStyle name="Comma 2 2 2 2 7 2 2 3 3" xfId="30103" xr:uid="{8F3C620E-B381-4C19-A033-D99582A25E23}"/>
    <cellStyle name="Comma 2 2 2 2 7 2 2 4" xfId="9883" xr:uid="{25698B32-8721-4F76-AAB9-7ADDC91C45AB}"/>
    <cellStyle name="Comma 2 2 2 2 7 2 2 4 2" xfId="22015" xr:uid="{6B7BF209-9042-4332-AA00-3EF7F48666FE}"/>
    <cellStyle name="Comma 2 2 2 2 7 2 2 4 2 2" xfId="46279" xr:uid="{B93B9C23-3AE3-4345-A842-BA4E7DF89479}"/>
    <cellStyle name="Comma 2 2 2 2 7 2 2 4 3" xfId="34147" xr:uid="{7D47035F-E89F-4965-9660-660DDBD63ACF}"/>
    <cellStyle name="Comma 2 2 2 2 7 2 2 5" xfId="13927" xr:uid="{B0994D22-8AFD-4E4D-AE05-0B868A033605}"/>
    <cellStyle name="Comma 2 2 2 2 7 2 2 5 2" xfId="38191" xr:uid="{06EC3CA4-1890-4B4D-ADB6-8BDE2E85CB86}"/>
    <cellStyle name="Comma 2 2 2 2 7 2 2 6" xfId="26059" xr:uid="{947B12DC-1774-40F3-88A9-2B084A351D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2 2 2" xfId="43246" xr:uid="{F96B1144-1574-4633-B8BE-B920E4B3C822}"/>
    <cellStyle name="Comma 2 2 2 2 7 2 3 2 3" xfId="31114" xr:uid="{168A91AF-B288-426F-ABB9-42267816F053}"/>
    <cellStyle name="Comma 2 2 2 2 7 2 3 3" xfId="10894" xr:uid="{2A5D2F25-1D95-4D6A-A76E-B3D85AB7C2D0}"/>
    <cellStyle name="Comma 2 2 2 2 7 2 3 3 2" xfId="23026" xr:uid="{B01974F5-E535-4EE5-9A8C-745832AFB070}"/>
    <cellStyle name="Comma 2 2 2 2 7 2 3 3 2 2" xfId="47290" xr:uid="{9A3A61B6-8A59-4683-8C22-E8582D69AB3F}"/>
    <cellStyle name="Comma 2 2 2 2 7 2 3 3 3" xfId="35158" xr:uid="{181F075F-8486-4D79-8303-A9DB445BBB99}"/>
    <cellStyle name="Comma 2 2 2 2 7 2 3 4" xfId="14938" xr:uid="{F7E734C2-389C-4216-9EA4-054BFBA0AE57}"/>
    <cellStyle name="Comma 2 2 2 2 7 2 3 4 2" xfId="39202" xr:uid="{C7A1B349-8A13-4EB8-BB82-7D060A32FE25}"/>
    <cellStyle name="Comma 2 2 2 2 7 2 3 5" xfId="27070" xr:uid="{DB3E00D5-CCC6-41C7-8642-C69770BCA1B2}"/>
    <cellStyle name="Comma 2 2 2 2 7 2 4" xfId="4828" xr:uid="{C797C84E-4BB6-4FD7-8D4B-1F4CCD2540D3}"/>
    <cellStyle name="Comma 2 2 2 2 7 2 4 2" xfId="16960" xr:uid="{ABFB7132-222D-4A15-8108-21621401FAAE}"/>
    <cellStyle name="Comma 2 2 2 2 7 2 4 2 2" xfId="41224" xr:uid="{4AA8BB66-2F1E-4A6E-9345-DC42B5243ED1}"/>
    <cellStyle name="Comma 2 2 2 2 7 2 4 3" xfId="29092" xr:uid="{3E592946-92E3-4961-8386-0688AE8708DD}"/>
    <cellStyle name="Comma 2 2 2 2 7 2 5" xfId="8872" xr:uid="{5B6D5A73-D8F5-4BFD-BAA0-444D84C117A5}"/>
    <cellStyle name="Comma 2 2 2 2 7 2 5 2" xfId="21004" xr:uid="{068DEF75-6BFD-4149-AB8C-EFCDF9641837}"/>
    <cellStyle name="Comma 2 2 2 2 7 2 5 2 2" xfId="45268" xr:uid="{1F952DC2-EF0C-46FF-9A06-DCE82233C427}"/>
    <cellStyle name="Comma 2 2 2 2 7 2 5 3" xfId="33136" xr:uid="{90A972C8-9F49-4581-94A7-09F2B5B76482}"/>
    <cellStyle name="Comma 2 2 2 2 7 2 6" xfId="12916" xr:uid="{C22362C4-BD4D-44C5-A45E-7335BEB88DA1}"/>
    <cellStyle name="Comma 2 2 2 2 7 2 6 2" xfId="37180" xr:uid="{12EFEECB-6FA9-4A47-A4D0-4B4C6F2D1FF6}"/>
    <cellStyle name="Comma 2 2 2 2 7 2 7" xfId="25048" xr:uid="{F40863AF-F4A5-4483-810F-5172F54A1366}"/>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2 2 2" xfId="43752" xr:uid="{118EB8EB-9F63-42F2-99EA-D1A55A952F7D}"/>
    <cellStyle name="Comma 2 2 2 2 7 3 2 2 3" xfId="31620" xr:uid="{AFF350F7-2526-4D5E-88DD-EFA9B3ACB657}"/>
    <cellStyle name="Comma 2 2 2 2 7 3 2 3" xfId="11400" xr:uid="{038B13AB-33E7-4ED0-8575-34B8C711A0F8}"/>
    <cellStyle name="Comma 2 2 2 2 7 3 2 3 2" xfId="23532" xr:uid="{FB2CA5FA-283B-4089-9452-2E97A608A19D}"/>
    <cellStyle name="Comma 2 2 2 2 7 3 2 3 2 2" xfId="47796" xr:uid="{B3B1C661-DEE4-41E0-9CC8-D18367DBF035}"/>
    <cellStyle name="Comma 2 2 2 2 7 3 2 3 3" xfId="35664" xr:uid="{9CC3465B-47D4-4BC3-B275-266D33AE34FE}"/>
    <cellStyle name="Comma 2 2 2 2 7 3 2 4" xfId="15444" xr:uid="{164398E9-9EC6-4F96-9C95-F78188B1FC3D}"/>
    <cellStyle name="Comma 2 2 2 2 7 3 2 4 2" xfId="39708" xr:uid="{BAD953D7-676E-4635-842B-85A52BEC4A0B}"/>
    <cellStyle name="Comma 2 2 2 2 7 3 2 5" xfId="27576" xr:uid="{A6F57194-676C-4D51-A960-CB5ACC9D4918}"/>
    <cellStyle name="Comma 2 2 2 2 7 3 3" xfId="5334" xr:uid="{45FF38E3-5D24-4B3F-89DF-3FC76BFDEA00}"/>
    <cellStyle name="Comma 2 2 2 2 7 3 3 2" xfId="17466" xr:uid="{12ECD7F6-DDE9-46B9-B085-8A07F69977BC}"/>
    <cellStyle name="Comma 2 2 2 2 7 3 3 2 2" xfId="41730" xr:uid="{84F64D82-88A6-46D9-BCE1-02849BA50710}"/>
    <cellStyle name="Comma 2 2 2 2 7 3 3 3" xfId="29598" xr:uid="{F06102AC-4702-4322-8F2A-D4D911812865}"/>
    <cellStyle name="Comma 2 2 2 2 7 3 4" xfId="9378" xr:uid="{AF3237EC-D489-4FC3-9547-EAF79113E1B7}"/>
    <cellStyle name="Comma 2 2 2 2 7 3 4 2" xfId="21510" xr:uid="{C57F7484-435B-4A45-BC80-61B32F235769}"/>
    <cellStyle name="Comma 2 2 2 2 7 3 4 2 2" xfId="45774" xr:uid="{42B4C1C6-247D-4566-BB19-33401B48F994}"/>
    <cellStyle name="Comma 2 2 2 2 7 3 4 3" xfId="33642" xr:uid="{4928EADE-7610-4D40-AD98-2723000CFD9F}"/>
    <cellStyle name="Comma 2 2 2 2 7 3 5" xfId="13422" xr:uid="{5827DE7B-C296-490E-BC90-5A856B9B2542}"/>
    <cellStyle name="Comma 2 2 2 2 7 3 5 2" xfId="37686" xr:uid="{011B26F1-CE97-4DC0-8DFF-E1CF2C1B91A7}"/>
    <cellStyle name="Comma 2 2 2 2 7 3 6" xfId="25554" xr:uid="{ABAC4EAD-675C-495F-8DE2-286F953C6BF8}"/>
    <cellStyle name="Comma 2 2 2 2 7 4" xfId="2301" xr:uid="{CAACB612-8379-46A7-AB46-03F5494F21C0}"/>
    <cellStyle name="Comma 2 2 2 2 7 4 2" xfId="6345" xr:uid="{C8DBE8DB-6CD9-435C-9A1C-AD4412B73091}"/>
    <cellStyle name="Comma 2 2 2 2 7 4 2 2" xfId="18477" xr:uid="{7E76AC14-5B10-4B10-812D-333174457B14}"/>
    <cellStyle name="Comma 2 2 2 2 7 4 2 2 2" xfId="42741" xr:uid="{482806B0-6447-42D8-845A-EC5A47259E8C}"/>
    <cellStyle name="Comma 2 2 2 2 7 4 2 3" xfId="30609" xr:uid="{EC090EF5-3572-4500-A8F7-7660DF408AAA}"/>
    <cellStyle name="Comma 2 2 2 2 7 4 3" xfId="10389" xr:uid="{0641E364-313B-4D34-AB3C-2C1C8204D25B}"/>
    <cellStyle name="Comma 2 2 2 2 7 4 3 2" xfId="22521" xr:uid="{8AE74327-9D53-4D4D-BF03-2E2772C648B3}"/>
    <cellStyle name="Comma 2 2 2 2 7 4 3 2 2" xfId="46785" xr:uid="{EBB39E10-E7F6-4E63-A1ED-EC53ECF762E4}"/>
    <cellStyle name="Comma 2 2 2 2 7 4 3 3" xfId="34653" xr:uid="{F20D7880-5255-4775-9A3E-22715E7CF31C}"/>
    <cellStyle name="Comma 2 2 2 2 7 4 4" xfId="14433" xr:uid="{F6B47F9B-6F07-48FF-8342-C5D18711364E}"/>
    <cellStyle name="Comma 2 2 2 2 7 4 4 2" xfId="38697" xr:uid="{553F2284-A630-44FE-AA11-BE8E4612D911}"/>
    <cellStyle name="Comma 2 2 2 2 7 4 5" xfId="26565" xr:uid="{5FDF69BD-BE5F-43D2-8E89-6CF593D7779C}"/>
    <cellStyle name="Comma 2 2 2 2 7 5" xfId="4323" xr:uid="{BA3DC8CC-7F3C-474D-9273-7D998C82694A}"/>
    <cellStyle name="Comma 2 2 2 2 7 5 2" xfId="16455" xr:uid="{45FCC87C-5CF9-4313-9B05-20CFE12C954A}"/>
    <cellStyle name="Comma 2 2 2 2 7 5 2 2" xfId="40719" xr:uid="{DB781F89-1643-4867-9DE5-6F356EF0E7C4}"/>
    <cellStyle name="Comma 2 2 2 2 7 5 3" xfId="28587" xr:uid="{68F88C32-8A71-47C1-8FC0-06CF52189D85}"/>
    <cellStyle name="Comma 2 2 2 2 7 6" xfId="8367" xr:uid="{A1E52522-9611-48FD-9CE3-53AA899C5B79}"/>
    <cellStyle name="Comma 2 2 2 2 7 6 2" xfId="20499" xr:uid="{965E0112-9805-4CA9-8D5B-DA52543265C4}"/>
    <cellStyle name="Comma 2 2 2 2 7 6 2 2" xfId="44763" xr:uid="{27222AE2-1265-4D25-B4ED-656BC2D7A55C}"/>
    <cellStyle name="Comma 2 2 2 2 7 6 3" xfId="32631" xr:uid="{E6C8155F-876A-4EA2-8509-3A5D407C25F0}"/>
    <cellStyle name="Comma 2 2 2 2 7 7" xfId="12411" xr:uid="{DC748499-C8C7-4097-BE75-D465C2A86619}"/>
    <cellStyle name="Comma 2 2 2 2 7 7 2" xfId="36675" xr:uid="{A0E67327-5771-4667-951D-6A7C9BAE89ED}"/>
    <cellStyle name="Comma 2 2 2 2 7 8" xfId="24543" xr:uid="{F98F5A58-67C0-42DB-9DAC-231B8B6AA9C6}"/>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2 2 2" xfId="44004" xr:uid="{BC53C489-3233-4D17-80BB-D6D544CE0796}"/>
    <cellStyle name="Comma 2 2 2 2 8 2 2 2 3" xfId="31872" xr:uid="{D665AC29-11DB-49BB-8F5B-C8E18C2CBFBA}"/>
    <cellStyle name="Comma 2 2 2 2 8 2 2 3" xfId="11652" xr:uid="{B7E1964E-5BF2-4EE7-A97C-8ABF1199397B}"/>
    <cellStyle name="Comma 2 2 2 2 8 2 2 3 2" xfId="23784" xr:uid="{AFDA7D00-A77D-468A-85F9-6B3492350864}"/>
    <cellStyle name="Comma 2 2 2 2 8 2 2 3 2 2" xfId="48048" xr:uid="{E099E941-0120-4859-B115-5BA37067F5DB}"/>
    <cellStyle name="Comma 2 2 2 2 8 2 2 3 3" xfId="35916" xr:uid="{0B5C0525-7E63-4F66-817E-EC28938050BA}"/>
    <cellStyle name="Comma 2 2 2 2 8 2 2 4" xfId="15696" xr:uid="{25E62CFE-D49B-48EB-9939-49D7B982DAC1}"/>
    <cellStyle name="Comma 2 2 2 2 8 2 2 4 2" xfId="39960" xr:uid="{64EBBEE6-E47D-4E7B-8A20-B293702E3AAE}"/>
    <cellStyle name="Comma 2 2 2 2 8 2 2 5" xfId="27828" xr:uid="{8AAE9C00-C255-4FBC-ADAC-F5717638316A}"/>
    <cellStyle name="Comma 2 2 2 2 8 2 3" xfId="5586" xr:uid="{71B50856-C75B-4121-BCFD-5CBA022ADC2E}"/>
    <cellStyle name="Comma 2 2 2 2 8 2 3 2" xfId="17718" xr:uid="{DD32A51B-2173-448B-8777-BCC58CF4163D}"/>
    <cellStyle name="Comma 2 2 2 2 8 2 3 2 2" xfId="41982" xr:uid="{910C9760-9CE2-4A45-86B2-BF91AB684AB6}"/>
    <cellStyle name="Comma 2 2 2 2 8 2 3 3" xfId="29850" xr:uid="{38D6E05D-43CD-4ABA-8CC6-710E920DF071}"/>
    <cellStyle name="Comma 2 2 2 2 8 2 4" xfId="9630" xr:uid="{68A9A1FD-FDC3-4709-A348-DB9E6DDEE61A}"/>
    <cellStyle name="Comma 2 2 2 2 8 2 4 2" xfId="21762" xr:uid="{7FC26EEF-3FAE-44A2-8D86-A0B101FF38C6}"/>
    <cellStyle name="Comma 2 2 2 2 8 2 4 2 2" xfId="46026" xr:uid="{7DB08B3D-66DE-43DF-AFE5-BE2F772874D6}"/>
    <cellStyle name="Comma 2 2 2 2 8 2 4 3" xfId="33894" xr:uid="{F2DF0C29-6F14-4F01-9E54-C8889B9BDA32}"/>
    <cellStyle name="Comma 2 2 2 2 8 2 5" xfId="13674" xr:uid="{D054DF14-647A-499A-919C-21F1E6871237}"/>
    <cellStyle name="Comma 2 2 2 2 8 2 5 2" xfId="37938" xr:uid="{A2209193-377A-4461-8DA7-DA9DB9F08536}"/>
    <cellStyle name="Comma 2 2 2 2 8 2 6" xfId="25806" xr:uid="{A0815136-B863-4EB4-AEE7-5E15A1C42C76}"/>
    <cellStyle name="Comma 2 2 2 2 8 3" xfId="2553" xr:uid="{B59E1EED-89C5-4109-B746-99248CE8C5D5}"/>
    <cellStyle name="Comma 2 2 2 2 8 3 2" xfId="6597" xr:uid="{0074532C-429B-445E-9EC5-D75E9A9D340D}"/>
    <cellStyle name="Comma 2 2 2 2 8 3 2 2" xfId="18729" xr:uid="{56E25AE2-159A-48C9-AF4B-E4CF2EE2B695}"/>
    <cellStyle name="Comma 2 2 2 2 8 3 2 2 2" xfId="42993" xr:uid="{A9C22E62-80B0-4DD1-933D-1C59F20887CD}"/>
    <cellStyle name="Comma 2 2 2 2 8 3 2 3" xfId="30861" xr:uid="{FF17BC52-2A43-4B6A-8978-DE86C9A8EA87}"/>
    <cellStyle name="Comma 2 2 2 2 8 3 3" xfId="10641" xr:uid="{3F5EBFDD-3C30-4676-9C88-94178E4B32A7}"/>
    <cellStyle name="Comma 2 2 2 2 8 3 3 2" xfId="22773" xr:uid="{977536D5-2A15-4A13-B6E9-D9591422C178}"/>
    <cellStyle name="Comma 2 2 2 2 8 3 3 2 2" xfId="47037" xr:uid="{ED4F0CE3-3458-4225-AEB2-2CF30715D622}"/>
    <cellStyle name="Comma 2 2 2 2 8 3 3 3" xfId="34905" xr:uid="{5C50BA1B-CE10-448D-924C-815C3C57B966}"/>
    <cellStyle name="Comma 2 2 2 2 8 3 4" xfId="14685" xr:uid="{FA1A3A89-7E63-44E2-921D-58BC5D9589C6}"/>
    <cellStyle name="Comma 2 2 2 2 8 3 4 2" xfId="38949" xr:uid="{9F615086-C959-4805-A8BD-0496A66BE275}"/>
    <cellStyle name="Comma 2 2 2 2 8 3 5" xfId="26817" xr:uid="{B305EC36-EE60-4A6C-8145-BA0781517873}"/>
    <cellStyle name="Comma 2 2 2 2 8 4" xfId="4575" xr:uid="{009C480B-1439-4B38-8605-319B38AFFD7A}"/>
    <cellStyle name="Comma 2 2 2 2 8 4 2" xfId="16707" xr:uid="{418DB75D-86D1-4B22-B445-1A3297F2FA0B}"/>
    <cellStyle name="Comma 2 2 2 2 8 4 2 2" xfId="40971" xr:uid="{4DE9D741-AAE2-46FB-A4B9-DCF54A88097A}"/>
    <cellStyle name="Comma 2 2 2 2 8 4 3" xfId="28839" xr:uid="{D735B032-F835-4D5F-B80F-BC6E6E8121DD}"/>
    <cellStyle name="Comma 2 2 2 2 8 5" xfId="8619" xr:uid="{CCDB86E8-AF69-4427-9F43-799DA2C2CB70}"/>
    <cellStyle name="Comma 2 2 2 2 8 5 2" xfId="20751" xr:uid="{B8641AE5-94C7-4DC8-9FF6-5AE043F874C1}"/>
    <cellStyle name="Comma 2 2 2 2 8 5 2 2" xfId="45015" xr:uid="{369F2527-0D98-4F70-A075-A6A44D881BC4}"/>
    <cellStyle name="Comma 2 2 2 2 8 5 3" xfId="32883" xr:uid="{6F6314D2-1F98-41DC-8ED5-990C94AA451D}"/>
    <cellStyle name="Comma 2 2 2 2 8 6" xfId="12663" xr:uid="{CD58841B-3DC1-4D10-AB1F-E72DE7B09728}"/>
    <cellStyle name="Comma 2 2 2 2 8 6 2" xfId="36927" xr:uid="{E0203B06-66AE-4CE4-B18C-E3F73B870C27}"/>
    <cellStyle name="Comma 2 2 2 2 8 7" xfId="24795" xr:uid="{ACA5BF91-EAED-4CDC-A374-9B9672078C84}"/>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2 2 2" xfId="43499" xr:uid="{D0A719D8-C186-4A9C-A6F0-1893658E573D}"/>
    <cellStyle name="Comma 2 2 2 2 9 2 2 3" xfId="31367" xr:uid="{54D4CB48-63FE-4EE9-95E9-70B4E663F2E8}"/>
    <cellStyle name="Comma 2 2 2 2 9 2 3" xfId="11147" xr:uid="{39EFB6F8-C75A-4723-B7A6-3567901662D3}"/>
    <cellStyle name="Comma 2 2 2 2 9 2 3 2" xfId="23279" xr:uid="{E4F2D200-BFA8-4DDA-8E2F-1AA71F855E3D}"/>
    <cellStyle name="Comma 2 2 2 2 9 2 3 2 2" xfId="47543" xr:uid="{CB7D3670-BBD5-4C3B-A24B-D9CA908D1563}"/>
    <cellStyle name="Comma 2 2 2 2 9 2 3 3" xfId="35411" xr:uid="{82164510-662B-43E7-83A2-F35EB02B50EB}"/>
    <cellStyle name="Comma 2 2 2 2 9 2 4" xfId="15191" xr:uid="{6F85F39E-5D74-40CF-9D9F-9B109D5CE142}"/>
    <cellStyle name="Comma 2 2 2 2 9 2 4 2" xfId="39455" xr:uid="{2F057AC4-AA57-446D-B5DB-5E7E00E88B4F}"/>
    <cellStyle name="Comma 2 2 2 2 9 2 5" xfId="27323" xr:uid="{09D2968A-C2E8-4B71-9CA5-B4F9F0FB93C7}"/>
    <cellStyle name="Comma 2 2 2 2 9 3" xfId="5081" xr:uid="{C2E04C0F-9C28-4934-AD97-2A948EF742D4}"/>
    <cellStyle name="Comma 2 2 2 2 9 3 2" xfId="17213" xr:uid="{41C54722-65E2-404F-AAB1-039BCB9EBAC4}"/>
    <cellStyle name="Comma 2 2 2 2 9 3 2 2" xfId="41477" xr:uid="{810D098E-14B1-4A22-A79B-EBA12C8CF38B}"/>
    <cellStyle name="Comma 2 2 2 2 9 3 3" xfId="29345" xr:uid="{18F0E261-C2F9-499C-B39E-858A485AA62A}"/>
    <cellStyle name="Comma 2 2 2 2 9 4" xfId="9125" xr:uid="{04E98131-1A3A-4DA8-9E9A-7562835D97B0}"/>
    <cellStyle name="Comma 2 2 2 2 9 4 2" xfId="21257" xr:uid="{4A6D74E9-7073-4CA2-B3D0-A97379C04881}"/>
    <cellStyle name="Comma 2 2 2 2 9 4 2 2" xfId="45521" xr:uid="{4BD20A9E-5A49-4D75-ADCF-113BCC5C6217}"/>
    <cellStyle name="Comma 2 2 2 2 9 4 3" xfId="33389" xr:uid="{81AE2F63-72ED-483A-A9B3-FA2762EBD589}"/>
    <cellStyle name="Comma 2 2 2 2 9 5" xfId="13169" xr:uid="{1F055907-FAC7-4AE0-8F8D-7AFDE2A48682}"/>
    <cellStyle name="Comma 2 2 2 2 9 5 2" xfId="37433" xr:uid="{DBFC8E74-729C-4353-BFA0-F1EB2F5A0F95}"/>
    <cellStyle name="Comma 2 2 2 2 9 6" xfId="25301" xr:uid="{41E927AA-FBE4-4948-92AB-CCDFF23C891E}"/>
    <cellStyle name="Comma 2 2 2 3" xfId="32" xr:uid="{81493CE4-840C-440E-BA5E-52D7FD87EA42}"/>
    <cellStyle name="Comma 2 2 2 3 10" xfId="4076" xr:uid="{DEA8CCA0-70BB-427D-99B2-12D56ABC144F}"/>
    <cellStyle name="Comma 2 2 2 3 10 2" xfId="16208" xr:uid="{4C0E34BD-0CC3-4188-8DC7-DB086656C351}"/>
    <cellStyle name="Comma 2 2 2 3 10 2 2" xfId="40472" xr:uid="{C441863D-DEC0-4EAF-A620-50710105E2FE}"/>
    <cellStyle name="Comma 2 2 2 3 10 3" xfId="28340" xr:uid="{7AE471D8-0808-443C-A909-3DE63D369DF9}"/>
    <cellStyle name="Comma 2 2 2 3 11" xfId="8120" xr:uid="{63E2FE0F-6C15-4B1B-BA17-5407DBF6F7FB}"/>
    <cellStyle name="Comma 2 2 2 3 11 2" xfId="20252" xr:uid="{1911EF0C-484E-4AD9-9F3D-1C843C381B77}"/>
    <cellStyle name="Comma 2 2 2 3 11 2 2" xfId="44516" xr:uid="{EF405F75-74DC-407A-8B20-F246FDF6976F}"/>
    <cellStyle name="Comma 2 2 2 3 11 3" xfId="32384" xr:uid="{0C086B44-C038-49F5-A4C9-92CBAB0C130E}"/>
    <cellStyle name="Comma 2 2 2 3 12" xfId="12164" xr:uid="{3FB18E92-6817-41EA-8256-F57E172D17AE}"/>
    <cellStyle name="Comma 2 2 2 3 12 2" xfId="36428" xr:uid="{73155A06-AB9E-4C64-8DB4-8839450180A5}"/>
    <cellStyle name="Comma 2 2 2 3 13" xfId="24296" xr:uid="{277EBF8E-3471-4308-961F-775CE2015DCA}"/>
    <cellStyle name="Comma 2 2 2 3 2" xfId="53" xr:uid="{01B43578-D669-4F91-A062-AC90321FCCF4}"/>
    <cellStyle name="Comma 2 2 2 3 2 10" xfId="12185" xr:uid="{5FF4A790-DE7C-4D5B-B579-0A56F024DEA6}"/>
    <cellStyle name="Comma 2 2 2 3 2 10 2" xfId="36449" xr:uid="{D47C9924-10C9-47BB-8AF7-C2CF4477720D}"/>
    <cellStyle name="Comma 2 2 2 3 2 11" xfId="24317" xr:uid="{579BAE69-19A0-4D59-BE8A-A768101D6D98}"/>
    <cellStyle name="Comma 2 2 2 3 2 2" xfId="116" xr:uid="{097A474B-553C-4E78-9AEF-1E962C0A7597}"/>
    <cellStyle name="Comma 2 2 2 3 2 2 10" xfId="24380" xr:uid="{6171363D-088C-459F-BFD6-40C2A0593156}"/>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2 2 2" xfId="44473" xr:uid="{228B0522-1811-4601-A77D-48590D841C70}"/>
    <cellStyle name="Comma 2 2 2 3 2 2 2 2 2 2 2 2 3" xfId="32341" xr:uid="{101ADD2C-4FB4-46DB-8966-D56D35424C71}"/>
    <cellStyle name="Comma 2 2 2 3 2 2 2 2 2 2 2 3" xfId="12121" xr:uid="{E721D283-2F61-465C-BBDC-D7338FBCABC0}"/>
    <cellStyle name="Comma 2 2 2 3 2 2 2 2 2 2 2 3 2" xfId="24253" xr:uid="{338025E6-876B-4F91-8660-2D6A2DDF10A2}"/>
    <cellStyle name="Comma 2 2 2 3 2 2 2 2 2 2 2 3 2 2" xfId="48517" xr:uid="{E3BA9187-56CC-431C-8BB9-CFCAABE8E038}"/>
    <cellStyle name="Comma 2 2 2 3 2 2 2 2 2 2 2 3 3" xfId="36385" xr:uid="{4EDE7FA7-C97D-4228-972F-BBC19D5E0B47}"/>
    <cellStyle name="Comma 2 2 2 3 2 2 2 2 2 2 2 4" xfId="16165" xr:uid="{49B9EDF1-C80F-4DCD-84F3-DEAB55BA0C50}"/>
    <cellStyle name="Comma 2 2 2 3 2 2 2 2 2 2 2 4 2" xfId="40429" xr:uid="{7110E034-05BA-408D-9CA9-C9AAAE461846}"/>
    <cellStyle name="Comma 2 2 2 3 2 2 2 2 2 2 2 5" xfId="28297" xr:uid="{124B11E9-E735-4217-A9EC-617D47E0E0F4}"/>
    <cellStyle name="Comma 2 2 2 3 2 2 2 2 2 2 3" xfId="6055" xr:uid="{F5E2B1A5-334F-4E61-B8E4-CAC126A845EB}"/>
    <cellStyle name="Comma 2 2 2 3 2 2 2 2 2 2 3 2" xfId="18187" xr:uid="{ABB51A37-750E-4801-B4C4-8EAE12AAFC79}"/>
    <cellStyle name="Comma 2 2 2 3 2 2 2 2 2 2 3 2 2" xfId="42451" xr:uid="{58B3759A-D55E-45B0-9615-05515453EC6A}"/>
    <cellStyle name="Comma 2 2 2 3 2 2 2 2 2 2 3 3" xfId="30319" xr:uid="{4D7766E5-B1FD-41AF-B161-2652DCE525CB}"/>
    <cellStyle name="Comma 2 2 2 3 2 2 2 2 2 2 4" xfId="10099" xr:uid="{F8CE7095-8A53-4335-B7E2-DC3E38D45ADD}"/>
    <cellStyle name="Comma 2 2 2 3 2 2 2 2 2 2 4 2" xfId="22231" xr:uid="{EDB3C668-A906-41EE-A3ED-0C3B9C31D6CD}"/>
    <cellStyle name="Comma 2 2 2 3 2 2 2 2 2 2 4 2 2" xfId="46495" xr:uid="{D1B6EAE1-FB4C-4729-8980-F104352F19E2}"/>
    <cellStyle name="Comma 2 2 2 3 2 2 2 2 2 2 4 3" xfId="34363" xr:uid="{58AAA731-A6EE-4BB4-BB87-C701D3AC8D58}"/>
    <cellStyle name="Comma 2 2 2 3 2 2 2 2 2 2 5" xfId="14143" xr:uid="{91E61E41-D3A8-48AE-BF82-650EAFCB6006}"/>
    <cellStyle name="Comma 2 2 2 3 2 2 2 2 2 2 5 2" xfId="38407" xr:uid="{1AEFE90E-5C9F-401C-B0E6-8FE44A96DB0F}"/>
    <cellStyle name="Comma 2 2 2 3 2 2 2 2 2 2 6" xfId="26275" xr:uid="{0E8EBA49-AA63-4D9D-A986-5745B7C3BB7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2 2 2" xfId="43462" xr:uid="{C2AA5BF1-6F9B-48B0-9E8F-EEB78C0075A4}"/>
    <cellStyle name="Comma 2 2 2 3 2 2 2 2 2 3 2 3" xfId="31330" xr:uid="{8F3240D0-B498-4414-BE04-0CE8526C566E}"/>
    <cellStyle name="Comma 2 2 2 3 2 2 2 2 2 3 3" xfId="11110" xr:uid="{836B6735-0ECC-4E98-9436-38DA52D1B8A8}"/>
    <cellStyle name="Comma 2 2 2 3 2 2 2 2 2 3 3 2" xfId="23242" xr:uid="{11266C7B-C687-4D12-9784-E27717EAD2E9}"/>
    <cellStyle name="Comma 2 2 2 3 2 2 2 2 2 3 3 2 2" xfId="47506" xr:uid="{8925FB12-F59C-4513-A13A-30B06F5E47D0}"/>
    <cellStyle name="Comma 2 2 2 3 2 2 2 2 2 3 3 3" xfId="35374" xr:uid="{292867DA-8BCF-4B74-95CA-610A90C7A8C5}"/>
    <cellStyle name="Comma 2 2 2 3 2 2 2 2 2 3 4" xfId="15154" xr:uid="{47DF7194-F544-4EDF-A6AD-2F94026AEDA1}"/>
    <cellStyle name="Comma 2 2 2 3 2 2 2 2 2 3 4 2" xfId="39418" xr:uid="{4FDA721D-C4F3-44AF-8EE0-998042BAC403}"/>
    <cellStyle name="Comma 2 2 2 3 2 2 2 2 2 3 5" xfId="27286" xr:uid="{2AC63A71-DC7B-4085-83F2-69018A634CF7}"/>
    <cellStyle name="Comma 2 2 2 3 2 2 2 2 2 4" xfId="5044" xr:uid="{A4887FEF-F534-4206-9D74-81470ABB826F}"/>
    <cellStyle name="Comma 2 2 2 3 2 2 2 2 2 4 2" xfId="17176" xr:uid="{878D4D5A-23DB-491A-A75B-38844E38851F}"/>
    <cellStyle name="Comma 2 2 2 3 2 2 2 2 2 4 2 2" xfId="41440" xr:uid="{C2FE5A3B-63D5-47ED-9CFB-7C786E4D3DEE}"/>
    <cellStyle name="Comma 2 2 2 3 2 2 2 2 2 4 3" xfId="29308" xr:uid="{461AE6CA-9514-4A18-A83A-A975F66598D2}"/>
    <cellStyle name="Comma 2 2 2 3 2 2 2 2 2 5" xfId="9088" xr:uid="{2BA4AE98-8DB2-4855-9EDB-55340A03E281}"/>
    <cellStyle name="Comma 2 2 2 3 2 2 2 2 2 5 2" xfId="21220" xr:uid="{F7BB2D2A-1902-4BE6-A07B-C7C459F73657}"/>
    <cellStyle name="Comma 2 2 2 3 2 2 2 2 2 5 2 2" xfId="45484" xr:uid="{60EB62D4-4EDD-400F-B7DF-952A884F141D}"/>
    <cellStyle name="Comma 2 2 2 3 2 2 2 2 2 5 3" xfId="33352" xr:uid="{6F90B50F-A653-4E7D-A28F-F9A8E65F0143}"/>
    <cellStyle name="Comma 2 2 2 3 2 2 2 2 2 6" xfId="13132" xr:uid="{A4960F06-4C9F-44BA-BA9E-73F463E22060}"/>
    <cellStyle name="Comma 2 2 2 3 2 2 2 2 2 6 2" xfId="37396" xr:uid="{7B738A37-84A7-4A15-B873-63646CB489DA}"/>
    <cellStyle name="Comma 2 2 2 3 2 2 2 2 2 7" xfId="25264" xr:uid="{DA75C8B5-FDC4-4042-BC77-A1857EA29E28}"/>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2 2 2" xfId="43968" xr:uid="{006B2D41-F8E0-4048-B9E5-951A2F42319D}"/>
    <cellStyle name="Comma 2 2 2 3 2 2 2 2 3 2 2 3" xfId="31836" xr:uid="{DB032738-896D-4946-8BFA-CF05F169A228}"/>
    <cellStyle name="Comma 2 2 2 3 2 2 2 2 3 2 3" xfId="11616" xr:uid="{5E98577C-EBAC-4ED3-B4F8-CFAFB2E7FB76}"/>
    <cellStyle name="Comma 2 2 2 3 2 2 2 2 3 2 3 2" xfId="23748" xr:uid="{E37DE630-8617-40EA-8530-F3F3B66429D2}"/>
    <cellStyle name="Comma 2 2 2 3 2 2 2 2 3 2 3 2 2" xfId="48012" xr:uid="{5360FE1C-2C61-47C7-A919-6C5B37CE1523}"/>
    <cellStyle name="Comma 2 2 2 3 2 2 2 2 3 2 3 3" xfId="35880" xr:uid="{7CDDB7F2-F5CF-4FD6-AEE1-E0470ABF8F12}"/>
    <cellStyle name="Comma 2 2 2 3 2 2 2 2 3 2 4" xfId="15660" xr:uid="{8BB1ABC0-45CB-4B9D-A726-1EED4AB18D03}"/>
    <cellStyle name="Comma 2 2 2 3 2 2 2 2 3 2 4 2" xfId="39924" xr:uid="{84E9822C-3927-4248-BFA8-5649344F6EF2}"/>
    <cellStyle name="Comma 2 2 2 3 2 2 2 2 3 2 5" xfId="27792" xr:uid="{58477CE8-BB79-4E69-9908-59A5EF1908B6}"/>
    <cellStyle name="Comma 2 2 2 3 2 2 2 2 3 3" xfId="5550" xr:uid="{87E06E50-2785-4B43-A31B-ADA032E93803}"/>
    <cellStyle name="Comma 2 2 2 3 2 2 2 2 3 3 2" xfId="17682" xr:uid="{0F94B0CD-7970-4D71-86E3-D6B652A3C344}"/>
    <cellStyle name="Comma 2 2 2 3 2 2 2 2 3 3 2 2" xfId="41946" xr:uid="{B68B9721-16A7-4266-8133-914B49C13428}"/>
    <cellStyle name="Comma 2 2 2 3 2 2 2 2 3 3 3" xfId="29814" xr:uid="{443A46ED-8962-42B3-A006-7B24F91F4CE6}"/>
    <cellStyle name="Comma 2 2 2 3 2 2 2 2 3 4" xfId="9594" xr:uid="{82051591-8EB2-42CB-80CD-CBC6DD5E9D66}"/>
    <cellStyle name="Comma 2 2 2 3 2 2 2 2 3 4 2" xfId="21726" xr:uid="{81DEEDD3-9DA3-4B42-87B6-CB1D5754E417}"/>
    <cellStyle name="Comma 2 2 2 3 2 2 2 2 3 4 2 2" xfId="45990" xr:uid="{DE236633-1340-4261-A872-A242BBFC932C}"/>
    <cellStyle name="Comma 2 2 2 3 2 2 2 2 3 4 3" xfId="33858" xr:uid="{3CE50D97-52BF-41F6-A1C2-1B2B4AC8340C}"/>
    <cellStyle name="Comma 2 2 2 3 2 2 2 2 3 5" xfId="13638" xr:uid="{BA7D6C00-5A0F-4718-B0E4-41B4C22A8EF9}"/>
    <cellStyle name="Comma 2 2 2 3 2 2 2 2 3 5 2" xfId="37902" xr:uid="{096E6270-4B16-4CF6-AEFD-BD5CFAAE809E}"/>
    <cellStyle name="Comma 2 2 2 3 2 2 2 2 3 6" xfId="25770" xr:uid="{0172CBDE-F880-4E37-8FCB-8BB6FD8BC922}"/>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2 2 2" xfId="42957" xr:uid="{38E239D5-659C-42E7-98DB-9762A0379CBC}"/>
    <cellStyle name="Comma 2 2 2 3 2 2 2 2 4 2 3" xfId="30825" xr:uid="{BAFAD486-4D6E-43C9-A926-26F468D2786D}"/>
    <cellStyle name="Comma 2 2 2 3 2 2 2 2 4 3" xfId="10605" xr:uid="{254C96D9-175A-4638-9218-1A6D45A2F431}"/>
    <cellStyle name="Comma 2 2 2 3 2 2 2 2 4 3 2" xfId="22737" xr:uid="{18AEF0EE-A76A-459E-81EC-5B98C07B0724}"/>
    <cellStyle name="Comma 2 2 2 3 2 2 2 2 4 3 2 2" xfId="47001" xr:uid="{AD3FD2AB-BA73-4868-8F76-7A69988CD29E}"/>
    <cellStyle name="Comma 2 2 2 3 2 2 2 2 4 3 3" xfId="34869" xr:uid="{2430FD5D-BCDE-4C35-9EDF-7DCECD05954E}"/>
    <cellStyle name="Comma 2 2 2 3 2 2 2 2 4 4" xfId="14649" xr:uid="{8CFC3B28-6E4C-4C4B-8FB3-D9BFD59EC675}"/>
    <cellStyle name="Comma 2 2 2 3 2 2 2 2 4 4 2" xfId="38913" xr:uid="{9C574C2A-599E-459D-90C9-BA2AF7AE4B4D}"/>
    <cellStyle name="Comma 2 2 2 3 2 2 2 2 4 5" xfId="26781" xr:uid="{A5072469-2927-41E0-8059-E2C9A02AACC8}"/>
    <cellStyle name="Comma 2 2 2 3 2 2 2 2 5" xfId="4539" xr:uid="{C004B4AE-35B4-4AEC-81CF-DF6782F64EC7}"/>
    <cellStyle name="Comma 2 2 2 3 2 2 2 2 5 2" xfId="16671" xr:uid="{8D5103DD-139D-4692-8100-CFFF4B336297}"/>
    <cellStyle name="Comma 2 2 2 3 2 2 2 2 5 2 2" xfId="40935" xr:uid="{6986C1C2-1575-4465-9876-2E82BD9A6831}"/>
    <cellStyle name="Comma 2 2 2 3 2 2 2 2 5 3" xfId="28803" xr:uid="{4C08A30B-C553-49DD-832D-2D4C3943352E}"/>
    <cellStyle name="Comma 2 2 2 3 2 2 2 2 6" xfId="8583" xr:uid="{6727A815-E7EC-40BF-8F55-7F8D34FABE21}"/>
    <cellStyle name="Comma 2 2 2 3 2 2 2 2 6 2" xfId="20715" xr:uid="{BAA37BD4-5791-4CB6-A7F9-BA57471E0AE4}"/>
    <cellStyle name="Comma 2 2 2 3 2 2 2 2 6 2 2" xfId="44979" xr:uid="{33B2C573-5A84-49CA-871B-3EA4DBEF7743}"/>
    <cellStyle name="Comma 2 2 2 3 2 2 2 2 6 3" xfId="32847" xr:uid="{DAC2AD7D-72EA-4D39-B473-013BD4212F44}"/>
    <cellStyle name="Comma 2 2 2 3 2 2 2 2 7" xfId="12627" xr:uid="{5FFC231F-1712-4F9B-9423-FCB260371AB7}"/>
    <cellStyle name="Comma 2 2 2 3 2 2 2 2 7 2" xfId="36891" xr:uid="{1CFE5CE9-48DE-4B70-8ECA-D22BC81EDFB1}"/>
    <cellStyle name="Comma 2 2 2 3 2 2 2 2 8" xfId="24759" xr:uid="{2B08A4ED-C7FA-4003-A4E1-506ED740D434}"/>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2 2 2" xfId="44220" xr:uid="{743959F5-ED27-40E5-9823-8EB4D6AC9A83}"/>
    <cellStyle name="Comma 2 2 2 3 2 2 2 3 2 2 2 3" xfId="32088" xr:uid="{36D1B72A-E1FC-4160-9660-95EC74E19509}"/>
    <cellStyle name="Comma 2 2 2 3 2 2 2 3 2 2 3" xfId="11868" xr:uid="{81098758-1892-4927-9108-AD4743282777}"/>
    <cellStyle name="Comma 2 2 2 3 2 2 2 3 2 2 3 2" xfId="24000" xr:uid="{2E0E5C2E-24DE-4BEE-BA88-A916895B11F3}"/>
    <cellStyle name="Comma 2 2 2 3 2 2 2 3 2 2 3 2 2" xfId="48264" xr:uid="{6F512DC4-30FE-4C08-8F9B-58BFCB7F6B4F}"/>
    <cellStyle name="Comma 2 2 2 3 2 2 2 3 2 2 3 3" xfId="36132" xr:uid="{D78DC56C-F18A-4D3D-B32D-1697D8E809C5}"/>
    <cellStyle name="Comma 2 2 2 3 2 2 2 3 2 2 4" xfId="15912" xr:uid="{80D3FF79-B49B-4AA9-B966-BD9F2C205C3B}"/>
    <cellStyle name="Comma 2 2 2 3 2 2 2 3 2 2 4 2" xfId="40176" xr:uid="{DA6AD1D8-8B77-463C-8D2C-331209AFB796}"/>
    <cellStyle name="Comma 2 2 2 3 2 2 2 3 2 2 5" xfId="28044" xr:uid="{ECA5DA35-420C-402C-BAEC-5714B9E6FAD6}"/>
    <cellStyle name="Comma 2 2 2 3 2 2 2 3 2 3" xfId="5802" xr:uid="{A501A4F8-0023-4900-B9A9-C2DD9617A9F5}"/>
    <cellStyle name="Comma 2 2 2 3 2 2 2 3 2 3 2" xfId="17934" xr:uid="{B16F9CFB-F0AF-41EF-9DF4-1B2E2FBFFCFF}"/>
    <cellStyle name="Comma 2 2 2 3 2 2 2 3 2 3 2 2" xfId="42198" xr:uid="{62622F72-EE8C-47FA-9932-683AA84224B8}"/>
    <cellStyle name="Comma 2 2 2 3 2 2 2 3 2 3 3" xfId="30066" xr:uid="{20E55EBE-5AC0-4D5B-88A7-743BCD1DC502}"/>
    <cellStyle name="Comma 2 2 2 3 2 2 2 3 2 4" xfId="9846" xr:uid="{7725B987-BFA3-4525-89C0-160C888A7BFD}"/>
    <cellStyle name="Comma 2 2 2 3 2 2 2 3 2 4 2" xfId="21978" xr:uid="{59FA7CD5-FF07-4E2F-924F-8DEDF3CEC70E}"/>
    <cellStyle name="Comma 2 2 2 3 2 2 2 3 2 4 2 2" xfId="46242" xr:uid="{3ECAC2B0-D2E3-4D71-8B1B-AD11D7406DBE}"/>
    <cellStyle name="Comma 2 2 2 3 2 2 2 3 2 4 3" xfId="34110" xr:uid="{BC1CE73E-1914-4334-A74B-B207DF45714C}"/>
    <cellStyle name="Comma 2 2 2 3 2 2 2 3 2 5" xfId="13890" xr:uid="{4AE075F7-E7AA-4D80-AB26-30D9023C56CD}"/>
    <cellStyle name="Comma 2 2 2 3 2 2 2 3 2 5 2" xfId="38154" xr:uid="{471382CF-483A-40D3-9278-62BF9FA6FEEC}"/>
    <cellStyle name="Comma 2 2 2 3 2 2 2 3 2 6" xfId="26022" xr:uid="{9135F359-0736-4C4B-8E90-2E9148A5D4A1}"/>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2 2 2" xfId="43209" xr:uid="{1036C16E-1D49-473B-88C6-A78BA5269876}"/>
    <cellStyle name="Comma 2 2 2 3 2 2 2 3 3 2 3" xfId="31077" xr:uid="{13B3113D-5D24-4401-8DA2-E6B496BB66D6}"/>
    <cellStyle name="Comma 2 2 2 3 2 2 2 3 3 3" xfId="10857" xr:uid="{7EB160AC-DDBD-4F66-95CF-0B2206799623}"/>
    <cellStyle name="Comma 2 2 2 3 2 2 2 3 3 3 2" xfId="22989" xr:uid="{86DDFE86-C215-4B8C-9A8E-1B1540929906}"/>
    <cellStyle name="Comma 2 2 2 3 2 2 2 3 3 3 2 2" xfId="47253" xr:uid="{900BD035-1292-4BD2-AAA6-75392D2FAF6A}"/>
    <cellStyle name="Comma 2 2 2 3 2 2 2 3 3 3 3" xfId="35121" xr:uid="{B363C6EC-D6B9-4FBC-A3F1-5007404D4609}"/>
    <cellStyle name="Comma 2 2 2 3 2 2 2 3 3 4" xfId="14901" xr:uid="{9A8450BC-27B0-4A0D-A758-1E7B08B91ED8}"/>
    <cellStyle name="Comma 2 2 2 3 2 2 2 3 3 4 2" xfId="39165" xr:uid="{278424B5-968A-406F-ADC7-546FD1AA09E6}"/>
    <cellStyle name="Comma 2 2 2 3 2 2 2 3 3 5" xfId="27033" xr:uid="{F0F4EA52-10E6-4D5E-B88D-6F6BB43553C6}"/>
    <cellStyle name="Comma 2 2 2 3 2 2 2 3 4" xfId="4791" xr:uid="{B969427B-528A-42A8-9B26-9E94DFAB2CE3}"/>
    <cellStyle name="Comma 2 2 2 3 2 2 2 3 4 2" xfId="16923" xr:uid="{EE589B91-B933-4DA8-8478-2D0FB02CE1CE}"/>
    <cellStyle name="Comma 2 2 2 3 2 2 2 3 4 2 2" xfId="41187" xr:uid="{43742734-B43D-4B69-9E84-68EE33B0FBF4}"/>
    <cellStyle name="Comma 2 2 2 3 2 2 2 3 4 3" xfId="29055" xr:uid="{B113F855-9C5E-4A13-A163-30BEE42D1593}"/>
    <cellStyle name="Comma 2 2 2 3 2 2 2 3 5" xfId="8835" xr:uid="{1CF19D15-B673-4DED-9FC8-2A1DA7113736}"/>
    <cellStyle name="Comma 2 2 2 3 2 2 2 3 5 2" xfId="20967" xr:uid="{429D50BF-BEAF-4B4A-8D2D-90771903112A}"/>
    <cellStyle name="Comma 2 2 2 3 2 2 2 3 5 2 2" xfId="45231" xr:uid="{9467A05A-0F0F-4279-9BA5-7532F55C69D3}"/>
    <cellStyle name="Comma 2 2 2 3 2 2 2 3 5 3" xfId="33099" xr:uid="{0250C466-B994-47B0-AC56-0D4E751685F2}"/>
    <cellStyle name="Comma 2 2 2 3 2 2 2 3 6" xfId="12879" xr:uid="{9A2489CC-A6B7-4FEC-A7DD-C3ACB967FBA1}"/>
    <cellStyle name="Comma 2 2 2 3 2 2 2 3 6 2" xfId="37143" xr:uid="{A4E1D056-CA65-42FE-8A55-EFBA4E377494}"/>
    <cellStyle name="Comma 2 2 2 3 2 2 2 3 7" xfId="25011" xr:uid="{76334DAD-59E6-461E-A85B-15D4ED1F6AE4}"/>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2 2 2" xfId="43715" xr:uid="{AE5BC301-CD23-48F4-B9D6-82C33B2EEC6C}"/>
    <cellStyle name="Comma 2 2 2 3 2 2 2 4 2 2 3" xfId="31583" xr:uid="{BF947903-FDD8-424A-BC4C-A0547D956FE1}"/>
    <cellStyle name="Comma 2 2 2 3 2 2 2 4 2 3" xfId="11363" xr:uid="{04C1C72D-8343-4B75-8B13-E873643D344E}"/>
    <cellStyle name="Comma 2 2 2 3 2 2 2 4 2 3 2" xfId="23495" xr:uid="{83938BAF-4935-4CAD-813A-AED1BE3626E2}"/>
    <cellStyle name="Comma 2 2 2 3 2 2 2 4 2 3 2 2" xfId="47759" xr:uid="{E94AA4C0-5512-4CBA-89B8-FB77ED64B94D}"/>
    <cellStyle name="Comma 2 2 2 3 2 2 2 4 2 3 3" xfId="35627" xr:uid="{9629BA5C-F81B-4565-A609-F67A741D2AA1}"/>
    <cellStyle name="Comma 2 2 2 3 2 2 2 4 2 4" xfId="15407" xr:uid="{2F09D05E-863A-4280-8B80-B7B8612FA9EA}"/>
    <cellStyle name="Comma 2 2 2 3 2 2 2 4 2 4 2" xfId="39671" xr:uid="{0E1EAF0C-6BB9-4588-855A-EB4AEF691C18}"/>
    <cellStyle name="Comma 2 2 2 3 2 2 2 4 2 5" xfId="27539" xr:uid="{E6ABFCAD-6770-478C-9AB4-0BFA8D3E16FB}"/>
    <cellStyle name="Comma 2 2 2 3 2 2 2 4 3" xfId="5297" xr:uid="{8AF4DB54-3857-42E0-B1C5-31CD1ED711C5}"/>
    <cellStyle name="Comma 2 2 2 3 2 2 2 4 3 2" xfId="17429" xr:uid="{447E4378-74C8-4369-8848-8F85BEB68CE1}"/>
    <cellStyle name="Comma 2 2 2 3 2 2 2 4 3 2 2" xfId="41693" xr:uid="{C4327439-D86D-4D06-998A-C62B1404319D}"/>
    <cellStyle name="Comma 2 2 2 3 2 2 2 4 3 3" xfId="29561" xr:uid="{BE79110D-B067-41E2-9DA2-3E6989EA4C59}"/>
    <cellStyle name="Comma 2 2 2 3 2 2 2 4 4" xfId="9341" xr:uid="{92161E7C-540E-4A8B-914B-E950C6D6898B}"/>
    <cellStyle name="Comma 2 2 2 3 2 2 2 4 4 2" xfId="21473" xr:uid="{F1870CA6-E7C6-42AF-B47A-6F613C40E8C8}"/>
    <cellStyle name="Comma 2 2 2 3 2 2 2 4 4 2 2" xfId="45737" xr:uid="{D5D6D796-0AB9-4373-86D4-1DB7A44E0860}"/>
    <cellStyle name="Comma 2 2 2 3 2 2 2 4 4 3" xfId="33605" xr:uid="{975A7982-2140-4926-BC37-0B69DD1894E0}"/>
    <cellStyle name="Comma 2 2 2 3 2 2 2 4 5" xfId="13385" xr:uid="{59E7EB77-25F1-4330-BE1C-634E3C6D405C}"/>
    <cellStyle name="Comma 2 2 2 3 2 2 2 4 5 2" xfId="37649" xr:uid="{2AC0EFDC-5D5C-4B05-B81A-EEEDCBBAFE12}"/>
    <cellStyle name="Comma 2 2 2 3 2 2 2 4 6" xfId="25517" xr:uid="{681B0DD7-AE36-4E04-899F-074C8ABA0E16}"/>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2 2 2" xfId="42704" xr:uid="{A25AAF7C-15C8-4ABC-A342-35CA29C35D8B}"/>
    <cellStyle name="Comma 2 2 2 3 2 2 2 5 2 3" xfId="30572" xr:uid="{CC48911D-CB01-4539-B826-87BDEAE9997B}"/>
    <cellStyle name="Comma 2 2 2 3 2 2 2 5 3" xfId="10352" xr:uid="{170AD4D6-52EB-40A6-82A1-19410288B1E8}"/>
    <cellStyle name="Comma 2 2 2 3 2 2 2 5 3 2" xfId="22484" xr:uid="{05124BB8-9C64-406D-A1B4-07815FEC38FD}"/>
    <cellStyle name="Comma 2 2 2 3 2 2 2 5 3 2 2" xfId="46748" xr:uid="{599C19A5-2A95-4013-A1E8-608314CAF8D8}"/>
    <cellStyle name="Comma 2 2 2 3 2 2 2 5 3 3" xfId="34616" xr:uid="{A3438513-5980-407E-AD77-69FA81DC4277}"/>
    <cellStyle name="Comma 2 2 2 3 2 2 2 5 4" xfId="14396" xr:uid="{E7512EFB-5C14-4E3E-BFAB-8E2A9E4E2936}"/>
    <cellStyle name="Comma 2 2 2 3 2 2 2 5 4 2" xfId="38660" xr:uid="{FB81CAC7-ED32-4F0D-B467-BAC48EC6B095}"/>
    <cellStyle name="Comma 2 2 2 3 2 2 2 5 5" xfId="26528" xr:uid="{F13F9445-F3EF-41F7-AA43-71B664300C76}"/>
    <cellStyle name="Comma 2 2 2 3 2 2 2 6" xfId="4286" xr:uid="{B8960FAD-498B-4A0A-94CD-0B5DB4B2F472}"/>
    <cellStyle name="Comma 2 2 2 3 2 2 2 6 2" xfId="16418" xr:uid="{9E7CBC1C-0DF6-4FBD-B359-959C8337F254}"/>
    <cellStyle name="Comma 2 2 2 3 2 2 2 6 2 2" xfId="40682" xr:uid="{68B0436B-86BE-450E-BBB2-3B209A1A28A8}"/>
    <cellStyle name="Comma 2 2 2 3 2 2 2 6 3" xfId="28550" xr:uid="{7202EF10-0536-4ADE-8AC9-89A55DF7A6E2}"/>
    <cellStyle name="Comma 2 2 2 3 2 2 2 7" xfId="8330" xr:uid="{7DA5203C-3FF8-41DA-AB61-9F9537CA187C}"/>
    <cellStyle name="Comma 2 2 2 3 2 2 2 7 2" xfId="20462" xr:uid="{C679B9FB-8BF2-4B97-A789-C2CA4B6EBEF3}"/>
    <cellStyle name="Comma 2 2 2 3 2 2 2 7 2 2" xfId="44726" xr:uid="{1BD68022-E78E-47D4-88CE-33E354958444}"/>
    <cellStyle name="Comma 2 2 2 3 2 2 2 7 3" xfId="32594" xr:uid="{DE3937CF-9D60-4C59-8769-18CD18496972}"/>
    <cellStyle name="Comma 2 2 2 3 2 2 2 8" xfId="12374" xr:uid="{43EBDC4E-067A-483C-A103-FE0EF2C6DF17}"/>
    <cellStyle name="Comma 2 2 2 3 2 2 2 8 2" xfId="36638" xr:uid="{A441132C-FFF4-4C9F-8D83-398D29FF0896}"/>
    <cellStyle name="Comma 2 2 2 3 2 2 2 9" xfId="24506" xr:uid="{02AC2A3E-DB56-4A2F-908A-686CEB50D54B}"/>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2 2 2" xfId="44347" xr:uid="{120A4EDE-190E-464F-9D10-5D7882B31285}"/>
    <cellStyle name="Comma 2 2 2 3 2 2 3 2 2 2 2 3" xfId="32215" xr:uid="{FDC18A9C-83C0-44CC-AC40-FEA0C7A06208}"/>
    <cellStyle name="Comma 2 2 2 3 2 2 3 2 2 2 3" xfId="11995" xr:uid="{997F2A3A-97F9-4DC1-A0B3-66A900FE6B2C}"/>
    <cellStyle name="Comma 2 2 2 3 2 2 3 2 2 2 3 2" xfId="24127" xr:uid="{B44FEBCE-DE9C-4D1E-9D2A-319957F25492}"/>
    <cellStyle name="Comma 2 2 2 3 2 2 3 2 2 2 3 2 2" xfId="48391" xr:uid="{13AC4C50-9B4F-4B66-A206-75CCE15BD216}"/>
    <cellStyle name="Comma 2 2 2 3 2 2 3 2 2 2 3 3" xfId="36259" xr:uid="{D72C2D26-F65D-4AA1-8F5D-9B7D2FC01698}"/>
    <cellStyle name="Comma 2 2 2 3 2 2 3 2 2 2 4" xfId="16039" xr:uid="{8A5E4666-6B9C-43BA-83EE-869CD84E2CA2}"/>
    <cellStyle name="Comma 2 2 2 3 2 2 3 2 2 2 4 2" xfId="40303" xr:uid="{6C6EEB09-329E-461F-B1EE-962868C484E6}"/>
    <cellStyle name="Comma 2 2 2 3 2 2 3 2 2 2 5" xfId="28171" xr:uid="{07656851-CD03-4D01-8597-2542C80E3BD4}"/>
    <cellStyle name="Comma 2 2 2 3 2 2 3 2 2 3" xfId="5929" xr:uid="{E8F49E21-75B7-44F0-818E-3C25630D68DA}"/>
    <cellStyle name="Comma 2 2 2 3 2 2 3 2 2 3 2" xfId="18061" xr:uid="{89B08C45-2774-4DE5-ABDA-A0BBB1B3FF7B}"/>
    <cellStyle name="Comma 2 2 2 3 2 2 3 2 2 3 2 2" xfId="42325" xr:uid="{DA741F19-01FE-478B-87B1-7D771E0103B2}"/>
    <cellStyle name="Comma 2 2 2 3 2 2 3 2 2 3 3" xfId="30193" xr:uid="{7153EAC7-7450-41BE-857E-17E9E937E15E}"/>
    <cellStyle name="Comma 2 2 2 3 2 2 3 2 2 4" xfId="9973" xr:uid="{B8BCC0DC-28CF-4EB8-A73E-CF98F09ED6C1}"/>
    <cellStyle name="Comma 2 2 2 3 2 2 3 2 2 4 2" xfId="22105" xr:uid="{90CABBFC-A83A-4AB8-B880-E4DE4720893F}"/>
    <cellStyle name="Comma 2 2 2 3 2 2 3 2 2 4 2 2" xfId="46369" xr:uid="{71EF9124-925A-443B-8DB9-15AF4A990BAE}"/>
    <cellStyle name="Comma 2 2 2 3 2 2 3 2 2 4 3" xfId="34237" xr:uid="{A2B394D6-0110-4133-9C2C-B01C42F8298F}"/>
    <cellStyle name="Comma 2 2 2 3 2 2 3 2 2 5" xfId="14017" xr:uid="{E4AF8120-6BB9-4A06-B148-727614B7F068}"/>
    <cellStyle name="Comma 2 2 2 3 2 2 3 2 2 5 2" xfId="38281" xr:uid="{4795C2BB-F9AA-4900-B612-83434B404D2B}"/>
    <cellStyle name="Comma 2 2 2 3 2 2 3 2 2 6" xfId="26149" xr:uid="{A3BC18E6-A5B6-4AA1-B11C-B8035DF0B090}"/>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2 2 2" xfId="43336" xr:uid="{BD41102E-D2FC-4798-B1F2-BDB0083800FA}"/>
    <cellStyle name="Comma 2 2 2 3 2 2 3 2 3 2 3" xfId="31204" xr:uid="{A9E1BA41-3C1B-43C2-8900-85C625CE29D0}"/>
    <cellStyle name="Comma 2 2 2 3 2 2 3 2 3 3" xfId="10984" xr:uid="{021EBA2A-99B7-4EF4-9585-A738E73A4A3E}"/>
    <cellStyle name="Comma 2 2 2 3 2 2 3 2 3 3 2" xfId="23116" xr:uid="{69622B97-9784-483D-98F9-4AF7DA2E04C8}"/>
    <cellStyle name="Comma 2 2 2 3 2 2 3 2 3 3 2 2" xfId="47380" xr:uid="{2004CF5B-B901-4354-B608-B627E05891F1}"/>
    <cellStyle name="Comma 2 2 2 3 2 2 3 2 3 3 3" xfId="35248" xr:uid="{5898D8BC-6FA9-4ABC-A273-CD6AEADB4BF8}"/>
    <cellStyle name="Comma 2 2 2 3 2 2 3 2 3 4" xfId="15028" xr:uid="{DDE61CD6-697A-4DDB-8D0C-16C975E8ACA6}"/>
    <cellStyle name="Comma 2 2 2 3 2 2 3 2 3 4 2" xfId="39292" xr:uid="{76CE2E81-B08B-4C8C-9112-3501DE46EFE8}"/>
    <cellStyle name="Comma 2 2 2 3 2 2 3 2 3 5" xfId="27160" xr:uid="{29A13038-0679-4355-9403-301BBFB97AD6}"/>
    <cellStyle name="Comma 2 2 2 3 2 2 3 2 4" xfId="4918" xr:uid="{DC8034BB-E786-4F01-A61F-EE7FE7EB561F}"/>
    <cellStyle name="Comma 2 2 2 3 2 2 3 2 4 2" xfId="17050" xr:uid="{69226EC4-5818-48A1-867E-22D8E7BF6236}"/>
    <cellStyle name="Comma 2 2 2 3 2 2 3 2 4 2 2" xfId="41314" xr:uid="{55A3C3A5-A941-4AAE-AE95-3D4BB25145C2}"/>
    <cellStyle name="Comma 2 2 2 3 2 2 3 2 4 3" xfId="29182" xr:uid="{BFBEC124-431F-4A35-9795-46701E5CEE7E}"/>
    <cellStyle name="Comma 2 2 2 3 2 2 3 2 5" xfId="8962" xr:uid="{64A8FA87-C5C6-4846-B6EF-52A2C77094F7}"/>
    <cellStyle name="Comma 2 2 2 3 2 2 3 2 5 2" xfId="21094" xr:uid="{C07B6088-C66D-43D3-A6DD-DCE6687A4DE7}"/>
    <cellStyle name="Comma 2 2 2 3 2 2 3 2 5 2 2" xfId="45358" xr:uid="{D1862592-4E8F-4C33-9111-8C8B76E98A69}"/>
    <cellStyle name="Comma 2 2 2 3 2 2 3 2 5 3" xfId="33226" xr:uid="{3BFEF890-A406-4187-9453-335D5757DDCB}"/>
    <cellStyle name="Comma 2 2 2 3 2 2 3 2 6" xfId="13006" xr:uid="{5F0FA578-C234-4F61-957E-C2C9CA3B8781}"/>
    <cellStyle name="Comma 2 2 2 3 2 2 3 2 6 2" xfId="37270" xr:uid="{EBB1F994-6753-4EB1-BB63-19C99D36FB90}"/>
    <cellStyle name="Comma 2 2 2 3 2 2 3 2 7" xfId="25138" xr:uid="{4484DD5B-D667-48ED-85F1-B17BA48B1DBC}"/>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2 2 2" xfId="43842" xr:uid="{28379F9A-2665-4E9F-AAB3-B223DD32DFDA}"/>
    <cellStyle name="Comma 2 2 2 3 2 2 3 3 2 2 3" xfId="31710" xr:uid="{E47C2EFA-B70A-4366-A3F4-ADBB4345BCA7}"/>
    <cellStyle name="Comma 2 2 2 3 2 2 3 3 2 3" xfId="11490" xr:uid="{431981F2-C1B9-432F-9C22-DA5CA073FDDC}"/>
    <cellStyle name="Comma 2 2 2 3 2 2 3 3 2 3 2" xfId="23622" xr:uid="{71AEFFA5-1413-4BAC-B32E-82B57A24081C}"/>
    <cellStyle name="Comma 2 2 2 3 2 2 3 3 2 3 2 2" xfId="47886" xr:uid="{660BF87A-286C-47EE-BBD6-FB15A30F960E}"/>
    <cellStyle name="Comma 2 2 2 3 2 2 3 3 2 3 3" xfId="35754" xr:uid="{CE570899-1F76-4281-B05B-EBA78ABD9198}"/>
    <cellStyle name="Comma 2 2 2 3 2 2 3 3 2 4" xfId="15534" xr:uid="{C862F149-C7FB-4D67-822A-DCC72601884D}"/>
    <cellStyle name="Comma 2 2 2 3 2 2 3 3 2 4 2" xfId="39798" xr:uid="{5D717A59-F912-47B5-B698-B2CF5034EDF5}"/>
    <cellStyle name="Comma 2 2 2 3 2 2 3 3 2 5" xfId="27666" xr:uid="{E8F2D1F6-A7C2-497C-B934-2499D3A32EA5}"/>
    <cellStyle name="Comma 2 2 2 3 2 2 3 3 3" xfId="5424" xr:uid="{50C2DA78-BD4F-4870-9C14-65064B188CC0}"/>
    <cellStyle name="Comma 2 2 2 3 2 2 3 3 3 2" xfId="17556" xr:uid="{0FE6135D-79A7-438B-A583-8A4D4472DBA1}"/>
    <cellStyle name="Comma 2 2 2 3 2 2 3 3 3 2 2" xfId="41820" xr:uid="{4CC670DD-852D-4743-A572-7B111F350E76}"/>
    <cellStyle name="Comma 2 2 2 3 2 2 3 3 3 3" xfId="29688" xr:uid="{F9164F34-091B-418D-89BF-AF5FE95D805F}"/>
    <cellStyle name="Comma 2 2 2 3 2 2 3 3 4" xfId="9468" xr:uid="{006D28A9-46F5-4A13-8425-540FFD663440}"/>
    <cellStyle name="Comma 2 2 2 3 2 2 3 3 4 2" xfId="21600" xr:uid="{42D519B5-2BF0-48CF-BE21-7CFF9102FACC}"/>
    <cellStyle name="Comma 2 2 2 3 2 2 3 3 4 2 2" xfId="45864" xr:uid="{9FC86139-9DAF-4B84-BD4E-199B1E9517D9}"/>
    <cellStyle name="Comma 2 2 2 3 2 2 3 3 4 3" xfId="33732" xr:uid="{73A00FBC-8E07-4565-B79B-3B247D4F1C26}"/>
    <cellStyle name="Comma 2 2 2 3 2 2 3 3 5" xfId="13512" xr:uid="{549B70E0-3506-4041-A01C-D6F277F4B353}"/>
    <cellStyle name="Comma 2 2 2 3 2 2 3 3 5 2" xfId="37776" xr:uid="{BF9E5CB8-789E-40AD-911D-F888B33FBD73}"/>
    <cellStyle name="Comma 2 2 2 3 2 2 3 3 6" xfId="25644" xr:uid="{86E65E51-2892-4581-BA33-3FF4962B4DAD}"/>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2 2 2" xfId="42831" xr:uid="{63732DD7-C9C4-42EF-BCCD-26A2CFE9B3C7}"/>
    <cellStyle name="Comma 2 2 2 3 2 2 3 4 2 3" xfId="30699" xr:uid="{574D42D3-C589-4061-97CE-2C6459D0B5EA}"/>
    <cellStyle name="Comma 2 2 2 3 2 2 3 4 3" xfId="10479" xr:uid="{DD4B8CCC-6086-4F60-B3EB-22318B18C21A}"/>
    <cellStyle name="Comma 2 2 2 3 2 2 3 4 3 2" xfId="22611" xr:uid="{C992C2EB-9E6B-4C56-B7A8-B66A77E695A9}"/>
    <cellStyle name="Comma 2 2 2 3 2 2 3 4 3 2 2" xfId="46875" xr:uid="{8F4DC14D-6CD2-4699-857F-AF992AEC50F0}"/>
    <cellStyle name="Comma 2 2 2 3 2 2 3 4 3 3" xfId="34743" xr:uid="{63497E18-6B02-432F-87EF-6E088A508841}"/>
    <cellStyle name="Comma 2 2 2 3 2 2 3 4 4" xfId="14523" xr:uid="{44095422-6DE0-4597-8E64-9250A2159B03}"/>
    <cellStyle name="Comma 2 2 2 3 2 2 3 4 4 2" xfId="38787" xr:uid="{79719D8F-9832-43C4-9563-75790B6B54E5}"/>
    <cellStyle name="Comma 2 2 2 3 2 2 3 4 5" xfId="26655" xr:uid="{AB656FDA-AEA3-411F-81F8-F0D9D194F4FB}"/>
    <cellStyle name="Comma 2 2 2 3 2 2 3 5" xfId="4413" xr:uid="{CF56E91A-8E59-4B3F-BFD2-0CDD7BDB88B7}"/>
    <cellStyle name="Comma 2 2 2 3 2 2 3 5 2" xfId="16545" xr:uid="{C28B1404-24D5-43A0-97CD-2442EACC512D}"/>
    <cellStyle name="Comma 2 2 2 3 2 2 3 5 2 2" xfId="40809" xr:uid="{FE21F7C9-21B8-4557-B396-3BEA70AA4A7B}"/>
    <cellStyle name="Comma 2 2 2 3 2 2 3 5 3" xfId="28677" xr:uid="{361CFE8D-0C5F-4C9F-909E-04CBFFD487F1}"/>
    <cellStyle name="Comma 2 2 2 3 2 2 3 6" xfId="8457" xr:uid="{FD6514AA-3A2F-4978-9210-FF63007883F6}"/>
    <cellStyle name="Comma 2 2 2 3 2 2 3 6 2" xfId="20589" xr:uid="{2FE49CF7-A9C4-4F0F-98B5-26C9D01F57BA}"/>
    <cellStyle name="Comma 2 2 2 3 2 2 3 6 2 2" xfId="44853" xr:uid="{55D23617-164A-41C0-952B-241681BF6933}"/>
    <cellStyle name="Comma 2 2 2 3 2 2 3 6 3" xfId="32721" xr:uid="{6E453E9A-B367-4619-B081-4478D53D2E8C}"/>
    <cellStyle name="Comma 2 2 2 3 2 2 3 7" xfId="12501" xr:uid="{B5635BDC-8718-42E4-BBEA-94B4AFACC921}"/>
    <cellStyle name="Comma 2 2 2 3 2 2 3 7 2" xfId="36765" xr:uid="{A6E8BE13-FDF2-402A-B5D8-0B45EEB1481A}"/>
    <cellStyle name="Comma 2 2 2 3 2 2 3 8" xfId="24633" xr:uid="{EF957133-77E5-4650-A76A-31DCC7E22DCA}"/>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2 2 2" xfId="44094" xr:uid="{DB64F503-52AA-4993-A124-268F40AA2168}"/>
    <cellStyle name="Comma 2 2 2 3 2 2 4 2 2 2 3" xfId="31962" xr:uid="{003E9504-2D19-4E78-BF63-D7D12F492264}"/>
    <cellStyle name="Comma 2 2 2 3 2 2 4 2 2 3" xfId="11742" xr:uid="{CD5A2F42-C840-41F1-87B4-8B533BD49BBB}"/>
    <cellStyle name="Comma 2 2 2 3 2 2 4 2 2 3 2" xfId="23874" xr:uid="{2777503E-3EF5-4A43-A2CE-7389A2307CC3}"/>
    <cellStyle name="Comma 2 2 2 3 2 2 4 2 2 3 2 2" xfId="48138" xr:uid="{EF47FAD8-BF9D-44A0-9D96-268EFC7EAC44}"/>
    <cellStyle name="Comma 2 2 2 3 2 2 4 2 2 3 3" xfId="36006" xr:uid="{A9F2CB3A-77DD-4576-BB39-CA809236CE41}"/>
    <cellStyle name="Comma 2 2 2 3 2 2 4 2 2 4" xfId="15786" xr:uid="{32831421-90FA-482B-9A0D-143694EFE51A}"/>
    <cellStyle name="Comma 2 2 2 3 2 2 4 2 2 4 2" xfId="40050" xr:uid="{68C605C7-63AA-4958-A5F4-6EE5E8DABA9C}"/>
    <cellStyle name="Comma 2 2 2 3 2 2 4 2 2 5" xfId="27918" xr:uid="{E575FBA8-901C-4940-9C95-D0BB30703FC8}"/>
    <cellStyle name="Comma 2 2 2 3 2 2 4 2 3" xfId="5676" xr:uid="{6EBBAF0B-55D6-4240-B975-9C2A586FFB59}"/>
    <cellStyle name="Comma 2 2 2 3 2 2 4 2 3 2" xfId="17808" xr:uid="{79D2A56A-CA76-44FD-926B-6E094BA4FD19}"/>
    <cellStyle name="Comma 2 2 2 3 2 2 4 2 3 2 2" xfId="42072" xr:uid="{59282894-59EA-411A-A44B-5EF879827180}"/>
    <cellStyle name="Comma 2 2 2 3 2 2 4 2 3 3" xfId="29940" xr:uid="{346542D6-8C17-4DDB-A20C-8A8D1E2628C0}"/>
    <cellStyle name="Comma 2 2 2 3 2 2 4 2 4" xfId="9720" xr:uid="{B7FEBAB0-16D8-44C7-B51B-29B82A1733FF}"/>
    <cellStyle name="Comma 2 2 2 3 2 2 4 2 4 2" xfId="21852" xr:uid="{D525B9C4-EFBB-4F45-949E-052D0A66B6F2}"/>
    <cellStyle name="Comma 2 2 2 3 2 2 4 2 4 2 2" xfId="46116" xr:uid="{6F1EEC34-B268-4FE8-A127-4D555299954C}"/>
    <cellStyle name="Comma 2 2 2 3 2 2 4 2 4 3" xfId="33984" xr:uid="{871D30A8-2839-40AA-ABCB-9D833CB06A5D}"/>
    <cellStyle name="Comma 2 2 2 3 2 2 4 2 5" xfId="13764" xr:uid="{676234BC-7980-497C-9DB2-C666D6319000}"/>
    <cellStyle name="Comma 2 2 2 3 2 2 4 2 5 2" xfId="38028" xr:uid="{54849915-C0B0-4070-A344-288203256326}"/>
    <cellStyle name="Comma 2 2 2 3 2 2 4 2 6" xfId="25896" xr:uid="{6930B99E-7CD5-42F9-9EF5-F52162C5EF86}"/>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2 2 2" xfId="43083" xr:uid="{14245AC6-8DB2-4562-9C62-C32856D0BED7}"/>
    <cellStyle name="Comma 2 2 2 3 2 2 4 3 2 3" xfId="30951" xr:uid="{B04253AA-311A-4D7A-930B-13F591F5E421}"/>
    <cellStyle name="Comma 2 2 2 3 2 2 4 3 3" xfId="10731" xr:uid="{426052BE-D734-42F9-8EFE-188FDD3C528A}"/>
    <cellStyle name="Comma 2 2 2 3 2 2 4 3 3 2" xfId="22863" xr:uid="{D505F60D-B20D-4CAE-BAE1-7D4B5318B4D3}"/>
    <cellStyle name="Comma 2 2 2 3 2 2 4 3 3 2 2" xfId="47127" xr:uid="{7D35BCB9-E1E2-4BAA-9CDA-DBA2B14FC764}"/>
    <cellStyle name="Comma 2 2 2 3 2 2 4 3 3 3" xfId="34995" xr:uid="{D937920A-1766-4DA6-B557-F2BA485386ED}"/>
    <cellStyle name="Comma 2 2 2 3 2 2 4 3 4" xfId="14775" xr:uid="{16FF0C6B-2B0D-4AD6-A27B-BD63687B6897}"/>
    <cellStyle name="Comma 2 2 2 3 2 2 4 3 4 2" xfId="39039" xr:uid="{20A621A7-6F8A-4C7E-8F92-1916A1311A64}"/>
    <cellStyle name="Comma 2 2 2 3 2 2 4 3 5" xfId="26907" xr:uid="{4818094A-6D27-4040-AF8B-8C5A7176AC8B}"/>
    <cellStyle name="Comma 2 2 2 3 2 2 4 4" xfId="4665" xr:uid="{CCE42AD5-391E-4662-B2A6-73865128E314}"/>
    <cellStyle name="Comma 2 2 2 3 2 2 4 4 2" xfId="16797" xr:uid="{0ADED92A-3BEF-4EF0-966D-6ED3EACA1E92}"/>
    <cellStyle name="Comma 2 2 2 3 2 2 4 4 2 2" xfId="41061" xr:uid="{66C220E8-39C1-40C6-8B2A-FA38331B33D9}"/>
    <cellStyle name="Comma 2 2 2 3 2 2 4 4 3" xfId="28929" xr:uid="{D0DA2367-8431-439D-9273-86F27F407CF6}"/>
    <cellStyle name="Comma 2 2 2 3 2 2 4 5" xfId="8709" xr:uid="{FE515A3F-B259-4351-B974-B4D12B286511}"/>
    <cellStyle name="Comma 2 2 2 3 2 2 4 5 2" xfId="20841" xr:uid="{BE732150-060D-45C1-8A37-DE0CA6AD7395}"/>
    <cellStyle name="Comma 2 2 2 3 2 2 4 5 2 2" xfId="45105" xr:uid="{6C48D749-FA21-483E-A651-064A043FE352}"/>
    <cellStyle name="Comma 2 2 2 3 2 2 4 5 3" xfId="32973" xr:uid="{5EBF80D5-1931-4D03-A04D-C746B48728CB}"/>
    <cellStyle name="Comma 2 2 2 3 2 2 4 6" xfId="12753" xr:uid="{46EAE8E9-7578-428C-B31D-4CBC2C92332E}"/>
    <cellStyle name="Comma 2 2 2 3 2 2 4 6 2" xfId="37017" xr:uid="{B089540E-7274-48A7-B657-D91CDFC9CC36}"/>
    <cellStyle name="Comma 2 2 2 3 2 2 4 7" xfId="24885" xr:uid="{54E4CECD-C8E3-4687-8543-8A8231054F2B}"/>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2 2 2" xfId="43589" xr:uid="{B254C5E7-7590-4C87-9C69-D6520EB0C22A}"/>
    <cellStyle name="Comma 2 2 2 3 2 2 5 2 2 3" xfId="31457" xr:uid="{9B873688-3556-4C16-B532-61D1D4B61A8B}"/>
    <cellStyle name="Comma 2 2 2 3 2 2 5 2 3" xfId="11237" xr:uid="{70E87641-7D48-455B-91B5-4060D0D73F8A}"/>
    <cellStyle name="Comma 2 2 2 3 2 2 5 2 3 2" xfId="23369" xr:uid="{73829B27-2B15-4004-94DF-7A9EC29BD407}"/>
    <cellStyle name="Comma 2 2 2 3 2 2 5 2 3 2 2" xfId="47633" xr:uid="{9F3C0E36-0E74-40A4-8E22-D9C9F07D9B16}"/>
    <cellStyle name="Comma 2 2 2 3 2 2 5 2 3 3" xfId="35501" xr:uid="{34F443EC-29AA-4260-A07C-3E9ED60327DB}"/>
    <cellStyle name="Comma 2 2 2 3 2 2 5 2 4" xfId="15281" xr:uid="{41457616-34BD-4111-B7EB-8F69AF0D452B}"/>
    <cellStyle name="Comma 2 2 2 3 2 2 5 2 4 2" xfId="39545" xr:uid="{2F62F802-104C-4FDE-B1B7-2C8E3B10923F}"/>
    <cellStyle name="Comma 2 2 2 3 2 2 5 2 5" xfId="27413" xr:uid="{F142027E-E483-4C53-B8E0-04F755C7FF38}"/>
    <cellStyle name="Comma 2 2 2 3 2 2 5 3" xfId="5171" xr:uid="{48E7164C-D57B-48A4-98C7-F7E75B63E142}"/>
    <cellStyle name="Comma 2 2 2 3 2 2 5 3 2" xfId="17303" xr:uid="{56CF1B9C-D800-4C35-98A3-2EC893B2E94E}"/>
    <cellStyle name="Comma 2 2 2 3 2 2 5 3 2 2" xfId="41567" xr:uid="{F941AC98-03CC-405F-BDF8-A8983958C12F}"/>
    <cellStyle name="Comma 2 2 2 3 2 2 5 3 3" xfId="29435" xr:uid="{0C01D31B-1590-448D-B750-49C07699124C}"/>
    <cellStyle name="Comma 2 2 2 3 2 2 5 4" xfId="9215" xr:uid="{13E13117-C31E-42FC-A2FE-4A707AFE576F}"/>
    <cellStyle name="Comma 2 2 2 3 2 2 5 4 2" xfId="21347" xr:uid="{2D073A68-092F-41C0-A6C7-7627ECC9D24F}"/>
    <cellStyle name="Comma 2 2 2 3 2 2 5 4 2 2" xfId="45611" xr:uid="{C553847F-9093-46AA-A787-28DE6E39E364}"/>
    <cellStyle name="Comma 2 2 2 3 2 2 5 4 3" xfId="33479" xr:uid="{5C12A9D1-F479-4BC9-A166-80A9D66B0421}"/>
    <cellStyle name="Comma 2 2 2 3 2 2 5 5" xfId="13259" xr:uid="{1237A09E-81A0-4D12-907C-0490EBC9BB68}"/>
    <cellStyle name="Comma 2 2 2 3 2 2 5 5 2" xfId="37523" xr:uid="{A7C31201-F38F-40E4-87AA-C2D72785B3AF}"/>
    <cellStyle name="Comma 2 2 2 3 2 2 5 6" xfId="25391" xr:uid="{536AEE7A-3547-4CEF-A1E7-784DE37137EE}"/>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2 2 2" xfId="42578" xr:uid="{6C3F0180-CAD9-458B-AB99-E4B5B920F8BF}"/>
    <cellStyle name="Comma 2 2 2 3 2 2 6 2 3" xfId="30446" xr:uid="{7CA02C9B-0A69-4674-8F05-42154E5AC83B}"/>
    <cellStyle name="Comma 2 2 2 3 2 2 6 3" xfId="10226" xr:uid="{5BC8A4F7-FB93-419B-9860-EFAF3372FD9B}"/>
    <cellStyle name="Comma 2 2 2 3 2 2 6 3 2" xfId="22358" xr:uid="{9678C603-5956-4E0D-BAAD-7E6E1F821F20}"/>
    <cellStyle name="Comma 2 2 2 3 2 2 6 3 2 2" xfId="46622" xr:uid="{8DA5D279-1820-4514-8F50-E98E5AB23CEA}"/>
    <cellStyle name="Comma 2 2 2 3 2 2 6 3 3" xfId="34490" xr:uid="{6533757A-5D46-46E9-9F04-795F301FFBC0}"/>
    <cellStyle name="Comma 2 2 2 3 2 2 6 4" xfId="14270" xr:uid="{23BD1E86-E605-40CC-ADC9-C62CF83D1265}"/>
    <cellStyle name="Comma 2 2 2 3 2 2 6 4 2" xfId="38534" xr:uid="{F8423843-F76C-4046-8921-8448483B7CF6}"/>
    <cellStyle name="Comma 2 2 2 3 2 2 6 5" xfId="26402" xr:uid="{021302C1-846B-480C-B088-CB75A824D01B}"/>
    <cellStyle name="Comma 2 2 2 3 2 2 7" xfId="4160" xr:uid="{3E5AC47C-14B6-443E-BEB7-02E7AE303F7A}"/>
    <cellStyle name="Comma 2 2 2 3 2 2 7 2" xfId="16292" xr:uid="{144B15FB-CB73-4400-AD64-942C61140F57}"/>
    <cellStyle name="Comma 2 2 2 3 2 2 7 2 2" xfId="40556" xr:uid="{1E98C2C4-1047-4F49-97EE-637254BD5FA3}"/>
    <cellStyle name="Comma 2 2 2 3 2 2 7 3" xfId="28424" xr:uid="{DED56648-DDFE-450F-A307-608F2BF0E614}"/>
    <cellStyle name="Comma 2 2 2 3 2 2 8" xfId="8204" xr:uid="{AAF99B7A-FA4D-4A89-9CD7-7D698B10922F}"/>
    <cellStyle name="Comma 2 2 2 3 2 2 8 2" xfId="20336" xr:uid="{3B390A9E-A052-48EF-9FC3-6F331185F08B}"/>
    <cellStyle name="Comma 2 2 2 3 2 2 8 2 2" xfId="44600" xr:uid="{B06855F4-4DEB-4076-AAF8-DD8AE2C2A895}"/>
    <cellStyle name="Comma 2 2 2 3 2 2 8 3" xfId="32468" xr:uid="{E0328507-F131-4C8C-A072-EEA768636E54}"/>
    <cellStyle name="Comma 2 2 2 3 2 2 9" xfId="12248" xr:uid="{060F7C9B-508A-471A-995F-F47005651729}"/>
    <cellStyle name="Comma 2 2 2 3 2 2 9 2" xfId="36512" xr:uid="{04A540B3-724B-41D0-A00A-6C7C0A108407}"/>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2 2 2" xfId="44410" xr:uid="{869971A4-8BF8-45FF-A188-6295736C8585}"/>
    <cellStyle name="Comma 2 2 2 3 2 3 2 2 2 2 2 3" xfId="32278" xr:uid="{124C3092-DDAE-45C2-8055-21A4ABD377DE}"/>
    <cellStyle name="Comma 2 2 2 3 2 3 2 2 2 2 3" xfId="12058" xr:uid="{650F8996-962A-4790-99BD-27258E866027}"/>
    <cellStyle name="Comma 2 2 2 3 2 3 2 2 2 2 3 2" xfId="24190" xr:uid="{99C03E91-30DD-4572-B670-3076EB29A0FD}"/>
    <cellStyle name="Comma 2 2 2 3 2 3 2 2 2 2 3 2 2" xfId="48454" xr:uid="{FAE02467-3945-4335-ABE0-95FFF8BC31BF}"/>
    <cellStyle name="Comma 2 2 2 3 2 3 2 2 2 2 3 3" xfId="36322" xr:uid="{BE4BF15C-7DAB-467B-A2F6-CCA4F194279D}"/>
    <cellStyle name="Comma 2 2 2 3 2 3 2 2 2 2 4" xfId="16102" xr:uid="{ADFC489D-0299-414C-849A-9CFFD5E32FD3}"/>
    <cellStyle name="Comma 2 2 2 3 2 3 2 2 2 2 4 2" xfId="40366" xr:uid="{8BE2ABBF-AB9A-4E91-A49F-572FE0F7544E}"/>
    <cellStyle name="Comma 2 2 2 3 2 3 2 2 2 2 5" xfId="28234" xr:uid="{0044E2EF-8790-478B-9EA2-752333F27BFB}"/>
    <cellStyle name="Comma 2 2 2 3 2 3 2 2 2 3" xfId="5992" xr:uid="{A2860E53-5E90-4A16-8B36-7A50A3AE40BE}"/>
    <cellStyle name="Comma 2 2 2 3 2 3 2 2 2 3 2" xfId="18124" xr:uid="{B8F55CF0-BFA5-4512-A351-418EBC6D7D1E}"/>
    <cellStyle name="Comma 2 2 2 3 2 3 2 2 2 3 2 2" xfId="42388" xr:uid="{60AA6748-38AC-4CF6-9C5E-3ABA53427912}"/>
    <cellStyle name="Comma 2 2 2 3 2 3 2 2 2 3 3" xfId="30256" xr:uid="{6E43DAFB-48B7-44C3-B435-BCC3E358B1E2}"/>
    <cellStyle name="Comma 2 2 2 3 2 3 2 2 2 4" xfId="10036" xr:uid="{3A23F643-D526-4951-B0AD-9F437540E51C}"/>
    <cellStyle name="Comma 2 2 2 3 2 3 2 2 2 4 2" xfId="22168" xr:uid="{789617CF-7A0C-4826-AC63-220607E58897}"/>
    <cellStyle name="Comma 2 2 2 3 2 3 2 2 2 4 2 2" xfId="46432" xr:uid="{19CA5CAD-9A05-429B-B3DB-6A7E3156AE9F}"/>
    <cellStyle name="Comma 2 2 2 3 2 3 2 2 2 4 3" xfId="34300" xr:uid="{E09EC6D2-F475-4FB0-9B27-6688622CA9FF}"/>
    <cellStyle name="Comma 2 2 2 3 2 3 2 2 2 5" xfId="14080" xr:uid="{F16E207B-AE8C-4D6C-A7C5-5049572F0D17}"/>
    <cellStyle name="Comma 2 2 2 3 2 3 2 2 2 5 2" xfId="38344" xr:uid="{2CA8C2BB-8F56-4359-B948-C5B88164329D}"/>
    <cellStyle name="Comma 2 2 2 3 2 3 2 2 2 6" xfId="26212" xr:uid="{B878DAA7-14D8-4DEA-A78D-A1CEA9721BB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2 2 2" xfId="43399" xr:uid="{685EA2EC-8631-44B6-B424-1860CF7A6057}"/>
    <cellStyle name="Comma 2 2 2 3 2 3 2 2 3 2 3" xfId="31267" xr:uid="{55069A69-1F3B-4EAB-AAA8-A26FCF9856CF}"/>
    <cellStyle name="Comma 2 2 2 3 2 3 2 2 3 3" xfId="11047" xr:uid="{B4A1AAE1-2DCA-43E3-97D8-269FDF1F07FA}"/>
    <cellStyle name="Comma 2 2 2 3 2 3 2 2 3 3 2" xfId="23179" xr:uid="{01161422-D848-4655-9F0B-A20B947507BD}"/>
    <cellStyle name="Comma 2 2 2 3 2 3 2 2 3 3 2 2" xfId="47443" xr:uid="{EE4408B6-717B-4CB6-84FA-7B2ADE68644B}"/>
    <cellStyle name="Comma 2 2 2 3 2 3 2 2 3 3 3" xfId="35311" xr:uid="{C886A4F9-8317-42DF-8C35-202F370C04E2}"/>
    <cellStyle name="Comma 2 2 2 3 2 3 2 2 3 4" xfId="15091" xr:uid="{DB163358-9C58-4286-B413-B3BB6DC18129}"/>
    <cellStyle name="Comma 2 2 2 3 2 3 2 2 3 4 2" xfId="39355" xr:uid="{CE6D0CEC-FF80-45F8-9BEC-E325601F4DCC}"/>
    <cellStyle name="Comma 2 2 2 3 2 3 2 2 3 5" xfId="27223" xr:uid="{6E9F8B95-1345-446F-AFD0-B0F95F59814B}"/>
    <cellStyle name="Comma 2 2 2 3 2 3 2 2 4" xfId="4981" xr:uid="{CDEDF386-1BB3-4C46-B9BF-E2D1D9DF8002}"/>
    <cellStyle name="Comma 2 2 2 3 2 3 2 2 4 2" xfId="17113" xr:uid="{BA691BE9-7E68-49B2-AB09-940940A0E2ED}"/>
    <cellStyle name="Comma 2 2 2 3 2 3 2 2 4 2 2" xfId="41377" xr:uid="{14E24E57-F302-4492-97C2-8651F6E11478}"/>
    <cellStyle name="Comma 2 2 2 3 2 3 2 2 4 3" xfId="29245" xr:uid="{D1FEE9BC-C93E-41C6-ABE9-D3D5DEF75146}"/>
    <cellStyle name="Comma 2 2 2 3 2 3 2 2 5" xfId="9025" xr:uid="{A27D0E35-6373-467D-B0B2-D84380FC8589}"/>
    <cellStyle name="Comma 2 2 2 3 2 3 2 2 5 2" xfId="21157" xr:uid="{0BAA2032-7B0D-4C15-A6A3-B8125C71D337}"/>
    <cellStyle name="Comma 2 2 2 3 2 3 2 2 5 2 2" xfId="45421" xr:uid="{8523267A-1DFB-4803-A633-EFCA072628FF}"/>
    <cellStyle name="Comma 2 2 2 3 2 3 2 2 5 3" xfId="33289" xr:uid="{926E23E2-DA91-445B-A06B-DEC2FA25626A}"/>
    <cellStyle name="Comma 2 2 2 3 2 3 2 2 6" xfId="13069" xr:uid="{E04D8AD4-9BE1-459B-97D2-26BEEAB64D4E}"/>
    <cellStyle name="Comma 2 2 2 3 2 3 2 2 6 2" xfId="37333" xr:uid="{BEB82C52-4137-4DB9-8CEB-C5991A363CB4}"/>
    <cellStyle name="Comma 2 2 2 3 2 3 2 2 7" xfId="25201" xr:uid="{A1A39B63-BB0D-4FA3-A781-F59C492FBB0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2 2 2" xfId="43905" xr:uid="{9B0F1766-1026-4A45-86F6-E60DEDDD8644}"/>
    <cellStyle name="Comma 2 2 2 3 2 3 2 3 2 2 3" xfId="31773" xr:uid="{34EAE113-BF5A-4B5C-811E-23D55746D238}"/>
    <cellStyle name="Comma 2 2 2 3 2 3 2 3 2 3" xfId="11553" xr:uid="{3976F280-3DE3-4905-88B3-C309446BFC6D}"/>
    <cellStyle name="Comma 2 2 2 3 2 3 2 3 2 3 2" xfId="23685" xr:uid="{516ED0CF-91AA-4CE8-8122-EE7432218FBE}"/>
    <cellStyle name="Comma 2 2 2 3 2 3 2 3 2 3 2 2" xfId="47949" xr:uid="{7305AF48-F5C2-438E-916F-70DBCA5618C3}"/>
    <cellStyle name="Comma 2 2 2 3 2 3 2 3 2 3 3" xfId="35817" xr:uid="{28E8FFD1-81D0-4E4D-8C4A-ED142D1B67AF}"/>
    <cellStyle name="Comma 2 2 2 3 2 3 2 3 2 4" xfId="15597" xr:uid="{AAF01596-BF1C-402C-BF9A-2B90D92F565E}"/>
    <cellStyle name="Comma 2 2 2 3 2 3 2 3 2 4 2" xfId="39861" xr:uid="{0213FEFA-DB92-491C-ACDF-DFAAFA1852DB}"/>
    <cellStyle name="Comma 2 2 2 3 2 3 2 3 2 5" xfId="27729" xr:uid="{25F84F6C-88A2-445A-B856-DEE15E5A9E3E}"/>
    <cellStyle name="Comma 2 2 2 3 2 3 2 3 3" xfId="5487" xr:uid="{D55A32F8-003C-4CDF-B9B5-9BF9183F0F7E}"/>
    <cellStyle name="Comma 2 2 2 3 2 3 2 3 3 2" xfId="17619" xr:uid="{C593FFA2-600E-4430-8565-BBF4D04FCAD6}"/>
    <cellStyle name="Comma 2 2 2 3 2 3 2 3 3 2 2" xfId="41883" xr:uid="{C1788EAF-57DA-444C-92A4-FA1FCB079724}"/>
    <cellStyle name="Comma 2 2 2 3 2 3 2 3 3 3" xfId="29751" xr:uid="{1635D86C-546F-4BFD-9503-7F61F5C075C8}"/>
    <cellStyle name="Comma 2 2 2 3 2 3 2 3 4" xfId="9531" xr:uid="{10AD6583-929A-4CF4-B2D5-80EC1010EE09}"/>
    <cellStyle name="Comma 2 2 2 3 2 3 2 3 4 2" xfId="21663" xr:uid="{950037DA-9B43-4394-82A6-0F47C96E903D}"/>
    <cellStyle name="Comma 2 2 2 3 2 3 2 3 4 2 2" xfId="45927" xr:uid="{EFBC89A4-5C12-4D73-8834-67CC185AA449}"/>
    <cellStyle name="Comma 2 2 2 3 2 3 2 3 4 3" xfId="33795" xr:uid="{ED2D0B0B-B52C-4218-B19B-0A0B578FDC37}"/>
    <cellStyle name="Comma 2 2 2 3 2 3 2 3 5" xfId="13575" xr:uid="{250F4ED7-5AD0-4F5C-99D2-09D18A8A8E62}"/>
    <cellStyle name="Comma 2 2 2 3 2 3 2 3 5 2" xfId="37839" xr:uid="{CC389993-0BC0-47AA-9183-09791F8DA101}"/>
    <cellStyle name="Comma 2 2 2 3 2 3 2 3 6" xfId="25707" xr:uid="{8595CACD-9E62-488C-AFC8-E2627682987A}"/>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2 2 2" xfId="42894" xr:uid="{DD565A05-B7C4-4F52-BB51-A9B04F32B92A}"/>
    <cellStyle name="Comma 2 2 2 3 2 3 2 4 2 3" xfId="30762" xr:uid="{9C43D174-51D6-4935-9754-A49EE163D44E}"/>
    <cellStyle name="Comma 2 2 2 3 2 3 2 4 3" xfId="10542" xr:uid="{57AE9E5C-BB2D-4987-A25C-882947D8D051}"/>
    <cellStyle name="Comma 2 2 2 3 2 3 2 4 3 2" xfId="22674" xr:uid="{0423F4B8-7727-4587-B047-74370F653A52}"/>
    <cellStyle name="Comma 2 2 2 3 2 3 2 4 3 2 2" xfId="46938" xr:uid="{4F6E70C2-4916-48EE-BB5A-564BA0D44FBD}"/>
    <cellStyle name="Comma 2 2 2 3 2 3 2 4 3 3" xfId="34806" xr:uid="{B5248134-7337-4E45-A7D1-5660C2B75347}"/>
    <cellStyle name="Comma 2 2 2 3 2 3 2 4 4" xfId="14586" xr:uid="{FC506B93-572D-4A7A-BA1F-7B2821CD021E}"/>
    <cellStyle name="Comma 2 2 2 3 2 3 2 4 4 2" xfId="38850" xr:uid="{077BE422-ABF2-4A29-AF08-DF1FD94C8760}"/>
    <cellStyle name="Comma 2 2 2 3 2 3 2 4 5" xfId="26718" xr:uid="{46843A21-BFB5-45DD-8273-452003EC01A6}"/>
    <cellStyle name="Comma 2 2 2 3 2 3 2 5" xfId="4476" xr:uid="{1ECC3045-3633-4D4E-8F03-777F808E7D91}"/>
    <cellStyle name="Comma 2 2 2 3 2 3 2 5 2" xfId="16608" xr:uid="{E93BE6E8-F09E-483E-B87A-19D53CF760F0}"/>
    <cellStyle name="Comma 2 2 2 3 2 3 2 5 2 2" xfId="40872" xr:uid="{2618DA65-DCEC-4B76-88B6-7C04F52F323C}"/>
    <cellStyle name="Comma 2 2 2 3 2 3 2 5 3" xfId="28740" xr:uid="{F81A7651-E704-4384-A88A-1382CBFF5C47}"/>
    <cellStyle name="Comma 2 2 2 3 2 3 2 6" xfId="8520" xr:uid="{D9403C7E-2C55-465D-AF0E-E50F599032B1}"/>
    <cellStyle name="Comma 2 2 2 3 2 3 2 6 2" xfId="20652" xr:uid="{18A03D5F-BD95-47CE-909E-F04AA4A4E378}"/>
    <cellStyle name="Comma 2 2 2 3 2 3 2 6 2 2" xfId="44916" xr:uid="{551E50FD-2A7C-4913-9842-68FD4CC67402}"/>
    <cellStyle name="Comma 2 2 2 3 2 3 2 6 3" xfId="32784" xr:uid="{3715C8DD-B6BF-40B7-9EDE-F3A58A5708AE}"/>
    <cellStyle name="Comma 2 2 2 3 2 3 2 7" xfId="12564" xr:uid="{734BB9A5-1E48-4652-9DED-76C525C65B17}"/>
    <cellStyle name="Comma 2 2 2 3 2 3 2 7 2" xfId="36828" xr:uid="{0C4A950F-F4EF-4696-BA62-6B48F4465A7D}"/>
    <cellStyle name="Comma 2 2 2 3 2 3 2 8" xfId="24696" xr:uid="{4F718232-EABB-41EB-883E-6C98F86358D4}"/>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2 2 2" xfId="44157" xr:uid="{668B7FAC-E223-4C23-91D3-BD0BED30357A}"/>
    <cellStyle name="Comma 2 2 2 3 2 3 3 2 2 2 3" xfId="32025" xr:uid="{69CBF104-7485-4857-9A40-FF9B40E58821}"/>
    <cellStyle name="Comma 2 2 2 3 2 3 3 2 2 3" xfId="11805" xr:uid="{D76F93DB-EF6B-4883-B195-6302C439FD1F}"/>
    <cellStyle name="Comma 2 2 2 3 2 3 3 2 2 3 2" xfId="23937" xr:uid="{FC61F910-05F6-49B2-A7C4-0542401FA556}"/>
    <cellStyle name="Comma 2 2 2 3 2 3 3 2 2 3 2 2" xfId="48201" xr:uid="{95049589-3941-45C7-9A4F-9766C04F2CF8}"/>
    <cellStyle name="Comma 2 2 2 3 2 3 3 2 2 3 3" xfId="36069" xr:uid="{86F7771C-059C-4284-9F09-1028E6220676}"/>
    <cellStyle name="Comma 2 2 2 3 2 3 3 2 2 4" xfId="15849" xr:uid="{DA80113E-9CBB-4172-8FB5-5E195F8CEB69}"/>
    <cellStyle name="Comma 2 2 2 3 2 3 3 2 2 4 2" xfId="40113" xr:uid="{BB717A84-1700-4264-8123-FCBEE074A5D7}"/>
    <cellStyle name="Comma 2 2 2 3 2 3 3 2 2 5" xfId="27981" xr:uid="{7ED8F3EE-F66C-414E-A536-98738FC77066}"/>
    <cellStyle name="Comma 2 2 2 3 2 3 3 2 3" xfId="5739" xr:uid="{71770A32-D419-4470-884C-047FC7EBE49A}"/>
    <cellStyle name="Comma 2 2 2 3 2 3 3 2 3 2" xfId="17871" xr:uid="{41BFA032-9C94-4125-8E51-5C297DB3D424}"/>
    <cellStyle name="Comma 2 2 2 3 2 3 3 2 3 2 2" xfId="42135" xr:uid="{30CEF897-1705-4DBB-BA4D-7D1A4E38130F}"/>
    <cellStyle name="Comma 2 2 2 3 2 3 3 2 3 3" xfId="30003" xr:uid="{FC4E5D6D-915B-40E2-8FA2-99EE63059B6A}"/>
    <cellStyle name="Comma 2 2 2 3 2 3 3 2 4" xfId="9783" xr:uid="{2337A622-417A-419E-9B6A-4EDFCE2998B2}"/>
    <cellStyle name="Comma 2 2 2 3 2 3 3 2 4 2" xfId="21915" xr:uid="{0707CECF-A61E-466A-AF0C-3AE9B0DA4974}"/>
    <cellStyle name="Comma 2 2 2 3 2 3 3 2 4 2 2" xfId="46179" xr:uid="{9D70D2CD-9A2F-428F-BC7A-CF54817D723D}"/>
    <cellStyle name="Comma 2 2 2 3 2 3 3 2 4 3" xfId="34047" xr:uid="{39E4F200-43A4-404D-AF91-7CBCCABAC6B2}"/>
    <cellStyle name="Comma 2 2 2 3 2 3 3 2 5" xfId="13827" xr:uid="{488D54F8-17EE-471C-9CA0-659A68977CE8}"/>
    <cellStyle name="Comma 2 2 2 3 2 3 3 2 5 2" xfId="38091" xr:uid="{26F8DFB8-036B-4509-9DAE-87027CFC39B6}"/>
    <cellStyle name="Comma 2 2 2 3 2 3 3 2 6" xfId="25959" xr:uid="{48F74734-8571-4846-AC9F-010AED892D0F}"/>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2 2 2" xfId="43146" xr:uid="{9F4F6860-DAF9-4DB4-8A60-DE38412F9FB2}"/>
    <cellStyle name="Comma 2 2 2 3 2 3 3 3 2 3" xfId="31014" xr:uid="{D1B5AD56-252D-4216-8CC9-F57DD45FB948}"/>
    <cellStyle name="Comma 2 2 2 3 2 3 3 3 3" xfId="10794" xr:uid="{D23A15F4-B8A8-48E1-946F-16E70021AC4D}"/>
    <cellStyle name="Comma 2 2 2 3 2 3 3 3 3 2" xfId="22926" xr:uid="{8AFC5FFB-74DA-453B-BFED-CB775C2F7DC6}"/>
    <cellStyle name="Comma 2 2 2 3 2 3 3 3 3 2 2" xfId="47190" xr:uid="{FA46B707-26CF-4E28-9971-F34AC57085DA}"/>
    <cellStyle name="Comma 2 2 2 3 2 3 3 3 3 3" xfId="35058" xr:uid="{1A18ACCC-8976-43FB-8C46-9C064BBCD95A}"/>
    <cellStyle name="Comma 2 2 2 3 2 3 3 3 4" xfId="14838" xr:uid="{E6FB8758-DE8C-478E-A621-DC90A5E2E5CC}"/>
    <cellStyle name="Comma 2 2 2 3 2 3 3 3 4 2" xfId="39102" xr:uid="{CA53D2A2-32D5-4C8F-9C19-6ED53A95AFAC}"/>
    <cellStyle name="Comma 2 2 2 3 2 3 3 3 5" xfId="26970" xr:uid="{C12F0DF9-BB8A-42AC-8222-78342757925F}"/>
    <cellStyle name="Comma 2 2 2 3 2 3 3 4" xfId="4728" xr:uid="{E524F2F1-47A0-4364-836E-A923E61539B1}"/>
    <cellStyle name="Comma 2 2 2 3 2 3 3 4 2" xfId="16860" xr:uid="{A6C6B4AC-7992-44FC-926E-7070694AB182}"/>
    <cellStyle name="Comma 2 2 2 3 2 3 3 4 2 2" xfId="41124" xr:uid="{E5FF02B6-4358-4680-B11A-BF40702F22F9}"/>
    <cellStyle name="Comma 2 2 2 3 2 3 3 4 3" xfId="28992" xr:uid="{DE84758D-4A51-4BCF-A274-1932F489F67C}"/>
    <cellStyle name="Comma 2 2 2 3 2 3 3 5" xfId="8772" xr:uid="{BF2CCF5D-4BC1-4F1C-B8AD-C74E7FB1DCCC}"/>
    <cellStyle name="Comma 2 2 2 3 2 3 3 5 2" xfId="20904" xr:uid="{0A3A2604-1DD5-4DF4-BD75-9B6DBD4637C7}"/>
    <cellStyle name="Comma 2 2 2 3 2 3 3 5 2 2" xfId="45168" xr:uid="{96980EC7-5559-4F13-877F-B72F1639F5D4}"/>
    <cellStyle name="Comma 2 2 2 3 2 3 3 5 3" xfId="33036" xr:uid="{3DB87446-1B9C-4EBB-8856-745D6BE0F539}"/>
    <cellStyle name="Comma 2 2 2 3 2 3 3 6" xfId="12816" xr:uid="{BAEA5A1B-8E3D-41EF-AD5A-F02C5E5739D1}"/>
    <cellStyle name="Comma 2 2 2 3 2 3 3 6 2" xfId="37080" xr:uid="{24D9DB71-7EC3-41B2-9490-56C64877B8F7}"/>
    <cellStyle name="Comma 2 2 2 3 2 3 3 7" xfId="24948" xr:uid="{F25C1F33-84FA-4654-BCC7-C4EB2579339F}"/>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2 2 2" xfId="43652" xr:uid="{8621E0E0-C152-46A8-BE1A-E686A292562D}"/>
    <cellStyle name="Comma 2 2 2 3 2 3 4 2 2 3" xfId="31520" xr:uid="{22FC8A9C-7A94-4A38-96F1-16981994712D}"/>
    <cellStyle name="Comma 2 2 2 3 2 3 4 2 3" xfId="11300" xr:uid="{84C5E97A-C718-41D4-B318-6173402B84FD}"/>
    <cellStyle name="Comma 2 2 2 3 2 3 4 2 3 2" xfId="23432" xr:uid="{723382EE-2FEB-4B9F-B9D9-A14BC2559CE3}"/>
    <cellStyle name="Comma 2 2 2 3 2 3 4 2 3 2 2" xfId="47696" xr:uid="{F91AE575-AAD9-4F7D-95D2-1E959EC34854}"/>
    <cellStyle name="Comma 2 2 2 3 2 3 4 2 3 3" xfId="35564" xr:uid="{EDB63E1A-F7CE-4362-89FA-57097AF1786F}"/>
    <cellStyle name="Comma 2 2 2 3 2 3 4 2 4" xfId="15344" xr:uid="{BE4522DF-8D8E-47E0-AB10-9488230E820D}"/>
    <cellStyle name="Comma 2 2 2 3 2 3 4 2 4 2" xfId="39608" xr:uid="{E71B707A-631A-4C50-B277-851D603C73CC}"/>
    <cellStyle name="Comma 2 2 2 3 2 3 4 2 5" xfId="27476" xr:uid="{83DF81CB-FF72-476F-9602-86B033A6562C}"/>
    <cellStyle name="Comma 2 2 2 3 2 3 4 3" xfId="5234" xr:uid="{3391B9F4-13E9-4E38-B0CF-9AC68B0864F8}"/>
    <cellStyle name="Comma 2 2 2 3 2 3 4 3 2" xfId="17366" xr:uid="{D8355FA2-26EC-44A5-9540-DC3D9621FE44}"/>
    <cellStyle name="Comma 2 2 2 3 2 3 4 3 2 2" xfId="41630" xr:uid="{680B2C97-3A23-4E2D-80E0-6164B1D3C927}"/>
    <cellStyle name="Comma 2 2 2 3 2 3 4 3 3" xfId="29498" xr:uid="{592F89D1-E8BA-41B3-9134-BFC8A5A14AD8}"/>
    <cellStyle name="Comma 2 2 2 3 2 3 4 4" xfId="9278" xr:uid="{78E54891-E6AF-4466-965C-C4D6CAF93923}"/>
    <cellStyle name="Comma 2 2 2 3 2 3 4 4 2" xfId="21410" xr:uid="{E20F338D-0F10-48AD-ABD5-C873CF5305FC}"/>
    <cellStyle name="Comma 2 2 2 3 2 3 4 4 2 2" xfId="45674" xr:uid="{AA1A3A5A-439B-4D05-8C9B-4C09A527D5A5}"/>
    <cellStyle name="Comma 2 2 2 3 2 3 4 4 3" xfId="33542" xr:uid="{2B52BA83-D359-4A81-92D0-922E82EF8ADD}"/>
    <cellStyle name="Comma 2 2 2 3 2 3 4 5" xfId="13322" xr:uid="{33CCA2A2-944F-44E7-9824-563226657702}"/>
    <cellStyle name="Comma 2 2 2 3 2 3 4 5 2" xfId="37586" xr:uid="{39492906-7C99-4A4A-ABCD-D7689A8693FB}"/>
    <cellStyle name="Comma 2 2 2 3 2 3 4 6" xfId="25454" xr:uid="{C632E2EE-D4FF-49E6-9A1E-F5315B0C8B3A}"/>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2 2 2" xfId="42641" xr:uid="{E0DFA665-3179-4F07-95F5-19078A05413D}"/>
    <cellStyle name="Comma 2 2 2 3 2 3 5 2 3" xfId="30509" xr:uid="{1CBC0DF0-8EE1-4327-B0D3-6A1DE571AECC}"/>
    <cellStyle name="Comma 2 2 2 3 2 3 5 3" xfId="10289" xr:uid="{0F6CCCE0-A5AC-4EB4-90E2-58CE57D75D91}"/>
    <cellStyle name="Comma 2 2 2 3 2 3 5 3 2" xfId="22421" xr:uid="{32A426C1-8C34-46E9-821F-1532E219515E}"/>
    <cellStyle name="Comma 2 2 2 3 2 3 5 3 2 2" xfId="46685" xr:uid="{DDA6973C-76BC-4D5B-AAD0-BE5DC9FB5FAA}"/>
    <cellStyle name="Comma 2 2 2 3 2 3 5 3 3" xfId="34553" xr:uid="{641BA0A2-C217-4959-A1C6-3895F4A7C213}"/>
    <cellStyle name="Comma 2 2 2 3 2 3 5 4" xfId="14333" xr:uid="{2055FC50-829A-461A-9F2A-C5E29FDA6AE0}"/>
    <cellStyle name="Comma 2 2 2 3 2 3 5 4 2" xfId="38597" xr:uid="{157032C5-DB26-4D7D-8FB6-D7C4E8B86A15}"/>
    <cellStyle name="Comma 2 2 2 3 2 3 5 5" xfId="26465" xr:uid="{A46D3814-285C-436B-8EF9-722182A420F2}"/>
    <cellStyle name="Comma 2 2 2 3 2 3 6" xfId="4223" xr:uid="{0B2ADC39-C5E5-4615-AA71-FEBF22E2AACA}"/>
    <cellStyle name="Comma 2 2 2 3 2 3 6 2" xfId="16355" xr:uid="{A142FD10-674C-4C12-8E2C-0850902F9AA6}"/>
    <cellStyle name="Comma 2 2 2 3 2 3 6 2 2" xfId="40619" xr:uid="{68D229B2-CEA5-4C56-9E85-713DDD344927}"/>
    <cellStyle name="Comma 2 2 2 3 2 3 6 3" xfId="28487" xr:uid="{00C91F80-EB05-4270-82D1-9BC4D7EFC1BE}"/>
    <cellStyle name="Comma 2 2 2 3 2 3 7" xfId="8267" xr:uid="{B0CFD7B5-8BE8-4A6C-BB86-3827F77A800D}"/>
    <cellStyle name="Comma 2 2 2 3 2 3 7 2" xfId="20399" xr:uid="{96C045E6-F5DE-404F-80E2-70F03F7A7B28}"/>
    <cellStyle name="Comma 2 2 2 3 2 3 7 2 2" xfId="44663" xr:uid="{A0B40FE4-563E-406C-9CEC-2D1D331EB265}"/>
    <cellStyle name="Comma 2 2 2 3 2 3 7 3" xfId="32531" xr:uid="{5CB9EF9B-42E8-4B8C-B91E-1E46BDF160D4}"/>
    <cellStyle name="Comma 2 2 2 3 2 3 8" xfId="12311" xr:uid="{C37B601E-0ABB-417C-A516-AFE9F97EE4AC}"/>
    <cellStyle name="Comma 2 2 2 3 2 3 8 2" xfId="36575" xr:uid="{F8F83528-5DC8-452D-813B-80A537C52AC3}"/>
    <cellStyle name="Comma 2 2 2 3 2 3 9" xfId="24443" xr:uid="{4D63048B-4B4A-49B4-A26B-92E1CD0013E3}"/>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2 2 2" xfId="44284" xr:uid="{AF8B9197-D685-4F47-AA95-67B703051E06}"/>
    <cellStyle name="Comma 2 2 2 3 2 4 2 2 2 2 3" xfId="32152" xr:uid="{57A92E13-F510-46A8-9C74-E62A299A60ED}"/>
    <cellStyle name="Comma 2 2 2 3 2 4 2 2 2 3" xfId="11932" xr:uid="{538145FD-2881-4100-B75A-18F5F7B44E1E}"/>
    <cellStyle name="Comma 2 2 2 3 2 4 2 2 2 3 2" xfId="24064" xr:uid="{5B91DA3E-04B6-42AB-B52E-FAEC113ABF07}"/>
    <cellStyle name="Comma 2 2 2 3 2 4 2 2 2 3 2 2" xfId="48328" xr:uid="{F79D6480-9C5D-448D-8651-750193BC358C}"/>
    <cellStyle name="Comma 2 2 2 3 2 4 2 2 2 3 3" xfId="36196" xr:uid="{2B66E160-6300-4FC8-8E14-AB276DB741D5}"/>
    <cellStyle name="Comma 2 2 2 3 2 4 2 2 2 4" xfId="15976" xr:uid="{DF7E8631-37F4-4C64-9AA3-A64CB0956C5C}"/>
    <cellStyle name="Comma 2 2 2 3 2 4 2 2 2 4 2" xfId="40240" xr:uid="{551DA1AC-0C4F-4147-A0F8-574A333F6064}"/>
    <cellStyle name="Comma 2 2 2 3 2 4 2 2 2 5" xfId="28108" xr:uid="{4B793049-9D66-4CC1-B123-2222AE8DAD1F}"/>
    <cellStyle name="Comma 2 2 2 3 2 4 2 2 3" xfId="5866" xr:uid="{A78B5B58-4AF4-4463-9775-BB34C9CB8786}"/>
    <cellStyle name="Comma 2 2 2 3 2 4 2 2 3 2" xfId="17998" xr:uid="{95EBCE68-A224-488C-860B-4F8CF2960BEB}"/>
    <cellStyle name="Comma 2 2 2 3 2 4 2 2 3 2 2" xfId="42262" xr:uid="{3B71D273-C584-43F1-8838-F60A76FAB127}"/>
    <cellStyle name="Comma 2 2 2 3 2 4 2 2 3 3" xfId="30130" xr:uid="{B239C0D6-E03F-4140-AA36-C40B4916F93E}"/>
    <cellStyle name="Comma 2 2 2 3 2 4 2 2 4" xfId="9910" xr:uid="{AB36365C-9C43-48B9-B4CE-A9801E599B93}"/>
    <cellStyle name="Comma 2 2 2 3 2 4 2 2 4 2" xfId="22042" xr:uid="{0D1D6ED6-4092-4F61-B6AB-A9CE51EF172A}"/>
    <cellStyle name="Comma 2 2 2 3 2 4 2 2 4 2 2" xfId="46306" xr:uid="{D61EED71-AEBA-4FCE-B11B-490FBDA5B66B}"/>
    <cellStyle name="Comma 2 2 2 3 2 4 2 2 4 3" xfId="34174" xr:uid="{34DF1582-3706-406C-917A-CAD85D8443FA}"/>
    <cellStyle name="Comma 2 2 2 3 2 4 2 2 5" xfId="13954" xr:uid="{DA318989-2681-430A-9001-0A73B7F9F0C9}"/>
    <cellStyle name="Comma 2 2 2 3 2 4 2 2 5 2" xfId="38218" xr:uid="{43325CCE-6F49-4CEE-BFEE-218577CBE8A4}"/>
    <cellStyle name="Comma 2 2 2 3 2 4 2 2 6" xfId="26086" xr:uid="{791C4CD6-A852-47BC-BA71-B7AF086463CC}"/>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2 2 2" xfId="43273" xr:uid="{91D71F46-F7A9-4FD5-9978-84D0E7030502}"/>
    <cellStyle name="Comma 2 2 2 3 2 4 2 3 2 3" xfId="31141" xr:uid="{EC4DFB62-B21A-4B57-B545-BB365FD5472E}"/>
    <cellStyle name="Comma 2 2 2 3 2 4 2 3 3" xfId="10921" xr:uid="{C65C8F4B-600D-47C5-949A-6FBF732199C5}"/>
    <cellStyle name="Comma 2 2 2 3 2 4 2 3 3 2" xfId="23053" xr:uid="{7A6FC7A5-BB67-4D7A-AB60-102BCD7A1D34}"/>
    <cellStyle name="Comma 2 2 2 3 2 4 2 3 3 2 2" xfId="47317" xr:uid="{9E672E15-33EB-48D0-90A5-22653AD0A27F}"/>
    <cellStyle name="Comma 2 2 2 3 2 4 2 3 3 3" xfId="35185" xr:uid="{211F6FEA-6E89-421A-8E2E-10C22D273F89}"/>
    <cellStyle name="Comma 2 2 2 3 2 4 2 3 4" xfId="14965" xr:uid="{179487B4-68B9-4EAF-BA47-76814742A8E7}"/>
    <cellStyle name="Comma 2 2 2 3 2 4 2 3 4 2" xfId="39229" xr:uid="{A27E1956-D847-45A1-9A58-F3D0AAD510B7}"/>
    <cellStyle name="Comma 2 2 2 3 2 4 2 3 5" xfId="27097" xr:uid="{BCF5D620-3A09-4E03-93BC-EAE67A759106}"/>
    <cellStyle name="Comma 2 2 2 3 2 4 2 4" xfId="4855" xr:uid="{DF00F193-6B10-4E72-8C6D-DAFAB7CADF7A}"/>
    <cellStyle name="Comma 2 2 2 3 2 4 2 4 2" xfId="16987" xr:uid="{06F4398D-259A-4947-8D32-3AA6BF1E7259}"/>
    <cellStyle name="Comma 2 2 2 3 2 4 2 4 2 2" xfId="41251" xr:uid="{2265D533-14A5-4ECF-BA57-A836C3A225F7}"/>
    <cellStyle name="Comma 2 2 2 3 2 4 2 4 3" xfId="29119" xr:uid="{B9E19864-209B-4AF0-A098-4FACF8FB8942}"/>
    <cellStyle name="Comma 2 2 2 3 2 4 2 5" xfId="8899" xr:uid="{F8CE51ED-88F0-4C9E-BB5A-EB138367DC20}"/>
    <cellStyle name="Comma 2 2 2 3 2 4 2 5 2" xfId="21031" xr:uid="{3E3CA48E-644F-4089-8CF4-6569F34544EE}"/>
    <cellStyle name="Comma 2 2 2 3 2 4 2 5 2 2" xfId="45295" xr:uid="{DBBB274B-18EE-4C81-9940-18A37BD85570}"/>
    <cellStyle name="Comma 2 2 2 3 2 4 2 5 3" xfId="33163" xr:uid="{F21F7CC5-7020-499E-8749-A7E21FB2DB1B}"/>
    <cellStyle name="Comma 2 2 2 3 2 4 2 6" xfId="12943" xr:uid="{7FC867CF-1EAC-446B-A041-ECBA1F22D2F3}"/>
    <cellStyle name="Comma 2 2 2 3 2 4 2 6 2" xfId="37207" xr:uid="{F2F7154F-48D9-47F9-BBE7-CD057D20A9CF}"/>
    <cellStyle name="Comma 2 2 2 3 2 4 2 7" xfId="25075" xr:uid="{30F48A24-D514-49A0-92D7-D1B4903B2CCD}"/>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2 2 2" xfId="43779" xr:uid="{455EA3F3-9612-41F9-BE34-2526E100898D}"/>
    <cellStyle name="Comma 2 2 2 3 2 4 3 2 2 3" xfId="31647" xr:uid="{91D57DED-1126-45F3-83AE-A48806104D36}"/>
    <cellStyle name="Comma 2 2 2 3 2 4 3 2 3" xfId="11427" xr:uid="{BACD694E-61C9-48FB-A684-3F2C2042C712}"/>
    <cellStyle name="Comma 2 2 2 3 2 4 3 2 3 2" xfId="23559" xr:uid="{125A3DEC-15CC-4C61-A8E8-6C1BDEB16929}"/>
    <cellStyle name="Comma 2 2 2 3 2 4 3 2 3 2 2" xfId="47823" xr:uid="{1AAB0E93-73BF-4F6D-9C5E-C3387BC2E885}"/>
    <cellStyle name="Comma 2 2 2 3 2 4 3 2 3 3" xfId="35691" xr:uid="{F2BE70FB-42C2-44D0-BA0F-8515519412AF}"/>
    <cellStyle name="Comma 2 2 2 3 2 4 3 2 4" xfId="15471" xr:uid="{903709D3-1408-4C29-8ADA-E8E6B7795CFC}"/>
    <cellStyle name="Comma 2 2 2 3 2 4 3 2 4 2" xfId="39735" xr:uid="{A9CA9F84-DAA9-4C2A-866F-8A3DB67857E6}"/>
    <cellStyle name="Comma 2 2 2 3 2 4 3 2 5" xfId="27603" xr:uid="{B7A4E2E4-DD74-4735-94D8-CB45E72272F3}"/>
    <cellStyle name="Comma 2 2 2 3 2 4 3 3" xfId="5361" xr:uid="{18231D29-F007-4485-B88D-27E87CD6608F}"/>
    <cellStyle name="Comma 2 2 2 3 2 4 3 3 2" xfId="17493" xr:uid="{36FF3935-A7BC-4C23-9B00-ABC44E771BB8}"/>
    <cellStyle name="Comma 2 2 2 3 2 4 3 3 2 2" xfId="41757" xr:uid="{644F4029-ED7D-431D-B546-2ACAD3D10FA1}"/>
    <cellStyle name="Comma 2 2 2 3 2 4 3 3 3" xfId="29625" xr:uid="{8A92054A-9259-48A1-910E-84CB46970731}"/>
    <cellStyle name="Comma 2 2 2 3 2 4 3 4" xfId="9405" xr:uid="{FC399DB4-3D8F-40F1-BD8D-76A6C0C31E4D}"/>
    <cellStyle name="Comma 2 2 2 3 2 4 3 4 2" xfId="21537" xr:uid="{D2D59D9F-37A6-4A1F-964E-9F6CBE1C9375}"/>
    <cellStyle name="Comma 2 2 2 3 2 4 3 4 2 2" xfId="45801" xr:uid="{4DA3302E-E686-452A-AE08-10242BEF3D65}"/>
    <cellStyle name="Comma 2 2 2 3 2 4 3 4 3" xfId="33669" xr:uid="{028AFA7C-D82A-4F42-913E-3A9AB0794191}"/>
    <cellStyle name="Comma 2 2 2 3 2 4 3 5" xfId="13449" xr:uid="{DADDC624-C867-439E-BA5D-F7A1D3FD9BEE}"/>
    <cellStyle name="Comma 2 2 2 3 2 4 3 5 2" xfId="37713" xr:uid="{BD913E2C-CF4D-4C64-9467-05BFBDF555BA}"/>
    <cellStyle name="Comma 2 2 2 3 2 4 3 6" xfId="25581" xr:uid="{07720DB5-0358-4DFC-ADBA-45690F2B82CD}"/>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2 2 2" xfId="42768" xr:uid="{EA329060-752E-467F-A32B-7B08552933A1}"/>
    <cellStyle name="Comma 2 2 2 3 2 4 4 2 3" xfId="30636" xr:uid="{633FA06E-D815-4C50-A66B-80F3ED417A9D}"/>
    <cellStyle name="Comma 2 2 2 3 2 4 4 3" xfId="10416" xr:uid="{951B5ECC-F699-4D06-B0EF-1B8DE667E12B}"/>
    <cellStyle name="Comma 2 2 2 3 2 4 4 3 2" xfId="22548" xr:uid="{D516EB81-5EDC-45B1-B13D-DA4BDF4F7719}"/>
    <cellStyle name="Comma 2 2 2 3 2 4 4 3 2 2" xfId="46812" xr:uid="{53D450AE-D36B-47FC-8E36-9153392F248A}"/>
    <cellStyle name="Comma 2 2 2 3 2 4 4 3 3" xfId="34680" xr:uid="{B0E4FC29-44E6-4E5A-8E87-C615A710BE5A}"/>
    <cellStyle name="Comma 2 2 2 3 2 4 4 4" xfId="14460" xr:uid="{534C6DE6-051D-479E-A20E-A0F1B25F1375}"/>
    <cellStyle name="Comma 2 2 2 3 2 4 4 4 2" xfId="38724" xr:uid="{5B9D988E-CD63-47B7-9638-AB85C072A194}"/>
    <cellStyle name="Comma 2 2 2 3 2 4 4 5" xfId="26592" xr:uid="{7E37B61A-DD07-4C40-8619-97702FEC1865}"/>
    <cellStyle name="Comma 2 2 2 3 2 4 5" xfId="4350" xr:uid="{1BA14A6F-6BEB-45F8-92C5-05D8C2163D58}"/>
    <cellStyle name="Comma 2 2 2 3 2 4 5 2" xfId="16482" xr:uid="{AD01B19E-C9DA-4082-BD7C-630538206E66}"/>
    <cellStyle name="Comma 2 2 2 3 2 4 5 2 2" xfId="40746" xr:uid="{1BDDE108-B23C-4FC8-ADAD-4C148DCCCDA4}"/>
    <cellStyle name="Comma 2 2 2 3 2 4 5 3" xfId="28614" xr:uid="{0830CC2D-46BE-4AEC-848A-F9C9A2659438}"/>
    <cellStyle name="Comma 2 2 2 3 2 4 6" xfId="8394" xr:uid="{9A6C3FF3-C790-42E1-BC80-E8B8C80E6FBE}"/>
    <cellStyle name="Comma 2 2 2 3 2 4 6 2" xfId="20526" xr:uid="{C31D65FE-7DEB-4FBF-A1CC-A24C57E62C3C}"/>
    <cellStyle name="Comma 2 2 2 3 2 4 6 2 2" xfId="44790" xr:uid="{1A2AF3CC-0931-46E0-8626-6BA2C55FA704}"/>
    <cellStyle name="Comma 2 2 2 3 2 4 6 3" xfId="32658" xr:uid="{54CB6935-8E32-4EFD-B3C6-DDCE0ACF8F3D}"/>
    <cellStyle name="Comma 2 2 2 3 2 4 7" xfId="12438" xr:uid="{18123083-2487-42B7-B8F0-11D550B1558A}"/>
    <cellStyle name="Comma 2 2 2 3 2 4 7 2" xfId="36702" xr:uid="{AAAD5BEF-2A48-43B5-A7AC-DDE643F90EAF}"/>
    <cellStyle name="Comma 2 2 2 3 2 4 8" xfId="24570" xr:uid="{4C600122-7183-4B43-A0D2-3B810A9C66C6}"/>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2 2 2" xfId="44031" xr:uid="{36E82015-CA95-422F-8088-F73D0DDE3BC9}"/>
    <cellStyle name="Comma 2 2 2 3 2 5 2 2 2 3" xfId="31899" xr:uid="{991352A9-3B84-4752-9421-2F53B0637FAF}"/>
    <cellStyle name="Comma 2 2 2 3 2 5 2 2 3" xfId="11679" xr:uid="{2C42026B-B298-4D0E-AD47-E3743EA03909}"/>
    <cellStyle name="Comma 2 2 2 3 2 5 2 2 3 2" xfId="23811" xr:uid="{BB77991E-2FAE-4B6D-9219-29BC0693CAA9}"/>
    <cellStyle name="Comma 2 2 2 3 2 5 2 2 3 2 2" xfId="48075" xr:uid="{DC1CC7F2-2F41-47BD-A79C-1F0F0253FA5D}"/>
    <cellStyle name="Comma 2 2 2 3 2 5 2 2 3 3" xfId="35943" xr:uid="{C8C6AEE1-DBD6-4469-93F6-4E83CBDF324F}"/>
    <cellStyle name="Comma 2 2 2 3 2 5 2 2 4" xfId="15723" xr:uid="{C699C699-517E-4077-B822-362173FE1CB9}"/>
    <cellStyle name="Comma 2 2 2 3 2 5 2 2 4 2" xfId="39987" xr:uid="{327C18A4-1F1D-4F6C-8271-D8FD0A69BA22}"/>
    <cellStyle name="Comma 2 2 2 3 2 5 2 2 5" xfId="27855" xr:uid="{11977F27-5CBD-4AA5-961B-BB492CA435CF}"/>
    <cellStyle name="Comma 2 2 2 3 2 5 2 3" xfId="5613" xr:uid="{1811905C-DFC1-48B8-97C0-6134954C7637}"/>
    <cellStyle name="Comma 2 2 2 3 2 5 2 3 2" xfId="17745" xr:uid="{4F5FF3D8-86B3-4C96-85ED-2DE33C9B0201}"/>
    <cellStyle name="Comma 2 2 2 3 2 5 2 3 2 2" xfId="42009" xr:uid="{1E6C7258-D0B9-4535-AE2F-EB9808003ABE}"/>
    <cellStyle name="Comma 2 2 2 3 2 5 2 3 3" xfId="29877" xr:uid="{EFF1CF8E-6C55-4E92-BBC0-E0B7CA8F36B8}"/>
    <cellStyle name="Comma 2 2 2 3 2 5 2 4" xfId="9657" xr:uid="{6F55364A-CBA3-429C-BFE7-2769178C08F7}"/>
    <cellStyle name="Comma 2 2 2 3 2 5 2 4 2" xfId="21789" xr:uid="{005C3069-21E8-4FEF-A3DB-BE86630E2F48}"/>
    <cellStyle name="Comma 2 2 2 3 2 5 2 4 2 2" xfId="46053" xr:uid="{672BF8A0-3944-46C1-BC6B-6BB20499FD56}"/>
    <cellStyle name="Comma 2 2 2 3 2 5 2 4 3" xfId="33921" xr:uid="{FCC90AFE-0134-4AA5-BC01-D21568729F69}"/>
    <cellStyle name="Comma 2 2 2 3 2 5 2 5" xfId="13701" xr:uid="{1FB3583B-F29C-4BEA-9D9E-F4EECB0487BB}"/>
    <cellStyle name="Comma 2 2 2 3 2 5 2 5 2" xfId="37965" xr:uid="{2512C77A-16F5-4DBB-A573-389015291891}"/>
    <cellStyle name="Comma 2 2 2 3 2 5 2 6" xfId="25833" xr:uid="{F68BBF2B-F5D2-4D10-B9DE-D1F69BF709CA}"/>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2 2 2" xfId="43020" xr:uid="{6EF42B78-E664-4249-9136-EFB37A08F00D}"/>
    <cellStyle name="Comma 2 2 2 3 2 5 3 2 3" xfId="30888" xr:uid="{E427B751-3C91-416A-A49A-107F1E04D7CC}"/>
    <cellStyle name="Comma 2 2 2 3 2 5 3 3" xfId="10668" xr:uid="{02B73D63-0DEE-4FAC-8746-EE958492A521}"/>
    <cellStyle name="Comma 2 2 2 3 2 5 3 3 2" xfId="22800" xr:uid="{4184B61A-840F-4A3F-8A8C-9B058A657336}"/>
    <cellStyle name="Comma 2 2 2 3 2 5 3 3 2 2" xfId="47064" xr:uid="{0E5154E7-8795-4A6C-8385-C7E46951EF28}"/>
    <cellStyle name="Comma 2 2 2 3 2 5 3 3 3" xfId="34932" xr:uid="{99C20989-017A-416D-A07A-76CD541CC28A}"/>
    <cellStyle name="Comma 2 2 2 3 2 5 3 4" xfId="14712" xr:uid="{40DAFD05-84A1-481D-B012-4373FBD831B7}"/>
    <cellStyle name="Comma 2 2 2 3 2 5 3 4 2" xfId="38976" xr:uid="{E0A0E0F3-017E-4680-A8E6-6477B2B76FCF}"/>
    <cellStyle name="Comma 2 2 2 3 2 5 3 5" xfId="26844" xr:uid="{E46DA766-C6F3-4F2C-89B6-F05888559D4B}"/>
    <cellStyle name="Comma 2 2 2 3 2 5 4" xfId="4602" xr:uid="{ACC2A42C-BA60-43CD-A9C4-3F9C34D319FA}"/>
    <cellStyle name="Comma 2 2 2 3 2 5 4 2" xfId="16734" xr:uid="{447DD2DC-0A24-4842-B9C3-2196FBA43E1F}"/>
    <cellStyle name="Comma 2 2 2 3 2 5 4 2 2" xfId="40998" xr:uid="{D9CB2668-CC7B-41CB-AEFA-3F699FFCB347}"/>
    <cellStyle name="Comma 2 2 2 3 2 5 4 3" xfId="28866" xr:uid="{9EA13645-6F27-4487-AE50-04BB39780596}"/>
    <cellStyle name="Comma 2 2 2 3 2 5 5" xfId="8646" xr:uid="{179C4978-5AF4-4B37-83DA-B2DC01994727}"/>
    <cellStyle name="Comma 2 2 2 3 2 5 5 2" xfId="20778" xr:uid="{D3756359-C86D-4800-B888-EAB8F8943905}"/>
    <cellStyle name="Comma 2 2 2 3 2 5 5 2 2" xfId="45042" xr:uid="{C216AF18-7565-4270-9D13-439CDDAA86C3}"/>
    <cellStyle name="Comma 2 2 2 3 2 5 5 3" xfId="32910" xr:uid="{ED2ED618-3394-47A4-BE5A-B7BFB82EE951}"/>
    <cellStyle name="Comma 2 2 2 3 2 5 6" xfId="12690" xr:uid="{0B268A9B-83C0-40DA-B2A0-32F104E535DD}"/>
    <cellStyle name="Comma 2 2 2 3 2 5 6 2" xfId="36954" xr:uid="{EC4CF218-1414-4430-BD9C-ABEFEC073EA6}"/>
    <cellStyle name="Comma 2 2 2 3 2 5 7" xfId="24822" xr:uid="{2944E78F-A188-4910-B239-8241DE574341}"/>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2 2 2" xfId="43526" xr:uid="{6DEDB0D1-6AB4-4999-B213-C3C0CB747F8F}"/>
    <cellStyle name="Comma 2 2 2 3 2 6 2 2 3" xfId="31394" xr:uid="{B81DDAF2-0BB3-4347-800B-7D467D898CA6}"/>
    <cellStyle name="Comma 2 2 2 3 2 6 2 3" xfId="11174" xr:uid="{83D8B90A-3178-4718-ACD3-843AC5C43FEC}"/>
    <cellStyle name="Comma 2 2 2 3 2 6 2 3 2" xfId="23306" xr:uid="{8C987A79-58BA-4499-994C-5F752FB70B5C}"/>
    <cellStyle name="Comma 2 2 2 3 2 6 2 3 2 2" xfId="47570" xr:uid="{B1D0EBE9-5B4C-45E6-9CFA-3D81E4BC68B1}"/>
    <cellStyle name="Comma 2 2 2 3 2 6 2 3 3" xfId="35438" xr:uid="{4873CCE9-781A-4AF9-A1A9-D662BB285212}"/>
    <cellStyle name="Comma 2 2 2 3 2 6 2 4" xfId="15218" xr:uid="{D1D5D917-E106-459C-BD08-397A602E3301}"/>
    <cellStyle name="Comma 2 2 2 3 2 6 2 4 2" xfId="39482" xr:uid="{9C89A2A1-DA55-482C-B929-63CD9F8C2C09}"/>
    <cellStyle name="Comma 2 2 2 3 2 6 2 5" xfId="27350" xr:uid="{CA2C187E-B707-48F3-B642-5745DF624C6B}"/>
    <cellStyle name="Comma 2 2 2 3 2 6 3" xfId="5108" xr:uid="{74E8B95B-8AD1-4A7B-BFE0-A736DCE7346E}"/>
    <cellStyle name="Comma 2 2 2 3 2 6 3 2" xfId="17240" xr:uid="{46053E34-7684-40CF-ADE7-BB70889EA23A}"/>
    <cellStyle name="Comma 2 2 2 3 2 6 3 2 2" xfId="41504" xr:uid="{68D855C4-4233-4DC3-9BA4-F11683BBA849}"/>
    <cellStyle name="Comma 2 2 2 3 2 6 3 3" xfId="29372" xr:uid="{DB7E3EBF-EC43-47A0-B7CF-E8EB34E76E55}"/>
    <cellStyle name="Comma 2 2 2 3 2 6 4" xfId="9152" xr:uid="{79C1B4A4-4AAB-49DE-AAD8-BB3858F10D80}"/>
    <cellStyle name="Comma 2 2 2 3 2 6 4 2" xfId="21284" xr:uid="{35F627E3-AC12-40F4-A5EF-FF0BAE815A6F}"/>
    <cellStyle name="Comma 2 2 2 3 2 6 4 2 2" xfId="45548" xr:uid="{33DAE7FF-F104-450E-9ABE-B0CAF0199FC4}"/>
    <cellStyle name="Comma 2 2 2 3 2 6 4 3" xfId="33416" xr:uid="{7D5B244E-8240-48EE-959C-97CDB13F435D}"/>
    <cellStyle name="Comma 2 2 2 3 2 6 5" xfId="13196" xr:uid="{9E4A4BF9-13ED-409A-A323-07A9CE665025}"/>
    <cellStyle name="Comma 2 2 2 3 2 6 5 2" xfId="37460" xr:uid="{80BD5468-1DCD-47AD-8016-85C03D34D72D}"/>
    <cellStyle name="Comma 2 2 2 3 2 6 6" xfId="25328" xr:uid="{BAAF0B92-593B-4817-973C-EC0AA2858B9C}"/>
    <cellStyle name="Comma 2 2 2 3 2 7" xfId="2075" xr:uid="{178CA35B-F22A-4481-B415-D161B69882BA}"/>
    <cellStyle name="Comma 2 2 2 3 2 7 2" xfId="6119" xr:uid="{ED16F732-920F-40EE-8807-B38BFF1DB8C7}"/>
    <cellStyle name="Comma 2 2 2 3 2 7 2 2" xfId="18251" xr:uid="{D30A6C3C-3FD4-4C57-AD11-C4D8159B62CF}"/>
    <cellStyle name="Comma 2 2 2 3 2 7 2 2 2" xfId="42515" xr:uid="{553AEFD8-6FBD-42FF-A3DA-942FC02E61A1}"/>
    <cellStyle name="Comma 2 2 2 3 2 7 2 3" xfId="30383" xr:uid="{21657E52-3726-40CE-AA8E-59F473ED8A9A}"/>
    <cellStyle name="Comma 2 2 2 3 2 7 3" xfId="10163" xr:uid="{1447DA30-A2E0-42A1-8DBC-338B23AC3D00}"/>
    <cellStyle name="Comma 2 2 2 3 2 7 3 2" xfId="22295" xr:uid="{738630F5-3B5C-4DAA-98C0-8C1ACFF5887E}"/>
    <cellStyle name="Comma 2 2 2 3 2 7 3 2 2" xfId="46559" xr:uid="{838C9470-BBDA-4BEB-916A-25B1263774D2}"/>
    <cellStyle name="Comma 2 2 2 3 2 7 3 3" xfId="34427" xr:uid="{7D7A232B-AE5A-473E-B3FF-178E498922CF}"/>
    <cellStyle name="Comma 2 2 2 3 2 7 4" xfId="14207" xr:uid="{DE3DE5B3-FE00-4D9B-8933-EFB57D18E7D7}"/>
    <cellStyle name="Comma 2 2 2 3 2 7 4 2" xfId="38471" xr:uid="{F0CEF9F2-9137-4E3A-A193-BACF4FDE1453}"/>
    <cellStyle name="Comma 2 2 2 3 2 7 5" xfId="26339" xr:uid="{A7C1D0AB-B4DB-4F9B-B97C-EB6DE742ECA7}"/>
    <cellStyle name="Comma 2 2 2 3 2 8" xfId="4097" xr:uid="{848BD121-508D-4FD4-B0FF-6FCAAFB7AF56}"/>
    <cellStyle name="Comma 2 2 2 3 2 8 2" xfId="16229" xr:uid="{5581E5CE-1E86-4DAB-A982-EF7C9A466C28}"/>
    <cellStyle name="Comma 2 2 2 3 2 8 2 2" xfId="40493" xr:uid="{9D4D5895-8CB4-4B69-8293-6DFF63318D5C}"/>
    <cellStyle name="Comma 2 2 2 3 2 8 3" xfId="28361" xr:uid="{107C429C-88ED-4144-9231-3601E8EC05A6}"/>
    <cellStyle name="Comma 2 2 2 3 2 9" xfId="8141" xr:uid="{D3711A49-5762-444C-A770-586A93BC4663}"/>
    <cellStyle name="Comma 2 2 2 3 2 9 2" xfId="20273" xr:uid="{E43162F1-966F-4A00-BD52-882542EC7461}"/>
    <cellStyle name="Comma 2 2 2 3 2 9 2 2" xfId="44537" xr:uid="{11FA749D-3AED-4515-914E-7CA449FD268C}"/>
    <cellStyle name="Comma 2 2 2 3 2 9 3" xfId="32405" xr:uid="{39531EAE-635E-49C8-A010-8C4733C132B9}"/>
    <cellStyle name="Comma 2 2 2 3 3" xfId="74" xr:uid="{9C3AA8DB-B8F3-494F-B02B-4B5DFE99DDC0}"/>
    <cellStyle name="Comma 2 2 2 3 3 10" xfId="12206" xr:uid="{BADC81C0-EA3D-4059-A79E-FB49A94B362A}"/>
    <cellStyle name="Comma 2 2 2 3 3 10 2" xfId="36470" xr:uid="{0AC58550-626B-4396-A7C2-47C7EEC6CA2D}"/>
    <cellStyle name="Comma 2 2 2 3 3 11" xfId="24338" xr:uid="{FC756B12-E664-4770-940E-37D59FC04831}"/>
    <cellStyle name="Comma 2 2 2 3 3 2" xfId="137" xr:uid="{B6890F4D-1D2E-494F-AE80-0D449289D31B}"/>
    <cellStyle name="Comma 2 2 2 3 3 2 10" xfId="24401" xr:uid="{FA62EC97-BE59-48C0-A6EA-69952745013D}"/>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2 2 2" xfId="44494" xr:uid="{C09A48DD-55AD-46DB-BB7C-9EEF24C136DC}"/>
    <cellStyle name="Comma 2 2 2 3 3 2 2 2 2 2 2 2 3" xfId="32362" xr:uid="{477277AD-D77E-43B6-A3B9-60E798F3556E}"/>
    <cellStyle name="Comma 2 2 2 3 3 2 2 2 2 2 2 3" xfId="12142" xr:uid="{3ACB6AF2-0927-4553-8CA9-7F3AEF03A3FB}"/>
    <cellStyle name="Comma 2 2 2 3 3 2 2 2 2 2 2 3 2" xfId="24274" xr:uid="{58C0823B-5938-4AD4-B561-5F9662BF1AA3}"/>
    <cellStyle name="Comma 2 2 2 3 3 2 2 2 2 2 2 3 2 2" xfId="48538" xr:uid="{0BB9140A-A617-4791-BA3E-8656297F9543}"/>
    <cellStyle name="Comma 2 2 2 3 3 2 2 2 2 2 2 3 3" xfId="36406" xr:uid="{7C19F4D2-5690-4568-9750-6187B9AEC9A3}"/>
    <cellStyle name="Comma 2 2 2 3 3 2 2 2 2 2 2 4" xfId="16186" xr:uid="{194C176B-1594-4431-9628-844DC0C448B2}"/>
    <cellStyle name="Comma 2 2 2 3 3 2 2 2 2 2 2 4 2" xfId="40450" xr:uid="{323FC8A0-A90D-47D6-9934-769A87F4A7E5}"/>
    <cellStyle name="Comma 2 2 2 3 3 2 2 2 2 2 2 5" xfId="28318" xr:uid="{C8D1D648-E373-454B-807C-D97C191A8D88}"/>
    <cellStyle name="Comma 2 2 2 3 3 2 2 2 2 2 3" xfId="6076" xr:uid="{A3E2A6C0-252E-46E8-9188-F9A52AD40C0E}"/>
    <cellStyle name="Comma 2 2 2 3 3 2 2 2 2 2 3 2" xfId="18208" xr:uid="{7B365915-C23A-4E5B-B4F9-894680377F33}"/>
    <cellStyle name="Comma 2 2 2 3 3 2 2 2 2 2 3 2 2" xfId="42472" xr:uid="{BDF2F976-9A2A-4452-BD5B-AF7AD34C6E7F}"/>
    <cellStyle name="Comma 2 2 2 3 3 2 2 2 2 2 3 3" xfId="30340" xr:uid="{357FA10C-4D5F-46DF-8FFD-8A2992E7C4EE}"/>
    <cellStyle name="Comma 2 2 2 3 3 2 2 2 2 2 4" xfId="10120" xr:uid="{66FF2B0A-BB8F-46C9-9292-5BBC6BBFC19C}"/>
    <cellStyle name="Comma 2 2 2 3 3 2 2 2 2 2 4 2" xfId="22252" xr:uid="{EB143AC3-E947-4137-87B6-72E0445B6DE3}"/>
    <cellStyle name="Comma 2 2 2 3 3 2 2 2 2 2 4 2 2" xfId="46516" xr:uid="{007DC1AB-E463-4455-B526-053691C3AC53}"/>
    <cellStyle name="Comma 2 2 2 3 3 2 2 2 2 2 4 3" xfId="34384" xr:uid="{794325D3-AC49-493D-9C53-4BDBF5C0EF41}"/>
    <cellStyle name="Comma 2 2 2 3 3 2 2 2 2 2 5" xfId="14164" xr:uid="{ECA6C333-4CA6-4755-A0D8-827709DAA094}"/>
    <cellStyle name="Comma 2 2 2 3 3 2 2 2 2 2 5 2" xfId="38428" xr:uid="{6AE90B36-47E8-4F3F-9EBA-139575BC854F}"/>
    <cellStyle name="Comma 2 2 2 3 3 2 2 2 2 2 6" xfId="26296" xr:uid="{707FF368-CC6A-4238-8D60-FB5FAB79647F}"/>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2 2 2" xfId="43483" xr:uid="{D2302BFF-7E11-4C25-9995-62EBE5E28976}"/>
    <cellStyle name="Comma 2 2 2 3 3 2 2 2 2 3 2 3" xfId="31351" xr:uid="{57D53B03-268D-490B-9378-F3FFA6958ED9}"/>
    <cellStyle name="Comma 2 2 2 3 3 2 2 2 2 3 3" xfId="11131" xr:uid="{3508050D-90F4-46E4-81EB-0A095D611E07}"/>
    <cellStyle name="Comma 2 2 2 3 3 2 2 2 2 3 3 2" xfId="23263" xr:uid="{CDB59168-167D-4751-8BA5-C9AFEF119C52}"/>
    <cellStyle name="Comma 2 2 2 3 3 2 2 2 2 3 3 2 2" xfId="47527" xr:uid="{79E71DDE-F012-425A-849F-3D95153B57ED}"/>
    <cellStyle name="Comma 2 2 2 3 3 2 2 2 2 3 3 3" xfId="35395" xr:uid="{9E87E619-15A9-4325-AF31-3B25904BB826}"/>
    <cellStyle name="Comma 2 2 2 3 3 2 2 2 2 3 4" xfId="15175" xr:uid="{46C972E9-C60C-495E-BCF9-71A7946627C5}"/>
    <cellStyle name="Comma 2 2 2 3 3 2 2 2 2 3 4 2" xfId="39439" xr:uid="{209CD70A-A1A2-4874-AA37-F8E8D028FAAF}"/>
    <cellStyle name="Comma 2 2 2 3 3 2 2 2 2 3 5" xfId="27307" xr:uid="{0EB7D263-23F6-4E03-9A21-639E102F4CB3}"/>
    <cellStyle name="Comma 2 2 2 3 3 2 2 2 2 4" xfId="5065" xr:uid="{2F1C3762-6366-4F32-A6C6-9C83C4D816DD}"/>
    <cellStyle name="Comma 2 2 2 3 3 2 2 2 2 4 2" xfId="17197" xr:uid="{ED6745FD-331E-4818-A129-1DA998D79510}"/>
    <cellStyle name="Comma 2 2 2 3 3 2 2 2 2 4 2 2" xfId="41461" xr:uid="{E5196A83-AA61-4666-B28C-AA06479B8E41}"/>
    <cellStyle name="Comma 2 2 2 3 3 2 2 2 2 4 3" xfId="29329" xr:uid="{AC6D9A03-AF6F-472C-A6EB-844BA9478BF7}"/>
    <cellStyle name="Comma 2 2 2 3 3 2 2 2 2 5" xfId="9109" xr:uid="{72F78684-5471-4208-BF89-5A873C916546}"/>
    <cellStyle name="Comma 2 2 2 3 3 2 2 2 2 5 2" xfId="21241" xr:uid="{1AAAF04C-B2F5-4319-86AF-215367D28018}"/>
    <cellStyle name="Comma 2 2 2 3 3 2 2 2 2 5 2 2" xfId="45505" xr:uid="{B4CBFF41-3838-40D3-85B0-2AD3C4DD20DF}"/>
    <cellStyle name="Comma 2 2 2 3 3 2 2 2 2 5 3" xfId="33373" xr:uid="{C5EB9C1A-6533-4E5D-AA35-6AD7C12BE223}"/>
    <cellStyle name="Comma 2 2 2 3 3 2 2 2 2 6" xfId="13153" xr:uid="{D4248813-BD9E-4D01-B887-EA7F8EBFE643}"/>
    <cellStyle name="Comma 2 2 2 3 3 2 2 2 2 6 2" xfId="37417" xr:uid="{34800F62-4484-4AC3-B99B-1F92E6ABE318}"/>
    <cellStyle name="Comma 2 2 2 3 3 2 2 2 2 7" xfId="25285" xr:uid="{CCB107F6-2ADB-436A-B473-63F3089F092C}"/>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2 2 2" xfId="43989" xr:uid="{8572EDE6-6699-4D4F-839A-5B2F85D33412}"/>
    <cellStyle name="Comma 2 2 2 3 3 2 2 2 3 2 2 3" xfId="31857" xr:uid="{521116AC-E86A-4389-88DC-89EC77F85A88}"/>
    <cellStyle name="Comma 2 2 2 3 3 2 2 2 3 2 3" xfId="11637" xr:uid="{0CD2A738-EC7C-409B-92DD-76D83233AC7F}"/>
    <cellStyle name="Comma 2 2 2 3 3 2 2 2 3 2 3 2" xfId="23769" xr:uid="{26074C4E-76D6-4BD9-8489-14BB8C9339AA}"/>
    <cellStyle name="Comma 2 2 2 3 3 2 2 2 3 2 3 2 2" xfId="48033" xr:uid="{2102B3AE-8E5A-43C1-8851-22D48CA7696B}"/>
    <cellStyle name="Comma 2 2 2 3 3 2 2 2 3 2 3 3" xfId="35901" xr:uid="{CAFE2171-A3FE-48B3-82ED-0B8B90D4683E}"/>
    <cellStyle name="Comma 2 2 2 3 3 2 2 2 3 2 4" xfId="15681" xr:uid="{1DB673F5-5CAE-4A15-91E1-B80D939D9778}"/>
    <cellStyle name="Comma 2 2 2 3 3 2 2 2 3 2 4 2" xfId="39945" xr:uid="{69A7B0BF-6F85-43FA-B234-B19881E3D633}"/>
    <cellStyle name="Comma 2 2 2 3 3 2 2 2 3 2 5" xfId="27813" xr:uid="{50D6F0EC-17CF-4BFB-A096-81ED14C8BC1B}"/>
    <cellStyle name="Comma 2 2 2 3 3 2 2 2 3 3" xfId="5571" xr:uid="{B52C18F0-FF54-43C0-B374-698D8A2F18FF}"/>
    <cellStyle name="Comma 2 2 2 3 3 2 2 2 3 3 2" xfId="17703" xr:uid="{6367CAB3-7BD4-45A4-95F4-8B3F5962E91D}"/>
    <cellStyle name="Comma 2 2 2 3 3 2 2 2 3 3 2 2" xfId="41967" xr:uid="{D299D43C-2E60-4DAB-AAC6-DC4C53E0F4BA}"/>
    <cellStyle name="Comma 2 2 2 3 3 2 2 2 3 3 3" xfId="29835" xr:uid="{3B422F4B-3794-4CE4-B7CA-A47DAC551F0E}"/>
    <cellStyle name="Comma 2 2 2 3 3 2 2 2 3 4" xfId="9615" xr:uid="{C23BCB12-432A-442C-8D2C-556A574DAF46}"/>
    <cellStyle name="Comma 2 2 2 3 3 2 2 2 3 4 2" xfId="21747" xr:uid="{F461D317-CB0C-49E6-A3FB-FFD394E0F117}"/>
    <cellStyle name="Comma 2 2 2 3 3 2 2 2 3 4 2 2" xfId="46011" xr:uid="{0D55FFFC-1433-43BE-8E02-464AF8E68AA4}"/>
    <cellStyle name="Comma 2 2 2 3 3 2 2 2 3 4 3" xfId="33879" xr:uid="{D3530406-3CED-491D-ABE2-837BF90D6D65}"/>
    <cellStyle name="Comma 2 2 2 3 3 2 2 2 3 5" xfId="13659" xr:uid="{FBD252FD-E6FB-4708-94A6-0003DE8EFE61}"/>
    <cellStyle name="Comma 2 2 2 3 3 2 2 2 3 5 2" xfId="37923" xr:uid="{1285B78C-2E13-4DD9-96BF-E95913219007}"/>
    <cellStyle name="Comma 2 2 2 3 3 2 2 2 3 6" xfId="25791" xr:uid="{14747569-8B6D-4643-9860-6DA0F67B80BC}"/>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2 2 2" xfId="42978" xr:uid="{6C7A6167-8D21-4107-97AF-E67CEED8B045}"/>
    <cellStyle name="Comma 2 2 2 3 3 2 2 2 4 2 3" xfId="30846" xr:uid="{073C622B-9E03-4567-A414-A17A4AE22D8F}"/>
    <cellStyle name="Comma 2 2 2 3 3 2 2 2 4 3" xfId="10626" xr:uid="{D5CE97B6-6624-4B69-811E-71B30457E6BF}"/>
    <cellStyle name="Comma 2 2 2 3 3 2 2 2 4 3 2" xfId="22758" xr:uid="{4A0E9185-FE73-4882-A8F6-C07A450CE22B}"/>
    <cellStyle name="Comma 2 2 2 3 3 2 2 2 4 3 2 2" xfId="47022" xr:uid="{B35010F9-3915-4F26-9429-46C19CEFB0A6}"/>
    <cellStyle name="Comma 2 2 2 3 3 2 2 2 4 3 3" xfId="34890" xr:uid="{1E0F7EED-8C49-46E0-8D74-4BF570BE3A1D}"/>
    <cellStyle name="Comma 2 2 2 3 3 2 2 2 4 4" xfId="14670" xr:uid="{1B72688C-BA50-439B-940D-7E7113CD3D6D}"/>
    <cellStyle name="Comma 2 2 2 3 3 2 2 2 4 4 2" xfId="38934" xr:uid="{FBFF1A7A-7E70-4C84-916E-03E230DE32C5}"/>
    <cellStyle name="Comma 2 2 2 3 3 2 2 2 4 5" xfId="26802" xr:uid="{18E8ACCB-C0ED-4ED1-A953-631597A597F6}"/>
    <cellStyle name="Comma 2 2 2 3 3 2 2 2 5" xfId="4560" xr:uid="{0EB96A42-B5BC-4F4F-B94D-89386FDB28D9}"/>
    <cellStyle name="Comma 2 2 2 3 3 2 2 2 5 2" xfId="16692" xr:uid="{96778DFF-9172-4C71-9CFC-AB56DD863AAC}"/>
    <cellStyle name="Comma 2 2 2 3 3 2 2 2 5 2 2" xfId="40956" xr:uid="{B5576071-8206-48B3-8311-E3442A7D4EB6}"/>
    <cellStyle name="Comma 2 2 2 3 3 2 2 2 5 3" xfId="28824" xr:uid="{E5432EA5-F842-4427-8A27-7BA90A90460A}"/>
    <cellStyle name="Comma 2 2 2 3 3 2 2 2 6" xfId="8604" xr:uid="{ABF8482C-01FE-4D42-A202-55E77C912BD1}"/>
    <cellStyle name="Comma 2 2 2 3 3 2 2 2 6 2" xfId="20736" xr:uid="{28C75881-3612-44AB-A3BF-4724F9401922}"/>
    <cellStyle name="Comma 2 2 2 3 3 2 2 2 6 2 2" xfId="45000" xr:uid="{C052A88A-67A2-43F1-96EB-667F30BBF6BE}"/>
    <cellStyle name="Comma 2 2 2 3 3 2 2 2 6 3" xfId="32868" xr:uid="{8827402C-4734-48B7-8973-B8B409A4BE13}"/>
    <cellStyle name="Comma 2 2 2 3 3 2 2 2 7" xfId="12648" xr:uid="{CFF69AAE-A4C8-47D8-9D1D-84A3E14EB14E}"/>
    <cellStyle name="Comma 2 2 2 3 3 2 2 2 7 2" xfId="36912" xr:uid="{B0CE33D2-72B8-48B1-AF46-C78CDFD0C00B}"/>
    <cellStyle name="Comma 2 2 2 3 3 2 2 2 8" xfId="24780" xr:uid="{49D93CCC-CC23-4AE2-9787-DFB1BD511EA1}"/>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2 2 2" xfId="44241" xr:uid="{2FA7A467-207C-48BC-B18E-5841589C86A9}"/>
    <cellStyle name="Comma 2 2 2 3 3 2 2 3 2 2 2 3" xfId="32109" xr:uid="{C6FF8EB4-8B23-4086-92B8-0E19A0E55987}"/>
    <cellStyle name="Comma 2 2 2 3 3 2 2 3 2 2 3" xfId="11889" xr:uid="{C50B3A21-650A-4B3D-B13F-8FA1F8DC9798}"/>
    <cellStyle name="Comma 2 2 2 3 3 2 2 3 2 2 3 2" xfId="24021" xr:uid="{73EF980E-4544-487D-85B3-6C46A8C6805B}"/>
    <cellStyle name="Comma 2 2 2 3 3 2 2 3 2 2 3 2 2" xfId="48285" xr:uid="{BE979029-4C9C-4B22-A48D-97731D10046A}"/>
    <cellStyle name="Comma 2 2 2 3 3 2 2 3 2 2 3 3" xfId="36153" xr:uid="{CA9A3C7A-9450-4B39-BE10-2D721AE6789B}"/>
    <cellStyle name="Comma 2 2 2 3 3 2 2 3 2 2 4" xfId="15933" xr:uid="{7DD235D5-EE53-4F0D-9220-F99129D56FA0}"/>
    <cellStyle name="Comma 2 2 2 3 3 2 2 3 2 2 4 2" xfId="40197" xr:uid="{C3F44E8C-A537-4CB2-B82E-0B74F0ACDC3C}"/>
    <cellStyle name="Comma 2 2 2 3 3 2 2 3 2 2 5" xfId="28065" xr:uid="{896F23C4-69BB-4CC4-AFDB-8D81C493F799}"/>
    <cellStyle name="Comma 2 2 2 3 3 2 2 3 2 3" xfId="5823" xr:uid="{BE25C917-3787-4FF8-B925-AB618DEA30E0}"/>
    <cellStyle name="Comma 2 2 2 3 3 2 2 3 2 3 2" xfId="17955" xr:uid="{C97F848F-822E-45C0-A837-EA18B1DA1A3B}"/>
    <cellStyle name="Comma 2 2 2 3 3 2 2 3 2 3 2 2" xfId="42219" xr:uid="{52200054-B98B-44D3-9345-0D96E2E25246}"/>
    <cellStyle name="Comma 2 2 2 3 3 2 2 3 2 3 3" xfId="30087" xr:uid="{1DF5F94B-0A75-40B4-82F7-ADCECFEBF7B4}"/>
    <cellStyle name="Comma 2 2 2 3 3 2 2 3 2 4" xfId="9867" xr:uid="{33B77843-69DA-449C-8394-3626E6D77E25}"/>
    <cellStyle name="Comma 2 2 2 3 3 2 2 3 2 4 2" xfId="21999" xr:uid="{7A34B682-24E8-48EC-B096-27BCBB877509}"/>
    <cellStyle name="Comma 2 2 2 3 3 2 2 3 2 4 2 2" xfId="46263" xr:uid="{1B7472F4-7DE8-4511-B517-1A1B6FA4BC86}"/>
    <cellStyle name="Comma 2 2 2 3 3 2 2 3 2 4 3" xfId="34131" xr:uid="{8677E163-EDB3-4883-9013-7775DA0CD46D}"/>
    <cellStyle name="Comma 2 2 2 3 3 2 2 3 2 5" xfId="13911" xr:uid="{6475D8FD-479C-4B30-A43D-087F38B4C603}"/>
    <cellStyle name="Comma 2 2 2 3 3 2 2 3 2 5 2" xfId="38175" xr:uid="{A1378EC7-B7C5-47EA-B32D-89D759192867}"/>
    <cellStyle name="Comma 2 2 2 3 3 2 2 3 2 6" xfId="26043" xr:uid="{1A8F8BF7-CB48-4FC3-86D1-D7D3B164992D}"/>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2 2 2" xfId="43230" xr:uid="{A1CE8863-530D-421E-A743-A5A2B7A35D40}"/>
    <cellStyle name="Comma 2 2 2 3 3 2 2 3 3 2 3" xfId="31098" xr:uid="{82C41993-0368-4882-B2D7-52958505FA74}"/>
    <cellStyle name="Comma 2 2 2 3 3 2 2 3 3 3" xfId="10878" xr:uid="{F093B089-C744-4E67-B844-491F521119A3}"/>
    <cellStyle name="Comma 2 2 2 3 3 2 2 3 3 3 2" xfId="23010" xr:uid="{5B84D499-27B4-498B-86CA-454045BD1ADA}"/>
    <cellStyle name="Comma 2 2 2 3 3 2 2 3 3 3 2 2" xfId="47274" xr:uid="{2C830ED4-ABA7-407E-8ECF-066A93B07C13}"/>
    <cellStyle name="Comma 2 2 2 3 3 2 2 3 3 3 3" xfId="35142" xr:uid="{F8AF56E8-DF78-415B-9F6C-D87239A9937B}"/>
    <cellStyle name="Comma 2 2 2 3 3 2 2 3 3 4" xfId="14922" xr:uid="{36FA9AD8-36D7-47C0-89F9-3D8865D27DCA}"/>
    <cellStyle name="Comma 2 2 2 3 3 2 2 3 3 4 2" xfId="39186" xr:uid="{FE089A1B-3348-4761-A326-4D210AD44560}"/>
    <cellStyle name="Comma 2 2 2 3 3 2 2 3 3 5" xfId="27054" xr:uid="{F17C3288-E443-44C8-87F8-91E9535DBD2A}"/>
    <cellStyle name="Comma 2 2 2 3 3 2 2 3 4" xfId="4812" xr:uid="{C14FBA1A-D168-4001-8ED6-17A64E9722AB}"/>
    <cellStyle name="Comma 2 2 2 3 3 2 2 3 4 2" xfId="16944" xr:uid="{8808E066-1066-443C-BCDE-84114BD35FA1}"/>
    <cellStyle name="Comma 2 2 2 3 3 2 2 3 4 2 2" xfId="41208" xr:uid="{4A78CCAD-60F7-4C78-83D4-05EB46C8333D}"/>
    <cellStyle name="Comma 2 2 2 3 3 2 2 3 4 3" xfId="29076" xr:uid="{88F16403-ADE5-4734-9A68-B5EC1164F4C5}"/>
    <cellStyle name="Comma 2 2 2 3 3 2 2 3 5" xfId="8856" xr:uid="{540C83DC-9FA5-422D-99C7-A554A9A638DD}"/>
    <cellStyle name="Comma 2 2 2 3 3 2 2 3 5 2" xfId="20988" xr:uid="{5362EF7D-F10D-4C8F-95C8-81E4B4424D68}"/>
    <cellStyle name="Comma 2 2 2 3 3 2 2 3 5 2 2" xfId="45252" xr:uid="{62EF052D-690A-41E5-90A7-B8512592E805}"/>
    <cellStyle name="Comma 2 2 2 3 3 2 2 3 5 3" xfId="33120" xr:uid="{3B27C553-0ED1-4B41-A180-0C006220C037}"/>
    <cellStyle name="Comma 2 2 2 3 3 2 2 3 6" xfId="12900" xr:uid="{2A9F9C73-76A8-420D-BE45-0B928AC614BB}"/>
    <cellStyle name="Comma 2 2 2 3 3 2 2 3 6 2" xfId="37164" xr:uid="{ECFB26FE-3910-4A78-906B-85BCCD4F7B45}"/>
    <cellStyle name="Comma 2 2 2 3 3 2 2 3 7" xfId="25032" xr:uid="{9CFC56FB-81FB-4346-BB52-B46500804DAC}"/>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2 2 2" xfId="43736" xr:uid="{C44D3AFF-88B8-4FD1-8E87-4A0C42A65B21}"/>
    <cellStyle name="Comma 2 2 2 3 3 2 2 4 2 2 3" xfId="31604" xr:uid="{04D4140F-523D-410A-825A-82E872C63891}"/>
    <cellStyle name="Comma 2 2 2 3 3 2 2 4 2 3" xfId="11384" xr:uid="{8EB5C656-20E7-4FDA-8682-DF98C437014B}"/>
    <cellStyle name="Comma 2 2 2 3 3 2 2 4 2 3 2" xfId="23516" xr:uid="{8A91D747-BAD1-4AC4-A7BC-3F2F1ECC9164}"/>
    <cellStyle name="Comma 2 2 2 3 3 2 2 4 2 3 2 2" xfId="47780" xr:uid="{A2A6720A-1FF5-48B7-A75B-C60BFFA134B2}"/>
    <cellStyle name="Comma 2 2 2 3 3 2 2 4 2 3 3" xfId="35648" xr:uid="{AF8791E6-00A4-4031-A421-3FE279FA1155}"/>
    <cellStyle name="Comma 2 2 2 3 3 2 2 4 2 4" xfId="15428" xr:uid="{7287574A-978B-40A7-9EED-D288134D7004}"/>
    <cellStyle name="Comma 2 2 2 3 3 2 2 4 2 4 2" xfId="39692" xr:uid="{6E5B80EA-3E70-45BD-B6E5-69EA40FFCE56}"/>
    <cellStyle name="Comma 2 2 2 3 3 2 2 4 2 5" xfId="27560" xr:uid="{E9D06FDE-2420-477D-B66E-A2C56B60C82D}"/>
    <cellStyle name="Comma 2 2 2 3 3 2 2 4 3" xfId="5318" xr:uid="{6363364E-00C0-4187-B8E3-F8CC2BC94F04}"/>
    <cellStyle name="Comma 2 2 2 3 3 2 2 4 3 2" xfId="17450" xr:uid="{007CCD25-EEC6-4DCA-A3AD-4566BE0D3DD4}"/>
    <cellStyle name="Comma 2 2 2 3 3 2 2 4 3 2 2" xfId="41714" xr:uid="{1579BBDA-3087-4CD1-88BF-5ED98E2268E6}"/>
    <cellStyle name="Comma 2 2 2 3 3 2 2 4 3 3" xfId="29582" xr:uid="{F9271A85-5BC7-40B9-A897-8222723C2595}"/>
    <cellStyle name="Comma 2 2 2 3 3 2 2 4 4" xfId="9362" xr:uid="{26EAB350-F2D7-4673-92BD-F776FAAC29ED}"/>
    <cellStyle name="Comma 2 2 2 3 3 2 2 4 4 2" xfId="21494" xr:uid="{623A0507-2948-4D88-982B-7227AA1D17C0}"/>
    <cellStyle name="Comma 2 2 2 3 3 2 2 4 4 2 2" xfId="45758" xr:uid="{0CEEE99C-6557-4CEA-88B7-8F519B7B789F}"/>
    <cellStyle name="Comma 2 2 2 3 3 2 2 4 4 3" xfId="33626" xr:uid="{3A5BBA5C-A91D-4DFA-A519-124D71CE5278}"/>
    <cellStyle name="Comma 2 2 2 3 3 2 2 4 5" xfId="13406" xr:uid="{CD3287A1-1716-4D3E-A867-EFCBAA20646B}"/>
    <cellStyle name="Comma 2 2 2 3 3 2 2 4 5 2" xfId="37670" xr:uid="{9739B694-9C60-49F0-BBAA-B8BB5D139499}"/>
    <cellStyle name="Comma 2 2 2 3 3 2 2 4 6" xfId="25538" xr:uid="{3E14053D-3835-4C53-B1DB-40182E6D1F37}"/>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2 2 2" xfId="42725" xr:uid="{F287B325-CA76-44E3-85E0-23009D24D5A8}"/>
    <cellStyle name="Comma 2 2 2 3 3 2 2 5 2 3" xfId="30593" xr:uid="{73104D93-7722-46FB-B8B8-F4F841F52D77}"/>
    <cellStyle name="Comma 2 2 2 3 3 2 2 5 3" xfId="10373" xr:uid="{081F806D-7455-451E-865B-5A867C79F1B7}"/>
    <cellStyle name="Comma 2 2 2 3 3 2 2 5 3 2" xfId="22505" xr:uid="{5A3C8982-18E4-420A-8363-E28F0DB48C4E}"/>
    <cellStyle name="Comma 2 2 2 3 3 2 2 5 3 2 2" xfId="46769" xr:uid="{D4A9CCA8-272F-4680-A7CA-39BD61A6694A}"/>
    <cellStyle name="Comma 2 2 2 3 3 2 2 5 3 3" xfId="34637" xr:uid="{A9A2F709-AE32-46F8-8CE9-BB29EF1A3C38}"/>
    <cellStyle name="Comma 2 2 2 3 3 2 2 5 4" xfId="14417" xr:uid="{EDA97369-F7A0-4DFB-A9C2-EAC14D8DAB9C}"/>
    <cellStyle name="Comma 2 2 2 3 3 2 2 5 4 2" xfId="38681" xr:uid="{803D4616-5BF8-4BB1-9708-966A36CCEE3A}"/>
    <cellStyle name="Comma 2 2 2 3 3 2 2 5 5" xfId="26549" xr:uid="{ABA38A90-3C5D-43D9-BD0F-FA9B18AE6709}"/>
    <cellStyle name="Comma 2 2 2 3 3 2 2 6" xfId="4307" xr:uid="{53DB30E8-31ED-4C58-9CA5-312D9D9B553E}"/>
    <cellStyle name="Comma 2 2 2 3 3 2 2 6 2" xfId="16439" xr:uid="{D9C86EB9-A97D-4EF3-BEF1-1DB8103669DE}"/>
    <cellStyle name="Comma 2 2 2 3 3 2 2 6 2 2" xfId="40703" xr:uid="{387A5F1F-3E87-4ED5-A4E9-57F3446A314D}"/>
    <cellStyle name="Comma 2 2 2 3 3 2 2 6 3" xfId="28571" xr:uid="{7C14122D-52FB-46A4-9D3E-609AC0CC398C}"/>
    <cellStyle name="Comma 2 2 2 3 3 2 2 7" xfId="8351" xr:uid="{D2583403-1A8B-4FAE-9F1D-6FF60F78C672}"/>
    <cellStyle name="Comma 2 2 2 3 3 2 2 7 2" xfId="20483" xr:uid="{37E222AC-97C0-43C3-BDD8-9CCFCD42B886}"/>
    <cellStyle name="Comma 2 2 2 3 3 2 2 7 2 2" xfId="44747" xr:uid="{8D8CCBD4-69C3-4EED-A41C-07D6860741F2}"/>
    <cellStyle name="Comma 2 2 2 3 3 2 2 7 3" xfId="32615" xr:uid="{088CDBAB-6F34-4BF1-AD7C-A7CD1E01C61F}"/>
    <cellStyle name="Comma 2 2 2 3 3 2 2 8" xfId="12395" xr:uid="{BB6135DD-D8F8-4DDD-A2FB-CC7468463003}"/>
    <cellStyle name="Comma 2 2 2 3 3 2 2 8 2" xfId="36659" xr:uid="{D1FADDD9-7614-460D-BED6-A426B3C31BAC}"/>
    <cellStyle name="Comma 2 2 2 3 3 2 2 9" xfId="24527" xr:uid="{6850D2E0-EFC4-4FA7-BC51-7C0A41A9310B}"/>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2 2 2" xfId="44368" xr:uid="{00704159-9CAE-4628-82E8-72623DE8FABC}"/>
    <cellStyle name="Comma 2 2 2 3 3 2 3 2 2 2 2 3" xfId="32236" xr:uid="{BECFB510-BD92-49A8-91AF-F53BDFEBFB32}"/>
    <cellStyle name="Comma 2 2 2 3 3 2 3 2 2 2 3" xfId="12016" xr:uid="{A2A1D850-FE4D-4499-A4F9-B9FFF1BD0F23}"/>
    <cellStyle name="Comma 2 2 2 3 3 2 3 2 2 2 3 2" xfId="24148" xr:uid="{FD6A7252-7622-47BF-AA28-9D3E5D4FCA91}"/>
    <cellStyle name="Comma 2 2 2 3 3 2 3 2 2 2 3 2 2" xfId="48412" xr:uid="{65808B60-FFB3-4945-9865-335CDAA19C19}"/>
    <cellStyle name="Comma 2 2 2 3 3 2 3 2 2 2 3 3" xfId="36280" xr:uid="{FFEE5E83-B735-4CD0-898D-4D94F26F1A9B}"/>
    <cellStyle name="Comma 2 2 2 3 3 2 3 2 2 2 4" xfId="16060" xr:uid="{E059F913-7EAA-4CDB-94BD-F81CB2160D2C}"/>
    <cellStyle name="Comma 2 2 2 3 3 2 3 2 2 2 4 2" xfId="40324" xr:uid="{BE74C30A-1092-4E3C-B200-1ED0FF68A9BC}"/>
    <cellStyle name="Comma 2 2 2 3 3 2 3 2 2 2 5" xfId="28192" xr:uid="{D059464B-C782-410B-9DFF-922BB94E40E0}"/>
    <cellStyle name="Comma 2 2 2 3 3 2 3 2 2 3" xfId="5950" xr:uid="{9299A79D-1ECB-4B95-B293-0F41603CCEDE}"/>
    <cellStyle name="Comma 2 2 2 3 3 2 3 2 2 3 2" xfId="18082" xr:uid="{5D999241-CA85-4C40-A34B-1BB2548853B1}"/>
    <cellStyle name="Comma 2 2 2 3 3 2 3 2 2 3 2 2" xfId="42346" xr:uid="{097020E9-E3A3-4AB0-9939-0202F35D6ADD}"/>
    <cellStyle name="Comma 2 2 2 3 3 2 3 2 2 3 3" xfId="30214" xr:uid="{4D49B95B-1878-4FA6-8843-52751BA32617}"/>
    <cellStyle name="Comma 2 2 2 3 3 2 3 2 2 4" xfId="9994" xr:uid="{360FBBE5-172F-4D46-A634-020BA8F8BEC8}"/>
    <cellStyle name="Comma 2 2 2 3 3 2 3 2 2 4 2" xfId="22126" xr:uid="{01008DA7-945D-4713-A813-5749253FA726}"/>
    <cellStyle name="Comma 2 2 2 3 3 2 3 2 2 4 2 2" xfId="46390" xr:uid="{BBB5B167-A5D2-4EAA-8A51-93B0FFCAEDA0}"/>
    <cellStyle name="Comma 2 2 2 3 3 2 3 2 2 4 3" xfId="34258" xr:uid="{630BAD66-6CE7-43CA-958F-5789B3FCCF4E}"/>
    <cellStyle name="Comma 2 2 2 3 3 2 3 2 2 5" xfId="14038" xr:uid="{E46F1FBE-1429-4EF3-8C3C-B78E0374F5C0}"/>
    <cellStyle name="Comma 2 2 2 3 3 2 3 2 2 5 2" xfId="38302" xr:uid="{18148C73-4EE4-4AC4-AA93-0AE1F5D3B3E0}"/>
    <cellStyle name="Comma 2 2 2 3 3 2 3 2 2 6" xfId="26170" xr:uid="{4CDF1845-4EC4-4F7A-8EC7-91DF66A048FB}"/>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2 2 2" xfId="43357" xr:uid="{A1B5C5C5-F9B0-4CDA-989E-11482EB105EF}"/>
    <cellStyle name="Comma 2 2 2 3 3 2 3 2 3 2 3" xfId="31225" xr:uid="{FBCC7681-6E9B-49A6-93B4-59F0A1D7921A}"/>
    <cellStyle name="Comma 2 2 2 3 3 2 3 2 3 3" xfId="11005" xr:uid="{1A88F248-50E0-44C3-8336-7511B1087AA9}"/>
    <cellStyle name="Comma 2 2 2 3 3 2 3 2 3 3 2" xfId="23137" xr:uid="{5CE5FE0E-BD00-49CC-94F2-4355E6F34DED}"/>
    <cellStyle name="Comma 2 2 2 3 3 2 3 2 3 3 2 2" xfId="47401" xr:uid="{9867EC85-1A08-4DC9-B656-01D9633F7756}"/>
    <cellStyle name="Comma 2 2 2 3 3 2 3 2 3 3 3" xfId="35269" xr:uid="{F9FEB8D2-DE28-473D-B073-EB439726459F}"/>
    <cellStyle name="Comma 2 2 2 3 3 2 3 2 3 4" xfId="15049" xr:uid="{E685BC0E-9D15-450E-BAD6-F73DE38F297E}"/>
    <cellStyle name="Comma 2 2 2 3 3 2 3 2 3 4 2" xfId="39313" xr:uid="{DE1335FA-B1B1-469F-A6BD-6CA5A178070A}"/>
    <cellStyle name="Comma 2 2 2 3 3 2 3 2 3 5" xfId="27181" xr:uid="{F821C213-484C-4D26-A445-478424A5F6BE}"/>
    <cellStyle name="Comma 2 2 2 3 3 2 3 2 4" xfId="4939" xr:uid="{471D1861-1D04-4E2F-8425-940EF82C8329}"/>
    <cellStyle name="Comma 2 2 2 3 3 2 3 2 4 2" xfId="17071" xr:uid="{6374E4E1-D94A-4496-B7C6-B90765D0BD3D}"/>
    <cellStyle name="Comma 2 2 2 3 3 2 3 2 4 2 2" xfId="41335" xr:uid="{BFF7A36B-B909-41E5-BC69-F9E1842E1E03}"/>
    <cellStyle name="Comma 2 2 2 3 3 2 3 2 4 3" xfId="29203" xr:uid="{EB5976E5-0992-4090-98E9-EC876B53EF39}"/>
    <cellStyle name="Comma 2 2 2 3 3 2 3 2 5" xfId="8983" xr:uid="{8C7149D4-B42D-44FE-A51B-35D30321CD68}"/>
    <cellStyle name="Comma 2 2 2 3 3 2 3 2 5 2" xfId="21115" xr:uid="{9D9A8DEA-C121-4F37-A0D9-FA32C1327868}"/>
    <cellStyle name="Comma 2 2 2 3 3 2 3 2 5 2 2" xfId="45379" xr:uid="{4AD3E214-2236-4DCF-B16D-AABF69FA14E3}"/>
    <cellStyle name="Comma 2 2 2 3 3 2 3 2 5 3" xfId="33247" xr:uid="{915CDD40-98C4-451D-875D-1AE9DF5102ED}"/>
    <cellStyle name="Comma 2 2 2 3 3 2 3 2 6" xfId="13027" xr:uid="{A160D570-34C5-49ED-B3DB-9150AC1BFC6A}"/>
    <cellStyle name="Comma 2 2 2 3 3 2 3 2 6 2" xfId="37291" xr:uid="{69C0D505-91A0-429F-B53A-5FA8C16E86EF}"/>
    <cellStyle name="Comma 2 2 2 3 3 2 3 2 7" xfId="25159" xr:uid="{4701734B-48D3-4F74-9D64-9C5D768009E6}"/>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2 2 2" xfId="43863" xr:uid="{9784371E-599C-43A0-BB59-5E33180049C3}"/>
    <cellStyle name="Comma 2 2 2 3 3 2 3 3 2 2 3" xfId="31731" xr:uid="{AD1E0EBF-F74D-4EC7-8D83-0A8A3031E1D6}"/>
    <cellStyle name="Comma 2 2 2 3 3 2 3 3 2 3" xfId="11511" xr:uid="{A04521BA-443D-4369-98F5-31469C5764F2}"/>
    <cellStyle name="Comma 2 2 2 3 3 2 3 3 2 3 2" xfId="23643" xr:uid="{A9DBD08D-B0E7-4326-A9F9-C0A971631518}"/>
    <cellStyle name="Comma 2 2 2 3 3 2 3 3 2 3 2 2" xfId="47907" xr:uid="{81BE1591-676E-4FDA-8A0D-A1F71BAC0192}"/>
    <cellStyle name="Comma 2 2 2 3 3 2 3 3 2 3 3" xfId="35775" xr:uid="{ABFB2DF9-26F9-41C5-8F85-D6349F87E5BB}"/>
    <cellStyle name="Comma 2 2 2 3 3 2 3 3 2 4" xfId="15555" xr:uid="{626A6178-E889-4B02-B09B-FEF4D84B9735}"/>
    <cellStyle name="Comma 2 2 2 3 3 2 3 3 2 4 2" xfId="39819" xr:uid="{2ABB762F-9F58-4691-BB64-49B2D3255FDC}"/>
    <cellStyle name="Comma 2 2 2 3 3 2 3 3 2 5" xfId="27687" xr:uid="{E267932D-9E00-44C9-ABDC-DCECA3D2335B}"/>
    <cellStyle name="Comma 2 2 2 3 3 2 3 3 3" xfId="5445" xr:uid="{5E304893-69E3-4D68-BB48-0F6D7D1592B7}"/>
    <cellStyle name="Comma 2 2 2 3 3 2 3 3 3 2" xfId="17577" xr:uid="{B6465863-1ED0-4265-AD7E-AA39B81B4BF2}"/>
    <cellStyle name="Comma 2 2 2 3 3 2 3 3 3 2 2" xfId="41841" xr:uid="{6E25E202-6E51-4701-98F8-C3F225EAF856}"/>
    <cellStyle name="Comma 2 2 2 3 3 2 3 3 3 3" xfId="29709" xr:uid="{AF46AEBD-B4DB-4944-9688-E33B9C89BB97}"/>
    <cellStyle name="Comma 2 2 2 3 3 2 3 3 4" xfId="9489" xr:uid="{88E75CCA-478E-4445-9AE6-E4B015A4979F}"/>
    <cellStyle name="Comma 2 2 2 3 3 2 3 3 4 2" xfId="21621" xr:uid="{5DA96FDB-28B7-4DC8-8F16-5A05A7806ECE}"/>
    <cellStyle name="Comma 2 2 2 3 3 2 3 3 4 2 2" xfId="45885" xr:uid="{6777E494-0130-41BE-BDA8-E72A1F9A9D95}"/>
    <cellStyle name="Comma 2 2 2 3 3 2 3 3 4 3" xfId="33753" xr:uid="{C6997154-2171-423C-926F-16F77BFC8863}"/>
    <cellStyle name="Comma 2 2 2 3 3 2 3 3 5" xfId="13533" xr:uid="{63EDB94B-2489-4F8A-8C98-0FEBE3A5F69B}"/>
    <cellStyle name="Comma 2 2 2 3 3 2 3 3 5 2" xfId="37797" xr:uid="{BAE14CDA-B909-4CC7-97F0-5725E551941F}"/>
    <cellStyle name="Comma 2 2 2 3 3 2 3 3 6" xfId="25665" xr:uid="{DB31D5F3-82BF-40F8-AE5E-7837F8E0D1A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2 2 2" xfId="42852" xr:uid="{3F0A90A6-0FBB-44E1-9CBA-2D285E5EBF8A}"/>
    <cellStyle name="Comma 2 2 2 3 3 2 3 4 2 3" xfId="30720" xr:uid="{3B090167-1E11-46C7-9350-AED173560B97}"/>
    <cellStyle name="Comma 2 2 2 3 3 2 3 4 3" xfId="10500" xr:uid="{D5E96D63-6BF3-43FA-BF6C-74A8986D24A2}"/>
    <cellStyle name="Comma 2 2 2 3 3 2 3 4 3 2" xfId="22632" xr:uid="{57B93714-5211-45D9-B7A4-CB3119A8C805}"/>
    <cellStyle name="Comma 2 2 2 3 3 2 3 4 3 2 2" xfId="46896" xr:uid="{DD9F6F9B-9822-4525-8A4B-AB8380FB69BA}"/>
    <cellStyle name="Comma 2 2 2 3 3 2 3 4 3 3" xfId="34764" xr:uid="{45155C0E-B5C4-4FD7-8114-3A70E29AF086}"/>
    <cellStyle name="Comma 2 2 2 3 3 2 3 4 4" xfId="14544" xr:uid="{048EAD82-F026-49DD-8FC1-6F6CCA91A2DE}"/>
    <cellStyle name="Comma 2 2 2 3 3 2 3 4 4 2" xfId="38808" xr:uid="{6DF5D227-843D-4D18-9B2B-88E826B38045}"/>
    <cellStyle name="Comma 2 2 2 3 3 2 3 4 5" xfId="26676" xr:uid="{63CCD2A9-3513-4DA3-895C-B26743D95C4D}"/>
    <cellStyle name="Comma 2 2 2 3 3 2 3 5" xfId="4434" xr:uid="{807D8515-1DCB-4E87-BE6D-6B33EDC41B48}"/>
    <cellStyle name="Comma 2 2 2 3 3 2 3 5 2" xfId="16566" xr:uid="{5FD59B46-1E07-48D9-AD9B-2FE15EBED3E4}"/>
    <cellStyle name="Comma 2 2 2 3 3 2 3 5 2 2" xfId="40830" xr:uid="{2CD887D7-8A28-47DC-8055-B3C69300DF4C}"/>
    <cellStyle name="Comma 2 2 2 3 3 2 3 5 3" xfId="28698" xr:uid="{A3D392E9-0F8F-49EB-BF05-71916D9A59A7}"/>
    <cellStyle name="Comma 2 2 2 3 3 2 3 6" xfId="8478" xr:uid="{05377BCC-78D9-499B-BB41-37B40B72D90E}"/>
    <cellStyle name="Comma 2 2 2 3 3 2 3 6 2" xfId="20610" xr:uid="{EA4D2CCD-DD2C-4844-AE25-40EF1203E4F9}"/>
    <cellStyle name="Comma 2 2 2 3 3 2 3 6 2 2" xfId="44874" xr:uid="{D1A0086B-7402-4E03-9327-85E4F1BD4E6C}"/>
    <cellStyle name="Comma 2 2 2 3 3 2 3 6 3" xfId="32742" xr:uid="{A2BCB5C5-9683-4CAF-A395-D308217B7B35}"/>
    <cellStyle name="Comma 2 2 2 3 3 2 3 7" xfId="12522" xr:uid="{A8B5BC13-3532-4AF4-94EF-A6D21FDA4FC9}"/>
    <cellStyle name="Comma 2 2 2 3 3 2 3 7 2" xfId="36786" xr:uid="{E03F3E8D-552B-43A1-B851-88A8085DCCAD}"/>
    <cellStyle name="Comma 2 2 2 3 3 2 3 8" xfId="24654" xr:uid="{E28920CA-4B56-481F-A332-9E5A9952740F}"/>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2 2 2" xfId="44115" xr:uid="{34E7A70E-44CB-4106-80EF-D47082F3FA53}"/>
    <cellStyle name="Comma 2 2 2 3 3 2 4 2 2 2 3" xfId="31983" xr:uid="{BACC7075-9D2F-4308-AE83-FA7042AF1886}"/>
    <cellStyle name="Comma 2 2 2 3 3 2 4 2 2 3" xfId="11763" xr:uid="{A9BD29F8-59DF-4A0C-BFCE-2BCC54063F50}"/>
    <cellStyle name="Comma 2 2 2 3 3 2 4 2 2 3 2" xfId="23895" xr:uid="{06FBB2BA-F12B-4DD5-BDA6-AF96E25AD555}"/>
    <cellStyle name="Comma 2 2 2 3 3 2 4 2 2 3 2 2" xfId="48159" xr:uid="{D4359E8B-5003-43D5-8470-4A1DB7EFC04C}"/>
    <cellStyle name="Comma 2 2 2 3 3 2 4 2 2 3 3" xfId="36027" xr:uid="{291B31BE-80B4-489D-9F86-8687F07D97BF}"/>
    <cellStyle name="Comma 2 2 2 3 3 2 4 2 2 4" xfId="15807" xr:uid="{B2D922CF-07A6-4FAF-983C-1865FC1390E5}"/>
    <cellStyle name="Comma 2 2 2 3 3 2 4 2 2 4 2" xfId="40071" xr:uid="{75197C86-CBFC-4349-8B7B-B105B4A4C0DC}"/>
    <cellStyle name="Comma 2 2 2 3 3 2 4 2 2 5" xfId="27939" xr:uid="{9B498090-B3F2-4598-A628-3EB679D3E09B}"/>
    <cellStyle name="Comma 2 2 2 3 3 2 4 2 3" xfId="5697" xr:uid="{EF861A59-22D5-403C-AF86-BEC7ADAF5A80}"/>
    <cellStyle name="Comma 2 2 2 3 3 2 4 2 3 2" xfId="17829" xr:uid="{1EBCB57C-0967-4C40-BB75-759AB0FAE668}"/>
    <cellStyle name="Comma 2 2 2 3 3 2 4 2 3 2 2" xfId="42093" xr:uid="{FBE7FAC8-FDDE-458F-95C3-B08C02B38278}"/>
    <cellStyle name="Comma 2 2 2 3 3 2 4 2 3 3" xfId="29961" xr:uid="{42EDB006-DEBB-40BB-9C09-AD34A43A0F01}"/>
    <cellStyle name="Comma 2 2 2 3 3 2 4 2 4" xfId="9741" xr:uid="{822D31C5-C2EA-41F8-88A8-9D043D0841FE}"/>
    <cellStyle name="Comma 2 2 2 3 3 2 4 2 4 2" xfId="21873" xr:uid="{04FAC946-9F85-46AF-9937-7AE044BFBCA3}"/>
    <cellStyle name="Comma 2 2 2 3 3 2 4 2 4 2 2" xfId="46137" xr:uid="{92B0E5BA-6FFE-45F8-931E-98A6BC13B53A}"/>
    <cellStyle name="Comma 2 2 2 3 3 2 4 2 4 3" xfId="34005" xr:uid="{595DF753-10C3-4878-838E-5BD5AC7FD893}"/>
    <cellStyle name="Comma 2 2 2 3 3 2 4 2 5" xfId="13785" xr:uid="{43906C09-5DEE-4458-8946-5FDFB03C5340}"/>
    <cellStyle name="Comma 2 2 2 3 3 2 4 2 5 2" xfId="38049" xr:uid="{2B5965E5-3C7E-4215-BC5B-A2FB29A1789A}"/>
    <cellStyle name="Comma 2 2 2 3 3 2 4 2 6" xfId="25917" xr:uid="{AC3A2AB9-95E2-44C4-9359-C64AA99A8D8C}"/>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2 2 2" xfId="43104" xr:uid="{7C0A8E11-3673-4D03-BBCA-81FDC5879009}"/>
    <cellStyle name="Comma 2 2 2 3 3 2 4 3 2 3" xfId="30972" xr:uid="{9511E9C3-DBA8-4321-B235-EEDB9CB05F73}"/>
    <cellStyle name="Comma 2 2 2 3 3 2 4 3 3" xfId="10752" xr:uid="{BDF198F3-5A86-4DAE-B15C-ABB4FAE9C0B1}"/>
    <cellStyle name="Comma 2 2 2 3 3 2 4 3 3 2" xfId="22884" xr:uid="{C4CAB714-7D45-48E7-9828-E9244C98503E}"/>
    <cellStyle name="Comma 2 2 2 3 3 2 4 3 3 2 2" xfId="47148" xr:uid="{8101A6A6-02A3-4C89-B5A0-36C9AC4FFD75}"/>
    <cellStyle name="Comma 2 2 2 3 3 2 4 3 3 3" xfId="35016" xr:uid="{421C6851-7853-4C1B-A0EB-93D10E8DC978}"/>
    <cellStyle name="Comma 2 2 2 3 3 2 4 3 4" xfId="14796" xr:uid="{8DE5E257-E8C8-4A65-850C-8498F3EBD0D6}"/>
    <cellStyle name="Comma 2 2 2 3 3 2 4 3 4 2" xfId="39060" xr:uid="{43ACAD04-2C6E-4C1F-AB3F-0F30CF410095}"/>
    <cellStyle name="Comma 2 2 2 3 3 2 4 3 5" xfId="26928" xr:uid="{BD751442-F804-4D06-916C-6B6C608BF17B}"/>
    <cellStyle name="Comma 2 2 2 3 3 2 4 4" xfId="4686" xr:uid="{C933E077-7FA4-41E9-9ED0-F1D0DD3FD96C}"/>
    <cellStyle name="Comma 2 2 2 3 3 2 4 4 2" xfId="16818" xr:uid="{1D8A3B3A-5B6E-4F39-8878-058C019D462D}"/>
    <cellStyle name="Comma 2 2 2 3 3 2 4 4 2 2" xfId="41082" xr:uid="{D8D608A9-BAF4-4AF0-AE87-5C6B5801F877}"/>
    <cellStyle name="Comma 2 2 2 3 3 2 4 4 3" xfId="28950" xr:uid="{86BEEAED-1C1A-4A8D-8319-E2732E72AFB9}"/>
    <cellStyle name="Comma 2 2 2 3 3 2 4 5" xfId="8730" xr:uid="{4E01C8F8-EE6F-400C-9608-B9334C1211DE}"/>
    <cellStyle name="Comma 2 2 2 3 3 2 4 5 2" xfId="20862" xr:uid="{62F77C07-D878-4697-8072-88B63B637A0E}"/>
    <cellStyle name="Comma 2 2 2 3 3 2 4 5 2 2" xfId="45126" xr:uid="{40612F8D-47EC-460D-A91B-F8C834A53543}"/>
    <cellStyle name="Comma 2 2 2 3 3 2 4 5 3" xfId="32994" xr:uid="{861DB555-D3B2-417A-A7DB-03ED5158B8E3}"/>
    <cellStyle name="Comma 2 2 2 3 3 2 4 6" xfId="12774" xr:uid="{13D1C532-FA2F-4080-9641-09CC98DB74A1}"/>
    <cellStyle name="Comma 2 2 2 3 3 2 4 6 2" xfId="37038" xr:uid="{5B9BC78F-58F6-4243-AC07-421225A49B00}"/>
    <cellStyle name="Comma 2 2 2 3 3 2 4 7" xfId="24906" xr:uid="{B17FB77A-AE92-443E-91B4-A666114008F2}"/>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2 2 2" xfId="43610" xr:uid="{0DBE5CE4-8915-4E9A-8E36-AD7352649FC4}"/>
    <cellStyle name="Comma 2 2 2 3 3 2 5 2 2 3" xfId="31478" xr:uid="{1240F375-4F1C-4193-A19D-F53C57329B36}"/>
    <cellStyle name="Comma 2 2 2 3 3 2 5 2 3" xfId="11258" xr:uid="{880FE54D-F8B3-4BF9-94EC-2EEB45E88328}"/>
    <cellStyle name="Comma 2 2 2 3 3 2 5 2 3 2" xfId="23390" xr:uid="{A96B3A53-D20B-4BFA-86F9-A823FB8B7D35}"/>
    <cellStyle name="Comma 2 2 2 3 3 2 5 2 3 2 2" xfId="47654" xr:uid="{BA0CB4FB-B883-411A-BD42-7326FCE468B5}"/>
    <cellStyle name="Comma 2 2 2 3 3 2 5 2 3 3" xfId="35522" xr:uid="{55F47877-9020-49D3-8527-F31251147134}"/>
    <cellStyle name="Comma 2 2 2 3 3 2 5 2 4" xfId="15302" xr:uid="{47A9DD2F-9849-4DD0-B702-61EB1AA9B8A2}"/>
    <cellStyle name="Comma 2 2 2 3 3 2 5 2 4 2" xfId="39566" xr:uid="{D19DE1CC-DC3A-4291-BDCC-8DEC277AF0D5}"/>
    <cellStyle name="Comma 2 2 2 3 3 2 5 2 5" xfId="27434" xr:uid="{E66D1C20-E13C-4A85-87ED-64BE5E02E78A}"/>
    <cellStyle name="Comma 2 2 2 3 3 2 5 3" xfId="5192" xr:uid="{4CDB7D00-A847-4508-AB9F-1F8909E39031}"/>
    <cellStyle name="Comma 2 2 2 3 3 2 5 3 2" xfId="17324" xr:uid="{DD145B68-F0BE-4F06-BAE3-C14CE1930DC3}"/>
    <cellStyle name="Comma 2 2 2 3 3 2 5 3 2 2" xfId="41588" xr:uid="{5B2EFB02-F359-466B-9707-46EDECEAF5C1}"/>
    <cellStyle name="Comma 2 2 2 3 3 2 5 3 3" xfId="29456" xr:uid="{89E994CA-2561-4B80-9B79-C977F1D8DB82}"/>
    <cellStyle name="Comma 2 2 2 3 3 2 5 4" xfId="9236" xr:uid="{7B603407-7280-4E55-881A-0C337B4987FD}"/>
    <cellStyle name="Comma 2 2 2 3 3 2 5 4 2" xfId="21368" xr:uid="{7AC07098-07F4-4106-B066-CCB399369C9C}"/>
    <cellStyle name="Comma 2 2 2 3 3 2 5 4 2 2" xfId="45632" xr:uid="{D7AE2EFC-B86D-4ACD-BCA3-70E5F0579C8D}"/>
    <cellStyle name="Comma 2 2 2 3 3 2 5 4 3" xfId="33500" xr:uid="{27BB03CB-9423-4D15-9358-70094F00E019}"/>
    <cellStyle name="Comma 2 2 2 3 3 2 5 5" xfId="13280" xr:uid="{512390C5-344E-4712-9D46-B1BCA0EC55FC}"/>
    <cellStyle name="Comma 2 2 2 3 3 2 5 5 2" xfId="37544" xr:uid="{B41B5F70-3407-4FBE-94E6-8C8334720F98}"/>
    <cellStyle name="Comma 2 2 2 3 3 2 5 6" xfId="25412" xr:uid="{FD1AC042-6919-46DA-A19D-A5469F5AE673}"/>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2 2 2" xfId="42599" xr:uid="{2C646EA7-0A2B-43DD-BD6C-A9FE12456E42}"/>
    <cellStyle name="Comma 2 2 2 3 3 2 6 2 3" xfId="30467" xr:uid="{A2C1A888-4AED-43E4-8E0F-C1AEB8D17415}"/>
    <cellStyle name="Comma 2 2 2 3 3 2 6 3" xfId="10247" xr:uid="{4500A151-59F5-4ED6-8076-B7BF3FAE10CB}"/>
    <cellStyle name="Comma 2 2 2 3 3 2 6 3 2" xfId="22379" xr:uid="{414033E2-8539-4731-A443-7DCEF9ED3178}"/>
    <cellStyle name="Comma 2 2 2 3 3 2 6 3 2 2" xfId="46643" xr:uid="{D16279A0-F97E-4514-8F5C-FACFD8D55A88}"/>
    <cellStyle name="Comma 2 2 2 3 3 2 6 3 3" xfId="34511" xr:uid="{30BEC432-E3F2-4677-A110-0852556EFB43}"/>
    <cellStyle name="Comma 2 2 2 3 3 2 6 4" xfId="14291" xr:uid="{9D63F7B0-532D-4E48-8268-E75F78EDAAF5}"/>
    <cellStyle name="Comma 2 2 2 3 3 2 6 4 2" xfId="38555" xr:uid="{729EA0FE-CAF2-4F1F-9831-DBDD4A9F6376}"/>
    <cellStyle name="Comma 2 2 2 3 3 2 6 5" xfId="26423" xr:uid="{64B38059-F4D5-42AB-8CC9-FE9EF008C03B}"/>
    <cellStyle name="Comma 2 2 2 3 3 2 7" xfId="4181" xr:uid="{3F9B3CB9-55B6-4DD0-8B87-DA661190D17F}"/>
    <cellStyle name="Comma 2 2 2 3 3 2 7 2" xfId="16313" xr:uid="{EF597F9C-9132-4A19-92BA-6767C1126AE6}"/>
    <cellStyle name="Comma 2 2 2 3 3 2 7 2 2" xfId="40577" xr:uid="{289D66F1-23B1-4E14-9938-571101A171D8}"/>
    <cellStyle name="Comma 2 2 2 3 3 2 7 3" xfId="28445" xr:uid="{09CA0981-11C2-47BC-A8B5-8514B702CA10}"/>
    <cellStyle name="Comma 2 2 2 3 3 2 8" xfId="8225" xr:uid="{7680531C-CD6C-457C-8DCC-DD8B5E5FF0B5}"/>
    <cellStyle name="Comma 2 2 2 3 3 2 8 2" xfId="20357" xr:uid="{0DCD26B9-3F45-420B-ABC8-269587BEC077}"/>
    <cellStyle name="Comma 2 2 2 3 3 2 8 2 2" xfId="44621" xr:uid="{DE4AE9AF-40C5-42F9-9FFF-DA53E7748C31}"/>
    <cellStyle name="Comma 2 2 2 3 3 2 8 3" xfId="32489" xr:uid="{516402F0-6554-49BC-A86C-12F96184A938}"/>
    <cellStyle name="Comma 2 2 2 3 3 2 9" xfId="12269" xr:uid="{51C505BC-2C9E-4F17-8785-5785DDE8FB0B}"/>
    <cellStyle name="Comma 2 2 2 3 3 2 9 2" xfId="36533" xr:uid="{651BA65F-3F62-4A29-B55E-14CCC4590C3A}"/>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2 2 2" xfId="44431" xr:uid="{42766F50-9837-4C05-99FC-1B467667B171}"/>
    <cellStyle name="Comma 2 2 2 3 3 3 2 2 2 2 2 3" xfId="32299" xr:uid="{DE339E3E-B095-4AF7-88D8-24D479F6E7D5}"/>
    <cellStyle name="Comma 2 2 2 3 3 3 2 2 2 2 3" xfId="12079" xr:uid="{07054EF1-319C-492D-8056-FCFD9C69482A}"/>
    <cellStyle name="Comma 2 2 2 3 3 3 2 2 2 2 3 2" xfId="24211" xr:uid="{C80DF17D-EC92-45ED-A29B-A4E454147687}"/>
    <cellStyle name="Comma 2 2 2 3 3 3 2 2 2 2 3 2 2" xfId="48475" xr:uid="{F7467C08-A715-4A18-A8C9-B61F7920587C}"/>
    <cellStyle name="Comma 2 2 2 3 3 3 2 2 2 2 3 3" xfId="36343" xr:uid="{B378D98E-EE6A-4287-9A59-CB8C11FFA911}"/>
    <cellStyle name="Comma 2 2 2 3 3 3 2 2 2 2 4" xfId="16123" xr:uid="{C3B16CC6-728A-4BA2-8135-BEE734B9E5D1}"/>
    <cellStyle name="Comma 2 2 2 3 3 3 2 2 2 2 4 2" xfId="40387" xr:uid="{F9806141-B17C-430D-9D17-5B63CDF0B0BF}"/>
    <cellStyle name="Comma 2 2 2 3 3 3 2 2 2 2 5" xfId="28255" xr:uid="{78D7D2EB-92B0-4BA6-B71F-EF037232F009}"/>
    <cellStyle name="Comma 2 2 2 3 3 3 2 2 2 3" xfId="6013" xr:uid="{7574A7C1-5E4E-4394-A19A-B0C08D70B1BE}"/>
    <cellStyle name="Comma 2 2 2 3 3 3 2 2 2 3 2" xfId="18145" xr:uid="{EE0160FB-35D4-447B-BCE4-793CC42CF7AF}"/>
    <cellStyle name="Comma 2 2 2 3 3 3 2 2 2 3 2 2" xfId="42409" xr:uid="{D1C787BC-82E0-4E34-BEF1-B02881D058D6}"/>
    <cellStyle name="Comma 2 2 2 3 3 3 2 2 2 3 3" xfId="30277" xr:uid="{A8D769C6-8C97-4A34-BD8D-1886762B62D1}"/>
    <cellStyle name="Comma 2 2 2 3 3 3 2 2 2 4" xfId="10057" xr:uid="{C85815C6-628E-4052-9CC8-6E0547D24602}"/>
    <cellStyle name="Comma 2 2 2 3 3 3 2 2 2 4 2" xfId="22189" xr:uid="{39F20C06-D9EF-4298-9D1E-E1448078E6FD}"/>
    <cellStyle name="Comma 2 2 2 3 3 3 2 2 2 4 2 2" xfId="46453" xr:uid="{4A210EBE-0609-426F-A6C6-F71FFE840387}"/>
    <cellStyle name="Comma 2 2 2 3 3 3 2 2 2 4 3" xfId="34321" xr:uid="{78A18ED4-7AB7-426A-A4EE-16F68CF85F80}"/>
    <cellStyle name="Comma 2 2 2 3 3 3 2 2 2 5" xfId="14101" xr:uid="{D168C299-148C-445E-9F0B-ED54C8A67962}"/>
    <cellStyle name="Comma 2 2 2 3 3 3 2 2 2 5 2" xfId="38365" xr:uid="{55ADBAC4-FDD2-4B70-969A-618B592ABFDA}"/>
    <cellStyle name="Comma 2 2 2 3 3 3 2 2 2 6" xfId="26233" xr:uid="{4EB03A37-60CD-41D8-800C-A03F730F7A2E}"/>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2 2 2" xfId="43420" xr:uid="{288A5B7F-B501-4A43-9D86-39CC040A1FA4}"/>
    <cellStyle name="Comma 2 2 2 3 3 3 2 2 3 2 3" xfId="31288" xr:uid="{D2E2BCEC-AEC1-475A-B650-92AF2B751527}"/>
    <cellStyle name="Comma 2 2 2 3 3 3 2 2 3 3" xfId="11068" xr:uid="{8E60845F-B5BA-4F10-9D95-F605AAC43884}"/>
    <cellStyle name="Comma 2 2 2 3 3 3 2 2 3 3 2" xfId="23200" xr:uid="{C969566B-4FC4-41B1-AAD5-C2B5D320C60C}"/>
    <cellStyle name="Comma 2 2 2 3 3 3 2 2 3 3 2 2" xfId="47464" xr:uid="{1F050BAD-9224-45E5-A723-1D97E35AFE79}"/>
    <cellStyle name="Comma 2 2 2 3 3 3 2 2 3 3 3" xfId="35332" xr:uid="{4688EB76-2CBB-431E-BF84-0F2C232A2EBC}"/>
    <cellStyle name="Comma 2 2 2 3 3 3 2 2 3 4" xfId="15112" xr:uid="{76CA3568-EC1A-49C9-9F8D-658A4A6894D9}"/>
    <cellStyle name="Comma 2 2 2 3 3 3 2 2 3 4 2" xfId="39376" xr:uid="{7D914D8D-0B51-4812-8BEF-577DBF2A2E4A}"/>
    <cellStyle name="Comma 2 2 2 3 3 3 2 2 3 5" xfId="27244" xr:uid="{E92D7726-5BC4-4888-A71C-40B53AFEE65F}"/>
    <cellStyle name="Comma 2 2 2 3 3 3 2 2 4" xfId="5002" xr:uid="{DDC5FCE9-ABFF-4E1A-B122-8C84BC81CBA6}"/>
    <cellStyle name="Comma 2 2 2 3 3 3 2 2 4 2" xfId="17134" xr:uid="{AC8E0F86-27B7-4757-9D9C-E4B5B3288120}"/>
    <cellStyle name="Comma 2 2 2 3 3 3 2 2 4 2 2" xfId="41398" xr:uid="{F5A603D0-D805-458E-AF76-7AF53A379C13}"/>
    <cellStyle name="Comma 2 2 2 3 3 3 2 2 4 3" xfId="29266" xr:uid="{A30FD2CA-488C-4D90-8744-D9DD8F1F5E37}"/>
    <cellStyle name="Comma 2 2 2 3 3 3 2 2 5" xfId="9046" xr:uid="{67744A0F-0D13-449B-9973-963486C91059}"/>
    <cellStyle name="Comma 2 2 2 3 3 3 2 2 5 2" xfId="21178" xr:uid="{4E6FB464-7C9A-45F1-A54C-1839F7774B97}"/>
    <cellStyle name="Comma 2 2 2 3 3 3 2 2 5 2 2" xfId="45442" xr:uid="{3CA1AC62-505C-426A-86A7-909EE8225937}"/>
    <cellStyle name="Comma 2 2 2 3 3 3 2 2 5 3" xfId="33310" xr:uid="{169A41E1-6383-49AF-BA4A-4A4A14557ABF}"/>
    <cellStyle name="Comma 2 2 2 3 3 3 2 2 6" xfId="13090" xr:uid="{9EB69E02-0400-4984-B80F-BF7AB366FFB4}"/>
    <cellStyle name="Comma 2 2 2 3 3 3 2 2 6 2" xfId="37354" xr:uid="{9D6E6C13-98E5-493F-BD45-5E7F2B08234E}"/>
    <cellStyle name="Comma 2 2 2 3 3 3 2 2 7" xfId="25222" xr:uid="{BF69E774-FB8A-4C8C-A8FD-47A4C19C3C83}"/>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2 2 2" xfId="43926" xr:uid="{55E61D71-4F3E-49EE-B59B-17B79E11D3F2}"/>
    <cellStyle name="Comma 2 2 2 3 3 3 2 3 2 2 3" xfId="31794" xr:uid="{7BCD3E79-24A1-4011-9584-9329B5421BDC}"/>
    <cellStyle name="Comma 2 2 2 3 3 3 2 3 2 3" xfId="11574" xr:uid="{D554A531-56B4-4750-9F6B-103ECF8B7C16}"/>
    <cellStyle name="Comma 2 2 2 3 3 3 2 3 2 3 2" xfId="23706" xr:uid="{6174C255-28BA-46CB-8003-ABC714EE1D58}"/>
    <cellStyle name="Comma 2 2 2 3 3 3 2 3 2 3 2 2" xfId="47970" xr:uid="{97F5BA6A-08B8-49A4-B8B3-E79385DAAA8E}"/>
    <cellStyle name="Comma 2 2 2 3 3 3 2 3 2 3 3" xfId="35838" xr:uid="{4F9F54BE-4F01-4E49-BFB3-1BCE6D3FCD1A}"/>
    <cellStyle name="Comma 2 2 2 3 3 3 2 3 2 4" xfId="15618" xr:uid="{4F7BE575-908B-4011-81BE-79387F413AEA}"/>
    <cellStyle name="Comma 2 2 2 3 3 3 2 3 2 4 2" xfId="39882" xr:uid="{484C43F6-4801-4793-B226-B39CF34E8BFA}"/>
    <cellStyle name="Comma 2 2 2 3 3 3 2 3 2 5" xfId="27750" xr:uid="{00CC584D-8463-44DD-B36C-9E01C40CBCEF}"/>
    <cellStyle name="Comma 2 2 2 3 3 3 2 3 3" xfId="5508" xr:uid="{65A4C19B-519B-4386-AE37-0510F81731DD}"/>
    <cellStyle name="Comma 2 2 2 3 3 3 2 3 3 2" xfId="17640" xr:uid="{DC6B066B-679F-446F-8CA4-7989E6464F53}"/>
    <cellStyle name="Comma 2 2 2 3 3 3 2 3 3 2 2" xfId="41904" xr:uid="{E146D666-63AD-4206-9D42-FDC1E134A981}"/>
    <cellStyle name="Comma 2 2 2 3 3 3 2 3 3 3" xfId="29772" xr:uid="{8DB75730-300C-4459-BB74-EB3EAC699A92}"/>
    <cellStyle name="Comma 2 2 2 3 3 3 2 3 4" xfId="9552" xr:uid="{F358B112-D3D5-450F-A3F0-9E14A700A062}"/>
    <cellStyle name="Comma 2 2 2 3 3 3 2 3 4 2" xfId="21684" xr:uid="{AC0E45F9-5D26-43A6-9F20-47AD003B478C}"/>
    <cellStyle name="Comma 2 2 2 3 3 3 2 3 4 2 2" xfId="45948" xr:uid="{DDC7E0C7-1863-4718-86EB-D9D667FB80C6}"/>
    <cellStyle name="Comma 2 2 2 3 3 3 2 3 4 3" xfId="33816" xr:uid="{C0E67402-18F3-4076-B9AD-C707F357956D}"/>
    <cellStyle name="Comma 2 2 2 3 3 3 2 3 5" xfId="13596" xr:uid="{4160BF15-64E7-4719-9F81-BE8E1DB217B0}"/>
    <cellStyle name="Comma 2 2 2 3 3 3 2 3 5 2" xfId="37860" xr:uid="{453D3A4C-F483-4F13-8D20-0C8905B82A1B}"/>
    <cellStyle name="Comma 2 2 2 3 3 3 2 3 6" xfId="25728" xr:uid="{6F32B028-CFD1-4CF4-9B9F-C989A6FE3338}"/>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2 2 2" xfId="42915" xr:uid="{E2AFD614-F45C-452E-91F6-BE389571E6B4}"/>
    <cellStyle name="Comma 2 2 2 3 3 3 2 4 2 3" xfId="30783" xr:uid="{C8413444-61FF-4B47-944B-B352FF3828BC}"/>
    <cellStyle name="Comma 2 2 2 3 3 3 2 4 3" xfId="10563" xr:uid="{6A6AE975-1C06-4872-8EF6-A217ED39E579}"/>
    <cellStyle name="Comma 2 2 2 3 3 3 2 4 3 2" xfId="22695" xr:uid="{D890B489-8748-4A1B-A424-C54164ABD685}"/>
    <cellStyle name="Comma 2 2 2 3 3 3 2 4 3 2 2" xfId="46959" xr:uid="{7064E6C9-4DAB-4039-B084-A6038AA9FC7A}"/>
    <cellStyle name="Comma 2 2 2 3 3 3 2 4 3 3" xfId="34827" xr:uid="{5616A001-FC42-446F-B12A-9B5899A4555A}"/>
    <cellStyle name="Comma 2 2 2 3 3 3 2 4 4" xfId="14607" xr:uid="{4F3F0B1C-6179-4B24-9105-01FF26B1292E}"/>
    <cellStyle name="Comma 2 2 2 3 3 3 2 4 4 2" xfId="38871" xr:uid="{E67D2C8B-788A-41BA-B67C-056C6AF841AB}"/>
    <cellStyle name="Comma 2 2 2 3 3 3 2 4 5" xfId="26739" xr:uid="{1FE26E5E-6637-480A-80EA-06F447AD09B2}"/>
    <cellStyle name="Comma 2 2 2 3 3 3 2 5" xfId="4497" xr:uid="{33162604-591F-48A0-934C-BC8C26898BB0}"/>
    <cellStyle name="Comma 2 2 2 3 3 3 2 5 2" xfId="16629" xr:uid="{B6728515-BB4E-45BE-BB55-7EF6ED9E0D8E}"/>
    <cellStyle name="Comma 2 2 2 3 3 3 2 5 2 2" xfId="40893" xr:uid="{3FC172A4-BBC4-492B-9A31-65CB1CC0072B}"/>
    <cellStyle name="Comma 2 2 2 3 3 3 2 5 3" xfId="28761" xr:uid="{341AA05B-DA4E-4E59-89D8-C244C00A5A24}"/>
    <cellStyle name="Comma 2 2 2 3 3 3 2 6" xfId="8541" xr:uid="{A96F5D53-AFA9-469C-A06F-67124F63E970}"/>
    <cellStyle name="Comma 2 2 2 3 3 3 2 6 2" xfId="20673" xr:uid="{01778568-BF05-46E0-BEDB-43503906C019}"/>
    <cellStyle name="Comma 2 2 2 3 3 3 2 6 2 2" xfId="44937" xr:uid="{DBB399F6-9902-41D9-A363-B095E47DC7CF}"/>
    <cellStyle name="Comma 2 2 2 3 3 3 2 6 3" xfId="32805" xr:uid="{55F5D3A0-3CE8-40C6-84D2-BECCBB7E9053}"/>
    <cellStyle name="Comma 2 2 2 3 3 3 2 7" xfId="12585" xr:uid="{4B2835E5-FF14-441A-98E3-6DE25B6C9B97}"/>
    <cellStyle name="Comma 2 2 2 3 3 3 2 7 2" xfId="36849" xr:uid="{5A36F7FA-F330-4DEE-A3CD-A03C3F3FDF03}"/>
    <cellStyle name="Comma 2 2 2 3 3 3 2 8" xfId="24717" xr:uid="{C521B8A9-212A-40C4-9DCE-A5996B93D034}"/>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2 2 2" xfId="44178" xr:uid="{A62BDF2B-98FA-4271-8453-035CDFDED702}"/>
    <cellStyle name="Comma 2 2 2 3 3 3 3 2 2 2 3" xfId="32046" xr:uid="{599250B1-858B-4907-8D65-3A1BFA9F2ECB}"/>
    <cellStyle name="Comma 2 2 2 3 3 3 3 2 2 3" xfId="11826" xr:uid="{6CD9D4B6-37FC-45A0-8664-CD33A26DF7E3}"/>
    <cellStyle name="Comma 2 2 2 3 3 3 3 2 2 3 2" xfId="23958" xr:uid="{55974BE0-F3B8-4975-898A-EF515C8056F9}"/>
    <cellStyle name="Comma 2 2 2 3 3 3 3 2 2 3 2 2" xfId="48222" xr:uid="{BAFAC54D-D214-419A-B39B-C632D7CEEC6E}"/>
    <cellStyle name="Comma 2 2 2 3 3 3 3 2 2 3 3" xfId="36090" xr:uid="{E3FC4E69-82C8-4F3C-BF12-DAFFC951B0F6}"/>
    <cellStyle name="Comma 2 2 2 3 3 3 3 2 2 4" xfId="15870" xr:uid="{F4BD9939-7F08-4698-A624-19C501C65EF4}"/>
    <cellStyle name="Comma 2 2 2 3 3 3 3 2 2 4 2" xfId="40134" xr:uid="{82E507DD-AE04-4F65-8D45-26C7F1593EDC}"/>
    <cellStyle name="Comma 2 2 2 3 3 3 3 2 2 5" xfId="28002" xr:uid="{288EEA01-8D3F-4B5D-B43E-8FE471CA8B5C}"/>
    <cellStyle name="Comma 2 2 2 3 3 3 3 2 3" xfId="5760" xr:uid="{8E7ABEC0-3C25-4218-8061-77B74189D1D2}"/>
    <cellStyle name="Comma 2 2 2 3 3 3 3 2 3 2" xfId="17892" xr:uid="{4628DE55-ABAF-44A7-8B4B-117176BDB5A3}"/>
    <cellStyle name="Comma 2 2 2 3 3 3 3 2 3 2 2" xfId="42156" xr:uid="{FF03DFD8-8908-451C-81E2-56E2B2F8D7AB}"/>
    <cellStyle name="Comma 2 2 2 3 3 3 3 2 3 3" xfId="30024" xr:uid="{EF0147AE-0A2D-4E21-8745-BCA635997103}"/>
    <cellStyle name="Comma 2 2 2 3 3 3 3 2 4" xfId="9804" xr:uid="{6E53AD1D-2378-49F0-B22C-EA35EED08FED}"/>
    <cellStyle name="Comma 2 2 2 3 3 3 3 2 4 2" xfId="21936" xr:uid="{E673BABA-59B0-41C3-A29D-42D2BFD8A143}"/>
    <cellStyle name="Comma 2 2 2 3 3 3 3 2 4 2 2" xfId="46200" xr:uid="{40EAE7C3-8D59-495F-B7F4-B43E85D9BDD3}"/>
    <cellStyle name="Comma 2 2 2 3 3 3 3 2 4 3" xfId="34068" xr:uid="{5E327473-8CD8-471F-8A68-84969747638C}"/>
    <cellStyle name="Comma 2 2 2 3 3 3 3 2 5" xfId="13848" xr:uid="{2DAA4817-ED9D-4982-BA63-9E86AC6A6A5A}"/>
    <cellStyle name="Comma 2 2 2 3 3 3 3 2 5 2" xfId="38112" xr:uid="{B55B4087-A8E4-4596-AD19-1A157D569B6B}"/>
    <cellStyle name="Comma 2 2 2 3 3 3 3 2 6" xfId="25980" xr:uid="{DD4847AC-2586-4799-AA3A-CF1F28226E15}"/>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2 2 2" xfId="43167" xr:uid="{12415C81-B942-46FC-BEB3-D8A5CB6CA604}"/>
    <cellStyle name="Comma 2 2 2 3 3 3 3 3 2 3" xfId="31035" xr:uid="{F6DC197B-3196-44FB-AFF8-DAEAC661C404}"/>
    <cellStyle name="Comma 2 2 2 3 3 3 3 3 3" xfId="10815" xr:uid="{9D4B2FF0-BBA5-4BF1-BC07-9327C0BD1A89}"/>
    <cellStyle name="Comma 2 2 2 3 3 3 3 3 3 2" xfId="22947" xr:uid="{0EB2F4E8-1E12-4E79-A4B7-D99DF15B7C95}"/>
    <cellStyle name="Comma 2 2 2 3 3 3 3 3 3 2 2" xfId="47211" xr:uid="{1051DAB9-EECB-4B47-99F1-B4DFCC52FD22}"/>
    <cellStyle name="Comma 2 2 2 3 3 3 3 3 3 3" xfId="35079" xr:uid="{D9505C8D-62C5-48B0-825A-7891CE2C097A}"/>
    <cellStyle name="Comma 2 2 2 3 3 3 3 3 4" xfId="14859" xr:uid="{F1F75C37-4F2C-4985-844A-DCAE14CF91CA}"/>
    <cellStyle name="Comma 2 2 2 3 3 3 3 3 4 2" xfId="39123" xr:uid="{DB4C3B55-49E4-4FAD-A69C-D225F073E1FA}"/>
    <cellStyle name="Comma 2 2 2 3 3 3 3 3 5" xfId="26991" xr:uid="{154F8EEF-7595-4F76-8319-31FCC7F64827}"/>
    <cellStyle name="Comma 2 2 2 3 3 3 3 4" xfId="4749" xr:uid="{12AC37B9-85C7-467E-91C6-80D975BBB4FC}"/>
    <cellStyle name="Comma 2 2 2 3 3 3 3 4 2" xfId="16881" xr:uid="{95974A05-14BF-4F0C-AAB1-C2881C0FDE25}"/>
    <cellStyle name="Comma 2 2 2 3 3 3 3 4 2 2" xfId="41145" xr:uid="{B115BCED-ABB9-48B9-A28F-40955C2FE362}"/>
    <cellStyle name="Comma 2 2 2 3 3 3 3 4 3" xfId="29013" xr:uid="{1C3ABFD7-2133-41B3-AE72-0BAE6E1B10A4}"/>
    <cellStyle name="Comma 2 2 2 3 3 3 3 5" xfId="8793" xr:uid="{2E2F83D0-EDF5-4591-A6DA-3751A6FD6D66}"/>
    <cellStyle name="Comma 2 2 2 3 3 3 3 5 2" xfId="20925" xr:uid="{AAF3568C-3D0C-4958-A05A-F1B783B3313A}"/>
    <cellStyle name="Comma 2 2 2 3 3 3 3 5 2 2" xfId="45189" xr:uid="{25ACE3B6-F4C1-4689-90F7-C54495EBDB65}"/>
    <cellStyle name="Comma 2 2 2 3 3 3 3 5 3" xfId="33057" xr:uid="{82CA7FE9-8965-4DE6-A336-A05413E5362D}"/>
    <cellStyle name="Comma 2 2 2 3 3 3 3 6" xfId="12837" xr:uid="{EC638952-82D8-4BBB-8262-E77756AA7C85}"/>
    <cellStyle name="Comma 2 2 2 3 3 3 3 6 2" xfId="37101" xr:uid="{6F8287D6-CED6-48F6-8A79-9A947E6C7D99}"/>
    <cellStyle name="Comma 2 2 2 3 3 3 3 7" xfId="24969" xr:uid="{3592123C-37AD-4FAA-BD0A-E6CB71B80256}"/>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2 2 2" xfId="43673" xr:uid="{49DDC5D1-F0E0-451F-8B51-50B617208B8A}"/>
    <cellStyle name="Comma 2 2 2 3 3 3 4 2 2 3" xfId="31541" xr:uid="{3BAE57D0-06E8-46B9-8230-BDDC1579C024}"/>
    <cellStyle name="Comma 2 2 2 3 3 3 4 2 3" xfId="11321" xr:uid="{81F44176-06C3-445D-BF1A-522BE90AA6E7}"/>
    <cellStyle name="Comma 2 2 2 3 3 3 4 2 3 2" xfId="23453" xr:uid="{5B5ECF4D-51DC-4208-8210-363A98DDFBC8}"/>
    <cellStyle name="Comma 2 2 2 3 3 3 4 2 3 2 2" xfId="47717" xr:uid="{0E899239-CCAA-46D7-B331-8EA117302A0C}"/>
    <cellStyle name="Comma 2 2 2 3 3 3 4 2 3 3" xfId="35585" xr:uid="{49042673-952C-4C92-8F19-8290318C9B5D}"/>
    <cellStyle name="Comma 2 2 2 3 3 3 4 2 4" xfId="15365" xr:uid="{04D1E0BE-F4C3-4825-94B1-D76D3F310FA8}"/>
    <cellStyle name="Comma 2 2 2 3 3 3 4 2 4 2" xfId="39629" xr:uid="{2712C58E-7D79-40E5-A0FA-51FA8ACD2125}"/>
    <cellStyle name="Comma 2 2 2 3 3 3 4 2 5" xfId="27497" xr:uid="{28DAB756-4730-4EE3-A708-F19746EBD0FF}"/>
    <cellStyle name="Comma 2 2 2 3 3 3 4 3" xfId="5255" xr:uid="{D8D903E3-85E3-4B34-9E62-23336BBC2D35}"/>
    <cellStyle name="Comma 2 2 2 3 3 3 4 3 2" xfId="17387" xr:uid="{A0B090E6-537B-43DD-AE30-88A690A4FF16}"/>
    <cellStyle name="Comma 2 2 2 3 3 3 4 3 2 2" xfId="41651" xr:uid="{8422D238-3BAD-43DA-91C2-CB5C0E27C47E}"/>
    <cellStyle name="Comma 2 2 2 3 3 3 4 3 3" xfId="29519" xr:uid="{072CC8F8-8B98-4EFA-B2F0-6CFEEC5D0649}"/>
    <cellStyle name="Comma 2 2 2 3 3 3 4 4" xfId="9299" xr:uid="{D526761B-ACBA-4125-AEA6-8FD3DF480FA4}"/>
    <cellStyle name="Comma 2 2 2 3 3 3 4 4 2" xfId="21431" xr:uid="{B54103B5-B4BB-4C77-BFCF-41AE759D12EF}"/>
    <cellStyle name="Comma 2 2 2 3 3 3 4 4 2 2" xfId="45695" xr:uid="{55C0EFD8-B8D6-48A4-AFDD-AF953C662023}"/>
    <cellStyle name="Comma 2 2 2 3 3 3 4 4 3" xfId="33563" xr:uid="{13DD1AC8-F225-47CD-AE2F-8679B640C701}"/>
    <cellStyle name="Comma 2 2 2 3 3 3 4 5" xfId="13343" xr:uid="{7709376C-98E5-48E1-9C13-9F646A9E6CFF}"/>
    <cellStyle name="Comma 2 2 2 3 3 3 4 5 2" xfId="37607" xr:uid="{9BC293EF-279D-4583-85A9-50631DEE5ACC}"/>
    <cellStyle name="Comma 2 2 2 3 3 3 4 6" xfId="25475" xr:uid="{CF72B491-93E0-40F6-BF0C-BE51C75D2085}"/>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2 2 2" xfId="42662" xr:uid="{176F1ABF-2E0D-4A8B-A314-FD2464AFB8E4}"/>
    <cellStyle name="Comma 2 2 2 3 3 3 5 2 3" xfId="30530" xr:uid="{51DB82A8-3426-45DF-BABA-FF8D2B9F133B}"/>
    <cellStyle name="Comma 2 2 2 3 3 3 5 3" xfId="10310" xr:uid="{14595097-7ACF-4FC3-A129-704FD51D3E60}"/>
    <cellStyle name="Comma 2 2 2 3 3 3 5 3 2" xfId="22442" xr:uid="{6EC35141-B401-4A6C-8B2B-3E93899ADFC9}"/>
    <cellStyle name="Comma 2 2 2 3 3 3 5 3 2 2" xfId="46706" xr:uid="{450174B3-C356-46AE-A0EB-E1AFDCA75FB0}"/>
    <cellStyle name="Comma 2 2 2 3 3 3 5 3 3" xfId="34574" xr:uid="{CA089C2E-C408-4DEB-9533-71BE40817E3A}"/>
    <cellStyle name="Comma 2 2 2 3 3 3 5 4" xfId="14354" xr:uid="{2A0D2403-A049-430A-94E4-1E1353FD8E01}"/>
    <cellStyle name="Comma 2 2 2 3 3 3 5 4 2" xfId="38618" xr:uid="{840232A2-7144-4224-984A-D0F6D85ABC0E}"/>
    <cellStyle name="Comma 2 2 2 3 3 3 5 5" xfId="26486" xr:uid="{3E26FABC-9DFB-4DAF-834F-B6D6DCD2C159}"/>
    <cellStyle name="Comma 2 2 2 3 3 3 6" xfId="4244" xr:uid="{29ADA4DC-1378-4EE0-B1CC-702E9AFD8980}"/>
    <cellStyle name="Comma 2 2 2 3 3 3 6 2" xfId="16376" xr:uid="{606A7BF2-6A74-4B7B-A218-5E6CBFC963A1}"/>
    <cellStyle name="Comma 2 2 2 3 3 3 6 2 2" xfId="40640" xr:uid="{85A5C806-52A8-41F6-BDA6-D301A0D165C8}"/>
    <cellStyle name="Comma 2 2 2 3 3 3 6 3" xfId="28508" xr:uid="{52ECE602-B3D7-449F-8C27-850C7FCC6082}"/>
    <cellStyle name="Comma 2 2 2 3 3 3 7" xfId="8288" xr:uid="{79C34EEC-F978-49B5-9263-3E3F5DB33B99}"/>
    <cellStyle name="Comma 2 2 2 3 3 3 7 2" xfId="20420" xr:uid="{ABFE3B7E-D2AC-450A-B5FB-7A294E9A8DBF}"/>
    <cellStyle name="Comma 2 2 2 3 3 3 7 2 2" xfId="44684" xr:uid="{380C9D05-E22E-4ADF-95C2-F3A49F7CE673}"/>
    <cellStyle name="Comma 2 2 2 3 3 3 7 3" xfId="32552" xr:uid="{952F5B2B-D334-479B-AABA-646A40FC61A7}"/>
    <cellStyle name="Comma 2 2 2 3 3 3 8" xfId="12332" xr:uid="{FDB8E7A0-27E6-49D2-9043-1150EE9CBFD2}"/>
    <cellStyle name="Comma 2 2 2 3 3 3 8 2" xfId="36596" xr:uid="{C64383C5-E366-43C8-B78A-36B7C8447D77}"/>
    <cellStyle name="Comma 2 2 2 3 3 3 9" xfId="24464" xr:uid="{4D95056C-E105-4B77-BF6B-AA096D36BAEB}"/>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2 2 2" xfId="44305" xr:uid="{91CC3DCB-8F2C-4DA8-A8D1-D83C35298501}"/>
    <cellStyle name="Comma 2 2 2 3 3 4 2 2 2 2 3" xfId="32173" xr:uid="{E50DAEF8-73AC-48CE-B109-34394A4F8F99}"/>
    <cellStyle name="Comma 2 2 2 3 3 4 2 2 2 3" xfId="11953" xr:uid="{DB937AB7-8364-4036-896B-2BB1D17C9AA0}"/>
    <cellStyle name="Comma 2 2 2 3 3 4 2 2 2 3 2" xfId="24085" xr:uid="{5A2CF898-1030-4F1C-BF3A-F8AB4CAF5946}"/>
    <cellStyle name="Comma 2 2 2 3 3 4 2 2 2 3 2 2" xfId="48349" xr:uid="{A0C97D4E-F758-4DF7-A75A-996EC8DEC4CE}"/>
    <cellStyle name="Comma 2 2 2 3 3 4 2 2 2 3 3" xfId="36217" xr:uid="{CBDD7C54-CD3B-474B-8D16-A8DD0EC84785}"/>
    <cellStyle name="Comma 2 2 2 3 3 4 2 2 2 4" xfId="15997" xr:uid="{5705DC7E-8EA4-4F3C-A35C-F206EE265F62}"/>
    <cellStyle name="Comma 2 2 2 3 3 4 2 2 2 4 2" xfId="40261" xr:uid="{D2069619-4813-4329-864D-1D81F5E7A31C}"/>
    <cellStyle name="Comma 2 2 2 3 3 4 2 2 2 5" xfId="28129" xr:uid="{FC54BB91-2AA8-488B-9913-13E25FDA49C7}"/>
    <cellStyle name="Comma 2 2 2 3 3 4 2 2 3" xfId="5887" xr:uid="{2022BE15-8E7A-44B5-85C9-727FF5C12BDC}"/>
    <cellStyle name="Comma 2 2 2 3 3 4 2 2 3 2" xfId="18019" xr:uid="{18AD3700-F4B9-496F-ADE4-7D73408D0D07}"/>
    <cellStyle name="Comma 2 2 2 3 3 4 2 2 3 2 2" xfId="42283" xr:uid="{23619AB9-64A1-4738-BCED-3D71F7AF5788}"/>
    <cellStyle name="Comma 2 2 2 3 3 4 2 2 3 3" xfId="30151" xr:uid="{9B6A617E-C89A-4354-B4EB-3DAD918BB8C0}"/>
    <cellStyle name="Comma 2 2 2 3 3 4 2 2 4" xfId="9931" xr:uid="{F3034889-9C55-472A-929E-F48DC05B2359}"/>
    <cellStyle name="Comma 2 2 2 3 3 4 2 2 4 2" xfId="22063" xr:uid="{8909F6F8-6ED9-4835-BBD9-223C477A99C8}"/>
    <cellStyle name="Comma 2 2 2 3 3 4 2 2 4 2 2" xfId="46327" xr:uid="{EAE29BA1-03AA-4814-8898-8F034C710956}"/>
    <cellStyle name="Comma 2 2 2 3 3 4 2 2 4 3" xfId="34195" xr:uid="{6FB15A17-2AAD-4426-826E-087A5CA854E9}"/>
    <cellStyle name="Comma 2 2 2 3 3 4 2 2 5" xfId="13975" xr:uid="{CE0B2306-97A3-4E4B-817B-0CD3D2F087A2}"/>
    <cellStyle name="Comma 2 2 2 3 3 4 2 2 5 2" xfId="38239" xr:uid="{27F87904-139E-4D1B-9675-379E0302924C}"/>
    <cellStyle name="Comma 2 2 2 3 3 4 2 2 6" xfId="26107" xr:uid="{BE65C950-13CE-47D7-A1A7-04FE71D7764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2 2 2" xfId="43294" xr:uid="{7BA24B2E-B574-40A8-8D28-08D03139767B}"/>
    <cellStyle name="Comma 2 2 2 3 3 4 2 3 2 3" xfId="31162" xr:uid="{1369195B-FEEE-41FA-99ED-6FFDD5DD5924}"/>
    <cellStyle name="Comma 2 2 2 3 3 4 2 3 3" xfId="10942" xr:uid="{2B43A671-288C-4D31-A5D1-9F0CFE8C986D}"/>
    <cellStyle name="Comma 2 2 2 3 3 4 2 3 3 2" xfId="23074" xr:uid="{C62B712E-311B-45B6-A60A-39A27B77BCA2}"/>
    <cellStyle name="Comma 2 2 2 3 3 4 2 3 3 2 2" xfId="47338" xr:uid="{211E21A9-A15E-43E1-94D3-BEA269B718D0}"/>
    <cellStyle name="Comma 2 2 2 3 3 4 2 3 3 3" xfId="35206" xr:uid="{70F82535-80BA-4217-BF41-408DECC0151F}"/>
    <cellStyle name="Comma 2 2 2 3 3 4 2 3 4" xfId="14986" xr:uid="{DDB34BC3-6414-4313-99B4-A881621F824F}"/>
    <cellStyle name="Comma 2 2 2 3 3 4 2 3 4 2" xfId="39250" xr:uid="{C268FE4D-8F6C-4A46-8934-8071037DDB78}"/>
    <cellStyle name="Comma 2 2 2 3 3 4 2 3 5" xfId="27118" xr:uid="{8D42ACF1-269A-4AA9-BAAF-A801E56E6B44}"/>
    <cellStyle name="Comma 2 2 2 3 3 4 2 4" xfId="4876" xr:uid="{38C53964-DABA-43DF-B6D4-15064A779146}"/>
    <cellStyle name="Comma 2 2 2 3 3 4 2 4 2" xfId="17008" xr:uid="{3ADDC750-3358-493A-AB0E-3E9047334B5D}"/>
    <cellStyle name="Comma 2 2 2 3 3 4 2 4 2 2" xfId="41272" xr:uid="{C8F55D90-0F4F-485A-ADFA-6E5F354DE8D3}"/>
    <cellStyle name="Comma 2 2 2 3 3 4 2 4 3" xfId="29140" xr:uid="{5FE06850-B07C-4062-B5F4-3F0E642CAB00}"/>
    <cellStyle name="Comma 2 2 2 3 3 4 2 5" xfId="8920" xr:uid="{22DF3FC6-6412-41C7-A9D9-B20A772E2ACA}"/>
    <cellStyle name="Comma 2 2 2 3 3 4 2 5 2" xfId="21052" xr:uid="{83D0752E-F00B-46D4-B392-3F360E369C41}"/>
    <cellStyle name="Comma 2 2 2 3 3 4 2 5 2 2" xfId="45316" xr:uid="{D071C1F1-2F58-4B77-82DC-1511B4D73360}"/>
    <cellStyle name="Comma 2 2 2 3 3 4 2 5 3" xfId="33184" xr:uid="{A051FC97-E7DB-4619-8DDD-49A9B7332B3C}"/>
    <cellStyle name="Comma 2 2 2 3 3 4 2 6" xfId="12964" xr:uid="{F64E82E5-8811-40EA-B606-D00EAA1EDA52}"/>
    <cellStyle name="Comma 2 2 2 3 3 4 2 6 2" xfId="37228" xr:uid="{E5684C4B-48A8-4FF7-9EA9-D2387A026A4E}"/>
    <cellStyle name="Comma 2 2 2 3 3 4 2 7" xfId="25096" xr:uid="{C38C92E9-8F14-453F-B0DF-85CA8321EA29}"/>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2 2 2" xfId="43800" xr:uid="{194F0317-7912-4FE0-8912-2C3408D6C3DB}"/>
    <cellStyle name="Comma 2 2 2 3 3 4 3 2 2 3" xfId="31668" xr:uid="{A64B43B3-45DD-4A79-B885-3D38C2F7C17B}"/>
    <cellStyle name="Comma 2 2 2 3 3 4 3 2 3" xfId="11448" xr:uid="{A0164F20-74B3-45DB-BCB7-EB487B168908}"/>
    <cellStyle name="Comma 2 2 2 3 3 4 3 2 3 2" xfId="23580" xr:uid="{4BF5277B-4181-49E0-96C2-FDC8E4672175}"/>
    <cellStyle name="Comma 2 2 2 3 3 4 3 2 3 2 2" xfId="47844" xr:uid="{106BCAC1-2F1B-4D32-B7A0-693B89CAE392}"/>
    <cellStyle name="Comma 2 2 2 3 3 4 3 2 3 3" xfId="35712" xr:uid="{8BB9BDEC-5E5D-4547-87B8-1DF96B210500}"/>
    <cellStyle name="Comma 2 2 2 3 3 4 3 2 4" xfId="15492" xr:uid="{AC494687-0C43-4B5B-8198-5CF67AB1DDD1}"/>
    <cellStyle name="Comma 2 2 2 3 3 4 3 2 4 2" xfId="39756" xr:uid="{490E9FE7-49B8-4C51-B8C1-2B409CCC48F4}"/>
    <cellStyle name="Comma 2 2 2 3 3 4 3 2 5" xfId="27624" xr:uid="{BA7A1568-E12E-4C5C-909C-AAFF7DFAAC91}"/>
    <cellStyle name="Comma 2 2 2 3 3 4 3 3" xfId="5382" xr:uid="{075D1EB7-8470-4097-B124-71EC178F1574}"/>
    <cellStyle name="Comma 2 2 2 3 3 4 3 3 2" xfId="17514" xr:uid="{7B546227-C938-4880-86FF-69AEFE028FE9}"/>
    <cellStyle name="Comma 2 2 2 3 3 4 3 3 2 2" xfId="41778" xr:uid="{25C431E9-DAB0-446C-BEEA-21D567BFC716}"/>
    <cellStyle name="Comma 2 2 2 3 3 4 3 3 3" xfId="29646" xr:uid="{2044439A-753B-41F2-BC36-B17F47FFCEF7}"/>
    <cellStyle name="Comma 2 2 2 3 3 4 3 4" xfId="9426" xr:uid="{0A812490-5012-4698-AFEC-70470FBCDC2D}"/>
    <cellStyle name="Comma 2 2 2 3 3 4 3 4 2" xfId="21558" xr:uid="{CBD25DF4-FCCF-4D92-8D7D-D94CEF527651}"/>
    <cellStyle name="Comma 2 2 2 3 3 4 3 4 2 2" xfId="45822" xr:uid="{AC654B59-809E-4E71-961F-9CC26DB485F1}"/>
    <cellStyle name="Comma 2 2 2 3 3 4 3 4 3" xfId="33690" xr:uid="{138622D2-455E-41AC-81F6-E0D690CA901B}"/>
    <cellStyle name="Comma 2 2 2 3 3 4 3 5" xfId="13470" xr:uid="{5B86CB0E-C909-4EE9-B397-4AA75C8C30A1}"/>
    <cellStyle name="Comma 2 2 2 3 3 4 3 5 2" xfId="37734" xr:uid="{F8282096-232A-4565-9597-1921BAB2C2C4}"/>
    <cellStyle name="Comma 2 2 2 3 3 4 3 6" xfId="25602" xr:uid="{3B6935B4-ABF5-40E5-B25D-78B566152A22}"/>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2 2 2" xfId="42789" xr:uid="{B497AA7D-F379-44EA-8B4C-A59E939C0844}"/>
    <cellStyle name="Comma 2 2 2 3 3 4 4 2 3" xfId="30657" xr:uid="{4FBC96AA-8AA9-4869-988A-1E59151641D9}"/>
    <cellStyle name="Comma 2 2 2 3 3 4 4 3" xfId="10437" xr:uid="{E106E167-9CC2-4393-B4F8-4DC5DE2D1D9D}"/>
    <cellStyle name="Comma 2 2 2 3 3 4 4 3 2" xfId="22569" xr:uid="{EDDF03A1-9197-4422-8641-D4D14A05F939}"/>
    <cellStyle name="Comma 2 2 2 3 3 4 4 3 2 2" xfId="46833" xr:uid="{4C7AFAE6-E0A8-48DA-B3E8-F87A0ACC0D08}"/>
    <cellStyle name="Comma 2 2 2 3 3 4 4 3 3" xfId="34701" xr:uid="{DABF8BDD-7582-497D-AEF8-0BB42450A52E}"/>
    <cellStyle name="Comma 2 2 2 3 3 4 4 4" xfId="14481" xr:uid="{6E7689A7-C975-4B0B-81EE-A30CA470F3A7}"/>
    <cellStyle name="Comma 2 2 2 3 3 4 4 4 2" xfId="38745" xr:uid="{DC24CFD4-F180-4859-A1CF-16D27D0C8FAF}"/>
    <cellStyle name="Comma 2 2 2 3 3 4 4 5" xfId="26613" xr:uid="{34610ABA-A13F-481D-9E7D-9A2474BF2EE7}"/>
    <cellStyle name="Comma 2 2 2 3 3 4 5" xfId="4371" xr:uid="{248ACC6F-239A-4C90-B3F4-53EDE672426F}"/>
    <cellStyle name="Comma 2 2 2 3 3 4 5 2" xfId="16503" xr:uid="{C39DE205-8485-440E-B425-0898CC2CC1DA}"/>
    <cellStyle name="Comma 2 2 2 3 3 4 5 2 2" xfId="40767" xr:uid="{74749B20-88A1-493E-90D7-DADC8758C761}"/>
    <cellStyle name="Comma 2 2 2 3 3 4 5 3" xfId="28635" xr:uid="{84290722-8FF5-4821-9D2A-00A3FF27204D}"/>
    <cellStyle name="Comma 2 2 2 3 3 4 6" xfId="8415" xr:uid="{288C16C5-AAD3-42AC-8706-1ADDEE4591FA}"/>
    <cellStyle name="Comma 2 2 2 3 3 4 6 2" xfId="20547" xr:uid="{6925F245-9887-422F-83F3-1FD8C9D9E8DB}"/>
    <cellStyle name="Comma 2 2 2 3 3 4 6 2 2" xfId="44811" xr:uid="{AA731006-718F-4E7D-B0FA-8CF04EA950A3}"/>
    <cellStyle name="Comma 2 2 2 3 3 4 6 3" xfId="32679" xr:uid="{2E98E6D7-9374-4353-AA84-4BA3D45E66CE}"/>
    <cellStyle name="Comma 2 2 2 3 3 4 7" xfId="12459" xr:uid="{BFF4C1D1-FFBB-4D47-AA60-53E122BF25F5}"/>
    <cellStyle name="Comma 2 2 2 3 3 4 7 2" xfId="36723" xr:uid="{96B8811C-E94B-45D6-9D8F-86D133E7BEA0}"/>
    <cellStyle name="Comma 2 2 2 3 3 4 8" xfId="24591" xr:uid="{71A23E42-C3B5-4950-9F1E-6068DDE9D68B}"/>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2 2 2" xfId="44052" xr:uid="{CEC7C8FD-F096-4BBA-B809-C34EAF406D33}"/>
    <cellStyle name="Comma 2 2 2 3 3 5 2 2 2 3" xfId="31920" xr:uid="{FCF60BE8-B61B-47C4-B927-EDE5356292DD}"/>
    <cellStyle name="Comma 2 2 2 3 3 5 2 2 3" xfId="11700" xr:uid="{3131A11F-ABC2-4393-B86D-473AAD2EF4E8}"/>
    <cellStyle name="Comma 2 2 2 3 3 5 2 2 3 2" xfId="23832" xr:uid="{98CEC393-0576-4AE5-AF9D-FD4A1A2E9034}"/>
    <cellStyle name="Comma 2 2 2 3 3 5 2 2 3 2 2" xfId="48096" xr:uid="{11F265C9-E23D-4E2C-8523-4F7E779CADC0}"/>
    <cellStyle name="Comma 2 2 2 3 3 5 2 2 3 3" xfId="35964" xr:uid="{070D6E3C-8ECC-4572-A7FA-B16AD2E61C01}"/>
    <cellStyle name="Comma 2 2 2 3 3 5 2 2 4" xfId="15744" xr:uid="{92A408D2-B58C-4442-AFF9-D774B64771EE}"/>
    <cellStyle name="Comma 2 2 2 3 3 5 2 2 4 2" xfId="40008" xr:uid="{06CA0A21-8CD4-4009-B0F8-6AC37FDFEE3C}"/>
    <cellStyle name="Comma 2 2 2 3 3 5 2 2 5" xfId="27876" xr:uid="{0186506D-5B26-4CDB-9B8E-47A7E85A5AD8}"/>
    <cellStyle name="Comma 2 2 2 3 3 5 2 3" xfId="5634" xr:uid="{F79C09EF-E09F-420D-A0E5-43EB00EEF4FB}"/>
    <cellStyle name="Comma 2 2 2 3 3 5 2 3 2" xfId="17766" xr:uid="{08DFE350-14BB-4393-A5E2-0F1FBE23AE29}"/>
    <cellStyle name="Comma 2 2 2 3 3 5 2 3 2 2" xfId="42030" xr:uid="{1A98B8D0-B136-4795-9214-24143D1E0F20}"/>
    <cellStyle name="Comma 2 2 2 3 3 5 2 3 3" xfId="29898" xr:uid="{1F091456-3ACA-4ABE-9550-ACDCC5DC0BB5}"/>
    <cellStyle name="Comma 2 2 2 3 3 5 2 4" xfId="9678" xr:uid="{EC21408D-5A40-45B7-827D-C7B038357AD6}"/>
    <cellStyle name="Comma 2 2 2 3 3 5 2 4 2" xfId="21810" xr:uid="{D9F23764-FCC4-4DF4-AB24-00F5F779E0B3}"/>
    <cellStyle name="Comma 2 2 2 3 3 5 2 4 2 2" xfId="46074" xr:uid="{5379BDB1-3042-4DB0-858F-8E4694596220}"/>
    <cellStyle name="Comma 2 2 2 3 3 5 2 4 3" xfId="33942" xr:uid="{521D7AB0-62FC-4167-87FF-02D9EF06CE27}"/>
    <cellStyle name="Comma 2 2 2 3 3 5 2 5" xfId="13722" xr:uid="{324D3D97-08AA-4CF6-BF1E-6BD33AAC6323}"/>
    <cellStyle name="Comma 2 2 2 3 3 5 2 5 2" xfId="37986" xr:uid="{07B4D16C-C3FA-4461-BA3C-24ADAD2B18AB}"/>
    <cellStyle name="Comma 2 2 2 3 3 5 2 6" xfId="25854" xr:uid="{F0CF788E-4B57-4234-9F54-0DEC017D59DD}"/>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2 2 2" xfId="43041" xr:uid="{F0EA602D-20A7-43A8-91F5-46310AC508BF}"/>
    <cellStyle name="Comma 2 2 2 3 3 5 3 2 3" xfId="30909" xr:uid="{43C0C6B3-87E3-4F1A-9018-BD2539375EDD}"/>
    <cellStyle name="Comma 2 2 2 3 3 5 3 3" xfId="10689" xr:uid="{EB9B5281-0F6B-4216-B359-4B2D71B17C8E}"/>
    <cellStyle name="Comma 2 2 2 3 3 5 3 3 2" xfId="22821" xr:uid="{CA4F66F8-F4FA-4131-A7CD-B0CFD0157BF9}"/>
    <cellStyle name="Comma 2 2 2 3 3 5 3 3 2 2" xfId="47085" xr:uid="{BE79B80F-A4A0-4279-A09F-74C046195601}"/>
    <cellStyle name="Comma 2 2 2 3 3 5 3 3 3" xfId="34953" xr:uid="{8D4466E5-DC88-4BAE-88DC-D652CACFB688}"/>
    <cellStyle name="Comma 2 2 2 3 3 5 3 4" xfId="14733" xr:uid="{2373FE01-9B2B-4D48-9F73-16D0CAA1FC56}"/>
    <cellStyle name="Comma 2 2 2 3 3 5 3 4 2" xfId="38997" xr:uid="{567FE3AB-1E0C-4AD1-839E-1E5B219C31DB}"/>
    <cellStyle name="Comma 2 2 2 3 3 5 3 5" xfId="26865" xr:uid="{D711CBF6-F6BB-410A-BB7F-DE8334071A10}"/>
    <cellStyle name="Comma 2 2 2 3 3 5 4" xfId="4623" xr:uid="{BF9FA09D-C164-4FF9-9FCD-EE79F7F54CB3}"/>
    <cellStyle name="Comma 2 2 2 3 3 5 4 2" xfId="16755" xr:uid="{D1D4DDDD-51EB-4E94-8FEA-8734DD41E655}"/>
    <cellStyle name="Comma 2 2 2 3 3 5 4 2 2" xfId="41019" xr:uid="{2208EC6C-F7E6-4A26-BC8B-6EBF3F720B7D}"/>
    <cellStyle name="Comma 2 2 2 3 3 5 4 3" xfId="28887" xr:uid="{FE30B667-9448-48A8-A336-32283B69C720}"/>
    <cellStyle name="Comma 2 2 2 3 3 5 5" xfId="8667" xr:uid="{6D95C32A-7025-4830-98E2-9CCC36AB999C}"/>
    <cellStyle name="Comma 2 2 2 3 3 5 5 2" xfId="20799" xr:uid="{21A1928E-B9C4-4B07-8166-06C80629204A}"/>
    <cellStyle name="Comma 2 2 2 3 3 5 5 2 2" xfId="45063" xr:uid="{28EECA9D-3FB3-400C-AE39-5452B60D018B}"/>
    <cellStyle name="Comma 2 2 2 3 3 5 5 3" xfId="32931" xr:uid="{C903DB22-A441-4EAD-BEBE-D58FE6E13A0F}"/>
    <cellStyle name="Comma 2 2 2 3 3 5 6" xfId="12711" xr:uid="{DFCE76AD-FB79-4592-8B83-534DF76AF4A0}"/>
    <cellStyle name="Comma 2 2 2 3 3 5 6 2" xfId="36975" xr:uid="{E5237291-AFA6-4637-B8E4-3FB49A068F91}"/>
    <cellStyle name="Comma 2 2 2 3 3 5 7" xfId="24843" xr:uid="{070B0FC1-6F0E-4C0C-B725-FD78C37E98EA}"/>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2 2 2" xfId="43547" xr:uid="{E9CCB2CE-CD40-4374-84CA-48434DF7F465}"/>
    <cellStyle name="Comma 2 2 2 3 3 6 2 2 3" xfId="31415" xr:uid="{653CA858-63B1-47BC-9F80-94AFEC59F8C4}"/>
    <cellStyle name="Comma 2 2 2 3 3 6 2 3" xfId="11195" xr:uid="{B9EFDDAD-E422-4800-A14C-9FDB7FEFAF08}"/>
    <cellStyle name="Comma 2 2 2 3 3 6 2 3 2" xfId="23327" xr:uid="{D08C683B-F8FB-4C46-BCC2-E1752AF33F0C}"/>
    <cellStyle name="Comma 2 2 2 3 3 6 2 3 2 2" xfId="47591" xr:uid="{96D0DE52-DDA9-4DC6-AE9A-D6B49838E119}"/>
    <cellStyle name="Comma 2 2 2 3 3 6 2 3 3" xfId="35459" xr:uid="{500FCD47-DFA9-40BE-86EB-BC98CD6FA45B}"/>
    <cellStyle name="Comma 2 2 2 3 3 6 2 4" xfId="15239" xr:uid="{D7F9FE8E-FD08-4040-A80A-558E4FB35AFC}"/>
    <cellStyle name="Comma 2 2 2 3 3 6 2 4 2" xfId="39503" xr:uid="{DD66CF24-CAFD-44FB-9C42-BCF1BFCDF6A7}"/>
    <cellStyle name="Comma 2 2 2 3 3 6 2 5" xfId="27371" xr:uid="{FEFEEDE1-6A03-46DE-9A92-C1B7313467AA}"/>
    <cellStyle name="Comma 2 2 2 3 3 6 3" xfId="5129" xr:uid="{13940E08-FC5B-4F6C-AA95-9A5D028C6E09}"/>
    <cellStyle name="Comma 2 2 2 3 3 6 3 2" xfId="17261" xr:uid="{78B8543A-2812-4BBA-BE95-9ECB86D412EE}"/>
    <cellStyle name="Comma 2 2 2 3 3 6 3 2 2" xfId="41525" xr:uid="{C3F7330A-484B-44BE-BE8B-14CB02C1E628}"/>
    <cellStyle name="Comma 2 2 2 3 3 6 3 3" xfId="29393" xr:uid="{E3F69E15-8B27-4737-B247-13CF409C7302}"/>
    <cellStyle name="Comma 2 2 2 3 3 6 4" xfId="9173" xr:uid="{B9815C99-B7CC-48C7-884B-BC1BE1F41408}"/>
    <cellStyle name="Comma 2 2 2 3 3 6 4 2" xfId="21305" xr:uid="{328A4243-76AE-409A-B67E-1F82513D63B5}"/>
    <cellStyle name="Comma 2 2 2 3 3 6 4 2 2" xfId="45569" xr:uid="{2C716547-EFAC-4668-BDC4-A388780EE96B}"/>
    <cellStyle name="Comma 2 2 2 3 3 6 4 3" xfId="33437" xr:uid="{E6D9DA09-186A-401E-B81A-989260EE2F01}"/>
    <cellStyle name="Comma 2 2 2 3 3 6 5" xfId="13217" xr:uid="{96480F9C-B1C5-4157-A11A-8132FD96DFE2}"/>
    <cellStyle name="Comma 2 2 2 3 3 6 5 2" xfId="37481" xr:uid="{9B3B5A1D-14D2-4705-8D4A-1ADD84A59E4D}"/>
    <cellStyle name="Comma 2 2 2 3 3 6 6" xfId="25349" xr:uid="{B7DB9755-916D-4503-AC96-BA0D5ED523C7}"/>
    <cellStyle name="Comma 2 2 2 3 3 7" xfId="2096" xr:uid="{9E796DD3-D1B1-4AB4-97BF-4525A3252C05}"/>
    <cellStyle name="Comma 2 2 2 3 3 7 2" xfId="6140" xr:uid="{6FB32487-E510-4B3F-A0D5-2F97E773E06D}"/>
    <cellStyle name="Comma 2 2 2 3 3 7 2 2" xfId="18272" xr:uid="{6E40EA16-06A2-4265-9D7C-E64F426C2583}"/>
    <cellStyle name="Comma 2 2 2 3 3 7 2 2 2" xfId="42536" xr:uid="{ED8BD52C-642A-4594-A8FB-C16DD2FEE69D}"/>
    <cellStyle name="Comma 2 2 2 3 3 7 2 3" xfId="30404" xr:uid="{71C937C0-428F-4547-86F8-2DB4C7CFCC1C}"/>
    <cellStyle name="Comma 2 2 2 3 3 7 3" xfId="10184" xr:uid="{C04F8D61-E4A2-4310-B2BD-57BFCCCA2CED}"/>
    <cellStyle name="Comma 2 2 2 3 3 7 3 2" xfId="22316" xr:uid="{F947DCE4-9B78-41A3-ABD9-FB7C33E3789F}"/>
    <cellStyle name="Comma 2 2 2 3 3 7 3 2 2" xfId="46580" xr:uid="{9E78EA7D-C604-4436-B5CD-B152C1E1A92B}"/>
    <cellStyle name="Comma 2 2 2 3 3 7 3 3" xfId="34448" xr:uid="{07B2919F-0856-4718-A5FA-93208B309F7A}"/>
    <cellStyle name="Comma 2 2 2 3 3 7 4" xfId="14228" xr:uid="{E95EF735-F4FE-4DC8-8C68-2220AA945B30}"/>
    <cellStyle name="Comma 2 2 2 3 3 7 4 2" xfId="38492" xr:uid="{F33254EC-F0FA-49F3-AD3F-EAB7BD6E4B0D}"/>
    <cellStyle name="Comma 2 2 2 3 3 7 5" xfId="26360" xr:uid="{6115F566-572C-4D08-A3E7-5640790F824E}"/>
    <cellStyle name="Comma 2 2 2 3 3 8" xfId="4118" xr:uid="{EBEA85BE-9A5C-4310-A42F-CF6D51F69AE0}"/>
    <cellStyle name="Comma 2 2 2 3 3 8 2" xfId="16250" xr:uid="{C20E58D4-AFEE-4C15-9905-B4C4BD7CC132}"/>
    <cellStyle name="Comma 2 2 2 3 3 8 2 2" xfId="40514" xr:uid="{1EF6763B-2796-4596-B3BF-5170407B2051}"/>
    <cellStyle name="Comma 2 2 2 3 3 8 3" xfId="28382" xr:uid="{4C28BBC7-96DA-40E4-8C99-A4706F9C9EC4}"/>
    <cellStyle name="Comma 2 2 2 3 3 9" xfId="8162" xr:uid="{DAA981CC-F855-4499-8CD8-8A5473E57F38}"/>
    <cellStyle name="Comma 2 2 2 3 3 9 2" xfId="20294" xr:uid="{317C11FB-A4CF-47D9-ADF0-F745566DFE44}"/>
    <cellStyle name="Comma 2 2 2 3 3 9 2 2" xfId="44558" xr:uid="{F46E1153-0005-409C-AE00-997C83A8D265}"/>
    <cellStyle name="Comma 2 2 2 3 3 9 3" xfId="32426" xr:uid="{6DA7DB82-6E0F-4EA5-80E6-902FA83CC81D}"/>
    <cellStyle name="Comma 2 2 2 3 4" xfId="95" xr:uid="{49F39FA4-584C-439B-8E79-F81A75B28B59}"/>
    <cellStyle name="Comma 2 2 2 3 4 10" xfId="24359" xr:uid="{6B6964F7-03B2-410A-8D8D-9417037BA7D8}"/>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2 2 2" xfId="44452" xr:uid="{BAAC829A-14EB-4550-94F3-CAF7DA2B82E8}"/>
    <cellStyle name="Comma 2 2 2 3 4 2 2 2 2 2 2 3" xfId="32320" xr:uid="{6E7EB4F8-77E9-40FA-A34E-BA2B4F917D48}"/>
    <cellStyle name="Comma 2 2 2 3 4 2 2 2 2 2 3" xfId="12100" xr:uid="{05C8BE23-AC54-48B2-ABBB-2EB3AF4B63D1}"/>
    <cellStyle name="Comma 2 2 2 3 4 2 2 2 2 2 3 2" xfId="24232" xr:uid="{DF137813-0260-485F-8973-279B4D5F5151}"/>
    <cellStyle name="Comma 2 2 2 3 4 2 2 2 2 2 3 2 2" xfId="48496" xr:uid="{2B482963-E5CB-4BC8-9A8A-C468D2B9C551}"/>
    <cellStyle name="Comma 2 2 2 3 4 2 2 2 2 2 3 3" xfId="36364" xr:uid="{BE9F646D-76E9-42D6-B644-CE9B6267F26B}"/>
    <cellStyle name="Comma 2 2 2 3 4 2 2 2 2 2 4" xfId="16144" xr:uid="{122FE46B-2787-46F0-A423-A3A8427E5C37}"/>
    <cellStyle name="Comma 2 2 2 3 4 2 2 2 2 2 4 2" xfId="40408" xr:uid="{082A6B26-9513-46EA-8669-8D84F8886F00}"/>
    <cellStyle name="Comma 2 2 2 3 4 2 2 2 2 2 5" xfId="28276" xr:uid="{60FF8B44-5994-469B-B1D5-A023BFAB0F04}"/>
    <cellStyle name="Comma 2 2 2 3 4 2 2 2 2 3" xfId="6034" xr:uid="{C7A39D49-AF57-42CC-A884-3D4D1733BF7A}"/>
    <cellStyle name="Comma 2 2 2 3 4 2 2 2 2 3 2" xfId="18166" xr:uid="{F1178146-E96E-402E-B488-4614D18AD0B2}"/>
    <cellStyle name="Comma 2 2 2 3 4 2 2 2 2 3 2 2" xfId="42430" xr:uid="{42A1A8A4-A71D-4C88-B811-256E48E5EFE7}"/>
    <cellStyle name="Comma 2 2 2 3 4 2 2 2 2 3 3" xfId="30298" xr:uid="{D8B9A375-EEAB-48BB-B48A-E8DC51C6844C}"/>
    <cellStyle name="Comma 2 2 2 3 4 2 2 2 2 4" xfId="10078" xr:uid="{C8596470-D87C-4144-9440-048D53FDE4FE}"/>
    <cellStyle name="Comma 2 2 2 3 4 2 2 2 2 4 2" xfId="22210" xr:uid="{2CBA819B-16D3-4BD5-849B-092792CEC664}"/>
    <cellStyle name="Comma 2 2 2 3 4 2 2 2 2 4 2 2" xfId="46474" xr:uid="{8A640CD9-CB7C-4F47-A313-4FD8AC852BDF}"/>
    <cellStyle name="Comma 2 2 2 3 4 2 2 2 2 4 3" xfId="34342" xr:uid="{0AC66FB4-EECB-4D06-89CA-A1D406A441B1}"/>
    <cellStyle name="Comma 2 2 2 3 4 2 2 2 2 5" xfId="14122" xr:uid="{64387C1B-CA5D-42E0-980D-5BDD25DF7A5F}"/>
    <cellStyle name="Comma 2 2 2 3 4 2 2 2 2 5 2" xfId="38386" xr:uid="{DF7E9A8D-7078-4543-B172-7FB636C2C6B2}"/>
    <cellStyle name="Comma 2 2 2 3 4 2 2 2 2 6" xfId="26254" xr:uid="{F106853B-FDCF-483F-B526-FBF890D31B5E}"/>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2 2 2" xfId="43441" xr:uid="{11E53B0C-193E-472A-86DC-391B7B576A10}"/>
    <cellStyle name="Comma 2 2 2 3 4 2 2 2 3 2 3" xfId="31309" xr:uid="{C57E4C81-4029-4486-BD6A-C6FF146E232F}"/>
    <cellStyle name="Comma 2 2 2 3 4 2 2 2 3 3" xfId="11089" xr:uid="{D005DD28-011A-41C3-BB1D-1B96E637BD62}"/>
    <cellStyle name="Comma 2 2 2 3 4 2 2 2 3 3 2" xfId="23221" xr:uid="{151E4AA6-4C96-4AE7-810D-B2FBCA0A233D}"/>
    <cellStyle name="Comma 2 2 2 3 4 2 2 2 3 3 2 2" xfId="47485" xr:uid="{0BB693BD-659D-476F-83C5-A5D8778A8964}"/>
    <cellStyle name="Comma 2 2 2 3 4 2 2 2 3 3 3" xfId="35353" xr:uid="{565E5DCB-B377-46D7-A202-F2EFFB1813A9}"/>
    <cellStyle name="Comma 2 2 2 3 4 2 2 2 3 4" xfId="15133" xr:uid="{27B3227E-943C-4C18-9219-2F00135B6F34}"/>
    <cellStyle name="Comma 2 2 2 3 4 2 2 2 3 4 2" xfId="39397" xr:uid="{C096460A-DED5-422C-989A-DB15F748912E}"/>
    <cellStyle name="Comma 2 2 2 3 4 2 2 2 3 5" xfId="27265" xr:uid="{0FD8FF4C-5DFF-444E-9C67-53BB920EA150}"/>
    <cellStyle name="Comma 2 2 2 3 4 2 2 2 4" xfId="5023" xr:uid="{2816CC5A-AE7C-4012-A7BB-43A6090C3B81}"/>
    <cellStyle name="Comma 2 2 2 3 4 2 2 2 4 2" xfId="17155" xr:uid="{11D255FC-98CE-4ECD-AB14-E0FE722D473A}"/>
    <cellStyle name="Comma 2 2 2 3 4 2 2 2 4 2 2" xfId="41419" xr:uid="{7DCE6F91-2443-4DE4-BD3F-DBCC90CD9E58}"/>
    <cellStyle name="Comma 2 2 2 3 4 2 2 2 4 3" xfId="29287" xr:uid="{935E057B-E84F-44A8-A16C-8E9EC462B456}"/>
    <cellStyle name="Comma 2 2 2 3 4 2 2 2 5" xfId="9067" xr:uid="{D885FF1D-E4B7-4685-9B93-3487F1473940}"/>
    <cellStyle name="Comma 2 2 2 3 4 2 2 2 5 2" xfId="21199" xr:uid="{72493BA9-C472-401F-ACFE-8A1E2EA7B440}"/>
    <cellStyle name="Comma 2 2 2 3 4 2 2 2 5 2 2" xfId="45463" xr:uid="{EB532A2F-1FD1-41AB-8DFA-B787069E9690}"/>
    <cellStyle name="Comma 2 2 2 3 4 2 2 2 5 3" xfId="33331" xr:uid="{66D6ED05-0729-420D-9A0C-1BE99FDC594F}"/>
    <cellStyle name="Comma 2 2 2 3 4 2 2 2 6" xfId="13111" xr:uid="{33265683-4A3A-41FC-A35F-0A3DD30BEBBE}"/>
    <cellStyle name="Comma 2 2 2 3 4 2 2 2 6 2" xfId="37375" xr:uid="{C46CCD1E-9C32-4831-9677-1EA6FAA25639}"/>
    <cellStyle name="Comma 2 2 2 3 4 2 2 2 7" xfId="25243" xr:uid="{E6189FAD-2A73-461E-BFF8-EEC696877818}"/>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2 2 2" xfId="43947" xr:uid="{47DAC0DE-E50E-4070-8FFA-7C65A304D143}"/>
    <cellStyle name="Comma 2 2 2 3 4 2 2 3 2 2 3" xfId="31815" xr:uid="{9FA8FC76-CB42-47BA-94B1-F09F975071A3}"/>
    <cellStyle name="Comma 2 2 2 3 4 2 2 3 2 3" xfId="11595" xr:uid="{476F00C4-2422-4C56-B640-86566D4F4E87}"/>
    <cellStyle name="Comma 2 2 2 3 4 2 2 3 2 3 2" xfId="23727" xr:uid="{DBCF7F15-09C8-470E-AEA1-CFA2AC14CD9F}"/>
    <cellStyle name="Comma 2 2 2 3 4 2 2 3 2 3 2 2" xfId="47991" xr:uid="{5602F6EB-ADD4-4406-9DEF-B957D844F9EF}"/>
    <cellStyle name="Comma 2 2 2 3 4 2 2 3 2 3 3" xfId="35859" xr:uid="{A2E361D8-5ABF-422B-9AB7-C9ABC3EF10DE}"/>
    <cellStyle name="Comma 2 2 2 3 4 2 2 3 2 4" xfId="15639" xr:uid="{0B0F280D-5328-4B2B-AE92-824571587B8A}"/>
    <cellStyle name="Comma 2 2 2 3 4 2 2 3 2 4 2" xfId="39903" xr:uid="{AEA4547E-E554-4E4F-8875-CA28A89CDCBB}"/>
    <cellStyle name="Comma 2 2 2 3 4 2 2 3 2 5" xfId="27771" xr:uid="{27C6B11A-C9D1-464F-8E14-D12233FF818D}"/>
    <cellStyle name="Comma 2 2 2 3 4 2 2 3 3" xfId="5529" xr:uid="{031D6258-2DE8-40F8-A2D2-ED13B10F6612}"/>
    <cellStyle name="Comma 2 2 2 3 4 2 2 3 3 2" xfId="17661" xr:uid="{C6A157D8-D62D-45F9-BA55-DEBF7758E130}"/>
    <cellStyle name="Comma 2 2 2 3 4 2 2 3 3 2 2" xfId="41925" xr:uid="{C71185DF-563A-4049-9D55-97C3260FB18A}"/>
    <cellStyle name="Comma 2 2 2 3 4 2 2 3 3 3" xfId="29793" xr:uid="{2093E283-9F2F-4489-823A-BC26DEE4886F}"/>
    <cellStyle name="Comma 2 2 2 3 4 2 2 3 4" xfId="9573" xr:uid="{19C91F82-A8FC-4A76-B4AC-EA0B3D512AF0}"/>
    <cellStyle name="Comma 2 2 2 3 4 2 2 3 4 2" xfId="21705" xr:uid="{5C1EE999-5FEC-4912-829A-EAE41E4EF885}"/>
    <cellStyle name="Comma 2 2 2 3 4 2 2 3 4 2 2" xfId="45969" xr:uid="{6E5FD42F-4551-4DAD-9417-8E6CAF5CDDC7}"/>
    <cellStyle name="Comma 2 2 2 3 4 2 2 3 4 3" xfId="33837" xr:uid="{4FEC4625-4FD9-4260-BC5B-9C952948B713}"/>
    <cellStyle name="Comma 2 2 2 3 4 2 2 3 5" xfId="13617" xr:uid="{AB73575D-0342-4AB3-9799-F3C2C7AA1DC4}"/>
    <cellStyle name="Comma 2 2 2 3 4 2 2 3 5 2" xfId="37881" xr:uid="{31D9F901-DAFD-4A5D-91E3-D4C07DDA3499}"/>
    <cellStyle name="Comma 2 2 2 3 4 2 2 3 6" xfId="25749" xr:uid="{F0693953-66C4-4255-B81F-9959AA7935DA}"/>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2 2 2" xfId="42936" xr:uid="{33700BF4-93B4-4B3B-A806-F1BEE331697A}"/>
    <cellStyle name="Comma 2 2 2 3 4 2 2 4 2 3" xfId="30804" xr:uid="{C99BE847-994D-42A8-B31B-9353ADA8F264}"/>
    <cellStyle name="Comma 2 2 2 3 4 2 2 4 3" xfId="10584" xr:uid="{A4FD3EDB-3813-428F-BCF2-BDF391013ABB}"/>
    <cellStyle name="Comma 2 2 2 3 4 2 2 4 3 2" xfId="22716" xr:uid="{AA5B5EED-95EE-4A28-B5B7-7F844F29A4B0}"/>
    <cellStyle name="Comma 2 2 2 3 4 2 2 4 3 2 2" xfId="46980" xr:uid="{66D67614-6234-440C-999F-5B515C6CF416}"/>
    <cellStyle name="Comma 2 2 2 3 4 2 2 4 3 3" xfId="34848" xr:uid="{40F5F28A-4B1E-432D-9333-0B6DA4932E72}"/>
    <cellStyle name="Comma 2 2 2 3 4 2 2 4 4" xfId="14628" xr:uid="{6AEAF96B-0A72-40FB-AED3-940280B9B766}"/>
    <cellStyle name="Comma 2 2 2 3 4 2 2 4 4 2" xfId="38892" xr:uid="{9EF9CD72-1833-454D-AAE4-504E1BF88CD8}"/>
    <cellStyle name="Comma 2 2 2 3 4 2 2 4 5" xfId="26760" xr:uid="{33615B42-F94B-4D48-B2D1-DF721C3F06EB}"/>
    <cellStyle name="Comma 2 2 2 3 4 2 2 5" xfId="4518" xr:uid="{413E7846-DB80-4BE9-9416-53E2F4B5A5A0}"/>
    <cellStyle name="Comma 2 2 2 3 4 2 2 5 2" xfId="16650" xr:uid="{C4C938C9-1FBA-4986-9497-BC5A45BBF503}"/>
    <cellStyle name="Comma 2 2 2 3 4 2 2 5 2 2" xfId="40914" xr:uid="{C3E17038-F72F-4220-B552-720F4F5C1C8C}"/>
    <cellStyle name="Comma 2 2 2 3 4 2 2 5 3" xfId="28782" xr:uid="{E8D05921-66EC-4741-B586-E4679AB1C4CE}"/>
    <cellStyle name="Comma 2 2 2 3 4 2 2 6" xfId="8562" xr:uid="{000A7E5F-AF0C-4430-AAD8-82247568B3D0}"/>
    <cellStyle name="Comma 2 2 2 3 4 2 2 6 2" xfId="20694" xr:uid="{6FFEBA0E-3B23-45D1-B594-DDA365413C89}"/>
    <cellStyle name="Comma 2 2 2 3 4 2 2 6 2 2" xfId="44958" xr:uid="{F44C358D-242B-4F82-8DA1-54F474250693}"/>
    <cellStyle name="Comma 2 2 2 3 4 2 2 6 3" xfId="32826" xr:uid="{D1DE71FD-9FFF-430B-94FD-ED9C429CE204}"/>
    <cellStyle name="Comma 2 2 2 3 4 2 2 7" xfId="12606" xr:uid="{411BD5F6-9192-441E-8614-79CD94BEEBDA}"/>
    <cellStyle name="Comma 2 2 2 3 4 2 2 7 2" xfId="36870" xr:uid="{074169F8-7892-4EDA-B676-3C3E2ACBF9A3}"/>
    <cellStyle name="Comma 2 2 2 3 4 2 2 8" xfId="24738" xr:uid="{89CFDF56-A285-4D2E-9C89-D54CA71B9E44}"/>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2 2 2" xfId="44199" xr:uid="{70C59FA6-B73C-4267-AECB-6AC5E26FBE87}"/>
    <cellStyle name="Comma 2 2 2 3 4 2 3 2 2 2 3" xfId="32067" xr:uid="{39A30F05-54ED-40DD-BF35-B53D2CFED346}"/>
    <cellStyle name="Comma 2 2 2 3 4 2 3 2 2 3" xfId="11847" xr:uid="{22A581E3-8657-4C3A-98C1-290786656C50}"/>
    <cellStyle name="Comma 2 2 2 3 4 2 3 2 2 3 2" xfId="23979" xr:uid="{880C7817-B91D-498D-AECC-6B3F21DBDEDA}"/>
    <cellStyle name="Comma 2 2 2 3 4 2 3 2 2 3 2 2" xfId="48243" xr:uid="{3BD5E4C9-8E74-458D-A584-65069667BFCF}"/>
    <cellStyle name="Comma 2 2 2 3 4 2 3 2 2 3 3" xfId="36111" xr:uid="{047FBD06-E21E-48F5-838B-13DCBE822DB2}"/>
    <cellStyle name="Comma 2 2 2 3 4 2 3 2 2 4" xfId="15891" xr:uid="{223FCA66-98E1-487A-9544-2AC07C4C9FF5}"/>
    <cellStyle name="Comma 2 2 2 3 4 2 3 2 2 4 2" xfId="40155" xr:uid="{2DC03C4C-564B-40B8-8C8E-C680BB4A13C2}"/>
    <cellStyle name="Comma 2 2 2 3 4 2 3 2 2 5" xfId="28023" xr:uid="{7FC42B09-5A62-4361-8D21-0C62B0F515E5}"/>
    <cellStyle name="Comma 2 2 2 3 4 2 3 2 3" xfId="5781" xr:uid="{FAE49F8E-06BC-4427-AC40-F3E3FC7D7AB4}"/>
    <cellStyle name="Comma 2 2 2 3 4 2 3 2 3 2" xfId="17913" xr:uid="{A01124AD-AF23-47C2-880B-F72553972E02}"/>
    <cellStyle name="Comma 2 2 2 3 4 2 3 2 3 2 2" xfId="42177" xr:uid="{B7BE49AF-7220-4BFB-BDD0-BB57179D4936}"/>
    <cellStyle name="Comma 2 2 2 3 4 2 3 2 3 3" xfId="30045" xr:uid="{648B501D-D11D-4699-8A71-76883C67B317}"/>
    <cellStyle name="Comma 2 2 2 3 4 2 3 2 4" xfId="9825" xr:uid="{759A48C7-C2DE-4DD2-A061-D8EC3DF86865}"/>
    <cellStyle name="Comma 2 2 2 3 4 2 3 2 4 2" xfId="21957" xr:uid="{BF5D3090-2B46-4A34-A964-53F6827F92EB}"/>
    <cellStyle name="Comma 2 2 2 3 4 2 3 2 4 2 2" xfId="46221" xr:uid="{31D87D1F-DD65-4E5E-8E6E-C55BCD45C9B5}"/>
    <cellStyle name="Comma 2 2 2 3 4 2 3 2 4 3" xfId="34089" xr:uid="{E4F21FAE-AD13-4A98-918B-6CA6C6E83FCB}"/>
    <cellStyle name="Comma 2 2 2 3 4 2 3 2 5" xfId="13869" xr:uid="{D3EDAB08-8A32-458B-9897-5796C3538010}"/>
    <cellStyle name="Comma 2 2 2 3 4 2 3 2 5 2" xfId="38133" xr:uid="{46EDE626-B6D9-4650-AC3D-DE2CCC58FBB5}"/>
    <cellStyle name="Comma 2 2 2 3 4 2 3 2 6" xfId="26001" xr:uid="{67A55A15-9392-4174-A4A0-003625A42917}"/>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2 2 2" xfId="43188" xr:uid="{85BADC8D-5E13-4AE6-8B47-63BC47AED07E}"/>
    <cellStyle name="Comma 2 2 2 3 4 2 3 3 2 3" xfId="31056" xr:uid="{AFEC6F6C-9F02-4FD4-82A5-230E203F6822}"/>
    <cellStyle name="Comma 2 2 2 3 4 2 3 3 3" xfId="10836" xr:uid="{66173C44-B7BC-4368-8E66-FDC5CA0EACD4}"/>
    <cellStyle name="Comma 2 2 2 3 4 2 3 3 3 2" xfId="22968" xr:uid="{0402392D-749E-43F6-882B-EC47CA9BF1E1}"/>
    <cellStyle name="Comma 2 2 2 3 4 2 3 3 3 2 2" xfId="47232" xr:uid="{D6DAC8E8-AB0E-4745-ACD5-CCBA599947C1}"/>
    <cellStyle name="Comma 2 2 2 3 4 2 3 3 3 3" xfId="35100" xr:uid="{C6EDBA30-669D-4A44-AE35-8443E81E5305}"/>
    <cellStyle name="Comma 2 2 2 3 4 2 3 3 4" xfId="14880" xr:uid="{E7AF906C-52C0-489F-8A76-73A5083070EC}"/>
    <cellStyle name="Comma 2 2 2 3 4 2 3 3 4 2" xfId="39144" xr:uid="{3AA88EE1-8D1A-480C-984A-636668401068}"/>
    <cellStyle name="Comma 2 2 2 3 4 2 3 3 5" xfId="27012" xr:uid="{15DBE1AC-768F-4151-89ED-82502CAFA10C}"/>
    <cellStyle name="Comma 2 2 2 3 4 2 3 4" xfId="4770" xr:uid="{29A45E46-D41D-4C62-ADE6-3FFCEC5000DB}"/>
    <cellStyle name="Comma 2 2 2 3 4 2 3 4 2" xfId="16902" xr:uid="{F39E57EE-7ECE-413C-865A-E86A5308D70D}"/>
    <cellStyle name="Comma 2 2 2 3 4 2 3 4 2 2" xfId="41166" xr:uid="{96D6DBC5-3784-48A8-9964-012A7D9EF5DE}"/>
    <cellStyle name="Comma 2 2 2 3 4 2 3 4 3" xfId="29034" xr:uid="{362AD58E-E281-42D4-942C-0B34E18C6D9A}"/>
    <cellStyle name="Comma 2 2 2 3 4 2 3 5" xfId="8814" xr:uid="{9D9E0224-398A-447E-9A43-9AC2043B6976}"/>
    <cellStyle name="Comma 2 2 2 3 4 2 3 5 2" xfId="20946" xr:uid="{9C4B5B4C-BA92-4B95-B989-74093D9177F1}"/>
    <cellStyle name="Comma 2 2 2 3 4 2 3 5 2 2" xfId="45210" xr:uid="{96F0D862-EE46-43EA-9A59-D6B366309873}"/>
    <cellStyle name="Comma 2 2 2 3 4 2 3 5 3" xfId="33078" xr:uid="{D8AE2BBD-534C-4425-8555-28A57E89C92F}"/>
    <cellStyle name="Comma 2 2 2 3 4 2 3 6" xfId="12858" xr:uid="{EFD8A8F1-4636-4008-A252-8C3595D2E70E}"/>
    <cellStyle name="Comma 2 2 2 3 4 2 3 6 2" xfId="37122" xr:uid="{54112C0D-2DF4-44DF-99C0-124CA20AADC3}"/>
    <cellStyle name="Comma 2 2 2 3 4 2 3 7" xfId="24990" xr:uid="{383FBBE2-33B0-4A5D-81B3-38D759E2799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2 2 2" xfId="43694" xr:uid="{95FBA26B-5C2F-45C3-B6D7-9B4F1C05F0EF}"/>
    <cellStyle name="Comma 2 2 2 3 4 2 4 2 2 3" xfId="31562" xr:uid="{F7332525-2194-4F41-A1A5-E926473E0B2B}"/>
    <cellStyle name="Comma 2 2 2 3 4 2 4 2 3" xfId="11342" xr:uid="{A18F9F67-635E-4665-834A-66023D0B0E73}"/>
    <cellStyle name="Comma 2 2 2 3 4 2 4 2 3 2" xfId="23474" xr:uid="{57794043-831B-4F8F-8B5A-B960A123FA2C}"/>
    <cellStyle name="Comma 2 2 2 3 4 2 4 2 3 2 2" xfId="47738" xr:uid="{A1DE2956-A61A-4D17-9936-E2C41B0CA123}"/>
    <cellStyle name="Comma 2 2 2 3 4 2 4 2 3 3" xfId="35606" xr:uid="{F9A84260-0131-47D6-97C9-4AFE73EA8470}"/>
    <cellStyle name="Comma 2 2 2 3 4 2 4 2 4" xfId="15386" xr:uid="{21936D77-7174-4A9C-8A87-E9CDF64FE2DC}"/>
    <cellStyle name="Comma 2 2 2 3 4 2 4 2 4 2" xfId="39650" xr:uid="{DA8ADF0B-DD07-42A2-9BF1-5A20A9EAD7FF}"/>
    <cellStyle name="Comma 2 2 2 3 4 2 4 2 5" xfId="27518" xr:uid="{D6C3BB15-EE9A-4C33-9262-B56F7F81507F}"/>
    <cellStyle name="Comma 2 2 2 3 4 2 4 3" xfId="5276" xr:uid="{1CAA84E8-9317-4706-8463-C8E915EEC17C}"/>
    <cellStyle name="Comma 2 2 2 3 4 2 4 3 2" xfId="17408" xr:uid="{C265A62A-6FF6-48F3-B8C5-5C203A4FF82B}"/>
    <cellStyle name="Comma 2 2 2 3 4 2 4 3 2 2" xfId="41672" xr:uid="{B903E830-2E3C-4EB2-91D6-2BA8DE6E0056}"/>
    <cellStyle name="Comma 2 2 2 3 4 2 4 3 3" xfId="29540" xr:uid="{33B4437B-4402-4F1C-BFD0-B8E3A03C57B0}"/>
    <cellStyle name="Comma 2 2 2 3 4 2 4 4" xfId="9320" xr:uid="{C7C1B38D-EDBC-4D3B-8197-C8ACAF169E6D}"/>
    <cellStyle name="Comma 2 2 2 3 4 2 4 4 2" xfId="21452" xr:uid="{7AC93650-4FF6-4A33-B411-EA8D4ECAD123}"/>
    <cellStyle name="Comma 2 2 2 3 4 2 4 4 2 2" xfId="45716" xr:uid="{86B6B541-940E-4DB8-8944-B54B431ADCB7}"/>
    <cellStyle name="Comma 2 2 2 3 4 2 4 4 3" xfId="33584" xr:uid="{6EC77012-FC9A-4ACF-A792-B21D2D8F3064}"/>
    <cellStyle name="Comma 2 2 2 3 4 2 4 5" xfId="13364" xr:uid="{5969882C-7A3C-4BD1-AAAB-CCB4A7BB8948}"/>
    <cellStyle name="Comma 2 2 2 3 4 2 4 5 2" xfId="37628" xr:uid="{EF036E90-417B-412A-9BEB-2E4F0046F28E}"/>
    <cellStyle name="Comma 2 2 2 3 4 2 4 6" xfId="25496" xr:uid="{8457CD64-C0FF-4796-858B-6586406B6EC5}"/>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2 2 2" xfId="42683" xr:uid="{E57F09EF-BFF0-49D0-B549-FB3565ECA07F}"/>
    <cellStyle name="Comma 2 2 2 3 4 2 5 2 3" xfId="30551" xr:uid="{1CB5C3D5-6683-4F4B-8230-D01959C9CD97}"/>
    <cellStyle name="Comma 2 2 2 3 4 2 5 3" xfId="10331" xr:uid="{83FC02B0-689F-47ED-B6EF-377FADA21811}"/>
    <cellStyle name="Comma 2 2 2 3 4 2 5 3 2" xfId="22463" xr:uid="{A152ABA7-C199-4103-B728-D95A077F1F64}"/>
    <cellStyle name="Comma 2 2 2 3 4 2 5 3 2 2" xfId="46727" xr:uid="{33BE7ADF-A57F-4544-BC34-CD42219C8E97}"/>
    <cellStyle name="Comma 2 2 2 3 4 2 5 3 3" xfId="34595" xr:uid="{B8E7B8E2-A792-4523-9440-3B2F61C3679B}"/>
    <cellStyle name="Comma 2 2 2 3 4 2 5 4" xfId="14375" xr:uid="{5CDC73D9-BACC-473E-AE02-263664EBD61A}"/>
    <cellStyle name="Comma 2 2 2 3 4 2 5 4 2" xfId="38639" xr:uid="{0AC36E41-F424-469F-9204-9400D8FA9B75}"/>
    <cellStyle name="Comma 2 2 2 3 4 2 5 5" xfId="26507" xr:uid="{15F5E1CC-6353-42EB-8B5E-26F2DBF5AAC0}"/>
    <cellStyle name="Comma 2 2 2 3 4 2 6" xfId="4265" xr:uid="{497547B0-46EA-4426-84DB-340A969B7966}"/>
    <cellStyle name="Comma 2 2 2 3 4 2 6 2" xfId="16397" xr:uid="{A86BF72C-F785-4CD3-A455-776231947913}"/>
    <cellStyle name="Comma 2 2 2 3 4 2 6 2 2" xfId="40661" xr:uid="{BF7544C7-D8DC-4EBF-90CC-7ADC8AC0E5B6}"/>
    <cellStyle name="Comma 2 2 2 3 4 2 6 3" xfId="28529" xr:uid="{3E547671-09AC-4E67-A6FB-74719468DBEA}"/>
    <cellStyle name="Comma 2 2 2 3 4 2 7" xfId="8309" xr:uid="{6E23F0D5-F1EB-4A9C-B709-2F689F435F0D}"/>
    <cellStyle name="Comma 2 2 2 3 4 2 7 2" xfId="20441" xr:uid="{5F4A7825-09DF-4448-A0D7-4F7DDB019B32}"/>
    <cellStyle name="Comma 2 2 2 3 4 2 7 2 2" xfId="44705" xr:uid="{F53FFB68-49B9-4B02-A623-C9E8301A4994}"/>
    <cellStyle name="Comma 2 2 2 3 4 2 7 3" xfId="32573" xr:uid="{59317037-B2B8-433A-B56E-FAE7E7E3083B}"/>
    <cellStyle name="Comma 2 2 2 3 4 2 8" xfId="12353" xr:uid="{8C580F2D-8D17-4B4F-A354-C5C1FA416797}"/>
    <cellStyle name="Comma 2 2 2 3 4 2 8 2" xfId="36617" xr:uid="{565D56E1-64AD-45E3-AF75-6596D5E98EB0}"/>
    <cellStyle name="Comma 2 2 2 3 4 2 9" xfId="24485" xr:uid="{B4E6FED8-C118-4D04-BC2E-77DB81B37F7D}"/>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2 2 2" xfId="44326" xr:uid="{8A8005AC-EC3C-4B4B-BA00-B01E16F89F33}"/>
    <cellStyle name="Comma 2 2 2 3 4 3 2 2 2 2 3" xfId="32194" xr:uid="{89A01AAA-BAA7-41D3-BAA4-0CD54AB8978C}"/>
    <cellStyle name="Comma 2 2 2 3 4 3 2 2 2 3" xfId="11974" xr:uid="{135BBAF1-5175-4FEE-B3B3-609CC57D725F}"/>
    <cellStyle name="Comma 2 2 2 3 4 3 2 2 2 3 2" xfId="24106" xr:uid="{59F1949F-28F6-4E9A-9629-2B9F7E3A32BB}"/>
    <cellStyle name="Comma 2 2 2 3 4 3 2 2 2 3 2 2" xfId="48370" xr:uid="{98CFD370-B128-4C72-B255-992D3A1B0DF3}"/>
    <cellStyle name="Comma 2 2 2 3 4 3 2 2 2 3 3" xfId="36238" xr:uid="{A226F6C1-F413-4783-9B0F-554677E8A078}"/>
    <cellStyle name="Comma 2 2 2 3 4 3 2 2 2 4" xfId="16018" xr:uid="{9FB70729-44F2-4BCD-A16F-2F72157C1385}"/>
    <cellStyle name="Comma 2 2 2 3 4 3 2 2 2 4 2" xfId="40282" xr:uid="{1D445131-2DD4-4014-91D6-BC5043B3D93C}"/>
    <cellStyle name="Comma 2 2 2 3 4 3 2 2 2 5" xfId="28150" xr:uid="{65465C3A-5139-460B-8559-B38C2E78698E}"/>
    <cellStyle name="Comma 2 2 2 3 4 3 2 2 3" xfId="5908" xr:uid="{767991F9-A990-4F46-B6B3-25D45FD7EFFC}"/>
    <cellStyle name="Comma 2 2 2 3 4 3 2 2 3 2" xfId="18040" xr:uid="{0BF370AF-9BAA-475A-8AD6-138FDE73B355}"/>
    <cellStyle name="Comma 2 2 2 3 4 3 2 2 3 2 2" xfId="42304" xr:uid="{CC17523C-E442-4DAF-A2EE-B8B52241A067}"/>
    <cellStyle name="Comma 2 2 2 3 4 3 2 2 3 3" xfId="30172" xr:uid="{82CC0729-3E2E-46FE-A08C-EB68D9F54B78}"/>
    <cellStyle name="Comma 2 2 2 3 4 3 2 2 4" xfId="9952" xr:uid="{B5D78EE9-9CE8-41EB-AD9C-05DF685859B1}"/>
    <cellStyle name="Comma 2 2 2 3 4 3 2 2 4 2" xfId="22084" xr:uid="{647DBDEC-17DE-4638-B623-285744F16717}"/>
    <cellStyle name="Comma 2 2 2 3 4 3 2 2 4 2 2" xfId="46348" xr:uid="{ADDCA00E-84A9-4CD6-A188-8F887A679E12}"/>
    <cellStyle name="Comma 2 2 2 3 4 3 2 2 4 3" xfId="34216" xr:uid="{75AB25C0-F871-4A56-88DE-C76AE99F96C2}"/>
    <cellStyle name="Comma 2 2 2 3 4 3 2 2 5" xfId="13996" xr:uid="{C7442DA2-DF7E-421B-8F1B-81CF56E79BF6}"/>
    <cellStyle name="Comma 2 2 2 3 4 3 2 2 5 2" xfId="38260" xr:uid="{58CAAF18-6AFF-4E6B-A56C-50CEFD2983DC}"/>
    <cellStyle name="Comma 2 2 2 3 4 3 2 2 6" xfId="26128" xr:uid="{CDCEF91E-34A1-4D0D-8C13-890A534FFF38}"/>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2 2 2" xfId="43315" xr:uid="{B3B138F7-D34F-4AE7-9C5D-97560CC960C3}"/>
    <cellStyle name="Comma 2 2 2 3 4 3 2 3 2 3" xfId="31183" xr:uid="{8E57ABA5-48B5-4D34-B336-B5179C4F6683}"/>
    <cellStyle name="Comma 2 2 2 3 4 3 2 3 3" xfId="10963" xr:uid="{88F2FE36-7E8C-426F-BC15-B948A5C0DB6C}"/>
    <cellStyle name="Comma 2 2 2 3 4 3 2 3 3 2" xfId="23095" xr:uid="{016E7369-A4F0-4516-8419-9DB221ED8568}"/>
    <cellStyle name="Comma 2 2 2 3 4 3 2 3 3 2 2" xfId="47359" xr:uid="{73E305F4-8874-41DC-BD92-89F360563133}"/>
    <cellStyle name="Comma 2 2 2 3 4 3 2 3 3 3" xfId="35227" xr:uid="{D267CE1A-57A3-4874-A785-C2595A938078}"/>
    <cellStyle name="Comma 2 2 2 3 4 3 2 3 4" xfId="15007" xr:uid="{BD5DAC19-ACBD-41AB-BFC4-59C860F2E5E8}"/>
    <cellStyle name="Comma 2 2 2 3 4 3 2 3 4 2" xfId="39271" xr:uid="{0B784204-84E5-4133-A902-C6D587F8757A}"/>
    <cellStyle name="Comma 2 2 2 3 4 3 2 3 5" xfId="27139" xr:uid="{1B98952F-DBDC-46B7-9CA8-12DF8ED9F2C9}"/>
    <cellStyle name="Comma 2 2 2 3 4 3 2 4" xfId="4897" xr:uid="{AD7D4D29-97F6-404E-985F-AE00C7818DAB}"/>
    <cellStyle name="Comma 2 2 2 3 4 3 2 4 2" xfId="17029" xr:uid="{819DE890-B429-4EE7-8A9E-70D0BD90C5A3}"/>
    <cellStyle name="Comma 2 2 2 3 4 3 2 4 2 2" xfId="41293" xr:uid="{52CDC453-FE40-4B0E-A2AF-340A693E7770}"/>
    <cellStyle name="Comma 2 2 2 3 4 3 2 4 3" xfId="29161" xr:uid="{69B7577B-94F3-487B-B648-E2C958F019AE}"/>
    <cellStyle name="Comma 2 2 2 3 4 3 2 5" xfId="8941" xr:uid="{04D1420F-44AB-469A-9BF4-E24E7E06A42F}"/>
    <cellStyle name="Comma 2 2 2 3 4 3 2 5 2" xfId="21073" xr:uid="{E4C6B6C0-7AF4-4A1C-B037-B480196507F9}"/>
    <cellStyle name="Comma 2 2 2 3 4 3 2 5 2 2" xfId="45337" xr:uid="{8C4EF36B-BFC0-496E-846D-23D37EA977A0}"/>
    <cellStyle name="Comma 2 2 2 3 4 3 2 5 3" xfId="33205" xr:uid="{B8AFF0F8-622F-45EB-A4D0-5BDED6ECB6FB}"/>
    <cellStyle name="Comma 2 2 2 3 4 3 2 6" xfId="12985" xr:uid="{141A7D8D-9B3E-4756-8B53-1D2E41C22A4D}"/>
    <cellStyle name="Comma 2 2 2 3 4 3 2 6 2" xfId="37249" xr:uid="{23BFA769-6F6E-4B34-9476-B0D46C1BC6F5}"/>
    <cellStyle name="Comma 2 2 2 3 4 3 2 7" xfId="25117" xr:uid="{95267504-C13C-45FD-91FC-932A6B332C16}"/>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2 2 2" xfId="43821" xr:uid="{4F5FD2CF-A7DB-43B1-94A4-1A95E6F9F3A0}"/>
    <cellStyle name="Comma 2 2 2 3 4 3 3 2 2 3" xfId="31689" xr:uid="{28475BB8-A30C-4E2D-9083-83B2843DA7F6}"/>
    <cellStyle name="Comma 2 2 2 3 4 3 3 2 3" xfId="11469" xr:uid="{8B90887F-A022-47ED-B3E1-0844D4334EBA}"/>
    <cellStyle name="Comma 2 2 2 3 4 3 3 2 3 2" xfId="23601" xr:uid="{ABB2A832-C777-40D2-A9B2-CC6E772364B9}"/>
    <cellStyle name="Comma 2 2 2 3 4 3 3 2 3 2 2" xfId="47865" xr:uid="{68945A9D-EBC3-4046-958C-4E6A81ED27D0}"/>
    <cellStyle name="Comma 2 2 2 3 4 3 3 2 3 3" xfId="35733" xr:uid="{43304251-89A6-4885-9715-8359D671EA48}"/>
    <cellStyle name="Comma 2 2 2 3 4 3 3 2 4" xfId="15513" xr:uid="{E628288E-FEAC-4D88-87B5-E9A331D9E60F}"/>
    <cellStyle name="Comma 2 2 2 3 4 3 3 2 4 2" xfId="39777" xr:uid="{990E2F99-3335-4AE5-98F9-6C1897266086}"/>
    <cellStyle name="Comma 2 2 2 3 4 3 3 2 5" xfId="27645" xr:uid="{436FB34A-A4D7-4F7C-93F2-D15A4DFF581F}"/>
    <cellStyle name="Comma 2 2 2 3 4 3 3 3" xfId="5403" xr:uid="{A96DB4AE-3192-41FB-A984-4388B09FC45C}"/>
    <cellStyle name="Comma 2 2 2 3 4 3 3 3 2" xfId="17535" xr:uid="{8157F337-2231-4016-86F7-A147DF0E7FE4}"/>
    <cellStyle name="Comma 2 2 2 3 4 3 3 3 2 2" xfId="41799" xr:uid="{965414A3-9097-40BD-9F43-EA1B0D1AE669}"/>
    <cellStyle name="Comma 2 2 2 3 4 3 3 3 3" xfId="29667" xr:uid="{D98982F0-CAC1-4054-A8B5-6A5C82023F58}"/>
    <cellStyle name="Comma 2 2 2 3 4 3 3 4" xfId="9447" xr:uid="{040BF13E-7F5D-4D3D-9957-2DE03D371C28}"/>
    <cellStyle name="Comma 2 2 2 3 4 3 3 4 2" xfId="21579" xr:uid="{156D11ED-47FA-4491-9021-3F030CD6CFC8}"/>
    <cellStyle name="Comma 2 2 2 3 4 3 3 4 2 2" xfId="45843" xr:uid="{0F1B4573-9A51-45BB-913D-5602EAB1B96F}"/>
    <cellStyle name="Comma 2 2 2 3 4 3 3 4 3" xfId="33711" xr:uid="{BEE9B366-9F17-4531-B0D6-BA7AE6E45745}"/>
    <cellStyle name="Comma 2 2 2 3 4 3 3 5" xfId="13491" xr:uid="{57956CBD-8711-417A-85DC-1599393C3357}"/>
    <cellStyle name="Comma 2 2 2 3 4 3 3 5 2" xfId="37755" xr:uid="{8CB59FEC-9876-40F9-A8DB-F80D3D6441C8}"/>
    <cellStyle name="Comma 2 2 2 3 4 3 3 6" xfId="25623" xr:uid="{A909640A-C0A6-4F30-97D7-5EA45F75828C}"/>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2 2 2" xfId="42810" xr:uid="{1ADD97F2-DE8C-4268-8C38-843AADB93CC3}"/>
    <cellStyle name="Comma 2 2 2 3 4 3 4 2 3" xfId="30678" xr:uid="{84D7C4FE-FE3E-42C6-8214-B987BDC6360F}"/>
    <cellStyle name="Comma 2 2 2 3 4 3 4 3" xfId="10458" xr:uid="{259ECE95-5FED-4318-A072-AB4AFED8B9D6}"/>
    <cellStyle name="Comma 2 2 2 3 4 3 4 3 2" xfId="22590" xr:uid="{863B1C92-B31A-4CE6-B004-BF547F30AF32}"/>
    <cellStyle name="Comma 2 2 2 3 4 3 4 3 2 2" xfId="46854" xr:uid="{25C07313-C72D-4E44-A2C6-6CAF47064E53}"/>
    <cellStyle name="Comma 2 2 2 3 4 3 4 3 3" xfId="34722" xr:uid="{592E2B16-7C5A-4103-A333-ECE8A4BE9837}"/>
    <cellStyle name="Comma 2 2 2 3 4 3 4 4" xfId="14502" xr:uid="{B0D17E0D-FB68-4874-9810-E9FE21B7BD65}"/>
    <cellStyle name="Comma 2 2 2 3 4 3 4 4 2" xfId="38766" xr:uid="{AC596EB1-ACA2-4141-A548-FB51B83592E5}"/>
    <cellStyle name="Comma 2 2 2 3 4 3 4 5" xfId="26634" xr:uid="{68A3E746-D14B-4C93-B3EF-F92A279BF5FE}"/>
    <cellStyle name="Comma 2 2 2 3 4 3 5" xfId="4392" xr:uid="{D8036E0D-617A-4EC1-B855-4980298C0DFA}"/>
    <cellStyle name="Comma 2 2 2 3 4 3 5 2" xfId="16524" xr:uid="{DEBDAA1F-9AED-4A3B-8C87-F276DDDC30CD}"/>
    <cellStyle name="Comma 2 2 2 3 4 3 5 2 2" xfId="40788" xr:uid="{FCBE144F-3D65-4C18-A19A-34C94121D3B3}"/>
    <cellStyle name="Comma 2 2 2 3 4 3 5 3" xfId="28656" xr:uid="{55E553CF-AA9B-483E-9254-8DF6198845A2}"/>
    <cellStyle name="Comma 2 2 2 3 4 3 6" xfId="8436" xr:uid="{5CDD7823-BBA4-45A7-B424-AEA85456C737}"/>
    <cellStyle name="Comma 2 2 2 3 4 3 6 2" xfId="20568" xr:uid="{868468FC-E292-4536-9429-6F82C7BAC35B}"/>
    <cellStyle name="Comma 2 2 2 3 4 3 6 2 2" xfId="44832" xr:uid="{704D1687-0D89-40D9-A59B-A03FCF1E1092}"/>
    <cellStyle name="Comma 2 2 2 3 4 3 6 3" xfId="32700" xr:uid="{169A868F-4A26-4AF7-9E01-04CDBEEDC8C0}"/>
    <cellStyle name="Comma 2 2 2 3 4 3 7" xfId="12480" xr:uid="{4A12C35E-F8BA-4490-B19A-2268DBDF8EF4}"/>
    <cellStyle name="Comma 2 2 2 3 4 3 7 2" xfId="36744" xr:uid="{0AF2E604-F400-4147-8141-2332D52C2966}"/>
    <cellStyle name="Comma 2 2 2 3 4 3 8" xfId="24612" xr:uid="{D9D0EA67-83C2-4055-9B6A-84952E3CA007}"/>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2 2 2" xfId="44073" xr:uid="{97DC955A-BEC3-4AFA-91EF-F3CE8A29C10D}"/>
    <cellStyle name="Comma 2 2 2 3 4 4 2 2 2 3" xfId="31941" xr:uid="{29924DD0-6A6D-485E-BAF0-6D9B3EDD7344}"/>
    <cellStyle name="Comma 2 2 2 3 4 4 2 2 3" xfId="11721" xr:uid="{22D3A0F2-516D-4630-BC5C-6A41FBB98EC4}"/>
    <cellStyle name="Comma 2 2 2 3 4 4 2 2 3 2" xfId="23853" xr:uid="{0F73A45B-A5B9-4D52-AD89-EC7031BB08E4}"/>
    <cellStyle name="Comma 2 2 2 3 4 4 2 2 3 2 2" xfId="48117" xr:uid="{20AB8A63-934C-4C1E-8A31-1CAD219EA22E}"/>
    <cellStyle name="Comma 2 2 2 3 4 4 2 2 3 3" xfId="35985" xr:uid="{D2C07B19-5E47-43B6-A2B2-AB28E83781FE}"/>
    <cellStyle name="Comma 2 2 2 3 4 4 2 2 4" xfId="15765" xr:uid="{FA2727D5-FC27-498C-BA82-E0C0A9AD5803}"/>
    <cellStyle name="Comma 2 2 2 3 4 4 2 2 4 2" xfId="40029" xr:uid="{0FF9A6D8-FC76-4243-BB7D-5139822D2685}"/>
    <cellStyle name="Comma 2 2 2 3 4 4 2 2 5" xfId="27897" xr:uid="{A5545B91-FA69-43E2-9519-1C3CC9D7BEE8}"/>
    <cellStyle name="Comma 2 2 2 3 4 4 2 3" xfId="5655" xr:uid="{73427004-6721-4595-97CF-4C88092E40F8}"/>
    <cellStyle name="Comma 2 2 2 3 4 4 2 3 2" xfId="17787" xr:uid="{445D0069-219A-485B-A040-C485C2E2FEB0}"/>
    <cellStyle name="Comma 2 2 2 3 4 4 2 3 2 2" xfId="42051" xr:uid="{6B891510-14EA-4D18-B962-8E10C6A48C55}"/>
    <cellStyle name="Comma 2 2 2 3 4 4 2 3 3" xfId="29919" xr:uid="{B89BCF52-C726-41CC-92AF-37437ABAF4D7}"/>
    <cellStyle name="Comma 2 2 2 3 4 4 2 4" xfId="9699" xr:uid="{8C409DD7-2E65-4478-AF94-A6EF240BF452}"/>
    <cellStyle name="Comma 2 2 2 3 4 4 2 4 2" xfId="21831" xr:uid="{7DED198C-5025-44CF-88AB-5306523B949E}"/>
    <cellStyle name="Comma 2 2 2 3 4 4 2 4 2 2" xfId="46095" xr:uid="{63E5987D-76A4-4E5B-B68C-E4FA5BB76454}"/>
    <cellStyle name="Comma 2 2 2 3 4 4 2 4 3" xfId="33963" xr:uid="{F25CB099-0718-4A2E-BBA9-2E54366ADC9E}"/>
    <cellStyle name="Comma 2 2 2 3 4 4 2 5" xfId="13743" xr:uid="{E57289A1-AC09-4702-A23E-ED13A6D9684D}"/>
    <cellStyle name="Comma 2 2 2 3 4 4 2 5 2" xfId="38007" xr:uid="{AA8F641B-5888-44DA-A780-901AE98C18F6}"/>
    <cellStyle name="Comma 2 2 2 3 4 4 2 6" xfId="25875" xr:uid="{08636230-D149-44AE-B9FD-E2EF65201B37}"/>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2 2 2" xfId="43062" xr:uid="{8FB97628-6DFE-480D-B8E2-A7C499DF8365}"/>
    <cellStyle name="Comma 2 2 2 3 4 4 3 2 3" xfId="30930" xr:uid="{CB96E044-88F4-4D9D-9434-AFC7892D58A8}"/>
    <cellStyle name="Comma 2 2 2 3 4 4 3 3" xfId="10710" xr:uid="{3083920E-C458-4CF1-BD33-3565E4A79C1A}"/>
    <cellStyle name="Comma 2 2 2 3 4 4 3 3 2" xfId="22842" xr:uid="{0C52C115-B141-42F4-AE71-EA8F5CB41F09}"/>
    <cellStyle name="Comma 2 2 2 3 4 4 3 3 2 2" xfId="47106" xr:uid="{25796F52-79F5-49FA-9F26-57C86F9755B4}"/>
    <cellStyle name="Comma 2 2 2 3 4 4 3 3 3" xfId="34974" xr:uid="{C9D4403D-9925-4534-8AD4-6CE45F2505D2}"/>
    <cellStyle name="Comma 2 2 2 3 4 4 3 4" xfId="14754" xr:uid="{6E352230-3659-41C4-B9FE-0451D742EA2D}"/>
    <cellStyle name="Comma 2 2 2 3 4 4 3 4 2" xfId="39018" xr:uid="{C527D49D-1F90-4C21-9259-907441F558DB}"/>
    <cellStyle name="Comma 2 2 2 3 4 4 3 5" xfId="26886" xr:uid="{1D7FE2D7-0C3D-470B-83EE-FD7B8E01C91F}"/>
    <cellStyle name="Comma 2 2 2 3 4 4 4" xfId="4644" xr:uid="{B84D565B-CE58-4D86-9785-D3BB0AA77566}"/>
    <cellStyle name="Comma 2 2 2 3 4 4 4 2" xfId="16776" xr:uid="{81572268-9A27-4106-8935-7E7825132440}"/>
    <cellStyle name="Comma 2 2 2 3 4 4 4 2 2" xfId="41040" xr:uid="{FDA14214-8948-48BD-AFAE-C0C8A006F590}"/>
    <cellStyle name="Comma 2 2 2 3 4 4 4 3" xfId="28908" xr:uid="{E5A82F12-B1F6-4ABB-A628-C76E0A21DCCE}"/>
    <cellStyle name="Comma 2 2 2 3 4 4 5" xfId="8688" xr:uid="{E00BF350-FBDF-4780-8696-366F4D944F76}"/>
    <cellStyle name="Comma 2 2 2 3 4 4 5 2" xfId="20820" xr:uid="{B59964FA-1E19-46A6-AF9F-275AB479CB7E}"/>
    <cellStyle name="Comma 2 2 2 3 4 4 5 2 2" xfId="45084" xr:uid="{9F644A24-901A-4976-93A1-BA39EFB1FDEE}"/>
    <cellStyle name="Comma 2 2 2 3 4 4 5 3" xfId="32952" xr:uid="{806A58A6-9B16-40C0-8704-C7824E20DC05}"/>
    <cellStyle name="Comma 2 2 2 3 4 4 6" xfId="12732" xr:uid="{A76DC60A-AC52-498D-945F-0E56F9B9CD98}"/>
    <cellStyle name="Comma 2 2 2 3 4 4 6 2" xfId="36996" xr:uid="{961252CB-AE28-4267-A27E-41F91EC6ADBF}"/>
    <cellStyle name="Comma 2 2 2 3 4 4 7" xfId="24864" xr:uid="{FFC7DA93-6DA6-486C-8565-FF6D8DCB8A0F}"/>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2 2 2" xfId="43568" xr:uid="{C35503F7-A0DE-4C50-A174-04829D66F681}"/>
    <cellStyle name="Comma 2 2 2 3 4 5 2 2 3" xfId="31436" xr:uid="{AC52C537-ED3B-4455-BB08-101CB3BA5A3A}"/>
    <cellStyle name="Comma 2 2 2 3 4 5 2 3" xfId="11216" xr:uid="{D2428F59-48F6-413C-A0C8-BC79E13950DC}"/>
    <cellStyle name="Comma 2 2 2 3 4 5 2 3 2" xfId="23348" xr:uid="{5F65BF01-81D9-4E6E-85D1-2EFE83AACC7F}"/>
    <cellStyle name="Comma 2 2 2 3 4 5 2 3 2 2" xfId="47612" xr:uid="{550565CA-C3B4-4014-9D91-754B2870C5A3}"/>
    <cellStyle name="Comma 2 2 2 3 4 5 2 3 3" xfId="35480" xr:uid="{2BAE55AE-986F-4D44-9505-2F452EB1ED73}"/>
    <cellStyle name="Comma 2 2 2 3 4 5 2 4" xfId="15260" xr:uid="{A6A02706-90C9-41E1-ADD0-457F71FCC847}"/>
    <cellStyle name="Comma 2 2 2 3 4 5 2 4 2" xfId="39524" xr:uid="{54CA7308-612E-4D61-8D44-BD02228A50A1}"/>
    <cellStyle name="Comma 2 2 2 3 4 5 2 5" xfId="27392" xr:uid="{74018095-501C-427D-B0FB-F2D554FFE4F0}"/>
    <cellStyle name="Comma 2 2 2 3 4 5 3" xfId="5150" xr:uid="{5ADB649D-19E6-4E88-9AD4-71F5FEBB0F0B}"/>
    <cellStyle name="Comma 2 2 2 3 4 5 3 2" xfId="17282" xr:uid="{9588A255-3CE2-4904-B751-E920C3E41B2A}"/>
    <cellStyle name="Comma 2 2 2 3 4 5 3 2 2" xfId="41546" xr:uid="{FFA40E39-EF27-4DDA-A237-F253AC008F56}"/>
    <cellStyle name="Comma 2 2 2 3 4 5 3 3" xfId="29414" xr:uid="{EF54A9DB-E9C2-43A1-9DDE-82EC59EDCA3A}"/>
    <cellStyle name="Comma 2 2 2 3 4 5 4" xfId="9194" xr:uid="{C116383F-A36A-4CC1-A6F8-1FFAA0296810}"/>
    <cellStyle name="Comma 2 2 2 3 4 5 4 2" xfId="21326" xr:uid="{02F33585-EB40-48AD-B481-C208E5DE8958}"/>
    <cellStyle name="Comma 2 2 2 3 4 5 4 2 2" xfId="45590" xr:uid="{DDB22D0F-E924-420C-AFFC-6D80A01CB8BC}"/>
    <cellStyle name="Comma 2 2 2 3 4 5 4 3" xfId="33458" xr:uid="{27F10E95-05AE-4EFF-917D-00ADF5ECB68B}"/>
    <cellStyle name="Comma 2 2 2 3 4 5 5" xfId="13238" xr:uid="{CDC54122-9311-4F0A-A67E-470947B5AAAF}"/>
    <cellStyle name="Comma 2 2 2 3 4 5 5 2" xfId="37502" xr:uid="{521CCB22-3B26-40CE-819F-50CCBC2F4B13}"/>
    <cellStyle name="Comma 2 2 2 3 4 5 6" xfId="25370" xr:uid="{7CB77F80-0E1A-4348-ACFE-5B1CD610CCC1}"/>
    <cellStyle name="Comma 2 2 2 3 4 6" xfId="2117" xr:uid="{8FDB5151-2B23-4506-86A9-B79A3AFC08D8}"/>
    <cellStyle name="Comma 2 2 2 3 4 6 2" xfId="6161" xr:uid="{C6EE3BE5-BB6D-4EEF-9B85-BF7947A439EF}"/>
    <cellStyle name="Comma 2 2 2 3 4 6 2 2" xfId="18293" xr:uid="{A6245827-65B0-4B69-85EA-8EC337A3F9A1}"/>
    <cellStyle name="Comma 2 2 2 3 4 6 2 2 2" xfId="42557" xr:uid="{F3AFBF4E-3E16-4BA7-9728-FF692B39C020}"/>
    <cellStyle name="Comma 2 2 2 3 4 6 2 3" xfId="30425" xr:uid="{05AA9E3C-C56F-4AE7-A456-E3A733A1BA15}"/>
    <cellStyle name="Comma 2 2 2 3 4 6 3" xfId="10205" xr:uid="{B0A444E8-DC41-4C86-B69B-40B5566A26D3}"/>
    <cellStyle name="Comma 2 2 2 3 4 6 3 2" xfId="22337" xr:uid="{8AB40E75-CC9C-439D-A89A-879CB376B918}"/>
    <cellStyle name="Comma 2 2 2 3 4 6 3 2 2" xfId="46601" xr:uid="{6F97231A-7317-4C80-A906-7370DD009043}"/>
    <cellStyle name="Comma 2 2 2 3 4 6 3 3" xfId="34469" xr:uid="{915545FF-23AB-4F52-A51F-8D50F5EFF4C9}"/>
    <cellStyle name="Comma 2 2 2 3 4 6 4" xfId="14249" xr:uid="{97CA6F01-613D-4639-B9F9-9106F7BCBCF7}"/>
    <cellStyle name="Comma 2 2 2 3 4 6 4 2" xfId="38513" xr:uid="{6650B5C1-45EB-410B-AEF2-28E06392FDE0}"/>
    <cellStyle name="Comma 2 2 2 3 4 6 5" xfId="26381" xr:uid="{D4017ACD-281E-4079-8F18-D7E11F8C53EF}"/>
    <cellStyle name="Comma 2 2 2 3 4 7" xfId="4139" xr:uid="{64C98915-3D7B-4CA6-8CEF-E89BFD59C1EF}"/>
    <cellStyle name="Comma 2 2 2 3 4 7 2" xfId="16271" xr:uid="{C66C6CC8-E9D6-4180-9075-1A2E3184C205}"/>
    <cellStyle name="Comma 2 2 2 3 4 7 2 2" xfId="40535" xr:uid="{7E4369F3-300B-4045-AA1A-AB5DA0691D56}"/>
    <cellStyle name="Comma 2 2 2 3 4 7 3" xfId="28403" xr:uid="{D110FAC1-FC40-4476-8B14-C5B929B70059}"/>
    <cellStyle name="Comma 2 2 2 3 4 8" xfId="8183" xr:uid="{F96D5095-1878-4851-B7AB-8482B84406CA}"/>
    <cellStyle name="Comma 2 2 2 3 4 8 2" xfId="20315" xr:uid="{2AF15C04-8F21-43DD-BE84-24C1980BF25F}"/>
    <cellStyle name="Comma 2 2 2 3 4 8 2 2" xfId="44579" xr:uid="{8E12885C-9BF4-4DED-AF82-36C5785298E6}"/>
    <cellStyle name="Comma 2 2 2 3 4 8 3" xfId="32447" xr:uid="{3E4233CC-0B87-405E-ABB3-4B534B7A038D}"/>
    <cellStyle name="Comma 2 2 2 3 4 9" xfId="12227" xr:uid="{4388600B-8585-4D65-8088-FF2B70B8CCF7}"/>
    <cellStyle name="Comma 2 2 2 3 4 9 2" xfId="36491" xr:uid="{F918365D-8935-47E8-AE58-AC5568A5ABD5}"/>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2 2 2" xfId="44389" xr:uid="{2B252B8D-2C25-450F-AC2C-8823A5A7B137}"/>
    <cellStyle name="Comma 2 2 2 3 5 2 2 2 2 2 3" xfId="32257" xr:uid="{39D5BA44-C7F2-423E-9B4E-9A17BA829EFF}"/>
    <cellStyle name="Comma 2 2 2 3 5 2 2 2 2 3" xfId="12037" xr:uid="{EA007849-0BDA-4C56-ABD7-387CB58B7DBA}"/>
    <cellStyle name="Comma 2 2 2 3 5 2 2 2 2 3 2" xfId="24169" xr:uid="{DD315401-E7D3-4FCD-9A94-5E84731A14E7}"/>
    <cellStyle name="Comma 2 2 2 3 5 2 2 2 2 3 2 2" xfId="48433" xr:uid="{E0216B80-E958-4745-AF80-8296F21026F7}"/>
    <cellStyle name="Comma 2 2 2 3 5 2 2 2 2 3 3" xfId="36301" xr:uid="{87F5F009-523A-4CD1-8712-7B4C46F196F6}"/>
    <cellStyle name="Comma 2 2 2 3 5 2 2 2 2 4" xfId="16081" xr:uid="{C38109FD-3D7E-487F-9EF5-DF2E9192AAD8}"/>
    <cellStyle name="Comma 2 2 2 3 5 2 2 2 2 4 2" xfId="40345" xr:uid="{67956C7E-24D0-4C21-9849-CD983D6B91DE}"/>
    <cellStyle name="Comma 2 2 2 3 5 2 2 2 2 5" xfId="28213" xr:uid="{47EE06E8-3DB3-46C0-B682-B8BA0C0A0EEB}"/>
    <cellStyle name="Comma 2 2 2 3 5 2 2 2 3" xfId="5971" xr:uid="{7DFF609C-025D-45A1-A981-D3E48CB4FCB2}"/>
    <cellStyle name="Comma 2 2 2 3 5 2 2 2 3 2" xfId="18103" xr:uid="{DC340FEB-C663-40B7-8BAC-0478F82EEC1A}"/>
    <cellStyle name="Comma 2 2 2 3 5 2 2 2 3 2 2" xfId="42367" xr:uid="{7F9B79E3-682F-408E-863B-5686D5AC8A97}"/>
    <cellStyle name="Comma 2 2 2 3 5 2 2 2 3 3" xfId="30235" xr:uid="{8ACD7B9A-89A7-4056-94EF-00458E3F6AF5}"/>
    <cellStyle name="Comma 2 2 2 3 5 2 2 2 4" xfId="10015" xr:uid="{BA6A6786-C82F-48C5-9AAC-87537E75A601}"/>
    <cellStyle name="Comma 2 2 2 3 5 2 2 2 4 2" xfId="22147" xr:uid="{3050DFBB-2C68-400E-8A3E-3F33EAD11B5C}"/>
    <cellStyle name="Comma 2 2 2 3 5 2 2 2 4 2 2" xfId="46411" xr:uid="{D6001969-AB3E-4686-A1E1-DBFE0289AE15}"/>
    <cellStyle name="Comma 2 2 2 3 5 2 2 2 4 3" xfId="34279" xr:uid="{4248F1FF-A695-4F58-85D1-FCF1566CE2FC}"/>
    <cellStyle name="Comma 2 2 2 3 5 2 2 2 5" xfId="14059" xr:uid="{D869552F-5FF0-45B3-B3FF-D46918AFEEAC}"/>
    <cellStyle name="Comma 2 2 2 3 5 2 2 2 5 2" xfId="38323" xr:uid="{FA959D60-A27A-40D7-84F3-80C7363721C3}"/>
    <cellStyle name="Comma 2 2 2 3 5 2 2 2 6" xfId="26191" xr:uid="{1B46D704-89B4-4DEF-8891-E822152FBDB4}"/>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2 2 2" xfId="43378" xr:uid="{6AA92C13-9698-4F76-A4F9-8B8B9775EA4D}"/>
    <cellStyle name="Comma 2 2 2 3 5 2 2 3 2 3" xfId="31246" xr:uid="{1BA0161A-A28D-4043-A770-761E8537C335}"/>
    <cellStyle name="Comma 2 2 2 3 5 2 2 3 3" xfId="11026" xr:uid="{BE914BED-5712-45B1-9C07-7018D672FB27}"/>
    <cellStyle name="Comma 2 2 2 3 5 2 2 3 3 2" xfId="23158" xr:uid="{CE7A20BB-3DDE-425A-A67A-429440FC5AB9}"/>
    <cellStyle name="Comma 2 2 2 3 5 2 2 3 3 2 2" xfId="47422" xr:uid="{0325C2C9-FCD2-4ECC-9382-34B00A5680FB}"/>
    <cellStyle name="Comma 2 2 2 3 5 2 2 3 3 3" xfId="35290" xr:uid="{95DD58D3-369F-44D0-B434-CD6DACD1AE4F}"/>
    <cellStyle name="Comma 2 2 2 3 5 2 2 3 4" xfId="15070" xr:uid="{3C081D11-14B6-478C-ABE1-472C91BD349B}"/>
    <cellStyle name="Comma 2 2 2 3 5 2 2 3 4 2" xfId="39334" xr:uid="{9CD4E48C-B374-4BCD-B815-912339A405E5}"/>
    <cellStyle name="Comma 2 2 2 3 5 2 2 3 5" xfId="27202" xr:uid="{C63EA1E7-5D55-4775-A401-A73D1832430B}"/>
    <cellStyle name="Comma 2 2 2 3 5 2 2 4" xfId="4960" xr:uid="{BC2151F6-BA4D-41BA-9C7D-94CF8E9B272A}"/>
    <cellStyle name="Comma 2 2 2 3 5 2 2 4 2" xfId="17092" xr:uid="{CCA57748-F26C-495C-AE93-1CF48BC34FED}"/>
    <cellStyle name="Comma 2 2 2 3 5 2 2 4 2 2" xfId="41356" xr:uid="{D7D7E391-B8E8-498B-BEFC-0C92DF6726DA}"/>
    <cellStyle name="Comma 2 2 2 3 5 2 2 4 3" xfId="29224" xr:uid="{4B3300C5-0B53-439D-B4BC-7774145D91EF}"/>
    <cellStyle name="Comma 2 2 2 3 5 2 2 5" xfId="9004" xr:uid="{6409737E-13F8-45DC-9D68-AE1342C3A7D0}"/>
    <cellStyle name="Comma 2 2 2 3 5 2 2 5 2" xfId="21136" xr:uid="{CEABCB3F-5110-4056-93E6-BB4BFFCB501B}"/>
    <cellStyle name="Comma 2 2 2 3 5 2 2 5 2 2" xfId="45400" xr:uid="{1706BC1B-1B9D-4BAB-9ED2-9F191D6B90F5}"/>
    <cellStyle name="Comma 2 2 2 3 5 2 2 5 3" xfId="33268" xr:uid="{578081A8-6FDC-4ADA-A5BA-46134D92F6A7}"/>
    <cellStyle name="Comma 2 2 2 3 5 2 2 6" xfId="13048" xr:uid="{09BC42AD-74CA-4159-8EAD-4C349F1F2E08}"/>
    <cellStyle name="Comma 2 2 2 3 5 2 2 6 2" xfId="37312" xr:uid="{A6D0CEBB-D84B-4581-B6B9-A6F0CDA5C537}"/>
    <cellStyle name="Comma 2 2 2 3 5 2 2 7" xfId="25180" xr:uid="{A4CF60B4-ABBA-43B7-BA20-F9E9C32853EB}"/>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2 2 2" xfId="43884" xr:uid="{5A001630-E6A4-4A6A-A262-472CECFD1C7B}"/>
    <cellStyle name="Comma 2 2 2 3 5 2 3 2 2 3" xfId="31752" xr:uid="{440FB257-1865-488C-AC84-3E76A7A73F6F}"/>
    <cellStyle name="Comma 2 2 2 3 5 2 3 2 3" xfId="11532" xr:uid="{18A1950A-9426-4BDB-8918-87CDFD15A612}"/>
    <cellStyle name="Comma 2 2 2 3 5 2 3 2 3 2" xfId="23664" xr:uid="{17270EEE-B8E5-4B6D-A277-8D3AE26646C9}"/>
    <cellStyle name="Comma 2 2 2 3 5 2 3 2 3 2 2" xfId="47928" xr:uid="{2B4A4843-0270-48B9-AAE5-EF371BAE4595}"/>
    <cellStyle name="Comma 2 2 2 3 5 2 3 2 3 3" xfId="35796" xr:uid="{5C489DCB-5744-4B62-BA5B-9D211AB3165A}"/>
    <cellStyle name="Comma 2 2 2 3 5 2 3 2 4" xfId="15576" xr:uid="{CF393BBC-400C-468D-A801-BA03C81801C7}"/>
    <cellStyle name="Comma 2 2 2 3 5 2 3 2 4 2" xfId="39840" xr:uid="{45AA4F9D-0094-4D07-BFE7-3BDA6A51B869}"/>
    <cellStyle name="Comma 2 2 2 3 5 2 3 2 5" xfId="27708" xr:uid="{9DF604AB-D90C-47E0-8298-CF25A0BC82E7}"/>
    <cellStyle name="Comma 2 2 2 3 5 2 3 3" xfId="5466" xr:uid="{3C0419C6-9978-4E5A-A143-0CAF453E0C7D}"/>
    <cellStyle name="Comma 2 2 2 3 5 2 3 3 2" xfId="17598" xr:uid="{C3B1496B-8276-4EA6-AEAA-0454F093A95E}"/>
    <cellStyle name="Comma 2 2 2 3 5 2 3 3 2 2" xfId="41862" xr:uid="{5A9C2B9A-95AD-4BE2-B729-F89CEDEB8E37}"/>
    <cellStyle name="Comma 2 2 2 3 5 2 3 3 3" xfId="29730" xr:uid="{C204CEBD-B7C5-439F-8C36-B7C07DD88528}"/>
    <cellStyle name="Comma 2 2 2 3 5 2 3 4" xfId="9510" xr:uid="{E8790307-C114-44A5-B53E-4E2E6580CB3A}"/>
    <cellStyle name="Comma 2 2 2 3 5 2 3 4 2" xfId="21642" xr:uid="{76068041-5FE9-45A8-A7F2-C0F38EA74529}"/>
    <cellStyle name="Comma 2 2 2 3 5 2 3 4 2 2" xfId="45906" xr:uid="{79C3DB72-884C-4B15-AF1D-8549D7E9F713}"/>
    <cellStyle name="Comma 2 2 2 3 5 2 3 4 3" xfId="33774" xr:uid="{DB124782-1640-4562-9CEE-392DA523CAAE}"/>
    <cellStyle name="Comma 2 2 2 3 5 2 3 5" xfId="13554" xr:uid="{BA992E37-9166-448E-BAB6-9AFF3FBAA975}"/>
    <cellStyle name="Comma 2 2 2 3 5 2 3 5 2" xfId="37818" xr:uid="{7FF48E58-24DF-4B0F-9356-153E1A910112}"/>
    <cellStyle name="Comma 2 2 2 3 5 2 3 6" xfId="25686" xr:uid="{545FCCA5-3F14-4CED-8D4F-CAF6E6410F2E}"/>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2 2 2" xfId="42873" xr:uid="{DC056336-5FD0-429E-A49D-18FE368699CD}"/>
    <cellStyle name="Comma 2 2 2 3 5 2 4 2 3" xfId="30741" xr:uid="{7DF0D8C8-F5F1-4067-BFD5-956B73E5F7A0}"/>
    <cellStyle name="Comma 2 2 2 3 5 2 4 3" xfId="10521" xr:uid="{946DF03B-DB49-47DE-833D-8F3881971D29}"/>
    <cellStyle name="Comma 2 2 2 3 5 2 4 3 2" xfId="22653" xr:uid="{19AB5EF5-3ACE-4A0B-BC5E-6F55394A8B73}"/>
    <cellStyle name="Comma 2 2 2 3 5 2 4 3 2 2" xfId="46917" xr:uid="{95C4B365-E3F9-4A94-90FA-F21FEC745D53}"/>
    <cellStyle name="Comma 2 2 2 3 5 2 4 3 3" xfId="34785" xr:uid="{55FB731A-76A0-4BDA-B1DB-87AEFDAF2714}"/>
    <cellStyle name="Comma 2 2 2 3 5 2 4 4" xfId="14565" xr:uid="{7F91E391-AF29-4152-95BA-4436C6271DD1}"/>
    <cellStyle name="Comma 2 2 2 3 5 2 4 4 2" xfId="38829" xr:uid="{F9BB27D7-7B70-42D3-B9A1-A48021BCE07A}"/>
    <cellStyle name="Comma 2 2 2 3 5 2 4 5" xfId="26697" xr:uid="{5D4D8BFB-270A-437B-97B5-05E0B4377A57}"/>
    <cellStyle name="Comma 2 2 2 3 5 2 5" xfId="4455" xr:uid="{3DC4457C-C8FF-47D4-BB74-96F87569B60B}"/>
    <cellStyle name="Comma 2 2 2 3 5 2 5 2" xfId="16587" xr:uid="{CFD4B9CE-A596-4704-AC90-A5E9DC14DEC5}"/>
    <cellStyle name="Comma 2 2 2 3 5 2 5 2 2" xfId="40851" xr:uid="{88950A5D-1BD7-4ACB-9E5D-49A3ACE2A07D}"/>
    <cellStyle name="Comma 2 2 2 3 5 2 5 3" xfId="28719" xr:uid="{4051366E-0499-4DC9-A684-FB4F598F90B1}"/>
    <cellStyle name="Comma 2 2 2 3 5 2 6" xfId="8499" xr:uid="{3CE3749F-EDE4-4FFE-8505-F59BDC07A4D3}"/>
    <cellStyle name="Comma 2 2 2 3 5 2 6 2" xfId="20631" xr:uid="{59F6DF94-81A0-4143-9E02-A78527514B58}"/>
    <cellStyle name="Comma 2 2 2 3 5 2 6 2 2" xfId="44895" xr:uid="{8461432A-2448-4D5E-BDCE-2661F2FA98C3}"/>
    <cellStyle name="Comma 2 2 2 3 5 2 6 3" xfId="32763" xr:uid="{E2C5AFCE-41BE-4BA0-8B6F-482139ECFEA4}"/>
    <cellStyle name="Comma 2 2 2 3 5 2 7" xfId="12543" xr:uid="{FE65B9F5-FBAB-47C6-8D10-EB7446A27989}"/>
    <cellStyle name="Comma 2 2 2 3 5 2 7 2" xfId="36807" xr:uid="{D6B6C612-5796-42E6-AF08-39AF4358F56C}"/>
    <cellStyle name="Comma 2 2 2 3 5 2 8" xfId="24675" xr:uid="{B15FBCDB-8695-4C29-8335-FFB20973A06A}"/>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2 2 2" xfId="44136" xr:uid="{A763CC59-CC83-422F-B2F5-69D2E8C1B6EE}"/>
    <cellStyle name="Comma 2 2 2 3 5 3 2 2 2 3" xfId="32004" xr:uid="{A35454D4-5B6A-4CAD-90AB-C1FB981150E5}"/>
    <cellStyle name="Comma 2 2 2 3 5 3 2 2 3" xfId="11784" xr:uid="{84444FBF-3107-4642-8C37-444768DCE636}"/>
    <cellStyle name="Comma 2 2 2 3 5 3 2 2 3 2" xfId="23916" xr:uid="{A7A74AF2-401F-4228-82D4-6A76D99A8DE4}"/>
    <cellStyle name="Comma 2 2 2 3 5 3 2 2 3 2 2" xfId="48180" xr:uid="{0C34446D-F246-44E0-A4DB-EE4FFE436B14}"/>
    <cellStyle name="Comma 2 2 2 3 5 3 2 2 3 3" xfId="36048" xr:uid="{90B90DBF-2510-47A1-959A-7B55E21BAC24}"/>
    <cellStyle name="Comma 2 2 2 3 5 3 2 2 4" xfId="15828" xr:uid="{5642FB3D-6BFD-4028-A215-4BA5EFA04BBE}"/>
    <cellStyle name="Comma 2 2 2 3 5 3 2 2 4 2" xfId="40092" xr:uid="{D1355927-9385-46F1-8E80-38261CC35336}"/>
    <cellStyle name="Comma 2 2 2 3 5 3 2 2 5" xfId="27960" xr:uid="{49B4CE4D-5CD6-422E-941E-4796B74414F6}"/>
    <cellStyle name="Comma 2 2 2 3 5 3 2 3" xfId="5718" xr:uid="{3DAEFA23-F065-4D42-A971-ECADD50AE4DD}"/>
    <cellStyle name="Comma 2 2 2 3 5 3 2 3 2" xfId="17850" xr:uid="{F4083182-2874-411B-A074-4C4B3A764188}"/>
    <cellStyle name="Comma 2 2 2 3 5 3 2 3 2 2" xfId="42114" xr:uid="{03545E71-1EAD-4C96-BCFA-AD68DBB9C225}"/>
    <cellStyle name="Comma 2 2 2 3 5 3 2 3 3" xfId="29982" xr:uid="{A33B8BB8-EEE1-4470-8608-2AA40D306184}"/>
    <cellStyle name="Comma 2 2 2 3 5 3 2 4" xfId="9762" xr:uid="{532B3FAE-B46A-4FD9-A16B-7B3AA6401868}"/>
    <cellStyle name="Comma 2 2 2 3 5 3 2 4 2" xfId="21894" xr:uid="{5C3778BE-AA39-40CA-B422-ADD3A17EC006}"/>
    <cellStyle name="Comma 2 2 2 3 5 3 2 4 2 2" xfId="46158" xr:uid="{2BB70BBF-778A-4085-9DC5-160BD1EB8BCB}"/>
    <cellStyle name="Comma 2 2 2 3 5 3 2 4 3" xfId="34026" xr:uid="{B9259C15-6CBE-4C1F-B504-61043BD6A773}"/>
    <cellStyle name="Comma 2 2 2 3 5 3 2 5" xfId="13806" xr:uid="{3ED2941B-2949-4946-8F65-19A7472AECE9}"/>
    <cellStyle name="Comma 2 2 2 3 5 3 2 5 2" xfId="38070" xr:uid="{5BB79EFC-744F-4CD6-9540-1131EA2D1F1A}"/>
    <cellStyle name="Comma 2 2 2 3 5 3 2 6" xfId="25938" xr:uid="{B1CE4C0D-6FA5-4740-8C97-3F4827813042}"/>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2 2 2" xfId="43125" xr:uid="{35F928B0-66F4-4409-B64E-7085BDA990CB}"/>
    <cellStyle name="Comma 2 2 2 3 5 3 3 2 3" xfId="30993" xr:uid="{FEAF70BE-5FE1-4924-B779-E0F7D6D7D66A}"/>
    <cellStyle name="Comma 2 2 2 3 5 3 3 3" xfId="10773" xr:uid="{BF14456F-7D7C-4180-8059-F2D83A0C4555}"/>
    <cellStyle name="Comma 2 2 2 3 5 3 3 3 2" xfId="22905" xr:uid="{80CEB31C-2036-4595-8AA4-8A553D43E377}"/>
    <cellStyle name="Comma 2 2 2 3 5 3 3 3 2 2" xfId="47169" xr:uid="{EABA23F7-8F4F-498D-8CC9-2123B3850614}"/>
    <cellStyle name="Comma 2 2 2 3 5 3 3 3 3" xfId="35037" xr:uid="{F1B73A92-C05C-424E-A56A-832BBD502FE5}"/>
    <cellStyle name="Comma 2 2 2 3 5 3 3 4" xfId="14817" xr:uid="{BFC1B473-B2B6-45F1-B692-AA73A0956883}"/>
    <cellStyle name="Comma 2 2 2 3 5 3 3 4 2" xfId="39081" xr:uid="{BB7E5BE6-5624-4624-B85A-3A8BB91DE3BD}"/>
    <cellStyle name="Comma 2 2 2 3 5 3 3 5" xfId="26949" xr:uid="{534FB5E8-7562-47FA-BD32-6E2F8C707716}"/>
    <cellStyle name="Comma 2 2 2 3 5 3 4" xfId="4707" xr:uid="{79D35D12-5197-4BE6-A8BB-26B7ECCFAADC}"/>
    <cellStyle name="Comma 2 2 2 3 5 3 4 2" xfId="16839" xr:uid="{AB1CAF6C-998A-4390-A37D-758D91D1795C}"/>
    <cellStyle name="Comma 2 2 2 3 5 3 4 2 2" xfId="41103" xr:uid="{41DCC168-C45A-4AB7-91D7-77E9A7E6E364}"/>
    <cellStyle name="Comma 2 2 2 3 5 3 4 3" xfId="28971" xr:uid="{CF63C59A-1B60-4296-83C7-33A9D0C38041}"/>
    <cellStyle name="Comma 2 2 2 3 5 3 5" xfId="8751" xr:uid="{80DD5FCF-F595-4CEA-B074-36547BE848C9}"/>
    <cellStyle name="Comma 2 2 2 3 5 3 5 2" xfId="20883" xr:uid="{B3B13C68-C43D-4369-93C6-2AED59F6773D}"/>
    <cellStyle name="Comma 2 2 2 3 5 3 5 2 2" xfId="45147" xr:uid="{7807BE6E-4539-46A7-BD5F-700A47F15099}"/>
    <cellStyle name="Comma 2 2 2 3 5 3 5 3" xfId="33015" xr:uid="{CEE3AB34-6A7C-494E-A8D0-C5F7EABFB78F}"/>
    <cellStyle name="Comma 2 2 2 3 5 3 6" xfId="12795" xr:uid="{FF28BF1E-73B5-4FCF-BB64-A1573D6B66EB}"/>
    <cellStyle name="Comma 2 2 2 3 5 3 6 2" xfId="37059" xr:uid="{D0A978BE-24DE-448F-AB28-130A4F235210}"/>
    <cellStyle name="Comma 2 2 2 3 5 3 7" xfId="24927" xr:uid="{0EC4AF28-6BA6-4D10-8FD3-7AD9DC760458}"/>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2 2 2" xfId="43631" xr:uid="{11ACF10A-922E-4D01-AA2A-958F0A254D74}"/>
    <cellStyle name="Comma 2 2 2 3 5 4 2 2 3" xfId="31499" xr:uid="{9BC9429E-1DC9-4AF8-B4B0-E81F83148327}"/>
    <cellStyle name="Comma 2 2 2 3 5 4 2 3" xfId="11279" xr:uid="{B3694D05-0205-4AE1-A5F2-43F703796A8C}"/>
    <cellStyle name="Comma 2 2 2 3 5 4 2 3 2" xfId="23411" xr:uid="{4B0BABB8-8DE9-4314-BA64-2D9F427EF455}"/>
    <cellStyle name="Comma 2 2 2 3 5 4 2 3 2 2" xfId="47675" xr:uid="{3CBDBC13-66BB-4ADB-A8C7-2F3B29722963}"/>
    <cellStyle name="Comma 2 2 2 3 5 4 2 3 3" xfId="35543" xr:uid="{6CC4FC39-5F1D-47DF-B135-775C4569DD18}"/>
    <cellStyle name="Comma 2 2 2 3 5 4 2 4" xfId="15323" xr:uid="{E3351021-767F-48B9-ACB0-EBDB2FBB6FE2}"/>
    <cellStyle name="Comma 2 2 2 3 5 4 2 4 2" xfId="39587" xr:uid="{BC78D62E-5F49-49E6-916C-6188D635CAB6}"/>
    <cellStyle name="Comma 2 2 2 3 5 4 2 5" xfId="27455" xr:uid="{EB62335C-B9EB-4454-BDD3-B4A75BED6084}"/>
    <cellStyle name="Comma 2 2 2 3 5 4 3" xfId="5213" xr:uid="{ABB2C747-E491-4547-94BB-051A4ED4B565}"/>
    <cellStyle name="Comma 2 2 2 3 5 4 3 2" xfId="17345" xr:uid="{4F9237BD-3721-4ECA-88EB-4DCDDE93F646}"/>
    <cellStyle name="Comma 2 2 2 3 5 4 3 2 2" xfId="41609" xr:uid="{923D1CA3-83DB-4D18-9FCC-BC6A968AAF36}"/>
    <cellStyle name="Comma 2 2 2 3 5 4 3 3" xfId="29477" xr:uid="{CC67D422-5427-45AF-9A77-340E7CC77833}"/>
    <cellStyle name="Comma 2 2 2 3 5 4 4" xfId="9257" xr:uid="{FDF12FE9-C8B5-433C-BAD3-8EEC8D322D1A}"/>
    <cellStyle name="Comma 2 2 2 3 5 4 4 2" xfId="21389" xr:uid="{B1057DCA-E5C4-44CD-8036-B3D6BF6E8E00}"/>
    <cellStyle name="Comma 2 2 2 3 5 4 4 2 2" xfId="45653" xr:uid="{AEF860A3-05B2-4409-9EDA-47CAFB1CF8EA}"/>
    <cellStyle name="Comma 2 2 2 3 5 4 4 3" xfId="33521" xr:uid="{7C4BD98E-DEE6-4F63-9EA9-B85B492C34CF}"/>
    <cellStyle name="Comma 2 2 2 3 5 4 5" xfId="13301" xr:uid="{DDF5F3A3-3613-4B48-BA94-DF0997A5141A}"/>
    <cellStyle name="Comma 2 2 2 3 5 4 5 2" xfId="37565" xr:uid="{ADEAA2F0-FD1C-4826-AC50-BE7ED2EC9C8E}"/>
    <cellStyle name="Comma 2 2 2 3 5 4 6" xfId="25433" xr:uid="{52EBEBAD-21B9-4F62-AC99-679AF893973D}"/>
    <cellStyle name="Comma 2 2 2 3 5 5" xfId="2180" xr:uid="{B18B9F06-65B4-4FD3-9913-117AB8F5E0E9}"/>
    <cellStyle name="Comma 2 2 2 3 5 5 2" xfId="6224" xr:uid="{BD849150-FC54-4DFD-9B38-E455A6D93809}"/>
    <cellStyle name="Comma 2 2 2 3 5 5 2 2" xfId="18356" xr:uid="{B34F5893-B3B5-474D-9350-D62AB7475286}"/>
    <cellStyle name="Comma 2 2 2 3 5 5 2 2 2" xfId="42620" xr:uid="{1861434D-96A8-46AC-A272-9DEEDB042A09}"/>
    <cellStyle name="Comma 2 2 2 3 5 5 2 3" xfId="30488" xr:uid="{9E2ADF6C-F626-433E-B12C-E52A54DD9856}"/>
    <cellStyle name="Comma 2 2 2 3 5 5 3" xfId="10268" xr:uid="{FB121E6C-FDEA-4D67-AFE3-E8746DB334BD}"/>
    <cellStyle name="Comma 2 2 2 3 5 5 3 2" xfId="22400" xr:uid="{B1E7A0BE-1D99-43D5-B202-12925F6FD87A}"/>
    <cellStyle name="Comma 2 2 2 3 5 5 3 2 2" xfId="46664" xr:uid="{9AA14BF4-10C5-4E65-A3D5-F5DFD6EFA99D}"/>
    <cellStyle name="Comma 2 2 2 3 5 5 3 3" xfId="34532" xr:uid="{5253104A-6A7E-44DB-AE70-0610F5807832}"/>
    <cellStyle name="Comma 2 2 2 3 5 5 4" xfId="14312" xr:uid="{BAFD0B0E-D320-4A89-912D-0512B520489F}"/>
    <cellStyle name="Comma 2 2 2 3 5 5 4 2" xfId="38576" xr:uid="{FADFCF34-D9A1-4D32-8E90-9E51E3F2D020}"/>
    <cellStyle name="Comma 2 2 2 3 5 5 5" xfId="26444" xr:uid="{A254D95E-805A-4E79-B0A2-2B71C5B26428}"/>
    <cellStyle name="Comma 2 2 2 3 5 6" xfId="4202" xr:uid="{55858CC5-CB77-47C1-B0C2-51D4E4CFB92E}"/>
    <cellStyle name="Comma 2 2 2 3 5 6 2" xfId="16334" xr:uid="{39AFD09A-F6C9-429B-AABC-28B68C7FB939}"/>
    <cellStyle name="Comma 2 2 2 3 5 6 2 2" xfId="40598" xr:uid="{A332DCC3-C117-4122-AC52-6380AD07D860}"/>
    <cellStyle name="Comma 2 2 2 3 5 6 3" xfId="28466" xr:uid="{5BA7AACE-3CFB-4C65-9F4C-A2EEAD3F1DD2}"/>
    <cellStyle name="Comma 2 2 2 3 5 7" xfId="8246" xr:uid="{81AC51BE-AF86-4ACA-B784-F578E51D633D}"/>
    <cellStyle name="Comma 2 2 2 3 5 7 2" xfId="20378" xr:uid="{23A792EE-DD0B-4BC2-B780-D9D8CF804E73}"/>
    <cellStyle name="Comma 2 2 2 3 5 7 2 2" xfId="44642" xr:uid="{44584CDD-5D18-480B-BB4D-8765BE1E3F4C}"/>
    <cellStyle name="Comma 2 2 2 3 5 7 3" xfId="32510" xr:uid="{0858EFED-FE6F-4830-9960-5ACF34938343}"/>
    <cellStyle name="Comma 2 2 2 3 5 8" xfId="12290" xr:uid="{093CEA57-F67F-4E25-AF15-1574D6B1E622}"/>
    <cellStyle name="Comma 2 2 2 3 5 8 2" xfId="36554" xr:uid="{D7530882-11C2-40D2-A1D5-75EC01E31D9A}"/>
    <cellStyle name="Comma 2 2 2 3 5 9" xfId="24422" xr:uid="{91A6450A-C4F7-4CAD-B214-030DBD0EDB58}"/>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2 2 2" xfId="44263" xr:uid="{727AA56D-DD34-4DB7-B58E-4BAB144D1D58}"/>
    <cellStyle name="Comma 2 2 2 3 6 2 2 2 2 3" xfId="32131" xr:uid="{67DDA00C-5868-4E50-9724-28D4630D5C7E}"/>
    <cellStyle name="Comma 2 2 2 3 6 2 2 2 3" xfId="11911" xr:uid="{549D54CC-6D31-499B-B9AE-33E8F775B40D}"/>
    <cellStyle name="Comma 2 2 2 3 6 2 2 2 3 2" xfId="24043" xr:uid="{D22A7445-0F93-45B9-AE47-6C64EC973E4D}"/>
    <cellStyle name="Comma 2 2 2 3 6 2 2 2 3 2 2" xfId="48307" xr:uid="{BF54D7CA-960F-4AF9-886C-2EAFFD10C89A}"/>
    <cellStyle name="Comma 2 2 2 3 6 2 2 2 3 3" xfId="36175" xr:uid="{A9E53023-8371-47CC-8455-00696CC1F928}"/>
    <cellStyle name="Comma 2 2 2 3 6 2 2 2 4" xfId="15955" xr:uid="{5D5254BB-349C-491B-80CF-3E1EB2A8AEF3}"/>
    <cellStyle name="Comma 2 2 2 3 6 2 2 2 4 2" xfId="40219" xr:uid="{54B1DB77-B66F-47BF-B9B9-A5FD46B0C1E6}"/>
    <cellStyle name="Comma 2 2 2 3 6 2 2 2 5" xfId="28087" xr:uid="{2F14DEC3-403E-48A4-A6B1-E9A34DDD6ADF}"/>
    <cellStyle name="Comma 2 2 2 3 6 2 2 3" xfId="5845" xr:uid="{8FF419A1-D36A-4D35-8B72-A2C129617648}"/>
    <cellStyle name="Comma 2 2 2 3 6 2 2 3 2" xfId="17977" xr:uid="{E9943961-FCCB-4D63-BFFD-60A80FFBF7E4}"/>
    <cellStyle name="Comma 2 2 2 3 6 2 2 3 2 2" xfId="42241" xr:uid="{2171F207-22CE-4C66-A8DB-0DC04AD8768C}"/>
    <cellStyle name="Comma 2 2 2 3 6 2 2 3 3" xfId="30109" xr:uid="{FB256F12-048B-4E61-A7EF-DA271D4EC26D}"/>
    <cellStyle name="Comma 2 2 2 3 6 2 2 4" xfId="9889" xr:uid="{F53D40D1-15C3-4C54-8491-F64BF6FD10FF}"/>
    <cellStyle name="Comma 2 2 2 3 6 2 2 4 2" xfId="22021" xr:uid="{44343BE4-22B1-41A5-A495-227835D42944}"/>
    <cellStyle name="Comma 2 2 2 3 6 2 2 4 2 2" xfId="46285" xr:uid="{F32AC6B0-7AF6-4BA5-A725-477F206F86E6}"/>
    <cellStyle name="Comma 2 2 2 3 6 2 2 4 3" xfId="34153" xr:uid="{130C67F6-39BF-4ED7-8C36-A1F5C24A2353}"/>
    <cellStyle name="Comma 2 2 2 3 6 2 2 5" xfId="13933" xr:uid="{5CEF7FAE-B1A0-4F69-BD72-F342439B5C8D}"/>
    <cellStyle name="Comma 2 2 2 3 6 2 2 5 2" xfId="38197" xr:uid="{5EB8E5DE-FA16-4DE8-9C15-49D2D2E91C6C}"/>
    <cellStyle name="Comma 2 2 2 3 6 2 2 6" xfId="26065" xr:uid="{69346669-D6F0-4C4A-B950-94BF3DDD53DC}"/>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2 2 2" xfId="43252" xr:uid="{4F3D10EF-5D39-4E06-B193-06C35888B12E}"/>
    <cellStyle name="Comma 2 2 2 3 6 2 3 2 3" xfId="31120" xr:uid="{F161DBBB-59EE-4FBC-8681-FD628C8E022D}"/>
    <cellStyle name="Comma 2 2 2 3 6 2 3 3" xfId="10900" xr:uid="{7E1C7B8F-C3EE-4F3F-A0C7-DF5234068529}"/>
    <cellStyle name="Comma 2 2 2 3 6 2 3 3 2" xfId="23032" xr:uid="{3127A206-7C79-4160-A04D-159746AABAE8}"/>
    <cellStyle name="Comma 2 2 2 3 6 2 3 3 2 2" xfId="47296" xr:uid="{CCD707BA-37C4-40F2-9793-E29DC89DCF00}"/>
    <cellStyle name="Comma 2 2 2 3 6 2 3 3 3" xfId="35164" xr:uid="{B1B7E478-F212-47B3-B1A4-5DB64A6120BE}"/>
    <cellStyle name="Comma 2 2 2 3 6 2 3 4" xfId="14944" xr:uid="{DDE3EADA-3636-44EA-AB82-5DC161C0950E}"/>
    <cellStyle name="Comma 2 2 2 3 6 2 3 4 2" xfId="39208" xr:uid="{F03D48A8-0243-493A-970F-7FED2B6C608F}"/>
    <cellStyle name="Comma 2 2 2 3 6 2 3 5" xfId="27076" xr:uid="{D7A4B3D6-F536-423C-A217-0CF32FC40F32}"/>
    <cellStyle name="Comma 2 2 2 3 6 2 4" xfId="4834" xr:uid="{F932BCF2-3A79-4C51-A00E-9CDEE8971F26}"/>
    <cellStyle name="Comma 2 2 2 3 6 2 4 2" xfId="16966" xr:uid="{AF3D7BCB-E5B4-4972-B4FA-72210422B2CC}"/>
    <cellStyle name="Comma 2 2 2 3 6 2 4 2 2" xfId="41230" xr:uid="{0DDA8EE0-DD7F-47B1-815D-C2FDB9B95953}"/>
    <cellStyle name="Comma 2 2 2 3 6 2 4 3" xfId="29098" xr:uid="{9DB6F368-B835-48F2-A5FF-646B694B56EF}"/>
    <cellStyle name="Comma 2 2 2 3 6 2 5" xfId="8878" xr:uid="{1EA6ABF7-DCF0-41CE-9E11-D0500A511DF4}"/>
    <cellStyle name="Comma 2 2 2 3 6 2 5 2" xfId="21010" xr:uid="{74AB8F3B-23BB-4B71-A350-5E90248E757C}"/>
    <cellStyle name="Comma 2 2 2 3 6 2 5 2 2" xfId="45274" xr:uid="{974DCD8F-A997-456D-818D-FA89333BB270}"/>
    <cellStyle name="Comma 2 2 2 3 6 2 5 3" xfId="33142" xr:uid="{1BEC78FE-84F7-4292-844F-824EF891DFC2}"/>
    <cellStyle name="Comma 2 2 2 3 6 2 6" xfId="12922" xr:uid="{44AA4180-7BEF-4DA1-9F35-6B540CE2371A}"/>
    <cellStyle name="Comma 2 2 2 3 6 2 6 2" xfId="37186" xr:uid="{2557935B-59EC-4AAC-A68C-0D9861C14A15}"/>
    <cellStyle name="Comma 2 2 2 3 6 2 7" xfId="25054" xr:uid="{5DEEBBBC-473D-42C3-A44A-21ECC7E1C5D2}"/>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2 2 2" xfId="43758" xr:uid="{675706E7-8194-4B6A-8258-1E3ED45A54B5}"/>
    <cellStyle name="Comma 2 2 2 3 6 3 2 2 3" xfId="31626" xr:uid="{B8A6BA74-FEBB-4E87-995F-118E852615A4}"/>
    <cellStyle name="Comma 2 2 2 3 6 3 2 3" xfId="11406" xr:uid="{343DE42F-1BA3-4D4A-ADD1-92AF43B97B7E}"/>
    <cellStyle name="Comma 2 2 2 3 6 3 2 3 2" xfId="23538" xr:uid="{3A232F5D-6652-474D-9D5E-DB6D6A34AC85}"/>
    <cellStyle name="Comma 2 2 2 3 6 3 2 3 2 2" xfId="47802" xr:uid="{1274C3FC-CAE5-4952-91ED-88022F7B9E9D}"/>
    <cellStyle name="Comma 2 2 2 3 6 3 2 3 3" xfId="35670" xr:uid="{867CBD12-6286-4839-8E00-F5AD7CF649D5}"/>
    <cellStyle name="Comma 2 2 2 3 6 3 2 4" xfId="15450" xr:uid="{F9B1252D-BAA3-49FC-A185-D4CDC81583EF}"/>
    <cellStyle name="Comma 2 2 2 3 6 3 2 4 2" xfId="39714" xr:uid="{215CD77A-CB40-44F3-87AA-52CA0575B7F5}"/>
    <cellStyle name="Comma 2 2 2 3 6 3 2 5" xfId="27582" xr:uid="{260B9DED-89E7-4DFB-9F03-D81D6BA78B51}"/>
    <cellStyle name="Comma 2 2 2 3 6 3 3" xfId="5340" xr:uid="{574BE94E-B628-4C06-A2D9-1185D69F08B4}"/>
    <cellStyle name="Comma 2 2 2 3 6 3 3 2" xfId="17472" xr:uid="{58077BDA-3C70-40C1-BA86-54DB325526E2}"/>
    <cellStyle name="Comma 2 2 2 3 6 3 3 2 2" xfId="41736" xr:uid="{98D55E59-917C-4A90-9D22-DE938037E8D4}"/>
    <cellStyle name="Comma 2 2 2 3 6 3 3 3" xfId="29604" xr:uid="{0E0F825E-FAC5-4AA2-8050-9A0A0F0CC9A8}"/>
    <cellStyle name="Comma 2 2 2 3 6 3 4" xfId="9384" xr:uid="{6950D348-9DAD-4739-8905-936B6CAEE438}"/>
    <cellStyle name="Comma 2 2 2 3 6 3 4 2" xfId="21516" xr:uid="{36C47FBF-E7E3-4914-BF9D-42406DF3E97A}"/>
    <cellStyle name="Comma 2 2 2 3 6 3 4 2 2" xfId="45780" xr:uid="{A7FF5572-8AD0-45E7-9A66-CA602DE613C4}"/>
    <cellStyle name="Comma 2 2 2 3 6 3 4 3" xfId="33648" xr:uid="{6739FA15-66B4-4D14-88DE-3080A1EABFEE}"/>
    <cellStyle name="Comma 2 2 2 3 6 3 5" xfId="13428" xr:uid="{782D0C51-0D5E-4EA1-BAE2-418E69113017}"/>
    <cellStyle name="Comma 2 2 2 3 6 3 5 2" xfId="37692" xr:uid="{E778CFF0-A659-49B1-B222-0C3EAF2EA1DB}"/>
    <cellStyle name="Comma 2 2 2 3 6 3 6" xfId="25560" xr:uid="{70BF687C-AB12-4371-B9CA-17DE4FE03086}"/>
    <cellStyle name="Comma 2 2 2 3 6 4" xfId="2307" xr:uid="{F997F199-CF6C-4D5D-882E-6E0313896975}"/>
    <cellStyle name="Comma 2 2 2 3 6 4 2" xfId="6351" xr:uid="{7E5099E9-C5F0-4D18-814C-80C57AB37FE5}"/>
    <cellStyle name="Comma 2 2 2 3 6 4 2 2" xfId="18483" xr:uid="{E20F52AA-F9FB-404B-ABA7-8CB2C3D9BD62}"/>
    <cellStyle name="Comma 2 2 2 3 6 4 2 2 2" xfId="42747" xr:uid="{DC9E811E-393D-4B03-A0D8-136B60CD5C98}"/>
    <cellStyle name="Comma 2 2 2 3 6 4 2 3" xfId="30615" xr:uid="{516CFC40-ACB5-4357-9CA1-20EA1DC194B4}"/>
    <cellStyle name="Comma 2 2 2 3 6 4 3" xfId="10395" xr:uid="{2A521BCF-84EF-4DD3-B754-E48AD397AAE6}"/>
    <cellStyle name="Comma 2 2 2 3 6 4 3 2" xfId="22527" xr:uid="{66CA317E-8FA5-4D57-B7CA-453869D3FA51}"/>
    <cellStyle name="Comma 2 2 2 3 6 4 3 2 2" xfId="46791" xr:uid="{46AC400E-53EF-47E0-84C4-FE1A0927E988}"/>
    <cellStyle name="Comma 2 2 2 3 6 4 3 3" xfId="34659" xr:uid="{594F119C-2E50-4C42-96A5-FC64A42C8F19}"/>
    <cellStyle name="Comma 2 2 2 3 6 4 4" xfId="14439" xr:uid="{AB552F91-C7E1-44D5-B01A-D89028894BAE}"/>
    <cellStyle name="Comma 2 2 2 3 6 4 4 2" xfId="38703" xr:uid="{1BAFA73F-9C43-4138-BC70-3A54A4B72761}"/>
    <cellStyle name="Comma 2 2 2 3 6 4 5" xfId="26571" xr:uid="{F3B3C2B4-236D-465D-A835-9C0A6C1C99C1}"/>
    <cellStyle name="Comma 2 2 2 3 6 5" xfId="4329" xr:uid="{0E094AA2-6765-4085-B698-B5FE31BCB0B3}"/>
    <cellStyle name="Comma 2 2 2 3 6 5 2" xfId="16461" xr:uid="{EB091F6E-F1F3-47A3-A7EB-2645ABAF5D4D}"/>
    <cellStyle name="Comma 2 2 2 3 6 5 2 2" xfId="40725" xr:uid="{20456E21-B4F9-49EE-9862-1278F4F4A945}"/>
    <cellStyle name="Comma 2 2 2 3 6 5 3" xfId="28593" xr:uid="{5AB9D4FA-655D-4919-814D-1EB064B83E69}"/>
    <cellStyle name="Comma 2 2 2 3 6 6" xfId="8373" xr:uid="{B29ABA02-2A45-492D-904B-4EFA0936163A}"/>
    <cellStyle name="Comma 2 2 2 3 6 6 2" xfId="20505" xr:uid="{496542D2-E587-4F9B-A501-1E25EF36990E}"/>
    <cellStyle name="Comma 2 2 2 3 6 6 2 2" xfId="44769" xr:uid="{D4DA6DBA-364B-4BF0-BA2A-D5FCD9C8181A}"/>
    <cellStyle name="Comma 2 2 2 3 6 6 3" xfId="32637" xr:uid="{890C8D59-E2A9-456F-B4C2-014EC6B2357D}"/>
    <cellStyle name="Comma 2 2 2 3 6 7" xfId="12417" xr:uid="{D7A228E6-4ACE-4F59-806D-49A6A758F998}"/>
    <cellStyle name="Comma 2 2 2 3 6 7 2" xfId="36681" xr:uid="{C9E6B3CF-0616-418F-AA6A-8A30582066E7}"/>
    <cellStyle name="Comma 2 2 2 3 6 8" xfId="24549" xr:uid="{59132537-E6C9-4828-B4AE-0CCEC2FB2260}"/>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2 2 2" xfId="44010" xr:uid="{06CCF915-A792-425B-850B-3FFDF523F2D7}"/>
    <cellStyle name="Comma 2 2 2 3 7 2 2 2 3" xfId="31878" xr:uid="{6DC8097B-6BEF-4936-9A5F-4A20E342094C}"/>
    <cellStyle name="Comma 2 2 2 3 7 2 2 3" xfId="11658" xr:uid="{E5FF01A0-FC10-44D9-B294-5E2A6C184814}"/>
    <cellStyle name="Comma 2 2 2 3 7 2 2 3 2" xfId="23790" xr:uid="{F20A8048-D5C6-4DB6-A38B-B09387E70284}"/>
    <cellStyle name="Comma 2 2 2 3 7 2 2 3 2 2" xfId="48054" xr:uid="{3CBE3F42-464E-46C4-8726-D48824573DAF}"/>
    <cellStyle name="Comma 2 2 2 3 7 2 2 3 3" xfId="35922" xr:uid="{16D14BA3-B246-4D1D-A40F-D3B96EDFF241}"/>
    <cellStyle name="Comma 2 2 2 3 7 2 2 4" xfId="15702" xr:uid="{7EC4A8D5-604E-40BB-B55C-953A5FCEC772}"/>
    <cellStyle name="Comma 2 2 2 3 7 2 2 4 2" xfId="39966" xr:uid="{77D73A21-9477-4C21-B659-F80C37413A91}"/>
    <cellStyle name="Comma 2 2 2 3 7 2 2 5" xfId="27834" xr:uid="{4E71903D-0D6F-4641-95AE-B5F930531BEE}"/>
    <cellStyle name="Comma 2 2 2 3 7 2 3" xfId="5592" xr:uid="{84123888-6D52-4765-A005-5F8850D99C6D}"/>
    <cellStyle name="Comma 2 2 2 3 7 2 3 2" xfId="17724" xr:uid="{D4DCF41B-EEC0-4CC7-B7AD-0871969F3953}"/>
    <cellStyle name="Comma 2 2 2 3 7 2 3 2 2" xfId="41988" xr:uid="{F9ECADCA-0A74-4931-8587-6F10CA1F9E54}"/>
    <cellStyle name="Comma 2 2 2 3 7 2 3 3" xfId="29856" xr:uid="{00A823C6-2DAD-491A-AC8D-3116E232BB31}"/>
    <cellStyle name="Comma 2 2 2 3 7 2 4" xfId="9636" xr:uid="{5706E089-5997-4D99-8D8E-135B06AAE327}"/>
    <cellStyle name="Comma 2 2 2 3 7 2 4 2" xfId="21768" xr:uid="{BF5401D9-4115-45B0-A4A4-FF6D1BB922C9}"/>
    <cellStyle name="Comma 2 2 2 3 7 2 4 2 2" xfId="46032" xr:uid="{4CF547D2-9AE4-4592-A5F7-80EF41BBB23B}"/>
    <cellStyle name="Comma 2 2 2 3 7 2 4 3" xfId="33900" xr:uid="{B25868D3-1484-4588-BC6F-8CB6FCB24844}"/>
    <cellStyle name="Comma 2 2 2 3 7 2 5" xfId="13680" xr:uid="{0B2EBB40-B7E8-42A7-BEE8-3E70D129BEFA}"/>
    <cellStyle name="Comma 2 2 2 3 7 2 5 2" xfId="37944" xr:uid="{1E809E30-8E52-4571-B4BF-7AA5E6DE8CBE}"/>
    <cellStyle name="Comma 2 2 2 3 7 2 6" xfId="25812" xr:uid="{4CB2910F-AB1A-4B04-AE27-8F79194EAC9E}"/>
    <cellStyle name="Comma 2 2 2 3 7 3" xfId="2559" xr:uid="{24CBB018-BDB8-4D21-88B9-DFC6CA9329D5}"/>
    <cellStyle name="Comma 2 2 2 3 7 3 2" xfId="6603" xr:uid="{190EAA70-D09B-430A-A126-8AE2A5117DC6}"/>
    <cellStyle name="Comma 2 2 2 3 7 3 2 2" xfId="18735" xr:uid="{A9127B0E-F3B0-428D-BEAA-E21B7468BC64}"/>
    <cellStyle name="Comma 2 2 2 3 7 3 2 2 2" xfId="42999" xr:uid="{C255FB31-8170-4347-9087-CB3CE1BBD8D5}"/>
    <cellStyle name="Comma 2 2 2 3 7 3 2 3" xfId="30867" xr:uid="{3B486F43-8112-41D9-B837-419DF7BC344D}"/>
    <cellStyle name="Comma 2 2 2 3 7 3 3" xfId="10647" xr:uid="{6139B921-B0DF-45C3-B0A7-E8CF50DD2474}"/>
    <cellStyle name="Comma 2 2 2 3 7 3 3 2" xfId="22779" xr:uid="{1B225604-81C4-4E66-8B18-D0CA34ABB0EB}"/>
    <cellStyle name="Comma 2 2 2 3 7 3 3 2 2" xfId="47043" xr:uid="{CEC40597-1492-43B4-A14E-1A9A87731381}"/>
    <cellStyle name="Comma 2 2 2 3 7 3 3 3" xfId="34911" xr:uid="{B6274909-1444-4936-A1B5-FE161A359509}"/>
    <cellStyle name="Comma 2 2 2 3 7 3 4" xfId="14691" xr:uid="{57CECE0C-4676-41DD-8E12-838769E4BCE5}"/>
    <cellStyle name="Comma 2 2 2 3 7 3 4 2" xfId="38955" xr:uid="{1A6A9064-06E6-468F-9AE2-58BF48EF4F5E}"/>
    <cellStyle name="Comma 2 2 2 3 7 3 5" xfId="26823" xr:uid="{51B2549C-F655-477F-BB3C-2F4BA1A2B30A}"/>
    <cellStyle name="Comma 2 2 2 3 7 4" xfId="4581" xr:uid="{0BC6BFAF-A17E-4BF3-96F2-7DECC2B0B745}"/>
    <cellStyle name="Comma 2 2 2 3 7 4 2" xfId="16713" xr:uid="{EEACC1E6-8614-4653-B9EC-8FFC9FAA4348}"/>
    <cellStyle name="Comma 2 2 2 3 7 4 2 2" xfId="40977" xr:uid="{C6DA43A7-00CB-4E96-A8DB-A055EEBAC55E}"/>
    <cellStyle name="Comma 2 2 2 3 7 4 3" xfId="28845" xr:uid="{6682BA2F-7101-41F6-8D8D-C3964D8EF53B}"/>
    <cellStyle name="Comma 2 2 2 3 7 5" xfId="8625" xr:uid="{BE17E952-028E-4B4A-AB02-FEB5ACBB0610}"/>
    <cellStyle name="Comma 2 2 2 3 7 5 2" xfId="20757" xr:uid="{C4F83C2C-CC5A-4433-A365-810C61CD88D8}"/>
    <cellStyle name="Comma 2 2 2 3 7 5 2 2" xfId="45021" xr:uid="{8E85083D-CC70-465C-B779-1FA023E186ED}"/>
    <cellStyle name="Comma 2 2 2 3 7 5 3" xfId="32889" xr:uid="{D4D236A0-3CF7-4A66-946E-F0E6B1C3FC7E}"/>
    <cellStyle name="Comma 2 2 2 3 7 6" xfId="12669" xr:uid="{54334598-01CA-43C8-A47A-F61D38A1DAD3}"/>
    <cellStyle name="Comma 2 2 2 3 7 6 2" xfId="36933" xr:uid="{6AA63BA2-3777-4A04-AAD9-86CE8302E960}"/>
    <cellStyle name="Comma 2 2 2 3 7 7" xfId="24801" xr:uid="{4FF380EB-B245-46C1-9D0B-2BBBA77EEADA}"/>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2 2 2" xfId="43505" xr:uid="{A80CFBA5-928D-4886-B45D-2E7C6B8748AA}"/>
    <cellStyle name="Comma 2 2 2 3 8 2 2 3" xfId="31373" xr:uid="{78099A4B-26B8-41F7-B31F-CD618A353B08}"/>
    <cellStyle name="Comma 2 2 2 3 8 2 3" xfId="11153" xr:uid="{6E2CAA2A-4ED9-4995-9503-1215E1FEC3B0}"/>
    <cellStyle name="Comma 2 2 2 3 8 2 3 2" xfId="23285" xr:uid="{F1491B82-4A47-48C3-8E3D-0814C63059B4}"/>
    <cellStyle name="Comma 2 2 2 3 8 2 3 2 2" xfId="47549" xr:uid="{4C0ECBBC-5FC6-4A09-AF6C-0AF7316F386C}"/>
    <cellStyle name="Comma 2 2 2 3 8 2 3 3" xfId="35417" xr:uid="{8339C8CA-4E68-4ABB-8BE6-890C48D0CFA2}"/>
    <cellStyle name="Comma 2 2 2 3 8 2 4" xfId="15197" xr:uid="{91684F63-D912-426C-9C1E-D79D198955C3}"/>
    <cellStyle name="Comma 2 2 2 3 8 2 4 2" xfId="39461" xr:uid="{048D5C23-9E0C-4AE0-9733-72D4F9C0FEE3}"/>
    <cellStyle name="Comma 2 2 2 3 8 2 5" xfId="27329" xr:uid="{6E73D82E-75AC-4792-A062-6661289E00CF}"/>
    <cellStyle name="Comma 2 2 2 3 8 3" xfId="5087" xr:uid="{0BA80B15-5B64-4CD8-A6CD-FE3F5C29E0FC}"/>
    <cellStyle name="Comma 2 2 2 3 8 3 2" xfId="17219" xr:uid="{9C412C64-F592-49AB-8B0D-AB4C62D8C6FA}"/>
    <cellStyle name="Comma 2 2 2 3 8 3 2 2" xfId="41483" xr:uid="{0C20C4A6-25FF-452E-99C1-AD9942EA8054}"/>
    <cellStyle name="Comma 2 2 2 3 8 3 3" xfId="29351" xr:uid="{9E3ED830-9EFA-4C90-BFDF-8180C3EAE834}"/>
    <cellStyle name="Comma 2 2 2 3 8 4" xfId="9131" xr:uid="{FEFFA910-1654-406B-B552-753E3C89664B}"/>
    <cellStyle name="Comma 2 2 2 3 8 4 2" xfId="21263" xr:uid="{7BBAFF76-0D57-4EEC-B8C1-4FFA57A5F182}"/>
    <cellStyle name="Comma 2 2 2 3 8 4 2 2" xfId="45527" xr:uid="{99CDE2A4-ACE3-4331-A894-009067ED9E9D}"/>
    <cellStyle name="Comma 2 2 2 3 8 4 3" xfId="33395" xr:uid="{08FF0CA9-E1F1-473B-BEF7-821316C8BF5D}"/>
    <cellStyle name="Comma 2 2 2 3 8 5" xfId="13175" xr:uid="{5D90DC49-72D1-4306-841D-7F118BECBF83}"/>
    <cellStyle name="Comma 2 2 2 3 8 5 2" xfId="37439" xr:uid="{A46A9ACC-2B7C-4DE0-860F-B4E803D5C759}"/>
    <cellStyle name="Comma 2 2 2 3 8 6" xfId="25307" xr:uid="{A2456F19-CEDF-492B-B70B-A75A0275828D}"/>
    <cellStyle name="Comma 2 2 2 3 9" xfId="2054" xr:uid="{D98D94EE-ACF2-486B-847F-D26FD7D81E0F}"/>
    <cellStyle name="Comma 2 2 2 3 9 2" xfId="6098" xr:uid="{FDFBDF98-E908-413A-BF65-54CF8A50A652}"/>
    <cellStyle name="Comma 2 2 2 3 9 2 2" xfId="18230" xr:uid="{E1C160AA-15A4-4F53-91E3-054F1031B94F}"/>
    <cellStyle name="Comma 2 2 2 3 9 2 2 2" xfId="42494" xr:uid="{6245B407-C6B4-4F25-8B7E-76095B273BA1}"/>
    <cellStyle name="Comma 2 2 2 3 9 2 3" xfId="30362" xr:uid="{32C7AC02-0068-46F6-9F6F-F6A63615A551}"/>
    <cellStyle name="Comma 2 2 2 3 9 3" xfId="10142" xr:uid="{4F35164C-2CB8-4A87-A0A9-26C4267DADCA}"/>
    <cellStyle name="Comma 2 2 2 3 9 3 2" xfId="22274" xr:uid="{DC123360-65E8-4D08-855C-926C037AE780}"/>
    <cellStyle name="Comma 2 2 2 3 9 3 2 2" xfId="46538" xr:uid="{B5F940E9-1294-4E1D-848A-19100B14799B}"/>
    <cellStyle name="Comma 2 2 2 3 9 3 3" xfId="34406" xr:uid="{DC6F43FC-3AF1-4C3A-82F9-7A877C46A183}"/>
    <cellStyle name="Comma 2 2 2 3 9 4" xfId="14186" xr:uid="{003A21C2-3759-43A3-ADE6-27F0D377DDCC}"/>
    <cellStyle name="Comma 2 2 2 3 9 4 2" xfId="38450" xr:uid="{900072B4-8EE9-4ABC-BA59-88CE276F68CD}"/>
    <cellStyle name="Comma 2 2 2 3 9 5" xfId="26318" xr:uid="{A458C1BA-2488-47D4-AA1E-049A03CD74CE}"/>
    <cellStyle name="Comma 2 2 2 4" xfId="42" xr:uid="{06BF3865-5D64-4CE0-908E-D063F04CC8A5}"/>
    <cellStyle name="Comma 2 2 2 4 10" xfId="12174" xr:uid="{1A63F4F3-2CCC-4713-BF51-B760722C8A99}"/>
    <cellStyle name="Comma 2 2 2 4 10 2" xfId="36438" xr:uid="{5BD1B644-4ACA-4254-A0DB-A5FF0577D3E7}"/>
    <cellStyle name="Comma 2 2 2 4 11" xfId="24306" xr:uid="{91CCF7C6-7773-4443-A35C-2F463D850631}"/>
    <cellStyle name="Comma 2 2 2 4 2" xfId="105" xr:uid="{337016A0-98CD-4942-B71C-903D4C151428}"/>
    <cellStyle name="Comma 2 2 2 4 2 10" xfId="24369" xr:uid="{96915F88-FFF6-4445-BB11-D2C8F62AF8F1}"/>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2 2 2" xfId="44462" xr:uid="{3F2C7EB2-4160-487B-8058-3748E1E93E50}"/>
    <cellStyle name="Comma 2 2 2 4 2 2 2 2 2 2 2 3" xfId="32330" xr:uid="{0CD68B2E-9D40-4187-9C96-E60507DC9BF2}"/>
    <cellStyle name="Comma 2 2 2 4 2 2 2 2 2 2 3" xfId="12110" xr:uid="{EF9DC0BA-DF4A-488A-B973-40A7BDB0573A}"/>
    <cellStyle name="Comma 2 2 2 4 2 2 2 2 2 2 3 2" xfId="24242" xr:uid="{D432089F-FA1E-4E9E-8D44-CF7BBEFD056E}"/>
    <cellStyle name="Comma 2 2 2 4 2 2 2 2 2 2 3 2 2" xfId="48506" xr:uid="{9F2994E1-C8CF-4F69-9481-5062C10A0549}"/>
    <cellStyle name="Comma 2 2 2 4 2 2 2 2 2 2 3 3" xfId="36374" xr:uid="{A73DCB1A-6A6C-4893-B95D-F8115D5D8B27}"/>
    <cellStyle name="Comma 2 2 2 4 2 2 2 2 2 2 4" xfId="16154" xr:uid="{8F02A9D8-1A3F-4C40-A16A-64D5427B836B}"/>
    <cellStyle name="Comma 2 2 2 4 2 2 2 2 2 2 4 2" xfId="40418" xr:uid="{6A308219-74E3-4B1B-B528-921ED23EDAA8}"/>
    <cellStyle name="Comma 2 2 2 4 2 2 2 2 2 2 5" xfId="28286" xr:uid="{B82E250E-CAA0-4A8C-8906-4F04F13664A6}"/>
    <cellStyle name="Comma 2 2 2 4 2 2 2 2 2 3" xfId="6044" xr:uid="{D99C7DFF-E963-4D2A-ACBE-D206D818D907}"/>
    <cellStyle name="Comma 2 2 2 4 2 2 2 2 2 3 2" xfId="18176" xr:uid="{9F2C35FE-E61A-481D-AD26-D41D4DB9A70F}"/>
    <cellStyle name="Comma 2 2 2 4 2 2 2 2 2 3 2 2" xfId="42440" xr:uid="{1BD8500F-89B0-4C20-B4FA-9D815DB30879}"/>
    <cellStyle name="Comma 2 2 2 4 2 2 2 2 2 3 3" xfId="30308" xr:uid="{243CE87F-28AA-488A-A9D1-92C8E2AB77B9}"/>
    <cellStyle name="Comma 2 2 2 4 2 2 2 2 2 4" xfId="10088" xr:uid="{4433847B-9BAA-4A5D-B571-FCEA8AE64FBB}"/>
    <cellStyle name="Comma 2 2 2 4 2 2 2 2 2 4 2" xfId="22220" xr:uid="{0B18468E-E08E-4C6D-8E3D-E4D40AAB332A}"/>
    <cellStyle name="Comma 2 2 2 4 2 2 2 2 2 4 2 2" xfId="46484" xr:uid="{2B1D5456-C6D0-44CD-BC61-AD27F593F108}"/>
    <cellStyle name="Comma 2 2 2 4 2 2 2 2 2 4 3" xfId="34352" xr:uid="{04722652-792C-4F81-8FE0-A6816719E617}"/>
    <cellStyle name="Comma 2 2 2 4 2 2 2 2 2 5" xfId="14132" xr:uid="{2E9D187B-73B8-48B2-806A-B7A32B018CB7}"/>
    <cellStyle name="Comma 2 2 2 4 2 2 2 2 2 5 2" xfId="38396" xr:uid="{CE8EAE51-AC58-4E69-9FF4-8FB8FB1D4E8E}"/>
    <cellStyle name="Comma 2 2 2 4 2 2 2 2 2 6" xfId="26264" xr:uid="{465A2007-E539-4F27-9309-F3E59E204D5C}"/>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2 2 2" xfId="43451" xr:uid="{797909E9-D2FC-45C7-97CF-5D5F2563616F}"/>
    <cellStyle name="Comma 2 2 2 4 2 2 2 2 3 2 3" xfId="31319" xr:uid="{E8C7EA38-3B88-4DDD-AD4A-22A8CB83A0B2}"/>
    <cellStyle name="Comma 2 2 2 4 2 2 2 2 3 3" xfId="11099" xr:uid="{6F0D285F-330B-44AC-9D03-99C8FE74C4C5}"/>
    <cellStyle name="Comma 2 2 2 4 2 2 2 2 3 3 2" xfId="23231" xr:uid="{F9F0BC3E-AB92-4AB3-9177-A1CEEDC4D452}"/>
    <cellStyle name="Comma 2 2 2 4 2 2 2 2 3 3 2 2" xfId="47495" xr:uid="{4E2AF58D-B25E-47CB-9D24-2C186E66D05F}"/>
    <cellStyle name="Comma 2 2 2 4 2 2 2 2 3 3 3" xfId="35363" xr:uid="{96306CD4-4EE9-43A2-959C-E579F70649B9}"/>
    <cellStyle name="Comma 2 2 2 4 2 2 2 2 3 4" xfId="15143" xr:uid="{FE5D5E94-43F1-4D7B-9718-48A968BAF8C9}"/>
    <cellStyle name="Comma 2 2 2 4 2 2 2 2 3 4 2" xfId="39407" xr:uid="{98DF118A-C6F9-4546-833D-ECB8CDBB5E4B}"/>
    <cellStyle name="Comma 2 2 2 4 2 2 2 2 3 5" xfId="27275" xr:uid="{9F167911-AA80-433E-8A2C-17DA261F4F93}"/>
    <cellStyle name="Comma 2 2 2 4 2 2 2 2 4" xfId="5033" xr:uid="{79E15EF6-8C90-48E0-AA10-C64C64699F48}"/>
    <cellStyle name="Comma 2 2 2 4 2 2 2 2 4 2" xfId="17165" xr:uid="{2069C51A-BF3E-4E8B-ADE8-A52DCA2436F1}"/>
    <cellStyle name="Comma 2 2 2 4 2 2 2 2 4 2 2" xfId="41429" xr:uid="{A56BA27C-4C74-4926-AEB4-4525DC697F2D}"/>
    <cellStyle name="Comma 2 2 2 4 2 2 2 2 4 3" xfId="29297" xr:uid="{77A3BDBA-F87F-4343-9BDE-054CE6C41615}"/>
    <cellStyle name="Comma 2 2 2 4 2 2 2 2 5" xfId="9077" xr:uid="{0E5DFE85-F56C-4A74-BD42-8E8C94CE7345}"/>
    <cellStyle name="Comma 2 2 2 4 2 2 2 2 5 2" xfId="21209" xr:uid="{543B4E78-2704-438C-BC69-73CA5ED4C174}"/>
    <cellStyle name="Comma 2 2 2 4 2 2 2 2 5 2 2" xfId="45473" xr:uid="{380FA2AB-B1D6-4905-B81E-61C45DC47DF8}"/>
    <cellStyle name="Comma 2 2 2 4 2 2 2 2 5 3" xfId="33341" xr:uid="{8355557E-9697-4FD5-9457-3373B5E9A83C}"/>
    <cellStyle name="Comma 2 2 2 4 2 2 2 2 6" xfId="13121" xr:uid="{A8125F5C-5FD6-4459-91EB-8E8CDFBF47A1}"/>
    <cellStyle name="Comma 2 2 2 4 2 2 2 2 6 2" xfId="37385" xr:uid="{2E628E6E-C254-42DB-940D-732EC15171E2}"/>
    <cellStyle name="Comma 2 2 2 4 2 2 2 2 7" xfId="25253" xr:uid="{E42081F8-4D29-4324-ABDE-A9612CE07245}"/>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2 2 2" xfId="43957" xr:uid="{CB6D1D76-F0AB-4B47-BAB0-00BD7FDDFE71}"/>
    <cellStyle name="Comma 2 2 2 4 2 2 2 3 2 2 3" xfId="31825" xr:uid="{9E279C60-677B-40B4-8062-35B61F7B28E2}"/>
    <cellStyle name="Comma 2 2 2 4 2 2 2 3 2 3" xfId="11605" xr:uid="{3B1EECE4-CCB6-435F-A407-2566E824018B}"/>
    <cellStyle name="Comma 2 2 2 4 2 2 2 3 2 3 2" xfId="23737" xr:uid="{BE282B4F-FAC5-4910-9598-3338745DECBE}"/>
    <cellStyle name="Comma 2 2 2 4 2 2 2 3 2 3 2 2" xfId="48001" xr:uid="{EB6BC2A5-DDE6-4448-8B43-6B32CBAAE8ED}"/>
    <cellStyle name="Comma 2 2 2 4 2 2 2 3 2 3 3" xfId="35869" xr:uid="{6ED2F993-D952-48BC-BAA9-3F733917C454}"/>
    <cellStyle name="Comma 2 2 2 4 2 2 2 3 2 4" xfId="15649" xr:uid="{0AED4A6D-5DF7-40D8-98DE-511048F5EAEE}"/>
    <cellStyle name="Comma 2 2 2 4 2 2 2 3 2 4 2" xfId="39913" xr:uid="{A1D62A52-3985-414D-B2CF-6C673481F43C}"/>
    <cellStyle name="Comma 2 2 2 4 2 2 2 3 2 5" xfId="27781" xr:uid="{08BF0CD7-D173-4ACD-945D-D23F5A37571A}"/>
    <cellStyle name="Comma 2 2 2 4 2 2 2 3 3" xfId="5539" xr:uid="{769B3D43-FF44-4F86-BF13-B984198DCFCD}"/>
    <cellStyle name="Comma 2 2 2 4 2 2 2 3 3 2" xfId="17671" xr:uid="{3E46D828-2FB4-46B9-BCE1-13E3D18981C8}"/>
    <cellStyle name="Comma 2 2 2 4 2 2 2 3 3 2 2" xfId="41935" xr:uid="{FA4BB7C2-3A76-4F01-BDEC-6E3535C94285}"/>
    <cellStyle name="Comma 2 2 2 4 2 2 2 3 3 3" xfId="29803" xr:uid="{23F24186-598F-401F-8CE2-C2A84F933D80}"/>
    <cellStyle name="Comma 2 2 2 4 2 2 2 3 4" xfId="9583" xr:uid="{924ECEFF-2594-4B92-90D1-3FD10304276A}"/>
    <cellStyle name="Comma 2 2 2 4 2 2 2 3 4 2" xfId="21715" xr:uid="{58C5F816-B37D-44D2-AA15-BE25ACBD789C}"/>
    <cellStyle name="Comma 2 2 2 4 2 2 2 3 4 2 2" xfId="45979" xr:uid="{960232D8-A0BB-4EC8-89E3-E1D6EAA07BEA}"/>
    <cellStyle name="Comma 2 2 2 4 2 2 2 3 4 3" xfId="33847" xr:uid="{28093853-A4DD-480B-8605-66B74D8C1A39}"/>
    <cellStyle name="Comma 2 2 2 4 2 2 2 3 5" xfId="13627" xr:uid="{C10F29DB-9960-40B3-8E5C-EA6168555A43}"/>
    <cellStyle name="Comma 2 2 2 4 2 2 2 3 5 2" xfId="37891" xr:uid="{23498DBF-4C1A-4AF6-B53B-340E1C834D50}"/>
    <cellStyle name="Comma 2 2 2 4 2 2 2 3 6" xfId="25759" xr:uid="{7D35143E-8B99-449C-875F-94478D18B298}"/>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2 2 2" xfId="42946" xr:uid="{7E141BFE-3312-4DB4-B031-4A80834C9BE3}"/>
    <cellStyle name="Comma 2 2 2 4 2 2 2 4 2 3" xfId="30814" xr:uid="{C0054821-7742-4D71-833E-4A8F4F5B115D}"/>
    <cellStyle name="Comma 2 2 2 4 2 2 2 4 3" xfId="10594" xr:uid="{A8C0F323-1520-4A4A-AB84-9DC5DF482C21}"/>
    <cellStyle name="Comma 2 2 2 4 2 2 2 4 3 2" xfId="22726" xr:uid="{924C7A2F-BA28-44CE-95DE-CCFBDDA18798}"/>
    <cellStyle name="Comma 2 2 2 4 2 2 2 4 3 2 2" xfId="46990" xr:uid="{84986F75-B89C-404B-81AA-3FE2798BF979}"/>
    <cellStyle name="Comma 2 2 2 4 2 2 2 4 3 3" xfId="34858" xr:uid="{154DDF32-6132-4479-83C3-4BB9CDE95042}"/>
    <cellStyle name="Comma 2 2 2 4 2 2 2 4 4" xfId="14638" xr:uid="{54DF7CB9-1111-4834-BDAC-13F723321029}"/>
    <cellStyle name="Comma 2 2 2 4 2 2 2 4 4 2" xfId="38902" xr:uid="{9FFAE56A-8FC5-44BA-AAB5-E0F612D53762}"/>
    <cellStyle name="Comma 2 2 2 4 2 2 2 4 5" xfId="26770" xr:uid="{464ED8D3-3B92-4DB7-A97A-81EFE7F78B41}"/>
    <cellStyle name="Comma 2 2 2 4 2 2 2 5" xfId="4528" xr:uid="{BABB1DE1-1358-4701-A280-9E39BD7D6986}"/>
    <cellStyle name="Comma 2 2 2 4 2 2 2 5 2" xfId="16660" xr:uid="{D6E7792F-F4FA-4C94-A1C0-BBF6E0D057BF}"/>
    <cellStyle name="Comma 2 2 2 4 2 2 2 5 2 2" xfId="40924" xr:uid="{AA97F2C9-682F-4A26-B30A-6772087CBB64}"/>
    <cellStyle name="Comma 2 2 2 4 2 2 2 5 3" xfId="28792" xr:uid="{673EBA76-11E8-491E-9A35-E98B1193B514}"/>
    <cellStyle name="Comma 2 2 2 4 2 2 2 6" xfId="8572" xr:uid="{FCC91D16-FEFF-4B32-B792-7AFA7479D926}"/>
    <cellStyle name="Comma 2 2 2 4 2 2 2 6 2" xfId="20704" xr:uid="{2770B779-CB31-47D1-A83E-82CE9E88D1E7}"/>
    <cellStyle name="Comma 2 2 2 4 2 2 2 6 2 2" xfId="44968" xr:uid="{07B3B1B3-97CC-4AB6-ACC9-1F698AC0118E}"/>
    <cellStyle name="Comma 2 2 2 4 2 2 2 6 3" xfId="32836" xr:uid="{AD9E096B-8075-458E-B2BE-622F05AF81EC}"/>
    <cellStyle name="Comma 2 2 2 4 2 2 2 7" xfId="12616" xr:uid="{6403DDD6-0E16-479C-882F-12F44130F11D}"/>
    <cellStyle name="Comma 2 2 2 4 2 2 2 7 2" xfId="36880" xr:uid="{D7573F21-ABDA-4412-904B-7A608190A5FB}"/>
    <cellStyle name="Comma 2 2 2 4 2 2 2 8" xfId="24748" xr:uid="{9BE63138-0A83-4F8C-BBEB-45A352D1C5E4}"/>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2 2 2" xfId="44209" xr:uid="{FFF2098A-081F-473E-8D67-F38EA5D8B8D7}"/>
    <cellStyle name="Comma 2 2 2 4 2 2 3 2 2 2 3" xfId="32077" xr:uid="{D8B39C97-BF09-450A-8304-F695B1F0C451}"/>
    <cellStyle name="Comma 2 2 2 4 2 2 3 2 2 3" xfId="11857" xr:uid="{CB1C27B7-DFC1-48FB-85B8-40136B0D51FC}"/>
    <cellStyle name="Comma 2 2 2 4 2 2 3 2 2 3 2" xfId="23989" xr:uid="{603C53BB-9514-4A96-8F26-633B321D5E44}"/>
    <cellStyle name="Comma 2 2 2 4 2 2 3 2 2 3 2 2" xfId="48253" xr:uid="{BAB37EDE-2643-4488-8487-A2BF7A03B8C5}"/>
    <cellStyle name="Comma 2 2 2 4 2 2 3 2 2 3 3" xfId="36121" xr:uid="{6B691BF4-D05E-45BD-854E-992FEEAFAE1E}"/>
    <cellStyle name="Comma 2 2 2 4 2 2 3 2 2 4" xfId="15901" xr:uid="{34ADCB38-05DA-446A-8D69-02CC419FB7AE}"/>
    <cellStyle name="Comma 2 2 2 4 2 2 3 2 2 4 2" xfId="40165" xr:uid="{0DBA256C-3F19-4F74-94B7-EDC0F6E61AEF}"/>
    <cellStyle name="Comma 2 2 2 4 2 2 3 2 2 5" xfId="28033" xr:uid="{E80D8643-7FCD-4304-B80B-854D73FDB038}"/>
    <cellStyle name="Comma 2 2 2 4 2 2 3 2 3" xfId="5791" xr:uid="{4DCE0402-444A-4564-B6D7-3FDA7DAFD461}"/>
    <cellStyle name="Comma 2 2 2 4 2 2 3 2 3 2" xfId="17923" xr:uid="{5F47A9B2-40A2-419A-8C36-7B01CEB69E93}"/>
    <cellStyle name="Comma 2 2 2 4 2 2 3 2 3 2 2" xfId="42187" xr:uid="{7EBC6241-E8A2-4402-B661-1EC1F5748003}"/>
    <cellStyle name="Comma 2 2 2 4 2 2 3 2 3 3" xfId="30055" xr:uid="{9527B547-8F0F-4230-AEC5-B7BBC31C05EE}"/>
    <cellStyle name="Comma 2 2 2 4 2 2 3 2 4" xfId="9835" xr:uid="{1762DD9D-36EB-478E-902D-F2A190B3C3CB}"/>
    <cellStyle name="Comma 2 2 2 4 2 2 3 2 4 2" xfId="21967" xr:uid="{8B08235E-735D-4391-8E2B-61FB702EEAD9}"/>
    <cellStyle name="Comma 2 2 2 4 2 2 3 2 4 2 2" xfId="46231" xr:uid="{B7373C29-9740-447B-A96C-F70B9B9F097D}"/>
    <cellStyle name="Comma 2 2 2 4 2 2 3 2 4 3" xfId="34099" xr:uid="{D3B53F76-6123-4CB7-B72C-089CF7FEDB7D}"/>
    <cellStyle name="Comma 2 2 2 4 2 2 3 2 5" xfId="13879" xr:uid="{B246FFF1-FD94-4DAB-B1B0-8DF42C308A83}"/>
    <cellStyle name="Comma 2 2 2 4 2 2 3 2 5 2" xfId="38143" xr:uid="{9D1613F4-84AA-45A6-B811-E76CE8226C57}"/>
    <cellStyle name="Comma 2 2 2 4 2 2 3 2 6" xfId="26011" xr:uid="{FD4CFC25-4C50-4385-A4C7-11C55786E0A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2 2 2" xfId="43198" xr:uid="{0B60C6AB-2EEB-4101-9E91-FBB69FB7A022}"/>
    <cellStyle name="Comma 2 2 2 4 2 2 3 3 2 3" xfId="31066" xr:uid="{FCB14D75-A99B-4D46-8222-B6DC1627A960}"/>
    <cellStyle name="Comma 2 2 2 4 2 2 3 3 3" xfId="10846" xr:uid="{E5EED5AE-59FF-4B89-A42E-A35E0B94631F}"/>
    <cellStyle name="Comma 2 2 2 4 2 2 3 3 3 2" xfId="22978" xr:uid="{A449171A-ACB2-4EC0-8077-E0BC10F515A2}"/>
    <cellStyle name="Comma 2 2 2 4 2 2 3 3 3 2 2" xfId="47242" xr:uid="{BE68ED8E-C37D-4635-B2CB-67321F0C302C}"/>
    <cellStyle name="Comma 2 2 2 4 2 2 3 3 3 3" xfId="35110" xr:uid="{B4EFEAF2-0E37-49E7-87BA-3EFB163D089E}"/>
    <cellStyle name="Comma 2 2 2 4 2 2 3 3 4" xfId="14890" xr:uid="{81EE2DBA-107A-4B13-ABC2-0DAD5C6007A4}"/>
    <cellStyle name="Comma 2 2 2 4 2 2 3 3 4 2" xfId="39154" xr:uid="{95EF9284-A230-4428-8806-BBE06785060C}"/>
    <cellStyle name="Comma 2 2 2 4 2 2 3 3 5" xfId="27022" xr:uid="{26B09538-1276-4A51-A255-C4190FF14EF6}"/>
    <cellStyle name="Comma 2 2 2 4 2 2 3 4" xfId="4780" xr:uid="{9B6D3558-2582-4573-8B60-706DC923BA05}"/>
    <cellStyle name="Comma 2 2 2 4 2 2 3 4 2" xfId="16912" xr:uid="{6E640A5C-94DD-456C-B3E2-8EA7CF31FBD1}"/>
    <cellStyle name="Comma 2 2 2 4 2 2 3 4 2 2" xfId="41176" xr:uid="{DA9C27D6-2D2C-455F-AE6A-7037E83FEEA7}"/>
    <cellStyle name="Comma 2 2 2 4 2 2 3 4 3" xfId="29044" xr:uid="{73D170BB-2AA1-4E76-9825-611F31D07DCE}"/>
    <cellStyle name="Comma 2 2 2 4 2 2 3 5" xfId="8824" xr:uid="{013EBCB2-EC07-4C97-BAA7-563954D0999A}"/>
    <cellStyle name="Comma 2 2 2 4 2 2 3 5 2" xfId="20956" xr:uid="{F57D717B-98DC-4FF9-B774-01AA9C731E01}"/>
    <cellStyle name="Comma 2 2 2 4 2 2 3 5 2 2" xfId="45220" xr:uid="{DE91C2A2-834F-4FF4-95AE-2E8B541395F9}"/>
    <cellStyle name="Comma 2 2 2 4 2 2 3 5 3" xfId="33088" xr:uid="{06619EDA-8A36-4E3D-890A-698F5D2104F9}"/>
    <cellStyle name="Comma 2 2 2 4 2 2 3 6" xfId="12868" xr:uid="{93E5FF59-3396-4140-AA09-69E7A9491A75}"/>
    <cellStyle name="Comma 2 2 2 4 2 2 3 6 2" xfId="37132" xr:uid="{8678B4B1-CA56-4889-8DCE-B002FC7D00E1}"/>
    <cellStyle name="Comma 2 2 2 4 2 2 3 7" xfId="25000" xr:uid="{5FE2245D-2CCF-42B1-9F54-5221909C65D9}"/>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2 2 2" xfId="43704" xr:uid="{D8DEC39C-0715-4502-8660-E2B823BF51A9}"/>
    <cellStyle name="Comma 2 2 2 4 2 2 4 2 2 3" xfId="31572" xr:uid="{58D19924-8BCA-4423-BCE8-F7C897EAC097}"/>
    <cellStyle name="Comma 2 2 2 4 2 2 4 2 3" xfId="11352" xr:uid="{5ED3CBC3-D944-40DB-84C5-41810E70EBC2}"/>
    <cellStyle name="Comma 2 2 2 4 2 2 4 2 3 2" xfId="23484" xr:uid="{6ABFE20F-3625-423B-8D55-A627C9D775E6}"/>
    <cellStyle name="Comma 2 2 2 4 2 2 4 2 3 2 2" xfId="47748" xr:uid="{62361E5D-1774-4085-9A30-F579484926F9}"/>
    <cellStyle name="Comma 2 2 2 4 2 2 4 2 3 3" xfId="35616" xr:uid="{5D8299B6-FEC6-4F7C-BCD5-EDED42A19CA0}"/>
    <cellStyle name="Comma 2 2 2 4 2 2 4 2 4" xfId="15396" xr:uid="{A75F21CA-AAEA-481B-B207-8515747DBB09}"/>
    <cellStyle name="Comma 2 2 2 4 2 2 4 2 4 2" xfId="39660" xr:uid="{A1EB268E-10F3-4B7C-B773-9FA62A35B112}"/>
    <cellStyle name="Comma 2 2 2 4 2 2 4 2 5" xfId="27528" xr:uid="{7DCCE631-C442-4AAE-A2CC-30F7F64D02CF}"/>
    <cellStyle name="Comma 2 2 2 4 2 2 4 3" xfId="5286" xr:uid="{7E04FEDB-FA47-4C56-89E6-518FD5916E10}"/>
    <cellStyle name="Comma 2 2 2 4 2 2 4 3 2" xfId="17418" xr:uid="{565FD8B4-3481-4730-9657-9FE7DC5608F0}"/>
    <cellStyle name="Comma 2 2 2 4 2 2 4 3 2 2" xfId="41682" xr:uid="{3E2825CA-84E6-4A0B-8C4F-BE5092532BE9}"/>
    <cellStyle name="Comma 2 2 2 4 2 2 4 3 3" xfId="29550" xr:uid="{40FABE4E-D093-4F0C-A68E-C26B20774F35}"/>
    <cellStyle name="Comma 2 2 2 4 2 2 4 4" xfId="9330" xr:uid="{C687757D-9900-4AF9-9A7D-C1F35C7B2271}"/>
    <cellStyle name="Comma 2 2 2 4 2 2 4 4 2" xfId="21462" xr:uid="{88E03393-E6CB-406E-A6CB-6841F2DB794A}"/>
    <cellStyle name="Comma 2 2 2 4 2 2 4 4 2 2" xfId="45726" xr:uid="{FB216590-8E78-4A09-9F96-B7CB49EC5367}"/>
    <cellStyle name="Comma 2 2 2 4 2 2 4 4 3" xfId="33594" xr:uid="{8CAD95DB-7641-4A0D-B20E-57345EC2FA70}"/>
    <cellStyle name="Comma 2 2 2 4 2 2 4 5" xfId="13374" xr:uid="{1AB5531F-C45D-4C64-96E0-AC94E44259F2}"/>
    <cellStyle name="Comma 2 2 2 4 2 2 4 5 2" xfId="37638" xr:uid="{AEE15D74-51A8-41A3-A5F7-A921642DE581}"/>
    <cellStyle name="Comma 2 2 2 4 2 2 4 6" xfId="25506" xr:uid="{1326F6AD-8E50-4C8A-952B-C4980E0705D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2 2 2" xfId="42693" xr:uid="{623A0E87-FA72-41C5-866B-A8842C6E45D9}"/>
    <cellStyle name="Comma 2 2 2 4 2 2 5 2 3" xfId="30561" xr:uid="{237F0CFE-E089-401A-85CD-681F1642D879}"/>
    <cellStyle name="Comma 2 2 2 4 2 2 5 3" xfId="10341" xr:uid="{876C0CEF-8B6F-4C95-9DCD-A474BA526ACF}"/>
    <cellStyle name="Comma 2 2 2 4 2 2 5 3 2" xfId="22473" xr:uid="{351A050E-CED8-40AF-97F8-91B1D1792FE0}"/>
    <cellStyle name="Comma 2 2 2 4 2 2 5 3 2 2" xfId="46737" xr:uid="{64AB526B-0B58-41DA-984A-338720DB2030}"/>
    <cellStyle name="Comma 2 2 2 4 2 2 5 3 3" xfId="34605" xr:uid="{1A00BC6F-9D94-496E-8882-3AE50C5A3214}"/>
    <cellStyle name="Comma 2 2 2 4 2 2 5 4" xfId="14385" xr:uid="{6881B5D4-6B8C-4B66-BA3B-ED951F760F77}"/>
    <cellStyle name="Comma 2 2 2 4 2 2 5 4 2" xfId="38649" xr:uid="{A2C28B42-6AA2-47D2-AB71-6482DFAF15CA}"/>
    <cellStyle name="Comma 2 2 2 4 2 2 5 5" xfId="26517" xr:uid="{FA5BA591-1012-4D1B-9915-26AE1EE069FA}"/>
    <cellStyle name="Comma 2 2 2 4 2 2 6" xfId="4275" xr:uid="{A521CEAB-E49F-4158-8889-086343B2FEEF}"/>
    <cellStyle name="Comma 2 2 2 4 2 2 6 2" xfId="16407" xr:uid="{65A923BA-C964-43A4-A230-20C0B82DA863}"/>
    <cellStyle name="Comma 2 2 2 4 2 2 6 2 2" xfId="40671" xr:uid="{A2B53306-3B0C-42CD-957D-4131062C7901}"/>
    <cellStyle name="Comma 2 2 2 4 2 2 6 3" xfId="28539" xr:uid="{F555E394-05E4-4954-B2F5-FB2EF6B139CE}"/>
    <cellStyle name="Comma 2 2 2 4 2 2 7" xfId="8319" xr:uid="{AD8D81CF-10A3-48CE-B8B6-957D7D4C722C}"/>
    <cellStyle name="Comma 2 2 2 4 2 2 7 2" xfId="20451" xr:uid="{C0E71480-FB8E-44F1-A7D1-508F7DD95F78}"/>
    <cellStyle name="Comma 2 2 2 4 2 2 7 2 2" xfId="44715" xr:uid="{1B2B06CA-CF03-49F2-BDD2-676AAD084E96}"/>
    <cellStyle name="Comma 2 2 2 4 2 2 7 3" xfId="32583" xr:uid="{D22DD4BD-B555-45DD-8F51-B29E3E6A6187}"/>
    <cellStyle name="Comma 2 2 2 4 2 2 8" xfId="12363" xr:uid="{DFD20090-4EA7-4DE6-9C75-CB890FC67F58}"/>
    <cellStyle name="Comma 2 2 2 4 2 2 8 2" xfId="36627" xr:uid="{4D2D3722-8E2C-4ED4-AB62-CB8DA34107B5}"/>
    <cellStyle name="Comma 2 2 2 4 2 2 9" xfId="24495" xr:uid="{9B445AD3-2AEC-4BAB-A761-676EBC896F01}"/>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2 2 2" xfId="44336" xr:uid="{6E5A36AC-82F0-400A-94DA-892F573B80AD}"/>
    <cellStyle name="Comma 2 2 2 4 2 3 2 2 2 2 3" xfId="32204" xr:uid="{6FA62D88-3EF7-4660-9E56-BEA15F2BBF9C}"/>
    <cellStyle name="Comma 2 2 2 4 2 3 2 2 2 3" xfId="11984" xr:uid="{096FDF4B-CD5A-4051-AE94-397AD0265C6B}"/>
    <cellStyle name="Comma 2 2 2 4 2 3 2 2 2 3 2" xfId="24116" xr:uid="{B6800246-EF9C-4CEE-85AD-403B02779494}"/>
    <cellStyle name="Comma 2 2 2 4 2 3 2 2 2 3 2 2" xfId="48380" xr:uid="{7E8205A2-75E6-4933-8721-18043ECB370E}"/>
    <cellStyle name="Comma 2 2 2 4 2 3 2 2 2 3 3" xfId="36248" xr:uid="{FBCBD324-2AC8-482D-B1F5-4DEF18388F7A}"/>
    <cellStyle name="Comma 2 2 2 4 2 3 2 2 2 4" xfId="16028" xr:uid="{924BEEDF-026D-4817-9A34-FAED60A34B33}"/>
    <cellStyle name="Comma 2 2 2 4 2 3 2 2 2 4 2" xfId="40292" xr:uid="{7D61740B-670A-4DA7-8036-F5665CD4E968}"/>
    <cellStyle name="Comma 2 2 2 4 2 3 2 2 2 5" xfId="28160" xr:uid="{B96FC4B7-354F-44BB-A8C9-D59D092F60AD}"/>
    <cellStyle name="Comma 2 2 2 4 2 3 2 2 3" xfId="5918" xr:uid="{CF9F3503-2A7D-486C-BD18-06059F46410A}"/>
    <cellStyle name="Comma 2 2 2 4 2 3 2 2 3 2" xfId="18050" xr:uid="{D235DB36-B7E7-4715-885A-F16B71015759}"/>
    <cellStyle name="Comma 2 2 2 4 2 3 2 2 3 2 2" xfId="42314" xr:uid="{483B742F-3B20-4F36-A99E-C8555A33D129}"/>
    <cellStyle name="Comma 2 2 2 4 2 3 2 2 3 3" xfId="30182" xr:uid="{6E11DE07-7FE4-4D0E-A637-A9E810675581}"/>
    <cellStyle name="Comma 2 2 2 4 2 3 2 2 4" xfId="9962" xr:uid="{98A8CEF6-2B0A-4C6A-AA32-0FE0191C36F9}"/>
    <cellStyle name="Comma 2 2 2 4 2 3 2 2 4 2" xfId="22094" xr:uid="{B62DC5EC-D5F1-45B7-8A84-BB908A54F67C}"/>
    <cellStyle name="Comma 2 2 2 4 2 3 2 2 4 2 2" xfId="46358" xr:uid="{4571C278-3CB2-491A-8DAB-EF642A66ACF4}"/>
    <cellStyle name="Comma 2 2 2 4 2 3 2 2 4 3" xfId="34226" xr:uid="{23FADE8B-085D-47EE-8C0D-59D472BF459D}"/>
    <cellStyle name="Comma 2 2 2 4 2 3 2 2 5" xfId="14006" xr:uid="{875360B6-657B-487C-9F3D-281ADC0B91E8}"/>
    <cellStyle name="Comma 2 2 2 4 2 3 2 2 5 2" xfId="38270" xr:uid="{7AFF8D85-1D02-48B3-85C2-81E1DF326BB3}"/>
    <cellStyle name="Comma 2 2 2 4 2 3 2 2 6" xfId="26138" xr:uid="{807BFF3D-3483-48A0-A75A-AC98874EC1C5}"/>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2 2 2" xfId="43325" xr:uid="{4B86717C-1340-4D6A-8026-4583679CE80D}"/>
    <cellStyle name="Comma 2 2 2 4 2 3 2 3 2 3" xfId="31193" xr:uid="{8EFD78B5-8355-443D-87CA-DB6C9BC8A8AD}"/>
    <cellStyle name="Comma 2 2 2 4 2 3 2 3 3" xfId="10973" xr:uid="{29DE9315-AD12-4E31-8C9D-A327DA9C79A7}"/>
    <cellStyle name="Comma 2 2 2 4 2 3 2 3 3 2" xfId="23105" xr:uid="{7F8A9AB1-4296-41EA-AE4B-A5A9B89DD227}"/>
    <cellStyle name="Comma 2 2 2 4 2 3 2 3 3 2 2" xfId="47369" xr:uid="{D1D7769F-5820-4BEC-AB7E-A91C06FB04A8}"/>
    <cellStyle name="Comma 2 2 2 4 2 3 2 3 3 3" xfId="35237" xr:uid="{FC70B4EB-2DF6-4D94-829D-485CD5BDEDE4}"/>
    <cellStyle name="Comma 2 2 2 4 2 3 2 3 4" xfId="15017" xr:uid="{0D4B66F1-641E-408A-9BDD-B5BE08CA642A}"/>
    <cellStyle name="Comma 2 2 2 4 2 3 2 3 4 2" xfId="39281" xr:uid="{C542FA02-6064-4064-92F1-7C48E471C9C3}"/>
    <cellStyle name="Comma 2 2 2 4 2 3 2 3 5" xfId="27149" xr:uid="{410A3640-111C-4E8F-8FD5-61F480349242}"/>
    <cellStyle name="Comma 2 2 2 4 2 3 2 4" xfId="4907" xr:uid="{03C7A751-74B2-40FE-AF97-466D7FF5DC6D}"/>
    <cellStyle name="Comma 2 2 2 4 2 3 2 4 2" xfId="17039" xr:uid="{7455B4B8-227F-4091-A1E3-69F509DC11B8}"/>
    <cellStyle name="Comma 2 2 2 4 2 3 2 4 2 2" xfId="41303" xr:uid="{A03CF9AE-53AC-4200-BB70-4D20FA33D6A7}"/>
    <cellStyle name="Comma 2 2 2 4 2 3 2 4 3" xfId="29171" xr:uid="{3811EE9C-C2D1-4D38-9B2E-A0170C2D34F7}"/>
    <cellStyle name="Comma 2 2 2 4 2 3 2 5" xfId="8951" xr:uid="{132D759A-A380-4C3C-9A5E-B71B640233C4}"/>
    <cellStyle name="Comma 2 2 2 4 2 3 2 5 2" xfId="21083" xr:uid="{1D1E583A-9DFD-4FD9-B42F-3C4AB2267AD1}"/>
    <cellStyle name="Comma 2 2 2 4 2 3 2 5 2 2" xfId="45347" xr:uid="{70C8EFE4-F9DA-4920-9AF3-59D4D82ED871}"/>
    <cellStyle name="Comma 2 2 2 4 2 3 2 5 3" xfId="33215" xr:uid="{AA3CACC8-CB0F-417A-994F-710388AB8AB7}"/>
    <cellStyle name="Comma 2 2 2 4 2 3 2 6" xfId="12995" xr:uid="{ED0F778C-086C-45D2-8345-38BABF7D0F0E}"/>
    <cellStyle name="Comma 2 2 2 4 2 3 2 6 2" xfId="37259" xr:uid="{FDE9EBF6-30CF-4D0C-B7F5-7E01FE03FA71}"/>
    <cellStyle name="Comma 2 2 2 4 2 3 2 7" xfId="25127" xr:uid="{85E3AF3D-22F4-4BC1-898A-0F2B0E3C047C}"/>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2 2 2" xfId="43831" xr:uid="{B140528F-D2F6-47E9-A129-3C53F594BE56}"/>
    <cellStyle name="Comma 2 2 2 4 2 3 3 2 2 3" xfId="31699" xr:uid="{3F56F47E-67D1-4C40-B5C4-FCA3F25D845B}"/>
    <cellStyle name="Comma 2 2 2 4 2 3 3 2 3" xfId="11479" xr:uid="{CD949858-DA56-47AD-AAB0-D737002FE1B3}"/>
    <cellStyle name="Comma 2 2 2 4 2 3 3 2 3 2" xfId="23611" xr:uid="{AD65F14E-A2E9-4965-8391-1113C5D89FEF}"/>
    <cellStyle name="Comma 2 2 2 4 2 3 3 2 3 2 2" xfId="47875" xr:uid="{C785A8DD-0485-4E8A-9D06-1C03B9D9B810}"/>
    <cellStyle name="Comma 2 2 2 4 2 3 3 2 3 3" xfId="35743" xr:uid="{34C9880A-FB29-43B1-98A2-FEC273AD2B8F}"/>
    <cellStyle name="Comma 2 2 2 4 2 3 3 2 4" xfId="15523" xr:uid="{D6296A11-C7F0-402B-BE4F-D6E46144BA45}"/>
    <cellStyle name="Comma 2 2 2 4 2 3 3 2 4 2" xfId="39787" xr:uid="{3B0B3BBC-EFAB-4D51-AEB0-A2C5E2A5678A}"/>
    <cellStyle name="Comma 2 2 2 4 2 3 3 2 5" xfId="27655" xr:uid="{752AF7B3-9DEB-479F-99B3-CC2ED9708207}"/>
    <cellStyle name="Comma 2 2 2 4 2 3 3 3" xfId="5413" xr:uid="{2E94E95A-A42F-448E-8768-8715CECFCCAC}"/>
    <cellStyle name="Comma 2 2 2 4 2 3 3 3 2" xfId="17545" xr:uid="{92E07331-9397-4F2B-8A40-D501F872325B}"/>
    <cellStyle name="Comma 2 2 2 4 2 3 3 3 2 2" xfId="41809" xr:uid="{F2C333E8-5ACC-4B52-A275-17AE2BAF6B54}"/>
    <cellStyle name="Comma 2 2 2 4 2 3 3 3 3" xfId="29677" xr:uid="{A69743A4-6CB0-47D2-A0C8-8EB3E3AE66E9}"/>
    <cellStyle name="Comma 2 2 2 4 2 3 3 4" xfId="9457" xr:uid="{A07E7740-214F-4A2C-BB73-80340244DD20}"/>
    <cellStyle name="Comma 2 2 2 4 2 3 3 4 2" xfId="21589" xr:uid="{D0467BAA-D7F6-4173-85CF-9F0D20B6D732}"/>
    <cellStyle name="Comma 2 2 2 4 2 3 3 4 2 2" xfId="45853" xr:uid="{82BED2B2-03B6-4851-8AC8-5BF6C262613A}"/>
    <cellStyle name="Comma 2 2 2 4 2 3 3 4 3" xfId="33721" xr:uid="{37E0FE4A-3E73-4264-A51D-C61D169C9619}"/>
    <cellStyle name="Comma 2 2 2 4 2 3 3 5" xfId="13501" xr:uid="{DD56717D-DDC0-4655-A2BF-E6A28FA68C7A}"/>
    <cellStyle name="Comma 2 2 2 4 2 3 3 5 2" xfId="37765" xr:uid="{8E5FDF3C-4026-40C5-BD19-3E25757EF28D}"/>
    <cellStyle name="Comma 2 2 2 4 2 3 3 6" xfId="25633" xr:uid="{54FD3DD8-E945-4C45-8F34-43056F2B9B5E}"/>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2 2 2" xfId="42820" xr:uid="{B030844B-22F2-4703-B3A1-DD07DA515744}"/>
    <cellStyle name="Comma 2 2 2 4 2 3 4 2 3" xfId="30688" xr:uid="{119E9BE8-1BB8-4AD0-9858-3C951676CE7F}"/>
    <cellStyle name="Comma 2 2 2 4 2 3 4 3" xfId="10468" xr:uid="{D702C7C7-F450-4AD1-80BB-C1CFABDAACB0}"/>
    <cellStyle name="Comma 2 2 2 4 2 3 4 3 2" xfId="22600" xr:uid="{39485E0C-1172-4C60-BA38-951DAC083CEC}"/>
    <cellStyle name="Comma 2 2 2 4 2 3 4 3 2 2" xfId="46864" xr:uid="{BF173199-681E-490A-AF0D-4BE810641BBB}"/>
    <cellStyle name="Comma 2 2 2 4 2 3 4 3 3" xfId="34732" xr:uid="{8C7B1EB9-82A4-40A1-826C-AA87F2F26581}"/>
    <cellStyle name="Comma 2 2 2 4 2 3 4 4" xfId="14512" xr:uid="{A3557DD0-EA78-4B6E-919C-4B28E54D70C7}"/>
    <cellStyle name="Comma 2 2 2 4 2 3 4 4 2" xfId="38776" xr:uid="{88B0184A-6DD1-45F4-AF3F-17DE0E61FB3E}"/>
    <cellStyle name="Comma 2 2 2 4 2 3 4 5" xfId="26644" xr:uid="{233639EA-A885-46D9-BE20-C14AF66E06E0}"/>
    <cellStyle name="Comma 2 2 2 4 2 3 5" xfId="4402" xr:uid="{EB69AA60-884A-42CA-BB24-8698E7D7B467}"/>
    <cellStyle name="Comma 2 2 2 4 2 3 5 2" xfId="16534" xr:uid="{59A4237E-F4C3-4078-9771-C550563AA2D4}"/>
    <cellStyle name="Comma 2 2 2 4 2 3 5 2 2" xfId="40798" xr:uid="{11D9F275-C6E7-49B1-9BB5-166B6D8A6FB3}"/>
    <cellStyle name="Comma 2 2 2 4 2 3 5 3" xfId="28666" xr:uid="{404A91AD-9805-4D72-B235-5D73B5B4503F}"/>
    <cellStyle name="Comma 2 2 2 4 2 3 6" xfId="8446" xr:uid="{B28C8780-2DC9-41FF-AC65-A5FA81A02250}"/>
    <cellStyle name="Comma 2 2 2 4 2 3 6 2" xfId="20578" xr:uid="{FC3A98AB-EB47-4F6A-9958-3BA86930675C}"/>
    <cellStyle name="Comma 2 2 2 4 2 3 6 2 2" xfId="44842" xr:uid="{254B17D9-916E-4728-9BB8-A8726E78B297}"/>
    <cellStyle name="Comma 2 2 2 4 2 3 6 3" xfId="32710" xr:uid="{86AB441D-A86E-41B4-AB43-EB6B27870B86}"/>
    <cellStyle name="Comma 2 2 2 4 2 3 7" xfId="12490" xr:uid="{321312F4-8D6A-46DF-A400-25CCA279D6B8}"/>
    <cellStyle name="Comma 2 2 2 4 2 3 7 2" xfId="36754" xr:uid="{68219E14-5D77-4AED-B241-716C7D56DB47}"/>
    <cellStyle name="Comma 2 2 2 4 2 3 8" xfId="24622" xr:uid="{939359CC-D966-4C3D-8EA9-3A0BA00BC931}"/>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2 2 2" xfId="44083" xr:uid="{5096E2FF-E0B5-4E3D-812A-8FEA677993B7}"/>
    <cellStyle name="Comma 2 2 2 4 2 4 2 2 2 3" xfId="31951" xr:uid="{DB99FBFA-E8F2-4FB2-8B93-18F2301BEA7D}"/>
    <cellStyle name="Comma 2 2 2 4 2 4 2 2 3" xfId="11731" xr:uid="{7ABB5B4E-5E56-458F-B34F-EE69F48A5616}"/>
    <cellStyle name="Comma 2 2 2 4 2 4 2 2 3 2" xfId="23863" xr:uid="{A66589F7-AE3C-4085-B809-64BCA9803FAE}"/>
    <cellStyle name="Comma 2 2 2 4 2 4 2 2 3 2 2" xfId="48127" xr:uid="{67871FD5-A78E-41EE-B4F8-47CBD88A9C7F}"/>
    <cellStyle name="Comma 2 2 2 4 2 4 2 2 3 3" xfId="35995" xr:uid="{ECA6D9BE-867E-467D-A660-3F88E88EC687}"/>
    <cellStyle name="Comma 2 2 2 4 2 4 2 2 4" xfId="15775" xr:uid="{92BECE7A-1B13-45ED-9DC7-A7631367BC10}"/>
    <cellStyle name="Comma 2 2 2 4 2 4 2 2 4 2" xfId="40039" xr:uid="{4F2B3B72-F25B-40D7-B532-9D8D2F1225B6}"/>
    <cellStyle name="Comma 2 2 2 4 2 4 2 2 5" xfId="27907" xr:uid="{0393DCEA-4BB5-41D5-B047-6156112C0976}"/>
    <cellStyle name="Comma 2 2 2 4 2 4 2 3" xfId="5665" xr:uid="{2FDD8427-BB67-4126-9014-9A14BA86E94D}"/>
    <cellStyle name="Comma 2 2 2 4 2 4 2 3 2" xfId="17797" xr:uid="{B39626E9-CE37-48A6-9024-E54E18A41EAA}"/>
    <cellStyle name="Comma 2 2 2 4 2 4 2 3 2 2" xfId="42061" xr:uid="{65C65FD1-E85B-48C7-B385-C71A69A7F1B4}"/>
    <cellStyle name="Comma 2 2 2 4 2 4 2 3 3" xfId="29929" xr:uid="{C1237043-5A8F-464F-853F-FB68433E41C8}"/>
    <cellStyle name="Comma 2 2 2 4 2 4 2 4" xfId="9709" xr:uid="{F3E147AE-5980-4BFE-8B64-5C888D992BC9}"/>
    <cellStyle name="Comma 2 2 2 4 2 4 2 4 2" xfId="21841" xr:uid="{C634344E-EFF0-4487-8686-8216953D9F58}"/>
    <cellStyle name="Comma 2 2 2 4 2 4 2 4 2 2" xfId="46105" xr:uid="{490BE484-06BA-4BA1-9B5E-B015C62A9C81}"/>
    <cellStyle name="Comma 2 2 2 4 2 4 2 4 3" xfId="33973" xr:uid="{9B31393E-C528-4405-BA36-4C6B50D3BED9}"/>
    <cellStyle name="Comma 2 2 2 4 2 4 2 5" xfId="13753" xr:uid="{81AE65BB-E13D-4D9F-B2A4-682801ACAB22}"/>
    <cellStyle name="Comma 2 2 2 4 2 4 2 5 2" xfId="38017" xr:uid="{CD334742-AF00-434F-B9A9-79D96050473A}"/>
    <cellStyle name="Comma 2 2 2 4 2 4 2 6" xfId="25885" xr:uid="{5DE86314-0E69-43E9-A1D0-C56DA16B145C}"/>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2 2 2" xfId="43072" xr:uid="{F7870CB4-EF07-4129-9FE6-B2E81D41D557}"/>
    <cellStyle name="Comma 2 2 2 4 2 4 3 2 3" xfId="30940" xr:uid="{10341EB9-AB9A-479A-B613-947FEFD98910}"/>
    <cellStyle name="Comma 2 2 2 4 2 4 3 3" xfId="10720" xr:uid="{EB7F8198-F73B-406C-B638-10CDAE2DC93F}"/>
    <cellStyle name="Comma 2 2 2 4 2 4 3 3 2" xfId="22852" xr:uid="{8790174E-EB82-43A4-9244-69CF890FCDA9}"/>
    <cellStyle name="Comma 2 2 2 4 2 4 3 3 2 2" xfId="47116" xr:uid="{1C760216-D8C5-4640-963D-166002437983}"/>
    <cellStyle name="Comma 2 2 2 4 2 4 3 3 3" xfId="34984" xr:uid="{A1E50776-EC7D-4AA0-9357-F0A349FD7E26}"/>
    <cellStyle name="Comma 2 2 2 4 2 4 3 4" xfId="14764" xr:uid="{1B20C5E6-EA46-49AC-8BB8-FC04DBD0B2DA}"/>
    <cellStyle name="Comma 2 2 2 4 2 4 3 4 2" xfId="39028" xr:uid="{014F2001-05F1-472C-9289-F0D45F8E36DB}"/>
    <cellStyle name="Comma 2 2 2 4 2 4 3 5" xfId="26896" xr:uid="{AF65522A-4890-4792-AD66-98FDBB80E690}"/>
    <cellStyle name="Comma 2 2 2 4 2 4 4" xfId="4654" xr:uid="{36C37652-51B1-4342-83C3-B095CBF9594D}"/>
    <cellStyle name="Comma 2 2 2 4 2 4 4 2" xfId="16786" xr:uid="{08664269-8112-448C-8EBA-88549A19255A}"/>
    <cellStyle name="Comma 2 2 2 4 2 4 4 2 2" xfId="41050" xr:uid="{D47DBE21-0A5A-4C9C-909E-71E1AC553B1A}"/>
    <cellStyle name="Comma 2 2 2 4 2 4 4 3" xfId="28918" xr:uid="{B9C7EC8D-CA80-4933-A2FE-D9E64B8AD73B}"/>
    <cellStyle name="Comma 2 2 2 4 2 4 5" xfId="8698" xr:uid="{F2337A3A-855C-4AB4-9AB3-F92BD9043BEE}"/>
    <cellStyle name="Comma 2 2 2 4 2 4 5 2" xfId="20830" xr:uid="{A47C62C2-E64D-43F2-B275-6DA09F125C7E}"/>
    <cellStyle name="Comma 2 2 2 4 2 4 5 2 2" xfId="45094" xr:uid="{FAAB2EBC-F67F-4E0D-AC1E-93152226834A}"/>
    <cellStyle name="Comma 2 2 2 4 2 4 5 3" xfId="32962" xr:uid="{B064461C-FCB7-4F17-B52B-CDCB100980E9}"/>
    <cellStyle name="Comma 2 2 2 4 2 4 6" xfId="12742" xr:uid="{A6390866-C1C4-47D7-A480-F75BF7372372}"/>
    <cellStyle name="Comma 2 2 2 4 2 4 6 2" xfId="37006" xr:uid="{B53CB354-2B70-4AE9-9084-FB4511A7B22B}"/>
    <cellStyle name="Comma 2 2 2 4 2 4 7" xfId="24874" xr:uid="{A5C96472-D996-4191-9768-9F5493595CE8}"/>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2 2 2" xfId="43578" xr:uid="{AFAFEF44-611F-446E-8569-AEBD86EEB9D6}"/>
    <cellStyle name="Comma 2 2 2 4 2 5 2 2 3" xfId="31446" xr:uid="{30E812F9-F5E9-487F-8291-22D3C4C2F46E}"/>
    <cellStyle name="Comma 2 2 2 4 2 5 2 3" xfId="11226" xr:uid="{D67B232B-C78B-4D89-B2C4-A91A20BDA746}"/>
    <cellStyle name="Comma 2 2 2 4 2 5 2 3 2" xfId="23358" xr:uid="{D24B29BF-52CA-4CE6-B769-06D222CC8970}"/>
    <cellStyle name="Comma 2 2 2 4 2 5 2 3 2 2" xfId="47622" xr:uid="{9952D6B8-9925-4EEE-A669-C6EDFA69A0A8}"/>
    <cellStyle name="Comma 2 2 2 4 2 5 2 3 3" xfId="35490" xr:uid="{669A8040-A6BE-4843-9756-5992A801FE0C}"/>
    <cellStyle name="Comma 2 2 2 4 2 5 2 4" xfId="15270" xr:uid="{D95898AF-875F-4FC3-B8CF-DB8A11223CAD}"/>
    <cellStyle name="Comma 2 2 2 4 2 5 2 4 2" xfId="39534" xr:uid="{B8282865-606B-4361-859D-898329DB2DD1}"/>
    <cellStyle name="Comma 2 2 2 4 2 5 2 5" xfId="27402" xr:uid="{22371AFB-5CE3-454B-A3D8-BA0285A03134}"/>
    <cellStyle name="Comma 2 2 2 4 2 5 3" xfId="5160" xr:uid="{046F9F5D-71A5-4793-8039-8F14F0379672}"/>
    <cellStyle name="Comma 2 2 2 4 2 5 3 2" xfId="17292" xr:uid="{FA74E410-76D6-4878-AFFB-9E8C6EE49ED1}"/>
    <cellStyle name="Comma 2 2 2 4 2 5 3 2 2" xfId="41556" xr:uid="{AC72F0A5-9C28-460D-BD09-0FCB826F4ED8}"/>
    <cellStyle name="Comma 2 2 2 4 2 5 3 3" xfId="29424" xr:uid="{572CD15C-9B91-48FB-98B8-9413E3B400A4}"/>
    <cellStyle name="Comma 2 2 2 4 2 5 4" xfId="9204" xr:uid="{46826B5D-1389-4A66-9A03-1771C58A15BB}"/>
    <cellStyle name="Comma 2 2 2 4 2 5 4 2" xfId="21336" xr:uid="{94637969-EE08-4450-82F7-B8DBCC6213A8}"/>
    <cellStyle name="Comma 2 2 2 4 2 5 4 2 2" xfId="45600" xr:uid="{326C4370-097E-49CC-B4B3-ECCBC4DEEE4C}"/>
    <cellStyle name="Comma 2 2 2 4 2 5 4 3" xfId="33468" xr:uid="{5DF32CDE-7353-41BF-9EC3-9AC1DE5C1374}"/>
    <cellStyle name="Comma 2 2 2 4 2 5 5" xfId="13248" xr:uid="{BFF64E69-49C8-496E-8BD8-750F97D28A8E}"/>
    <cellStyle name="Comma 2 2 2 4 2 5 5 2" xfId="37512" xr:uid="{5E7ADE5F-8F0C-4DE9-9B56-4CC1C4744FB7}"/>
    <cellStyle name="Comma 2 2 2 4 2 5 6" xfId="25380" xr:uid="{F93E91E6-5469-473F-9088-1624247A9798}"/>
    <cellStyle name="Comma 2 2 2 4 2 6" xfId="2127" xr:uid="{02A2A9DA-A6AB-4DDE-894A-B9082CC2A6B5}"/>
    <cellStyle name="Comma 2 2 2 4 2 6 2" xfId="6171" xr:uid="{5997813C-21EE-4494-B44E-E488EC6A33F6}"/>
    <cellStyle name="Comma 2 2 2 4 2 6 2 2" xfId="18303" xr:uid="{D0DB6EDE-6FE6-4B06-B5CA-E481E8B16EE2}"/>
    <cellStyle name="Comma 2 2 2 4 2 6 2 2 2" xfId="42567" xr:uid="{3F9DB41B-0A9B-4382-9D1A-6A48D62421B2}"/>
    <cellStyle name="Comma 2 2 2 4 2 6 2 3" xfId="30435" xr:uid="{0197D030-CDC5-475B-A66C-C418F3657BEA}"/>
    <cellStyle name="Comma 2 2 2 4 2 6 3" xfId="10215" xr:uid="{6B04A6C6-33C2-4283-AC64-728C5680D7B0}"/>
    <cellStyle name="Comma 2 2 2 4 2 6 3 2" xfId="22347" xr:uid="{3AFAE9A5-A073-468A-81BA-DA9A05B594F6}"/>
    <cellStyle name="Comma 2 2 2 4 2 6 3 2 2" xfId="46611" xr:uid="{2FF87E90-3073-44BD-84BE-CBDE36DFE28E}"/>
    <cellStyle name="Comma 2 2 2 4 2 6 3 3" xfId="34479" xr:uid="{68AC7713-ECA6-400C-8C70-B38438613CDD}"/>
    <cellStyle name="Comma 2 2 2 4 2 6 4" xfId="14259" xr:uid="{0E8AE6F4-D7E4-45CB-9A10-32F640DCCE2C}"/>
    <cellStyle name="Comma 2 2 2 4 2 6 4 2" xfId="38523" xr:uid="{5CCBF710-4CDD-45F2-AE47-5E7B317B1DAD}"/>
    <cellStyle name="Comma 2 2 2 4 2 6 5" xfId="26391" xr:uid="{BF4F60DC-8118-485F-947E-90709CD3A5B2}"/>
    <cellStyle name="Comma 2 2 2 4 2 7" xfId="4149" xr:uid="{E1F82C57-92BE-4DED-BD4D-ECE2B63A4BE4}"/>
    <cellStyle name="Comma 2 2 2 4 2 7 2" xfId="16281" xr:uid="{D1108BE1-4BB4-4472-9A92-BB6988728910}"/>
    <cellStyle name="Comma 2 2 2 4 2 7 2 2" xfId="40545" xr:uid="{6760D9C9-D10B-46FA-9E4B-CCB93A1B0FC1}"/>
    <cellStyle name="Comma 2 2 2 4 2 7 3" xfId="28413" xr:uid="{79F747E9-7305-4A3F-A0EB-9C38321D4600}"/>
    <cellStyle name="Comma 2 2 2 4 2 8" xfId="8193" xr:uid="{84AAACE6-AF45-4D29-8FF2-CB4C9BDEFA77}"/>
    <cellStyle name="Comma 2 2 2 4 2 8 2" xfId="20325" xr:uid="{F8D04CA8-8BCA-48B3-AEFA-DDEA0461DCBB}"/>
    <cellStyle name="Comma 2 2 2 4 2 8 2 2" xfId="44589" xr:uid="{7ABF36C4-9129-4642-80F9-08D58D7B3CB1}"/>
    <cellStyle name="Comma 2 2 2 4 2 8 3" xfId="32457" xr:uid="{5800B806-A41C-406D-AF5B-5E9AAE677A43}"/>
    <cellStyle name="Comma 2 2 2 4 2 9" xfId="12237" xr:uid="{312577A9-EB62-4FBD-980F-16DEB927AAA9}"/>
    <cellStyle name="Comma 2 2 2 4 2 9 2" xfId="36501" xr:uid="{D2A6946A-FF1F-48C6-A301-44B135FBBA21}"/>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2 2 2" xfId="44399" xr:uid="{92E87DCF-CA63-419C-9BDA-12111B3A1003}"/>
    <cellStyle name="Comma 2 2 2 4 3 2 2 2 2 2 3" xfId="32267" xr:uid="{E043624E-214F-4363-BBC1-56E9724C2020}"/>
    <cellStyle name="Comma 2 2 2 4 3 2 2 2 2 3" xfId="12047" xr:uid="{CEA94A49-2D23-4208-B3AF-7BD1338506FC}"/>
    <cellStyle name="Comma 2 2 2 4 3 2 2 2 2 3 2" xfId="24179" xr:uid="{AABEF0EB-187C-497B-B2E8-4D9570D75EA1}"/>
    <cellStyle name="Comma 2 2 2 4 3 2 2 2 2 3 2 2" xfId="48443" xr:uid="{05EAE68A-B4A7-4EFB-8740-020D8AC9CFEE}"/>
    <cellStyle name="Comma 2 2 2 4 3 2 2 2 2 3 3" xfId="36311" xr:uid="{C2F95693-CB3B-4037-9E1D-FC1834E07874}"/>
    <cellStyle name="Comma 2 2 2 4 3 2 2 2 2 4" xfId="16091" xr:uid="{E619B20C-0475-4528-9A92-EC3977B970EE}"/>
    <cellStyle name="Comma 2 2 2 4 3 2 2 2 2 4 2" xfId="40355" xr:uid="{C1708959-6B20-4676-AFF6-3D97E5015D16}"/>
    <cellStyle name="Comma 2 2 2 4 3 2 2 2 2 5" xfId="28223" xr:uid="{BF9730E4-6934-4E34-805A-23518665E870}"/>
    <cellStyle name="Comma 2 2 2 4 3 2 2 2 3" xfId="5981" xr:uid="{86415DE5-A01D-4BC1-A41F-26B21C9BFA4E}"/>
    <cellStyle name="Comma 2 2 2 4 3 2 2 2 3 2" xfId="18113" xr:uid="{84376F37-9079-4DF3-9984-E012CAC50A9B}"/>
    <cellStyle name="Comma 2 2 2 4 3 2 2 2 3 2 2" xfId="42377" xr:uid="{24C69A09-008E-4783-BC22-F44EC143F937}"/>
    <cellStyle name="Comma 2 2 2 4 3 2 2 2 3 3" xfId="30245" xr:uid="{6F7B0BE3-52E4-44D1-BB78-F682BB4A01E3}"/>
    <cellStyle name="Comma 2 2 2 4 3 2 2 2 4" xfId="10025" xr:uid="{F044BB4F-7913-4334-90DF-211138531DBE}"/>
    <cellStyle name="Comma 2 2 2 4 3 2 2 2 4 2" xfId="22157" xr:uid="{44C0141A-93F5-4FCB-AA31-7F9C009B2657}"/>
    <cellStyle name="Comma 2 2 2 4 3 2 2 2 4 2 2" xfId="46421" xr:uid="{AFBDEF22-8334-4745-B227-F2D725C11471}"/>
    <cellStyle name="Comma 2 2 2 4 3 2 2 2 4 3" xfId="34289" xr:uid="{372283A3-995A-4E2C-958A-5261A4ADD6BD}"/>
    <cellStyle name="Comma 2 2 2 4 3 2 2 2 5" xfId="14069" xr:uid="{8921D6D6-1202-413F-A740-D47ABB247D2E}"/>
    <cellStyle name="Comma 2 2 2 4 3 2 2 2 5 2" xfId="38333" xr:uid="{7A3F73A1-AE81-4B7F-83EE-A0028F578CFF}"/>
    <cellStyle name="Comma 2 2 2 4 3 2 2 2 6" xfId="26201" xr:uid="{823445C0-0E69-48B2-8E1B-D44FDAEC9EC7}"/>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2 2 2" xfId="43388" xr:uid="{BEBCDB28-A608-4291-9BED-6EBF9A42F402}"/>
    <cellStyle name="Comma 2 2 2 4 3 2 2 3 2 3" xfId="31256" xr:uid="{B498909A-DAC5-476B-A0E5-4973BCE3F455}"/>
    <cellStyle name="Comma 2 2 2 4 3 2 2 3 3" xfId="11036" xr:uid="{DF304CA3-C1EE-484B-8DCB-1CEB266B6D96}"/>
    <cellStyle name="Comma 2 2 2 4 3 2 2 3 3 2" xfId="23168" xr:uid="{8220A433-CF2F-447E-A7AC-F87344E374A6}"/>
    <cellStyle name="Comma 2 2 2 4 3 2 2 3 3 2 2" xfId="47432" xr:uid="{F955BBFD-9452-465F-87CC-CFE44F9E1B23}"/>
    <cellStyle name="Comma 2 2 2 4 3 2 2 3 3 3" xfId="35300" xr:uid="{E647BE3C-D4B8-4A16-BBAC-17E937769BBA}"/>
    <cellStyle name="Comma 2 2 2 4 3 2 2 3 4" xfId="15080" xr:uid="{7BF33DAD-7B30-46BA-8125-016869BD777F}"/>
    <cellStyle name="Comma 2 2 2 4 3 2 2 3 4 2" xfId="39344" xr:uid="{1FB3D8C1-4008-4D7E-9877-F70970F04363}"/>
    <cellStyle name="Comma 2 2 2 4 3 2 2 3 5" xfId="27212" xr:uid="{CA7B8250-4E9C-4382-8993-5DB661530D36}"/>
    <cellStyle name="Comma 2 2 2 4 3 2 2 4" xfId="4970" xr:uid="{679D9D0C-AAC5-4E31-8375-D4B52EF541BF}"/>
    <cellStyle name="Comma 2 2 2 4 3 2 2 4 2" xfId="17102" xr:uid="{05356FFB-460C-49A6-9412-06D5E29B9825}"/>
    <cellStyle name="Comma 2 2 2 4 3 2 2 4 2 2" xfId="41366" xr:uid="{437CB8BF-4128-4A83-9E19-E0B897D2B151}"/>
    <cellStyle name="Comma 2 2 2 4 3 2 2 4 3" xfId="29234" xr:uid="{F09C924D-861D-4F6D-8E55-19FC2560ED79}"/>
    <cellStyle name="Comma 2 2 2 4 3 2 2 5" xfId="9014" xr:uid="{720969AA-1E8D-4F3A-91A1-50472456791B}"/>
    <cellStyle name="Comma 2 2 2 4 3 2 2 5 2" xfId="21146" xr:uid="{F0261B27-4D1B-4070-A97E-72EBA152FF06}"/>
    <cellStyle name="Comma 2 2 2 4 3 2 2 5 2 2" xfId="45410" xr:uid="{8DCEDBBC-CC23-4729-A183-E0769D2A7BD7}"/>
    <cellStyle name="Comma 2 2 2 4 3 2 2 5 3" xfId="33278" xr:uid="{1C0077C1-2441-4E00-A2F2-F77E75FB3437}"/>
    <cellStyle name="Comma 2 2 2 4 3 2 2 6" xfId="13058" xr:uid="{52918FB6-BC52-4F4E-A4FF-08F2F1057D48}"/>
    <cellStyle name="Comma 2 2 2 4 3 2 2 6 2" xfId="37322" xr:uid="{5288751A-66B1-4839-B623-2ECED7A5EBEB}"/>
    <cellStyle name="Comma 2 2 2 4 3 2 2 7" xfId="25190" xr:uid="{B0892FD9-37CA-4F62-AB98-A5FAFD85C2A4}"/>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2 2 2" xfId="43894" xr:uid="{911BD6DA-A675-489A-A5CC-F1B5D5AD020D}"/>
    <cellStyle name="Comma 2 2 2 4 3 2 3 2 2 3" xfId="31762" xr:uid="{6CEE0AF1-BA77-4886-8B75-936A690EE601}"/>
    <cellStyle name="Comma 2 2 2 4 3 2 3 2 3" xfId="11542" xr:uid="{A88B074C-D7D5-4DE9-BFC1-E39E431E0176}"/>
    <cellStyle name="Comma 2 2 2 4 3 2 3 2 3 2" xfId="23674" xr:uid="{F83433C2-6C2E-47C3-98A8-DDB15BBA38F4}"/>
    <cellStyle name="Comma 2 2 2 4 3 2 3 2 3 2 2" xfId="47938" xr:uid="{5424DF05-2EBA-4F7E-A3C0-158DC8FA1A82}"/>
    <cellStyle name="Comma 2 2 2 4 3 2 3 2 3 3" xfId="35806" xr:uid="{5711D287-2426-44D2-AAC4-66817C75CCF6}"/>
    <cellStyle name="Comma 2 2 2 4 3 2 3 2 4" xfId="15586" xr:uid="{D1AF1BB2-C45A-42A9-ABA6-BB30764DB549}"/>
    <cellStyle name="Comma 2 2 2 4 3 2 3 2 4 2" xfId="39850" xr:uid="{7E43113C-211F-4080-904E-0ED8244354DF}"/>
    <cellStyle name="Comma 2 2 2 4 3 2 3 2 5" xfId="27718" xr:uid="{3F460A87-8DEF-49D6-955C-B3C8935BA7F4}"/>
    <cellStyle name="Comma 2 2 2 4 3 2 3 3" xfId="5476" xr:uid="{1D34B387-4EC3-4B8E-8B91-59C3373335CE}"/>
    <cellStyle name="Comma 2 2 2 4 3 2 3 3 2" xfId="17608" xr:uid="{89453CDB-F0F2-4DB9-BF0E-C7B3162C5E6C}"/>
    <cellStyle name="Comma 2 2 2 4 3 2 3 3 2 2" xfId="41872" xr:uid="{B775A483-23D2-4305-B1BE-0E1345C97139}"/>
    <cellStyle name="Comma 2 2 2 4 3 2 3 3 3" xfId="29740" xr:uid="{1517872F-97D3-4A78-8F48-019AB373ECF2}"/>
    <cellStyle name="Comma 2 2 2 4 3 2 3 4" xfId="9520" xr:uid="{4425C951-DE8A-41F7-9B8A-D7888B6B7877}"/>
    <cellStyle name="Comma 2 2 2 4 3 2 3 4 2" xfId="21652" xr:uid="{0D46324B-2A38-4678-B350-921A4A17884C}"/>
    <cellStyle name="Comma 2 2 2 4 3 2 3 4 2 2" xfId="45916" xr:uid="{4E15E408-4D25-49A7-A9C8-F5E9B47EB14D}"/>
    <cellStyle name="Comma 2 2 2 4 3 2 3 4 3" xfId="33784" xr:uid="{EC42FE56-A2FE-45AA-AB16-7A0CA0F72698}"/>
    <cellStyle name="Comma 2 2 2 4 3 2 3 5" xfId="13564" xr:uid="{AC4DD457-223F-4891-A49F-A3C0598F388D}"/>
    <cellStyle name="Comma 2 2 2 4 3 2 3 5 2" xfId="37828" xr:uid="{3A6D9F79-5B7E-444E-955F-AFED5D66A7B6}"/>
    <cellStyle name="Comma 2 2 2 4 3 2 3 6" xfId="25696" xr:uid="{BB80E701-EBEE-421C-B42C-A976989D3EC9}"/>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2 2 2" xfId="42883" xr:uid="{022A2882-82E2-4569-A05B-20291BC76240}"/>
    <cellStyle name="Comma 2 2 2 4 3 2 4 2 3" xfId="30751" xr:uid="{F6792CCD-AEA8-4250-894E-2DB6BF93DB1C}"/>
    <cellStyle name="Comma 2 2 2 4 3 2 4 3" xfId="10531" xr:uid="{B20DF40C-DE09-4A17-82A9-1BFC6F79BC84}"/>
    <cellStyle name="Comma 2 2 2 4 3 2 4 3 2" xfId="22663" xr:uid="{34E2CA2B-A273-440B-BE8A-BCB3BF4283DC}"/>
    <cellStyle name="Comma 2 2 2 4 3 2 4 3 2 2" xfId="46927" xr:uid="{1C3B2AB1-93BE-4DDC-86F9-FB6B00B294ED}"/>
    <cellStyle name="Comma 2 2 2 4 3 2 4 3 3" xfId="34795" xr:uid="{1DD44E28-8101-4BC5-BF83-DB9E0C951075}"/>
    <cellStyle name="Comma 2 2 2 4 3 2 4 4" xfId="14575" xr:uid="{4A6BFE0A-54BE-44C3-9244-7321608C6F26}"/>
    <cellStyle name="Comma 2 2 2 4 3 2 4 4 2" xfId="38839" xr:uid="{2199C13A-BAC8-4418-A054-A7E333B82C99}"/>
    <cellStyle name="Comma 2 2 2 4 3 2 4 5" xfId="26707" xr:uid="{31D76A00-DE16-4DB4-B858-C0306CBC934D}"/>
    <cellStyle name="Comma 2 2 2 4 3 2 5" xfId="4465" xr:uid="{4FD38A28-6998-44F5-A6F1-03FA06ADC3F1}"/>
    <cellStyle name="Comma 2 2 2 4 3 2 5 2" xfId="16597" xr:uid="{ACED461A-6C55-49E5-B353-437B0593504C}"/>
    <cellStyle name="Comma 2 2 2 4 3 2 5 2 2" xfId="40861" xr:uid="{32155E61-2491-445B-B6EE-3137DE215A5F}"/>
    <cellStyle name="Comma 2 2 2 4 3 2 5 3" xfId="28729" xr:uid="{4F8AF880-249A-4FB5-B19F-78D410C6CF42}"/>
    <cellStyle name="Comma 2 2 2 4 3 2 6" xfId="8509" xr:uid="{30E6F167-BB91-463C-A6A0-10C89E0DDDD9}"/>
    <cellStyle name="Comma 2 2 2 4 3 2 6 2" xfId="20641" xr:uid="{2060D4D3-820F-4CCD-8B59-CD2CE6F49F2D}"/>
    <cellStyle name="Comma 2 2 2 4 3 2 6 2 2" xfId="44905" xr:uid="{715AD731-954C-42D1-9F71-14F58740ACC2}"/>
    <cellStyle name="Comma 2 2 2 4 3 2 6 3" xfId="32773" xr:uid="{3306A9D3-96B5-4534-A7D8-33E9A311DEEF}"/>
    <cellStyle name="Comma 2 2 2 4 3 2 7" xfId="12553" xr:uid="{ABE2A827-1D27-4223-B169-196458D9F230}"/>
    <cellStyle name="Comma 2 2 2 4 3 2 7 2" xfId="36817" xr:uid="{28D7A72F-2F82-49A9-8FB3-6CEC55A3193C}"/>
    <cellStyle name="Comma 2 2 2 4 3 2 8" xfId="24685" xr:uid="{9EF37D3B-BD21-402E-A317-F6E1036D1B41}"/>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2 2 2" xfId="44146" xr:uid="{013E38D1-CC19-44C6-97BA-4ECAB73BDF97}"/>
    <cellStyle name="Comma 2 2 2 4 3 3 2 2 2 3" xfId="32014" xr:uid="{63535BFC-7DEA-401A-94AD-3563F0E2E992}"/>
    <cellStyle name="Comma 2 2 2 4 3 3 2 2 3" xfId="11794" xr:uid="{3F6A1359-28EE-4F49-B846-656509E8F68D}"/>
    <cellStyle name="Comma 2 2 2 4 3 3 2 2 3 2" xfId="23926" xr:uid="{7D5DD2D9-B4F7-4C97-88D5-A89E366E5286}"/>
    <cellStyle name="Comma 2 2 2 4 3 3 2 2 3 2 2" xfId="48190" xr:uid="{26BCAF18-6934-4AC6-ABC2-FECB120C26FC}"/>
    <cellStyle name="Comma 2 2 2 4 3 3 2 2 3 3" xfId="36058" xr:uid="{D5351DF1-123A-4B28-85FB-C6B0ABA5B063}"/>
    <cellStyle name="Comma 2 2 2 4 3 3 2 2 4" xfId="15838" xr:uid="{38CC4249-E06A-4EEE-A014-457DCA33774E}"/>
    <cellStyle name="Comma 2 2 2 4 3 3 2 2 4 2" xfId="40102" xr:uid="{8C74559D-D6C6-43A1-BB7D-488DD716F0EE}"/>
    <cellStyle name="Comma 2 2 2 4 3 3 2 2 5" xfId="27970" xr:uid="{703253F8-14D7-4549-AE49-B843E1E04BDD}"/>
    <cellStyle name="Comma 2 2 2 4 3 3 2 3" xfId="5728" xr:uid="{096814D5-44AE-4CFC-8391-2BCEFDA013C5}"/>
    <cellStyle name="Comma 2 2 2 4 3 3 2 3 2" xfId="17860" xr:uid="{B5089FC7-9FA1-41C9-B9FA-9B559DE0D919}"/>
    <cellStyle name="Comma 2 2 2 4 3 3 2 3 2 2" xfId="42124" xr:uid="{DDE3C014-F73C-4504-864E-B1B418B70628}"/>
    <cellStyle name="Comma 2 2 2 4 3 3 2 3 3" xfId="29992" xr:uid="{DCF674D1-2D81-4767-8652-562CC555F5D1}"/>
    <cellStyle name="Comma 2 2 2 4 3 3 2 4" xfId="9772" xr:uid="{6A438B9C-86D0-4654-BEB8-105B062E066B}"/>
    <cellStyle name="Comma 2 2 2 4 3 3 2 4 2" xfId="21904" xr:uid="{5F01C32B-44EF-4EE4-B153-05A1E0D5C284}"/>
    <cellStyle name="Comma 2 2 2 4 3 3 2 4 2 2" xfId="46168" xr:uid="{664CA6D4-4824-4029-9F2D-420648196474}"/>
    <cellStyle name="Comma 2 2 2 4 3 3 2 4 3" xfId="34036" xr:uid="{D9F51425-1BA4-4BBE-9CCC-5BA17CF9D0D8}"/>
    <cellStyle name="Comma 2 2 2 4 3 3 2 5" xfId="13816" xr:uid="{345838FF-9E32-4DAF-ABC3-60DD6BD14419}"/>
    <cellStyle name="Comma 2 2 2 4 3 3 2 5 2" xfId="38080" xr:uid="{19493067-9EEC-4727-A52C-2265A426BFAB}"/>
    <cellStyle name="Comma 2 2 2 4 3 3 2 6" xfId="25948" xr:uid="{9158D422-C1D7-4EF5-87D7-800C5807721C}"/>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2 2 2" xfId="43135" xr:uid="{934AB2B6-9839-4ED8-803C-148E94D7A0DA}"/>
    <cellStyle name="Comma 2 2 2 4 3 3 3 2 3" xfId="31003" xr:uid="{BED05A98-7F84-4C17-BB2F-85E2EA69E908}"/>
    <cellStyle name="Comma 2 2 2 4 3 3 3 3" xfId="10783" xr:uid="{D24BBEB7-A76D-4D6D-9279-33AE2F65DD53}"/>
    <cellStyle name="Comma 2 2 2 4 3 3 3 3 2" xfId="22915" xr:uid="{31193A58-C4C5-43EC-91E1-06614AB5FBAD}"/>
    <cellStyle name="Comma 2 2 2 4 3 3 3 3 2 2" xfId="47179" xr:uid="{015CA799-2BC9-4B22-B8E0-6E743E5BDD3D}"/>
    <cellStyle name="Comma 2 2 2 4 3 3 3 3 3" xfId="35047" xr:uid="{5D41175C-1DF8-455A-B081-9127F83900BA}"/>
    <cellStyle name="Comma 2 2 2 4 3 3 3 4" xfId="14827" xr:uid="{E55CBFEE-1933-478E-BF98-BDCADB94F64D}"/>
    <cellStyle name="Comma 2 2 2 4 3 3 3 4 2" xfId="39091" xr:uid="{5C0720CB-D21B-4FA9-803F-644FFAB26C10}"/>
    <cellStyle name="Comma 2 2 2 4 3 3 3 5" xfId="26959" xr:uid="{27E75A76-6EB6-45EF-B264-E25A0AB58697}"/>
    <cellStyle name="Comma 2 2 2 4 3 3 4" xfId="4717" xr:uid="{1A32A891-28AD-4017-88EA-A911C0728F45}"/>
    <cellStyle name="Comma 2 2 2 4 3 3 4 2" xfId="16849" xr:uid="{2BC9D768-C8B8-4CB5-926B-7C6B899B9DD9}"/>
    <cellStyle name="Comma 2 2 2 4 3 3 4 2 2" xfId="41113" xr:uid="{4D59EBCB-9FA5-4B56-8912-4FF78B8E7FF4}"/>
    <cellStyle name="Comma 2 2 2 4 3 3 4 3" xfId="28981" xr:uid="{71C91237-63ED-4CCB-92DF-7CE12A1FDCC6}"/>
    <cellStyle name="Comma 2 2 2 4 3 3 5" xfId="8761" xr:uid="{7AB4A3A6-D11A-4DAD-91F6-DAA0A2A2AC61}"/>
    <cellStyle name="Comma 2 2 2 4 3 3 5 2" xfId="20893" xr:uid="{6499FE36-E001-45E2-B618-9AEFD0967F2B}"/>
    <cellStyle name="Comma 2 2 2 4 3 3 5 2 2" xfId="45157" xr:uid="{A2FFEB02-1D96-4502-A8CF-C52CB7C272E0}"/>
    <cellStyle name="Comma 2 2 2 4 3 3 5 3" xfId="33025" xr:uid="{D7CE1614-FDCD-4309-B6EE-82E30AD4CCC6}"/>
    <cellStyle name="Comma 2 2 2 4 3 3 6" xfId="12805" xr:uid="{8C9180BE-EEB3-41B0-872F-6A4342B41AC3}"/>
    <cellStyle name="Comma 2 2 2 4 3 3 6 2" xfId="37069" xr:uid="{C39764A9-1B35-469A-A481-0FF37B6605DE}"/>
    <cellStyle name="Comma 2 2 2 4 3 3 7" xfId="24937" xr:uid="{A98312B2-5CF4-4A6A-8159-60C3A0DA20DE}"/>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2 2 2" xfId="43641" xr:uid="{DA82F84C-C50F-49AE-98AB-38CB4D9999A5}"/>
    <cellStyle name="Comma 2 2 2 4 3 4 2 2 3" xfId="31509" xr:uid="{B8CB8A77-C8A1-4921-B469-C42EE5E009AD}"/>
    <cellStyle name="Comma 2 2 2 4 3 4 2 3" xfId="11289" xr:uid="{9CC57324-73CF-4A9A-AB91-2ED72AF2A722}"/>
    <cellStyle name="Comma 2 2 2 4 3 4 2 3 2" xfId="23421" xr:uid="{1DE4959A-E56B-4731-B755-18D9E10120BE}"/>
    <cellStyle name="Comma 2 2 2 4 3 4 2 3 2 2" xfId="47685" xr:uid="{65C18B58-83C2-413D-B492-948D3B4D0EFD}"/>
    <cellStyle name="Comma 2 2 2 4 3 4 2 3 3" xfId="35553" xr:uid="{CC07A6F9-B53E-4A07-8E70-562F7CD1C835}"/>
    <cellStyle name="Comma 2 2 2 4 3 4 2 4" xfId="15333" xr:uid="{B3EA91F3-62E8-4A17-90B7-C04AA99829C0}"/>
    <cellStyle name="Comma 2 2 2 4 3 4 2 4 2" xfId="39597" xr:uid="{C28F3745-9307-4DF0-802B-F1C3C881C281}"/>
    <cellStyle name="Comma 2 2 2 4 3 4 2 5" xfId="27465" xr:uid="{B73FB81B-872A-460D-AEC3-14238F4A52B9}"/>
    <cellStyle name="Comma 2 2 2 4 3 4 3" xfId="5223" xr:uid="{9BCAA3EC-9B4F-43EF-AB4C-54D1DC38888E}"/>
    <cellStyle name="Comma 2 2 2 4 3 4 3 2" xfId="17355" xr:uid="{5328864F-B460-4F89-A2DA-7D955273936F}"/>
    <cellStyle name="Comma 2 2 2 4 3 4 3 2 2" xfId="41619" xr:uid="{AA86144D-35F8-49FA-AFF0-A291BB410FBC}"/>
    <cellStyle name="Comma 2 2 2 4 3 4 3 3" xfId="29487" xr:uid="{0E80AF99-567B-4C75-BBAF-1312017EDB73}"/>
    <cellStyle name="Comma 2 2 2 4 3 4 4" xfId="9267" xr:uid="{FBB1ADD3-082B-414B-AEB5-BAF705DE4B74}"/>
    <cellStyle name="Comma 2 2 2 4 3 4 4 2" xfId="21399" xr:uid="{AE39AC3A-A0C5-4D84-8C8E-E36DC3971067}"/>
    <cellStyle name="Comma 2 2 2 4 3 4 4 2 2" xfId="45663" xr:uid="{E56A7925-226A-4D4F-B170-3CFACEBE6C2B}"/>
    <cellStyle name="Comma 2 2 2 4 3 4 4 3" xfId="33531" xr:uid="{F359791E-497E-46E1-B57F-6DD23DB2F721}"/>
    <cellStyle name="Comma 2 2 2 4 3 4 5" xfId="13311" xr:uid="{4701BF98-EF34-495C-BCF2-398ABAAF53F1}"/>
    <cellStyle name="Comma 2 2 2 4 3 4 5 2" xfId="37575" xr:uid="{EE4FEDC1-0926-406A-85F8-AF844BC6761A}"/>
    <cellStyle name="Comma 2 2 2 4 3 4 6" xfId="25443" xr:uid="{BBFC0C8C-F908-4C23-9C63-6F42EEC59F49}"/>
    <cellStyle name="Comma 2 2 2 4 3 5" xfId="2190" xr:uid="{0FAEE428-9C74-4E72-BEA0-1E24CE8F4A9B}"/>
    <cellStyle name="Comma 2 2 2 4 3 5 2" xfId="6234" xr:uid="{EF392B5A-0583-4303-A4D7-27F64676E616}"/>
    <cellStyle name="Comma 2 2 2 4 3 5 2 2" xfId="18366" xr:uid="{817C3C2B-2D48-4A23-B504-8AE1FBCD8618}"/>
    <cellStyle name="Comma 2 2 2 4 3 5 2 2 2" xfId="42630" xr:uid="{D9369F93-DAD3-4F20-9850-9D73C8007824}"/>
    <cellStyle name="Comma 2 2 2 4 3 5 2 3" xfId="30498" xr:uid="{4DD44580-F134-44F2-8ACA-7B36CB4B6346}"/>
    <cellStyle name="Comma 2 2 2 4 3 5 3" xfId="10278" xr:uid="{BFC6C19A-6D00-4999-AB6C-5B381823E755}"/>
    <cellStyle name="Comma 2 2 2 4 3 5 3 2" xfId="22410" xr:uid="{FFAB8162-B98D-4C65-8B86-51F1CCF6D0CB}"/>
    <cellStyle name="Comma 2 2 2 4 3 5 3 2 2" xfId="46674" xr:uid="{A5481F2D-6621-4FDC-A5F6-0E3B35CF7D51}"/>
    <cellStyle name="Comma 2 2 2 4 3 5 3 3" xfId="34542" xr:uid="{3832A30D-3C0F-458A-9DF7-05363E92C9B3}"/>
    <cellStyle name="Comma 2 2 2 4 3 5 4" xfId="14322" xr:uid="{C798D920-D25B-4476-87A9-72DD5C86D99B}"/>
    <cellStyle name="Comma 2 2 2 4 3 5 4 2" xfId="38586" xr:uid="{73C48378-CADA-4891-8421-0CC0D104A390}"/>
    <cellStyle name="Comma 2 2 2 4 3 5 5" xfId="26454" xr:uid="{DC72AB52-8237-4D57-8879-1C8818A6B8D3}"/>
    <cellStyle name="Comma 2 2 2 4 3 6" xfId="4212" xr:uid="{EC2D3510-D06E-41E7-ACC2-A678C6622159}"/>
    <cellStyle name="Comma 2 2 2 4 3 6 2" xfId="16344" xr:uid="{3798F10A-3466-43B3-9315-A0A89FA647A8}"/>
    <cellStyle name="Comma 2 2 2 4 3 6 2 2" xfId="40608" xr:uid="{7A1AEF27-137E-4F9F-A073-F4CF45A32B5F}"/>
    <cellStyle name="Comma 2 2 2 4 3 6 3" xfId="28476" xr:uid="{CB0B8A4E-F91E-4470-919E-8E059B9A040C}"/>
    <cellStyle name="Comma 2 2 2 4 3 7" xfId="8256" xr:uid="{0A8E6AFC-3BA4-47CF-98B8-F6B360A1D2A3}"/>
    <cellStyle name="Comma 2 2 2 4 3 7 2" xfId="20388" xr:uid="{9BF8C1A4-F8F5-468C-9A61-19B126487C92}"/>
    <cellStyle name="Comma 2 2 2 4 3 7 2 2" xfId="44652" xr:uid="{373B9459-5FA2-47E1-B4EE-8BDBA2FB0929}"/>
    <cellStyle name="Comma 2 2 2 4 3 7 3" xfId="32520" xr:uid="{D9468DA2-CCFF-4F80-8906-E99F598FBECC}"/>
    <cellStyle name="Comma 2 2 2 4 3 8" xfId="12300" xr:uid="{67C4E670-AA09-4664-A5F3-A9D03743E52D}"/>
    <cellStyle name="Comma 2 2 2 4 3 8 2" xfId="36564" xr:uid="{8DCCDD32-DAA3-4A96-A1EE-7CEE01122F57}"/>
    <cellStyle name="Comma 2 2 2 4 3 9" xfId="24432" xr:uid="{89D6CB73-F2E1-4230-807C-1D8736A60D0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2 2 2" xfId="44273" xr:uid="{AD9F19F7-7EEE-46B9-AF31-0FBFA6EFA3EF}"/>
    <cellStyle name="Comma 2 2 2 4 4 2 2 2 2 3" xfId="32141" xr:uid="{96278E82-E3ED-4BF0-958F-5F81357DEB76}"/>
    <cellStyle name="Comma 2 2 2 4 4 2 2 2 3" xfId="11921" xr:uid="{FD3FFB7F-56A5-4A59-B0AD-FED07AE4A736}"/>
    <cellStyle name="Comma 2 2 2 4 4 2 2 2 3 2" xfId="24053" xr:uid="{A6F2ECAB-B3DE-49FF-B71D-11BA8EB9E0CF}"/>
    <cellStyle name="Comma 2 2 2 4 4 2 2 2 3 2 2" xfId="48317" xr:uid="{774E2403-5B22-4011-A547-8CF1DFAB8BA8}"/>
    <cellStyle name="Comma 2 2 2 4 4 2 2 2 3 3" xfId="36185" xr:uid="{F4A87C27-E338-4DFF-954D-ED023A38528B}"/>
    <cellStyle name="Comma 2 2 2 4 4 2 2 2 4" xfId="15965" xr:uid="{CEEA23BC-EB0F-472F-B560-B998EEBDDEB5}"/>
    <cellStyle name="Comma 2 2 2 4 4 2 2 2 4 2" xfId="40229" xr:uid="{ABD303B5-57E5-443B-9A6A-05AA246BC5C1}"/>
    <cellStyle name="Comma 2 2 2 4 4 2 2 2 5" xfId="28097" xr:uid="{FE1312B8-3CE7-493C-8C41-9F304334319D}"/>
    <cellStyle name="Comma 2 2 2 4 4 2 2 3" xfId="5855" xr:uid="{CA8CE324-2A7E-4B32-9B2A-900727200B6A}"/>
    <cellStyle name="Comma 2 2 2 4 4 2 2 3 2" xfId="17987" xr:uid="{21314E98-90F3-4B42-A478-9BCEBAFA1523}"/>
    <cellStyle name="Comma 2 2 2 4 4 2 2 3 2 2" xfId="42251" xr:uid="{27F8E9E9-8972-4398-BAB6-BE4C21DD170F}"/>
    <cellStyle name="Comma 2 2 2 4 4 2 2 3 3" xfId="30119" xr:uid="{B815B55B-D561-48B2-8EE7-4CB73201469C}"/>
    <cellStyle name="Comma 2 2 2 4 4 2 2 4" xfId="9899" xr:uid="{687A51F3-ADDB-475C-B6AE-B05733C19EDD}"/>
    <cellStyle name="Comma 2 2 2 4 4 2 2 4 2" xfId="22031" xr:uid="{EDF7B376-A0F1-47C4-85B0-DDD8C1AD7C37}"/>
    <cellStyle name="Comma 2 2 2 4 4 2 2 4 2 2" xfId="46295" xr:uid="{ABC09AA5-DD2E-4380-9E07-5F4E6B44C9A7}"/>
    <cellStyle name="Comma 2 2 2 4 4 2 2 4 3" xfId="34163" xr:uid="{BD429797-25C1-4A8A-A1EF-899F60921BED}"/>
    <cellStyle name="Comma 2 2 2 4 4 2 2 5" xfId="13943" xr:uid="{C27C9F77-61DB-4868-956E-B1425335F3E7}"/>
    <cellStyle name="Comma 2 2 2 4 4 2 2 5 2" xfId="38207" xr:uid="{9744A3C0-C953-4A0B-AE5C-B8E7C2F4C1AA}"/>
    <cellStyle name="Comma 2 2 2 4 4 2 2 6" xfId="26075" xr:uid="{669CE14B-B8B2-4667-AE29-B4F0EDC405E8}"/>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2 2 2" xfId="43262" xr:uid="{54847CBF-D4FF-4EE1-9F94-0A70A8AA7B99}"/>
    <cellStyle name="Comma 2 2 2 4 4 2 3 2 3" xfId="31130" xr:uid="{6B91C673-84B7-4761-B8EF-DC933A6B201F}"/>
    <cellStyle name="Comma 2 2 2 4 4 2 3 3" xfId="10910" xr:uid="{72B7BC5B-B4CE-4197-BF55-ADEBFF9D7E2A}"/>
    <cellStyle name="Comma 2 2 2 4 4 2 3 3 2" xfId="23042" xr:uid="{84A03D3C-B6F0-4EFC-9A1D-C2FECB3922BC}"/>
    <cellStyle name="Comma 2 2 2 4 4 2 3 3 2 2" xfId="47306" xr:uid="{6BDF3A59-BC00-4155-823F-2679861291FF}"/>
    <cellStyle name="Comma 2 2 2 4 4 2 3 3 3" xfId="35174" xr:uid="{8263CDED-62F9-4CB9-8A46-41C65179FE38}"/>
    <cellStyle name="Comma 2 2 2 4 4 2 3 4" xfId="14954" xr:uid="{34A4E9D7-FC2A-4D88-BCDA-5B5077957A78}"/>
    <cellStyle name="Comma 2 2 2 4 4 2 3 4 2" xfId="39218" xr:uid="{D0620163-96B5-409E-A214-5EA7B3112460}"/>
    <cellStyle name="Comma 2 2 2 4 4 2 3 5" xfId="27086" xr:uid="{0A7680DA-5969-4CE2-BC56-1EF5E429D2AE}"/>
    <cellStyle name="Comma 2 2 2 4 4 2 4" xfId="4844" xr:uid="{EACA715E-C8DD-4070-8CAF-5BDEBA2A747E}"/>
    <cellStyle name="Comma 2 2 2 4 4 2 4 2" xfId="16976" xr:uid="{5D7AFA79-1C27-4D92-92A6-123D3CA627F8}"/>
    <cellStyle name="Comma 2 2 2 4 4 2 4 2 2" xfId="41240" xr:uid="{119394B2-AB8C-4C71-A1B0-75DAD5F875BD}"/>
    <cellStyle name="Comma 2 2 2 4 4 2 4 3" xfId="29108" xr:uid="{39C474ED-238A-4FFA-92F8-0345F6F1B737}"/>
    <cellStyle name="Comma 2 2 2 4 4 2 5" xfId="8888" xr:uid="{F8185BC0-4B17-443C-B177-8A035C3DAD9C}"/>
    <cellStyle name="Comma 2 2 2 4 4 2 5 2" xfId="21020" xr:uid="{C9F4D337-AF92-4B04-B262-3195F0570B9B}"/>
    <cellStyle name="Comma 2 2 2 4 4 2 5 2 2" xfId="45284" xr:uid="{B1F77D52-EA3B-4AC5-A332-7FF148CF7489}"/>
    <cellStyle name="Comma 2 2 2 4 4 2 5 3" xfId="33152" xr:uid="{8FA5B24B-EA50-4B01-8A49-6C11B65526F3}"/>
    <cellStyle name="Comma 2 2 2 4 4 2 6" xfId="12932" xr:uid="{2B9994EF-AACD-470F-881E-4E75D3C29476}"/>
    <cellStyle name="Comma 2 2 2 4 4 2 6 2" xfId="37196" xr:uid="{7385A7C7-0371-41B4-AD1D-F68086B52AEB}"/>
    <cellStyle name="Comma 2 2 2 4 4 2 7" xfId="25064" xr:uid="{9174B259-6A61-4246-AD50-7BD59072B2F1}"/>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2 2 2" xfId="43768" xr:uid="{D4ED55C0-B118-44E3-B17B-30E47ED0F33B}"/>
    <cellStyle name="Comma 2 2 2 4 4 3 2 2 3" xfId="31636" xr:uid="{13E0C123-1B70-47B3-B919-D60FA806C4FC}"/>
    <cellStyle name="Comma 2 2 2 4 4 3 2 3" xfId="11416" xr:uid="{B7CE0F92-165B-4680-9276-7A14BB083AD5}"/>
    <cellStyle name="Comma 2 2 2 4 4 3 2 3 2" xfId="23548" xr:uid="{84A36E4A-F4C4-421F-B15C-E413AE641D9C}"/>
    <cellStyle name="Comma 2 2 2 4 4 3 2 3 2 2" xfId="47812" xr:uid="{69E262A6-1E7E-4FDA-83DC-04653C45EE42}"/>
    <cellStyle name="Comma 2 2 2 4 4 3 2 3 3" xfId="35680" xr:uid="{63AFE326-31EA-4012-B7B1-F343D6EECF33}"/>
    <cellStyle name="Comma 2 2 2 4 4 3 2 4" xfId="15460" xr:uid="{BA65A286-771B-40DF-80D4-00D4D5F1A04D}"/>
    <cellStyle name="Comma 2 2 2 4 4 3 2 4 2" xfId="39724" xr:uid="{B2E455D3-5668-483E-8116-6FB1613AF9F8}"/>
    <cellStyle name="Comma 2 2 2 4 4 3 2 5" xfId="27592" xr:uid="{C7335DE7-8DBE-47BC-8218-C92C32312C0D}"/>
    <cellStyle name="Comma 2 2 2 4 4 3 3" xfId="5350" xr:uid="{7718AC5F-46FE-4596-AF74-70A38004310E}"/>
    <cellStyle name="Comma 2 2 2 4 4 3 3 2" xfId="17482" xr:uid="{77C5D9D3-D968-4283-997C-5FBC7C26BCA4}"/>
    <cellStyle name="Comma 2 2 2 4 4 3 3 2 2" xfId="41746" xr:uid="{1E87D937-373A-4E88-BF2F-03FE3B30798D}"/>
    <cellStyle name="Comma 2 2 2 4 4 3 3 3" xfId="29614" xr:uid="{6CBD98E6-0247-4786-BD5F-E183E7035A8E}"/>
    <cellStyle name="Comma 2 2 2 4 4 3 4" xfId="9394" xr:uid="{DC18D1A9-FE15-435D-B5BB-EA8F8E5EA013}"/>
    <cellStyle name="Comma 2 2 2 4 4 3 4 2" xfId="21526" xr:uid="{130BBD93-7429-485C-B266-FEEF726F0B5F}"/>
    <cellStyle name="Comma 2 2 2 4 4 3 4 2 2" xfId="45790" xr:uid="{38B8A446-339A-4067-825E-CC8F5756EDB5}"/>
    <cellStyle name="Comma 2 2 2 4 4 3 4 3" xfId="33658" xr:uid="{F73156DA-E7FA-43D6-8E23-904B3E1C46C3}"/>
    <cellStyle name="Comma 2 2 2 4 4 3 5" xfId="13438" xr:uid="{296C6FC6-7703-4A0C-A718-3EBBD7D6F55E}"/>
    <cellStyle name="Comma 2 2 2 4 4 3 5 2" xfId="37702" xr:uid="{0E20A9D6-6EE2-4195-9057-9D28828DC83D}"/>
    <cellStyle name="Comma 2 2 2 4 4 3 6" xfId="25570" xr:uid="{0C267AF3-338E-4A86-AE16-C4F7121075CD}"/>
    <cellStyle name="Comma 2 2 2 4 4 4" xfId="2317" xr:uid="{694236D7-A0FD-450A-9E55-4E779844D081}"/>
    <cellStyle name="Comma 2 2 2 4 4 4 2" xfId="6361" xr:uid="{0B68A794-F8D3-45BD-95F0-3E03C22D1964}"/>
    <cellStyle name="Comma 2 2 2 4 4 4 2 2" xfId="18493" xr:uid="{8DF96327-DF47-4EF3-BEBE-5CB773A0C6A7}"/>
    <cellStyle name="Comma 2 2 2 4 4 4 2 2 2" xfId="42757" xr:uid="{28E0DD49-182E-4C18-B475-9784915CB351}"/>
    <cellStyle name="Comma 2 2 2 4 4 4 2 3" xfId="30625" xr:uid="{E35C9ABB-F7EC-4D94-8835-FD63024953A6}"/>
    <cellStyle name="Comma 2 2 2 4 4 4 3" xfId="10405" xr:uid="{5D70DFF0-2C13-4ECF-8903-D82184AD578A}"/>
    <cellStyle name="Comma 2 2 2 4 4 4 3 2" xfId="22537" xr:uid="{03068D79-B7E7-4FA5-A1BF-9F2319F6FEB7}"/>
    <cellStyle name="Comma 2 2 2 4 4 4 3 2 2" xfId="46801" xr:uid="{D73223A9-1109-4E0D-8A49-15351449798E}"/>
    <cellStyle name="Comma 2 2 2 4 4 4 3 3" xfId="34669" xr:uid="{736514C3-7CF0-4BED-A272-5EEF36E7D0C8}"/>
    <cellStyle name="Comma 2 2 2 4 4 4 4" xfId="14449" xr:uid="{36AA1F74-A492-407C-89D8-C1FB5D4E6B34}"/>
    <cellStyle name="Comma 2 2 2 4 4 4 4 2" xfId="38713" xr:uid="{2C24617E-B9B9-4641-8006-4983D9BE711F}"/>
    <cellStyle name="Comma 2 2 2 4 4 4 5" xfId="26581" xr:uid="{4EB04FEB-7F91-4A4F-A37B-845C1D7FC9B3}"/>
    <cellStyle name="Comma 2 2 2 4 4 5" xfId="4339" xr:uid="{A66310B1-211E-4403-B529-E5F14EE57609}"/>
    <cellStyle name="Comma 2 2 2 4 4 5 2" xfId="16471" xr:uid="{65A05A24-FC54-4989-8ADA-1E4C82A45901}"/>
    <cellStyle name="Comma 2 2 2 4 4 5 2 2" xfId="40735" xr:uid="{E45E30AD-DF61-43C2-8A04-DA7E70742E39}"/>
    <cellStyle name="Comma 2 2 2 4 4 5 3" xfId="28603" xr:uid="{24663EFD-4BDA-4383-9449-926C8ED73B3D}"/>
    <cellStyle name="Comma 2 2 2 4 4 6" xfId="8383" xr:uid="{7B18BB87-0A5F-48D0-BEDA-9D281980F0BE}"/>
    <cellStyle name="Comma 2 2 2 4 4 6 2" xfId="20515" xr:uid="{4C289C92-D395-4D98-9669-776D4A10C24E}"/>
    <cellStyle name="Comma 2 2 2 4 4 6 2 2" xfId="44779" xr:uid="{96745F2D-3245-468E-830C-E23F313EE52D}"/>
    <cellStyle name="Comma 2 2 2 4 4 6 3" xfId="32647" xr:uid="{7F4F8F0A-CF1F-4637-83E3-FED0EE140886}"/>
    <cellStyle name="Comma 2 2 2 4 4 7" xfId="12427" xr:uid="{2BCE81EF-40D5-4144-99FD-2183C4087D22}"/>
    <cellStyle name="Comma 2 2 2 4 4 7 2" xfId="36691" xr:uid="{94F9F7D0-C6EF-4581-BEFA-768FF571C7EF}"/>
    <cellStyle name="Comma 2 2 2 4 4 8" xfId="24559" xr:uid="{09847B5E-7DE0-45C7-88D3-46E5E1F4E7FB}"/>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2 2 2" xfId="44020" xr:uid="{BF3FDAF9-F8B5-4788-BC12-5CFEF476CDA6}"/>
    <cellStyle name="Comma 2 2 2 4 5 2 2 2 3" xfId="31888" xr:uid="{D4C5B232-3266-4C2B-A0C5-2A64B2466DA3}"/>
    <cellStyle name="Comma 2 2 2 4 5 2 2 3" xfId="11668" xr:uid="{E822BAB6-C2E4-4376-A5F2-3011A7996355}"/>
    <cellStyle name="Comma 2 2 2 4 5 2 2 3 2" xfId="23800" xr:uid="{989C9199-E3AB-4F23-9D3E-3F4647C41E7C}"/>
    <cellStyle name="Comma 2 2 2 4 5 2 2 3 2 2" xfId="48064" xr:uid="{26AD9E18-CC43-476F-B891-0A68D373267D}"/>
    <cellStyle name="Comma 2 2 2 4 5 2 2 3 3" xfId="35932" xr:uid="{1DB7B198-14EE-4B16-B4FE-6645E4BD8727}"/>
    <cellStyle name="Comma 2 2 2 4 5 2 2 4" xfId="15712" xr:uid="{D47E6093-02F4-4FAA-8B7A-0E4F9A18A8AB}"/>
    <cellStyle name="Comma 2 2 2 4 5 2 2 4 2" xfId="39976" xr:uid="{7D051B4B-2493-4730-B5A5-AFE73552DF4F}"/>
    <cellStyle name="Comma 2 2 2 4 5 2 2 5" xfId="27844" xr:uid="{2F6F2D5A-1B99-4431-AF63-4B589352F5CB}"/>
    <cellStyle name="Comma 2 2 2 4 5 2 3" xfId="5602" xr:uid="{6308D59D-0C99-4C1E-A917-B58626EAC3B5}"/>
    <cellStyle name="Comma 2 2 2 4 5 2 3 2" xfId="17734" xr:uid="{9C0FA18B-243C-430B-965C-F3CBC07D4102}"/>
    <cellStyle name="Comma 2 2 2 4 5 2 3 2 2" xfId="41998" xr:uid="{A544EA7A-590C-4350-B5E0-4AB3B11F2BBB}"/>
    <cellStyle name="Comma 2 2 2 4 5 2 3 3" xfId="29866" xr:uid="{AFA10866-950A-411F-87B3-D1882A926950}"/>
    <cellStyle name="Comma 2 2 2 4 5 2 4" xfId="9646" xr:uid="{52269C54-291D-4B61-9497-3FE6ECABFBF1}"/>
    <cellStyle name="Comma 2 2 2 4 5 2 4 2" xfId="21778" xr:uid="{4B7C7264-61EA-432B-A555-8EB083B67D2C}"/>
    <cellStyle name="Comma 2 2 2 4 5 2 4 2 2" xfId="46042" xr:uid="{F5700CB9-80EA-4862-9FDF-54ECCD367ED4}"/>
    <cellStyle name="Comma 2 2 2 4 5 2 4 3" xfId="33910" xr:uid="{ADC4A714-E7E5-4CD0-8E22-D0E60861EB63}"/>
    <cellStyle name="Comma 2 2 2 4 5 2 5" xfId="13690" xr:uid="{5574F521-B21F-4BFC-A755-C8152D062E08}"/>
    <cellStyle name="Comma 2 2 2 4 5 2 5 2" xfId="37954" xr:uid="{75B76D45-BE77-4D52-A5E8-3117F23765E7}"/>
    <cellStyle name="Comma 2 2 2 4 5 2 6" xfId="25822" xr:uid="{370F838C-7259-4249-9362-1A7C850F3EB8}"/>
    <cellStyle name="Comma 2 2 2 4 5 3" xfId="2569" xr:uid="{10893C5A-2FCD-49D7-9E37-182AA436B361}"/>
    <cellStyle name="Comma 2 2 2 4 5 3 2" xfId="6613" xr:uid="{E6A0EE50-A582-47D8-9AC2-252F6C51067D}"/>
    <cellStyle name="Comma 2 2 2 4 5 3 2 2" xfId="18745" xr:uid="{8311DE3F-FF78-4E48-B3FC-21F9B8E4BE90}"/>
    <cellStyle name="Comma 2 2 2 4 5 3 2 2 2" xfId="43009" xr:uid="{FD03DB5B-4432-4946-8F03-3BC88BDACEA9}"/>
    <cellStyle name="Comma 2 2 2 4 5 3 2 3" xfId="30877" xr:uid="{955739FF-AA5D-4110-828A-BA9AD5F01839}"/>
    <cellStyle name="Comma 2 2 2 4 5 3 3" xfId="10657" xr:uid="{1B9B977B-CA9D-47C4-B9C8-9FDC2590EB0E}"/>
    <cellStyle name="Comma 2 2 2 4 5 3 3 2" xfId="22789" xr:uid="{3F11FED2-5A36-499B-B475-8FE9513DEDC9}"/>
    <cellStyle name="Comma 2 2 2 4 5 3 3 2 2" xfId="47053" xr:uid="{67EA8B2B-6884-41DB-AB3D-D594ED17D70D}"/>
    <cellStyle name="Comma 2 2 2 4 5 3 3 3" xfId="34921" xr:uid="{459D145E-0FDE-4C9E-9A51-BE8D02B8762C}"/>
    <cellStyle name="Comma 2 2 2 4 5 3 4" xfId="14701" xr:uid="{E11DF141-C57E-4C25-8119-38A9C97DC5C9}"/>
    <cellStyle name="Comma 2 2 2 4 5 3 4 2" xfId="38965" xr:uid="{7D92BF56-1856-4C34-98C1-C9EE52220FF1}"/>
    <cellStyle name="Comma 2 2 2 4 5 3 5" xfId="26833" xr:uid="{D29BD666-7710-4605-BA6F-6B38CA7B67A3}"/>
    <cellStyle name="Comma 2 2 2 4 5 4" xfId="4591" xr:uid="{A2E2F405-D1F7-4FC6-A405-A60F1025356E}"/>
    <cellStyle name="Comma 2 2 2 4 5 4 2" xfId="16723" xr:uid="{0F7F0612-73E5-43D9-B5AB-099C5989551A}"/>
    <cellStyle name="Comma 2 2 2 4 5 4 2 2" xfId="40987" xr:uid="{269731B7-9178-4E2B-AD2D-78E9FAFDCD88}"/>
    <cellStyle name="Comma 2 2 2 4 5 4 3" xfId="28855" xr:uid="{FB2EF1F6-FDD6-46FA-A89E-0C826DE10318}"/>
    <cellStyle name="Comma 2 2 2 4 5 5" xfId="8635" xr:uid="{68892145-F678-4A58-93E1-7E3F00B78BF1}"/>
    <cellStyle name="Comma 2 2 2 4 5 5 2" xfId="20767" xr:uid="{16C8E0B1-83B1-4F55-8421-5695306D45B8}"/>
    <cellStyle name="Comma 2 2 2 4 5 5 2 2" xfId="45031" xr:uid="{B5C16110-2E95-45D7-9B2E-2A85495DF955}"/>
    <cellStyle name="Comma 2 2 2 4 5 5 3" xfId="32899" xr:uid="{84627E98-6C80-42ED-A1E7-C1B4A15F9CC3}"/>
    <cellStyle name="Comma 2 2 2 4 5 6" xfId="12679" xr:uid="{D3429A72-6D2C-432A-9F4F-F054E6607A15}"/>
    <cellStyle name="Comma 2 2 2 4 5 6 2" xfId="36943" xr:uid="{5AA8D01D-3C98-4EA7-8E3D-D6C2478BC63D}"/>
    <cellStyle name="Comma 2 2 2 4 5 7" xfId="24811" xr:uid="{0F371A6A-7D00-4E27-BB7F-6A95F015E1FE}"/>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2 2 2" xfId="43515" xr:uid="{4A75E28F-32FB-41B3-ACD4-F34FEAC7A58A}"/>
    <cellStyle name="Comma 2 2 2 4 6 2 2 3" xfId="31383" xr:uid="{F41D66AB-AA1B-4F2D-82E2-78B108BE38E1}"/>
    <cellStyle name="Comma 2 2 2 4 6 2 3" xfId="11163" xr:uid="{8C0AAB2A-C02C-4D5B-A1A7-E3A34DEFC914}"/>
    <cellStyle name="Comma 2 2 2 4 6 2 3 2" xfId="23295" xr:uid="{032A346F-2AA3-4122-9192-34B59DC53A69}"/>
    <cellStyle name="Comma 2 2 2 4 6 2 3 2 2" xfId="47559" xr:uid="{938C11D2-02CC-44CF-9F1B-4DF1AAE3A72E}"/>
    <cellStyle name="Comma 2 2 2 4 6 2 3 3" xfId="35427" xr:uid="{8E80BA09-1FC6-4213-BF2C-8D3582C6534E}"/>
    <cellStyle name="Comma 2 2 2 4 6 2 4" xfId="15207" xr:uid="{5382D416-32E1-4F9F-A10C-3C5FCB848E47}"/>
    <cellStyle name="Comma 2 2 2 4 6 2 4 2" xfId="39471" xr:uid="{4BC393FB-9085-4492-B3D5-94EF49755A29}"/>
    <cellStyle name="Comma 2 2 2 4 6 2 5" xfId="27339" xr:uid="{CD0C9A13-8928-4C1C-A45D-7B87414F7257}"/>
    <cellStyle name="Comma 2 2 2 4 6 3" xfId="5097" xr:uid="{1FD977D7-4AA5-4206-9EC6-B196C583AA54}"/>
    <cellStyle name="Comma 2 2 2 4 6 3 2" xfId="17229" xr:uid="{A81D08C5-CFA8-4004-A20D-63FEAF3829E5}"/>
    <cellStyle name="Comma 2 2 2 4 6 3 2 2" xfId="41493" xr:uid="{6D009A4B-702A-479F-8BE1-705B75A678D7}"/>
    <cellStyle name="Comma 2 2 2 4 6 3 3" xfId="29361" xr:uid="{E297F702-5B79-42BD-A168-C47A55233A5F}"/>
    <cellStyle name="Comma 2 2 2 4 6 4" xfId="9141" xr:uid="{F750EBD0-F03A-47A8-86D2-162ACDF18B9F}"/>
    <cellStyle name="Comma 2 2 2 4 6 4 2" xfId="21273" xr:uid="{958E9297-55B7-4D2D-8415-167E6E73C6A3}"/>
    <cellStyle name="Comma 2 2 2 4 6 4 2 2" xfId="45537" xr:uid="{856BE627-1D58-4A29-B7E6-F47DC55A0ED9}"/>
    <cellStyle name="Comma 2 2 2 4 6 4 3" xfId="33405" xr:uid="{754CC366-75F9-4375-AC8B-6F8B29E1B08A}"/>
    <cellStyle name="Comma 2 2 2 4 6 5" xfId="13185" xr:uid="{59CB1947-B92A-4E02-B786-F8F08BC55DF7}"/>
    <cellStyle name="Comma 2 2 2 4 6 5 2" xfId="37449" xr:uid="{5FFBB10C-616F-4D4D-B610-52FF30D05F65}"/>
    <cellStyle name="Comma 2 2 2 4 6 6" xfId="25317" xr:uid="{75D040AB-0AED-4AA9-8717-FD4E77B63CF5}"/>
    <cellStyle name="Comma 2 2 2 4 7" xfId="2064" xr:uid="{970D570C-DF82-4EB6-BF02-7480ED7F44A4}"/>
    <cellStyle name="Comma 2 2 2 4 7 2" xfId="6108" xr:uid="{15D04C2A-9119-40AD-A57C-DBF0B39B9896}"/>
    <cellStyle name="Comma 2 2 2 4 7 2 2" xfId="18240" xr:uid="{B78DC9DB-75E5-4E46-B5F1-86B6345A0F8C}"/>
    <cellStyle name="Comma 2 2 2 4 7 2 2 2" xfId="42504" xr:uid="{E1CCC195-D5A5-4EEC-BB23-90C3E9E9ADD9}"/>
    <cellStyle name="Comma 2 2 2 4 7 2 3" xfId="30372" xr:uid="{39EEAB24-77F1-4135-934E-6841FEBAD165}"/>
    <cellStyle name="Comma 2 2 2 4 7 3" xfId="10152" xr:uid="{509FAC8E-5601-4AC1-892A-9F3CF984ABCE}"/>
    <cellStyle name="Comma 2 2 2 4 7 3 2" xfId="22284" xr:uid="{F38293E2-2C9D-4C7F-81DA-E6B7D17CDAD4}"/>
    <cellStyle name="Comma 2 2 2 4 7 3 2 2" xfId="46548" xr:uid="{3540C299-215A-417C-BFEC-9A200DDCB74D}"/>
    <cellStyle name="Comma 2 2 2 4 7 3 3" xfId="34416" xr:uid="{4D4136A4-5904-4BDB-B189-2420C7A6D518}"/>
    <cellStyle name="Comma 2 2 2 4 7 4" xfId="14196" xr:uid="{7FCD3BB2-F403-4749-A43F-2D681FA7A6D2}"/>
    <cellStyle name="Comma 2 2 2 4 7 4 2" xfId="38460" xr:uid="{1DA13C9C-A047-4318-96C9-AB5307A1B79C}"/>
    <cellStyle name="Comma 2 2 2 4 7 5" xfId="26328" xr:uid="{4C9FA8FB-F2E0-4B3F-A479-74DC3E961B5D}"/>
    <cellStyle name="Comma 2 2 2 4 8" xfId="4086" xr:uid="{0E2CFCAA-633F-4AAE-97F7-FAC31AD14517}"/>
    <cellStyle name="Comma 2 2 2 4 8 2" xfId="16218" xr:uid="{C8C5ECC3-92B2-4F8D-9158-7EA87845244D}"/>
    <cellStyle name="Comma 2 2 2 4 8 2 2" xfId="40482" xr:uid="{0A3998AA-31BE-488A-94A4-8C63D0B3178F}"/>
    <cellStyle name="Comma 2 2 2 4 8 3" xfId="28350" xr:uid="{CFF42C50-73C1-46F5-9B54-AD1805FFBF1E}"/>
    <cellStyle name="Comma 2 2 2 4 9" xfId="8130" xr:uid="{1449DBAE-F6DB-41C9-B01C-648C28D4EACB}"/>
    <cellStyle name="Comma 2 2 2 4 9 2" xfId="20262" xr:uid="{A560478E-3BDB-4476-B3A1-38775359EDD8}"/>
    <cellStyle name="Comma 2 2 2 4 9 2 2" xfId="44526" xr:uid="{B54F6B0F-9901-4CB5-B215-FA5E868FC40B}"/>
    <cellStyle name="Comma 2 2 2 4 9 3" xfId="32394" xr:uid="{DB35B92D-2E18-48E4-B6A8-ACA46EA2B2CF}"/>
    <cellStyle name="Comma 2 2 2 5" xfId="63" xr:uid="{50C6A2AF-A52E-471A-A2E2-097B9A2B795C}"/>
    <cellStyle name="Comma 2 2 2 5 10" xfId="12195" xr:uid="{C9812149-E90F-4534-83C8-56B6147B4898}"/>
    <cellStyle name="Comma 2 2 2 5 10 2" xfId="36459" xr:uid="{B864C0A1-18B7-4616-AD5C-E725F577207D}"/>
    <cellStyle name="Comma 2 2 2 5 11" xfId="24327" xr:uid="{2CE51C9F-068C-4668-AF67-050E55C2511D}"/>
    <cellStyle name="Comma 2 2 2 5 2" xfId="126" xr:uid="{6DD35638-09E7-4201-8EC2-1DD4978B3222}"/>
    <cellStyle name="Comma 2 2 2 5 2 10" xfId="24390" xr:uid="{D2269F08-9B45-4A71-8BB8-B3396DD41846}"/>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2 2 2" xfId="44483" xr:uid="{0C74EFE9-57A6-468C-955C-EBAF30514211}"/>
    <cellStyle name="Comma 2 2 2 5 2 2 2 2 2 2 2 3" xfId="32351" xr:uid="{A29315D2-EA0F-4086-B6E9-9805722A1B25}"/>
    <cellStyle name="Comma 2 2 2 5 2 2 2 2 2 2 3" xfId="12131" xr:uid="{7D607EE9-F968-495F-8A0D-36C1120069F4}"/>
    <cellStyle name="Comma 2 2 2 5 2 2 2 2 2 2 3 2" xfId="24263" xr:uid="{A53801EB-0F77-4DF9-931E-43E007BD6C1F}"/>
    <cellStyle name="Comma 2 2 2 5 2 2 2 2 2 2 3 2 2" xfId="48527" xr:uid="{540AEBE5-C9D0-4BF0-AFED-9C785A27B135}"/>
    <cellStyle name="Comma 2 2 2 5 2 2 2 2 2 2 3 3" xfId="36395" xr:uid="{0F1DAE7E-2C10-435F-A57C-A2C901DA8E07}"/>
    <cellStyle name="Comma 2 2 2 5 2 2 2 2 2 2 4" xfId="16175" xr:uid="{71BAFF9D-9657-498B-938A-6387E7ED9B1C}"/>
    <cellStyle name="Comma 2 2 2 5 2 2 2 2 2 2 4 2" xfId="40439" xr:uid="{938B10E7-0C04-47FC-8AB2-128D34921661}"/>
    <cellStyle name="Comma 2 2 2 5 2 2 2 2 2 2 5" xfId="28307" xr:uid="{6807AB41-E1A2-46BA-872C-5BAF9F77C2EA}"/>
    <cellStyle name="Comma 2 2 2 5 2 2 2 2 2 3" xfId="6065" xr:uid="{FA005E7C-D705-4261-9DFB-E7A0AFC21D2A}"/>
    <cellStyle name="Comma 2 2 2 5 2 2 2 2 2 3 2" xfId="18197" xr:uid="{5F4EDB6D-741A-49E7-AF47-1FBF44323365}"/>
    <cellStyle name="Comma 2 2 2 5 2 2 2 2 2 3 2 2" xfId="42461" xr:uid="{09A58BBF-443C-446B-84F8-8015C9A2D0CD}"/>
    <cellStyle name="Comma 2 2 2 5 2 2 2 2 2 3 3" xfId="30329" xr:uid="{F743B5F3-A623-4467-B9DD-3178B9A4631D}"/>
    <cellStyle name="Comma 2 2 2 5 2 2 2 2 2 4" xfId="10109" xr:uid="{047D53A1-5A1B-4B68-9633-B06A6798CB3F}"/>
    <cellStyle name="Comma 2 2 2 5 2 2 2 2 2 4 2" xfId="22241" xr:uid="{FB99778C-6799-4057-ACFD-399C2D46C9C9}"/>
    <cellStyle name="Comma 2 2 2 5 2 2 2 2 2 4 2 2" xfId="46505" xr:uid="{4007528F-D07F-42F6-92D3-4D4EA35E859B}"/>
    <cellStyle name="Comma 2 2 2 5 2 2 2 2 2 4 3" xfId="34373" xr:uid="{3B71B844-BCAC-40D1-A1DE-D76F0E0B88D3}"/>
    <cellStyle name="Comma 2 2 2 5 2 2 2 2 2 5" xfId="14153" xr:uid="{2F28A47D-344F-4DFF-B940-130A98A2F8B7}"/>
    <cellStyle name="Comma 2 2 2 5 2 2 2 2 2 5 2" xfId="38417" xr:uid="{8172869A-2342-4DB0-B18E-69028B21C1AD}"/>
    <cellStyle name="Comma 2 2 2 5 2 2 2 2 2 6" xfId="26285" xr:uid="{1C7C2B8B-5965-4519-ABBB-59EF3592E31F}"/>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2 2 2" xfId="43472" xr:uid="{67A4E5C8-00AE-4209-AF46-5C4E46723643}"/>
    <cellStyle name="Comma 2 2 2 5 2 2 2 2 3 2 3" xfId="31340" xr:uid="{E67EA827-1869-480C-B983-6BC156B1BD7C}"/>
    <cellStyle name="Comma 2 2 2 5 2 2 2 2 3 3" xfId="11120" xr:uid="{20641DA7-9271-4AED-BD6A-E62463749432}"/>
    <cellStyle name="Comma 2 2 2 5 2 2 2 2 3 3 2" xfId="23252" xr:uid="{8FE0B1B3-714A-43D7-B65C-1E4B57A0E801}"/>
    <cellStyle name="Comma 2 2 2 5 2 2 2 2 3 3 2 2" xfId="47516" xr:uid="{6EF8A7A1-FC63-4434-8108-F8687D26B8FD}"/>
    <cellStyle name="Comma 2 2 2 5 2 2 2 2 3 3 3" xfId="35384" xr:uid="{3AD86015-8ADC-4835-94AF-D3FC74825652}"/>
    <cellStyle name="Comma 2 2 2 5 2 2 2 2 3 4" xfId="15164" xr:uid="{55F0C9A0-07F0-46C8-9AD8-BF11BF9BB100}"/>
    <cellStyle name="Comma 2 2 2 5 2 2 2 2 3 4 2" xfId="39428" xr:uid="{D50BA7C6-FF8F-46DE-BD07-3E87C434AA33}"/>
    <cellStyle name="Comma 2 2 2 5 2 2 2 2 3 5" xfId="27296" xr:uid="{94968784-34DF-4549-8599-B247F1241622}"/>
    <cellStyle name="Comma 2 2 2 5 2 2 2 2 4" xfId="5054" xr:uid="{C927C644-883D-44EE-9F5F-C7312C122B84}"/>
    <cellStyle name="Comma 2 2 2 5 2 2 2 2 4 2" xfId="17186" xr:uid="{DFE36DF7-4BC0-4501-982D-4C14CE6F3560}"/>
    <cellStyle name="Comma 2 2 2 5 2 2 2 2 4 2 2" xfId="41450" xr:uid="{22975EA2-E41F-46ED-A218-CE85197470D9}"/>
    <cellStyle name="Comma 2 2 2 5 2 2 2 2 4 3" xfId="29318" xr:uid="{0F49B131-8428-4905-9B7E-2A83F1DE67AA}"/>
    <cellStyle name="Comma 2 2 2 5 2 2 2 2 5" xfId="9098" xr:uid="{AB24910F-1903-4159-9B29-74AC26C5AA9C}"/>
    <cellStyle name="Comma 2 2 2 5 2 2 2 2 5 2" xfId="21230" xr:uid="{2CDE7E08-D49B-47C2-BBB3-0095D18B2582}"/>
    <cellStyle name="Comma 2 2 2 5 2 2 2 2 5 2 2" xfId="45494" xr:uid="{AC366ACF-0EA7-4BB2-ADE2-DFDA528C67BE}"/>
    <cellStyle name="Comma 2 2 2 5 2 2 2 2 5 3" xfId="33362" xr:uid="{36051CD5-2A10-43CD-85E2-E69F7A5A51A5}"/>
    <cellStyle name="Comma 2 2 2 5 2 2 2 2 6" xfId="13142" xr:uid="{7F863BCC-BF8C-4CB8-8B04-9F1C708B4FD8}"/>
    <cellStyle name="Comma 2 2 2 5 2 2 2 2 6 2" xfId="37406" xr:uid="{4CC5CC53-C393-4C6B-9713-D4D0856631CD}"/>
    <cellStyle name="Comma 2 2 2 5 2 2 2 2 7" xfId="25274" xr:uid="{B88AC89F-B359-4F96-BAD8-7F4020346B25}"/>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2 2 2" xfId="43978" xr:uid="{CC189F07-EC01-4B4E-99CE-B380B35E9ED8}"/>
    <cellStyle name="Comma 2 2 2 5 2 2 2 3 2 2 3" xfId="31846" xr:uid="{19D19A00-099A-4995-84F9-22EED6A1F029}"/>
    <cellStyle name="Comma 2 2 2 5 2 2 2 3 2 3" xfId="11626" xr:uid="{D2B4B67F-4D3F-4EF8-A13E-48764DE0AAF2}"/>
    <cellStyle name="Comma 2 2 2 5 2 2 2 3 2 3 2" xfId="23758" xr:uid="{0B954B8B-2F61-4CCB-9558-C9909DA27B30}"/>
    <cellStyle name="Comma 2 2 2 5 2 2 2 3 2 3 2 2" xfId="48022" xr:uid="{C6F1709E-D002-42A3-8C8E-FAAE9579986F}"/>
    <cellStyle name="Comma 2 2 2 5 2 2 2 3 2 3 3" xfId="35890" xr:uid="{AB5CBE92-73EF-49BA-AA7D-B6D15E3E76EE}"/>
    <cellStyle name="Comma 2 2 2 5 2 2 2 3 2 4" xfId="15670" xr:uid="{E2F41513-427E-400D-86A8-F90CB405FC9E}"/>
    <cellStyle name="Comma 2 2 2 5 2 2 2 3 2 4 2" xfId="39934" xr:uid="{B248F210-D25D-453A-96E9-BE21ABF048A9}"/>
    <cellStyle name="Comma 2 2 2 5 2 2 2 3 2 5" xfId="27802" xr:uid="{104432E0-03A2-428A-BBB0-7D738705D407}"/>
    <cellStyle name="Comma 2 2 2 5 2 2 2 3 3" xfId="5560" xr:uid="{E4187982-DDBF-428A-90CA-706BE913D68F}"/>
    <cellStyle name="Comma 2 2 2 5 2 2 2 3 3 2" xfId="17692" xr:uid="{6C21C3CC-6395-4EBC-BC15-60ACC1409DA0}"/>
    <cellStyle name="Comma 2 2 2 5 2 2 2 3 3 2 2" xfId="41956" xr:uid="{191B5EF6-33CB-47E1-B14A-86DDF1EEA8DD}"/>
    <cellStyle name="Comma 2 2 2 5 2 2 2 3 3 3" xfId="29824" xr:uid="{F94CC1C6-D290-45A0-B84D-3EE74AC3C46D}"/>
    <cellStyle name="Comma 2 2 2 5 2 2 2 3 4" xfId="9604" xr:uid="{5F945E84-E46F-42BB-8E78-59B613FF75AE}"/>
    <cellStyle name="Comma 2 2 2 5 2 2 2 3 4 2" xfId="21736" xr:uid="{1A99A27F-2BC9-413F-A660-D7E97A154C6C}"/>
    <cellStyle name="Comma 2 2 2 5 2 2 2 3 4 2 2" xfId="46000" xr:uid="{49CE993B-D6CC-44AF-9D60-07A5C993F7CD}"/>
    <cellStyle name="Comma 2 2 2 5 2 2 2 3 4 3" xfId="33868" xr:uid="{20916B81-58BF-4DCA-B248-C595485A0419}"/>
    <cellStyle name="Comma 2 2 2 5 2 2 2 3 5" xfId="13648" xr:uid="{03CD4A36-F4A4-4D1D-B2B2-1F4CFD62E97B}"/>
    <cellStyle name="Comma 2 2 2 5 2 2 2 3 5 2" xfId="37912" xr:uid="{87C39E5E-D1B3-48D6-A8B2-0B7326FCFB3D}"/>
    <cellStyle name="Comma 2 2 2 5 2 2 2 3 6" xfId="25780" xr:uid="{BB117A90-5481-4086-B269-7791C864B7A4}"/>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2 2 2" xfId="42967" xr:uid="{AA43B6A4-8018-4028-B455-1F6A6E7CD454}"/>
    <cellStyle name="Comma 2 2 2 5 2 2 2 4 2 3" xfId="30835" xr:uid="{7FD4A79C-1BE4-4832-A656-3C6D60FE6E25}"/>
    <cellStyle name="Comma 2 2 2 5 2 2 2 4 3" xfId="10615" xr:uid="{7EF8F173-3F69-4654-AE78-40E55F13E7A8}"/>
    <cellStyle name="Comma 2 2 2 5 2 2 2 4 3 2" xfId="22747" xr:uid="{D5C38A8B-E299-4104-988A-535A579DFD51}"/>
    <cellStyle name="Comma 2 2 2 5 2 2 2 4 3 2 2" xfId="47011" xr:uid="{B49F4076-9015-41D9-B9D5-091FC66FE881}"/>
    <cellStyle name="Comma 2 2 2 5 2 2 2 4 3 3" xfId="34879" xr:uid="{D275B2EC-8E8E-42A7-AD31-0F4E15DC2BDB}"/>
    <cellStyle name="Comma 2 2 2 5 2 2 2 4 4" xfId="14659" xr:uid="{CBC11FA7-CD7B-41DF-A4E1-AB1494F656A0}"/>
    <cellStyle name="Comma 2 2 2 5 2 2 2 4 4 2" xfId="38923" xr:uid="{9B44401D-2ABE-441E-BB02-CAC02F8C610A}"/>
    <cellStyle name="Comma 2 2 2 5 2 2 2 4 5" xfId="26791" xr:uid="{CEA1BA9B-C1A6-4C15-BEDC-2F74B67ADBB3}"/>
    <cellStyle name="Comma 2 2 2 5 2 2 2 5" xfId="4549" xr:uid="{1002E297-0471-45CD-A246-6B2860840289}"/>
    <cellStyle name="Comma 2 2 2 5 2 2 2 5 2" xfId="16681" xr:uid="{713AD8ED-ED00-4F20-B64F-A2B16D43E269}"/>
    <cellStyle name="Comma 2 2 2 5 2 2 2 5 2 2" xfId="40945" xr:uid="{B9AE1FC9-CABD-4371-A968-9E03CE67A65D}"/>
    <cellStyle name="Comma 2 2 2 5 2 2 2 5 3" xfId="28813" xr:uid="{1013DC53-8D7A-47E1-8EAB-59141F94400D}"/>
    <cellStyle name="Comma 2 2 2 5 2 2 2 6" xfId="8593" xr:uid="{8E7D01B6-B7C7-43D2-89E6-860C1F9BE21C}"/>
    <cellStyle name="Comma 2 2 2 5 2 2 2 6 2" xfId="20725" xr:uid="{71591595-55AA-4D6B-A2D0-107DEDD4ED7A}"/>
    <cellStyle name="Comma 2 2 2 5 2 2 2 6 2 2" xfId="44989" xr:uid="{C4A62364-C7DB-4E2B-B823-F6C506E3F667}"/>
    <cellStyle name="Comma 2 2 2 5 2 2 2 6 3" xfId="32857" xr:uid="{002419E8-F225-4505-9566-55100FCD91D6}"/>
    <cellStyle name="Comma 2 2 2 5 2 2 2 7" xfId="12637" xr:uid="{C33CA518-0588-4610-B4B1-DE8615F6FD3F}"/>
    <cellStyle name="Comma 2 2 2 5 2 2 2 7 2" xfId="36901" xr:uid="{0B47BD32-3E55-4F87-B175-EEFCCE78BB9F}"/>
    <cellStyle name="Comma 2 2 2 5 2 2 2 8" xfId="24769" xr:uid="{33B3E084-AA64-4333-B7CD-6D5CE9AB6E4B}"/>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2 2 2" xfId="44230" xr:uid="{C07D75C7-847F-424F-9D52-A11D1EF7C4DF}"/>
    <cellStyle name="Comma 2 2 2 5 2 2 3 2 2 2 3" xfId="32098" xr:uid="{5DBF3192-05B4-4233-BD2E-82167081BE79}"/>
    <cellStyle name="Comma 2 2 2 5 2 2 3 2 2 3" xfId="11878" xr:uid="{C9147190-EC4B-4AD0-AEE0-A1BEE325945F}"/>
    <cellStyle name="Comma 2 2 2 5 2 2 3 2 2 3 2" xfId="24010" xr:uid="{386584B6-9ED5-4595-A1C8-490B20E468F7}"/>
    <cellStyle name="Comma 2 2 2 5 2 2 3 2 2 3 2 2" xfId="48274" xr:uid="{94253B0E-CD52-47D8-9C66-39B3DBB702E2}"/>
    <cellStyle name="Comma 2 2 2 5 2 2 3 2 2 3 3" xfId="36142" xr:uid="{F21AC828-B8C6-4490-B1B1-68F1DED38392}"/>
    <cellStyle name="Comma 2 2 2 5 2 2 3 2 2 4" xfId="15922" xr:uid="{C5D72DFA-C75A-45A1-8587-6880228EFFDB}"/>
    <cellStyle name="Comma 2 2 2 5 2 2 3 2 2 4 2" xfId="40186" xr:uid="{25052348-A989-4482-9EA1-83C4BFA750DC}"/>
    <cellStyle name="Comma 2 2 2 5 2 2 3 2 2 5" xfId="28054" xr:uid="{3F71531E-BE54-46F1-B264-5DC5DD24627F}"/>
    <cellStyle name="Comma 2 2 2 5 2 2 3 2 3" xfId="5812" xr:uid="{35DF4801-19A4-49DC-9433-75D67D03AAFF}"/>
    <cellStyle name="Comma 2 2 2 5 2 2 3 2 3 2" xfId="17944" xr:uid="{BF17F9E7-C090-4599-A117-FC6F6C150696}"/>
    <cellStyle name="Comma 2 2 2 5 2 2 3 2 3 2 2" xfId="42208" xr:uid="{ECB90FE0-F28F-4674-8E4D-38F491DA3443}"/>
    <cellStyle name="Comma 2 2 2 5 2 2 3 2 3 3" xfId="30076" xr:uid="{2DE285BB-E5D6-40FE-A81A-0BC1C496E2C9}"/>
    <cellStyle name="Comma 2 2 2 5 2 2 3 2 4" xfId="9856" xr:uid="{E2294CFB-49D7-4386-A90A-EC2BF49AF409}"/>
    <cellStyle name="Comma 2 2 2 5 2 2 3 2 4 2" xfId="21988" xr:uid="{57658293-06C5-4416-90F1-256AB3AE4A42}"/>
    <cellStyle name="Comma 2 2 2 5 2 2 3 2 4 2 2" xfId="46252" xr:uid="{8E474D21-CF91-4AFD-8E93-335BE1FC9921}"/>
    <cellStyle name="Comma 2 2 2 5 2 2 3 2 4 3" xfId="34120" xr:uid="{48C22E79-FE35-48F4-B3B1-8353C8954269}"/>
    <cellStyle name="Comma 2 2 2 5 2 2 3 2 5" xfId="13900" xr:uid="{ADCC5588-C735-4A61-97B0-FC768BB096F7}"/>
    <cellStyle name="Comma 2 2 2 5 2 2 3 2 5 2" xfId="38164" xr:uid="{24082D02-8240-45AD-9E26-64502186238A}"/>
    <cellStyle name="Comma 2 2 2 5 2 2 3 2 6" xfId="26032" xr:uid="{CAFAFD2C-B872-48DB-B02F-1D4AEF65151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2 2 2" xfId="43219" xr:uid="{6C6E9CEC-2586-4646-9799-EF26F6D34557}"/>
    <cellStyle name="Comma 2 2 2 5 2 2 3 3 2 3" xfId="31087" xr:uid="{8BB1AC52-7B5D-4E8F-BDEA-FFCE952EDB42}"/>
    <cellStyle name="Comma 2 2 2 5 2 2 3 3 3" xfId="10867" xr:uid="{81D90299-3F56-4DB5-B12D-122092C64349}"/>
    <cellStyle name="Comma 2 2 2 5 2 2 3 3 3 2" xfId="22999" xr:uid="{4DA910F7-749C-4233-AA59-5B57ED892142}"/>
    <cellStyle name="Comma 2 2 2 5 2 2 3 3 3 2 2" xfId="47263" xr:uid="{125FA32F-03FC-4F1F-8354-A0864873973B}"/>
    <cellStyle name="Comma 2 2 2 5 2 2 3 3 3 3" xfId="35131" xr:uid="{E380A33B-01D9-40B8-9A9C-4EFD55FD1482}"/>
    <cellStyle name="Comma 2 2 2 5 2 2 3 3 4" xfId="14911" xr:uid="{42566372-63D0-4D8F-A38E-C31A8D35ADEB}"/>
    <cellStyle name="Comma 2 2 2 5 2 2 3 3 4 2" xfId="39175" xr:uid="{B32DEF34-B82B-457C-90C3-8EEA0CC645A8}"/>
    <cellStyle name="Comma 2 2 2 5 2 2 3 3 5" xfId="27043" xr:uid="{27665461-28C2-4EAE-9B81-957A8A6C0F7E}"/>
    <cellStyle name="Comma 2 2 2 5 2 2 3 4" xfId="4801" xr:uid="{BCEECEFA-433B-4B98-A952-98151A39741D}"/>
    <cellStyle name="Comma 2 2 2 5 2 2 3 4 2" xfId="16933" xr:uid="{7FE1CA46-2CA1-42EB-853C-2D7373BA5C5A}"/>
    <cellStyle name="Comma 2 2 2 5 2 2 3 4 2 2" xfId="41197" xr:uid="{399E6138-C647-46BB-903D-0BEDDAAFC361}"/>
    <cellStyle name="Comma 2 2 2 5 2 2 3 4 3" xfId="29065" xr:uid="{81AD1235-8DA3-42B3-844F-420F237B2075}"/>
    <cellStyle name="Comma 2 2 2 5 2 2 3 5" xfId="8845" xr:uid="{7914FFF9-F93D-4E4B-BAD8-15A1B41BAFCF}"/>
    <cellStyle name="Comma 2 2 2 5 2 2 3 5 2" xfId="20977" xr:uid="{0E63218C-F9A3-441C-8597-CDCF63EB0EEA}"/>
    <cellStyle name="Comma 2 2 2 5 2 2 3 5 2 2" xfId="45241" xr:uid="{FB568427-0672-4540-BB0F-4AD40D2A17C3}"/>
    <cellStyle name="Comma 2 2 2 5 2 2 3 5 3" xfId="33109" xr:uid="{019967EA-5DCE-4E12-A2D7-8218E99AADED}"/>
    <cellStyle name="Comma 2 2 2 5 2 2 3 6" xfId="12889" xr:uid="{CF113411-688F-4CCB-82B2-BBE7321D91BF}"/>
    <cellStyle name="Comma 2 2 2 5 2 2 3 6 2" xfId="37153" xr:uid="{53CFCFFB-5D18-47E3-8B22-067044386C42}"/>
    <cellStyle name="Comma 2 2 2 5 2 2 3 7" xfId="25021" xr:uid="{3EF5F868-A0C6-4AEC-819A-46132EC5C1F4}"/>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2 2 2" xfId="43725" xr:uid="{A0E87E86-4C83-45E0-9F92-16A3D194B839}"/>
    <cellStyle name="Comma 2 2 2 5 2 2 4 2 2 3" xfId="31593" xr:uid="{74F6E4B9-15B9-4A13-BCCC-473532A510CC}"/>
    <cellStyle name="Comma 2 2 2 5 2 2 4 2 3" xfId="11373" xr:uid="{C49D0E46-A0CC-4C98-AAA3-A328CF27B232}"/>
    <cellStyle name="Comma 2 2 2 5 2 2 4 2 3 2" xfId="23505" xr:uid="{46BF0EE9-1AA4-4CFA-80A7-BB7AA62EAA61}"/>
    <cellStyle name="Comma 2 2 2 5 2 2 4 2 3 2 2" xfId="47769" xr:uid="{01AD9E8E-B34D-4FC3-B080-5B885157562A}"/>
    <cellStyle name="Comma 2 2 2 5 2 2 4 2 3 3" xfId="35637" xr:uid="{BECF9230-D184-44C8-B0C8-A3425F17DE81}"/>
    <cellStyle name="Comma 2 2 2 5 2 2 4 2 4" xfId="15417" xr:uid="{0881363C-0A6E-48CF-AE9A-47E5FA6E3F08}"/>
    <cellStyle name="Comma 2 2 2 5 2 2 4 2 4 2" xfId="39681" xr:uid="{889F87F8-D7A9-4AEE-BFF0-496EC783B3A6}"/>
    <cellStyle name="Comma 2 2 2 5 2 2 4 2 5" xfId="27549" xr:uid="{B5AC8DEF-90A8-40C3-8357-AB813640F872}"/>
    <cellStyle name="Comma 2 2 2 5 2 2 4 3" xfId="5307" xr:uid="{B208ABF8-AA90-4AC3-992B-07BBC78257FC}"/>
    <cellStyle name="Comma 2 2 2 5 2 2 4 3 2" xfId="17439" xr:uid="{32C60879-62FC-4868-9CB8-AE8D1A4DC8B4}"/>
    <cellStyle name="Comma 2 2 2 5 2 2 4 3 2 2" xfId="41703" xr:uid="{23E041FC-C4C3-40BB-A431-8F3B7777341C}"/>
    <cellStyle name="Comma 2 2 2 5 2 2 4 3 3" xfId="29571" xr:uid="{B89AB456-F2AE-41B2-BC7F-B88FD7C3D869}"/>
    <cellStyle name="Comma 2 2 2 5 2 2 4 4" xfId="9351" xr:uid="{8F89FEC2-CAF4-49C0-9D32-930F2BD3C7AC}"/>
    <cellStyle name="Comma 2 2 2 5 2 2 4 4 2" xfId="21483" xr:uid="{ABB69241-75D0-4832-B375-FE07C1F02687}"/>
    <cellStyle name="Comma 2 2 2 5 2 2 4 4 2 2" xfId="45747" xr:uid="{DF38160B-245C-492A-946D-425C8F8EF097}"/>
    <cellStyle name="Comma 2 2 2 5 2 2 4 4 3" xfId="33615" xr:uid="{7DDBD084-EBCB-413B-8E76-7E38BE04E677}"/>
    <cellStyle name="Comma 2 2 2 5 2 2 4 5" xfId="13395" xr:uid="{B83D840C-828A-4D27-8BD8-03073B1B94B0}"/>
    <cellStyle name="Comma 2 2 2 5 2 2 4 5 2" xfId="37659" xr:uid="{43425C11-C490-4C63-9A55-954D7263365B}"/>
    <cellStyle name="Comma 2 2 2 5 2 2 4 6" xfId="25527" xr:uid="{1A61450A-FBB4-406F-B7BD-9E325D4170F5}"/>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2 2 2" xfId="42714" xr:uid="{A28C6E34-A599-418F-9E28-0974BDF14D60}"/>
    <cellStyle name="Comma 2 2 2 5 2 2 5 2 3" xfId="30582" xr:uid="{2432970F-7A69-4B40-8A5A-2220DB7267E1}"/>
    <cellStyle name="Comma 2 2 2 5 2 2 5 3" xfId="10362" xr:uid="{9A5A6403-DF9E-4562-9508-ED8B953C2354}"/>
    <cellStyle name="Comma 2 2 2 5 2 2 5 3 2" xfId="22494" xr:uid="{33DA0C69-06F1-48F1-BABC-B25F93A2B7EA}"/>
    <cellStyle name="Comma 2 2 2 5 2 2 5 3 2 2" xfId="46758" xr:uid="{2A09BB26-4C78-48D8-BDB7-62443180AE94}"/>
    <cellStyle name="Comma 2 2 2 5 2 2 5 3 3" xfId="34626" xr:uid="{88875DED-0D45-4DBD-BA8E-179D915F7857}"/>
    <cellStyle name="Comma 2 2 2 5 2 2 5 4" xfId="14406" xr:uid="{CE8B7BFA-5D11-4C4C-88BD-3645556671D0}"/>
    <cellStyle name="Comma 2 2 2 5 2 2 5 4 2" xfId="38670" xr:uid="{CEEB3AEB-24E0-47A7-AF20-88A2A4ED9B58}"/>
    <cellStyle name="Comma 2 2 2 5 2 2 5 5" xfId="26538" xr:uid="{62070DA6-F2D0-4DEA-BA1D-DBF6D39965C7}"/>
    <cellStyle name="Comma 2 2 2 5 2 2 6" xfId="4296" xr:uid="{EAC00342-D589-4114-9BD2-AB5662425680}"/>
    <cellStyle name="Comma 2 2 2 5 2 2 6 2" xfId="16428" xr:uid="{E135BECC-364D-4C58-917D-93934E1143C3}"/>
    <cellStyle name="Comma 2 2 2 5 2 2 6 2 2" xfId="40692" xr:uid="{6075D70F-B61B-4A00-8754-F082AD6A5A53}"/>
    <cellStyle name="Comma 2 2 2 5 2 2 6 3" xfId="28560" xr:uid="{13E90518-506C-4FA4-8105-B678BE5E246F}"/>
    <cellStyle name="Comma 2 2 2 5 2 2 7" xfId="8340" xr:uid="{20EDA857-FA3E-415F-9133-B235F579FF5E}"/>
    <cellStyle name="Comma 2 2 2 5 2 2 7 2" xfId="20472" xr:uid="{3EB335F1-BF64-4953-8D5A-348ABBA037CA}"/>
    <cellStyle name="Comma 2 2 2 5 2 2 7 2 2" xfId="44736" xr:uid="{8DE9BBD1-6D58-4DAF-AB29-D2611E48D5A6}"/>
    <cellStyle name="Comma 2 2 2 5 2 2 7 3" xfId="32604" xr:uid="{6CDE4BC0-18A5-466E-8322-C36E0A688DCC}"/>
    <cellStyle name="Comma 2 2 2 5 2 2 8" xfId="12384" xr:uid="{D8A4AF89-0C6C-4144-997D-AD4799C247E5}"/>
    <cellStyle name="Comma 2 2 2 5 2 2 8 2" xfId="36648" xr:uid="{2B69BBA4-FDB0-45BF-8484-B6933CF065FE}"/>
    <cellStyle name="Comma 2 2 2 5 2 2 9" xfId="24516" xr:uid="{5ADAA223-A150-4694-90B7-4F50456AB70E}"/>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2 2 2" xfId="44357" xr:uid="{02F1E66F-B036-47EF-BA77-EF94A098F97C}"/>
    <cellStyle name="Comma 2 2 2 5 2 3 2 2 2 2 3" xfId="32225" xr:uid="{7EC115D5-2C17-4815-B142-A5C2A1317732}"/>
    <cellStyle name="Comma 2 2 2 5 2 3 2 2 2 3" xfId="12005" xr:uid="{CD880AAB-525E-48B7-8D62-B6FCBE53C5FB}"/>
    <cellStyle name="Comma 2 2 2 5 2 3 2 2 2 3 2" xfId="24137" xr:uid="{BE84A50A-7398-4C0F-9645-C818121770FC}"/>
    <cellStyle name="Comma 2 2 2 5 2 3 2 2 2 3 2 2" xfId="48401" xr:uid="{4AAE6FBB-9917-4418-B033-DFE5735EA80A}"/>
    <cellStyle name="Comma 2 2 2 5 2 3 2 2 2 3 3" xfId="36269" xr:uid="{DBDAD168-4B7B-42AF-BD49-8AF99F1E0AED}"/>
    <cellStyle name="Comma 2 2 2 5 2 3 2 2 2 4" xfId="16049" xr:uid="{90886C3A-F000-4434-9045-3232B67B0E85}"/>
    <cellStyle name="Comma 2 2 2 5 2 3 2 2 2 4 2" xfId="40313" xr:uid="{E7ACCEFD-4917-430A-9238-5C75001A0AD3}"/>
    <cellStyle name="Comma 2 2 2 5 2 3 2 2 2 5" xfId="28181" xr:uid="{5B46D93F-0307-4502-9422-22BD5E528337}"/>
    <cellStyle name="Comma 2 2 2 5 2 3 2 2 3" xfId="5939" xr:uid="{4AE618AE-45C5-46E6-BBA0-642B2D89C211}"/>
    <cellStyle name="Comma 2 2 2 5 2 3 2 2 3 2" xfId="18071" xr:uid="{3ABFE843-0D80-4DE8-82D1-AC5015DBC520}"/>
    <cellStyle name="Comma 2 2 2 5 2 3 2 2 3 2 2" xfId="42335" xr:uid="{0E901212-D925-4208-960F-078367B4FCB0}"/>
    <cellStyle name="Comma 2 2 2 5 2 3 2 2 3 3" xfId="30203" xr:uid="{622A8B63-612D-4A5B-8A19-5C5BCF03351E}"/>
    <cellStyle name="Comma 2 2 2 5 2 3 2 2 4" xfId="9983" xr:uid="{9490BE9A-63A6-46EB-88D7-9E3AB8BE21FA}"/>
    <cellStyle name="Comma 2 2 2 5 2 3 2 2 4 2" xfId="22115" xr:uid="{7524B10E-7655-4B9E-8F3B-3FD7E4437F9A}"/>
    <cellStyle name="Comma 2 2 2 5 2 3 2 2 4 2 2" xfId="46379" xr:uid="{1388EEAA-880E-46A3-9F65-26293EDA0C36}"/>
    <cellStyle name="Comma 2 2 2 5 2 3 2 2 4 3" xfId="34247" xr:uid="{2A656EC3-A542-4B46-BDB1-EBEA92973084}"/>
    <cellStyle name="Comma 2 2 2 5 2 3 2 2 5" xfId="14027" xr:uid="{F0D9B605-A46D-43B6-AFEB-B20196542B05}"/>
    <cellStyle name="Comma 2 2 2 5 2 3 2 2 5 2" xfId="38291" xr:uid="{6A8E2877-6D7F-4314-BECC-884D2B24ACCE}"/>
    <cellStyle name="Comma 2 2 2 5 2 3 2 2 6" xfId="26159" xr:uid="{6AC20DB5-A55C-439D-B166-BB07A45D82F4}"/>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2 2 2" xfId="43346" xr:uid="{7E64D610-1B22-4CE3-BF13-E0A44A9D8301}"/>
    <cellStyle name="Comma 2 2 2 5 2 3 2 3 2 3" xfId="31214" xr:uid="{80F335BF-8C34-4E78-8BF7-26F967CADEAB}"/>
    <cellStyle name="Comma 2 2 2 5 2 3 2 3 3" xfId="10994" xr:uid="{06DA516A-B84B-44A4-8C7C-6C0544B0CB81}"/>
    <cellStyle name="Comma 2 2 2 5 2 3 2 3 3 2" xfId="23126" xr:uid="{7F39F59D-BD46-401B-98CA-E146A5B1F536}"/>
    <cellStyle name="Comma 2 2 2 5 2 3 2 3 3 2 2" xfId="47390" xr:uid="{901AB03C-972D-4EBE-81D1-06A8B2F4A14C}"/>
    <cellStyle name="Comma 2 2 2 5 2 3 2 3 3 3" xfId="35258" xr:uid="{4F376751-30A4-4FAB-ADE9-B4F2B7A2A373}"/>
    <cellStyle name="Comma 2 2 2 5 2 3 2 3 4" xfId="15038" xr:uid="{7E48EDD9-4D93-4DD2-84D2-28687BDE84DD}"/>
    <cellStyle name="Comma 2 2 2 5 2 3 2 3 4 2" xfId="39302" xr:uid="{32084EE6-A307-4CF1-96B2-B395CD76A512}"/>
    <cellStyle name="Comma 2 2 2 5 2 3 2 3 5" xfId="27170" xr:uid="{34764FFA-0F70-4076-8A06-951058F6CAC9}"/>
    <cellStyle name="Comma 2 2 2 5 2 3 2 4" xfId="4928" xr:uid="{9E73E0FF-E5E9-4383-8379-3C2EA1F05FFA}"/>
    <cellStyle name="Comma 2 2 2 5 2 3 2 4 2" xfId="17060" xr:uid="{9327FC8A-CFF5-4ECD-A3AD-DA3EE5FD3369}"/>
    <cellStyle name="Comma 2 2 2 5 2 3 2 4 2 2" xfId="41324" xr:uid="{DE63E595-283F-4449-A429-65213C46F984}"/>
    <cellStyle name="Comma 2 2 2 5 2 3 2 4 3" xfId="29192" xr:uid="{B4BE65E0-A4AE-422A-AACA-AC9A6EEB620B}"/>
    <cellStyle name="Comma 2 2 2 5 2 3 2 5" xfId="8972" xr:uid="{5DAF45F6-DE92-4B50-8670-C7689ACE1BE5}"/>
    <cellStyle name="Comma 2 2 2 5 2 3 2 5 2" xfId="21104" xr:uid="{F158D05E-6450-403D-B36C-4F4EFB379230}"/>
    <cellStyle name="Comma 2 2 2 5 2 3 2 5 2 2" xfId="45368" xr:uid="{B54442C1-0355-47F9-B14A-5FA0D181C30C}"/>
    <cellStyle name="Comma 2 2 2 5 2 3 2 5 3" xfId="33236" xr:uid="{532A6D73-17EB-48B1-BCCF-F4FAF8C565C2}"/>
    <cellStyle name="Comma 2 2 2 5 2 3 2 6" xfId="13016" xr:uid="{3365303D-D189-4A55-B55F-7BE5AD079C75}"/>
    <cellStyle name="Comma 2 2 2 5 2 3 2 6 2" xfId="37280" xr:uid="{B0EE3FF0-69DD-4B75-A690-53311607B13F}"/>
    <cellStyle name="Comma 2 2 2 5 2 3 2 7" xfId="25148" xr:uid="{1F66CBA0-4F19-498E-AB90-FEA43C565E4B}"/>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2 2 2" xfId="43852" xr:uid="{8E63A29B-89D5-4F6F-8E3A-85BB98210DC1}"/>
    <cellStyle name="Comma 2 2 2 5 2 3 3 2 2 3" xfId="31720" xr:uid="{55EF600E-1980-4E01-8C5F-D8F0E497D67C}"/>
    <cellStyle name="Comma 2 2 2 5 2 3 3 2 3" xfId="11500" xr:uid="{C8D09681-7AD3-408C-9801-2F5E566E7A65}"/>
    <cellStyle name="Comma 2 2 2 5 2 3 3 2 3 2" xfId="23632" xr:uid="{6AD6E408-242C-4DAA-9AEC-FBF9E70EFF6C}"/>
    <cellStyle name="Comma 2 2 2 5 2 3 3 2 3 2 2" xfId="47896" xr:uid="{4BD2B979-B103-4A0F-9F7E-3D522690167D}"/>
    <cellStyle name="Comma 2 2 2 5 2 3 3 2 3 3" xfId="35764" xr:uid="{2FB148D9-17AD-463A-BEEA-1B28BCD2F41A}"/>
    <cellStyle name="Comma 2 2 2 5 2 3 3 2 4" xfId="15544" xr:uid="{FF846D6A-2EF6-480C-900B-9C47E3DC3F64}"/>
    <cellStyle name="Comma 2 2 2 5 2 3 3 2 4 2" xfId="39808" xr:uid="{8BBC83EE-E4AC-447A-ACE8-EE635C4AA628}"/>
    <cellStyle name="Comma 2 2 2 5 2 3 3 2 5" xfId="27676" xr:uid="{7E654894-2C19-4510-829D-83390EF8298D}"/>
    <cellStyle name="Comma 2 2 2 5 2 3 3 3" xfId="5434" xr:uid="{F6C12A45-CEF3-4363-B7B8-F56AA1099987}"/>
    <cellStyle name="Comma 2 2 2 5 2 3 3 3 2" xfId="17566" xr:uid="{F8363694-5E96-40E9-A1C6-1A48237514B2}"/>
    <cellStyle name="Comma 2 2 2 5 2 3 3 3 2 2" xfId="41830" xr:uid="{F47297AC-66E7-4442-99AB-5E53896C4DA8}"/>
    <cellStyle name="Comma 2 2 2 5 2 3 3 3 3" xfId="29698" xr:uid="{147C8957-BF23-4FEB-980B-792A1FD331ED}"/>
    <cellStyle name="Comma 2 2 2 5 2 3 3 4" xfId="9478" xr:uid="{5BD8E132-4650-4BF3-813D-5440CE16AF55}"/>
    <cellStyle name="Comma 2 2 2 5 2 3 3 4 2" xfId="21610" xr:uid="{68F3B5F8-7D31-4CC8-8F11-1C6504070D2A}"/>
    <cellStyle name="Comma 2 2 2 5 2 3 3 4 2 2" xfId="45874" xr:uid="{A55D6042-250C-44E1-80B1-328A80EFFE21}"/>
    <cellStyle name="Comma 2 2 2 5 2 3 3 4 3" xfId="33742" xr:uid="{DC7C0E9D-2580-4963-8C75-F50CF7738276}"/>
    <cellStyle name="Comma 2 2 2 5 2 3 3 5" xfId="13522" xr:uid="{727B1391-148B-41FE-85F4-7981860613F5}"/>
    <cellStyle name="Comma 2 2 2 5 2 3 3 5 2" xfId="37786" xr:uid="{E862B4CD-B295-453C-860C-1BFE65D574DE}"/>
    <cellStyle name="Comma 2 2 2 5 2 3 3 6" xfId="25654" xr:uid="{3612BFB5-3541-4F4A-B8B5-83E122C4B468}"/>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2 2 2" xfId="42841" xr:uid="{C0B12286-8520-4DD1-85B5-6E79751B2DE6}"/>
    <cellStyle name="Comma 2 2 2 5 2 3 4 2 3" xfId="30709" xr:uid="{1BAAF7E0-C65A-4F47-8589-4DB6D6A0A707}"/>
    <cellStyle name="Comma 2 2 2 5 2 3 4 3" xfId="10489" xr:uid="{C74ACE61-EFFC-4C6A-9DEE-933BCD63AF0D}"/>
    <cellStyle name="Comma 2 2 2 5 2 3 4 3 2" xfId="22621" xr:uid="{E7A352AB-C958-4195-9C19-B013E8D5ADE7}"/>
    <cellStyle name="Comma 2 2 2 5 2 3 4 3 2 2" xfId="46885" xr:uid="{19470A7B-5996-4B65-9581-C5E3417E4004}"/>
    <cellStyle name="Comma 2 2 2 5 2 3 4 3 3" xfId="34753" xr:uid="{B2D7D440-0870-4284-82AE-382F9BCDCB84}"/>
    <cellStyle name="Comma 2 2 2 5 2 3 4 4" xfId="14533" xr:uid="{AF357E93-5C08-4479-BB54-0F7D91FF7CD1}"/>
    <cellStyle name="Comma 2 2 2 5 2 3 4 4 2" xfId="38797" xr:uid="{444176FF-B5CD-46C5-852F-B108DC7B4B3C}"/>
    <cellStyle name="Comma 2 2 2 5 2 3 4 5" xfId="26665" xr:uid="{8F6F49F5-921B-4A7C-AE9F-FDA2CDCACBAC}"/>
    <cellStyle name="Comma 2 2 2 5 2 3 5" xfId="4423" xr:uid="{1447591F-257E-4B8E-9745-4951D5F33503}"/>
    <cellStyle name="Comma 2 2 2 5 2 3 5 2" xfId="16555" xr:uid="{37F49425-38A5-4854-8E6F-2F997ED30D70}"/>
    <cellStyle name="Comma 2 2 2 5 2 3 5 2 2" xfId="40819" xr:uid="{27C94DE2-6630-40FD-96B6-20524BE58CC3}"/>
    <cellStyle name="Comma 2 2 2 5 2 3 5 3" xfId="28687" xr:uid="{83A4DA5C-1298-4CED-8E2B-A891EF0DF74F}"/>
    <cellStyle name="Comma 2 2 2 5 2 3 6" xfId="8467" xr:uid="{D025EACF-7A5C-4599-AD86-B3E3BBF04BEC}"/>
    <cellStyle name="Comma 2 2 2 5 2 3 6 2" xfId="20599" xr:uid="{1F58A299-3DC6-40C7-B65C-FDDD73E4C1E4}"/>
    <cellStyle name="Comma 2 2 2 5 2 3 6 2 2" xfId="44863" xr:uid="{734D4547-6745-46D1-8B0B-0F228C1E2A8E}"/>
    <cellStyle name="Comma 2 2 2 5 2 3 6 3" xfId="32731" xr:uid="{8157BF72-4EA1-4F61-8DD4-D1AC3BE118E7}"/>
    <cellStyle name="Comma 2 2 2 5 2 3 7" xfId="12511" xr:uid="{E99BCF5B-C270-4601-8B75-FA24B063FEEF}"/>
    <cellStyle name="Comma 2 2 2 5 2 3 7 2" xfId="36775" xr:uid="{71356A48-C0D5-4095-81F7-40DBE8335062}"/>
    <cellStyle name="Comma 2 2 2 5 2 3 8" xfId="24643" xr:uid="{BD4C9A75-8B96-4AFD-AB60-C72753540B4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2 2 2" xfId="44104" xr:uid="{282E3C96-2F9C-4AC3-A129-419D16F41C00}"/>
    <cellStyle name="Comma 2 2 2 5 2 4 2 2 2 3" xfId="31972" xr:uid="{5F2F1C47-BC51-4937-9F19-9E4E5853EAD1}"/>
    <cellStyle name="Comma 2 2 2 5 2 4 2 2 3" xfId="11752" xr:uid="{7A7ABB36-5D67-4504-A9DC-B31C9248F25F}"/>
    <cellStyle name="Comma 2 2 2 5 2 4 2 2 3 2" xfId="23884" xr:uid="{3E09BFF6-F44F-46D8-B020-D0D782E2070D}"/>
    <cellStyle name="Comma 2 2 2 5 2 4 2 2 3 2 2" xfId="48148" xr:uid="{9F41D086-9B28-4D06-B91F-79A824EACDDA}"/>
    <cellStyle name="Comma 2 2 2 5 2 4 2 2 3 3" xfId="36016" xr:uid="{29268B36-74D0-463C-AEEE-1B4D764989E1}"/>
    <cellStyle name="Comma 2 2 2 5 2 4 2 2 4" xfId="15796" xr:uid="{8CC35830-04A0-4037-B3FA-6E1571727B8E}"/>
    <cellStyle name="Comma 2 2 2 5 2 4 2 2 4 2" xfId="40060" xr:uid="{22F69828-1700-4359-A180-807D376DEDE1}"/>
    <cellStyle name="Comma 2 2 2 5 2 4 2 2 5" xfId="27928" xr:uid="{E17718E5-52C6-4237-AD09-443364BD94A9}"/>
    <cellStyle name="Comma 2 2 2 5 2 4 2 3" xfId="5686" xr:uid="{5B6DB9F9-ED5E-4B16-854C-957BBFE229DC}"/>
    <cellStyle name="Comma 2 2 2 5 2 4 2 3 2" xfId="17818" xr:uid="{0F7668B7-F645-47EB-AFEA-7D35C24AD446}"/>
    <cellStyle name="Comma 2 2 2 5 2 4 2 3 2 2" xfId="42082" xr:uid="{B21FDFCC-8402-45D3-BF89-3C2C04D919BB}"/>
    <cellStyle name="Comma 2 2 2 5 2 4 2 3 3" xfId="29950" xr:uid="{15BD2709-6638-4983-8BF1-6D21A1C7D4A2}"/>
    <cellStyle name="Comma 2 2 2 5 2 4 2 4" xfId="9730" xr:uid="{DCFE7D8A-F456-47BF-9861-B919B556303B}"/>
    <cellStyle name="Comma 2 2 2 5 2 4 2 4 2" xfId="21862" xr:uid="{E853261E-2E5F-4911-A1C3-5FD587EDBA7E}"/>
    <cellStyle name="Comma 2 2 2 5 2 4 2 4 2 2" xfId="46126" xr:uid="{C5CB97C2-7A40-44CD-8305-62248637E7C7}"/>
    <cellStyle name="Comma 2 2 2 5 2 4 2 4 3" xfId="33994" xr:uid="{866D3DFA-12CD-443D-A043-03DDA0708F7F}"/>
    <cellStyle name="Comma 2 2 2 5 2 4 2 5" xfId="13774" xr:uid="{AA8D07D0-18A8-4291-A0CE-0F88323DF330}"/>
    <cellStyle name="Comma 2 2 2 5 2 4 2 5 2" xfId="38038" xr:uid="{1D1F65AF-2332-44D9-AD92-724CFB85AB31}"/>
    <cellStyle name="Comma 2 2 2 5 2 4 2 6" xfId="25906" xr:uid="{CA0EA67D-039A-4FC8-82D8-B94D8CC96735}"/>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2 2 2" xfId="43093" xr:uid="{DC250CE9-E490-409D-9694-61732C7F4B7D}"/>
    <cellStyle name="Comma 2 2 2 5 2 4 3 2 3" xfId="30961" xr:uid="{7915AD75-170A-4BB9-B09F-CBA9BEA6C4A2}"/>
    <cellStyle name="Comma 2 2 2 5 2 4 3 3" xfId="10741" xr:uid="{0C79B21F-A257-4C25-B3E6-F423E77B85FF}"/>
    <cellStyle name="Comma 2 2 2 5 2 4 3 3 2" xfId="22873" xr:uid="{0E911522-3CD9-427B-A9CB-A5087287D7D2}"/>
    <cellStyle name="Comma 2 2 2 5 2 4 3 3 2 2" xfId="47137" xr:uid="{57ADA911-4841-41C0-8851-015AE7216B2E}"/>
    <cellStyle name="Comma 2 2 2 5 2 4 3 3 3" xfId="35005" xr:uid="{2894E365-68D6-4448-B86D-A6C37D5C1490}"/>
    <cellStyle name="Comma 2 2 2 5 2 4 3 4" xfId="14785" xr:uid="{4B769F82-1506-4D12-86C2-9403EB6CD166}"/>
    <cellStyle name="Comma 2 2 2 5 2 4 3 4 2" xfId="39049" xr:uid="{E26519B1-015A-48E3-8757-A50C0E5613D4}"/>
    <cellStyle name="Comma 2 2 2 5 2 4 3 5" xfId="26917" xr:uid="{BD3638B1-AAD9-46C2-A2A2-8CA102429472}"/>
    <cellStyle name="Comma 2 2 2 5 2 4 4" xfId="4675" xr:uid="{91CB75EA-570E-4D6D-BD04-492011F33F66}"/>
    <cellStyle name="Comma 2 2 2 5 2 4 4 2" xfId="16807" xr:uid="{6AC9F979-0408-43E1-BAF6-6E7A9B9D8F60}"/>
    <cellStyle name="Comma 2 2 2 5 2 4 4 2 2" xfId="41071" xr:uid="{EB7FA85C-6571-4010-860E-FFACF5B288A5}"/>
    <cellStyle name="Comma 2 2 2 5 2 4 4 3" xfId="28939" xr:uid="{58B0DDC2-D6FC-4790-A5EC-FD5E3D1847F6}"/>
    <cellStyle name="Comma 2 2 2 5 2 4 5" xfId="8719" xr:uid="{710EE072-8202-4873-B15D-03EB7359EFBA}"/>
    <cellStyle name="Comma 2 2 2 5 2 4 5 2" xfId="20851" xr:uid="{C3C3EAEF-345C-42B2-B797-D8DFBF410358}"/>
    <cellStyle name="Comma 2 2 2 5 2 4 5 2 2" xfId="45115" xr:uid="{9F8F0B4A-00D8-4D71-9F98-2344A7E446AB}"/>
    <cellStyle name="Comma 2 2 2 5 2 4 5 3" xfId="32983" xr:uid="{C0C1059B-82F7-47C3-B477-998F23FEB8C8}"/>
    <cellStyle name="Comma 2 2 2 5 2 4 6" xfId="12763" xr:uid="{4ACBD48A-A424-4036-8371-E193A48C4A2C}"/>
    <cellStyle name="Comma 2 2 2 5 2 4 6 2" xfId="37027" xr:uid="{15D24971-C801-4326-A0D4-A9B37E2F5D8E}"/>
    <cellStyle name="Comma 2 2 2 5 2 4 7" xfId="24895" xr:uid="{CC6B17CD-0580-4CFE-A47D-0F2E33866035}"/>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2 2 2" xfId="43599" xr:uid="{9E9A6E1F-D7B3-4AF0-AD7F-A3909BB9A581}"/>
    <cellStyle name="Comma 2 2 2 5 2 5 2 2 3" xfId="31467" xr:uid="{C467F87E-C6D2-4318-B20D-29C52BA5B193}"/>
    <cellStyle name="Comma 2 2 2 5 2 5 2 3" xfId="11247" xr:uid="{7344509E-6524-4910-A91C-1CB0C98CF986}"/>
    <cellStyle name="Comma 2 2 2 5 2 5 2 3 2" xfId="23379" xr:uid="{63B4276F-F8B6-4E51-91F6-C2F06A6A1B17}"/>
    <cellStyle name="Comma 2 2 2 5 2 5 2 3 2 2" xfId="47643" xr:uid="{1B3939A4-9C49-43A6-8F50-296BBBE6FFF6}"/>
    <cellStyle name="Comma 2 2 2 5 2 5 2 3 3" xfId="35511" xr:uid="{6A073731-8A37-426D-A9AA-0AE32FF7C546}"/>
    <cellStyle name="Comma 2 2 2 5 2 5 2 4" xfId="15291" xr:uid="{3EBAE154-706A-4024-B76C-CD7C1DE1D3DB}"/>
    <cellStyle name="Comma 2 2 2 5 2 5 2 4 2" xfId="39555" xr:uid="{B699E5F9-59EC-456E-BE94-8966532D854A}"/>
    <cellStyle name="Comma 2 2 2 5 2 5 2 5" xfId="27423" xr:uid="{C4C7681C-46E6-4151-9107-6E425BA02C3E}"/>
    <cellStyle name="Comma 2 2 2 5 2 5 3" xfId="5181" xr:uid="{21FA3C31-A80D-4E2C-8D0D-85E86AE5E0FD}"/>
    <cellStyle name="Comma 2 2 2 5 2 5 3 2" xfId="17313" xr:uid="{8C21D0AE-D6D9-4212-A2AB-567D40B8FD8D}"/>
    <cellStyle name="Comma 2 2 2 5 2 5 3 2 2" xfId="41577" xr:uid="{32A6DE72-AE86-4267-8471-1CAC4DFB2902}"/>
    <cellStyle name="Comma 2 2 2 5 2 5 3 3" xfId="29445" xr:uid="{817B0544-0A23-410D-8BA7-70496B397221}"/>
    <cellStyle name="Comma 2 2 2 5 2 5 4" xfId="9225" xr:uid="{4E4EDDCB-6703-41F8-B474-B23B2E527568}"/>
    <cellStyle name="Comma 2 2 2 5 2 5 4 2" xfId="21357" xr:uid="{986666A4-BEA0-4069-8FF5-FC1294565DC4}"/>
    <cellStyle name="Comma 2 2 2 5 2 5 4 2 2" xfId="45621" xr:uid="{525DF035-FFC5-4C6C-9B6A-684142569EAC}"/>
    <cellStyle name="Comma 2 2 2 5 2 5 4 3" xfId="33489" xr:uid="{8B6BB1EF-3C50-43A6-A140-64C26B6B6C8C}"/>
    <cellStyle name="Comma 2 2 2 5 2 5 5" xfId="13269" xr:uid="{66DFDB76-070B-497F-AB31-BA2ED6879265}"/>
    <cellStyle name="Comma 2 2 2 5 2 5 5 2" xfId="37533" xr:uid="{C17D84FA-91DF-4953-8AC6-835694DACB1B}"/>
    <cellStyle name="Comma 2 2 2 5 2 5 6" xfId="25401" xr:uid="{8853B8BF-45DB-4CFC-9591-4F308F501F67}"/>
    <cellStyle name="Comma 2 2 2 5 2 6" xfId="2148" xr:uid="{D3565C66-4C6A-4839-A00B-1EA5E8CD29E5}"/>
    <cellStyle name="Comma 2 2 2 5 2 6 2" xfId="6192" xr:uid="{962EE9A1-DC33-4819-B0D1-E3486BF8749F}"/>
    <cellStyle name="Comma 2 2 2 5 2 6 2 2" xfId="18324" xr:uid="{77E838D3-E294-4DD1-BF82-37512A025B65}"/>
    <cellStyle name="Comma 2 2 2 5 2 6 2 2 2" xfId="42588" xr:uid="{5DAB94C3-8758-4BCA-8CF3-BD80D16B29A8}"/>
    <cellStyle name="Comma 2 2 2 5 2 6 2 3" xfId="30456" xr:uid="{8867771E-6D7B-46B4-A301-E2AC130B1A6B}"/>
    <cellStyle name="Comma 2 2 2 5 2 6 3" xfId="10236" xr:uid="{2D129F55-9A47-4D49-9D48-5E37401CF3C3}"/>
    <cellStyle name="Comma 2 2 2 5 2 6 3 2" xfId="22368" xr:uid="{49BF1998-2665-4C77-9F48-588ACF5FC112}"/>
    <cellStyle name="Comma 2 2 2 5 2 6 3 2 2" xfId="46632" xr:uid="{337FAD5D-7A91-478D-BD12-FC7C295B7A53}"/>
    <cellStyle name="Comma 2 2 2 5 2 6 3 3" xfId="34500" xr:uid="{CA04389D-6C5E-410F-81FA-B65E9E20B3B5}"/>
    <cellStyle name="Comma 2 2 2 5 2 6 4" xfId="14280" xr:uid="{52304E1B-74CF-45DF-B8FC-C7CE5ADCE672}"/>
    <cellStyle name="Comma 2 2 2 5 2 6 4 2" xfId="38544" xr:uid="{3C071C82-A4EA-4417-98B6-6AAC4332D909}"/>
    <cellStyle name="Comma 2 2 2 5 2 6 5" xfId="26412" xr:uid="{6D673025-4632-4326-B9FA-3508E6E97376}"/>
    <cellStyle name="Comma 2 2 2 5 2 7" xfId="4170" xr:uid="{CAA945C0-F97A-4FDB-B22B-EFA4D82FB411}"/>
    <cellStyle name="Comma 2 2 2 5 2 7 2" xfId="16302" xr:uid="{F9543F31-AA87-4E44-80D3-6FCD2FD4D473}"/>
    <cellStyle name="Comma 2 2 2 5 2 7 2 2" xfId="40566" xr:uid="{45B558D1-3442-4CA1-BDCA-DC09A6611D82}"/>
    <cellStyle name="Comma 2 2 2 5 2 7 3" xfId="28434" xr:uid="{3EED74F9-0AF5-44A1-A4D4-756A24BB0340}"/>
    <cellStyle name="Comma 2 2 2 5 2 8" xfId="8214" xr:uid="{37488E90-6EDC-4BC4-8891-ED0612B42710}"/>
    <cellStyle name="Comma 2 2 2 5 2 8 2" xfId="20346" xr:uid="{850E8364-7DEB-483D-9AF8-65F908EF47C7}"/>
    <cellStyle name="Comma 2 2 2 5 2 8 2 2" xfId="44610" xr:uid="{C5466FD7-C084-44AF-984F-8DBE550CDDE7}"/>
    <cellStyle name="Comma 2 2 2 5 2 8 3" xfId="32478" xr:uid="{DC268CF2-869E-4D9A-9CD2-A0749BD3747C}"/>
    <cellStyle name="Comma 2 2 2 5 2 9" xfId="12258" xr:uid="{5E42D3C5-32B5-47F5-A040-BB85DD9348C7}"/>
    <cellStyle name="Comma 2 2 2 5 2 9 2" xfId="36522" xr:uid="{15B61A3C-7731-4311-A266-424D5545AFA6}"/>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2 2 2" xfId="44420" xr:uid="{4DBA3AA4-11D3-4922-A51E-7A9CF73342A1}"/>
    <cellStyle name="Comma 2 2 2 5 3 2 2 2 2 2 3" xfId="32288" xr:uid="{49AA1283-8047-4BF2-9AF4-7CDDB5FB1660}"/>
    <cellStyle name="Comma 2 2 2 5 3 2 2 2 2 3" xfId="12068" xr:uid="{46810249-2E79-42CC-8CB9-282453476D11}"/>
    <cellStyle name="Comma 2 2 2 5 3 2 2 2 2 3 2" xfId="24200" xr:uid="{EF648B42-5533-4A52-BD38-452AF173A087}"/>
    <cellStyle name="Comma 2 2 2 5 3 2 2 2 2 3 2 2" xfId="48464" xr:uid="{AFF8CBB8-E932-453D-B156-37326C6677FB}"/>
    <cellStyle name="Comma 2 2 2 5 3 2 2 2 2 3 3" xfId="36332" xr:uid="{9F41C69F-FB00-4140-85E2-12846EA466B3}"/>
    <cellStyle name="Comma 2 2 2 5 3 2 2 2 2 4" xfId="16112" xr:uid="{DDBEBE37-0839-4028-B15E-CC4F2BFC4D69}"/>
    <cellStyle name="Comma 2 2 2 5 3 2 2 2 2 4 2" xfId="40376" xr:uid="{025A04D4-D598-47A4-B505-0288FED063C8}"/>
    <cellStyle name="Comma 2 2 2 5 3 2 2 2 2 5" xfId="28244" xr:uid="{3C213124-024B-413F-A14B-56EC17A6EB5C}"/>
    <cellStyle name="Comma 2 2 2 5 3 2 2 2 3" xfId="6002" xr:uid="{46C931DF-374E-4671-8792-DC6547E1AB11}"/>
    <cellStyle name="Comma 2 2 2 5 3 2 2 2 3 2" xfId="18134" xr:uid="{A86C5B00-1212-47D3-B1FB-9DD3F51232DE}"/>
    <cellStyle name="Comma 2 2 2 5 3 2 2 2 3 2 2" xfId="42398" xr:uid="{410458EA-F7B0-4D28-8784-F8C8B6FA13B4}"/>
    <cellStyle name="Comma 2 2 2 5 3 2 2 2 3 3" xfId="30266" xr:uid="{FD5CE5EB-D859-4590-8367-A182D82B2D31}"/>
    <cellStyle name="Comma 2 2 2 5 3 2 2 2 4" xfId="10046" xr:uid="{AA610D0A-34D6-4548-8275-9FCC6C6D714C}"/>
    <cellStyle name="Comma 2 2 2 5 3 2 2 2 4 2" xfId="22178" xr:uid="{931BA4F5-9772-416E-8840-40C0B3CADFDF}"/>
    <cellStyle name="Comma 2 2 2 5 3 2 2 2 4 2 2" xfId="46442" xr:uid="{5D6046A4-204B-4811-A262-4946AB839AA4}"/>
    <cellStyle name="Comma 2 2 2 5 3 2 2 2 4 3" xfId="34310" xr:uid="{5ED3BB02-BCE4-4513-870B-06FA512BFDE2}"/>
    <cellStyle name="Comma 2 2 2 5 3 2 2 2 5" xfId="14090" xr:uid="{3756C437-D5DB-4C12-939E-ED356AEAB4F9}"/>
    <cellStyle name="Comma 2 2 2 5 3 2 2 2 5 2" xfId="38354" xr:uid="{2F0515A6-44E7-4C3E-8743-E798FD9D525A}"/>
    <cellStyle name="Comma 2 2 2 5 3 2 2 2 6" xfId="26222" xr:uid="{EF6A7CC5-CDDF-4537-A4BA-D3A48FD42B53}"/>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2 2 2" xfId="43409" xr:uid="{F4EF8E35-9CD7-4610-97B4-E13C8D809065}"/>
    <cellStyle name="Comma 2 2 2 5 3 2 2 3 2 3" xfId="31277" xr:uid="{82ACC0A9-B37D-45CE-A6AF-5B5497D43B53}"/>
    <cellStyle name="Comma 2 2 2 5 3 2 2 3 3" xfId="11057" xr:uid="{61833335-34F6-4334-B250-B5C4CA32AB21}"/>
    <cellStyle name="Comma 2 2 2 5 3 2 2 3 3 2" xfId="23189" xr:uid="{7D7D5CAC-BBF4-4BED-83F9-B0D25982D007}"/>
    <cellStyle name="Comma 2 2 2 5 3 2 2 3 3 2 2" xfId="47453" xr:uid="{D3D9A872-6530-4A2C-9D62-B0CACFAB1573}"/>
    <cellStyle name="Comma 2 2 2 5 3 2 2 3 3 3" xfId="35321" xr:uid="{2A2B83ED-538B-4958-B50C-AFB8846FE6BE}"/>
    <cellStyle name="Comma 2 2 2 5 3 2 2 3 4" xfId="15101" xr:uid="{960C7593-D8A7-4F88-AAC4-F9D777ACF4F2}"/>
    <cellStyle name="Comma 2 2 2 5 3 2 2 3 4 2" xfId="39365" xr:uid="{1104D20F-F6AF-49AF-90B6-0B9FC6B8EA2C}"/>
    <cellStyle name="Comma 2 2 2 5 3 2 2 3 5" xfId="27233" xr:uid="{32D1CF2D-3F68-41C8-9B97-8FDF06D5FD79}"/>
    <cellStyle name="Comma 2 2 2 5 3 2 2 4" xfId="4991" xr:uid="{DA1F59E7-E029-4EC7-8CDF-6A178456FC1D}"/>
    <cellStyle name="Comma 2 2 2 5 3 2 2 4 2" xfId="17123" xr:uid="{649CC16B-BD22-4E72-97BB-2F936BF558B5}"/>
    <cellStyle name="Comma 2 2 2 5 3 2 2 4 2 2" xfId="41387" xr:uid="{DF5FDE9A-5C33-49B8-B732-BC1046D27B71}"/>
    <cellStyle name="Comma 2 2 2 5 3 2 2 4 3" xfId="29255" xr:uid="{9EEB1EC5-87A0-479E-90A5-6E8FAD3F4970}"/>
    <cellStyle name="Comma 2 2 2 5 3 2 2 5" xfId="9035" xr:uid="{E647377E-4528-4A3A-B9D8-0C2A2ABFED61}"/>
    <cellStyle name="Comma 2 2 2 5 3 2 2 5 2" xfId="21167" xr:uid="{925ABBE0-007F-4CB6-BDAC-85C31023315A}"/>
    <cellStyle name="Comma 2 2 2 5 3 2 2 5 2 2" xfId="45431" xr:uid="{8463FE99-41F7-41BA-99E1-6CA319E39EA7}"/>
    <cellStyle name="Comma 2 2 2 5 3 2 2 5 3" xfId="33299" xr:uid="{ACEAD0AD-F7DD-4B51-A467-F9720895AE1C}"/>
    <cellStyle name="Comma 2 2 2 5 3 2 2 6" xfId="13079" xr:uid="{70D849D2-0873-476C-BB7B-D943C4741C4D}"/>
    <cellStyle name="Comma 2 2 2 5 3 2 2 6 2" xfId="37343" xr:uid="{7F2A5C7E-EC8B-4F5C-8A0C-6D3B508CD473}"/>
    <cellStyle name="Comma 2 2 2 5 3 2 2 7" xfId="25211" xr:uid="{AB81657E-7D58-494C-B2F8-D43DB0E0FB3F}"/>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2 2 2" xfId="43915" xr:uid="{DB159A7A-28FA-4816-A0A8-D120B2E75B54}"/>
    <cellStyle name="Comma 2 2 2 5 3 2 3 2 2 3" xfId="31783" xr:uid="{1A35C35C-9435-476C-9C3E-DD7E6F6EB184}"/>
    <cellStyle name="Comma 2 2 2 5 3 2 3 2 3" xfId="11563" xr:uid="{D9B4C1CF-4A57-46FA-B6FE-04568C87E102}"/>
    <cellStyle name="Comma 2 2 2 5 3 2 3 2 3 2" xfId="23695" xr:uid="{EEA9B75F-0ED6-4C03-B1DA-F0A8860328E8}"/>
    <cellStyle name="Comma 2 2 2 5 3 2 3 2 3 2 2" xfId="47959" xr:uid="{11C3EFC2-3AE7-4BF8-828A-4E9758126AA6}"/>
    <cellStyle name="Comma 2 2 2 5 3 2 3 2 3 3" xfId="35827" xr:uid="{1A6B984D-2192-4A42-8D36-7EAB72A45E31}"/>
    <cellStyle name="Comma 2 2 2 5 3 2 3 2 4" xfId="15607" xr:uid="{8016D946-DF26-4947-A00B-1D51C19FE6C5}"/>
    <cellStyle name="Comma 2 2 2 5 3 2 3 2 4 2" xfId="39871" xr:uid="{07347C1F-2B35-4AED-9C33-886074324BFC}"/>
    <cellStyle name="Comma 2 2 2 5 3 2 3 2 5" xfId="27739" xr:uid="{4D253519-FC22-4B44-864F-C041782902C4}"/>
    <cellStyle name="Comma 2 2 2 5 3 2 3 3" xfId="5497" xr:uid="{E65443CE-0E14-4CB2-B365-BED70938FB15}"/>
    <cellStyle name="Comma 2 2 2 5 3 2 3 3 2" xfId="17629" xr:uid="{E6083D0E-1F5A-48DE-8C71-08A0108F28FE}"/>
    <cellStyle name="Comma 2 2 2 5 3 2 3 3 2 2" xfId="41893" xr:uid="{10E7C5C4-920A-4625-9790-D654CA046B93}"/>
    <cellStyle name="Comma 2 2 2 5 3 2 3 3 3" xfId="29761" xr:uid="{B4052632-E58A-4AE6-B770-74DB0A77A672}"/>
    <cellStyle name="Comma 2 2 2 5 3 2 3 4" xfId="9541" xr:uid="{53A268D4-F270-4456-9FB3-490DB3C142FD}"/>
    <cellStyle name="Comma 2 2 2 5 3 2 3 4 2" xfId="21673" xr:uid="{519211F9-AD24-4D21-826F-5AC4A80145C7}"/>
    <cellStyle name="Comma 2 2 2 5 3 2 3 4 2 2" xfId="45937" xr:uid="{2A76056D-5368-4EDD-8D9C-A70A814E7BB3}"/>
    <cellStyle name="Comma 2 2 2 5 3 2 3 4 3" xfId="33805" xr:uid="{1A97D43D-496C-4509-BEBF-D0A2382C114F}"/>
    <cellStyle name="Comma 2 2 2 5 3 2 3 5" xfId="13585" xr:uid="{ABCCA4E8-368C-467B-A3EC-E0B77C26644E}"/>
    <cellStyle name="Comma 2 2 2 5 3 2 3 5 2" xfId="37849" xr:uid="{DECB9B3E-0458-42A7-8024-FD6DD0EF0EE5}"/>
    <cellStyle name="Comma 2 2 2 5 3 2 3 6" xfId="25717" xr:uid="{16416F42-D76E-4C9D-B7EB-AD5133FCA32D}"/>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2 2 2" xfId="42904" xr:uid="{5EB83ACB-8002-458C-BD83-8FE444940A64}"/>
    <cellStyle name="Comma 2 2 2 5 3 2 4 2 3" xfId="30772" xr:uid="{05182E05-228D-4E3A-83A7-9A3FBB922A46}"/>
    <cellStyle name="Comma 2 2 2 5 3 2 4 3" xfId="10552" xr:uid="{47DE7470-3FDF-420D-9641-5132D4F5A703}"/>
    <cellStyle name="Comma 2 2 2 5 3 2 4 3 2" xfId="22684" xr:uid="{F7D269D3-6FB0-4D20-BEF2-3420AEAD74DC}"/>
    <cellStyle name="Comma 2 2 2 5 3 2 4 3 2 2" xfId="46948" xr:uid="{28748191-798D-4F9F-8ADF-278573A1034D}"/>
    <cellStyle name="Comma 2 2 2 5 3 2 4 3 3" xfId="34816" xr:uid="{2054897D-C69C-4048-A04E-5C86B7627427}"/>
    <cellStyle name="Comma 2 2 2 5 3 2 4 4" xfId="14596" xr:uid="{9DE4FA51-29C8-4A0D-8EB2-052BBFB8AEC8}"/>
    <cellStyle name="Comma 2 2 2 5 3 2 4 4 2" xfId="38860" xr:uid="{6A7327D5-1840-4F8A-9D79-2E64B5F552D4}"/>
    <cellStyle name="Comma 2 2 2 5 3 2 4 5" xfId="26728" xr:uid="{22945D89-5ACD-491D-8E4B-4B3D6FA90442}"/>
    <cellStyle name="Comma 2 2 2 5 3 2 5" xfId="4486" xr:uid="{C3B7092E-3522-4C90-81D6-1F34740491F6}"/>
    <cellStyle name="Comma 2 2 2 5 3 2 5 2" xfId="16618" xr:uid="{8C4BA09C-CF61-4970-BE19-10E2402794DC}"/>
    <cellStyle name="Comma 2 2 2 5 3 2 5 2 2" xfId="40882" xr:uid="{A2611955-4690-478B-AFA8-5C6D8B99FB2F}"/>
    <cellStyle name="Comma 2 2 2 5 3 2 5 3" xfId="28750" xr:uid="{FA58BA93-17BA-46FB-BFFB-C2349A259EA6}"/>
    <cellStyle name="Comma 2 2 2 5 3 2 6" xfId="8530" xr:uid="{1162F4D9-5A5C-4370-B236-2447A8ED253B}"/>
    <cellStyle name="Comma 2 2 2 5 3 2 6 2" xfId="20662" xr:uid="{2F9D3220-9435-45B2-A44D-0B9FD4E668D5}"/>
    <cellStyle name="Comma 2 2 2 5 3 2 6 2 2" xfId="44926" xr:uid="{1A33E41B-FFDF-4FDF-BB49-912F7D58B3AD}"/>
    <cellStyle name="Comma 2 2 2 5 3 2 6 3" xfId="32794" xr:uid="{C4CE00AB-CA3D-4664-9205-740ADB30A07D}"/>
    <cellStyle name="Comma 2 2 2 5 3 2 7" xfId="12574" xr:uid="{E9E9563E-A268-4E26-8776-B19E05ED6BCE}"/>
    <cellStyle name="Comma 2 2 2 5 3 2 7 2" xfId="36838" xr:uid="{84F634E1-F5F9-49B8-825C-5D369B973408}"/>
    <cellStyle name="Comma 2 2 2 5 3 2 8" xfId="24706" xr:uid="{E6B328E9-B72F-4BF9-B409-A63EF8AE8AAC}"/>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2 2 2" xfId="44167" xr:uid="{297153D5-22EC-4531-B39D-B1E72C9C92D9}"/>
    <cellStyle name="Comma 2 2 2 5 3 3 2 2 2 3" xfId="32035" xr:uid="{B7250EC2-5249-41DC-A5DF-CD5FBDEB9EDC}"/>
    <cellStyle name="Comma 2 2 2 5 3 3 2 2 3" xfId="11815" xr:uid="{DF922231-ABAE-44B1-9B1A-57B60BC0DD4D}"/>
    <cellStyle name="Comma 2 2 2 5 3 3 2 2 3 2" xfId="23947" xr:uid="{1D213C5D-24F5-46B8-82C6-AC0A1209D0F4}"/>
    <cellStyle name="Comma 2 2 2 5 3 3 2 2 3 2 2" xfId="48211" xr:uid="{14B6C08D-CC79-40CE-B6B4-4CB3773935CD}"/>
    <cellStyle name="Comma 2 2 2 5 3 3 2 2 3 3" xfId="36079" xr:uid="{3053F68E-6934-4B76-A6E9-FA405AFBBCD8}"/>
    <cellStyle name="Comma 2 2 2 5 3 3 2 2 4" xfId="15859" xr:uid="{9C40114E-F3B4-4FFC-9A60-1F27753E5580}"/>
    <cellStyle name="Comma 2 2 2 5 3 3 2 2 4 2" xfId="40123" xr:uid="{9F70A494-8B42-4615-912F-DBF0F0B6344C}"/>
    <cellStyle name="Comma 2 2 2 5 3 3 2 2 5" xfId="27991" xr:uid="{BBE102F1-D622-4D4B-B31E-24625DEDCC80}"/>
    <cellStyle name="Comma 2 2 2 5 3 3 2 3" xfId="5749" xr:uid="{B48A9CE4-75FE-4CAC-A163-FFDEC96D4CB4}"/>
    <cellStyle name="Comma 2 2 2 5 3 3 2 3 2" xfId="17881" xr:uid="{591A2172-6EA6-485B-A2F4-66E2636C58B7}"/>
    <cellStyle name="Comma 2 2 2 5 3 3 2 3 2 2" xfId="42145" xr:uid="{A9F8033B-FAE0-451C-BD76-F2642CF9B9FC}"/>
    <cellStyle name="Comma 2 2 2 5 3 3 2 3 3" xfId="30013" xr:uid="{6BAAB8E8-AF44-4BB7-91F8-FC6E80C65D0D}"/>
    <cellStyle name="Comma 2 2 2 5 3 3 2 4" xfId="9793" xr:uid="{7133AD9F-9A5A-4098-93A8-0F92BED5E3A1}"/>
    <cellStyle name="Comma 2 2 2 5 3 3 2 4 2" xfId="21925" xr:uid="{EFC8218D-47F6-4253-A058-FAB6E4387AF2}"/>
    <cellStyle name="Comma 2 2 2 5 3 3 2 4 2 2" xfId="46189" xr:uid="{71DA511B-20B9-4BC1-87A4-EAE34B6337F7}"/>
    <cellStyle name="Comma 2 2 2 5 3 3 2 4 3" xfId="34057" xr:uid="{957F8835-A956-416C-8363-F3B1E5D7828E}"/>
    <cellStyle name="Comma 2 2 2 5 3 3 2 5" xfId="13837" xr:uid="{AAA28875-0B22-472D-9DAB-F17B4DBAD516}"/>
    <cellStyle name="Comma 2 2 2 5 3 3 2 5 2" xfId="38101" xr:uid="{7F748DCF-7AAE-4D7A-9D9F-4A631F54ACD3}"/>
    <cellStyle name="Comma 2 2 2 5 3 3 2 6" xfId="25969" xr:uid="{56864B00-2236-40DA-849A-886C7BA1C5E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2 2 2" xfId="43156" xr:uid="{152690E4-BF2F-4AC0-A2E4-43C6FCE1F71E}"/>
    <cellStyle name="Comma 2 2 2 5 3 3 3 2 3" xfId="31024" xr:uid="{325B3E4E-4333-4231-98D7-1109A5B82FF2}"/>
    <cellStyle name="Comma 2 2 2 5 3 3 3 3" xfId="10804" xr:uid="{AAA5E2EA-E44C-4794-A3DE-02C5FCBEB358}"/>
    <cellStyle name="Comma 2 2 2 5 3 3 3 3 2" xfId="22936" xr:uid="{2F970F0A-04C4-4527-B2D1-5070291B5CD5}"/>
    <cellStyle name="Comma 2 2 2 5 3 3 3 3 2 2" xfId="47200" xr:uid="{CDFDDD93-9505-4B6E-BF34-0C89D80D022E}"/>
    <cellStyle name="Comma 2 2 2 5 3 3 3 3 3" xfId="35068" xr:uid="{4C63F970-E61F-4962-B633-4ABE529813DE}"/>
    <cellStyle name="Comma 2 2 2 5 3 3 3 4" xfId="14848" xr:uid="{35EAF2CC-6606-44EA-8C8B-DE8F2E52BFC8}"/>
    <cellStyle name="Comma 2 2 2 5 3 3 3 4 2" xfId="39112" xr:uid="{C538D72C-99A3-4007-AA5B-97D7A631817B}"/>
    <cellStyle name="Comma 2 2 2 5 3 3 3 5" xfId="26980" xr:uid="{72A763E5-84F5-4199-94E6-23F98BDB7D21}"/>
    <cellStyle name="Comma 2 2 2 5 3 3 4" xfId="4738" xr:uid="{5DC1E4CC-D919-48C2-9D53-C7B99D86A628}"/>
    <cellStyle name="Comma 2 2 2 5 3 3 4 2" xfId="16870" xr:uid="{82AB749C-A4C2-4017-8752-DF5482C90F6F}"/>
    <cellStyle name="Comma 2 2 2 5 3 3 4 2 2" xfId="41134" xr:uid="{284BFC72-3583-41C2-897E-C89447F6F440}"/>
    <cellStyle name="Comma 2 2 2 5 3 3 4 3" xfId="29002" xr:uid="{601F425A-C59A-44A0-AB7E-F2C16C761BFC}"/>
    <cellStyle name="Comma 2 2 2 5 3 3 5" xfId="8782" xr:uid="{6A62993E-CEDE-4D96-A53A-93DA57DC8510}"/>
    <cellStyle name="Comma 2 2 2 5 3 3 5 2" xfId="20914" xr:uid="{CA640988-1252-4982-B98D-12A09C8CFE0F}"/>
    <cellStyle name="Comma 2 2 2 5 3 3 5 2 2" xfId="45178" xr:uid="{D2E6BE9B-F4D7-4109-B734-E67D55C0D9C4}"/>
    <cellStyle name="Comma 2 2 2 5 3 3 5 3" xfId="33046" xr:uid="{60174631-8273-4A2E-8C97-BF1CE34CDDB8}"/>
    <cellStyle name="Comma 2 2 2 5 3 3 6" xfId="12826" xr:uid="{10BE832C-7A11-4B5A-8AF4-427BFBC49D31}"/>
    <cellStyle name="Comma 2 2 2 5 3 3 6 2" xfId="37090" xr:uid="{C1D7CA3A-DC8E-4B52-81A9-2A2FC84722C8}"/>
    <cellStyle name="Comma 2 2 2 5 3 3 7" xfId="24958" xr:uid="{2FFACD08-839B-4D5A-A1E7-2A3C3D231EBA}"/>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2 2 2" xfId="43662" xr:uid="{EBFCC716-9CDF-4FAF-9BD3-8C98301920F6}"/>
    <cellStyle name="Comma 2 2 2 5 3 4 2 2 3" xfId="31530" xr:uid="{502CFED9-5525-46DE-8B01-E286870C1A41}"/>
    <cellStyle name="Comma 2 2 2 5 3 4 2 3" xfId="11310" xr:uid="{413D628D-98E3-419B-87A6-0C010CF016C4}"/>
    <cellStyle name="Comma 2 2 2 5 3 4 2 3 2" xfId="23442" xr:uid="{044C7758-DD82-46A3-93F6-8A49B77C21BD}"/>
    <cellStyle name="Comma 2 2 2 5 3 4 2 3 2 2" xfId="47706" xr:uid="{F4C71D51-031D-48FA-A3FF-6FFC6ACD5AC0}"/>
    <cellStyle name="Comma 2 2 2 5 3 4 2 3 3" xfId="35574" xr:uid="{5D9828FC-E2B1-48ED-AAA5-328834C1F0B2}"/>
    <cellStyle name="Comma 2 2 2 5 3 4 2 4" xfId="15354" xr:uid="{5E16ACD7-5067-4E30-9491-E8EBBAC4C93C}"/>
    <cellStyle name="Comma 2 2 2 5 3 4 2 4 2" xfId="39618" xr:uid="{D4C3EFE4-95FD-4239-A08C-11E7FB1DD6E5}"/>
    <cellStyle name="Comma 2 2 2 5 3 4 2 5" xfId="27486" xr:uid="{D8F8FC58-05F2-4973-82AB-703C1E6FA384}"/>
    <cellStyle name="Comma 2 2 2 5 3 4 3" xfId="5244" xr:uid="{F074B186-134C-4FB5-93CC-462A1706C4F8}"/>
    <cellStyle name="Comma 2 2 2 5 3 4 3 2" xfId="17376" xr:uid="{64B715FA-670F-4961-BEEE-6B8D4B80225E}"/>
    <cellStyle name="Comma 2 2 2 5 3 4 3 2 2" xfId="41640" xr:uid="{58C0B9E6-619E-400E-98B7-4E2C598D613F}"/>
    <cellStyle name="Comma 2 2 2 5 3 4 3 3" xfId="29508" xr:uid="{C652BA48-836C-4951-BE6F-0177B0080E20}"/>
    <cellStyle name="Comma 2 2 2 5 3 4 4" xfId="9288" xr:uid="{CFCC1613-9F6D-411C-98DD-2FEDC20D7167}"/>
    <cellStyle name="Comma 2 2 2 5 3 4 4 2" xfId="21420" xr:uid="{D095B2EA-E8FF-4B13-B105-AD560CE9C711}"/>
    <cellStyle name="Comma 2 2 2 5 3 4 4 2 2" xfId="45684" xr:uid="{9D918813-93CF-4704-B18C-92366757F17B}"/>
    <cellStyle name="Comma 2 2 2 5 3 4 4 3" xfId="33552" xr:uid="{AF160FC0-4232-4BE4-AF70-07B9B3A179CA}"/>
    <cellStyle name="Comma 2 2 2 5 3 4 5" xfId="13332" xr:uid="{B2438564-7A2C-4963-A496-668D25AE54DE}"/>
    <cellStyle name="Comma 2 2 2 5 3 4 5 2" xfId="37596" xr:uid="{B363B345-4CA2-495A-A1A5-2B6FE8E71594}"/>
    <cellStyle name="Comma 2 2 2 5 3 4 6" xfId="25464" xr:uid="{1C4B2BE3-BCC3-446D-BE35-D8350A1AAD4F}"/>
    <cellStyle name="Comma 2 2 2 5 3 5" xfId="2211" xr:uid="{1CB26896-36BC-4D45-90AD-AF77B983FDCB}"/>
    <cellStyle name="Comma 2 2 2 5 3 5 2" xfId="6255" xr:uid="{C4E82851-1E54-4C76-AEBB-F3F1A6C2CB6E}"/>
    <cellStyle name="Comma 2 2 2 5 3 5 2 2" xfId="18387" xr:uid="{FD7277C4-D744-4332-A560-D9C0628D89E7}"/>
    <cellStyle name="Comma 2 2 2 5 3 5 2 2 2" xfId="42651" xr:uid="{BDA72135-223F-496E-8231-A2A1CA06A135}"/>
    <cellStyle name="Comma 2 2 2 5 3 5 2 3" xfId="30519" xr:uid="{D576F313-F764-446F-8D1F-9F92BB0E052B}"/>
    <cellStyle name="Comma 2 2 2 5 3 5 3" xfId="10299" xr:uid="{499F2E79-A97E-455E-AB8C-496241B0B522}"/>
    <cellStyle name="Comma 2 2 2 5 3 5 3 2" xfId="22431" xr:uid="{54645178-B271-43DA-9BFC-E05E9DA2EC4E}"/>
    <cellStyle name="Comma 2 2 2 5 3 5 3 2 2" xfId="46695" xr:uid="{BE4B2875-4831-4557-98FF-57FE09E68562}"/>
    <cellStyle name="Comma 2 2 2 5 3 5 3 3" xfId="34563" xr:uid="{2E41975B-E3AF-492C-BE2D-B6E34E8DC673}"/>
    <cellStyle name="Comma 2 2 2 5 3 5 4" xfId="14343" xr:uid="{59292C4A-C0F5-4BA3-BDF3-02F3E36D98FD}"/>
    <cellStyle name="Comma 2 2 2 5 3 5 4 2" xfId="38607" xr:uid="{69BDDE66-52E4-4FF5-BAFD-4E82DF84DEAB}"/>
    <cellStyle name="Comma 2 2 2 5 3 5 5" xfId="26475" xr:uid="{32893FED-7AA6-4A45-A5A7-54E7D8642A49}"/>
    <cellStyle name="Comma 2 2 2 5 3 6" xfId="4233" xr:uid="{1AE62D3A-4031-4374-BB3D-DB31A5A4A789}"/>
    <cellStyle name="Comma 2 2 2 5 3 6 2" xfId="16365" xr:uid="{C7C45A33-902B-4F20-BD8A-7E735A6D2CE4}"/>
    <cellStyle name="Comma 2 2 2 5 3 6 2 2" xfId="40629" xr:uid="{AEA81AE1-4D01-4458-A18E-EB820988724D}"/>
    <cellStyle name="Comma 2 2 2 5 3 6 3" xfId="28497" xr:uid="{3F455940-AD89-499A-91D4-8F78728D0FEA}"/>
    <cellStyle name="Comma 2 2 2 5 3 7" xfId="8277" xr:uid="{C17F6005-CB82-4BBF-9EDC-2D459EC72872}"/>
    <cellStyle name="Comma 2 2 2 5 3 7 2" xfId="20409" xr:uid="{653CD16D-4C5C-466E-83FC-64963CC8B717}"/>
    <cellStyle name="Comma 2 2 2 5 3 7 2 2" xfId="44673" xr:uid="{4302CEC0-6259-4CE1-9950-3E5C761B0A76}"/>
    <cellStyle name="Comma 2 2 2 5 3 7 3" xfId="32541" xr:uid="{A9059BF6-218D-4A2A-A6B5-C5F416EF3E4C}"/>
    <cellStyle name="Comma 2 2 2 5 3 8" xfId="12321" xr:uid="{675E69B7-DD6B-4ECC-B1E5-873598A6B5EE}"/>
    <cellStyle name="Comma 2 2 2 5 3 8 2" xfId="36585" xr:uid="{30F3D925-A1C8-467E-977C-19012357070E}"/>
    <cellStyle name="Comma 2 2 2 5 3 9" xfId="24453" xr:uid="{A0CA862D-153E-417F-9D36-E3B37DDE076B}"/>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2 2 2" xfId="44294" xr:uid="{BC0554D7-7FEC-412D-A341-E6F37DE68769}"/>
    <cellStyle name="Comma 2 2 2 5 4 2 2 2 2 3" xfId="32162" xr:uid="{358F5FD0-4CBC-43A7-9D45-A7713E5E6E1E}"/>
    <cellStyle name="Comma 2 2 2 5 4 2 2 2 3" xfId="11942" xr:uid="{9E3F965E-B874-43C9-BD5A-7C72CF3E9EF4}"/>
    <cellStyle name="Comma 2 2 2 5 4 2 2 2 3 2" xfId="24074" xr:uid="{2BEFAED2-AD94-46A0-A0E9-75EDFF80893F}"/>
    <cellStyle name="Comma 2 2 2 5 4 2 2 2 3 2 2" xfId="48338" xr:uid="{6775A366-CAC1-4D3A-A139-FDD65DED3C47}"/>
    <cellStyle name="Comma 2 2 2 5 4 2 2 2 3 3" xfId="36206" xr:uid="{B57B331E-A674-4DE5-969B-7570F94D9DC6}"/>
    <cellStyle name="Comma 2 2 2 5 4 2 2 2 4" xfId="15986" xr:uid="{C72C8657-F265-434A-B0D3-D9439402950B}"/>
    <cellStyle name="Comma 2 2 2 5 4 2 2 2 4 2" xfId="40250" xr:uid="{29183306-935B-4DA9-B8BE-39F7F8635579}"/>
    <cellStyle name="Comma 2 2 2 5 4 2 2 2 5" xfId="28118" xr:uid="{DEABD6D4-D2A5-4062-9ABC-D56D915436CE}"/>
    <cellStyle name="Comma 2 2 2 5 4 2 2 3" xfId="5876" xr:uid="{AA8235C8-248A-4669-AB13-C55E688EF6A8}"/>
    <cellStyle name="Comma 2 2 2 5 4 2 2 3 2" xfId="18008" xr:uid="{C8D96A3A-28B9-4CB6-B01B-AC83BEF8BDC3}"/>
    <cellStyle name="Comma 2 2 2 5 4 2 2 3 2 2" xfId="42272" xr:uid="{E186C6CB-7482-46CF-B42E-4204A3396575}"/>
    <cellStyle name="Comma 2 2 2 5 4 2 2 3 3" xfId="30140" xr:uid="{C0F7C518-42FD-4DFD-A3FA-136841CA3E9D}"/>
    <cellStyle name="Comma 2 2 2 5 4 2 2 4" xfId="9920" xr:uid="{BEF0CF81-D007-4F9E-8F5C-EF0EAEBF2B91}"/>
    <cellStyle name="Comma 2 2 2 5 4 2 2 4 2" xfId="22052" xr:uid="{B96AEFD2-AA1F-4D43-9BB9-F958A48CDB6E}"/>
    <cellStyle name="Comma 2 2 2 5 4 2 2 4 2 2" xfId="46316" xr:uid="{914DBB6B-3CD7-4130-96AD-54C248DAEB6F}"/>
    <cellStyle name="Comma 2 2 2 5 4 2 2 4 3" xfId="34184" xr:uid="{AA3D1F14-85E5-4588-8DFE-60C6ED137C5E}"/>
    <cellStyle name="Comma 2 2 2 5 4 2 2 5" xfId="13964" xr:uid="{0F71EE3E-AFED-4644-891D-02543BDE398C}"/>
    <cellStyle name="Comma 2 2 2 5 4 2 2 5 2" xfId="38228" xr:uid="{86BAE2FD-1BB4-4D65-9CEB-7C5630C2E224}"/>
    <cellStyle name="Comma 2 2 2 5 4 2 2 6" xfId="26096" xr:uid="{F823B36F-4B58-41BF-BE5E-0E81C5DDA415}"/>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2 2 2" xfId="43283" xr:uid="{F507FC52-DEBD-45D1-8E9F-1828463A9AE7}"/>
    <cellStyle name="Comma 2 2 2 5 4 2 3 2 3" xfId="31151" xr:uid="{DF5C9E38-C0AF-46CC-921C-08C25652B878}"/>
    <cellStyle name="Comma 2 2 2 5 4 2 3 3" xfId="10931" xr:uid="{8552503F-4262-4F36-A289-472223A1BB7B}"/>
    <cellStyle name="Comma 2 2 2 5 4 2 3 3 2" xfId="23063" xr:uid="{0BA4B075-B030-40EA-A740-26A0301B5E3E}"/>
    <cellStyle name="Comma 2 2 2 5 4 2 3 3 2 2" xfId="47327" xr:uid="{7C19A408-E7EE-49F6-8C25-0446B785AC84}"/>
    <cellStyle name="Comma 2 2 2 5 4 2 3 3 3" xfId="35195" xr:uid="{246BD80B-E94C-497E-B1CA-C0BBEDC0FA1E}"/>
    <cellStyle name="Comma 2 2 2 5 4 2 3 4" xfId="14975" xr:uid="{1D59C2DD-5649-4DD7-B1E8-A20C81139233}"/>
    <cellStyle name="Comma 2 2 2 5 4 2 3 4 2" xfId="39239" xr:uid="{3F17DD46-BFF1-4109-B9C7-7F3714907615}"/>
    <cellStyle name="Comma 2 2 2 5 4 2 3 5" xfId="27107" xr:uid="{9054C195-6BD3-4058-8F35-6A587BD4DC55}"/>
    <cellStyle name="Comma 2 2 2 5 4 2 4" xfId="4865" xr:uid="{FD20FA77-FBB7-443E-AE46-F8B1C768C274}"/>
    <cellStyle name="Comma 2 2 2 5 4 2 4 2" xfId="16997" xr:uid="{723DF7F1-49D6-4441-AA1E-1948BFAC1A45}"/>
    <cellStyle name="Comma 2 2 2 5 4 2 4 2 2" xfId="41261" xr:uid="{428B056F-0574-42F6-B3A7-F7C0C03319D1}"/>
    <cellStyle name="Comma 2 2 2 5 4 2 4 3" xfId="29129" xr:uid="{80485FE3-2124-4C57-B1F2-14ED175598B8}"/>
    <cellStyle name="Comma 2 2 2 5 4 2 5" xfId="8909" xr:uid="{95E64BA2-3872-426C-927E-0C117F91C53A}"/>
    <cellStyle name="Comma 2 2 2 5 4 2 5 2" xfId="21041" xr:uid="{D124F7D2-F834-4645-8E58-8551EE483172}"/>
    <cellStyle name="Comma 2 2 2 5 4 2 5 2 2" xfId="45305" xr:uid="{1190E3EC-0B59-41E4-869E-33D586CD148A}"/>
    <cellStyle name="Comma 2 2 2 5 4 2 5 3" xfId="33173" xr:uid="{7C53E3EE-BF6E-4B16-917A-25A4FCC63813}"/>
    <cellStyle name="Comma 2 2 2 5 4 2 6" xfId="12953" xr:uid="{BB435B47-C09A-4ED1-92F7-60C606B88402}"/>
    <cellStyle name="Comma 2 2 2 5 4 2 6 2" xfId="37217" xr:uid="{F497C7D1-2D94-4544-9606-7F91F5420AAF}"/>
    <cellStyle name="Comma 2 2 2 5 4 2 7" xfId="25085" xr:uid="{46FE2BC0-9DC1-4915-9E8A-A9E356AD2A07}"/>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2 2 2" xfId="43789" xr:uid="{890E8C01-5C8D-49C1-9DE4-0F82EC210984}"/>
    <cellStyle name="Comma 2 2 2 5 4 3 2 2 3" xfId="31657" xr:uid="{0BDC3ADC-60BC-4BC0-8548-A78BA98243D9}"/>
    <cellStyle name="Comma 2 2 2 5 4 3 2 3" xfId="11437" xr:uid="{29556A14-2925-4E4B-962F-32226B2CD62C}"/>
    <cellStyle name="Comma 2 2 2 5 4 3 2 3 2" xfId="23569" xr:uid="{13D22233-FDC6-4F77-83BA-AD0EA75A38EB}"/>
    <cellStyle name="Comma 2 2 2 5 4 3 2 3 2 2" xfId="47833" xr:uid="{7C7BE856-A4BB-4074-B75F-838D93577706}"/>
    <cellStyle name="Comma 2 2 2 5 4 3 2 3 3" xfId="35701" xr:uid="{C673F623-D418-4C5F-9118-00A96F95992B}"/>
    <cellStyle name="Comma 2 2 2 5 4 3 2 4" xfId="15481" xr:uid="{BAFBA7F1-2AC1-451A-BAD0-DB9BF91A97EF}"/>
    <cellStyle name="Comma 2 2 2 5 4 3 2 4 2" xfId="39745" xr:uid="{1F191290-76E4-4EB5-B29D-91D4764FAC6F}"/>
    <cellStyle name="Comma 2 2 2 5 4 3 2 5" xfId="27613" xr:uid="{A1D25B34-1500-4322-B393-70EF13FB98C6}"/>
    <cellStyle name="Comma 2 2 2 5 4 3 3" xfId="5371" xr:uid="{744559DF-4C6B-4973-9CCD-A0C87E11A35A}"/>
    <cellStyle name="Comma 2 2 2 5 4 3 3 2" xfId="17503" xr:uid="{237D879F-16E2-4287-A232-4E7F79180921}"/>
    <cellStyle name="Comma 2 2 2 5 4 3 3 2 2" xfId="41767" xr:uid="{3172FFAE-8DF1-4A07-9F0A-9B1A82300431}"/>
    <cellStyle name="Comma 2 2 2 5 4 3 3 3" xfId="29635" xr:uid="{80B33569-6E5A-4EF7-8D45-60B2189AE140}"/>
    <cellStyle name="Comma 2 2 2 5 4 3 4" xfId="9415" xr:uid="{3D3D06F3-C321-4EB3-8EF7-D5492BA0B846}"/>
    <cellStyle name="Comma 2 2 2 5 4 3 4 2" xfId="21547" xr:uid="{9FB14A5B-303F-474B-BFD9-11918E8561B3}"/>
    <cellStyle name="Comma 2 2 2 5 4 3 4 2 2" xfId="45811" xr:uid="{CD182676-6B02-488A-A384-2D909B04B646}"/>
    <cellStyle name="Comma 2 2 2 5 4 3 4 3" xfId="33679" xr:uid="{C5E6C3CD-7126-4801-988D-FC25E3C45E16}"/>
    <cellStyle name="Comma 2 2 2 5 4 3 5" xfId="13459" xr:uid="{4CF852AE-52EC-425C-BD4C-4AE3AB22ED29}"/>
    <cellStyle name="Comma 2 2 2 5 4 3 5 2" xfId="37723" xr:uid="{10246D90-0E74-41BB-8B71-E0D2101DD361}"/>
    <cellStyle name="Comma 2 2 2 5 4 3 6" xfId="25591" xr:uid="{9094AAAD-A152-4906-83FA-4A258C60592A}"/>
    <cellStyle name="Comma 2 2 2 5 4 4" xfId="2338" xr:uid="{381A685C-898D-4C98-AB40-69589E25E00B}"/>
    <cellStyle name="Comma 2 2 2 5 4 4 2" xfId="6382" xr:uid="{99823F86-02BD-4B23-AD2D-085D6BF27B17}"/>
    <cellStyle name="Comma 2 2 2 5 4 4 2 2" xfId="18514" xr:uid="{6BB3ADF8-5EF1-4822-9B4D-5A4FF57FA66A}"/>
    <cellStyle name="Comma 2 2 2 5 4 4 2 2 2" xfId="42778" xr:uid="{F048F027-08B7-46B3-BB2C-E11BCC60CC8F}"/>
    <cellStyle name="Comma 2 2 2 5 4 4 2 3" xfId="30646" xr:uid="{4E770A80-2ACB-4A7B-818F-B70C7EEA799A}"/>
    <cellStyle name="Comma 2 2 2 5 4 4 3" xfId="10426" xr:uid="{F8141871-74F5-4E69-AB0F-5A2A0FCA7CB3}"/>
    <cellStyle name="Comma 2 2 2 5 4 4 3 2" xfId="22558" xr:uid="{B59C7708-ACCC-4B9B-BCD2-E4666905542F}"/>
    <cellStyle name="Comma 2 2 2 5 4 4 3 2 2" xfId="46822" xr:uid="{CD4FB86B-F9CA-471A-B8E8-F6C189B3880F}"/>
    <cellStyle name="Comma 2 2 2 5 4 4 3 3" xfId="34690" xr:uid="{485577CC-93F0-4940-91BC-BA675523A75B}"/>
    <cellStyle name="Comma 2 2 2 5 4 4 4" xfId="14470" xr:uid="{531C43BC-8FB8-47CD-8C10-3509DC2E2419}"/>
    <cellStyle name="Comma 2 2 2 5 4 4 4 2" xfId="38734" xr:uid="{FB052C4C-E523-4AD5-B199-3C1B98CE94B4}"/>
    <cellStyle name="Comma 2 2 2 5 4 4 5" xfId="26602" xr:uid="{543C41FA-322F-47FA-8535-0104863A48B8}"/>
    <cellStyle name="Comma 2 2 2 5 4 5" xfId="4360" xr:uid="{2173903D-79F5-4279-9310-FA6422414CAE}"/>
    <cellStyle name="Comma 2 2 2 5 4 5 2" xfId="16492" xr:uid="{478A4CC8-5024-4DCB-A4E4-B26C4FDFE8E5}"/>
    <cellStyle name="Comma 2 2 2 5 4 5 2 2" xfId="40756" xr:uid="{2C64A6FD-20B2-4D11-8F07-C544922D7F0C}"/>
    <cellStyle name="Comma 2 2 2 5 4 5 3" xfId="28624" xr:uid="{B27AD4B5-371C-48AF-BCE8-B0D5A6F73FEA}"/>
    <cellStyle name="Comma 2 2 2 5 4 6" xfId="8404" xr:uid="{513A52D2-97C2-4B52-8A9E-C9E6CAA7E091}"/>
    <cellStyle name="Comma 2 2 2 5 4 6 2" xfId="20536" xr:uid="{B6A63640-62B6-4CD0-89C5-E85BB9A93805}"/>
    <cellStyle name="Comma 2 2 2 5 4 6 2 2" xfId="44800" xr:uid="{915C4E06-36EC-4913-A1EE-628FF9DF1D60}"/>
    <cellStyle name="Comma 2 2 2 5 4 6 3" xfId="32668" xr:uid="{5F749F80-AC5A-414C-BE84-1EE9AFFD2AB8}"/>
    <cellStyle name="Comma 2 2 2 5 4 7" xfId="12448" xr:uid="{663EB0D8-CC73-448F-B599-BFB4653AD91F}"/>
    <cellStyle name="Comma 2 2 2 5 4 7 2" xfId="36712" xr:uid="{C0CF5DB9-0705-4174-AD2F-B8F429C52009}"/>
    <cellStyle name="Comma 2 2 2 5 4 8" xfId="24580" xr:uid="{C2DF4D47-C3E7-4A9E-AAA5-BBC0DE6E7E11}"/>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2 2 2" xfId="44041" xr:uid="{B8A6DD2C-7786-488D-ADB1-DD869D9D7694}"/>
    <cellStyle name="Comma 2 2 2 5 5 2 2 2 3" xfId="31909" xr:uid="{0258EC2F-EEC7-4B2C-827B-555EA64423C0}"/>
    <cellStyle name="Comma 2 2 2 5 5 2 2 3" xfId="11689" xr:uid="{A56EAAF4-C824-4F0C-A688-5FE8370F74D8}"/>
    <cellStyle name="Comma 2 2 2 5 5 2 2 3 2" xfId="23821" xr:uid="{F7FDBE96-8D5D-418A-ABAD-FF5CD9CFB75B}"/>
    <cellStyle name="Comma 2 2 2 5 5 2 2 3 2 2" xfId="48085" xr:uid="{929AC204-B72C-45F2-A164-8D8B0DF5AF52}"/>
    <cellStyle name="Comma 2 2 2 5 5 2 2 3 3" xfId="35953" xr:uid="{33ED8806-2351-490E-99C8-DB35DE9D17F2}"/>
    <cellStyle name="Comma 2 2 2 5 5 2 2 4" xfId="15733" xr:uid="{BF228706-9547-4F5C-A08D-3292B2DA50DF}"/>
    <cellStyle name="Comma 2 2 2 5 5 2 2 4 2" xfId="39997" xr:uid="{91B9C49C-5234-4F07-9EFC-C76E34C50461}"/>
    <cellStyle name="Comma 2 2 2 5 5 2 2 5" xfId="27865" xr:uid="{28BA349D-FF9B-44A5-954E-45606B50B26E}"/>
    <cellStyle name="Comma 2 2 2 5 5 2 3" xfId="5623" xr:uid="{284B3956-0492-4B10-A390-B3550782C1DF}"/>
    <cellStyle name="Comma 2 2 2 5 5 2 3 2" xfId="17755" xr:uid="{FEB223C6-E95E-433A-BFC0-83970F194185}"/>
    <cellStyle name="Comma 2 2 2 5 5 2 3 2 2" xfId="42019" xr:uid="{6506A8D2-2C8A-402B-8BD2-8BFBC803CB85}"/>
    <cellStyle name="Comma 2 2 2 5 5 2 3 3" xfId="29887" xr:uid="{57378AD2-C808-4F45-B7AD-177FBB230910}"/>
    <cellStyle name="Comma 2 2 2 5 5 2 4" xfId="9667" xr:uid="{260F1CB6-E8C5-4A90-BF40-B7CEE3ED3BE6}"/>
    <cellStyle name="Comma 2 2 2 5 5 2 4 2" xfId="21799" xr:uid="{BE601FEA-7870-4BCD-AB00-BA967E6A9C64}"/>
    <cellStyle name="Comma 2 2 2 5 5 2 4 2 2" xfId="46063" xr:uid="{4E3D5D1C-F5F1-401C-BBA9-8023C280D4F2}"/>
    <cellStyle name="Comma 2 2 2 5 5 2 4 3" xfId="33931" xr:uid="{C360A0EF-529E-4571-9DC1-2E9E7597B150}"/>
    <cellStyle name="Comma 2 2 2 5 5 2 5" xfId="13711" xr:uid="{F3A2C319-A0D9-4907-B8A4-40F1C532A28C}"/>
    <cellStyle name="Comma 2 2 2 5 5 2 5 2" xfId="37975" xr:uid="{5F8B4246-68E9-4D9A-9BF7-D32703B68A8C}"/>
    <cellStyle name="Comma 2 2 2 5 5 2 6" xfId="25843" xr:uid="{33D0CD51-2F62-4EE3-85DA-FEF55618C8DC}"/>
    <cellStyle name="Comma 2 2 2 5 5 3" xfId="2590" xr:uid="{625D682E-B559-4BEE-B9BA-42974A9670C8}"/>
    <cellStyle name="Comma 2 2 2 5 5 3 2" xfId="6634" xr:uid="{11AB10D0-D606-481D-BCF3-E006CBA4BBD6}"/>
    <cellStyle name="Comma 2 2 2 5 5 3 2 2" xfId="18766" xr:uid="{D2F11D21-F447-48D3-9BEA-EF059C39A5FC}"/>
    <cellStyle name="Comma 2 2 2 5 5 3 2 2 2" xfId="43030" xr:uid="{3CB6753A-83F7-4FF1-9E22-E3D1AFD27459}"/>
    <cellStyle name="Comma 2 2 2 5 5 3 2 3" xfId="30898" xr:uid="{63F882AC-838B-4577-887B-2B7FAAE787AC}"/>
    <cellStyle name="Comma 2 2 2 5 5 3 3" xfId="10678" xr:uid="{8E3FF9E3-C62A-4AF9-BCC9-5A7DE8BB95D2}"/>
    <cellStyle name="Comma 2 2 2 5 5 3 3 2" xfId="22810" xr:uid="{8482EDF9-1814-4EE6-98B1-4FFBC38BB09F}"/>
    <cellStyle name="Comma 2 2 2 5 5 3 3 2 2" xfId="47074" xr:uid="{DD1802FC-65E5-4518-A97E-9DA92361CC5E}"/>
    <cellStyle name="Comma 2 2 2 5 5 3 3 3" xfId="34942" xr:uid="{AE575AFC-2309-4273-A22E-0926298BF077}"/>
    <cellStyle name="Comma 2 2 2 5 5 3 4" xfId="14722" xr:uid="{53D6CBF3-B105-4508-8928-0F521926B35F}"/>
    <cellStyle name="Comma 2 2 2 5 5 3 4 2" xfId="38986" xr:uid="{FB9DC7A3-66A8-447A-9D0A-BE7C5D9881AF}"/>
    <cellStyle name="Comma 2 2 2 5 5 3 5" xfId="26854" xr:uid="{B3AA47B8-C225-41BD-96FD-DC91488B6441}"/>
    <cellStyle name="Comma 2 2 2 5 5 4" xfId="4612" xr:uid="{7A8DEC2F-5525-4C93-9633-004B743086A6}"/>
    <cellStyle name="Comma 2 2 2 5 5 4 2" xfId="16744" xr:uid="{B65194C0-2D59-4FD4-BF08-C8088F126B27}"/>
    <cellStyle name="Comma 2 2 2 5 5 4 2 2" xfId="41008" xr:uid="{CE73685E-762C-48EC-ABF1-68BF92BB8A13}"/>
    <cellStyle name="Comma 2 2 2 5 5 4 3" xfId="28876" xr:uid="{0CCBA960-A654-47C4-A6B9-1B93A661E5C9}"/>
    <cellStyle name="Comma 2 2 2 5 5 5" xfId="8656" xr:uid="{221720AE-3D18-47E5-942E-859998C78844}"/>
    <cellStyle name="Comma 2 2 2 5 5 5 2" xfId="20788" xr:uid="{D54FF105-A6F4-4ECA-8518-E9ED50AC0B80}"/>
    <cellStyle name="Comma 2 2 2 5 5 5 2 2" xfId="45052" xr:uid="{3CA86FE9-F4E0-4E13-98FF-1569EF93EB97}"/>
    <cellStyle name="Comma 2 2 2 5 5 5 3" xfId="32920" xr:uid="{7C4F4F81-9A4B-41C4-8986-EEFB44E9A98D}"/>
    <cellStyle name="Comma 2 2 2 5 5 6" xfId="12700" xr:uid="{E376A359-CB64-4BEA-BC3F-A8DC0ACC25ED}"/>
    <cellStyle name="Comma 2 2 2 5 5 6 2" xfId="36964" xr:uid="{57E18123-8694-4F96-9665-57D113A65343}"/>
    <cellStyle name="Comma 2 2 2 5 5 7" xfId="24832" xr:uid="{8992EA6F-3F0D-4DF3-92A8-420D90AB990F}"/>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2 2 2" xfId="43536" xr:uid="{0859E57E-AEA2-4110-AEAC-E144A795F831}"/>
    <cellStyle name="Comma 2 2 2 5 6 2 2 3" xfId="31404" xr:uid="{10E68BA1-B815-44A3-A831-6DB3DD398675}"/>
    <cellStyle name="Comma 2 2 2 5 6 2 3" xfId="11184" xr:uid="{1F6E5158-F80B-4400-BB92-642EB82BF30F}"/>
    <cellStyle name="Comma 2 2 2 5 6 2 3 2" xfId="23316" xr:uid="{5B38885A-C076-4148-91F8-C7C1C6CACCCE}"/>
    <cellStyle name="Comma 2 2 2 5 6 2 3 2 2" xfId="47580" xr:uid="{E04B1F47-B215-43F0-9A88-E1D38844D6A8}"/>
    <cellStyle name="Comma 2 2 2 5 6 2 3 3" xfId="35448" xr:uid="{2B3C378E-8257-4685-ADD8-66D4116B1C2E}"/>
    <cellStyle name="Comma 2 2 2 5 6 2 4" xfId="15228" xr:uid="{B97D6EA8-6B65-46A1-A7C8-CE81841F35ED}"/>
    <cellStyle name="Comma 2 2 2 5 6 2 4 2" xfId="39492" xr:uid="{F9C026E3-BBCC-497E-B507-2A97ECC2C4F5}"/>
    <cellStyle name="Comma 2 2 2 5 6 2 5" xfId="27360" xr:uid="{E547DDF9-189F-4DD0-A389-E57F63FDCAEB}"/>
    <cellStyle name="Comma 2 2 2 5 6 3" xfId="5118" xr:uid="{12849B9E-8153-43A3-AD6B-C4B755D71274}"/>
    <cellStyle name="Comma 2 2 2 5 6 3 2" xfId="17250" xr:uid="{5C9F7481-6075-498A-A20F-1236F7AF018C}"/>
    <cellStyle name="Comma 2 2 2 5 6 3 2 2" xfId="41514" xr:uid="{473B1332-DC0E-49E3-A980-ADCBAB0D165C}"/>
    <cellStyle name="Comma 2 2 2 5 6 3 3" xfId="29382" xr:uid="{B1305D30-F0D9-4B0E-B57B-A16C1D052780}"/>
    <cellStyle name="Comma 2 2 2 5 6 4" xfId="9162" xr:uid="{9A851BE4-6515-455E-8078-63EDC4B89290}"/>
    <cellStyle name="Comma 2 2 2 5 6 4 2" xfId="21294" xr:uid="{5A309881-DC77-4112-983F-47C486EE8EB7}"/>
    <cellStyle name="Comma 2 2 2 5 6 4 2 2" xfId="45558" xr:uid="{35D8706D-8054-476D-B977-6052347956E3}"/>
    <cellStyle name="Comma 2 2 2 5 6 4 3" xfId="33426" xr:uid="{78CFD124-56B4-423D-AF5D-0A32618AAEFB}"/>
    <cellStyle name="Comma 2 2 2 5 6 5" xfId="13206" xr:uid="{67EDC7EC-2677-4F8A-9CAC-C81799EB5C8B}"/>
    <cellStyle name="Comma 2 2 2 5 6 5 2" xfId="37470" xr:uid="{870491CA-9F17-434C-B033-E80D784B9F60}"/>
    <cellStyle name="Comma 2 2 2 5 6 6" xfId="25338" xr:uid="{3A54AF72-BB8B-4068-A1F2-631E9647762B}"/>
    <cellStyle name="Comma 2 2 2 5 7" xfId="2085" xr:uid="{B1266150-25B2-47E5-BC80-F6C2F74626A1}"/>
    <cellStyle name="Comma 2 2 2 5 7 2" xfId="6129" xr:uid="{613C7A36-7D86-485B-AEF7-30CC72B7261C}"/>
    <cellStyle name="Comma 2 2 2 5 7 2 2" xfId="18261" xr:uid="{3453CAD7-6292-4C8E-A267-0603CF9853E7}"/>
    <cellStyle name="Comma 2 2 2 5 7 2 2 2" xfId="42525" xr:uid="{82B18F5D-E42F-4218-95A8-62E01CAE9473}"/>
    <cellStyle name="Comma 2 2 2 5 7 2 3" xfId="30393" xr:uid="{8887C490-C937-4E27-B971-747F822CBDA0}"/>
    <cellStyle name="Comma 2 2 2 5 7 3" xfId="10173" xr:uid="{6FB18A97-7DFD-4607-90D1-42F398360741}"/>
    <cellStyle name="Comma 2 2 2 5 7 3 2" xfId="22305" xr:uid="{9D40F806-F694-45EC-B446-1B7363234593}"/>
    <cellStyle name="Comma 2 2 2 5 7 3 2 2" xfId="46569" xr:uid="{A4748721-2CE9-4AB6-BDEE-4EC1CF786451}"/>
    <cellStyle name="Comma 2 2 2 5 7 3 3" xfId="34437" xr:uid="{81314AB0-3CDB-4F85-9FE2-945B87B87B4C}"/>
    <cellStyle name="Comma 2 2 2 5 7 4" xfId="14217" xr:uid="{6498ACAD-9967-4607-AF84-9B26E686EE5C}"/>
    <cellStyle name="Comma 2 2 2 5 7 4 2" xfId="38481" xr:uid="{FB6A2889-6F87-407D-999C-E932FE59B300}"/>
    <cellStyle name="Comma 2 2 2 5 7 5" xfId="26349" xr:uid="{BE55F9C2-C2B3-463D-9A73-2D3A0BED3846}"/>
    <cellStyle name="Comma 2 2 2 5 8" xfId="4107" xr:uid="{8BEEB63E-4623-449E-8A7C-26F1438E1BDC}"/>
    <cellStyle name="Comma 2 2 2 5 8 2" xfId="16239" xr:uid="{4D6D467F-05B7-4F7C-A00C-6BF7EB8173BF}"/>
    <cellStyle name="Comma 2 2 2 5 8 2 2" xfId="40503" xr:uid="{D9CFA5B3-8A4F-4240-86F9-4A4940352C66}"/>
    <cellStyle name="Comma 2 2 2 5 8 3" xfId="28371" xr:uid="{97D4B1A6-98BD-4680-BE63-AAF9733FEF2F}"/>
    <cellStyle name="Comma 2 2 2 5 9" xfId="8151" xr:uid="{98C1B167-AADF-4D5E-B619-A1AB9A6EF631}"/>
    <cellStyle name="Comma 2 2 2 5 9 2" xfId="20283" xr:uid="{F9AD14F5-B575-41E7-9CFA-80BD78A91AF8}"/>
    <cellStyle name="Comma 2 2 2 5 9 2 2" xfId="44547" xr:uid="{7213170D-5850-4DD4-866B-520AC3C3802E}"/>
    <cellStyle name="Comma 2 2 2 5 9 3" xfId="32415" xr:uid="{3EE4B95C-A146-42AB-A909-9AA3B3F4C156}"/>
    <cellStyle name="Comma 2 2 2 6" xfId="84" xr:uid="{28A4A0A5-9EBF-40A0-983C-62678536C563}"/>
    <cellStyle name="Comma 2 2 2 6 10" xfId="24348" xr:uid="{D0E1B616-9B7F-4BA1-BBF9-01E9E29AD567}"/>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2 2 2" xfId="44441" xr:uid="{5A81907E-D605-4D8A-BDD4-AA7ECAADA2EF}"/>
    <cellStyle name="Comma 2 2 2 6 2 2 2 2 2 2 3" xfId="32309" xr:uid="{89464C04-C51F-425A-A5F8-A4A2CCB25A0E}"/>
    <cellStyle name="Comma 2 2 2 6 2 2 2 2 2 3" xfId="12089" xr:uid="{F9A06705-7525-47A4-B0AD-4650CE943E1B}"/>
    <cellStyle name="Comma 2 2 2 6 2 2 2 2 2 3 2" xfId="24221" xr:uid="{F2A2850B-8918-40A2-82A3-2B81A5A928D9}"/>
    <cellStyle name="Comma 2 2 2 6 2 2 2 2 2 3 2 2" xfId="48485" xr:uid="{F60672CE-8FF4-4F29-B66C-5AF3C9F28749}"/>
    <cellStyle name="Comma 2 2 2 6 2 2 2 2 2 3 3" xfId="36353" xr:uid="{B8995FA9-1742-4B87-A67B-AA1295BDE8B4}"/>
    <cellStyle name="Comma 2 2 2 6 2 2 2 2 2 4" xfId="16133" xr:uid="{789DE917-1D3B-42B7-B9FD-2453EF533AF5}"/>
    <cellStyle name="Comma 2 2 2 6 2 2 2 2 2 4 2" xfId="40397" xr:uid="{48544E23-F89C-4DAE-99C3-C6ADCB6626E5}"/>
    <cellStyle name="Comma 2 2 2 6 2 2 2 2 2 5" xfId="28265" xr:uid="{F8867FD9-80A3-4015-A827-E7C179076C39}"/>
    <cellStyle name="Comma 2 2 2 6 2 2 2 2 3" xfId="6023" xr:uid="{95863317-5959-4C73-8CD3-B3A4FBFB50CE}"/>
    <cellStyle name="Comma 2 2 2 6 2 2 2 2 3 2" xfId="18155" xr:uid="{6F03F4E7-E8D2-409A-A5F3-C4AFEB860112}"/>
    <cellStyle name="Comma 2 2 2 6 2 2 2 2 3 2 2" xfId="42419" xr:uid="{F8F4ED38-843F-4591-B95A-0355D2B9FFBB}"/>
    <cellStyle name="Comma 2 2 2 6 2 2 2 2 3 3" xfId="30287" xr:uid="{319DA791-4212-4755-B57D-3F3DFD06335E}"/>
    <cellStyle name="Comma 2 2 2 6 2 2 2 2 4" xfId="10067" xr:uid="{92D05FDB-21D9-49DC-8031-7C671373D0D0}"/>
    <cellStyle name="Comma 2 2 2 6 2 2 2 2 4 2" xfId="22199" xr:uid="{3F0F8874-3843-456D-BD26-EB4513E1298C}"/>
    <cellStyle name="Comma 2 2 2 6 2 2 2 2 4 2 2" xfId="46463" xr:uid="{E17E3706-0FD4-4E2B-A300-C998B1E8A881}"/>
    <cellStyle name="Comma 2 2 2 6 2 2 2 2 4 3" xfId="34331" xr:uid="{448C4C58-FBA0-46CB-97FD-B2CDF83CA418}"/>
    <cellStyle name="Comma 2 2 2 6 2 2 2 2 5" xfId="14111" xr:uid="{96B81E55-06FD-45DE-B632-A7809B18A1F0}"/>
    <cellStyle name="Comma 2 2 2 6 2 2 2 2 5 2" xfId="38375" xr:uid="{44E1D823-CE7D-4A7A-BF21-2F89397504F4}"/>
    <cellStyle name="Comma 2 2 2 6 2 2 2 2 6" xfId="26243" xr:uid="{5BA14593-6306-4E6B-B5D6-B53A402BA5B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2 2 2" xfId="43430" xr:uid="{40096734-1EF3-45C6-B916-5AB79FEDA0CA}"/>
    <cellStyle name="Comma 2 2 2 6 2 2 2 3 2 3" xfId="31298" xr:uid="{DE73E701-4EF8-4603-BFD6-E7BC879F8DA5}"/>
    <cellStyle name="Comma 2 2 2 6 2 2 2 3 3" xfId="11078" xr:uid="{A0908AE7-8DC3-4196-A69C-386D26B154B5}"/>
    <cellStyle name="Comma 2 2 2 6 2 2 2 3 3 2" xfId="23210" xr:uid="{3C50A34A-A5EA-4304-83EE-EFAD3628043B}"/>
    <cellStyle name="Comma 2 2 2 6 2 2 2 3 3 2 2" xfId="47474" xr:uid="{86B37DB3-7D0C-4C8B-8CF0-97BA5EA654DC}"/>
    <cellStyle name="Comma 2 2 2 6 2 2 2 3 3 3" xfId="35342" xr:uid="{3A0B568A-FE57-45C6-AE82-47A5336B30F3}"/>
    <cellStyle name="Comma 2 2 2 6 2 2 2 3 4" xfId="15122" xr:uid="{1ABDD9F3-EC67-4082-B8D1-C3A98A1F3919}"/>
    <cellStyle name="Comma 2 2 2 6 2 2 2 3 4 2" xfId="39386" xr:uid="{1A7E5A5D-A7CD-48B8-AAED-CBEA2C381CF3}"/>
    <cellStyle name="Comma 2 2 2 6 2 2 2 3 5" xfId="27254" xr:uid="{1C9BB606-96AF-4802-9444-348C58D799E6}"/>
    <cellStyle name="Comma 2 2 2 6 2 2 2 4" xfId="5012" xr:uid="{24A7A26D-3704-4FC3-9D83-905157CF1F59}"/>
    <cellStyle name="Comma 2 2 2 6 2 2 2 4 2" xfId="17144" xr:uid="{2477F656-1C52-4889-BA61-1DEB091CF4E7}"/>
    <cellStyle name="Comma 2 2 2 6 2 2 2 4 2 2" xfId="41408" xr:uid="{7FBECD75-CAE9-49B5-8E19-42D305A23D3E}"/>
    <cellStyle name="Comma 2 2 2 6 2 2 2 4 3" xfId="29276" xr:uid="{0D7674D3-3E9C-4FD1-B212-983E552F8A28}"/>
    <cellStyle name="Comma 2 2 2 6 2 2 2 5" xfId="9056" xr:uid="{1182256B-28F6-4340-BE86-137704D01EE1}"/>
    <cellStyle name="Comma 2 2 2 6 2 2 2 5 2" xfId="21188" xr:uid="{940FB2F4-F4F6-474F-A3A6-C9E38D49374C}"/>
    <cellStyle name="Comma 2 2 2 6 2 2 2 5 2 2" xfId="45452" xr:uid="{EBA9A3D4-4AD6-4DD3-A53D-D40F2512888B}"/>
    <cellStyle name="Comma 2 2 2 6 2 2 2 5 3" xfId="33320" xr:uid="{2725DAFB-5815-4D02-A071-588076A73837}"/>
    <cellStyle name="Comma 2 2 2 6 2 2 2 6" xfId="13100" xr:uid="{4C7AF677-2E8B-429C-948D-29FDE401801E}"/>
    <cellStyle name="Comma 2 2 2 6 2 2 2 6 2" xfId="37364" xr:uid="{501D3C93-4859-4B30-92C0-DAAE64FA46A2}"/>
    <cellStyle name="Comma 2 2 2 6 2 2 2 7" xfId="25232" xr:uid="{FBEFDB61-D5BD-49C7-9451-F02E9100BEFC}"/>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2 2 2" xfId="43936" xr:uid="{FF151675-513B-44E5-8993-5BA43EA32B2F}"/>
    <cellStyle name="Comma 2 2 2 6 2 2 3 2 2 3" xfId="31804" xr:uid="{CAAA4636-AD64-42F4-87DF-83B3A08175B7}"/>
    <cellStyle name="Comma 2 2 2 6 2 2 3 2 3" xfId="11584" xr:uid="{9B9D4A15-B8C1-431A-ACAD-BE91667511DD}"/>
    <cellStyle name="Comma 2 2 2 6 2 2 3 2 3 2" xfId="23716" xr:uid="{C145166D-F9AD-47F8-A46D-7D6046625D45}"/>
    <cellStyle name="Comma 2 2 2 6 2 2 3 2 3 2 2" xfId="47980" xr:uid="{6BEEB4B0-470C-4C38-BF02-AF1F0DBBE9E0}"/>
    <cellStyle name="Comma 2 2 2 6 2 2 3 2 3 3" xfId="35848" xr:uid="{F734C69C-2131-492B-A20E-FE5A686A9075}"/>
    <cellStyle name="Comma 2 2 2 6 2 2 3 2 4" xfId="15628" xr:uid="{37753E3F-DF5D-4836-9F98-2A54465D06B6}"/>
    <cellStyle name="Comma 2 2 2 6 2 2 3 2 4 2" xfId="39892" xr:uid="{9F15BECE-55F5-4511-BE08-3664CC5A350A}"/>
    <cellStyle name="Comma 2 2 2 6 2 2 3 2 5" xfId="27760" xr:uid="{E7DD6731-5F3B-414E-8ECA-C9B1D3F4BDC9}"/>
    <cellStyle name="Comma 2 2 2 6 2 2 3 3" xfId="5518" xr:uid="{8633AAD2-F10E-4AD2-8176-920C258AD879}"/>
    <cellStyle name="Comma 2 2 2 6 2 2 3 3 2" xfId="17650" xr:uid="{34C48E12-915E-413C-B78A-F71E7FFD5D59}"/>
    <cellStyle name="Comma 2 2 2 6 2 2 3 3 2 2" xfId="41914" xr:uid="{B962EC9E-10A4-4E2B-8DAB-E13D4FEF4A33}"/>
    <cellStyle name="Comma 2 2 2 6 2 2 3 3 3" xfId="29782" xr:uid="{0BCDB5BF-8C33-4245-9C79-43877B4F87FE}"/>
    <cellStyle name="Comma 2 2 2 6 2 2 3 4" xfId="9562" xr:uid="{8029A168-EDDC-49F1-836A-7A93FBFA9A17}"/>
    <cellStyle name="Comma 2 2 2 6 2 2 3 4 2" xfId="21694" xr:uid="{EF62AE4A-34DC-4CBF-B286-31E0A9A00E45}"/>
    <cellStyle name="Comma 2 2 2 6 2 2 3 4 2 2" xfId="45958" xr:uid="{46559FEC-77ED-4F6A-983A-BE6A69F59583}"/>
    <cellStyle name="Comma 2 2 2 6 2 2 3 4 3" xfId="33826" xr:uid="{0BEEAB95-1753-4F2D-A497-AD6A2F2A39E4}"/>
    <cellStyle name="Comma 2 2 2 6 2 2 3 5" xfId="13606" xr:uid="{4F1B4AA3-6975-46CA-B9A0-5BB7CC464CC7}"/>
    <cellStyle name="Comma 2 2 2 6 2 2 3 5 2" xfId="37870" xr:uid="{4F765D7F-DABF-49CE-B9BD-ADA42C5F08FB}"/>
    <cellStyle name="Comma 2 2 2 6 2 2 3 6" xfId="25738" xr:uid="{7F1DD9E4-AFF2-42DC-87FB-5F7A8790698B}"/>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2 2 2" xfId="42925" xr:uid="{D3BAC5DB-0E1A-4A06-8451-6D150A506E3A}"/>
    <cellStyle name="Comma 2 2 2 6 2 2 4 2 3" xfId="30793" xr:uid="{159985BD-3926-4079-AA9A-211BDEACEDFB}"/>
    <cellStyle name="Comma 2 2 2 6 2 2 4 3" xfId="10573" xr:uid="{E07090C0-1E77-43C5-8778-F9BA4F7B31A4}"/>
    <cellStyle name="Comma 2 2 2 6 2 2 4 3 2" xfId="22705" xr:uid="{EB67AB9F-A1D3-4EA0-84A6-535D5B8A6AFF}"/>
    <cellStyle name="Comma 2 2 2 6 2 2 4 3 2 2" xfId="46969" xr:uid="{D7357F8E-E65F-4E6B-8B68-56F21C0A3FCC}"/>
    <cellStyle name="Comma 2 2 2 6 2 2 4 3 3" xfId="34837" xr:uid="{293861B4-735A-4FCB-943D-1C8E24043B2F}"/>
    <cellStyle name="Comma 2 2 2 6 2 2 4 4" xfId="14617" xr:uid="{39CDB05F-B62D-4E91-A80B-9B02BF47C4F4}"/>
    <cellStyle name="Comma 2 2 2 6 2 2 4 4 2" xfId="38881" xr:uid="{F69454DE-B30A-4D5B-ADBC-552651A03429}"/>
    <cellStyle name="Comma 2 2 2 6 2 2 4 5" xfId="26749" xr:uid="{2A166795-D2DF-41A2-8AD0-B75C9A2A441C}"/>
    <cellStyle name="Comma 2 2 2 6 2 2 5" xfId="4507" xr:uid="{C1849B6A-FD97-4952-B434-7CBF390C11BC}"/>
    <cellStyle name="Comma 2 2 2 6 2 2 5 2" xfId="16639" xr:uid="{6FA72DF2-1F67-4CB4-B50A-E186020D4BA8}"/>
    <cellStyle name="Comma 2 2 2 6 2 2 5 2 2" xfId="40903" xr:uid="{3BE9AA0E-5862-4D7C-95E7-57A94A400966}"/>
    <cellStyle name="Comma 2 2 2 6 2 2 5 3" xfId="28771" xr:uid="{AB2EB60E-637D-41F1-9364-4C2A0D4D668A}"/>
    <cellStyle name="Comma 2 2 2 6 2 2 6" xfId="8551" xr:uid="{B89A6433-6EF8-4E99-9DDB-6B0D24CC1825}"/>
    <cellStyle name="Comma 2 2 2 6 2 2 6 2" xfId="20683" xr:uid="{0E47A57F-E34C-4EF0-A3C9-BC6F6DE35330}"/>
    <cellStyle name="Comma 2 2 2 6 2 2 6 2 2" xfId="44947" xr:uid="{F3782F3E-3847-48F6-B555-68C56676B1ED}"/>
    <cellStyle name="Comma 2 2 2 6 2 2 6 3" xfId="32815" xr:uid="{4966E756-FEF3-46B4-ADF1-6D472075B7F8}"/>
    <cellStyle name="Comma 2 2 2 6 2 2 7" xfId="12595" xr:uid="{6DA6D040-C6D2-4BE1-9075-40044126330E}"/>
    <cellStyle name="Comma 2 2 2 6 2 2 7 2" xfId="36859" xr:uid="{16A6065A-FD5F-41DC-A1A3-908319D0F7A4}"/>
    <cellStyle name="Comma 2 2 2 6 2 2 8" xfId="24727" xr:uid="{83D283EE-78E4-4510-9F70-A6F6317D4F11}"/>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2 2 2" xfId="44188" xr:uid="{953BC879-38D0-499A-8E2B-B6524D5BB2CB}"/>
    <cellStyle name="Comma 2 2 2 6 2 3 2 2 2 3" xfId="32056" xr:uid="{B5948F5D-977F-4A2F-9B51-47D86E8A9046}"/>
    <cellStyle name="Comma 2 2 2 6 2 3 2 2 3" xfId="11836" xr:uid="{137BC9F1-1803-4DE3-BE07-8B17AC7562C6}"/>
    <cellStyle name="Comma 2 2 2 6 2 3 2 2 3 2" xfId="23968" xr:uid="{33C4FBB4-BAFA-4600-874B-A124CF3CA34C}"/>
    <cellStyle name="Comma 2 2 2 6 2 3 2 2 3 2 2" xfId="48232" xr:uid="{AA88ECF3-1671-4DCB-8D1B-C93B553326A3}"/>
    <cellStyle name="Comma 2 2 2 6 2 3 2 2 3 3" xfId="36100" xr:uid="{3D49632F-D206-4562-B40A-DD8DF1DDB255}"/>
    <cellStyle name="Comma 2 2 2 6 2 3 2 2 4" xfId="15880" xr:uid="{BB37A615-C202-4DAA-A017-2AA62FB7330B}"/>
    <cellStyle name="Comma 2 2 2 6 2 3 2 2 4 2" xfId="40144" xr:uid="{775CD678-EFAF-455D-B032-3FF8DCB708A1}"/>
    <cellStyle name="Comma 2 2 2 6 2 3 2 2 5" xfId="28012" xr:uid="{4D55BD9F-E807-44FA-86F4-EE45FE356302}"/>
    <cellStyle name="Comma 2 2 2 6 2 3 2 3" xfId="5770" xr:uid="{87B356EE-67FE-4E0D-82F6-50E446FAF7F6}"/>
    <cellStyle name="Comma 2 2 2 6 2 3 2 3 2" xfId="17902" xr:uid="{FCB1C24D-880C-4B3E-B260-D2EA47AFDAAF}"/>
    <cellStyle name="Comma 2 2 2 6 2 3 2 3 2 2" xfId="42166" xr:uid="{E4581208-79FC-44F1-81A8-54B104BAA7B1}"/>
    <cellStyle name="Comma 2 2 2 6 2 3 2 3 3" xfId="30034" xr:uid="{EE0DDCA9-0AC1-4593-927F-012F97E4D157}"/>
    <cellStyle name="Comma 2 2 2 6 2 3 2 4" xfId="9814" xr:uid="{4B9FA46E-D483-47B7-88D2-701E6824B5F8}"/>
    <cellStyle name="Comma 2 2 2 6 2 3 2 4 2" xfId="21946" xr:uid="{B3C3CDC6-32DB-4F56-B2A2-AB84A8B9C9E7}"/>
    <cellStyle name="Comma 2 2 2 6 2 3 2 4 2 2" xfId="46210" xr:uid="{BB58B61A-2998-4EA4-B21A-2386EF59716D}"/>
    <cellStyle name="Comma 2 2 2 6 2 3 2 4 3" xfId="34078" xr:uid="{68F9B3AA-2F77-405B-8238-D8E5EE5DD5FE}"/>
    <cellStyle name="Comma 2 2 2 6 2 3 2 5" xfId="13858" xr:uid="{2BFC649C-37FB-4B91-985E-D76A48530255}"/>
    <cellStyle name="Comma 2 2 2 6 2 3 2 5 2" xfId="38122" xr:uid="{677B8DAB-0981-4075-AE2D-5AEA4C412B66}"/>
    <cellStyle name="Comma 2 2 2 6 2 3 2 6" xfId="25990" xr:uid="{F53387FF-7129-4F35-AF16-9888F9255C72}"/>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2 2 2" xfId="43177" xr:uid="{5F844F32-5280-41E1-A4FC-B2A6EE28D5DA}"/>
    <cellStyle name="Comma 2 2 2 6 2 3 3 2 3" xfId="31045" xr:uid="{95A793EA-84E2-4852-B931-3F23A887DC96}"/>
    <cellStyle name="Comma 2 2 2 6 2 3 3 3" xfId="10825" xr:uid="{37F89458-A54F-432F-A9E5-6E7B971E05BA}"/>
    <cellStyle name="Comma 2 2 2 6 2 3 3 3 2" xfId="22957" xr:uid="{21E53434-A380-4E90-9F7D-A0289E819D30}"/>
    <cellStyle name="Comma 2 2 2 6 2 3 3 3 2 2" xfId="47221" xr:uid="{55E39C4C-1D4A-4F9F-9694-7A2CFA7A9A22}"/>
    <cellStyle name="Comma 2 2 2 6 2 3 3 3 3" xfId="35089" xr:uid="{E1501416-38E5-4732-9DCA-C78EA06B31FB}"/>
    <cellStyle name="Comma 2 2 2 6 2 3 3 4" xfId="14869" xr:uid="{64AD33BD-313F-422C-98F9-4A80305BDF97}"/>
    <cellStyle name="Comma 2 2 2 6 2 3 3 4 2" xfId="39133" xr:uid="{DF634910-0D86-4C7F-81DD-AB64A5854A77}"/>
    <cellStyle name="Comma 2 2 2 6 2 3 3 5" xfId="27001" xr:uid="{A2241587-7167-4CB9-9514-B6A335617389}"/>
    <cellStyle name="Comma 2 2 2 6 2 3 4" xfId="4759" xr:uid="{9F2E062A-83DC-4DDB-AC3B-DBE84643EC5C}"/>
    <cellStyle name="Comma 2 2 2 6 2 3 4 2" xfId="16891" xr:uid="{A99C9A69-AD48-4557-83BC-46F47A64DE1C}"/>
    <cellStyle name="Comma 2 2 2 6 2 3 4 2 2" xfId="41155" xr:uid="{CB606C01-7B5E-44B4-A610-75829EFF2164}"/>
    <cellStyle name="Comma 2 2 2 6 2 3 4 3" xfId="29023" xr:uid="{30C8EBF0-0F0A-40AA-AFC9-DBCE20351D46}"/>
    <cellStyle name="Comma 2 2 2 6 2 3 5" xfId="8803" xr:uid="{71907435-D8E4-4D37-B4F1-6BCFD4C2A3F0}"/>
    <cellStyle name="Comma 2 2 2 6 2 3 5 2" xfId="20935" xr:uid="{A3D7BC7A-4982-4FE3-A981-2988D95E9BB5}"/>
    <cellStyle name="Comma 2 2 2 6 2 3 5 2 2" xfId="45199" xr:uid="{63E42403-7EAC-4363-AFAF-F48CBA7972E0}"/>
    <cellStyle name="Comma 2 2 2 6 2 3 5 3" xfId="33067" xr:uid="{48731AF2-A922-44E7-B0A6-CB9D3BE34891}"/>
    <cellStyle name="Comma 2 2 2 6 2 3 6" xfId="12847" xr:uid="{3A640FA3-A1B9-45C0-9E30-E6C949F56714}"/>
    <cellStyle name="Comma 2 2 2 6 2 3 6 2" xfId="37111" xr:uid="{86F66AED-1921-4B58-BBF0-FC378B3EFE3F}"/>
    <cellStyle name="Comma 2 2 2 6 2 3 7" xfId="24979" xr:uid="{581F7561-A523-4459-BE90-7BDFAB3EE721}"/>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2 2 2" xfId="43683" xr:uid="{4A458CB4-E726-4079-BFA6-1E518ABFB225}"/>
    <cellStyle name="Comma 2 2 2 6 2 4 2 2 3" xfId="31551" xr:uid="{616EF482-6A35-4A1A-BDC6-3BE3B1D17C94}"/>
    <cellStyle name="Comma 2 2 2 6 2 4 2 3" xfId="11331" xr:uid="{939899B6-DC11-45CA-BCF5-38301229DAAF}"/>
    <cellStyle name="Comma 2 2 2 6 2 4 2 3 2" xfId="23463" xr:uid="{4B4728B8-2B14-4ABC-8D34-99CA7D0F8B70}"/>
    <cellStyle name="Comma 2 2 2 6 2 4 2 3 2 2" xfId="47727" xr:uid="{0FD2B9BE-7814-4DC8-BA44-E1798681EF1A}"/>
    <cellStyle name="Comma 2 2 2 6 2 4 2 3 3" xfId="35595" xr:uid="{6F227097-58F5-4337-B748-B822E58CC5EB}"/>
    <cellStyle name="Comma 2 2 2 6 2 4 2 4" xfId="15375" xr:uid="{AA39D841-C955-4871-8C18-949E74B4CE82}"/>
    <cellStyle name="Comma 2 2 2 6 2 4 2 4 2" xfId="39639" xr:uid="{ABBCBC97-67A7-4C0D-B799-0841DFDA60ED}"/>
    <cellStyle name="Comma 2 2 2 6 2 4 2 5" xfId="27507" xr:uid="{F0E524F4-8C83-4077-AC39-E15E9C0A735F}"/>
    <cellStyle name="Comma 2 2 2 6 2 4 3" xfId="5265" xr:uid="{A173D5A2-F21B-473E-B0AA-267EAD73D085}"/>
    <cellStyle name="Comma 2 2 2 6 2 4 3 2" xfId="17397" xr:uid="{9B4BED53-84CB-4208-9FC6-B484AAA2455E}"/>
    <cellStyle name="Comma 2 2 2 6 2 4 3 2 2" xfId="41661" xr:uid="{42E2722E-4B16-445D-A587-DDFAA0F2DFB4}"/>
    <cellStyle name="Comma 2 2 2 6 2 4 3 3" xfId="29529" xr:uid="{A74CE8E9-6940-4EB2-BE41-0054AA7CCE31}"/>
    <cellStyle name="Comma 2 2 2 6 2 4 4" xfId="9309" xr:uid="{B4F8D0DE-724A-4375-BAE7-CE7887C66D6A}"/>
    <cellStyle name="Comma 2 2 2 6 2 4 4 2" xfId="21441" xr:uid="{6F0EEEE5-8AD1-40C1-954A-AA4DC7B15536}"/>
    <cellStyle name="Comma 2 2 2 6 2 4 4 2 2" xfId="45705" xr:uid="{44BBD3B0-F67E-49EA-B0BB-256FDFABB658}"/>
    <cellStyle name="Comma 2 2 2 6 2 4 4 3" xfId="33573" xr:uid="{F03392BA-2EFC-439A-A3BC-0F7313B31FA6}"/>
    <cellStyle name="Comma 2 2 2 6 2 4 5" xfId="13353" xr:uid="{E36A5246-4D48-43DA-B542-35EFCC4FE253}"/>
    <cellStyle name="Comma 2 2 2 6 2 4 5 2" xfId="37617" xr:uid="{BF40CD06-B8CE-4228-B876-5C2D8187812F}"/>
    <cellStyle name="Comma 2 2 2 6 2 4 6" xfId="25485" xr:uid="{FC5A7F9C-0D3E-4A8C-824A-42215AE55333}"/>
    <cellStyle name="Comma 2 2 2 6 2 5" xfId="2232" xr:uid="{E4A46D02-B352-4FFB-9F9C-5D70BAC89486}"/>
    <cellStyle name="Comma 2 2 2 6 2 5 2" xfId="6276" xr:uid="{3DFA59DE-4F5B-4A86-BB85-4B9EBB40C984}"/>
    <cellStyle name="Comma 2 2 2 6 2 5 2 2" xfId="18408" xr:uid="{B81674B1-6A1D-4C62-974A-4B65CCCA1747}"/>
    <cellStyle name="Comma 2 2 2 6 2 5 2 2 2" xfId="42672" xr:uid="{BEEC50E2-1F29-452A-AD1C-926910E5B7AC}"/>
    <cellStyle name="Comma 2 2 2 6 2 5 2 3" xfId="30540" xr:uid="{CB90D7F3-AD82-4B9B-9624-B0D71AC7D997}"/>
    <cellStyle name="Comma 2 2 2 6 2 5 3" xfId="10320" xr:uid="{08F72C36-8673-4F9A-8F72-E029BF4E00ED}"/>
    <cellStyle name="Comma 2 2 2 6 2 5 3 2" xfId="22452" xr:uid="{543BEB5E-D5E1-4866-AECC-13F21BE6478F}"/>
    <cellStyle name="Comma 2 2 2 6 2 5 3 2 2" xfId="46716" xr:uid="{D6129864-D397-4EAA-99CF-36C08C2CE8C8}"/>
    <cellStyle name="Comma 2 2 2 6 2 5 3 3" xfId="34584" xr:uid="{CB70FA8C-CB5A-4FC9-9A09-1DD756263E0A}"/>
    <cellStyle name="Comma 2 2 2 6 2 5 4" xfId="14364" xr:uid="{AEE2700B-00B8-4870-9EC6-330A18FB637A}"/>
    <cellStyle name="Comma 2 2 2 6 2 5 4 2" xfId="38628" xr:uid="{0E0BD1C1-177C-4766-BDF6-655E7A7DEED3}"/>
    <cellStyle name="Comma 2 2 2 6 2 5 5" xfId="26496" xr:uid="{111EAB26-938D-4ABA-AB30-B75676D40969}"/>
    <cellStyle name="Comma 2 2 2 6 2 6" xfId="4254" xr:uid="{1B4F9249-39D0-48E8-A93D-839FE5A10603}"/>
    <cellStyle name="Comma 2 2 2 6 2 6 2" xfId="16386" xr:uid="{4E2AA845-1CEC-4F83-BBA8-F43B4E130B3C}"/>
    <cellStyle name="Comma 2 2 2 6 2 6 2 2" xfId="40650" xr:uid="{09638EF1-7624-40C3-B52D-A1BED7424C73}"/>
    <cellStyle name="Comma 2 2 2 6 2 6 3" xfId="28518" xr:uid="{75CE873D-8FF8-48DA-A476-019875AB8E92}"/>
    <cellStyle name="Comma 2 2 2 6 2 7" xfId="8298" xr:uid="{E149C221-CD5A-446A-A840-A24B96C83DA2}"/>
    <cellStyle name="Comma 2 2 2 6 2 7 2" xfId="20430" xr:uid="{19A919DD-35AF-4E60-823D-480CCB8BD377}"/>
    <cellStyle name="Comma 2 2 2 6 2 7 2 2" xfId="44694" xr:uid="{678E6EB7-26CE-4CE6-B386-1F9CF6C6D7D3}"/>
    <cellStyle name="Comma 2 2 2 6 2 7 3" xfId="32562" xr:uid="{8F1B630C-AF74-4B19-977D-913AEC25EF18}"/>
    <cellStyle name="Comma 2 2 2 6 2 8" xfId="12342" xr:uid="{30692AF0-CEE1-4AD3-AEC7-591E0315188E}"/>
    <cellStyle name="Comma 2 2 2 6 2 8 2" xfId="36606" xr:uid="{4529F0DF-F046-40EC-81FE-564F4FBCA583}"/>
    <cellStyle name="Comma 2 2 2 6 2 9" xfId="24474" xr:uid="{03B28486-010F-4973-8074-B96BE8352023}"/>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2 2 2" xfId="44315" xr:uid="{DD4195AC-C20B-4443-A59D-55B03E015EFB}"/>
    <cellStyle name="Comma 2 2 2 6 3 2 2 2 2 3" xfId="32183" xr:uid="{32F7E6B0-2C7C-4000-A9E0-21A1B9D82502}"/>
    <cellStyle name="Comma 2 2 2 6 3 2 2 2 3" xfId="11963" xr:uid="{19780C53-AB0B-47EE-9F22-91D402F29CFB}"/>
    <cellStyle name="Comma 2 2 2 6 3 2 2 2 3 2" xfId="24095" xr:uid="{58226211-11B4-4217-B380-16561DCC9226}"/>
    <cellStyle name="Comma 2 2 2 6 3 2 2 2 3 2 2" xfId="48359" xr:uid="{657BBAB4-1418-41BE-AACD-434346F19D6E}"/>
    <cellStyle name="Comma 2 2 2 6 3 2 2 2 3 3" xfId="36227" xr:uid="{2DB9990F-5273-429A-86FF-0FAEE68576BE}"/>
    <cellStyle name="Comma 2 2 2 6 3 2 2 2 4" xfId="16007" xr:uid="{62C517B0-CEA1-41EC-9A45-77D3919188DC}"/>
    <cellStyle name="Comma 2 2 2 6 3 2 2 2 4 2" xfId="40271" xr:uid="{C141D629-4F96-43FC-BAC6-832AC63E72A4}"/>
    <cellStyle name="Comma 2 2 2 6 3 2 2 2 5" xfId="28139" xr:uid="{B1894920-7B36-4DE0-B92E-AE1A1CBD52CF}"/>
    <cellStyle name="Comma 2 2 2 6 3 2 2 3" xfId="5897" xr:uid="{9C53EB85-2FE9-44C4-91D4-3C53A0324DB0}"/>
    <cellStyle name="Comma 2 2 2 6 3 2 2 3 2" xfId="18029" xr:uid="{82C8F14E-88D5-4A99-BF0D-09784DD01BB0}"/>
    <cellStyle name="Comma 2 2 2 6 3 2 2 3 2 2" xfId="42293" xr:uid="{1D9887BD-BFB1-433A-8B75-E260C19311D1}"/>
    <cellStyle name="Comma 2 2 2 6 3 2 2 3 3" xfId="30161" xr:uid="{A6D873F1-3562-418F-9CFC-F2020017B2DF}"/>
    <cellStyle name="Comma 2 2 2 6 3 2 2 4" xfId="9941" xr:uid="{EB981CE4-CF36-4504-9CA6-B3DF7F5E3FA8}"/>
    <cellStyle name="Comma 2 2 2 6 3 2 2 4 2" xfId="22073" xr:uid="{F7632684-8C61-4846-A6C5-0569B350CAB3}"/>
    <cellStyle name="Comma 2 2 2 6 3 2 2 4 2 2" xfId="46337" xr:uid="{74AD19D5-6001-4309-A1A9-3732B6FE19F4}"/>
    <cellStyle name="Comma 2 2 2 6 3 2 2 4 3" xfId="34205" xr:uid="{0B65C194-F57B-4342-A7AF-61B731C1C956}"/>
    <cellStyle name="Comma 2 2 2 6 3 2 2 5" xfId="13985" xr:uid="{A1CEF13E-EB5B-4B59-B859-F5E80E6AB35B}"/>
    <cellStyle name="Comma 2 2 2 6 3 2 2 5 2" xfId="38249" xr:uid="{0ADD1D4C-DD68-4A6F-8AB0-EBA9ABB08D7D}"/>
    <cellStyle name="Comma 2 2 2 6 3 2 2 6" xfId="26117" xr:uid="{6D7AD062-C12F-4E14-8377-3CF3FE0641BE}"/>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2 2 2" xfId="43304" xr:uid="{EF509345-F672-497A-B7DA-2391660AF27A}"/>
    <cellStyle name="Comma 2 2 2 6 3 2 3 2 3" xfId="31172" xr:uid="{AC66DB0B-6BCE-4FB9-B4F8-3CDA50B8D51F}"/>
    <cellStyle name="Comma 2 2 2 6 3 2 3 3" xfId="10952" xr:uid="{E5DA8AE8-8988-4106-B8FF-40827E2A8C60}"/>
    <cellStyle name="Comma 2 2 2 6 3 2 3 3 2" xfId="23084" xr:uid="{0566EE04-DEE2-44C4-A78A-4FD5B4E66BD7}"/>
    <cellStyle name="Comma 2 2 2 6 3 2 3 3 2 2" xfId="47348" xr:uid="{EC3D4BFA-AF35-48B4-9512-934B700C367B}"/>
    <cellStyle name="Comma 2 2 2 6 3 2 3 3 3" xfId="35216" xr:uid="{420E48CE-2763-488B-88EA-2832E98081B6}"/>
    <cellStyle name="Comma 2 2 2 6 3 2 3 4" xfId="14996" xr:uid="{6EB59639-DF51-4397-8395-4256C97EBE64}"/>
    <cellStyle name="Comma 2 2 2 6 3 2 3 4 2" xfId="39260" xr:uid="{3C43F95D-88C1-47B9-B0A6-2166C26ED0E3}"/>
    <cellStyle name="Comma 2 2 2 6 3 2 3 5" xfId="27128" xr:uid="{FB073E6C-56F3-4100-B00A-3970B33CB61B}"/>
    <cellStyle name="Comma 2 2 2 6 3 2 4" xfId="4886" xr:uid="{E0CCC735-4A2B-4AB4-94EE-A4CC63F8853A}"/>
    <cellStyle name="Comma 2 2 2 6 3 2 4 2" xfId="17018" xr:uid="{D5BFBBE2-B0BD-40D2-85BF-DC9F98C3BB43}"/>
    <cellStyle name="Comma 2 2 2 6 3 2 4 2 2" xfId="41282" xr:uid="{7B21BDC3-C39F-4AC9-A9E8-E92A7F7FD5E4}"/>
    <cellStyle name="Comma 2 2 2 6 3 2 4 3" xfId="29150" xr:uid="{9BD89A3B-F727-4CB7-A00F-9D1EA72E9213}"/>
    <cellStyle name="Comma 2 2 2 6 3 2 5" xfId="8930" xr:uid="{9451555F-FC3B-4EE4-8653-1F534E8729B9}"/>
    <cellStyle name="Comma 2 2 2 6 3 2 5 2" xfId="21062" xr:uid="{A26D7535-7ADA-46A3-8819-DDE32DC5F9FB}"/>
    <cellStyle name="Comma 2 2 2 6 3 2 5 2 2" xfId="45326" xr:uid="{C39D9ABB-A997-4718-B898-ADA7C3FEC74E}"/>
    <cellStyle name="Comma 2 2 2 6 3 2 5 3" xfId="33194" xr:uid="{11C5709E-2905-4C03-B2E6-2D60A996ED58}"/>
    <cellStyle name="Comma 2 2 2 6 3 2 6" xfId="12974" xr:uid="{D6BFDA1B-CB33-404B-AAF8-CFEDAC054C18}"/>
    <cellStyle name="Comma 2 2 2 6 3 2 6 2" xfId="37238" xr:uid="{1C1BF2E9-F582-4B69-80BB-05D82D3E2561}"/>
    <cellStyle name="Comma 2 2 2 6 3 2 7" xfId="25106" xr:uid="{85B375D1-6EC7-4A4B-AE62-C97773FF233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2 2 2" xfId="43810" xr:uid="{611D6EA3-ED7D-4C41-9725-A982B753130A}"/>
    <cellStyle name="Comma 2 2 2 6 3 3 2 2 3" xfId="31678" xr:uid="{08D7E640-92BD-47AD-BA1C-8FC2D6FA044A}"/>
    <cellStyle name="Comma 2 2 2 6 3 3 2 3" xfId="11458" xr:uid="{AC8B7178-2156-452E-9E69-F3D21B266CBF}"/>
    <cellStyle name="Comma 2 2 2 6 3 3 2 3 2" xfId="23590" xr:uid="{3763AF5C-61D1-49FC-80AA-1234B333711D}"/>
    <cellStyle name="Comma 2 2 2 6 3 3 2 3 2 2" xfId="47854" xr:uid="{69ABF615-4E45-44B6-8109-62ABDDFFADB4}"/>
    <cellStyle name="Comma 2 2 2 6 3 3 2 3 3" xfId="35722" xr:uid="{6BF77E3A-D8F4-4A0D-A482-A9BFF092ABF0}"/>
    <cellStyle name="Comma 2 2 2 6 3 3 2 4" xfId="15502" xr:uid="{E85462DD-68BE-417E-A7EE-4735EC45B500}"/>
    <cellStyle name="Comma 2 2 2 6 3 3 2 4 2" xfId="39766" xr:uid="{5F7127B6-D636-4C94-93B3-1449CD414A0C}"/>
    <cellStyle name="Comma 2 2 2 6 3 3 2 5" xfId="27634" xr:uid="{BEE67F60-F702-4A63-97DA-ABFCA4374D96}"/>
    <cellStyle name="Comma 2 2 2 6 3 3 3" xfId="5392" xr:uid="{26D24D32-F98D-455A-98AC-610A51699176}"/>
    <cellStyle name="Comma 2 2 2 6 3 3 3 2" xfId="17524" xr:uid="{11D33B18-2759-45B2-A1B4-9CF71E5814EA}"/>
    <cellStyle name="Comma 2 2 2 6 3 3 3 2 2" xfId="41788" xr:uid="{0F48946F-9933-4622-AB52-FE220513B873}"/>
    <cellStyle name="Comma 2 2 2 6 3 3 3 3" xfId="29656" xr:uid="{EAA4224A-117B-4811-9E4D-6A1FC5BC980B}"/>
    <cellStyle name="Comma 2 2 2 6 3 3 4" xfId="9436" xr:uid="{5C94C713-B632-40E8-A0D4-729E6EA9CEAE}"/>
    <cellStyle name="Comma 2 2 2 6 3 3 4 2" xfId="21568" xr:uid="{2BBF6985-7503-4B90-943C-346FC2269D6F}"/>
    <cellStyle name="Comma 2 2 2 6 3 3 4 2 2" xfId="45832" xr:uid="{04DAF0FA-DDFC-4B63-B184-5BD7C94D10C0}"/>
    <cellStyle name="Comma 2 2 2 6 3 3 4 3" xfId="33700" xr:uid="{910C34D4-29B6-42EF-8C18-E5B5252249CA}"/>
    <cellStyle name="Comma 2 2 2 6 3 3 5" xfId="13480" xr:uid="{5C0F0579-5F0A-413F-AF6C-1066C6CFD2FF}"/>
    <cellStyle name="Comma 2 2 2 6 3 3 5 2" xfId="37744" xr:uid="{6DF5110C-AA74-4691-ABA7-2C02A750D70E}"/>
    <cellStyle name="Comma 2 2 2 6 3 3 6" xfId="25612" xr:uid="{B2474137-2A39-40DF-BB42-F33FC6A1360A}"/>
    <cellStyle name="Comma 2 2 2 6 3 4" xfId="2359" xr:uid="{D033339F-B1ED-49AE-B3E4-12AA9AA8E49A}"/>
    <cellStyle name="Comma 2 2 2 6 3 4 2" xfId="6403" xr:uid="{A188AFF3-F0D8-4A30-9BDD-102D0EE92858}"/>
    <cellStyle name="Comma 2 2 2 6 3 4 2 2" xfId="18535" xr:uid="{8AEE0A0F-8256-4611-A459-89123C2E1132}"/>
    <cellStyle name="Comma 2 2 2 6 3 4 2 2 2" xfId="42799" xr:uid="{E08AE3FF-0742-410F-9FDB-6A3EAEE11BB3}"/>
    <cellStyle name="Comma 2 2 2 6 3 4 2 3" xfId="30667" xr:uid="{107C492A-098E-49B8-9564-5ED92D36DC53}"/>
    <cellStyle name="Comma 2 2 2 6 3 4 3" xfId="10447" xr:uid="{F7866344-0C53-45E7-AD94-E6279E4BEF1D}"/>
    <cellStyle name="Comma 2 2 2 6 3 4 3 2" xfId="22579" xr:uid="{D488BBD3-9138-4B53-A347-9FDEAA0B2751}"/>
    <cellStyle name="Comma 2 2 2 6 3 4 3 2 2" xfId="46843" xr:uid="{438DB5DB-C162-49B6-9FF0-5CBB19F6BF23}"/>
    <cellStyle name="Comma 2 2 2 6 3 4 3 3" xfId="34711" xr:uid="{DF876F67-F9BE-45AD-A1C7-1B97BBFA752E}"/>
    <cellStyle name="Comma 2 2 2 6 3 4 4" xfId="14491" xr:uid="{3E354EFA-84D5-4ADE-939C-333A27610FA2}"/>
    <cellStyle name="Comma 2 2 2 6 3 4 4 2" xfId="38755" xr:uid="{46CA574B-3E25-4FE0-8283-8556B3020418}"/>
    <cellStyle name="Comma 2 2 2 6 3 4 5" xfId="26623" xr:uid="{00A93BFF-1951-4BBF-B392-E87E95061DBC}"/>
    <cellStyle name="Comma 2 2 2 6 3 5" xfId="4381" xr:uid="{3C2B7ECA-42F4-412F-B5E0-76E9A9BCE968}"/>
    <cellStyle name="Comma 2 2 2 6 3 5 2" xfId="16513" xr:uid="{45F3BD5E-E124-47FA-83A9-1BCC1628CEDB}"/>
    <cellStyle name="Comma 2 2 2 6 3 5 2 2" xfId="40777" xr:uid="{E63A8D8C-0066-45A4-88C0-E8FC661FE211}"/>
    <cellStyle name="Comma 2 2 2 6 3 5 3" xfId="28645" xr:uid="{7D406721-0B35-4276-9822-F5BD876CC156}"/>
    <cellStyle name="Comma 2 2 2 6 3 6" xfId="8425" xr:uid="{62CBD579-006C-48E5-875F-688811FBB712}"/>
    <cellStyle name="Comma 2 2 2 6 3 6 2" xfId="20557" xr:uid="{A8D7736E-E55F-4EF6-92DA-6CEC4F064747}"/>
    <cellStyle name="Comma 2 2 2 6 3 6 2 2" xfId="44821" xr:uid="{FB5332AA-906A-4C7E-BA5C-1D484AA26418}"/>
    <cellStyle name="Comma 2 2 2 6 3 6 3" xfId="32689" xr:uid="{61F79741-A1D8-4DC6-B99B-17CB3D8F7494}"/>
    <cellStyle name="Comma 2 2 2 6 3 7" xfId="12469" xr:uid="{14BEC155-2C80-407F-AEDB-C41A254F91AD}"/>
    <cellStyle name="Comma 2 2 2 6 3 7 2" xfId="36733" xr:uid="{81C4C85B-0C54-4EB3-B8E4-46017A8C2A1A}"/>
    <cellStyle name="Comma 2 2 2 6 3 8" xfId="24601" xr:uid="{A7FC4260-0D5A-4475-B38E-EEC9DA918C22}"/>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2 2 2" xfId="44062" xr:uid="{14503EAB-695B-4E0A-86DE-38224E677340}"/>
    <cellStyle name="Comma 2 2 2 6 4 2 2 2 3" xfId="31930" xr:uid="{D49D4678-475B-41F0-8E30-E2E579546DA8}"/>
    <cellStyle name="Comma 2 2 2 6 4 2 2 3" xfId="11710" xr:uid="{3443411A-6DAD-4977-8933-C21CA9041808}"/>
    <cellStyle name="Comma 2 2 2 6 4 2 2 3 2" xfId="23842" xr:uid="{F0C0A2AE-DD1F-4A40-8B27-213BB1916C79}"/>
    <cellStyle name="Comma 2 2 2 6 4 2 2 3 2 2" xfId="48106" xr:uid="{C665B3DA-2D76-43D3-84AC-B3AC6E6249D9}"/>
    <cellStyle name="Comma 2 2 2 6 4 2 2 3 3" xfId="35974" xr:uid="{3703124A-02A5-4F26-83CF-740B738FA97F}"/>
    <cellStyle name="Comma 2 2 2 6 4 2 2 4" xfId="15754" xr:uid="{96950BB8-BE28-4624-AFA7-C3C20695668A}"/>
    <cellStyle name="Comma 2 2 2 6 4 2 2 4 2" xfId="40018" xr:uid="{B2472F46-FEC3-43EF-A7A9-383B6D6F59D6}"/>
    <cellStyle name="Comma 2 2 2 6 4 2 2 5" xfId="27886" xr:uid="{8746A1E5-92B2-4744-9BAE-1EC08765A663}"/>
    <cellStyle name="Comma 2 2 2 6 4 2 3" xfId="5644" xr:uid="{C7DDE535-49A5-45A6-8993-2833AFF9FCF2}"/>
    <cellStyle name="Comma 2 2 2 6 4 2 3 2" xfId="17776" xr:uid="{C66F0959-F72E-4E33-A87D-36528AB4544A}"/>
    <cellStyle name="Comma 2 2 2 6 4 2 3 2 2" xfId="42040" xr:uid="{81CF8D3E-CB00-4CDB-9733-FB3052CF5DFD}"/>
    <cellStyle name="Comma 2 2 2 6 4 2 3 3" xfId="29908" xr:uid="{1EDDAE47-E920-4BF1-970B-16080080C781}"/>
    <cellStyle name="Comma 2 2 2 6 4 2 4" xfId="9688" xr:uid="{9A0E71B8-3D1C-415F-BF66-4E692CD82231}"/>
    <cellStyle name="Comma 2 2 2 6 4 2 4 2" xfId="21820" xr:uid="{0A2CE082-AC87-41B0-A34F-04E483347307}"/>
    <cellStyle name="Comma 2 2 2 6 4 2 4 2 2" xfId="46084" xr:uid="{917A1C4C-BDF3-4248-9909-2C8AEE47E678}"/>
    <cellStyle name="Comma 2 2 2 6 4 2 4 3" xfId="33952" xr:uid="{5D32E3DB-4030-4A8B-9B3B-61D7DE492AD0}"/>
    <cellStyle name="Comma 2 2 2 6 4 2 5" xfId="13732" xr:uid="{76632105-1D57-4E4D-A7C2-8990B54B0CD4}"/>
    <cellStyle name="Comma 2 2 2 6 4 2 5 2" xfId="37996" xr:uid="{741EAF01-B4E5-49EF-A4CD-F2E4091EE1E0}"/>
    <cellStyle name="Comma 2 2 2 6 4 2 6" xfId="25864" xr:uid="{C818B152-A796-464B-851C-A3E2AC291D6E}"/>
    <cellStyle name="Comma 2 2 2 6 4 3" xfId="2611" xr:uid="{0AC0D7EB-8856-4B17-BCF7-FB0BD92F82A3}"/>
    <cellStyle name="Comma 2 2 2 6 4 3 2" xfId="6655" xr:uid="{0A6F3736-0871-47D0-AC14-D39FCDEAB5F9}"/>
    <cellStyle name="Comma 2 2 2 6 4 3 2 2" xfId="18787" xr:uid="{EAFD09BF-DB06-4559-8699-55E69E91112D}"/>
    <cellStyle name="Comma 2 2 2 6 4 3 2 2 2" xfId="43051" xr:uid="{7D03B7D9-4C66-445F-AD2D-D1F0363250C3}"/>
    <cellStyle name="Comma 2 2 2 6 4 3 2 3" xfId="30919" xr:uid="{225165CB-A1AB-4D4E-B826-EB5BF8A1E159}"/>
    <cellStyle name="Comma 2 2 2 6 4 3 3" xfId="10699" xr:uid="{0803178F-6789-471E-ACAF-8DA8C3705148}"/>
    <cellStyle name="Comma 2 2 2 6 4 3 3 2" xfId="22831" xr:uid="{96E9717E-3810-4F2C-B3DA-A5C0C86E160B}"/>
    <cellStyle name="Comma 2 2 2 6 4 3 3 2 2" xfId="47095" xr:uid="{A786BCB5-564C-4FAF-AC46-BFE80F25DA63}"/>
    <cellStyle name="Comma 2 2 2 6 4 3 3 3" xfId="34963" xr:uid="{CA0A0122-80DC-48A8-AD0C-729067A7DD69}"/>
    <cellStyle name="Comma 2 2 2 6 4 3 4" xfId="14743" xr:uid="{34586A2E-0B26-48B9-8B49-B9E86326FF23}"/>
    <cellStyle name="Comma 2 2 2 6 4 3 4 2" xfId="39007" xr:uid="{96E11CC1-7B80-4F7D-A567-A3AC0F79BC79}"/>
    <cellStyle name="Comma 2 2 2 6 4 3 5" xfId="26875" xr:uid="{6E2AFBA8-774C-43E8-8AD4-FCF187A03C11}"/>
    <cellStyle name="Comma 2 2 2 6 4 4" xfId="4633" xr:uid="{C393C57C-F099-4D85-8A81-663CFA85C0FE}"/>
    <cellStyle name="Comma 2 2 2 6 4 4 2" xfId="16765" xr:uid="{D6B1DF48-4372-4C22-8E56-5AAE53E1028B}"/>
    <cellStyle name="Comma 2 2 2 6 4 4 2 2" xfId="41029" xr:uid="{6D498B8C-A64C-485F-92D1-495820E0C979}"/>
    <cellStyle name="Comma 2 2 2 6 4 4 3" xfId="28897" xr:uid="{5DF13814-0F84-4D6B-9966-52BA6C75FBE9}"/>
    <cellStyle name="Comma 2 2 2 6 4 5" xfId="8677" xr:uid="{65797B01-5AD1-471E-8C2F-86873CAF3C99}"/>
    <cellStyle name="Comma 2 2 2 6 4 5 2" xfId="20809" xr:uid="{CF7A5A87-8380-4A23-A24E-D8221893BA67}"/>
    <cellStyle name="Comma 2 2 2 6 4 5 2 2" xfId="45073" xr:uid="{A54E5AE9-DA7F-4A98-AB27-4845875730A2}"/>
    <cellStyle name="Comma 2 2 2 6 4 5 3" xfId="32941" xr:uid="{340C88E8-F693-4F3C-BAF3-3A4B66D6A8A9}"/>
    <cellStyle name="Comma 2 2 2 6 4 6" xfId="12721" xr:uid="{87F94A0E-A297-4002-A744-8C2E28F4ABC0}"/>
    <cellStyle name="Comma 2 2 2 6 4 6 2" xfId="36985" xr:uid="{5B6F554F-C999-4E40-8D6B-52DE28259C34}"/>
    <cellStyle name="Comma 2 2 2 6 4 7" xfId="24853" xr:uid="{E3A06592-4D5B-441F-BB35-F45BD9CD9B03}"/>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2 2 2" xfId="43557" xr:uid="{E31E0D8F-C36E-48B8-9A36-2C7842D5C310}"/>
    <cellStyle name="Comma 2 2 2 6 5 2 2 3" xfId="31425" xr:uid="{4290FCB4-EF9F-426B-9730-3535A5F30A97}"/>
    <cellStyle name="Comma 2 2 2 6 5 2 3" xfId="11205" xr:uid="{F8575C95-26C6-442C-9460-2E8C95C14929}"/>
    <cellStyle name="Comma 2 2 2 6 5 2 3 2" xfId="23337" xr:uid="{EA166E0E-04A4-4FAA-8796-C70292A40510}"/>
    <cellStyle name="Comma 2 2 2 6 5 2 3 2 2" xfId="47601" xr:uid="{4B9080C4-9E48-4BEA-A4CD-2F65191287B0}"/>
    <cellStyle name="Comma 2 2 2 6 5 2 3 3" xfId="35469" xr:uid="{B8A866D2-335A-47E1-9DCF-EB4148805826}"/>
    <cellStyle name="Comma 2 2 2 6 5 2 4" xfId="15249" xr:uid="{B8108034-04F5-4386-A53D-D2CA66BCEBD0}"/>
    <cellStyle name="Comma 2 2 2 6 5 2 4 2" xfId="39513" xr:uid="{1EFF3F16-6931-4990-A049-7619F9CCE6C6}"/>
    <cellStyle name="Comma 2 2 2 6 5 2 5" xfId="27381" xr:uid="{1B4E3F69-9059-49E2-8DC7-8B23D02B400C}"/>
    <cellStyle name="Comma 2 2 2 6 5 3" xfId="5139" xr:uid="{A52E3A88-9DD1-4C70-8F3C-82474788A2D2}"/>
    <cellStyle name="Comma 2 2 2 6 5 3 2" xfId="17271" xr:uid="{C15FA3C4-C7D9-4F6D-9A11-9BC925F7A2C2}"/>
    <cellStyle name="Comma 2 2 2 6 5 3 2 2" xfId="41535" xr:uid="{CEF17648-2B6B-43A0-AD66-07333A034B76}"/>
    <cellStyle name="Comma 2 2 2 6 5 3 3" xfId="29403" xr:uid="{BB4AA561-8AD6-4A3F-B205-77C1ACCF5100}"/>
    <cellStyle name="Comma 2 2 2 6 5 4" xfId="9183" xr:uid="{8FD3B959-8CEC-46C2-B9E1-4F8B12D28ADF}"/>
    <cellStyle name="Comma 2 2 2 6 5 4 2" xfId="21315" xr:uid="{39147188-720A-4279-A9E3-CBDE0202A8F1}"/>
    <cellStyle name="Comma 2 2 2 6 5 4 2 2" xfId="45579" xr:uid="{782D2779-FE31-4AA2-A20F-965F1B34783C}"/>
    <cellStyle name="Comma 2 2 2 6 5 4 3" xfId="33447" xr:uid="{7C71F23F-4E4E-4921-B385-7062AB099AA7}"/>
    <cellStyle name="Comma 2 2 2 6 5 5" xfId="13227" xr:uid="{9D8BBC5D-3010-4F7A-BE70-43A4FFC41815}"/>
    <cellStyle name="Comma 2 2 2 6 5 5 2" xfId="37491" xr:uid="{EA0758D0-1401-486B-BBC9-9D5D224B608F}"/>
    <cellStyle name="Comma 2 2 2 6 5 6" xfId="25359" xr:uid="{A5AF17C0-684D-4FAE-8052-63F0B1C6ED15}"/>
    <cellStyle name="Comma 2 2 2 6 6" xfId="2106" xr:uid="{77E08BF4-63B6-4499-A2F5-BF62CB7A235A}"/>
    <cellStyle name="Comma 2 2 2 6 6 2" xfId="6150" xr:uid="{53700F2A-CC65-4661-B4D9-FFFBD19B29F7}"/>
    <cellStyle name="Comma 2 2 2 6 6 2 2" xfId="18282" xr:uid="{F3855E8B-4E95-4D28-A857-D525727E360C}"/>
    <cellStyle name="Comma 2 2 2 6 6 2 2 2" xfId="42546" xr:uid="{608FB7B3-CB5D-4AD2-BA6A-F0E0FC96645C}"/>
    <cellStyle name="Comma 2 2 2 6 6 2 3" xfId="30414" xr:uid="{42E32FA2-F671-40DE-A320-18CEE768F02D}"/>
    <cellStyle name="Comma 2 2 2 6 6 3" xfId="10194" xr:uid="{78B912AE-31A8-4FA3-83E5-42A50EC6F294}"/>
    <cellStyle name="Comma 2 2 2 6 6 3 2" xfId="22326" xr:uid="{D3C870FB-8E8E-4D03-8DC4-E205FA3C5BF5}"/>
    <cellStyle name="Comma 2 2 2 6 6 3 2 2" xfId="46590" xr:uid="{E6F72152-3E6F-432C-BD2B-F223C5E954D1}"/>
    <cellStyle name="Comma 2 2 2 6 6 3 3" xfId="34458" xr:uid="{442F2A3E-22E3-4574-B4FD-66CBCD7C89A6}"/>
    <cellStyle name="Comma 2 2 2 6 6 4" xfId="14238" xr:uid="{4B7FF1A6-136F-4C89-9F1F-168ADB3F6EC8}"/>
    <cellStyle name="Comma 2 2 2 6 6 4 2" xfId="38502" xr:uid="{503D7FB7-099D-4266-9F05-F9ADDA3CBD44}"/>
    <cellStyle name="Comma 2 2 2 6 6 5" xfId="26370" xr:uid="{3B2DF1A2-CD02-43AD-A5A7-B2E45C131E95}"/>
    <cellStyle name="Comma 2 2 2 6 7" xfId="4128" xr:uid="{E843F394-C81D-4DD6-A4F5-94D53D244C8A}"/>
    <cellStyle name="Comma 2 2 2 6 7 2" xfId="16260" xr:uid="{0A888FC0-0D96-42BF-9DD3-910E23C49580}"/>
    <cellStyle name="Comma 2 2 2 6 7 2 2" xfId="40524" xr:uid="{27448D1A-5BCE-4D9C-9747-EDD64DFE6B70}"/>
    <cellStyle name="Comma 2 2 2 6 7 3" xfId="28392" xr:uid="{DDF68AAB-F8CB-42E5-AAD0-B5F261CE77FF}"/>
    <cellStyle name="Comma 2 2 2 6 8" xfId="8172" xr:uid="{19991DC1-324F-457C-B746-2E7A5C0BD6B7}"/>
    <cellStyle name="Comma 2 2 2 6 8 2" xfId="20304" xr:uid="{66286C6E-0121-4982-8D8F-86DC0452355D}"/>
    <cellStyle name="Comma 2 2 2 6 8 2 2" xfId="44568" xr:uid="{003E1A02-E72D-4F7D-A90C-7C01652D2387}"/>
    <cellStyle name="Comma 2 2 2 6 8 3" xfId="32436" xr:uid="{137307D2-5EBF-4D44-8860-92F05EBD5F38}"/>
    <cellStyle name="Comma 2 2 2 6 9" xfId="12216" xr:uid="{9BE5B05C-54B4-4E39-BE3F-215A6DA2860F}"/>
    <cellStyle name="Comma 2 2 2 6 9 2" xfId="36480" xr:uid="{5C62AA82-94D8-4527-A92C-7FBC2DCDA236}"/>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2 2 2" xfId="44378" xr:uid="{B82B5F9B-FCC6-426E-9630-F6701B99998A}"/>
    <cellStyle name="Comma 2 2 2 7 2 2 2 2 2 3" xfId="32246" xr:uid="{20C1ABE0-AAA5-43E5-A559-32063BE27EBA}"/>
    <cellStyle name="Comma 2 2 2 7 2 2 2 2 3" xfId="12026" xr:uid="{CF482E66-0BC2-4838-8585-097E5702DE5E}"/>
    <cellStyle name="Comma 2 2 2 7 2 2 2 2 3 2" xfId="24158" xr:uid="{50A356D0-08C8-4183-BBB1-8B138AB714CE}"/>
    <cellStyle name="Comma 2 2 2 7 2 2 2 2 3 2 2" xfId="48422" xr:uid="{05D5C12B-170A-4480-8C9A-B41A7C85AF3A}"/>
    <cellStyle name="Comma 2 2 2 7 2 2 2 2 3 3" xfId="36290" xr:uid="{63FF4CD8-97F7-4349-8F7B-AD0C39219E5E}"/>
    <cellStyle name="Comma 2 2 2 7 2 2 2 2 4" xfId="16070" xr:uid="{78E99D47-87A1-4874-A237-A58AFA7C18AC}"/>
    <cellStyle name="Comma 2 2 2 7 2 2 2 2 4 2" xfId="40334" xr:uid="{83EA6DD9-208E-41A9-B442-975071F47408}"/>
    <cellStyle name="Comma 2 2 2 7 2 2 2 2 5" xfId="28202" xr:uid="{DF9B1BB6-347E-4CD4-9B89-F1B9BCC4E28B}"/>
    <cellStyle name="Comma 2 2 2 7 2 2 2 3" xfId="5960" xr:uid="{0F2DF600-3CF2-401A-89C7-9743406C6CBB}"/>
    <cellStyle name="Comma 2 2 2 7 2 2 2 3 2" xfId="18092" xr:uid="{AB9AFB75-10D2-4764-A942-5702898A8627}"/>
    <cellStyle name="Comma 2 2 2 7 2 2 2 3 2 2" xfId="42356" xr:uid="{2FFE4D4A-F804-4718-960A-51E85FED59FD}"/>
    <cellStyle name="Comma 2 2 2 7 2 2 2 3 3" xfId="30224" xr:uid="{C428AF2A-00F5-4CF2-83C5-6F4BA9D71BFF}"/>
    <cellStyle name="Comma 2 2 2 7 2 2 2 4" xfId="10004" xr:uid="{E1CD3C75-D6D7-4BDA-A8BC-33CD6EC8CBA9}"/>
    <cellStyle name="Comma 2 2 2 7 2 2 2 4 2" xfId="22136" xr:uid="{4A7071D2-0FFE-4F98-A2DE-E2BD44008787}"/>
    <cellStyle name="Comma 2 2 2 7 2 2 2 4 2 2" xfId="46400" xr:uid="{2BA6C92E-C9D7-442C-887E-8067F19749A4}"/>
    <cellStyle name="Comma 2 2 2 7 2 2 2 4 3" xfId="34268" xr:uid="{B9395112-7BE5-467D-B5B5-1158F9CA13B9}"/>
    <cellStyle name="Comma 2 2 2 7 2 2 2 5" xfId="14048" xr:uid="{9DBD0CB3-9523-422E-A242-CC3EF4D5CC0B}"/>
    <cellStyle name="Comma 2 2 2 7 2 2 2 5 2" xfId="38312" xr:uid="{AAB158E2-C122-4E5F-AE01-BF31FFBE3A66}"/>
    <cellStyle name="Comma 2 2 2 7 2 2 2 6" xfId="26180" xr:uid="{2C212749-8565-44C1-A8C7-C35F2D64FF77}"/>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2 2 2" xfId="43367" xr:uid="{D7EECC76-B754-4A47-9EF6-A23EC87F6A7B}"/>
    <cellStyle name="Comma 2 2 2 7 2 2 3 2 3" xfId="31235" xr:uid="{2692DFF6-46C5-4A61-BAC6-B0325C49C375}"/>
    <cellStyle name="Comma 2 2 2 7 2 2 3 3" xfId="11015" xr:uid="{DAB20A3B-1F4C-4F49-8052-792112053A9F}"/>
    <cellStyle name="Comma 2 2 2 7 2 2 3 3 2" xfId="23147" xr:uid="{BE07EB29-9F0C-4A61-B612-54BB53CB003A}"/>
    <cellStyle name="Comma 2 2 2 7 2 2 3 3 2 2" xfId="47411" xr:uid="{E15448E6-320E-4EEA-8BE1-D541588450BE}"/>
    <cellStyle name="Comma 2 2 2 7 2 2 3 3 3" xfId="35279" xr:uid="{321FBEFE-6C63-4327-88AE-77F8FA41E56B}"/>
    <cellStyle name="Comma 2 2 2 7 2 2 3 4" xfId="15059" xr:uid="{8E94CF1D-6DEE-48F9-BBDE-F1D825F3FD6E}"/>
    <cellStyle name="Comma 2 2 2 7 2 2 3 4 2" xfId="39323" xr:uid="{F9C370DD-CD29-4EB0-A384-CC50968A0736}"/>
    <cellStyle name="Comma 2 2 2 7 2 2 3 5" xfId="27191" xr:uid="{DE2C9C16-D886-4540-AA56-733CEF3F091D}"/>
    <cellStyle name="Comma 2 2 2 7 2 2 4" xfId="4949" xr:uid="{A9FBE180-E636-4172-92AE-4C959F32859C}"/>
    <cellStyle name="Comma 2 2 2 7 2 2 4 2" xfId="17081" xr:uid="{8FBBAE16-60B8-4306-9275-E5A74483B98C}"/>
    <cellStyle name="Comma 2 2 2 7 2 2 4 2 2" xfId="41345" xr:uid="{76E91951-D822-4AF6-887D-594F332619CE}"/>
    <cellStyle name="Comma 2 2 2 7 2 2 4 3" xfId="29213" xr:uid="{A46A643F-BCC6-423B-9D5A-47A5AB468A26}"/>
    <cellStyle name="Comma 2 2 2 7 2 2 5" xfId="8993" xr:uid="{343AEC81-D713-45B9-A495-8DC87C9B0C5E}"/>
    <cellStyle name="Comma 2 2 2 7 2 2 5 2" xfId="21125" xr:uid="{22D8C23B-F3B0-4D69-96C7-76D5B9BE5662}"/>
    <cellStyle name="Comma 2 2 2 7 2 2 5 2 2" xfId="45389" xr:uid="{828E03A6-25C5-4C52-9B68-4425163A415B}"/>
    <cellStyle name="Comma 2 2 2 7 2 2 5 3" xfId="33257" xr:uid="{D0E0F1FC-64FD-472A-A409-E48F7E708450}"/>
    <cellStyle name="Comma 2 2 2 7 2 2 6" xfId="13037" xr:uid="{1051B42A-1812-46DB-A2F8-5E521B7BDC7B}"/>
    <cellStyle name="Comma 2 2 2 7 2 2 6 2" xfId="37301" xr:uid="{52E63FAE-8D03-4F67-B94B-699CF2E71469}"/>
    <cellStyle name="Comma 2 2 2 7 2 2 7" xfId="25169" xr:uid="{8778C8CF-91F5-4EC4-9264-D9AE33796611}"/>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2 2 2" xfId="43873" xr:uid="{4BBC37A9-A239-4B86-B121-D4AD36188100}"/>
    <cellStyle name="Comma 2 2 2 7 2 3 2 2 3" xfId="31741" xr:uid="{57B24DC4-96E9-4878-9A3C-C7D5D0DF3A87}"/>
    <cellStyle name="Comma 2 2 2 7 2 3 2 3" xfId="11521" xr:uid="{8C14B9BD-60C1-4345-A223-7CE824B87E33}"/>
    <cellStyle name="Comma 2 2 2 7 2 3 2 3 2" xfId="23653" xr:uid="{F720AAD7-05F3-4191-84CE-DAE7BFEFFE5B}"/>
    <cellStyle name="Comma 2 2 2 7 2 3 2 3 2 2" xfId="47917" xr:uid="{680CC33D-763E-49CA-BBFD-5F2C3A2E2BB9}"/>
    <cellStyle name="Comma 2 2 2 7 2 3 2 3 3" xfId="35785" xr:uid="{ABFB6F43-6746-4797-AE64-7981173A28CE}"/>
    <cellStyle name="Comma 2 2 2 7 2 3 2 4" xfId="15565" xr:uid="{623F6C75-B392-40F6-BC49-E630B20D7EEC}"/>
    <cellStyle name="Comma 2 2 2 7 2 3 2 4 2" xfId="39829" xr:uid="{68D65326-251E-4C9C-AE91-5E1CD809769E}"/>
    <cellStyle name="Comma 2 2 2 7 2 3 2 5" xfId="27697" xr:uid="{FE6370E7-DCBC-47F9-AF39-EE0EDACE3D78}"/>
    <cellStyle name="Comma 2 2 2 7 2 3 3" xfId="5455" xr:uid="{8956B3B5-210C-40C0-9DA1-6A31DCD124AD}"/>
    <cellStyle name="Comma 2 2 2 7 2 3 3 2" xfId="17587" xr:uid="{3ADC704F-5850-40A4-BDB7-177FF2C4A003}"/>
    <cellStyle name="Comma 2 2 2 7 2 3 3 2 2" xfId="41851" xr:uid="{24FC803F-0647-40B4-9B35-D2BF94D75A8E}"/>
    <cellStyle name="Comma 2 2 2 7 2 3 3 3" xfId="29719" xr:uid="{ED224B1B-5A2D-4BFD-B8CE-C0EC72E92F81}"/>
    <cellStyle name="Comma 2 2 2 7 2 3 4" xfId="9499" xr:uid="{DD9D5DDE-9179-45E5-A54F-2E3A0EB61884}"/>
    <cellStyle name="Comma 2 2 2 7 2 3 4 2" xfId="21631" xr:uid="{65057BEE-C5BF-4F5D-A616-1C1C7799C42E}"/>
    <cellStyle name="Comma 2 2 2 7 2 3 4 2 2" xfId="45895" xr:uid="{D3AC3B4A-5FBD-4EAB-9315-9104DD834FDA}"/>
    <cellStyle name="Comma 2 2 2 7 2 3 4 3" xfId="33763" xr:uid="{86E416A1-4645-4AEA-BE1F-918FCC13918C}"/>
    <cellStyle name="Comma 2 2 2 7 2 3 5" xfId="13543" xr:uid="{26CFAE13-3DD0-4543-9DB5-7CD5A87230E8}"/>
    <cellStyle name="Comma 2 2 2 7 2 3 5 2" xfId="37807" xr:uid="{5E7043CA-5A15-49B0-9C90-5D9C0DE7C484}"/>
    <cellStyle name="Comma 2 2 2 7 2 3 6" xfId="25675" xr:uid="{36B6F8E0-BAD7-4FCD-A954-1A3AE3D363B1}"/>
    <cellStyle name="Comma 2 2 2 7 2 4" xfId="2422" xr:uid="{E8DE675F-953C-4226-9DF2-2C0A3DD95E84}"/>
    <cellStyle name="Comma 2 2 2 7 2 4 2" xfId="6466" xr:uid="{B6C09441-B9CC-4268-8D7F-B3F193521E77}"/>
    <cellStyle name="Comma 2 2 2 7 2 4 2 2" xfId="18598" xr:uid="{4D96BD86-A99B-4381-9F74-0DFD741A1FE7}"/>
    <cellStyle name="Comma 2 2 2 7 2 4 2 2 2" xfId="42862" xr:uid="{8D0A20C9-17C2-457A-BFE2-944A0424FB19}"/>
    <cellStyle name="Comma 2 2 2 7 2 4 2 3" xfId="30730" xr:uid="{61475D36-2A7C-41A5-976E-F06698772DEC}"/>
    <cellStyle name="Comma 2 2 2 7 2 4 3" xfId="10510" xr:uid="{3FF48B1C-8348-4254-A5A9-ECCE56E9DBA7}"/>
    <cellStyle name="Comma 2 2 2 7 2 4 3 2" xfId="22642" xr:uid="{02C271FB-9547-45D5-8ED8-F693B1C1E7BA}"/>
    <cellStyle name="Comma 2 2 2 7 2 4 3 2 2" xfId="46906" xr:uid="{48A70FC7-670A-438A-B770-FE75CAFBDA59}"/>
    <cellStyle name="Comma 2 2 2 7 2 4 3 3" xfId="34774" xr:uid="{4F6C5AAD-AED1-40EB-989A-7B1076087187}"/>
    <cellStyle name="Comma 2 2 2 7 2 4 4" xfId="14554" xr:uid="{2CDA6B5C-90A6-4542-8AFC-B2CB5BF2E703}"/>
    <cellStyle name="Comma 2 2 2 7 2 4 4 2" xfId="38818" xr:uid="{6659161C-5EBC-41B7-B4D6-14D7D923C09E}"/>
    <cellStyle name="Comma 2 2 2 7 2 4 5" xfId="26686" xr:uid="{41078213-097F-4397-8A0A-22A415C0BF02}"/>
    <cellStyle name="Comma 2 2 2 7 2 5" xfId="4444" xr:uid="{723CB1B4-88B8-49CF-95F8-61C43861BCCC}"/>
    <cellStyle name="Comma 2 2 2 7 2 5 2" xfId="16576" xr:uid="{F9A7AADF-78F7-4F58-BC2E-FC38730FD831}"/>
    <cellStyle name="Comma 2 2 2 7 2 5 2 2" xfId="40840" xr:uid="{04051533-9D33-4856-892A-0D3F3146F968}"/>
    <cellStyle name="Comma 2 2 2 7 2 5 3" xfId="28708" xr:uid="{155A4D7B-CE94-43D1-A013-C3DE533DC41F}"/>
    <cellStyle name="Comma 2 2 2 7 2 6" xfId="8488" xr:uid="{09C26885-E236-42DF-A44F-E2FC6C4FADBE}"/>
    <cellStyle name="Comma 2 2 2 7 2 6 2" xfId="20620" xr:uid="{BF50B1F6-7432-46A6-AC78-8922F9B4A423}"/>
    <cellStyle name="Comma 2 2 2 7 2 6 2 2" xfId="44884" xr:uid="{1128B74F-8EB9-40EA-BA3F-EF2CC103EDD4}"/>
    <cellStyle name="Comma 2 2 2 7 2 6 3" xfId="32752" xr:uid="{D1F77759-0107-4FE2-ACEC-01AE71983EC5}"/>
    <cellStyle name="Comma 2 2 2 7 2 7" xfId="12532" xr:uid="{7066019B-FD84-45DA-A6B9-C297801C3A70}"/>
    <cellStyle name="Comma 2 2 2 7 2 7 2" xfId="36796" xr:uid="{4F37F82B-58D5-432A-8A76-EE6FEC5D41E5}"/>
    <cellStyle name="Comma 2 2 2 7 2 8" xfId="24664" xr:uid="{050592B5-016E-40D7-B728-84DC9773535F}"/>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2 2 2" xfId="44125" xr:uid="{E3F7392D-B113-4AFE-A6A6-48161B946418}"/>
    <cellStyle name="Comma 2 2 2 7 3 2 2 2 3" xfId="31993" xr:uid="{80779729-8CB1-4269-BCA1-B7801962E14A}"/>
    <cellStyle name="Comma 2 2 2 7 3 2 2 3" xfId="11773" xr:uid="{DB3EF9D7-AA11-45DD-B9C8-6FED5D46BE33}"/>
    <cellStyle name="Comma 2 2 2 7 3 2 2 3 2" xfId="23905" xr:uid="{BBF6F6E0-5459-41F3-8467-5C02B2CCDC18}"/>
    <cellStyle name="Comma 2 2 2 7 3 2 2 3 2 2" xfId="48169" xr:uid="{759ED0BD-188D-44CE-8EF8-9BF2E03A07FA}"/>
    <cellStyle name="Comma 2 2 2 7 3 2 2 3 3" xfId="36037" xr:uid="{78D02FE1-4F92-4D55-8E1A-666DFEDC0C6F}"/>
    <cellStyle name="Comma 2 2 2 7 3 2 2 4" xfId="15817" xr:uid="{EE866513-88A3-4F9D-AE66-A3C2411131D5}"/>
    <cellStyle name="Comma 2 2 2 7 3 2 2 4 2" xfId="40081" xr:uid="{2F66C51D-B5FD-4934-B2EA-323EB809722D}"/>
    <cellStyle name="Comma 2 2 2 7 3 2 2 5" xfId="27949" xr:uid="{927BEC08-49E1-4A9B-9D8D-8934F44FFE74}"/>
    <cellStyle name="Comma 2 2 2 7 3 2 3" xfId="5707" xr:uid="{B677900F-BC9A-4120-941C-3B0B9694BEC5}"/>
    <cellStyle name="Comma 2 2 2 7 3 2 3 2" xfId="17839" xr:uid="{B1FCE460-FA96-4802-A8B7-977B45DC287D}"/>
    <cellStyle name="Comma 2 2 2 7 3 2 3 2 2" xfId="42103" xr:uid="{F39BBA43-7733-4773-93EE-3FFD1A98138C}"/>
    <cellStyle name="Comma 2 2 2 7 3 2 3 3" xfId="29971" xr:uid="{BF5EF571-1C71-4387-B578-F2BF1C60BC6F}"/>
    <cellStyle name="Comma 2 2 2 7 3 2 4" xfId="9751" xr:uid="{BB404A4F-BC54-48D2-862F-C14BF714D336}"/>
    <cellStyle name="Comma 2 2 2 7 3 2 4 2" xfId="21883" xr:uid="{1AAF1DE7-854B-4E21-B02B-37B32F6E279C}"/>
    <cellStyle name="Comma 2 2 2 7 3 2 4 2 2" xfId="46147" xr:uid="{1D225443-B785-4621-8686-A56E5DFEA026}"/>
    <cellStyle name="Comma 2 2 2 7 3 2 4 3" xfId="34015" xr:uid="{EBF32B62-A304-46E7-BD5B-73D6620CF4FA}"/>
    <cellStyle name="Comma 2 2 2 7 3 2 5" xfId="13795" xr:uid="{97493C67-2947-4C36-8E10-9C58B6D3A231}"/>
    <cellStyle name="Comma 2 2 2 7 3 2 5 2" xfId="38059" xr:uid="{13265276-4D8D-4779-8FFF-F4EFCB19300B}"/>
    <cellStyle name="Comma 2 2 2 7 3 2 6" xfId="25927" xr:uid="{3F50F7B3-0AB1-442C-9C21-C6A2126C1A84}"/>
    <cellStyle name="Comma 2 2 2 7 3 3" xfId="2674" xr:uid="{E29FCC5A-53B9-4A3B-B00C-73409E8453D4}"/>
    <cellStyle name="Comma 2 2 2 7 3 3 2" xfId="6718" xr:uid="{E564D2DF-26C6-47A0-9395-3069C0229ACC}"/>
    <cellStyle name="Comma 2 2 2 7 3 3 2 2" xfId="18850" xr:uid="{93396908-6D8D-4FA3-9F1F-57A60DE46F4F}"/>
    <cellStyle name="Comma 2 2 2 7 3 3 2 2 2" xfId="43114" xr:uid="{A0ADB4CE-0CE1-413B-AA5A-AD7090BE6FDC}"/>
    <cellStyle name="Comma 2 2 2 7 3 3 2 3" xfId="30982" xr:uid="{A7040345-F9A8-40D9-9755-A3F9B74CD4DC}"/>
    <cellStyle name="Comma 2 2 2 7 3 3 3" xfId="10762" xr:uid="{87C5F349-C66C-47AA-AE05-A15EE7172BD8}"/>
    <cellStyle name="Comma 2 2 2 7 3 3 3 2" xfId="22894" xr:uid="{CC7A7A80-2B0F-47B6-B0CB-2D8B43150F88}"/>
    <cellStyle name="Comma 2 2 2 7 3 3 3 2 2" xfId="47158" xr:uid="{00C1B5F5-8926-424C-886B-76E279E4CFEB}"/>
    <cellStyle name="Comma 2 2 2 7 3 3 3 3" xfId="35026" xr:uid="{28E81D0C-BA61-4616-A073-2F10602BC4B6}"/>
    <cellStyle name="Comma 2 2 2 7 3 3 4" xfId="14806" xr:uid="{AFE259B8-A5E8-4B1E-926F-8127E174BC94}"/>
    <cellStyle name="Comma 2 2 2 7 3 3 4 2" xfId="39070" xr:uid="{D5F955CB-1CF3-4363-B4DD-D2134BFA5B19}"/>
    <cellStyle name="Comma 2 2 2 7 3 3 5" xfId="26938" xr:uid="{3565C077-0222-4E06-9DE3-FFBAF4EFAAB6}"/>
    <cellStyle name="Comma 2 2 2 7 3 4" xfId="4696" xr:uid="{A31E39FB-6F2C-411D-8AB5-8C370111F44D}"/>
    <cellStyle name="Comma 2 2 2 7 3 4 2" xfId="16828" xr:uid="{76F0131D-F075-4915-94EB-E1E289ACB972}"/>
    <cellStyle name="Comma 2 2 2 7 3 4 2 2" xfId="41092" xr:uid="{E5A24B95-5C11-4EC5-A9BE-096B94AD7C2A}"/>
    <cellStyle name="Comma 2 2 2 7 3 4 3" xfId="28960" xr:uid="{FB75781F-ACDC-4F52-9C53-B21724397D6C}"/>
    <cellStyle name="Comma 2 2 2 7 3 5" xfId="8740" xr:uid="{A94F5502-BD18-4B93-BACA-398C2B272AFA}"/>
    <cellStyle name="Comma 2 2 2 7 3 5 2" xfId="20872" xr:uid="{EFFB683A-2F20-4F18-8FB5-7353472BBE86}"/>
    <cellStyle name="Comma 2 2 2 7 3 5 2 2" xfId="45136" xr:uid="{B85451A6-F156-477D-A205-DE31D25B1835}"/>
    <cellStyle name="Comma 2 2 2 7 3 5 3" xfId="33004" xr:uid="{5E299362-297B-44A0-8046-87321212CB58}"/>
    <cellStyle name="Comma 2 2 2 7 3 6" xfId="12784" xr:uid="{7788A945-246F-44F0-ADEA-0735F5F13BA0}"/>
    <cellStyle name="Comma 2 2 2 7 3 6 2" xfId="37048" xr:uid="{7AA932BC-A4D7-4DBA-B252-F1E8C7CA10AD}"/>
    <cellStyle name="Comma 2 2 2 7 3 7" xfId="24916" xr:uid="{9DDEE4E3-08A1-43A5-B5F4-AC2AB42C798D}"/>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2 2 2" xfId="43620" xr:uid="{02F6362E-4AB0-40A0-AE13-51BEA63C971D}"/>
    <cellStyle name="Comma 2 2 2 7 4 2 2 3" xfId="31488" xr:uid="{1D387917-1507-4A42-B8C6-4ECFACCD4318}"/>
    <cellStyle name="Comma 2 2 2 7 4 2 3" xfId="11268" xr:uid="{AE0C984B-8A39-4DA8-88F0-DD13AC7F75DE}"/>
    <cellStyle name="Comma 2 2 2 7 4 2 3 2" xfId="23400" xr:uid="{43F51734-CDD6-4849-AEFE-589D9D1E5EDD}"/>
    <cellStyle name="Comma 2 2 2 7 4 2 3 2 2" xfId="47664" xr:uid="{3A217510-4A81-45A8-87D4-A8BC5477D1E0}"/>
    <cellStyle name="Comma 2 2 2 7 4 2 3 3" xfId="35532" xr:uid="{91BACAAC-C98F-49FC-9146-29B58B2FD8BF}"/>
    <cellStyle name="Comma 2 2 2 7 4 2 4" xfId="15312" xr:uid="{85AA98B1-CF2D-44A7-BE13-96E3F5AF2170}"/>
    <cellStyle name="Comma 2 2 2 7 4 2 4 2" xfId="39576" xr:uid="{E258B4A2-4844-4DB8-AB17-63CF56CEFDEE}"/>
    <cellStyle name="Comma 2 2 2 7 4 2 5" xfId="27444" xr:uid="{9B5BFAAA-9023-4C0E-BDD6-C7410C0882C9}"/>
    <cellStyle name="Comma 2 2 2 7 4 3" xfId="5202" xr:uid="{D93E698C-5EB0-44DC-AAD6-3221829BABFC}"/>
    <cellStyle name="Comma 2 2 2 7 4 3 2" xfId="17334" xr:uid="{E3E5E104-656D-4879-9CE3-BCCCFB8A4E3F}"/>
    <cellStyle name="Comma 2 2 2 7 4 3 2 2" xfId="41598" xr:uid="{8F19E20A-1B45-4CAD-9653-445B2A08C637}"/>
    <cellStyle name="Comma 2 2 2 7 4 3 3" xfId="29466" xr:uid="{0749F573-B261-486A-8D80-7A578D20140D}"/>
    <cellStyle name="Comma 2 2 2 7 4 4" xfId="9246" xr:uid="{9DDB2870-AEA2-4E1D-A412-7132B132D86D}"/>
    <cellStyle name="Comma 2 2 2 7 4 4 2" xfId="21378" xr:uid="{71D84E26-B56F-47DC-BCBF-69D2CD35097E}"/>
    <cellStyle name="Comma 2 2 2 7 4 4 2 2" xfId="45642" xr:uid="{B695497F-5ABC-43EB-9791-74DC9666D94D}"/>
    <cellStyle name="Comma 2 2 2 7 4 4 3" xfId="33510" xr:uid="{5A211E2E-BBBA-402D-8B12-6D7FD63DA22C}"/>
    <cellStyle name="Comma 2 2 2 7 4 5" xfId="13290" xr:uid="{792AF3E9-86DD-4D12-9AE6-903563245A67}"/>
    <cellStyle name="Comma 2 2 2 7 4 5 2" xfId="37554" xr:uid="{06D5EFA8-8555-468A-AE31-865BD7B7C0E4}"/>
    <cellStyle name="Comma 2 2 2 7 4 6" xfId="25422" xr:uid="{050379F6-75E7-410D-BFA3-7642C9E0D96C}"/>
    <cellStyle name="Comma 2 2 2 7 5" xfId="2169" xr:uid="{6D8993AA-65EF-4D6C-BDEE-01AB0142EDCB}"/>
    <cellStyle name="Comma 2 2 2 7 5 2" xfId="6213" xr:uid="{060890D0-3DA9-4179-A4A3-1DAC0AED8DA9}"/>
    <cellStyle name="Comma 2 2 2 7 5 2 2" xfId="18345" xr:uid="{3DBAEA52-8820-4C85-B7B3-2D5B7DC211EE}"/>
    <cellStyle name="Comma 2 2 2 7 5 2 2 2" xfId="42609" xr:uid="{A9D7B6A6-D6CF-4C62-98EB-5E88D82A9C67}"/>
    <cellStyle name="Comma 2 2 2 7 5 2 3" xfId="30477" xr:uid="{754E020F-69C5-44E6-A738-65BECEF7D15D}"/>
    <cellStyle name="Comma 2 2 2 7 5 3" xfId="10257" xr:uid="{8150CDAE-2340-4BEB-A7F5-5C00C4E86577}"/>
    <cellStyle name="Comma 2 2 2 7 5 3 2" xfId="22389" xr:uid="{60CFC2BB-A711-48C2-A0D9-D357CF262259}"/>
    <cellStyle name="Comma 2 2 2 7 5 3 2 2" xfId="46653" xr:uid="{224E3565-3DBA-4253-80C5-8A62B0B03491}"/>
    <cellStyle name="Comma 2 2 2 7 5 3 3" xfId="34521" xr:uid="{D203CED4-5BE1-4310-865B-CB046C484AF6}"/>
    <cellStyle name="Comma 2 2 2 7 5 4" xfId="14301" xr:uid="{34C87950-F411-45AF-9499-5E09DAF43523}"/>
    <cellStyle name="Comma 2 2 2 7 5 4 2" xfId="38565" xr:uid="{2B876EF1-8457-4E81-81F0-802197E1A471}"/>
    <cellStyle name="Comma 2 2 2 7 5 5" xfId="26433" xr:uid="{83C35416-4D0E-4FB1-A0FD-F10095C7D7A2}"/>
    <cellStyle name="Comma 2 2 2 7 6" xfId="4191" xr:uid="{2D6F1B84-8F0F-4A4F-88DE-96389C6D4F43}"/>
    <cellStyle name="Comma 2 2 2 7 6 2" xfId="16323" xr:uid="{78F5A9E8-80AC-4A64-B0F2-D9B95AC6C3D6}"/>
    <cellStyle name="Comma 2 2 2 7 6 2 2" xfId="40587" xr:uid="{57F29B34-161D-43E6-937C-AFAECB920D85}"/>
    <cellStyle name="Comma 2 2 2 7 6 3" xfId="28455" xr:uid="{1F21A6B2-C4C4-4D83-808E-AAA7735FDA5C}"/>
    <cellStyle name="Comma 2 2 2 7 7" xfId="8235" xr:uid="{E833FAC1-CF6F-4704-BF49-25785A9818B3}"/>
    <cellStyle name="Comma 2 2 2 7 7 2" xfId="20367" xr:uid="{478BE9FD-4A23-4786-9B28-1EC6E16BD887}"/>
    <cellStyle name="Comma 2 2 2 7 7 2 2" xfId="44631" xr:uid="{6550DEED-A8C6-4606-BE81-9FF4A3D0A9DF}"/>
    <cellStyle name="Comma 2 2 2 7 7 3" xfId="32499" xr:uid="{9233103D-CC1B-4C5E-A30D-71EE46E499E1}"/>
    <cellStyle name="Comma 2 2 2 7 8" xfId="12279" xr:uid="{A8EE6486-E65B-4297-8092-78688F26484E}"/>
    <cellStyle name="Comma 2 2 2 7 8 2" xfId="36543" xr:uid="{8BAB0BB3-A706-4928-8357-128696F882FD}"/>
    <cellStyle name="Comma 2 2 2 7 9" xfId="24411" xr:uid="{9FF122A0-EC32-4CA6-AE60-E1A2B4129AF2}"/>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2 2 2" xfId="44252" xr:uid="{5F55C5A3-710E-4CA6-A42C-376DECE6E242}"/>
    <cellStyle name="Comma 2 2 2 8 2 2 2 2 3" xfId="32120" xr:uid="{164D86B9-B69D-47F3-9BDE-8FF0D9EF1A11}"/>
    <cellStyle name="Comma 2 2 2 8 2 2 2 3" xfId="11900" xr:uid="{403B924D-F02A-4309-BD6F-154C38529FC2}"/>
    <cellStyle name="Comma 2 2 2 8 2 2 2 3 2" xfId="24032" xr:uid="{23C7D73B-312F-4ADA-B164-9874A0DF1631}"/>
    <cellStyle name="Comma 2 2 2 8 2 2 2 3 2 2" xfId="48296" xr:uid="{DCA27D78-0EC1-4BEC-B798-F2751D56703B}"/>
    <cellStyle name="Comma 2 2 2 8 2 2 2 3 3" xfId="36164" xr:uid="{9950EA4C-BD7C-4AF1-AF09-EAD9E94CC904}"/>
    <cellStyle name="Comma 2 2 2 8 2 2 2 4" xfId="15944" xr:uid="{847C1F37-34B3-4148-B91F-699BC1EA440E}"/>
    <cellStyle name="Comma 2 2 2 8 2 2 2 4 2" xfId="40208" xr:uid="{D5350768-FDE8-4946-AC5A-00C1F546711F}"/>
    <cellStyle name="Comma 2 2 2 8 2 2 2 5" xfId="28076" xr:uid="{4BE0DC1A-8C7D-4486-BD37-E934074846ED}"/>
    <cellStyle name="Comma 2 2 2 8 2 2 3" xfId="5834" xr:uid="{0EC6BE68-F976-4C27-91E2-4A7DD41AECCD}"/>
    <cellStyle name="Comma 2 2 2 8 2 2 3 2" xfId="17966" xr:uid="{FB0FE91A-A6D6-4A0A-BA50-47379E6674EE}"/>
    <cellStyle name="Comma 2 2 2 8 2 2 3 2 2" xfId="42230" xr:uid="{4D42A91E-B1B7-4A52-A25A-89706982BEED}"/>
    <cellStyle name="Comma 2 2 2 8 2 2 3 3" xfId="30098" xr:uid="{D3B023E4-99E9-4394-965D-EFC376B5E950}"/>
    <cellStyle name="Comma 2 2 2 8 2 2 4" xfId="9878" xr:uid="{48124C71-2378-46B1-8CA6-AE1CB5CE1B6A}"/>
    <cellStyle name="Comma 2 2 2 8 2 2 4 2" xfId="22010" xr:uid="{D23012FD-DC09-4D53-BA0F-66903E8AD833}"/>
    <cellStyle name="Comma 2 2 2 8 2 2 4 2 2" xfId="46274" xr:uid="{12918BA2-7A59-4DA5-8C87-8D6C7F65E21A}"/>
    <cellStyle name="Comma 2 2 2 8 2 2 4 3" xfId="34142" xr:uid="{0AA94898-5943-41EC-A2B7-49A6BECD78C0}"/>
    <cellStyle name="Comma 2 2 2 8 2 2 5" xfId="13922" xr:uid="{5110558C-0474-4AF7-A366-8251C8D4E191}"/>
    <cellStyle name="Comma 2 2 2 8 2 2 5 2" xfId="38186" xr:uid="{E25775BB-697D-4AE2-AD6E-803D0AEB76E5}"/>
    <cellStyle name="Comma 2 2 2 8 2 2 6" xfId="26054" xr:uid="{E5A3FC51-2450-496F-A47F-E3E3776857AA}"/>
    <cellStyle name="Comma 2 2 2 8 2 3" xfId="2801" xr:uid="{4CFA7A13-373C-4D07-9620-9F4183CBD472}"/>
    <cellStyle name="Comma 2 2 2 8 2 3 2" xfId="6845" xr:uid="{C1157D34-2778-4784-AFC2-25554B3E1E89}"/>
    <cellStyle name="Comma 2 2 2 8 2 3 2 2" xfId="18977" xr:uid="{6002CCD7-02AF-4B82-8724-5D8C090E47BC}"/>
    <cellStyle name="Comma 2 2 2 8 2 3 2 2 2" xfId="43241" xr:uid="{9403463C-DB2B-423B-84AE-085233416612}"/>
    <cellStyle name="Comma 2 2 2 8 2 3 2 3" xfId="31109" xr:uid="{73E08358-3B33-4F79-BC59-28BA3AEF854A}"/>
    <cellStyle name="Comma 2 2 2 8 2 3 3" xfId="10889" xr:uid="{BA4D82E0-ED8F-4068-90D2-96EC9B83C398}"/>
    <cellStyle name="Comma 2 2 2 8 2 3 3 2" xfId="23021" xr:uid="{1BE20B1A-9256-4B86-A036-88EBC136C852}"/>
    <cellStyle name="Comma 2 2 2 8 2 3 3 2 2" xfId="47285" xr:uid="{C8E562BE-4336-4515-B656-E3BF4F2C6AFE}"/>
    <cellStyle name="Comma 2 2 2 8 2 3 3 3" xfId="35153" xr:uid="{77F47A7C-E814-4A7A-A36D-84A84E471174}"/>
    <cellStyle name="Comma 2 2 2 8 2 3 4" xfId="14933" xr:uid="{137D3CA5-3F46-43B0-B7B4-F2E5A9A314C4}"/>
    <cellStyle name="Comma 2 2 2 8 2 3 4 2" xfId="39197" xr:uid="{EAED0F72-148D-4791-87D6-8E8E0E0987CB}"/>
    <cellStyle name="Comma 2 2 2 8 2 3 5" xfId="27065" xr:uid="{840E4D0D-1CE0-435D-A6F7-5BFF82AB90D7}"/>
    <cellStyle name="Comma 2 2 2 8 2 4" xfId="4823" xr:uid="{80C1B1FA-F258-4668-AF65-E6117666FC64}"/>
    <cellStyle name="Comma 2 2 2 8 2 4 2" xfId="16955" xr:uid="{F3906520-090A-43FE-9162-2FD536DB29F0}"/>
    <cellStyle name="Comma 2 2 2 8 2 4 2 2" xfId="41219" xr:uid="{93F9EE8C-E801-4FF1-B2BE-42F48C621F05}"/>
    <cellStyle name="Comma 2 2 2 8 2 4 3" xfId="29087" xr:uid="{63FD7E5D-CAFC-4A60-B778-A72A26680BF4}"/>
    <cellStyle name="Comma 2 2 2 8 2 5" xfId="8867" xr:uid="{87812AD9-4AE4-4D69-90BE-03D171AC4C77}"/>
    <cellStyle name="Comma 2 2 2 8 2 5 2" xfId="20999" xr:uid="{426320C0-AB62-49B0-8343-03171E8B586C}"/>
    <cellStyle name="Comma 2 2 2 8 2 5 2 2" xfId="45263" xr:uid="{395293DF-4C88-4C5B-B7BC-4E98A7789A1A}"/>
    <cellStyle name="Comma 2 2 2 8 2 5 3" xfId="33131" xr:uid="{237A14EF-9D97-4E03-9D8B-F4821F9C16F2}"/>
    <cellStyle name="Comma 2 2 2 8 2 6" xfId="12911" xr:uid="{AD3E9283-C355-4BCB-A083-CFCC8CCF050E}"/>
    <cellStyle name="Comma 2 2 2 8 2 6 2" xfId="37175" xr:uid="{23C1CC78-9B3B-4A5E-B8BD-E5EB383CA85D}"/>
    <cellStyle name="Comma 2 2 2 8 2 7" xfId="25043" xr:uid="{CA81B51A-8899-4FCF-974D-3899C0C0E49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2 2 2" xfId="43747" xr:uid="{17CFD4CB-5A6C-43A9-AAC6-4E22995BC8DE}"/>
    <cellStyle name="Comma 2 2 2 8 3 2 2 3" xfId="31615" xr:uid="{21170547-693B-4736-AFD4-AFCA0C9AFB63}"/>
    <cellStyle name="Comma 2 2 2 8 3 2 3" xfId="11395" xr:uid="{8C5F968C-D9F2-42D9-9101-EFDE82E872B5}"/>
    <cellStyle name="Comma 2 2 2 8 3 2 3 2" xfId="23527" xr:uid="{5D4CD71D-4A0F-4956-82A9-8336B6D858D0}"/>
    <cellStyle name="Comma 2 2 2 8 3 2 3 2 2" xfId="47791" xr:uid="{C95E59A7-8556-4A15-ACC1-9D7EBE1DF9FA}"/>
    <cellStyle name="Comma 2 2 2 8 3 2 3 3" xfId="35659" xr:uid="{B1460256-7B5E-435C-A3FC-D6340BAD4A55}"/>
    <cellStyle name="Comma 2 2 2 8 3 2 4" xfId="15439" xr:uid="{DE3577D0-8255-4887-8315-36DC8200663A}"/>
    <cellStyle name="Comma 2 2 2 8 3 2 4 2" xfId="39703" xr:uid="{2A1A1EB9-1EEB-4DD0-A6A7-5F7806FA97D1}"/>
    <cellStyle name="Comma 2 2 2 8 3 2 5" xfId="27571" xr:uid="{04A08AAB-AAD3-4663-8842-C324A635C17C}"/>
    <cellStyle name="Comma 2 2 2 8 3 3" xfId="5329" xr:uid="{C4594001-C594-42D0-B54E-22E18C4E602B}"/>
    <cellStyle name="Comma 2 2 2 8 3 3 2" xfId="17461" xr:uid="{B138F9B8-3175-421F-B9F8-4D62943E8F9D}"/>
    <cellStyle name="Comma 2 2 2 8 3 3 2 2" xfId="41725" xr:uid="{100F35E7-436C-4282-8F5D-6592E12AF37F}"/>
    <cellStyle name="Comma 2 2 2 8 3 3 3" xfId="29593" xr:uid="{46969F73-4843-4DFD-A271-17AB5AC93CE2}"/>
    <cellStyle name="Comma 2 2 2 8 3 4" xfId="9373" xr:uid="{41AF9CF2-5B5B-4F45-B7B6-F8A8718AA765}"/>
    <cellStyle name="Comma 2 2 2 8 3 4 2" xfId="21505" xr:uid="{E6F09A63-EF60-44B2-B0D9-D39B282A259C}"/>
    <cellStyle name="Comma 2 2 2 8 3 4 2 2" xfId="45769" xr:uid="{CB0D7F5A-9331-4BD7-BC8F-BBD0FE9E55D6}"/>
    <cellStyle name="Comma 2 2 2 8 3 4 3" xfId="33637" xr:uid="{D8A82FC1-82C6-4731-B71C-9025F89BA861}"/>
    <cellStyle name="Comma 2 2 2 8 3 5" xfId="13417" xr:uid="{21A10F59-3A03-4782-95C1-6EAD22EEB25D}"/>
    <cellStyle name="Comma 2 2 2 8 3 5 2" xfId="37681" xr:uid="{833F3459-F27B-4D0C-B453-F65FC4DE2B8F}"/>
    <cellStyle name="Comma 2 2 2 8 3 6" xfId="25549" xr:uid="{DE8A4F02-9BC8-4818-ABBF-68AA36FE8DDF}"/>
    <cellStyle name="Comma 2 2 2 8 4" xfId="2296" xr:uid="{ACC0D273-14C0-453A-A66D-90F311CB328F}"/>
    <cellStyle name="Comma 2 2 2 8 4 2" xfId="6340" xr:uid="{18E8DC1C-0C03-45CF-BDBB-2CBC1ED90A23}"/>
    <cellStyle name="Comma 2 2 2 8 4 2 2" xfId="18472" xr:uid="{52229018-C687-4B6C-B727-771E1F71A0B3}"/>
    <cellStyle name="Comma 2 2 2 8 4 2 2 2" xfId="42736" xr:uid="{8FA131E5-B8A8-4717-9F78-479FFBE2D84D}"/>
    <cellStyle name="Comma 2 2 2 8 4 2 3" xfId="30604" xr:uid="{4677302C-B696-4C59-AEEE-87CB1AFAB0EC}"/>
    <cellStyle name="Comma 2 2 2 8 4 3" xfId="10384" xr:uid="{B7C76AAD-236E-497D-A7F9-FE0F88A767EA}"/>
    <cellStyle name="Comma 2 2 2 8 4 3 2" xfId="22516" xr:uid="{B2CAB9AA-211C-4248-9929-6A60137809B6}"/>
    <cellStyle name="Comma 2 2 2 8 4 3 2 2" xfId="46780" xr:uid="{0E64A9A6-356E-4612-A063-348574411EF8}"/>
    <cellStyle name="Comma 2 2 2 8 4 3 3" xfId="34648" xr:uid="{94912008-E401-49D5-BD77-80046DFD2985}"/>
    <cellStyle name="Comma 2 2 2 8 4 4" xfId="14428" xr:uid="{BF574184-CA57-4F18-A4BB-95375CA2E78E}"/>
    <cellStyle name="Comma 2 2 2 8 4 4 2" xfId="38692" xr:uid="{62BC4D1A-E8EC-4DB6-9BF5-BD045C6B0C54}"/>
    <cellStyle name="Comma 2 2 2 8 4 5" xfId="26560" xr:uid="{F24978A9-4F75-4C99-A6B1-C23EB7836ECC}"/>
    <cellStyle name="Comma 2 2 2 8 5" xfId="4318" xr:uid="{953024D0-3595-4FBE-A067-F2524F57712A}"/>
    <cellStyle name="Comma 2 2 2 8 5 2" xfId="16450" xr:uid="{356FC129-141F-4903-9BBA-5E257EB3C367}"/>
    <cellStyle name="Comma 2 2 2 8 5 2 2" xfId="40714" xr:uid="{AF458FB0-FE3F-4523-A4A7-5A4BB01334FF}"/>
    <cellStyle name="Comma 2 2 2 8 5 3" xfId="28582" xr:uid="{99F1D2A1-999B-4543-8582-E38048AB2837}"/>
    <cellStyle name="Comma 2 2 2 8 6" xfId="8362" xr:uid="{8A8A8D8C-26D9-4919-942F-C7AC161611D1}"/>
    <cellStyle name="Comma 2 2 2 8 6 2" xfId="20494" xr:uid="{D656020F-6D90-4934-B320-7A964B8707BC}"/>
    <cellStyle name="Comma 2 2 2 8 6 2 2" xfId="44758" xr:uid="{C67FC1C2-19A0-4453-A077-A6FF0923C4D7}"/>
    <cellStyle name="Comma 2 2 2 8 6 3" xfId="32626" xr:uid="{BF699FBC-1C8D-43F4-9435-A18C954DAB4F}"/>
    <cellStyle name="Comma 2 2 2 8 7" xfId="12406" xr:uid="{36ADFE15-CAC7-472C-8462-D77F332F05AB}"/>
    <cellStyle name="Comma 2 2 2 8 7 2" xfId="36670" xr:uid="{01A768E7-8022-4D85-B46B-88503899E8A3}"/>
    <cellStyle name="Comma 2 2 2 8 8" xfId="24538" xr:uid="{48AC44AA-4F1E-42F9-B18A-57AED9C261D5}"/>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2 2 2" xfId="43999" xr:uid="{73B1DED8-36BB-4D54-AA4F-1AABB20EB20C}"/>
    <cellStyle name="Comma 2 2 2 9 2 2 2 3" xfId="31867" xr:uid="{0E284965-CC0E-4902-9E17-0A172B9AD56E}"/>
    <cellStyle name="Comma 2 2 2 9 2 2 3" xfId="11647" xr:uid="{10A5A2D3-0425-429F-96AE-E3C6BDF45061}"/>
    <cellStyle name="Comma 2 2 2 9 2 2 3 2" xfId="23779" xr:uid="{6A8B3761-7012-4317-9B26-A602EFFE8A76}"/>
    <cellStyle name="Comma 2 2 2 9 2 2 3 2 2" xfId="48043" xr:uid="{E2436019-A613-496F-9C9C-C81A2095581D}"/>
    <cellStyle name="Comma 2 2 2 9 2 2 3 3" xfId="35911" xr:uid="{3009CD14-F287-4279-969D-04005604C499}"/>
    <cellStyle name="Comma 2 2 2 9 2 2 4" xfId="15691" xr:uid="{F1E54DDB-A3F8-4A91-B6D2-08BC2A77C774}"/>
    <cellStyle name="Comma 2 2 2 9 2 2 4 2" xfId="39955" xr:uid="{EDEB35DF-E821-485D-BC95-C9CA53FC1F0B}"/>
    <cellStyle name="Comma 2 2 2 9 2 2 5" xfId="27823" xr:uid="{12B6C5D6-2BE2-4C1A-8A91-57F41DAFA237}"/>
    <cellStyle name="Comma 2 2 2 9 2 3" xfId="5581" xr:uid="{4DA43C69-BCDC-4AC3-AEC6-A534E04471AF}"/>
    <cellStyle name="Comma 2 2 2 9 2 3 2" xfId="17713" xr:uid="{5FE5014D-1404-4F03-AAD0-BD82D92D8A48}"/>
    <cellStyle name="Comma 2 2 2 9 2 3 2 2" xfId="41977" xr:uid="{07695F5C-4E72-4E46-8D85-7B779D27D397}"/>
    <cellStyle name="Comma 2 2 2 9 2 3 3" xfId="29845" xr:uid="{9DAB5B3B-B675-4DDD-8BA2-BC1BF467AD05}"/>
    <cellStyle name="Comma 2 2 2 9 2 4" xfId="9625" xr:uid="{8BA6F03A-1C7F-4544-B2A6-BFE59693EAA8}"/>
    <cellStyle name="Comma 2 2 2 9 2 4 2" xfId="21757" xr:uid="{BD16FDF2-17A6-484C-8ABE-C7F73BB1F340}"/>
    <cellStyle name="Comma 2 2 2 9 2 4 2 2" xfId="46021" xr:uid="{CFF845DB-E5EA-4939-8795-3B7402A0BE61}"/>
    <cellStyle name="Comma 2 2 2 9 2 4 3" xfId="33889" xr:uid="{EDA0DD31-0A69-4E43-A76C-6EE18C47115C}"/>
    <cellStyle name="Comma 2 2 2 9 2 5" xfId="13669" xr:uid="{84881CD2-B53D-4699-89B1-53BC1A305B76}"/>
    <cellStyle name="Comma 2 2 2 9 2 5 2" xfId="37933" xr:uid="{676C2797-58C7-4B3A-904C-24122E1BF8BB}"/>
    <cellStyle name="Comma 2 2 2 9 2 6" xfId="25801" xr:uid="{738408CA-8A71-442C-86EC-AF0BC3835C3D}"/>
    <cellStyle name="Comma 2 2 2 9 3" xfId="2548" xr:uid="{2408FEC4-8E73-4735-A931-797C71C3D5C5}"/>
    <cellStyle name="Comma 2 2 2 9 3 2" xfId="6592" xr:uid="{E56F4E3B-161E-44E5-A94A-17AF5F36B6F8}"/>
    <cellStyle name="Comma 2 2 2 9 3 2 2" xfId="18724" xr:uid="{D2C5CF26-3576-401E-A5F0-6ABE4CF44E40}"/>
    <cellStyle name="Comma 2 2 2 9 3 2 2 2" xfId="42988" xr:uid="{CF1E2C29-F8DE-40F7-9D33-19DF085442B6}"/>
    <cellStyle name="Comma 2 2 2 9 3 2 3" xfId="30856" xr:uid="{03DE1E25-7AF1-4785-BC03-25763E5775C8}"/>
    <cellStyle name="Comma 2 2 2 9 3 3" xfId="10636" xr:uid="{41E52CBA-99B9-46BE-8AB1-4411948D8F33}"/>
    <cellStyle name="Comma 2 2 2 9 3 3 2" xfId="22768" xr:uid="{F17BB0BF-BD38-42E6-9168-DC41D3D00394}"/>
    <cellStyle name="Comma 2 2 2 9 3 3 2 2" xfId="47032" xr:uid="{76B2151F-4387-4A59-93C2-014086405894}"/>
    <cellStyle name="Comma 2 2 2 9 3 3 3" xfId="34900" xr:uid="{D3E5168E-BD1F-40B2-88E4-00F55FBF6068}"/>
    <cellStyle name="Comma 2 2 2 9 3 4" xfId="14680" xr:uid="{5EE4503C-4951-4CF0-BCFF-5EB90B5999CF}"/>
    <cellStyle name="Comma 2 2 2 9 3 4 2" xfId="38944" xr:uid="{F5807F82-6487-46FB-AD9B-9CC3DDB16C62}"/>
    <cellStyle name="Comma 2 2 2 9 3 5" xfId="26812" xr:uid="{128BE067-3401-46B9-A8C5-0DD11B6E8D47}"/>
    <cellStyle name="Comma 2 2 2 9 4" xfId="4570" xr:uid="{5033BCCA-5EDC-48BD-8F43-728E93F56A1C}"/>
    <cellStyle name="Comma 2 2 2 9 4 2" xfId="16702" xr:uid="{F83BC48B-CF68-400B-84AE-6CABD98DC9C0}"/>
    <cellStyle name="Comma 2 2 2 9 4 2 2" xfId="40966" xr:uid="{8FC672FC-C4DA-4EE5-817A-E8EC83E219B3}"/>
    <cellStyle name="Comma 2 2 2 9 4 3" xfId="28834" xr:uid="{0E221063-45B0-4C64-9BB7-3C3B29A7090B}"/>
    <cellStyle name="Comma 2 2 2 9 5" xfId="8614" xr:uid="{D3FF7C83-2F42-491F-9D96-F4CBF04C9C76}"/>
    <cellStyle name="Comma 2 2 2 9 5 2" xfId="20746" xr:uid="{669099DF-D4F3-4C9B-8C60-F09E59FF3012}"/>
    <cellStyle name="Comma 2 2 2 9 5 2 2" xfId="45010" xr:uid="{57BA2D28-BAF3-491C-A1F4-7C1219BE5F48}"/>
    <cellStyle name="Comma 2 2 2 9 5 3" xfId="32878" xr:uid="{CC377A5C-75ED-464E-BDAC-F21F56236BB6}"/>
    <cellStyle name="Comma 2 2 2 9 6" xfId="12658" xr:uid="{008393B1-C243-44BA-9C65-0466F5290A5F}"/>
    <cellStyle name="Comma 2 2 2 9 6 2" xfId="36922" xr:uid="{5A2F72B9-F44F-4AA1-90A3-C849322764F0}"/>
    <cellStyle name="Comma 2 2 2 9 7" xfId="24790" xr:uid="{2FF52C98-AFC5-4DE2-BC3F-64CDD7B04589}"/>
    <cellStyle name="Comma 2 2 20" xfId="48547" xr:uid="{B489E2DB-223C-4D15-A392-26D9E3F4817E}"/>
    <cellStyle name="Comma 2 2 21" xfId="48548" xr:uid="{F4EB4175-CF81-4B52-AA98-3075BFAC3F3B}"/>
    <cellStyle name="Comma 2 2 22" xfId="48549" xr:uid="{1DFA0461-38B7-4A9A-B74A-AD5036D6CAF2}"/>
    <cellStyle name="Comma 2 2 23" xfId="48550" xr:uid="{244FF61C-73FB-4800-9AC5-537B947EBE09}"/>
    <cellStyle name="Comma 2 2 24" xfId="48551" xr:uid="{08B453D9-03DE-41DA-9282-6D8B95E0087A}"/>
    <cellStyle name="Comma 2 2 24 10" xfId="48569" xr:uid="{4C0CDBB1-9425-49E9-8C41-83B5F1617B7C}"/>
    <cellStyle name="Comma 2 2 24 11" xfId="48571" xr:uid="{500E6A71-83AE-470B-9573-1E6F80B4DC89}"/>
    <cellStyle name="Comma 2 2 24 12" xfId="48573" xr:uid="{040B70F0-6456-4583-8D9F-98693ADC1512}"/>
    <cellStyle name="Comma 2 2 24 13" xfId="48575" xr:uid="{10ACE79C-8E2B-4A06-9A3A-A8C43AC68647}"/>
    <cellStyle name="Comma 2 2 24 14" xfId="48577" xr:uid="{B29CF918-2B0F-4386-936A-077C778C2C9D}"/>
    <cellStyle name="Comma 2 2 24 15" xfId="48579" xr:uid="{DCF6FF23-AE1A-484E-900A-CF58B4DD2404}"/>
    <cellStyle name="Comma 2 2 24 16" xfId="48581" xr:uid="{E5F66BE4-C3EC-499B-B31D-66C90BAFE4EA}"/>
    <cellStyle name="Comma 2 2 24 17" xfId="48583" xr:uid="{D7F4FABB-112E-46EC-AB23-27479A7795C7}"/>
    <cellStyle name="Comma 2 2 24 18" xfId="48585" xr:uid="{1C281D3D-28E5-433B-BE37-B80CA7F00133}"/>
    <cellStyle name="Comma 2 2 24 19" xfId="48587" xr:uid="{29C766A8-B95B-45D1-9DDD-2B23E9018905}"/>
    <cellStyle name="Comma 2 2 24 2" xfId="48553" xr:uid="{0D972EBA-FC00-42D3-BED5-CE01AA672F30}"/>
    <cellStyle name="Comma 2 2 24 20" xfId="48589" xr:uid="{C6AC635A-9609-40D9-8DF3-6B7515163033}"/>
    <cellStyle name="Comma 2 2 24 21" xfId="48591" xr:uid="{B84AB7D2-DCD7-49A9-A551-F1504ABD8A47}"/>
    <cellStyle name="Comma 2 2 24 22" xfId="48593" xr:uid="{8C6CB0A5-1E9A-4F46-A81B-7D34265CD7E7}"/>
    <cellStyle name="Comma 2 2 24 23" xfId="48595" xr:uid="{9FEA2C18-41BF-43EB-BAD7-628AE985211B}"/>
    <cellStyle name="Comma 2 2 24 24" xfId="48597" xr:uid="{59541EBE-9C5B-4D2F-A41D-44C34A88D4ED}"/>
    <cellStyle name="Comma 2 2 24 25" xfId="48599" xr:uid="{D7FD6F48-CB31-4831-B48F-F7AC8C68AC56}"/>
    <cellStyle name="Comma 2 2 24 26" xfId="48601" xr:uid="{1DEE1103-14DC-456C-A910-9D4C78D0A0FC}"/>
    <cellStyle name="Comma 2 2 24 27" xfId="48603" xr:uid="{870176F5-465D-442F-B56E-53B86FE35744}"/>
    <cellStyle name="Comma 2 2 24 28" xfId="48605" xr:uid="{3FF9F877-2BAF-4786-8CE5-0024D877342B}"/>
    <cellStyle name="Comma 2 2 24 29" xfId="48607" xr:uid="{BD145804-ABEC-4B27-90F0-546304EB21B3}"/>
    <cellStyle name="Comma 2 2 24 3" xfId="48555" xr:uid="{BAA6354A-EF28-4673-B626-51723EF8159D}"/>
    <cellStyle name="Comma 2 2 24 30" xfId="48609" xr:uid="{84B0998B-F081-4DDD-8E51-E03D9F860FAA}"/>
    <cellStyle name="Comma 2 2 24 4" xfId="48557" xr:uid="{393160C8-D747-4776-B788-7E0459BCC421}"/>
    <cellStyle name="Comma 2 2 24 5" xfId="48559" xr:uid="{63DE2711-DDFC-471F-8C2E-06C0026F715E}"/>
    <cellStyle name="Comma 2 2 24 6" xfId="48561" xr:uid="{D2B983FF-29AA-46EA-AD74-008DBEB3A750}"/>
    <cellStyle name="Comma 2 2 24 7" xfId="48563" xr:uid="{9A52F296-45B4-4E8E-9A57-BAB2D2549564}"/>
    <cellStyle name="Comma 2 2 24 8" xfId="48565" xr:uid="{7A849BFA-C288-4C4A-8623-444793660EC7}"/>
    <cellStyle name="Comma 2 2 24 9" xfId="48567" xr:uid="{8ECE89B1-13FC-4180-AEFB-F21CE359E019}"/>
    <cellStyle name="Comma 2 2 25" xfId="48552" xr:uid="{956DAA95-08FF-4902-B924-C8274543C766}"/>
    <cellStyle name="Comma 2 2 26" xfId="48554" xr:uid="{D966165B-0926-47EA-A5EC-E5C9F128865A}"/>
    <cellStyle name="Comma 2 2 27" xfId="48556" xr:uid="{AD1BC69A-2105-4BD2-AE9F-7B4B265E3BEB}"/>
    <cellStyle name="Comma 2 2 28" xfId="48558" xr:uid="{E53C7CE7-DF2A-423D-9428-A602448617E3}"/>
    <cellStyle name="Comma 2 2 29" xfId="48560" xr:uid="{02A69C03-79B9-4EDB-89BF-02A7504D5089}"/>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2 2 2" xfId="42485" xr:uid="{4802FAAA-CD98-49CE-9BEF-95166E869BBE}"/>
    <cellStyle name="Comma 2 2 3 10 2 3" xfId="30353" xr:uid="{94CAF645-0029-43BD-96BB-F1FA5EB02CA0}"/>
    <cellStyle name="Comma 2 2 3 10 3" xfId="10133" xr:uid="{D9706817-8D62-4AC5-B4F5-9FB3071F6B7D}"/>
    <cellStyle name="Comma 2 2 3 10 3 2" xfId="22265" xr:uid="{EB4CD929-BCD9-4AAF-9004-7D2C8A0A9CD7}"/>
    <cellStyle name="Comma 2 2 3 10 3 2 2" xfId="46529" xr:uid="{BA759860-C2BD-471F-B906-B15775702CFE}"/>
    <cellStyle name="Comma 2 2 3 10 3 3" xfId="34397" xr:uid="{FFAC3465-B55F-4C8A-87CE-0FCC7C0BCAF7}"/>
    <cellStyle name="Comma 2 2 3 10 4" xfId="14177" xr:uid="{A909278E-1C26-4019-B3B5-0CBBA1FDC800}"/>
    <cellStyle name="Comma 2 2 3 10 4 2" xfId="38441" xr:uid="{FD36F9B1-F3CB-450B-8EA9-5136F4E037AE}"/>
    <cellStyle name="Comma 2 2 3 10 5" xfId="26309" xr:uid="{40B2F892-6BA3-4D10-9265-3F63E756D1EA}"/>
    <cellStyle name="Comma 2 2 3 11" xfId="4067" xr:uid="{29E88301-CD05-4B08-8666-C7A4CF291994}"/>
    <cellStyle name="Comma 2 2 3 11 2" xfId="16199" xr:uid="{65059531-4DB9-41FC-9704-E5E5CC2469D0}"/>
    <cellStyle name="Comma 2 2 3 11 2 2" xfId="40463" xr:uid="{37B728F7-9179-4C40-BB9F-5826F81142CF}"/>
    <cellStyle name="Comma 2 2 3 11 3" xfId="28331" xr:uid="{48881C34-3E69-4A63-BBD5-81C748D64DAD}"/>
    <cellStyle name="Comma 2 2 3 12" xfId="8111" xr:uid="{4662EBC6-3188-4461-B46F-0A7F0ABFF39F}"/>
    <cellStyle name="Comma 2 2 3 12 2" xfId="20243" xr:uid="{25C4279B-11DE-44B0-B114-1417420A7F70}"/>
    <cellStyle name="Comma 2 2 3 12 2 2" xfId="44507" xr:uid="{2B0B64D8-D971-494B-A9AD-B792DB77E74E}"/>
    <cellStyle name="Comma 2 2 3 12 3" xfId="32375" xr:uid="{34DD06D4-CDC3-4FE7-9358-EDF6137D65E7}"/>
    <cellStyle name="Comma 2 2 3 13" xfId="12155" xr:uid="{F9C31D6F-953B-4DB6-8CE6-38EEF96C12BC}"/>
    <cellStyle name="Comma 2 2 3 13 2" xfId="36419" xr:uid="{D7F07D01-D41D-41F7-BAE2-1D0ED5966C4E}"/>
    <cellStyle name="Comma 2 2 3 14" xfId="24287" xr:uid="{E5F6CDFE-3297-458D-8B44-B715F8C9EF38}"/>
    <cellStyle name="Comma 2 2 3 2" xfId="34" xr:uid="{B5CF8035-8FEE-439B-9633-6DD54E70E304}"/>
    <cellStyle name="Comma 2 2 3 2 10" xfId="4078" xr:uid="{6B6E77A2-6907-4396-BD2F-4B4872374C11}"/>
    <cellStyle name="Comma 2 2 3 2 10 2" xfId="16210" xr:uid="{43E7B2A4-A099-4A2A-9221-37312400CCE8}"/>
    <cellStyle name="Comma 2 2 3 2 10 2 2" xfId="40474" xr:uid="{2BDF50C2-3ADB-40FA-B873-7332E4C21BE0}"/>
    <cellStyle name="Comma 2 2 3 2 10 3" xfId="28342" xr:uid="{68961B29-CD20-4F41-B499-285BCB22939C}"/>
    <cellStyle name="Comma 2 2 3 2 11" xfId="8122" xr:uid="{63FE1A6D-E51F-44F5-BF44-4D4401A4A894}"/>
    <cellStyle name="Comma 2 2 3 2 11 2" xfId="20254" xr:uid="{C239F79C-7641-4AB9-9E93-92C37EEBEB0C}"/>
    <cellStyle name="Comma 2 2 3 2 11 2 2" xfId="44518" xr:uid="{935CD18A-AFB4-44AA-AA72-A4DAE8C73B2F}"/>
    <cellStyle name="Comma 2 2 3 2 11 3" xfId="32386" xr:uid="{8746CE04-A839-48C1-A952-035368C1C10E}"/>
    <cellStyle name="Comma 2 2 3 2 12" xfId="12166" xr:uid="{5AB72A63-32B2-42EF-80BF-D5583F76DC51}"/>
    <cellStyle name="Comma 2 2 3 2 12 2" xfId="36430" xr:uid="{27400FF2-96DC-41D7-A562-2857930838D0}"/>
    <cellStyle name="Comma 2 2 3 2 13" xfId="24298" xr:uid="{2AA036EB-FCB7-4C70-9C93-9A43F9F74003}"/>
    <cellStyle name="Comma 2 2 3 2 2" xfId="55" xr:uid="{D2A24775-16BB-45C1-9F7D-A5D5CB5448B6}"/>
    <cellStyle name="Comma 2 2 3 2 2 10" xfId="12187" xr:uid="{AEA7EDE5-9DF0-46D3-818E-846CA63B6C50}"/>
    <cellStyle name="Comma 2 2 3 2 2 10 2" xfId="36451" xr:uid="{9B755E60-894D-4E85-881D-D66CA7038E9A}"/>
    <cellStyle name="Comma 2 2 3 2 2 11" xfId="24319" xr:uid="{E0E32D15-4486-4E29-864C-C0864B226E69}"/>
    <cellStyle name="Comma 2 2 3 2 2 2" xfId="118" xr:uid="{E9ACE195-C587-46FE-8FA7-A50DDA74E3AF}"/>
    <cellStyle name="Comma 2 2 3 2 2 2 10" xfId="24382" xr:uid="{7CF38B4C-D0CB-4314-9999-C8368C2A6E76}"/>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2 2 2" xfId="44475" xr:uid="{226183ED-4C90-4B8B-880C-5A305B22080F}"/>
    <cellStyle name="Comma 2 2 3 2 2 2 2 2 2 2 2 2 3" xfId="32343" xr:uid="{9B9B70ED-54C1-4454-848E-3954CB80AB3E}"/>
    <cellStyle name="Comma 2 2 3 2 2 2 2 2 2 2 2 3" xfId="12123" xr:uid="{75005CEC-17E8-4359-9BB2-2C7122DB3DC4}"/>
    <cellStyle name="Comma 2 2 3 2 2 2 2 2 2 2 2 3 2" xfId="24255" xr:uid="{14CB3FC8-AD6F-46A0-8EED-D087CF14E688}"/>
    <cellStyle name="Comma 2 2 3 2 2 2 2 2 2 2 2 3 2 2" xfId="48519" xr:uid="{822C56D0-C9F5-4093-90FC-F12AB2698695}"/>
    <cellStyle name="Comma 2 2 3 2 2 2 2 2 2 2 2 3 3" xfId="36387" xr:uid="{F9D08531-91DC-44BE-A408-B747D24F32FB}"/>
    <cellStyle name="Comma 2 2 3 2 2 2 2 2 2 2 2 4" xfId="16167" xr:uid="{3A4B5A4D-2277-4A4E-9988-0E8CCA060724}"/>
    <cellStyle name="Comma 2 2 3 2 2 2 2 2 2 2 2 4 2" xfId="40431" xr:uid="{350B1B53-6BA4-4AC9-8F3F-6EA4C4AEA5D7}"/>
    <cellStyle name="Comma 2 2 3 2 2 2 2 2 2 2 2 5" xfId="28299" xr:uid="{C82D65B1-D2D5-4144-A44C-DE337199B57A}"/>
    <cellStyle name="Comma 2 2 3 2 2 2 2 2 2 2 3" xfId="6057" xr:uid="{7C20FE24-360C-4ADE-9826-2C32654EFD27}"/>
    <cellStyle name="Comma 2 2 3 2 2 2 2 2 2 2 3 2" xfId="18189" xr:uid="{15B41B0C-3FA7-481D-9043-A8D543D525C6}"/>
    <cellStyle name="Comma 2 2 3 2 2 2 2 2 2 2 3 2 2" xfId="42453" xr:uid="{600AA9CC-B81B-482B-BB4C-88AE084BE235}"/>
    <cellStyle name="Comma 2 2 3 2 2 2 2 2 2 2 3 3" xfId="30321" xr:uid="{590B634F-DB87-4E1B-A3A3-43AFA344BE42}"/>
    <cellStyle name="Comma 2 2 3 2 2 2 2 2 2 2 4" xfId="10101" xr:uid="{73B16C80-BE62-4D28-A9EE-21915C1A0C84}"/>
    <cellStyle name="Comma 2 2 3 2 2 2 2 2 2 2 4 2" xfId="22233" xr:uid="{92E57B09-E23B-4A0A-B742-2681B1744DFE}"/>
    <cellStyle name="Comma 2 2 3 2 2 2 2 2 2 2 4 2 2" xfId="46497" xr:uid="{33B7D2BC-1278-4335-ADC8-1E3072CC65C4}"/>
    <cellStyle name="Comma 2 2 3 2 2 2 2 2 2 2 4 3" xfId="34365" xr:uid="{25CA9903-B308-475D-8C05-8394DED521C8}"/>
    <cellStyle name="Comma 2 2 3 2 2 2 2 2 2 2 5" xfId="14145" xr:uid="{3B3D2C7C-4E02-4C00-BC99-44478A214AD8}"/>
    <cellStyle name="Comma 2 2 3 2 2 2 2 2 2 2 5 2" xfId="38409" xr:uid="{2E3997BA-8624-4179-AB21-E54DE9BEDD12}"/>
    <cellStyle name="Comma 2 2 3 2 2 2 2 2 2 2 6" xfId="26277" xr:uid="{A554883A-CA3B-4984-B445-23B506ECEAC3}"/>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2 2 2" xfId="43464" xr:uid="{4FFAB160-63AF-4B97-A61C-98D5AF52AB01}"/>
    <cellStyle name="Comma 2 2 3 2 2 2 2 2 2 3 2 3" xfId="31332" xr:uid="{385CA63F-81DD-46F3-8AE1-A714C47EA130}"/>
    <cellStyle name="Comma 2 2 3 2 2 2 2 2 2 3 3" xfId="11112" xr:uid="{6ECF7AD6-A277-47E9-888F-31CB8007AD46}"/>
    <cellStyle name="Comma 2 2 3 2 2 2 2 2 2 3 3 2" xfId="23244" xr:uid="{181A0967-F3FC-4F49-8D7A-464C35357909}"/>
    <cellStyle name="Comma 2 2 3 2 2 2 2 2 2 3 3 2 2" xfId="47508" xr:uid="{1F0AFF72-EB2C-49B5-B625-E7C6232BDDB1}"/>
    <cellStyle name="Comma 2 2 3 2 2 2 2 2 2 3 3 3" xfId="35376" xr:uid="{BE87D778-DF23-4CB1-8DF8-DEC1FC7EFD96}"/>
    <cellStyle name="Comma 2 2 3 2 2 2 2 2 2 3 4" xfId="15156" xr:uid="{FF367FC7-B4C8-4928-A689-8FF89FE1318B}"/>
    <cellStyle name="Comma 2 2 3 2 2 2 2 2 2 3 4 2" xfId="39420" xr:uid="{0877D2C6-6FD7-492D-A3E9-06DA89E154B6}"/>
    <cellStyle name="Comma 2 2 3 2 2 2 2 2 2 3 5" xfId="27288" xr:uid="{5119D6D2-4D08-4518-8EB8-5D39E09EDA8D}"/>
    <cellStyle name="Comma 2 2 3 2 2 2 2 2 2 4" xfId="5046" xr:uid="{81FF12E1-6AF6-4014-9F23-047A35956BD1}"/>
    <cellStyle name="Comma 2 2 3 2 2 2 2 2 2 4 2" xfId="17178" xr:uid="{1EB3E49B-4FD4-46C3-AA4F-E04DB5AFD950}"/>
    <cellStyle name="Comma 2 2 3 2 2 2 2 2 2 4 2 2" xfId="41442" xr:uid="{9B1A52EA-6487-4918-A165-EC278B12652B}"/>
    <cellStyle name="Comma 2 2 3 2 2 2 2 2 2 4 3" xfId="29310" xr:uid="{A0CEB83A-10D5-4A3C-9E57-F6367A24CCD9}"/>
    <cellStyle name="Comma 2 2 3 2 2 2 2 2 2 5" xfId="9090" xr:uid="{D5CC182B-87BB-4391-941F-2F39EA4EE216}"/>
    <cellStyle name="Comma 2 2 3 2 2 2 2 2 2 5 2" xfId="21222" xr:uid="{748E5B48-A36B-44F6-8848-C2BDDE454011}"/>
    <cellStyle name="Comma 2 2 3 2 2 2 2 2 2 5 2 2" xfId="45486" xr:uid="{8477E38A-3F48-4B97-BF4A-6F156E51350A}"/>
    <cellStyle name="Comma 2 2 3 2 2 2 2 2 2 5 3" xfId="33354" xr:uid="{3AFA5CF3-0EE4-419D-AA5B-6CD84307BD14}"/>
    <cellStyle name="Comma 2 2 3 2 2 2 2 2 2 6" xfId="13134" xr:uid="{15D3E552-924A-4076-8B98-5332EB5E8014}"/>
    <cellStyle name="Comma 2 2 3 2 2 2 2 2 2 6 2" xfId="37398" xr:uid="{14638F0C-24E8-4BD6-8284-D0355E02B8E7}"/>
    <cellStyle name="Comma 2 2 3 2 2 2 2 2 2 7" xfId="25266" xr:uid="{F666EEAA-103F-4598-87B0-68C73102A60B}"/>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2 2 2" xfId="43970" xr:uid="{6994C528-B3E9-4091-A52E-E12719F7445F}"/>
    <cellStyle name="Comma 2 2 3 2 2 2 2 2 3 2 2 3" xfId="31838" xr:uid="{B273888E-AB05-4B92-B12A-010CF652F507}"/>
    <cellStyle name="Comma 2 2 3 2 2 2 2 2 3 2 3" xfId="11618" xr:uid="{99CA21D1-15AA-4795-BBAB-9506FE230D8C}"/>
    <cellStyle name="Comma 2 2 3 2 2 2 2 2 3 2 3 2" xfId="23750" xr:uid="{0C23DBE8-0EBC-4C05-A3D3-2718F30655CB}"/>
    <cellStyle name="Comma 2 2 3 2 2 2 2 2 3 2 3 2 2" xfId="48014" xr:uid="{694169FC-0F6C-4F28-9C1B-E70A3099988C}"/>
    <cellStyle name="Comma 2 2 3 2 2 2 2 2 3 2 3 3" xfId="35882" xr:uid="{C4251612-C203-4CDF-A19E-06A6D2EEE6B1}"/>
    <cellStyle name="Comma 2 2 3 2 2 2 2 2 3 2 4" xfId="15662" xr:uid="{1A0D1DF7-E790-4338-BA0C-3193C25A6F7D}"/>
    <cellStyle name="Comma 2 2 3 2 2 2 2 2 3 2 4 2" xfId="39926" xr:uid="{C744C1F5-E4F9-492B-87DB-BDB5BF05224D}"/>
    <cellStyle name="Comma 2 2 3 2 2 2 2 2 3 2 5" xfId="27794" xr:uid="{E4E06B3D-EAA0-4F18-BC2F-0CA0278B8065}"/>
    <cellStyle name="Comma 2 2 3 2 2 2 2 2 3 3" xfId="5552" xr:uid="{04824DFD-F3B0-40FC-B940-7E9E15FD735E}"/>
    <cellStyle name="Comma 2 2 3 2 2 2 2 2 3 3 2" xfId="17684" xr:uid="{E2836AA8-3FED-4322-A821-FE2907BBEBFF}"/>
    <cellStyle name="Comma 2 2 3 2 2 2 2 2 3 3 2 2" xfId="41948" xr:uid="{3A04844E-7AE1-4301-9336-D6C0973D216D}"/>
    <cellStyle name="Comma 2 2 3 2 2 2 2 2 3 3 3" xfId="29816" xr:uid="{CCC3E399-81D1-41A1-A60B-A9DCFE5395D0}"/>
    <cellStyle name="Comma 2 2 3 2 2 2 2 2 3 4" xfId="9596" xr:uid="{51DC70F4-AB03-434D-8BC2-9C6C0B048CF9}"/>
    <cellStyle name="Comma 2 2 3 2 2 2 2 2 3 4 2" xfId="21728" xr:uid="{D576E384-970E-43AD-9055-E5743EE28223}"/>
    <cellStyle name="Comma 2 2 3 2 2 2 2 2 3 4 2 2" xfId="45992" xr:uid="{25CFA81E-A859-423F-B20A-A365305287C2}"/>
    <cellStyle name="Comma 2 2 3 2 2 2 2 2 3 4 3" xfId="33860" xr:uid="{1649DFA9-231D-4A87-8113-AAB09CDEEC6F}"/>
    <cellStyle name="Comma 2 2 3 2 2 2 2 2 3 5" xfId="13640" xr:uid="{DFDDA176-33CE-47A1-AB47-0CC5E701E1B8}"/>
    <cellStyle name="Comma 2 2 3 2 2 2 2 2 3 5 2" xfId="37904" xr:uid="{2F682DD2-27A7-43B4-A57B-172F7A2D610A}"/>
    <cellStyle name="Comma 2 2 3 2 2 2 2 2 3 6" xfId="25772" xr:uid="{15185E70-E0A2-46D5-96AC-BFF07CB776E1}"/>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2 2 2" xfId="42959" xr:uid="{EFD433AC-EF8F-4FA4-9B76-4C6DC4FE21F9}"/>
    <cellStyle name="Comma 2 2 3 2 2 2 2 2 4 2 3" xfId="30827" xr:uid="{ED0135B9-75FB-42BA-8A89-21C3E1875D58}"/>
    <cellStyle name="Comma 2 2 3 2 2 2 2 2 4 3" xfId="10607" xr:uid="{AD5AD9D0-A3E4-4F5B-B352-D9AE3648CF3A}"/>
    <cellStyle name="Comma 2 2 3 2 2 2 2 2 4 3 2" xfId="22739" xr:uid="{D3A51BC4-A5F6-4144-90FF-FE50C2B30901}"/>
    <cellStyle name="Comma 2 2 3 2 2 2 2 2 4 3 2 2" xfId="47003" xr:uid="{CFC2DC22-0034-43D6-AB77-FF88B26A2937}"/>
    <cellStyle name="Comma 2 2 3 2 2 2 2 2 4 3 3" xfId="34871" xr:uid="{DAAC128D-9956-46C7-AAE7-A2223CE4F040}"/>
    <cellStyle name="Comma 2 2 3 2 2 2 2 2 4 4" xfId="14651" xr:uid="{91868533-584C-4F13-8741-3E7B9E198911}"/>
    <cellStyle name="Comma 2 2 3 2 2 2 2 2 4 4 2" xfId="38915" xr:uid="{39A3593D-CBD4-4F23-B360-E6A2DA7E766E}"/>
    <cellStyle name="Comma 2 2 3 2 2 2 2 2 4 5" xfId="26783" xr:uid="{4D4295BE-3D53-41B7-AD34-68BE2AECE2B8}"/>
    <cellStyle name="Comma 2 2 3 2 2 2 2 2 5" xfId="4541" xr:uid="{1EB4D62B-6A71-4B67-8BF6-85EB3DA8E7B3}"/>
    <cellStyle name="Comma 2 2 3 2 2 2 2 2 5 2" xfId="16673" xr:uid="{EA0299D7-ECD9-4C18-BE25-1EA7F672E2F4}"/>
    <cellStyle name="Comma 2 2 3 2 2 2 2 2 5 2 2" xfId="40937" xr:uid="{FB08963D-0A0C-4FAC-A672-7258A1820407}"/>
    <cellStyle name="Comma 2 2 3 2 2 2 2 2 5 3" xfId="28805" xr:uid="{B2ACA58B-1023-4475-AA9F-CCF0CC71582C}"/>
    <cellStyle name="Comma 2 2 3 2 2 2 2 2 6" xfId="8585" xr:uid="{90337E52-508C-44F7-B7A3-A27D6C866B2E}"/>
    <cellStyle name="Comma 2 2 3 2 2 2 2 2 6 2" xfId="20717" xr:uid="{39736007-E466-4896-AC30-830D2BA31192}"/>
    <cellStyle name="Comma 2 2 3 2 2 2 2 2 6 2 2" xfId="44981" xr:uid="{519E6169-82C9-4075-9C96-2696C42E4DC3}"/>
    <cellStyle name="Comma 2 2 3 2 2 2 2 2 6 3" xfId="32849" xr:uid="{97AF74AD-BB4A-4DD6-B675-CB9D4B0DFE60}"/>
    <cellStyle name="Comma 2 2 3 2 2 2 2 2 7" xfId="12629" xr:uid="{9588630E-95B3-4C8E-B8FD-66787160D0B5}"/>
    <cellStyle name="Comma 2 2 3 2 2 2 2 2 7 2" xfId="36893" xr:uid="{1A764487-7643-4D97-B445-B8C91350BF20}"/>
    <cellStyle name="Comma 2 2 3 2 2 2 2 2 8" xfId="24761" xr:uid="{9C80362F-E81D-45FC-A6E6-DF3E0AA82D9B}"/>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2 2 2" xfId="44222" xr:uid="{D92018B8-E53F-4896-AC9E-622EF00F135E}"/>
    <cellStyle name="Comma 2 2 3 2 2 2 2 3 2 2 2 3" xfId="32090" xr:uid="{B276E321-06B2-4906-8D4C-4AE69A6E116E}"/>
    <cellStyle name="Comma 2 2 3 2 2 2 2 3 2 2 3" xfId="11870" xr:uid="{759B112F-36B3-4405-8472-0D6D3898802D}"/>
    <cellStyle name="Comma 2 2 3 2 2 2 2 3 2 2 3 2" xfId="24002" xr:uid="{E0788FC8-40CF-4535-94C8-51AC6385B598}"/>
    <cellStyle name="Comma 2 2 3 2 2 2 2 3 2 2 3 2 2" xfId="48266" xr:uid="{A5F2CF74-73B8-4E4A-A937-3A9717AD78AF}"/>
    <cellStyle name="Comma 2 2 3 2 2 2 2 3 2 2 3 3" xfId="36134" xr:uid="{0BA01B0B-BA06-4CCA-8250-4A6793045289}"/>
    <cellStyle name="Comma 2 2 3 2 2 2 2 3 2 2 4" xfId="15914" xr:uid="{1D388B71-6A12-43D8-8A03-FA3F6B589473}"/>
    <cellStyle name="Comma 2 2 3 2 2 2 2 3 2 2 4 2" xfId="40178" xr:uid="{D12A0736-A7B3-4603-83DA-8286E850E6D6}"/>
    <cellStyle name="Comma 2 2 3 2 2 2 2 3 2 2 5" xfId="28046" xr:uid="{4B3F47F4-996A-4490-B69F-F45C051A0F1D}"/>
    <cellStyle name="Comma 2 2 3 2 2 2 2 3 2 3" xfId="5804" xr:uid="{1EEA468E-B740-4557-91B7-733AD3AE0223}"/>
    <cellStyle name="Comma 2 2 3 2 2 2 2 3 2 3 2" xfId="17936" xr:uid="{5691B4EE-B45C-4DFC-9B73-8915176090A7}"/>
    <cellStyle name="Comma 2 2 3 2 2 2 2 3 2 3 2 2" xfId="42200" xr:uid="{3AF7E662-B867-415C-BFD2-BAABCA025AE4}"/>
    <cellStyle name="Comma 2 2 3 2 2 2 2 3 2 3 3" xfId="30068" xr:uid="{62CF46C7-6523-48D0-A895-6FC26A9C5247}"/>
    <cellStyle name="Comma 2 2 3 2 2 2 2 3 2 4" xfId="9848" xr:uid="{D03FAF2D-EA9D-48DA-9E67-05E72F4A8241}"/>
    <cellStyle name="Comma 2 2 3 2 2 2 2 3 2 4 2" xfId="21980" xr:uid="{F3D08ECA-06BE-4473-875B-E4110938DD8B}"/>
    <cellStyle name="Comma 2 2 3 2 2 2 2 3 2 4 2 2" xfId="46244" xr:uid="{44C7EEAD-F06E-43C4-B54A-08BCB24E2B61}"/>
    <cellStyle name="Comma 2 2 3 2 2 2 2 3 2 4 3" xfId="34112" xr:uid="{4122DDA1-2EB0-41FD-8FE3-C1497D4A588E}"/>
    <cellStyle name="Comma 2 2 3 2 2 2 2 3 2 5" xfId="13892" xr:uid="{A5921645-8FD4-4C1E-B6F8-E088C7AFD8EB}"/>
    <cellStyle name="Comma 2 2 3 2 2 2 2 3 2 5 2" xfId="38156" xr:uid="{B6697313-B194-48E0-BFCB-69DF1BD207F0}"/>
    <cellStyle name="Comma 2 2 3 2 2 2 2 3 2 6" xfId="26024" xr:uid="{AB460FB5-67F1-4A9B-B478-DA386732F0E9}"/>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2 2 2" xfId="43211" xr:uid="{28D32F2F-D61A-4A53-A19F-EA349004ED58}"/>
    <cellStyle name="Comma 2 2 3 2 2 2 2 3 3 2 3" xfId="31079" xr:uid="{D75EB39C-0777-40F0-99DE-1D401D33C6C0}"/>
    <cellStyle name="Comma 2 2 3 2 2 2 2 3 3 3" xfId="10859" xr:uid="{60702D39-0A4E-454A-8B58-75BA7372946A}"/>
    <cellStyle name="Comma 2 2 3 2 2 2 2 3 3 3 2" xfId="22991" xr:uid="{AAC02AC1-F38A-4BCE-AF8F-8708F9A5DEF1}"/>
    <cellStyle name="Comma 2 2 3 2 2 2 2 3 3 3 2 2" xfId="47255" xr:uid="{4163A287-76DD-4094-A039-B536DB35FA0C}"/>
    <cellStyle name="Comma 2 2 3 2 2 2 2 3 3 3 3" xfId="35123" xr:uid="{423D3EF2-EFEA-4CC8-882F-C3CA55E30D5C}"/>
    <cellStyle name="Comma 2 2 3 2 2 2 2 3 3 4" xfId="14903" xr:uid="{681AA72D-E510-4E37-BAF5-8F1256B0641F}"/>
    <cellStyle name="Comma 2 2 3 2 2 2 2 3 3 4 2" xfId="39167" xr:uid="{43D3B51D-CD85-49EE-BC69-7A701F16B0C4}"/>
    <cellStyle name="Comma 2 2 3 2 2 2 2 3 3 5" xfId="27035" xr:uid="{4B10ECD1-4B4A-49CC-90C1-1AC5B289AD95}"/>
    <cellStyle name="Comma 2 2 3 2 2 2 2 3 4" xfId="4793" xr:uid="{461AEF63-285D-46D6-BFC6-AD92FF30DA3F}"/>
    <cellStyle name="Comma 2 2 3 2 2 2 2 3 4 2" xfId="16925" xr:uid="{FFFE876E-5345-4B11-9F48-B85FA59F6658}"/>
    <cellStyle name="Comma 2 2 3 2 2 2 2 3 4 2 2" xfId="41189" xr:uid="{8E1AEF20-B980-4430-9845-15809017F55B}"/>
    <cellStyle name="Comma 2 2 3 2 2 2 2 3 4 3" xfId="29057" xr:uid="{E65FE145-4397-4B7E-8507-67C335005A66}"/>
    <cellStyle name="Comma 2 2 3 2 2 2 2 3 5" xfId="8837" xr:uid="{9D1866A6-ABFC-40A4-842E-1554290ED93F}"/>
    <cellStyle name="Comma 2 2 3 2 2 2 2 3 5 2" xfId="20969" xr:uid="{CD41C6FC-9AC0-4C39-992C-A99FF61AB50F}"/>
    <cellStyle name="Comma 2 2 3 2 2 2 2 3 5 2 2" xfId="45233" xr:uid="{FBC3F4C7-3466-4B33-B239-6BE33D77BFFA}"/>
    <cellStyle name="Comma 2 2 3 2 2 2 2 3 5 3" xfId="33101" xr:uid="{461411CA-020B-429A-9B67-BFDF10A9D713}"/>
    <cellStyle name="Comma 2 2 3 2 2 2 2 3 6" xfId="12881" xr:uid="{623CBCBA-054A-489F-BE43-48940CCF8C4D}"/>
    <cellStyle name="Comma 2 2 3 2 2 2 2 3 6 2" xfId="37145" xr:uid="{B42C95E6-2850-4E5A-9A28-9B14336CD2F4}"/>
    <cellStyle name="Comma 2 2 3 2 2 2 2 3 7" xfId="25013" xr:uid="{FE3E9188-B0DB-40DA-8582-79529246450A}"/>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2 2 2" xfId="43717" xr:uid="{14BD2EAB-E8E9-492E-B448-60C94A56B859}"/>
    <cellStyle name="Comma 2 2 3 2 2 2 2 4 2 2 3" xfId="31585" xr:uid="{0C063741-298D-45E4-9544-605FE03A4436}"/>
    <cellStyle name="Comma 2 2 3 2 2 2 2 4 2 3" xfId="11365" xr:uid="{4D5DAE23-3813-4BAD-9F0E-BC072315FF09}"/>
    <cellStyle name="Comma 2 2 3 2 2 2 2 4 2 3 2" xfId="23497" xr:uid="{334A9F45-5D8D-4AD8-BA60-E5D256AD0A60}"/>
    <cellStyle name="Comma 2 2 3 2 2 2 2 4 2 3 2 2" xfId="47761" xr:uid="{42987010-FDB1-4AE0-A22B-2311308AB02F}"/>
    <cellStyle name="Comma 2 2 3 2 2 2 2 4 2 3 3" xfId="35629" xr:uid="{23527567-77BB-4D52-9E15-6B53000CCC05}"/>
    <cellStyle name="Comma 2 2 3 2 2 2 2 4 2 4" xfId="15409" xr:uid="{D91079A6-5235-45D5-A51C-3612DB764226}"/>
    <cellStyle name="Comma 2 2 3 2 2 2 2 4 2 4 2" xfId="39673" xr:uid="{596343E5-41CA-4701-A494-A3FD5147A1CF}"/>
    <cellStyle name="Comma 2 2 3 2 2 2 2 4 2 5" xfId="27541" xr:uid="{9F9BAA66-363A-4EE5-A4E7-C1B23B05E2F1}"/>
    <cellStyle name="Comma 2 2 3 2 2 2 2 4 3" xfId="5299" xr:uid="{80F8870F-E07F-4EB1-A094-C6C0503DF36C}"/>
    <cellStyle name="Comma 2 2 3 2 2 2 2 4 3 2" xfId="17431" xr:uid="{21B9DEEB-A8E2-45AE-8522-5A0650DB522B}"/>
    <cellStyle name="Comma 2 2 3 2 2 2 2 4 3 2 2" xfId="41695" xr:uid="{1EEA74A5-2497-4957-8CA5-4E576FB6414F}"/>
    <cellStyle name="Comma 2 2 3 2 2 2 2 4 3 3" xfId="29563" xr:uid="{0FBC1EBF-CC9A-4893-A8F4-1B2081620716}"/>
    <cellStyle name="Comma 2 2 3 2 2 2 2 4 4" xfId="9343" xr:uid="{22810A4B-B2E3-43CD-B0F6-2DB38DB599CF}"/>
    <cellStyle name="Comma 2 2 3 2 2 2 2 4 4 2" xfId="21475" xr:uid="{13EF088E-C2C3-4011-9B72-27B1AF148C21}"/>
    <cellStyle name="Comma 2 2 3 2 2 2 2 4 4 2 2" xfId="45739" xr:uid="{04A666A8-1704-4816-B7C0-A2FCA8714146}"/>
    <cellStyle name="Comma 2 2 3 2 2 2 2 4 4 3" xfId="33607" xr:uid="{1D48E55F-FBDD-4C0A-AF41-6089AEB03A0E}"/>
    <cellStyle name="Comma 2 2 3 2 2 2 2 4 5" xfId="13387" xr:uid="{CCD67CB5-CF76-453A-B87E-939A4CDCEEB5}"/>
    <cellStyle name="Comma 2 2 3 2 2 2 2 4 5 2" xfId="37651" xr:uid="{E6CBCDB7-F8F9-4790-9FE4-C19945FA129B}"/>
    <cellStyle name="Comma 2 2 3 2 2 2 2 4 6" xfId="25519" xr:uid="{A32A1EBF-6A4C-40EE-A464-1554A004EB59}"/>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2 2 2" xfId="42706" xr:uid="{3BCDCFE2-DB0B-4AA8-92C9-4D87B471C531}"/>
    <cellStyle name="Comma 2 2 3 2 2 2 2 5 2 3" xfId="30574" xr:uid="{09DB0B7E-9E52-4346-B24F-DBCFB15DAAF8}"/>
    <cellStyle name="Comma 2 2 3 2 2 2 2 5 3" xfId="10354" xr:uid="{D8E0CFD9-6649-4CAE-BBC9-66C3937DC70A}"/>
    <cellStyle name="Comma 2 2 3 2 2 2 2 5 3 2" xfId="22486" xr:uid="{D7C20B1F-3C1A-45E2-9CC5-705CE0B6C83C}"/>
    <cellStyle name="Comma 2 2 3 2 2 2 2 5 3 2 2" xfId="46750" xr:uid="{D2FB34ED-33E2-4580-BC02-931DEEA96B0F}"/>
    <cellStyle name="Comma 2 2 3 2 2 2 2 5 3 3" xfId="34618" xr:uid="{C08804F1-AB37-4561-A9E1-3ADEAF100B54}"/>
    <cellStyle name="Comma 2 2 3 2 2 2 2 5 4" xfId="14398" xr:uid="{9A84CC26-BBA6-407B-BFD7-D831C9D1C1F6}"/>
    <cellStyle name="Comma 2 2 3 2 2 2 2 5 4 2" xfId="38662" xr:uid="{8C6C4585-C947-4613-9FB1-1D55521B129D}"/>
    <cellStyle name="Comma 2 2 3 2 2 2 2 5 5" xfId="26530" xr:uid="{34D625BD-A6E1-48A0-9A38-4EBBD5C60275}"/>
    <cellStyle name="Comma 2 2 3 2 2 2 2 6" xfId="4288" xr:uid="{478D9BBF-C340-4D09-AA03-7E6B429C87D9}"/>
    <cellStyle name="Comma 2 2 3 2 2 2 2 6 2" xfId="16420" xr:uid="{11FCC443-739B-47D0-8849-37DE50091D36}"/>
    <cellStyle name="Comma 2 2 3 2 2 2 2 6 2 2" xfId="40684" xr:uid="{A41AD5D2-722B-4792-AA6F-C31A3933ECD7}"/>
    <cellStyle name="Comma 2 2 3 2 2 2 2 6 3" xfId="28552" xr:uid="{CBBDEC94-E2FA-469D-B732-D52E4F05AA3C}"/>
    <cellStyle name="Comma 2 2 3 2 2 2 2 7" xfId="8332" xr:uid="{0FAF5C43-5DD2-4573-9FCE-8AB883EA9789}"/>
    <cellStyle name="Comma 2 2 3 2 2 2 2 7 2" xfId="20464" xr:uid="{02394B76-8EF5-4D73-91E1-1CF644F06C1E}"/>
    <cellStyle name="Comma 2 2 3 2 2 2 2 7 2 2" xfId="44728" xr:uid="{B35B2251-2C0A-451F-90DF-9265D5ADCE49}"/>
    <cellStyle name="Comma 2 2 3 2 2 2 2 7 3" xfId="32596" xr:uid="{739EC9C1-4BA1-4C7C-BE7A-17E6EAEF99EC}"/>
    <cellStyle name="Comma 2 2 3 2 2 2 2 8" xfId="12376" xr:uid="{12293BBB-AF3E-4BA3-9391-EDB043D3E8CB}"/>
    <cellStyle name="Comma 2 2 3 2 2 2 2 8 2" xfId="36640" xr:uid="{1AA1C1C0-28D6-41AC-98E2-47D6079DADEC}"/>
    <cellStyle name="Comma 2 2 3 2 2 2 2 9" xfId="24508" xr:uid="{9E863632-CAF2-474F-982E-8FC6488F5A72}"/>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2 2 2" xfId="44349" xr:uid="{D8CF47AD-5E08-480F-B4CC-2D3681CD6A92}"/>
    <cellStyle name="Comma 2 2 3 2 2 2 3 2 2 2 2 3" xfId="32217" xr:uid="{B74A92BC-CE6B-4F65-9C6C-4D0B20592747}"/>
    <cellStyle name="Comma 2 2 3 2 2 2 3 2 2 2 3" xfId="11997" xr:uid="{2A66D0BB-1EA3-4CB9-8435-845D46A50E78}"/>
    <cellStyle name="Comma 2 2 3 2 2 2 3 2 2 2 3 2" xfId="24129" xr:uid="{E50B6901-D450-4D1F-A383-CDDB21597F01}"/>
    <cellStyle name="Comma 2 2 3 2 2 2 3 2 2 2 3 2 2" xfId="48393" xr:uid="{186A1145-7C8F-43B1-9A73-2D47C781CF9C}"/>
    <cellStyle name="Comma 2 2 3 2 2 2 3 2 2 2 3 3" xfId="36261" xr:uid="{84095E2E-CDD2-45A6-AB3E-02119C1361DA}"/>
    <cellStyle name="Comma 2 2 3 2 2 2 3 2 2 2 4" xfId="16041" xr:uid="{4F1D4398-1E9A-4089-B6D0-440695695A50}"/>
    <cellStyle name="Comma 2 2 3 2 2 2 3 2 2 2 4 2" xfId="40305" xr:uid="{39AFFBC6-D2E7-43E5-8644-2E083E50420B}"/>
    <cellStyle name="Comma 2 2 3 2 2 2 3 2 2 2 5" xfId="28173" xr:uid="{C9928E1F-E715-446F-9FBB-409F62FDB7A9}"/>
    <cellStyle name="Comma 2 2 3 2 2 2 3 2 2 3" xfId="5931" xr:uid="{218BAE00-F1B3-4563-A8EA-DD791A131FB4}"/>
    <cellStyle name="Comma 2 2 3 2 2 2 3 2 2 3 2" xfId="18063" xr:uid="{C95BD0B0-E4F8-4403-A269-B3FF9A411DCC}"/>
    <cellStyle name="Comma 2 2 3 2 2 2 3 2 2 3 2 2" xfId="42327" xr:uid="{067D9EAB-6BB2-4322-8574-913D0D135B61}"/>
    <cellStyle name="Comma 2 2 3 2 2 2 3 2 2 3 3" xfId="30195" xr:uid="{866C7A56-1A03-4B70-B078-CA7630C68552}"/>
    <cellStyle name="Comma 2 2 3 2 2 2 3 2 2 4" xfId="9975" xr:uid="{7763E67A-233E-4460-93B8-7D0A676B1D6B}"/>
    <cellStyle name="Comma 2 2 3 2 2 2 3 2 2 4 2" xfId="22107" xr:uid="{4A1D8040-34ED-438D-8B9C-C6B33C461532}"/>
    <cellStyle name="Comma 2 2 3 2 2 2 3 2 2 4 2 2" xfId="46371" xr:uid="{9ADF9452-F1CC-4E1A-AB43-6A70A56FC852}"/>
    <cellStyle name="Comma 2 2 3 2 2 2 3 2 2 4 3" xfId="34239" xr:uid="{E99F46C1-E6B6-401A-9C07-0952228973FD}"/>
    <cellStyle name="Comma 2 2 3 2 2 2 3 2 2 5" xfId="14019" xr:uid="{2BD790C2-7619-400E-89AE-C6147C2136F6}"/>
    <cellStyle name="Comma 2 2 3 2 2 2 3 2 2 5 2" xfId="38283" xr:uid="{E0A5B95D-D327-49BE-9C9F-72AF519EEF81}"/>
    <cellStyle name="Comma 2 2 3 2 2 2 3 2 2 6" xfId="26151" xr:uid="{62EFF809-525B-4431-BA77-EC2A64D4F9F1}"/>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2 2 2" xfId="43338" xr:uid="{DAB7E54E-E0EA-4AB2-AB8A-09DF7A9DDB6A}"/>
    <cellStyle name="Comma 2 2 3 2 2 2 3 2 3 2 3" xfId="31206" xr:uid="{25C551E4-F44D-498B-8E3F-3068F4E4C6F6}"/>
    <cellStyle name="Comma 2 2 3 2 2 2 3 2 3 3" xfId="10986" xr:uid="{6FD92AAB-C2DA-439E-BD21-124F7A0695F3}"/>
    <cellStyle name="Comma 2 2 3 2 2 2 3 2 3 3 2" xfId="23118" xr:uid="{B354BFB5-51FE-4733-B8E1-24B0A6FCA2D4}"/>
    <cellStyle name="Comma 2 2 3 2 2 2 3 2 3 3 2 2" xfId="47382" xr:uid="{7A76B7BA-B415-47D2-B222-CA80D8998733}"/>
    <cellStyle name="Comma 2 2 3 2 2 2 3 2 3 3 3" xfId="35250" xr:uid="{A23A9699-3CA3-4CBB-BDF4-543FD777796D}"/>
    <cellStyle name="Comma 2 2 3 2 2 2 3 2 3 4" xfId="15030" xr:uid="{C1E5557D-937A-407B-B5A7-62738AA18B8F}"/>
    <cellStyle name="Comma 2 2 3 2 2 2 3 2 3 4 2" xfId="39294" xr:uid="{2D5AF479-11F5-4808-B6C7-320F83FB6F57}"/>
    <cellStyle name="Comma 2 2 3 2 2 2 3 2 3 5" xfId="27162" xr:uid="{20F319C6-C1F0-4636-AE36-8F9C96A6BF08}"/>
    <cellStyle name="Comma 2 2 3 2 2 2 3 2 4" xfId="4920" xr:uid="{3036DF9C-F58F-4930-BE35-8DBA6B899006}"/>
    <cellStyle name="Comma 2 2 3 2 2 2 3 2 4 2" xfId="17052" xr:uid="{BFD908AC-5A3E-4E47-B022-8D998C98E7DB}"/>
    <cellStyle name="Comma 2 2 3 2 2 2 3 2 4 2 2" xfId="41316" xr:uid="{03062E1B-54D3-4F3F-B28A-C9EA4A4147A5}"/>
    <cellStyle name="Comma 2 2 3 2 2 2 3 2 4 3" xfId="29184" xr:uid="{3BCE9E48-5A03-451C-9398-1C8F98DECF7E}"/>
    <cellStyle name="Comma 2 2 3 2 2 2 3 2 5" xfId="8964" xr:uid="{79635E7D-66B5-4AAB-94DD-04A6BCB891CC}"/>
    <cellStyle name="Comma 2 2 3 2 2 2 3 2 5 2" xfId="21096" xr:uid="{CBF21ACB-2A04-43EB-90FB-7CF5C282D581}"/>
    <cellStyle name="Comma 2 2 3 2 2 2 3 2 5 2 2" xfId="45360" xr:uid="{6C616B9A-B6D7-493A-A265-77B94F345242}"/>
    <cellStyle name="Comma 2 2 3 2 2 2 3 2 5 3" xfId="33228" xr:uid="{844D0FB9-50C6-4775-8204-55ADF55D1B85}"/>
    <cellStyle name="Comma 2 2 3 2 2 2 3 2 6" xfId="13008" xr:uid="{9D417DA7-C9DD-4130-B28A-D264CF00B424}"/>
    <cellStyle name="Comma 2 2 3 2 2 2 3 2 6 2" xfId="37272" xr:uid="{46252B74-A9C2-40C6-A724-DB779D7772FC}"/>
    <cellStyle name="Comma 2 2 3 2 2 2 3 2 7" xfId="25140" xr:uid="{65545EA4-0459-4261-A7E1-36D0F8558219}"/>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2 2 2" xfId="43844" xr:uid="{126DE2EB-CA06-4037-AD17-DCCCCCB205F8}"/>
    <cellStyle name="Comma 2 2 3 2 2 2 3 3 2 2 3" xfId="31712" xr:uid="{2F657AA1-C596-4213-A35B-6F5E50165FC7}"/>
    <cellStyle name="Comma 2 2 3 2 2 2 3 3 2 3" xfId="11492" xr:uid="{0D97B63B-0B70-45EF-8AA7-587C92B5B842}"/>
    <cellStyle name="Comma 2 2 3 2 2 2 3 3 2 3 2" xfId="23624" xr:uid="{BC729133-E8FD-4DA8-8B1A-0E15806B72AC}"/>
    <cellStyle name="Comma 2 2 3 2 2 2 3 3 2 3 2 2" xfId="47888" xr:uid="{BE070336-B858-4DD7-8620-1E51C99C70E5}"/>
    <cellStyle name="Comma 2 2 3 2 2 2 3 3 2 3 3" xfId="35756" xr:uid="{88430BF2-59D9-4FA3-8A45-979FD736E737}"/>
    <cellStyle name="Comma 2 2 3 2 2 2 3 3 2 4" xfId="15536" xr:uid="{487987B9-F76D-4EE6-9253-E44EABB61A62}"/>
    <cellStyle name="Comma 2 2 3 2 2 2 3 3 2 4 2" xfId="39800" xr:uid="{5A175545-B9AB-4398-9585-764DB18A84F6}"/>
    <cellStyle name="Comma 2 2 3 2 2 2 3 3 2 5" xfId="27668" xr:uid="{05C9254C-FA06-4233-B387-654DFDA68A78}"/>
    <cellStyle name="Comma 2 2 3 2 2 2 3 3 3" xfId="5426" xr:uid="{4601298C-12F5-4E27-8949-953313F9AC7C}"/>
    <cellStyle name="Comma 2 2 3 2 2 2 3 3 3 2" xfId="17558" xr:uid="{3BB16336-BC07-4B38-B53E-9AB4AD74DCBC}"/>
    <cellStyle name="Comma 2 2 3 2 2 2 3 3 3 2 2" xfId="41822" xr:uid="{FE223842-678E-40BB-A705-20377A3233CE}"/>
    <cellStyle name="Comma 2 2 3 2 2 2 3 3 3 3" xfId="29690" xr:uid="{A365B233-BC81-4293-A522-8A6BB9C0A093}"/>
    <cellStyle name="Comma 2 2 3 2 2 2 3 3 4" xfId="9470" xr:uid="{647B6DB4-0D8F-48D6-B372-EE4362D5EE8C}"/>
    <cellStyle name="Comma 2 2 3 2 2 2 3 3 4 2" xfId="21602" xr:uid="{54514A14-390C-4D51-A248-8FC57E23DE42}"/>
    <cellStyle name="Comma 2 2 3 2 2 2 3 3 4 2 2" xfId="45866" xr:uid="{27C4D505-D13A-4906-8335-FE61D8DAC381}"/>
    <cellStyle name="Comma 2 2 3 2 2 2 3 3 4 3" xfId="33734" xr:uid="{732CE40F-8F4E-451C-912D-6A78E2F33C19}"/>
    <cellStyle name="Comma 2 2 3 2 2 2 3 3 5" xfId="13514" xr:uid="{29D91F84-4AB8-4460-9159-F00297E77878}"/>
    <cellStyle name="Comma 2 2 3 2 2 2 3 3 5 2" xfId="37778" xr:uid="{22649DEE-5981-4004-8296-32D915E17C4E}"/>
    <cellStyle name="Comma 2 2 3 2 2 2 3 3 6" xfId="25646" xr:uid="{3DC16395-6BAC-4305-9216-304D9673355E}"/>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2 2 2" xfId="42833" xr:uid="{97514B42-F3ED-459C-ADB9-A92F2DF992FE}"/>
    <cellStyle name="Comma 2 2 3 2 2 2 3 4 2 3" xfId="30701" xr:uid="{72C0A4B7-200A-4291-982C-4468A85B1629}"/>
    <cellStyle name="Comma 2 2 3 2 2 2 3 4 3" xfId="10481" xr:uid="{2B9DA87B-63A7-476B-BADE-33FE04400949}"/>
    <cellStyle name="Comma 2 2 3 2 2 2 3 4 3 2" xfId="22613" xr:uid="{9A2D7CBE-D886-423C-9C9B-9115A1588806}"/>
    <cellStyle name="Comma 2 2 3 2 2 2 3 4 3 2 2" xfId="46877" xr:uid="{B3E1E2BC-71C3-4400-ADA9-EBC6D18E79AD}"/>
    <cellStyle name="Comma 2 2 3 2 2 2 3 4 3 3" xfId="34745" xr:uid="{D20E0D05-840F-4AE4-B037-DBE151E6FB4C}"/>
    <cellStyle name="Comma 2 2 3 2 2 2 3 4 4" xfId="14525" xr:uid="{CDF1B1AE-B171-4D7C-8844-51875EBF29AD}"/>
    <cellStyle name="Comma 2 2 3 2 2 2 3 4 4 2" xfId="38789" xr:uid="{58C2072E-CB58-49FF-A3E6-B59751D40DC9}"/>
    <cellStyle name="Comma 2 2 3 2 2 2 3 4 5" xfId="26657" xr:uid="{F1E6601E-7F9B-4054-B649-FE085231C017}"/>
    <cellStyle name="Comma 2 2 3 2 2 2 3 5" xfId="4415" xr:uid="{C5BA1628-8EA9-4C50-BBA5-40B2830FCFF7}"/>
    <cellStyle name="Comma 2 2 3 2 2 2 3 5 2" xfId="16547" xr:uid="{C60FF1B6-CBF3-4312-935E-DC0A39A94066}"/>
    <cellStyle name="Comma 2 2 3 2 2 2 3 5 2 2" xfId="40811" xr:uid="{91AFE35B-9478-458D-AB48-5EEAB4203807}"/>
    <cellStyle name="Comma 2 2 3 2 2 2 3 5 3" xfId="28679" xr:uid="{39464C28-1A45-4CB6-8760-496C51A82281}"/>
    <cellStyle name="Comma 2 2 3 2 2 2 3 6" xfId="8459" xr:uid="{81DE4DF3-E37B-409D-999C-C8ED6B67155E}"/>
    <cellStyle name="Comma 2 2 3 2 2 2 3 6 2" xfId="20591" xr:uid="{50618D3D-77B0-4E8D-B79D-6D3F7B306213}"/>
    <cellStyle name="Comma 2 2 3 2 2 2 3 6 2 2" xfId="44855" xr:uid="{385B72A1-38AF-4BA0-86DF-1DDFFB8D75BF}"/>
    <cellStyle name="Comma 2 2 3 2 2 2 3 6 3" xfId="32723" xr:uid="{6A48F1EC-88B0-4814-A7B3-9F803FAC6654}"/>
    <cellStyle name="Comma 2 2 3 2 2 2 3 7" xfId="12503" xr:uid="{AEF14C6E-2240-4364-81FD-F466C633414F}"/>
    <cellStyle name="Comma 2 2 3 2 2 2 3 7 2" xfId="36767" xr:uid="{AF0155E7-0DE6-46D6-B8A8-3728209CEEED}"/>
    <cellStyle name="Comma 2 2 3 2 2 2 3 8" xfId="24635" xr:uid="{C9461A78-74D9-46C1-A318-E638C770DBE2}"/>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2 2 2" xfId="44096" xr:uid="{5A9E86D8-92B2-4423-A29C-BE1289C383E8}"/>
    <cellStyle name="Comma 2 2 3 2 2 2 4 2 2 2 3" xfId="31964" xr:uid="{63CF2903-A62C-4913-BDD8-8D291B304DF6}"/>
    <cellStyle name="Comma 2 2 3 2 2 2 4 2 2 3" xfId="11744" xr:uid="{C03990CF-968C-4B12-8BE3-1AFBB508EA75}"/>
    <cellStyle name="Comma 2 2 3 2 2 2 4 2 2 3 2" xfId="23876" xr:uid="{4F61AC7D-B5FA-4A80-AA1E-B16E81323702}"/>
    <cellStyle name="Comma 2 2 3 2 2 2 4 2 2 3 2 2" xfId="48140" xr:uid="{6286ADAF-714B-4BB3-B4F6-666DF35A682D}"/>
    <cellStyle name="Comma 2 2 3 2 2 2 4 2 2 3 3" xfId="36008" xr:uid="{8C15B8D5-CD8F-4A9C-885D-61574A75C06A}"/>
    <cellStyle name="Comma 2 2 3 2 2 2 4 2 2 4" xfId="15788" xr:uid="{8B853848-9FE0-4E80-905E-921CA322BB2F}"/>
    <cellStyle name="Comma 2 2 3 2 2 2 4 2 2 4 2" xfId="40052" xr:uid="{36BEA44A-88E7-492B-A91E-40CE4BA4DBF2}"/>
    <cellStyle name="Comma 2 2 3 2 2 2 4 2 2 5" xfId="27920" xr:uid="{ECF34D1A-3735-471B-82FD-C2B6B07D92D5}"/>
    <cellStyle name="Comma 2 2 3 2 2 2 4 2 3" xfId="5678" xr:uid="{98992241-31D8-4600-BE7D-DA65E373DA4C}"/>
    <cellStyle name="Comma 2 2 3 2 2 2 4 2 3 2" xfId="17810" xr:uid="{C6E31DB6-9EA9-4484-A108-DBB87211C56A}"/>
    <cellStyle name="Comma 2 2 3 2 2 2 4 2 3 2 2" xfId="42074" xr:uid="{2947F185-9463-4FA5-BE6F-0DCECF197681}"/>
    <cellStyle name="Comma 2 2 3 2 2 2 4 2 3 3" xfId="29942" xr:uid="{9D8D8F9E-EF6C-480B-BD2C-FAE56EE32DB1}"/>
    <cellStyle name="Comma 2 2 3 2 2 2 4 2 4" xfId="9722" xr:uid="{4F2525ED-978E-4903-9D3F-298250DC086E}"/>
    <cellStyle name="Comma 2 2 3 2 2 2 4 2 4 2" xfId="21854" xr:uid="{F2E9CAA7-6C94-448F-B5E9-93789760DADF}"/>
    <cellStyle name="Comma 2 2 3 2 2 2 4 2 4 2 2" xfId="46118" xr:uid="{F9C43823-7F01-4AAD-B8EB-A19F32670518}"/>
    <cellStyle name="Comma 2 2 3 2 2 2 4 2 4 3" xfId="33986" xr:uid="{010E27E5-C9AF-4603-B66B-80A8480AE1F0}"/>
    <cellStyle name="Comma 2 2 3 2 2 2 4 2 5" xfId="13766" xr:uid="{D7203B6A-489F-4CDB-8119-CA7B421855BF}"/>
    <cellStyle name="Comma 2 2 3 2 2 2 4 2 5 2" xfId="38030" xr:uid="{6347671D-99F8-44E8-95B9-FF494BE5CC41}"/>
    <cellStyle name="Comma 2 2 3 2 2 2 4 2 6" xfId="25898" xr:uid="{72094CF3-1BC1-472A-A97D-A664D4BEF7CA}"/>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2 2 2" xfId="43085" xr:uid="{1A12C987-5364-4A9F-8561-F34E8B3091A6}"/>
    <cellStyle name="Comma 2 2 3 2 2 2 4 3 2 3" xfId="30953" xr:uid="{3C4A16FD-1309-4DD0-9074-5BCD7551848D}"/>
    <cellStyle name="Comma 2 2 3 2 2 2 4 3 3" xfId="10733" xr:uid="{B546F5A0-7CAE-46F0-A56F-F4BA3F3CFF31}"/>
    <cellStyle name="Comma 2 2 3 2 2 2 4 3 3 2" xfId="22865" xr:uid="{F396D7B2-CDFA-450B-9F6B-6DDDDD28FBA3}"/>
    <cellStyle name="Comma 2 2 3 2 2 2 4 3 3 2 2" xfId="47129" xr:uid="{5D0E2165-2EEF-485B-8878-D1CBA776A302}"/>
    <cellStyle name="Comma 2 2 3 2 2 2 4 3 3 3" xfId="34997" xr:uid="{866308DB-9CD6-4915-9129-49ABCBB67A15}"/>
    <cellStyle name="Comma 2 2 3 2 2 2 4 3 4" xfId="14777" xr:uid="{F119A690-A36A-43D8-8A78-371634AB8675}"/>
    <cellStyle name="Comma 2 2 3 2 2 2 4 3 4 2" xfId="39041" xr:uid="{45922EDB-FCEB-4804-A5D7-3F0C6E22AC03}"/>
    <cellStyle name="Comma 2 2 3 2 2 2 4 3 5" xfId="26909" xr:uid="{20AA8D51-5512-4224-963B-9929C59784C2}"/>
    <cellStyle name="Comma 2 2 3 2 2 2 4 4" xfId="4667" xr:uid="{81B88373-6895-4908-B532-5042F98019E6}"/>
    <cellStyle name="Comma 2 2 3 2 2 2 4 4 2" xfId="16799" xr:uid="{D6CF345F-1839-41CF-A07E-3E97C7E66E8B}"/>
    <cellStyle name="Comma 2 2 3 2 2 2 4 4 2 2" xfId="41063" xr:uid="{6B2B39A0-1FDD-45B5-A99F-95EB0C28BE64}"/>
    <cellStyle name="Comma 2 2 3 2 2 2 4 4 3" xfId="28931" xr:uid="{A10270CC-6A0B-4211-81C8-863643989935}"/>
    <cellStyle name="Comma 2 2 3 2 2 2 4 5" xfId="8711" xr:uid="{5FA04B74-34F9-4F2B-85FC-79350044A142}"/>
    <cellStyle name="Comma 2 2 3 2 2 2 4 5 2" xfId="20843" xr:uid="{6A57280C-C2F8-4373-8F52-69A66FE49CFE}"/>
    <cellStyle name="Comma 2 2 3 2 2 2 4 5 2 2" xfId="45107" xr:uid="{EFFD688F-5401-4CF2-92D5-4B00AD2363FA}"/>
    <cellStyle name="Comma 2 2 3 2 2 2 4 5 3" xfId="32975" xr:uid="{6A739961-BD2B-4143-B205-02B74AAB055B}"/>
    <cellStyle name="Comma 2 2 3 2 2 2 4 6" xfId="12755" xr:uid="{48F2A199-681B-48A5-BFCA-CA7C2E0EB3E6}"/>
    <cellStyle name="Comma 2 2 3 2 2 2 4 6 2" xfId="37019" xr:uid="{73929A67-756C-416A-BD6C-9A1E9D19036C}"/>
    <cellStyle name="Comma 2 2 3 2 2 2 4 7" xfId="24887" xr:uid="{E89B3AA6-5E95-40EE-9DB8-60E98E1E2C45}"/>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2 2 2" xfId="43591" xr:uid="{D2E28160-E11C-41FC-9492-7C71CB7D5D3D}"/>
    <cellStyle name="Comma 2 2 3 2 2 2 5 2 2 3" xfId="31459" xr:uid="{294C9257-24EC-4796-A181-8AFF849F4921}"/>
    <cellStyle name="Comma 2 2 3 2 2 2 5 2 3" xfId="11239" xr:uid="{8DFD743A-E59C-4576-9B7D-45CC684B321D}"/>
    <cellStyle name="Comma 2 2 3 2 2 2 5 2 3 2" xfId="23371" xr:uid="{FDC0DD72-9F47-45F3-9176-87BB4C29BE44}"/>
    <cellStyle name="Comma 2 2 3 2 2 2 5 2 3 2 2" xfId="47635" xr:uid="{81E794E1-A3AF-4180-AE68-E1DEDD736FEE}"/>
    <cellStyle name="Comma 2 2 3 2 2 2 5 2 3 3" xfId="35503" xr:uid="{8D944050-C03C-4BA0-BFC2-ED5FD4E0CA85}"/>
    <cellStyle name="Comma 2 2 3 2 2 2 5 2 4" xfId="15283" xr:uid="{AABCA15F-0334-4030-81A2-69EE74706C2F}"/>
    <cellStyle name="Comma 2 2 3 2 2 2 5 2 4 2" xfId="39547" xr:uid="{630E5B72-8635-4ADE-BCEA-78B0F0E8456F}"/>
    <cellStyle name="Comma 2 2 3 2 2 2 5 2 5" xfId="27415" xr:uid="{F3B6820D-5A0A-41BB-9BAA-165429A1EF3F}"/>
    <cellStyle name="Comma 2 2 3 2 2 2 5 3" xfId="5173" xr:uid="{3EE760BA-B728-4C1D-BDB9-45326477FC73}"/>
    <cellStyle name="Comma 2 2 3 2 2 2 5 3 2" xfId="17305" xr:uid="{F412BBEA-BE0D-4C3C-8F6B-36D6BA2A5784}"/>
    <cellStyle name="Comma 2 2 3 2 2 2 5 3 2 2" xfId="41569" xr:uid="{8AD3429B-F3EA-432A-9D8A-E777D93A6B6E}"/>
    <cellStyle name="Comma 2 2 3 2 2 2 5 3 3" xfId="29437" xr:uid="{DB206352-4119-4826-84D1-A9506DB83992}"/>
    <cellStyle name="Comma 2 2 3 2 2 2 5 4" xfId="9217" xr:uid="{DA967E0C-D1BC-4910-8B86-A0577326FCC6}"/>
    <cellStyle name="Comma 2 2 3 2 2 2 5 4 2" xfId="21349" xr:uid="{3EC08D5B-0FC9-4F3A-B0D7-DD7ACCDE157B}"/>
    <cellStyle name="Comma 2 2 3 2 2 2 5 4 2 2" xfId="45613" xr:uid="{C49E69B1-A568-4FB9-977E-C84E469A2E1E}"/>
    <cellStyle name="Comma 2 2 3 2 2 2 5 4 3" xfId="33481" xr:uid="{C89B42E4-6AB1-48F9-84DB-C337BE5D6F0C}"/>
    <cellStyle name="Comma 2 2 3 2 2 2 5 5" xfId="13261" xr:uid="{2A2ADA57-E649-4F48-8E0B-5DC473F438CA}"/>
    <cellStyle name="Comma 2 2 3 2 2 2 5 5 2" xfId="37525" xr:uid="{FB2C06A3-AA05-433B-A7A7-EA0FC1250CB9}"/>
    <cellStyle name="Comma 2 2 3 2 2 2 5 6" xfId="25393" xr:uid="{CA6D0BAC-066D-409E-8645-EF17B1A92CA1}"/>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2 2 2" xfId="42580" xr:uid="{F86592A7-007C-4AE3-8F70-E63C20BEB33F}"/>
    <cellStyle name="Comma 2 2 3 2 2 2 6 2 3" xfId="30448" xr:uid="{3B127AD5-C247-4058-AB54-8F37F11C78CB}"/>
    <cellStyle name="Comma 2 2 3 2 2 2 6 3" xfId="10228" xr:uid="{5CE684D0-FF4E-4505-8808-F8173BA488DB}"/>
    <cellStyle name="Comma 2 2 3 2 2 2 6 3 2" xfId="22360" xr:uid="{541E4A19-5594-4406-BFC9-A4BA4E120F68}"/>
    <cellStyle name="Comma 2 2 3 2 2 2 6 3 2 2" xfId="46624" xr:uid="{E125A9FF-FDFC-4E3C-8B07-4216BF04EBCF}"/>
    <cellStyle name="Comma 2 2 3 2 2 2 6 3 3" xfId="34492" xr:uid="{BE341C6F-023F-4929-BD5D-AA0C6B7C9018}"/>
    <cellStyle name="Comma 2 2 3 2 2 2 6 4" xfId="14272" xr:uid="{9B96F606-4D63-4CE4-89E6-BA92AE022B1D}"/>
    <cellStyle name="Comma 2 2 3 2 2 2 6 4 2" xfId="38536" xr:uid="{DD878108-971D-4E1E-B63D-836524857430}"/>
    <cellStyle name="Comma 2 2 3 2 2 2 6 5" xfId="26404" xr:uid="{2B123692-CDBF-405D-A603-85682CBB8834}"/>
    <cellStyle name="Comma 2 2 3 2 2 2 7" xfId="4162" xr:uid="{87C8108B-13D9-4F74-8B0B-54E1CFA6A272}"/>
    <cellStyle name="Comma 2 2 3 2 2 2 7 2" xfId="16294" xr:uid="{924F0307-FB4B-4DD1-9B61-09AC9C7F92E2}"/>
    <cellStyle name="Comma 2 2 3 2 2 2 7 2 2" xfId="40558" xr:uid="{AC140625-D301-43A7-BA54-7626E336A3BD}"/>
    <cellStyle name="Comma 2 2 3 2 2 2 7 3" xfId="28426" xr:uid="{20AE41DC-ACD9-40E5-A316-D56989286DCD}"/>
    <cellStyle name="Comma 2 2 3 2 2 2 8" xfId="8206" xr:uid="{971ECC40-EEAF-4C6B-AB0A-49BF8ACBF9B2}"/>
    <cellStyle name="Comma 2 2 3 2 2 2 8 2" xfId="20338" xr:uid="{2C493709-0688-49AD-90AB-8CC458585F8D}"/>
    <cellStyle name="Comma 2 2 3 2 2 2 8 2 2" xfId="44602" xr:uid="{A209D6AC-014A-4E95-A1A6-7591E7A1B719}"/>
    <cellStyle name="Comma 2 2 3 2 2 2 8 3" xfId="32470" xr:uid="{A9A8DC5E-D60A-4ED7-8695-BAC67160A70D}"/>
    <cellStyle name="Comma 2 2 3 2 2 2 9" xfId="12250" xr:uid="{76A84367-9479-4268-957F-40D0AC2B8710}"/>
    <cellStyle name="Comma 2 2 3 2 2 2 9 2" xfId="36514" xr:uid="{90689C12-5AC4-4FC5-9008-1988FA8BD822}"/>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2 2 2" xfId="44412" xr:uid="{26887D5F-E6FC-4D9C-81E0-BF570AAD7491}"/>
    <cellStyle name="Comma 2 2 3 2 2 3 2 2 2 2 2 3" xfId="32280" xr:uid="{EAE018C3-21A2-4A59-AF2F-7DFD369ED20D}"/>
    <cellStyle name="Comma 2 2 3 2 2 3 2 2 2 2 3" xfId="12060" xr:uid="{C3424DA3-EB50-4912-BE04-CFC089C65CE5}"/>
    <cellStyle name="Comma 2 2 3 2 2 3 2 2 2 2 3 2" xfId="24192" xr:uid="{F5C21A86-F0E1-4193-BC59-5AF75D0E12F5}"/>
    <cellStyle name="Comma 2 2 3 2 2 3 2 2 2 2 3 2 2" xfId="48456" xr:uid="{CA64F6DD-2B6C-41FC-8B16-C9620771BC3D}"/>
    <cellStyle name="Comma 2 2 3 2 2 3 2 2 2 2 3 3" xfId="36324" xr:uid="{251746C0-6FB3-4F77-859F-972CD51FF320}"/>
    <cellStyle name="Comma 2 2 3 2 2 3 2 2 2 2 4" xfId="16104" xr:uid="{1A70769D-92DC-4B57-9DE1-106477948314}"/>
    <cellStyle name="Comma 2 2 3 2 2 3 2 2 2 2 4 2" xfId="40368" xr:uid="{0FEC1DFF-E40D-4D17-8163-4DAC4F9400B7}"/>
    <cellStyle name="Comma 2 2 3 2 2 3 2 2 2 2 5" xfId="28236" xr:uid="{936B148F-8A88-43E1-84CB-472BD2D1A4F6}"/>
    <cellStyle name="Comma 2 2 3 2 2 3 2 2 2 3" xfId="5994" xr:uid="{046D395D-2281-44FF-BC4A-CF8AAE396DBA}"/>
    <cellStyle name="Comma 2 2 3 2 2 3 2 2 2 3 2" xfId="18126" xr:uid="{1BB9892A-28C4-42EE-80F8-FF88791E8F04}"/>
    <cellStyle name="Comma 2 2 3 2 2 3 2 2 2 3 2 2" xfId="42390" xr:uid="{C75BBB06-A6EF-47DC-9C75-47800FB6FEAC}"/>
    <cellStyle name="Comma 2 2 3 2 2 3 2 2 2 3 3" xfId="30258" xr:uid="{61D3A0CC-1579-40C0-8335-3AA98365B435}"/>
    <cellStyle name="Comma 2 2 3 2 2 3 2 2 2 4" xfId="10038" xr:uid="{644E930F-C855-4C52-9158-C6F684B18932}"/>
    <cellStyle name="Comma 2 2 3 2 2 3 2 2 2 4 2" xfId="22170" xr:uid="{6F01A1F1-C203-4FB8-86A9-509F1AF32E86}"/>
    <cellStyle name="Comma 2 2 3 2 2 3 2 2 2 4 2 2" xfId="46434" xr:uid="{015AFD13-46AD-43F7-AA98-19DE66AA5894}"/>
    <cellStyle name="Comma 2 2 3 2 2 3 2 2 2 4 3" xfId="34302" xr:uid="{B4E7BF33-6245-423D-8C43-BFF6A197CB0F}"/>
    <cellStyle name="Comma 2 2 3 2 2 3 2 2 2 5" xfId="14082" xr:uid="{11F077C2-0DAE-4110-9030-BFBD38053FF5}"/>
    <cellStyle name="Comma 2 2 3 2 2 3 2 2 2 5 2" xfId="38346" xr:uid="{873D80E4-BA06-45D1-9399-5943A8806506}"/>
    <cellStyle name="Comma 2 2 3 2 2 3 2 2 2 6" xfId="26214" xr:uid="{0C1D5269-BA1F-43EB-9E2C-F1FE07E21520}"/>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2 2 2" xfId="43401" xr:uid="{DF7DDB43-7A97-4A0A-B7DD-BE4EE636E5C8}"/>
    <cellStyle name="Comma 2 2 3 2 2 3 2 2 3 2 3" xfId="31269" xr:uid="{43990917-0441-49EA-8167-FC483FEA9D9D}"/>
    <cellStyle name="Comma 2 2 3 2 2 3 2 2 3 3" xfId="11049" xr:uid="{DCCE6335-349F-4B73-B871-61B84C3A3C27}"/>
    <cellStyle name="Comma 2 2 3 2 2 3 2 2 3 3 2" xfId="23181" xr:uid="{7E147A5B-8997-4C83-A1B8-34C62061E3D7}"/>
    <cellStyle name="Comma 2 2 3 2 2 3 2 2 3 3 2 2" xfId="47445" xr:uid="{E5369167-7900-4181-BAC5-DF3995674209}"/>
    <cellStyle name="Comma 2 2 3 2 2 3 2 2 3 3 3" xfId="35313" xr:uid="{01848B00-E0E2-44EC-AA0D-111DA1A3AAD4}"/>
    <cellStyle name="Comma 2 2 3 2 2 3 2 2 3 4" xfId="15093" xr:uid="{ED0D338F-300E-4487-81BA-B0CD01931E34}"/>
    <cellStyle name="Comma 2 2 3 2 2 3 2 2 3 4 2" xfId="39357" xr:uid="{00ABF6F9-1B0E-40CA-BD1A-357C205C90E9}"/>
    <cellStyle name="Comma 2 2 3 2 2 3 2 2 3 5" xfId="27225" xr:uid="{487366B6-5739-4994-8E7D-7940D62A99C5}"/>
    <cellStyle name="Comma 2 2 3 2 2 3 2 2 4" xfId="4983" xr:uid="{5911B728-B6B3-496F-9B90-19119A684650}"/>
    <cellStyle name="Comma 2 2 3 2 2 3 2 2 4 2" xfId="17115" xr:uid="{48154521-0D49-4499-A19B-68F6A565D24C}"/>
    <cellStyle name="Comma 2 2 3 2 2 3 2 2 4 2 2" xfId="41379" xr:uid="{12525276-7C55-47DE-A46C-841B5AE18D51}"/>
    <cellStyle name="Comma 2 2 3 2 2 3 2 2 4 3" xfId="29247" xr:uid="{A9745815-2D40-4339-84B6-A527F6CBCC4D}"/>
    <cellStyle name="Comma 2 2 3 2 2 3 2 2 5" xfId="9027" xr:uid="{D379CA42-71B3-4119-8A18-7D0F76662119}"/>
    <cellStyle name="Comma 2 2 3 2 2 3 2 2 5 2" xfId="21159" xr:uid="{27F854C3-8421-440A-951F-02F307AA796F}"/>
    <cellStyle name="Comma 2 2 3 2 2 3 2 2 5 2 2" xfId="45423" xr:uid="{3E7C706A-BCD8-4F4E-BF8D-69442D47B026}"/>
    <cellStyle name="Comma 2 2 3 2 2 3 2 2 5 3" xfId="33291" xr:uid="{6244A919-9B65-413C-9215-C844E27D5F9D}"/>
    <cellStyle name="Comma 2 2 3 2 2 3 2 2 6" xfId="13071" xr:uid="{9782D9DB-D0F9-4046-90A4-EA8A11E1F016}"/>
    <cellStyle name="Comma 2 2 3 2 2 3 2 2 6 2" xfId="37335" xr:uid="{6F449FC3-7A72-43ED-A499-0AEF21AC4A38}"/>
    <cellStyle name="Comma 2 2 3 2 2 3 2 2 7" xfId="25203" xr:uid="{B79D86F3-4A46-4E59-AAE1-83518A580688}"/>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2 2 2" xfId="43907" xr:uid="{DD947E0F-B4A9-4A08-9783-1FC221D4377E}"/>
    <cellStyle name="Comma 2 2 3 2 2 3 2 3 2 2 3" xfId="31775" xr:uid="{F29E9B8F-0468-40FA-ACCB-51ABA1F2CE56}"/>
    <cellStyle name="Comma 2 2 3 2 2 3 2 3 2 3" xfId="11555" xr:uid="{379C04D2-553C-4B91-9A92-2FB6C6193F01}"/>
    <cellStyle name="Comma 2 2 3 2 2 3 2 3 2 3 2" xfId="23687" xr:uid="{199CCBD4-3924-4CA2-AD3F-7DA7141BC0E3}"/>
    <cellStyle name="Comma 2 2 3 2 2 3 2 3 2 3 2 2" xfId="47951" xr:uid="{3E5B1AD0-8C36-4920-99F8-099A985C8513}"/>
    <cellStyle name="Comma 2 2 3 2 2 3 2 3 2 3 3" xfId="35819" xr:uid="{2603DF0D-FBC9-436C-BF5A-491DF20BBEFD}"/>
    <cellStyle name="Comma 2 2 3 2 2 3 2 3 2 4" xfId="15599" xr:uid="{35383201-EA0C-4249-8157-F28505441FBD}"/>
    <cellStyle name="Comma 2 2 3 2 2 3 2 3 2 4 2" xfId="39863" xr:uid="{E6336472-43A9-4D6D-845F-939C64C2DED4}"/>
    <cellStyle name="Comma 2 2 3 2 2 3 2 3 2 5" xfId="27731" xr:uid="{48A5296B-D457-4983-BC13-9C0EC40EEC00}"/>
    <cellStyle name="Comma 2 2 3 2 2 3 2 3 3" xfId="5489" xr:uid="{A47B692A-C97F-4146-8667-EB858F8801AA}"/>
    <cellStyle name="Comma 2 2 3 2 2 3 2 3 3 2" xfId="17621" xr:uid="{1020DC2B-B551-49C2-B8C0-A69847D6FDB7}"/>
    <cellStyle name="Comma 2 2 3 2 2 3 2 3 3 2 2" xfId="41885" xr:uid="{AC809FA7-616D-4643-BA42-14EB98D44D9C}"/>
    <cellStyle name="Comma 2 2 3 2 2 3 2 3 3 3" xfId="29753" xr:uid="{C33B072B-36F9-42D1-8915-CC34A1936B68}"/>
    <cellStyle name="Comma 2 2 3 2 2 3 2 3 4" xfId="9533" xr:uid="{48534B86-CEBF-4859-ACBE-1219D254499B}"/>
    <cellStyle name="Comma 2 2 3 2 2 3 2 3 4 2" xfId="21665" xr:uid="{8E987545-28B8-4B28-9E8B-016A78DE2DDA}"/>
    <cellStyle name="Comma 2 2 3 2 2 3 2 3 4 2 2" xfId="45929" xr:uid="{BB70DECE-6B7B-4FCE-902A-29DA8883403D}"/>
    <cellStyle name="Comma 2 2 3 2 2 3 2 3 4 3" xfId="33797" xr:uid="{24BF2344-2770-4A4E-81E0-50FAB5A4D3BA}"/>
    <cellStyle name="Comma 2 2 3 2 2 3 2 3 5" xfId="13577" xr:uid="{B80D627C-4C5F-40B3-A8F8-3659B9701E5F}"/>
    <cellStyle name="Comma 2 2 3 2 2 3 2 3 5 2" xfId="37841" xr:uid="{32FF1E65-742F-45AE-899C-5A0670999C1E}"/>
    <cellStyle name="Comma 2 2 3 2 2 3 2 3 6" xfId="25709" xr:uid="{B4327CC4-61EE-4C0B-891B-322D0144371D}"/>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2 2 2" xfId="42896" xr:uid="{D2F51853-95D5-448F-8F11-2D458AB23ED0}"/>
    <cellStyle name="Comma 2 2 3 2 2 3 2 4 2 3" xfId="30764" xr:uid="{1629A16A-467E-4A74-88E0-29790AC16440}"/>
    <cellStyle name="Comma 2 2 3 2 2 3 2 4 3" xfId="10544" xr:uid="{0C071FB1-AD34-4ECE-A604-7A75018010EA}"/>
    <cellStyle name="Comma 2 2 3 2 2 3 2 4 3 2" xfId="22676" xr:uid="{0D651E31-AC24-41FE-8A0C-5FBDF450D16D}"/>
    <cellStyle name="Comma 2 2 3 2 2 3 2 4 3 2 2" xfId="46940" xr:uid="{CCB559BC-D878-4982-858B-3EB6B1661410}"/>
    <cellStyle name="Comma 2 2 3 2 2 3 2 4 3 3" xfId="34808" xr:uid="{F666BE5B-A642-4B5D-8899-ABD6CF9AE663}"/>
    <cellStyle name="Comma 2 2 3 2 2 3 2 4 4" xfId="14588" xr:uid="{F4BA2CDA-FC02-4221-B677-A476ADAC42B5}"/>
    <cellStyle name="Comma 2 2 3 2 2 3 2 4 4 2" xfId="38852" xr:uid="{DE3C796B-2B7B-4BFA-A4B5-09BA4A60F957}"/>
    <cellStyle name="Comma 2 2 3 2 2 3 2 4 5" xfId="26720" xr:uid="{15BD64A9-E1A4-4802-B444-4215B7A2B8F6}"/>
    <cellStyle name="Comma 2 2 3 2 2 3 2 5" xfId="4478" xr:uid="{619EEF59-FA9D-4B70-B0FF-067A82BB6307}"/>
    <cellStyle name="Comma 2 2 3 2 2 3 2 5 2" xfId="16610" xr:uid="{98B53A4F-7B29-4BE1-995C-7699E3E4497E}"/>
    <cellStyle name="Comma 2 2 3 2 2 3 2 5 2 2" xfId="40874" xr:uid="{AD62765A-A113-4A04-B0CE-965789C0558D}"/>
    <cellStyle name="Comma 2 2 3 2 2 3 2 5 3" xfId="28742" xr:uid="{F964051D-5166-4491-8258-3261240BB273}"/>
    <cellStyle name="Comma 2 2 3 2 2 3 2 6" xfId="8522" xr:uid="{C5480D0B-A43F-4A64-A953-97B271DD0BF1}"/>
    <cellStyle name="Comma 2 2 3 2 2 3 2 6 2" xfId="20654" xr:uid="{374C65D5-82CE-40E0-BD2B-C6234577E788}"/>
    <cellStyle name="Comma 2 2 3 2 2 3 2 6 2 2" xfId="44918" xr:uid="{D78965CD-5457-404E-84A7-A063F62A5B1E}"/>
    <cellStyle name="Comma 2 2 3 2 2 3 2 6 3" xfId="32786" xr:uid="{1D2B216B-6113-4A9E-B87C-5A66687FA69B}"/>
    <cellStyle name="Comma 2 2 3 2 2 3 2 7" xfId="12566" xr:uid="{51C2599C-5703-4B9F-A7FE-23B9C9CE0703}"/>
    <cellStyle name="Comma 2 2 3 2 2 3 2 7 2" xfId="36830" xr:uid="{F40F787D-60A7-4D7B-8BF0-25BB9718CC36}"/>
    <cellStyle name="Comma 2 2 3 2 2 3 2 8" xfId="24698" xr:uid="{4C56382F-95DD-4E06-8722-52DE879F72D1}"/>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2 2 2" xfId="44159" xr:uid="{F7F34F6B-0219-4C0F-9CA3-332919B67D38}"/>
    <cellStyle name="Comma 2 2 3 2 2 3 3 2 2 2 3" xfId="32027" xr:uid="{AEF2EC04-EB43-4362-BBCE-B8F7FCB239B4}"/>
    <cellStyle name="Comma 2 2 3 2 2 3 3 2 2 3" xfId="11807" xr:uid="{44520180-B5B4-4B67-89CB-2D66A28D18CF}"/>
    <cellStyle name="Comma 2 2 3 2 2 3 3 2 2 3 2" xfId="23939" xr:uid="{40B98215-4FFD-4318-8736-58BB76CBF984}"/>
    <cellStyle name="Comma 2 2 3 2 2 3 3 2 2 3 2 2" xfId="48203" xr:uid="{04495ABD-BD55-462E-934D-D4356F5EF85B}"/>
    <cellStyle name="Comma 2 2 3 2 2 3 3 2 2 3 3" xfId="36071" xr:uid="{86B8C657-32F0-4C20-90A9-848AEBEA555B}"/>
    <cellStyle name="Comma 2 2 3 2 2 3 3 2 2 4" xfId="15851" xr:uid="{1957E731-6ED8-4D49-91E1-657F75A92CAA}"/>
    <cellStyle name="Comma 2 2 3 2 2 3 3 2 2 4 2" xfId="40115" xr:uid="{5C6DDCC7-F1F1-4577-9DD3-2D5280625044}"/>
    <cellStyle name="Comma 2 2 3 2 2 3 3 2 2 5" xfId="27983" xr:uid="{73D84D84-20B9-4E5A-B50D-3CD8F3D26747}"/>
    <cellStyle name="Comma 2 2 3 2 2 3 3 2 3" xfId="5741" xr:uid="{624B590C-6D18-4E67-AD1D-FA921C4EC46A}"/>
    <cellStyle name="Comma 2 2 3 2 2 3 3 2 3 2" xfId="17873" xr:uid="{00201D9C-1795-4AC8-AC8D-799905F51FA0}"/>
    <cellStyle name="Comma 2 2 3 2 2 3 3 2 3 2 2" xfId="42137" xr:uid="{48B39341-BF78-48EF-967F-FD9EBA8B7A63}"/>
    <cellStyle name="Comma 2 2 3 2 2 3 3 2 3 3" xfId="30005" xr:uid="{56BC87D9-2AB9-4276-BFDB-C7515F947597}"/>
    <cellStyle name="Comma 2 2 3 2 2 3 3 2 4" xfId="9785" xr:uid="{739B0188-D0CF-486E-BD0C-36A84BDA1E23}"/>
    <cellStyle name="Comma 2 2 3 2 2 3 3 2 4 2" xfId="21917" xr:uid="{64F9CB69-1D69-43C5-9DBA-B26638E6E106}"/>
    <cellStyle name="Comma 2 2 3 2 2 3 3 2 4 2 2" xfId="46181" xr:uid="{007C5CDD-C1F0-473D-85BD-8B627926F3C7}"/>
    <cellStyle name="Comma 2 2 3 2 2 3 3 2 4 3" xfId="34049" xr:uid="{A8BB9292-AD6C-4697-8E84-320D3777516C}"/>
    <cellStyle name="Comma 2 2 3 2 2 3 3 2 5" xfId="13829" xr:uid="{6819F41F-9F84-41E8-A81E-5F28394C9E34}"/>
    <cellStyle name="Comma 2 2 3 2 2 3 3 2 5 2" xfId="38093" xr:uid="{7183144C-276C-419E-863B-19A0E34E1585}"/>
    <cellStyle name="Comma 2 2 3 2 2 3 3 2 6" xfId="25961" xr:uid="{EA9C2F61-5E4B-4D40-AF98-BC7E08122A12}"/>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2 2 2" xfId="43148" xr:uid="{0653DBB7-B60A-4DB5-9C1F-AC851A3C34F7}"/>
    <cellStyle name="Comma 2 2 3 2 2 3 3 3 2 3" xfId="31016" xr:uid="{F2B3ACC4-E43C-4A5B-98BA-6C7A8965E496}"/>
    <cellStyle name="Comma 2 2 3 2 2 3 3 3 3" xfId="10796" xr:uid="{40532ECF-1E65-4BA9-89BC-28C7667F0395}"/>
    <cellStyle name="Comma 2 2 3 2 2 3 3 3 3 2" xfId="22928" xr:uid="{F7FE843F-6BA6-402C-B151-405E0BB8789D}"/>
    <cellStyle name="Comma 2 2 3 2 2 3 3 3 3 2 2" xfId="47192" xr:uid="{53D449A9-8319-412A-AF80-112170ED1094}"/>
    <cellStyle name="Comma 2 2 3 2 2 3 3 3 3 3" xfId="35060" xr:uid="{AA621D3C-AD02-43E8-9AAA-958D9F6B26C6}"/>
    <cellStyle name="Comma 2 2 3 2 2 3 3 3 4" xfId="14840" xr:uid="{023EAB4E-5F04-468B-8417-125F79DF088B}"/>
    <cellStyle name="Comma 2 2 3 2 2 3 3 3 4 2" xfId="39104" xr:uid="{294492B8-8D2F-40C7-8019-42287A9C3A65}"/>
    <cellStyle name="Comma 2 2 3 2 2 3 3 3 5" xfId="26972" xr:uid="{BE790485-C19C-45A1-9505-A71A2E452BC2}"/>
    <cellStyle name="Comma 2 2 3 2 2 3 3 4" xfId="4730" xr:uid="{C86CEB23-FE9D-4686-8076-52809C37DADA}"/>
    <cellStyle name="Comma 2 2 3 2 2 3 3 4 2" xfId="16862" xr:uid="{93114E82-0D0D-41F0-B674-3B42E24CF846}"/>
    <cellStyle name="Comma 2 2 3 2 2 3 3 4 2 2" xfId="41126" xr:uid="{4E3DA053-74F8-44E0-82CC-92A0A14E9732}"/>
    <cellStyle name="Comma 2 2 3 2 2 3 3 4 3" xfId="28994" xr:uid="{FB51371D-CC1F-465B-886F-7027B3EB3AA7}"/>
    <cellStyle name="Comma 2 2 3 2 2 3 3 5" xfId="8774" xr:uid="{DFB3A1C4-E6A5-48FD-9A83-0FE45BE62E80}"/>
    <cellStyle name="Comma 2 2 3 2 2 3 3 5 2" xfId="20906" xr:uid="{3D8BDF16-B57B-483E-B36A-B19C14889A9A}"/>
    <cellStyle name="Comma 2 2 3 2 2 3 3 5 2 2" xfId="45170" xr:uid="{78806CB6-9D24-46FF-8D84-C25E1863DEA8}"/>
    <cellStyle name="Comma 2 2 3 2 2 3 3 5 3" xfId="33038" xr:uid="{0F2B7E86-3684-4D01-B610-779CC0A01BB9}"/>
    <cellStyle name="Comma 2 2 3 2 2 3 3 6" xfId="12818" xr:uid="{1ED1FB1E-4D8F-43B7-9536-6BF210014FCD}"/>
    <cellStyle name="Comma 2 2 3 2 2 3 3 6 2" xfId="37082" xr:uid="{28741FFC-B589-41D5-826D-11AE04B8506F}"/>
    <cellStyle name="Comma 2 2 3 2 2 3 3 7" xfId="24950" xr:uid="{E26B0D7C-46D2-4E77-8F83-265D4654B14B}"/>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2 2 2" xfId="43654" xr:uid="{9C1C111D-D3EF-41FD-A570-3C0EC195E090}"/>
    <cellStyle name="Comma 2 2 3 2 2 3 4 2 2 3" xfId="31522" xr:uid="{BF021AE7-201B-4BEC-AB7E-FCDB3EF8F04B}"/>
    <cellStyle name="Comma 2 2 3 2 2 3 4 2 3" xfId="11302" xr:uid="{FBDF7D5C-912E-404F-B0A6-9201985A8860}"/>
    <cellStyle name="Comma 2 2 3 2 2 3 4 2 3 2" xfId="23434" xr:uid="{08571C4D-348E-40A7-BA21-BA880418032A}"/>
    <cellStyle name="Comma 2 2 3 2 2 3 4 2 3 2 2" xfId="47698" xr:uid="{EB5CD451-124C-43DD-9AE9-C9E2236C9E77}"/>
    <cellStyle name="Comma 2 2 3 2 2 3 4 2 3 3" xfId="35566" xr:uid="{BB5184FF-A7E3-4F81-B555-55E9543AB554}"/>
    <cellStyle name="Comma 2 2 3 2 2 3 4 2 4" xfId="15346" xr:uid="{5AD24F03-F831-4BFC-8CA4-F2145AF98D53}"/>
    <cellStyle name="Comma 2 2 3 2 2 3 4 2 4 2" xfId="39610" xr:uid="{7BB6ED81-A0E3-437B-A9A7-22EB58FD36F7}"/>
    <cellStyle name="Comma 2 2 3 2 2 3 4 2 5" xfId="27478" xr:uid="{57198782-0299-4D21-873F-69AA3CF6E819}"/>
    <cellStyle name="Comma 2 2 3 2 2 3 4 3" xfId="5236" xr:uid="{05CD06C0-4695-458B-B377-DF47226D4F51}"/>
    <cellStyle name="Comma 2 2 3 2 2 3 4 3 2" xfId="17368" xr:uid="{2ACB90DB-81F8-4801-912A-FB62B2A54DBE}"/>
    <cellStyle name="Comma 2 2 3 2 2 3 4 3 2 2" xfId="41632" xr:uid="{629E3E3B-4B8D-4CF0-8C79-A338CC4A3859}"/>
    <cellStyle name="Comma 2 2 3 2 2 3 4 3 3" xfId="29500" xr:uid="{3793417C-8AE5-4283-882C-4AA82F4CD1F6}"/>
    <cellStyle name="Comma 2 2 3 2 2 3 4 4" xfId="9280" xr:uid="{9AB6B20E-9A0B-483B-872A-0E1EF647D521}"/>
    <cellStyle name="Comma 2 2 3 2 2 3 4 4 2" xfId="21412" xr:uid="{79DB098F-08A6-4CFD-92EC-81F6F9E58330}"/>
    <cellStyle name="Comma 2 2 3 2 2 3 4 4 2 2" xfId="45676" xr:uid="{E411103A-5668-4C58-B5BA-EF0BD079EB99}"/>
    <cellStyle name="Comma 2 2 3 2 2 3 4 4 3" xfId="33544" xr:uid="{BCFBD97B-031D-4C99-84D2-685A6DC89B33}"/>
    <cellStyle name="Comma 2 2 3 2 2 3 4 5" xfId="13324" xr:uid="{49B5B7E8-967F-4186-A96E-AFC9F7D79A39}"/>
    <cellStyle name="Comma 2 2 3 2 2 3 4 5 2" xfId="37588" xr:uid="{1BFC161B-7266-46D5-BAED-4CCDD039A97A}"/>
    <cellStyle name="Comma 2 2 3 2 2 3 4 6" xfId="25456" xr:uid="{2D6D4981-3F73-4EEF-BAA6-71DFE6FD141A}"/>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2 2 2" xfId="42643" xr:uid="{9055B58E-A5F6-40E5-A114-F40381E176F7}"/>
    <cellStyle name="Comma 2 2 3 2 2 3 5 2 3" xfId="30511" xr:uid="{DD512816-5204-4AB0-AC28-BF68DCDAFECB}"/>
    <cellStyle name="Comma 2 2 3 2 2 3 5 3" xfId="10291" xr:uid="{5FACFA14-8BE9-4DA0-A279-F56A9B41F105}"/>
    <cellStyle name="Comma 2 2 3 2 2 3 5 3 2" xfId="22423" xr:uid="{799CBC6D-67CC-4468-AC1A-31E3C7C32131}"/>
    <cellStyle name="Comma 2 2 3 2 2 3 5 3 2 2" xfId="46687" xr:uid="{F4BB360A-0FBE-40C3-925F-1582CEB8E287}"/>
    <cellStyle name="Comma 2 2 3 2 2 3 5 3 3" xfId="34555" xr:uid="{D339BFBA-BA5A-49FE-AFE2-FD4884F447E8}"/>
    <cellStyle name="Comma 2 2 3 2 2 3 5 4" xfId="14335" xr:uid="{7774E359-1B1B-42BD-9F91-39DD6DE1B632}"/>
    <cellStyle name="Comma 2 2 3 2 2 3 5 4 2" xfId="38599" xr:uid="{AD6F1AD4-7159-42A6-A5BF-C9B7E4EE98E7}"/>
    <cellStyle name="Comma 2 2 3 2 2 3 5 5" xfId="26467" xr:uid="{69535A31-DB8B-4CA4-90A6-CBB2C1475BA3}"/>
    <cellStyle name="Comma 2 2 3 2 2 3 6" xfId="4225" xr:uid="{6DCD8817-0034-4312-A7FA-B2DF3E454C6E}"/>
    <cellStyle name="Comma 2 2 3 2 2 3 6 2" xfId="16357" xr:uid="{835FA4AC-B1A8-49E2-A4D5-A8F5B0335659}"/>
    <cellStyle name="Comma 2 2 3 2 2 3 6 2 2" xfId="40621" xr:uid="{9BD7EBC0-A93D-41AA-844A-3EB65E7674F0}"/>
    <cellStyle name="Comma 2 2 3 2 2 3 6 3" xfId="28489" xr:uid="{B38039AF-56F3-4036-B429-05771D5F4ABF}"/>
    <cellStyle name="Comma 2 2 3 2 2 3 7" xfId="8269" xr:uid="{C86ABC75-8550-4641-86A4-2A57ABCEA078}"/>
    <cellStyle name="Comma 2 2 3 2 2 3 7 2" xfId="20401" xr:uid="{E85E91D5-BA4F-4FDE-8F76-D88B0679DEB1}"/>
    <cellStyle name="Comma 2 2 3 2 2 3 7 2 2" xfId="44665" xr:uid="{5F951A50-9527-46CE-8963-70F7A8DAF5D1}"/>
    <cellStyle name="Comma 2 2 3 2 2 3 7 3" xfId="32533" xr:uid="{6F407A28-8D7F-4CC1-9B36-5AD1732E7662}"/>
    <cellStyle name="Comma 2 2 3 2 2 3 8" xfId="12313" xr:uid="{80053FFC-C0D2-4BD7-8609-0122845644C4}"/>
    <cellStyle name="Comma 2 2 3 2 2 3 8 2" xfId="36577" xr:uid="{92693418-2A25-428D-98C6-67808802531E}"/>
    <cellStyle name="Comma 2 2 3 2 2 3 9" xfId="24445" xr:uid="{6F64472C-2413-4565-9869-F3E3131895E7}"/>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2 2 2" xfId="44286" xr:uid="{DACF99FB-02D8-4BD6-9F2B-4E295F8FDF55}"/>
    <cellStyle name="Comma 2 2 3 2 2 4 2 2 2 2 3" xfId="32154" xr:uid="{E8B87BD6-044E-43C2-A6A6-5FA74C97BF4A}"/>
    <cellStyle name="Comma 2 2 3 2 2 4 2 2 2 3" xfId="11934" xr:uid="{4B1D1A81-1118-4925-B1AD-DDED0B143EF2}"/>
    <cellStyle name="Comma 2 2 3 2 2 4 2 2 2 3 2" xfId="24066" xr:uid="{7724E3E9-55F9-4C54-888B-7F98A8D887BB}"/>
    <cellStyle name="Comma 2 2 3 2 2 4 2 2 2 3 2 2" xfId="48330" xr:uid="{FA029904-27D3-470D-A44F-287CD34FDFAA}"/>
    <cellStyle name="Comma 2 2 3 2 2 4 2 2 2 3 3" xfId="36198" xr:uid="{09A84A3F-87E7-481A-B1A2-6F2DF547E4E3}"/>
    <cellStyle name="Comma 2 2 3 2 2 4 2 2 2 4" xfId="15978" xr:uid="{FFDF7298-9346-4BAA-947A-B606B6A89767}"/>
    <cellStyle name="Comma 2 2 3 2 2 4 2 2 2 4 2" xfId="40242" xr:uid="{D288B337-A7E1-4E67-A261-8219EBDCA2B0}"/>
    <cellStyle name="Comma 2 2 3 2 2 4 2 2 2 5" xfId="28110" xr:uid="{09CEB9E0-EB12-49B6-BA3D-377AB6225922}"/>
    <cellStyle name="Comma 2 2 3 2 2 4 2 2 3" xfId="5868" xr:uid="{4419EBEE-B19B-49EB-8647-8D5766159DDC}"/>
    <cellStyle name="Comma 2 2 3 2 2 4 2 2 3 2" xfId="18000" xr:uid="{3AF5AF18-2804-4D6B-B0AF-146FA36D2A19}"/>
    <cellStyle name="Comma 2 2 3 2 2 4 2 2 3 2 2" xfId="42264" xr:uid="{CBF27CBC-1238-4CC7-8535-F4356D2D9F33}"/>
    <cellStyle name="Comma 2 2 3 2 2 4 2 2 3 3" xfId="30132" xr:uid="{483245AA-4E68-43F6-A18C-1F4373749CEF}"/>
    <cellStyle name="Comma 2 2 3 2 2 4 2 2 4" xfId="9912" xr:uid="{6EC1673F-45DD-4FF0-A5D3-B2317211CA82}"/>
    <cellStyle name="Comma 2 2 3 2 2 4 2 2 4 2" xfId="22044" xr:uid="{0F23A0AB-E0CA-4CC6-A99D-B609B389E6B8}"/>
    <cellStyle name="Comma 2 2 3 2 2 4 2 2 4 2 2" xfId="46308" xr:uid="{695E7423-1D20-4795-91FA-CD58FE6382FE}"/>
    <cellStyle name="Comma 2 2 3 2 2 4 2 2 4 3" xfId="34176" xr:uid="{7852B239-B03C-4D13-AF8C-FEA37872164D}"/>
    <cellStyle name="Comma 2 2 3 2 2 4 2 2 5" xfId="13956" xr:uid="{A1D66C05-ADA0-491A-89BA-DB92D3D16D9F}"/>
    <cellStyle name="Comma 2 2 3 2 2 4 2 2 5 2" xfId="38220" xr:uid="{4D6D889B-D427-459E-84DF-499E1F0789A0}"/>
    <cellStyle name="Comma 2 2 3 2 2 4 2 2 6" xfId="26088" xr:uid="{F26D120D-7487-4348-ABF8-71A1A5312E27}"/>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2 2 2" xfId="43275" xr:uid="{BE128F75-D869-4AD7-B303-58FF6773E5E7}"/>
    <cellStyle name="Comma 2 2 3 2 2 4 2 3 2 3" xfId="31143" xr:uid="{3CE1D585-AB0F-47D4-A694-9E5A1458BE1C}"/>
    <cellStyle name="Comma 2 2 3 2 2 4 2 3 3" xfId="10923" xr:uid="{E359A60B-4383-4256-B6BA-E0971F1DFF0E}"/>
    <cellStyle name="Comma 2 2 3 2 2 4 2 3 3 2" xfId="23055" xr:uid="{30EA164C-EE80-4EB0-B0BB-30E52769FF35}"/>
    <cellStyle name="Comma 2 2 3 2 2 4 2 3 3 2 2" xfId="47319" xr:uid="{2C1625D6-C25E-4D71-BBC9-BF6A68F4C692}"/>
    <cellStyle name="Comma 2 2 3 2 2 4 2 3 3 3" xfId="35187" xr:uid="{958E9082-BD31-4017-B193-6634C95FB81B}"/>
    <cellStyle name="Comma 2 2 3 2 2 4 2 3 4" xfId="14967" xr:uid="{B43838DC-0D71-452D-B7CF-BABA4F830B15}"/>
    <cellStyle name="Comma 2 2 3 2 2 4 2 3 4 2" xfId="39231" xr:uid="{8294DF32-D1D7-44AE-B6FB-99E468D43D12}"/>
    <cellStyle name="Comma 2 2 3 2 2 4 2 3 5" xfId="27099" xr:uid="{D6EE8EA7-3BC0-494D-9429-42389606EFB6}"/>
    <cellStyle name="Comma 2 2 3 2 2 4 2 4" xfId="4857" xr:uid="{7FD482B4-ADB6-4B9B-AB10-DA40ACFDD3DD}"/>
    <cellStyle name="Comma 2 2 3 2 2 4 2 4 2" xfId="16989" xr:uid="{C42A4A8E-4296-4C4B-B258-D8C8C9AED009}"/>
    <cellStyle name="Comma 2 2 3 2 2 4 2 4 2 2" xfId="41253" xr:uid="{06AACBF6-B977-4283-B45A-BE788C925833}"/>
    <cellStyle name="Comma 2 2 3 2 2 4 2 4 3" xfId="29121" xr:uid="{1E7285E6-B593-48AC-BEF8-6CF10E78D3ED}"/>
    <cellStyle name="Comma 2 2 3 2 2 4 2 5" xfId="8901" xr:uid="{1A0C6EDF-225D-451F-89C8-606C53D0EBD5}"/>
    <cellStyle name="Comma 2 2 3 2 2 4 2 5 2" xfId="21033" xr:uid="{8D0F55ED-D438-468F-BA27-C51F8A87AF3F}"/>
    <cellStyle name="Comma 2 2 3 2 2 4 2 5 2 2" xfId="45297" xr:uid="{48F59171-20B4-4024-ABDB-C037A0AD0F06}"/>
    <cellStyle name="Comma 2 2 3 2 2 4 2 5 3" xfId="33165" xr:uid="{1505D6CD-3087-4002-BC30-C4CDBB7A477C}"/>
    <cellStyle name="Comma 2 2 3 2 2 4 2 6" xfId="12945" xr:uid="{AE653E9E-098A-43CD-95A7-E95A1ABB6041}"/>
    <cellStyle name="Comma 2 2 3 2 2 4 2 6 2" xfId="37209" xr:uid="{0EBBE027-3554-4CCA-A3A0-77405E47E0FB}"/>
    <cellStyle name="Comma 2 2 3 2 2 4 2 7" xfId="25077" xr:uid="{9D2EBD38-B255-474C-8A10-104F3971FBFF}"/>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2 2 2" xfId="43781" xr:uid="{8DA65213-7352-4327-80C3-5CED164C7AC7}"/>
    <cellStyle name="Comma 2 2 3 2 2 4 3 2 2 3" xfId="31649" xr:uid="{2B6A6AA0-A2FB-479C-B117-5CE7337AC1A9}"/>
    <cellStyle name="Comma 2 2 3 2 2 4 3 2 3" xfId="11429" xr:uid="{713388CC-FE27-4E85-B695-E3C42500D165}"/>
    <cellStyle name="Comma 2 2 3 2 2 4 3 2 3 2" xfId="23561" xr:uid="{860C6D25-283F-43EE-8320-50E9A2DB5AC9}"/>
    <cellStyle name="Comma 2 2 3 2 2 4 3 2 3 2 2" xfId="47825" xr:uid="{7CE8F265-92F2-423E-9388-838BD92DDDB7}"/>
    <cellStyle name="Comma 2 2 3 2 2 4 3 2 3 3" xfId="35693" xr:uid="{D4EEA2BA-BDD2-4DE1-9CD4-0A96C462A072}"/>
    <cellStyle name="Comma 2 2 3 2 2 4 3 2 4" xfId="15473" xr:uid="{6E05564D-50C1-40AC-83E2-E6D364DDC51B}"/>
    <cellStyle name="Comma 2 2 3 2 2 4 3 2 4 2" xfId="39737" xr:uid="{449CC83D-D915-4B9E-A05A-49D03BEBF66B}"/>
    <cellStyle name="Comma 2 2 3 2 2 4 3 2 5" xfId="27605" xr:uid="{744616B2-E00A-437C-8DB8-A3E982213192}"/>
    <cellStyle name="Comma 2 2 3 2 2 4 3 3" xfId="5363" xr:uid="{39754FAF-D5B1-476F-BAED-E857BE994874}"/>
    <cellStyle name="Comma 2 2 3 2 2 4 3 3 2" xfId="17495" xr:uid="{EE4CB17E-B9ED-4030-90FB-1D6A87364140}"/>
    <cellStyle name="Comma 2 2 3 2 2 4 3 3 2 2" xfId="41759" xr:uid="{02F3DD51-08CB-4629-9692-695D99392902}"/>
    <cellStyle name="Comma 2 2 3 2 2 4 3 3 3" xfId="29627" xr:uid="{C946E085-267A-4D73-8C3E-64443541894B}"/>
    <cellStyle name="Comma 2 2 3 2 2 4 3 4" xfId="9407" xr:uid="{FE1B64C1-CB2A-41EF-A1C5-52EB29FB29D5}"/>
    <cellStyle name="Comma 2 2 3 2 2 4 3 4 2" xfId="21539" xr:uid="{952A02F0-C3BF-4831-A20C-A3F91B9587F9}"/>
    <cellStyle name="Comma 2 2 3 2 2 4 3 4 2 2" xfId="45803" xr:uid="{78F7482F-570F-41C1-B148-760299786ABF}"/>
    <cellStyle name="Comma 2 2 3 2 2 4 3 4 3" xfId="33671" xr:uid="{CD8F44B3-02C9-4C51-89C7-1171DA07514F}"/>
    <cellStyle name="Comma 2 2 3 2 2 4 3 5" xfId="13451" xr:uid="{A89B9167-17B9-47F6-87CE-7D941574B8B8}"/>
    <cellStyle name="Comma 2 2 3 2 2 4 3 5 2" xfId="37715" xr:uid="{6703921E-D908-41B3-A264-2425E6D42923}"/>
    <cellStyle name="Comma 2 2 3 2 2 4 3 6" xfId="25583" xr:uid="{89746A69-6592-4B91-A681-7C8E8E65C593}"/>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2 2 2" xfId="42770" xr:uid="{6F714776-5618-4257-A24D-5E5286A54118}"/>
    <cellStyle name="Comma 2 2 3 2 2 4 4 2 3" xfId="30638" xr:uid="{A06F9B73-6AF8-4AA2-B39A-56C40EFE3A33}"/>
    <cellStyle name="Comma 2 2 3 2 2 4 4 3" xfId="10418" xr:uid="{67D82633-0C28-4B4A-B4BE-1531DB7155F9}"/>
    <cellStyle name="Comma 2 2 3 2 2 4 4 3 2" xfId="22550" xr:uid="{FBB309E1-D0D7-4253-9796-BD2B773A13AB}"/>
    <cellStyle name="Comma 2 2 3 2 2 4 4 3 2 2" xfId="46814" xr:uid="{5DBEF10A-F9A2-4E95-9981-324C616534C6}"/>
    <cellStyle name="Comma 2 2 3 2 2 4 4 3 3" xfId="34682" xr:uid="{5BD2F566-2CAF-4FFE-9147-260CD5C6CD63}"/>
    <cellStyle name="Comma 2 2 3 2 2 4 4 4" xfId="14462" xr:uid="{F195F92C-5D16-464B-A75A-6BC6C0299A54}"/>
    <cellStyle name="Comma 2 2 3 2 2 4 4 4 2" xfId="38726" xr:uid="{6362A66F-1E79-4348-B0F1-EB719B25CCB1}"/>
    <cellStyle name="Comma 2 2 3 2 2 4 4 5" xfId="26594" xr:uid="{251382AD-29C4-4530-8652-BF00F6ED30D8}"/>
    <cellStyle name="Comma 2 2 3 2 2 4 5" xfId="4352" xr:uid="{17FB870D-E087-432D-BAC6-BEF728B2470C}"/>
    <cellStyle name="Comma 2 2 3 2 2 4 5 2" xfId="16484" xr:uid="{745CED33-621F-4FDA-8B68-DC7FDD50153A}"/>
    <cellStyle name="Comma 2 2 3 2 2 4 5 2 2" xfId="40748" xr:uid="{5DBCE419-42FE-48C1-AAFA-B2E0B85C294C}"/>
    <cellStyle name="Comma 2 2 3 2 2 4 5 3" xfId="28616" xr:uid="{88C96CD8-4D66-42E3-853F-CF3DBF6E596A}"/>
    <cellStyle name="Comma 2 2 3 2 2 4 6" xfId="8396" xr:uid="{06E48EA7-4842-4BAF-AAC7-18E0BF252D97}"/>
    <cellStyle name="Comma 2 2 3 2 2 4 6 2" xfId="20528" xr:uid="{74E00013-AC6C-47DB-AB5D-A30867260ED7}"/>
    <cellStyle name="Comma 2 2 3 2 2 4 6 2 2" xfId="44792" xr:uid="{2FEE528D-1429-4648-BCF6-6E0635A34EF4}"/>
    <cellStyle name="Comma 2 2 3 2 2 4 6 3" xfId="32660" xr:uid="{82BC6445-9C70-4697-94D9-01506CEDDDD6}"/>
    <cellStyle name="Comma 2 2 3 2 2 4 7" xfId="12440" xr:uid="{F7A3E307-051F-4FD2-AAF5-3596453FAD10}"/>
    <cellStyle name="Comma 2 2 3 2 2 4 7 2" xfId="36704" xr:uid="{0DBA901B-F6F3-4686-8369-A399F14A86E9}"/>
    <cellStyle name="Comma 2 2 3 2 2 4 8" xfId="24572" xr:uid="{69F9AB80-B928-43F3-A281-9A9497297C39}"/>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2 2 2" xfId="44033" xr:uid="{E745727E-BC81-421A-A172-6DEF916DA1B7}"/>
    <cellStyle name="Comma 2 2 3 2 2 5 2 2 2 3" xfId="31901" xr:uid="{D60A90CD-2F6E-4B42-B9B0-5D8619BA0431}"/>
    <cellStyle name="Comma 2 2 3 2 2 5 2 2 3" xfId="11681" xr:uid="{FCFF6B91-72F5-4451-B274-FCD631092027}"/>
    <cellStyle name="Comma 2 2 3 2 2 5 2 2 3 2" xfId="23813" xr:uid="{F7FE9102-1848-4E00-98BB-699990868C35}"/>
    <cellStyle name="Comma 2 2 3 2 2 5 2 2 3 2 2" xfId="48077" xr:uid="{A98218EA-ACC8-4249-988D-AB6B02EA41DA}"/>
    <cellStyle name="Comma 2 2 3 2 2 5 2 2 3 3" xfId="35945" xr:uid="{64928B61-FBA7-45A6-8144-C07CAD30E831}"/>
    <cellStyle name="Comma 2 2 3 2 2 5 2 2 4" xfId="15725" xr:uid="{BAAA3D1F-3508-4102-9F72-AE520481D0EA}"/>
    <cellStyle name="Comma 2 2 3 2 2 5 2 2 4 2" xfId="39989" xr:uid="{2F528693-21A6-4138-8098-F532CBAD2714}"/>
    <cellStyle name="Comma 2 2 3 2 2 5 2 2 5" xfId="27857" xr:uid="{796A197F-8A11-4228-8909-D3A9E98849AA}"/>
    <cellStyle name="Comma 2 2 3 2 2 5 2 3" xfId="5615" xr:uid="{E2E878F4-5177-4D61-8B82-D2B72D687C04}"/>
    <cellStyle name="Comma 2 2 3 2 2 5 2 3 2" xfId="17747" xr:uid="{5F3A103D-7386-448C-BB2F-8F3EB4FF907D}"/>
    <cellStyle name="Comma 2 2 3 2 2 5 2 3 2 2" xfId="42011" xr:uid="{568EE425-053F-4900-9804-A2BF99703993}"/>
    <cellStyle name="Comma 2 2 3 2 2 5 2 3 3" xfId="29879" xr:uid="{D924F840-E17E-40A5-8602-F1AA9922FA13}"/>
    <cellStyle name="Comma 2 2 3 2 2 5 2 4" xfId="9659" xr:uid="{4408E25E-7126-49CB-A63D-D117C7058539}"/>
    <cellStyle name="Comma 2 2 3 2 2 5 2 4 2" xfId="21791" xr:uid="{A2026EAB-AEAB-425E-BD83-E7A3C4933C35}"/>
    <cellStyle name="Comma 2 2 3 2 2 5 2 4 2 2" xfId="46055" xr:uid="{6EE233CC-8B51-4C39-984D-6FC71D2AFA1D}"/>
    <cellStyle name="Comma 2 2 3 2 2 5 2 4 3" xfId="33923" xr:uid="{A46A8DEF-53B8-46D9-AC4C-AB43D7374964}"/>
    <cellStyle name="Comma 2 2 3 2 2 5 2 5" xfId="13703" xr:uid="{2C504B3F-64B7-49CD-8891-C63DEC969999}"/>
    <cellStyle name="Comma 2 2 3 2 2 5 2 5 2" xfId="37967" xr:uid="{BACEC271-AC1A-48A8-B04F-18A82C3E674C}"/>
    <cellStyle name="Comma 2 2 3 2 2 5 2 6" xfId="25835" xr:uid="{AE8E31D1-5139-4119-A4BD-879F965B34CC}"/>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2 2 2" xfId="43022" xr:uid="{66BF0B3B-E159-4560-B200-A55A1E644975}"/>
    <cellStyle name="Comma 2 2 3 2 2 5 3 2 3" xfId="30890" xr:uid="{0B07304C-8969-4C25-8A2F-2BAFF211A976}"/>
    <cellStyle name="Comma 2 2 3 2 2 5 3 3" xfId="10670" xr:uid="{1EA83751-B10C-4225-AF47-A27630995EFD}"/>
    <cellStyle name="Comma 2 2 3 2 2 5 3 3 2" xfId="22802" xr:uid="{EDAB0AE3-CC26-45FE-8C69-D0BFD4B5E0D2}"/>
    <cellStyle name="Comma 2 2 3 2 2 5 3 3 2 2" xfId="47066" xr:uid="{3056C737-D275-456F-9E85-34423D631FF1}"/>
    <cellStyle name="Comma 2 2 3 2 2 5 3 3 3" xfId="34934" xr:uid="{90F6014F-1407-41BF-AC78-5964196A7B70}"/>
    <cellStyle name="Comma 2 2 3 2 2 5 3 4" xfId="14714" xr:uid="{AE35221D-3C86-4331-89DC-986853BF6DB6}"/>
    <cellStyle name="Comma 2 2 3 2 2 5 3 4 2" xfId="38978" xr:uid="{B794BF8C-E01F-49A3-BF1A-43DA21C6E2E1}"/>
    <cellStyle name="Comma 2 2 3 2 2 5 3 5" xfId="26846" xr:uid="{D8AA764F-9A65-433D-9B82-8D9A738CEC98}"/>
    <cellStyle name="Comma 2 2 3 2 2 5 4" xfId="4604" xr:uid="{326C2E79-833E-44D1-B342-500BF3BC93ED}"/>
    <cellStyle name="Comma 2 2 3 2 2 5 4 2" xfId="16736" xr:uid="{E79C50F3-A4F2-4567-8DF6-21359C3006C1}"/>
    <cellStyle name="Comma 2 2 3 2 2 5 4 2 2" xfId="41000" xr:uid="{5ABA5714-F238-47E1-B05D-D0431B6835EF}"/>
    <cellStyle name="Comma 2 2 3 2 2 5 4 3" xfId="28868" xr:uid="{19BEC6A8-3801-4627-8501-CCFB8BE07C9E}"/>
    <cellStyle name="Comma 2 2 3 2 2 5 5" xfId="8648" xr:uid="{D7DE23A2-B98F-456C-A93B-2794023117B7}"/>
    <cellStyle name="Comma 2 2 3 2 2 5 5 2" xfId="20780" xr:uid="{294D8CB8-2830-4BD2-839E-BCB2001DB73C}"/>
    <cellStyle name="Comma 2 2 3 2 2 5 5 2 2" xfId="45044" xr:uid="{C2632E4C-C40A-4D7C-BBCC-B8081B275E0C}"/>
    <cellStyle name="Comma 2 2 3 2 2 5 5 3" xfId="32912" xr:uid="{E400D551-5941-4B5F-AC12-8A2E337E2531}"/>
    <cellStyle name="Comma 2 2 3 2 2 5 6" xfId="12692" xr:uid="{DA07C80E-4B80-4C63-818D-A1ED2E33BACA}"/>
    <cellStyle name="Comma 2 2 3 2 2 5 6 2" xfId="36956" xr:uid="{93D65061-1579-4F80-80DC-D53BE94C166E}"/>
    <cellStyle name="Comma 2 2 3 2 2 5 7" xfId="24824" xr:uid="{4EFFA83A-E753-441F-8CE3-7082F46AE26C}"/>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2 2 2" xfId="43528" xr:uid="{3C7132F7-A3F4-46ED-B748-549FD92F3026}"/>
    <cellStyle name="Comma 2 2 3 2 2 6 2 2 3" xfId="31396" xr:uid="{E6902980-5BAD-4D74-B26D-D7A22F769D29}"/>
    <cellStyle name="Comma 2 2 3 2 2 6 2 3" xfId="11176" xr:uid="{3D238919-9850-4D77-801D-BAAE52A50273}"/>
    <cellStyle name="Comma 2 2 3 2 2 6 2 3 2" xfId="23308" xr:uid="{5C7B1EA7-B29A-4230-A12B-49953C1D0676}"/>
    <cellStyle name="Comma 2 2 3 2 2 6 2 3 2 2" xfId="47572" xr:uid="{12ABA8A2-C0C4-4E19-B735-83C946865791}"/>
    <cellStyle name="Comma 2 2 3 2 2 6 2 3 3" xfId="35440" xr:uid="{21F15DEF-0DA3-4C8B-B34F-E2EACA3FF582}"/>
    <cellStyle name="Comma 2 2 3 2 2 6 2 4" xfId="15220" xr:uid="{CEB090E2-C3E3-4D06-94D9-2660DC642FD9}"/>
    <cellStyle name="Comma 2 2 3 2 2 6 2 4 2" xfId="39484" xr:uid="{716D1691-93C1-48E4-9DCE-64A77651B06D}"/>
    <cellStyle name="Comma 2 2 3 2 2 6 2 5" xfId="27352" xr:uid="{6AFB95AF-E232-40E4-A0F1-F104486DD8EA}"/>
    <cellStyle name="Comma 2 2 3 2 2 6 3" xfId="5110" xr:uid="{5000F812-BA0E-423D-BCB8-D170547DBDD3}"/>
    <cellStyle name="Comma 2 2 3 2 2 6 3 2" xfId="17242" xr:uid="{7BEA40E9-7882-40CD-825D-C9D78726923E}"/>
    <cellStyle name="Comma 2 2 3 2 2 6 3 2 2" xfId="41506" xr:uid="{54936E80-AB2B-463A-8CE9-782764C63AC8}"/>
    <cellStyle name="Comma 2 2 3 2 2 6 3 3" xfId="29374" xr:uid="{6FA2DCE0-EC08-4F44-854E-4DE08C26C580}"/>
    <cellStyle name="Comma 2 2 3 2 2 6 4" xfId="9154" xr:uid="{B307CFFB-F5E6-47C4-9F21-62BD0A8666F3}"/>
    <cellStyle name="Comma 2 2 3 2 2 6 4 2" xfId="21286" xr:uid="{330103A6-E0A2-4842-835E-950251290E90}"/>
    <cellStyle name="Comma 2 2 3 2 2 6 4 2 2" xfId="45550" xr:uid="{6E6C996F-DDB9-424A-9B68-FE145FA75248}"/>
    <cellStyle name="Comma 2 2 3 2 2 6 4 3" xfId="33418" xr:uid="{02208296-6D47-452A-8952-ED7B812F958E}"/>
    <cellStyle name="Comma 2 2 3 2 2 6 5" xfId="13198" xr:uid="{3CF7111D-15A0-48DB-9DA9-6216C08D2DAD}"/>
    <cellStyle name="Comma 2 2 3 2 2 6 5 2" xfId="37462" xr:uid="{93B1E55B-9FC6-4BDA-A0A8-BD6EA717D355}"/>
    <cellStyle name="Comma 2 2 3 2 2 6 6" xfId="25330" xr:uid="{BDFCE64C-F045-4812-9ABB-3AF02933ED94}"/>
    <cellStyle name="Comma 2 2 3 2 2 7" xfId="2077" xr:uid="{72603ECF-17E6-4697-8A63-9A3BA2B4552E}"/>
    <cellStyle name="Comma 2 2 3 2 2 7 2" xfId="6121" xr:uid="{60DDD645-1255-4B97-9821-EA2126B85A5F}"/>
    <cellStyle name="Comma 2 2 3 2 2 7 2 2" xfId="18253" xr:uid="{B7E5C9D9-2918-4613-AD18-35FE91D035A5}"/>
    <cellStyle name="Comma 2 2 3 2 2 7 2 2 2" xfId="42517" xr:uid="{0399A729-7492-4741-860F-2280C4362728}"/>
    <cellStyle name="Comma 2 2 3 2 2 7 2 3" xfId="30385" xr:uid="{9B6A3470-1A96-4615-9203-E457F655CC0B}"/>
    <cellStyle name="Comma 2 2 3 2 2 7 3" xfId="10165" xr:uid="{ECB5528B-4878-43A6-857B-46E57673CC38}"/>
    <cellStyle name="Comma 2 2 3 2 2 7 3 2" xfId="22297" xr:uid="{2E361B6C-D544-4DDD-A8AF-F40F30E17DA7}"/>
    <cellStyle name="Comma 2 2 3 2 2 7 3 2 2" xfId="46561" xr:uid="{739ED99B-3D94-4284-AD47-655F1ED4F0FB}"/>
    <cellStyle name="Comma 2 2 3 2 2 7 3 3" xfId="34429" xr:uid="{F74449D2-E95B-4F85-A6E0-CEA194AC9DBF}"/>
    <cellStyle name="Comma 2 2 3 2 2 7 4" xfId="14209" xr:uid="{E48ADE7B-993F-4674-A66F-AA004914C257}"/>
    <cellStyle name="Comma 2 2 3 2 2 7 4 2" xfId="38473" xr:uid="{F1D4BE17-A780-44C0-A525-ECF608E34CE8}"/>
    <cellStyle name="Comma 2 2 3 2 2 7 5" xfId="26341" xr:uid="{8B100DEB-88C9-4E9A-BC97-734C30F87536}"/>
    <cellStyle name="Comma 2 2 3 2 2 8" xfId="4099" xr:uid="{E8A4EE86-A8DC-4C86-B43D-9E7B16EE68FF}"/>
    <cellStyle name="Comma 2 2 3 2 2 8 2" xfId="16231" xr:uid="{24C46D96-AEA4-4735-B0F0-C8FA57480726}"/>
    <cellStyle name="Comma 2 2 3 2 2 8 2 2" xfId="40495" xr:uid="{3490A02F-E227-4D22-BF28-61A6ADA457EA}"/>
    <cellStyle name="Comma 2 2 3 2 2 8 3" xfId="28363" xr:uid="{169380BD-0401-4DDC-A39D-F177E8B4F198}"/>
    <cellStyle name="Comma 2 2 3 2 2 9" xfId="8143" xr:uid="{5305C0F8-65B2-4F1A-B30E-7BEEF01B8A07}"/>
    <cellStyle name="Comma 2 2 3 2 2 9 2" xfId="20275" xr:uid="{2424EF92-3858-48F2-A21F-12D6A6E6E56B}"/>
    <cellStyle name="Comma 2 2 3 2 2 9 2 2" xfId="44539" xr:uid="{4590A1F7-2279-424D-954D-B2E2997A4750}"/>
    <cellStyle name="Comma 2 2 3 2 2 9 3" xfId="32407" xr:uid="{D48F3B19-4553-4804-9E35-870F7B42E6D5}"/>
    <cellStyle name="Comma 2 2 3 2 3" xfId="76" xr:uid="{0E9E8097-793B-4BE2-BC3B-546D6642B0A6}"/>
    <cellStyle name="Comma 2 2 3 2 3 10" xfId="12208" xr:uid="{AF931EBB-3D90-4124-A35C-684B21221ABE}"/>
    <cellStyle name="Comma 2 2 3 2 3 10 2" xfId="36472" xr:uid="{7F55FFBC-0E45-4E27-A81B-1161E937D3DD}"/>
    <cellStyle name="Comma 2 2 3 2 3 11" xfId="24340" xr:uid="{DEBAB7E0-8DF7-4AA6-8C35-DC9B870BF68C}"/>
    <cellStyle name="Comma 2 2 3 2 3 2" xfId="139" xr:uid="{678D21C8-8247-4248-B9EB-DD32DFC0B6C2}"/>
    <cellStyle name="Comma 2 2 3 2 3 2 10" xfId="24403" xr:uid="{D89342C1-F7E3-40AB-87D4-2256BAD909F9}"/>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2 2 2" xfId="44496" xr:uid="{913B42C8-2CFE-4396-91AC-0EC996811433}"/>
    <cellStyle name="Comma 2 2 3 2 3 2 2 2 2 2 2 2 3" xfId="32364" xr:uid="{6BBE7995-5ABC-44C0-83BF-941B635E4922}"/>
    <cellStyle name="Comma 2 2 3 2 3 2 2 2 2 2 2 3" xfId="12144" xr:uid="{DAEC3D98-A229-450B-8E73-C61600166917}"/>
    <cellStyle name="Comma 2 2 3 2 3 2 2 2 2 2 2 3 2" xfId="24276" xr:uid="{22549FA6-58D7-48BD-8800-5FBEF54D77FD}"/>
    <cellStyle name="Comma 2 2 3 2 3 2 2 2 2 2 2 3 2 2" xfId="48540" xr:uid="{86625110-5714-46F8-B56A-43DC009BFB05}"/>
    <cellStyle name="Comma 2 2 3 2 3 2 2 2 2 2 2 3 3" xfId="36408" xr:uid="{2B398838-BF49-4BEC-9C81-B18CFC301CE8}"/>
    <cellStyle name="Comma 2 2 3 2 3 2 2 2 2 2 2 4" xfId="16188" xr:uid="{0F60BDFF-ACAF-489B-ADA8-70872184CCBB}"/>
    <cellStyle name="Comma 2 2 3 2 3 2 2 2 2 2 2 4 2" xfId="40452" xr:uid="{90462696-D92D-439A-911A-03B195CA03D5}"/>
    <cellStyle name="Comma 2 2 3 2 3 2 2 2 2 2 2 5" xfId="28320" xr:uid="{D9972FB9-15EC-467D-9651-B146BBB5ABE6}"/>
    <cellStyle name="Comma 2 2 3 2 3 2 2 2 2 2 3" xfId="6078" xr:uid="{C29F8853-D05D-4EC3-8A8D-7FADC0F8E7A4}"/>
    <cellStyle name="Comma 2 2 3 2 3 2 2 2 2 2 3 2" xfId="18210" xr:uid="{D8E53581-44ED-4979-B805-291AA9711A30}"/>
    <cellStyle name="Comma 2 2 3 2 3 2 2 2 2 2 3 2 2" xfId="42474" xr:uid="{9A4B2148-CB2B-4897-8840-A87855240D22}"/>
    <cellStyle name="Comma 2 2 3 2 3 2 2 2 2 2 3 3" xfId="30342" xr:uid="{0CE280D7-86A7-4366-A292-421A07EC64B2}"/>
    <cellStyle name="Comma 2 2 3 2 3 2 2 2 2 2 4" xfId="10122" xr:uid="{76C6ED9E-DDFF-4333-9FC2-19D332BC494F}"/>
    <cellStyle name="Comma 2 2 3 2 3 2 2 2 2 2 4 2" xfId="22254" xr:uid="{9220C31E-6900-478F-83B3-E1DF78210E0D}"/>
    <cellStyle name="Comma 2 2 3 2 3 2 2 2 2 2 4 2 2" xfId="46518" xr:uid="{63A64B1D-C25A-45E3-A01D-8F8BF51A500B}"/>
    <cellStyle name="Comma 2 2 3 2 3 2 2 2 2 2 4 3" xfId="34386" xr:uid="{CBB04020-28B3-48ED-A97B-74550EB4B4AB}"/>
    <cellStyle name="Comma 2 2 3 2 3 2 2 2 2 2 5" xfId="14166" xr:uid="{46A0B4D0-F4B4-484B-B4C8-00046DC19F12}"/>
    <cellStyle name="Comma 2 2 3 2 3 2 2 2 2 2 5 2" xfId="38430" xr:uid="{83656A78-04F2-45F2-B274-4054AB78B3A9}"/>
    <cellStyle name="Comma 2 2 3 2 3 2 2 2 2 2 6" xfId="26298" xr:uid="{F5B01059-36A6-42BC-8CF5-BAB0D27A0C95}"/>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2 2 2" xfId="43485" xr:uid="{A55DA8D7-F979-429A-8AC3-99AB96DBC42F}"/>
    <cellStyle name="Comma 2 2 3 2 3 2 2 2 2 3 2 3" xfId="31353" xr:uid="{A4059A84-E67B-4DC5-B998-236F9FA88DD0}"/>
    <cellStyle name="Comma 2 2 3 2 3 2 2 2 2 3 3" xfId="11133" xr:uid="{FB95A149-A4D9-4B2A-888F-30C192AE8964}"/>
    <cellStyle name="Comma 2 2 3 2 3 2 2 2 2 3 3 2" xfId="23265" xr:uid="{97E17363-F288-40B2-A881-846A5E697E67}"/>
    <cellStyle name="Comma 2 2 3 2 3 2 2 2 2 3 3 2 2" xfId="47529" xr:uid="{45D28B06-6E25-47EC-A15A-3AD93BE7A879}"/>
    <cellStyle name="Comma 2 2 3 2 3 2 2 2 2 3 3 3" xfId="35397" xr:uid="{6BD0810E-0DB2-4922-8377-75F948D03B1E}"/>
    <cellStyle name="Comma 2 2 3 2 3 2 2 2 2 3 4" xfId="15177" xr:uid="{384A987A-DDA3-4D48-92B5-50FFA8E6E796}"/>
    <cellStyle name="Comma 2 2 3 2 3 2 2 2 2 3 4 2" xfId="39441" xr:uid="{2CA87FB4-45BD-49DC-AF22-99CBBE5AC470}"/>
    <cellStyle name="Comma 2 2 3 2 3 2 2 2 2 3 5" xfId="27309" xr:uid="{DEBB0C03-7543-44EF-915C-D1DB6170A4B0}"/>
    <cellStyle name="Comma 2 2 3 2 3 2 2 2 2 4" xfId="5067" xr:uid="{BE3FE994-2213-4C90-8653-5190BE3DC920}"/>
    <cellStyle name="Comma 2 2 3 2 3 2 2 2 2 4 2" xfId="17199" xr:uid="{67D31BD1-94F3-4AC6-97B5-A04800049D2A}"/>
    <cellStyle name="Comma 2 2 3 2 3 2 2 2 2 4 2 2" xfId="41463" xr:uid="{FA32D933-CAFF-4208-A880-853511FC290D}"/>
    <cellStyle name="Comma 2 2 3 2 3 2 2 2 2 4 3" xfId="29331" xr:uid="{D1E3AAF1-2A82-4C31-BF52-7C790DCEE415}"/>
    <cellStyle name="Comma 2 2 3 2 3 2 2 2 2 5" xfId="9111" xr:uid="{6B1A051A-C068-434E-A85A-4E3C659C347F}"/>
    <cellStyle name="Comma 2 2 3 2 3 2 2 2 2 5 2" xfId="21243" xr:uid="{F37F3B8E-7413-46F4-AA7F-E35587AAB294}"/>
    <cellStyle name="Comma 2 2 3 2 3 2 2 2 2 5 2 2" xfId="45507" xr:uid="{FF4EBAC6-59FB-46AD-9342-2941A1810A31}"/>
    <cellStyle name="Comma 2 2 3 2 3 2 2 2 2 5 3" xfId="33375" xr:uid="{F6A391C4-65C9-4719-8CBA-490A709F5D5F}"/>
    <cellStyle name="Comma 2 2 3 2 3 2 2 2 2 6" xfId="13155" xr:uid="{36CBE00A-613C-44B9-9EC4-A9E9ED2933E5}"/>
    <cellStyle name="Comma 2 2 3 2 3 2 2 2 2 6 2" xfId="37419" xr:uid="{D78287C3-9948-4950-B5D3-2997CC9354EA}"/>
    <cellStyle name="Comma 2 2 3 2 3 2 2 2 2 7" xfId="25287" xr:uid="{D20477A2-9265-4E02-AE41-A68453C2B6CB}"/>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2 2 2" xfId="43991" xr:uid="{64395829-284E-4B69-AA66-1EF759CEB416}"/>
    <cellStyle name="Comma 2 2 3 2 3 2 2 2 3 2 2 3" xfId="31859" xr:uid="{5631E3A1-B46D-4B5F-868C-F07B04AA5E32}"/>
    <cellStyle name="Comma 2 2 3 2 3 2 2 2 3 2 3" xfId="11639" xr:uid="{93D0812E-9C47-4017-81F0-D9E18C2FC17D}"/>
    <cellStyle name="Comma 2 2 3 2 3 2 2 2 3 2 3 2" xfId="23771" xr:uid="{0C3CD61F-EB47-4A91-AE35-CEA96AE63348}"/>
    <cellStyle name="Comma 2 2 3 2 3 2 2 2 3 2 3 2 2" xfId="48035" xr:uid="{0B8490F3-6D5E-4540-96E0-D3C2DC2B00EE}"/>
    <cellStyle name="Comma 2 2 3 2 3 2 2 2 3 2 3 3" xfId="35903" xr:uid="{8A44BEC5-EAA8-4F43-AFB6-04E55A1FD34A}"/>
    <cellStyle name="Comma 2 2 3 2 3 2 2 2 3 2 4" xfId="15683" xr:uid="{A07876B1-9E3E-4111-B14D-D7AF116AC8CC}"/>
    <cellStyle name="Comma 2 2 3 2 3 2 2 2 3 2 4 2" xfId="39947" xr:uid="{B162311B-F35B-4B34-9BA0-5BC51F22211F}"/>
    <cellStyle name="Comma 2 2 3 2 3 2 2 2 3 2 5" xfId="27815" xr:uid="{856E1E3D-E47D-41E9-83EC-8E4A93883360}"/>
    <cellStyle name="Comma 2 2 3 2 3 2 2 2 3 3" xfId="5573" xr:uid="{297CAAD2-7D1B-487B-82B7-E79A21D26BA7}"/>
    <cellStyle name="Comma 2 2 3 2 3 2 2 2 3 3 2" xfId="17705" xr:uid="{AD0EDD28-2C3F-4E80-91AC-8EF6BC5EFC10}"/>
    <cellStyle name="Comma 2 2 3 2 3 2 2 2 3 3 2 2" xfId="41969" xr:uid="{FB36C18F-E7BF-4648-8B75-70314E4AB728}"/>
    <cellStyle name="Comma 2 2 3 2 3 2 2 2 3 3 3" xfId="29837" xr:uid="{85B434DA-9BA7-4F96-8390-1386DB83B557}"/>
    <cellStyle name="Comma 2 2 3 2 3 2 2 2 3 4" xfId="9617" xr:uid="{A5A7E57D-96F8-40EF-9948-7B1A13B1B962}"/>
    <cellStyle name="Comma 2 2 3 2 3 2 2 2 3 4 2" xfId="21749" xr:uid="{0C7A51AE-67FC-45A2-9420-3F763CA76769}"/>
    <cellStyle name="Comma 2 2 3 2 3 2 2 2 3 4 2 2" xfId="46013" xr:uid="{72BCE08B-578D-4335-BA2C-58AB29A8D1DA}"/>
    <cellStyle name="Comma 2 2 3 2 3 2 2 2 3 4 3" xfId="33881" xr:uid="{50BA0751-9E24-44BD-96D1-371674BA572F}"/>
    <cellStyle name="Comma 2 2 3 2 3 2 2 2 3 5" xfId="13661" xr:uid="{A7EB80F1-8534-4BD7-8278-AC36E9DE53FE}"/>
    <cellStyle name="Comma 2 2 3 2 3 2 2 2 3 5 2" xfId="37925" xr:uid="{CAFB6831-A703-4CC5-A288-190CD91EF39C}"/>
    <cellStyle name="Comma 2 2 3 2 3 2 2 2 3 6" xfId="25793" xr:uid="{A852A127-6FC9-4FB1-B7C4-79E8C357F680}"/>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2 2 2" xfId="42980" xr:uid="{3CCA44E2-84C8-4C2A-AC1D-2E2A5C0F110A}"/>
    <cellStyle name="Comma 2 2 3 2 3 2 2 2 4 2 3" xfId="30848" xr:uid="{0FE49DEF-4D8C-4D89-85F7-927504A909FD}"/>
    <cellStyle name="Comma 2 2 3 2 3 2 2 2 4 3" xfId="10628" xr:uid="{0A420901-4FC5-4FEF-BDC9-B9C425ABC42B}"/>
    <cellStyle name="Comma 2 2 3 2 3 2 2 2 4 3 2" xfId="22760" xr:uid="{F201FDBD-4876-492C-BDEB-F027E83AD8D5}"/>
    <cellStyle name="Comma 2 2 3 2 3 2 2 2 4 3 2 2" xfId="47024" xr:uid="{272788C8-B395-4418-9E7B-7F385B2EA0F8}"/>
    <cellStyle name="Comma 2 2 3 2 3 2 2 2 4 3 3" xfId="34892" xr:uid="{5AB412E0-211D-4C9D-86AB-2404C3EA29AE}"/>
    <cellStyle name="Comma 2 2 3 2 3 2 2 2 4 4" xfId="14672" xr:uid="{31828780-8896-478E-96B2-279820B4C30F}"/>
    <cellStyle name="Comma 2 2 3 2 3 2 2 2 4 4 2" xfId="38936" xr:uid="{78A04D15-82B6-426A-8280-A3A8C62B0C90}"/>
    <cellStyle name="Comma 2 2 3 2 3 2 2 2 4 5" xfId="26804" xr:uid="{F59F5929-10D1-448A-94EF-4A6F1AAF5515}"/>
    <cellStyle name="Comma 2 2 3 2 3 2 2 2 5" xfId="4562" xr:uid="{C7681B33-ABB3-48A3-98C3-7D602A6FF210}"/>
    <cellStyle name="Comma 2 2 3 2 3 2 2 2 5 2" xfId="16694" xr:uid="{68727CE6-8ABF-4429-AE43-78DFFD210983}"/>
    <cellStyle name="Comma 2 2 3 2 3 2 2 2 5 2 2" xfId="40958" xr:uid="{6AA1E3A9-D486-4DB9-A5F1-114882FC1162}"/>
    <cellStyle name="Comma 2 2 3 2 3 2 2 2 5 3" xfId="28826" xr:uid="{E93E2CD7-B753-4054-9645-8663ACC11B1D}"/>
    <cellStyle name="Comma 2 2 3 2 3 2 2 2 6" xfId="8606" xr:uid="{35FE8BD4-43D1-4050-837F-7DE69507BCF0}"/>
    <cellStyle name="Comma 2 2 3 2 3 2 2 2 6 2" xfId="20738" xr:uid="{4FA0D35F-2E3E-4ED3-8DF0-55A686E52B92}"/>
    <cellStyle name="Comma 2 2 3 2 3 2 2 2 6 2 2" xfId="45002" xr:uid="{0B37D7BE-8941-4EB5-9257-6885F139A782}"/>
    <cellStyle name="Comma 2 2 3 2 3 2 2 2 6 3" xfId="32870" xr:uid="{0AAAC395-1E92-4A6C-86E2-F21897E99FA0}"/>
    <cellStyle name="Comma 2 2 3 2 3 2 2 2 7" xfId="12650" xr:uid="{82371905-578B-4216-B561-BFEA89EAE8D1}"/>
    <cellStyle name="Comma 2 2 3 2 3 2 2 2 7 2" xfId="36914" xr:uid="{92ECE528-1370-4E92-B849-6A9C5B566FF6}"/>
    <cellStyle name="Comma 2 2 3 2 3 2 2 2 8" xfId="24782" xr:uid="{6EA57EDC-59BF-4609-8206-D54C387029A7}"/>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2 2 2" xfId="44243" xr:uid="{7F4428E4-2EB1-418D-BC78-0655605BE364}"/>
    <cellStyle name="Comma 2 2 3 2 3 2 2 3 2 2 2 3" xfId="32111" xr:uid="{AFE1271A-DFDD-4D1F-B8AB-D98B4B7ED31C}"/>
    <cellStyle name="Comma 2 2 3 2 3 2 2 3 2 2 3" xfId="11891" xr:uid="{0F4EB455-D33A-415B-BCE8-E170E8F74035}"/>
    <cellStyle name="Comma 2 2 3 2 3 2 2 3 2 2 3 2" xfId="24023" xr:uid="{F986BA86-CCDA-4A30-B535-95D2E1C701EC}"/>
    <cellStyle name="Comma 2 2 3 2 3 2 2 3 2 2 3 2 2" xfId="48287" xr:uid="{50BAA91C-A13A-4B77-BB8F-C2D7954DC861}"/>
    <cellStyle name="Comma 2 2 3 2 3 2 2 3 2 2 3 3" xfId="36155" xr:uid="{370BF420-9BBC-4A5B-A4C7-4964E1E227BA}"/>
    <cellStyle name="Comma 2 2 3 2 3 2 2 3 2 2 4" xfId="15935" xr:uid="{374D5A06-97C2-45D5-9B9F-B6221A1FC585}"/>
    <cellStyle name="Comma 2 2 3 2 3 2 2 3 2 2 4 2" xfId="40199" xr:uid="{E86DA928-83B1-4DCD-BD23-B0F74A779660}"/>
    <cellStyle name="Comma 2 2 3 2 3 2 2 3 2 2 5" xfId="28067" xr:uid="{BCCEB788-055A-46F3-8B5E-48B0D8683EA4}"/>
    <cellStyle name="Comma 2 2 3 2 3 2 2 3 2 3" xfId="5825" xr:uid="{CD01BADD-2C94-4EC5-B87C-9C9370C67E7C}"/>
    <cellStyle name="Comma 2 2 3 2 3 2 2 3 2 3 2" xfId="17957" xr:uid="{1A46F349-F3EB-4AA2-8197-E8161243EC06}"/>
    <cellStyle name="Comma 2 2 3 2 3 2 2 3 2 3 2 2" xfId="42221" xr:uid="{826E3258-2D0C-4A49-A7CB-5F4FB970D423}"/>
    <cellStyle name="Comma 2 2 3 2 3 2 2 3 2 3 3" xfId="30089" xr:uid="{88B73A46-519C-4239-829B-C3430C73DEFE}"/>
    <cellStyle name="Comma 2 2 3 2 3 2 2 3 2 4" xfId="9869" xr:uid="{73FD7FEB-6D27-4116-8FA9-C59F43775A36}"/>
    <cellStyle name="Comma 2 2 3 2 3 2 2 3 2 4 2" xfId="22001" xr:uid="{BF512D8D-653E-49F7-B41F-C2B686429411}"/>
    <cellStyle name="Comma 2 2 3 2 3 2 2 3 2 4 2 2" xfId="46265" xr:uid="{4D39E231-F5B3-4E75-9805-821F9A9E3899}"/>
    <cellStyle name="Comma 2 2 3 2 3 2 2 3 2 4 3" xfId="34133" xr:uid="{8BA8AA02-4F8D-4619-B997-9C05249244AA}"/>
    <cellStyle name="Comma 2 2 3 2 3 2 2 3 2 5" xfId="13913" xr:uid="{1831B427-1D47-44CE-A6BA-37E3CC9BF9D7}"/>
    <cellStyle name="Comma 2 2 3 2 3 2 2 3 2 5 2" xfId="38177" xr:uid="{A0C1F69B-6EFE-4D3C-80AA-3D1A98EC1F31}"/>
    <cellStyle name="Comma 2 2 3 2 3 2 2 3 2 6" xfId="26045" xr:uid="{3E94A212-5129-49C7-A062-8C95957CFBF0}"/>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2 2 2" xfId="43232" xr:uid="{146541D4-F514-401C-9A5F-A8A95C5F443C}"/>
    <cellStyle name="Comma 2 2 3 2 3 2 2 3 3 2 3" xfId="31100" xr:uid="{F508580E-5010-4029-AA43-9811D3799F92}"/>
    <cellStyle name="Comma 2 2 3 2 3 2 2 3 3 3" xfId="10880" xr:uid="{48EAF186-9A25-444D-A6FF-E10BB325AD3B}"/>
    <cellStyle name="Comma 2 2 3 2 3 2 2 3 3 3 2" xfId="23012" xr:uid="{C9D510FB-0571-4B77-A7DB-7CF8E3449555}"/>
    <cellStyle name="Comma 2 2 3 2 3 2 2 3 3 3 2 2" xfId="47276" xr:uid="{F1A665E2-4F4E-4FD3-B50E-60478486AD8C}"/>
    <cellStyle name="Comma 2 2 3 2 3 2 2 3 3 3 3" xfId="35144" xr:uid="{ABBEA33C-2065-4C4D-B1E7-FCAF274A9724}"/>
    <cellStyle name="Comma 2 2 3 2 3 2 2 3 3 4" xfId="14924" xr:uid="{B0528421-F0CF-4888-993F-6C9525936F16}"/>
    <cellStyle name="Comma 2 2 3 2 3 2 2 3 3 4 2" xfId="39188" xr:uid="{B46CE5D4-8AD5-4559-B989-B246CA79757E}"/>
    <cellStyle name="Comma 2 2 3 2 3 2 2 3 3 5" xfId="27056" xr:uid="{E15B98CD-BC23-4645-BFC4-6622EEA54278}"/>
    <cellStyle name="Comma 2 2 3 2 3 2 2 3 4" xfId="4814" xr:uid="{702AAC49-B484-4F7E-8C54-3B14A295B5BE}"/>
    <cellStyle name="Comma 2 2 3 2 3 2 2 3 4 2" xfId="16946" xr:uid="{E9FFDFF9-9DAA-407B-9AD0-B5238DE08B37}"/>
    <cellStyle name="Comma 2 2 3 2 3 2 2 3 4 2 2" xfId="41210" xr:uid="{46DAFC53-E119-4540-8F04-B7B9C23B817F}"/>
    <cellStyle name="Comma 2 2 3 2 3 2 2 3 4 3" xfId="29078" xr:uid="{EAA44903-3FCA-4DF5-898F-6DE6D29C712B}"/>
    <cellStyle name="Comma 2 2 3 2 3 2 2 3 5" xfId="8858" xr:uid="{E636855F-31D8-485C-BC34-C263B8CCE1C8}"/>
    <cellStyle name="Comma 2 2 3 2 3 2 2 3 5 2" xfId="20990" xr:uid="{DF054F78-AC39-4771-9A08-9DDB8116012F}"/>
    <cellStyle name="Comma 2 2 3 2 3 2 2 3 5 2 2" xfId="45254" xr:uid="{7456F976-7C02-4B94-8FC6-D0AA78602875}"/>
    <cellStyle name="Comma 2 2 3 2 3 2 2 3 5 3" xfId="33122" xr:uid="{D8E6D875-3A5A-4F90-96DF-ED2E240DDA4A}"/>
    <cellStyle name="Comma 2 2 3 2 3 2 2 3 6" xfId="12902" xr:uid="{D84ECBBF-9C56-4B2B-AB73-7CBACA890ACC}"/>
    <cellStyle name="Comma 2 2 3 2 3 2 2 3 6 2" xfId="37166" xr:uid="{BFDD027A-430C-4888-886B-0A1F4278255A}"/>
    <cellStyle name="Comma 2 2 3 2 3 2 2 3 7" xfId="25034" xr:uid="{00E364A2-7DF0-4192-9DFE-1023A628572B}"/>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2 2 2" xfId="43738" xr:uid="{B1040A04-FBC1-4BCA-AE64-A809C44C110A}"/>
    <cellStyle name="Comma 2 2 3 2 3 2 2 4 2 2 3" xfId="31606" xr:uid="{FECC4ECD-8DF9-4E07-9DD0-423CED041C7C}"/>
    <cellStyle name="Comma 2 2 3 2 3 2 2 4 2 3" xfId="11386" xr:uid="{1CBA3A11-F93A-4EE0-A87B-185DF8FF5A24}"/>
    <cellStyle name="Comma 2 2 3 2 3 2 2 4 2 3 2" xfId="23518" xr:uid="{641A9AF1-E323-464E-9705-E72A52E01322}"/>
    <cellStyle name="Comma 2 2 3 2 3 2 2 4 2 3 2 2" xfId="47782" xr:uid="{6FC185B2-0DB7-488A-8188-6FE4A50AC588}"/>
    <cellStyle name="Comma 2 2 3 2 3 2 2 4 2 3 3" xfId="35650" xr:uid="{24534B99-9E1B-4388-AA12-6FA5DD5B28CB}"/>
    <cellStyle name="Comma 2 2 3 2 3 2 2 4 2 4" xfId="15430" xr:uid="{62E7EE18-C158-42D0-A742-1CA9E408FE3C}"/>
    <cellStyle name="Comma 2 2 3 2 3 2 2 4 2 4 2" xfId="39694" xr:uid="{38E61004-2247-41FF-BDA0-5EDFDFFCDEFE}"/>
    <cellStyle name="Comma 2 2 3 2 3 2 2 4 2 5" xfId="27562" xr:uid="{E25CF0E5-0167-4C46-BD0F-C7101E725CD5}"/>
    <cellStyle name="Comma 2 2 3 2 3 2 2 4 3" xfId="5320" xr:uid="{E18B6A05-7AC3-4062-BA24-ECEAE5FE8343}"/>
    <cellStyle name="Comma 2 2 3 2 3 2 2 4 3 2" xfId="17452" xr:uid="{02218BF6-D6DE-4D22-A891-851B569464AF}"/>
    <cellStyle name="Comma 2 2 3 2 3 2 2 4 3 2 2" xfId="41716" xr:uid="{ED39D0F5-6838-4686-99AA-93C43F262400}"/>
    <cellStyle name="Comma 2 2 3 2 3 2 2 4 3 3" xfId="29584" xr:uid="{D4D16B65-7618-4CCF-8EB2-04011D433A31}"/>
    <cellStyle name="Comma 2 2 3 2 3 2 2 4 4" xfId="9364" xr:uid="{E0AE8143-6053-41A7-A143-AC2C7A4A8364}"/>
    <cellStyle name="Comma 2 2 3 2 3 2 2 4 4 2" xfId="21496" xr:uid="{E90AC93B-A95B-4045-8258-5A41F34AB846}"/>
    <cellStyle name="Comma 2 2 3 2 3 2 2 4 4 2 2" xfId="45760" xr:uid="{5F99DFC5-F5FD-45F0-BBDB-F059DA81CF59}"/>
    <cellStyle name="Comma 2 2 3 2 3 2 2 4 4 3" xfId="33628" xr:uid="{0BC5BAFF-7602-4A74-BCCD-61A377DFA353}"/>
    <cellStyle name="Comma 2 2 3 2 3 2 2 4 5" xfId="13408" xr:uid="{BA8D3931-63F9-4F5D-A52B-F5C6CBE30DB9}"/>
    <cellStyle name="Comma 2 2 3 2 3 2 2 4 5 2" xfId="37672" xr:uid="{3FE25E76-BCAD-44E0-8EE8-876333B36793}"/>
    <cellStyle name="Comma 2 2 3 2 3 2 2 4 6" xfId="25540" xr:uid="{FEEC4FF2-0856-4FCB-B7E1-19371B828478}"/>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2 2 2" xfId="42727" xr:uid="{6DFD0C2C-0831-46FD-BE19-FEEC24D89056}"/>
    <cellStyle name="Comma 2 2 3 2 3 2 2 5 2 3" xfId="30595" xr:uid="{5F15A2A6-C581-45F7-A53A-6F89976EA317}"/>
    <cellStyle name="Comma 2 2 3 2 3 2 2 5 3" xfId="10375" xr:uid="{A83FD006-C6F1-4410-92A6-D8EECD262DF5}"/>
    <cellStyle name="Comma 2 2 3 2 3 2 2 5 3 2" xfId="22507" xr:uid="{31D8A3F4-CC87-433E-AAE1-8281436B135A}"/>
    <cellStyle name="Comma 2 2 3 2 3 2 2 5 3 2 2" xfId="46771" xr:uid="{17C3DB5F-0374-48FB-A1F6-44C37E906755}"/>
    <cellStyle name="Comma 2 2 3 2 3 2 2 5 3 3" xfId="34639" xr:uid="{509C1F02-173B-48C2-8565-091D88F2F26F}"/>
    <cellStyle name="Comma 2 2 3 2 3 2 2 5 4" xfId="14419" xr:uid="{0F677D2B-E7CC-4DA1-8030-02C884A92F07}"/>
    <cellStyle name="Comma 2 2 3 2 3 2 2 5 4 2" xfId="38683" xr:uid="{DF0AEBD9-8B55-4E44-8BBA-78DFC36547E7}"/>
    <cellStyle name="Comma 2 2 3 2 3 2 2 5 5" xfId="26551" xr:uid="{AB09BC8A-98F5-49FD-B06A-1C85C268BD5C}"/>
    <cellStyle name="Comma 2 2 3 2 3 2 2 6" xfId="4309" xr:uid="{D8D5B8C7-EEF9-4924-8853-44362DD5E0D5}"/>
    <cellStyle name="Comma 2 2 3 2 3 2 2 6 2" xfId="16441" xr:uid="{3A51ABB7-2C4B-48F7-A963-FD2C6D754050}"/>
    <cellStyle name="Comma 2 2 3 2 3 2 2 6 2 2" xfId="40705" xr:uid="{EAEB2AAD-8FFF-4F98-B49B-48D815E1FFAF}"/>
    <cellStyle name="Comma 2 2 3 2 3 2 2 6 3" xfId="28573" xr:uid="{C274A983-321C-437A-B6E5-36AD5BBBF5B4}"/>
    <cellStyle name="Comma 2 2 3 2 3 2 2 7" xfId="8353" xr:uid="{403DCCA8-C303-4A21-9244-5DEC79FC7D30}"/>
    <cellStyle name="Comma 2 2 3 2 3 2 2 7 2" xfId="20485" xr:uid="{EB78A299-2BB3-4809-AD81-854E934A0EDD}"/>
    <cellStyle name="Comma 2 2 3 2 3 2 2 7 2 2" xfId="44749" xr:uid="{13427A71-1054-46E8-8425-EB36FE131DD4}"/>
    <cellStyle name="Comma 2 2 3 2 3 2 2 7 3" xfId="32617" xr:uid="{AF94119E-28C5-46B1-BB17-0605678813A0}"/>
    <cellStyle name="Comma 2 2 3 2 3 2 2 8" xfId="12397" xr:uid="{0B3E196B-977A-41C3-96BF-A50694AC9A69}"/>
    <cellStyle name="Comma 2 2 3 2 3 2 2 8 2" xfId="36661" xr:uid="{E6D90954-B48F-414C-A1B5-6BBC7B98BB81}"/>
    <cellStyle name="Comma 2 2 3 2 3 2 2 9" xfId="24529" xr:uid="{4D157204-76F5-4CE0-B5D9-29EDB38D8A25}"/>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2 2 2" xfId="44370" xr:uid="{597C7D07-683C-4B4B-85E6-63EBB45B890C}"/>
    <cellStyle name="Comma 2 2 3 2 3 2 3 2 2 2 2 3" xfId="32238" xr:uid="{3F362169-B05F-490B-8AC7-510BCB0848D9}"/>
    <cellStyle name="Comma 2 2 3 2 3 2 3 2 2 2 3" xfId="12018" xr:uid="{FE1E2FD0-BA60-44D7-BAAD-903B6D23BB69}"/>
    <cellStyle name="Comma 2 2 3 2 3 2 3 2 2 2 3 2" xfId="24150" xr:uid="{1424BD27-5097-4EBA-912E-EA8C1C3C0888}"/>
    <cellStyle name="Comma 2 2 3 2 3 2 3 2 2 2 3 2 2" xfId="48414" xr:uid="{25F44990-36F7-4434-B0FC-C3EA56EE995D}"/>
    <cellStyle name="Comma 2 2 3 2 3 2 3 2 2 2 3 3" xfId="36282" xr:uid="{2C60015D-5D3E-402B-AFF9-08C52EFA9B2D}"/>
    <cellStyle name="Comma 2 2 3 2 3 2 3 2 2 2 4" xfId="16062" xr:uid="{7E6BA83C-16A7-400C-BE81-6033A2DB2A11}"/>
    <cellStyle name="Comma 2 2 3 2 3 2 3 2 2 2 4 2" xfId="40326" xr:uid="{4FDC8503-9324-4B2D-B4B2-A72C8B73426E}"/>
    <cellStyle name="Comma 2 2 3 2 3 2 3 2 2 2 5" xfId="28194" xr:uid="{2C8A48A1-9BF3-40E3-815F-3A1363BE5D58}"/>
    <cellStyle name="Comma 2 2 3 2 3 2 3 2 2 3" xfId="5952" xr:uid="{BC78DD3B-511F-45C9-A7D8-A8A118068DBA}"/>
    <cellStyle name="Comma 2 2 3 2 3 2 3 2 2 3 2" xfId="18084" xr:uid="{F4152449-5078-4441-B32F-1503EA1AD7AF}"/>
    <cellStyle name="Comma 2 2 3 2 3 2 3 2 2 3 2 2" xfId="42348" xr:uid="{AD13E308-2F64-4D55-AC56-7DD7A5977879}"/>
    <cellStyle name="Comma 2 2 3 2 3 2 3 2 2 3 3" xfId="30216" xr:uid="{C7C2FB52-B06A-4605-A7A4-D10E12885E68}"/>
    <cellStyle name="Comma 2 2 3 2 3 2 3 2 2 4" xfId="9996" xr:uid="{239FF03C-349E-49F2-9E44-DE5B67B04914}"/>
    <cellStyle name="Comma 2 2 3 2 3 2 3 2 2 4 2" xfId="22128" xr:uid="{AF3691D7-2666-4FE2-9B69-C70079F54DF2}"/>
    <cellStyle name="Comma 2 2 3 2 3 2 3 2 2 4 2 2" xfId="46392" xr:uid="{FA1354A8-4EB4-46CE-8DD2-E3D436712DD7}"/>
    <cellStyle name="Comma 2 2 3 2 3 2 3 2 2 4 3" xfId="34260" xr:uid="{68451404-5928-49DA-9230-B763F22D5557}"/>
    <cellStyle name="Comma 2 2 3 2 3 2 3 2 2 5" xfId="14040" xr:uid="{36DD7F65-4418-4208-BF2C-97608159F858}"/>
    <cellStyle name="Comma 2 2 3 2 3 2 3 2 2 5 2" xfId="38304" xr:uid="{FE073AD3-9D83-482D-9A6D-430BF736A8BE}"/>
    <cellStyle name="Comma 2 2 3 2 3 2 3 2 2 6" xfId="26172" xr:uid="{1DADD2BE-284A-40D5-8AF2-26BE68AE1F69}"/>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2 2 2" xfId="43359" xr:uid="{6218032D-E286-4332-98FD-68FC5B9329E7}"/>
    <cellStyle name="Comma 2 2 3 2 3 2 3 2 3 2 3" xfId="31227" xr:uid="{F5867717-7446-4A8D-8E11-83908691369B}"/>
    <cellStyle name="Comma 2 2 3 2 3 2 3 2 3 3" xfId="11007" xr:uid="{651078B9-A01D-4F96-A2A1-C14656F42724}"/>
    <cellStyle name="Comma 2 2 3 2 3 2 3 2 3 3 2" xfId="23139" xr:uid="{4C150D9F-2342-4B3C-9B4E-848BE37DF9A2}"/>
    <cellStyle name="Comma 2 2 3 2 3 2 3 2 3 3 2 2" xfId="47403" xr:uid="{5503943D-9664-45D5-A83C-A841944DCE70}"/>
    <cellStyle name="Comma 2 2 3 2 3 2 3 2 3 3 3" xfId="35271" xr:uid="{D4E02068-A382-4D76-81D0-E39D64FF66F6}"/>
    <cellStyle name="Comma 2 2 3 2 3 2 3 2 3 4" xfId="15051" xr:uid="{6BF1C935-251B-452A-83CC-5AA5DEE4C7FD}"/>
    <cellStyle name="Comma 2 2 3 2 3 2 3 2 3 4 2" xfId="39315" xr:uid="{CB5EA48B-092A-4FF0-B7C0-DE262E98637F}"/>
    <cellStyle name="Comma 2 2 3 2 3 2 3 2 3 5" xfId="27183" xr:uid="{4D55F22D-7EAD-45BB-86B2-B855A0C2E3A5}"/>
    <cellStyle name="Comma 2 2 3 2 3 2 3 2 4" xfId="4941" xr:uid="{3775A11B-8DA9-4838-B7C8-93FC7EE5106D}"/>
    <cellStyle name="Comma 2 2 3 2 3 2 3 2 4 2" xfId="17073" xr:uid="{0AB1BB51-BC41-426E-BE26-F740CE22975C}"/>
    <cellStyle name="Comma 2 2 3 2 3 2 3 2 4 2 2" xfId="41337" xr:uid="{06FEBB5E-F2E3-47A6-AD8B-0299269638BA}"/>
    <cellStyle name="Comma 2 2 3 2 3 2 3 2 4 3" xfId="29205" xr:uid="{0AFE6A02-A491-4BA6-9FAA-C8639D6E05EE}"/>
    <cellStyle name="Comma 2 2 3 2 3 2 3 2 5" xfId="8985" xr:uid="{C9994F67-89A6-4913-95D2-449BFEE57299}"/>
    <cellStyle name="Comma 2 2 3 2 3 2 3 2 5 2" xfId="21117" xr:uid="{99D6B4B0-975A-49E3-B2FE-E12E723780C0}"/>
    <cellStyle name="Comma 2 2 3 2 3 2 3 2 5 2 2" xfId="45381" xr:uid="{124E3F5D-8E75-46CD-BD59-40FC4BF1D9CA}"/>
    <cellStyle name="Comma 2 2 3 2 3 2 3 2 5 3" xfId="33249" xr:uid="{FAF76B10-4FE4-4200-BA0C-ECE1FA84331B}"/>
    <cellStyle name="Comma 2 2 3 2 3 2 3 2 6" xfId="13029" xr:uid="{7F6FADEB-DA24-4CD2-9BE8-53F8699689AB}"/>
    <cellStyle name="Comma 2 2 3 2 3 2 3 2 6 2" xfId="37293" xr:uid="{A4CDA87C-A8CD-4997-9C8D-C41B8736334D}"/>
    <cellStyle name="Comma 2 2 3 2 3 2 3 2 7" xfId="25161" xr:uid="{9DC3FA46-39BF-441D-A8CB-D35F4CD4E74F}"/>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2 2 2" xfId="43865" xr:uid="{6633066E-EF18-4A03-8F53-E7E2604B6C12}"/>
    <cellStyle name="Comma 2 2 3 2 3 2 3 3 2 2 3" xfId="31733" xr:uid="{1599FE17-3DA7-4AF2-B5CC-54047CB2E293}"/>
    <cellStyle name="Comma 2 2 3 2 3 2 3 3 2 3" xfId="11513" xr:uid="{A35DE099-1818-48FF-BBC1-FF8DFE2CF250}"/>
    <cellStyle name="Comma 2 2 3 2 3 2 3 3 2 3 2" xfId="23645" xr:uid="{D344B723-6899-4236-9FCF-D0EE24D746F4}"/>
    <cellStyle name="Comma 2 2 3 2 3 2 3 3 2 3 2 2" xfId="47909" xr:uid="{E7B86E44-C9D2-42EE-A1C6-354F357ECDD5}"/>
    <cellStyle name="Comma 2 2 3 2 3 2 3 3 2 3 3" xfId="35777" xr:uid="{FF9C4E8F-4356-4EDE-ADC1-898541C6BBDA}"/>
    <cellStyle name="Comma 2 2 3 2 3 2 3 3 2 4" xfId="15557" xr:uid="{9A7D5AB3-3FCE-4722-95F9-9586A8BC5230}"/>
    <cellStyle name="Comma 2 2 3 2 3 2 3 3 2 4 2" xfId="39821" xr:uid="{895769B1-1DCD-4514-9E9B-D6391457DD4C}"/>
    <cellStyle name="Comma 2 2 3 2 3 2 3 3 2 5" xfId="27689" xr:uid="{A25CA8E1-08B3-4655-9CBB-552B2943EEFC}"/>
    <cellStyle name="Comma 2 2 3 2 3 2 3 3 3" xfId="5447" xr:uid="{490B6DE5-0B12-4F50-883C-9E9E58904DD4}"/>
    <cellStyle name="Comma 2 2 3 2 3 2 3 3 3 2" xfId="17579" xr:uid="{A0B6C5D7-ACBC-462D-986A-07001CECF741}"/>
    <cellStyle name="Comma 2 2 3 2 3 2 3 3 3 2 2" xfId="41843" xr:uid="{08E433FF-2B71-4770-8CA5-EFCFD7FA4DCE}"/>
    <cellStyle name="Comma 2 2 3 2 3 2 3 3 3 3" xfId="29711" xr:uid="{275C30FF-88B2-4B2E-A8A8-F7637EA55399}"/>
    <cellStyle name="Comma 2 2 3 2 3 2 3 3 4" xfId="9491" xr:uid="{1DE20412-6B37-48BA-8EF0-35CBE62EB070}"/>
    <cellStyle name="Comma 2 2 3 2 3 2 3 3 4 2" xfId="21623" xr:uid="{97C7D6BA-915C-4711-A2E6-FACA6B9938DC}"/>
    <cellStyle name="Comma 2 2 3 2 3 2 3 3 4 2 2" xfId="45887" xr:uid="{FC554FAB-F979-470D-B35D-E8FC77C8A24E}"/>
    <cellStyle name="Comma 2 2 3 2 3 2 3 3 4 3" xfId="33755" xr:uid="{3D456A9A-33E6-4BFF-8DAC-9690A51E8E9A}"/>
    <cellStyle name="Comma 2 2 3 2 3 2 3 3 5" xfId="13535" xr:uid="{C6772F32-80B8-4E58-90AC-D28C548AD31A}"/>
    <cellStyle name="Comma 2 2 3 2 3 2 3 3 5 2" xfId="37799" xr:uid="{62E1F929-D43D-43BA-97D7-7903DD7308A8}"/>
    <cellStyle name="Comma 2 2 3 2 3 2 3 3 6" xfId="25667" xr:uid="{D49EF2E9-1C05-4DD0-91BD-1E8825D9467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2 2 2" xfId="42854" xr:uid="{2240489A-76D3-4177-B561-D41DE2EC0350}"/>
    <cellStyle name="Comma 2 2 3 2 3 2 3 4 2 3" xfId="30722" xr:uid="{46FC43ED-F31F-4D28-8E94-445A7965B32A}"/>
    <cellStyle name="Comma 2 2 3 2 3 2 3 4 3" xfId="10502" xr:uid="{EA8165C8-ED18-4A82-88EF-5F80E173EF57}"/>
    <cellStyle name="Comma 2 2 3 2 3 2 3 4 3 2" xfId="22634" xr:uid="{C3E8F6A5-0FA3-4925-9AE6-4315E36AD149}"/>
    <cellStyle name="Comma 2 2 3 2 3 2 3 4 3 2 2" xfId="46898" xr:uid="{C933B8A6-2664-4205-8E59-224700E2BDFF}"/>
    <cellStyle name="Comma 2 2 3 2 3 2 3 4 3 3" xfId="34766" xr:uid="{310EECDF-6D5A-4D92-A8D1-950149F78D58}"/>
    <cellStyle name="Comma 2 2 3 2 3 2 3 4 4" xfId="14546" xr:uid="{3F057199-E59C-4D95-B40B-17532C373798}"/>
    <cellStyle name="Comma 2 2 3 2 3 2 3 4 4 2" xfId="38810" xr:uid="{4FB9E82D-47B6-4CC6-B2E5-0A4172B2A6A8}"/>
    <cellStyle name="Comma 2 2 3 2 3 2 3 4 5" xfId="26678" xr:uid="{68473201-BD21-4741-8170-FE699F6253E0}"/>
    <cellStyle name="Comma 2 2 3 2 3 2 3 5" xfId="4436" xr:uid="{782B15A1-8738-4427-96EB-552ED02B87CA}"/>
    <cellStyle name="Comma 2 2 3 2 3 2 3 5 2" xfId="16568" xr:uid="{1F009C1C-A73A-465A-940A-E73E8D57CB81}"/>
    <cellStyle name="Comma 2 2 3 2 3 2 3 5 2 2" xfId="40832" xr:uid="{43F4297E-586C-4710-AFFD-476C3DEFA7B6}"/>
    <cellStyle name="Comma 2 2 3 2 3 2 3 5 3" xfId="28700" xr:uid="{4ED8F91B-2C9D-4D6F-8C88-C6AD067A584B}"/>
    <cellStyle name="Comma 2 2 3 2 3 2 3 6" xfId="8480" xr:uid="{EB7C8670-3DD3-49F5-9196-5C067AC6E380}"/>
    <cellStyle name="Comma 2 2 3 2 3 2 3 6 2" xfId="20612" xr:uid="{B3BD2FA0-C39C-408B-93C7-FA9345C92438}"/>
    <cellStyle name="Comma 2 2 3 2 3 2 3 6 2 2" xfId="44876" xr:uid="{81D117C6-A749-44FD-B232-4017B3C38422}"/>
    <cellStyle name="Comma 2 2 3 2 3 2 3 6 3" xfId="32744" xr:uid="{EC8A001D-1A12-40AE-B2DB-D58CBC27BBFE}"/>
    <cellStyle name="Comma 2 2 3 2 3 2 3 7" xfId="12524" xr:uid="{B0EFE88A-217B-40C6-B359-CE073A6C9B77}"/>
    <cellStyle name="Comma 2 2 3 2 3 2 3 7 2" xfId="36788" xr:uid="{9D9224D8-404E-4C09-AD2B-C8A02F221B50}"/>
    <cellStyle name="Comma 2 2 3 2 3 2 3 8" xfId="24656" xr:uid="{494FA844-34F7-424B-9F1B-54B0BF79E7B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2 2 2" xfId="44117" xr:uid="{86BC2CE9-BA43-4B18-B982-424E22A00BD4}"/>
    <cellStyle name="Comma 2 2 3 2 3 2 4 2 2 2 3" xfId="31985" xr:uid="{8F822797-39B6-483E-936B-ECE6B2B8D072}"/>
    <cellStyle name="Comma 2 2 3 2 3 2 4 2 2 3" xfId="11765" xr:uid="{37C63A74-8DCB-4581-9DBE-7EB09FA9C128}"/>
    <cellStyle name="Comma 2 2 3 2 3 2 4 2 2 3 2" xfId="23897" xr:uid="{8AD392CA-69DD-408C-9270-03D409F40548}"/>
    <cellStyle name="Comma 2 2 3 2 3 2 4 2 2 3 2 2" xfId="48161" xr:uid="{4F5EE724-9A37-450A-892A-20856E91A72C}"/>
    <cellStyle name="Comma 2 2 3 2 3 2 4 2 2 3 3" xfId="36029" xr:uid="{85C32181-08CC-430E-957B-8EEB331AA23E}"/>
    <cellStyle name="Comma 2 2 3 2 3 2 4 2 2 4" xfId="15809" xr:uid="{DBE90AE3-E5B3-4BB6-B08E-B2AAE6AE23BE}"/>
    <cellStyle name="Comma 2 2 3 2 3 2 4 2 2 4 2" xfId="40073" xr:uid="{29E9A61C-8261-4AD3-8D1A-08548A2BEDA3}"/>
    <cellStyle name="Comma 2 2 3 2 3 2 4 2 2 5" xfId="27941" xr:uid="{A5A7FC21-2C58-4B21-9AD0-D3B2A1648033}"/>
    <cellStyle name="Comma 2 2 3 2 3 2 4 2 3" xfId="5699" xr:uid="{BA9E9E0B-54B8-4E85-B1B7-ABACF2B71552}"/>
    <cellStyle name="Comma 2 2 3 2 3 2 4 2 3 2" xfId="17831" xr:uid="{87B722B7-DFFB-47B9-AEE6-3641D7F3626F}"/>
    <cellStyle name="Comma 2 2 3 2 3 2 4 2 3 2 2" xfId="42095" xr:uid="{81319E85-C3B0-4DB6-92A5-268C3390789F}"/>
    <cellStyle name="Comma 2 2 3 2 3 2 4 2 3 3" xfId="29963" xr:uid="{FA172414-1337-458F-B318-0AF8753FDB25}"/>
    <cellStyle name="Comma 2 2 3 2 3 2 4 2 4" xfId="9743" xr:uid="{9CD9FBF1-CA77-4CA9-8CC3-3E30C7954FD4}"/>
    <cellStyle name="Comma 2 2 3 2 3 2 4 2 4 2" xfId="21875" xr:uid="{F34279E5-EE4F-4139-BED8-5388C37A774F}"/>
    <cellStyle name="Comma 2 2 3 2 3 2 4 2 4 2 2" xfId="46139" xr:uid="{3CE6511F-12C4-4F63-8463-6C6EC428762D}"/>
    <cellStyle name="Comma 2 2 3 2 3 2 4 2 4 3" xfId="34007" xr:uid="{FD22E15E-A554-4EE8-B592-6819748212DB}"/>
    <cellStyle name="Comma 2 2 3 2 3 2 4 2 5" xfId="13787" xr:uid="{935EEE9D-E952-42E5-8F93-01D52B907C16}"/>
    <cellStyle name="Comma 2 2 3 2 3 2 4 2 5 2" xfId="38051" xr:uid="{CA23D65A-6A7E-4734-8BB0-0172362CCDCD}"/>
    <cellStyle name="Comma 2 2 3 2 3 2 4 2 6" xfId="25919" xr:uid="{C953C8C7-8E8F-4783-B74F-641ED58E5B2F}"/>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2 2 2" xfId="43106" xr:uid="{3B177921-2A6F-45D0-8EC1-60DFA5920914}"/>
    <cellStyle name="Comma 2 2 3 2 3 2 4 3 2 3" xfId="30974" xr:uid="{4C590A62-D5A2-4233-99C1-06533488F694}"/>
    <cellStyle name="Comma 2 2 3 2 3 2 4 3 3" xfId="10754" xr:uid="{A438DEC6-AD44-4CD7-871A-8448187FF258}"/>
    <cellStyle name="Comma 2 2 3 2 3 2 4 3 3 2" xfId="22886" xr:uid="{1962FCC8-F0CE-4772-A6A8-F55AE951BAA0}"/>
    <cellStyle name="Comma 2 2 3 2 3 2 4 3 3 2 2" xfId="47150" xr:uid="{EE90A799-08C3-4DA7-9CD0-0869F1027A78}"/>
    <cellStyle name="Comma 2 2 3 2 3 2 4 3 3 3" xfId="35018" xr:uid="{B051438E-2F07-4C82-A4CC-3B049D24B6CE}"/>
    <cellStyle name="Comma 2 2 3 2 3 2 4 3 4" xfId="14798" xr:uid="{6AF327EF-8610-405B-BDBF-877B8A0D6CA6}"/>
    <cellStyle name="Comma 2 2 3 2 3 2 4 3 4 2" xfId="39062" xr:uid="{6A2BB138-96B1-473D-85C4-924E6FE54255}"/>
    <cellStyle name="Comma 2 2 3 2 3 2 4 3 5" xfId="26930" xr:uid="{B49A550C-8BF9-48C9-9CB7-0032930F9EB6}"/>
    <cellStyle name="Comma 2 2 3 2 3 2 4 4" xfId="4688" xr:uid="{29ABB1E0-D69D-430A-98C0-197B541B6FEF}"/>
    <cellStyle name="Comma 2 2 3 2 3 2 4 4 2" xfId="16820" xr:uid="{63C0CC29-7418-40ED-87E2-7B452D2C1657}"/>
    <cellStyle name="Comma 2 2 3 2 3 2 4 4 2 2" xfId="41084" xr:uid="{934C9EC4-D011-4C1B-ABE4-A4D5641EBE82}"/>
    <cellStyle name="Comma 2 2 3 2 3 2 4 4 3" xfId="28952" xr:uid="{BD6088AC-C009-4C15-8CB1-E75D9DC2C462}"/>
    <cellStyle name="Comma 2 2 3 2 3 2 4 5" xfId="8732" xr:uid="{21B4E2AA-D571-4669-9ACE-5BA7A0BCCF4E}"/>
    <cellStyle name="Comma 2 2 3 2 3 2 4 5 2" xfId="20864" xr:uid="{1A981DD6-8690-4F07-B03E-78E8A02D2442}"/>
    <cellStyle name="Comma 2 2 3 2 3 2 4 5 2 2" xfId="45128" xr:uid="{7C661833-DE08-49BF-91A8-65E5A2C09538}"/>
    <cellStyle name="Comma 2 2 3 2 3 2 4 5 3" xfId="32996" xr:uid="{0D155BD6-5897-4DF0-B357-0A6EA58072E8}"/>
    <cellStyle name="Comma 2 2 3 2 3 2 4 6" xfId="12776" xr:uid="{4AC15CB9-0F9E-4257-A1D5-248FDC421351}"/>
    <cellStyle name="Comma 2 2 3 2 3 2 4 6 2" xfId="37040" xr:uid="{6B333FDE-B3E5-46FD-BE6E-8645C9D0511D}"/>
    <cellStyle name="Comma 2 2 3 2 3 2 4 7" xfId="24908" xr:uid="{014BE7A0-083E-48F9-9CDD-E1B432CAAFF7}"/>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2 2 2" xfId="43612" xr:uid="{11766D06-0930-42C4-A19D-707B52C2F993}"/>
    <cellStyle name="Comma 2 2 3 2 3 2 5 2 2 3" xfId="31480" xr:uid="{253D659C-F272-490B-B597-E701DE5F874A}"/>
    <cellStyle name="Comma 2 2 3 2 3 2 5 2 3" xfId="11260" xr:uid="{65CDC24E-CA8C-483D-A194-EB97C1094C21}"/>
    <cellStyle name="Comma 2 2 3 2 3 2 5 2 3 2" xfId="23392" xr:uid="{FA2F53F4-40CC-43CE-B436-1ECB5AC59FAA}"/>
    <cellStyle name="Comma 2 2 3 2 3 2 5 2 3 2 2" xfId="47656" xr:uid="{EC329197-CFCE-4FE0-A045-D59D5E076BD8}"/>
    <cellStyle name="Comma 2 2 3 2 3 2 5 2 3 3" xfId="35524" xr:uid="{2BC4A562-8227-45C9-9FCA-0DDCBCF2A1BC}"/>
    <cellStyle name="Comma 2 2 3 2 3 2 5 2 4" xfId="15304" xr:uid="{90BD94E4-DF63-4447-9775-72E256010514}"/>
    <cellStyle name="Comma 2 2 3 2 3 2 5 2 4 2" xfId="39568" xr:uid="{CB256E13-7E20-4BC6-B750-13942A3EEF53}"/>
    <cellStyle name="Comma 2 2 3 2 3 2 5 2 5" xfId="27436" xr:uid="{AD4E3D8F-A43F-4982-B1DA-9ED2FF7AD3CA}"/>
    <cellStyle name="Comma 2 2 3 2 3 2 5 3" xfId="5194" xr:uid="{2235EFCF-81F0-410A-B7CF-E918F1DF38F3}"/>
    <cellStyle name="Comma 2 2 3 2 3 2 5 3 2" xfId="17326" xr:uid="{99C0681F-D4A2-439D-B0DF-FD51E2B458F4}"/>
    <cellStyle name="Comma 2 2 3 2 3 2 5 3 2 2" xfId="41590" xr:uid="{212EB746-A2E8-43B6-BBD3-A608C10E8566}"/>
    <cellStyle name="Comma 2 2 3 2 3 2 5 3 3" xfId="29458" xr:uid="{56D5C352-91DB-49C7-ABB0-2345C906776E}"/>
    <cellStyle name="Comma 2 2 3 2 3 2 5 4" xfId="9238" xr:uid="{AC571A43-3C67-4964-8705-A6B6E0987ED8}"/>
    <cellStyle name="Comma 2 2 3 2 3 2 5 4 2" xfId="21370" xr:uid="{E01CA575-1CEB-4F14-BDE6-50EBDEC559D6}"/>
    <cellStyle name="Comma 2 2 3 2 3 2 5 4 2 2" xfId="45634" xr:uid="{B2F844D4-E5FB-4C65-B850-BE4577C6540C}"/>
    <cellStyle name="Comma 2 2 3 2 3 2 5 4 3" xfId="33502" xr:uid="{DA5C8218-1CE6-4066-9680-7F7A6FD61EC3}"/>
    <cellStyle name="Comma 2 2 3 2 3 2 5 5" xfId="13282" xr:uid="{C860BA10-DE54-4EAA-9488-028D6915394B}"/>
    <cellStyle name="Comma 2 2 3 2 3 2 5 5 2" xfId="37546" xr:uid="{CF1CFFA4-427C-4058-B152-5F55CD6B9A16}"/>
    <cellStyle name="Comma 2 2 3 2 3 2 5 6" xfId="25414" xr:uid="{328A7388-78C4-4392-9E9A-1E5F99948673}"/>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2 2 2" xfId="42601" xr:uid="{275100CC-F675-42C5-8BFC-4C09A51E7134}"/>
    <cellStyle name="Comma 2 2 3 2 3 2 6 2 3" xfId="30469" xr:uid="{EA178365-CF8E-4BF9-81EF-560B11B8E081}"/>
    <cellStyle name="Comma 2 2 3 2 3 2 6 3" xfId="10249" xr:uid="{7F460DD7-9EAB-42BA-B073-FD4B900C8F6F}"/>
    <cellStyle name="Comma 2 2 3 2 3 2 6 3 2" xfId="22381" xr:uid="{D307191F-9E39-46D5-BADE-162A4EB1439F}"/>
    <cellStyle name="Comma 2 2 3 2 3 2 6 3 2 2" xfId="46645" xr:uid="{ECB16FD5-CBBE-4069-8AC8-075C8C1B50BA}"/>
    <cellStyle name="Comma 2 2 3 2 3 2 6 3 3" xfId="34513" xr:uid="{53B529A2-D59A-43AE-B043-C0A46F68040E}"/>
    <cellStyle name="Comma 2 2 3 2 3 2 6 4" xfId="14293" xr:uid="{7F0F49FA-9AE2-4254-97A5-A1593D5D8888}"/>
    <cellStyle name="Comma 2 2 3 2 3 2 6 4 2" xfId="38557" xr:uid="{A657E694-0D03-4B3C-A0E2-98CB0902F593}"/>
    <cellStyle name="Comma 2 2 3 2 3 2 6 5" xfId="26425" xr:uid="{5D45502A-B34C-4991-8353-545AA9F16854}"/>
    <cellStyle name="Comma 2 2 3 2 3 2 7" xfId="4183" xr:uid="{D94A8145-5CF1-4AE4-AA64-360EA9C1280A}"/>
    <cellStyle name="Comma 2 2 3 2 3 2 7 2" xfId="16315" xr:uid="{204F588E-A0A2-4EA1-819D-C7A41E3948A0}"/>
    <cellStyle name="Comma 2 2 3 2 3 2 7 2 2" xfId="40579" xr:uid="{8DBB7528-72BA-4EDA-BFE8-344DEE190173}"/>
    <cellStyle name="Comma 2 2 3 2 3 2 7 3" xfId="28447" xr:uid="{A7916B74-A35A-4019-8EB6-7FFB7BC1A187}"/>
    <cellStyle name="Comma 2 2 3 2 3 2 8" xfId="8227" xr:uid="{C6C4A64C-5B78-48CA-9DA3-7096A6D04213}"/>
    <cellStyle name="Comma 2 2 3 2 3 2 8 2" xfId="20359" xr:uid="{22FE978E-A11A-476C-9031-C637DB75BB11}"/>
    <cellStyle name="Comma 2 2 3 2 3 2 8 2 2" xfId="44623" xr:uid="{A3A9A04B-0C12-4A8A-B34B-A30D209F5E5E}"/>
    <cellStyle name="Comma 2 2 3 2 3 2 8 3" xfId="32491" xr:uid="{A65AD706-56CB-4188-82A2-637F30A35515}"/>
    <cellStyle name="Comma 2 2 3 2 3 2 9" xfId="12271" xr:uid="{120B4B22-FBD2-464B-974F-434B9BE32062}"/>
    <cellStyle name="Comma 2 2 3 2 3 2 9 2" xfId="36535" xr:uid="{4486A4CA-0E99-471F-9173-52DA318B465E}"/>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2 2 2" xfId="44433" xr:uid="{99ED638F-5ACB-445D-840A-0AA74CAEE495}"/>
    <cellStyle name="Comma 2 2 3 2 3 3 2 2 2 2 2 3" xfId="32301" xr:uid="{B2572CC3-E16A-4019-A76A-F22CAF5009F2}"/>
    <cellStyle name="Comma 2 2 3 2 3 3 2 2 2 2 3" xfId="12081" xr:uid="{58065F93-C34F-48DF-BDE8-3564633934EF}"/>
    <cellStyle name="Comma 2 2 3 2 3 3 2 2 2 2 3 2" xfId="24213" xr:uid="{51D1AD9D-56C0-43B4-AFC3-020333809A7B}"/>
    <cellStyle name="Comma 2 2 3 2 3 3 2 2 2 2 3 2 2" xfId="48477" xr:uid="{CB309F9A-4A0C-4147-9800-4C92C6B1A8F4}"/>
    <cellStyle name="Comma 2 2 3 2 3 3 2 2 2 2 3 3" xfId="36345" xr:uid="{34BCFBD2-BCFE-4492-8E82-0CC365ABC258}"/>
    <cellStyle name="Comma 2 2 3 2 3 3 2 2 2 2 4" xfId="16125" xr:uid="{3A59B347-EDBC-46F4-848B-A2DA200A0E4D}"/>
    <cellStyle name="Comma 2 2 3 2 3 3 2 2 2 2 4 2" xfId="40389" xr:uid="{A9D5EC8F-814A-4498-A490-CF7A32F5E630}"/>
    <cellStyle name="Comma 2 2 3 2 3 3 2 2 2 2 5" xfId="28257" xr:uid="{A8A23F0B-DA81-45FF-8E04-CEA452F90800}"/>
    <cellStyle name="Comma 2 2 3 2 3 3 2 2 2 3" xfId="6015" xr:uid="{B83D1698-9457-4267-89A2-67E969AA1DDC}"/>
    <cellStyle name="Comma 2 2 3 2 3 3 2 2 2 3 2" xfId="18147" xr:uid="{90B193BD-73E5-469A-91AB-354895807989}"/>
    <cellStyle name="Comma 2 2 3 2 3 3 2 2 2 3 2 2" xfId="42411" xr:uid="{5469659E-25BE-455E-A299-298F8BAEF194}"/>
    <cellStyle name="Comma 2 2 3 2 3 3 2 2 2 3 3" xfId="30279" xr:uid="{8698F20E-3E90-4C36-9A76-EC04192FD592}"/>
    <cellStyle name="Comma 2 2 3 2 3 3 2 2 2 4" xfId="10059" xr:uid="{2BF013A0-6D86-44C0-A392-7C9ADE1435DC}"/>
    <cellStyle name="Comma 2 2 3 2 3 3 2 2 2 4 2" xfId="22191" xr:uid="{25626C68-9BF5-4F09-B2E6-00F327544E7B}"/>
    <cellStyle name="Comma 2 2 3 2 3 3 2 2 2 4 2 2" xfId="46455" xr:uid="{7C522BDC-0FD5-4236-A657-1EC90469B99A}"/>
    <cellStyle name="Comma 2 2 3 2 3 3 2 2 2 4 3" xfId="34323" xr:uid="{F1000A3F-AD18-4921-8871-8C05178624D5}"/>
    <cellStyle name="Comma 2 2 3 2 3 3 2 2 2 5" xfId="14103" xr:uid="{E9892218-EFFC-4D08-B83B-38839324B3B0}"/>
    <cellStyle name="Comma 2 2 3 2 3 3 2 2 2 5 2" xfId="38367" xr:uid="{01F9EB71-1E6A-4BC1-AB71-7D2BF0243F25}"/>
    <cellStyle name="Comma 2 2 3 2 3 3 2 2 2 6" xfId="26235" xr:uid="{89185A50-55D9-430A-B23A-85B54EDCA13C}"/>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2 2 2" xfId="43422" xr:uid="{A8E3210A-A4E1-4C12-9210-A30510ACB76C}"/>
    <cellStyle name="Comma 2 2 3 2 3 3 2 2 3 2 3" xfId="31290" xr:uid="{81CA8E89-F7E8-4836-8B65-6B73CB0EC142}"/>
    <cellStyle name="Comma 2 2 3 2 3 3 2 2 3 3" xfId="11070" xr:uid="{3A4B2B67-48CE-47A5-8CFA-921255970BD4}"/>
    <cellStyle name="Comma 2 2 3 2 3 3 2 2 3 3 2" xfId="23202" xr:uid="{E0C8BD4B-C174-4334-9246-24C72AF2DB28}"/>
    <cellStyle name="Comma 2 2 3 2 3 3 2 2 3 3 2 2" xfId="47466" xr:uid="{068B9B4D-E883-4BD1-97C7-17225FE555A7}"/>
    <cellStyle name="Comma 2 2 3 2 3 3 2 2 3 3 3" xfId="35334" xr:uid="{93505E96-6AD5-4127-B372-8F5719F155F8}"/>
    <cellStyle name="Comma 2 2 3 2 3 3 2 2 3 4" xfId="15114" xr:uid="{4A46D1F7-E41C-4345-B8E1-DEE5E28FD687}"/>
    <cellStyle name="Comma 2 2 3 2 3 3 2 2 3 4 2" xfId="39378" xr:uid="{71C1A34B-DD4E-4145-A51F-48B22DD38FAB}"/>
    <cellStyle name="Comma 2 2 3 2 3 3 2 2 3 5" xfId="27246" xr:uid="{7356F80D-8331-40C5-91E8-10E8CAEEE9BA}"/>
    <cellStyle name="Comma 2 2 3 2 3 3 2 2 4" xfId="5004" xr:uid="{8A3AEBE9-D4B6-4F70-B3BC-23A8E6E47436}"/>
    <cellStyle name="Comma 2 2 3 2 3 3 2 2 4 2" xfId="17136" xr:uid="{220351C1-2044-4958-B7B5-41DBD8FD9B90}"/>
    <cellStyle name="Comma 2 2 3 2 3 3 2 2 4 2 2" xfId="41400" xr:uid="{2F3E1BB9-DFB5-475F-BCD0-C1E440639B66}"/>
    <cellStyle name="Comma 2 2 3 2 3 3 2 2 4 3" xfId="29268" xr:uid="{A4F0BDEB-2127-4227-8E6F-631C74158B1D}"/>
    <cellStyle name="Comma 2 2 3 2 3 3 2 2 5" xfId="9048" xr:uid="{6D3B441F-5B67-412E-BBA2-EF1199FBA7A9}"/>
    <cellStyle name="Comma 2 2 3 2 3 3 2 2 5 2" xfId="21180" xr:uid="{93A10EAD-6472-4F72-B830-4CF57A27B2BD}"/>
    <cellStyle name="Comma 2 2 3 2 3 3 2 2 5 2 2" xfId="45444" xr:uid="{87D6D116-0805-4DC7-A76B-67608EF04B81}"/>
    <cellStyle name="Comma 2 2 3 2 3 3 2 2 5 3" xfId="33312" xr:uid="{AE81024C-0095-44B1-AF72-D48A46CADB75}"/>
    <cellStyle name="Comma 2 2 3 2 3 3 2 2 6" xfId="13092" xr:uid="{E724A652-FCCD-4ADA-8454-E0FE0CBAE986}"/>
    <cellStyle name="Comma 2 2 3 2 3 3 2 2 6 2" xfId="37356" xr:uid="{463DEDC6-922F-41F4-BDB0-1E872ECBD5DF}"/>
    <cellStyle name="Comma 2 2 3 2 3 3 2 2 7" xfId="25224" xr:uid="{92423C66-8DFF-42FC-A86B-02796E21276A}"/>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2 2 2" xfId="43928" xr:uid="{B0D515D5-329B-4AD4-83B0-E750A216862F}"/>
    <cellStyle name="Comma 2 2 3 2 3 3 2 3 2 2 3" xfId="31796" xr:uid="{BDBC3B10-2A4B-4C03-BFE4-817E02759894}"/>
    <cellStyle name="Comma 2 2 3 2 3 3 2 3 2 3" xfId="11576" xr:uid="{F44388F1-B9FA-4F15-A1DD-7CE2DED023DE}"/>
    <cellStyle name="Comma 2 2 3 2 3 3 2 3 2 3 2" xfId="23708" xr:uid="{757D9813-C927-4FBD-8CCB-9B4EC27D0D9D}"/>
    <cellStyle name="Comma 2 2 3 2 3 3 2 3 2 3 2 2" xfId="47972" xr:uid="{61D00DC3-7ACC-44E3-A8EC-6E8569659A7D}"/>
    <cellStyle name="Comma 2 2 3 2 3 3 2 3 2 3 3" xfId="35840" xr:uid="{67649D81-DBEF-4CA9-BC8C-8A319DA9A741}"/>
    <cellStyle name="Comma 2 2 3 2 3 3 2 3 2 4" xfId="15620" xr:uid="{9048CBF6-D2FC-4583-A32D-FE1198363D65}"/>
    <cellStyle name="Comma 2 2 3 2 3 3 2 3 2 4 2" xfId="39884" xr:uid="{BF863889-1027-42E8-B1DA-DB32A0E384FB}"/>
    <cellStyle name="Comma 2 2 3 2 3 3 2 3 2 5" xfId="27752" xr:uid="{DB2F52DF-A256-49B4-B85E-2C198E78D56F}"/>
    <cellStyle name="Comma 2 2 3 2 3 3 2 3 3" xfId="5510" xr:uid="{5E710575-6DA5-4187-80B3-D73E8BDC2071}"/>
    <cellStyle name="Comma 2 2 3 2 3 3 2 3 3 2" xfId="17642" xr:uid="{6124321A-1E25-44A2-A592-2D4A67AB3696}"/>
    <cellStyle name="Comma 2 2 3 2 3 3 2 3 3 2 2" xfId="41906" xr:uid="{A42E29BA-C1BB-48CD-9FC8-329A58F6F1C1}"/>
    <cellStyle name="Comma 2 2 3 2 3 3 2 3 3 3" xfId="29774" xr:uid="{7DDEE54F-90A4-42BE-AE7D-7BEED5B2A582}"/>
    <cellStyle name="Comma 2 2 3 2 3 3 2 3 4" xfId="9554" xr:uid="{67A07836-6622-45CD-BD52-7CDA9A5AA22D}"/>
    <cellStyle name="Comma 2 2 3 2 3 3 2 3 4 2" xfId="21686" xr:uid="{E02196F3-9CBA-4514-9BA4-572AD41FC4C8}"/>
    <cellStyle name="Comma 2 2 3 2 3 3 2 3 4 2 2" xfId="45950" xr:uid="{8D08224F-9412-407D-A818-0C855AE15C1C}"/>
    <cellStyle name="Comma 2 2 3 2 3 3 2 3 4 3" xfId="33818" xr:uid="{AEAE023B-F3C7-4AF8-B209-A337A37D7C47}"/>
    <cellStyle name="Comma 2 2 3 2 3 3 2 3 5" xfId="13598" xr:uid="{4FC24048-DA37-4346-93EF-CF953D37FF95}"/>
    <cellStyle name="Comma 2 2 3 2 3 3 2 3 5 2" xfId="37862" xr:uid="{C0D271E0-A76B-42F1-84D3-9934909F12F3}"/>
    <cellStyle name="Comma 2 2 3 2 3 3 2 3 6" xfId="25730" xr:uid="{F45878E3-38BD-4072-AA71-F6E0DD998FBF}"/>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2 2 2" xfId="42917" xr:uid="{333D0935-1791-4380-90C9-28103B06FEE4}"/>
    <cellStyle name="Comma 2 2 3 2 3 3 2 4 2 3" xfId="30785" xr:uid="{047BD27A-8AA0-4377-B574-9AECC7E5F75E}"/>
    <cellStyle name="Comma 2 2 3 2 3 3 2 4 3" xfId="10565" xr:uid="{11B1682F-2533-4A2F-9470-6A516ED367B1}"/>
    <cellStyle name="Comma 2 2 3 2 3 3 2 4 3 2" xfId="22697" xr:uid="{9B9C20EC-F04D-41C9-9597-3615C5CACBD6}"/>
    <cellStyle name="Comma 2 2 3 2 3 3 2 4 3 2 2" xfId="46961" xr:uid="{42A9B2A0-7381-47B5-B8B9-2794B27D842C}"/>
    <cellStyle name="Comma 2 2 3 2 3 3 2 4 3 3" xfId="34829" xr:uid="{9BE56CBE-B3BD-49FB-A828-7ACF56D4D64F}"/>
    <cellStyle name="Comma 2 2 3 2 3 3 2 4 4" xfId="14609" xr:uid="{2F96A02E-AF12-49D5-8293-FE8871FC4C81}"/>
    <cellStyle name="Comma 2 2 3 2 3 3 2 4 4 2" xfId="38873" xr:uid="{FE84089F-689C-40EA-BC16-888E94A8057F}"/>
    <cellStyle name="Comma 2 2 3 2 3 3 2 4 5" xfId="26741" xr:uid="{BAD05AD6-7BCB-4748-8D15-507A5FA3D285}"/>
    <cellStyle name="Comma 2 2 3 2 3 3 2 5" xfId="4499" xr:uid="{D1828B3B-D131-409E-BC29-ACF0A359A4A5}"/>
    <cellStyle name="Comma 2 2 3 2 3 3 2 5 2" xfId="16631" xr:uid="{0104157F-A857-49CA-B6F0-B33C8BC98E5A}"/>
    <cellStyle name="Comma 2 2 3 2 3 3 2 5 2 2" xfId="40895" xr:uid="{79123478-1FD6-4C2E-8A7A-ADEFF23722C5}"/>
    <cellStyle name="Comma 2 2 3 2 3 3 2 5 3" xfId="28763" xr:uid="{79B32513-1B43-49A3-8663-B4745338A1C1}"/>
    <cellStyle name="Comma 2 2 3 2 3 3 2 6" xfId="8543" xr:uid="{EA13F182-B95C-41B8-B096-EF2D4E64636D}"/>
    <cellStyle name="Comma 2 2 3 2 3 3 2 6 2" xfId="20675" xr:uid="{D4EA9DBA-DF56-4CC4-8598-BAA1E621B880}"/>
    <cellStyle name="Comma 2 2 3 2 3 3 2 6 2 2" xfId="44939" xr:uid="{CB7C7752-8F7E-4C92-89E6-FBDADFD83E3D}"/>
    <cellStyle name="Comma 2 2 3 2 3 3 2 6 3" xfId="32807" xr:uid="{5FE2C4A0-5290-4E6D-9E42-A0107B8AE383}"/>
    <cellStyle name="Comma 2 2 3 2 3 3 2 7" xfId="12587" xr:uid="{1173616D-C642-4D45-A3C4-D15AF8E88A7D}"/>
    <cellStyle name="Comma 2 2 3 2 3 3 2 7 2" xfId="36851" xr:uid="{F5643CD4-2608-4E89-BDAD-477C72821024}"/>
    <cellStyle name="Comma 2 2 3 2 3 3 2 8" xfId="24719" xr:uid="{D26CE067-B926-406F-8546-E007C0D04AE9}"/>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2 2 2" xfId="44180" xr:uid="{44DE546A-1939-44A6-BAB8-FCE2BC0BFE88}"/>
    <cellStyle name="Comma 2 2 3 2 3 3 3 2 2 2 3" xfId="32048" xr:uid="{5F620528-D0DD-470D-8BD8-4025038381AD}"/>
    <cellStyle name="Comma 2 2 3 2 3 3 3 2 2 3" xfId="11828" xr:uid="{954CBB07-75B3-46F1-BFC6-2CE2BC46A569}"/>
    <cellStyle name="Comma 2 2 3 2 3 3 3 2 2 3 2" xfId="23960" xr:uid="{F522356F-B020-4516-AE2D-2BBA0AA75A35}"/>
    <cellStyle name="Comma 2 2 3 2 3 3 3 2 2 3 2 2" xfId="48224" xr:uid="{89DB8230-DCB9-4B8D-BAEE-63F644009DF9}"/>
    <cellStyle name="Comma 2 2 3 2 3 3 3 2 2 3 3" xfId="36092" xr:uid="{B0EB80C2-F76C-4AF3-A42C-30E8C355001D}"/>
    <cellStyle name="Comma 2 2 3 2 3 3 3 2 2 4" xfId="15872" xr:uid="{64392C5A-76A3-4ECD-A27B-DCE92F55D400}"/>
    <cellStyle name="Comma 2 2 3 2 3 3 3 2 2 4 2" xfId="40136" xr:uid="{F53EAEE6-B787-42DD-90D5-96F1CAB4DC38}"/>
    <cellStyle name="Comma 2 2 3 2 3 3 3 2 2 5" xfId="28004" xr:uid="{DC7BDC73-F4A0-401F-B70E-94D13E2A36E2}"/>
    <cellStyle name="Comma 2 2 3 2 3 3 3 2 3" xfId="5762" xr:uid="{3DFD3CA7-DD40-4F1C-8BD0-B03905EAF703}"/>
    <cellStyle name="Comma 2 2 3 2 3 3 3 2 3 2" xfId="17894" xr:uid="{C4440CF6-AC1A-4729-A23E-8B88012B2DDA}"/>
    <cellStyle name="Comma 2 2 3 2 3 3 3 2 3 2 2" xfId="42158" xr:uid="{8E9064A1-178C-4AE7-B143-E1512F768EF3}"/>
    <cellStyle name="Comma 2 2 3 2 3 3 3 2 3 3" xfId="30026" xr:uid="{863A99A0-A146-4418-8717-73FD193446B4}"/>
    <cellStyle name="Comma 2 2 3 2 3 3 3 2 4" xfId="9806" xr:uid="{7001EAE0-8CC1-4016-8661-9B683B00A7CB}"/>
    <cellStyle name="Comma 2 2 3 2 3 3 3 2 4 2" xfId="21938" xr:uid="{45D0C5B5-8203-4A27-A944-03DE2634005E}"/>
    <cellStyle name="Comma 2 2 3 2 3 3 3 2 4 2 2" xfId="46202" xr:uid="{33873881-442B-4461-A60C-502D8D838D37}"/>
    <cellStyle name="Comma 2 2 3 2 3 3 3 2 4 3" xfId="34070" xr:uid="{89CE6BDB-1C39-480B-A3F0-C98FC7F476FE}"/>
    <cellStyle name="Comma 2 2 3 2 3 3 3 2 5" xfId="13850" xr:uid="{05547C51-9B34-4C0F-B78F-A2B2FE7AFBF3}"/>
    <cellStyle name="Comma 2 2 3 2 3 3 3 2 5 2" xfId="38114" xr:uid="{B24A799F-4FE0-46C0-B4B1-347B56ABE281}"/>
    <cellStyle name="Comma 2 2 3 2 3 3 3 2 6" xfId="25982" xr:uid="{5753CF35-2F2A-4B57-B705-E80417799E6E}"/>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2 2 2" xfId="43169" xr:uid="{5780496E-60AC-4406-BC49-7913848A8A97}"/>
    <cellStyle name="Comma 2 2 3 2 3 3 3 3 2 3" xfId="31037" xr:uid="{7A2573ED-113B-47C4-95AC-EF9A0B339F65}"/>
    <cellStyle name="Comma 2 2 3 2 3 3 3 3 3" xfId="10817" xr:uid="{E8A010EC-0690-4649-981B-3EC17DE159FF}"/>
    <cellStyle name="Comma 2 2 3 2 3 3 3 3 3 2" xfId="22949" xr:uid="{D0F197D3-8F8B-4897-B89D-3E44334A9D3F}"/>
    <cellStyle name="Comma 2 2 3 2 3 3 3 3 3 2 2" xfId="47213" xr:uid="{868DDFF4-35ED-40A6-8F08-7DD2282DE453}"/>
    <cellStyle name="Comma 2 2 3 2 3 3 3 3 3 3" xfId="35081" xr:uid="{A6C36E43-D593-4576-8952-E5FE47F602F8}"/>
    <cellStyle name="Comma 2 2 3 2 3 3 3 3 4" xfId="14861" xr:uid="{61F29AA6-3893-4029-A979-B0A14538A2D1}"/>
    <cellStyle name="Comma 2 2 3 2 3 3 3 3 4 2" xfId="39125" xr:uid="{4B7AD53A-CD57-426A-B97D-2129C66A0281}"/>
    <cellStyle name="Comma 2 2 3 2 3 3 3 3 5" xfId="26993" xr:uid="{7F77E06E-EE86-40F2-93F8-3F246F2B878D}"/>
    <cellStyle name="Comma 2 2 3 2 3 3 3 4" xfId="4751" xr:uid="{7552225F-0F4C-4598-87C3-E08C26A1A56F}"/>
    <cellStyle name="Comma 2 2 3 2 3 3 3 4 2" xfId="16883" xr:uid="{9C9C10D3-E328-4406-B9F4-9876CC1D96BE}"/>
    <cellStyle name="Comma 2 2 3 2 3 3 3 4 2 2" xfId="41147" xr:uid="{407B4168-2A24-430F-AC0C-41D81CEA7787}"/>
    <cellStyle name="Comma 2 2 3 2 3 3 3 4 3" xfId="29015" xr:uid="{1159F3C5-A629-4996-AF7F-3B4AC8E78AAD}"/>
    <cellStyle name="Comma 2 2 3 2 3 3 3 5" xfId="8795" xr:uid="{F39291A1-5AAE-4CA2-ABAE-2508C2B97E3A}"/>
    <cellStyle name="Comma 2 2 3 2 3 3 3 5 2" xfId="20927" xr:uid="{B33A8B75-FA16-4D38-AD9F-53CB9798D04C}"/>
    <cellStyle name="Comma 2 2 3 2 3 3 3 5 2 2" xfId="45191" xr:uid="{144AEF8D-4533-447C-8D1B-16E5C6776AF2}"/>
    <cellStyle name="Comma 2 2 3 2 3 3 3 5 3" xfId="33059" xr:uid="{9D112BF5-E9F6-4EBE-BF8B-DC988A8ADB93}"/>
    <cellStyle name="Comma 2 2 3 2 3 3 3 6" xfId="12839" xr:uid="{200E9655-5AF8-425F-9EFB-9FD1A16F88D8}"/>
    <cellStyle name="Comma 2 2 3 2 3 3 3 6 2" xfId="37103" xr:uid="{62EB04C2-E46E-4CCE-BDB7-EB9EA9488BD4}"/>
    <cellStyle name="Comma 2 2 3 2 3 3 3 7" xfId="24971" xr:uid="{FB5DDA91-B0FC-4DC4-B87C-9894A554C7D4}"/>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2 2 2" xfId="43675" xr:uid="{B0F31EA4-B375-4E0C-A3D9-8625C879AB57}"/>
    <cellStyle name="Comma 2 2 3 2 3 3 4 2 2 3" xfId="31543" xr:uid="{FE2A5056-7E2B-45F7-B813-ED6E94177118}"/>
    <cellStyle name="Comma 2 2 3 2 3 3 4 2 3" xfId="11323" xr:uid="{71C97D04-6FA2-420D-BDA5-B7A99EEF6E3F}"/>
    <cellStyle name="Comma 2 2 3 2 3 3 4 2 3 2" xfId="23455" xr:uid="{B9982179-08F5-4642-8EBB-A8BACF2D5A64}"/>
    <cellStyle name="Comma 2 2 3 2 3 3 4 2 3 2 2" xfId="47719" xr:uid="{6C021565-DE19-43EB-9D03-3ACE57DC5CD9}"/>
    <cellStyle name="Comma 2 2 3 2 3 3 4 2 3 3" xfId="35587" xr:uid="{1B3148A1-9D65-4271-9871-04E231894C54}"/>
    <cellStyle name="Comma 2 2 3 2 3 3 4 2 4" xfId="15367" xr:uid="{A0F6B834-10F8-48CB-A52E-509CB8F78EE0}"/>
    <cellStyle name="Comma 2 2 3 2 3 3 4 2 4 2" xfId="39631" xr:uid="{0F2D9FDC-1128-47C1-B3B9-8FE4A3348D64}"/>
    <cellStyle name="Comma 2 2 3 2 3 3 4 2 5" xfId="27499" xr:uid="{B91312EA-5070-4380-83AA-0A690331B26E}"/>
    <cellStyle name="Comma 2 2 3 2 3 3 4 3" xfId="5257" xr:uid="{B1F59F80-3F6C-4B94-B383-000AA3C2917C}"/>
    <cellStyle name="Comma 2 2 3 2 3 3 4 3 2" xfId="17389" xr:uid="{67FC60A4-8829-40AC-96BC-26B9FB477344}"/>
    <cellStyle name="Comma 2 2 3 2 3 3 4 3 2 2" xfId="41653" xr:uid="{123A6D35-72E8-4D01-B5F3-247CCE745EA3}"/>
    <cellStyle name="Comma 2 2 3 2 3 3 4 3 3" xfId="29521" xr:uid="{B339B963-3723-4478-B457-D72C7CF8DF87}"/>
    <cellStyle name="Comma 2 2 3 2 3 3 4 4" xfId="9301" xr:uid="{3C976559-3AEA-4AB4-A3E6-E839E308E3E7}"/>
    <cellStyle name="Comma 2 2 3 2 3 3 4 4 2" xfId="21433" xr:uid="{4D75F785-736C-41E4-83D3-A8B47A5C0B55}"/>
    <cellStyle name="Comma 2 2 3 2 3 3 4 4 2 2" xfId="45697" xr:uid="{F51AD96F-62E5-426E-B23D-F01AF67A32A5}"/>
    <cellStyle name="Comma 2 2 3 2 3 3 4 4 3" xfId="33565" xr:uid="{C3C4AF11-C50B-4248-BF13-947090A73A53}"/>
    <cellStyle name="Comma 2 2 3 2 3 3 4 5" xfId="13345" xr:uid="{4D833E08-415A-439F-AD86-CA64119D9EEC}"/>
    <cellStyle name="Comma 2 2 3 2 3 3 4 5 2" xfId="37609" xr:uid="{5B95D948-BCDC-4AFA-A0F5-3ADB3FE02020}"/>
    <cellStyle name="Comma 2 2 3 2 3 3 4 6" xfId="25477" xr:uid="{6FCB8B8F-E080-4522-9226-AA233BB93FDA}"/>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2 2 2" xfId="42664" xr:uid="{E96CC6FB-CFCB-47A5-B66B-30448782CC1A}"/>
    <cellStyle name="Comma 2 2 3 2 3 3 5 2 3" xfId="30532" xr:uid="{E5E1F8F2-BE5B-45E7-8786-0D9F312D7357}"/>
    <cellStyle name="Comma 2 2 3 2 3 3 5 3" xfId="10312" xr:uid="{734084D9-433C-4081-B4F7-F2373D61DD52}"/>
    <cellStyle name="Comma 2 2 3 2 3 3 5 3 2" xfId="22444" xr:uid="{08DD287C-C635-43CB-B329-AAEEEE77C688}"/>
    <cellStyle name="Comma 2 2 3 2 3 3 5 3 2 2" xfId="46708" xr:uid="{0C027B23-5C0F-41B8-8DE9-D851AA6652D4}"/>
    <cellStyle name="Comma 2 2 3 2 3 3 5 3 3" xfId="34576" xr:uid="{7A749FA6-5DA3-406F-B24E-D1E186B4D7E0}"/>
    <cellStyle name="Comma 2 2 3 2 3 3 5 4" xfId="14356" xr:uid="{FFF5D778-8C6A-4CD0-8C47-74BC12C026D0}"/>
    <cellStyle name="Comma 2 2 3 2 3 3 5 4 2" xfId="38620" xr:uid="{B7D2146C-5F81-4AA6-A37E-FED3E6A2E72D}"/>
    <cellStyle name="Comma 2 2 3 2 3 3 5 5" xfId="26488" xr:uid="{3C77412A-DD93-4212-9DA6-F2BC60FB662E}"/>
    <cellStyle name="Comma 2 2 3 2 3 3 6" xfId="4246" xr:uid="{3120FFE0-577C-4FE6-904B-1E3BC058072E}"/>
    <cellStyle name="Comma 2 2 3 2 3 3 6 2" xfId="16378" xr:uid="{F00421A4-A0D3-4985-8C76-FBC7A48318BC}"/>
    <cellStyle name="Comma 2 2 3 2 3 3 6 2 2" xfId="40642" xr:uid="{F45D4F5F-228D-4105-85F4-C50EB092AFB8}"/>
    <cellStyle name="Comma 2 2 3 2 3 3 6 3" xfId="28510" xr:uid="{A0A93C28-3C45-4C64-A397-AED56A24CB0E}"/>
    <cellStyle name="Comma 2 2 3 2 3 3 7" xfId="8290" xr:uid="{FAFBF325-DEED-4384-9A31-1DD57E1A82B7}"/>
    <cellStyle name="Comma 2 2 3 2 3 3 7 2" xfId="20422" xr:uid="{4057E953-C217-4E77-8877-2F0049D5202F}"/>
    <cellStyle name="Comma 2 2 3 2 3 3 7 2 2" xfId="44686" xr:uid="{79485F53-A791-42F8-B430-3188AD27A07E}"/>
    <cellStyle name="Comma 2 2 3 2 3 3 7 3" xfId="32554" xr:uid="{AA2FEF47-D369-4A35-9E43-1D39005BD71B}"/>
    <cellStyle name="Comma 2 2 3 2 3 3 8" xfId="12334" xr:uid="{343AD808-9841-4798-9BB0-36DE2652B801}"/>
    <cellStyle name="Comma 2 2 3 2 3 3 8 2" xfId="36598" xr:uid="{527FBB12-55F1-4C11-AE1B-A3401C893DE7}"/>
    <cellStyle name="Comma 2 2 3 2 3 3 9" xfId="24466" xr:uid="{E52AFBE7-9A14-4690-B5A7-460B53E2E14E}"/>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2 2 2" xfId="44307" xr:uid="{4962E273-8D20-41F9-9678-AD0F51163FB4}"/>
    <cellStyle name="Comma 2 2 3 2 3 4 2 2 2 2 3" xfId="32175" xr:uid="{6A31D269-F88A-41AE-BAFC-2462DE19BDF9}"/>
    <cellStyle name="Comma 2 2 3 2 3 4 2 2 2 3" xfId="11955" xr:uid="{F4E3B823-3602-4E4D-BB7A-DB0DEE38A616}"/>
    <cellStyle name="Comma 2 2 3 2 3 4 2 2 2 3 2" xfId="24087" xr:uid="{973137F4-AE6D-49F3-B1F3-381A25231801}"/>
    <cellStyle name="Comma 2 2 3 2 3 4 2 2 2 3 2 2" xfId="48351" xr:uid="{75F284D7-B18C-415D-ACA7-E837AB509597}"/>
    <cellStyle name="Comma 2 2 3 2 3 4 2 2 2 3 3" xfId="36219" xr:uid="{515C43B0-1CF7-4849-9945-1359296AB25D}"/>
    <cellStyle name="Comma 2 2 3 2 3 4 2 2 2 4" xfId="15999" xr:uid="{AE44788D-3025-4120-B12B-F2F02AC2B3EF}"/>
    <cellStyle name="Comma 2 2 3 2 3 4 2 2 2 4 2" xfId="40263" xr:uid="{952F8C30-AB73-4AE0-992A-9BD096B4C6CC}"/>
    <cellStyle name="Comma 2 2 3 2 3 4 2 2 2 5" xfId="28131" xr:uid="{8CCE7BC8-5CD6-466F-BA2D-31CAE3B4DD7B}"/>
    <cellStyle name="Comma 2 2 3 2 3 4 2 2 3" xfId="5889" xr:uid="{40039B36-F489-423E-B0EF-70A70758D1E1}"/>
    <cellStyle name="Comma 2 2 3 2 3 4 2 2 3 2" xfId="18021" xr:uid="{EA4CA909-AD4C-4CC3-B9BE-D6ED7AF22905}"/>
    <cellStyle name="Comma 2 2 3 2 3 4 2 2 3 2 2" xfId="42285" xr:uid="{8FD7F40F-6847-47A2-B8F3-58FD8F5568E4}"/>
    <cellStyle name="Comma 2 2 3 2 3 4 2 2 3 3" xfId="30153" xr:uid="{AB05BFCF-D6A7-4D10-B1DA-617471CEC683}"/>
    <cellStyle name="Comma 2 2 3 2 3 4 2 2 4" xfId="9933" xr:uid="{8EEFADA5-E6E0-45C3-BD08-776E3BA025A2}"/>
    <cellStyle name="Comma 2 2 3 2 3 4 2 2 4 2" xfId="22065" xr:uid="{F4BAA2D1-E957-4D72-AF61-67B97E38C1E5}"/>
    <cellStyle name="Comma 2 2 3 2 3 4 2 2 4 2 2" xfId="46329" xr:uid="{790970C9-0B1A-4FE6-B634-B5556FE024E2}"/>
    <cellStyle name="Comma 2 2 3 2 3 4 2 2 4 3" xfId="34197" xr:uid="{D765DF49-C6B0-4A3D-A32A-8D11B9FBE322}"/>
    <cellStyle name="Comma 2 2 3 2 3 4 2 2 5" xfId="13977" xr:uid="{A9B927CC-2062-4DC0-A7D4-95536943DF77}"/>
    <cellStyle name="Comma 2 2 3 2 3 4 2 2 5 2" xfId="38241" xr:uid="{FE23AC58-1277-48A9-82C5-6D19E550A9AC}"/>
    <cellStyle name="Comma 2 2 3 2 3 4 2 2 6" xfId="26109" xr:uid="{DD944354-1E9C-4D89-852D-ED53DAE0E245}"/>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2 2 2" xfId="43296" xr:uid="{7CC4021F-E099-4F77-96BB-586CA6F8073A}"/>
    <cellStyle name="Comma 2 2 3 2 3 4 2 3 2 3" xfId="31164" xr:uid="{D7893901-7B21-4537-987E-CD0939CBEA98}"/>
    <cellStyle name="Comma 2 2 3 2 3 4 2 3 3" xfId="10944" xr:uid="{51576E0F-8314-4B16-89C7-3B00DCEFF467}"/>
    <cellStyle name="Comma 2 2 3 2 3 4 2 3 3 2" xfId="23076" xr:uid="{58193216-D034-4214-B200-27AE748727F3}"/>
    <cellStyle name="Comma 2 2 3 2 3 4 2 3 3 2 2" xfId="47340" xr:uid="{A129A010-8054-4E98-BF09-9412A7C8BC63}"/>
    <cellStyle name="Comma 2 2 3 2 3 4 2 3 3 3" xfId="35208" xr:uid="{A4D33ECB-69A5-4710-94D8-34A4637B9F1D}"/>
    <cellStyle name="Comma 2 2 3 2 3 4 2 3 4" xfId="14988" xr:uid="{43912723-5758-4396-B6EA-811A3B4443FF}"/>
    <cellStyle name="Comma 2 2 3 2 3 4 2 3 4 2" xfId="39252" xr:uid="{F43C1E11-6F9B-456D-9FD6-28A0C8CACCDD}"/>
    <cellStyle name="Comma 2 2 3 2 3 4 2 3 5" xfId="27120" xr:uid="{0F8918DC-2942-4389-869C-711E76DDE8BE}"/>
    <cellStyle name="Comma 2 2 3 2 3 4 2 4" xfId="4878" xr:uid="{39BC678F-85B5-4115-9398-7EF429262844}"/>
    <cellStyle name="Comma 2 2 3 2 3 4 2 4 2" xfId="17010" xr:uid="{DAB13972-2354-4AE8-9444-4D2885126DDA}"/>
    <cellStyle name="Comma 2 2 3 2 3 4 2 4 2 2" xfId="41274" xr:uid="{57093EE4-6092-44A3-B94C-0A9CF616B48A}"/>
    <cellStyle name="Comma 2 2 3 2 3 4 2 4 3" xfId="29142" xr:uid="{F48076E8-7180-4CE4-BBF2-EBAAFF134219}"/>
    <cellStyle name="Comma 2 2 3 2 3 4 2 5" xfId="8922" xr:uid="{C34BB7D6-64FC-4864-A7DE-E01B797396F4}"/>
    <cellStyle name="Comma 2 2 3 2 3 4 2 5 2" xfId="21054" xr:uid="{8BF85D49-0B82-45F6-A708-97FB8E9A1781}"/>
    <cellStyle name="Comma 2 2 3 2 3 4 2 5 2 2" xfId="45318" xr:uid="{AA301BCD-1294-42D7-9379-584C49F7F902}"/>
    <cellStyle name="Comma 2 2 3 2 3 4 2 5 3" xfId="33186" xr:uid="{FB79169B-912E-46C7-BE78-1791272CC187}"/>
    <cellStyle name="Comma 2 2 3 2 3 4 2 6" xfId="12966" xr:uid="{AE76FF0A-6B3E-4A75-A94F-29D9C3BD644F}"/>
    <cellStyle name="Comma 2 2 3 2 3 4 2 6 2" xfId="37230" xr:uid="{53A5BB90-C45A-43C6-9736-00A46D1124FC}"/>
    <cellStyle name="Comma 2 2 3 2 3 4 2 7" xfId="25098" xr:uid="{A7F13884-83F3-412F-8275-803334BA8118}"/>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2 2 2" xfId="43802" xr:uid="{30A1C57F-0F02-46C8-8FB9-7727EFF03B38}"/>
    <cellStyle name="Comma 2 2 3 2 3 4 3 2 2 3" xfId="31670" xr:uid="{530BA878-7831-444D-9898-DD72DC7EB105}"/>
    <cellStyle name="Comma 2 2 3 2 3 4 3 2 3" xfId="11450" xr:uid="{83C0E13F-1617-4C50-875D-1EEB0DBC04A1}"/>
    <cellStyle name="Comma 2 2 3 2 3 4 3 2 3 2" xfId="23582" xr:uid="{FF923902-3CA9-4887-AEB0-11D86F2EEEF9}"/>
    <cellStyle name="Comma 2 2 3 2 3 4 3 2 3 2 2" xfId="47846" xr:uid="{382F170A-5A31-431D-A875-5B2FF321A3D4}"/>
    <cellStyle name="Comma 2 2 3 2 3 4 3 2 3 3" xfId="35714" xr:uid="{CDD87404-7E5E-4A41-BD40-CD27C54B632E}"/>
    <cellStyle name="Comma 2 2 3 2 3 4 3 2 4" xfId="15494" xr:uid="{5A121111-D16B-4926-95C1-A17090255A43}"/>
    <cellStyle name="Comma 2 2 3 2 3 4 3 2 4 2" xfId="39758" xr:uid="{7E6A474C-27DC-4FEC-8B2D-44361301AD47}"/>
    <cellStyle name="Comma 2 2 3 2 3 4 3 2 5" xfId="27626" xr:uid="{89EFA05C-9F81-4930-BFB3-E5C1445D19AB}"/>
    <cellStyle name="Comma 2 2 3 2 3 4 3 3" xfId="5384" xr:uid="{0E7E9083-06A2-4922-9F15-2A3918BDF47C}"/>
    <cellStyle name="Comma 2 2 3 2 3 4 3 3 2" xfId="17516" xr:uid="{99ACFE5A-43FB-4395-B5CD-F0B6DFAE4311}"/>
    <cellStyle name="Comma 2 2 3 2 3 4 3 3 2 2" xfId="41780" xr:uid="{7824DE74-26CB-4798-A726-918D231BEB7A}"/>
    <cellStyle name="Comma 2 2 3 2 3 4 3 3 3" xfId="29648" xr:uid="{A6D847AD-A984-46B7-AA63-9C8E375F9D27}"/>
    <cellStyle name="Comma 2 2 3 2 3 4 3 4" xfId="9428" xr:uid="{3F022343-32DC-4461-A904-A8DA66237EA7}"/>
    <cellStyle name="Comma 2 2 3 2 3 4 3 4 2" xfId="21560" xr:uid="{CB7C6891-7372-4AA6-A7F4-18ABFE25CB94}"/>
    <cellStyle name="Comma 2 2 3 2 3 4 3 4 2 2" xfId="45824" xr:uid="{D172F345-4FB3-4621-B552-05B9EE9714D2}"/>
    <cellStyle name="Comma 2 2 3 2 3 4 3 4 3" xfId="33692" xr:uid="{662AE9BB-2078-4862-80A7-526B7108C051}"/>
    <cellStyle name="Comma 2 2 3 2 3 4 3 5" xfId="13472" xr:uid="{5E112AF9-E60F-41D2-BD10-8E4FF2F8203B}"/>
    <cellStyle name="Comma 2 2 3 2 3 4 3 5 2" xfId="37736" xr:uid="{79DEA252-D691-4215-A339-578C6A08542B}"/>
    <cellStyle name="Comma 2 2 3 2 3 4 3 6" xfId="25604" xr:uid="{120F2F62-75AF-4DF8-87B9-F92968BCFC78}"/>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2 2 2" xfId="42791" xr:uid="{1C83E1D9-A822-4ACE-93B5-F2A3278DEAAC}"/>
    <cellStyle name="Comma 2 2 3 2 3 4 4 2 3" xfId="30659" xr:uid="{DED15303-50A2-4194-9BC0-45E8419E2AE9}"/>
    <cellStyle name="Comma 2 2 3 2 3 4 4 3" xfId="10439" xr:uid="{E3285535-F7D0-4F2C-B333-1B99D56DBF79}"/>
    <cellStyle name="Comma 2 2 3 2 3 4 4 3 2" xfId="22571" xr:uid="{553BC1F0-FE1E-49AA-A777-136B5E0768DD}"/>
    <cellStyle name="Comma 2 2 3 2 3 4 4 3 2 2" xfId="46835" xr:uid="{9A153796-DD3F-42D0-9128-FB3CEB865B64}"/>
    <cellStyle name="Comma 2 2 3 2 3 4 4 3 3" xfId="34703" xr:uid="{E239F2F2-7A4D-44E2-9C3A-73D9A48AFD71}"/>
    <cellStyle name="Comma 2 2 3 2 3 4 4 4" xfId="14483" xr:uid="{CB7EB75D-B539-49FF-ADFA-911D3ABF7769}"/>
    <cellStyle name="Comma 2 2 3 2 3 4 4 4 2" xfId="38747" xr:uid="{26E674FA-CCF6-4907-8221-A30DF187AE6A}"/>
    <cellStyle name="Comma 2 2 3 2 3 4 4 5" xfId="26615" xr:uid="{39B4149C-7AE3-412F-8367-126B147E215C}"/>
    <cellStyle name="Comma 2 2 3 2 3 4 5" xfId="4373" xr:uid="{CEB595F1-0CF2-41FC-9BA8-9C5159970275}"/>
    <cellStyle name="Comma 2 2 3 2 3 4 5 2" xfId="16505" xr:uid="{6A34D589-1C6B-49E4-8572-7044731AEA7D}"/>
    <cellStyle name="Comma 2 2 3 2 3 4 5 2 2" xfId="40769" xr:uid="{2A3DD586-D2E8-48EE-9088-366E1F26EC2C}"/>
    <cellStyle name="Comma 2 2 3 2 3 4 5 3" xfId="28637" xr:uid="{1B6D2245-7FBD-4369-9645-AD5295471799}"/>
    <cellStyle name="Comma 2 2 3 2 3 4 6" xfId="8417" xr:uid="{CAD40ABB-91D6-4280-B503-7A3E38C44EBA}"/>
    <cellStyle name="Comma 2 2 3 2 3 4 6 2" xfId="20549" xr:uid="{D68C1150-D545-4CB5-A96F-0BC1FA4B4690}"/>
    <cellStyle name="Comma 2 2 3 2 3 4 6 2 2" xfId="44813" xr:uid="{10395C5F-7FE3-456E-A02A-5E3F9AB6E9CC}"/>
    <cellStyle name="Comma 2 2 3 2 3 4 6 3" xfId="32681" xr:uid="{8F773C0B-8666-463F-9304-960A8C73CBFB}"/>
    <cellStyle name="Comma 2 2 3 2 3 4 7" xfId="12461" xr:uid="{87653F1E-FFBA-4D42-A7CE-9A9EA1B422D2}"/>
    <cellStyle name="Comma 2 2 3 2 3 4 7 2" xfId="36725" xr:uid="{0502CE85-22BF-4212-A11E-AC454B5F6C87}"/>
    <cellStyle name="Comma 2 2 3 2 3 4 8" xfId="24593" xr:uid="{716FA622-4D50-46A2-AB01-381DD1AE33B0}"/>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2 2 2" xfId="44054" xr:uid="{D5783FB5-AC78-4250-81B1-1A2C2ED24CFA}"/>
    <cellStyle name="Comma 2 2 3 2 3 5 2 2 2 3" xfId="31922" xr:uid="{7915D7A7-B7A9-493F-AA4C-56015EF52B78}"/>
    <cellStyle name="Comma 2 2 3 2 3 5 2 2 3" xfId="11702" xr:uid="{603C257D-67C9-48DB-A462-BCBBA9925D5E}"/>
    <cellStyle name="Comma 2 2 3 2 3 5 2 2 3 2" xfId="23834" xr:uid="{E032FDB2-86E1-4E7C-86BB-6D029AC8FFAD}"/>
    <cellStyle name="Comma 2 2 3 2 3 5 2 2 3 2 2" xfId="48098" xr:uid="{7970FDCE-0B97-4E4E-8E38-0496635F8A10}"/>
    <cellStyle name="Comma 2 2 3 2 3 5 2 2 3 3" xfId="35966" xr:uid="{37A42556-91D8-407C-964B-3FCC15D9C76E}"/>
    <cellStyle name="Comma 2 2 3 2 3 5 2 2 4" xfId="15746" xr:uid="{B4685C32-DB0C-469B-8173-DBEDFDC80958}"/>
    <cellStyle name="Comma 2 2 3 2 3 5 2 2 4 2" xfId="40010" xr:uid="{65B5B5BA-02CA-4C47-B834-90F19C6376DC}"/>
    <cellStyle name="Comma 2 2 3 2 3 5 2 2 5" xfId="27878" xr:uid="{79EB300B-EB47-4FEC-A561-D707251ACD5A}"/>
    <cellStyle name="Comma 2 2 3 2 3 5 2 3" xfId="5636" xr:uid="{DD94674A-044F-49AA-B96A-8A290BE09B22}"/>
    <cellStyle name="Comma 2 2 3 2 3 5 2 3 2" xfId="17768" xr:uid="{DD9D6FED-9AC8-4710-9F51-14C3CFDAF12B}"/>
    <cellStyle name="Comma 2 2 3 2 3 5 2 3 2 2" xfId="42032" xr:uid="{D9087F35-595B-4CA3-B6C3-5E68DCF8088A}"/>
    <cellStyle name="Comma 2 2 3 2 3 5 2 3 3" xfId="29900" xr:uid="{FF4BF930-79A4-4F65-8E8B-29B26E977A30}"/>
    <cellStyle name="Comma 2 2 3 2 3 5 2 4" xfId="9680" xr:uid="{3E9136B0-5F2E-4792-986D-88EF5B82443A}"/>
    <cellStyle name="Comma 2 2 3 2 3 5 2 4 2" xfId="21812" xr:uid="{E9FD8C46-8BC3-44F4-95AA-9CE4EAF06E51}"/>
    <cellStyle name="Comma 2 2 3 2 3 5 2 4 2 2" xfId="46076" xr:uid="{827CD775-8978-4300-90FD-67F3B6228BCE}"/>
    <cellStyle name="Comma 2 2 3 2 3 5 2 4 3" xfId="33944" xr:uid="{C8982EE4-D94D-4A7F-BFCF-06BDE13BDF1C}"/>
    <cellStyle name="Comma 2 2 3 2 3 5 2 5" xfId="13724" xr:uid="{E7C201F6-A02B-42C9-B254-05994C5C13FE}"/>
    <cellStyle name="Comma 2 2 3 2 3 5 2 5 2" xfId="37988" xr:uid="{70C912FA-99AC-4E49-B42C-0D9B00876C09}"/>
    <cellStyle name="Comma 2 2 3 2 3 5 2 6" xfId="25856" xr:uid="{DBFC8645-AA6C-4D5F-9101-874BF6B69F9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2 2 2" xfId="43043" xr:uid="{C4E893EE-A6C4-4080-94BD-A6B6C72CF224}"/>
    <cellStyle name="Comma 2 2 3 2 3 5 3 2 3" xfId="30911" xr:uid="{FF80E058-A08C-4F75-A283-858A99D1A4A9}"/>
    <cellStyle name="Comma 2 2 3 2 3 5 3 3" xfId="10691" xr:uid="{49FE641A-25BD-4DAD-88C5-393928FE59D4}"/>
    <cellStyle name="Comma 2 2 3 2 3 5 3 3 2" xfId="22823" xr:uid="{4F1283BF-2DB1-4489-AB5C-F3FBE8DC8E32}"/>
    <cellStyle name="Comma 2 2 3 2 3 5 3 3 2 2" xfId="47087" xr:uid="{C6BE986F-E3E3-42AD-9D0A-B966B5DC62DE}"/>
    <cellStyle name="Comma 2 2 3 2 3 5 3 3 3" xfId="34955" xr:uid="{C0B99896-D5C5-4B9B-98CF-A431871E277F}"/>
    <cellStyle name="Comma 2 2 3 2 3 5 3 4" xfId="14735" xr:uid="{7F3F4996-94E6-4FC9-A63A-F1819DC28CDE}"/>
    <cellStyle name="Comma 2 2 3 2 3 5 3 4 2" xfId="38999" xr:uid="{BE6CBCA2-7588-4F06-8CD7-82105C537274}"/>
    <cellStyle name="Comma 2 2 3 2 3 5 3 5" xfId="26867" xr:uid="{52584CFD-7064-404E-B3CB-9547C8EB7BE7}"/>
    <cellStyle name="Comma 2 2 3 2 3 5 4" xfId="4625" xr:uid="{8AE59FEC-0343-4FAB-A36F-2C035FBF87D0}"/>
    <cellStyle name="Comma 2 2 3 2 3 5 4 2" xfId="16757" xr:uid="{90B1FCCD-EA65-4E1E-928F-661149C63342}"/>
    <cellStyle name="Comma 2 2 3 2 3 5 4 2 2" xfId="41021" xr:uid="{C417301E-C64F-48D8-936A-1BE1FDD0CA65}"/>
    <cellStyle name="Comma 2 2 3 2 3 5 4 3" xfId="28889" xr:uid="{F25EE04E-A51F-498D-9908-194651892F6D}"/>
    <cellStyle name="Comma 2 2 3 2 3 5 5" xfId="8669" xr:uid="{CD594F5A-44BC-4346-B5CB-B2AF40421F9B}"/>
    <cellStyle name="Comma 2 2 3 2 3 5 5 2" xfId="20801" xr:uid="{2C1200D0-AA7D-45F4-9FF3-9F6E5326A7A7}"/>
    <cellStyle name="Comma 2 2 3 2 3 5 5 2 2" xfId="45065" xr:uid="{6B1BF8F7-5DA5-41A0-9DF2-B24E11C902AD}"/>
    <cellStyle name="Comma 2 2 3 2 3 5 5 3" xfId="32933" xr:uid="{8419B140-430B-41B3-BFAC-8BFFF8FC004A}"/>
    <cellStyle name="Comma 2 2 3 2 3 5 6" xfId="12713" xr:uid="{ACEB89D9-2CFA-4F4B-ABAA-D79F9829C27A}"/>
    <cellStyle name="Comma 2 2 3 2 3 5 6 2" xfId="36977" xr:uid="{EC4E2A3E-8FF3-4950-8E71-E1B5C7E510FF}"/>
    <cellStyle name="Comma 2 2 3 2 3 5 7" xfId="24845" xr:uid="{951E0A30-5582-474A-B4A5-4A983874F9B9}"/>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2 2 2" xfId="43549" xr:uid="{D6C61BA5-C9FE-4E54-9BFC-5344E75B16EF}"/>
    <cellStyle name="Comma 2 2 3 2 3 6 2 2 3" xfId="31417" xr:uid="{B2BF97CA-15AC-41E9-82E6-DFA34BBE357E}"/>
    <cellStyle name="Comma 2 2 3 2 3 6 2 3" xfId="11197" xr:uid="{19FD1B18-B5E6-4326-BACB-F4F41BF2B9CF}"/>
    <cellStyle name="Comma 2 2 3 2 3 6 2 3 2" xfId="23329" xr:uid="{F81F5E85-73CD-4D64-8665-32E2FD37EA80}"/>
    <cellStyle name="Comma 2 2 3 2 3 6 2 3 2 2" xfId="47593" xr:uid="{5DFF94DB-1817-45E3-96BF-8489B85D3C15}"/>
    <cellStyle name="Comma 2 2 3 2 3 6 2 3 3" xfId="35461" xr:uid="{B38D4FCC-679E-4446-B99E-1EEBE18AE26E}"/>
    <cellStyle name="Comma 2 2 3 2 3 6 2 4" xfId="15241" xr:uid="{2489AFA4-B225-4C7B-98BC-AFE8EDA2FFC8}"/>
    <cellStyle name="Comma 2 2 3 2 3 6 2 4 2" xfId="39505" xr:uid="{7C79550A-FB53-46AF-B966-53D61C7B52A1}"/>
    <cellStyle name="Comma 2 2 3 2 3 6 2 5" xfId="27373" xr:uid="{A0767782-DD10-4AFA-85FB-E038E95C1446}"/>
    <cellStyle name="Comma 2 2 3 2 3 6 3" xfId="5131" xr:uid="{FFB7E88C-2CC0-4963-BB57-2E59D9FA424A}"/>
    <cellStyle name="Comma 2 2 3 2 3 6 3 2" xfId="17263" xr:uid="{3F9AA62A-6F42-4234-812A-4D06A095AC67}"/>
    <cellStyle name="Comma 2 2 3 2 3 6 3 2 2" xfId="41527" xr:uid="{43BADEC8-50CA-4D78-A7E0-6EFCA1C39796}"/>
    <cellStyle name="Comma 2 2 3 2 3 6 3 3" xfId="29395" xr:uid="{2B120287-C69E-4EFC-B886-C24D6E5D8D1E}"/>
    <cellStyle name="Comma 2 2 3 2 3 6 4" xfId="9175" xr:uid="{FD598433-5835-4F52-9802-1C94A4372F78}"/>
    <cellStyle name="Comma 2 2 3 2 3 6 4 2" xfId="21307" xr:uid="{05800504-0AE6-42A0-84A1-F9441A62B0A2}"/>
    <cellStyle name="Comma 2 2 3 2 3 6 4 2 2" xfId="45571" xr:uid="{62DE39F1-0AF5-42BD-9334-80738C3D2CDF}"/>
    <cellStyle name="Comma 2 2 3 2 3 6 4 3" xfId="33439" xr:uid="{4FBC0E7F-9AD0-45BF-91CD-2297F3DBE760}"/>
    <cellStyle name="Comma 2 2 3 2 3 6 5" xfId="13219" xr:uid="{DE233751-50D7-4246-88FA-78FD678FA327}"/>
    <cellStyle name="Comma 2 2 3 2 3 6 5 2" xfId="37483" xr:uid="{1F61E3A3-8481-4B6A-B7A2-28DD3DC3F9D9}"/>
    <cellStyle name="Comma 2 2 3 2 3 6 6" xfId="25351" xr:uid="{243307CB-2191-4028-9A75-1B6A17B39DAC}"/>
    <cellStyle name="Comma 2 2 3 2 3 7" xfId="2098" xr:uid="{693877BB-B72F-447F-9D85-D25B760834C9}"/>
    <cellStyle name="Comma 2 2 3 2 3 7 2" xfId="6142" xr:uid="{08C4A45D-E411-4289-A1F2-6A99B9825E66}"/>
    <cellStyle name="Comma 2 2 3 2 3 7 2 2" xfId="18274" xr:uid="{7C5B09F4-DB1E-453F-84D1-0C9B7904C558}"/>
    <cellStyle name="Comma 2 2 3 2 3 7 2 2 2" xfId="42538" xr:uid="{62341F40-74BD-4281-9A3D-46A50D092999}"/>
    <cellStyle name="Comma 2 2 3 2 3 7 2 3" xfId="30406" xr:uid="{A958BAF3-E829-4699-B6E8-3800B3495DA9}"/>
    <cellStyle name="Comma 2 2 3 2 3 7 3" xfId="10186" xr:uid="{43275CE4-3E71-4E14-A7A9-1A8981B50EBC}"/>
    <cellStyle name="Comma 2 2 3 2 3 7 3 2" xfId="22318" xr:uid="{7AB2B4AD-F928-4DD4-814D-F1B5487B372F}"/>
    <cellStyle name="Comma 2 2 3 2 3 7 3 2 2" xfId="46582" xr:uid="{E48C3C4A-F764-485C-85B6-5C0F9F34AA9E}"/>
    <cellStyle name="Comma 2 2 3 2 3 7 3 3" xfId="34450" xr:uid="{8DFA8D62-118C-4F22-AE2D-5A8AF1341CEA}"/>
    <cellStyle name="Comma 2 2 3 2 3 7 4" xfId="14230" xr:uid="{0487A232-A424-423D-B201-09656679C8DD}"/>
    <cellStyle name="Comma 2 2 3 2 3 7 4 2" xfId="38494" xr:uid="{E230E7FF-D05F-4568-AF60-91E4D8DB3DE2}"/>
    <cellStyle name="Comma 2 2 3 2 3 7 5" xfId="26362" xr:uid="{8EF0483C-2FB6-4BF3-9EA2-EB8AB5E27A03}"/>
    <cellStyle name="Comma 2 2 3 2 3 8" xfId="4120" xr:uid="{2AFB76DD-DB72-416F-87C5-AA1C03479C7A}"/>
    <cellStyle name="Comma 2 2 3 2 3 8 2" xfId="16252" xr:uid="{841C677D-BFEC-4C48-95A9-897A484E9FC0}"/>
    <cellStyle name="Comma 2 2 3 2 3 8 2 2" xfId="40516" xr:uid="{302CD5EE-26A1-492C-8287-77E5FD7EFEE2}"/>
    <cellStyle name="Comma 2 2 3 2 3 8 3" xfId="28384" xr:uid="{220D04C8-EF5A-47C6-BF1C-1C92F0FCF3CA}"/>
    <cellStyle name="Comma 2 2 3 2 3 9" xfId="8164" xr:uid="{9F94C7B8-2103-4DE9-BAE8-E6767BBB154C}"/>
    <cellStyle name="Comma 2 2 3 2 3 9 2" xfId="20296" xr:uid="{D0BCC586-2D73-448B-AB52-AF02FADDE7A6}"/>
    <cellStyle name="Comma 2 2 3 2 3 9 2 2" xfId="44560" xr:uid="{B09552CC-B6CF-4E3C-B277-2DE839AE2DE3}"/>
    <cellStyle name="Comma 2 2 3 2 3 9 3" xfId="32428" xr:uid="{E547C82D-E301-4C9D-96F9-B7E6315E789E}"/>
    <cellStyle name="Comma 2 2 3 2 4" xfId="97" xr:uid="{4AF4A47B-073A-4885-8E7A-ED7F74C54566}"/>
    <cellStyle name="Comma 2 2 3 2 4 10" xfId="24361" xr:uid="{BA627F1A-B0D8-4C0E-91A9-F9690DF344BA}"/>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2 2 2" xfId="44454" xr:uid="{C04E0B7B-69C8-4183-B063-0E236FB80A86}"/>
    <cellStyle name="Comma 2 2 3 2 4 2 2 2 2 2 2 3" xfId="32322" xr:uid="{D208A267-17C6-4B90-98D9-798D5A9A6147}"/>
    <cellStyle name="Comma 2 2 3 2 4 2 2 2 2 2 3" xfId="12102" xr:uid="{89044902-1C2F-4A6D-8A34-FF398E7B5CA8}"/>
    <cellStyle name="Comma 2 2 3 2 4 2 2 2 2 2 3 2" xfId="24234" xr:uid="{48503A74-F4A4-4D37-A52A-69C6E7C90AEA}"/>
    <cellStyle name="Comma 2 2 3 2 4 2 2 2 2 2 3 2 2" xfId="48498" xr:uid="{9F8E3177-CB12-4171-9238-F531F073C7A9}"/>
    <cellStyle name="Comma 2 2 3 2 4 2 2 2 2 2 3 3" xfId="36366" xr:uid="{EB10B45F-2CA4-4F11-8110-A06834E72831}"/>
    <cellStyle name="Comma 2 2 3 2 4 2 2 2 2 2 4" xfId="16146" xr:uid="{E1733859-BA1F-4F40-8EF9-B07895BFAF8A}"/>
    <cellStyle name="Comma 2 2 3 2 4 2 2 2 2 2 4 2" xfId="40410" xr:uid="{16D11FB6-E55D-4238-93AA-6AC16791F0CD}"/>
    <cellStyle name="Comma 2 2 3 2 4 2 2 2 2 2 5" xfId="28278" xr:uid="{2C5E91F3-F6A1-4E8C-B574-A024B8533FCB}"/>
    <cellStyle name="Comma 2 2 3 2 4 2 2 2 2 3" xfId="6036" xr:uid="{97F350A7-E557-4C0F-BE26-F8F3353535CF}"/>
    <cellStyle name="Comma 2 2 3 2 4 2 2 2 2 3 2" xfId="18168" xr:uid="{BE96041F-7025-4230-B525-3BB2793AC32F}"/>
    <cellStyle name="Comma 2 2 3 2 4 2 2 2 2 3 2 2" xfId="42432" xr:uid="{DF8DE54C-A282-401C-82E0-4EF5A547D862}"/>
    <cellStyle name="Comma 2 2 3 2 4 2 2 2 2 3 3" xfId="30300" xr:uid="{53664CF1-D766-4485-A2E6-64F09975A430}"/>
    <cellStyle name="Comma 2 2 3 2 4 2 2 2 2 4" xfId="10080" xr:uid="{EFD3B8F1-C2CE-4271-96E6-3F6EBAE3AD68}"/>
    <cellStyle name="Comma 2 2 3 2 4 2 2 2 2 4 2" xfId="22212" xr:uid="{87D1ED99-F636-4DC7-9CE2-2BEF331683E5}"/>
    <cellStyle name="Comma 2 2 3 2 4 2 2 2 2 4 2 2" xfId="46476" xr:uid="{6EE2124B-053A-446A-9978-AF41B83B2579}"/>
    <cellStyle name="Comma 2 2 3 2 4 2 2 2 2 4 3" xfId="34344" xr:uid="{C92041A1-7193-4895-8F93-40BD2D9B4F9C}"/>
    <cellStyle name="Comma 2 2 3 2 4 2 2 2 2 5" xfId="14124" xr:uid="{DB7AD05A-F5EE-4AE5-88B4-231EB72A5602}"/>
    <cellStyle name="Comma 2 2 3 2 4 2 2 2 2 5 2" xfId="38388" xr:uid="{393D77D0-B909-4A9F-86F2-A2CF51A41832}"/>
    <cellStyle name="Comma 2 2 3 2 4 2 2 2 2 6" xfId="26256" xr:uid="{E14A7388-892E-4B3F-A238-B6FBA70AED2E}"/>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2 2 2" xfId="43443" xr:uid="{F44DA0F4-1F73-46C5-9660-61A771547FD5}"/>
    <cellStyle name="Comma 2 2 3 2 4 2 2 2 3 2 3" xfId="31311" xr:uid="{BF6EA3B0-23D3-4B39-A021-5294C2EEDB5E}"/>
    <cellStyle name="Comma 2 2 3 2 4 2 2 2 3 3" xfId="11091" xr:uid="{143A5C87-0715-4815-8001-F96353D74289}"/>
    <cellStyle name="Comma 2 2 3 2 4 2 2 2 3 3 2" xfId="23223" xr:uid="{65A10D1E-634D-485D-B56E-F4EDD56CDE70}"/>
    <cellStyle name="Comma 2 2 3 2 4 2 2 2 3 3 2 2" xfId="47487" xr:uid="{D011A746-F209-426F-B969-748C6DE27E3B}"/>
    <cellStyle name="Comma 2 2 3 2 4 2 2 2 3 3 3" xfId="35355" xr:uid="{AB4210F3-C0EA-4ED0-AB42-59724BAEDD94}"/>
    <cellStyle name="Comma 2 2 3 2 4 2 2 2 3 4" xfId="15135" xr:uid="{0097168A-CB41-420C-83D8-9D4FFF3107BE}"/>
    <cellStyle name="Comma 2 2 3 2 4 2 2 2 3 4 2" xfId="39399" xr:uid="{CD978C58-ECE6-4941-9F9F-001D44C09745}"/>
    <cellStyle name="Comma 2 2 3 2 4 2 2 2 3 5" xfId="27267" xr:uid="{B428E53E-2AA7-4A04-A2CD-1BC81E9A3B62}"/>
    <cellStyle name="Comma 2 2 3 2 4 2 2 2 4" xfId="5025" xr:uid="{D0378004-1B94-4FC3-A09E-8C4C1B82B988}"/>
    <cellStyle name="Comma 2 2 3 2 4 2 2 2 4 2" xfId="17157" xr:uid="{1A5A9E23-AF26-4C4F-B2B6-5897340DAEF7}"/>
    <cellStyle name="Comma 2 2 3 2 4 2 2 2 4 2 2" xfId="41421" xr:uid="{3BC79CD0-132D-4336-B8EE-689D6072BE45}"/>
    <cellStyle name="Comma 2 2 3 2 4 2 2 2 4 3" xfId="29289" xr:uid="{D68D131E-FB6F-47EE-813F-59FC96749988}"/>
    <cellStyle name="Comma 2 2 3 2 4 2 2 2 5" xfId="9069" xr:uid="{B8FC61D2-B341-4AD0-BE86-3D456134B62E}"/>
    <cellStyle name="Comma 2 2 3 2 4 2 2 2 5 2" xfId="21201" xr:uid="{05FA186E-DF3D-40A7-A1B7-2470E657A7C1}"/>
    <cellStyle name="Comma 2 2 3 2 4 2 2 2 5 2 2" xfId="45465" xr:uid="{BF038E32-2908-4D75-AA5E-76C38B91C3A1}"/>
    <cellStyle name="Comma 2 2 3 2 4 2 2 2 5 3" xfId="33333" xr:uid="{CB4C5242-38A3-4E83-9F1C-C3B097746C6F}"/>
    <cellStyle name="Comma 2 2 3 2 4 2 2 2 6" xfId="13113" xr:uid="{8C52CBC3-8E28-4965-BBE9-E2849C03F329}"/>
    <cellStyle name="Comma 2 2 3 2 4 2 2 2 6 2" xfId="37377" xr:uid="{7358B9DE-E3B2-4C42-99A1-441C9FDF9BEE}"/>
    <cellStyle name="Comma 2 2 3 2 4 2 2 2 7" xfId="25245" xr:uid="{B4CCC861-79EB-4692-AFFE-2F893A3937F0}"/>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2 2 2" xfId="43949" xr:uid="{FDF1699C-301E-4953-8DE4-59BB8C6A5A68}"/>
    <cellStyle name="Comma 2 2 3 2 4 2 2 3 2 2 3" xfId="31817" xr:uid="{A65EDA51-7A00-438D-B30D-C25E635807B9}"/>
    <cellStyle name="Comma 2 2 3 2 4 2 2 3 2 3" xfId="11597" xr:uid="{4ECF0451-9FD5-4740-B7B2-A7F6D35F9C98}"/>
    <cellStyle name="Comma 2 2 3 2 4 2 2 3 2 3 2" xfId="23729" xr:uid="{C089A928-C913-4D38-9C1D-83398B1DB724}"/>
    <cellStyle name="Comma 2 2 3 2 4 2 2 3 2 3 2 2" xfId="47993" xr:uid="{77537AA7-0098-4CD9-9537-8742E20E1E69}"/>
    <cellStyle name="Comma 2 2 3 2 4 2 2 3 2 3 3" xfId="35861" xr:uid="{10471E31-6623-462B-A298-8EE7A031D0F9}"/>
    <cellStyle name="Comma 2 2 3 2 4 2 2 3 2 4" xfId="15641" xr:uid="{735C97B3-1C29-4E7C-AE11-92AFC8ACBC0E}"/>
    <cellStyle name="Comma 2 2 3 2 4 2 2 3 2 4 2" xfId="39905" xr:uid="{874F3017-73D9-4E84-ADF3-7C4A37AA96D4}"/>
    <cellStyle name="Comma 2 2 3 2 4 2 2 3 2 5" xfId="27773" xr:uid="{39B190A4-85D1-430B-9354-F76721CE515C}"/>
    <cellStyle name="Comma 2 2 3 2 4 2 2 3 3" xfId="5531" xr:uid="{99C2FE6C-170E-45C0-A63E-BCAFB34D95FE}"/>
    <cellStyle name="Comma 2 2 3 2 4 2 2 3 3 2" xfId="17663" xr:uid="{74F0FFFE-19C4-4FA6-8A92-E7D27C0A90E5}"/>
    <cellStyle name="Comma 2 2 3 2 4 2 2 3 3 2 2" xfId="41927" xr:uid="{640F92A2-DA0F-44DE-8009-9ADC24C0B1D6}"/>
    <cellStyle name="Comma 2 2 3 2 4 2 2 3 3 3" xfId="29795" xr:uid="{77A4D6F0-48FD-4589-B340-3714A18DA632}"/>
    <cellStyle name="Comma 2 2 3 2 4 2 2 3 4" xfId="9575" xr:uid="{30583F87-B644-4418-B095-45881D043E77}"/>
    <cellStyle name="Comma 2 2 3 2 4 2 2 3 4 2" xfId="21707" xr:uid="{4398EC54-F7DB-414D-AC0D-03ACDF60D3A1}"/>
    <cellStyle name="Comma 2 2 3 2 4 2 2 3 4 2 2" xfId="45971" xr:uid="{F86E9F85-46D7-457F-8FC3-45AE804557FD}"/>
    <cellStyle name="Comma 2 2 3 2 4 2 2 3 4 3" xfId="33839" xr:uid="{ACAB49D7-017E-4279-9729-46EC91F1F731}"/>
    <cellStyle name="Comma 2 2 3 2 4 2 2 3 5" xfId="13619" xr:uid="{845A631F-C2C1-45CA-BAF0-D1A1F44140E3}"/>
    <cellStyle name="Comma 2 2 3 2 4 2 2 3 5 2" xfId="37883" xr:uid="{D9B508C6-52CD-4EFE-9362-D8DF921D893E}"/>
    <cellStyle name="Comma 2 2 3 2 4 2 2 3 6" xfId="25751" xr:uid="{DA6905B2-3999-49D6-848F-4C9AC82C29B5}"/>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2 2 2" xfId="42938" xr:uid="{8BD6FC0E-6E30-4BA4-A3A8-1904C5D2249D}"/>
    <cellStyle name="Comma 2 2 3 2 4 2 2 4 2 3" xfId="30806" xr:uid="{E080405B-F854-4729-A508-8851686F7E5D}"/>
    <cellStyle name="Comma 2 2 3 2 4 2 2 4 3" xfId="10586" xr:uid="{2CA4B47D-200C-45E0-8D6C-A5EDB5BF2A78}"/>
    <cellStyle name="Comma 2 2 3 2 4 2 2 4 3 2" xfId="22718" xr:uid="{83312AB8-5BE3-4B07-A4FC-70B082FA3F14}"/>
    <cellStyle name="Comma 2 2 3 2 4 2 2 4 3 2 2" xfId="46982" xr:uid="{B9CE4754-75F4-4242-8EB4-640DF288A2EF}"/>
    <cellStyle name="Comma 2 2 3 2 4 2 2 4 3 3" xfId="34850" xr:uid="{32E222C1-9A0D-4D75-B1C3-D1DF4D99A81A}"/>
    <cellStyle name="Comma 2 2 3 2 4 2 2 4 4" xfId="14630" xr:uid="{0CD29E97-37DD-4E7F-9259-39E878BB9FBC}"/>
    <cellStyle name="Comma 2 2 3 2 4 2 2 4 4 2" xfId="38894" xr:uid="{9F92AF40-FFC6-4A8E-B5C1-D48E847CE3FB}"/>
    <cellStyle name="Comma 2 2 3 2 4 2 2 4 5" xfId="26762" xr:uid="{F7B9BACB-F0BF-4283-89A8-020CB0656CEC}"/>
    <cellStyle name="Comma 2 2 3 2 4 2 2 5" xfId="4520" xr:uid="{40B76C46-3CC6-442B-81CB-5F4BF82A672F}"/>
    <cellStyle name="Comma 2 2 3 2 4 2 2 5 2" xfId="16652" xr:uid="{2D11B097-3BE7-47FB-AEB4-DD95BBFB886C}"/>
    <cellStyle name="Comma 2 2 3 2 4 2 2 5 2 2" xfId="40916" xr:uid="{F13C771C-B9BC-4B77-BFBA-0FBFA4F62C16}"/>
    <cellStyle name="Comma 2 2 3 2 4 2 2 5 3" xfId="28784" xr:uid="{56B953C3-E867-4E1E-ACC3-A899FEAC3BDB}"/>
    <cellStyle name="Comma 2 2 3 2 4 2 2 6" xfId="8564" xr:uid="{9B62639A-40DA-41CB-82A7-7DF194CB5FE5}"/>
    <cellStyle name="Comma 2 2 3 2 4 2 2 6 2" xfId="20696" xr:uid="{23D39DDF-1807-45DB-94DD-503D7AEA2713}"/>
    <cellStyle name="Comma 2 2 3 2 4 2 2 6 2 2" xfId="44960" xr:uid="{48C72B1F-74E4-4267-8DC3-A818EDCAAE49}"/>
    <cellStyle name="Comma 2 2 3 2 4 2 2 6 3" xfId="32828" xr:uid="{65E101BD-0310-4C1F-9C3C-DF413FD459B2}"/>
    <cellStyle name="Comma 2 2 3 2 4 2 2 7" xfId="12608" xr:uid="{76D27426-2B67-4510-8AB2-7EDA651AF19F}"/>
    <cellStyle name="Comma 2 2 3 2 4 2 2 7 2" xfId="36872" xr:uid="{756E405D-B9DE-4C05-ABFE-5B97AF709AB4}"/>
    <cellStyle name="Comma 2 2 3 2 4 2 2 8" xfId="24740" xr:uid="{2F555F74-970D-4D9E-93A8-533DCDBAA4E2}"/>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2 2 2" xfId="44201" xr:uid="{AECC816E-29C9-4E0E-85BE-AB40C67DCF6C}"/>
    <cellStyle name="Comma 2 2 3 2 4 2 3 2 2 2 3" xfId="32069" xr:uid="{E49B82B1-AED6-4B95-B2A1-AF82BE91547B}"/>
    <cellStyle name="Comma 2 2 3 2 4 2 3 2 2 3" xfId="11849" xr:uid="{0A0E3CA0-2F5A-4EEB-85F0-5476D2AEA424}"/>
    <cellStyle name="Comma 2 2 3 2 4 2 3 2 2 3 2" xfId="23981" xr:uid="{B001D73F-BECA-410E-AE1D-AC30A929B65F}"/>
    <cellStyle name="Comma 2 2 3 2 4 2 3 2 2 3 2 2" xfId="48245" xr:uid="{D8C3848B-1C7E-4621-BB4E-90E0B12781EE}"/>
    <cellStyle name="Comma 2 2 3 2 4 2 3 2 2 3 3" xfId="36113" xr:uid="{3169B515-68C7-42D7-B86F-A8DD0BDF91D6}"/>
    <cellStyle name="Comma 2 2 3 2 4 2 3 2 2 4" xfId="15893" xr:uid="{8CA4F019-2716-499F-9892-6B8D2781E367}"/>
    <cellStyle name="Comma 2 2 3 2 4 2 3 2 2 4 2" xfId="40157" xr:uid="{E4E7C1C3-EF93-493A-A64A-3B7777EF9ECE}"/>
    <cellStyle name="Comma 2 2 3 2 4 2 3 2 2 5" xfId="28025" xr:uid="{CE8FE23D-5E8E-4EFB-BD33-F0B9F532B0AA}"/>
    <cellStyle name="Comma 2 2 3 2 4 2 3 2 3" xfId="5783" xr:uid="{917C06F7-4D13-481C-9AC1-B8663443F12B}"/>
    <cellStyle name="Comma 2 2 3 2 4 2 3 2 3 2" xfId="17915" xr:uid="{3EC1B063-BA2E-4A58-A671-24EAE4397991}"/>
    <cellStyle name="Comma 2 2 3 2 4 2 3 2 3 2 2" xfId="42179" xr:uid="{8D07C036-EF8E-4D2F-8DD5-004295DD4180}"/>
    <cellStyle name="Comma 2 2 3 2 4 2 3 2 3 3" xfId="30047" xr:uid="{ED7BD804-1C26-4968-A9D5-D7AEEDEDD5F4}"/>
    <cellStyle name="Comma 2 2 3 2 4 2 3 2 4" xfId="9827" xr:uid="{2187CDA9-0BF2-4F8F-8BD0-6863BEB0F6E4}"/>
    <cellStyle name="Comma 2 2 3 2 4 2 3 2 4 2" xfId="21959" xr:uid="{93A507D2-6BF2-42F2-B1CC-3FEF4F8C91B4}"/>
    <cellStyle name="Comma 2 2 3 2 4 2 3 2 4 2 2" xfId="46223" xr:uid="{A14DEB26-9068-46F9-B7B1-3CABF38FE759}"/>
    <cellStyle name="Comma 2 2 3 2 4 2 3 2 4 3" xfId="34091" xr:uid="{F8F37C69-9351-433F-B40C-A8B2520C1508}"/>
    <cellStyle name="Comma 2 2 3 2 4 2 3 2 5" xfId="13871" xr:uid="{3331DE70-4BE3-499B-B356-A714B3951714}"/>
    <cellStyle name="Comma 2 2 3 2 4 2 3 2 5 2" xfId="38135" xr:uid="{FDBBA692-7DB4-4708-98D2-26B635863CBE}"/>
    <cellStyle name="Comma 2 2 3 2 4 2 3 2 6" xfId="26003" xr:uid="{246978B3-E48C-41D2-90A2-2A46A5290438}"/>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2 2 2" xfId="43190" xr:uid="{32EF5E7F-161F-4CAA-A019-FEF2BE615819}"/>
    <cellStyle name="Comma 2 2 3 2 4 2 3 3 2 3" xfId="31058" xr:uid="{323B218C-FE5D-44D9-8A1A-DC1A431E00B3}"/>
    <cellStyle name="Comma 2 2 3 2 4 2 3 3 3" xfId="10838" xr:uid="{BCB6CED7-BD90-40DD-86EF-225F3A41D007}"/>
    <cellStyle name="Comma 2 2 3 2 4 2 3 3 3 2" xfId="22970" xr:uid="{56078074-70A0-4A99-8E14-AA20CF905436}"/>
    <cellStyle name="Comma 2 2 3 2 4 2 3 3 3 2 2" xfId="47234" xr:uid="{8EDEBF5C-9936-41E9-9AD7-34DE420FAFC3}"/>
    <cellStyle name="Comma 2 2 3 2 4 2 3 3 3 3" xfId="35102" xr:uid="{012E1275-402F-4278-B819-547A9BDEDC29}"/>
    <cellStyle name="Comma 2 2 3 2 4 2 3 3 4" xfId="14882" xr:uid="{0A828F02-0258-41DE-82EB-9D7A6B3A0F06}"/>
    <cellStyle name="Comma 2 2 3 2 4 2 3 3 4 2" xfId="39146" xr:uid="{450EFE02-9241-4D4C-92CF-97DAB536AFD8}"/>
    <cellStyle name="Comma 2 2 3 2 4 2 3 3 5" xfId="27014" xr:uid="{7FF57803-113F-4E97-9A0D-396BC8E08A6B}"/>
    <cellStyle name="Comma 2 2 3 2 4 2 3 4" xfId="4772" xr:uid="{7EFF4ED6-21B2-4E30-B075-A29446415B30}"/>
    <cellStyle name="Comma 2 2 3 2 4 2 3 4 2" xfId="16904" xr:uid="{5F0B7081-E8E6-400D-BC73-5564C3357507}"/>
    <cellStyle name="Comma 2 2 3 2 4 2 3 4 2 2" xfId="41168" xr:uid="{13BFD4F0-87B7-4AA0-BA1C-851FDD47DC68}"/>
    <cellStyle name="Comma 2 2 3 2 4 2 3 4 3" xfId="29036" xr:uid="{B9F3BB79-11A2-44DA-972C-1801C228FB49}"/>
    <cellStyle name="Comma 2 2 3 2 4 2 3 5" xfId="8816" xr:uid="{C5242AFE-5582-4950-829A-527E11FF5DD1}"/>
    <cellStyle name="Comma 2 2 3 2 4 2 3 5 2" xfId="20948" xr:uid="{CD0CCDE0-AAE2-4E3D-804A-898BB44543E3}"/>
    <cellStyle name="Comma 2 2 3 2 4 2 3 5 2 2" xfId="45212" xr:uid="{7F70F922-573D-489A-9BEB-FD7D15241F71}"/>
    <cellStyle name="Comma 2 2 3 2 4 2 3 5 3" xfId="33080" xr:uid="{52918590-C89C-4502-8B36-289B5FEFB709}"/>
    <cellStyle name="Comma 2 2 3 2 4 2 3 6" xfId="12860" xr:uid="{90AAAE63-D64B-4995-AD31-7D690AF96D49}"/>
    <cellStyle name="Comma 2 2 3 2 4 2 3 6 2" xfId="37124" xr:uid="{3639BB88-F898-40D5-8245-E2DC141E4EF9}"/>
    <cellStyle name="Comma 2 2 3 2 4 2 3 7" xfId="24992" xr:uid="{5A3D27E1-9971-46F9-BB8B-953EB2FA1CA2}"/>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2 2 2" xfId="43696" xr:uid="{2C134B7C-55E8-4B0A-9D5E-9F3CB70E6DC5}"/>
    <cellStyle name="Comma 2 2 3 2 4 2 4 2 2 3" xfId="31564" xr:uid="{F30638CB-275D-4A95-962D-6593DDCA5DF2}"/>
    <cellStyle name="Comma 2 2 3 2 4 2 4 2 3" xfId="11344" xr:uid="{9C70F230-55F1-4037-9872-EA0275D6CAEE}"/>
    <cellStyle name="Comma 2 2 3 2 4 2 4 2 3 2" xfId="23476" xr:uid="{C1548EBC-DD1E-417E-A58E-0ACC80F3288C}"/>
    <cellStyle name="Comma 2 2 3 2 4 2 4 2 3 2 2" xfId="47740" xr:uid="{0A9893E1-1C61-424E-A1C6-9D350C230780}"/>
    <cellStyle name="Comma 2 2 3 2 4 2 4 2 3 3" xfId="35608" xr:uid="{E5CC245A-8565-4E03-AC71-3ED204EC0DE4}"/>
    <cellStyle name="Comma 2 2 3 2 4 2 4 2 4" xfId="15388" xr:uid="{152AEC39-57C7-4B6A-BF95-C3A30BB5ED75}"/>
    <cellStyle name="Comma 2 2 3 2 4 2 4 2 4 2" xfId="39652" xr:uid="{F44EF8AD-27BB-4964-BC42-026675806B46}"/>
    <cellStyle name="Comma 2 2 3 2 4 2 4 2 5" xfId="27520" xr:uid="{71EA51ED-00EB-496E-8DAD-5E19078141D1}"/>
    <cellStyle name="Comma 2 2 3 2 4 2 4 3" xfId="5278" xr:uid="{35088EC0-F4B5-45F2-8600-171433A971E1}"/>
    <cellStyle name="Comma 2 2 3 2 4 2 4 3 2" xfId="17410" xr:uid="{DDA59498-CC79-4294-A8F8-0C73271F26AF}"/>
    <cellStyle name="Comma 2 2 3 2 4 2 4 3 2 2" xfId="41674" xr:uid="{8455A5E9-070F-4C4D-A988-3B4B307A16B0}"/>
    <cellStyle name="Comma 2 2 3 2 4 2 4 3 3" xfId="29542" xr:uid="{3715DC0C-10BD-46BD-A482-CDD58507D6EA}"/>
    <cellStyle name="Comma 2 2 3 2 4 2 4 4" xfId="9322" xr:uid="{4BD80294-B9A1-4819-A486-7CEC5D39E5C6}"/>
    <cellStyle name="Comma 2 2 3 2 4 2 4 4 2" xfId="21454" xr:uid="{1016E434-7D3B-49AC-98C0-B1CD719C0024}"/>
    <cellStyle name="Comma 2 2 3 2 4 2 4 4 2 2" xfId="45718" xr:uid="{32FA6752-15A8-4543-BDAD-211C9AD820D5}"/>
    <cellStyle name="Comma 2 2 3 2 4 2 4 4 3" xfId="33586" xr:uid="{42CA1F59-97FB-4A5F-ACD4-5BD6441CFC4F}"/>
    <cellStyle name="Comma 2 2 3 2 4 2 4 5" xfId="13366" xr:uid="{4ADCDBC2-4CC8-47DC-9E1C-805215A89443}"/>
    <cellStyle name="Comma 2 2 3 2 4 2 4 5 2" xfId="37630" xr:uid="{AE850248-01B4-4668-981D-D2935161E7A2}"/>
    <cellStyle name="Comma 2 2 3 2 4 2 4 6" xfId="25498" xr:uid="{3303CF1D-8A6F-4568-B2E0-5482DE55F6A2}"/>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2 2 2" xfId="42685" xr:uid="{8075BB1E-9AC7-40C5-9B64-DE041A875BF5}"/>
    <cellStyle name="Comma 2 2 3 2 4 2 5 2 3" xfId="30553" xr:uid="{F0EFC1AE-51F2-4CD3-8ACD-DB24EF030910}"/>
    <cellStyle name="Comma 2 2 3 2 4 2 5 3" xfId="10333" xr:uid="{A8402BDA-9D73-4DCA-AB60-90D8EB34FF0C}"/>
    <cellStyle name="Comma 2 2 3 2 4 2 5 3 2" xfId="22465" xr:uid="{2EBC792B-09A0-4A2D-839A-F35212272FDD}"/>
    <cellStyle name="Comma 2 2 3 2 4 2 5 3 2 2" xfId="46729" xr:uid="{1E201312-8C3D-46AF-BE04-0C9742B8E328}"/>
    <cellStyle name="Comma 2 2 3 2 4 2 5 3 3" xfId="34597" xr:uid="{27AC57C6-2076-40D1-9A9A-9C14D31A4AD0}"/>
    <cellStyle name="Comma 2 2 3 2 4 2 5 4" xfId="14377" xr:uid="{738927D4-7678-4771-BEA7-ECECADEDDDD1}"/>
    <cellStyle name="Comma 2 2 3 2 4 2 5 4 2" xfId="38641" xr:uid="{88E9CED9-D4FD-4E28-98B6-5E171B939251}"/>
    <cellStyle name="Comma 2 2 3 2 4 2 5 5" xfId="26509" xr:uid="{1EA9A381-64B7-48B1-B6F9-C24888E6C60F}"/>
    <cellStyle name="Comma 2 2 3 2 4 2 6" xfId="4267" xr:uid="{A4A61B7E-8625-4723-A143-FD49DC4EF4B7}"/>
    <cellStyle name="Comma 2 2 3 2 4 2 6 2" xfId="16399" xr:uid="{7943A1D4-3D00-4FF6-9032-8F0655E2EEE3}"/>
    <cellStyle name="Comma 2 2 3 2 4 2 6 2 2" xfId="40663" xr:uid="{FF4423C1-2F35-4729-A32E-E0059CA1EBB3}"/>
    <cellStyle name="Comma 2 2 3 2 4 2 6 3" xfId="28531" xr:uid="{40497920-50B6-4D4D-B661-23F6E8676730}"/>
    <cellStyle name="Comma 2 2 3 2 4 2 7" xfId="8311" xr:uid="{2B0A6312-B478-4FF8-9AEC-2075FE2F350C}"/>
    <cellStyle name="Comma 2 2 3 2 4 2 7 2" xfId="20443" xr:uid="{4AB87285-A917-465B-9E89-FF93F138C40C}"/>
    <cellStyle name="Comma 2 2 3 2 4 2 7 2 2" xfId="44707" xr:uid="{786C0701-5B18-4989-9D1B-45A395B3CF84}"/>
    <cellStyle name="Comma 2 2 3 2 4 2 7 3" xfId="32575" xr:uid="{F9847037-3338-4623-991C-E26931984C35}"/>
    <cellStyle name="Comma 2 2 3 2 4 2 8" xfId="12355" xr:uid="{ECC06437-DE80-4658-B408-B11A07EE914E}"/>
    <cellStyle name="Comma 2 2 3 2 4 2 8 2" xfId="36619" xr:uid="{25AE6A66-6130-4A87-883A-155A2795CD40}"/>
    <cellStyle name="Comma 2 2 3 2 4 2 9" xfId="24487" xr:uid="{0D1DE399-34F6-44FA-8C73-832769D81945}"/>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2 2 2" xfId="44328" xr:uid="{D65DBE62-4315-45EC-A218-A10583A33B3B}"/>
    <cellStyle name="Comma 2 2 3 2 4 3 2 2 2 2 3" xfId="32196" xr:uid="{407F491C-4C22-432D-9E18-F6846EF144DA}"/>
    <cellStyle name="Comma 2 2 3 2 4 3 2 2 2 3" xfId="11976" xr:uid="{8270FB7E-CC01-4BEF-A417-85B916B435AD}"/>
    <cellStyle name="Comma 2 2 3 2 4 3 2 2 2 3 2" xfId="24108" xr:uid="{8249E322-D74A-42C6-A5F5-CF1897B5E1C3}"/>
    <cellStyle name="Comma 2 2 3 2 4 3 2 2 2 3 2 2" xfId="48372" xr:uid="{E8CDAAC9-2FC2-49A0-9A17-49E92D41FA03}"/>
    <cellStyle name="Comma 2 2 3 2 4 3 2 2 2 3 3" xfId="36240" xr:uid="{D2F8FBCA-54F4-44C0-8B00-2D21165B1CA5}"/>
    <cellStyle name="Comma 2 2 3 2 4 3 2 2 2 4" xfId="16020" xr:uid="{303D6803-8696-40CF-8E36-9BCC614C1BE1}"/>
    <cellStyle name="Comma 2 2 3 2 4 3 2 2 2 4 2" xfId="40284" xr:uid="{DA91DE7C-B759-4B99-B342-4D51D04437A4}"/>
    <cellStyle name="Comma 2 2 3 2 4 3 2 2 2 5" xfId="28152" xr:uid="{36109C7E-8765-4B38-BE93-6DBD2C5FDFF4}"/>
    <cellStyle name="Comma 2 2 3 2 4 3 2 2 3" xfId="5910" xr:uid="{DE164B6B-327F-4819-8C10-74D2312BF08A}"/>
    <cellStyle name="Comma 2 2 3 2 4 3 2 2 3 2" xfId="18042" xr:uid="{208BD695-036B-47C6-9A2F-498BB0844E57}"/>
    <cellStyle name="Comma 2 2 3 2 4 3 2 2 3 2 2" xfId="42306" xr:uid="{250BF838-117F-4F0A-B166-EAE90792622F}"/>
    <cellStyle name="Comma 2 2 3 2 4 3 2 2 3 3" xfId="30174" xr:uid="{EF7E3844-61DF-4C7E-A0EC-50C882B98490}"/>
    <cellStyle name="Comma 2 2 3 2 4 3 2 2 4" xfId="9954" xr:uid="{CAF7052F-F71F-4345-8DF0-90BBDDFA2F0D}"/>
    <cellStyle name="Comma 2 2 3 2 4 3 2 2 4 2" xfId="22086" xr:uid="{A4994FEC-0182-4B2E-8482-70467C88BEEE}"/>
    <cellStyle name="Comma 2 2 3 2 4 3 2 2 4 2 2" xfId="46350" xr:uid="{0E3E32E6-F76D-4962-B528-71B5AD07D69A}"/>
    <cellStyle name="Comma 2 2 3 2 4 3 2 2 4 3" xfId="34218" xr:uid="{0DC866FB-70FE-4AEA-8C1C-916B7D9B84EA}"/>
    <cellStyle name="Comma 2 2 3 2 4 3 2 2 5" xfId="13998" xr:uid="{404A4CCA-E3E4-44BA-93F5-A4B77A3C261C}"/>
    <cellStyle name="Comma 2 2 3 2 4 3 2 2 5 2" xfId="38262" xr:uid="{6B812D0F-1304-485F-AC02-D490307DC01B}"/>
    <cellStyle name="Comma 2 2 3 2 4 3 2 2 6" xfId="26130" xr:uid="{E9E12CB3-595C-4F34-BD5A-5963A7E7E3DB}"/>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2 2 2" xfId="43317" xr:uid="{179D15B1-66EB-447B-BC05-2F2A4692E4A3}"/>
    <cellStyle name="Comma 2 2 3 2 4 3 2 3 2 3" xfId="31185" xr:uid="{24642D9A-019E-49B6-B999-0ADA51E71E61}"/>
    <cellStyle name="Comma 2 2 3 2 4 3 2 3 3" xfId="10965" xr:uid="{FEC835B1-64FE-47FC-A802-B90EF3D45758}"/>
    <cellStyle name="Comma 2 2 3 2 4 3 2 3 3 2" xfId="23097" xr:uid="{FA733B74-87C1-4932-90F9-720713B65CD9}"/>
    <cellStyle name="Comma 2 2 3 2 4 3 2 3 3 2 2" xfId="47361" xr:uid="{A49328C6-D679-446B-9075-23D516547F0A}"/>
    <cellStyle name="Comma 2 2 3 2 4 3 2 3 3 3" xfId="35229" xr:uid="{B8432E36-EC6B-4E21-9C6B-8149FE832A1E}"/>
    <cellStyle name="Comma 2 2 3 2 4 3 2 3 4" xfId="15009" xr:uid="{AD502A87-3AF6-4EC0-A8DF-773A2CFC4DA6}"/>
    <cellStyle name="Comma 2 2 3 2 4 3 2 3 4 2" xfId="39273" xr:uid="{44278E50-AC53-40B0-9B11-B35E1C1AB1FF}"/>
    <cellStyle name="Comma 2 2 3 2 4 3 2 3 5" xfId="27141" xr:uid="{59697FC2-29D2-471B-B73F-57AB2C9AFC43}"/>
    <cellStyle name="Comma 2 2 3 2 4 3 2 4" xfId="4899" xr:uid="{DF564046-0257-4AC0-A0A6-581032657E97}"/>
    <cellStyle name="Comma 2 2 3 2 4 3 2 4 2" xfId="17031" xr:uid="{1E2A502A-ED40-48E3-B12B-3BEF5F98DC23}"/>
    <cellStyle name="Comma 2 2 3 2 4 3 2 4 2 2" xfId="41295" xr:uid="{57852D57-70AC-4D32-B0BB-7845693A3544}"/>
    <cellStyle name="Comma 2 2 3 2 4 3 2 4 3" xfId="29163" xr:uid="{CBE201E9-822D-4278-8F56-FF4A1A5B8AC5}"/>
    <cellStyle name="Comma 2 2 3 2 4 3 2 5" xfId="8943" xr:uid="{7035206E-3E38-4039-ADCE-2FB87404ADF6}"/>
    <cellStyle name="Comma 2 2 3 2 4 3 2 5 2" xfId="21075" xr:uid="{F75F884C-5474-471E-A37B-B2622991701C}"/>
    <cellStyle name="Comma 2 2 3 2 4 3 2 5 2 2" xfId="45339" xr:uid="{F5987CE1-BC4C-4383-807E-7FEC0DFBE633}"/>
    <cellStyle name="Comma 2 2 3 2 4 3 2 5 3" xfId="33207" xr:uid="{1DD1FD1D-D679-46A6-BE90-85D16FBE9CE9}"/>
    <cellStyle name="Comma 2 2 3 2 4 3 2 6" xfId="12987" xr:uid="{FAD1A926-F83A-47AB-BD53-FBD208AFDAE4}"/>
    <cellStyle name="Comma 2 2 3 2 4 3 2 6 2" xfId="37251" xr:uid="{64AA406F-B3BF-4E03-B701-579F614DD04A}"/>
    <cellStyle name="Comma 2 2 3 2 4 3 2 7" xfId="25119" xr:uid="{B98C42AC-F780-415E-98E4-F28CB78B0B0E}"/>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2 2 2" xfId="43823" xr:uid="{582988D0-49CC-4FC4-A1FE-D3AA89AD9CC3}"/>
    <cellStyle name="Comma 2 2 3 2 4 3 3 2 2 3" xfId="31691" xr:uid="{507DE0E9-E28E-404F-9D40-F86FEE1E9318}"/>
    <cellStyle name="Comma 2 2 3 2 4 3 3 2 3" xfId="11471" xr:uid="{4C99FD0D-D1BD-4C2C-BB1F-E049376DCC18}"/>
    <cellStyle name="Comma 2 2 3 2 4 3 3 2 3 2" xfId="23603" xr:uid="{EF2A4FC8-7A94-48B1-A956-B67F0EF3087D}"/>
    <cellStyle name="Comma 2 2 3 2 4 3 3 2 3 2 2" xfId="47867" xr:uid="{9014FD3F-BBCB-448C-B764-399B7251AC6D}"/>
    <cellStyle name="Comma 2 2 3 2 4 3 3 2 3 3" xfId="35735" xr:uid="{4D76C5C8-10E9-4469-B14E-B14E5BFBD3B6}"/>
    <cellStyle name="Comma 2 2 3 2 4 3 3 2 4" xfId="15515" xr:uid="{0D67380F-5547-428C-85C8-93696C34B95F}"/>
    <cellStyle name="Comma 2 2 3 2 4 3 3 2 4 2" xfId="39779" xr:uid="{3FF586AD-420B-4E66-8064-F6A90B4A758F}"/>
    <cellStyle name="Comma 2 2 3 2 4 3 3 2 5" xfId="27647" xr:uid="{06E2CEA4-D893-4368-B330-0CCDDA8AED42}"/>
    <cellStyle name="Comma 2 2 3 2 4 3 3 3" xfId="5405" xr:uid="{5CC81F39-CADB-4D61-9D48-A72AC3FCC5D0}"/>
    <cellStyle name="Comma 2 2 3 2 4 3 3 3 2" xfId="17537" xr:uid="{8C0C88EE-3274-45EA-9CF8-DA60E792DD47}"/>
    <cellStyle name="Comma 2 2 3 2 4 3 3 3 2 2" xfId="41801" xr:uid="{F267983F-C790-4692-8360-A8DB5C95AB32}"/>
    <cellStyle name="Comma 2 2 3 2 4 3 3 3 3" xfId="29669" xr:uid="{749FFE86-D46B-4B64-98B7-832F2FE1F252}"/>
    <cellStyle name="Comma 2 2 3 2 4 3 3 4" xfId="9449" xr:uid="{5F71A27C-6272-4B21-A26E-D37655D077EF}"/>
    <cellStyle name="Comma 2 2 3 2 4 3 3 4 2" xfId="21581" xr:uid="{38BEE725-4798-4B12-ACBF-5CD530830E22}"/>
    <cellStyle name="Comma 2 2 3 2 4 3 3 4 2 2" xfId="45845" xr:uid="{C497E5C9-84D9-4C1A-9192-47BAB2160CDD}"/>
    <cellStyle name="Comma 2 2 3 2 4 3 3 4 3" xfId="33713" xr:uid="{C0D7E311-2AA4-43F5-AB2A-C5A8035B0B2C}"/>
    <cellStyle name="Comma 2 2 3 2 4 3 3 5" xfId="13493" xr:uid="{65E1FE7A-7D9A-48B2-95E2-D602B5A64482}"/>
    <cellStyle name="Comma 2 2 3 2 4 3 3 5 2" xfId="37757" xr:uid="{E7423F7D-399B-4DF4-BB13-E66B779EA6F7}"/>
    <cellStyle name="Comma 2 2 3 2 4 3 3 6" xfId="25625" xr:uid="{4B4AF683-5220-4937-99A3-6F19E5F6E26B}"/>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2 2 2" xfId="42812" xr:uid="{B8643452-65A8-4AB4-85AA-38394BC30EA0}"/>
    <cellStyle name="Comma 2 2 3 2 4 3 4 2 3" xfId="30680" xr:uid="{B9C10F68-C73E-4D74-8A37-AF48061073BC}"/>
    <cellStyle name="Comma 2 2 3 2 4 3 4 3" xfId="10460" xr:uid="{421EC4FA-8E00-4F39-8822-4B7ECDBD831D}"/>
    <cellStyle name="Comma 2 2 3 2 4 3 4 3 2" xfId="22592" xr:uid="{DEDAB8B1-9A3D-408E-A710-FBD9EA4D1D9C}"/>
    <cellStyle name="Comma 2 2 3 2 4 3 4 3 2 2" xfId="46856" xr:uid="{D9F35F5B-F77E-4A00-B493-7315DB612AA8}"/>
    <cellStyle name="Comma 2 2 3 2 4 3 4 3 3" xfId="34724" xr:uid="{9BEFAA8D-D0E0-44F9-A216-1DCCD5C14848}"/>
    <cellStyle name="Comma 2 2 3 2 4 3 4 4" xfId="14504" xr:uid="{5580C892-112F-40B9-AFFF-CDB1A933B0C0}"/>
    <cellStyle name="Comma 2 2 3 2 4 3 4 4 2" xfId="38768" xr:uid="{62BFA267-9AA9-495F-816B-235BBAE72FD3}"/>
    <cellStyle name="Comma 2 2 3 2 4 3 4 5" xfId="26636" xr:uid="{BD98D8C3-6C4B-4CF3-964E-03CA7B302126}"/>
    <cellStyle name="Comma 2 2 3 2 4 3 5" xfId="4394" xr:uid="{516EE5BA-D675-421D-B8F1-397A25AA5BBA}"/>
    <cellStyle name="Comma 2 2 3 2 4 3 5 2" xfId="16526" xr:uid="{80B73D35-C250-4C04-B9F7-67E6B67962BD}"/>
    <cellStyle name="Comma 2 2 3 2 4 3 5 2 2" xfId="40790" xr:uid="{5DA4C4D5-FAB4-407C-A237-47DFCED45C2B}"/>
    <cellStyle name="Comma 2 2 3 2 4 3 5 3" xfId="28658" xr:uid="{EEB7B85D-CDBB-4812-B104-68F1C731D282}"/>
    <cellStyle name="Comma 2 2 3 2 4 3 6" xfId="8438" xr:uid="{2BEBF433-E857-44FF-A4A9-7DB7AE4C216E}"/>
    <cellStyle name="Comma 2 2 3 2 4 3 6 2" xfId="20570" xr:uid="{DB26AAA7-4A05-4EF4-B6E0-FE3F77537099}"/>
    <cellStyle name="Comma 2 2 3 2 4 3 6 2 2" xfId="44834" xr:uid="{25C74AD4-9C57-4390-ACCA-7F6A57B715B8}"/>
    <cellStyle name="Comma 2 2 3 2 4 3 6 3" xfId="32702" xr:uid="{D439B776-3881-44E2-B235-61548E417C6C}"/>
    <cellStyle name="Comma 2 2 3 2 4 3 7" xfId="12482" xr:uid="{20F165A1-F587-419A-9EFA-ED1A7FD64A83}"/>
    <cellStyle name="Comma 2 2 3 2 4 3 7 2" xfId="36746" xr:uid="{BDCC32F9-DC8C-47BE-8CEE-984BCA4D2AC1}"/>
    <cellStyle name="Comma 2 2 3 2 4 3 8" xfId="24614" xr:uid="{EA8BDC10-C086-4A36-93EC-6621CD0ABBAC}"/>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2 2 2" xfId="44075" xr:uid="{AC647832-24F0-4C16-B46C-F36D2E56556E}"/>
    <cellStyle name="Comma 2 2 3 2 4 4 2 2 2 3" xfId="31943" xr:uid="{F206E67A-B928-4D0C-8EEC-85387F65DC7C}"/>
    <cellStyle name="Comma 2 2 3 2 4 4 2 2 3" xfId="11723" xr:uid="{112A53EF-7E05-4652-92EF-214828E3009E}"/>
    <cellStyle name="Comma 2 2 3 2 4 4 2 2 3 2" xfId="23855" xr:uid="{AEDC59E5-6039-4D0B-98BD-25C4600CCBCB}"/>
    <cellStyle name="Comma 2 2 3 2 4 4 2 2 3 2 2" xfId="48119" xr:uid="{A2C6660C-08CA-410C-8695-918E7BC4EB5A}"/>
    <cellStyle name="Comma 2 2 3 2 4 4 2 2 3 3" xfId="35987" xr:uid="{D8B96B0B-7867-4691-BF71-3F12845FB95D}"/>
    <cellStyle name="Comma 2 2 3 2 4 4 2 2 4" xfId="15767" xr:uid="{FB79BAFD-AD33-476B-9EA4-79B7B8297E1D}"/>
    <cellStyle name="Comma 2 2 3 2 4 4 2 2 4 2" xfId="40031" xr:uid="{7D30DE6F-8AFA-4373-9C60-D7A0CA993772}"/>
    <cellStyle name="Comma 2 2 3 2 4 4 2 2 5" xfId="27899" xr:uid="{1DF7E334-6D16-4941-965B-1F703C6B9F34}"/>
    <cellStyle name="Comma 2 2 3 2 4 4 2 3" xfId="5657" xr:uid="{958597FD-C7CA-4415-9B16-4BF5506CB884}"/>
    <cellStyle name="Comma 2 2 3 2 4 4 2 3 2" xfId="17789" xr:uid="{11870834-B802-4220-BFED-30C62C9B7117}"/>
    <cellStyle name="Comma 2 2 3 2 4 4 2 3 2 2" xfId="42053" xr:uid="{D007267C-0821-4AE7-842B-FA2B3558EEF0}"/>
    <cellStyle name="Comma 2 2 3 2 4 4 2 3 3" xfId="29921" xr:uid="{271664E6-F913-43ED-990E-B4A4BA5A63E7}"/>
    <cellStyle name="Comma 2 2 3 2 4 4 2 4" xfId="9701" xr:uid="{B9D3CE93-4EC4-476E-A43B-5EF232564582}"/>
    <cellStyle name="Comma 2 2 3 2 4 4 2 4 2" xfId="21833" xr:uid="{0CEA086C-34C9-44A9-8622-C9CFC3230D24}"/>
    <cellStyle name="Comma 2 2 3 2 4 4 2 4 2 2" xfId="46097" xr:uid="{352C9F00-EB87-44CE-B635-3F625A2C3F53}"/>
    <cellStyle name="Comma 2 2 3 2 4 4 2 4 3" xfId="33965" xr:uid="{F967B6F1-FFB1-4A50-8708-7615B0A2EEE9}"/>
    <cellStyle name="Comma 2 2 3 2 4 4 2 5" xfId="13745" xr:uid="{CA90A261-62D2-41D3-BC48-34B79B31CB77}"/>
    <cellStyle name="Comma 2 2 3 2 4 4 2 5 2" xfId="38009" xr:uid="{D794C180-2DF8-43F3-8BC5-A4BAD279F310}"/>
    <cellStyle name="Comma 2 2 3 2 4 4 2 6" xfId="25877" xr:uid="{F7816A17-A325-426B-9955-64393B64506B}"/>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2 2 2" xfId="43064" xr:uid="{BBBAA736-A42F-480C-8F3A-4A1E4A46030F}"/>
    <cellStyle name="Comma 2 2 3 2 4 4 3 2 3" xfId="30932" xr:uid="{B49F079D-EC1C-4510-B8A4-85E885CAFC4E}"/>
    <cellStyle name="Comma 2 2 3 2 4 4 3 3" xfId="10712" xr:uid="{6F5B6836-D772-4628-8BA7-960459393A51}"/>
    <cellStyle name="Comma 2 2 3 2 4 4 3 3 2" xfId="22844" xr:uid="{7B8B9DCE-CA0E-4713-ACDC-636743C363AD}"/>
    <cellStyle name="Comma 2 2 3 2 4 4 3 3 2 2" xfId="47108" xr:uid="{685D5022-C1E9-4397-A574-E2A9156801AA}"/>
    <cellStyle name="Comma 2 2 3 2 4 4 3 3 3" xfId="34976" xr:uid="{71D33E56-6748-4962-B432-4292CE4D279D}"/>
    <cellStyle name="Comma 2 2 3 2 4 4 3 4" xfId="14756" xr:uid="{C150EAF6-C5B9-4656-B38B-DB8E9FB93D71}"/>
    <cellStyle name="Comma 2 2 3 2 4 4 3 4 2" xfId="39020" xr:uid="{CEC27C85-FBA2-42E6-B1AB-914C8F7CCAB7}"/>
    <cellStyle name="Comma 2 2 3 2 4 4 3 5" xfId="26888" xr:uid="{84B775F7-2D4F-42D2-B0E7-370E7D081123}"/>
    <cellStyle name="Comma 2 2 3 2 4 4 4" xfId="4646" xr:uid="{856439B3-C3F5-4F32-8855-033D09E6F73E}"/>
    <cellStyle name="Comma 2 2 3 2 4 4 4 2" xfId="16778" xr:uid="{35BDD1D7-061E-4AEC-B1C9-D3DF1535B518}"/>
    <cellStyle name="Comma 2 2 3 2 4 4 4 2 2" xfId="41042" xr:uid="{A9611205-7C31-4FAB-9D72-85B0330CEFB8}"/>
    <cellStyle name="Comma 2 2 3 2 4 4 4 3" xfId="28910" xr:uid="{F80C181F-7E14-4FB0-925A-E3BFCD869A53}"/>
    <cellStyle name="Comma 2 2 3 2 4 4 5" xfId="8690" xr:uid="{7E4B78FD-550B-4161-993D-D92B2B6482DD}"/>
    <cellStyle name="Comma 2 2 3 2 4 4 5 2" xfId="20822" xr:uid="{E7AE295D-1D84-4ADA-8FEF-A3A85092ACD4}"/>
    <cellStyle name="Comma 2 2 3 2 4 4 5 2 2" xfId="45086" xr:uid="{918BEEBF-8D13-47F0-AF6D-A903A0F924A3}"/>
    <cellStyle name="Comma 2 2 3 2 4 4 5 3" xfId="32954" xr:uid="{B63DA71D-4D1F-4D27-AFDC-146AF9767671}"/>
    <cellStyle name="Comma 2 2 3 2 4 4 6" xfId="12734" xr:uid="{77B66E48-2C5A-4169-A9FC-42CBF733A4CC}"/>
    <cellStyle name="Comma 2 2 3 2 4 4 6 2" xfId="36998" xr:uid="{C930EB9E-62C3-4AE3-AC8E-A1FF8B88A1B2}"/>
    <cellStyle name="Comma 2 2 3 2 4 4 7" xfId="24866" xr:uid="{9AC8D132-F0ED-4914-80E8-A739A9A7A842}"/>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2 2 2" xfId="43570" xr:uid="{5D8249A3-12E2-4515-8909-3A1E5A06003A}"/>
    <cellStyle name="Comma 2 2 3 2 4 5 2 2 3" xfId="31438" xr:uid="{68584F7D-8854-43A3-8123-0E4844DEB5BA}"/>
    <cellStyle name="Comma 2 2 3 2 4 5 2 3" xfId="11218" xr:uid="{DA9FE169-0AA6-4E42-AAC9-8D8EA3804B7C}"/>
    <cellStyle name="Comma 2 2 3 2 4 5 2 3 2" xfId="23350" xr:uid="{B0DFC5AE-1B16-499F-955A-6E51F3AEAD16}"/>
    <cellStyle name="Comma 2 2 3 2 4 5 2 3 2 2" xfId="47614" xr:uid="{586C70DC-6750-4D76-8C5F-3DC86DACE07F}"/>
    <cellStyle name="Comma 2 2 3 2 4 5 2 3 3" xfId="35482" xr:uid="{D3ACC441-8955-4F10-A6D2-B27D1A9E5BB8}"/>
    <cellStyle name="Comma 2 2 3 2 4 5 2 4" xfId="15262" xr:uid="{B70979C8-905F-40D2-8AF1-2F01D2BAC816}"/>
    <cellStyle name="Comma 2 2 3 2 4 5 2 4 2" xfId="39526" xr:uid="{5B9A5588-B392-425E-AE18-048C9A909215}"/>
    <cellStyle name="Comma 2 2 3 2 4 5 2 5" xfId="27394" xr:uid="{F5E8BA8F-EDAF-45BE-ABE5-90E1140A082A}"/>
    <cellStyle name="Comma 2 2 3 2 4 5 3" xfId="5152" xr:uid="{D83AD58A-D957-41E6-A9A9-20ABC0074522}"/>
    <cellStyle name="Comma 2 2 3 2 4 5 3 2" xfId="17284" xr:uid="{95734045-BD60-41E8-B6A7-9EE7D502ADE5}"/>
    <cellStyle name="Comma 2 2 3 2 4 5 3 2 2" xfId="41548" xr:uid="{C7101EDE-2A15-4DB7-8B59-93EAE44848AF}"/>
    <cellStyle name="Comma 2 2 3 2 4 5 3 3" xfId="29416" xr:uid="{A1691054-C59E-4B7C-94EE-76C4EF1BCD94}"/>
    <cellStyle name="Comma 2 2 3 2 4 5 4" xfId="9196" xr:uid="{9902A032-F624-4B38-A049-E5BD4BE70B10}"/>
    <cellStyle name="Comma 2 2 3 2 4 5 4 2" xfId="21328" xr:uid="{C61956A6-038F-4866-8280-3B1B837CAEDE}"/>
    <cellStyle name="Comma 2 2 3 2 4 5 4 2 2" xfId="45592" xr:uid="{CFE13CB6-1F5D-4D1F-A469-4DC53A4A1E92}"/>
    <cellStyle name="Comma 2 2 3 2 4 5 4 3" xfId="33460" xr:uid="{8223B900-A8A4-4E40-B78E-57ADD3EA6819}"/>
    <cellStyle name="Comma 2 2 3 2 4 5 5" xfId="13240" xr:uid="{BE2B2973-4CEB-4CB2-AFDE-3C03845901FC}"/>
    <cellStyle name="Comma 2 2 3 2 4 5 5 2" xfId="37504" xr:uid="{2FB14EB5-1755-45B4-A3B2-3789291E7C8E}"/>
    <cellStyle name="Comma 2 2 3 2 4 5 6" xfId="25372" xr:uid="{DD5A8380-7192-4749-9D4E-2E41223C1781}"/>
    <cellStyle name="Comma 2 2 3 2 4 6" xfId="2119" xr:uid="{A44F0F21-C61C-43AE-844E-D2552F8779C4}"/>
    <cellStyle name="Comma 2 2 3 2 4 6 2" xfId="6163" xr:uid="{CC60BF5B-5724-4C93-8510-F07FD82F536A}"/>
    <cellStyle name="Comma 2 2 3 2 4 6 2 2" xfId="18295" xr:uid="{17447AF2-8751-49BD-8EC2-E39F1EF19DC4}"/>
    <cellStyle name="Comma 2 2 3 2 4 6 2 2 2" xfId="42559" xr:uid="{B72FB76A-B5AC-4D3B-BBE2-191A3452D186}"/>
    <cellStyle name="Comma 2 2 3 2 4 6 2 3" xfId="30427" xr:uid="{3468299D-BEF4-4004-8296-120532F60EF4}"/>
    <cellStyle name="Comma 2 2 3 2 4 6 3" xfId="10207" xr:uid="{4A86C5B2-F522-4F65-B976-4ED62008D267}"/>
    <cellStyle name="Comma 2 2 3 2 4 6 3 2" xfId="22339" xr:uid="{27F44DBF-4134-471A-9457-2815B675EE1F}"/>
    <cellStyle name="Comma 2 2 3 2 4 6 3 2 2" xfId="46603" xr:uid="{79BCB48C-38AD-42C7-B100-E1C8829DBFFB}"/>
    <cellStyle name="Comma 2 2 3 2 4 6 3 3" xfId="34471" xr:uid="{A2C0E1E8-9764-461F-B7E3-8A0BE0EC95BF}"/>
    <cellStyle name="Comma 2 2 3 2 4 6 4" xfId="14251" xr:uid="{4A3B082C-A3D1-4453-8C2C-8C21710E7DF6}"/>
    <cellStyle name="Comma 2 2 3 2 4 6 4 2" xfId="38515" xr:uid="{F51E4A1C-0B1F-4D3A-A9CF-29FC08710F66}"/>
    <cellStyle name="Comma 2 2 3 2 4 6 5" xfId="26383" xr:uid="{9058A307-2A71-4187-A49B-69E7D6006AEC}"/>
    <cellStyle name="Comma 2 2 3 2 4 7" xfId="4141" xr:uid="{16CC63C7-1EAA-46CF-8BA1-9E3BF240BF81}"/>
    <cellStyle name="Comma 2 2 3 2 4 7 2" xfId="16273" xr:uid="{54E59A5D-11A6-4175-857E-F11311D5BC40}"/>
    <cellStyle name="Comma 2 2 3 2 4 7 2 2" xfId="40537" xr:uid="{8CA0CAB4-B0A6-4871-AD90-6F4DD58F5937}"/>
    <cellStyle name="Comma 2 2 3 2 4 7 3" xfId="28405" xr:uid="{3FF7033D-C5A9-46FB-A257-3898B5F6FCC9}"/>
    <cellStyle name="Comma 2 2 3 2 4 8" xfId="8185" xr:uid="{F848177C-4F72-40E8-8DE0-61BC942AF161}"/>
    <cellStyle name="Comma 2 2 3 2 4 8 2" xfId="20317" xr:uid="{AEFB8879-289D-44DC-AB30-8CA68E846E59}"/>
    <cellStyle name="Comma 2 2 3 2 4 8 2 2" xfId="44581" xr:uid="{FD3D8A7C-C342-49EF-AF0A-BFB0CD94844F}"/>
    <cellStyle name="Comma 2 2 3 2 4 8 3" xfId="32449" xr:uid="{2C50F1CB-F144-468D-9EAF-9363F21860B5}"/>
    <cellStyle name="Comma 2 2 3 2 4 9" xfId="12229" xr:uid="{EF2F6FFC-D522-47A8-B6F4-3B5A2C799A2A}"/>
    <cellStyle name="Comma 2 2 3 2 4 9 2" xfId="36493" xr:uid="{C1226865-0A6F-4DA1-A6A9-900398D535F5}"/>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2 2 2" xfId="44391" xr:uid="{C7CE6444-52F6-48CC-9CD8-295069FF8986}"/>
    <cellStyle name="Comma 2 2 3 2 5 2 2 2 2 2 3" xfId="32259" xr:uid="{60E3B83F-54A1-41E7-967E-31AC17BB2CF1}"/>
    <cellStyle name="Comma 2 2 3 2 5 2 2 2 2 3" xfId="12039" xr:uid="{C19416A8-A737-4190-854F-7E86FFD9F29B}"/>
    <cellStyle name="Comma 2 2 3 2 5 2 2 2 2 3 2" xfId="24171" xr:uid="{34191843-03B4-4C85-9F76-FAC0AB8A471A}"/>
    <cellStyle name="Comma 2 2 3 2 5 2 2 2 2 3 2 2" xfId="48435" xr:uid="{04B3B489-0DA4-4A7A-9C6A-2BF59453BAF6}"/>
    <cellStyle name="Comma 2 2 3 2 5 2 2 2 2 3 3" xfId="36303" xr:uid="{6CC5DF49-99C4-4B59-9C71-03E71C8A6372}"/>
    <cellStyle name="Comma 2 2 3 2 5 2 2 2 2 4" xfId="16083" xr:uid="{CCBC2669-3A69-49D9-9EE6-629492BDA14E}"/>
    <cellStyle name="Comma 2 2 3 2 5 2 2 2 2 4 2" xfId="40347" xr:uid="{DA8D7A5B-57E3-491B-9516-F80F7BDDA803}"/>
    <cellStyle name="Comma 2 2 3 2 5 2 2 2 2 5" xfId="28215" xr:uid="{759501BD-B92A-4741-833E-9CA133695522}"/>
    <cellStyle name="Comma 2 2 3 2 5 2 2 2 3" xfId="5973" xr:uid="{25FB9618-8FC3-47BC-9C0A-43AC4E5CE9E2}"/>
    <cellStyle name="Comma 2 2 3 2 5 2 2 2 3 2" xfId="18105" xr:uid="{B49DCC63-8019-450D-AE9F-C1E5764BC8B7}"/>
    <cellStyle name="Comma 2 2 3 2 5 2 2 2 3 2 2" xfId="42369" xr:uid="{BC43B688-F571-4760-B926-6E5392DAE795}"/>
    <cellStyle name="Comma 2 2 3 2 5 2 2 2 3 3" xfId="30237" xr:uid="{AEEED044-D05F-4EEA-9B96-1D7CF6DAB96E}"/>
    <cellStyle name="Comma 2 2 3 2 5 2 2 2 4" xfId="10017" xr:uid="{2D4D2B38-2CDB-4030-A852-665C3DFA40AC}"/>
    <cellStyle name="Comma 2 2 3 2 5 2 2 2 4 2" xfId="22149" xr:uid="{D397BD48-49DD-4642-8D23-EFF03DAE0C00}"/>
    <cellStyle name="Comma 2 2 3 2 5 2 2 2 4 2 2" xfId="46413" xr:uid="{FAD745BF-AC25-4B54-9E31-861DBB64893C}"/>
    <cellStyle name="Comma 2 2 3 2 5 2 2 2 4 3" xfId="34281" xr:uid="{A5D9991F-FC71-4DBA-B70E-FA790F99AE71}"/>
    <cellStyle name="Comma 2 2 3 2 5 2 2 2 5" xfId="14061" xr:uid="{111B1A62-3AF7-4FB1-ACB9-A5E171BB7A20}"/>
    <cellStyle name="Comma 2 2 3 2 5 2 2 2 5 2" xfId="38325" xr:uid="{04D65E7A-449B-4CE5-9C18-F544D1D41984}"/>
    <cellStyle name="Comma 2 2 3 2 5 2 2 2 6" xfId="26193" xr:uid="{E4298BAD-F9E9-43C9-BBE2-D0881E2C25AA}"/>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2 2 2" xfId="43380" xr:uid="{43D57903-DD39-4DB0-9C4E-F5EE06BE7EAB}"/>
    <cellStyle name="Comma 2 2 3 2 5 2 2 3 2 3" xfId="31248" xr:uid="{2AB95FED-63CB-46C4-BDF1-9B10DE651CFD}"/>
    <cellStyle name="Comma 2 2 3 2 5 2 2 3 3" xfId="11028" xr:uid="{1FE35BCA-BCED-4B38-B303-CD220FB99AC7}"/>
    <cellStyle name="Comma 2 2 3 2 5 2 2 3 3 2" xfId="23160" xr:uid="{87FE9DBC-9E7B-4EF3-9D76-08127CAFD17F}"/>
    <cellStyle name="Comma 2 2 3 2 5 2 2 3 3 2 2" xfId="47424" xr:uid="{1AB22D20-508F-4615-BB77-7919D0468E9E}"/>
    <cellStyle name="Comma 2 2 3 2 5 2 2 3 3 3" xfId="35292" xr:uid="{8642A3EE-EE1D-45F2-BDC2-E346349956C5}"/>
    <cellStyle name="Comma 2 2 3 2 5 2 2 3 4" xfId="15072" xr:uid="{5FF1FF6E-1E4B-42F6-80A2-56AA80A99B32}"/>
    <cellStyle name="Comma 2 2 3 2 5 2 2 3 4 2" xfId="39336" xr:uid="{70F39EE0-012A-4D77-A79E-294AB842117B}"/>
    <cellStyle name="Comma 2 2 3 2 5 2 2 3 5" xfId="27204" xr:uid="{63DCBD81-61E4-47C0-A5B5-D4335CCF0464}"/>
    <cellStyle name="Comma 2 2 3 2 5 2 2 4" xfId="4962" xr:uid="{8760B2C9-2167-4D35-9451-A87FB061B065}"/>
    <cellStyle name="Comma 2 2 3 2 5 2 2 4 2" xfId="17094" xr:uid="{52549A26-583D-40D1-B005-73096C009A30}"/>
    <cellStyle name="Comma 2 2 3 2 5 2 2 4 2 2" xfId="41358" xr:uid="{6B83883D-3A84-4955-A01C-D78D030B2E5F}"/>
    <cellStyle name="Comma 2 2 3 2 5 2 2 4 3" xfId="29226" xr:uid="{9B58EFB2-266A-4176-8BD6-46A048AA241F}"/>
    <cellStyle name="Comma 2 2 3 2 5 2 2 5" xfId="9006" xr:uid="{22C7B4FD-20A7-4510-AC7B-2B6FAB0539CC}"/>
    <cellStyle name="Comma 2 2 3 2 5 2 2 5 2" xfId="21138" xr:uid="{8097BBC9-B94D-48A7-9FD7-21D58836D797}"/>
    <cellStyle name="Comma 2 2 3 2 5 2 2 5 2 2" xfId="45402" xr:uid="{FE854CC7-5FAE-4BF3-8520-612F58802411}"/>
    <cellStyle name="Comma 2 2 3 2 5 2 2 5 3" xfId="33270" xr:uid="{84B66D46-C4DA-44E4-8326-6AE601CDF2B9}"/>
    <cellStyle name="Comma 2 2 3 2 5 2 2 6" xfId="13050" xr:uid="{E3BF40E3-7F86-4712-84AF-6838D1D6D8DC}"/>
    <cellStyle name="Comma 2 2 3 2 5 2 2 6 2" xfId="37314" xr:uid="{CFC84507-6688-4DC0-9E0E-97F6DE9756A0}"/>
    <cellStyle name="Comma 2 2 3 2 5 2 2 7" xfId="25182" xr:uid="{7BCC2C58-FE3D-415A-A410-C1C65EC73FF9}"/>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2 2 2" xfId="43886" xr:uid="{000EB1C3-47DC-4CF0-87C0-1ACB2F461BA7}"/>
    <cellStyle name="Comma 2 2 3 2 5 2 3 2 2 3" xfId="31754" xr:uid="{9D263C83-D2CB-4ADE-BE34-5ACC871FFFB4}"/>
    <cellStyle name="Comma 2 2 3 2 5 2 3 2 3" xfId="11534" xr:uid="{5241A96A-3321-48BD-979F-27803C1F487F}"/>
    <cellStyle name="Comma 2 2 3 2 5 2 3 2 3 2" xfId="23666" xr:uid="{8EACDBFC-47E8-46D1-ABC3-5847BAA34F4F}"/>
    <cellStyle name="Comma 2 2 3 2 5 2 3 2 3 2 2" xfId="47930" xr:uid="{EAA45EEA-E0A2-4D38-B8E8-C32B0D561045}"/>
    <cellStyle name="Comma 2 2 3 2 5 2 3 2 3 3" xfId="35798" xr:uid="{A09E2FA1-59D6-4E90-A6D1-2BCE52F7A5BE}"/>
    <cellStyle name="Comma 2 2 3 2 5 2 3 2 4" xfId="15578" xr:uid="{4BAE3C5D-4ACE-4B76-8829-77D11A7BD38B}"/>
    <cellStyle name="Comma 2 2 3 2 5 2 3 2 4 2" xfId="39842" xr:uid="{D0E03647-7D95-4FCE-9F55-2C13F2944EF7}"/>
    <cellStyle name="Comma 2 2 3 2 5 2 3 2 5" xfId="27710" xr:uid="{A7BAFFC8-9A48-449F-80FA-3749CC0CA419}"/>
    <cellStyle name="Comma 2 2 3 2 5 2 3 3" xfId="5468" xr:uid="{1B3FEEDE-0D8A-425B-B3F8-2830D22B5694}"/>
    <cellStyle name="Comma 2 2 3 2 5 2 3 3 2" xfId="17600" xr:uid="{CFC6A234-50D3-4B94-88A1-9509CCF848E2}"/>
    <cellStyle name="Comma 2 2 3 2 5 2 3 3 2 2" xfId="41864" xr:uid="{900731E4-294F-479E-90E2-CED8A7982282}"/>
    <cellStyle name="Comma 2 2 3 2 5 2 3 3 3" xfId="29732" xr:uid="{CD471DDC-AEA9-4F41-AC0F-EB0E236DE130}"/>
    <cellStyle name="Comma 2 2 3 2 5 2 3 4" xfId="9512" xr:uid="{65B33C05-10A2-4741-972E-3A792CC19643}"/>
    <cellStyle name="Comma 2 2 3 2 5 2 3 4 2" xfId="21644" xr:uid="{7482FFB8-AEE2-43D1-9A56-5E6A854CDB25}"/>
    <cellStyle name="Comma 2 2 3 2 5 2 3 4 2 2" xfId="45908" xr:uid="{F99EB1F1-5EF3-456C-A220-AD52ECDCBC9B}"/>
    <cellStyle name="Comma 2 2 3 2 5 2 3 4 3" xfId="33776" xr:uid="{117A8B24-0763-4290-8A18-6DFA11B60421}"/>
    <cellStyle name="Comma 2 2 3 2 5 2 3 5" xfId="13556" xr:uid="{F59AE444-7141-4BA4-B937-7997E0E240EE}"/>
    <cellStyle name="Comma 2 2 3 2 5 2 3 5 2" xfId="37820" xr:uid="{42CD5130-BA40-4249-B563-039E7DCE66EA}"/>
    <cellStyle name="Comma 2 2 3 2 5 2 3 6" xfId="25688" xr:uid="{B4AB0810-9CBF-4ADF-94E0-FA96F2C74777}"/>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2 2 2" xfId="42875" xr:uid="{9EBB7E4B-9D68-4924-99ED-EEFA871F53BF}"/>
    <cellStyle name="Comma 2 2 3 2 5 2 4 2 3" xfId="30743" xr:uid="{F9E62E96-B58C-4B3A-82DF-BA5F2C95F36E}"/>
    <cellStyle name="Comma 2 2 3 2 5 2 4 3" xfId="10523" xr:uid="{9FB6AB59-5758-40AF-9FD9-DB19C3E0669B}"/>
    <cellStyle name="Comma 2 2 3 2 5 2 4 3 2" xfId="22655" xr:uid="{6E5CCE6B-02EB-492C-98BE-1A7EDD679221}"/>
    <cellStyle name="Comma 2 2 3 2 5 2 4 3 2 2" xfId="46919" xr:uid="{3877C78C-152F-4DD0-AA54-50A044D21D04}"/>
    <cellStyle name="Comma 2 2 3 2 5 2 4 3 3" xfId="34787" xr:uid="{BC71C31D-D5AA-4366-91A8-BDCE2C3707BE}"/>
    <cellStyle name="Comma 2 2 3 2 5 2 4 4" xfId="14567" xr:uid="{19B15F62-4352-43C4-BC40-812DC0D88724}"/>
    <cellStyle name="Comma 2 2 3 2 5 2 4 4 2" xfId="38831" xr:uid="{322A2EF5-4013-40FC-820E-CAFD348B34D1}"/>
    <cellStyle name="Comma 2 2 3 2 5 2 4 5" xfId="26699" xr:uid="{B0DA8787-3628-49B2-BDAB-F02C66B5EEE1}"/>
    <cellStyle name="Comma 2 2 3 2 5 2 5" xfId="4457" xr:uid="{26A8F435-62BA-413E-B97B-D9AD1F16AD2E}"/>
    <cellStyle name="Comma 2 2 3 2 5 2 5 2" xfId="16589" xr:uid="{D6BA0021-69C7-4468-88F4-524A6BDF027F}"/>
    <cellStyle name="Comma 2 2 3 2 5 2 5 2 2" xfId="40853" xr:uid="{8814BECF-ACE5-4120-BA13-22DA9B7E6308}"/>
    <cellStyle name="Comma 2 2 3 2 5 2 5 3" xfId="28721" xr:uid="{3E73F63B-DEAF-4E40-A420-DDE3B6B46B74}"/>
    <cellStyle name="Comma 2 2 3 2 5 2 6" xfId="8501" xr:uid="{F032B56E-6B62-494C-B44F-64302A4DC719}"/>
    <cellStyle name="Comma 2 2 3 2 5 2 6 2" xfId="20633" xr:uid="{F1E8AB6E-B67A-45BA-BD39-88DE3731C33B}"/>
    <cellStyle name="Comma 2 2 3 2 5 2 6 2 2" xfId="44897" xr:uid="{22905A1A-9C19-47B4-8D14-2B1E863D2735}"/>
    <cellStyle name="Comma 2 2 3 2 5 2 6 3" xfId="32765" xr:uid="{C7EAD22A-D74D-4988-9B73-CFEEA92690FB}"/>
    <cellStyle name="Comma 2 2 3 2 5 2 7" xfId="12545" xr:uid="{E7F5A3A3-698F-4183-9FDB-3A0CF97D56A8}"/>
    <cellStyle name="Comma 2 2 3 2 5 2 7 2" xfId="36809" xr:uid="{C793F2F8-79D2-4D0E-A725-05E8E09A5FCC}"/>
    <cellStyle name="Comma 2 2 3 2 5 2 8" xfId="24677" xr:uid="{BC0C4669-0043-4478-8A80-1B8958494863}"/>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2 2 2" xfId="44138" xr:uid="{ADAFDF9D-2CA3-4FEE-9CEF-6DCCD624474A}"/>
    <cellStyle name="Comma 2 2 3 2 5 3 2 2 2 3" xfId="32006" xr:uid="{407238A8-179C-4205-B698-03BE37785DB0}"/>
    <cellStyle name="Comma 2 2 3 2 5 3 2 2 3" xfId="11786" xr:uid="{D7D4840F-76FF-4E1C-BCF4-5AEFF597A4B4}"/>
    <cellStyle name="Comma 2 2 3 2 5 3 2 2 3 2" xfId="23918" xr:uid="{3FA69C29-4538-4C20-81B0-F12C29515EAA}"/>
    <cellStyle name="Comma 2 2 3 2 5 3 2 2 3 2 2" xfId="48182" xr:uid="{E716761E-8748-4B0A-A3A7-4E6AEC6E98C8}"/>
    <cellStyle name="Comma 2 2 3 2 5 3 2 2 3 3" xfId="36050" xr:uid="{94C996E8-07EB-4579-B713-B8FE15AA2818}"/>
    <cellStyle name="Comma 2 2 3 2 5 3 2 2 4" xfId="15830" xr:uid="{2D30F24D-4D82-4DAA-8076-BC404F98E3A9}"/>
    <cellStyle name="Comma 2 2 3 2 5 3 2 2 4 2" xfId="40094" xr:uid="{C6202D48-7E97-4FED-AFE1-0275F8C1A618}"/>
    <cellStyle name="Comma 2 2 3 2 5 3 2 2 5" xfId="27962" xr:uid="{A766AF69-66E5-4760-A3B5-2DBB5E22EC0F}"/>
    <cellStyle name="Comma 2 2 3 2 5 3 2 3" xfId="5720" xr:uid="{777EF71C-E89D-418A-8C64-79E2F1B3A537}"/>
    <cellStyle name="Comma 2 2 3 2 5 3 2 3 2" xfId="17852" xr:uid="{4B5DAD5E-3649-4508-8D05-76B4239A7DA6}"/>
    <cellStyle name="Comma 2 2 3 2 5 3 2 3 2 2" xfId="42116" xr:uid="{816D1320-D1D6-458E-BFAD-8FBDBE8CDA17}"/>
    <cellStyle name="Comma 2 2 3 2 5 3 2 3 3" xfId="29984" xr:uid="{52162E1C-4EE5-4CB1-BDC5-7689FD292818}"/>
    <cellStyle name="Comma 2 2 3 2 5 3 2 4" xfId="9764" xr:uid="{8879D701-6776-409C-B829-267A1D9CC94B}"/>
    <cellStyle name="Comma 2 2 3 2 5 3 2 4 2" xfId="21896" xr:uid="{C4052E40-1908-4256-BC13-C7467DF37581}"/>
    <cellStyle name="Comma 2 2 3 2 5 3 2 4 2 2" xfId="46160" xr:uid="{FE3DC0E1-79B0-473C-B96E-633D933AF37F}"/>
    <cellStyle name="Comma 2 2 3 2 5 3 2 4 3" xfId="34028" xr:uid="{0F0B8314-30C4-4E1D-BF9C-4C20A8C36CDD}"/>
    <cellStyle name="Comma 2 2 3 2 5 3 2 5" xfId="13808" xr:uid="{D5639CA5-A373-4EB7-AC4F-455C6CDE96BC}"/>
    <cellStyle name="Comma 2 2 3 2 5 3 2 5 2" xfId="38072" xr:uid="{D6A15573-04D7-4FC3-A6B0-EE8B0BB2982E}"/>
    <cellStyle name="Comma 2 2 3 2 5 3 2 6" xfId="25940" xr:uid="{2B11C236-0C62-4CF6-B7A8-D67A8571BFBF}"/>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2 2 2" xfId="43127" xr:uid="{01674B95-0CAD-4D77-99D0-DBF71C44BE1C}"/>
    <cellStyle name="Comma 2 2 3 2 5 3 3 2 3" xfId="30995" xr:uid="{39B9B723-2B0C-467B-80C6-0B21714F6C23}"/>
    <cellStyle name="Comma 2 2 3 2 5 3 3 3" xfId="10775" xr:uid="{AB088256-8328-4D29-B250-5EEA83E4ACD2}"/>
    <cellStyle name="Comma 2 2 3 2 5 3 3 3 2" xfId="22907" xr:uid="{B82F6FD7-58CA-4D64-AAD4-8A77E1684E61}"/>
    <cellStyle name="Comma 2 2 3 2 5 3 3 3 2 2" xfId="47171" xr:uid="{5879E716-E120-46BA-A044-01690DDA73F8}"/>
    <cellStyle name="Comma 2 2 3 2 5 3 3 3 3" xfId="35039" xr:uid="{0BE0FE2A-2E1A-452B-ADB4-1E1AE1E2197B}"/>
    <cellStyle name="Comma 2 2 3 2 5 3 3 4" xfId="14819" xr:uid="{17A14CC8-2198-4514-8A52-26D44137D4BD}"/>
    <cellStyle name="Comma 2 2 3 2 5 3 3 4 2" xfId="39083" xr:uid="{9D367BA1-F5F2-430A-BC3C-2E7AF5CCEEEA}"/>
    <cellStyle name="Comma 2 2 3 2 5 3 3 5" xfId="26951" xr:uid="{F273BC15-494A-4BC4-AAC8-ADABF80F2921}"/>
    <cellStyle name="Comma 2 2 3 2 5 3 4" xfId="4709" xr:uid="{177415B8-292F-43BB-A657-D68FACF2873D}"/>
    <cellStyle name="Comma 2 2 3 2 5 3 4 2" xfId="16841" xr:uid="{060F76DE-6667-4A05-BF67-8128112D1F38}"/>
    <cellStyle name="Comma 2 2 3 2 5 3 4 2 2" xfId="41105" xr:uid="{3ECF0037-44CF-4A78-83B6-9692DA380CF3}"/>
    <cellStyle name="Comma 2 2 3 2 5 3 4 3" xfId="28973" xr:uid="{D7394BA4-069C-40A8-8B71-BC82858E366E}"/>
    <cellStyle name="Comma 2 2 3 2 5 3 5" xfId="8753" xr:uid="{E77AE896-F380-496B-951F-B709A152B32C}"/>
    <cellStyle name="Comma 2 2 3 2 5 3 5 2" xfId="20885" xr:uid="{4502651E-318E-4028-A705-A7333ED11F43}"/>
    <cellStyle name="Comma 2 2 3 2 5 3 5 2 2" xfId="45149" xr:uid="{859804C8-642B-4117-B536-399361BDF622}"/>
    <cellStyle name="Comma 2 2 3 2 5 3 5 3" xfId="33017" xr:uid="{B1CBF5E8-4978-4274-B231-D7FD171665DC}"/>
    <cellStyle name="Comma 2 2 3 2 5 3 6" xfId="12797" xr:uid="{A43A0725-31F4-4348-88A6-5CEE8234C160}"/>
    <cellStyle name="Comma 2 2 3 2 5 3 6 2" xfId="37061" xr:uid="{2B2DDCE6-EBE6-421E-BD53-A101764EB04C}"/>
    <cellStyle name="Comma 2 2 3 2 5 3 7" xfId="24929" xr:uid="{63756AE4-3CB2-4FAB-8535-C9E4C8479029}"/>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2 2 2" xfId="43633" xr:uid="{6405FD35-BE3C-463B-92ED-FC6662B17D98}"/>
    <cellStyle name="Comma 2 2 3 2 5 4 2 2 3" xfId="31501" xr:uid="{3C1DB8A4-696E-4931-8D05-6B0938B11552}"/>
    <cellStyle name="Comma 2 2 3 2 5 4 2 3" xfId="11281" xr:uid="{61E9BDFC-AE24-45B2-A4E4-54E2781D3FAF}"/>
    <cellStyle name="Comma 2 2 3 2 5 4 2 3 2" xfId="23413" xr:uid="{E78A29AC-519C-4860-ADB2-29E88CB4718A}"/>
    <cellStyle name="Comma 2 2 3 2 5 4 2 3 2 2" xfId="47677" xr:uid="{D76C72B5-08C9-416B-8E09-F72D86E207D4}"/>
    <cellStyle name="Comma 2 2 3 2 5 4 2 3 3" xfId="35545" xr:uid="{DE0FF318-8BC5-46A9-91F4-B53B80551D3C}"/>
    <cellStyle name="Comma 2 2 3 2 5 4 2 4" xfId="15325" xr:uid="{31C1978E-8D1A-463A-B100-2D04AA97D4CC}"/>
    <cellStyle name="Comma 2 2 3 2 5 4 2 4 2" xfId="39589" xr:uid="{AFFF47B0-68E3-42BB-8DEE-3EB2175C7EF3}"/>
    <cellStyle name="Comma 2 2 3 2 5 4 2 5" xfId="27457" xr:uid="{423EEEAE-CBBB-4390-96D7-E19DE581A2A0}"/>
    <cellStyle name="Comma 2 2 3 2 5 4 3" xfId="5215" xr:uid="{D81C11F3-DBD2-4526-85A9-CD3685821CC4}"/>
    <cellStyle name="Comma 2 2 3 2 5 4 3 2" xfId="17347" xr:uid="{E43FCB03-EE21-4264-A6E7-1611B73DFE7E}"/>
    <cellStyle name="Comma 2 2 3 2 5 4 3 2 2" xfId="41611" xr:uid="{913AEF61-9D4A-4751-BF11-8BBB0C59732B}"/>
    <cellStyle name="Comma 2 2 3 2 5 4 3 3" xfId="29479" xr:uid="{37DAD3A9-35D0-48AE-B008-0A35D3EFBB1F}"/>
    <cellStyle name="Comma 2 2 3 2 5 4 4" xfId="9259" xr:uid="{3AFD237E-7B55-4B56-B010-51D142AB3A81}"/>
    <cellStyle name="Comma 2 2 3 2 5 4 4 2" xfId="21391" xr:uid="{370A737F-D08E-4F1F-81BC-51A3F86298D4}"/>
    <cellStyle name="Comma 2 2 3 2 5 4 4 2 2" xfId="45655" xr:uid="{48B0BCA8-E9BB-4582-8EAF-E3505A96C0A4}"/>
    <cellStyle name="Comma 2 2 3 2 5 4 4 3" xfId="33523" xr:uid="{E5D0B2BF-2E12-42F2-99CC-21ED4D7975FB}"/>
    <cellStyle name="Comma 2 2 3 2 5 4 5" xfId="13303" xr:uid="{5E9F98CB-541D-4FDD-8E5F-8E668CBA6147}"/>
    <cellStyle name="Comma 2 2 3 2 5 4 5 2" xfId="37567" xr:uid="{201971BF-CFBF-4A5C-922E-0252A637F9B9}"/>
    <cellStyle name="Comma 2 2 3 2 5 4 6" xfId="25435" xr:uid="{D14D519E-9C47-4D69-9B0B-50EDDF5319C1}"/>
    <cellStyle name="Comma 2 2 3 2 5 5" xfId="2182" xr:uid="{86B74412-454E-4D03-A481-0B470FDAE3DC}"/>
    <cellStyle name="Comma 2 2 3 2 5 5 2" xfId="6226" xr:uid="{922513C1-883A-43EF-A4E9-E69EFCFBC4CF}"/>
    <cellStyle name="Comma 2 2 3 2 5 5 2 2" xfId="18358" xr:uid="{E561007B-DC67-4C2F-9DA1-F85D4DB83A46}"/>
    <cellStyle name="Comma 2 2 3 2 5 5 2 2 2" xfId="42622" xr:uid="{E61837DD-7546-4FF2-8FEF-8386A74CA392}"/>
    <cellStyle name="Comma 2 2 3 2 5 5 2 3" xfId="30490" xr:uid="{5E0CCEF4-BA09-4002-ADC2-110387EBB60B}"/>
    <cellStyle name="Comma 2 2 3 2 5 5 3" xfId="10270" xr:uid="{18356F8C-A10B-4D5A-B83A-3EB151CD3355}"/>
    <cellStyle name="Comma 2 2 3 2 5 5 3 2" xfId="22402" xr:uid="{8D92A419-62BA-406E-90CC-F53D4F0F5EAC}"/>
    <cellStyle name="Comma 2 2 3 2 5 5 3 2 2" xfId="46666" xr:uid="{397ACF5B-AD33-4D18-B12A-B6B7CC54B364}"/>
    <cellStyle name="Comma 2 2 3 2 5 5 3 3" xfId="34534" xr:uid="{B98886D8-8EBF-4C95-A8A8-4D5CF86682FA}"/>
    <cellStyle name="Comma 2 2 3 2 5 5 4" xfId="14314" xr:uid="{6450FCC5-4F7C-4B5D-B4D2-B0EA16798F64}"/>
    <cellStyle name="Comma 2 2 3 2 5 5 4 2" xfId="38578" xr:uid="{395B84E4-D579-4E3D-B020-1A82F918DDBE}"/>
    <cellStyle name="Comma 2 2 3 2 5 5 5" xfId="26446" xr:uid="{D257D7BF-AA36-44B5-ACCF-7EDDB0888ECF}"/>
    <cellStyle name="Comma 2 2 3 2 5 6" xfId="4204" xr:uid="{179FBE57-FF2E-487E-85AA-58D1502D7E79}"/>
    <cellStyle name="Comma 2 2 3 2 5 6 2" xfId="16336" xr:uid="{6485912F-CFA9-4E4A-9BED-EC6882FBCEA2}"/>
    <cellStyle name="Comma 2 2 3 2 5 6 2 2" xfId="40600" xr:uid="{8969CC5F-608D-4C42-9522-59FA8D005045}"/>
    <cellStyle name="Comma 2 2 3 2 5 6 3" xfId="28468" xr:uid="{9D79F4DB-1A5B-44F1-91BF-01F17E0C0F14}"/>
    <cellStyle name="Comma 2 2 3 2 5 7" xfId="8248" xr:uid="{3ABFAE75-C03A-48AA-889E-F0CD6DA0C136}"/>
    <cellStyle name="Comma 2 2 3 2 5 7 2" xfId="20380" xr:uid="{3996E4A1-261B-441F-A40B-D29453D32429}"/>
    <cellStyle name="Comma 2 2 3 2 5 7 2 2" xfId="44644" xr:uid="{E8E66F38-F116-4377-9F04-B3FD50FAC57F}"/>
    <cellStyle name="Comma 2 2 3 2 5 7 3" xfId="32512" xr:uid="{1A8705B8-60DD-4462-B68D-A47BA7E76395}"/>
    <cellStyle name="Comma 2 2 3 2 5 8" xfId="12292" xr:uid="{F83F8209-5480-4BAB-93E2-CECAA6BEB4BC}"/>
    <cellStyle name="Comma 2 2 3 2 5 8 2" xfId="36556" xr:uid="{92D8D4C0-2C48-45BB-9CBA-8C5E48EA6FD0}"/>
    <cellStyle name="Comma 2 2 3 2 5 9" xfId="24424" xr:uid="{A0152C4D-1433-430E-ADBC-0D11FD212575}"/>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2 2 2" xfId="44265" xr:uid="{35CA5F6E-F09D-43AC-894B-BC17C41AF8EF}"/>
    <cellStyle name="Comma 2 2 3 2 6 2 2 2 2 3" xfId="32133" xr:uid="{B0C2843F-CA17-4411-9649-F3A878F785D2}"/>
    <cellStyle name="Comma 2 2 3 2 6 2 2 2 3" xfId="11913" xr:uid="{A376CD06-6E48-4159-AB64-B17CA0095637}"/>
    <cellStyle name="Comma 2 2 3 2 6 2 2 2 3 2" xfId="24045" xr:uid="{D90A7F17-5FAE-43E0-8BA9-7806D1D980FF}"/>
    <cellStyle name="Comma 2 2 3 2 6 2 2 2 3 2 2" xfId="48309" xr:uid="{74B8DDFB-CB1D-47F2-AB62-C8909FBED4EB}"/>
    <cellStyle name="Comma 2 2 3 2 6 2 2 2 3 3" xfId="36177" xr:uid="{268041CB-37A3-4260-9822-CA83BD26BD40}"/>
    <cellStyle name="Comma 2 2 3 2 6 2 2 2 4" xfId="15957" xr:uid="{BE56E96A-6E91-4B24-A931-69624472F348}"/>
    <cellStyle name="Comma 2 2 3 2 6 2 2 2 4 2" xfId="40221" xr:uid="{52A7B53F-9C99-456D-8368-420132638378}"/>
    <cellStyle name="Comma 2 2 3 2 6 2 2 2 5" xfId="28089" xr:uid="{B1B3EAC0-7D52-49C0-9621-E6BBA765FEE7}"/>
    <cellStyle name="Comma 2 2 3 2 6 2 2 3" xfId="5847" xr:uid="{08AA1DAD-B37B-47D9-B055-273D395561FD}"/>
    <cellStyle name="Comma 2 2 3 2 6 2 2 3 2" xfId="17979" xr:uid="{7EBBD172-08F4-4929-9BD2-1E222EA1C18E}"/>
    <cellStyle name="Comma 2 2 3 2 6 2 2 3 2 2" xfId="42243" xr:uid="{58762600-71A7-491E-84AF-1CC0702000FC}"/>
    <cellStyle name="Comma 2 2 3 2 6 2 2 3 3" xfId="30111" xr:uid="{8FA08195-9731-4559-B6A9-B895860B2B66}"/>
    <cellStyle name="Comma 2 2 3 2 6 2 2 4" xfId="9891" xr:uid="{4F098B2E-374A-4F3E-A245-009CB383C495}"/>
    <cellStyle name="Comma 2 2 3 2 6 2 2 4 2" xfId="22023" xr:uid="{9D97351E-C96D-4952-AD51-BC147883FFE6}"/>
    <cellStyle name="Comma 2 2 3 2 6 2 2 4 2 2" xfId="46287" xr:uid="{19965552-1B39-466B-8515-CC9788157F66}"/>
    <cellStyle name="Comma 2 2 3 2 6 2 2 4 3" xfId="34155" xr:uid="{95326F02-E959-44A5-ABFD-8757E4E690B9}"/>
    <cellStyle name="Comma 2 2 3 2 6 2 2 5" xfId="13935" xr:uid="{4AE467DC-D698-4BF7-B34F-D2B9FF890D8C}"/>
    <cellStyle name="Comma 2 2 3 2 6 2 2 5 2" xfId="38199" xr:uid="{A717F440-D748-41FF-AEDC-49FCC2F174CA}"/>
    <cellStyle name="Comma 2 2 3 2 6 2 2 6" xfId="26067" xr:uid="{C6A4F53A-022C-4B5D-B84B-A75AAF6219A0}"/>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2 2 2" xfId="43254" xr:uid="{80CBBF94-FC89-4882-B54D-82A758061B26}"/>
    <cellStyle name="Comma 2 2 3 2 6 2 3 2 3" xfId="31122" xr:uid="{EBB961E5-7A32-44E4-B454-1BFF64CA806C}"/>
    <cellStyle name="Comma 2 2 3 2 6 2 3 3" xfId="10902" xr:uid="{18D68E8F-7ECA-42A3-8F90-AF5D34389CA3}"/>
    <cellStyle name="Comma 2 2 3 2 6 2 3 3 2" xfId="23034" xr:uid="{C6F2F4E7-88C4-4A2D-A025-4DB98BC97889}"/>
    <cellStyle name="Comma 2 2 3 2 6 2 3 3 2 2" xfId="47298" xr:uid="{B1611928-9209-4F4B-ADA4-5064497EFC1C}"/>
    <cellStyle name="Comma 2 2 3 2 6 2 3 3 3" xfId="35166" xr:uid="{3E0FE2FB-195A-444B-A6A0-453EC518D114}"/>
    <cellStyle name="Comma 2 2 3 2 6 2 3 4" xfId="14946" xr:uid="{84ABD296-220D-43F3-BB15-AB4FF6CF1B5B}"/>
    <cellStyle name="Comma 2 2 3 2 6 2 3 4 2" xfId="39210" xr:uid="{59F42121-5783-4D5D-B80B-7EAD824F8C3F}"/>
    <cellStyle name="Comma 2 2 3 2 6 2 3 5" xfId="27078" xr:uid="{3902E24A-CC21-4721-950E-55754BE63C21}"/>
    <cellStyle name="Comma 2 2 3 2 6 2 4" xfId="4836" xr:uid="{58AAD8E7-250D-4C7F-83A5-501856A00E08}"/>
    <cellStyle name="Comma 2 2 3 2 6 2 4 2" xfId="16968" xr:uid="{C55EA25A-7CBF-4B81-9CE4-D0936E14E1A1}"/>
    <cellStyle name="Comma 2 2 3 2 6 2 4 2 2" xfId="41232" xr:uid="{4FF93F56-576B-46AE-BCD2-95C67FF1F3BB}"/>
    <cellStyle name="Comma 2 2 3 2 6 2 4 3" xfId="29100" xr:uid="{3D19526C-96F8-4A1F-899D-6C4B14F71A32}"/>
    <cellStyle name="Comma 2 2 3 2 6 2 5" xfId="8880" xr:uid="{DD818766-83E0-4458-BA52-79AE3F162389}"/>
    <cellStyle name="Comma 2 2 3 2 6 2 5 2" xfId="21012" xr:uid="{D6160506-B302-4DCE-84F9-D9E8B1E4864A}"/>
    <cellStyle name="Comma 2 2 3 2 6 2 5 2 2" xfId="45276" xr:uid="{E8A738B3-226C-4298-8B57-2C0C79F498C5}"/>
    <cellStyle name="Comma 2 2 3 2 6 2 5 3" xfId="33144" xr:uid="{442C03B3-96EB-4A1F-9E4E-C2AADE468ECB}"/>
    <cellStyle name="Comma 2 2 3 2 6 2 6" xfId="12924" xr:uid="{DAF88B69-4EB1-4F7A-B999-B44E5BE21D35}"/>
    <cellStyle name="Comma 2 2 3 2 6 2 6 2" xfId="37188" xr:uid="{E55AD8A7-7FB0-4F9E-B862-FAA90A115187}"/>
    <cellStyle name="Comma 2 2 3 2 6 2 7" xfId="25056" xr:uid="{7EDB4838-DA2A-4B6C-AB66-1D5C750D60B8}"/>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2 2 2" xfId="43760" xr:uid="{56B18445-EAA2-4697-BBF5-3E9AACC9F0FD}"/>
    <cellStyle name="Comma 2 2 3 2 6 3 2 2 3" xfId="31628" xr:uid="{73E22FE6-4824-448F-9292-23C499260529}"/>
    <cellStyle name="Comma 2 2 3 2 6 3 2 3" xfId="11408" xr:uid="{29A0F085-57E9-4637-A518-52E0DBDC0497}"/>
    <cellStyle name="Comma 2 2 3 2 6 3 2 3 2" xfId="23540" xr:uid="{B48D54AE-7505-4BBE-ADFB-74E4A67C1B28}"/>
    <cellStyle name="Comma 2 2 3 2 6 3 2 3 2 2" xfId="47804" xr:uid="{367A58DA-E119-450D-A9CB-EECFEC850757}"/>
    <cellStyle name="Comma 2 2 3 2 6 3 2 3 3" xfId="35672" xr:uid="{ED6296B1-99E3-4727-B3CB-26FC5CBDDE4A}"/>
    <cellStyle name="Comma 2 2 3 2 6 3 2 4" xfId="15452" xr:uid="{4BA71FFF-33FF-4591-B151-54CF5F143036}"/>
    <cellStyle name="Comma 2 2 3 2 6 3 2 4 2" xfId="39716" xr:uid="{D4CBDC2F-9C5F-4D30-AF8A-BD763FC4E274}"/>
    <cellStyle name="Comma 2 2 3 2 6 3 2 5" xfId="27584" xr:uid="{0D1DF12B-BDD3-4E32-956E-6066F5C1C139}"/>
    <cellStyle name="Comma 2 2 3 2 6 3 3" xfId="5342" xr:uid="{A92FD5E9-4177-49B9-93A2-41DEFF598F3F}"/>
    <cellStyle name="Comma 2 2 3 2 6 3 3 2" xfId="17474" xr:uid="{84E74C3E-F3F8-4329-9E73-89287BAC4670}"/>
    <cellStyle name="Comma 2 2 3 2 6 3 3 2 2" xfId="41738" xr:uid="{5A9C7B45-E282-4D03-AA0E-57C41C4961B7}"/>
    <cellStyle name="Comma 2 2 3 2 6 3 3 3" xfId="29606" xr:uid="{9C99CD7B-9636-4AA2-8890-4761E49DFCFA}"/>
    <cellStyle name="Comma 2 2 3 2 6 3 4" xfId="9386" xr:uid="{586347EC-D434-4971-9019-2C2D50FC51AA}"/>
    <cellStyle name="Comma 2 2 3 2 6 3 4 2" xfId="21518" xr:uid="{1524DA37-40B8-4EE0-B885-E42F54DF4734}"/>
    <cellStyle name="Comma 2 2 3 2 6 3 4 2 2" xfId="45782" xr:uid="{B314D006-1A76-4FCE-9E90-868C0BDC4976}"/>
    <cellStyle name="Comma 2 2 3 2 6 3 4 3" xfId="33650" xr:uid="{5700FDD1-78F0-4782-845C-2EED1892E5A5}"/>
    <cellStyle name="Comma 2 2 3 2 6 3 5" xfId="13430" xr:uid="{9C338C4E-7437-40A1-8CFC-1DC7E5F2DE39}"/>
    <cellStyle name="Comma 2 2 3 2 6 3 5 2" xfId="37694" xr:uid="{C5DBD603-B1FF-4A69-8B51-16611C4994E0}"/>
    <cellStyle name="Comma 2 2 3 2 6 3 6" xfId="25562" xr:uid="{F4916BB2-0744-447C-86F8-5BC835109C14}"/>
    <cellStyle name="Comma 2 2 3 2 6 4" xfId="2309" xr:uid="{633A833A-7C61-4130-8495-239AB86E1AD0}"/>
    <cellStyle name="Comma 2 2 3 2 6 4 2" xfId="6353" xr:uid="{2DF05655-01D3-4BB3-B125-4F89EF30AD6A}"/>
    <cellStyle name="Comma 2 2 3 2 6 4 2 2" xfId="18485" xr:uid="{96FD823D-7022-4021-A9B4-96C7566642E5}"/>
    <cellStyle name="Comma 2 2 3 2 6 4 2 2 2" xfId="42749" xr:uid="{775B916B-CC7E-442F-B0F3-65172A09EBAA}"/>
    <cellStyle name="Comma 2 2 3 2 6 4 2 3" xfId="30617" xr:uid="{81788AD5-208E-4291-B8C1-6F9D6F9815B9}"/>
    <cellStyle name="Comma 2 2 3 2 6 4 3" xfId="10397" xr:uid="{EC5D8E57-285A-4B6F-848A-B6F2F98AD4C0}"/>
    <cellStyle name="Comma 2 2 3 2 6 4 3 2" xfId="22529" xr:uid="{802FBF25-5F2C-4521-88CE-0572C05131C3}"/>
    <cellStyle name="Comma 2 2 3 2 6 4 3 2 2" xfId="46793" xr:uid="{1C943FAF-54C0-497B-888E-2132B7CA0C28}"/>
    <cellStyle name="Comma 2 2 3 2 6 4 3 3" xfId="34661" xr:uid="{3F711AFB-DF0D-4278-8A5E-F4D19E045C78}"/>
    <cellStyle name="Comma 2 2 3 2 6 4 4" xfId="14441" xr:uid="{ED1629AD-02F2-4D3D-BF4D-0DE1FDAF38F8}"/>
    <cellStyle name="Comma 2 2 3 2 6 4 4 2" xfId="38705" xr:uid="{6FC0A0B9-ABD8-4B9E-9FA5-4A01A3BF04A7}"/>
    <cellStyle name="Comma 2 2 3 2 6 4 5" xfId="26573" xr:uid="{AE022BCB-AC27-470E-A8DB-B1E1EED8A212}"/>
    <cellStyle name="Comma 2 2 3 2 6 5" xfId="4331" xr:uid="{C4676C01-7694-468A-A311-8D5143717318}"/>
    <cellStyle name="Comma 2 2 3 2 6 5 2" xfId="16463" xr:uid="{63C855FA-FCC7-46D2-906A-45BAFC6F6416}"/>
    <cellStyle name="Comma 2 2 3 2 6 5 2 2" xfId="40727" xr:uid="{B7E29462-4022-465D-8C09-603AD12B8220}"/>
    <cellStyle name="Comma 2 2 3 2 6 5 3" xfId="28595" xr:uid="{81E6A80D-000F-4073-8E20-634B303E36C0}"/>
    <cellStyle name="Comma 2 2 3 2 6 6" xfId="8375" xr:uid="{29B1A65B-37A8-4B08-B1AC-FAFC194A1E46}"/>
    <cellStyle name="Comma 2 2 3 2 6 6 2" xfId="20507" xr:uid="{D6FFC734-B625-43A4-A4AB-63481826A839}"/>
    <cellStyle name="Comma 2 2 3 2 6 6 2 2" xfId="44771" xr:uid="{AD581F5C-91C0-4178-8169-8C0E6723D22F}"/>
    <cellStyle name="Comma 2 2 3 2 6 6 3" xfId="32639" xr:uid="{E1A95BB8-7587-43D1-A15B-8478634675FA}"/>
    <cellStyle name="Comma 2 2 3 2 6 7" xfId="12419" xr:uid="{B296BC43-45A1-4018-9B3A-95EB867935C2}"/>
    <cellStyle name="Comma 2 2 3 2 6 7 2" xfId="36683" xr:uid="{6D29E003-0D58-4F62-857F-7D348A3E2292}"/>
    <cellStyle name="Comma 2 2 3 2 6 8" xfId="24551" xr:uid="{242641FA-3FE4-4379-BE1D-07654AB4D340}"/>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2 2 2" xfId="44012" xr:uid="{01AD8248-88F4-4A9E-B2DC-860D53204690}"/>
    <cellStyle name="Comma 2 2 3 2 7 2 2 2 3" xfId="31880" xr:uid="{98581CF7-59FF-4359-A94C-031CFBAAD4EF}"/>
    <cellStyle name="Comma 2 2 3 2 7 2 2 3" xfId="11660" xr:uid="{FABF4111-9159-428D-B51F-456485E100A6}"/>
    <cellStyle name="Comma 2 2 3 2 7 2 2 3 2" xfId="23792" xr:uid="{50AF645E-F092-4EB1-9273-6333DE47DCE7}"/>
    <cellStyle name="Comma 2 2 3 2 7 2 2 3 2 2" xfId="48056" xr:uid="{C57516C9-189E-4817-B458-E31AC91738EA}"/>
    <cellStyle name="Comma 2 2 3 2 7 2 2 3 3" xfId="35924" xr:uid="{696E00CA-518F-42FB-A084-438203ADBBBA}"/>
    <cellStyle name="Comma 2 2 3 2 7 2 2 4" xfId="15704" xr:uid="{5846D957-C77D-4882-8AEB-E0F35472E2A7}"/>
    <cellStyle name="Comma 2 2 3 2 7 2 2 4 2" xfId="39968" xr:uid="{506F3B26-9E81-40B4-884C-EFED3833E781}"/>
    <cellStyle name="Comma 2 2 3 2 7 2 2 5" xfId="27836" xr:uid="{2B2CAE33-6893-42DD-A4D0-03816FAAB52D}"/>
    <cellStyle name="Comma 2 2 3 2 7 2 3" xfId="5594" xr:uid="{BB5665D3-2F8D-42DF-8833-8735DD20FF9E}"/>
    <cellStyle name="Comma 2 2 3 2 7 2 3 2" xfId="17726" xr:uid="{AD345C7C-7F9E-41DB-8343-D37ACE065B86}"/>
    <cellStyle name="Comma 2 2 3 2 7 2 3 2 2" xfId="41990" xr:uid="{AD24AF82-3C49-45E1-B2B8-EF6CEBC9407B}"/>
    <cellStyle name="Comma 2 2 3 2 7 2 3 3" xfId="29858" xr:uid="{4888F2AF-9C0B-4D86-833D-55E0329BB8ED}"/>
    <cellStyle name="Comma 2 2 3 2 7 2 4" xfId="9638" xr:uid="{BBD8AAAB-990C-4FDD-845F-4CC7A005DCBC}"/>
    <cellStyle name="Comma 2 2 3 2 7 2 4 2" xfId="21770" xr:uid="{C76E83FB-B44A-4535-A67E-67F4372E81A0}"/>
    <cellStyle name="Comma 2 2 3 2 7 2 4 2 2" xfId="46034" xr:uid="{7EF34B5F-BC70-4B6B-9B8F-BBAE175A758C}"/>
    <cellStyle name="Comma 2 2 3 2 7 2 4 3" xfId="33902" xr:uid="{40551B9E-F352-4264-B3C6-E6452590CBFC}"/>
    <cellStyle name="Comma 2 2 3 2 7 2 5" xfId="13682" xr:uid="{0F75E8ED-E2B5-422F-B589-A52CF474B764}"/>
    <cellStyle name="Comma 2 2 3 2 7 2 5 2" xfId="37946" xr:uid="{DE51810F-0748-4D1D-B3D8-CD20DA22D507}"/>
    <cellStyle name="Comma 2 2 3 2 7 2 6" xfId="25814" xr:uid="{1F2B99B9-74F9-4823-AAA4-8DE93F2EBBE6}"/>
    <cellStyle name="Comma 2 2 3 2 7 3" xfId="2561" xr:uid="{594275EA-B84F-464C-BBDC-FC2EFEAE8741}"/>
    <cellStyle name="Comma 2 2 3 2 7 3 2" xfId="6605" xr:uid="{DC02BEFA-A5BA-40CC-B13D-FD88E30EE863}"/>
    <cellStyle name="Comma 2 2 3 2 7 3 2 2" xfId="18737" xr:uid="{4E2CE82D-732A-4D21-B177-1E6251565E37}"/>
    <cellStyle name="Comma 2 2 3 2 7 3 2 2 2" xfId="43001" xr:uid="{EA8CD0A0-3C31-4964-94FE-719AEACCBFA7}"/>
    <cellStyle name="Comma 2 2 3 2 7 3 2 3" xfId="30869" xr:uid="{F7AC2BA4-48A7-433D-9F97-4A6450C96ED2}"/>
    <cellStyle name="Comma 2 2 3 2 7 3 3" xfId="10649" xr:uid="{31629F88-D7ED-4033-BDF3-E817FFF7B0CB}"/>
    <cellStyle name="Comma 2 2 3 2 7 3 3 2" xfId="22781" xr:uid="{92BA837B-D034-4BBE-B559-017D3D21BA91}"/>
    <cellStyle name="Comma 2 2 3 2 7 3 3 2 2" xfId="47045" xr:uid="{5C5DB1AA-6BBE-4E8B-9AA2-4803D081D089}"/>
    <cellStyle name="Comma 2 2 3 2 7 3 3 3" xfId="34913" xr:uid="{D476E9C8-3145-46C1-A9F8-51C0189EED4F}"/>
    <cellStyle name="Comma 2 2 3 2 7 3 4" xfId="14693" xr:uid="{9F6ED4E3-5039-4DF6-9B47-04121F0BE9D8}"/>
    <cellStyle name="Comma 2 2 3 2 7 3 4 2" xfId="38957" xr:uid="{25E3339C-BBFE-49B5-93B2-78597B83C2F3}"/>
    <cellStyle name="Comma 2 2 3 2 7 3 5" xfId="26825" xr:uid="{123EBB9E-5DD7-4EBF-AA79-D99BDB428009}"/>
    <cellStyle name="Comma 2 2 3 2 7 4" xfId="4583" xr:uid="{0A62F568-B011-4AE3-969A-DFDCB1AE9996}"/>
    <cellStyle name="Comma 2 2 3 2 7 4 2" xfId="16715" xr:uid="{6AB11DB8-3D1A-4276-890D-9A2B2DB0EEF0}"/>
    <cellStyle name="Comma 2 2 3 2 7 4 2 2" xfId="40979" xr:uid="{00C854D1-CC23-46E7-8A0D-382A6DE42356}"/>
    <cellStyle name="Comma 2 2 3 2 7 4 3" xfId="28847" xr:uid="{89BA764F-BBBF-4FFE-9874-28639D83F528}"/>
    <cellStyle name="Comma 2 2 3 2 7 5" xfId="8627" xr:uid="{4B313168-4856-45AA-A28D-5536563F293B}"/>
    <cellStyle name="Comma 2 2 3 2 7 5 2" xfId="20759" xr:uid="{34603297-A033-4B28-BEB0-3406A85B8172}"/>
    <cellStyle name="Comma 2 2 3 2 7 5 2 2" xfId="45023" xr:uid="{1F3EC656-9E07-4089-871F-97B84567951B}"/>
    <cellStyle name="Comma 2 2 3 2 7 5 3" xfId="32891" xr:uid="{3681375A-A94C-403A-9D0C-E0954A8FD91B}"/>
    <cellStyle name="Comma 2 2 3 2 7 6" xfId="12671" xr:uid="{BAE551F7-CF58-41E4-8F93-409B1BEE0813}"/>
    <cellStyle name="Comma 2 2 3 2 7 6 2" xfId="36935" xr:uid="{8AE23445-D640-45A0-8AEC-886B5972F72F}"/>
    <cellStyle name="Comma 2 2 3 2 7 7" xfId="24803" xr:uid="{30F15724-A693-4CF9-83A6-87A12E86A092}"/>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2 2 2" xfId="43507" xr:uid="{47B2042D-5A77-4B2E-A81A-9DD66D024344}"/>
    <cellStyle name="Comma 2 2 3 2 8 2 2 3" xfId="31375" xr:uid="{F766D413-CF4F-43A1-8B08-A79765FB539C}"/>
    <cellStyle name="Comma 2 2 3 2 8 2 3" xfId="11155" xr:uid="{CD3B40B4-BD6B-422F-B421-71F6555EBB42}"/>
    <cellStyle name="Comma 2 2 3 2 8 2 3 2" xfId="23287" xr:uid="{8EA04D05-57CA-44E1-8797-CD833AB2A9F9}"/>
    <cellStyle name="Comma 2 2 3 2 8 2 3 2 2" xfId="47551" xr:uid="{26370B4B-B431-4744-8BE4-40256ABAB2EF}"/>
    <cellStyle name="Comma 2 2 3 2 8 2 3 3" xfId="35419" xr:uid="{B3287B0D-D4C7-4A15-82D4-65BFA63285E0}"/>
    <cellStyle name="Comma 2 2 3 2 8 2 4" xfId="15199" xr:uid="{AE801C90-E169-42F8-85D1-F3EAF27A8CBA}"/>
    <cellStyle name="Comma 2 2 3 2 8 2 4 2" xfId="39463" xr:uid="{B2A0141F-B06A-47D6-9058-E6694E22AC93}"/>
    <cellStyle name="Comma 2 2 3 2 8 2 5" xfId="27331" xr:uid="{560645FC-0B8B-47DD-B508-0C022A1AD15F}"/>
    <cellStyle name="Comma 2 2 3 2 8 3" xfId="5089" xr:uid="{914CF7C0-9E4C-4E95-B1DD-6A7484063240}"/>
    <cellStyle name="Comma 2 2 3 2 8 3 2" xfId="17221" xr:uid="{B753EDBA-0964-49AC-A809-5F8E6688189F}"/>
    <cellStyle name="Comma 2 2 3 2 8 3 2 2" xfId="41485" xr:uid="{50616F49-299C-430F-903D-1DF637281A60}"/>
    <cellStyle name="Comma 2 2 3 2 8 3 3" xfId="29353" xr:uid="{BB7097F0-D541-4AA9-9D62-444CDB3C3A04}"/>
    <cellStyle name="Comma 2 2 3 2 8 4" xfId="9133" xr:uid="{0D1C42CF-85A6-4B60-AA56-56E064B6FC1A}"/>
    <cellStyle name="Comma 2 2 3 2 8 4 2" xfId="21265" xr:uid="{497C9875-1463-4A5B-AC4C-C1EEA5B0408C}"/>
    <cellStyle name="Comma 2 2 3 2 8 4 2 2" xfId="45529" xr:uid="{1A0C8ED9-2F9A-41C4-92D3-2B1E987D1AAC}"/>
    <cellStyle name="Comma 2 2 3 2 8 4 3" xfId="33397" xr:uid="{C247E8E4-8B46-41B7-A3AF-48BB7987D04C}"/>
    <cellStyle name="Comma 2 2 3 2 8 5" xfId="13177" xr:uid="{FDB07CFF-7EF9-4E83-99BA-F6D060F642CE}"/>
    <cellStyle name="Comma 2 2 3 2 8 5 2" xfId="37441" xr:uid="{44241385-AA12-4831-9C2B-6C8C0D55774B}"/>
    <cellStyle name="Comma 2 2 3 2 8 6" xfId="25309" xr:uid="{61D798D1-3A47-41AA-8B50-A2274A1571DC}"/>
    <cellStyle name="Comma 2 2 3 2 9" xfId="2056" xr:uid="{0F4BE9CF-D518-4C61-A3A7-31BAC9C61B5B}"/>
    <cellStyle name="Comma 2 2 3 2 9 2" xfId="6100" xr:uid="{49CAFC18-5301-4E9A-ACD6-C6D74156D8F6}"/>
    <cellStyle name="Comma 2 2 3 2 9 2 2" xfId="18232" xr:uid="{522D8EBC-7255-43B2-B8FC-4B228519874A}"/>
    <cellStyle name="Comma 2 2 3 2 9 2 2 2" xfId="42496" xr:uid="{6D8745C8-919C-4AE9-BEAE-7EBF496F9454}"/>
    <cellStyle name="Comma 2 2 3 2 9 2 3" xfId="30364" xr:uid="{12885935-8C10-4553-AC61-38694DA0F93C}"/>
    <cellStyle name="Comma 2 2 3 2 9 3" xfId="10144" xr:uid="{8E7F42CC-471D-46E0-88A1-6E2F39F7D43A}"/>
    <cellStyle name="Comma 2 2 3 2 9 3 2" xfId="22276" xr:uid="{E4DEC037-83E9-4964-8530-B4B91D03DA34}"/>
    <cellStyle name="Comma 2 2 3 2 9 3 2 2" xfId="46540" xr:uid="{E5BBE781-1473-4892-95D9-040F57AED88E}"/>
    <cellStyle name="Comma 2 2 3 2 9 3 3" xfId="34408" xr:uid="{4D59414A-CAC7-44F5-AAF6-C09D712CE30C}"/>
    <cellStyle name="Comma 2 2 3 2 9 4" xfId="14188" xr:uid="{E50E5BEE-E406-4AB5-8776-245D68CD4D62}"/>
    <cellStyle name="Comma 2 2 3 2 9 4 2" xfId="38452" xr:uid="{67F16532-9DB9-4EBB-B802-A770055F14E3}"/>
    <cellStyle name="Comma 2 2 3 2 9 5" xfId="26320" xr:uid="{1388D62C-70C2-4611-8E5D-3B4923E9622A}"/>
    <cellStyle name="Comma 2 2 3 3" xfId="44" xr:uid="{0F42D49C-552A-4FE4-98DC-954DD88F97A3}"/>
    <cellStyle name="Comma 2 2 3 3 10" xfId="12176" xr:uid="{A969AAF4-1B44-42EE-AF34-5CD43AB965B6}"/>
    <cellStyle name="Comma 2 2 3 3 10 2" xfId="36440" xr:uid="{41C26AC5-CEC1-4ABD-8AF4-4918943A0930}"/>
    <cellStyle name="Comma 2 2 3 3 11" xfId="24308" xr:uid="{25DF3AEB-A05C-44B1-AE2D-39EBD7E0ECED}"/>
    <cellStyle name="Comma 2 2 3 3 2" xfId="107" xr:uid="{9105BC00-858E-454F-9A61-B388F77080B1}"/>
    <cellStyle name="Comma 2 2 3 3 2 10" xfId="24371" xr:uid="{3EDEE941-6ECE-4891-9C84-6D4E9E9A067F}"/>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2 2 2" xfId="44464" xr:uid="{F36A7AE2-0B98-40D5-BF27-6B0B05887FBD}"/>
    <cellStyle name="Comma 2 2 3 3 2 2 2 2 2 2 2 3" xfId="32332" xr:uid="{088D7E4E-55CF-4FD0-B2DB-433EF143D862}"/>
    <cellStyle name="Comma 2 2 3 3 2 2 2 2 2 2 3" xfId="12112" xr:uid="{C10F1FA5-737C-4485-9162-9E82E99A37C2}"/>
    <cellStyle name="Comma 2 2 3 3 2 2 2 2 2 2 3 2" xfId="24244" xr:uid="{A5CC81F1-87E9-40A9-82B7-542CF7EA2FD1}"/>
    <cellStyle name="Comma 2 2 3 3 2 2 2 2 2 2 3 2 2" xfId="48508" xr:uid="{C852FB6F-8568-443F-90E9-5224C7BA48D8}"/>
    <cellStyle name="Comma 2 2 3 3 2 2 2 2 2 2 3 3" xfId="36376" xr:uid="{80F02D0A-BBFB-41B4-A144-B495B3FA958F}"/>
    <cellStyle name="Comma 2 2 3 3 2 2 2 2 2 2 4" xfId="16156" xr:uid="{6A837169-DA02-4821-BE21-F5B5EDFF4BA6}"/>
    <cellStyle name="Comma 2 2 3 3 2 2 2 2 2 2 4 2" xfId="40420" xr:uid="{46BA472C-D03B-452C-AB9C-E98481A37A37}"/>
    <cellStyle name="Comma 2 2 3 3 2 2 2 2 2 2 5" xfId="28288" xr:uid="{25280670-173C-487D-8D60-639F7098F2DF}"/>
    <cellStyle name="Comma 2 2 3 3 2 2 2 2 2 3" xfId="6046" xr:uid="{9EC23778-8115-419A-B3C8-57C6754D3A60}"/>
    <cellStyle name="Comma 2 2 3 3 2 2 2 2 2 3 2" xfId="18178" xr:uid="{ECC391DF-440A-4B26-8016-7E9EB7B89980}"/>
    <cellStyle name="Comma 2 2 3 3 2 2 2 2 2 3 2 2" xfId="42442" xr:uid="{F446E354-AD06-48A7-850E-83E21125256F}"/>
    <cellStyle name="Comma 2 2 3 3 2 2 2 2 2 3 3" xfId="30310" xr:uid="{30207D44-420C-46B4-A49D-EC3B4B7B50E5}"/>
    <cellStyle name="Comma 2 2 3 3 2 2 2 2 2 4" xfId="10090" xr:uid="{1BE011D8-5376-4EF9-A544-56AE382D8EC0}"/>
    <cellStyle name="Comma 2 2 3 3 2 2 2 2 2 4 2" xfId="22222" xr:uid="{09752DC5-1C14-4B0D-AC70-21C2B41B45C8}"/>
    <cellStyle name="Comma 2 2 3 3 2 2 2 2 2 4 2 2" xfId="46486" xr:uid="{089ED4D0-4AB9-487C-A16B-E1645ECB8860}"/>
    <cellStyle name="Comma 2 2 3 3 2 2 2 2 2 4 3" xfId="34354" xr:uid="{480DAF05-CF41-429B-961D-5A9DCEC685FA}"/>
    <cellStyle name="Comma 2 2 3 3 2 2 2 2 2 5" xfId="14134" xr:uid="{F4DB98B3-C936-4732-B54B-7E87A8820D95}"/>
    <cellStyle name="Comma 2 2 3 3 2 2 2 2 2 5 2" xfId="38398" xr:uid="{8AE5321E-FDAA-4855-AEBE-537D363777C3}"/>
    <cellStyle name="Comma 2 2 3 3 2 2 2 2 2 6" xfId="26266" xr:uid="{B61B315B-460B-485E-9D7D-36BADAEF2C71}"/>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2 2 2" xfId="43453" xr:uid="{B76362DE-75EB-43D7-95AB-D95340F0C4EF}"/>
    <cellStyle name="Comma 2 2 3 3 2 2 2 2 3 2 3" xfId="31321" xr:uid="{5BC07BA8-C439-4B6D-970A-8046B1026DC1}"/>
    <cellStyle name="Comma 2 2 3 3 2 2 2 2 3 3" xfId="11101" xr:uid="{65F45226-B245-499C-A759-32F784C4987A}"/>
    <cellStyle name="Comma 2 2 3 3 2 2 2 2 3 3 2" xfId="23233" xr:uid="{B94DEEFB-E70B-48DB-B84D-6232BD6A3E10}"/>
    <cellStyle name="Comma 2 2 3 3 2 2 2 2 3 3 2 2" xfId="47497" xr:uid="{F2CB8CDA-D43B-4659-99D7-FE1F752B27FC}"/>
    <cellStyle name="Comma 2 2 3 3 2 2 2 2 3 3 3" xfId="35365" xr:uid="{0D691D81-1E94-4AD4-AD5C-99989B3D4A33}"/>
    <cellStyle name="Comma 2 2 3 3 2 2 2 2 3 4" xfId="15145" xr:uid="{553EF7EF-14A3-42B9-9790-C22AEAEEC7F7}"/>
    <cellStyle name="Comma 2 2 3 3 2 2 2 2 3 4 2" xfId="39409" xr:uid="{F655C8FF-A7B2-4B36-90D6-66CDC0F4AF72}"/>
    <cellStyle name="Comma 2 2 3 3 2 2 2 2 3 5" xfId="27277" xr:uid="{A9A7487F-1484-40EC-8590-3F5843A63A13}"/>
    <cellStyle name="Comma 2 2 3 3 2 2 2 2 4" xfId="5035" xr:uid="{24913732-5732-4207-9F0E-B964D8EAB778}"/>
    <cellStyle name="Comma 2 2 3 3 2 2 2 2 4 2" xfId="17167" xr:uid="{79198F95-4FBE-4618-81BB-4D5F2F935025}"/>
    <cellStyle name="Comma 2 2 3 3 2 2 2 2 4 2 2" xfId="41431" xr:uid="{28020BD3-3054-4E78-A25B-95C7F12E1E05}"/>
    <cellStyle name="Comma 2 2 3 3 2 2 2 2 4 3" xfId="29299" xr:uid="{5861B9A7-1BCA-4A29-AFAD-6121CB53FB92}"/>
    <cellStyle name="Comma 2 2 3 3 2 2 2 2 5" xfId="9079" xr:uid="{442B1100-E82B-4D02-8224-BB1847D8F549}"/>
    <cellStyle name="Comma 2 2 3 3 2 2 2 2 5 2" xfId="21211" xr:uid="{8027F4A3-E815-4E50-B7ED-EF12B203C3D5}"/>
    <cellStyle name="Comma 2 2 3 3 2 2 2 2 5 2 2" xfId="45475" xr:uid="{C91629B2-68E5-42E2-87C1-559B3A3FAD43}"/>
    <cellStyle name="Comma 2 2 3 3 2 2 2 2 5 3" xfId="33343" xr:uid="{728E36BE-A7F8-4F61-A7AB-5A82E7023A2F}"/>
    <cellStyle name="Comma 2 2 3 3 2 2 2 2 6" xfId="13123" xr:uid="{33AD6AAD-609B-4428-B3FD-3F99803E0D3C}"/>
    <cellStyle name="Comma 2 2 3 3 2 2 2 2 6 2" xfId="37387" xr:uid="{31EB84AC-1E42-4C95-A371-0AF3A6B19BB7}"/>
    <cellStyle name="Comma 2 2 3 3 2 2 2 2 7" xfId="25255" xr:uid="{A91A94B7-AB37-488F-AC54-C3645B1FB585}"/>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2 2 2" xfId="43959" xr:uid="{BC6C9C8A-B8F2-44A7-9101-08EF9735B086}"/>
    <cellStyle name="Comma 2 2 3 3 2 2 2 3 2 2 3" xfId="31827" xr:uid="{0B346BC6-0DDF-4DF9-9B81-50D9C9A47333}"/>
    <cellStyle name="Comma 2 2 3 3 2 2 2 3 2 3" xfId="11607" xr:uid="{9E734BCF-2CEB-489B-BE94-1C1D776752A1}"/>
    <cellStyle name="Comma 2 2 3 3 2 2 2 3 2 3 2" xfId="23739" xr:uid="{726ED736-71AA-4CB0-A06B-772E53E87F27}"/>
    <cellStyle name="Comma 2 2 3 3 2 2 2 3 2 3 2 2" xfId="48003" xr:uid="{8A7737F0-9355-4122-B75E-AE3BFC9A241B}"/>
    <cellStyle name="Comma 2 2 3 3 2 2 2 3 2 3 3" xfId="35871" xr:uid="{6CAE2541-4222-42F7-B445-C3D8BE1F8A85}"/>
    <cellStyle name="Comma 2 2 3 3 2 2 2 3 2 4" xfId="15651" xr:uid="{36713BFD-97B7-4029-ABC8-D8208315152C}"/>
    <cellStyle name="Comma 2 2 3 3 2 2 2 3 2 4 2" xfId="39915" xr:uid="{D535E7D2-0FB3-44E9-B51E-2B7706A1B1CB}"/>
    <cellStyle name="Comma 2 2 3 3 2 2 2 3 2 5" xfId="27783" xr:uid="{4A8E2821-FEC2-4721-A2A9-6DF64EE27FCC}"/>
    <cellStyle name="Comma 2 2 3 3 2 2 2 3 3" xfId="5541" xr:uid="{B3D5F9DF-B8C0-45D0-B051-DCA3D4CC9904}"/>
    <cellStyle name="Comma 2 2 3 3 2 2 2 3 3 2" xfId="17673" xr:uid="{6C73FFB4-538E-4407-99DF-E4FBC50A6BA3}"/>
    <cellStyle name="Comma 2 2 3 3 2 2 2 3 3 2 2" xfId="41937" xr:uid="{3A2E1254-A519-4818-8FA1-6AEAC8401282}"/>
    <cellStyle name="Comma 2 2 3 3 2 2 2 3 3 3" xfId="29805" xr:uid="{8EA07D56-20B2-4790-8FCF-38DA8372CBD5}"/>
    <cellStyle name="Comma 2 2 3 3 2 2 2 3 4" xfId="9585" xr:uid="{40666F88-6E36-4F35-B163-94F3EA793DA4}"/>
    <cellStyle name="Comma 2 2 3 3 2 2 2 3 4 2" xfId="21717" xr:uid="{E3DD4142-5330-49CC-9910-7CC6989BF161}"/>
    <cellStyle name="Comma 2 2 3 3 2 2 2 3 4 2 2" xfId="45981" xr:uid="{8943122A-58DD-4973-A796-1725DE8BA593}"/>
    <cellStyle name="Comma 2 2 3 3 2 2 2 3 4 3" xfId="33849" xr:uid="{7B12C632-1321-45EB-8B4B-4A40915FF9B5}"/>
    <cellStyle name="Comma 2 2 3 3 2 2 2 3 5" xfId="13629" xr:uid="{D34EE542-DB8D-436B-ABE2-CC646D5B3E94}"/>
    <cellStyle name="Comma 2 2 3 3 2 2 2 3 5 2" xfId="37893" xr:uid="{62F06C79-E209-42D1-BDF0-15F8EC397EA8}"/>
    <cellStyle name="Comma 2 2 3 3 2 2 2 3 6" xfId="25761" xr:uid="{AE060B93-D3E8-4CB7-94C6-E126EB58708B}"/>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2 2 2" xfId="42948" xr:uid="{83EE3D9E-D204-4A7D-B6D1-A7FCC1C1C695}"/>
    <cellStyle name="Comma 2 2 3 3 2 2 2 4 2 3" xfId="30816" xr:uid="{AF836E83-FA62-4760-8F5E-4F93C7C7B6C7}"/>
    <cellStyle name="Comma 2 2 3 3 2 2 2 4 3" xfId="10596" xr:uid="{A0617193-D49E-4785-83F3-FD3F8D6AC512}"/>
    <cellStyle name="Comma 2 2 3 3 2 2 2 4 3 2" xfId="22728" xr:uid="{2D40EEB8-646D-48B3-AF1C-C19387B335C6}"/>
    <cellStyle name="Comma 2 2 3 3 2 2 2 4 3 2 2" xfId="46992" xr:uid="{5B770798-6FFC-4038-8E8D-3BF8FF2ECD98}"/>
    <cellStyle name="Comma 2 2 3 3 2 2 2 4 3 3" xfId="34860" xr:uid="{11493994-8CB4-4E0C-B7CA-7E3BBD7184F6}"/>
    <cellStyle name="Comma 2 2 3 3 2 2 2 4 4" xfId="14640" xr:uid="{A8714BDD-4FC2-4CDB-B67E-8A10E9169B71}"/>
    <cellStyle name="Comma 2 2 3 3 2 2 2 4 4 2" xfId="38904" xr:uid="{9EB133F0-CEAA-42DE-A126-B1A091B89247}"/>
    <cellStyle name="Comma 2 2 3 3 2 2 2 4 5" xfId="26772" xr:uid="{542EB270-19A9-459A-BCEC-AB373BF064D8}"/>
    <cellStyle name="Comma 2 2 3 3 2 2 2 5" xfId="4530" xr:uid="{4AAB1B0A-4760-4BA8-8569-7E56F5D1E3ED}"/>
    <cellStyle name="Comma 2 2 3 3 2 2 2 5 2" xfId="16662" xr:uid="{E28B24C0-69E0-4883-A68E-DA7E38113B97}"/>
    <cellStyle name="Comma 2 2 3 3 2 2 2 5 2 2" xfId="40926" xr:uid="{25F9E2ED-CCEB-4338-80F9-F64F6EF1B78E}"/>
    <cellStyle name="Comma 2 2 3 3 2 2 2 5 3" xfId="28794" xr:uid="{3F87B8C4-AC24-49F3-9ED6-28960B16C599}"/>
    <cellStyle name="Comma 2 2 3 3 2 2 2 6" xfId="8574" xr:uid="{04F76633-DAB1-48CF-B52E-5809492D553C}"/>
    <cellStyle name="Comma 2 2 3 3 2 2 2 6 2" xfId="20706" xr:uid="{C7926C4D-BD79-42CE-B63C-C02108C86539}"/>
    <cellStyle name="Comma 2 2 3 3 2 2 2 6 2 2" xfId="44970" xr:uid="{0F310DC6-41EA-493A-BE16-E8EC18F9A51A}"/>
    <cellStyle name="Comma 2 2 3 3 2 2 2 6 3" xfId="32838" xr:uid="{0FDF9938-3315-45F4-8D93-4191FCBE7373}"/>
    <cellStyle name="Comma 2 2 3 3 2 2 2 7" xfId="12618" xr:uid="{85628C49-AD11-44C1-89CB-E9B73E3BF27A}"/>
    <cellStyle name="Comma 2 2 3 3 2 2 2 7 2" xfId="36882" xr:uid="{1679AA81-DD70-495F-8A2E-7918D9D5F5BB}"/>
    <cellStyle name="Comma 2 2 3 3 2 2 2 8" xfId="24750" xr:uid="{D5519AFA-AC22-4C5F-8B1B-D107BC0BE7E7}"/>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2 2 2" xfId="44211" xr:uid="{14F72C5B-7814-4C1D-A680-B47D7D06F603}"/>
    <cellStyle name="Comma 2 2 3 3 2 2 3 2 2 2 3" xfId="32079" xr:uid="{51D72543-530D-4D40-894B-631627646486}"/>
    <cellStyle name="Comma 2 2 3 3 2 2 3 2 2 3" xfId="11859" xr:uid="{207CC6B0-436C-4DC6-80AC-4AEC976F2F9A}"/>
    <cellStyle name="Comma 2 2 3 3 2 2 3 2 2 3 2" xfId="23991" xr:uid="{26CB7625-72BE-4288-9F25-DC5ADBF01E2A}"/>
    <cellStyle name="Comma 2 2 3 3 2 2 3 2 2 3 2 2" xfId="48255" xr:uid="{F3ED32B2-CFFA-427B-8AF9-67367B6B8776}"/>
    <cellStyle name="Comma 2 2 3 3 2 2 3 2 2 3 3" xfId="36123" xr:uid="{3F0B01B7-705E-42B2-8087-19D6E8886286}"/>
    <cellStyle name="Comma 2 2 3 3 2 2 3 2 2 4" xfId="15903" xr:uid="{1F344E14-62F3-402F-9091-CA2F11586C18}"/>
    <cellStyle name="Comma 2 2 3 3 2 2 3 2 2 4 2" xfId="40167" xr:uid="{E1B9FE49-7B76-4828-9319-A22E45DCFD0F}"/>
    <cellStyle name="Comma 2 2 3 3 2 2 3 2 2 5" xfId="28035" xr:uid="{C87B2DB2-DE52-4ED9-BB96-24F4A66735B2}"/>
    <cellStyle name="Comma 2 2 3 3 2 2 3 2 3" xfId="5793" xr:uid="{3F2E3884-7831-4127-A66D-5FD2E88B6D06}"/>
    <cellStyle name="Comma 2 2 3 3 2 2 3 2 3 2" xfId="17925" xr:uid="{120701DC-F53A-45E2-850A-20BC88ACB556}"/>
    <cellStyle name="Comma 2 2 3 3 2 2 3 2 3 2 2" xfId="42189" xr:uid="{398DBF6D-6B7F-4AE0-A0AD-A09EF9C3ADF8}"/>
    <cellStyle name="Comma 2 2 3 3 2 2 3 2 3 3" xfId="30057" xr:uid="{A5E30093-DE78-4905-9CF6-7393C1B3CD17}"/>
    <cellStyle name="Comma 2 2 3 3 2 2 3 2 4" xfId="9837" xr:uid="{071E878A-1BC1-4232-9F4E-B3B921E2444B}"/>
    <cellStyle name="Comma 2 2 3 3 2 2 3 2 4 2" xfId="21969" xr:uid="{32EAB59D-D8BB-484A-A3CF-D4C284DA3A2D}"/>
    <cellStyle name="Comma 2 2 3 3 2 2 3 2 4 2 2" xfId="46233" xr:uid="{8E7DB4CE-9606-4B13-BFA4-20F2495B3CA2}"/>
    <cellStyle name="Comma 2 2 3 3 2 2 3 2 4 3" xfId="34101" xr:uid="{7312DD6B-9B57-465F-8A76-0E77520528AE}"/>
    <cellStyle name="Comma 2 2 3 3 2 2 3 2 5" xfId="13881" xr:uid="{7C779932-208A-49E3-94B2-847BDB82AB65}"/>
    <cellStyle name="Comma 2 2 3 3 2 2 3 2 5 2" xfId="38145" xr:uid="{6CED8A51-BA89-4198-9765-1BBB26C4C822}"/>
    <cellStyle name="Comma 2 2 3 3 2 2 3 2 6" xfId="26013" xr:uid="{F5564699-AF6D-4413-9A4C-1E829CDE443E}"/>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2 2 2" xfId="43200" xr:uid="{7B8E4D5D-BA0F-4660-AE9E-CE02B1D8B87A}"/>
    <cellStyle name="Comma 2 2 3 3 2 2 3 3 2 3" xfId="31068" xr:uid="{F8A2B860-F3A1-458F-8FE4-A46EB66A2E3C}"/>
    <cellStyle name="Comma 2 2 3 3 2 2 3 3 3" xfId="10848" xr:uid="{0F6B0E45-79F2-4AB7-AFE9-6A8C1A5F2602}"/>
    <cellStyle name="Comma 2 2 3 3 2 2 3 3 3 2" xfId="22980" xr:uid="{22A1D0CB-F70B-4E69-9467-3513F7C598F6}"/>
    <cellStyle name="Comma 2 2 3 3 2 2 3 3 3 2 2" xfId="47244" xr:uid="{5CD1C44E-5B65-47D9-B519-4853340DF386}"/>
    <cellStyle name="Comma 2 2 3 3 2 2 3 3 3 3" xfId="35112" xr:uid="{DCD9C00B-9F06-41FC-8D55-CF9645240143}"/>
    <cellStyle name="Comma 2 2 3 3 2 2 3 3 4" xfId="14892" xr:uid="{52B6B0AF-0ECD-486F-A96D-3372AC298168}"/>
    <cellStyle name="Comma 2 2 3 3 2 2 3 3 4 2" xfId="39156" xr:uid="{FE25E7C6-CF46-4E8E-915A-3403F4A4546A}"/>
    <cellStyle name="Comma 2 2 3 3 2 2 3 3 5" xfId="27024" xr:uid="{5FEF6661-D05F-4880-8384-B79B91E6C7BB}"/>
    <cellStyle name="Comma 2 2 3 3 2 2 3 4" xfId="4782" xr:uid="{1F88A89B-6012-47E6-8659-8D4DC674C0EB}"/>
    <cellStyle name="Comma 2 2 3 3 2 2 3 4 2" xfId="16914" xr:uid="{65A0F397-2ED5-41A5-9248-BB560078799D}"/>
    <cellStyle name="Comma 2 2 3 3 2 2 3 4 2 2" xfId="41178" xr:uid="{7180BA12-8372-486C-AF38-A1988BCB31C8}"/>
    <cellStyle name="Comma 2 2 3 3 2 2 3 4 3" xfId="29046" xr:uid="{D58FA5EB-C69B-4E5C-BCA8-3B9796FB17EB}"/>
    <cellStyle name="Comma 2 2 3 3 2 2 3 5" xfId="8826" xr:uid="{D541CEE3-B96B-4CFD-84BB-9F05DFBF8D3B}"/>
    <cellStyle name="Comma 2 2 3 3 2 2 3 5 2" xfId="20958" xr:uid="{3E2723C9-5545-4FD6-A477-3683268C7913}"/>
    <cellStyle name="Comma 2 2 3 3 2 2 3 5 2 2" xfId="45222" xr:uid="{968BE179-1AAE-4B01-B358-1DAE5467AD6A}"/>
    <cellStyle name="Comma 2 2 3 3 2 2 3 5 3" xfId="33090" xr:uid="{5794AE3F-C8D4-456B-8D80-96B76F61D8CF}"/>
    <cellStyle name="Comma 2 2 3 3 2 2 3 6" xfId="12870" xr:uid="{138028A0-D339-4863-8D19-5A18C7C407A8}"/>
    <cellStyle name="Comma 2 2 3 3 2 2 3 6 2" xfId="37134" xr:uid="{89A1053B-7E33-485F-B355-C076C3871393}"/>
    <cellStyle name="Comma 2 2 3 3 2 2 3 7" xfId="25002" xr:uid="{175983E1-C2B1-4DA4-858F-89C1F6682472}"/>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2 2 2" xfId="43706" xr:uid="{C4440B10-084A-4895-887C-6B7162E0F3D5}"/>
    <cellStyle name="Comma 2 2 3 3 2 2 4 2 2 3" xfId="31574" xr:uid="{3890E288-3475-4C4A-A0F5-31916076E48B}"/>
    <cellStyle name="Comma 2 2 3 3 2 2 4 2 3" xfId="11354" xr:uid="{B81AD41B-D1F7-4648-B922-871808486A89}"/>
    <cellStyle name="Comma 2 2 3 3 2 2 4 2 3 2" xfId="23486" xr:uid="{62647EF7-492F-4A15-9CEA-DAFC175435C2}"/>
    <cellStyle name="Comma 2 2 3 3 2 2 4 2 3 2 2" xfId="47750" xr:uid="{EC29D865-C01A-4773-971B-0E8B8A5817DE}"/>
    <cellStyle name="Comma 2 2 3 3 2 2 4 2 3 3" xfId="35618" xr:uid="{35448F4A-ACC2-4937-B939-39054828C8F9}"/>
    <cellStyle name="Comma 2 2 3 3 2 2 4 2 4" xfId="15398" xr:uid="{F29F9105-4721-49D3-AE70-D5E38CF8E0E6}"/>
    <cellStyle name="Comma 2 2 3 3 2 2 4 2 4 2" xfId="39662" xr:uid="{DFFF1A4E-DF14-4F3A-9F7D-DB93F08B9900}"/>
    <cellStyle name="Comma 2 2 3 3 2 2 4 2 5" xfId="27530" xr:uid="{D904B35F-4B11-474B-9929-1AF98966DE1B}"/>
    <cellStyle name="Comma 2 2 3 3 2 2 4 3" xfId="5288" xr:uid="{553B04C9-0805-4352-9C5E-632C1AAEF846}"/>
    <cellStyle name="Comma 2 2 3 3 2 2 4 3 2" xfId="17420" xr:uid="{AD00D542-2025-4909-BBE8-2473CF266B46}"/>
    <cellStyle name="Comma 2 2 3 3 2 2 4 3 2 2" xfId="41684" xr:uid="{0B8CF2FA-6C7D-410F-BB82-3289901ABB1A}"/>
    <cellStyle name="Comma 2 2 3 3 2 2 4 3 3" xfId="29552" xr:uid="{7409710D-8544-42A2-9271-AF933528304A}"/>
    <cellStyle name="Comma 2 2 3 3 2 2 4 4" xfId="9332" xr:uid="{BD10273A-97A4-46DD-9D52-8B04C88FBE61}"/>
    <cellStyle name="Comma 2 2 3 3 2 2 4 4 2" xfId="21464" xr:uid="{4A15AA53-A114-4539-A239-1F5EC5D3488C}"/>
    <cellStyle name="Comma 2 2 3 3 2 2 4 4 2 2" xfId="45728" xr:uid="{6A12587A-D3BE-4081-9855-28331B361141}"/>
    <cellStyle name="Comma 2 2 3 3 2 2 4 4 3" xfId="33596" xr:uid="{139009D8-8764-4E1A-B4A4-FE267D9E23F9}"/>
    <cellStyle name="Comma 2 2 3 3 2 2 4 5" xfId="13376" xr:uid="{2F347F39-0103-4C55-96FC-0A22CE49EF4C}"/>
    <cellStyle name="Comma 2 2 3 3 2 2 4 5 2" xfId="37640" xr:uid="{53DD14EE-AE3D-4BD6-8299-214A81DE9ED4}"/>
    <cellStyle name="Comma 2 2 3 3 2 2 4 6" xfId="25508" xr:uid="{738E422C-ABB0-43A8-9496-EC32B7A6FD21}"/>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2 2 2" xfId="42695" xr:uid="{FE1C6A14-9A31-45E5-A1A5-5219B41C361D}"/>
    <cellStyle name="Comma 2 2 3 3 2 2 5 2 3" xfId="30563" xr:uid="{6CE8BE5E-D560-4A1B-9771-24A997CC94F4}"/>
    <cellStyle name="Comma 2 2 3 3 2 2 5 3" xfId="10343" xr:uid="{77C93427-4B72-4005-8104-82B773A00574}"/>
    <cellStyle name="Comma 2 2 3 3 2 2 5 3 2" xfId="22475" xr:uid="{4C22EA21-276C-49F1-9FBE-A56228FD7EE0}"/>
    <cellStyle name="Comma 2 2 3 3 2 2 5 3 2 2" xfId="46739" xr:uid="{80FB2E64-55F3-4D3F-813A-030A71D1C810}"/>
    <cellStyle name="Comma 2 2 3 3 2 2 5 3 3" xfId="34607" xr:uid="{0595CA23-4AB7-4411-8857-39E6A6B893A0}"/>
    <cellStyle name="Comma 2 2 3 3 2 2 5 4" xfId="14387" xr:uid="{94092485-E6B4-4FB0-A875-3C5E066DF3C0}"/>
    <cellStyle name="Comma 2 2 3 3 2 2 5 4 2" xfId="38651" xr:uid="{36FF581F-137E-4286-B9C4-F0E1AB13D31D}"/>
    <cellStyle name="Comma 2 2 3 3 2 2 5 5" xfId="26519" xr:uid="{13E15E85-10C8-43F2-97BD-3417AC2A6B26}"/>
    <cellStyle name="Comma 2 2 3 3 2 2 6" xfId="4277" xr:uid="{7E3E36D3-3327-47BC-B9F5-59BAD2BF551E}"/>
    <cellStyle name="Comma 2 2 3 3 2 2 6 2" xfId="16409" xr:uid="{9CA2B81F-47EC-4D79-94FF-9F3FB7BD3B4C}"/>
    <cellStyle name="Comma 2 2 3 3 2 2 6 2 2" xfId="40673" xr:uid="{0F72F2A1-005A-4BEF-9A46-0C3C2AFF6220}"/>
    <cellStyle name="Comma 2 2 3 3 2 2 6 3" xfId="28541" xr:uid="{A5B27F6A-ACC7-4FFF-8CCE-47657F6C1B9A}"/>
    <cellStyle name="Comma 2 2 3 3 2 2 7" xfId="8321" xr:uid="{93182656-5991-4FFF-9A4C-4503194DB6B3}"/>
    <cellStyle name="Comma 2 2 3 3 2 2 7 2" xfId="20453" xr:uid="{A46A6961-0AA7-4F4B-B78C-96F542D3CFE0}"/>
    <cellStyle name="Comma 2 2 3 3 2 2 7 2 2" xfId="44717" xr:uid="{23822FB4-2B3A-4989-BBBB-27061BA92330}"/>
    <cellStyle name="Comma 2 2 3 3 2 2 7 3" xfId="32585" xr:uid="{3B7CD876-4275-4F65-BA7F-697770C173AB}"/>
    <cellStyle name="Comma 2 2 3 3 2 2 8" xfId="12365" xr:uid="{F24A4D79-F87F-4FE1-82C3-34585BDF6F1F}"/>
    <cellStyle name="Comma 2 2 3 3 2 2 8 2" xfId="36629" xr:uid="{F8CC8E0F-90A4-4832-B441-1650D3075BD9}"/>
    <cellStyle name="Comma 2 2 3 3 2 2 9" xfId="24497" xr:uid="{857B4836-790D-4641-AE9B-83FAAEE3177C}"/>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2 2 2" xfId="44338" xr:uid="{17E8885F-26F9-4219-823F-A001FDBCB973}"/>
    <cellStyle name="Comma 2 2 3 3 2 3 2 2 2 2 3" xfId="32206" xr:uid="{CBCE534B-0518-48D1-BA65-429BC217B674}"/>
    <cellStyle name="Comma 2 2 3 3 2 3 2 2 2 3" xfId="11986" xr:uid="{F66C19D3-79AE-4B95-BB57-6C74C8F56ABB}"/>
    <cellStyle name="Comma 2 2 3 3 2 3 2 2 2 3 2" xfId="24118" xr:uid="{169F9539-8B2B-45D6-9BA9-0E2B80AFFA14}"/>
    <cellStyle name="Comma 2 2 3 3 2 3 2 2 2 3 2 2" xfId="48382" xr:uid="{A7C90866-EC51-40E2-8989-F4D2EBE4AC23}"/>
    <cellStyle name="Comma 2 2 3 3 2 3 2 2 2 3 3" xfId="36250" xr:uid="{F8B89A52-3D7D-4925-BE63-5F54E2DF9E67}"/>
    <cellStyle name="Comma 2 2 3 3 2 3 2 2 2 4" xfId="16030" xr:uid="{EE8BBCB1-D940-4547-8EC2-51567A268CD4}"/>
    <cellStyle name="Comma 2 2 3 3 2 3 2 2 2 4 2" xfId="40294" xr:uid="{2825D50A-C8F1-46F1-8AA3-A995FCE45E97}"/>
    <cellStyle name="Comma 2 2 3 3 2 3 2 2 2 5" xfId="28162" xr:uid="{DB25F30B-3DC8-4ECD-8E0E-7D09C1ABDBBC}"/>
    <cellStyle name="Comma 2 2 3 3 2 3 2 2 3" xfId="5920" xr:uid="{C9FFB1F1-5271-4101-9FFC-F8D745583020}"/>
    <cellStyle name="Comma 2 2 3 3 2 3 2 2 3 2" xfId="18052" xr:uid="{3BEC54CB-66C2-4337-9199-9C355CA42AEF}"/>
    <cellStyle name="Comma 2 2 3 3 2 3 2 2 3 2 2" xfId="42316" xr:uid="{B35EFCA1-9C44-4A38-AED8-30B581939E60}"/>
    <cellStyle name="Comma 2 2 3 3 2 3 2 2 3 3" xfId="30184" xr:uid="{1FD3D9A1-28B6-4224-BC3B-220A67FF5990}"/>
    <cellStyle name="Comma 2 2 3 3 2 3 2 2 4" xfId="9964" xr:uid="{5F1BD6F0-AC9D-4DF9-AA7B-187070AF5592}"/>
    <cellStyle name="Comma 2 2 3 3 2 3 2 2 4 2" xfId="22096" xr:uid="{29747BB9-5E94-44F9-A9C7-5D71380FB91D}"/>
    <cellStyle name="Comma 2 2 3 3 2 3 2 2 4 2 2" xfId="46360" xr:uid="{F10074F7-5D3E-438A-A0AC-617D8967C905}"/>
    <cellStyle name="Comma 2 2 3 3 2 3 2 2 4 3" xfId="34228" xr:uid="{265BEAA3-01D7-409A-B5CA-EA0BE79F8C9A}"/>
    <cellStyle name="Comma 2 2 3 3 2 3 2 2 5" xfId="14008" xr:uid="{D81CC8BF-A7F0-4FFA-B9E8-9722171303CD}"/>
    <cellStyle name="Comma 2 2 3 3 2 3 2 2 5 2" xfId="38272" xr:uid="{D750EB07-61C3-41D1-B6D4-BEC4D95E3E67}"/>
    <cellStyle name="Comma 2 2 3 3 2 3 2 2 6" xfId="26140" xr:uid="{92E36B55-ED86-4EE2-98C4-D67FA6A74A09}"/>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2 2 2" xfId="43327" xr:uid="{632807C4-DA15-4108-AB3E-1000F0DBEB2A}"/>
    <cellStyle name="Comma 2 2 3 3 2 3 2 3 2 3" xfId="31195" xr:uid="{3F72C165-39CB-4C85-9884-2BCBB2C22B53}"/>
    <cellStyle name="Comma 2 2 3 3 2 3 2 3 3" xfId="10975" xr:uid="{361A7AC7-77FC-4159-837C-06741337F810}"/>
    <cellStyle name="Comma 2 2 3 3 2 3 2 3 3 2" xfId="23107" xr:uid="{27A2D6AE-FEC0-47A4-B762-B06D7E1B88C6}"/>
    <cellStyle name="Comma 2 2 3 3 2 3 2 3 3 2 2" xfId="47371" xr:uid="{EB17949A-72AB-477F-B5D6-453FB5ABFEB9}"/>
    <cellStyle name="Comma 2 2 3 3 2 3 2 3 3 3" xfId="35239" xr:uid="{C29773B4-5588-4521-9A1F-E53DD0ECE4E2}"/>
    <cellStyle name="Comma 2 2 3 3 2 3 2 3 4" xfId="15019" xr:uid="{1BB76C88-5572-455D-B672-01AD1D1DEAF7}"/>
    <cellStyle name="Comma 2 2 3 3 2 3 2 3 4 2" xfId="39283" xr:uid="{946D5567-0D94-4058-B4C0-C17E599F59DF}"/>
    <cellStyle name="Comma 2 2 3 3 2 3 2 3 5" xfId="27151" xr:uid="{B9E6646A-20B1-4548-8507-4EC662A84500}"/>
    <cellStyle name="Comma 2 2 3 3 2 3 2 4" xfId="4909" xr:uid="{4D59310E-FD2B-40E8-8701-120EA5C119D2}"/>
    <cellStyle name="Comma 2 2 3 3 2 3 2 4 2" xfId="17041" xr:uid="{65365BC6-8040-4918-87E4-D2FC8BAF9B6D}"/>
    <cellStyle name="Comma 2 2 3 3 2 3 2 4 2 2" xfId="41305" xr:uid="{A5574B0F-24C3-4DEA-AC0F-FA9B52EF31AE}"/>
    <cellStyle name="Comma 2 2 3 3 2 3 2 4 3" xfId="29173" xr:uid="{D617A928-EB4A-4A84-A1CE-6DDDFD30FADD}"/>
    <cellStyle name="Comma 2 2 3 3 2 3 2 5" xfId="8953" xr:uid="{B1A37D70-48A7-4AFE-B9F9-E8B4309B2939}"/>
    <cellStyle name="Comma 2 2 3 3 2 3 2 5 2" xfId="21085" xr:uid="{D7CAD4D3-9482-42AB-98C3-72D233FD8E34}"/>
    <cellStyle name="Comma 2 2 3 3 2 3 2 5 2 2" xfId="45349" xr:uid="{603B8A43-5CE5-4D02-9C73-325780498D0A}"/>
    <cellStyle name="Comma 2 2 3 3 2 3 2 5 3" xfId="33217" xr:uid="{FBCC3BF7-42D3-478E-9084-5905FDD6DFF6}"/>
    <cellStyle name="Comma 2 2 3 3 2 3 2 6" xfId="12997" xr:uid="{20928235-5CEF-4DAF-AD0E-E9468AA08421}"/>
    <cellStyle name="Comma 2 2 3 3 2 3 2 6 2" xfId="37261" xr:uid="{0C005300-252D-4F85-A11B-2B6B5D0C1EA6}"/>
    <cellStyle name="Comma 2 2 3 3 2 3 2 7" xfId="25129" xr:uid="{7C5E429A-B065-4BAF-A754-C8D816DC77CA}"/>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2 2 2" xfId="43833" xr:uid="{BC6025A5-9DBF-419E-80D9-BBCDB5674112}"/>
    <cellStyle name="Comma 2 2 3 3 2 3 3 2 2 3" xfId="31701" xr:uid="{D221A9B7-4FE7-4806-87F3-34D8E088228A}"/>
    <cellStyle name="Comma 2 2 3 3 2 3 3 2 3" xfId="11481" xr:uid="{8110DF29-ECE8-4B84-9576-22B7344653C4}"/>
    <cellStyle name="Comma 2 2 3 3 2 3 3 2 3 2" xfId="23613" xr:uid="{FD00B628-2795-4A46-9A2D-482E5EA00E0F}"/>
    <cellStyle name="Comma 2 2 3 3 2 3 3 2 3 2 2" xfId="47877" xr:uid="{D8381B62-70A2-4A44-9AEB-72D60B1420C6}"/>
    <cellStyle name="Comma 2 2 3 3 2 3 3 2 3 3" xfId="35745" xr:uid="{10E8ED5B-F55A-449C-A52C-4D2D7DB6104E}"/>
    <cellStyle name="Comma 2 2 3 3 2 3 3 2 4" xfId="15525" xr:uid="{5492051E-4B5B-4119-B177-032EEADFD050}"/>
    <cellStyle name="Comma 2 2 3 3 2 3 3 2 4 2" xfId="39789" xr:uid="{5715B84F-5023-4D52-A7D3-54A7E0B02C3A}"/>
    <cellStyle name="Comma 2 2 3 3 2 3 3 2 5" xfId="27657" xr:uid="{60F4579C-6086-4AFB-A713-8A4CA6AFD3C5}"/>
    <cellStyle name="Comma 2 2 3 3 2 3 3 3" xfId="5415" xr:uid="{8CA8460F-4B1A-4ABB-95FB-37E3D8F91137}"/>
    <cellStyle name="Comma 2 2 3 3 2 3 3 3 2" xfId="17547" xr:uid="{BC2858AA-BF6E-43FB-86F6-2E6F815C3B21}"/>
    <cellStyle name="Comma 2 2 3 3 2 3 3 3 2 2" xfId="41811" xr:uid="{F612C280-161E-4A9F-9D41-532C3136FB4E}"/>
    <cellStyle name="Comma 2 2 3 3 2 3 3 3 3" xfId="29679" xr:uid="{356976CC-6159-4106-BE64-AEC84ACE6850}"/>
    <cellStyle name="Comma 2 2 3 3 2 3 3 4" xfId="9459" xr:uid="{7D017768-AA19-40AB-BA7A-1AF64A171308}"/>
    <cellStyle name="Comma 2 2 3 3 2 3 3 4 2" xfId="21591" xr:uid="{0278473E-5045-4B3E-A9E0-200152AB9970}"/>
    <cellStyle name="Comma 2 2 3 3 2 3 3 4 2 2" xfId="45855" xr:uid="{AF9FBDAF-3F4A-4D61-9309-384E22E14365}"/>
    <cellStyle name="Comma 2 2 3 3 2 3 3 4 3" xfId="33723" xr:uid="{8421FCFA-38C2-4DA3-B3E4-A0022F4A8473}"/>
    <cellStyle name="Comma 2 2 3 3 2 3 3 5" xfId="13503" xr:uid="{013F908A-72F3-43EB-895D-0EC051DEA0AB}"/>
    <cellStyle name="Comma 2 2 3 3 2 3 3 5 2" xfId="37767" xr:uid="{D3885DA8-31E5-415A-A225-CCC3A3DEDE10}"/>
    <cellStyle name="Comma 2 2 3 3 2 3 3 6" xfId="25635" xr:uid="{26407FE0-E9EE-4F3A-82B4-446E5084963A}"/>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2 2 2" xfId="42822" xr:uid="{44C4C82A-7D36-4391-BD5F-299FC3A53172}"/>
    <cellStyle name="Comma 2 2 3 3 2 3 4 2 3" xfId="30690" xr:uid="{CAA1706A-F3F2-41B8-B6D9-AF1A2860729C}"/>
    <cellStyle name="Comma 2 2 3 3 2 3 4 3" xfId="10470" xr:uid="{CA304AA3-FB17-4389-860C-79CA5D9ED89A}"/>
    <cellStyle name="Comma 2 2 3 3 2 3 4 3 2" xfId="22602" xr:uid="{E76E96DC-BCB5-4280-B74D-E2881D9A19A4}"/>
    <cellStyle name="Comma 2 2 3 3 2 3 4 3 2 2" xfId="46866" xr:uid="{B3DD4485-6F02-42A2-B91E-B3D0C2ADF34E}"/>
    <cellStyle name="Comma 2 2 3 3 2 3 4 3 3" xfId="34734" xr:uid="{1F54FC06-CD3B-41B3-B370-5FC25208CD92}"/>
    <cellStyle name="Comma 2 2 3 3 2 3 4 4" xfId="14514" xr:uid="{C17846E8-7855-42E6-AA4D-1FB67D044C84}"/>
    <cellStyle name="Comma 2 2 3 3 2 3 4 4 2" xfId="38778" xr:uid="{7558DB34-C110-495E-B03A-1436CE934D51}"/>
    <cellStyle name="Comma 2 2 3 3 2 3 4 5" xfId="26646" xr:uid="{1BD5D5D8-4262-47F6-9F0F-1E2C53B587D1}"/>
    <cellStyle name="Comma 2 2 3 3 2 3 5" xfId="4404" xr:uid="{A2CE81A9-EADD-4A56-B2F6-5B659A3814D9}"/>
    <cellStyle name="Comma 2 2 3 3 2 3 5 2" xfId="16536" xr:uid="{17422A52-8FDA-4DC6-894D-BE1BB89C6952}"/>
    <cellStyle name="Comma 2 2 3 3 2 3 5 2 2" xfId="40800" xr:uid="{77ABD6D2-764B-4E73-8267-211BBD189A36}"/>
    <cellStyle name="Comma 2 2 3 3 2 3 5 3" xfId="28668" xr:uid="{3F17890C-D22D-406E-8EDA-0D25AED12553}"/>
    <cellStyle name="Comma 2 2 3 3 2 3 6" xfId="8448" xr:uid="{5BA2AEFD-994A-4831-BE58-A328A5E4BF91}"/>
    <cellStyle name="Comma 2 2 3 3 2 3 6 2" xfId="20580" xr:uid="{E927501F-EB62-455B-8F2A-12C61B2E2323}"/>
    <cellStyle name="Comma 2 2 3 3 2 3 6 2 2" xfId="44844" xr:uid="{B257CFEE-D5A4-46DE-8FAC-99C0FD835873}"/>
    <cellStyle name="Comma 2 2 3 3 2 3 6 3" xfId="32712" xr:uid="{7FB5C80C-2B36-4BAF-95CE-E06CBC049040}"/>
    <cellStyle name="Comma 2 2 3 3 2 3 7" xfId="12492" xr:uid="{8B42FE6C-561A-4AF7-91EF-4F7223C1E484}"/>
    <cellStyle name="Comma 2 2 3 3 2 3 7 2" xfId="36756" xr:uid="{4A8EDEBE-64A5-4C42-996C-A0FE10E6874A}"/>
    <cellStyle name="Comma 2 2 3 3 2 3 8" xfId="24624" xr:uid="{0E4827CE-482B-4A18-8065-8E6BB9A4AA98}"/>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2 2 2" xfId="44085" xr:uid="{E904C9D2-F511-437B-9AB5-36E06B1B78F7}"/>
    <cellStyle name="Comma 2 2 3 3 2 4 2 2 2 3" xfId="31953" xr:uid="{A6BA8458-E8B1-4FE3-8F8E-0780431FBC6F}"/>
    <cellStyle name="Comma 2 2 3 3 2 4 2 2 3" xfId="11733" xr:uid="{461FAD39-68BF-44D1-BF0E-35C5B1F58CE5}"/>
    <cellStyle name="Comma 2 2 3 3 2 4 2 2 3 2" xfId="23865" xr:uid="{5309B157-4773-4BD9-8862-AF9A2C2D5D3F}"/>
    <cellStyle name="Comma 2 2 3 3 2 4 2 2 3 2 2" xfId="48129" xr:uid="{5FD70EA2-966C-4673-ABF6-6C22EF09FDFD}"/>
    <cellStyle name="Comma 2 2 3 3 2 4 2 2 3 3" xfId="35997" xr:uid="{E21BCAA4-6901-437B-B9DC-0ED0A197C60A}"/>
    <cellStyle name="Comma 2 2 3 3 2 4 2 2 4" xfId="15777" xr:uid="{133215B6-AB99-4452-B0FC-5AEFB1492653}"/>
    <cellStyle name="Comma 2 2 3 3 2 4 2 2 4 2" xfId="40041" xr:uid="{065751B0-B8A3-4254-BBD0-24B4FD0E1140}"/>
    <cellStyle name="Comma 2 2 3 3 2 4 2 2 5" xfId="27909" xr:uid="{55331D0E-12B5-4FA0-B1E2-FB56CE2AC046}"/>
    <cellStyle name="Comma 2 2 3 3 2 4 2 3" xfId="5667" xr:uid="{8A1672D6-331A-46D7-8742-B87B82BE1F9A}"/>
    <cellStyle name="Comma 2 2 3 3 2 4 2 3 2" xfId="17799" xr:uid="{09CF8B82-AD6E-471A-9EA5-EAC0124E2132}"/>
    <cellStyle name="Comma 2 2 3 3 2 4 2 3 2 2" xfId="42063" xr:uid="{FF2D4A14-AE4A-460F-A14C-ED9F7E515A14}"/>
    <cellStyle name="Comma 2 2 3 3 2 4 2 3 3" xfId="29931" xr:uid="{B528B225-B636-47E7-81B8-D90F3534239A}"/>
    <cellStyle name="Comma 2 2 3 3 2 4 2 4" xfId="9711" xr:uid="{A429267A-6BCD-493D-8328-1E7B49995191}"/>
    <cellStyle name="Comma 2 2 3 3 2 4 2 4 2" xfId="21843" xr:uid="{DBF93713-C19A-4465-B255-9741165F8690}"/>
    <cellStyle name="Comma 2 2 3 3 2 4 2 4 2 2" xfId="46107" xr:uid="{5BB0D864-9119-4FEF-9849-E363A3DAC251}"/>
    <cellStyle name="Comma 2 2 3 3 2 4 2 4 3" xfId="33975" xr:uid="{1112FAB2-5FC3-4D43-9A5D-0C873F3FFCDC}"/>
    <cellStyle name="Comma 2 2 3 3 2 4 2 5" xfId="13755" xr:uid="{804D899A-ED17-44BA-8FE4-0C9A2D48DAF1}"/>
    <cellStyle name="Comma 2 2 3 3 2 4 2 5 2" xfId="38019" xr:uid="{91B4A1AA-315E-476E-BFD0-86BE436F852F}"/>
    <cellStyle name="Comma 2 2 3 3 2 4 2 6" xfId="25887" xr:uid="{307BAB91-180D-4DFB-80AF-D37700D11126}"/>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2 2 2" xfId="43074" xr:uid="{16690AA3-E9F1-479D-ABB6-11045E4F3F7F}"/>
    <cellStyle name="Comma 2 2 3 3 2 4 3 2 3" xfId="30942" xr:uid="{8E1E9CE0-4D5E-46E5-8473-C38166939A91}"/>
    <cellStyle name="Comma 2 2 3 3 2 4 3 3" xfId="10722" xr:uid="{8C0F7260-CE72-4241-97EA-B474300AC169}"/>
    <cellStyle name="Comma 2 2 3 3 2 4 3 3 2" xfId="22854" xr:uid="{9ED14096-D126-4855-8F12-441AD41D66E1}"/>
    <cellStyle name="Comma 2 2 3 3 2 4 3 3 2 2" xfId="47118" xr:uid="{A74179CD-A382-45D0-BA27-C01356F1F925}"/>
    <cellStyle name="Comma 2 2 3 3 2 4 3 3 3" xfId="34986" xr:uid="{AC392E0D-010D-463A-9E6D-EFC3AE1BEDFB}"/>
    <cellStyle name="Comma 2 2 3 3 2 4 3 4" xfId="14766" xr:uid="{E7F30D76-6C6C-4A5A-BD9E-2B55C61E86C5}"/>
    <cellStyle name="Comma 2 2 3 3 2 4 3 4 2" xfId="39030" xr:uid="{9D5FD580-0627-4388-805F-23BDA6CE8865}"/>
    <cellStyle name="Comma 2 2 3 3 2 4 3 5" xfId="26898" xr:uid="{B28277C4-EFFD-4D36-893A-064A4A3C7B13}"/>
    <cellStyle name="Comma 2 2 3 3 2 4 4" xfId="4656" xr:uid="{BB7AC385-C378-4E15-B5C3-CEEB9450CEC1}"/>
    <cellStyle name="Comma 2 2 3 3 2 4 4 2" xfId="16788" xr:uid="{B9A015B2-AB77-4530-ACD4-39FE34C384F0}"/>
    <cellStyle name="Comma 2 2 3 3 2 4 4 2 2" xfId="41052" xr:uid="{5F3A542C-E7F7-44CE-B32F-EC537E1118DB}"/>
    <cellStyle name="Comma 2 2 3 3 2 4 4 3" xfId="28920" xr:uid="{66A9A950-BB43-40C0-83A2-DD177358506D}"/>
    <cellStyle name="Comma 2 2 3 3 2 4 5" xfId="8700" xr:uid="{8E468040-6372-4788-8A20-F3690FAAF3C9}"/>
    <cellStyle name="Comma 2 2 3 3 2 4 5 2" xfId="20832" xr:uid="{8138B1B5-5C22-43E6-AA73-82B43E5F411F}"/>
    <cellStyle name="Comma 2 2 3 3 2 4 5 2 2" xfId="45096" xr:uid="{0620B2DA-BA9C-4103-A5A4-FA7B6EE78CE3}"/>
    <cellStyle name="Comma 2 2 3 3 2 4 5 3" xfId="32964" xr:uid="{B174F2B3-A616-4A82-B909-C745655749BE}"/>
    <cellStyle name="Comma 2 2 3 3 2 4 6" xfId="12744" xr:uid="{FC911FBF-3FB2-4401-BE7E-4E2C0FD803E2}"/>
    <cellStyle name="Comma 2 2 3 3 2 4 6 2" xfId="37008" xr:uid="{2F01A8F3-9786-4910-AF7B-4262486BE76E}"/>
    <cellStyle name="Comma 2 2 3 3 2 4 7" xfId="24876" xr:uid="{4E5BA07B-53A4-415F-9BA8-D65A3B1766F0}"/>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2 2 2" xfId="43580" xr:uid="{5488872C-8497-4A8C-8DEE-0A7B8EADDC1A}"/>
    <cellStyle name="Comma 2 2 3 3 2 5 2 2 3" xfId="31448" xr:uid="{3D68FE50-540F-4704-9D4E-56E0A6C09AE3}"/>
    <cellStyle name="Comma 2 2 3 3 2 5 2 3" xfId="11228" xr:uid="{7A6E8B68-1B2C-4FFF-9FD9-D614F100845C}"/>
    <cellStyle name="Comma 2 2 3 3 2 5 2 3 2" xfId="23360" xr:uid="{84B16E4E-E95A-4990-8B67-BE12DA8A47D5}"/>
    <cellStyle name="Comma 2 2 3 3 2 5 2 3 2 2" xfId="47624" xr:uid="{8EF3DE4E-16DC-4DF7-9977-572DB91EFDED}"/>
    <cellStyle name="Comma 2 2 3 3 2 5 2 3 3" xfId="35492" xr:uid="{03FA1BC1-BB1C-49B4-8E46-2EF7BF80AD33}"/>
    <cellStyle name="Comma 2 2 3 3 2 5 2 4" xfId="15272" xr:uid="{85993FCB-EF79-4533-8C9C-6CF5556EDF50}"/>
    <cellStyle name="Comma 2 2 3 3 2 5 2 4 2" xfId="39536" xr:uid="{8B6517B6-85A6-448D-9B84-F5B58ABBEC31}"/>
    <cellStyle name="Comma 2 2 3 3 2 5 2 5" xfId="27404" xr:uid="{C7CBBD3C-4EE1-44DF-A0C0-BE01A1BFE5FD}"/>
    <cellStyle name="Comma 2 2 3 3 2 5 3" xfId="5162" xr:uid="{CAAE2938-0B01-4694-A6E4-F072531DC22E}"/>
    <cellStyle name="Comma 2 2 3 3 2 5 3 2" xfId="17294" xr:uid="{E4D8DF4A-5D7E-4803-BD14-559BBDB984E2}"/>
    <cellStyle name="Comma 2 2 3 3 2 5 3 2 2" xfId="41558" xr:uid="{5E3BAB41-04A3-4D27-835F-4FE468F06FFC}"/>
    <cellStyle name="Comma 2 2 3 3 2 5 3 3" xfId="29426" xr:uid="{D11D65EC-D0C2-4EAC-A938-F4F0F5BE3494}"/>
    <cellStyle name="Comma 2 2 3 3 2 5 4" xfId="9206" xr:uid="{96852D58-EB5B-403B-9457-3358944FAAAF}"/>
    <cellStyle name="Comma 2 2 3 3 2 5 4 2" xfId="21338" xr:uid="{F92A58FB-A9D8-4C7A-9E71-85CA85869564}"/>
    <cellStyle name="Comma 2 2 3 3 2 5 4 2 2" xfId="45602" xr:uid="{B3AA75A4-EA5D-44EE-93D9-08C4B8F4053B}"/>
    <cellStyle name="Comma 2 2 3 3 2 5 4 3" xfId="33470" xr:uid="{6B6B506D-59DD-4D40-86F5-24DFE8028704}"/>
    <cellStyle name="Comma 2 2 3 3 2 5 5" xfId="13250" xr:uid="{FCC98AD1-E823-44C9-A7A8-3E44275706F7}"/>
    <cellStyle name="Comma 2 2 3 3 2 5 5 2" xfId="37514" xr:uid="{29114B1D-B24E-45D8-A23A-8A5C0BD56A2C}"/>
    <cellStyle name="Comma 2 2 3 3 2 5 6" xfId="25382" xr:uid="{A7EFAFAE-B700-4F71-B154-C1110EE4D5BD}"/>
    <cellStyle name="Comma 2 2 3 3 2 6" xfId="2129" xr:uid="{C6AA947D-464B-4F2A-A94F-BCD77B8BC7CA}"/>
    <cellStyle name="Comma 2 2 3 3 2 6 2" xfId="6173" xr:uid="{1358D3DB-770F-4F7D-80FD-C739A5D1643E}"/>
    <cellStyle name="Comma 2 2 3 3 2 6 2 2" xfId="18305" xr:uid="{7735526F-DE10-4909-A991-95D725F08F6F}"/>
    <cellStyle name="Comma 2 2 3 3 2 6 2 2 2" xfId="42569" xr:uid="{03520798-BC15-4A4D-A82B-046084791CFA}"/>
    <cellStyle name="Comma 2 2 3 3 2 6 2 3" xfId="30437" xr:uid="{1989D876-8FFD-4D34-A360-FFED0EF3BEF4}"/>
    <cellStyle name="Comma 2 2 3 3 2 6 3" xfId="10217" xr:uid="{9363B07A-0AF4-41E1-99A1-F95BEDBFD370}"/>
    <cellStyle name="Comma 2 2 3 3 2 6 3 2" xfId="22349" xr:uid="{09EB6C96-B020-466F-93E1-CF54619CE2B2}"/>
    <cellStyle name="Comma 2 2 3 3 2 6 3 2 2" xfId="46613" xr:uid="{82F6BD39-BEE4-4AFE-A2C3-230756D43871}"/>
    <cellStyle name="Comma 2 2 3 3 2 6 3 3" xfId="34481" xr:uid="{2620CFB0-17FD-44A4-9D2E-4D7796E962D9}"/>
    <cellStyle name="Comma 2 2 3 3 2 6 4" xfId="14261" xr:uid="{DCD2213A-D947-47AC-B7A1-416A748D3B14}"/>
    <cellStyle name="Comma 2 2 3 3 2 6 4 2" xfId="38525" xr:uid="{460926E5-86A0-46AC-9519-381198B800AE}"/>
    <cellStyle name="Comma 2 2 3 3 2 6 5" xfId="26393" xr:uid="{3D3B4437-F256-4794-8551-1C54E66132B2}"/>
    <cellStyle name="Comma 2 2 3 3 2 7" xfId="4151" xr:uid="{9A5D9EFF-BC0D-4BAE-BC82-8AC037A5D3F7}"/>
    <cellStyle name="Comma 2 2 3 3 2 7 2" xfId="16283" xr:uid="{359E13AE-AEF2-4A24-8FC5-E5230D0B87C2}"/>
    <cellStyle name="Comma 2 2 3 3 2 7 2 2" xfId="40547" xr:uid="{C2370A53-BC61-44F1-BE6B-852D3CCD6BCF}"/>
    <cellStyle name="Comma 2 2 3 3 2 7 3" xfId="28415" xr:uid="{E0E94DC1-1562-4484-B05C-5D0D96184267}"/>
    <cellStyle name="Comma 2 2 3 3 2 8" xfId="8195" xr:uid="{5B3B8775-BF17-4015-B243-D0E95D8F7B76}"/>
    <cellStyle name="Comma 2 2 3 3 2 8 2" xfId="20327" xr:uid="{63530EA2-A31A-4F80-BFCC-3396E85ED1C5}"/>
    <cellStyle name="Comma 2 2 3 3 2 8 2 2" xfId="44591" xr:uid="{B6E53921-7FFC-40CE-92BE-34EECE317ED7}"/>
    <cellStyle name="Comma 2 2 3 3 2 8 3" xfId="32459" xr:uid="{230E7C91-1EBA-490E-97E3-E20687FDE6F8}"/>
    <cellStyle name="Comma 2 2 3 3 2 9" xfId="12239" xr:uid="{13855A9C-C001-42AF-A210-E02D64705AD3}"/>
    <cellStyle name="Comma 2 2 3 3 2 9 2" xfId="36503" xr:uid="{83AB144A-888E-44B5-B56B-8C2F4E749AE2}"/>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2 2 2" xfId="44401" xr:uid="{AF5540EE-6CA0-4FF7-9D51-D26F08335B91}"/>
    <cellStyle name="Comma 2 2 3 3 3 2 2 2 2 2 3" xfId="32269" xr:uid="{66B64359-7165-4334-924A-40D82667882A}"/>
    <cellStyle name="Comma 2 2 3 3 3 2 2 2 2 3" xfId="12049" xr:uid="{3355DF44-5002-464F-9D53-31C5BA5DA01C}"/>
    <cellStyle name="Comma 2 2 3 3 3 2 2 2 2 3 2" xfId="24181" xr:uid="{B4C507A1-35D5-40F2-B503-3AA91C790C6E}"/>
    <cellStyle name="Comma 2 2 3 3 3 2 2 2 2 3 2 2" xfId="48445" xr:uid="{717DB7E3-6E9F-46E7-970A-63A4B42E77FF}"/>
    <cellStyle name="Comma 2 2 3 3 3 2 2 2 2 3 3" xfId="36313" xr:uid="{8025C29E-4CBB-462E-99FF-8E454D701BEB}"/>
    <cellStyle name="Comma 2 2 3 3 3 2 2 2 2 4" xfId="16093" xr:uid="{DFC11496-B0DC-49FB-B284-EB13C33C2AFC}"/>
    <cellStyle name="Comma 2 2 3 3 3 2 2 2 2 4 2" xfId="40357" xr:uid="{4C10DB4A-41B9-4969-9985-97DDF204E4ED}"/>
    <cellStyle name="Comma 2 2 3 3 3 2 2 2 2 5" xfId="28225" xr:uid="{4C56B805-677C-4520-BD88-E4F9E3F9B23C}"/>
    <cellStyle name="Comma 2 2 3 3 3 2 2 2 3" xfId="5983" xr:uid="{A7F81AB8-9452-40F5-96B3-CA1EDDC86D21}"/>
    <cellStyle name="Comma 2 2 3 3 3 2 2 2 3 2" xfId="18115" xr:uid="{B2D3E22B-5D1C-4234-BC0F-0E00D60AF1AD}"/>
    <cellStyle name="Comma 2 2 3 3 3 2 2 2 3 2 2" xfId="42379" xr:uid="{65CFED25-53A8-4AAD-A70B-A1ABFA84D6AE}"/>
    <cellStyle name="Comma 2 2 3 3 3 2 2 2 3 3" xfId="30247" xr:uid="{922F26EA-7F78-4889-850B-36530E35EFE6}"/>
    <cellStyle name="Comma 2 2 3 3 3 2 2 2 4" xfId="10027" xr:uid="{3D34D46D-D69C-4235-896F-D70C01CC4690}"/>
    <cellStyle name="Comma 2 2 3 3 3 2 2 2 4 2" xfId="22159" xr:uid="{90BC3892-4D30-4494-B132-0EE746D30BAD}"/>
    <cellStyle name="Comma 2 2 3 3 3 2 2 2 4 2 2" xfId="46423" xr:uid="{336B71A1-1A75-453C-BE68-3FA49C3C1B9E}"/>
    <cellStyle name="Comma 2 2 3 3 3 2 2 2 4 3" xfId="34291" xr:uid="{E8F89F84-013C-4DE9-AA6C-41FBE3D4ED64}"/>
    <cellStyle name="Comma 2 2 3 3 3 2 2 2 5" xfId="14071" xr:uid="{62E892FC-9F05-41A1-A47F-B466FC26E649}"/>
    <cellStyle name="Comma 2 2 3 3 3 2 2 2 5 2" xfId="38335" xr:uid="{657BFCB0-28BB-46B2-8C6E-B45B59DD1790}"/>
    <cellStyle name="Comma 2 2 3 3 3 2 2 2 6" xfId="26203" xr:uid="{9E17D95E-48BD-465F-B1C3-6DF4940365CB}"/>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2 2 2" xfId="43390" xr:uid="{2F4E8CDC-E101-4932-9D48-2E3C32FB7A54}"/>
    <cellStyle name="Comma 2 2 3 3 3 2 2 3 2 3" xfId="31258" xr:uid="{BCCC9011-7942-427B-A4AB-C21CE711D084}"/>
    <cellStyle name="Comma 2 2 3 3 3 2 2 3 3" xfId="11038" xr:uid="{90E943C8-F4F7-42D7-A81F-CCE3DC7A30F4}"/>
    <cellStyle name="Comma 2 2 3 3 3 2 2 3 3 2" xfId="23170" xr:uid="{A22CBCD0-A885-42D5-8935-6E3B0D6160DF}"/>
    <cellStyle name="Comma 2 2 3 3 3 2 2 3 3 2 2" xfId="47434" xr:uid="{2B6576AE-D49D-471E-8C88-1A4F08FEF87D}"/>
    <cellStyle name="Comma 2 2 3 3 3 2 2 3 3 3" xfId="35302" xr:uid="{C9C5E818-A7FC-4944-9616-7F92929010AF}"/>
    <cellStyle name="Comma 2 2 3 3 3 2 2 3 4" xfId="15082" xr:uid="{08C8D3A3-178B-4BF6-96E2-A03B8A15E3E6}"/>
    <cellStyle name="Comma 2 2 3 3 3 2 2 3 4 2" xfId="39346" xr:uid="{309082E3-C51F-499C-BDA4-1A9DFEE6BC2A}"/>
    <cellStyle name="Comma 2 2 3 3 3 2 2 3 5" xfId="27214" xr:uid="{8F292570-1030-48C6-9D1A-CC3094788490}"/>
    <cellStyle name="Comma 2 2 3 3 3 2 2 4" xfId="4972" xr:uid="{73ACECEC-3C6A-4F4C-B416-11E49037A2B4}"/>
    <cellStyle name="Comma 2 2 3 3 3 2 2 4 2" xfId="17104" xr:uid="{4A895BE7-69F2-4072-8CD5-80C06EB916C8}"/>
    <cellStyle name="Comma 2 2 3 3 3 2 2 4 2 2" xfId="41368" xr:uid="{63DDAC6E-3992-41BC-8DC3-F38405943126}"/>
    <cellStyle name="Comma 2 2 3 3 3 2 2 4 3" xfId="29236" xr:uid="{020D433E-7F73-4D85-B585-999CE151E56A}"/>
    <cellStyle name="Comma 2 2 3 3 3 2 2 5" xfId="9016" xr:uid="{41BD2933-BFFE-4646-B2D1-5ADFDE8DE44C}"/>
    <cellStyle name="Comma 2 2 3 3 3 2 2 5 2" xfId="21148" xr:uid="{BA09FC5E-7FE2-4308-B28D-FE2EF036985E}"/>
    <cellStyle name="Comma 2 2 3 3 3 2 2 5 2 2" xfId="45412" xr:uid="{919995D7-0847-4135-A8DF-431DC6565148}"/>
    <cellStyle name="Comma 2 2 3 3 3 2 2 5 3" xfId="33280" xr:uid="{DD5BCE91-DE73-432E-B824-333BDB87280C}"/>
    <cellStyle name="Comma 2 2 3 3 3 2 2 6" xfId="13060" xr:uid="{8069B383-0BFA-4B43-8FAA-2CC5F58D94CB}"/>
    <cellStyle name="Comma 2 2 3 3 3 2 2 6 2" xfId="37324" xr:uid="{4442E97A-CF42-4FCB-80D6-AA413CD8D7CE}"/>
    <cellStyle name="Comma 2 2 3 3 3 2 2 7" xfId="25192" xr:uid="{59B3EEFE-92A5-4F68-876C-D70929DEC3E5}"/>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2 2 2" xfId="43896" xr:uid="{253E67DE-BF51-4434-A0D5-5CA0361F7CCF}"/>
    <cellStyle name="Comma 2 2 3 3 3 2 3 2 2 3" xfId="31764" xr:uid="{2BE01F43-01EB-48C9-BD73-B2C4DFD5FF30}"/>
    <cellStyle name="Comma 2 2 3 3 3 2 3 2 3" xfId="11544" xr:uid="{C15512DC-9734-457B-83D6-37D800D4802D}"/>
    <cellStyle name="Comma 2 2 3 3 3 2 3 2 3 2" xfId="23676" xr:uid="{D5D7B6BA-F630-440F-BA0D-1083C18C7B82}"/>
    <cellStyle name="Comma 2 2 3 3 3 2 3 2 3 2 2" xfId="47940" xr:uid="{FD0D716A-C17F-422A-BD68-60B33C5BCF6F}"/>
    <cellStyle name="Comma 2 2 3 3 3 2 3 2 3 3" xfId="35808" xr:uid="{3576A9C0-AD3F-4297-98F0-7093CEB39933}"/>
    <cellStyle name="Comma 2 2 3 3 3 2 3 2 4" xfId="15588" xr:uid="{D63D1D3B-DC43-45E0-A82A-785E36E2E3D3}"/>
    <cellStyle name="Comma 2 2 3 3 3 2 3 2 4 2" xfId="39852" xr:uid="{C4570110-6453-442F-9095-2AC2D003A6F7}"/>
    <cellStyle name="Comma 2 2 3 3 3 2 3 2 5" xfId="27720" xr:uid="{A3782D80-B819-4D00-9D9B-E38C9D8B4777}"/>
    <cellStyle name="Comma 2 2 3 3 3 2 3 3" xfId="5478" xr:uid="{F921BBEC-3706-4FA9-936E-74220FC9C827}"/>
    <cellStyle name="Comma 2 2 3 3 3 2 3 3 2" xfId="17610" xr:uid="{F90EAF5A-F24E-4635-AEF3-529F79E323EB}"/>
    <cellStyle name="Comma 2 2 3 3 3 2 3 3 2 2" xfId="41874" xr:uid="{02684A27-C304-4581-A42F-D29F9F537F3F}"/>
    <cellStyle name="Comma 2 2 3 3 3 2 3 3 3" xfId="29742" xr:uid="{F0958C7D-57A0-4ADA-8372-84F37FF8B6D3}"/>
    <cellStyle name="Comma 2 2 3 3 3 2 3 4" xfId="9522" xr:uid="{F45E326B-1464-4B7F-B5BF-799A3961A758}"/>
    <cellStyle name="Comma 2 2 3 3 3 2 3 4 2" xfId="21654" xr:uid="{D1926771-B81D-4AC4-997F-406EA886D416}"/>
    <cellStyle name="Comma 2 2 3 3 3 2 3 4 2 2" xfId="45918" xr:uid="{64BADA0B-547D-4082-89B3-44BA3D64108B}"/>
    <cellStyle name="Comma 2 2 3 3 3 2 3 4 3" xfId="33786" xr:uid="{AE3BD29F-1023-43D3-A3BB-7F05B6024E2B}"/>
    <cellStyle name="Comma 2 2 3 3 3 2 3 5" xfId="13566" xr:uid="{E5D5981E-4972-408A-81B5-BD8D437983FB}"/>
    <cellStyle name="Comma 2 2 3 3 3 2 3 5 2" xfId="37830" xr:uid="{6FE17AD2-CD98-460B-8869-8A67DA2384FC}"/>
    <cellStyle name="Comma 2 2 3 3 3 2 3 6" xfId="25698" xr:uid="{3F613B4F-F08D-40E3-B429-05C18B765EF1}"/>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2 2 2" xfId="42885" xr:uid="{8B555CE1-F45B-47AA-B1AD-FAB2A3DADB87}"/>
    <cellStyle name="Comma 2 2 3 3 3 2 4 2 3" xfId="30753" xr:uid="{8FD6FB60-3E6E-4785-85B3-BC4EB35F0931}"/>
    <cellStyle name="Comma 2 2 3 3 3 2 4 3" xfId="10533" xr:uid="{42439F8D-6C5A-47BE-80BE-37B153030F85}"/>
    <cellStyle name="Comma 2 2 3 3 3 2 4 3 2" xfId="22665" xr:uid="{8CF4C3DE-3585-40E0-AEB1-973ACFDF08C9}"/>
    <cellStyle name="Comma 2 2 3 3 3 2 4 3 2 2" xfId="46929" xr:uid="{E1D92459-F8BB-49EC-A0BD-D39A79122D11}"/>
    <cellStyle name="Comma 2 2 3 3 3 2 4 3 3" xfId="34797" xr:uid="{E00EB916-3A53-4DE8-8874-774E2B24AD20}"/>
    <cellStyle name="Comma 2 2 3 3 3 2 4 4" xfId="14577" xr:uid="{2CBA3D7E-81B4-47C7-BBD3-7CF583535C7A}"/>
    <cellStyle name="Comma 2 2 3 3 3 2 4 4 2" xfId="38841" xr:uid="{A7860CE4-2773-46B7-8DCF-FA685801CB1C}"/>
    <cellStyle name="Comma 2 2 3 3 3 2 4 5" xfId="26709" xr:uid="{E106166F-B554-4952-ADA3-F4AB4C7E4BBC}"/>
    <cellStyle name="Comma 2 2 3 3 3 2 5" xfId="4467" xr:uid="{7363C765-C98E-4F42-B729-C02032ACAB82}"/>
    <cellStyle name="Comma 2 2 3 3 3 2 5 2" xfId="16599" xr:uid="{AC5BCEB3-8448-4820-8377-BBAF72EBC443}"/>
    <cellStyle name="Comma 2 2 3 3 3 2 5 2 2" xfId="40863" xr:uid="{5C48EC93-502B-448B-82B5-63A2C58B9B68}"/>
    <cellStyle name="Comma 2 2 3 3 3 2 5 3" xfId="28731" xr:uid="{D42730BD-BBD6-452E-BDAB-62E08062EC8F}"/>
    <cellStyle name="Comma 2 2 3 3 3 2 6" xfId="8511" xr:uid="{331658F0-12E9-43F2-9FBA-C7BD8CF7E15D}"/>
    <cellStyle name="Comma 2 2 3 3 3 2 6 2" xfId="20643" xr:uid="{27888AA9-5941-4F22-AC42-68DA5C444AB9}"/>
    <cellStyle name="Comma 2 2 3 3 3 2 6 2 2" xfId="44907" xr:uid="{E6E72ED3-BA65-4007-A44F-11EB6C6F750F}"/>
    <cellStyle name="Comma 2 2 3 3 3 2 6 3" xfId="32775" xr:uid="{B1AAF478-96DC-4578-A4DE-D33D78343927}"/>
    <cellStyle name="Comma 2 2 3 3 3 2 7" xfId="12555" xr:uid="{7B172A92-E78B-4166-8953-045B6AA12B40}"/>
    <cellStyle name="Comma 2 2 3 3 3 2 7 2" xfId="36819" xr:uid="{BE8DD09A-8330-448F-9518-DE31C0FA543F}"/>
    <cellStyle name="Comma 2 2 3 3 3 2 8" xfId="24687" xr:uid="{13682202-B5D7-4110-97F6-B31358A7652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2 2 2" xfId="44148" xr:uid="{0FDBD05C-8D18-46F1-9927-4B674B8D771F}"/>
    <cellStyle name="Comma 2 2 3 3 3 3 2 2 2 3" xfId="32016" xr:uid="{A217D9AE-9CD8-45B8-9BDA-CCA2DAAF551B}"/>
    <cellStyle name="Comma 2 2 3 3 3 3 2 2 3" xfId="11796" xr:uid="{46C9BCE0-6458-4306-893F-5AD96633FFBA}"/>
    <cellStyle name="Comma 2 2 3 3 3 3 2 2 3 2" xfId="23928" xr:uid="{F4EB3B4F-3E41-4696-9716-A38D7B11E263}"/>
    <cellStyle name="Comma 2 2 3 3 3 3 2 2 3 2 2" xfId="48192" xr:uid="{51283A5D-C336-4899-94E4-88A5520B8DA6}"/>
    <cellStyle name="Comma 2 2 3 3 3 3 2 2 3 3" xfId="36060" xr:uid="{4C4C1B6C-4F32-42C3-9258-B2E7027F2727}"/>
    <cellStyle name="Comma 2 2 3 3 3 3 2 2 4" xfId="15840" xr:uid="{BC194084-CAD9-4060-8B4E-9AB20A995DFA}"/>
    <cellStyle name="Comma 2 2 3 3 3 3 2 2 4 2" xfId="40104" xr:uid="{B0184080-6BCF-40CE-B44F-7AC7AE9ED1C3}"/>
    <cellStyle name="Comma 2 2 3 3 3 3 2 2 5" xfId="27972" xr:uid="{86466E60-364F-411A-9615-5BEE861FCC03}"/>
    <cellStyle name="Comma 2 2 3 3 3 3 2 3" xfId="5730" xr:uid="{2D4F9033-A964-4CBF-B5F4-7122F9C7993F}"/>
    <cellStyle name="Comma 2 2 3 3 3 3 2 3 2" xfId="17862" xr:uid="{8E615526-9E02-41F4-8855-D92EC6769E9C}"/>
    <cellStyle name="Comma 2 2 3 3 3 3 2 3 2 2" xfId="42126" xr:uid="{3F850151-5385-47BD-B1D9-6EF82E41897C}"/>
    <cellStyle name="Comma 2 2 3 3 3 3 2 3 3" xfId="29994" xr:uid="{A8D7D628-0538-4C57-A8AF-81E4253727A4}"/>
    <cellStyle name="Comma 2 2 3 3 3 3 2 4" xfId="9774" xr:uid="{BB89886E-81AB-4AF6-93BD-F3664D22CC79}"/>
    <cellStyle name="Comma 2 2 3 3 3 3 2 4 2" xfId="21906" xr:uid="{AF3EF5BB-C89B-4541-90B9-A5D3793B7511}"/>
    <cellStyle name="Comma 2 2 3 3 3 3 2 4 2 2" xfId="46170" xr:uid="{867B3D7D-DD1D-4C1E-B5B1-B07AE4214758}"/>
    <cellStyle name="Comma 2 2 3 3 3 3 2 4 3" xfId="34038" xr:uid="{4B67DCD8-E99D-4393-A7EE-934D2C8E276B}"/>
    <cellStyle name="Comma 2 2 3 3 3 3 2 5" xfId="13818" xr:uid="{6821B4D4-42BB-40E8-8CD2-AD324EB41EF8}"/>
    <cellStyle name="Comma 2 2 3 3 3 3 2 5 2" xfId="38082" xr:uid="{6098BC74-D3CE-45A0-BA59-64675C9F11F0}"/>
    <cellStyle name="Comma 2 2 3 3 3 3 2 6" xfId="25950" xr:uid="{42C3159F-6F4E-48CC-9F6B-66C9CE1F820E}"/>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2 2 2" xfId="43137" xr:uid="{08FFE971-9DC7-462E-BC2B-61E811561612}"/>
    <cellStyle name="Comma 2 2 3 3 3 3 3 2 3" xfId="31005" xr:uid="{832335E3-6E9E-496C-B0F8-CEB5FAB980C9}"/>
    <cellStyle name="Comma 2 2 3 3 3 3 3 3" xfId="10785" xr:uid="{16FAA648-BFDF-4888-8E93-43A3ACAE4E5E}"/>
    <cellStyle name="Comma 2 2 3 3 3 3 3 3 2" xfId="22917" xr:uid="{FCA20221-A462-4946-8204-CBB29FDF4DF3}"/>
    <cellStyle name="Comma 2 2 3 3 3 3 3 3 2 2" xfId="47181" xr:uid="{EF240D6D-FB3A-48E6-8A78-27D2658970E9}"/>
    <cellStyle name="Comma 2 2 3 3 3 3 3 3 3" xfId="35049" xr:uid="{DA17DDEC-BF4D-444D-ADEA-E242AE96BAD0}"/>
    <cellStyle name="Comma 2 2 3 3 3 3 3 4" xfId="14829" xr:uid="{93A29A90-AE7E-4B51-B322-9DF0AF9806BB}"/>
    <cellStyle name="Comma 2 2 3 3 3 3 3 4 2" xfId="39093" xr:uid="{053999F6-218F-48E4-9B39-3BB82B125D3D}"/>
    <cellStyle name="Comma 2 2 3 3 3 3 3 5" xfId="26961" xr:uid="{4401D8F9-A7A0-4BBB-AB2F-3DFC835AF945}"/>
    <cellStyle name="Comma 2 2 3 3 3 3 4" xfId="4719" xr:uid="{8901D016-844F-453C-863E-26773A73FCD6}"/>
    <cellStyle name="Comma 2 2 3 3 3 3 4 2" xfId="16851" xr:uid="{E6101462-1829-412E-AFAA-42CAF1D5BA33}"/>
    <cellStyle name="Comma 2 2 3 3 3 3 4 2 2" xfId="41115" xr:uid="{01F0031F-A175-4E46-9693-BBD0E5AE2EA3}"/>
    <cellStyle name="Comma 2 2 3 3 3 3 4 3" xfId="28983" xr:uid="{577B07D5-1A48-4608-94E8-A7FBB220C19B}"/>
    <cellStyle name="Comma 2 2 3 3 3 3 5" xfId="8763" xr:uid="{D7C72660-1CC2-4FEA-9762-D45F6E014A66}"/>
    <cellStyle name="Comma 2 2 3 3 3 3 5 2" xfId="20895" xr:uid="{600021DE-F8E4-4A67-B9A0-5862A17E962E}"/>
    <cellStyle name="Comma 2 2 3 3 3 3 5 2 2" xfId="45159" xr:uid="{13E74D99-6AF8-4018-89E8-ACFA4E48BE9F}"/>
    <cellStyle name="Comma 2 2 3 3 3 3 5 3" xfId="33027" xr:uid="{3D5360FF-BEFE-43CE-9303-76F8D8206275}"/>
    <cellStyle name="Comma 2 2 3 3 3 3 6" xfId="12807" xr:uid="{6C34F9B1-5B2C-4798-AAF0-3D9A2CDB8293}"/>
    <cellStyle name="Comma 2 2 3 3 3 3 6 2" xfId="37071" xr:uid="{2EB5A2A4-D7CB-4BB5-B37E-1E076592A49F}"/>
    <cellStyle name="Comma 2 2 3 3 3 3 7" xfId="24939" xr:uid="{0C03C305-6EF3-43B5-91CB-7C52F2DBB5D8}"/>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2 2 2" xfId="43643" xr:uid="{C7686A55-479C-4B9C-8A64-C45F66C6F34F}"/>
    <cellStyle name="Comma 2 2 3 3 3 4 2 2 3" xfId="31511" xr:uid="{4BDA7B35-819C-4CC3-ADFC-F06E3668F514}"/>
    <cellStyle name="Comma 2 2 3 3 3 4 2 3" xfId="11291" xr:uid="{745E3053-ECA0-424A-85C7-9148C9199AED}"/>
    <cellStyle name="Comma 2 2 3 3 3 4 2 3 2" xfId="23423" xr:uid="{4EBA91E3-991D-4502-8474-4D0A246E586B}"/>
    <cellStyle name="Comma 2 2 3 3 3 4 2 3 2 2" xfId="47687" xr:uid="{0B4ED1E4-8789-4E75-93A4-AB77C848F122}"/>
    <cellStyle name="Comma 2 2 3 3 3 4 2 3 3" xfId="35555" xr:uid="{5868224C-CAF9-4F70-9297-8074A027AC7D}"/>
    <cellStyle name="Comma 2 2 3 3 3 4 2 4" xfId="15335" xr:uid="{E678E2FD-63EA-4169-B225-470F98541BB8}"/>
    <cellStyle name="Comma 2 2 3 3 3 4 2 4 2" xfId="39599" xr:uid="{7345A6DC-2430-47F0-98CB-23F90C1FB845}"/>
    <cellStyle name="Comma 2 2 3 3 3 4 2 5" xfId="27467" xr:uid="{F0F80AC5-725D-4661-8178-62D6B7E09292}"/>
    <cellStyle name="Comma 2 2 3 3 3 4 3" xfId="5225" xr:uid="{A5B91114-8805-4233-992D-B64830F16818}"/>
    <cellStyle name="Comma 2 2 3 3 3 4 3 2" xfId="17357" xr:uid="{AD97EA98-C27E-4E47-BDC8-B98F62347555}"/>
    <cellStyle name="Comma 2 2 3 3 3 4 3 2 2" xfId="41621" xr:uid="{3BFFD8DD-E8ED-4ED9-B305-63D904AE744C}"/>
    <cellStyle name="Comma 2 2 3 3 3 4 3 3" xfId="29489" xr:uid="{E552AF3A-F3EB-453B-A8A0-D862632C3B1E}"/>
    <cellStyle name="Comma 2 2 3 3 3 4 4" xfId="9269" xr:uid="{EAB75D0A-1C3F-4425-8904-72D2A41C2231}"/>
    <cellStyle name="Comma 2 2 3 3 3 4 4 2" xfId="21401" xr:uid="{37852E07-608F-4F05-8976-0F2057D8B315}"/>
    <cellStyle name="Comma 2 2 3 3 3 4 4 2 2" xfId="45665" xr:uid="{667726CC-DE76-40EA-BEC4-BAAD3165420E}"/>
    <cellStyle name="Comma 2 2 3 3 3 4 4 3" xfId="33533" xr:uid="{D73CE3BE-19B8-48E8-ACA0-46AA585F4EEA}"/>
    <cellStyle name="Comma 2 2 3 3 3 4 5" xfId="13313" xr:uid="{2FCA8672-BF53-4E5D-A1F8-D29BC428721F}"/>
    <cellStyle name="Comma 2 2 3 3 3 4 5 2" xfId="37577" xr:uid="{944715E6-9068-4F24-8B5F-A4488A9091B0}"/>
    <cellStyle name="Comma 2 2 3 3 3 4 6" xfId="25445" xr:uid="{598498F7-9C27-491B-825C-200C33FD592B}"/>
    <cellStyle name="Comma 2 2 3 3 3 5" xfId="2192" xr:uid="{B9DD5E6A-BAD1-4CA8-812C-A483EC33C308}"/>
    <cellStyle name="Comma 2 2 3 3 3 5 2" xfId="6236" xr:uid="{3A334F2B-FE06-4AA3-9AD8-864D32297FC8}"/>
    <cellStyle name="Comma 2 2 3 3 3 5 2 2" xfId="18368" xr:uid="{5AC80FDC-118B-475E-B20C-0C691A171B91}"/>
    <cellStyle name="Comma 2 2 3 3 3 5 2 2 2" xfId="42632" xr:uid="{218F9833-A550-4FFF-92D5-A2914918142A}"/>
    <cellStyle name="Comma 2 2 3 3 3 5 2 3" xfId="30500" xr:uid="{1C4BD7BD-377E-42DA-A9E3-DE146AAB0476}"/>
    <cellStyle name="Comma 2 2 3 3 3 5 3" xfId="10280" xr:uid="{6B76FC35-6D42-43AE-A61B-201D9CABE08B}"/>
    <cellStyle name="Comma 2 2 3 3 3 5 3 2" xfId="22412" xr:uid="{B4599533-22FE-4EF7-90F9-B1295163618E}"/>
    <cellStyle name="Comma 2 2 3 3 3 5 3 2 2" xfId="46676" xr:uid="{3D46EF3E-D44C-463F-9C54-6E374C4E0F69}"/>
    <cellStyle name="Comma 2 2 3 3 3 5 3 3" xfId="34544" xr:uid="{8C474582-9FBF-4532-8F88-88BD9AE2D03C}"/>
    <cellStyle name="Comma 2 2 3 3 3 5 4" xfId="14324" xr:uid="{CA7E8FE4-D072-4509-904A-506D2A624CD5}"/>
    <cellStyle name="Comma 2 2 3 3 3 5 4 2" xfId="38588" xr:uid="{7B15960D-8D54-44EE-9FEB-6721277DC72F}"/>
    <cellStyle name="Comma 2 2 3 3 3 5 5" xfId="26456" xr:uid="{B0EC3920-7158-42D0-AD27-6F858226CDE9}"/>
    <cellStyle name="Comma 2 2 3 3 3 6" xfId="4214" xr:uid="{2BBCB013-BB97-4127-B64C-316E7EDB5B13}"/>
    <cellStyle name="Comma 2 2 3 3 3 6 2" xfId="16346" xr:uid="{FA2A2F64-CA68-4ECF-BABA-F5525FF88555}"/>
    <cellStyle name="Comma 2 2 3 3 3 6 2 2" xfId="40610" xr:uid="{4E7001D6-9846-4D03-91F8-DFBCE5313287}"/>
    <cellStyle name="Comma 2 2 3 3 3 6 3" xfId="28478" xr:uid="{C7C7B103-EF71-49A2-99AB-F622EA3FE4E8}"/>
    <cellStyle name="Comma 2 2 3 3 3 7" xfId="8258" xr:uid="{2409FB62-6C84-4B22-8396-424EA66E44A6}"/>
    <cellStyle name="Comma 2 2 3 3 3 7 2" xfId="20390" xr:uid="{699AFB5F-538C-4D1D-AD36-A0CD58D69DD8}"/>
    <cellStyle name="Comma 2 2 3 3 3 7 2 2" xfId="44654" xr:uid="{5CC7E4D6-E607-42E4-ADF0-667D85AB594D}"/>
    <cellStyle name="Comma 2 2 3 3 3 7 3" xfId="32522" xr:uid="{3365A922-CC2F-4FEC-86B6-6F59C4936A41}"/>
    <cellStyle name="Comma 2 2 3 3 3 8" xfId="12302" xr:uid="{2B29DC0C-EF02-4082-8C8D-A97102DEF534}"/>
    <cellStyle name="Comma 2 2 3 3 3 8 2" xfId="36566" xr:uid="{48899A29-AD2C-4762-849F-3BE26ED7CFB8}"/>
    <cellStyle name="Comma 2 2 3 3 3 9" xfId="24434" xr:uid="{C4292023-AF26-4060-80CB-821A84F20755}"/>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2 2 2" xfId="44275" xr:uid="{3D0DF8DA-AEA7-46B0-8643-236AEED10325}"/>
    <cellStyle name="Comma 2 2 3 3 4 2 2 2 2 3" xfId="32143" xr:uid="{1BB2F7AC-2CE4-451B-852A-C44EAFE6466F}"/>
    <cellStyle name="Comma 2 2 3 3 4 2 2 2 3" xfId="11923" xr:uid="{FDEA0B8D-0466-46AE-B5FD-AC04CF24EEE0}"/>
    <cellStyle name="Comma 2 2 3 3 4 2 2 2 3 2" xfId="24055" xr:uid="{0BD8C4F6-9320-4DF4-BB41-FF68D3FF6252}"/>
    <cellStyle name="Comma 2 2 3 3 4 2 2 2 3 2 2" xfId="48319" xr:uid="{9E958D59-892B-4B1E-B61F-E3D02C15AD91}"/>
    <cellStyle name="Comma 2 2 3 3 4 2 2 2 3 3" xfId="36187" xr:uid="{65AD32E5-761D-4E1B-B0CD-872485B0D217}"/>
    <cellStyle name="Comma 2 2 3 3 4 2 2 2 4" xfId="15967" xr:uid="{D1626FB6-41C7-4FFF-A50E-5EC2083062BB}"/>
    <cellStyle name="Comma 2 2 3 3 4 2 2 2 4 2" xfId="40231" xr:uid="{D608DC1C-E0EE-49FA-BDCE-4BF81EF0F120}"/>
    <cellStyle name="Comma 2 2 3 3 4 2 2 2 5" xfId="28099" xr:uid="{C36CA1A5-9F16-40F5-853B-59B38ADABB2D}"/>
    <cellStyle name="Comma 2 2 3 3 4 2 2 3" xfId="5857" xr:uid="{3B310C8B-5FCA-4D3B-A5FF-A6F38159C7FA}"/>
    <cellStyle name="Comma 2 2 3 3 4 2 2 3 2" xfId="17989" xr:uid="{DFC69B3B-6428-4F7A-B13B-1DFBB0F5379D}"/>
    <cellStyle name="Comma 2 2 3 3 4 2 2 3 2 2" xfId="42253" xr:uid="{BC772D30-F452-48AC-B987-1ADA56A6A02F}"/>
    <cellStyle name="Comma 2 2 3 3 4 2 2 3 3" xfId="30121" xr:uid="{A2867811-FF7C-431C-AE6B-ADEC8E0B0A25}"/>
    <cellStyle name="Comma 2 2 3 3 4 2 2 4" xfId="9901" xr:uid="{CC8DA949-506D-4F0E-B3C0-BA2B84429FE0}"/>
    <cellStyle name="Comma 2 2 3 3 4 2 2 4 2" xfId="22033" xr:uid="{7C0C67C9-BCA0-40AA-A740-E6CD944048C2}"/>
    <cellStyle name="Comma 2 2 3 3 4 2 2 4 2 2" xfId="46297" xr:uid="{86E67952-ED25-4C3F-82A6-4C0E615A33C9}"/>
    <cellStyle name="Comma 2 2 3 3 4 2 2 4 3" xfId="34165" xr:uid="{F803B2C1-E923-4789-8D0C-493C914681FA}"/>
    <cellStyle name="Comma 2 2 3 3 4 2 2 5" xfId="13945" xr:uid="{BB7AAB99-413B-4E9D-837A-002F25811BE8}"/>
    <cellStyle name="Comma 2 2 3 3 4 2 2 5 2" xfId="38209" xr:uid="{94F3FA34-3F2E-4EF6-9C7D-59C6142FA28D}"/>
    <cellStyle name="Comma 2 2 3 3 4 2 2 6" xfId="26077" xr:uid="{40A9CB64-16DB-4190-B499-BF438FBAB00E}"/>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2 2 2" xfId="43264" xr:uid="{A688D1BF-B5C6-4CC9-BD23-63A9F81F03F5}"/>
    <cellStyle name="Comma 2 2 3 3 4 2 3 2 3" xfId="31132" xr:uid="{DEDBF13C-6DB1-4195-950D-71F9FF2FA407}"/>
    <cellStyle name="Comma 2 2 3 3 4 2 3 3" xfId="10912" xr:uid="{B7FB004D-C6FF-4DAC-9F92-E3EED8F6A0EC}"/>
    <cellStyle name="Comma 2 2 3 3 4 2 3 3 2" xfId="23044" xr:uid="{B808102C-37A6-4E16-A626-D7124DC65106}"/>
    <cellStyle name="Comma 2 2 3 3 4 2 3 3 2 2" xfId="47308" xr:uid="{0909D3EB-631D-47BA-BF97-0A32C4BF6BDD}"/>
    <cellStyle name="Comma 2 2 3 3 4 2 3 3 3" xfId="35176" xr:uid="{B8F64CDB-66EA-480F-9415-09A8DBEF8835}"/>
    <cellStyle name="Comma 2 2 3 3 4 2 3 4" xfId="14956" xr:uid="{EA5A144F-07ED-40AC-9A75-9B098D46D7B3}"/>
    <cellStyle name="Comma 2 2 3 3 4 2 3 4 2" xfId="39220" xr:uid="{168DC68A-B847-4E0B-B730-869C5BFFC7EB}"/>
    <cellStyle name="Comma 2 2 3 3 4 2 3 5" xfId="27088" xr:uid="{DBDE358A-08F8-469A-AA6E-607BE34AB689}"/>
    <cellStyle name="Comma 2 2 3 3 4 2 4" xfId="4846" xr:uid="{1F0D4358-C83D-4928-9E8B-81A73FAAAA17}"/>
    <cellStyle name="Comma 2 2 3 3 4 2 4 2" xfId="16978" xr:uid="{18B9FF20-06C8-42CA-BD82-0EADC595A667}"/>
    <cellStyle name="Comma 2 2 3 3 4 2 4 2 2" xfId="41242" xr:uid="{28970722-80C0-47D3-8641-AE327503BEB7}"/>
    <cellStyle name="Comma 2 2 3 3 4 2 4 3" xfId="29110" xr:uid="{DFF50FDC-65D3-4CE1-BA3D-1B46E603B0F2}"/>
    <cellStyle name="Comma 2 2 3 3 4 2 5" xfId="8890" xr:uid="{A6970B3D-262E-449E-8F4B-060F5BA6A420}"/>
    <cellStyle name="Comma 2 2 3 3 4 2 5 2" xfId="21022" xr:uid="{ED3406FF-1131-4053-94A8-C0F6545AEABF}"/>
    <cellStyle name="Comma 2 2 3 3 4 2 5 2 2" xfId="45286" xr:uid="{3DEAEB9D-CE4B-4FF9-9AC7-AA73F61DBA74}"/>
    <cellStyle name="Comma 2 2 3 3 4 2 5 3" xfId="33154" xr:uid="{F0726BAD-DD9B-4D57-8F86-AFF6947F5E60}"/>
    <cellStyle name="Comma 2 2 3 3 4 2 6" xfId="12934" xr:uid="{BDDC87EA-5EC0-4F07-A2E7-5AE41619B1E8}"/>
    <cellStyle name="Comma 2 2 3 3 4 2 6 2" xfId="37198" xr:uid="{4DEEB1A9-1F3A-4E56-8285-70F28132DAD1}"/>
    <cellStyle name="Comma 2 2 3 3 4 2 7" xfId="25066" xr:uid="{4B7C0645-19A7-4BE8-A54D-3A8974E4D64A}"/>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2 2 2" xfId="43770" xr:uid="{B64871DD-C556-43EC-9551-C6669D2183FF}"/>
    <cellStyle name="Comma 2 2 3 3 4 3 2 2 3" xfId="31638" xr:uid="{336D71BA-71FC-4EF3-888A-C1DBFC56C21A}"/>
    <cellStyle name="Comma 2 2 3 3 4 3 2 3" xfId="11418" xr:uid="{BC4279A9-498E-4360-8C6E-671DC1DF5F37}"/>
    <cellStyle name="Comma 2 2 3 3 4 3 2 3 2" xfId="23550" xr:uid="{41F23AE7-FC54-46EE-939F-4740F8BC10E7}"/>
    <cellStyle name="Comma 2 2 3 3 4 3 2 3 2 2" xfId="47814" xr:uid="{D3CF6E5E-8890-4E83-89CB-5F6208397A42}"/>
    <cellStyle name="Comma 2 2 3 3 4 3 2 3 3" xfId="35682" xr:uid="{4108A155-A410-425C-8333-249373E21A25}"/>
    <cellStyle name="Comma 2 2 3 3 4 3 2 4" xfId="15462" xr:uid="{2AB8F52B-CF67-405D-AD9E-DD9650050383}"/>
    <cellStyle name="Comma 2 2 3 3 4 3 2 4 2" xfId="39726" xr:uid="{AAEDD258-14CE-471D-B918-3D8C453C505F}"/>
    <cellStyle name="Comma 2 2 3 3 4 3 2 5" xfId="27594" xr:uid="{C7C8D011-46C7-4C14-A889-60FB12C44386}"/>
    <cellStyle name="Comma 2 2 3 3 4 3 3" xfId="5352" xr:uid="{633C70E5-C349-46C7-8B5E-231543865D23}"/>
    <cellStyle name="Comma 2 2 3 3 4 3 3 2" xfId="17484" xr:uid="{348DA778-5884-4C71-8744-F1CD8D97897D}"/>
    <cellStyle name="Comma 2 2 3 3 4 3 3 2 2" xfId="41748" xr:uid="{BE6319C0-96FC-4239-8F16-F2922E667C9D}"/>
    <cellStyle name="Comma 2 2 3 3 4 3 3 3" xfId="29616" xr:uid="{65620F69-F080-4B4A-8162-72A0BFC63E09}"/>
    <cellStyle name="Comma 2 2 3 3 4 3 4" xfId="9396" xr:uid="{0F289274-0E3A-43DB-B76B-E1D21BF58FF4}"/>
    <cellStyle name="Comma 2 2 3 3 4 3 4 2" xfId="21528" xr:uid="{A7EB8748-5657-4810-96B6-4F11841DD397}"/>
    <cellStyle name="Comma 2 2 3 3 4 3 4 2 2" xfId="45792" xr:uid="{BC7B7F4B-D804-4BC2-9C30-76208BBAF6E4}"/>
    <cellStyle name="Comma 2 2 3 3 4 3 4 3" xfId="33660" xr:uid="{89A8DBB3-B521-4CC5-A4F2-484860DC9189}"/>
    <cellStyle name="Comma 2 2 3 3 4 3 5" xfId="13440" xr:uid="{C14F0F30-7490-444B-AF08-2596E661B261}"/>
    <cellStyle name="Comma 2 2 3 3 4 3 5 2" xfId="37704" xr:uid="{59F24BCD-5AD7-44D8-9827-3B0A0D2D5003}"/>
    <cellStyle name="Comma 2 2 3 3 4 3 6" xfId="25572" xr:uid="{9C16AA72-DCED-41AC-9A92-074745B045EE}"/>
    <cellStyle name="Comma 2 2 3 3 4 4" xfId="2319" xr:uid="{C2BAA25E-1DF7-4AAB-9E1D-7DA07DD4A0ED}"/>
    <cellStyle name="Comma 2 2 3 3 4 4 2" xfId="6363" xr:uid="{3FF9AC00-7328-44A3-BB42-637BDC01E372}"/>
    <cellStyle name="Comma 2 2 3 3 4 4 2 2" xfId="18495" xr:uid="{E598656E-C654-4553-9DB6-59599958E622}"/>
    <cellStyle name="Comma 2 2 3 3 4 4 2 2 2" xfId="42759" xr:uid="{F6259AA9-942C-4E44-B996-C2A73430F10A}"/>
    <cellStyle name="Comma 2 2 3 3 4 4 2 3" xfId="30627" xr:uid="{72742963-511E-4B37-98F3-C740A8CC094B}"/>
    <cellStyle name="Comma 2 2 3 3 4 4 3" xfId="10407" xr:uid="{E2C9C91A-48B7-4184-A110-F4CA72BCE507}"/>
    <cellStyle name="Comma 2 2 3 3 4 4 3 2" xfId="22539" xr:uid="{ABDF033C-5969-4E31-A2B2-6E9D50FE78BD}"/>
    <cellStyle name="Comma 2 2 3 3 4 4 3 2 2" xfId="46803" xr:uid="{59299CB9-1B4F-4B4E-9332-20E8AB43FC66}"/>
    <cellStyle name="Comma 2 2 3 3 4 4 3 3" xfId="34671" xr:uid="{D0E8A536-514B-48E4-A5C9-336577C5D664}"/>
    <cellStyle name="Comma 2 2 3 3 4 4 4" xfId="14451" xr:uid="{526CA317-344E-48D8-8A5A-6D2DFDF33FA2}"/>
    <cellStyle name="Comma 2 2 3 3 4 4 4 2" xfId="38715" xr:uid="{BD95CBD7-0590-40CD-937A-E4F6EC97841D}"/>
    <cellStyle name="Comma 2 2 3 3 4 4 5" xfId="26583" xr:uid="{7001E11E-7573-4B30-87C6-769199FCE2F0}"/>
    <cellStyle name="Comma 2 2 3 3 4 5" xfId="4341" xr:uid="{630A075B-DEED-49E7-9342-177D81508550}"/>
    <cellStyle name="Comma 2 2 3 3 4 5 2" xfId="16473" xr:uid="{B60D01A3-EEC0-4487-AD86-3899735FAF59}"/>
    <cellStyle name="Comma 2 2 3 3 4 5 2 2" xfId="40737" xr:uid="{2C92EC6E-3459-4555-9C1E-D07D2709FCB1}"/>
    <cellStyle name="Comma 2 2 3 3 4 5 3" xfId="28605" xr:uid="{3F5CD6EA-59C6-440F-BFAC-041CD4A61543}"/>
    <cellStyle name="Comma 2 2 3 3 4 6" xfId="8385" xr:uid="{871C03A5-0DB7-4622-B5B5-71EC19D65CA0}"/>
    <cellStyle name="Comma 2 2 3 3 4 6 2" xfId="20517" xr:uid="{4EA949CA-2DCB-4717-9BEE-887AF191BFAD}"/>
    <cellStyle name="Comma 2 2 3 3 4 6 2 2" xfId="44781" xr:uid="{F185C62E-C2F6-4B22-A28C-B2DE1D8EB0EE}"/>
    <cellStyle name="Comma 2 2 3 3 4 6 3" xfId="32649" xr:uid="{C9C46CFB-158E-4533-BDAF-2B2EED39F545}"/>
    <cellStyle name="Comma 2 2 3 3 4 7" xfId="12429" xr:uid="{14E9FA39-58DD-406F-8B5E-1100C1189CE5}"/>
    <cellStyle name="Comma 2 2 3 3 4 7 2" xfId="36693" xr:uid="{FF5613FA-09FA-4FB2-98CF-38826E04E7C4}"/>
    <cellStyle name="Comma 2 2 3 3 4 8" xfId="24561" xr:uid="{17B573F4-4A79-4539-830A-140ADE646D18}"/>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2 2 2" xfId="44022" xr:uid="{CA2753CA-7775-4B9B-B1D2-5A35F6DFF4D3}"/>
    <cellStyle name="Comma 2 2 3 3 5 2 2 2 3" xfId="31890" xr:uid="{29C65C30-B30E-44FF-A1AD-92BA65A67ADD}"/>
    <cellStyle name="Comma 2 2 3 3 5 2 2 3" xfId="11670" xr:uid="{4E7F1E96-F5F0-423F-B97C-CC70FC9EC9AB}"/>
    <cellStyle name="Comma 2 2 3 3 5 2 2 3 2" xfId="23802" xr:uid="{02C1EAD0-6AAC-4405-BBCF-2775FBBE1729}"/>
    <cellStyle name="Comma 2 2 3 3 5 2 2 3 2 2" xfId="48066" xr:uid="{4C3FB9DA-2326-4A82-950F-5B0453571E6C}"/>
    <cellStyle name="Comma 2 2 3 3 5 2 2 3 3" xfId="35934" xr:uid="{52B1BF68-B19B-4B94-959D-D7F5674C8778}"/>
    <cellStyle name="Comma 2 2 3 3 5 2 2 4" xfId="15714" xr:uid="{9F6997B8-546C-4F22-9981-7AE760ED160C}"/>
    <cellStyle name="Comma 2 2 3 3 5 2 2 4 2" xfId="39978" xr:uid="{5569B3FC-FCD6-41C7-98CC-6DCEE17B3456}"/>
    <cellStyle name="Comma 2 2 3 3 5 2 2 5" xfId="27846" xr:uid="{631C28A6-908D-46C9-9033-1DFC37EB0CA5}"/>
    <cellStyle name="Comma 2 2 3 3 5 2 3" xfId="5604" xr:uid="{25A3CED8-15E0-4973-8222-C54CAEBE1B7B}"/>
    <cellStyle name="Comma 2 2 3 3 5 2 3 2" xfId="17736" xr:uid="{CC1A0EE1-A2B7-438F-902A-2D57EDC7C598}"/>
    <cellStyle name="Comma 2 2 3 3 5 2 3 2 2" xfId="42000" xr:uid="{A712ED62-CD04-40F3-A049-2DEA7B8BFFA3}"/>
    <cellStyle name="Comma 2 2 3 3 5 2 3 3" xfId="29868" xr:uid="{DA1A724B-6AC6-4B25-B7FA-3F1D6C325C1E}"/>
    <cellStyle name="Comma 2 2 3 3 5 2 4" xfId="9648" xr:uid="{FA45AA88-914F-4A8A-A61F-4B7831A066F9}"/>
    <cellStyle name="Comma 2 2 3 3 5 2 4 2" xfId="21780" xr:uid="{84A72DED-AC0A-4C9B-BF17-D7477F17DD83}"/>
    <cellStyle name="Comma 2 2 3 3 5 2 4 2 2" xfId="46044" xr:uid="{D07C2F6E-A933-4E49-8729-D469DFAD35B8}"/>
    <cellStyle name="Comma 2 2 3 3 5 2 4 3" xfId="33912" xr:uid="{53264EB3-7B5F-4270-9C2B-44B2C33EFF69}"/>
    <cellStyle name="Comma 2 2 3 3 5 2 5" xfId="13692" xr:uid="{C46530D9-ABA8-486F-8CCC-A6350BF72995}"/>
    <cellStyle name="Comma 2 2 3 3 5 2 5 2" xfId="37956" xr:uid="{422A4612-DEB9-4D2D-8701-4DE0517023E6}"/>
    <cellStyle name="Comma 2 2 3 3 5 2 6" xfId="25824" xr:uid="{77E1F123-5C73-4F28-9EE9-37A015EFAD1F}"/>
    <cellStyle name="Comma 2 2 3 3 5 3" xfId="2571" xr:uid="{CACAA74F-2BC1-4CFD-9725-5386C04D123B}"/>
    <cellStyle name="Comma 2 2 3 3 5 3 2" xfId="6615" xr:uid="{99E9ED8A-1D90-41CB-B06D-C24EB8B71882}"/>
    <cellStyle name="Comma 2 2 3 3 5 3 2 2" xfId="18747" xr:uid="{47CBBBB9-947E-430A-A0C9-2D5E81EBFC44}"/>
    <cellStyle name="Comma 2 2 3 3 5 3 2 2 2" xfId="43011" xr:uid="{343285D6-1909-41A3-B9A2-83C8EC567B5A}"/>
    <cellStyle name="Comma 2 2 3 3 5 3 2 3" xfId="30879" xr:uid="{6BE144F3-B93F-4468-81B6-F6426195DB78}"/>
    <cellStyle name="Comma 2 2 3 3 5 3 3" xfId="10659" xr:uid="{18E85B52-BB00-458F-A306-1720C2765ACB}"/>
    <cellStyle name="Comma 2 2 3 3 5 3 3 2" xfId="22791" xr:uid="{AA311C65-ED1F-4B4B-9A46-96D228BA987C}"/>
    <cellStyle name="Comma 2 2 3 3 5 3 3 2 2" xfId="47055" xr:uid="{771C00DB-B113-4E94-9AC0-5AD05579F125}"/>
    <cellStyle name="Comma 2 2 3 3 5 3 3 3" xfId="34923" xr:uid="{35C4D1E8-2DB4-47E8-938A-51B4857FD1A5}"/>
    <cellStyle name="Comma 2 2 3 3 5 3 4" xfId="14703" xr:uid="{C5983770-5A26-4B9F-A287-659D3A4806A3}"/>
    <cellStyle name="Comma 2 2 3 3 5 3 4 2" xfId="38967" xr:uid="{B01AC04F-B5A4-4D41-A99A-92F64426E70A}"/>
    <cellStyle name="Comma 2 2 3 3 5 3 5" xfId="26835" xr:uid="{E7E23D52-6FF7-4EB9-8404-74612DAC4332}"/>
    <cellStyle name="Comma 2 2 3 3 5 4" xfId="4593" xr:uid="{757D2740-F1F3-4A0C-A119-30E064924B2A}"/>
    <cellStyle name="Comma 2 2 3 3 5 4 2" xfId="16725" xr:uid="{501D96BB-CC4C-43D2-B950-89BE005E81AD}"/>
    <cellStyle name="Comma 2 2 3 3 5 4 2 2" xfId="40989" xr:uid="{F77EA59E-BA85-45F2-AEF7-B7F0D9A54716}"/>
    <cellStyle name="Comma 2 2 3 3 5 4 3" xfId="28857" xr:uid="{3DADDBF5-ED09-4DB6-A06B-4EE5893E04EE}"/>
    <cellStyle name="Comma 2 2 3 3 5 5" xfId="8637" xr:uid="{30CF77A3-71DC-487C-A03B-4866F589DA43}"/>
    <cellStyle name="Comma 2 2 3 3 5 5 2" xfId="20769" xr:uid="{A2F5404D-F6DE-4053-A0C4-5FB89E0916F0}"/>
    <cellStyle name="Comma 2 2 3 3 5 5 2 2" xfId="45033" xr:uid="{4AD19FDA-F841-4A9B-B216-38850F738ED7}"/>
    <cellStyle name="Comma 2 2 3 3 5 5 3" xfId="32901" xr:uid="{64488FA7-7071-4A0E-BC68-CA6C3B241B9E}"/>
    <cellStyle name="Comma 2 2 3 3 5 6" xfId="12681" xr:uid="{8633A146-0D34-4F1E-99BD-192F51B9CDFD}"/>
    <cellStyle name="Comma 2 2 3 3 5 6 2" xfId="36945" xr:uid="{87E59F60-53A4-4FD6-9DA1-1A586FDBA662}"/>
    <cellStyle name="Comma 2 2 3 3 5 7" xfId="24813" xr:uid="{514A7A55-972F-4826-AB81-A97A1ABFBA4C}"/>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2 2 2" xfId="43517" xr:uid="{83A88C43-4B3D-441F-BC77-7D5DF152FD3C}"/>
    <cellStyle name="Comma 2 2 3 3 6 2 2 3" xfId="31385" xr:uid="{56C845BB-7524-433B-96B0-09A56767CCD7}"/>
    <cellStyle name="Comma 2 2 3 3 6 2 3" xfId="11165" xr:uid="{BBDAAC18-2C54-4C3C-BC98-6C6154251659}"/>
    <cellStyle name="Comma 2 2 3 3 6 2 3 2" xfId="23297" xr:uid="{E959DEF0-7056-4530-96FF-0A4C120DEA19}"/>
    <cellStyle name="Comma 2 2 3 3 6 2 3 2 2" xfId="47561" xr:uid="{01BF48D5-A7E7-4B80-96ED-4E70ABBE7618}"/>
    <cellStyle name="Comma 2 2 3 3 6 2 3 3" xfId="35429" xr:uid="{25F78497-1135-468C-B48C-C05A50489F60}"/>
    <cellStyle name="Comma 2 2 3 3 6 2 4" xfId="15209" xr:uid="{CEC378AE-B02C-4C2B-A802-07C12B59E399}"/>
    <cellStyle name="Comma 2 2 3 3 6 2 4 2" xfId="39473" xr:uid="{3A7A699A-2701-44DF-8416-631E5C578AFD}"/>
    <cellStyle name="Comma 2 2 3 3 6 2 5" xfId="27341" xr:uid="{1B223083-2620-46AD-BBFD-E858A7E8465A}"/>
    <cellStyle name="Comma 2 2 3 3 6 3" xfId="5099" xr:uid="{BCBA975D-119D-4242-B2AE-5B0ED6D2B3FC}"/>
    <cellStyle name="Comma 2 2 3 3 6 3 2" xfId="17231" xr:uid="{F54BCB85-972E-48CE-9ACC-CAC00F9971AB}"/>
    <cellStyle name="Comma 2 2 3 3 6 3 2 2" xfId="41495" xr:uid="{5A139693-25CE-460A-9F2A-926E690AD479}"/>
    <cellStyle name="Comma 2 2 3 3 6 3 3" xfId="29363" xr:uid="{1D1E06BD-4FC4-4BAF-9246-6E3AEAC65C0C}"/>
    <cellStyle name="Comma 2 2 3 3 6 4" xfId="9143" xr:uid="{7B76744B-9335-4BC7-8673-5D85022910D5}"/>
    <cellStyle name="Comma 2 2 3 3 6 4 2" xfId="21275" xr:uid="{C461B5A9-DDA5-47CB-BCEA-A48E540863D7}"/>
    <cellStyle name="Comma 2 2 3 3 6 4 2 2" xfId="45539" xr:uid="{D5AFA16B-B220-4027-B73A-5CB03F14DB93}"/>
    <cellStyle name="Comma 2 2 3 3 6 4 3" xfId="33407" xr:uid="{5DB46832-E57A-40A9-8D73-6761760FD2BC}"/>
    <cellStyle name="Comma 2 2 3 3 6 5" xfId="13187" xr:uid="{2C29713C-AF99-4051-A776-1D37C1861B60}"/>
    <cellStyle name="Comma 2 2 3 3 6 5 2" xfId="37451" xr:uid="{F83335E1-6995-4EAB-AB40-4E5FF451627B}"/>
    <cellStyle name="Comma 2 2 3 3 6 6" xfId="25319" xr:uid="{59E59CDE-FAB0-4ABB-84D6-500B1B8DB1A0}"/>
    <cellStyle name="Comma 2 2 3 3 7" xfId="2066" xr:uid="{827147BC-6C28-462F-91DF-3B3F7E61ED41}"/>
    <cellStyle name="Comma 2 2 3 3 7 2" xfId="6110" xr:uid="{391E4F0F-6ABA-4E6F-BFA9-E11A07720E0F}"/>
    <cellStyle name="Comma 2 2 3 3 7 2 2" xfId="18242" xr:uid="{620265CF-698B-4247-9800-8C88C98389DD}"/>
    <cellStyle name="Comma 2 2 3 3 7 2 2 2" xfId="42506" xr:uid="{D4545AFC-19DA-4074-8911-9423FC3A990F}"/>
    <cellStyle name="Comma 2 2 3 3 7 2 3" xfId="30374" xr:uid="{92EE97AB-D63E-4B6C-AA52-D64C1746809B}"/>
    <cellStyle name="Comma 2 2 3 3 7 3" xfId="10154" xr:uid="{AA1EE6D4-0D34-491E-84F5-4C2368D247E6}"/>
    <cellStyle name="Comma 2 2 3 3 7 3 2" xfId="22286" xr:uid="{B810A6AB-2AA0-4FF0-984D-F668E4246B48}"/>
    <cellStyle name="Comma 2 2 3 3 7 3 2 2" xfId="46550" xr:uid="{F48FFDB3-4CE1-400D-BB2D-F312163E5BD4}"/>
    <cellStyle name="Comma 2 2 3 3 7 3 3" xfId="34418" xr:uid="{80607A2B-EF38-440C-A7E4-550BBFBAD3D5}"/>
    <cellStyle name="Comma 2 2 3 3 7 4" xfId="14198" xr:uid="{5A8BD2BC-2F15-4DA6-A8F0-0C0B130DCE46}"/>
    <cellStyle name="Comma 2 2 3 3 7 4 2" xfId="38462" xr:uid="{52EC42AB-113B-4059-A80A-2DF863264C5F}"/>
    <cellStyle name="Comma 2 2 3 3 7 5" xfId="26330" xr:uid="{51AA55AD-ED78-4B3A-A784-4139381B3029}"/>
    <cellStyle name="Comma 2 2 3 3 8" xfId="4088" xr:uid="{FC5E6EB2-C4F1-4445-890E-7AB4EADFAF7B}"/>
    <cellStyle name="Comma 2 2 3 3 8 2" xfId="16220" xr:uid="{531F2E1A-512D-417D-BAE3-CD4EE8804C90}"/>
    <cellStyle name="Comma 2 2 3 3 8 2 2" xfId="40484" xr:uid="{D0528A7A-1DC1-4B8B-82F9-ACA8E1850932}"/>
    <cellStyle name="Comma 2 2 3 3 8 3" xfId="28352" xr:uid="{F1332605-C2D5-4E72-9E60-82388E45C084}"/>
    <cellStyle name="Comma 2 2 3 3 9" xfId="8132" xr:uid="{932921B0-EF61-44B9-9DFD-78D76EBA8F8C}"/>
    <cellStyle name="Comma 2 2 3 3 9 2" xfId="20264" xr:uid="{CF6FF2CA-AF4B-4411-A31C-FBC196DE590E}"/>
    <cellStyle name="Comma 2 2 3 3 9 2 2" xfId="44528" xr:uid="{D98DDCC1-8953-4689-AFE6-49A8CD997C87}"/>
    <cellStyle name="Comma 2 2 3 3 9 3" xfId="32396" xr:uid="{183A2121-72A0-4A25-B91B-6B9DD66018B4}"/>
    <cellStyle name="Comma 2 2 3 4" xfId="65" xr:uid="{297DC861-0A43-4172-B981-05482A7EBB3A}"/>
    <cellStyle name="Comma 2 2 3 4 10" xfId="12197" xr:uid="{BDE78E0C-C042-455D-BCA8-913BA55B093C}"/>
    <cellStyle name="Comma 2 2 3 4 10 2" xfId="36461" xr:uid="{9F87C80C-2BAD-4D5C-9835-28CDDA8C71BA}"/>
    <cellStyle name="Comma 2 2 3 4 11" xfId="24329" xr:uid="{78454187-1AC0-4996-AD9D-D08DD7573AAB}"/>
    <cellStyle name="Comma 2 2 3 4 2" xfId="128" xr:uid="{690B4586-C154-4ED4-BACA-8802BC07FF94}"/>
    <cellStyle name="Comma 2 2 3 4 2 10" xfId="24392" xr:uid="{B0EFEF5D-589B-4AA9-83D9-B7FA91383011}"/>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2 2 2" xfId="44485" xr:uid="{91850846-32B4-4FC3-A30B-34909090EB8E}"/>
    <cellStyle name="Comma 2 2 3 4 2 2 2 2 2 2 2 3" xfId="32353" xr:uid="{94D8A6FB-8A32-4991-B1F4-7470A4D24041}"/>
    <cellStyle name="Comma 2 2 3 4 2 2 2 2 2 2 3" xfId="12133" xr:uid="{9E93B464-4F32-4FA6-9209-3C03D83F0885}"/>
    <cellStyle name="Comma 2 2 3 4 2 2 2 2 2 2 3 2" xfId="24265" xr:uid="{E56E5656-B5EC-45D9-ABA3-DFFD7A8F3204}"/>
    <cellStyle name="Comma 2 2 3 4 2 2 2 2 2 2 3 2 2" xfId="48529" xr:uid="{9B190B26-5413-4306-8E0A-DEF67A5CC868}"/>
    <cellStyle name="Comma 2 2 3 4 2 2 2 2 2 2 3 3" xfId="36397" xr:uid="{66B93E4A-3D4E-41B5-9311-7C7C5A94E021}"/>
    <cellStyle name="Comma 2 2 3 4 2 2 2 2 2 2 4" xfId="16177" xr:uid="{4F4F6EB9-4439-4602-8336-DD3583FBDE96}"/>
    <cellStyle name="Comma 2 2 3 4 2 2 2 2 2 2 4 2" xfId="40441" xr:uid="{E179CE70-DAB9-489C-AD9F-3C7764236DE0}"/>
    <cellStyle name="Comma 2 2 3 4 2 2 2 2 2 2 5" xfId="28309" xr:uid="{B46170DE-512D-4247-A070-9779BDB72C66}"/>
    <cellStyle name="Comma 2 2 3 4 2 2 2 2 2 3" xfId="6067" xr:uid="{66287740-618C-431C-AD48-0509146886D4}"/>
    <cellStyle name="Comma 2 2 3 4 2 2 2 2 2 3 2" xfId="18199" xr:uid="{342ECA2B-17CA-4CD1-B710-F3A153733E12}"/>
    <cellStyle name="Comma 2 2 3 4 2 2 2 2 2 3 2 2" xfId="42463" xr:uid="{BF02F35E-1566-4979-A6CD-AA3478B3D3AB}"/>
    <cellStyle name="Comma 2 2 3 4 2 2 2 2 2 3 3" xfId="30331" xr:uid="{F53A4B57-5118-48AF-BE8C-1F49BF659331}"/>
    <cellStyle name="Comma 2 2 3 4 2 2 2 2 2 4" xfId="10111" xr:uid="{BF463B51-2554-4FAD-8F9E-4D328D714E8B}"/>
    <cellStyle name="Comma 2 2 3 4 2 2 2 2 2 4 2" xfId="22243" xr:uid="{508B9469-C8C1-4E3B-B9BD-C41A66504B25}"/>
    <cellStyle name="Comma 2 2 3 4 2 2 2 2 2 4 2 2" xfId="46507" xr:uid="{DFF8AE4C-CD09-41C8-B2DA-57FE31432A2F}"/>
    <cellStyle name="Comma 2 2 3 4 2 2 2 2 2 4 3" xfId="34375" xr:uid="{3BB7A074-4ABE-4668-B521-A2CD577B8DE1}"/>
    <cellStyle name="Comma 2 2 3 4 2 2 2 2 2 5" xfId="14155" xr:uid="{BDBA3232-EBBC-4081-87F9-FA5554D7FEDF}"/>
    <cellStyle name="Comma 2 2 3 4 2 2 2 2 2 5 2" xfId="38419" xr:uid="{81A031F6-39B7-4C60-9149-BC5E997E2E64}"/>
    <cellStyle name="Comma 2 2 3 4 2 2 2 2 2 6" xfId="26287" xr:uid="{BA4D9C07-56C9-4060-8C84-D5CDEE2116FA}"/>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2 2 2" xfId="43474" xr:uid="{D5C5A275-701B-4992-9913-33BF241A43BB}"/>
    <cellStyle name="Comma 2 2 3 4 2 2 2 2 3 2 3" xfId="31342" xr:uid="{63DC3C41-CD05-4FBB-BB6C-134F524BBA84}"/>
    <cellStyle name="Comma 2 2 3 4 2 2 2 2 3 3" xfId="11122" xr:uid="{C17AAEBA-AE37-417C-B48F-A8D3551FA138}"/>
    <cellStyle name="Comma 2 2 3 4 2 2 2 2 3 3 2" xfId="23254" xr:uid="{60265A99-6851-4BF1-A9AF-B5EC98E727CC}"/>
    <cellStyle name="Comma 2 2 3 4 2 2 2 2 3 3 2 2" xfId="47518" xr:uid="{B3FDB574-028C-4E4B-9FAF-BAB2080577A3}"/>
    <cellStyle name="Comma 2 2 3 4 2 2 2 2 3 3 3" xfId="35386" xr:uid="{C81733F1-C928-4926-AC42-FDC937EEA2BE}"/>
    <cellStyle name="Comma 2 2 3 4 2 2 2 2 3 4" xfId="15166" xr:uid="{82C92D95-6793-4742-B6D6-58C53D463DEC}"/>
    <cellStyle name="Comma 2 2 3 4 2 2 2 2 3 4 2" xfId="39430" xr:uid="{E59A8F20-5F9E-4C49-B8A8-329C10DC4786}"/>
    <cellStyle name="Comma 2 2 3 4 2 2 2 2 3 5" xfId="27298" xr:uid="{175F97CB-1BD3-49E2-9C34-F65BA2341C45}"/>
    <cellStyle name="Comma 2 2 3 4 2 2 2 2 4" xfId="5056" xr:uid="{0B294EBD-AD50-4639-8343-AC17AC1D9A8F}"/>
    <cellStyle name="Comma 2 2 3 4 2 2 2 2 4 2" xfId="17188" xr:uid="{2E7D5AA4-7AA5-4602-946F-7B16F7D8CD49}"/>
    <cellStyle name="Comma 2 2 3 4 2 2 2 2 4 2 2" xfId="41452" xr:uid="{EB02D7DA-EB1F-4068-90A0-7F852869EEA3}"/>
    <cellStyle name="Comma 2 2 3 4 2 2 2 2 4 3" xfId="29320" xr:uid="{3B5A48FF-0C68-4853-A00C-73F59ABD91D8}"/>
    <cellStyle name="Comma 2 2 3 4 2 2 2 2 5" xfId="9100" xr:uid="{FBB4ED32-467E-4F99-A1A7-A19DB6007F32}"/>
    <cellStyle name="Comma 2 2 3 4 2 2 2 2 5 2" xfId="21232" xr:uid="{E05CCC07-1389-4138-BA66-7CE16A0EFE77}"/>
    <cellStyle name="Comma 2 2 3 4 2 2 2 2 5 2 2" xfId="45496" xr:uid="{80D3315D-BD38-4311-BEEA-3317FEC8ED9D}"/>
    <cellStyle name="Comma 2 2 3 4 2 2 2 2 5 3" xfId="33364" xr:uid="{95DB3D4B-753F-4D46-91DD-421ED9A0A0CA}"/>
    <cellStyle name="Comma 2 2 3 4 2 2 2 2 6" xfId="13144" xr:uid="{D977EB67-B3B0-4BC0-9592-05178AED1281}"/>
    <cellStyle name="Comma 2 2 3 4 2 2 2 2 6 2" xfId="37408" xr:uid="{C2DF30C9-0B45-460E-B9FF-E963AEF86471}"/>
    <cellStyle name="Comma 2 2 3 4 2 2 2 2 7" xfId="25276" xr:uid="{6214EF17-0F22-410C-AA6F-F656B0E4D79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2 2 2" xfId="43980" xr:uid="{756E3B20-59A9-40FD-8B32-05E4032D2902}"/>
    <cellStyle name="Comma 2 2 3 4 2 2 2 3 2 2 3" xfId="31848" xr:uid="{573C11FF-11E9-4F24-9251-0A80A6868C0A}"/>
    <cellStyle name="Comma 2 2 3 4 2 2 2 3 2 3" xfId="11628" xr:uid="{E9A879F7-C3C8-448B-8443-34DD5707B8F4}"/>
    <cellStyle name="Comma 2 2 3 4 2 2 2 3 2 3 2" xfId="23760" xr:uid="{CBFF75B3-F8D3-4B04-BBAB-EBD1D2C85369}"/>
    <cellStyle name="Comma 2 2 3 4 2 2 2 3 2 3 2 2" xfId="48024" xr:uid="{304741BF-A210-4355-BF08-4AC37C5C6D7F}"/>
    <cellStyle name="Comma 2 2 3 4 2 2 2 3 2 3 3" xfId="35892" xr:uid="{59394D5D-7CA6-4D65-ACE9-821BEBA56E94}"/>
    <cellStyle name="Comma 2 2 3 4 2 2 2 3 2 4" xfId="15672" xr:uid="{0D04141D-F363-45B1-A71C-E24380A5E1AD}"/>
    <cellStyle name="Comma 2 2 3 4 2 2 2 3 2 4 2" xfId="39936" xr:uid="{21479D47-0C5E-444F-BA24-DBFC3C5B9A63}"/>
    <cellStyle name="Comma 2 2 3 4 2 2 2 3 2 5" xfId="27804" xr:uid="{2EC56BD8-D3D5-442C-8B65-6D20F7C61891}"/>
    <cellStyle name="Comma 2 2 3 4 2 2 2 3 3" xfId="5562" xr:uid="{5BE6D442-5596-42B4-B925-E6FE631F1095}"/>
    <cellStyle name="Comma 2 2 3 4 2 2 2 3 3 2" xfId="17694" xr:uid="{11EC3435-AE30-43F8-AE31-8AA584F48BAB}"/>
    <cellStyle name="Comma 2 2 3 4 2 2 2 3 3 2 2" xfId="41958" xr:uid="{2C742B0A-63C4-443B-9B22-0A35E85F0FC6}"/>
    <cellStyle name="Comma 2 2 3 4 2 2 2 3 3 3" xfId="29826" xr:uid="{96822F9C-E53A-4DBC-B086-7AFB050C9CB2}"/>
    <cellStyle name="Comma 2 2 3 4 2 2 2 3 4" xfId="9606" xr:uid="{C84A09D4-1D17-4FB2-A9A2-D6CFC0560805}"/>
    <cellStyle name="Comma 2 2 3 4 2 2 2 3 4 2" xfId="21738" xr:uid="{F1EC4FA9-D54C-428B-8F46-5EB0D0D80608}"/>
    <cellStyle name="Comma 2 2 3 4 2 2 2 3 4 2 2" xfId="46002" xr:uid="{A43CE071-1C4C-4DF0-AB90-A8FBEEDC004E}"/>
    <cellStyle name="Comma 2 2 3 4 2 2 2 3 4 3" xfId="33870" xr:uid="{1AB10A03-E13A-41B1-A340-EA31BA3FD7C7}"/>
    <cellStyle name="Comma 2 2 3 4 2 2 2 3 5" xfId="13650" xr:uid="{281F17FB-E32F-460D-AB25-1FB428040C16}"/>
    <cellStyle name="Comma 2 2 3 4 2 2 2 3 5 2" xfId="37914" xr:uid="{EE0794A5-C9C7-487D-BD8F-C289A16F19EA}"/>
    <cellStyle name="Comma 2 2 3 4 2 2 2 3 6" xfId="25782" xr:uid="{73ACA594-2D6F-435B-96DB-3FF42DBB3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2 2 2" xfId="42969" xr:uid="{838E076B-5A6D-4F6D-8CFA-E457BAABE0F7}"/>
    <cellStyle name="Comma 2 2 3 4 2 2 2 4 2 3" xfId="30837" xr:uid="{3D609E81-6812-4681-A8E1-A01456D3A8BA}"/>
    <cellStyle name="Comma 2 2 3 4 2 2 2 4 3" xfId="10617" xr:uid="{2F073657-5CB9-4AEA-9EC1-605CA036BF7B}"/>
    <cellStyle name="Comma 2 2 3 4 2 2 2 4 3 2" xfId="22749" xr:uid="{1314F8FB-6F5C-4B52-A467-04329F392B0D}"/>
    <cellStyle name="Comma 2 2 3 4 2 2 2 4 3 2 2" xfId="47013" xr:uid="{869EFBEA-542F-448B-9426-02D88846E3BE}"/>
    <cellStyle name="Comma 2 2 3 4 2 2 2 4 3 3" xfId="34881" xr:uid="{B62292E4-6ABA-4A34-A039-07778F2B4053}"/>
    <cellStyle name="Comma 2 2 3 4 2 2 2 4 4" xfId="14661" xr:uid="{D4A9B797-F973-412C-8B79-9DB45A0AD8A0}"/>
    <cellStyle name="Comma 2 2 3 4 2 2 2 4 4 2" xfId="38925" xr:uid="{D6656237-2A5E-47EF-936C-5F0EA11F5BE3}"/>
    <cellStyle name="Comma 2 2 3 4 2 2 2 4 5" xfId="26793" xr:uid="{EFDB4BA4-66C8-42B5-9ADA-8E22216481AC}"/>
    <cellStyle name="Comma 2 2 3 4 2 2 2 5" xfId="4551" xr:uid="{9BEB62A9-D257-444C-8555-1E353843AFDF}"/>
    <cellStyle name="Comma 2 2 3 4 2 2 2 5 2" xfId="16683" xr:uid="{426EF502-D17B-4923-9F9F-AD86A39779E7}"/>
    <cellStyle name="Comma 2 2 3 4 2 2 2 5 2 2" xfId="40947" xr:uid="{B6A9265B-CE67-4EBF-98AF-5C9AA5355FAA}"/>
    <cellStyle name="Comma 2 2 3 4 2 2 2 5 3" xfId="28815" xr:uid="{33A76C28-3681-4C78-A6C3-5B5542D95B5D}"/>
    <cellStyle name="Comma 2 2 3 4 2 2 2 6" xfId="8595" xr:uid="{3F3C6FE6-94C9-4C5D-AB94-A9315BE534D5}"/>
    <cellStyle name="Comma 2 2 3 4 2 2 2 6 2" xfId="20727" xr:uid="{814527F3-A4C3-4AC6-ABE0-1D8F9BFD70BF}"/>
    <cellStyle name="Comma 2 2 3 4 2 2 2 6 2 2" xfId="44991" xr:uid="{042B8ECE-8207-4D50-90ED-52B097F388EE}"/>
    <cellStyle name="Comma 2 2 3 4 2 2 2 6 3" xfId="32859" xr:uid="{F5BD65F3-06E6-4C2F-B5E9-A291CD3FE7B2}"/>
    <cellStyle name="Comma 2 2 3 4 2 2 2 7" xfId="12639" xr:uid="{04BB2B62-8B2C-4F4A-AB6B-87E21D1A8C69}"/>
    <cellStyle name="Comma 2 2 3 4 2 2 2 7 2" xfId="36903" xr:uid="{FCF0D34E-D386-45DB-9383-E6C1DEA8597A}"/>
    <cellStyle name="Comma 2 2 3 4 2 2 2 8" xfId="24771" xr:uid="{6F4FCF3C-9FE5-4A9F-AC68-FEE0D7639C95}"/>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2 2 2" xfId="44232" xr:uid="{F7537559-58E3-4FE4-A2FB-CD1CA64CA16B}"/>
    <cellStyle name="Comma 2 2 3 4 2 2 3 2 2 2 3" xfId="32100" xr:uid="{25F4919C-EFA8-431D-B9FC-A0CAB873DFB9}"/>
    <cellStyle name="Comma 2 2 3 4 2 2 3 2 2 3" xfId="11880" xr:uid="{DA485DC6-4D07-4871-8712-B93278F42CEF}"/>
    <cellStyle name="Comma 2 2 3 4 2 2 3 2 2 3 2" xfId="24012" xr:uid="{48C94F41-188F-4255-B119-63C8CB7EF776}"/>
    <cellStyle name="Comma 2 2 3 4 2 2 3 2 2 3 2 2" xfId="48276" xr:uid="{89250E30-83D2-4626-9207-974F1AFB595D}"/>
    <cellStyle name="Comma 2 2 3 4 2 2 3 2 2 3 3" xfId="36144" xr:uid="{3A435D13-52BA-4EA8-B31E-6775EBCD7CB9}"/>
    <cellStyle name="Comma 2 2 3 4 2 2 3 2 2 4" xfId="15924" xr:uid="{1C9C52CD-700B-4359-ACDA-1086D905D539}"/>
    <cellStyle name="Comma 2 2 3 4 2 2 3 2 2 4 2" xfId="40188" xr:uid="{9902C555-67FD-42A5-A873-31E38155E47F}"/>
    <cellStyle name="Comma 2 2 3 4 2 2 3 2 2 5" xfId="28056" xr:uid="{058A7A28-351F-4871-B01A-EC88CBFAB011}"/>
    <cellStyle name="Comma 2 2 3 4 2 2 3 2 3" xfId="5814" xr:uid="{5E7450FD-C8DB-4C76-BA8D-C9A337D9ADAF}"/>
    <cellStyle name="Comma 2 2 3 4 2 2 3 2 3 2" xfId="17946" xr:uid="{6FBA31C9-B6B4-4E45-AEDE-1C3123C84139}"/>
    <cellStyle name="Comma 2 2 3 4 2 2 3 2 3 2 2" xfId="42210" xr:uid="{590F5EED-D0CD-4E51-8297-582AB1A3DDFA}"/>
    <cellStyle name="Comma 2 2 3 4 2 2 3 2 3 3" xfId="30078" xr:uid="{973FAC0F-CD6F-45CB-909D-A9B314F29C89}"/>
    <cellStyle name="Comma 2 2 3 4 2 2 3 2 4" xfId="9858" xr:uid="{E9A8673F-5A82-4F9F-933A-07706514C00C}"/>
    <cellStyle name="Comma 2 2 3 4 2 2 3 2 4 2" xfId="21990" xr:uid="{6A8F80CF-401B-432A-9A34-3AED721C9B3A}"/>
    <cellStyle name="Comma 2 2 3 4 2 2 3 2 4 2 2" xfId="46254" xr:uid="{B6A74F92-7DE9-47A9-AB30-9DEFBE4A8482}"/>
    <cellStyle name="Comma 2 2 3 4 2 2 3 2 4 3" xfId="34122" xr:uid="{E988D993-FF41-424E-BE29-464151024AF0}"/>
    <cellStyle name="Comma 2 2 3 4 2 2 3 2 5" xfId="13902" xr:uid="{06FD2DD1-023E-4FB5-8154-9A6A58957BD0}"/>
    <cellStyle name="Comma 2 2 3 4 2 2 3 2 5 2" xfId="38166" xr:uid="{008983AF-2F69-477D-B7CC-13B630237FAD}"/>
    <cellStyle name="Comma 2 2 3 4 2 2 3 2 6" xfId="26034" xr:uid="{15E32280-F78A-48BF-AB30-3C23A5AE0D6B}"/>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2 2 2" xfId="43221" xr:uid="{813C168C-B015-447F-97D1-CEBB29BD054A}"/>
    <cellStyle name="Comma 2 2 3 4 2 2 3 3 2 3" xfId="31089" xr:uid="{9FE5712B-BBAE-4F80-AFAB-F9E928D59D82}"/>
    <cellStyle name="Comma 2 2 3 4 2 2 3 3 3" xfId="10869" xr:uid="{8F8192A2-2220-444E-BF58-87957081F81C}"/>
    <cellStyle name="Comma 2 2 3 4 2 2 3 3 3 2" xfId="23001" xr:uid="{6670C4FB-2785-4E00-924E-A6A30C2B4C2F}"/>
    <cellStyle name="Comma 2 2 3 4 2 2 3 3 3 2 2" xfId="47265" xr:uid="{317CDAD3-2A13-49EE-8A72-B0200F7E1342}"/>
    <cellStyle name="Comma 2 2 3 4 2 2 3 3 3 3" xfId="35133" xr:uid="{ABD5FF6F-8018-4D1F-B810-078737C59E1B}"/>
    <cellStyle name="Comma 2 2 3 4 2 2 3 3 4" xfId="14913" xr:uid="{D87B1752-92CE-4928-A219-683B25DDF4E1}"/>
    <cellStyle name="Comma 2 2 3 4 2 2 3 3 4 2" xfId="39177" xr:uid="{9A9F7D0E-8662-4278-B5E9-CA2390F4EDBB}"/>
    <cellStyle name="Comma 2 2 3 4 2 2 3 3 5" xfId="27045" xr:uid="{A20430AF-C4A9-4E01-B898-E6DC4BE198D2}"/>
    <cellStyle name="Comma 2 2 3 4 2 2 3 4" xfId="4803" xr:uid="{A1ED598E-A9A9-4B63-95DD-BDAF9955AF1D}"/>
    <cellStyle name="Comma 2 2 3 4 2 2 3 4 2" xfId="16935" xr:uid="{7D6B0A91-6C3B-45C0-8CA4-6CB2FC42C0FF}"/>
    <cellStyle name="Comma 2 2 3 4 2 2 3 4 2 2" xfId="41199" xr:uid="{20DA4885-31A8-4870-B996-B5BDBEA98BDF}"/>
    <cellStyle name="Comma 2 2 3 4 2 2 3 4 3" xfId="29067" xr:uid="{62121681-0BC3-4A52-8B46-4051F8F70EFA}"/>
    <cellStyle name="Comma 2 2 3 4 2 2 3 5" xfId="8847" xr:uid="{59E79959-E95D-45E7-A52D-1074A3152321}"/>
    <cellStyle name="Comma 2 2 3 4 2 2 3 5 2" xfId="20979" xr:uid="{B0756E16-D95E-46FB-A5B9-F2FA83CB5B4C}"/>
    <cellStyle name="Comma 2 2 3 4 2 2 3 5 2 2" xfId="45243" xr:uid="{0327C435-6559-4767-8991-93875478B046}"/>
    <cellStyle name="Comma 2 2 3 4 2 2 3 5 3" xfId="33111" xr:uid="{67751A63-CA84-4837-82CA-E1D636B88C76}"/>
    <cellStyle name="Comma 2 2 3 4 2 2 3 6" xfId="12891" xr:uid="{33D55C13-98A9-48E1-9C32-EEC3EA3A5A54}"/>
    <cellStyle name="Comma 2 2 3 4 2 2 3 6 2" xfId="37155" xr:uid="{82ECA608-FEEC-4EED-BD87-3071C9A53656}"/>
    <cellStyle name="Comma 2 2 3 4 2 2 3 7" xfId="25023" xr:uid="{3D0D10CF-3099-4C6B-A408-CE84ADA52220}"/>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2 2 2" xfId="43727" xr:uid="{8FF0C0D0-CC63-41ED-BB45-659411EAAB83}"/>
    <cellStyle name="Comma 2 2 3 4 2 2 4 2 2 3" xfId="31595" xr:uid="{AD02FEC1-E990-4E87-8525-A2327E6CEE67}"/>
    <cellStyle name="Comma 2 2 3 4 2 2 4 2 3" xfId="11375" xr:uid="{E8166DA5-DFBD-4232-A1E6-8CD41C232A1C}"/>
    <cellStyle name="Comma 2 2 3 4 2 2 4 2 3 2" xfId="23507" xr:uid="{1F157989-797E-4A21-AF37-C2AA7CFFF6AF}"/>
    <cellStyle name="Comma 2 2 3 4 2 2 4 2 3 2 2" xfId="47771" xr:uid="{281F3EC0-E3F9-4632-8D9A-2258F581A195}"/>
    <cellStyle name="Comma 2 2 3 4 2 2 4 2 3 3" xfId="35639" xr:uid="{C266736B-C766-4852-8B90-94799256CFEF}"/>
    <cellStyle name="Comma 2 2 3 4 2 2 4 2 4" xfId="15419" xr:uid="{82554615-475F-4B00-B6D6-436BE819DB26}"/>
    <cellStyle name="Comma 2 2 3 4 2 2 4 2 4 2" xfId="39683" xr:uid="{B82DD42A-9FDB-4CB5-B073-BAC09D3327B2}"/>
    <cellStyle name="Comma 2 2 3 4 2 2 4 2 5" xfId="27551" xr:uid="{139A280D-2E2B-4099-B50D-8BA834927EFF}"/>
    <cellStyle name="Comma 2 2 3 4 2 2 4 3" xfId="5309" xr:uid="{FACD51D5-F383-41BC-8AAF-EFF51BA6EC0E}"/>
    <cellStyle name="Comma 2 2 3 4 2 2 4 3 2" xfId="17441" xr:uid="{ACD37642-1460-46C3-ACEC-61D808109655}"/>
    <cellStyle name="Comma 2 2 3 4 2 2 4 3 2 2" xfId="41705" xr:uid="{E1FCE546-9645-4338-BAAD-BF189E249AF3}"/>
    <cellStyle name="Comma 2 2 3 4 2 2 4 3 3" xfId="29573" xr:uid="{EAA5058A-05DF-421D-9B6E-D383E68A1DED}"/>
    <cellStyle name="Comma 2 2 3 4 2 2 4 4" xfId="9353" xr:uid="{6913AC3B-AF8B-409D-8ADB-85E56C8FF1D6}"/>
    <cellStyle name="Comma 2 2 3 4 2 2 4 4 2" xfId="21485" xr:uid="{1FB1129D-6B6A-410A-96EC-3CE71B1B9EAB}"/>
    <cellStyle name="Comma 2 2 3 4 2 2 4 4 2 2" xfId="45749" xr:uid="{D79810B7-7BA5-4D4D-AE54-263405F69E6D}"/>
    <cellStyle name="Comma 2 2 3 4 2 2 4 4 3" xfId="33617" xr:uid="{BEB39DB7-3570-4313-865F-C42AF86A75EA}"/>
    <cellStyle name="Comma 2 2 3 4 2 2 4 5" xfId="13397" xr:uid="{4490BA5F-D21D-4007-A012-114B1F16820D}"/>
    <cellStyle name="Comma 2 2 3 4 2 2 4 5 2" xfId="37661" xr:uid="{2D6B1AD5-90C5-4523-8CB8-371C56EEC74B}"/>
    <cellStyle name="Comma 2 2 3 4 2 2 4 6" xfId="25529" xr:uid="{6A2400EC-0428-43E3-A582-1BDDF0D3111E}"/>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2 2 2" xfId="42716" xr:uid="{902ACC18-6975-44E9-962B-44A930574234}"/>
    <cellStyle name="Comma 2 2 3 4 2 2 5 2 3" xfId="30584" xr:uid="{6E4FF629-0B5A-4D5C-8DF9-D60A560A14C1}"/>
    <cellStyle name="Comma 2 2 3 4 2 2 5 3" xfId="10364" xr:uid="{BCBCCCB0-C660-4F3B-B675-B47367E17C97}"/>
    <cellStyle name="Comma 2 2 3 4 2 2 5 3 2" xfId="22496" xr:uid="{BFF3E630-77C8-4B63-8D77-689454F6E073}"/>
    <cellStyle name="Comma 2 2 3 4 2 2 5 3 2 2" xfId="46760" xr:uid="{92BC62EC-86DC-492D-B74C-016507FF8673}"/>
    <cellStyle name="Comma 2 2 3 4 2 2 5 3 3" xfId="34628" xr:uid="{C6D6C9BD-D9F9-43AE-A366-10E3F34F1387}"/>
    <cellStyle name="Comma 2 2 3 4 2 2 5 4" xfId="14408" xr:uid="{F6DCF91C-06AF-4AB2-AB11-AC7A667DBC6E}"/>
    <cellStyle name="Comma 2 2 3 4 2 2 5 4 2" xfId="38672" xr:uid="{9F605D06-D2F5-43CA-A440-634E7E94A0E4}"/>
    <cellStyle name="Comma 2 2 3 4 2 2 5 5" xfId="26540" xr:uid="{2BE607CD-6A30-4B48-8B70-88B0B03F5A1D}"/>
    <cellStyle name="Comma 2 2 3 4 2 2 6" xfId="4298" xr:uid="{910D722C-F7E7-4788-9901-933624B89AAE}"/>
    <cellStyle name="Comma 2 2 3 4 2 2 6 2" xfId="16430" xr:uid="{D2604A0B-2354-476B-BF6C-27A2D692BC85}"/>
    <cellStyle name="Comma 2 2 3 4 2 2 6 2 2" xfId="40694" xr:uid="{F4CAB6B7-3069-4364-B85F-CEC350FFA8D3}"/>
    <cellStyle name="Comma 2 2 3 4 2 2 6 3" xfId="28562" xr:uid="{04A446F7-B655-4D9B-8A35-E87BC251CE24}"/>
    <cellStyle name="Comma 2 2 3 4 2 2 7" xfId="8342" xr:uid="{357AB120-08D8-422D-9FB5-1C67F497170F}"/>
    <cellStyle name="Comma 2 2 3 4 2 2 7 2" xfId="20474" xr:uid="{1F2A023D-079E-49D9-922C-0256B051C482}"/>
    <cellStyle name="Comma 2 2 3 4 2 2 7 2 2" xfId="44738" xr:uid="{0FDD3137-0987-44FB-8AF1-BFDD90970FA4}"/>
    <cellStyle name="Comma 2 2 3 4 2 2 7 3" xfId="32606" xr:uid="{286AA271-7A6B-4254-BBC6-E0190F1DB635}"/>
    <cellStyle name="Comma 2 2 3 4 2 2 8" xfId="12386" xr:uid="{504E5173-6925-4FB3-8677-B7AE75A8FFE9}"/>
    <cellStyle name="Comma 2 2 3 4 2 2 8 2" xfId="36650" xr:uid="{E6B02969-792D-4FC4-B0E0-E172504C6FAF}"/>
    <cellStyle name="Comma 2 2 3 4 2 2 9" xfId="24518" xr:uid="{D7F94906-0A15-491D-86A3-10D34FB7BC22}"/>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2 2 2" xfId="44359" xr:uid="{7C87D92F-DA26-48D2-8A13-162D6F7CEC62}"/>
    <cellStyle name="Comma 2 2 3 4 2 3 2 2 2 2 3" xfId="32227" xr:uid="{9DC63117-947D-426B-807B-9BACBEAE780E}"/>
    <cellStyle name="Comma 2 2 3 4 2 3 2 2 2 3" xfId="12007" xr:uid="{D11A4308-BB6A-4610-ADE8-F263DF93A5A2}"/>
    <cellStyle name="Comma 2 2 3 4 2 3 2 2 2 3 2" xfId="24139" xr:uid="{464CF42D-E800-49A7-88F8-AB4578E9DFDD}"/>
    <cellStyle name="Comma 2 2 3 4 2 3 2 2 2 3 2 2" xfId="48403" xr:uid="{415929DF-5D2D-4525-8DB6-D09423DC44DA}"/>
    <cellStyle name="Comma 2 2 3 4 2 3 2 2 2 3 3" xfId="36271" xr:uid="{6E91D04D-81FB-41C3-83E7-820E9279DDBA}"/>
    <cellStyle name="Comma 2 2 3 4 2 3 2 2 2 4" xfId="16051" xr:uid="{CF90D97A-D2CB-4160-B741-DBB290F18237}"/>
    <cellStyle name="Comma 2 2 3 4 2 3 2 2 2 4 2" xfId="40315" xr:uid="{CB99C4C1-CDF8-48F4-B93D-2446694A50ED}"/>
    <cellStyle name="Comma 2 2 3 4 2 3 2 2 2 5" xfId="28183" xr:uid="{BD172992-392A-41C5-B569-CAB75FB3D723}"/>
    <cellStyle name="Comma 2 2 3 4 2 3 2 2 3" xfId="5941" xr:uid="{2AEF2882-1332-4A82-AD5A-CB6F36628F20}"/>
    <cellStyle name="Comma 2 2 3 4 2 3 2 2 3 2" xfId="18073" xr:uid="{07E98D4A-39B4-4869-B6EA-EB98F060E398}"/>
    <cellStyle name="Comma 2 2 3 4 2 3 2 2 3 2 2" xfId="42337" xr:uid="{D06C67C7-8668-458D-82D8-CA903A5E5992}"/>
    <cellStyle name="Comma 2 2 3 4 2 3 2 2 3 3" xfId="30205" xr:uid="{4B7E4792-78EE-4DCF-878C-C1F8DE0C8BFD}"/>
    <cellStyle name="Comma 2 2 3 4 2 3 2 2 4" xfId="9985" xr:uid="{2383863C-9DB9-4885-8370-5CBCFA2721DD}"/>
    <cellStyle name="Comma 2 2 3 4 2 3 2 2 4 2" xfId="22117" xr:uid="{D23F992D-1601-4FF3-96BA-FA08D05D2515}"/>
    <cellStyle name="Comma 2 2 3 4 2 3 2 2 4 2 2" xfId="46381" xr:uid="{716E1193-1557-43F0-85CC-BDA314E2317D}"/>
    <cellStyle name="Comma 2 2 3 4 2 3 2 2 4 3" xfId="34249" xr:uid="{C2898309-0790-45B2-A23B-9C3279660FF2}"/>
    <cellStyle name="Comma 2 2 3 4 2 3 2 2 5" xfId="14029" xr:uid="{DA3F2BE8-BFB3-4364-A847-9DFB615086A2}"/>
    <cellStyle name="Comma 2 2 3 4 2 3 2 2 5 2" xfId="38293" xr:uid="{78E2CCA4-2FCD-4EB6-9703-9A32F7C39048}"/>
    <cellStyle name="Comma 2 2 3 4 2 3 2 2 6" xfId="26161" xr:uid="{FB0A2D14-6834-428C-A925-97FE013F0D85}"/>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2 2 2" xfId="43348" xr:uid="{4948FAD9-5C28-4E58-BF64-0D2E6501C9B4}"/>
    <cellStyle name="Comma 2 2 3 4 2 3 2 3 2 3" xfId="31216" xr:uid="{84651997-4951-4941-BB17-A6C1F722812B}"/>
    <cellStyle name="Comma 2 2 3 4 2 3 2 3 3" xfId="10996" xr:uid="{0D6BF38C-EFE1-49B2-AAD2-669A658CB2A1}"/>
    <cellStyle name="Comma 2 2 3 4 2 3 2 3 3 2" xfId="23128" xr:uid="{ACEAC371-A623-43D9-B44E-B695815E8C6C}"/>
    <cellStyle name="Comma 2 2 3 4 2 3 2 3 3 2 2" xfId="47392" xr:uid="{06A42DB5-201A-4FEC-87C0-1D4CB36B48EB}"/>
    <cellStyle name="Comma 2 2 3 4 2 3 2 3 3 3" xfId="35260" xr:uid="{C0BACFA3-6536-4331-8AD9-5694AC7DF1F2}"/>
    <cellStyle name="Comma 2 2 3 4 2 3 2 3 4" xfId="15040" xr:uid="{9BFF02CB-EE16-4AD8-B3C4-F361CF54700B}"/>
    <cellStyle name="Comma 2 2 3 4 2 3 2 3 4 2" xfId="39304" xr:uid="{8A9A2C57-39D7-4B5B-9EED-E2990B1E52D1}"/>
    <cellStyle name="Comma 2 2 3 4 2 3 2 3 5" xfId="27172" xr:uid="{A99C92B6-4362-4786-BA64-84BF6D0ECFA0}"/>
    <cellStyle name="Comma 2 2 3 4 2 3 2 4" xfId="4930" xr:uid="{5ED8A1E2-5737-4145-A225-52B1ED0AC6E9}"/>
    <cellStyle name="Comma 2 2 3 4 2 3 2 4 2" xfId="17062" xr:uid="{5E5EF35D-20E5-4B2C-9AC0-74C342DD75DE}"/>
    <cellStyle name="Comma 2 2 3 4 2 3 2 4 2 2" xfId="41326" xr:uid="{E90FDEE3-3AA8-4E0C-B19E-58576C5B7151}"/>
    <cellStyle name="Comma 2 2 3 4 2 3 2 4 3" xfId="29194" xr:uid="{71AB8DC5-2095-438D-8773-5D15C0171FCB}"/>
    <cellStyle name="Comma 2 2 3 4 2 3 2 5" xfId="8974" xr:uid="{739BB7F9-D7CB-4997-AD0F-A288A5FD3DAC}"/>
    <cellStyle name="Comma 2 2 3 4 2 3 2 5 2" xfId="21106" xr:uid="{12EB39B8-CAA7-4C6F-9D0E-7EBA73BDC433}"/>
    <cellStyle name="Comma 2 2 3 4 2 3 2 5 2 2" xfId="45370" xr:uid="{A9F3AD47-8D85-4432-9F34-7F6C2E0812FF}"/>
    <cellStyle name="Comma 2 2 3 4 2 3 2 5 3" xfId="33238" xr:uid="{00AF0439-35AA-4716-9EC0-091D7842A3E2}"/>
    <cellStyle name="Comma 2 2 3 4 2 3 2 6" xfId="13018" xr:uid="{84228635-4637-499B-A204-007621CA0DC0}"/>
    <cellStyle name="Comma 2 2 3 4 2 3 2 6 2" xfId="37282" xr:uid="{3A9E24DA-7699-400C-987D-238158E76B06}"/>
    <cellStyle name="Comma 2 2 3 4 2 3 2 7" xfId="25150" xr:uid="{5129AAF9-FE7B-4C39-860D-84D57E5FCFBA}"/>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2 2 2" xfId="43854" xr:uid="{51EF9F89-114A-44AB-BBFB-82989BB1E0E2}"/>
    <cellStyle name="Comma 2 2 3 4 2 3 3 2 2 3" xfId="31722" xr:uid="{FC99DA25-F8EB-40F9-9D69-11C2B0A01DFA}"/>
    <cellStyle name="Comma 2 2 3 4 2 3 3 2 3" xfId="11502" xr:uid="{DDA18447-6775-417B-A017-E8632A8A1561}"/>
    <cellStyle name="Comma 2 2 3 4 2 3 3 2 3 2" xfId="23634" xr:uid="{3B7A2589-EB1E-4B00-97C3-1841882623F8}"/>
    <cellStyle name="Comma 2 2 3 4 2 3 3 2 3 2 2" xfId="47898" xr:uid="{8098D0B9-AF2D-4198-BDD6-92807D2F4DE7}"/>
    <cellStyle name="Comma 2 2 3 4 2 3 3 2 3 3" xfId="35766" xr:uid="{A229A72E-8ADA-473E-869C-53B96FB0F8F9}"/>
    <cellStyle name="Comma 2 2 3 4 2 3 3 2 4" xfId="15546" xr:uid="{17E1C588-F2E1-4887-8FF7-D1429D18AD59}"/>
    <cellStyle name="Comma 2 2 3 4 2 3 3 2 4 2" xfId="39810" xr:uid="{BD3A215A-07BC-4965-8E08-88B9A2C52774}"/>
    <cellStyle name="Comma 2 2 3 4 2 3 3 2 5" xfId="27678" xr:uid="{117E9056-0030-4736-9905-6A1C2C1560D9}"/>
    <cellStyle name="Comma 2 2 3 4 2 3 3 3" xfId="5436" xr:uid="{A1E663E2-59A9-439F-A189-6E2B1D44594A}"/>
    <cellStyle name="Comma 2 2 3 4 2 3 3 3 2" xfId="17568" xr:uid="{65905263-DB87-4972-912D-5140144C56F8}"/>
    <cellStyle name="Comma 2 2 3 4 2 3 3 3 2 2" xfId="41832" xr:uid="{83FD0FB6-821F-4E29-9DBE-1AE680A844A3}"/>
    <cellStyle name="Comma 2 2 3 4 2 3 3 3 3" xfId="29700" xr:uid="{1D278ADA-4406-4BB7-A039-F41513D06CC2}"/>
    <cellStyle name="Comma 2 2 3 4 2 3 3 4" xfId="9480" xr:uid="{DAC1D0AE-D745-4077-8401-6451350CA97B}"/>
    <cellStyle name="Comma 2 2 3 4 2 3 3 4 2" xfId="21612" xr:uid="{262164C6-4A46-45B3-BDDE-DADD49383681}"/>
    <cellStyle name="Comma 2 2 3 4 2 3 3 4 2 2" xfId="45876" xr:uid="{987F4EC7-A5CB-4861-9DF9-AD9EC7700143}"/>
    <cellStyle name="Comma 2 2 3 4 2 3 3 4 3" xfId="33744" xr:uid="{28DA35BE-73FF-4433-A255-E17F38996FD3}"/>
    <cellStyle name="Comma 2 2 3 4 2 3 3 5" xfId="13524" xr:uid="{4DD96378-7E8F-41EC-830C-4A7A87180A23}"/>
    <cellStyle name="Comma 2 2 3 4 2 3 3 5 2" xfId="37788" xr:uid="{990B1905-2BC6-469D-87E0-37BC038BCD4C}"/>
    <cellStyle name="Comma 2 2 3 4 2 3 3 6" xfId="25656" xr:uid="{24521676-3C0B-4065-B393-B94111553E84}"/>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2 2 2" xfId="42843" xr:uid="{47C8FF36-0FD9-4600-9C76-19C0EF71DDED}"/>
    <cellStyle name="Comma 2 2 3 4 2 3 4 2 3" xfId="30711" xr:uid="{BF32FE6A-F046-4777-8163-A7599582AC0E}"/>
    <cellStyle name="Comma 2 2 3 4 2 3 4 3" xfId="10491" xr:uid="{D5B4D04A-9CE4-42A6-A969-F3D66176B9B5}"/>
    <cellStyle name="Comma 2 2 3 4 2 3 4 3 2" xfId="22623" xr:uid="{37E64245-26C6-4EBB-9799-1308EC9DAD31}"/>
    <cellStyle name="Comma 2 2 3 4 2 3 4 3 2 2" xfId="46887" xr:uid="{030DEBB2-FC2C-4E27-9B1C-26D034915502}"/>
    <cellStyle name="Comma 2 2 3 4 2 3 4 3 3" xfId="34755" xr:uid="{38ED70B1-E0F0-4C2D-BD4C-2E46BAB5CB70}"/>
    <cellStyle name="Comma 2 2 3 4 2 3 4 4" xfId="14535" xr:uid="{C825F3DD-6891-418F-A3CB-5E8BCE76C0D8}"/>
    <cellStyle name="Comma 2 2 3 4 2 3 4 4 2" xfId="38799" xr:uid="{E1F86500-F76B-4F87-8A1E-AFD2D7D2D3E4}"/>
    <cellStyle name="Comma 2 2 3 4 2 3 4 5" xfId="26667" xr:uid="{FFE2DB19-7002-469C-AA15-A4BC77657A41}"/>
    <cellStyle name="Comma 2 2 3 4 2 3 5" xfId="4425" xr:uid="{1F2AB111-CE1B-413F-B3E4-04547376C6C6}"/>
    <cellStyle name="Comma 2 2 3 4 2 3 5 2" xfId="16557" xr:uid="{64F3A871-2E83-4961-9F1B-07DC0BDC5AFF}"/>
    <cellStyle name="Comma 2 2 3 4 2 3 5 2 2" xfId="40821" xr:uid="{744EFA3A-17F6-43B0-BB57-E629C10372D3}"/>
    <cellStyle name="Comma 2 2 3 4 2 3 5 3" xfId="28689" xr:uid="{4935FE21-29FF-4545-8AF6-8C7D99CC0456}"/>
    <cellStyle name="Comma 2 2 3 4 2 3 6" xfId="8469" xr:uid="{5C91E7C4-D483-40D9-915B-C5E8EB5060ED}"/>
    <cellStyle name="Comma 2 2 3 4 2 3 6 2" xfId="20601" xr:uid="{D2E09578-4736-4E4F-98F6-F0E40E1839A3}"/>
    <cellStyle name="Comma 2 2 3 4 2 3 6 2 2" xfId="44865" xr:uid="{A54152F2-8D39-49C0-805E-171AE0102898}"/>
    <cellStyle name="Comma 2 2 3 4 2 3 6 3" xfId="32733" xr:uid="{DE24258F-DF6F-4E56-9133-2B01DCBDBE84}"/>
    <cellStyle name="Comma 2 2 3 4 2 3 7" xfId="12513" xr:uid="{DA528FB7-BD3C-4B4A-B8C9-ECF04D301658}"/>
    <cellStyle name="Comma 2 2 3 4 2 3 7 2" xfId="36777" xr:uid="{D9AD05FB-57AF-48CB-9B1F-DCE0DA3B210E}"/>
    <cellStyle name="Comma 2 2 3 4 2 3 8" xfId="24645" xr:uid="{00EE6F0A-E208-4BA0-A499-D20B095505C4}"/>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2 2 2" xfId="44106" xr:uid="{030FB021-6BE9-4FE5-8E53-3C623C8E98C2}"/>
    <cellStyle name="Comma 2 2 3 4 2 4 2 2 2 3" xfId="31974" xr:uid="{79529162-ADC5-4CAA-B542-59C0DB5A0E2F}"/>
    <cellStyle name="Comma 2 2 3 4 2 4 2 2 3" xfId="11754" xr:uid="{8A41A73B-FCF5-498A-AE1E-3EA956BB33E0}"/>
    <cellStyle name="Comma 2 2 3 4 2 4 2 2 3 2" xfId="23886" xr:uid="{EFF70D70-D815-4B43-AD1C-1EEB8F4390D0}"/>
    <cellStyle name="Comma 2 2 3 4 2 4 2 2 3 2 2" xfId="48150" xr:uid="{C83C431A-FC1D-4F26-98C4-BD9374CDF0FD}"/>
    <cellStyle name="Comma 2 2 3 4 2 4 2 2 3 3" xfId="36018" xr:uid="{23E7ECDC-E559-4046-A205-157480A327B8}"/>
    <cellStyle name="Comma 2 2 3 4 2 4 2 2 4" xfId="15798" xr:uid="{4ACC2857-1E1B-41CF-B6C4-856AE04C63C1}"/>
    <cellStyle name="Comma 2 2 3 4 2 4 2 2 4 2" xfId="40062" xr:uid="{3AD2127A-917A-4D35-B607-E02BEB9DDACF}"/>
    <cellStyle name="Comma 2 2 3 4 2 4 2 2 5" xfId="27930" xr:uid="{8D0D65CE-2E6C-43B7-8B92-A81707BF012F}"/>
    <cellStyle name="Comma 2 2 3 4 2 4 2 3" xfId="5688" xr:uid="{39302E51-643E-4093-845F-B513D14C0A51}"/>
    <cellStyle name="Comma 2 2 3 4 2 4 2 3 2" xfId="17820" xr:uid="{19A6C815-C3C1-43E9-AE1F-C76962FD0E4C}"/>
    <cellStyle name="Comma 2 2 3 4 2 4 2 3 2 2" xfId="42084" xr:uid="{E14601EB-AF55-425A-850E-B38B03C1EE79}"/>
    <cellStyle name="Comma 2 2 3 4 2 4 2 3 3" xfId="29952" xr:uid="{782108D7-D999-4464-8E49-2E0C44255DEE}"/>
    <cellStyle name="Comma 2 2 3 4 2 4 2 4" xfId="9732" xr:uid="{21C56DF4-66DD-41F7-AEB2-5EFCA85C60B0}"/>
    <cellStyle name="Comma 2 2 3 4 2 4 2 4 2" xfId="21864" xr:uid="{138AB2DF-77A6-44D6-BF63-6920C892CAC7}"/>
    <cellStyle name="Comma 2 2 3 4 2 4 2 4 2 2" xfId="46128" xr:uid="{E609AED4-7302-4A13-8757-D459A5802BC6}"/>
    <cellStyle name="Comma 2 2 3 4 2 4 2 4 3" xfId="33996" xr:uid="{6668154E-D265-4267-B154-5E59A14214F0}"/>
    <cellStyle name="Comma 2 2 3 4 2 4 2 5" xfId="13776" xr:uid="{22D811EC-28AE-471C-A069-A186D40C7E01}"/>
    <cellStyle name="Comma 2 2 3 4 2 4 2 5 2" xfId="38040" xr:uid="{4FD91B2A-6DAF-4854-9B54-31760C37ED73}"/>
    <cellStyle name="Comma 2 2 3 4 2 4 2 6" xfId="25908" xr:uid="{274298E8-92B7-4EE0-8015-2DCA7A962E23}"/>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2 2 2" xfId="43095" xr:uid="{DB383578-AE80-47E5-9A44-9BB2334F2CAE}"/>
    <cellStyle name="Comma 2 2 3 4 2 4 3 2 3" xfId="30963" xr:uid="{73D288EC-DBD2-47D5-87D2-0520523858A9}"/>
    <cellStyle name="Comma 2 2 3 4 2 4 3 3" xfId="10743" xr:uid="{03EE353F-730B-406A-9812-20D8A3F8E935}"/>
    <cellStyle name="Comma 2 2 3 4 2 4 3 3 2" xfId="22875" xr:uid="{A738C90B-1E00-49F2-ABDA-0211DFABE164}"/>
    <cellStyle name="Comma 2 2 3 4 2 4 3 3 2 2" xfId="47139" xr:uid="{7FE11DE8-FA84-4CC1-ABB4-6A7F4E455B4D}"/>
    <cellStyle name="Comma 2 2 3 4 2 4 3 3 3" xfId="35007" xr:uid="{251CF367-2ABA-44F8-8AC0-798C8C662928}"/>
    <cellStyle name="Comma 2 2 3 4 2 4 3 4" xfId="14787" xr:uid="{4E7CFCD5-FBC2-422E-98E6-C5511D955DF2}"/>
    <cellStyle name="Comma 2 2 3 4 2 4 3 4 2" xfId="39051" xr:uid="{622A4DE9-3736-4AA3-A47C-ED5A870BF232}"/>
    <cellStyle name="Comma 2 2 3 4 2 4 3 5" xfId="26919" xr:uid="{3E8F44EA-9E2C-4020-AAAF-2234C7FA8F10}"/>
    <cellStyle name="Comma 2 2 3 4 2 4 4" xfId="4677" xr:uid="{44CE9299-D834-4E50-A1DE-4E3A793723E5}"/>
    <cellStyle name="Comma 2 2 3 4 2 4 4 2" xfId="16809" xr:uid="{E2ED140C-C7FB-4DAF-963F-FE1BEBE70D5F}"/>
    <cellStyle name="Comma 2 2 3 4 2 4 4 2 2" xfId="41073" xr:uid="{ABD7B8FB-66C7-46C1-A80E-6C49FDB59A5D}"/>
    <cellStyle name="Comma 2 2 3 4 2 4 4 3" xfId="28941" xr:uid="{EA254595-E8D0-496F-9296-C7AA54D7AF16}"/>
    <cellStyle name="Comma 2 2 3 4 2 4 5" xfId="8721" xr:uid="{7E0E7E6C-E1E9-45BD-B0EB-22BF1FF89F5B}"/>
    <cellStyle name="Comma 2 2 3 4 2 4 5 2" xfId="20853" xr:uid="{C3748ED7-DB67-4977-B4BF-80435CA7C1F6}"/>
    <cellStyle name="Comma 2 2 3 4 2 4 5 2 2" xfId="45117" xr:uid="{F3EBC8E5-95D6-49E5-8FF5-BC42410C6B25}"/>
    <cellStyle name="Comma 2 2 3 4 2 4 5 3" xfId="32985" xr:uid="{4CF0BB38-09F9-4238-87BD-09DEE8636C1E}"/>
    <cellStyle name="Comma 2 2 3 4 2 4 6" xfId="12765" xr:uid="{48AE61B0-96E2-448C-8E7A-4A9FA1674444}"/>
    <cellStyle name="Comma 2 2 3 4 2 4 6 2" xfId="37029" xr:uid="{3164A36B-6420-4E8D-95E7-38D3DAC488B8}"/>
    <cellStyle name="Comma 2 2 3 4 2 4 7" xfId="24897" xr:uid="{F7339BB1-E774-4952-A25F-04A9AB9F85D1}"/>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2 2 2" xfId="43601" xr:uid="{6C679DBF-5C92-4F73-B890-4C538470A4BB}"/>
    <cellStyle name="Comma 2 2 3 4 2 5 2 2 3" xfId="31469" xr:uid="{B5262478-AFA9-419B-AFB5-9D2EC70CF193}"/>
    <cellStyle name="Comma 2 2 3 4 2 5 2 3" xfId="11249" xr:uid="{D1405CA1-1874-449A-9674-FD119C0DCD0B}"/>
    <cellStyle name="Comma 2 2 3 4 2 5 2 3 2" xfId="23381" xr:uid="{63CB47D0-11A1-478A-A52C-670EC9C7EF6A}"/>
    <cellStyle name="Comma 2 2 3 4 2 5 2 3 2 2" xfId="47645" xr:uid="{8DD53F47-7BF9-4420-898C-371E893AC837}"/>
    <cellStyle name="Comma 2 2 3 4 2 5 2 3 3" xfId="35513" xr:uid="{26BFB478-696B-4755-812F-B4BA43A0C928}"/>
    <cellStyle name="Comma 2 2 3 4 2 5 2 4" xfId="15293" xr:uid="{DE12BCA5-036B-4EA6-92AE-58C22D09693E}"/>
    <cellStyle name="Comma 2 2 3 4 2 5 2 4 2" xfId="39557" xr:uid="{D775624C-B6C7-4F63-8AC5-A5B23138CB02}"/>
    <cellStyle name="Comma 2 2 3 4 2 5 2 5" xfId="27425" xr:uid="{F723300B-54B4-4F4D-A518-67076BC72E6B}"/>
    <cellStyle name="Comma 2 2 3 4 2 5 3" xfId="5183" xr:uid="{15149F95-21FC-4506-86E7-048AF19C23CF}"/>
    <cellStyle name="Comma 2 2 3 4 2 5 3 2" xfId="17315" xr:uid="{FDFFBC3A-EE1E-488D-8A9D-DFD1EB00176B}"/>
    <cellStyle name="Comma 2 2 3 4 2 5 3 2 2" xfId="41579" xr:uid="{57E7AFBD-B205-4A29-A3DA-F46E1FCC8E30}"/>
    <cellStyle name="Comma 2 2 3 4 2 5 3 3" xfId="29447" xr:uid="{599639D2-2850-4D00-8F25-0AFE1F685299}"/>
    <cellStyle name="Comma 2 2 3 4 2 5 4" xfId="9227" xr:uid="{72C9B21A-8193-4C7D-BFF8-04CD6718EA49}"/>
    <cellStyle name="Comma 2 2 3 4 2 5 4 2" xfId="21359" xr:uid="{7D8B38F1-B77F-4046-B840-0B4175084E16}"/>
    <cellStyle name="Comma 2 2 3 4 2 5 4 2 2" xfId="45623" xr:uid="{A013E37D-0413-45EF-8FC8-F350E5371DB7}"/>
    <cellStyle name="Comma 2 2 3 4 2 5 4 3" xfId="33491" xr:uid="{0C6A052C-5FC1-49C8-B7D1-A6EC01C2A1F5}"/>
    <cellStyle name="Comma 2 2 3 4 2 5 5" xfId="13271" xr:uid="{00BC6656-032E-40E5-BD66-9A194E36CB25}"/>
    <cellStyle name="Comma 2 2 3 4 2 5 5 2" xfId="37535" xr:uid="{2305E064-9812-4B43-BF5A-DE68E7FEF7C8}"/>
    <cellStyle name="Comma 2 2 3 4 2 5 6" xfId="25403" xr:uid="{B53F0610-137A-4B2D-BE99-A4575CAC9736}"/>
    <cellStyle name="Comma 2 2 3 4 2 6" xfId="2150" xr:uid="{6B382BA6-F126-45AB-A060-DDA8E51772B9}"/>
    <cellStyle name="Comma 2 2 3 4 2 6 2" xfId="6194" xr:uid="{62504372-71C1-4610-A354-67CD1CC8F75D}"/>
    <cellStyle name="Comma 2 2 3 4 2 6 2 2" xfId="18326" xr:uid="{B88EDE88-E117-48B4-BED5-E888F4CDB476}"/>
    <cellStyle name="Comma 2 2 3 4 2 6 2 2 2" xfId="42590" xr:uid="{F277EB1D-B142-4F75-8A3C-C5651E62A429}"/>
    <cellStyle name="Comma 2 2 3 4 2 6 2 3" xfId="30458" xr:uid="{0B313B89-565E-4CD7-802A-251E1749D975}"/>
    <cellStyle name="Comma 2 2 3 4 2 6 3" xfId="10238" xr:uid="{778BA674-D9D4-4A80-BE4C-3CC8F8C1CD23}"/>
    <cellStyle name="Comma 2 2 3 4 2 6 3 2" xfId="22370" xr:uid="{F68464AD-CCB5-43EF-80F4-C0801BBA7803}"/>
    <cellStyle name="Comma 2 2 3 4 2 6 3 2 2" xfId="46634" xr:uid="{2F1D8E32-FF1C-464A-BBDA-6AB63FB5B275}"/>
    <cellStyle name="Comma 2 2 3 4 2 6 3 3" xfId="34502" xr:uid="{BB20B175-181F-401F-B5C1-D70DB3BCBB8E}"/>
    <cellStyle name="Comma 2 2 3 4 2 6 4" xfId="14282" xr:uid="{6078C52B-3BAD-4543-AD93-B59B2675148B}"/>
    <cellStyle name="Comma 2 2 3 4 2 6 4 2" xfId="38546" xr:uid="{E45E7A98-0934-406A-88CC-7AAB5491C090}"/>
    <cellStyle name="Comma 2 2 3 4 2 6 5" xfId="26414" xr:uid="{A9AF9D84-806F-4B6E-BAB6-45E468D70848}"/>
    <cellStyle name="Comma 2 2 3 4 2 7" xfId="4172" xr:uid="{9E6B4EC8-62E1-408A-BF57-75D625F8CE61}"/>
    <cellStyle name="Comma 2 2 3 4 2 7 2" xfId="16304" xr:uid="{8FCA1F6A-2C31-4D63-AEED-1FD1463D025C}"/>
    <cellStyle name="Comma 2 2 3 4 2 7 2 2" xfId="40568" xr:uid="{39BE1614-70F3-48A4-89FF-CFCAF21E77E5}"/>
    <cellStyle name="Comma 2 2 3 4 2 7 3" xfId="28436" xr:uid="{F6FAEEDA-F0F2-4649-988C-E892E90F40A9}"/>
    <cellStyle name="Comma 2 2 3 4 2 8" xfId="8216" xr:uid="{25F74DFA-4198-4544-BC40-B803494E08DE}"/>
    <cellStyle name="Comma 2 2 3 4 2 8 2" xfId="20348" xr:uid="{ABCCCDE6-4989-4A16-AAEB-86C59E842EB7}"/>
    <cellStyle name="Comma 2 2 3 4 2 8 2 2" xfId="44612" xr:uid="{325A5713-C16D-41F1-9998-4C76A9457BFA}"/>
    <cellStyle name="Comma 2 2 3 4 2 8 3" xfId="32480" xr:uid="{4DDA84E8-6F27-49C4-9766-8C4118FB62A4}"/>
    <cellStyle name="Comma 2 2 3 4 2 9" xfId="12260" xr:uid="{D23DF834-D752-4F5E-94FB-7A1E5DF3C38F}"/>
    <cellStyle name="Comma 2 2 3 4 2 9 2" xfId="36524" xr:uid="{DB93707D-B120-446A-97E1-9195AF24FBD0}"/>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2 2 2" xfId="44422" xr:uid="{2E2801A0-09B4-4AF3-95EB-D25A31ED153B}"/>
    <cellStyle name="Comma 2 2 3 4 3 2 2 2 2 2 3" xfId="32290" xr:uid="{3E3B7D54-8B24-407C-9A79-5100298BD784}"/>
    <cellStyle name="Comma 2 2 3 4 3 2 2 2 2 3" xfId="12070" xr:uid="{3E0791C7-273C-446B-ABFF-D3419D5D7910}"/>
    <cellStyle name="Comma 2 2 3 4 3 2 2 2 2 3 2" xfId="24202" xr:uid="{DACD3B3E-7EB4-4891-BBEB-2C559268D2A2}"/>
    <cellStyle name="Comma 2 2 3 4 3 2 2 2 2 3 2 2" xfId="48466" xr:uid="{066869A6-608F-42C0-B13A-DB0A1895D96C}"/>
    <cellStyle name="Comma 2 2 3 4 3 2 2 2 2 3 3" xfId="36334" xr:uid="{4EDCCCB5-660E-47A8-93CA-18ED836514B1}"/>
    <cellStyle name="Comma 2 2 3 4 3 2 2 2 2 4" xfId="16114" xr:uid="{E22FC35B-B912-48B5-BDF2-F497D67EB0FB}"/>
    <cellStyle name="Comma 2 2 3 4 3 2 2 2 2 4 2" xfId="40378" xr:uid="{20B8117A-54DD-4DA1-86C5-79B12CF53753}"/>
    <cellStyle name="Comma 2 2 3 4 3 2 2 2 2 5" xfId="28246" xr:uid="{D2E4E933-B008-4245-9064-E98E01B8C7A0}"/>
    <cellStyle name="Comma 2 2 3 4 3 2 2 2 3" xfId="6004" xr:uid="{FCB394BB-A16E-46D4-81A6-26987D5EF833}"/>
    <cellStyle name="Comma 2 2 3 4 3 2 2 2 3 2" xfId="18136" xr:uid="{47DEC76F-0897-4606-96C2-077FE2FF0814}"/>
    <cellStyle name="Comma 2 2 3 4 3 2 2 2 3 2 2" xfId="42400" xr:uid="{BC7D9422-401E-433B-92D6-515131CE411D}"/>
    <cellStyle name="Comma 2 2 3 4 3 2 2 2 3 3" xfId="30268" xr:uid="{E7E95FE0-93FE-4A1E-9CEC-EF959719F628}"/>
    <cellStyle name="Comma 2 2 3 4 3 2 2 2 4" xfId="10048" xr:uid="{B4C40B80-2D45-43CF-994A-B16448327E0D}"/>
    <cellStyle name="Comma 2 2 3 4 3 2 2 2 4 2" xfId="22180" xr:uid="{2D454812-75AA-45F6-9170-9DCA439384DA}"/>
    <cellStyle name="Comma 2 2 3 4 3 2 2 2 4 2 2" xfId="46444" xr:uid="{87096D63-C140-47A2-B1B6-136D71785066}"/>
    <cellStyle name="Comma 2 2 3 4 3 2 2 2 4 3" xfId="34312" xr:uid="{9297DA03-C92F-4CAC-8504-BC0BD4DB1821}"/>
    <cellStyle name="Comma 2 2 3 4 3 2 2 2 5" xfId="14092" xr:uid="{95CF2288-8109-42DB-99D2-21CFA5ACE444}"/>
    <cellStyle name="Comma 2 2 3 4 3 2 2 2 5 2" xfId="38356" xr:uid="{4F660359-F6C7-4D8A-97FF-B56CBD22035C}"/>
    <cellStyle name="Comma 2 2 3 4 3 2 2 2 6" xfId="26224" xr:uid="{9973D6FD-9A54-4630-85C3-1538374630E7}"/>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2 2 2" xfId="43411" xr:uid="{EB783B6F-4DCB-4205-BCC4-64BD75C34DC3}"/>
    <cellStyle name="Comma 2 2 3 4 3 2 2 3 2 3" xfId="31279" xr:uid="{CE7F41A3-D0B6-45F0-B33C-9F9019C952EF}"/>
    <cellStyle name="Comma 2 2 3 4 3 2 2 3 3" xfId="11059" xr:uid="{AB356C56-9881-4FF2-AFC5-4E6BE9F303A9}"/>
    <cellStyle name="Comma 2 2 3 4 3 2 2 3 3 2" xfId="23191" xr:uid="{43E173D4-0565-450B-B25C-6CB87E9FFF63}"/>
    <cellStyle name="Comma 2 2 3 4 3 2 2 3 3 2 2" xfId="47455" xr:uid="{31CEBEDE-6293-4A2C-9B48-E3D86CA5DF79}"/>
    <cellStyle name="Comma 2 2 3 4 3 2 2 3 3 3" xfId="35323" xr:uid="{7CD51179-ED38-4657-8AA9-8D55603240C7}"/>
    <cellStyle name="Comma 2 2 3 4 3 2 2 3 4" xfId="15103" xr:uid="{6795389D-A692-464E-824A-FB32F0A156C0}"/>
    <cellStyle name="Comma 2 2 3 4 3 2 2 3 4 2" xfId="39367" xr:uid="{A05AB7A9-2EC5-4CE9-A3D7-0B3DF9EA3D7B}"/>
    <cellStyle name="Comma 2 2 3 4 3 2 2 3 5" xfId="27235" xr:uid="{DE9845F4-D6F1-41E5-8CC8-B58305628675}"/>
    <cellStyle name="Comma 2 2 3 4 3 2 2 4" xfId="4993" xr:uid="{22C08FFB-17F1-4B98-89F0-878D573C4C2D}"/>
    <cellStyle name="Comma 2 2 3 4 3 2 2 4 2" xfId="17125" xr:uid="{4322222F-F142-4599-812F-56833BFE9392}"/>
    <cellStyle name="Comma 2 2 3 4 3 2 2 4 2 2" xfId="41389" xr:uid="{9E87B19A-D7CF-4001-923E-0E891DE7ABA2}"/>
    <cellStyle name="Comma 2 2 3 4 3 2 2 4 3" xfId="29257" xr:uid="{05AA20C0-997A-4514-9480-C57E63BADB5C}"/>
    <cellStyle name="Comma 2 2 3 4 3 2 2 5" xfId="9037" xr:uid="{E889DE15-67CA-4302-A336-456B7B47D51A}"/>
    <cellStyle name="Comma 2 2 3 4 3 2 2 5 2" xfId="21169" xr:uid="{54690E6A-FB32-4FED-97A1-EB79D00A3771}"/>
    <cellStyle name="Comma 2 2 3 4 3 2 2 5 2 2" xfId="45433" xr:uid="{74ABF3F1-3A1E-477F-9F1C-27A17AE2CACC}"/>
    <cellStyle name="Comma 2 2 3 4 3 2 2 5 3" xfId="33301" xr:uid="{7B21C389-DE07-4DB8-9E2D-B5B397D3028E}"/>
    <cellStyle name="Comma 2 2 3 4 3 2 2 6" xfId="13081" xr:uid="{A087A44F-0C4B-41D0-91F9-0F2FE01F5EF2}"/>
    <cellStyle name="Comma 2 2 3 4 3 2 2 6 2" xfId="37345" xr:uid="{8F9B0C74-7194-4260-986D-BF00375032F2}"/>
    <cellStyle name="Comma 2 2 3 4 3 2 2 7" xfId="25213" xr:uid="{AF93B0FF-A98A-483B-85CA-0E02C2D6F8A6}"/>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2 2 2" xfId="43917" xr:uid="{CF671DE7-B4D9-429C-9F63-0F3572866E95}"/>
    <cellStyle name="Comma 2 2 3 4 3 2 3 2 2 3" xfId="31785" xr:uid="{C833BE7A-622D-4768-9EC4-47F4107176A3}"/>
    <cellStyle name="Comma 2 2 3 4 3 2 3 2 3" xfId="11565" xr:uid="{EA6540C5-213D-48AA-B7AC-6C4C6396D6C4}"/>
    <cellStyle name="Comma 2 2 3 4 3 2 3 2 3 2" xfId="23697" xr:uid="{E394D268-B3B9-4D89-A57E-B1A3AEF6F9AC}"/>
    <cellStyle name="Comma 2 2 3 4 3 2 3 2 3 2 2" xfId="47961" xr:uid="{256CA492-2787-4050-AAFF-CFF558349FCF}"/>
    <cellStyle name="Comma 2 2 3 4 3 2 3 2 3 3" xfId="35829" xr:uid="{E9147CE7-0D74-4AD5-9E65-607CC2C1C6B2}"/>
    <cellStyle name="Comma 2 2 3 4 3 2 3 2 4" xfId="15609" xr:uid="{E379E7B4-25E4-4B52-87A2-3306F5AF1F25}"/>
    <cellStyle name="Comma 2 2 3 4 3 2 3 2 4 2" xfId="39873" xr:uid="{8D7630EF-44C9-4B66-AE9A-4EC701A23957}"/>
    <cellStyle name="Comma 2 2 3 4 3 2 3 2 5" xfId="27741" xr:uid="{D434C0DE-21FA-43E2-9CD1-9125EB178A40}"/>
    <cellStyle name="Comma 2 2 3 4 3 2 3 3" xfId="5499" xr:uid="{B037510A-707D-4442-9EDF-970B2F51463A}"/>
    <cellStyle name="Comma 2 2 3 4 3 2 3 3 2" xfId="17631" xr:uid="{049BCCC8-4B4F-4890-A8AC-8186455143B2}"/>
    <cellStyle name="Comma 2 2 3 4 3 2 3 3 2 2" xfId="41895" xr:uid="{DF97642E-62C1-4643-BA9E-6789186D1A52}"/>
    <cellStyle name="Comma 2 2 3 4 3 2 3 3 3" xfId="29763" xr:uid="{FC12D11D-5BAE-41A7-BF47-1AA291409E2D}"/>
    <cellStyle name="Comma 2 2 3 4 3 2 3 4" xfId="9543" xr:uid="{4B2B3088-F603-4701-8637-E0CEFDCD6FBC}"/>
    <cellStyle name="Comma 2 2 3 4 3 2 3 4 2" xfId="21675" xr:uid="{54559BC3-F2D7-4E3F-A871-29489151E98F}"/>
    <cellStyle name="Comma 2 2 3 4 3 2 3 4 2 2" xfId="45939" xr:uid="{51D5426D-0F55-4D7C-9206-542AD9F845DA}"/>
    <cellStyle name="Comma 2 2 3 4 3 2 3 4 3" xfId="33807" xr:uid="{E2179075-B11E-456F-8F9D-5677C2E5AE7F}"/>
    <cellStyle name="Comma 2 2 3 4 3 2 3 5" xfId="13587" xr:uid="{1898A317-E8E4-41A5-B803-F4B8CA2DC930}"/>
    <cellStyle name="Comma 2 2 3 4 3 2 3 5 2" xfId="37851" xr:uid="{453035ED-CFA3-49BB-A0FC-40F946A7AF9E}"/>
    <cellStyle name="Comma 2 2 3 4 3 2 3 6" xfId="25719" xr:uid="{95D6BDCD-B724-4BA7-8721-032CE26C47E3}"/>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2 2 2" xfId="42906" xr:uid="{92FBE7AD-A067-48D7-A0B6-618E2CC9FC97}"/>
    <cellStyle name="Comma 2 2 3 4 3 2 4 2 3" xfId="30774" xr:uid="{3598D9E3-5459-4A69-9A45-34CD260F756F}"/>
    <cellStyle name="Comma 2 2 3 4 3 2 4 3" xfId="10554" xr:uid="{ED65656C-8AFE-4B22-A787-C9E59032989D}"/>
    <cellStyle name="Comma 2 2 3 4 3 2 4 3 2" xfId="22686" xr:uid="{E97072CE-CE3E-4070-951F-1BBADA54D77E}"/>
    <cellStyle name="Comma 2 2 3 4 3 2 4 3 2 2" xfId="46950" xr:uid="{D870D8B1-FEB4-43B7-BE2F-185F7FBC6074}"/>
    <cellStyle name="Comma 2 2 3 4 3 2 4 3 3" xfId="34818" xr:uid="{53A3F746-65F6-4733-AA98-A082F7C6844D}"/>
    <cellStyle name="Comma 2 2 3 4 3 2 4 4" xfId="14598" xr:uid="{22E86EC9-11D1-411D-ACE0-DB7BC8B9C923}"/>
    <cellStyle name="Comma 2 2 3 4 3 2 4 4 2" xfId="38862" xr:uid="{43F1A856-16EC-4733-823A-66A4AE107670}"/>
    <cellStyle name="Comma 2 2 3 4 3 2 4 5" xfId="26730" xr:uid="{1553E001-876D-4E3F-90CD-DDA595B01C06}"/>
    <cellStyle name="Comma 2 2 3 4 3 2 5" xfId="4488" xr:uid="{06EA7AA5-51B1-48A4-B4FB-8EE83EE1E1DC}"/>
    <cellStyle name="Comma 2 2 3 4 3 2 5 2" xfId="16620" xr:uid="{09471B4F-E443-4DED-8910-A82D4A69C014}"/>
    <cellStyle name="Comma 2 2 3 4 3 2 5 2 2" xfId="40884" xr:uid="{2ED192DD-9795-4FB7-90A7-59F906B5DBFA}"/>
    <cellStyle name="Comma 2 2 3 4 3 2 5 3" xfId="28752" xr:uid="{34C33B2A-BC77-40E6-A44B-BCD72DB34900}"/>
    <cellStyle name="Comma 2 2 3 4 3 2 6" xfId="8532" xr:uid="{D62AD4E4-154B-47DB-AC8A-4780E8B53F61}"/>
    <cellStyle name="Comma 2 2 3 4 3 2 6 2" xfId="20664" xr:uid="{F2601662-1C5C-4840-AA49-EDA24A1E61BB}"/>
    <cellStyle name="Comma 2 2 3 4 3 2 6 2 2" xfId="44928" xr:uid="{FBAAA594-ED0F-4F87-A69E-A263B51B1C07}"/>
    <cellStyle name="Comma 2 2 3 4 3 2 6 3" xfId="32796" xr:uid="{E27E4523-37D1-4334-B4A7-5B70C14606AD}"/>
    <cellStyle name="Comma 2 2 3 4 3 2 7" xfId="12576" xr:uid="{2B13F252-D412-43D9-99B7-2063D5B5B3AC}"/>
    <cellStyle name="Comma 2 2 3 4 3 2 7 2" xfId="36840" xr:uid="{F435D235-9432-4BB1-AFF5-E4814F0715FE}"/>
    <cellStyle name="Comma 2 2 3 4 3 2 8" xfId="24708" xr:uid="{529BA8C5-2348-43CB-A980-D820BC2C7180}"/>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2 2 2" xfId="44169" xr:uid="{F1D82774-0484-4575-8C0C-B13EFD2F02AB}"/>
    <cellStyle name="Comma 2 2 3 4 3 3 2 2 2 3" xfId="32037" xr:uid="{40B3C93C-CB1C-4A8B-80BE-54618D8AFC55}"/>
    <cellStyle name="Comma 2 2 3 4 3 3 2 2 3" xfId="11817" xr:uid="{24A5E993-39C3-4751-8D14-F51440373F51}"/>
    <cellStyle name="Comma 2 2 3 4 3 3 2 2 3 2" xfId="23949" xr:uid="{76E5EACB-5CD1-46FE-8CDF-E5081FEFC22F}"/>
    <cellStyle name="Comma 2 2 3 4 3 3 2 2 3 2 2" xfId="48213" xr:uid="{61A57728-592E-4D22-8B57-E20356B802D7}"/>
    <cellStyle name="Comma 2 2 3 4 3 3 2 2 3 3" xfId="36081" xr:uid="{AF896433-A1A3-4F87-B1C7-1D9B5F5111E2}"/>
    <cellStyle name="Comma 2 2 3 4 3 3 2 2 4" xfId="15861" xr:uid="{F92B3AB9-982A-4991-98E0-6DD32D802B19}"/>
    <cellStyle name="Comma 2 2 3 4 3 3 2 2 4 2" xfId="40125" xr:uid="{13CF3AE1-2C58-45A7-934E-C87893FE1C9D}"/>
    <cellStyle name="Comma 2 2 3 4 3 3 2 2 5" xfId="27993" xr:uid="{C3B8B798-F0E6-429C-BF49-35611073EE70}"/>
    <cellStyle name="Comma 2 2 3 4 3 3 2 3" xfId="5751" xr:uid="{5959240A-7C21-432A-92DF-C2C1A8982F63}"/>
    <cellStyle name="Comma 2 2 3 4 3 3 2 3 2" xfId="17883" xr:uid="{1209786F-F109-46B0-8E10-D7A45A87D4FB}"/>
    <cellStyle name="Comma 2 2 3 4 3 3 2 3 2 2" xfId="42147" xr:uid="{B9276EED-D33B-43AE-A321-3662E7B248CD}"/>
    <cellStyle name="Comma 2 2 3 4 3 3 2 3 3" xfId="30015" xr:uid="{3E4FA3CD-17ED-4D95-A1CE-39468F42B92D}"/>
    <cellStyle name="Comma 2 2 3 4 3 3 2 4" xfId="9795" xr:uid="{8F2B40ED-276A-40CD-B9FB-E35A665543FC}"/>
    <cellStyle name="Comma 2 2 3 4 3 3 2 4 2" xfId="21927" xr:uid="{CB16DF9D-7D4E-4169-94B3-95F8D827B752}"/>
    <cellStyle name="Comma 2 2 3 4 3 3 2 4 2 2" xfId="46191" xr:uid="{C9313266-97C9-402C-AD80-F232132828E8}"/>
    <cellStyle name="Comma 2 2 3 4 3 3 2 4 3" xfId="34059" xr:uid="{44B1CF35-6B41-4E02-BBD4-12F06214FBAD}"/>
    <cellStyle name="Comma 2 2 3 4 3 3 2 5" xfId="13839" xr:uid="{5FC24125-8B0B-4363-8A89-C30538E51CED}"/>
    <cellStyle name="Comma 2 2 3 4 3 3 2 5 2" xfId="38103" xr:uid="{FD7E4571-B00B-4E54-A3E0-0904AFAFBFE5}"/>
    <cellStyle name="Comma 2 2 3 4 3 3 2 6" xfId="25971" xr:uid="{15395CC2-1B63-4C37-8B90-ADD469EC44C7}"/>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2 2 2" xfId="43158" xr:uid="{7EA121E0-DEC1-47C6-88C3-C08254798B2B}"/>
    <cellStyle name="Comma 2 2 3 4 3 3 3 2 3" xfId="31026" xr:uid="{14A51C90-FF0B-468D-8A0B-CC0AC6B5D5DA}"/>
    <cellStyle name="Comma 2 2 3 4 3 3 3 3" xfId="10806" xr:uid="{D37C5FF7-3375-4B52-A4EF-FA0BD6EF1550}"/>
    <cellStyle name="Comma 2 2 3 4 3 3 3 3 2" xfId="22938" xr:uid="{4998BF10-857C-4CF7-9190-0F98EEB71AFA}"/>
    <cellStyle name="Comma 2 2 3 4 3 3 3 3 2 2" xfId="47202" xr:uid="{1C57EE57-BC9A-4524-9DFB-365E04766013}"/>
    <cellStyle name="Comma 2 2 3 4 3 3 3 3 3" xfId="35070" xr:uid="{81326C97-936A-4A85-97BF-200E0FC89E9E}"/>
    <cellStyle name="Comma 2 2 3 4 3 3 3 4" xfId="14850" xr:uid="{03A060DE-E978-4460-80AF-21F5C12D7728}"/>
    <cellStyle name="Comma 2 2 3 4 3 3 3 4 2" xfId="39114" xr:uid="{5F4E098D-63C6-4321-9A95-A3CB59458CA9}"/>
    <cellStyle name="Comma 2 2 3 4 3 3 3 5" xfId="26982" xr:uid="{0173E500-4917-4186-9520-C44BD5D56188}"/>
    <cellStyle name="Comma 2 2 3 4 3 3 4" xfId="4740" xr:uid="{B376B10B-5841-41A9-860A-8195D40D1BEB}"/>
    <cellStyle name="Comma 2 2 3 4 3 3 4 2" xfId="16872" xr:uid="{4A41989F-2D7A-47B3-8714-B1C4380023A7}"/>
    <cellStyle name="Comma 2 2 3 4 3 3 4 2 2" xfId="41136" xr:uid="{2AC91502-23B9-4CD5-922C-04D3EF343AD4}"/>
    <cellStyle name="Comma 2 2 3 4 3 3 4 3" xfId="29004" xr:uid="{26D73D19-E339-4200-894D-A34B9C2266A5}"/>
    <cellStyle name="Comma 2 2 3 4 3 3 5" xfId="8784" xr:uid="{FBC6C73A-D7A9-4AA2-A906-A687738E2B59}"/>
    <cellStyle name="Comma 2 2 3 4 3 3 5 2" xfId="20916" xr:uid="{8E5A506C-AE68-47E1-8D5E-3B0CC3F0D333}"/>
    <cellStyle name="Comma 2 2 3 4 3 3 5 2 2" xfId="45180" xr:uid="{7FA3476F-7AC6-48D5-88C2-80FB02ED7A2A}"/>
    <cellStyle name="Comma 2 2 3 4 3 3 5 3" xfId="33048" xr:uid="{52499DA1-6918-4485-BB59-9BD4FB7A2493}"/>
    <cellStyle name="Comma 2 2 3 4 3 3 6" xfId="12828" xr:uid="{8FC14E3E-FBDB-4C95-A332-B08D8E872501}"/>
    <cellStyle name="Comma 2 2 3 4 3 3 6 2" xfId="37092" xr:uid="{C8E59D91-4321-4420-B194-C12E215B4780}"/>
    <cellStyle name="Comma 2 2 3 4 3 3 7" xfId="24960" xr:uid="{C0EA7FE2-CE36-4DF3-808B-A0A349D27482}"/>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2 2 2" xfId="43664" xr:uid="{05816FCB-DF21-4F74-9E61-FC3731F23810}"/>
    <cellStyle name="Comma 2 2 3 4 3 4 2 2 3" xfId="31532" xr:uid="{7898788E-6335-407F-BA6D-C7FE16F7245A}"/>
    <cellStyle name="Comma 2 2 3 4 3 4 2 3" xfId="11312" xr:uid="{67FE8309-BF10-4695-8945-9FB40154E318}"/>
    <cellStyle name="Comma 2 2 3 4 3 4 2 3 2" xfId="23444" xr:uid="{80FF1F6D-1252-4E38-AA9E-7283D5A88D42}"/>
    <cellStyle name="Comma 2 2 3 4 3 4 2 3 2 2" xfId="47708" xr:uid="{AD1B3AA4-B897-4032-A422-288CC619B1AA}"/>
    <cellStyle name="Comma 2 2 3 4 3 4 2 3 3" xfId="35576" xr:uid="{EF2D1276-81A2-4465-AC53-580EB75C0130}"/>
    <cellStyle name="Comma 2 2 3 4 3 4 2 4" xfId="15356" xr:uid="{1E889996-0BB6-4AAF-BA1B-C6A809BE6A55}"/>
    <cellStyle name="Comma 2 2 3 4 3 4 2 4 2" xfId="39620" xr:uid="{506135BD-301A-46C3-B251-DD3F04B2A8C9}"/>
    <cellStyle name="Comma 2 2 3 4 3 4 2 5" xfId="27488" xr:uid="{2DE672BD-DFE6-423A-B063-F972AE3DC092}"/>
    <cellStyle name="Comma 2 2 3 4 3 4 3" xfId="5246" xr:uid="{E01236E9-ADDD-4D02-B384-6E8DCD59CCEE}"/>
    <cellStyle name="Comma 2 2 3 4 3 4 3 2" xfId="17378" xr:uid="{B6BED11B-DFD4-4B98-9914-CCD77510919F}"/>
    <cellStyle name="Comma 2 2 3 4 3 4 3 2 2" xfId="41642" xr:uid="{BCDB250E-B635-49D8-96BB-5E6F534312DD}"/>
    <cellStyle name="Comma 2 2 3 4 3 4 3 3" xfId="29510" xr:uid="{B8BF2EB1-77DD-43CD-940F-F47045D32C5E}"/>
    <cellStyle name="Comma 2 2 3 4 3 4 4" xfId="9290" xr:uid="{DB87766E-9E40-473C-BE27-7681AB13C5F1}"/>
    <cellStyle name="Comma 2 2 3 4 3 4 4 2" xfId="21422" xr:uid="{91127EA5-8087-4B35-B06F-A54E8871A0A9}"/>
    <cellStyle name="Comma 2 2 3 4 3 4 4 2 2" xfId="45686" xr:uid="{1286CB57-B1C2-4426-B759-5B9F20D68548}"/>
    <cellStyle name="Comma 2 2 3 4 3 4 4 3" xfId="33554" xr:uid="{B72EA561-F15E-4D44-A1F5-EDC5DFA66932}"/>
    <cellStyle name="Comma 2 2 3 4 3 4 5" xfId="13334" xr:uid="{1340841B-6929-4A07-9C2C-129CA6533478}"/>
    <cellStyle name="Comma 2 2 3 4 3 4 5 2" xfId="37598" xr:uid="{416E9ED0-A88B-44BD-8D80-A34E3C02DA10}"/>
    <cellStyle name="Comma 2 2 3 4 3 4 6" xfId="25466" xr:uid="{81B338C1-C66B-4F17-BD1D-01B01E557D51}"/>
    <cellStyle name="Comma 2 2 3 4 3 5" xfId="2213" xr:uid="{56689C1C-871C-44CE-A01B-BB9619B4D085}"/>
    <cellStyle name="Comma 2 2 3 4 3 5 2" xfId="6257" xr:uid="{37EC85DA-705D-4765-8C5B-DA2655F87EDC}"/>
    <cellStyle name="Comma 2 2 3 4 3 5 2 2" xfId="18389" xr:uid="{8CA7CB6B-38F4-4B8B-8718-FE37551F476D}"/>
    <cellStyle name="Comma 2 2 3 4 3 5 2 2 2" xfId="42653" xr:uid="{71FA8151-5D7A-405D-8615-F66AB92D1444}"/>
    <cellStyle name="Comma 2 2 3 4 3 5 2 3" xfId="30521" xr:uid="{8DC5D88C-B1F3-4B7F-BE45-251370A0E0F3}"/>
    <cellStyle name="Comma 2 2 3 4 3 5 3" xfId="10301" xr:uid="{DC3D76CE-E0EA-4E56-B24C-33C177ABCD7C}"/>
    <cellStyle name="Comma 2 2 3 4 3 5 3 2" xfId="22433" xr:uid="{67094CFA-C9E5-4AFD-AF4C-EF2680ED3B40}"/>
    <cellStyle name="Comma 2 2 3 4 3 5 3 2 2" xfId="46697" xr:uid="{F9EF47A4-6015-42E9-BD06-1902ADC9C9FB}"/>
    <cellStyle name="Comma 2 2 3 4 3 5 3 3" xfId="34565" xr:uid="{49229896-9A0A-43D7-8548-B536E5ED81F7}"/>
    <cellStyle name="Comma 2 2 3 4 3 5 4" xfId="14345" xr:uid="{B00A2B7C-DAA9-41D1-AFDA-9A931C6A645D}"/>
    <cellStyle name="Comma 2 2 3 4 3 5 4 2" xfId="38609" xr:uid="{FD7E1A79-B550-4557-8E43-926A76E0FE59}"/>
    <cellStyle name="Comma 2 2 3 4 3 5 5" xfId="26477" xr:uid="{63662F3C-5421-4CCE-9DA9-EFF085094139}"/>
    <cellStyle name="Comma 2 2 3 4 3 6" xfId="4235" xr:uid="{F3D189DA-DD82-482D-BD0B-3151063FA967}"/>
    <cellStyle name="Comma 2 2 3 4 3 6 2" xfId="16367" xr:uid="{8D8F2BBC-8535-45B4-AB74-18F4E056F34C}"/>
    <cellStyle name="Comma 2 2 3 4 3 6 2 2" xfId="40631" xr:uid="{AA42C053-F671-4A52-BF74-A9D69F01F518}"/>
    <cellStyle name="Comma 2 2 3 4 3 6 3" xfId="28499" xr:uid="{914B706E-EABE-46CD-AA03-5727620196C1}"/>
    <cellStyle name="Comma 2 2 3 4 3 7" xfId="8279" xr:uid="{29B59FB6-24AE-4871-AAEC-A1F903581685}"/>
    <cellStyle name="Comma 2 2 3 4 3 7 2" xfId="20411" xr:uid="{6A8A4135-8E81-4155-8DFC-5A4278EF643B}"/>
    <cellStyle name="Comma 2 2 3 4 3 7 2 2" xfId="44675" xr:uid="{F4B5B168-6F27-4ECB-BB15-D2E5763DFDC5}"/>
    <cellStyle name="Comma 2 2 3 4 3 7 3" xfId="32543" xr:uid="{5139FEAE-0A67-4C76-A445-9C59CF9FBAFC}"/>
    <cellStyle name="Comma 2 2 3 4 3 8" xfId="12323" xr:uid="{E67228F2-C7B9-468E-B590-20F22FC5D938}"/>
    <cellStyle name="Comma 2 2 3 4 3 8 2" xfId="36587" xr:uid="{880F66B7-C223-4941-92C8-DC9E093F38CA}"/>
    <cellStyle name="Comma 2 2 3 4 3 9" xfId="24455" xr:uid="{199FB17C-4952-41F4-9CE8-34EBD5EB28C6}"/>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2 2 2" xfId="44296" xr:uid="{F0254663-0C8C-403B-AB43-00AA2E647C13}"/>
    <cellStyle name="Comma 2 2 3 4 4 2 2 2 2 3" xfId="32164" xr:uid="{C5B42E57-7CF3-4724-8FCF-63CFB227ABAC}"/>
    <cellStyle name="Comma 2 2 3 4 4 2 2 2 3" xfId="11944" xr:uid="{827754AE-CF78-4623-8ADE-0D1E876CE614}"/>
    <cellStyle name="Comma 2 2 3 4 4 2 2 2 3 2" xfId="24076" xr:uid="{17493615-66FF-4F5A-AE0C-A25B493FC693}"/>
    <cellStyle name="Comma 2 2 3 4 4 2 2 2 3 2 2" xfId="48340" xr:uid="{C6C7001D-AD20-45F6-8B54-27B60948A858}"/>
    <cellStyle name="Comma 2 2 3 4 4 2 2 2 3 3" xfId="36208" xr:uid="{4991C29A-96E3-4908-8FA3-349E31691B0E}"/>
    <cellStyle name="Comma 2 2 3 4 4 2 2 2 4" xfId="15988" xr:uid="{CB8F9546-6BC4-49F2-A68E-1BE9F412B529}"/>
    <cellStyle name="Comma 2 2 3 4 4 2 2 2 4 2" xfId="40252" xr:uid="{5808E787-00F4-4A1D-B47A-A60B7033068D}"/>
    <cellStyle name="Comma 2 2 3 4 4 2 2 2 5" xfId="28120" xr:uid="{DE159C37-E3DC-467B-BEB3-90698AEE7166}"/>
    <cellStyle name="Comma 2 2 3 4 4 2 2 3" xfId="5878" xr:uid="{E19192DD-489C-484D-86AD-D06A9BD03230}"/>
    <cellStyle name="Comma 2 2 3 4 4 2 2 3 2" xfId="18010" xr:uid="{FC9BDDB8-BA76-48A9-A1D3-65C6A173620C}"/>
    <cellStyle name="Comma 2 2 3 4 4 2 2 3 2 2" xfId="42274" xr:uid="{DFFC2798-7180-4C92-AD11-28B07677CCD9}"/>
    <cellStyle name="Comma 2 2 3 4 4 2 2 3 3" xfId="30142" xr:uid="{65164AE7-0A4F-4AE6-8112-850DD1A2664D}"/>
    <cellStyle name="Comma 2 2 3 4 4 2 2 4" xfId="9922" xr:uid="{72EF79EC-8163-4012-A66B-B081F1819C34}"/>
    <cellStyle name="Comma 2 2 3 4 4 2 2 4 2" xfId="22054" xr:uid="{51D6D8AB-6EB1-4480-8DE5-99441015662D}"/>
    <cellStyle name="Comma 2 2 3 4 4 2 2 4 2 2" xfId="46318" xr:uid="{84759FA2-6EBA-4241-ACFC-B84E5C44345E}"/>
    <cellStyle name="Comma 2 2 3 4 4 2 2 4 3" xfId="34186" xr:uid="{BC0BFEC8-2C71-42FF-88F4-B1B970853A59}"/>
    <cellStyle name="Comma 2 2 3 4 4 2 2 5" xfId="13966" xr:uid="{4972B04A-B086-4317-B0DF-7035252296A0}"/>
    <cellStyle name="Comma 2 2 3 4 4 2 2 5 2" xfId="38230" xr:uid="{D226091B-D288-4749-84EC-540D45CA7E9A}"/>
    <cellStyle name="Comma 2 2 3 4 4 2 2 6" xfId="26098" xr:uid="{431B7FC6-7B6A-4328-8360-7C5504D336DE}"/>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2 2 2" xfId="43285" xr:uid="{DA2A21DF-E478-4B6E-B83A-A6D92C464C09}"/>
    <cellStyle name="Comma 2 2 3 4 4 2 3 2 3" xfId="31153" xr:uid="{E3E83A2E-FAAA-4371-8CD7-17E8C8048189}"/>
    <cellStyle name="Comma 2 2 3 4 4 2 3 3" xfId="10933" xr:uid="{858C2821-C60D-4DB5-B4EE-9DC2404E3E38}"/>
    <cellStyle name="Comma 2 2 3 4 4 2 3 3 2" xfId="23065" xr:uid="{10A71170-5A22-42A4-8FCF-5F93040FFD7D}"/>
    <cellStyle name="Comma 2 2 3 4 4 2 3 3 2 2" xfId="47329" xr:uid="{0710B0A9-2D1E-48ED-B3ED-DA8A977BE109}"/>
    <cellStyle name="Comma 2 2 3 4 4 2 3 3 3" xfId="35197" xr:uid="{075A2DB9-7FAB-469D-A607-9B337619B910}"/>
    <cellStyle name="Comma 2 2 3 4 4 2 3 4" xfId="14977" xr:uid="{305132F9-ADE2-4EDB-A798-1AF0D62A5915}"/>
    <cellStyle name="Comma 2 2 3 4 4 2 3 4 2" xfId="39241" xr:uid="{91512248-40A1-4ECB-A80E-F3579476A6A2}"/>
    <cellStyle name="Comma 2 2 3 4 4 2 3 5" xfId="27109" xr:uid="{B151FBE4-118C-486D-A3C2-A8E49A59E561}"/>
    <cellStyle name="Comma 2 2 3 4 4 2 4" xfId="4867" xr:uid="{3D0F1D4B-B0FD-4C9E-961F-82379725CBF9}"/>
    <cellStyle name="Comma 2 2 3 4 4 2 4 2" xfId="16999" xr:uid="{0DD4994B-83F6-4F62-B851-F3263E17C010}"/>
    <cellStyle name="Comma 2 2 3 4 4 2 4 2 2" xfId="41263" xr:uid="{00080ED0-8C25-49E1-BF60-9773A4EC5B2C}"/>
    <cellStyle name="Comma 2 2 3 4 4 2 4 3" xfId="29131" xr:uid="{DA4775E0-0F50-4EC9-9F06-D7A051B5AF3F}"/>
    <cellStyle name="Comma 2 2 3 4 4 2 5" xfId="8911" xr:uid="{7B32DDA3-6AD0-4CD8-9C10-95FB7871A4A7}"/>
    <cellStyle name="Comma 2 2 3 4 4 2 5 2" xfId="21043" xr:uid="{5B7AFCE8-45FF-4F6C-B42F-79170B16993E}"/>
    <cellStyle name="Comma 2 2 3 4 4 2 5 2 2" xfId="45307" xr:uid="{C1AC766A-7C5C-4B86-AFEC-65959DEAEB26}"/>
    <cellStyle name="Comma 2 2 3 4 4 2 5 3" xfId="33175" xr:uid="{E56353AD-88C7-49DC-9784-4F00FDE60096}"/>
    <cellStyle name="Comma 2 2 3 4 4 2 6" xfId="12955" xr:uid="{075FC2E2-DF1F-4514-960C-391858F14DA1}"/>
    <cellStyle name="Comma 2 2 3 4 4 2 6 2" xfId="37219" xr:uid="{6D7AF31C-0498-46BE-B3C6-5E7EC626324A}"/>
    <cellStyle name="Comma 2 2 3 4 4 2 7" xfId="25087" xr:uid="{C21DAB67-4FC5-4C2A-95F9-496A0644F12E}"/>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2 2 2" xfId="43791" xr:uid="{761D0A59-C338-4B62-B996-1DECA1E9ECD9}"/>
    <cellStyle name="Comma 2 2 3 4 4 3 2 2 3" xfId="31659" xr:uid="{F67214C6-0487-40A0-AFCD-63CF58203C4D}"/>
    <cellStyle name="Comma 2 2 3 4 4 3 2 3" xfId="11439" xr:uid="{EA420FB0-3AE2-4DB4-B074-B4EEFE693935}"/>
    <cellStyle name="Comma 2 2 3 4 4 3 2 3 2" xfId="23571" xr:uid="{4718CB70-93FB-4273-90CE-CB5044D257FD}"/>
    <cellStyle name="Comma 2 2 3 4 4 3 2 3 2 2" xfId="47835" xr:uid="{C7BC674C-9AA9-4F7B-9249-9F5DCC99A650}"/>
    <cellStyle name="Comma 2 2 3 4 4 3 2 3 3" xfId="35703" xr:uid="{F322F281-F762-40CE-A06F-CC7E9376C55E}"/>
    <cellStyle name="Comma 2 2 3 4 4 3 2 4" xfId="15483" xr:uid="{0D5A694F-B7B2-4EDC-B68F-6B87006740D2}"/>
    <cellStyle name="Comma 2 2 3 4 4 3 2 4 2" xfId="39747" xr:uid="{DF8D54AF-6AD9-45E8-A4E3-E230353D3277}"/>
    <cellStyle name="Comma 2 2 3 4 4 3 2 5" xfId="27615" xr:uid="{DCD4FD13-DD53-463D-85B8-DB624A2B9D18}"/>
    <cellStyle name="Comma 2 2 3 4 4 3 3" xfId="5373" xr:uid="{0EA64EB0-63EB-4367-8FC5-F66D60C0B40A}"/>
    <cellStyle name="Comma 2 2 3 4 4 3 3 2" xfId="17505" xr:uid="{3F805917-DD9F-4F02-BFA1-3D5D3849CEF4}"/>
    <cellStyle name="Comma 2 2 3 4 4 3 3 2 2" xfId="41769" xr:uid="{16DB4BDC-F09D-4EA9-9B66-5955DD2F6C9A}"/>
    <cellStyle name="Comma 2 2 3 4 4 3 3 3" xfId="29637" xr:uid="{A9411FFD-0CD0-42F7-A6D8-55B4ACC69737}"/>
    <cellStyle name="Comma 2 2 3 4 4 3 4" xfId="9417" xr:uid="{BC28CC1F-E9E3-4A53-B8F4-9AA6201B58AF}"/>
    <cellStyle name="Comma 2 2 3 4 4 3 4 2" xfId="21549" xr:uid="{0545B4B7-04A6-4181-A188-AD7973FE845D}"/>
    <cellStyle name="Comma 2 2 3 4 4 3 4 2 2" xfId="45813" xr:uid="{4E5E51F7-075A-4E62-A804-E590B8B77EAC}"/>
    <cellStyle name="Comma 2 2 3 4 4 3 4 3" xfId="33681" xr:uid="{C8D110E9-5345-4803-B515-299E6D705E2A}"/>
    <cellStyle name="Comma 2 2 3 4 4 3 5" xfId="13461" xr:uid="{06DAA3D6-C91E-4758-B997-E0B8710C1163}"/>
    <cellStyle name="Comma 2 2 3 4 4 3 5 2" xfId="37725" xr:uid="{BCB746A1-4599-4C36-9BBE-77F918063EDA}"/>
    <cellStyle name="Comma 2 2 3 4 4 3 6" xfId="25593" xr:uid="{5041BA48-3842-4A10-A109-C0A46DFD8F49}"/>
    <cellStyle name="Comma 2 2 3 4 4 4" xfId="2340" xr:uid="{FE4FD56E-999F-4CAB-B90F-94D48A916CC7}"/>
    <cellStyle name="Comma 2 2 3 4 4 4 2" xfId="6384" xr:uid="{77E9F313-CAAB-4194-A9A9-FFC369962D80}"/>
    <cellStyle name="Comma 2 2 3 4 4 4 2 2" xfId="18516" xr:uid="{7C05EA5F-DB98-4B0A-9FC5-436BD52207CB}"/>
    <cellStyle name="Comma 2 2 3 4 4 4 2 2 2" xfId="42780" xr:uid="{0759F8E5-2A3A-4FF0-98BE-D48B28E39340}"/>
    <cellStyle name="Comma 2 2 3 4 4 4 2 3" xfId="30648" xr:uid="{F592D17B-1B7A-40E3-AC56-3E7647AA39A9}"/>
    <cellStyle name="Comma 2 2 3 4 4 4 3" xfId="10428" xr:uid="{45E72337-3380-4590-8A89-7AB616EB0084}"/>
    <cellStyle name="Comma 2 2 3 4 4 4 3 2" xfId="22560" xr:uid="{37653338-194A-47BB-8F6F-6D3B573421BE}"/>
    <cellStyle name="Comma 2 2 3 4 4 4 3 2 2" xfId="46824" xr:uid="{7C1FE8C3-BB47-4E05-A7AD-BC542076E029}"/>
    <cellStyle name="Comma 2 2 3 4 4 4 3 3" xfId="34692" xr:uid="{BC16482F-28E7-4C41-8D6D-93617353C2E9}"/>
    <cellStyle name="Comma 2 2 3 4 4 4 4" xfId="14472" xr:uid="{FE1DF805-FC15-4D6A-9069-0B9EFD391067}"/>
    <cellStyle name="Comma 2 2 3 4 4 4 4 2" xfId="38736" xr:uid="{8486813E-7350-4672-BBF6-3145CE57806A}"/>
    <cellStyle name="Comma 2 2 3 4 4 4 5" xfId="26604" xr:uid="{1B13F290-92FA-49CE-B0F0-CE4FEFB05EC0}"/>
    <cellStyle name="Comma 2 2 3 4 4 5" xfId="4362" xr:uid="{275C13DB-A10A-403E-A050-5629D47831E5}"/>
    <cellStyle name="Comma 2 2 3 4 4 5 2" xfId="16494" xr:uid="{EA6C046C-11E5-4FCE-9D1B-83F211C2BF62}"/>
    <cellStyle name="Comma 2 2 3 4 4 5 2 2" xfId="40758" xr:uid="{EA381EA6-CDEA-425A-A202-0ECC521F2116}"/>
    <cellStyle name="Comma 2 2 3 4 4 5 3" xfId="28626" xr:uid="{180F06B1-85C0-448A-AA5B-E496BA594932}"/>
    <cellStyle name="Comma 2 2 3 4 4 6" xfId="8406" xr:uid="{D39B07B6-1859-420D-A3D4-3D148EE9C934}"/>
    <cellStyle name="Comma 2 2 3 4 4 6 2" xfId="20538" xr:uid="{1A17BBDD-BF3B-4BB2-BA60-F01F3C7248F4}"/>
    <cellStyle name="Comma 2 2 3 4 4 6 2 2" xfId="44802" xr:uid="{A5E18313-5D39-4F78-BDAA-7A15743C9807}"/>
    <cellStyle name="Comma 2 2 3 4 4 6 3" xfId="32670" xr:uid="{537927B7-10CD-42F0-8E7E-7F0FB0E88787}"/>
    <cellStyle name="Comma 2 2 3 4 4 7" xfId="12450" xr:uid="{877FAE24-58B0-4598-AE21-B83388ED5872}"/>
    <cellStyle name="Comma 2 2 3 4 4 7 2" xfId="36714" xr:uid="{01CBB94D-BEDD-4BE5-BD49-96DAB4AC51CB}"/>
    <cellStyle name="Comma 2 2 3 4 4 8" xfId="24582" xr:uid="{0153D9F1-ED4D-480C-9173-6308FA2498A6}"/>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2 2 2" xfId="44043" xr:uid="{ACE68CDB-33E7-466E-9FB9-D55220C46196}"/>
    <cellStyle name="Comma 2 2 3 4 5 2 2 2 3" xfId="31911" xr:uid="{C425BEE1-6B74-4B8E-BBB6-0B830F3A07C1}"/>
    <cellStyle name="Comma 2 2 3 4 5 2 2 3" xfId="11691" xr:uid="{5FF82D2C-5DB2-4E57-9383-417A0AD0AF3F}"/>
    <cellStyle name="Comma 2 2 3 4 5 2 2 3 2" xfId="23823" xr:uid="{31374B05-EE1D-48C1-965A-168362B2777E}"/>
    <cellStyle name="Comma 2 2 3 4 5 2 2 3 2 2" xfId="48087" xr:uid="{3138AF77-F34C-4ABE-8EC8-38FE0EE1896F}"/>
    <cellStyle name="Comma 2 2 3 4 5 2 2 3 3" xfId="35955" xr:uid="{B37905C1-3A84-414B-8F63-73EEBA2CD517}"/>
    <cellStyle name="Comma 2 2 3 4 5 2 2 4" xfId="15735" xr:uid="{7A42DB70-21E4-4506-92C9-A7B3DC37A5E2}"/>
    <cellStyle name="Comma 2 2 3 4 5 2 2 4 2" xfId="39999" xr:uid="{7DCC4D95-C741-4D60-848D-221A1B09B77D}"/>
    <cellStyle name="Comma 2 2 3 4 5 2 2 5" xfId="27867" xr:uid="{CC146298-6C37-4949-B6D0-DF11CA9AFC9A}"/>
    <cellStyle name="Comma 2 2 3 4 5 2 3" xfId="5625" xr:uid="{7102670E-EEF8-4E15-A395-B91566699616}"/>
    <cellStyle name="Comma 2 2 3 4 5 2 3 2" xfId="17757" xr:uid="{16C77EE2-A8A9-41F2-A08F-893D6926BA36}"/>
    <cellStyle name="Comma 2 2 3 4 5 2 3 2 2" xfId="42021" xr:uid="{F29D9F14-E0A6-4CAE-B95F-5564C7A8C781}"/>
    <cellStyle name="Comma 2 2 3 4 5 2 3 3" xfId="29889" xr:uid="{59EC70BD-F315-422F-945D-31776AB5475D}"/>
    <cellStyle name="Comma 2 2 3 4 5 2 4" xfId="9669" xr:uid="{3DD6078A-259E-4729-9388-5683FCD03F56}"/>
    <cellStyle name="Comma 2 2 3 4 5 2 4 2" xfId="21801" xr:uid="{A4E22FCF-376D-495F-9812-4EF93CAD15C0}"/>
    <cellStyle name="Comma 2 2 3 4 5 2 4 2 2" xfId="46065" xr:uid="{3DF0CA58-DA91-47B2-9C91-DFC9F340E5FE}"/>
    <cellStyle name="Comma 2 2 3 4 5 2 4 3" xfId="33933" xr:uid="{E1D0BF10-1F19-4C2E-A2C8-715DDEE1E29A}"/>
    <cellStyle name="Comma 2 2 3 4 5 2 5" xfId="13713" xr:uid="{9407C5A8-D932-4AD5-AC9F-EF53F59C2FB8}"/>
    <cellStyle name="Comma 2 2 3 4 5 2 5 2" xfId="37977" xr:uid="{6456891F-2061-4CEA-92D3-BD317C22F2DC}"/>
    <cellStyle name="Comma 2 2 3 4 5 2 6" xfId="25845" xr:uid="{9F2893DD-6BB4-4DBC-A8C7-4A1E86BFF9A2}"/>
    <cellStyle name="Comma 2 2 3 4 5 3" xfId="2592" xr:uid="{4427AF63-BE2D-4487-92DF-45011AF9D79B}"/>
    <cellStyle name="Comma 2 2 3 4 5 3 2" xfId="6636" xr:uid="{2CB6B52A-2012-4E2F-B9A6-82460D832507}"/>
    <cellStyle name="Comma 2 2 3 4 5 3 2 2" xfId="18768" xr:uid="{D4F8C86E-8134-4B9A-BB98-EE5371FA69B9}"/>
    <cellStyle name="Comma 2 2 3 4 5 3 2 2 2" xfId="43032" xr:uid="{72DC80B0-D03F-44FF-AEE2-B49625484CC6}"/>
    <cellStyle name="Comma 2 2 3 4 5 3 2 3" xfId="30900" xr:uid="{0AB73C39-DECF-4B28-BD01-2C20DAA5B3A2}"/>
    <cellStyle name="Comma 2 2 3 4 5 3 3" xfId="10680" xr:uid="{C58B075C-5701-4E27-BF7E-490FF54A60F8}"/>
    <cellStyle name="Comma 2 2 3 4 5 3 3 2" xfId="22812" xr:uid="{93FAE2E2-34E3-491E-8D69-EC6F42EBB81D}"/>
    <cellStyle name="Comma 2 2 3 4 5 3 3 2 2" xfId="47076" xr:uid="{3474082A-8D13-4512-A267-613F184CDFAC}"/>
    <cellStyle name="Comma 2 2 3 4 5 3 3 3" xfId="34944" xr:uid="{22A77F48-B54E-4BC4-A049-05B7B5F54DF9}"/>
    <cellStyle name="Comma 2 2 3 4 5 3 4" xfId="14724" xr:uid="{8ABD8DA7-1947-46A5-8317-3EB0D9D00AFB}"/>
    <cellStyle name="Comma 2 2 3 4 5 3 4 2" xfId="38988" xr:uid="{9123A080-54A4-444E-8424-90008924BA64}"/>
    <cellStyle name="Comma 2 2 3 4 5 3 5" xfId="26856" xr:uid="{366D2AFF-433E-430C-8840-5911895FBDE0}"/>
    <cellStyle name="Comma 2 2 3 4 5 4" xfId="4614" xr:uid="{C4FD4949-97C0-48D3-9284-27ABE05898B3}"/>
    <cellStyle name="Comma 2 2 3 4 5 4 2" xfId="16746" xr:uid="{859A94E2-F096-4C37-8F9B-D6A87E221A3B}"/>
    <cellStyle name="Comma 2 2 3 4 5 4 2 2" xfId="41010" xr:uid="{6341D268-7713-41F2-971C-49F14BEE23DC}"/>
    <cellStyle name="Comma 2 2 3 4 5 4 3" xfId="28878" xr:uid="{21000778-0AC5-45D2-BE09-3AEC570C8982}"/>
    <cellStyle name="Comma 2 2 3 4 5 5" xfId="8658" xr:uid="{BCAE513B-A2EA-43EC-BDE8-F108782F72DF}"/>
    <cellStyle name="Comma 2 2 3 4 5 5 2" xfId="20790" xr:uid="{043DEC0E-C137-4F3B-81EA-F9684C815BBD}"/>
    <cellStyle name="Comma 2 2 3 4 5 5 2 2" xfId="45054" xr:uid="{4DC4E861-897C-42D4-9E70-6DC49CC699DE}"/>
    <cellStyle name="Comma 2 2 3 4 5 5 3" xfId="32922" xr:uid="{00E7911F-6EBB-4781-95CE-246475714640}"/>
    <cellStyle name="Comma 2 2 3 4 5 6" xfId="12702" xr:uid="{6FECFB79-F27B-4783-B9BB-6F24622F1E11}"/>
    <cellStyle name="Comma 2 2 3 4 5 6 2" xfId="36966" xr:uid="{AEC7F151-2823-41BC-A844-46B5DC4AAAA8}"/>
    <cellStyle name="Comma 2 2 3 4 5 7" xfId="24834" xr:uid="{3794FD3B-C276-4D57-BAFD-410AE8313C3D}"/>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2 2 2" xfId="43538" xr:uid="{24216D59-09B9-433A-AD49-95897214280D}"/>
    <cellStyle name="Comma 2 2 3 4 6 2 2 3" xfId="31406" xr:uid="{F7E79BED-6623-48A2-B268-4F83B49FA040}"/>
    <cellStyle name="Comma 2 2 3 4 6 2 3" xfId="11186" xr:uid="{7D5D93C4-2CFD-4C5B-95C5-456FEDF4BDD4}"/>
    <cellStyle name="Comma 2 2 3 4 6 2 3 2" xfId="23318" xr:uid="{AC2A22D3-8FEB-40C6-9AF7-FE7A8C12FF16}"/>
    <cellStyle name="Comma 2 2 3 4 6 2 3 2 2" xfId="47582" xr:uid="{FA598A67-1E60-4945-923A-9E9E40321A29}"/>
    <cellStyle name="Comma 2 2 3 4 6 2 3 3" xfId="35450" xr:uid="{A8239FFB-3ABD-49FA-9C94-2FE824B498CA}"/>
    <cellStyle name="Comma 2 2 3 4 6 2 4" xfId="15230" xr:uid="{530848C4-1424-45E6-A2F7-42A0E4DDB6A9}"/>
    <cellStyle name="Comma 2 2 3 4 6 2 4 2" xfId="39494" xr:uid="{65F82801-7697-466F-9EBC-B6A39EA39A86}"/>
    <cellStyle name="Comma 2 2 3 4 6 2 5" xfId="27362" xr:uid="{9FF1652E-65CA-41BD-AC43-52513BA6C884}"/>
    <cellStyle name="Comma 2 2 3 4 6 3" xfId="5120" xr:uid="{23314E92-2226-482C-BB62-2AB8954B3C44}"/>
    <cellStyle name="Comma 2 2 3 4 6 3 2" xfId="17252" xr:uid="{06397BE8-6F02-4D9A-B404-7A6F830AE9BD}"/>
    <cellStyle name="Comma 2 2 3 4 6 3 2 2" xfId="41516" xr:uid="{EE023F8C-C803-42F7-BC14-D04B7DE4DB4A}"/>
    <cellStyle name="Comma 2 2 3 4 6 3 3" xfId="29384" xr:uid="{DB0C115B-13D4-4DD7-9E68-F0E3FBA03A06}"/>
    <cellStyle name="Comma 2 2 3 4 6 4" xfId="9164" xr:uid="{F4F61C8B-48E6-4F25-857C-98677509A197}"/>
    <cellStyle name="Comma 2 2 3 4 6 4 2" xfId="21296" xr:uid="{E7B77CE7-2604-4BEC-A4E0-CBF4755C6521}"/>
    <cellStyle name="Comma 2 2 3 4 6 4 2 2" xfId="45560" xr:uid="{5572838B-3AA9-463C-8268-4C4722AD763A}"/>
    <cellStyle name="Comma 2 2 3 4 6 4 3" xfId="33428" xr:uid="{72C4C7F3-ACBD-439D-8F88-776CDE42C2FF}"/>
    <cellStyle name="Comma 2 2 3 4 6 5" xfId="13208" xr:uid="{030AE614-6266-4F38-A78C-D586D661D7C0}"/>
    <cellStyle name="Comma 2 2 3 4 6 5 2" xfId="37472" xr:uid="{C319F335-2701-4DD0-8216-6427CBF7330B}"/>
    <cellStyle name="Comma 2 2 3 4 6 6" xfId="25340" xr:uid="{91C047F5-2AC0-4259-84A9-ABC37DFA1F01}"/>
    <cellStyle name="Comma 2 2 3 4 7" xfId="2087" xr:uid="{3B903CA1-983C-4C87-BB33-98A3FA7DEE38}"/>
    <cellStyle name="Comma 2 2 3 4 7 2" xfId="6131" xr:uid="{F34B3637-BFAD-43C2-87F3-569BFC103795}"/>
    <cellStyle name="Comma 2 2 3 4 7 2 2" xfId="18263" xr:uid="{3B6FB14E-A87F-4877-9531-FE5AD23E6878}"/>
    <cellStyle name="Comma 2 2 3 4 7 2 2 2" xfId="42527" xr:uid="{A3120DCD-EB77-4DEA-B6E9-183CFBA8E8DB}"/>
    <cellStyle name="Comma 2 2 3 4 7 2 3" xfId="30395" xr:uid="{338EBA29-62C3-4227-96E8-92985EA8AB2B}"/>
    <cellStyle name="Comma 2 2 3 4 7 3" xfId="10175" xr:uid="{AA83E678-36A2-42C9-A41D-674CF84AA1C1}"/>
    <cellStyle name="Comma 2 2 3 4 7 3 2" xfId="22307" xr:uid="{F6945F9C-A128-4E23-9564-177EBBF89D10}"/>
    <cellStyle name="Comma 2 2 3 4 7 3 2 2" xfId="46571" xr:uid="{449A69F5-3C11-4EC8-A37B-303915CA5E70}"/>
    <cellStyle name="Comma 2 2 3 4 7 3 3" xfId="34439" xr:uid="{96710EDB-57F5-41E7-8366-C4169433013B}"/>
    <cellStyle name="Comma 2 2 3 4 7 4" xfId="14219" xr:uid="{DAF021CF-1DB7-4BAA-9213-25D807344E8F}"/>
    <cellStyle name="Comma 2 2 3 4 7 4 2" xfId="38483" xr:uid="{3D606E60-E3BF-4AD5-80AB-770C597AF86C}"/>
    <cellStyle name="Comma 2 2 3 4 7 5" xfId="26351" xr:uid="{CDBA488B-7BE1-4C87-9199-9C828BBE53E4}"/>
    <cellStyle name="Comma 2 2 3 4 8" xfId="4109" xr:uid="{2FA76BB6-D5A9-46B8-B30B-F769F53D5DD7}"/>
    <cellStyle name="Comma 2 2 3 4 8 2" xfId="16241" xr:uid="{262FDD67-8D5C-49C0-9C26-EC209CD489E8}"/>
    <cellStyle name="Comma 2 2 3 4 8 2 2" xfId="40505" xr:uid="{690334DE-EBCA-4A31-8BBA-13D6878604A0}"/>
    <cellStyle name="Comma 2 2 3 4 8 3" xfId="28373" xr:uid="{C6C88E0B-936C-4806-98BD-15A731A97287}"/>
    <cellStyle name="Comma 2 2 3 4 9" xfId="8153" xr:uid="{657C527D-65F5-4124-A1F9-655F29D2BB5F}"/>
    <cellStyle name="Comma 2 2 3 4 9 2" xfId="20285" xr:uid="{918E111D-BBB1-4792-A6E0-462F11936F9A}"/>
    <cellStyle name="Comma 2 2 3 4 9 2 2" xfId="44549" xr:uid="{67E9D30A-011B-4ADC-9F83-E324BFCB0327}"/>
    <cellStyle name="Comma 2 2 3 4 9 3" xfId="32417" xr:uid="{9A1B2E2D-7633-48BE-B6EF-A1EC75A7D5EE}"/>
    <cellStyle name="Comma 2 2 3 5" xfId="86" xr:uid="{0823F855-9A78-49F8-A933-5A0482257D2D}"/>
    <cellStyle name="Comma 2 2 3 5 10" xfId="24350" xr:uid="{DAA7209A-7529-4F77-BAD3-7645E2C46D57}"/>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2 2 2" xfId="44443" xr:uid="{7619A5E6-7C8A-42C5-8291-A2F60954DF9C}"/>
    <cellStyle name="Comma 2 2 3 5 2 2 2 2 2 2 3" xfId="32311" xr:uid="{5A152A59-4B25-4461-B72E-149D92DBA000}"/>
    <cellStyle name="Comma 2 2 3 5 2 2 2 2 2 3" xfId="12091" xr:uid="{ED377D45-5C34-4A25-AA22-344176CDA433}"/>
    <cellStyle name="Comma 2 2 3 5 2 2 2 2 2 3 2" xfId="24223" xr:uid="{0202E2E1-E84D-4F74-AF2E-D99E7C884B81}"/>
    <cellStyle name="Comma 2 2 3 5 2 2 2 2 2 3 2 2" xfId="48487" xr:uid="{FD8F0246-B596-4932-A663-437F9EC76165}"/>
    <cellStyle name="Comma 2 2 3 5 2 2 2 2 2 3 3" xfId="36355" xr:uid="{95866FEF-E708-4FAC-9FE1-CA1AD8A86010}"/>
    <cellStyle name="Comma 2 2 3 5 2 2 2 2 2 4" xfId="16135" xr:uid="{26FA4C94-095E-4235-9EA6-45092080BA85}"/>
    <cellStyle name="Comma 2 2 3 5 2 2 2 2 2 4 2" xfId="40399" xr:uid="{5A06994B-7C04-4471-90B2-1DEAC76A58BC}"/>
    <cellStyle name="Comma 2 2 3 5 2 2 2 2 2 5" xfId="28267" xr:uid="{1289A136-FAF5-4438-837A-08D45BCF7508}"/>
    <cellStyle name="Comma 2 2 3 5 2 2 2 2 3" xfId="6025" xr:uid="{4E525914-FCB7-44F0-934F-0D8EC2532B7B}"/>
    <cellStyle name="Comma 2 2 3 5 2 2 2 2 3 2" xfId="18157" xr:uid="{0A8E0037-656C-446A-BAC2-4DB60F383938}"/>
    <cellStyle name="Comma 2 2 3 5 2 2 2 2 3 2 2" xfId="42421" xr:uid="{37BD03D9-C542-4315-AF77-E578C9B8EB88}"/>
    <cellStyle name="Comma 2 2 3 5 2 2 2 2 3 3" xfId="30289" xr:uid="{B8523004-AE3B-40AE-BA9F-BBFB4A98EF3B}"/>
    <cellStyle name="Comma 2 2 3 5 2 2 2 2 4" xfId="10069" xr:uid="{D8EE493A-0176-42E1-88E4-27A367CC75A3}"/>
    <cellStyle name="Comma 2 2 3 5 2 2 2 2 4 2" xfId="22201" xr:uid="{E4BF47F3-131C-4868-BA19-6662CF46FB72}"/>
    <cellStyle name="Comma 2 2 3 5 2 2 2 2 4 2 2" xfId="46465" xr:uid="{68C4F637-DD9A-408D-948F-AF93940F5876}"/>
    <cellStyle name="Comma 2 2 3 5 2 2 2 2 4 3" xfId="34333" xr:uid="{EF6DFC44-E394-47A7-B767-13E60D05522B}"/>
    <cellStyle name="Comma 2 2 3 5 2 2 2 2 5" xfId="14113" xr:uid="{A62ABFED-B6F7-4320-AA4C-AA0653E4B0E5}"/>
    <cellStyle name="Comma 2 2 3 5 2 2 2 2 5 2" xfId="38377" xr:uid="{7900E3F3-4EA4-46B7-8C07-98E6F9094AA5}"/>
    <cellStyle name="Comma 2 2 3 5 2 2 2 2 6" xfId="26245" xr:uid="{E628C865-213F-462D-A34F-FAC3845D4FE9}"/>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2 2 2" xfId="43432" xr:uid="{D8D2E41A-D479-4C91-8303-3F37E46CE3B4}"/>
    <cellStyle name="Comma 2 2 3 5 2 2 2 3 2 3" xfId="31300" xr:uid="{775B4EAD-32EC-4486-8115-C9FA75064CA0}"/>
    <cellStyle name="Comma 2 2 3 5 2 2 2 3 3" xfId="11080" xr:uid="{442D3807-1F62-497F-81C3-2B39E8A6D2E7}"/>
    <cellStyle name="Comma 2 2 3 5 2 2 2 3 3 2" xfId="23212" xr:uid="{061CF2EE-BAAE-41FC-8E2B-91E4A75F7027}"/>
    <cellStyle name="Comma 2 2 3 5 2 2 2 3 3 2 2" xfId="47476" xr:uid="{5D6CD66E-740F-46A8-BD5B-03AB3BEB3013}"/>
    <cellStyle name="Comma 2 2 3 5 2 2 2 3 3 3" xfId="35344" xr:uid="{4E96D2FC-DE51-404D-90D9-211A594BAE5E}"/>
    <cellStyle name="Comma 2 2 3 5 2 2 2 3 4" xfId="15124" xr:uid="{32ABF40F-CD2C-42CE-8CF5-588A4546DF45}"/>
    <cellStyle name="Comma 2 2 3 5 2 2 2 3 4 2" xfId="39388" xr:uid="{B95C86DE-A0D3-4285-A82B-38EDD0866E29}"/>
    <cellStyle name="Comma 2 2 3 5 2 2 2 3 5" xfId="27256" xr:uid="{54CE1DBC-872C-4B64-85AD-E115C23E215F}"/>
    <cellStyle name="Comma 2 2 3 5 2 2 2 4" xfId="5014" xr:uid="{31705B4E-8BDC-41C8-A8EB-D7BFBE53A952}"/>
    <cellStyle name="Comma 2 2 3 5 2 2 2 4 2" xfId="17146" xr:uid="{4E065A9F-2037-4823-9B1C-B4C6BB69AC48}"/>
    <cellStyle name="Comma 2 2 3 5 2 2 2 4 2 2" xfId="41410" xr:uid="{B139F2D9-4A5B-408A-90BA-E73617A0086C}"/>
    <cellStyle name="Comma 2 2 3 5 2 2 2 4 3" xfId="29278" xr:uid="{E6BFA1E5-1663-435F-9320-E06326862204}"/>
    <cellStyle name="Comma 2 2 3 5 2 2 2 5" xfId="9058" xr:uid="{8134ED0B-FC4E-4DF9-9E17-225C39246C10}"/>
    <cellStyle name="Comma 2 2 3 5 2 2 2 5 2" xfId="21190" xr:uid="{70D42FE8-9E24-45D8-BB56-3D20BDFF4764}"/>
    <cellStyle name="Comma 2 2 3 5 2 2 2 5 2 2" xfId="45454" xr:uid="{F9BDAFB3-41BE-47B2-83E9-AEF6CFEF3D58}"/>
    <cellStyle name="Comma 2 2 3 5 2 2 2 5 3" xfId="33322" xr:uid="{70A63916-8E24-4A71-B96B-4E84DAC453AC}"/>
    <cellStyle name="Comma 2 2 3 5 2 2 2 6" xfId="13102" xr:uid="{A727AD42-F664-4CF7-87CD-4A3FF6A31004}"/>
    <cellStyle name="Comma 2 2 3 5 2 2 2 6 2" xfId="37366" xr:uid="{25945365-C2FB-4B55-8D87-A24FC4D499E0}"/>
    <cellStyle name="Comma 2 2 3 5 2 2 2 7" xfId="25234" xr:uid="{AEABC744-8AE9-462A-8895-FB5EA356C1BD}"/>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2 2 2" xfId="43938" xr:uid="{7D79A028-DF45-4693-B2C8-80CE947D0ED3}"/>
    <cellStyle name="Comma 2 2 3 5 2 2 3 2 2 3" xfId="31806" xr:uid="{A83BB5DC-BA94-4184-AB5F-59A5BE218CAB}"/>
    <cellStyle name="Comma 2 2 3 5 2 2 3 2 3" xfId="11586" xr:uid="{4DD4E2A6-F1BF-4194-8613-C8DBF3094C4F}"/>
    <cellStyle name="Comma 2 2 3 5 2 2 3 2 3 2" xfId="23718" xr:uid="{A5080003-8976-46DA-9747-172366BF6CDB}"/>
    <cellStyle name="Comma 2 2 3 5 2 2 3 2 3 2 2" xfId="47982" xr:uid="{D2DC7B8A-FB78-46A2-A07E-B05220278DF3}"/>
    <cellStyle name="Comma 2 2 3 5 2 2 3 2 3 3" xfId="35850" xr:uid="{514D29F0-33BF-4095-9B0D-8BCE6EAEF8F7}"/>
    <cellStyle name="Comma 2 2 3 5 2 2 3 2 4" xfId="15630" xr:uid="{CE59D27B-838A-4A14-8683-49C1A908BF16}"/>
    <cellStyle name="Comma 2 2 3 5 2 2 3 2 4 2" xfId="39894" xr:uid="{882E8584-9347-4AE3-81FB-CA786FD1D58C}"/>
    <cellStyle name="Comma 2 2 3 5 2 2 3 2 5" xfId="27762" xr:uid="{BD0D5B38-BE42-4A6E-8C37-CBF0021BD14B}"/>
    <cellStyle name="Comma 2 2 3 5 2 2 3 3" xfId="5520" xr:uid="{A4968AC5-B901-4732-8A1A-594577C957A2}"/>
    <cellStyle name="Comma 2 2 3 5 2 2 3 3 2" xfId="17652" xr:uid="{DEEF103B-E88D-4108-8D82-E0EA00FC12DF}"/>
    <cellStyle name="Comma 2 2 3 5 2 2 3 3 2 2" xfId="41916" xr:uid="{8CB2860A-E099-42E5-A5D5-8D3D24D09ED8}"/>
    <cellStyle name="Comma 2 2 3 5 2 2 3 3 3" xfId="29784" xr:uid="{E6AC955E-D46E-433E-9B55-2EC7A933CFB2}"/>
    <cellStyle name="Comma 2 2 3 5 2 2 3 4" xfId="9564" xr:uid="{AE77AB88-8A10-45AB-AF77-6E3A345F8E80}"/>
    <cellStyle name="Comma 2 2 3 5 2 2 3 4 2" xfId="21696" xr:uid="{445FD8D7-7632-4B0C-83A3-1538841CAD99}"/>
    <cellStyle name="Comma 2 2 3 5 2 2 3 4 2 2" xfId="45960" xr:uid="{FB113DDB-6C60-430F-BDB8-F2211EA1C04D}"/>
    <cellStyle name="Comma 2 2 3 5 2 2 3 4 3" xfId="33828" xr:uid="{A76E02D4-08D3-49F7-AA10-9ECCFD9097FA}"/>
    <cellStyle name="Comma 2 2 3 5 2 2 3 5" xfId="13608" xr:uid="{CDFCE3C9-D5AE-4E52-860E-BF09435F6002}"/>
    <cellStyle name="Comma 2 2 3 5 2 2 3 5 2" xfId="37872" xr:uid="{1820D8B8-E1E9-411C-AE40-B9D62D8C9BB9}"/>
    <cellStyle name="Comma 2 2 3 5 2 2 3 6" xfId="25740" xr:uid="{64DF6BB8-993C-4A61-A1AA-88625D8CF833}"/>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2 2 2" xfId="42927" xr:uid="{90A18DF2-DDD0-4DD0-9747-D261B14A2210}"/>
    <cellStyle name="Comma 2 2 3 5 2 2 4 2 3" xfId="30795" xr:uid="{96617649-F089-4165-AB79-E5DDC3744DAF}"/>
    <cellStyle name="Comma 2 2 3 5 2 2 4 3" xfId="10575" xr:uid="{80DD7A0B-3EB7-4520-92A1-FBF231B71405}"/>
    <cellStyle name="Comma 2 2 3 5 2 2 4 3 2" xfId="22707" xr:uid="{A5D3B8E7-5654-4020-8C73-25591F23C671}"/>
    <cellStyle name="Comma 2 2 3 5 2 2 4 3 2 2" xfId="46971" xr:uid="{15610874-4CB8-4F9F-91F8-15790410E16C}"/>
    <cellStyle name="Comma 2 2 3 5 2 2 4 3 3" xfId="34839" xr:uid="{A75B0D3A-ABEE-49B0-A4C6-47288397F448}"/>
    <cellStyle name="Comma 2 2 3 5 2 2 4 4" xfId="14619" xr:uid="{826D3495-9FBF-43D8-903C-C696DCB026BE}"/>
    <cellStyle name="Comma 2 2 3 5 2 2 4 4 2" xfId="38883" xr:uid="{9E5BFC13-DB6A-4E00-BD01-45BA4EC0AD32}"/>
    <cellStyle name="Comma 2 2 3 5 2 2 4 5" xfId="26751" xr:uid="{0ECF222E-E9DE-4A41-B4E6-16DC9461292C}"/>
    <cellStyle name="Comma 2 2 3 5 2 2 5" xfId="4509" xr:uid="{2E75892E-2708-41DC-A02F-058A66917631}"/>
    <cellStyle name="Comma 2 2 3 5 2 2 5 2" xfId="16641" xr:uid="{07BE9E61-27B0-4798-89B8-B56C35B365A6}"/>
    <cellStyle name="Comma 2 2 3 5 2 2 5 2 2" xfId="40905" xr:uid="{173AD617-CF81-42B3-B6C7-B33095CD0FA7}"/>
    <cellStyle name="Comma 2 2 3 5 2 2 5 3" xfId="28773" xr:uid="{AB2B7C3A-E634-409A-998D-B9083DCA1DD9}"/>
    <cellStyle name="Comma 2 2 3 5 2 2 6" xfId="8553" xr:uid="{CCBF92BB-AB60-4000-9E12-A3BEC285F4E6}"/>
    <cellStyle name="Comma 2 2 3 5 2 2 6 2" xfId="20685" xr:uid="{572345DF-FA08-4977-90B7-551EEC5E79A2}"/>
    <cellStyle name="Comma 2 2 3 5 2 2 6 2 2" xfId="44949" xr:uid="{169C820C-F706-4079-977B-CBB5BA657ACC}"/>
    <cellStyle name="Comma 2 2 3 5 2 2 6 3" xfId="32817" xr:uid="{C43A0B4E-35C1-4CB3-A347-F49C28208E8A}"/>
    <cellStyle name="Comma 2 2 3 5 2 2 7" xfId="12597" xr:uid="{EFF28784-A513-4DD1-84F3-990AC1698B8C}"/>
    <cellStyle name="Comma 2 2 3 5 2 2 7 2" xfId="36861" xr:uid="{B2118EF0-AC99-4741-A78A-36732F946092}"/>
    <cellStyle name="Comma 2 2 3 5 2 2 8" xfId="24729" xr:uid="{C88B0E2B-A55B-4413-997D-C015CE9A6231}"/>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2 2 2" xfId="44190" xr:uid="{BA6412FD-C10B-48D3-B2B4-CA6E20133DE0}"/>
    <cellStyle name="Comma 2 2 3 5 2 3 2 2 2 3" xfId="32058" xr:uid="{C9300FCE-FD3B-4682-ABD4-82565A34F907}"/>
    <cellStyle name="Comma 2 2 3 5 2 3 2 2 3" xfId="11838" xr:uid="{963D8410-89DA-4174-BA75-7CB28838A378}"/>
    <cellStyle name="Comma 2 2 3 5 2 3 2 2 3 2" xfId="23970" xr:uid="{4A4F0337-DC9F-48A8-94F9-AE4481083ACA}"/>
    <cellStyle name="Comma 2 2 3 5 2 3 2 2 3 2 2" xfId="48234" xr:uid="{3A379190-FB2E-4408-BC98-9C7225B3CE0D}"/>
    <cellStyle name="Comma 2 2 3 5 2 3 2 2 3 3" xfId="36102" xr:uid="{9AEFEF41-6336-4B9F-8B3B-A006D3C42A79}"/>
    <cellStyle name="Comma 2 2 3 5 2 3 2 2 4" xfId="15882" xr:uid="{B247C9DD-7C2E-4119-A74F-103C8A477F6B}"/>
    <cellStyle name="Comma 2 2 3 5 2 3 2 2 4 2" xfId="40146" xr:uid="{32FCE6D0-C127-4DAF-81FD-77007D6E1FCC}"/>
    <cellStyle name="Comma 2 2 3 5 2 3 2 2 5" xfId="28014" xr:uid="{2F49BB20-1167-4428-A4AB-58B01CB81454}"/>
    <cellStyle name="Comma 2 2 3 5 2 3 2 3" xfId="5772" xr:uid="{BA18D41A-0648-4274-9F75-94BB7913E23F}"/>
    <cellStyle name="Comma 2 2 3 5 2 3 2 3 2" xfId="17904" xr:uid="{48012860-4393-4B97-BB45-013642C071B1}"/>
    <cellStyle name="Comma 2 2 3 5 2 3 2 3 2 2" xfId="42168" xr:uid="{97EA0B6D-C473-4C92-A3CD-4E63F66E5D07}"/>
    <cellStyle name="Comma 2 2 3 5 2 3 2 3 3" xfId="30036" xr:uid="{40A72EAA-BE1D-48EB-B3BF-85EEBA7CD596}"/>
    <cellStyle name="Comma 2 2 3 5 2 3 2 4" xfId="9816" xr:uid="{7680728C-B30E-4FD1-8A2B-580504DDD3D3}"/>
    <cellStyle name="Comma 2 2 3 5 2 3 2 4 2" xfId="21948" xr:uid="{BC11BF9F-1656-4A8D-AE72-7D5456B011C1}"/>
    <cellStyle name="Comma 2 2 3 5 2 3 2 4 2 2" xfId="46212" xr:uid="{51EE5391-DCA4-4A7C-AF41-208BCFA0E295}"/>
    <cellStyle name="Comma 2 2 3 5 2 3 2 4 3" xfId="34080" xr:uid="{8E8EF1AD-3ABC-4B35-8597-5A4CEA0D126C}"/>
    <cellStyle name="Comma 2 2 3 5 2 3 2 5" xfId="13860" xr:uid="{DF90C625-696F-4BB8-9F85-8AB87ED053CF}"/>
    <cellStyle name="Comma 2 2 3 5 2 3 2 5 2" xfId="38124" xr:uid="{20EB8BD3-9E0E-430D-AE52-57D665125916}"/>
    <cellStyle name="Comma 2 2 3 5 2 3 2 6" xfId="25992" xr:uid="{56124D74-5FDE-4B3E-85E0-43361D770AC9}"/>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2 2 2" xfId="43179" xr:uid="{0EBD11AD-5DFB-4AE6-BDD5-4573F50547B6}"/>
    <cellStyle name="Comma 2 2 3 5 2 3 3 2 3" xfId="31047" xr:uid="{D7F7F8D4-9942-4876-9CA1-5199782E0B62}"/>
    <cellStyle name="Comma 2 2 3 5 2 3 3 3" xfId="10827" xr:uid="{2E50FF90-D139-421F-91F0-91A2B5993FA3}"/>
    <cellStyle name="Comma 2 2 3 5 2 3 3 3 2" xfId="22959" xr:uid="{953102A0-9E5F-4480-B547-E15A9986C0D6}"/>
    <cellStyle name="Comma 2 2 3 5 2 3 3 3 2 2" xfId="47223" xr:uid="{53D17C17-F6E5-4CE2-A8EE-CE9245700256}"/>
    <cellStyle name="Comma 2 2 3 5 2 3 3 3 3" xfId="35091" xr:uid="{E37057AC-4D6D-4686-8347-C72CEDE02515}"/>
    <cellStyle name="Comma 2 2 3 5 2 3 3 4" xfId="14871" xr:uid="{ECA8FF11-EB29-494B-88B1-A237E9597B00}"/>
    <cellStyle name="Comma 2 2 3 5 2 3 3 4 2" xfId="39135" xr:uid="{DD55D21A-B9F7-4508-9CC9-F10B2DC08F21}"/>
    <cellStyle name="Comma 2 2 3 5 2 3 3 5" xfId="27003" xr:uid="{12324A94-E547-4832-8DC7-815655D9C0BB}"/>
    <cellStyle name="Comma 2 2 3 5 2 3 4" xfId="4761" xr:uid="{114A6270-CEE9-4147-9887-4D9E889D3263}"/>
    <cellStyle name="Comma 2 2 3 5 2 3 4 2" xfId="16893" xr:uid="{22D4C652-0030-4CDB-B17B-F98649EF4A55}"/>
    <cellStyle name="Comma 2 2 3 5 2 3 4 2 2" xfId="41157" xr:uid="{07748CB7-E8CE-4493-9BA3-8164D4654420}"/>
    <cellStyle name="Comma 2 2 3 5 2 3 4 3" xfId="29025" xr:uid="{B8092F5C-11D3-417A-B8CD-F1AD987BEBC5}"/>
    <cellStyle name="Comma 2 2 3 5 2 3 5" xfId="8805" xr:uid="{22777E42-CB31-4A74-8525-9AE37DFAD0A0}"/>
    <cellStyle name="Comma 2 2 3 5 2 3 5 2" xfId="20937" xr:uid="{33B84886-2B5D-4605-8A84-76D435F7B952}"/>
    <cellStyle name="Comma 2 2 3 5 2 3 5 2 2" xfId="45201" xr:uid="{565DC0F3-7129-46CE-A4EE-70D37409F64F}"/>
    <cellStyle name="Comma 2 2 3 5 2 3 5 3" xfId="33069" xr:uid="{9C5671F7-7284-48C7-8FA5-06E738517D55}"/>
    <cellStyle name="Comma 2 2 3 5 2 3 6" xfId="12849" xr:uid="{8F38B3D5-CFC9-47A8-A3EB-3095EF9F538A}"/>
    <cellStyle name="Comma 2 2 3 5 2 3 6 2" xfId="37113" xr:uid="{CE56AA53-976F-47EF-BACA-504CC94A1B02}"/>
    <cellStyle name="Comma 2 2 3 5 2 3 7" xfId="24981" xr:uid="{0F7860CE-210F-4BA5-8F43-20626247628E}"/>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2 2 2" xfId="43685" xr:uid="{DED81F26-A9D1-4C55-B7BE-3C51AD5D0E19}"/>
    <cellStyle name="Comma 2 2 3 5 2 4 2 2 3" xfId="31553" xr:uid="{A4D615DC-3BFD-4488-9AE6-DF8B24D1A1AA}"/>
    <cellStyle name="Comma 2 2 3 5 2 4 2 3" xfId="11333" xr:uid="{1F45C8A1-4785-4FE6-A41A-B50403DB119B}"/>
    <cellStyle name="Comma 2 2 3 5 2 4 2 3 2" xfId="23465" xr:uid="{ABEF6F30-16A3-4E1E-96E1-3C7F4E3B8E65}"/>
    <cellStyle name="Comma 2 2 3 5 2 4 2 3 2 2" xfId="47729" xr:uid="{48AE83CE-F1E2-40FC-B226-EFD8D13FBE19}"/>
    <cellStyle name="Comma 2 2 3 5 2 4 2 3 3" xfId="35597" xr:uid="{D27D37E7-4F03-48F1-8B54-83661BC81AD6}"/>
    <cellStyle name="Comma 2 2 3 5 2 4 2 4" xfId="15377" xr:uid="{252E03C0-42CA-4508-9C2B-8241007B9AE9}"/>
    <cellStyle name="Comma 2 2 3 5 2 4 2 4 2" xfId="39641" xr:uid="{24E67A1E-01DA-4679-BD1A-49F9D87DFE5C}"/>
    <cellStyle name="Comma 2 2 3 5 2 4 2 5" xfId="27509" xr:uid="{743CEA55-C8AD-4328-A3DE-B45A6D7B3BF4}"/>
    <cellStyle name="Comma 2 2 3 5 2 4 3" xfId="5267" xr:uid="{99158297-36AF-4D8D-BFBB-4F35170F7971}"/>
    <cellStyle name="Comma 2 2 3 5 2 4 3 2" xfId="17399" xr:uid="{E4997B05-8504-4CEF-9935-169D1ED3BF8D}"/>
    <cellStyle name="Comma 2 2 3 5 2 4 3 2 2" xfId="41663" xr:uid="{E5BC2E69-BA1D-44C6-8F3E-266897D9E090}"/>
    <cellStyle name="Comma 2 2 3 5 2 4 3 3" xfId="29531" xr:uid="{CC8610E6-12C8-4049-BD62-6B8090AA6E7B}"/>
    <cellStyle name="Comma 2 2 3 5 2 4 4" xfId="9311" xr:uid="{90086301-9275-4C26-B3AE-087935D5716B}"/>
    <cellStyle name="Comma 2 2 3 5 2 4 4 2" xfId="21443" xr:uid="{86617304-EA26-4B4E-9515-328575FBC6B5}"/>
    <cellStyle name="Comma 2 2 3 5 2 4 4 2 2" xfId="45707" xr:uid="{011495EA-2746-46A9-8BBB-DC414485DEE7}"/>
    <cellStyle name="Comma 2 2 3 5 2 4 4 3" xfId="33575" xr:uid="{E739EB20-F1EC-4101-A302-712F6047AB48}"/>
    <cellStyle name="Comma 2 2 3 5 2 4 5" xfId="13355" xr:uid="{E498BD03-D532-445E-8CA4-ADB7141550A9}"/>
    <cellStyle name="Comma 2 2 3 5 2 4 5 2" xfId="37619" xr:uid="{B75CBA07-EE90-43D8-A6EA-E71A75B51401}"/>
    <cellStyle name="Comma 2 2 3 5 2 4 6" xfId="25487" xr:uid="{43172CB5-1D8E-4560-AB49-A72445111DCC}"/>
    <cellStyle name="Comma 2 2 3 5 2 5" xfId="2234" xr:uid="{05C913E8-1E45-4C2E-862C-3876121DA493}"/>
    <cellStyle name="Comma 2 2 3 5 2 5 2" xfId="6278" xr:uid="{9768ADF3-D3E0-4753-A0EF-2A7A7780F4EC}"/>
    <cellStyle name="Comma 2 2 3 5 2 5 2 2" xfId="18410" xr:uid="{49E5E360-4B22-4FD2-894D-21620B90251E}"/>
    <cellStyle name="Comma 2 2 3 5 2 5 2 2 2" xfId="42674" xr:uid="{3967E2F6-C92B-469C-BEEF-B31CDCC2E2B8}"/>
    <cellStyle name="Comma 2 2 3 5 2 5 2 3" xfId="30542" xr:uid="{CC7AF05D-5DF9-4CB6-8C05-F9A4389C2A51}"/>
    <cellStyle name="Comma 2 2 3 5 2 5 3" xfId="10322" xr:uid="{F1417607-F581-4E31-A0C5-03C5F442610C}"/>
    <cellStyle name="Comma 2 2 3 5 2 5 3 2" xfId="22454" xr:uid="{156F1255-C39F-4561-938E-864C6BF4AF1F}"/>
    <cellStyle name="Comma 2 2 3 5 2 5 3 2 2" xfId="46718" xr:uid="{D32D2708-55DF-4804-AA36-8ACC15819AA5}"/>
    <cellStyle name="Comma 2 2 3 5 2 5 3 3" xfId="34586" xr:uid="{B0E92FD8-73CE-4507-8A65-A713EFC270D0}"/>
    <cellStyle name="Comma 2 2 3 5 2 5 4" xfId="14366" xr:uid="{79394C38-D3C1-4925-AA1F-8555CB7DEBDE}"/>
    <cellStyle name="Comma 2 2 3 5 2 5 4 2" xfId="38630" xr:uid="{EF362673-85F6-4EAF-90AB-AB9FB7A9AD68}"/>
    <cellStyle name="Comma 2 2 3 5 2 5 5" xfId="26498" xr:uid="{CE48AD65-2397-4AE3-8CEF-F8C8956B9994}"/>
    <cellStyle name="Comma 2 2 3 5 2 6" xfId="4256" xr:uid="{8FBDC571-5348-47B1-B650-5ACDC8007BE2}"/>
    <cellStyle name="Comma 2 2 3 5 2 6 2" xfId="16388" xr:uid="{5D8CDE97-0DB8-4E0E-9781-04B64679D6E2}"/>
    <cellStyle name="Comma 2 2 3 5 2 6 2 2" xfId="40652" xr:uid="{24172195-C977-412F-BD2A-39D49B039267}"/>
    <cellStyle name="Comma 2 2 3 5 2 6 3" xfId="28520" xr:uid="{390CE8B6-9F0A-43BA-9D36-7ED376ECEAD5}"/>
    <cellStyle name="Comma 2 2 3 5 2 7" xfId="8300" xr:uid="{AC171BB4-75A9-4615-9332-C34E277BA056}"/>
    <cellStyle name="Comma 2 2 3 5 2 7 2" xfId="20432" xr:uid="{BD6D8097-77F6-433E-A349-4B5E65557AC1}"/>
    <cellStyle name="Comma 2 2 3 5 2 7 2 2" xfId="44696" xr:uid="{14DB1228-A6E2-4971-85A4-C93352DFEBCD}"/>
    <cellStyle name="Comma 2 2 3 5 2 7 3" xfId="32564" xr:uid="{25150FBF-047C-468E-9D5C-EB345647EAE2}"/>
    <cellStyle name="Comma 2 2 3 5 2 8" xfId="12344" xr:uid="{19E46138-9DFC-4EE4-98C1-938BACE72B50}"/>
    <cellStyle name="Comma 2 2 3 5 2 8 2" xfId="36608" xr:uid="{9CE8A631-866D-42FB-B65C-8EA1F46219B3}"/>
    <cellStyle name="Comma 2 2 3 5 2 9" xfId="24476" xr:uid="{0878BCD3-E57A-4E8A-B0F6-146A36E6E734}"/>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2 2 2" xfId="44317" xr:uid="{528923FB-0B62-4301-96A6-8A2F8A392C7F}"/>
    <cellStyle name="Comma 2 2 3 5 3 2 2 2 2 3" xfId="32185" xr:uid="{F14F4844-C79B-4E6B-860B-BDEED04CB931}"/>
    <cellStyle name="Comma 2 2 3 5 3 2 2 2 3" xfId="11965" xr:uid="{B66CB242-3122-47E6-BFB4-DA6D88ADCF65}"/>
    <cellStyle name="Comma 2 2 3 5 3 2 2 2 3 2" xfId="24097" xr:uid="{834B8A25-5BF8-412D-8643-80280383DA12}"/>
    <cellStyle name="Comma 2 2 3 5 3 2 2 2 3 2 2" xfId="48361" xr:uid="{28D68C5E-257B-41CB-B707-A3DA8CF82FAD}"/>
    <cellStyle name="Comma 2 2 3 5 3 2 2 2 3 3" xfId="36229" xr:uid="{E6F6CA06-792D-42CF-83F0-5B17FC3B665C}"/>
    <cellStyle name="Comma 2 2 3 5 3 2 2 2 4" xfId="16009" xr:uid="{6D5ABB4D-4C40-43E6-9FDD-D2FD7DB61117}"/>
    <cellStyle name="Comma 2 2 3 5 3 2 2 2 4 2" xfId="40273" xr:uid="{6558E56F-85BC-458C-8FE8-5862FD1CDD7D}"/>
    <cellStyle name="Comma 2 2 3 5 3 2 2 2 5" xfId="28141" xr:uid="{6ED33727-3C55-4F92-92FB-5753D35D3A71}"/>
    <cellStyle name="Comma 2 2 3 5 3 2 2 3" xfId="5899" xr:uid="{631C6B9C-4EF2-45E6-8D29-03D81F2AF09D}"/>
    <cellStyle name="Comma 2 2 3 5 3 2 2 3 2" xfId="18031" xr:uid="{75CA5242-CA49-421E-8FAA-59B2191FA508}"/>
    <cellStyle name="Comma 2 2 3 5 3 2 2 3 2 2" xfId="42295" xr:uid="{8868C93F-7495-409F-A0DD-2A2244CA222C}"/>
    <cellStyle name="Comma 2 2 3 5 3 2 2 3 3" xfId="30163" xr:uid="{773DE04A-97B7-4550-B457-D56412D44857}"/>
    <cellStyle name="Comma 2 2 3 5 3 2 2 4" xfId="9943" xr:uid="{DD58AD87-1EE2-4B24-8A70-65D05821B612}"/>
    <cellStyle name="Comma 2 2 3 5 3 2 2 4 2" xfId="22075" xr:uid="{DCDD69C0-59B0-411A-ABA6-BC9C52DC3EC6}"/>
    <cellStyle name="Comma 2 2 3 5 3 2 2 4 2 2" xfId="46339" xr:uid="{5A50C445-BD99-42F8-BF2C-8A0342A4DADD}"/>
    <cellStyle name="Comma 2 2 3 5 3 2 2 4 3" xfId="34207" xr:uid="{FD1A57FB-0BA2-4D5F-82B1-417E3E03DFCD}"/>
    <cellStyle name="Comma 2 2 3 5 3 2 2 5" xfId="13987" xr:uid="{A8B750BF-0212-40B0-9607-0A7DBA6FF417}"/>
    <cellStyle name="Comma 2 2 3 5 3 2 2 5 2" xfId="38251" xr:uid="{866AF9AA-6371-4CA6-B270-B6337E0F917F}"/>
    <cellStyle name="Comma 2 2 3 5 3 2 2 6" xfId="26119" xr:uid="{3865D4D3-7E24-4E84-84BC-1D86117E40DA}"/>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2 2 2" xfId="43306" xr:uid="{C8E3FE92-8FFD-421A-9374-0E13E6714510}"/>
    <cellStyle name="Comma 2 2 3 5 3 2 3 2 3" xfId="31174" xr:uid="{3E91611A-B7CC-4176-8BE4-01A5B754B533}"/>
    <cellStyle name="Comma 2 2 3 5 3 2 3 3" xfId="10954" xr:uid="{DD8C4410-6A2D-4495-81A1-7F5D141FC344}"/>
    <cellStyle name="Comma 2 2 3 5 3 2 3 3 2" xfId="23086" xr:uid="{704142B5-61F6-426F-9490-E67CD386BCEB}"/>
    <cellStyle name="Comma 2 2 3 5 3 2 3 3 2 2" xfId="47350" xr:uid="{B98145B2-B3A4-41EC-98E5-C795ED5CDFA6}"/>
    <cellStyle name="Comma 2 2 3 5 3 2 3 3 3" xfId="35218" xr:uid="{8EF751FC-05A5-4583-92AD-74A2CC27D0CB}"/>
    <cellStyle name="Comma 2 2 3 5 3 2 3 4" xfId="14998" xr:uid="{5680F34A-33E3-4A2A-9124-CEECC06AB8C4}"/>
    <cellStyle name="Comma 2 2 3 5 3 2 3 4 2" xfId="39262" xr:uid="{5FF6CF10-3138-4991-BAAC-657819949ABD}"/>
    <cellStyle name="Comma 2 2 3 5 3 2 3 5" xfId="27130" xr:uid="{F6A4EC90-AD71-44FE-8E95-59171755B177}"/>
    <cellStyle name="Comma 2 2 3 5 3 2 4" xfId="4888" xr:uid="{0848BE7F-3CB3-4C31-A718-1CB09013B853}"/>
    <cellStyle name="Comma 2 2 3 5 3 2 4 2" xfId="17020" xr:uid="{AEDFC4A5-ABE1-4262-9D85-9DBAABCA672F}"/>
    <cellStyle name="Comma 2 2 3 5 3 2 4 2 2" xfId="41284" xr:uid="{45139CB0-D98C-4768-BAB4-C6D4038C7913}"/>
    <cellStyle name="Comma 2 2 3 5 3 2 4 3" xfId="29152" xr:uid="{750E3049-1529-4594-B0C6-2A80F05822E5}"/>
    <cellStyle name="Comma 2 2 3 5 3 2 5" xfId="8932" xr:uid="{8FC3DCF8-E139-40E4-9EE8-4AAAD53CA006}"/>
    <cellStyle name="Comma 2 2 3 5 3 2 5 2" xfId="21064" xr:uid="{492EF8D1-A1C3-478A-B363-EF8122C3F277}"/>
    <cellStyle name="Comma 2 2 3 5 3 2 5 2 2" xfId="45328" xr:uid="{7918B908-426F-4467-85B1-00E9820FDCA8}"/>
    <cellStyle name="Comma 2 2 3 5 3 2 5 3" xfId="33196" xr:uid="{09E61C24-57AA-46EF-9607-DDB1BE9C6D36}"/>
    <cellStyle name="Comma 2 2 3 5 3 2 6" xfId="12976" xr:uid="{2B3E392A-F420-4503-BBF1-82A994C06768}"/>
    <cellStyle name="Comma 2 2 3 5 3 2 6 2" xfId="37240" xr:uid="{87183D6D-7506-471C-AF5F-7EA66DFD0079}"/>
    <cellStyle name="Comma 2 2 3 5 3 2 7" xfId="25108" xr:uid="{0A80007A-60EC-49AB-B49B-C5D0E9DF8847}"/>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2 2 2" xfId="43812" xr:uid="{CCBFB4DA-A503-4AF1-B431-BFB19CF3A9C5}"/>
    <cellStyle name="Comma 2 2 3 5 3 3 2 2 3" xfId="31680" xr:uid="{744B4F89-E725-4EF2-9BF5-050689CB7CE7}"/>
    <cellStyle name="Comma 2 2 3 5 3 3 2 3" xfId="11460" xr:uid="{4E5C88BA-9300-449D-B494-CB969A06F8AF}"/>
    <cellStyle name="Comma 2 2 3 5 3 3 2 3 2" xfId="23592" xr:uid="{25FF1B6F-C998-4BDC-879E-1578777E7B74}"/>
    <cellStyle name="Comma 2 2 3 5 3 3 2 3 2 2" xfId="47856" xr:uid="{6ACD9901-BEFE-4B22-BE6D-C3D7288C7354}"/>
    <cellStyle name="Comma 2 2 3 5 3 3 2 3 3" xfId="35724" xr:uid="{895D48C6-1789-47F7-9F5F-AA33ED9A2D8A}"/>
    <cellStyle name="Comma 2 2 3 5 3 3 2 4" xfId="15504" xr:uid="{AE7DFA91-842E-4F70-A81A-0FE3B0392C3B}"/>
    <cellStyle name="Comma 2 2 3 5 3 3 2 4 2" xfId="39768" xr:uid="{0DAA387E-1DEC-468A-8BCF-F4F8DCE28D8F}"/>
    <cellStyle name="Comma 2 2 3 5 3 3 2 5" xfId="27636" xr:uid="{410058E1-9722-49DD-9EE8-75F6C82576A9}"/>
    <cellStyle name="Comma 2 2 3 5 3 3 3" xfId="5394" xr:uid="{42640D92-A42F-46D7-B9B3-00404A38AAA0}"/>
    <cellStyle name="Comma 2 2 3 5 3 3 3 2" xfId="17526" xr:uid="{282757AE-CA86-43C4-9B9A-A8A6BE782460}"/>
    <cellStyle name="Comma 2 2 3 5 3 3 3 2 2" xfId="41790" xr:uid="{686F3AE7-8AD5-4C81-A942-2A4554097C1C}"/>
    <cellStyle name="Comma 2 2 3 5 3 3 3 3" xfId="29658" xr:uid="{A9B8B822-2945-4703-969A-555437A86BB4}"/>
    <cellStyle name="Comma 2 2 3 5 3 3 4" xfId="9438" xr:uid="{42527F20-B3A4-4621-8504-588AD3B60005}"/>
    <cellStyle name="Comma 2 2 3 5 3 3 4 2" xfId="21570" xr:uid="{01EDF769-9B34-4B0C-B400-CC43F13883FF}"/>
    <cellStyle name="Comma 2 2 3 5 3 3 4 2 2" xfId="45834" xr:uid="{4C8AD7C9-BD93-4F50-A753-7F04249C2370}"/>
    <cellStyle name="Comma 2 2 3 5 3 3 4 3" xfId="33702" xr:uid="{819E44B6-CC33-4E9E-9CF1-2D35B06C28B8}"/>
    <cellStyle name="Comma 2 2 3 5 3 3 5" xfId="13482" xr:uid="{ADB214B5-C2AB-4458-AC1D-F8F112285B67}"/>
    <cellStyle name="Comma 2 2 3 5 3 3 5 2" xfId="37746" xr:uid="{57FCF379-7C73-4B39-BD45-E947F53CCBC7}"/>
    <cellStyle name="Comma 2 2 3 5 3 3 6" xfId="25614" xr:uid="{B2BD959C-0498-47E7-A2B9-C60B3F4D5D94}"/>
    <cellStyle name="Comma 2 2 3 5 3 4" xfId="2361" xr:uid="{D708CBF4-5004-43A0-A294-78C6B3BA6641}"/>
    <cellStyle name="Comma 2 2 3 5 3 4 2" xfId="6405" xr:uid="{84049FE9-2732-45AB-B3B4-16DC27B2422F}"/>
    <cellStyle name="Comma 2 2 3 5 3 4 2 2" xfId="18537" xr:uid="{4606CE8E-8857-4DC9-843F-6E96D0A6C9E2}"/>
    <cellStyle name="Comma 2 2 3 5 3 4 2 2 2" xfId="42801" xr:uid="{FD846A1B-0610-4717-B2CC-24A369A41041}"/>
    <cellStyle name="Comma 2 2 3 5 3 4 2 3" xfId="30669" xr:uid="{6720F781-F105-4348-BBCC-25F8BBC5ADEF}"/>
    <cellStyle name="Comma 2 2 3 5 3 4 3" xfId="10449" xr:uid="{41202D3B-2DFE-424F-AAB8-452E7089E8EB}"/>
    <cellStyle name="Comma 2 2 3 5 3 4 3 2" xfId="22581" xr:uid="{453B0897-317E-4A73-A78B-F44D8D5F5E13}"/>
    <cellStyle name="Comma 2 2 3 5 3 4 3 2 2" xfId="46845" xr:uid="{8957607C-13CF-495E-85A0-B56B494DD928}"/>
    <cellStyle name="Comma 2 2 3 5 3 4 3 3" xfId="34713" xr:uid="{541B4E53-0165-4B26-AED2-0757FF9A1065}"/>
    <cellStyle name="Comma 2 2 3 5 3 4 4" xfId="14493" xr:uid="{9D4D13F6-4952-408A-88BE-0C3BBE198A85}"/>
    <cellStyle name="Comma 2 2 3 5 3 4 4 2" xfId="38757" xr:uid="{B2FEEB54-D0E1-4D2F-95FC-6344EFFA74BA}"/>
    <cellStyle name="Comma 2 2 3 5 3 4 5" xfId="26625" xr:uid="{9914BB33-16A7-44BE-892A-5184DD726C61}"/>
    <cellStyle name="Comma 2 2 3 5 3 5" xfId="4383" xr:uid="{8BC54E5D-2583-4FDE-B166-74C180E6CE87}"/>
    <cellStyle name="Comma 2 2 3 5 3 5 2" xfId="16515" xr:uid="{1EDED166-B2B0-4531-B714-4B3DC047ABD6}"/>
    <cellStyle name="Comma 2 2 3 5 3 5 2 2" xfId="40779" xr:uid="{B955286B-0104-47BE-B73D-9F497EAC2B2D}"/>
    <cellStyle name="Comma 2 2 3 5 3 5 3" xfId="28647" xr:uid="{775C9D82-B4E4-4D61-BEA7-5508361F256C}"/>
    <cellStyle name="Comma 2 2 3 5 3 6" xfId="8427" xr:uid="{EF68A3B7-1B2A-40AC-8877-3C83BB9A5035}"/>
    <cellStyle name="Comma 2 2 3 5 3 6 2" xfId="20559" xr:uid="{016BDCDB-CB59-4798-B815-8B1500AB3C40}"/>
    <cellStyle name="Comma 2 2 3 5 3 6 2 2" xfId="44823" xr:uid="{085F3DA5-4986-40EE-A9CC-E637973B787F}"/>
    <cellStyle name="Comma 2 2 3 5 3 6 3" xfId="32691" xr:uid="{072E02CF-2268-4B79-891F-8FA871960AA9}"/>
    <cellStyle name="Comma 2 2 3 5 3 7" xfId="12471" xr:uid="{2E4DA351-3F55-4544-86A5-584B9A7BE1AD}"/>
    <cellStyle name="Comma 2 2 3 5 3 7 2" xfId="36735" xr:uid="{8C84EA61-8FD6-441B-8C13-76915CFB6E62}"/>
    <cellStyle name="Comma 2 2 3 5 3 8" xfId="24603" xr:uid="{48648EF0-BD32-4B9C-91F1-262BBFA2F207}"/>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2 2 2" xfId="44064" xr:uid="{1B451642-A427-4A50-BE91-ED6B2705FC22}"/>
    <cellStyle name="Comma 2 2 3 5 4 2 2 2 3" xfId="31932" xr:uid="{A559AFE6-F3BC-4D7B-8390-570C31BE7F6A}"/>
    <cellStyle name="Comma 2 2 3 5 4 2 2 3" xfId="11712" xr:uid="{4188278F-986B-4BA3-9305-213C21C2DB1C}"/>
    <cellStyle name="Comma 2 2 3 5 4 2 2 3 2" xfId="23844" xr:uid="{E3A65F96-DCF1-4D6A-945F-F54A9E6CCCBD}"/>
    <cellStyle name="Comma 2 2 3 5 4 2 2 3 2 2" xfId="48108" xr:uid="{3830E7AE-2454-453C-8351-FDEB9AAD87D9}"/>
    <cellStyle name="Comma 2 2 3 5 4 2 2 3 3" xfId="35976" xr:uid="{67954F93-D5E6-4EB9-80B1-A1062B274805}"/>
    <cellStyle name="Comma 2 2 3 5 4 2 2 4" xfId="15756" xr:uid="{0EE777C8-5119-488C-A9DC-7AF0CB20CA36}"/>
    <cellStyle name="Comma 2 2 3 5 4 2 2 4 2" xfId="40020" xr:uid="{87E09BF3-8862-4F49-83AB-FC3848663441}"/>
    <cellStyle name="Comma 2 2 3 5 4 2 2 5" xfId="27888" xr:uid="{82E9B62B-368E-4505-AB5A-8F2F9CDB02E7}"/>
    <cellStyle name="Comma 2 2 3 5 4 2 3" xfId="5646" xr:uid="{58D698C5-4543-46F6-9E7B-0081C70BF7C7}"/>
    <cellStyle name="Comma 2 2 3 5 4 2 3 2" xfId="17778" xr:uid="{750A4B92-73AC-4128-8344-6DDAE2F63CB7}"/>
    <cellStyle name="Comma 2 2 3 5 4 2 3 2 2" xfId="42042" xr:uid="{CDBAFD93-4268-41FA-B299-F1D7E60E87B3}"/>
    <cellStyle name="Comma 2 2 3 5 4 2 3 3" xfId="29910" xr:uid="{2F62F0EF-19B1-4CA1-8B69-01EB216546BE}"/>
    <cellStyle name="Comma 2 2 3 5 4 2 4" xfId="9690" xr:uid="{FE59EE65-FC9D-44D7-A66E-1419F6C531A7}"/>
    <cellStyle name="Comma 2 2 3 5 4 2 4 2" xfId="21822" xr:uid="{EC4FF155-4918-4D1F-A118-1DFD437B5790}"/>
    <cellStyle name="Comma 2 2 3 5 4 2 4 2 2" xfId="46086" xr:uid="{1849C035-F850-4EB0-B6C0-BF0308EADB81}"/>
    <cellStyle name="Comma 2 2 3 5 4 2 4 3" xfId="33954" xr:uid="{551D28E0-6587-4A87-A68D-1DEE504AECFF}"/>
    <cellStyle name="Comma 2 2 3 5 4 2 5" xfId="13734" xr:uid="{CA382A2F-E70C-4A67-8ACF-396F21F0BE50}"/>
    <cellStyle name="Comma 2 2 3 5 4 2 5 2" xfId="37998" xr:uid="{EAAAA50D-906A-4405-87BA-733F4343A608}"/>
    <cellStyle name="Comma 2 2 3 5 4 2 6" xfId="25866" xr:uid="{4262C7C5-92CC-48AE-8DB4-492B5B9087EB}"/>
    <cellStyle name="Comma 2 2 3 5 4 3" xfId="2613" xr:uid="{A3216DEA-6B6B-4A84-B2E6-8D86BB80833D}"/>
    <cellStyle name="Comma 2 2 3 5 4 3 2" xfId="6657" xr:uid="{20D5BE9F-7BA8-4BC3-9800-E2C7D004461C}"/>
    <cellStyle name="Comma 2 2 3 5 4 3 2 2" xfId="18789" xr:uid="{0BB7BAE9-10FA-4054-A2A1-05C6B29B9F1E}"/>
    <cellStyle name="Comma 2 2 3 5 4 3 2 2 2" xfId="43053" xr:uid="{14695BAB-986D-45B4-A40A-37F0B40DDEDE}"/>
    <cellStyle name="Comma 2 2 3 5 4 3 2 3" xfId="30921" xr:uid="{F8CADD46-952C-43B1-811F-03CEC0C93339}"/>
    <cellStyle name="Comma 2 2 3 5 4 3 3" xfId="10701" xr:uid="{DBEB78EF-976A-485C-ADB6-B5C9B7F48DEB}"/>
    <cellStyle name="Comma 2 2 3 5 4 3 3 2" xfId="22833" xr:uid="{F0B10057-083C-45E7-86B9-B02CEB829264}"/>
    <cellStyle name="Comma 2 2 3 5 4 3 3 2 2" xfId="47097" xr:uid="{2A3B49CA-39C4-4336-B611-2DA9FEE9BFE9}"/>
    <cellStyle name="Comma 2 2 3 5 4 3 3 3" xfId="34965" xr:uid="{10982FB6-9F91-41A3-898C-3DDB233E1A45}"/>
    <cellStyle name="Comma 2 2 3 5 4 3 4" xfId="14745" xr:uid="{DA08975A-B37B-442A-86E4-567D41FA5C41}"/>
    <cellStyle name="Comma 2 2 3 5 4 3 4 2" xfId="39009" xr:uid="{72063E28-514A-4BF0-9C5A-1DE26838458D}"/>
    <cellStyle name="Comma 2 2 3 5 4 3 5" xfId="26877" xr:uid="{9E313774-9D3A-4ADF-95C2-50E7F0E5247A}"/>
    <cellStyle name="Comma 2 2 3 5 4 4" xfId="4635" xr:uid="{252A7F21-0E60-4AB0-99A9-4C4D66915623}"/>
    <cellStyle name="Comma 2 2 3 5 4 4 2" xfId="16767" xr:uid="{70B43B3E-C1E4-40A7-BA01-2F432584E012}"/>
    <cellStyle name="Comma 2 2 3 5 4 4 2 2" xfId="41031" xr:uid="{1432CFA9-B0DF-4D15-B97B-97B4619C8D9F}"/>
    <cellStyle name="Comma 2 2 3 5 4 4 3" xfId="28899" xr:uid="{0B92E793-E0EE-481F-84E4-6437E50E92C9}"/>
    <cellStyle name="Comma 2 2 3 5 4 5" xfId="8679" xr:uid="{A76B47D0-544E-425E-B391-CC5CB95057B9}"/>
    <cellStyle name="Comma 2 2 3 5 4 5 2" xfId="20811" xr:uid="{6B515A65-A027-4DC2-B176-4CD969F8A44D}"/>
    <cellStyle name="Comma 2 2 3 5 4 5 2 2" xfId="45075" xr:uid="{66257DF0-EAE5-4F89-AC97-B5EF8856011F}"/>
    <cellStyle name="Comma 2 2 3 5 4 5 3" xfId="32943" xr:uid="{75081A04-D299-4CD3-BF93-47332130E64E}"/>
    <cellStyle name="Comma 2 2 3 5 4 6" xfId="12723" xr:uid="{86F34101-2B46-40AF-92EB-E639D6AABC23}"/>
    <cellStyle name="Comma 2 2 3 5 4 6 2" xfId="36987" xr:uid="{4CB8B677-5790-464D-978E-56887F3E1D68}"/>
    <cellStyle name="Comma 2 2 3 5 4 7" xfId="24855" xr:uid="{0D5DE189-23B9-4E7C-BF1C-399870DC4CD6}"/>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2 2 2" xfId="43559" xr:uid="{4CDB5687-7D4B-46AF-988B-9AB9C670BF07}"/>
    <cellStyle name="Comma 2 2 3 5 5 2 2 3" xfId="31427" xr:uid="{81552498-C9FC-4305-8663-3FB78816E5E1}"/>
    <cellStyle name="Comma 2 2 3 5 5 2 3" xfId="11207" xr:uid="{533B4004-9F36-40B5-8614-D1479EC76808}"/>
    <cellStyle name="Comma 2 2 3 5 5 2 3 2" xfId="23339" xr:uid="{FD52548B-102E-4037-AB56-24990C5A5FEB}"/>
    <cellStyle name="Comma 2 2 3 5 5 2 3 2 2" xfId="47603" xr:uid="{FCFF740E-1534-4D19-ABE0-2B071C33D1D3}"/>
    <cellStyle name="Comma 2 2 3 5 5 2 3 3" xfId="35471" xr:uid="{23C89F82-052B-409F-AC6E-26BD9ECEB6AA}"/>
    <cellStyle name="Comma 2 2 3 5 5 2 4" xfId="15251" xr:uid="{AE3DBB25-FBCC-44DD-B1B7-94BBE1373B2B}"/>
    <cellStyle name="Comma 2 2 3 5 5 2 4 2" xfId="39515" xr:uid="{3102603E-37E6-477B-AA13-67B947060E11}"/>
    <cellStyle name="Comma 2 2 3 5 5 2 5" xfId="27383" xr:uid="{AD4D6D4F-2B6D-416F-86A4-024E65582DF8}"/>
    <cellStyle name="Comma 2 2 3 5 5 3" xfId="5141" xr:uid="{6477830B-0435-47A0-B901-934ED88E7FAA}"/>
    <cellStyle name="Comma 2 2 3 5 5 3 2" xfId="17273" xr:uid="{B447B841-FAAA-44EC-861D-D988D2009117}"/>
    <cellStyle name="Comma 2 2 3 5 5 3 2 2" xfId="41537" xr:uid="{6FBA3004-CBC8-49E0-973E-5EF9E20713BA}"/>
    <cellStyle name="Comma 2 2 3 5 5 3 3" xfId="29405" xr:uid="{BCF6FDBD-668D-4C46-BF18-3B10A2047CE2}"/>
    <cellStyle name="Comma 2 2 3 5 5 4" xfId="9185" xr:uid="{E1ED7227-0D69-41AA-B7B3-0D2D4A4BE9A9}"/>
    <cellStyle name="Comma 2 2 3 5 5 4 2" xfId="21317" xr:uid="{B668FEC0-85ED-4EFF-9435-34A91294B215}"/>
    <cellStyle name="Comma 2 2 3 5 5 4 2 2" xfId="45581" xr:uid="{09DF76E9-9386-4E09-B0A2-F98CA68498AB}"/>
    <cellStyle name="Comma 2 2 3 5 5 4 3" xfId="33449" xr:uid="{B7AC59F2-3E71-49E7-8FFC-32B9F6ABF33B}"/>
    <cellStyle name="Comma 2 2 3 5 5 5" xfId="13229" xr:uid="{6F02B919-1DB9-47CC-A080-8FC27CFFBE95}"/>
    <cellStyle name="Comma 2 2 3 5 5 5 2" xfId="37493" xr:uid="{9CA4330D-3286-4C6A-A5DE-952CA3991ECB}"/>
    <cellStyle name="Comma 2 2 3 5 5 6" xfId="25361" xr:uid="{830A01C3-C147-46D3-9696-B767B3C6F04A}"/>
    <cellStyle name="Comma 2 2 3 5 6" xfId="2108" xr:uid="{D1CBCDC6-8C09-424E-B54B-D4BF4C6D4860}"/>
    <cellStyle name="Comma 2 2 3 5 6 2" xfId="6152" xr:uid="{D1A6B7FD-D90A-465F-9B97-20FD1A11684F}"/>
    <cellStyle name="Comma 2 2 3 5 6 2 2" xfId="18284" xr:uid="{CDE9F1E3-4A0A-4021-B167-0B334FDA3A93}"/>
    <cellStyle name="Comma 2 2 3 5 6 2 2 2" xfId="42548" xr:uid="{C128F2BD-B3B3-4964-87CD-A94F0FEA6359}"/>
    <cellStyle name="Comma 2 2 3 5 6 2 3" xfId="30416" xr:uid="{16DF98C0-B5A5-4A24-A3D2-1AB9B288CE89}"/>
    <cellStyle name="Comma 2 2 3 5 6 3" xfId="10196" xr:uid="{62C6F478-A566-48DD-BF40-77EECC0E7446}"/>
    <cellStyle name="Comma 2 2 3 5 6 3 2" xfId="22328" xr:uid="{6B67D2E7-A193-4BDD-B824-5ADF95246848}"/>
    <cellStyle name="Comma 2 2 3 5 6 3 2 2" xfId="46592" xr:uid="{DF6B1A55-8418-467D-9671-355DCBF8A9DD}"/>
    <cellStyle name="Comma 2 2 3 5 6 3 3" xfId="34460" xr:uid="{129065A9-DF56-4F60-A108-C32E683B77DA}"/>
    <cellStyle name="Comma 2 2 3 5 6 4" xfId="14240" xr:uid="{718CC3B7-9EEF-49FB-90AF-FA77C2D0EDB8}"/>
    <cellStyle name="Comma 2 2 3 5 6 4 2" xfId="38504" xr:uid="{0C439FA0-A0B6-4555-89DE-6321405FFE03}"/>
    <cellStyle name="Comma 2 2 3 5 6 5" xfId="26372" xr:uid="{32D1CFA6-35D2-4AD1-B92A-CFD2B2F77B4D}"/>
    <cellStyle name="Comma 2 2 3 5 7" xfId="4130" xr:uid="{6325EF82-1870-46BB-8CBF-BE5A566CA888}"/>
    <cellStyle name="Comma 2 2 3 5 7 2" xfId="16262" xr:uid="{D0D0E671-8AE0-42E5-B6A2-D676965A0B0E}"/>
    <cellStyle name="Comma 2 2 3 5 7 2 2" xfId="40526" xr:uid="{7952DE59-09DD-4A6C-A91E-3EDC09F71CDB}"/>
    <cellStyle name="Comma 2 2 3 5 7 3" xfId="28394" xr:uid="{24E73B81-A3C5-4383-BDA8-A1AD8E452463}"/>
    <cellStyle name="Comma 2 2 3 5 8" xfId="8174" xr:uid="{B159DCF9-A229-4DA4-820B-0A3C005015D9}"/>
    <cellStyle name="Comma 2 2 3 5 8 2" xfId="20306" xr:uid="{F4FA8040-E7A7-47F1-BD0B-E3585A3AF473}"/>
    <cellStyle name="Comma 2 2 3 5 8 2 2" xfId="44570" xr:uid="{C09939D0-CDDD-4101-8D92-595C83C79A2E}"/>
    <cellStyle name="Comma 2 2 3 5 8 3" xfId="32438" xr:uid="{CEDA4516-FA97-4E7F-B245-7FCFB25814A7}"/>
    <cellStyle name="Comma 2 2 3 5 9" xfId="12218" xr:uid="{6953DB31-A73A-4885-B931-B602534EF231}"/>
    <cellStyle name="Comma 2 2 3 5 9 2" xfId="36482" xr:uid="{667F7BAB-5265-4171-B784-AAC3E09A2E82}"/>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2 2 2" xfId="44380" xr:uid="{7D945D99-0E72-4D6A-A2CC-7366209CC3E4}"/>
    <cellStyle name="Comma 2 2 3 6 2 2 2 2 2 3" xfId="32248" xr:uid="{75116DCF-70C2-4859-9F36-38E571BBF49F}"/>
    <cellStyle name="Comma 2 2 3 6 2 2 2 2 3" xfId="12028" xr:uid="{7716B29E-26FF-4AA3-9E07-23F3120F1265}"/>
    <cellStyle name="Comma 2 2 3 6 2 2 2 2 3 2" xfId="24160" xr:uid="{6A436ED0-92B3-4B4E-A464-822FAD03428C}"/>
    <cellStyle name="Comma 2 2 3 6 2 2 2 2 3 2 2" xfId="48424" xr:uid="{A164E25F-AF92-4289-9159-5E12AE12EBA5}"/>
    <cellStyle name="Comma 2 2 3 6 2 2 2 2 3 3" xfId="36292" xr:uid="{0FF06DA7-850E-4792-9F87-090E4AEE46BF}"/>
    <cellStyle name="Comma 2 2 3 6 2 2 2 2 4" xfId="16072" xr:uid="{32930E3D-EF00-4685-9060-6B9F7F39D603}"/>
    <cellStyle name="Comma 2 2 3 6 2 2 2 2 4 2" xfId="40336" xr:uid="{499B12B2-810F-4788-974C-7D3486AC7233}"/>
    <cellStyle name="Comma 2 2 3 6 2 2 2 2 5" xfId="28204" xr:uid="{CAA0B8AD-7E84-4C90-955C-AE96CB2ED4F7}"/>
    <cellStyle name="Comma 2 2 3 6 2 2 2 3" xfId="5962" xr:uid="{7FEF365F-E305-418D-AA0E-AB9F105000B1}"/>
    <cellStyle name="Comma 2 2 3 6 2 2 2 3 2" xfId="18094" xr:uid="{FD66071F-EF5D-4984-BC77-2E7D12A11556}"/>
    <cellStyle name="Comma 2 2 3 6 2 2 2 3 2 2" xfId="42358" xr:uid="{25C22A6B-23F6-4A68-96FA-41DA7DD7443F}"/>
    <cellStyle name="Comma 2 2 3 6 2 2 2 3 3" xfId="30226" xr:uid="{AF33D358-BFB2-418A-AD6C-2D47B3C250BE}"/>
    <cellStyle name="Comma 2 2 3 6 2 2 2 4" xfId="10006" xr:uid="{3B11AC4C-5133-41AD-8D27-74D2D1289C38}"/>
    <cellStyle name="Comma 2 2 3 6 2 2 2 4 2" xfId="22138" xr:uid="{D7513B9D-54A0-46EA-A92D-EA7A7EEBCA3D}"/>
    <cellStyle name="Comma 2 2 3 6 2 2 2 4 2 2" xfId="46402" xr:uid="{8D4848B5-0FC6-433D-AD8F-612F2AA53587}"/>
    <cellStyle name="Comma 2 2 3 6 2 2 2 4 3" xfId="34270" xr:uid="{3A006F63-CC8E-4940-B5A2-6F6F55684294}"/>
    <cellStyle name="Comma 2 2 3 6 2 2 2 5" xfId="14050" xr:uid="{65DC69D5-7F2E-4AE1-AE8F-3A97AEEC0682}"/>
    <cellStyle name="Comma 2 2 3 6 2 2 2 5 2" xfId="38314" xr:uid="{8C893020-5053-491D-95C9-4BD74F816DF5}"/>
    <cellStyle name="Comma 2 2 3 6 2 2 2 6" xfId="26182" xr:uid="{271C33C9-4C1D-4BAD-916A-650750C11FCE}"/>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2 2 2" xfId="43369" xr:uid="{4095CF20-7CCA-4C1C-9D84-ECCB6FC295BD}"/>
    <cellStyle name="Comma 2 2 3 6 2 2 3 2 3" xfId="31237" xr:uid="{A913F1EB-3F87-40AB-BF38-9BB158D2C6EB}"/>
    <cellStyle name="Comma 2 2 3 6 2 2 3 3" xfId="11017" xr:uid="{CD2FE187-DCBE-41DF-AEAC-31052D6E4E6E}"/>
    <cellStyle name="Comma 2 2 3 6 2 2 3 3 2" xfId="23149" xr:uid="{B5D1237D-7C82-4DF3-BE99-D6CC474C40F3}"/>
    <cellStyle name="Comma 2 2 3 6 2 2 3 3 2 2" xfId="47413" xr:uid="{FB1B5E3F-8046-44D5-9321-2837CEBAEAD8}"/>
    <cellStyle name="Comma 2 2 3 6 2 2 3 3 3" xfId="35281" xr:uid="{659FC032-1CFE-4DA7-9CD4-357467595D57}"/>
    <cellStyle name="Comma 2 2 3 6 2 2 3 4" xfId="15061" xr:uid="{88420EB7-A4B2-4461-800A-E2F76AF1CB5E}"/>
    <cellStyle name="Comma 2 2 3 6 2 2 3 4 2" xfId="39325" xr:uid="{456E42EF-47B9-419B-AB25-6357B2DB3EDB}"/>
    <cellStyle name="Comma 2 2 3 6 2 2 3 5" xfId="27193" xr:uid="{DCB08D37-6685-440C-B312-0AA6AC4C2127}"/>
    <cellStyle name="Comma 2 2 3 6 2 2 4" xfId="4951" xr:uid="{47788990-F96C-45E0-AFAE-C306568BFB8A}"/>
    <cellStyle name="Comma 2 2 3 6 2 2 4 2" xfId="17083" xr:uid="{5F640183-D0FA-43D4-9D70-6FF7667DC0AE}"/>
    <cellStyle name="Comma 2 2 3 6 2 2 4 2 2" xfId="41347" xr:uid="{207D3715-95A8-4DE9-BA4D-5DA1B3FE4647}"/>
    <cellStyle name="Comma 2 2 3 6 2 2 4 3" xfId="29215" xr:uid="{5C2DD3B9-0865-4122-83A9-EDDDE53D3001}"/>
    <cellStyle name="Comma 2 2 3 6 2 2 5" xfId="8995" xr:uid="{D19CDBC0-A243-4030-9318-4138883A4C71}"/>
    <cellStyle name="Comma 2 2 3 6 2 2 5 2" xfId="21127" xr:uid="{6EBCA1B6-3076-43D3-B984-3552C3A3D85A}"/>
    <cellStyle name="Comma 2 2 3 6 2 2 5 2 2" xfId="45391" xr:uid="{36975F5D-4CCF-4634-80FE-B5D2A7429FBE}"/>
    <cellStyle name="Comma 2 2 3 6 2 2 5 3" xfId="33259" xr:uid="{48CDB171-7934-40F2-8D66-7B62574D965C}"/>
    <cellStyle name="Comma 2 2 3 6 2 2 6" xfId="13039" xr:uid="{9F2F73A0-350E-45C1-93D7-482F4D530835}"/>
    <cellStyle name="Comma 2 2 3 6 2 2 6 2" xfId="37303" xr:uid="{D754DC5D-FDA9-4C16-B3FE-801D737667DF}"/>
    <cellStyle name="Comma 2 2 3 6 2 2 7" xfId="25171" xr:uid="{0175148C-C28D-496D-BDD0-A47B83AAA61A}"/>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2 2 2" xfId="43875" xr:uid="{283BF2BF-7537-410F-82DA-6D28564F1E12}"/>
    <cellStyle name="Comma 2 2 3 6 2 3 2 2 3" xfId="31743" xr:uid="{6175F718-A292-47C9-8D50-E92BD08B5B70}"/>
    <cellStyle name="Comma 2 2 3 6 2 3 2 3" xfId="11523" xr:uid="{30682E97-77FD-4FBA-8F0E-DEE4A144748D}"/>
    <cellStyle name="Comma 2 2 3 6 2 3 2 3 2" xfId="23655" xr:uid="{2EE03F6E-8151-49BF-989D-95F81CDA0482}"/>
    <cellStyle name="Comma 2 2 3 6 2 3 2 3 2 2" xfId="47919" xr:uid="{C7D869AE-6CCB-47D0-B25F-5FFDD66BF964}"/>
    <cellStyle name="Comma 2 2 3 6 2 3 2 3 3" xfId="35787" xr:uid="{28188132-8A9B-498E-A6B1-0BC9C0461E45}"/>
    <cellStyle name="Comma 2 2 3 6 2 3 2 4" xfId="15567" xr:uid="{74556066-94DD-4ADF-A1BB-9B908D2AAAEB}"/>
    <cellStyle name="Comma 2 2 3 6 2 3 2 4 2" xfId="39831" xr:uid="{2DF8D7A6-934D-4B9B-9054-A5A785A89F93}"/>
    <cellStyle name="Comma 2 2 3 6 2 3 2 5" xfId="27699" xr:uid="{5DCA331E-ABFC-4EDA-B5C8-7EDD404CD785}"/>
    <cellStyle name="Comma 2 2 3 6 2 3 3" xfId="5457" xr:uid="{0A9F3702-0B8D-4A90-BE99-9E3F36E0F9AA}"/>
    <cellStyle name="Comma 2 2 3 6 2 3 3 2" xfId="17589" xr:uid="{B16943F3-1175-4C2A-BEB5-DC546A8079DD}"/>
    <cellStyle name="Comma 2 2 3 6 2 3 3 2 2" xfId="41853" xr:uid="{DAEBC011-EA31-480B-8CB9-6B4BC3A46C77}"/>
    <cellStyle name="Comma 2 2 3 6 2 3 3 3" xfId="29721" xr:uid="{5FB6137C-DC91-41DF-901B-F8BDADBEF9DE}"/>
    <cellStyle name="Comma 2 2 3 6 2 3 4" xfId="9501" xr:uid="{0C07B686-8179-494B-BCFC-BC2FA36ECF2A}"/>
    <cellStyle name="Comma 2 2 3 6 2 3 4 2" xfId="21633" xr:uid="{CC7946D8-F982-4AA0-B7D3-385193951B0A}"/>
    <cellStyle name="Comma 2 2 3 6 2 3 4 2 2" xfId="45897" xr:uid="{3D3051A8-80A1-49A7-BD0F-CA16CDEEB2FE}"/>
    <cellStyle name="Comma 2 2 3 6 2 3 4 3" xfId="33765" xr:uid="{2A4BE1D6-59F1-43CD-AC5D-A94BE293EEB8}"/>
    <cellStyle name="Comma 2 2 3 6 2 3 5" xfId="13545" xr:uid="{7EA45DC0-50B3-4B9D-8424-3D4049653C6C}"/>
    <cellStyle name="Comma 2 2 3 6 2 3 5 2" xfId="37809" xr:uid="{66951FAC-5E89-4846-963A-74EF4ADD6CBE}"/>
    <cellStyle name="Comma 2 2 3 6 2 3 6" xfId="25677" xr:uid="{6B88F6D2-2825-435C-AA2D-80CE22A90CD6}"/>
    <cellStyle name="Comma 2 2 3 6 2 4" xfId="2424" xr:uid="{365C8DC0-648E-4620-8D6F-DE76E4EE2D09}"/>
    <cellStyle name="Comma 2 2 3 6 2 4 2" xfId="6468" xr:uid="{CC49640E-F855-4397-AF72-CA47C02260E0}"/>
    <cellStyle name="Comma 2 2 3 6 2 4 2 2" xfId="18600" xr:uid="{F899E2CD-8A17-4BF0-A850-B2047202BE0B}"/>
    <cellStyle name="Comma 2 2 3 6 2 4 2 2 2" xfId="42864" xr:uid="{7E27D6EA-2148-4806-8CDE-7D1E66993589}"/>
    <cellStyle name="Comma 2 2 3 6 2 4 2 3" xfId="30732" xr:uid="{2082D927-AC27-4559-ADB7-64776AE42685}"/>
    <cellStyle name="Comma 2 2 3 6 2 4 3" xfId="10512" xr:uid="{B016FCE8-6746-4E3C-AF7E-2477F39DE2AE}"/>
    <cellStyle name="Comma 2 2 3 6 2 4 3 2" xfId="22644" xr:uid="{5A3D9198-926E-4D7E-857F-5A1E5712060E}"/>
    <cellStyle name="Comma 2 2 3 6 2 4 3 2 2" xfId="46908" xr:uid="{6DCBF5CB-00F8-404A-83A1-AAA83E6C8B96}"/>
    <cellStyle name="Comma 2 2 3 6 2 4 3 3" xfId="34776" xr:uid="{CEBE334B-E6F4-4A29-90AD-719AA24B8700}"/>
    <cellStyle name="Comma 2 2 3 6 2 4 4" xfId="14556" xr:uid="{50AD5119-5272-4AF8-9D62-C68A8CBE5EA6}"/>
    <cellStyle name="Comma 2 2 3 6 2 4 4 2" xfId="38820" xr:uid="{426F90C8-C663-4157-BB16-3A204B85959F}"/>
    <cellStyle name="Comma 2 2 3 6 2 4 5" xfId="26688" xr:uid="{8BB4124F-5FA7-4A83-97C8-877480D7D43B}"/>
    <cellStyle name="Comma 2 2 3 6 2 5" xfId="4446" xr:uid="{C8705C54-5F8B-45A1-BCFB-6DE6F2E7DFDA}"/>
    <cellStyle name="Comma 2 2 3 6 2 5 2" xfId="16578" xr:uid="{1BA2C0C6-0D48-48FD-A001-5D2F4E08D61F}"/>
    <cellStyle name="Comma 2 2 3 6 2 5 2 2" xfId="40842" xr:uid="{F8D7A3C4-04D9-4A93-A0EC-DFDC9C331123}"/>
    <cellStyle name="Comma 2 2 3 6 2 5 3" xfId="28710" xr:uid="{26FE1BDB-DECF-4B11-8344-E35ED5B93053}"/>
    <cellStyle name="Comma 2 2 3 6 2 6" xfId="8490" xr:uid="{DFF31C62-B626-4EAA-8418-555EC327E204}"/>
    <cellStyle name="Comma 2 2 3 6 2 6 2" xfId="20622" xr:uid="{DF824C11-E3F2-4365-91C0-17C7E21EC22E}"/>
    <cellStyle name="Comma 2 2 3 6 2 6 2 2" xfId="44886" xr:uid="{4E9958B0-D8F5-4C13-8862-D9428A85F16F}"/>
    <cellStyle name="Comma 2 2 3 6 2 6 3" xfId="32754" xr:uid="{F5F1E211-3F68-45D6-8FE8-48FCFAE3DD1C}"/>
    <cellStyle name="Comma 2 2 3 6 2 7" xfId="12534" xr:uid="{2E9026C7-397E-410E-9E36-E68B146B94FC}"/>
    <cellStyle name="Comma 2 2 3 6 2 7 2" xfId="36798" xr:uid="{921BAEF5-D482-4A3C-A07B-1A303ADE15D4}"/>
    <cellStyle name="Comma 2 2 3 6 2 8" xfId="24666" xr:uid="{19B42A17-09B2-42E1-8D29-56442D528F2A}"/>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2 2 2" xfId="44127" xr:uid="{44E86615-EF14-40B8-BD46-CDED34586F56}"/>
    <cellStyle name="Comma 2 2 3 6 3 2 2 2 3" xfId="31995" xr:uid="{8EB0686A-A3BB-44F8-9D56-A63C9504CD59}"/>
    <cellStyle name="Comma 2 2 3 6 3 2 2 3" xfId="11775" xr:uid="{5A401E16-BF68-4CA3-BC73-CCB5A9E3D9BA}"/>
    <cellStyle name="Comma 2 2 3 6 3 2 2 3 2" xfId="23907" xr:uid="{6A91BEEA-D1B0-4F24-8D2D-19E13973EF95}"/>
    <cellStyle name="Comma 2 2 3 6 3 2 2 3 2 2" xfId="48171" xr:uid="{FC62446E-9CB3-4A36-9ADE-1B42348A641C}"/>
    <cellStyle name="Comma 2 2 3 6 3 2 2 3 3" xfId="36039" xr:uid="{C924B256-4480-42E2-9C7F-740523964205}"/>
    <cellStyle name="Comma 2 2 3 6 3 2 2 4" xfId="15819" xr:uid="{8794A470-2FE9-4611-A9CB-707A34E2D755}"/>
    <cellStyle name="Comma 2 2 3 6 3 2 2 4 2" xfId="40083" xr:uid="{4BE7A0EA-1729-4BDC-B118-BE027B3CDA09}"/>
    <cellStyle name="Comma 2 2 3 6 3 2 2 5" xfId="27951" xr:uid="{BE3DE928-A910-44F5-9CFA-D5E942977E40}"/>
    <cellStyle name="Comma 2 2 3 6 3 2 3" xfId="5709" xr:uid="{73338E62-9BC0-41CD-A03D-B3E31A18EAFD}"/>
    <cellStyle name="Comma 2 2 3 6 3 2 3 2" xfId="17841" xr:uid="{168833B1-CA2F-483D-B8E4-E8B05A3E4719}"/>
    <cellStyle name="Comma 2 2 3 6 3 2 3 2 2" xfId="42105" xr:uid="{51590688-9C1D-4F87-AC71-149C59CD7780}"/>
    <cellStyle name="Comma 2 2 3 6 3 2 3 3" xfId="29973" xr:uid="{181CD60F-EDF8-4F32-8247-F761ACB92FF2}"/>
    <cellStyle name="Comma 2 2 3 6 3 2 4" xfId="9753" xr:uid="{53C7B4F0-4235-4E6B-B5FD-E3E14A5B1111}"/>
    <cellStyle name="Comma 2 2 3 6 3 2 4 2" xfId="21885" xr:uid="{47439171-5DAE-434A-8B3D-5A34AF9AD9E5}"/>
    <cellStyle name="Comma 2 2 3 6 3 2 4 2 2" xfId="46149" xr:uid="{1FD7F968-06C5-4C70-915A-95DF38DD5741}"/>
    <cellStyle name="Comma 2 2 3 6 3 2 4 3" xfId="34017" xr:uid="{46C68D8E-2EE3-4165-82B5-B956DB10B131}"/>
    <cellStyle name="Comma 2 2 3 6 3 2 5" xfId="13797" xr:uid="{7CEC496C-3DC4-44B6-B2A2-EE78494868C1}"/>
    <cellStyle name="Comma 2 2 3 6 3 2 5 2" xfId="38061" xr:uid="{C2118F0B-2A2F-4FDD-91C4-3C3B7576BB63}"/>
    <cellStyle name="Comma 2 2 3 6 3 2 6" xfId="25929" xr:uid="{B8499D3D-9B59-4EDB-9932-2EC855501291}"/>
    <cellStyle name="Comma 2 2 3 6 3 3" xfId="2676" xr:uid="{109F439D-FA82-44EC-86BF-DB05F1A83A6B}"/>
    <cellStyle name="Comma 2 2 3 6 3 3 2" xfId="6720" xr:uid="{614417CC-27A9-4B69-B241-B71CE222DC45}"/>
    <cellStyle name="Comma 2 2 3 6 3 3 2 2" xfId="18852" xr:uid="{9081AC91-3231-4430-8FC9-C1D32DC363A4}"/>
    <cellStyle name="Comma 2 2 3 6 3 3 2 2 2" xfId="43116" xr:uid="{51697F0C-D01B-45EF-959F-D258C24734C2}"/>
    <cellStyle name="Comma 2 2 3 6 3 3 2 3" xfId="30984" xr:uid="{71B31A62-3582-45E2-8D36-90D02B441404}"/>
    <cellStyle name="Comma 2 2 3 6 3 3 3" xfId="10764" xr:uid="{AE04E664-EE62-4FF5-93F0-075B100C803D}"/>
    <cellStyle name="Comma 2 2 3 6 3 3 3 2" xfId="22896" xr:uid="{D9F27FD4-2775-4C36-8F7F-C91151022E30}"/>
    <cellStyle name="Comma 2 2 3 6 3 3 3 2 2" xfId="47160" xr:uid="{C1511B54-6A17-4E92-85BB-D750E7924B67}"/>
    <cellStyle name="Comma 2 2 3 6 3 3 3 3" xfId="35028" xr:uid="{E7C42D5E-C667-46F2-A0F8-3FC9B227FAEF}"/>
    <cellStyle name="Comma 2 2 3 6 3 3 4" xfId="14808" xr:uid="{B0DDBA71-AAED-42D1-845E-82983442775F}"/>
    <cellStyle name="Comma 2 2 3 6 3 3 4 2" xfId="39072" xr:uid="{897308B6-6927-4077-92F8-BB922A4FD397}"/>
    <cellStyle name="Comma 2 2 3 6 3 3 5" xfId="26940" xr:uid="{516D6730-BA30-464D-B52F-475A3F3EE311}"/>
    <cellStyle name="Comma 2 2 3 6 3 4" xfId="4698" xr:uid="{BCA2FE57-0D2C-49F9-A0CE-ED6E7D4F41EF}"/>
    <cellStyle name="Comma 2 2 3 6 3 4 2" xfId="16830" xr:uid="{6B84E232-01C7-4574-B207-3DBEB6052EB3}"/>
    <cellStyle name="Comma 2 2 3 6 3 4 2 2" xfId="41094" xr:uid="{0585712C-6365-44EC-9E24-E117BE40E74D}"/>
    <cellStyle name="Comma 2 2 3 6 3 4 3" xfId="28962" xr:uid="{9CF30E6F-BA85-4D84-871B-1CB507576507}"/>
    <cellStyle name="Comma 2 2 3 6 3 5" xfId="8742" xr:uid="{F5D170FA-A269-4A2E-A914-F9557B5848C0}"/>
    <cellStyle name="Comma 2 2 3 6 3 5 2" xfId="20874" xr:uid="{B6F943E6-E917-4D4C-83A1-15896F9E8589}"/>
    <cellStyle name="Comma 2 2 3 6 3 5 2 2" xfId="45138" xr:uid="{6E420C3E-F32A-4E0B-817E-DCA494EF9AA0}"/>
    <cellStyle name="Comma 2 2 3 6 3 5 3" xfId="33006" xr:uid="{A802A2BD-A075-441F-8530-2F852506A136}"/>
    <cellStyle name="Comma 2 2 3 6 3 6" xfId="12786" xr:uid="{915198DD-40A4-4D47-9E23-90C1B0DF4FAA}"/>
    <cellStyle name="Comma 2 2 3 6 3 6 2" xfId="37050" xr:uid="{F4FEFBB0-FDAB-486A-88D2-0A2FB04C147A}"/>
    <cellStyle name="Comma 2 2 3 6 3 7" xfId="24918" xr:uid="{CDBB7411-C3F7-4FFC-AF9B-35C35A4D25AC}"/>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2 2 2" xfId="43622" xr:uid="{19259142-7E4B-41DE-BCE9-C690FADCF4DD}"/>
    <cellStyle name="Comma 2 2 3 6 4 2 2 3" xfId="31490" xr:uid="{57C2B92C-FC3A-44C9-99BE-8E428C4519A9}"/>
    <cellStyle name="Comma 2 2 3 6 4 2 3" xfId="11270" xr:uid="{D91415AA-EBDF-4BEB-9C0D-93CEC8DD2080}"/>
    <cellStyle name="Comma 2 2 3 6 4 2 3 2" xfId="23402" xr:uid="{2AC9AD0F-6CCA-42FC-A6B6-549DC8C3B99A}"/>
    <cellStyle name="Comma 2 2 3 6 4 2 3 2 2" xfId="47666" xr:uid="{824BC9E2-B863-4A4F-9D3B-60ED196609D3}"/>
    <cellStyle name="Comma 2 2 3 6 4 2 3 3" xfId="35534" xr:uid="{F357D2CF-C80D-4443-B39F-312704285FCC}"/>
    <cellStyle name="Comma 2 2 3 6 4 2 4" xfId="15314" xr:uid="{A49EEE9A-DD58-40E2-BB86-FB7C2BD8D19B}"/>
    <cellStyle name="Comma 2 2 3 6 4 2 4 2" xfId="39578" xr:uid="{30D2B95B-75AA-43D9-B291-39863D5ED2F4}"/>
    <cellStyle name="Comma 2 2 3 6 4 2 5" xfId="27446" xr:uid="{782371C9-790A-4B49-B0CF-33E4E04B8472}"/>
    <cellStyle name="Comma 2 2 3 6 4 3" xfId="5204" xr:uid="{74F374F3-F9F5-436A-BFED-C477F39320A9}"/>
    <cellStyle name="Comma 2 2 3 6 4 3 2" xfId="17336" xr:uid="{B6493555-4A5F-491B-B90D-10839C2EB435}"/>
    <cellStyle name="Comma 2 2 3 6 4 3 2 2" xfId="41600" xr:uid="{50F08A1B-1D7C-4EBD-8392-5877785235E7}"/>
    <cellStyle name="Comma 2 2 3 6 4 3 3" xfId="29468" xr:uid="{264664B0-F2DC-45DF-B326-A90A2CEDC92B}"/>
    <cellStyle name="Comma 2 2 3 6 4 4" xfId="9248" xr:uid="{EBBB3DAD-D12E-49A8-8830-5D828793843D}"/>
    <cellStyle name="Comma 2 2 3 6 4 4 2" xfId="21380" xr:uid="{79338111-C3B4-4C93-B89C-D4950AB5F132}"/>
    <cellStyle name="Comma 2 2 3 6 4 4 2 2" xfId="45644" xr:uid="{4AD4242D-8993-435C-9970-51761610496B}"/>
    <cellStyle name="Comma 2 2 3 6 4 4 3" xfId="33512" xr:uid="{2917795E-0B72-473F-8841-0CDF8B9D0252}"/>
    <cellStyle name="Comma 2 2 3 6 4 5" xfId="13292" xr:uid="{EF2A8FF5-9928-44F1-9D82-C980623C13D7}"/>
    <cellStyle name="Comma 2 2 3 6 4 5 2" xfId="37556" xr:uid="{95990FC0-FC7B-4056-86EB-BD82D5B57ABA}"/>
    <cellStyle name="Comma 2 2 3 6 4 6" xfId="25424" xr:uid="{17B5C99A-EADE-4FC3-A08C-35557A2DBD88}"/>
    <cellStyle name="Comma 2 2 3 6 5" xfId="2171" xr:uid="{DDD87FA9-6CB2-4829-93D3-1F261C089CE7}"/>
    <cellStyle name="Comma 2 2 3 6 5 2" xfId="6215" xr:uid="{5034B988-BEF5-4910-B2DD-D316252CC213}"/>
    <cellStyle name="Comma 2 2 3 6 5 2 2" xfId="18347" xr:uid="{77FE3378-34C0-4D2E-B224-FDF82462366C}"/>
    <cellStyle name="Comma 2 2 3 6 5 2 2 2" xfId="42611" xr:uid="{852BF09C-6708-42CA-8A17-81B3F0BFDD82}"/>
    <cellStyle name="Comma 2 2 3 6 5 2 3" xfId="30479" xr:uid="{8CDCE283-DF57-40F0-B642-53C2E8A0DA08}"/>
    <cellStyle name="Comma 2 2 3 6 5 3" xfId="10259" xr:uid="{D5ED6492-02A8-435A-8E7D-E18550A96969}"/>
    <cellStyle name="Comma 2 2 3 6 5 3 2" xfId="22391" xr:uid="{EF41D6E5-85BA-4E18-BC13-D509F8203CD2}"/>
    <cellStyle name="Comma 2 2 3 6 5 3 2 2" xfId="46655" xr:uid="{4F1B22B8-4945-4B6A-B95A-389C88F96BCC}"/>
    <cellStyle name="Comma 2 2 3 6 5 3 3" xfId="34523" xr:uid="{5BFC6F9A-E116-4381-8BCF-5F684F3C6D60}"/>
    <cellStyle name="Comma 2 2 3 6 5 4" xfId="14303" xr:uid="{E40FC03A-F9FE-46AB-865F-C5C5D53E0156}"/>
    <cellStyle name="Comma 2 2 3 6 5 4 2" xfId="38567" xr:uid="{FE0B8848-A9AA-4913-95FB-543A106F288E}"/>
    <cellStyle name="Comma 2 2 3 6 5 5" xfId="26435" xr:uid="{A9E27820-D078-463A-97FC-6A0B8DF28EA0}"/>
    <cellStyle name="Comma 2 2 3 6 6" xfId="4193" xr:uid="{E5505E29-8159-4B98-8F1E-53404F756B05}"/>
    <cellStyle name="Comma 2 2 3 6 6 2" xfId="16325" xr:uid="{40CE84C7-D68E-4A08-B47D-3618F0AA4257}"/>
    <cellStyle name="Comma 2 2 3 6 6 2 2" xfId="40589" xr:uid="{5BDAC1F7-D9C2-4581-ADA9-20F6829D0F34}"/>
    <cellStyle name="Comma 2 2 3 6 6 3" xfId="28457" xr:uid="{9CB44F0E-B7ED-45DF-9D12-D7794A62D40F}"/>
    <cellStyle name="Comma 2 2 3 6 7" xfId="8237" xr:uid="{90CD9648-AFB9-46AA-A58C-EA289CDDFD06}"/>
    <cellStyle name="Comma 2 2 3 6 7 2" xfId="20369" xr:uid="{6141AAB4-24DF-4EE0-9F89-CD418DFDD0F1}"/>
    <cellStyle name="Comma 2 2 3 6 7 2 2" xfId="44633" xr:uid="{A9BD8EED-654D-4D90-9713-C3DE96EE95A5}"/>
    <cellStyle name="Comma 2 2 3 6 7 3" xfId="32501" xr:uid="{E5064471-4CE5-4224-981C-C97EAE821AD8}"/>
    <cellStyle name="Comma 2 2 3 6 8" xfId="12281" xr:uid="{A82D7A2D-E68E-410F-8B99-B6101B6D328A}"/>
    <cellStyle name="Comma 2 2 3 6 8 2" xfId="36545" xr:uid="{FC4BEA09-6573-4572-9241-E1D0ED801835}"/>
    <cellStyle name="Comma 2 2 3 6 9" xfId="24413" xr:uid="{048382DE-76B4-4334-82F7-0BEACD40BCBC}"/>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2 2 2" xfId="44254" xr:uid="{DA662DB9-3DB5-4D2F-97D3-DE24BCD35478}"/>
    <cellStyle name="Comma 2 2 3 7 2 2 2 2 3" xfId="32122" xr:uid="{8187B2CD-B09D-4AF1-8B17-C57E663C0B1B}"/>
    <cellStyle name="Comma 2 2 3 7 2 2 2 3" xfId="11902" xr:uid="{227768E4-DA6C-4976-84E6-E083AC9F908D}"/>
    <cellStyle name="Comma 2 2 3 7 2 2 2 3 2" xfId="24034" xr:uid="{E150FE98-52D6-4039-9D06-077186802B25}"/>
    <cellStyle name="Comma 2 2 3 7 2 2 2 3 2 2" xfId="48298" xr:uid="{044F3FA7-C5D4-45E0-AD9E-6CDDFA1B98A2}"/>
    <cellStyle name="Comma 2 2 3 7 2 2 2 3 3" xfId="36166" xr:uid="{85FD281A-FD3A-4855-B1D3-0CCEFFFCD059}"/>
    <cellStyle name="Comma 2 2 3 7 2 2 2 4" xfId="15946" xr:uid="{F0DB01E7-7759-4FD7-9716-D9A806AF8DD5}"/>
    <cellStyle name="Comma 2 2 3 7 2 2 2 4 2" xfId="40210" xr:uid="{2555443D-0854-4286-863A-8E8A88BE4B02}"/>
    <cellStyle name="Comma 2 2 3 7 2 2 2 5" xfId="28078" xr:uid="{EA95FBFD-7C30-4E09-998A-34B128BFA801}"/>
    <cellStyle name="Comma 2 2 3 7 2 2 3" xfId="5836" xr:uid="{F6888E73-558F-43D2-BE7B-EA751734989F}"/>
    <cellStyle name="Comma 2 2 3 7 2 2 3 2" xfId="17968" xr:uid="{9076A77F-0898-498C-8905-891240A48875}"/>
    <cellStyle name="Comma 2 2 3 7 2 2 3 2 2" xfId="42232" xr:uid="{80624021-81B8-41BE-BF4C-10F5F79DB244}"/>
    <cellStyle name="Comma 2 2 3 7 2 2 3 3" xfId="30100" xr:uid="{8A26F6C6-0DB1-4655-981F-AE4344B565E4}"/>
    <cellStyle name="Comma 2 2 3 7 2 2 4" xfId="9880" xr:uid="{81EBA277-32C7-4275-AD7B-BF4F472B5CF1}"/>
    <cellStyle name="Comma 2 2 3 7 2 2 4 2" xfId="22012" xr:uid="{0D0FCFAA-5D56-4D98-A13F-5A74DBEF642A}"/>
    <cellStyle name="Comma 2 2 3 7 2 2 4 2 2" xfId="46276" xr:uid="{2DB7C4EC-A272-4490-B33B-D8AE4B958BCB}"/>
    <cellStyle name="Comma 2 2 3 7 2 2 4 3" xfId="34144" xr:uid="{10F956B4-0ABE-44D3-8451-69E13B270517}"/>
    <cellStyle name="Comma 2 2 3 7 2 2 5" xfId="13924" xr:uid="{B8B53B48-BD6C-40A3-A892-4CFBE0A53E3E}"/>
    <cellStyle name="Comma 2 2 3 7 2 2 5 2" xfId="38188" xr:uid="{6381D97C-A153-4E3C-B763-58EE0ECF08DB}"/>
    <cellStyle name="Comma 2 2 3 7 2 2 6" xfId="26056" xr:uid="{DECD08B8-F1E3-499B-A168-782CE200D400}"/>
    <cellStyle name="Comma 2 2 3 7 2 3" xfId="2803" xr:uid="{9805EADF-9D9A-454D-9090-7F24015DFAE7}"/>
    <cellStyle name="Comma 2 2 3 7 2 3 2" xfId="6847" xr:uid="{55CC3B1A-EF44-44B8-80F8-8B30DB6FB539}"/>
    <cellStyle name="Comma 2 2 3 7 2 3 2 2" xfId="18979" xr:uid="{25FBFB05-D4B1-446B-B6D9-DC55C7A238AF}"/>
    <cellStyle name="Comma 2 2 3 7 2 3 2 2 2" xfId="43243" xr:uid="{40FE6369-8F7B-4E51-9800-3D171035DE06}"/>
    <cellStyle name="Comma 2 2 3 7 2 3 2 3" xfId="31111" xr:uid="{6EF2B2A4-2925-4BFC-A652-CAB523FAC502}"/>
    <cellStyle name="Comma 2 2 3 7 2 3 3" xfId="10891" xr:uid="{E9C986E9-3CE1-4D61-9866-353AE491D431}"/>
    <cellStyle name="Comma 2 2 3 7 2 3 3 2" xfId="23023" xr:uid="{0F235A46-6110-4C03-97C5-C47CFE30173E}"/>
    <cellStyle name="Comma 2 2 3 7 2 3 3 2 2" xfId="47287" xr:uid="{E93F9664-9A49-4E14-9521-4FC0A711F458}"/>
    <cellStyle name="Comma 2 2 3 7 2 3 3 3" xfId="35155" xr:uid="{1A04A09E-6811-432B-A235-D47AE2D5CE73}"/>
    <cellStyle name="Comma 2 2 3 7 2 3 4" xfId="14935" xr:uid="{DFF24D8E-8A73-4875-8BE5-5B4E8A4F4849}"/>
    <cellStyle name="Comma 2 2 3 7 2 3 4 2" xfId="39199" xr:uid="{20E819B2-62F8-4972-B1F8-B237A26D83C3}"/>
    <cellStyle name="Comma 2 2 3 7 2 3 5" xfId="27067" xr:uid="{F90CF314-37A4-439E-BD0D-B0E67C418723}"/>
    <cellStyle name="Comma 2 2 3 7 2 4" xfId="4825" xr:uid="{1C86A161-1A61-4534-88E9-A11D923A10B2}"/>
    <cellStyle name="Comma 2 2 3 7 2 4 2" xfId="16957" xr:uid="{99353367-CF15-439D-8462-44E0AEE36375}"/>
    <cellStyle name="Comma 2 2 3 7 2 4 2 2" xfId="41221" xr:uid="{D3814304-06D1-455E-858E-FC9CF7B0ED7F}"/>
    <cellStyle name="Comma 2 2 3 7 2 4 3" xfId="29089" xr:uid="{34A28D43-5D7F-46A1-B335-F087921D530C}"/>
    <cellStyle name="Comma 2 2 3 7 2 5" xfId="8869" xr:uid="{A3B46B97-9A7E-403A-98F6-B83784FE91BA}"/>
    <cellStyle name="Comma 2 2 3 7 2 5 2" xfId="21001" xr:uid="{6764C063-9605-425C-B0C1-C554514D4BA1}"/>
    <cellStyle name="Comma 2 2 3 7 2 5 2 2" xfId="45265" xr:uid="{E441C1A9-E172-4D84-8715-1A0867FDA449}"/>
    <cellStyle name="Comma 2 2 3 7 2 5 3" xfId="33133" xr:uid="{65377AA7-33A1-4629-A5B0-AA962619822E}"/>
    <cellStyle name="Comma 2 2 3 7 2 6" xfId="12913" xr:uid="{726B105F-4DFD-4426-A2FB-211C43EB6D45}"/>
    <cellStyle name="Comma 2 2 3 7 2 6 2" xfId="37177" xr:uid="{976758D7-09D1-435A-871A-E647AC226F8A}"/>
    <cellStyle name="Comma 2 2 3 7 2 7" xfId="25045" xr:uid="{743DFC42-7454-44D7-A316-EE9E00A5D7B1}"/>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2 2 2" xfId="43749" xr:uid="{2DCF3E0B-F3E7-4D64-A384-89D151A0A6AB}"/>
    <cellStyle name="Comma 2 2 3 7 3 2 2 3" xfId="31617" xr:uid="{0E556437-3F6C-47EC-9987-FBD730144EDA}"/>
    <cellStyle name="Comma 2 2 3 7 3 2 3" xfId="11397" xr:uid="{45E68C0D-A518-4EB0-80D1-483C26DB987E}"/>
    <cellStyle name="Comma 2 2 3 7 3 2 3 2" xfId="23529" xr:uid="{E1DB01E5-638E-4C06-A3E0-1005651534D4}"/>
    <cellStyle name="Comma 2 2 3 7 3 2 3 2 2" xfId="47793" xr:uid="{8C5155BB-FA4B-4DB9-B413-FE36314E73B0}"/>
    <cellStyle name="Comma 2 2 3 7 3 2 3 3" xfId="35661" xr:uid="{C45C2DA1-FF94-4F15-8277-AFF88D7C0A70}"/>
    <cellStyle name="Comma 2 2 3 7 3 2 4" xfId="15441" xr:uid="{DFDF6476-B12B-48A6-A415-1B5DB2DB157B}"/>
    <cellStyle name="Comma 2 2 3 7 3 2 4 2" xfId="39705" xr:uid="{4898B01D-1AAF-4F01-A1B5-5BD7478D139C}"/>
    <cellStyle name="Comma 2 2 3 7 3 2 5" xfId="27573" xr:uid="{A30F84A8-84DC-442F-B301-745E8535A491}"/>
    <cellStyle name="Comma 2 2 3 7 3 3" xfId="5331" xr:uid="{120BD4D7-64CE-41F4-AAB2-3012C939AC06}"/>
    <cellStyle name="Comma 2 2 3 7 3 3 2" xfId="17463" xr:uid="{B0803521-81B5-47FF-860E-8C4542C49E64}"/>
    <cellStyle name="Comma 2 2 3 7 3 3 2 2" xfId="41727" xr:uid="{1431E229-1C78-41D8-9AB8-A9B910BAA12C}"/>
    <cellStyle name="Comma 2 2 3 7 3 3 3" xfId="29595" xr:uid="{5684218F-5E23-46D2-8B62-591D6AF811D0}"/>
    <cellStyle name="Comma 2 2 3 7 3 4" xfId="9375" xr:uid="{C53B455D-6977-48AA-AEA9-529E9BD636BA}"/>
    <cellStyle name="Comma 2 2 3 7 3 4 2" xfId="21507" xr:uid="{8FA57A09-B651-465A-93BB-DC943DC4A7F6}"/>
    <cellStyle name="Comma 2 2 3 7 3 4 2 2" xfId="45771" xr:uid="{2DEDD15B-0372-4B10-AC59-14FFEE01F24F}"/>
    <cellStyle name="Comma 2 2 3 7 3 4 3" xfId="33639" xr:uid="{D20C38F0-ACC2-484D-8D73-49BF47D8BA06}"/>
    <cellStyle name="Comma 2 2 3 7 3 5" xfId="13419" xr:uid="{5B1C3EF6-04ED-497A-8FD6-A742714A0BED}"/>
    <cellStyle name="Comma 2 2 3 7 3 5 2" xfId="37683" xr:uid="{7C7E6E8C-8E9C-4A26-B486-50AE8B6ABCF8}"/>
    <cellStyle name="Comma 2 2 3 7 3 6" xfId="25551" xr:uid="{72589757-1346-42BB-AA2F-FA1F9C03FF9D}"/>
    <cellStyle name="Comma 2 2 3 7 4" xfId="2298" xr:uid="{A9185162-7515-43A8-9505-2845A947DF8E}"/>
    <cellStyle name="Comma 2 2 3 7 4 2" xfId="6342" xr:uid="{4EEC51D7-EEEE-4285-8E94-B9E5A76C64E6}"/>
    <cellStyle name="Comma 2 2 3 7 4 2 2" xfId="18474" xr:uid="{864A9BC1-0C27-4D1B-979D-2FACD8FE4E9A}"/>
    <cellStyle name="Comma 2 2 3 7 4 2 2 2" xfId="42738" xr:uid="{39FC61C7-6A65-494F-AE08-F6BFF139F60A}"/>
    <cellStyle name="Comma 2 2 3 7 4 2 3" xfId="30606" xr:uid="{4EDB0D74-F969-47FC-9905-36C601EF8104}"/>
    <cellStyle name="Comma 2 2 3 7 4 3" xfId="10386" xr:uid="{353F5701-6FF5-4283-81AA-7F53EC0CCC27}"/>
    <cellStyle name="Comma 2 2 3 7 4 3 2" xfId="22518" xr:uid="{34CC6811-A09F-4501-824E-32C500F2D241}"/>
    <cellStyle name="Comma 2 2 3 7 4 3 2 2" xfId="46782" xr:uid="{D8B8C13A-3AD7-4938-933C-00AABB9184DA}"/>
    <cellStyle name="Comma 2 2 3 7 4 3 3" xfId="34650" xr:uid="{3EBD9CD5-3338-489D-9644-C5985B03BB83}"/>
    <cellStyle name="Comma 2 2 3 7 4 4" xfId="14430" xr:uid="{56B571E7-E8A0-4690-A1C5-4ABEAF5B0E17}"/>
    <cellStyle name="Comma 2 2 3 7 4 4 2" xfId="38694" xr:uid="{5E54581A-5BC1-4340-9203-0D9E15A57E15}"/>
    <cellStyle name="Comma 2 2 3 7 4 5" xfId="26562" xr:uid="{BC38F196-E1D5-4D13-B055-C511B11D75F8}"/>
    <cellStyle name="Comma 2 2 3 7 5" xfId="4320" xr:uid="{52F82DDA-B88D-49EA-9188-663171352E19}"/>
    <cellStyle name="Comma 2 2 3 7 5 2" xfId="16452" xr:uid="{DA66A66B-B622-4BDA-B588-A3264A721990}"/>
    <cellStyle name="Comma 2 2 3 7 5 2 2" xfId="40716" xr:uid="{0AE6CD2F-9B31-4719-B65E-CE7216CFEFA9}"/>
    <cellStyle name="Comma 2 2 3 7 5 3" xfId="28584" xr:uid="{57A269B0-FD6F-4D72-98A6-88E61378BDC8}"/>
    <cellStyle name="Comma 2 2 3 7 6" xfId="8364" xr:uid="{378EC127-D0CF-4402-94FE-24D188143275}"/>
    <cellStyle name="Comma 2 2 3 7 6 2" xfId="20496" xr:uid="{944ADF48-2548-4E1E-AA54-2B3630FD1FE5}"/>
    <cellStyle name="Comma 2 2 3 7 6 2 2" xfId="44760" xr:uid="{235AB329-72F3-44A6-9B61-3FBC52AF4C3B}"/>
    <cellStyle name="Comma 2 2 3 7 6 3" xfId="32628" xr:uid="{9DE73FED-5D62-40F2-8B36-738E2994557C}"/>
    <cellStyle name="Comma 2 2 3 7 7" xfId="12408" xr:uid="{C2E53EBD-9968-4BD3-8629-6F33609A9616}"/>
    <cellStyle name="Comma 2 2 3 7 7 2" xfId="36672" xr:uid="{70C7A6E7-B49B-4B98-9127-BBD9ECDD50C7}"/>
    <cellStyle name="Comma 2 2 3 7 8" xfId="24540" xr:uid="{050E5A1A-79A1-4266-A0D7-6B5B1ED696B5}"/>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2 2 2" xfId="44001" xr:uid="{6F06B007-30D2-4DC7-8D01-939021ACE344}"/>
    <cellStyle name="Comma 2 2 3 8 2 2 2 3" xfId="31869" xr:uid="{9C6D826A-9B12-4E69-B963-05CB4B14A8DA}"/>
    <cellStyle name="Comma 2 2 3 8 2 2 3" xfId="11649" xr:uid="{4B8D3C09-48FB-4570-B910-59C549D024AB}"/>
    <cellStyle name="Comma 2 2 3 8 2 2 3 2" xfId="23781" xr:uid="{84721591-B91F-4796-9A03-93F42CCB46B1}"/>
    <cellStyle name="Comma 2 2 3 8 2 2 3 2 2" xfId="48045" xr:uid="{50663BC4-CE61-4115-8D7D-69B09E6E807D}"/>
    <cellStyle name="Comma 2 2 3 8 2 2 3 3" xfId="35913" xr:uid="{117ABEE0-3198-4E0F-B346-FD0A13D0FD31}"/>
    <cellStyle name="Comma 2 2 3 8 2 2 4" xfId="15693" xr:uid="{C1B9288B-A670-4F53-9427-A72E84717C0C}"/>
    <cellStyle name="Comma 2 2 3 8 2 2 4 2" xfId="39957" xr:uid="{7EA1CF3B-0289-441E-AAA8-6C8DE48A8640}"/>
    <cellStyle name="Comma 2 2 3 8 2 2 5" xfId="27825" xr:uid="{F4ED8F23-E863-4F0B-8E9D-08778DF65544}"/>
    <cellStyle name="Comma 2 2 3 8 2 3" xfId="5583" xr:uid="{64C7EADF-71A6-4136-BBB1-BEA076EBCBAE}"/>
    <cellStyle name="Comma 2 2 3 8 2 3 2" xfId="17715" xr:uid="{3B020537-87DE-4333-918D-300562F389B7}"/>
    <cellStyle name="Comma 2 2 3 8 2 3 2 2" xfId="41979" xr:uid="{87E19649-62B8-4456-ABDF-A1AC89C2EBDB}"/>
    <cellStyle name="Comma 2 2 3 8 2 3 3" xfId="29847" xr:uid="{B4B710AE-1B8E-48A1-A200-58402E4E307A}"/>
    <cellStyle name="Comma 2 2 3 8 2 4" xfId="9627" xr:uid="{BF23E0BF-A146-4481-A0A6-D277DE3BF1CF}"/>
    <cellStyle name="Comma 2 2 3 8 2 4 2" xfId="21759" xr:uid="{DEC3C9B5-B343-4C27-8260-54C355C79318}"/>
    <cellStyle name="Comma 2 2 3 8 2 4 2 2" xfId="46023" xr:uid="{C2D1010D-E966-4B03-ADFC-9F41CAF9DF0F}"/>
    <cellStyle name="Comma 2 2 3 8 2 4 3" xfId="33891" xr:uid="{D84D38CC-4594-4C7D-BCDB-47419E3A5361}"/>
    <cellStyle name="Comma 2 2 3 8 2 5" xfId="13671" xr:uid="{D32A93F5-2456-4098-97D2-430513FBCE4E}"/>
    <cellStyle name="Comma 2 2 3 8 2 5 2" xfId="37935" xr:uid="{4C94911E-DBD0-46F9-9F68-253DB81DCFC9}"/>
    <cellStyle name="Comma 2 2 3 8 2 6" xfId="25803" xr:uid="{B218404F-2DC5-4FBD-9E22-F411CFEBE404}"/>
    <cellStyle name="Comma 2 2 3 8 3" xfId="2550" xr:uid="{3A6FDFBC-4E16-487F-AF41-59FB297B9AB4}"/>
    <cellStyle name="Comma 2 2 3 8 3 2" xfId="6594" xr:uid="{24EB1925-FD00-486D-8841-D0AD6C056E80}"/>
    <cellStyle name="Comma 2 2 3 8 3 2 2" xfId="18726" xr:uid="{9130E0DE-1888-48EB-8833-8D97E00B6304}"/>
    <cellStyle name="Comma 2 2 3 8 3 2 2 2" xfId="42990" xr:uid="{E499B9AD-8286-484E-AC77-3DC1A9D3D041}"/>
    <cellStyle name="Comma 2 2 3 8 3 2 3" xfId="30858" xr:uid="{B64AFD97-2AC0-4BD0-A9B0-75C66F363308}"/>
    <cellStyle name="Comma 2 2 3 8 3 3" xfId="10638" xr:uid="{67E74C0B-36A6-4D58-900B-C60075523DF3}"/>
    <cellStyle name="Comma 2 2 3 8 3 3 2" xfId="22770" xr:uid="{A36239F1-DF0F-49A4-A87B-2E8A3C4E2EA4}"/>
    <cellStyle name="Comma 2 2 3 8 3 3 2 2" xfId="47034" xr:uid="{7D64F9D3-067D-4F3E-A0F5-80ACC11EC47D}"/>
    <cellStyle name="Comma 2 2 3 8 3 3 3" xfId="34902" xr:uid="{CB959FC0-1DC1-4BE9-9873-7265ADE252D2}"/>
    <cellStyle name="Comma 2 2 3 8 3 4" xfId="14682" xr:uid="{5CF1D312-015C-4290-84D8-312F889FB940}"/>
    <cellStyle name="Comma 2 2 3 8 3 4 2" xfId="38946" xr:uid="{40F446F0-D17D-4313-88EC-5D8FB71CF8CC}"/>
    <cellStyle name="Comma 2 2 3 8 3 5" xfId="26814" xr:uid="{9A37CEF0-8878-425B-A5B3-4960F4596868}"/>
    <cellStyle name="Comma 2 2 3 8 4" xfId="4572" xr:uid="{E5482CF4-34B7-4BF6-A644-9AD7DC72C95A}"/>
    <cellStyle name="Comma 2 2 3 8 4 2" xfId="16704" xr:uid="{3464D404-A521-43BA-A2A2-012992F42929}"/>
    <cellStyle name="Comma 2 2 3 8 4 2 2" xfId="40968" xr:uid="{32089CB9-ED25-49C2-A34B-F23F2E38DBCF}"/>
    <cellStyle name="Comma 2 2 3 8 4 3" xfId="28836" xr:uid="{C8ABAFF6-C107-4965-88E1-A7796A44B9F5}"/>
    <cellStyle name="Comma 2 2 3 8 5" xfId="8616" xr:uid="{5BC78A98-471F-4115-9C0B-7D7128FFBA1C}"/>
    <cellStyle name="Comma 2 2 3 8 5 2" xfId="20748" xr:uid="{B9E326F2-C3EB-4FC3-B769-947EA93A0E9E}"/>
    <cellStyle name="Comma 2 2 3 8 5 2 2" xfId="45012" xr:uid="{D6ACBCFD-0C53-4981-87C0-780B1B2F65E0}"/>
    <cellStyle name="Comma 2 2 3 8 5 3" xfId="32880" xr:uid="{D268A3D7-69A9-489D-81C1-33AAF43183F9}"/>
    <cellStyle name="Comma 2 2 3 8 6" xfId="12660" xr:uid="{6C4BEB03-C8B4-4FD7-87CA-5DD463977A1E}"/>
    <cellStyle name="Comma 2 2 3 8 6 2" xfId="36924" xr:uid="{44E4711B-D623-4109-B79A-0BAC08CE11B6}"/>
    <cellStyle name="Comma 2 2 3 8 7" xfId="24792" xr:uid="{B1260500-BCA4-4737-AE84-94AD72C310DD}"/>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2 2 2" xfId="43496" xr:uid="{DF6D515F-3724-4706-B2B8-F9157F65D4E9}"/>
    <cellStyle name="Comma 2 2 3 9 2 2 3" xfId="31364" xr:uid="{18ECA3D5-9AA6-4EB2-A7CD-62C230B75F3B}"/>
    <cellStyle name="Comma 2 2 3 9 2 3" xfId="11144" xr:uid="{C159F201-EE10-49AE-8BDC-75F2885D621D}"/>
    <cellStyle name="Comma 2 2 3 9 2 3 2" xfId="23276" xr:uid="{97727691-B5EC-4ADB-8405-4DD024FC17E2}"/>
    <cellStyle name="Comma 2 2 3 9 2 3 2 2" xfId="47540" xr:uid="{A2EAA7E0-C99C-4355-B5EE-733FB3340A72}"/>
    <cellStyle name="Comma 2 2 3 9 2 3 3" xfId="35408" xr:uid="{3933F7EE-41E7-4E66-856E-768F2B8B0B80}"/>
    <cellStyle name="Comma 2 2 3 9 2 4" xfId="15188" xr:uid="{96F158B4-BE5D-4583-B502-63F71183B879}"/>
    <cellStyle name="Comma 2 2 3 9 2 4 2" xfId="39452" xr:uid="{C33A9A98-84D9-4A4E-989D-F57592CDBABF}"/>
    <cellStyle name="Comma 2 2 3 9 2 5" xfId="27320" xr:uid="{7C35ED96-B88F-4DDE-A954-76EAC80986D6}"/>
    <cellStyle name="Comma 2 2 3 9 3" xfId="5078" xr:uid="{0AADD5ED-ED5C-4257-A6AD-BB016B6314AB}"/>
    <cellStyle name="Comma 2 2 3 9 3 2" xfId="17210" xr:uid="{52BF1AA4-3AA6-4C2D-9015-193DD6CE80C0}"/>
    <cellStyle name="Comma 2 2 3 9 3 2 2" xfId="41474" xr:uid="{268C2B5A-2D4E-49E1-9A38-2BBA76CAF12F}"/>
    <cellStyle name="Comma 2 2 3 9 3 3" xfId="29342" xr:uid="{DCD259E0-7DD8-47D3-8332-3ADE0852A86A}"/>
    <cellStyle name="Comma 2 2 3 9 4" xfId="9122" xr:uid="{520E96F2-54BA-4403-9949-3301A2B357A4}"/>
    <cellStyle name="Comma 2 2 3 9 4 2" xfId="21254" xr:uid="{106F185C-5040-4816-A579-F16AF640F617}"/>
    <cellStyle name="Comma 2 2 3 9 4 2 2" xfId="45518" xr:uid="{BFA19A0D-E9F4-49C6-8F7A-C0CC839C3BFB}"/>
    <cellStyle name="Comma 2 2 3 9 4 3" xfId="33386" xr:uid="{CCE686C1-03C7-4150-A47D-13F80C93DDF5}"/>
    <cellStyle name="Comma 2 2 3 9 5" xfId="13166" xr:uid="{88652C3C-E695-4255-8F8E-64BF6C56FBB5}"/>
    <cellStyle name="Comma 2 2 3 9 5 2" xfId="37430" xr:uid="{BE132A8E-9955-48E9-9046-58D10521F776}"/>
    <cellStyle name="Comma 2 2 3 9 6" xfId="25298" xr:uid="{2EA75043-0604-4028-9425-5803EE798780}"/>
    <cellStyle name="Comma 2 2 30" xfId="48562" xr:uid="{89C95AE2-3B30-4C24-901A-9EE2B3DA369D}"/>
    <cellStyle name="Comma 2 2 31" xfId="48564" xr:uid="{57D0351E-78DC-4CA3-A5BA-812F4D5731C3}"/>
    <cellStyle name="Comma 2 2 32" xfId="48566" xr:uid="{D1A28218-A725-4C7E-A4FA-11243B2BA983}"/>
    <cellStyle name="Comma 2 2 33" xfId="48568" xr:uid="{724262E2-A12D-42B9-963B-8262BD95D769}"/>
    <cellStyle name="Comma 2 2 34" xfId="48570" xr:uid="{9109AB7A-F73C-4368-B31E-21FF25BD6F15}"/>
    <cellStyle name="Comma 2 2 35" xfId="48572" xr:uid="{A552DC59-4B73-4AF8-A779-D4C9886059D0}"/>
    <cellStyle name="Comma 2 2 36" xfId="48574" xr:uid="{CD324A42-7D0A-4346-9E6A-4B2218638D32}"/>
    <cellStyle name="Comma 2 2 37" xfId="48576" xr:uid="{9817FB34-9E78-476F-BF0F-E98095F42F60}"/>
    <cellStyle name="Comma 2 2 38" xfId="48578" xr:uid="{BA25FB7E-1BF3-431C-B49B-A1DE88B89C22}"/>
    <cellStyle name="Comma 2 2 39" xfId="48580" xr:uid="{885E3B40-27D0-475F-A25E-4B218553B8CC}"/>
    <cellStyle name="Comma 2 2 4" xfId="29" xr:uid="{02F0A2DA-C8A1-4A57-B6C7-BCC316C44C25}"/>
    <cellStyle name="Comma 2 2 4 10" xfId="4073" xr:uid="{D0C15440-29FD-42FE-9FF0-CB236906B281}"/>
    <cellStyle name="Comma 2 2 4 10 2" xfId="16205" xr:uid="{7C83135C-DC4C-469B-B811-00241D2C1808}"/>
    <cellStyle name="Comma 2 2 4 10 2 2" xfId="40469" xr:uid="{3BAFCEFC-3A51-4792-9E5D-E67CBDF4DE94}"/>
    <cellStyle name="Comma 2 2 4 10 3" xfId="28337" xr:uid="{5CA55F00-2257-4E18-AB91-D4FABBDBAAB5}"/>
    <cellStyle name="Comma 2 2 4 11" xfId="8117" xr:uid="{561347EA-C7D8-44B9-A4A3-B7A26127CEBB}"/>
    <cellStyle name="Comma 2 2 4 11 2" xfId="20249" xr:uid="{1F379AFD-A867-4B67-A2AE-1E2D33D70CAE}"/>
    <cellStyle name="Comma 2 2 4 11 2 2" xfId="44513" xr:uid="{A0AC30A3-341E-474E-B05B-9FB8EB1BF0C5}"/>
    <cellStyle name="Comma 2 2 4 11 3" xfId="32381" xr:uid="{2A17BB42-BA86-49DC-9DB5-F0F2C75942C7}"/>
    <cellStyle name="Comma 2 2 4 12" xfId="12161" xr:uid="{07D7D3C0-914D-4228-A35B-EB0F3A4E0333}"/>
    <cellStyle name="Comma 2 2 4 12 2" xfId="36425" xr:uid="{23ECDAAF-E44F-420A-8FFD-14D4BDC8FD1F}"/>
    <cellStyle name="Comma 2 2 4 13" xfId="24293" xr:uid="{52B5F233-F8A1-42A2-B590-7A684F871B0C}"/>
    <cellStyle name="Comma 2 2 4 2" xfId="50" xr:uid="{9E93BD4A-26CA-45AC-9BED-48BD35A9308E}"/>
    <cellStyle name="Comma 2 2 4 2 10" xfId="12182" xr:uid="{EE63E300-F994-400B-AA9D-8D610E41F817}"/>
    <cellStyle name="Comma 2 2 4 2 10 2" xfId="36446" xr:uid="{8C72EDFB-D23B-4690-A956-BE1068C1D8D3}"/>
    <cellStyle name="Comma 2 2 4 2 11" xfId="24314" xr:uid="{C535BB33-FB97-429C-A1F7-C166267A1319}"/>
    <cellStyle name="Comma 2 2 4 2 2" xfId="113" xr:uid="{562EA6F7-75ED-4E48-9DBC-093743F80EF3}"/>
    <cellStyle name="Comma 2 2 4 2 2 10" xfId="24377" xr:uid="{9BC8E443-6B59-4857-95F3-CDD37C50C041}"/>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2 2 2" xfId="44470" xr:uid="{E8CA320A-9C18-432A-AC0C-66BE2D3165B0}"/>
    <cellStyle name="Comma 2 2 4 2 2 2 2 2 2 2 2 3" xfId="32338" xr:uid="{456763F5-0DEA-4D93-91C4-FE0F2AC99B59}"/>
    <cellStyle name="Comma 2 2 4 2 2 2 2 2 2 2 3" xfId="12118" xr:uid="{A5C44A9D-0293-4961-AC91-4DCD055D1B35}"/>
    <cellStyle name="Comma 2 2 4 2 2 2 2 2 2 2 3 2" xfId="24250" xr:uid="{F461C9FE-2368-4F5C-B306-D57EFEB4E133}"/>
    <cellStyle name="Comma 2 2 4 2 2 2 2 2 2 2 3 2 2" xfId="48514" xr:uid="{AF550404-079C-4C46-8714-0D2A42E12A70}"/>
    <cellStyle name="Comma 2 2 4 2 2 2 2 2 2 2 3 3" xfId="36382" xr:uid="{1E0E3FB2-54D4-4255-A96F-294DEB77E7CE}"/>
    <cellStyle name="Comma 2 2 4 2 2 2 2 2 2 2 4" xfId="16162" xr:uid="{228B0A7F-995E-43F2-8D5C-A01A23425E6D}"/>
    <cellStyle name="Comma 2 2 4 2 2 2 2 2 2 2 4 2" xfId="40426" xr:uid="{FDEB21DD-95D6-4EAB-8E87-B6935292BB0C}"/>
    <cellStyle name="Comma 2 2 4 2 2 2 2 2 2 2 5" xfId="28294" xr:uid="{D31864C6-7B61-4727-88BC-D8E2197BDF28}"/>
    <cellStyle name="Comma 2 2 4 2 2 2 2 2 2 3" xfId="6052" xr:uid="{A3D261EA-3E0D-4970-B626-56B1027DD4E8}"/>
    <cellStyle name="Comma 2 2 4 2 2 2 2 2 2 3 2" xfId="18184" xr:uid="{9316DE81-4B54-4ED6-A154-E472D5FA6456}"/>
    <cellStyle name="Comma 2 2 4 2 2 2 2 2 2 3 2 2" xfId="42448" xr:uid="{3B3736DC-4A15-44F2-A6BA-4ED24C23BA10}"/>
    <cellStyle name="Comma 2 2 4 2 2 2 2 2 2 3 3" xfId="30316" xr:uid="{1800F118-ADE5-4D10-87F7-63EF716D8238}"/>
    <cellStyle name="Comma 2 2 4 2 2 2 2 2 2 4" xfId="10096" xr:uid="{ECA6298C-48BA-4966-9C09-80AC15651B07}"/>
    <cellStyle name="Comma 2 2 4 2 2 2 2 2 2 4 2" xfId="22228" xr:uid="{14B74B7D-E055-487C-87B2-0D09D1C9C0C3}"/>
    <cellStyle name="Comma 2 2 4 2 2 2 2 2 2 4 2 2" xfId="46492" xr:uid="{40C54C68-7174-408B-BAA2-B688DF9C06D8}"/>
    <cellStyle name="Comma 2 2 4 2 2 2 2 2 2 4 3" xfId="34360" xr:uid="{C21BECEA-1F8F-498D-A641-2B42CF7E0BAA}"/>
    <cellStyle name="Comma 2 2 4 2 2 2 2 2 2 5" xfId="14140" xr:uid="{AF80B349-D6FA-4D53-B72E-351A296FA505}"/>
    <cellStyle name="Comma 2 2 4 2 2 2 2 2 2 5 2" xfId="38404" xr:uid="{52C2BF01-A3D3-412B-8B18-4C0BB41FA4E3}"/>
    <cellStyle name="Comma 2 2 4 2 2 2 2 2 2 6" xfId="26272" xr:uid="{14D1B52A-A28E-4A24-BD21-5C2D17A10924}"/>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2 2 2" xfId="43459" xr:uid="{42B6A447-81D1-4C63-B9F3-9DCDD60D8D11}"/>
    <cellStyle name="Comma 2 2 4 2 2 2 2 2 3 2 3" xfId="31327" xr:uid="{F6ACE96C-4CA1-445E-9E2C-D052CFB0A82C}"/>
    <cellStyle name="Comma 2 2 4 2 2 2 2 2 3 3" xfId="11107" xr:uid="{7336692E-B532-43ED-B9B0-C501138316E2}"/>
    <cellStyle name="Comma 2 2 4 2 2 2 2 2 3 3 2" xfId="23239" xr:uid="{CB293A7B-AFAE-4EDE-84ED-2D1B77FA1D16}"/>
    <cellStyle name="Comma 2 2 4 2 2 2 2 2 3 3 2 2" xfId="47503" xr:uid="{5BE051AB-6FD3-4DB6-9535-CC1B7671C020}"/>
    <cellStyle name="Comma 2 2 4 2 2 2 2 2 3 3 3" xfId="35371" xr:uid="{9E23157D-A81C-4AB0-938F-439ACCBE9C6E}"/>
    <cellStyle name="Comma 2 2 4 2 2 2 2 2 3 4" xfId="15151" xr:uid="{C7027F81-F3AF-40C5-8219-FB7001C6F9D9}"/>
    <cellStyle name="Comma 2 2 4 2 2 2 2 2 3 4 2" xfId="39415" xr:uid="{87394D4F-35D3-4B49-A02D-B5F00182D8DA}"/>
    <cellStyle name="Comma 2 2 4 2 2 2 2 2 3 5" xfId="27283" xr:uid="{0AF41FB1-EF84-48D1-B18F-7D894A421EC9}"/>
    <cellStyle name="Comma 2 2 4 2 2 2 2 2 4" xfId="5041" xr:uid="{76C7DDCE-F6A1-488A-B167-241A6BFDCCE0}"/>
    <cellStyle name="Comma 2 2 4 2 2 2 2 2 4 2" xfId="17173" xr:uid="{4D9D07A9-9FF9-499C-9062-741E74D86DD7}"/>
    <cellStyle name="Comma 2 2 4 2 2 2 2 2 4 2 2" xfId="41437" xr:uid="{B942E110-3F94-45A6-B2F7-EFA1D6447B54}"/>
    <cellStyle name="Comma 2 2 4 2 2 2 2 2 4 3" xfId="29305" xr:uid="{2E0F8AFD-F7CD-4ACE-90B1-0EC5BA424178}"/>
    <cellStyle name="Comma 2 2 4 2 2 2 2 2 5" xfId="9085" xr:uid="{B7231BBD-CC08-47B6-B373-2217A4A3DBB3}"/>
    <cellStyle name="Comma 2 2 4 2 2 2 2 2 5 2" xfId="21217" xr:uid="{BB2DE2D1-35B2-47C8-8E16-EA7A1FE46759}"/>
    <cellStyle name="Comma 2 2 4 2 2 2 2 2 5 2 2" xfId="45481" xr:uid="{7FD5D0FF-E3A1-4956-812E-E6CEFEE7D21C}"/>
    <cellStyle name="Comma 2 2 4 2 2 2 2 2 5 3" xfId="33349" xr:uid="{50F0CD7F-D021-4BB3-98BA-9DDF35430E3F}"/>
    <cellStyle name="Comma 2 2 4 2 2 2 2 2 6" xfId="13129" xr:uid="{F7F64050-CD3E-408E-B51D-1C3CAA90C8F0}"/>
    <cellStyle name="Comma 2 2 4 2 2 2 2 2 6 2" xfId="37393" xr:uid="{DE586D6E-4690-4938-AC0A-38684DB0D5CD}"/>
    <cellStyle name="Comma 2 2 4 2 2 2 2 2 7" xfId="25261" xr:uid="{220151F0-3220-4B9E-8593-E12C39E3CCB8}"/>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2 2 2" xfId="43965" xr:uid="{F80D1123-E4E6-46DE-97CB-C3C549F0D33C}"/>
    <cellStyle name="Comma 2 2 4 2 2 2 2 3 2 2 3" xfId="31833" xr:uid="{097BD57E-BB38-4CAF-B314-D2B540649E39}"/>
    <cellStyle name="Comma 2 2 4 2 2 2 2 3 2 3" xfId="11613" xr:uid="{12FD495A-5C47-4B64-AE82-AEB231258BD8}"/>
    <cellStyle name="Comma 2 2 4 2 2 2 2 3 2 3 2" xfId="23745" xr:uid="{0D2588F9-98AA-4C64-9D4E-D489081FD562}"/>
    <cellStyle name="Comma 2 2 4 2 2 2 2 3 2 3 2 2" xfId="48009" xr:uid="{A2F2C8DA-6B46-40AB-9054-53E226379F55}"/>
    <cellStyle name="Comma 2 2 4 2 2 2 2 3 2 3 3" xfId="35877" xr:uid="{C36DE9B1-17B9-47E6-9D54-793473CE6267}"/>
    <cellStyle name="Comma 2 2 4 2 2 2 2 3 2 4" xfId="15657" xr:uid="{E3E67BF7-0675-4F15-BA8F-C035A2780863}"/>
    <cellStyle name="Comma 2 2 4 2 2 2 2 3 2 4 2" xfId="39921" xr:uid="{232D30E8-DBEF-4B3B-8471-0353D1E33DED}"/>
    <cellStyle name="Comma 2 2 4 2 2 2 2 3 2 5" xfId="27789" xr:uid="{CE711B03-BB15-4B58-A294-CA2F8950C16F}"/>
    <cellStyle name="Comma 2 2 4 2 2 2 2 3 3" xfId="5547" xr:uid="{A78D0C69-4CC5-42FF-8A8D-308606A7862E}"/>
    <cellStyle name="Comma 2 2 4 2 2 2 2 3 3 2" xfId="17679" xr:uid="{D28C8C0A-331F-47E5-BDA2-521B8F13F447}"/>
    <cellStyle name="Comma 2 2 4 2 2 2 2 3 3 2 2" xfId="41943" xr:uid="{066F51CA-FB5C-4B80-8D1D-707800BAD2DA}"/>
    <cellStyle name="Comma 2 2 4 2 2 2 2 3 3 3" xfId="29811" xr:uid="{6664141D-8EC7-4373-B36F-D0C35401FA56}"/>
    <cellStyle name="Comma 2 2 4 2 2 2 2 3 4" xfId="9591" xr:uid="{E1980660-36AA-4706-B51C-3E8CDB44739C}"/>
    <cellStyle name="Comma 2 2 4 2 2 2 2 3 4 2" xfId="21723" xr:uid="{0A1ED232-C8C3-4DCB-A6F3-67F6E6C3F8CA}"/>
    <cellStyle name="Comma 2 2 4 2 2 2 2 3 4 2 2" xfId="45987" xr:uid="{7010863B-A582-49CD-A420-B7BC1A94B20E}"/>
    <cellStyle name="Comma 2 2 4 2 2 2 2 3 4 3" xfId="33855" xr:uid="{5D59E818-5315-4B42-9885-4B12DF66E9C2}"/>
    <cellStyle name="Comma 2 2 4 2 2 2 2 3 5" xfId="13635" xr:uid="{7D803D03-5AEF-4A7D-AD24-88C2582E2648}"/>
    <cellStyle name="Comma 2 2 4 2 2 2 2 3 5 2" xfId="37899" xr:uid="{4050D36B-BAEB-499E-A342-CEAC66451DBA}"/>
    <cellStyle name="Comma 2 2 4 2 2 2 2 3 6" xfId="25767" xr:uid="{89E513E2-1507-4260-B1DD-F4F2CFD12E33}"/>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2 2 2" xfId="42954" xr:uid="{59B13F46-20DC-4941-AEF0-DCD0C35DE878}"/>
    <cellStyle name="Comma 2 2 4 2 2 2 2 4 2 3" xfId="30822" xr:uid="{8EE1ACC3-A141-44DA-BB22-A1CB255131B4}"/>
    <cellStyle name="Comma 2 2 4 2 2 2 2 4 3" xfId="10602" xr:uid="{8F12C618-F7F1-440D-85F2-14B4AE6097CF}"/>
    <cellStyle name="Comma 2 2 4 2 2 2 2 4 3 2" xfId="22734" xr:uid="{F0C01F3F-A4C4-4C7A-8CED-5A5F8D0BE9A1}"/>
    <cellStyle name="Comma 2 2 4 2 2 2 2 4 3 2 2" xfId="46998" xr:uid="{9E27327D-46F4-44F3-B682-DCF0244E3DAC}"/>
    <cellStyle name="Comma 2 2 4 2 2 2 2 4 3 3" xfId="34866" xr:uid="{C191683F-6096-4FA5-AA6C-D0E7E28903E6}"/>
    <cellStyle name="Comma 2 2 4 2 2 2 2 4 4" xfId="14646" xr:uid="{F52B7826-2E2E-4365-9A56-B189F360DF41}"/>
    <cellStyle name="Comma 2 2 4 2 2 2 2 4 4 2" xfId="38910" xr:uid="{3E91A9AB-7430-485B-9829-FA1E04CFA659}"/>
    <cellStyle name="Comma 2 2 4 2 2 2 2 4 5" xfId="26778" xr:uid="{D1935FBD-8827-4651-8C02-0299A24A2999}"/>
    <cellStyle name="Comma 2 2 4 2 2 2 2 5" xfId="4536" xr:uid="{876C08B8-4496-4012-B67F-165DCB9BF34E}"/>
    <cellStyle name="Comma 2 2 4 2 2 2 2 5 2" xfId="16668" xr:uid="{145321DF-152B-4C56-96D3-7E004AC19FC8}"/>
    <cellStyle name="Comma 2 2 4 2 2 2 2 5 2 2" xfId="40932" xr:uid="{BFB7850E-5A11-402D-8B58-E9F8FA33D72B}"/>
    <cellStyle name="Comma 2 2 4 2 2 2 2 5 3" xfId="28800" xr:uid="{801321B3-AF65-45E8-994A-15DB9FF70863}"/>
    <cellStyle name="Comma 2 2 4 2 2 2 2 6" xfId="8580" xr:uid="{6155DB7B-CAD5-4F35-9706-B132B94290FD}"/>
    <cellStyle name="Comma 2 2 4 2 2 2 2 6 2" xfId="20712" xr:uid="{DCF29014-ABD2-4AD0-9D60-742FDF04AC9B}"/>
    <cellStyle name="Comma 2 2 4 2 2 2 2 6 2 2" xfId="44976" xr:uid="{439E3AAB-2E23-4690-AC0E-E83ED59E1542}"/>
    <cellStyle name="Comma 2 2 4 2 2 2 2 6 3" xfId="32844" xr:uid="{88BBEB41-3C28-4C6D-A875-351E53E23FD9}"/>
    <cellStyle name="Comma 2 2 4 2 2 2 2 7" xfId="12624" xr:uid="{1A164390-02C4-4E3B-A962-BD39EEC8B516}"/>
    <cellStyle name="Comma 2 2 4 2 2 2 2 7 2" xfId="36888" xr:uid="{A25B3C6F-DBE7-4A6D-ACA1-14DC95EA9E9A}"/>
    <cellStyle name="Comma 2 2 4 2 2 2 2 8" xfId="24756" xr:uid="{0A8961EB-4D12-422D-8DF8-FF489D7AA43D}"/>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2 2 2" xfId="44217" xr:uid="{DDAF96EC-0864-43AB-BE97-F3B56EF522B0}"/>
    <cellStyle name="Comma 2 2 4 2 2 2 3 2 2 2 3" xfId="32085" xr:uid="{F3B99080-3184-4C1B-B2AB-ABF9A4259B32}"/>
    <cellStyle name="Comma 2 2 4 2 2 2 3 2 2 3" xfId="11865" xr:uid="{44833574-3098-4AE8-9AF0-CA455DC1708F}"/>
    <cellStyle name="Comma 2 2 4 2 2 2 3 2 2 3 2" xfId="23997" xr:uid="{545921F7-ABCD-420C-A625-1DDBAEF680FA}"/>
    <cellStyle name="Comma 2 2 4 2 2 2 3 2 2 3 2 2" xfId="48261" xr:uid="{FC45FEDB-58B0-4774-8FE3-CAAF1AA28DA0}"/>
    <cellStyle name="Comma 2 2 4 2 2 2 3 2 2 3 3" xfId="36129" xr:uid="{FDB9719C-1DC2-403D-BF61-CEC0BEB745F9}"/>
    <cellStyle name="Comma 2 2 4 2 2 2 3 2 2 4" xfId="15909" xr:uid="{BD2591FB-C9D7-4CF6-9D0D-AFE46281A7D5}"/>
    <cellStyle name="Comma 2 2 4 2 2 2 3 2 2 4 2" xfId="40173" xr:uid="{85279CCE-ED18-480B-90CD-612136E3A138}"/>
    <cellStyle name="Comma 2 2 4 2 2 2 3 2 2 5" xfId="28041" xr:uid="{E3B56EC3-B88E-402B-961B-5C1E328A4F0D}"/>
    <cellStyle name="Comma 2 2 4 2 2 2 3 2 3" xfId="5799" xr:uid="{EA09CD9B-B3A7-4212-A50D-1E6C80FC0142}"/>
    <cellStyle name="Comma 2 2 4 2 2 2 3 2 3 2" xfId="17931" xr:uid="{C6F64F23-874D-4701-911A-3644B7A0B5A3}"/>
    <cellStyle name="Comma 2 2 4 2 2 2 3 2 3 2 2" xfId="42195" xr:uid="{DCEED02F-E147-40FE-9863-2054A9272474}"/>
    <cellStyle name="Comma 2 2 4 2 2 2 3 2 3 3" xfId="30063" xr:uid="{5E714790-F645-4BC7-B93F-F20042D70AA4}"/>
    <cellStyle name="Comma 2 2 4 2 2 2 3 2 4" xfId="9843" xr:uid="{3E8FFC3F-6910-4002-B5EE-85F6F69B50F6}"/>
    <cellStyle name="Comma 2 2 4 2 2 2 3 2 4 2" xfId="21975" xr:uid="{5444F094-BAEF-45F5-AD77-2DB1DE056F9A}"/>
    <cellStyle name="Comma 2 2 4 2 2 2 3 2 4 2 2" xfId="46239" xr:uid="{A9DF4840-6676-4C70-BE7D-223309EF79CC}"/>
    <cellStyle name="Comma 2 2 4 2 2 2 3 2 4 3" xfId="34107" xr:uid="{3C6C87FB-DDE4-43DF-8DF2-405114BD4E42}"/>
    <cellStyle name="Comma 2 2 4 2 2 2 3 2 5" xfId="13887" xr:uid="{CBF62DA6-158D-423F-A55B-FEF121392F8A}"/>
    <cellStyle name="Comma 2 2 4 2 2 2 3 2 5 2" xfId="38151" xr:uid="{BA2DC117-9AD0-4C72-808F-94E61204B9CC}"/>
    <cellStyle name="Comma 2 2 4 2 2 2 3 2 6" xfId="26019" xr:uid="{C7F4B8F9-9DE3-4674-88B1-51A543536848}"/>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2 2 2" xfId="43206" xr:uid="{0BCD811A-38DE-487B-BAD1-28FF120C270D}"/>
    <cellStyle name="Comma 2 2 4 2 2 2 3 3 2 3" xfId="31074" xr:uid="{A76E91CB-2070-4F95-A1F0-AD6D718EC95C}"/>
    <cellStyle name="Comma 2 2 4 2 2 2 3 3 3" xfId="10854" xr:uid="{13FB2147-55F9-486B-A448-592F21897320}"/>
    <cellStyle name="Comma 2 2 4 2 2 2 3 3 3 2" xfId="22986" xr:uid="{114D340D-DF81-457A-A143-0A3F7BF75DC8}"/>
    <cellStyle name="Comma 2 2 4 2 2 2 3 3 3 2 2" xfId="47250" xr:uid="{834420B6-11E7-4C25-BC15-217E33E77826}"/>
    <cellStyle name="Comma 2 2 4 2 2 2 3 3 3 3" xfId="35118" xr:uid="{991BBB03-F108-4BDE-8883-0ACAB14264CB}"/>
    <cellStyle name="Comma 2 2 4 2 2 2 3 3 4" xfId="14898" xr:uid="{C746F9E8-4DC0-48CC-BF0C-17CFDA3A8659}"/>
    <cellStyle name="Comma 2 2 4 2 2 2 3 3 4 2" xfId="39162" xr:uid="{BF03AF68-9813-469D-BCAB-1D5D233971CA}"/>
    <cellStyle name="Comma 2 2 4 2 2 2 3 3 5" xfId="27030" xr:uid="{1BE72CD8-40A3-4FA4-9E66-ACDE38AFF76D}"/>
    <cellStyle name="Comma 2 2 4 2 2 2 3 4" xfId="4788" xr:uid="{B8E06569-3FAA-4DD9-A1F9-E982B2D2C3CC}"/>
    <cellStyle name="Comma 2 2 4 2 2 2 3 4 2" xfId="16920" xr:uid="{B0ADD0E4-17DB-485B-8F27-F90433119D4D}"/>
    <cellStyle name="Comma 2 2 4 2 2 2 3 4 2 2" xfId="41184" xr:uid="{8F6508F7-B0F7-449D-939F-578418294902}"/>
    <cellStyle name="Comma 2 2 4 2 2 2 3 4 3" xfId="29052" xr:uid="{11FA6217-31AB-4EF6-BA37-817500C3099F}"/>
    <cellStyle name="Comma 2 2 4 2 2 2 3 5" xfId="8832" xr:uid="{EF0904D2-9EEA-4437-AE84-B0EC58630971}"/>
    <cellStyle name="Comma 2 2 4 2 2 2 3 5 2" xfId="20964" xr:uid="{137AE7ED-DE28-405A-A184-F7B783DF4B5C}"/>
    <cellStyle name="Comma 2 2 4 2 2 2 3 5 2 2" xfId="45228" xr:uid="{E9787807-65C4-42F5-A552-F2D6E39BD8F4}"/>
    <cellStyle name="Comma 2 2 4 2 2 2 3 5 3" xfId="33096" xr:uid="{284836A5-8761-47D3-A1D9-7783140C634F}"/>
    <cellStyle name="Comma 2 2 4 2 2 2 3 6" xfId="12876" xr:uid="{73410BB2-B210-495A-B023-EA2AD737F46E}"/>
    <cellStyle name="Comma 2 2 4 2 2 2 3 6 2" xfId="37140" xr:uid="{C75C936B-BB39-4509-9F6C-9272C931393A}"/>
    <cellStyle name="Comma 2 2 4 2 2 2 3 7" xfId="25008" xr:uid="{88596D0B-7199-44BF-9A21-5D7634346F9A}"/>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2 2 2" xfId="43712" xr:uid="{1261135E-0944-4C24-AA5B-85B7241B8718}"/>
    <cellStyle name="Comma 2 2 4 2 2 2 4 2 2 3" xfId="31580" xr:uid="{A490D401-5129-4EB7-A344-A962DF4B6BDC}"/>
    <cellStyle name="Comma 2 2 4 2 2 2 4 2 3" xfId="11360" xr:uid="{F108F682-5282-4C8A-8C83-7CB9D6BC423F}"/>
    <cellStyle name="Comma 2 2 4 2 2 2 4 2 3 2" xfId="23492" xr:uid="{DBBC3190-7E05-426C-BB9B-9CE3E1F46181}"/>
    <cellStyle name="Comma 2 2 4 2 2 2 4 2 3 2 2" xfId="47756" xr:uid="{8EF081B6-FCDF-48F8-B28A-DB4C01C06C53}"/>
    <cellStyle name="Comma 2 2 4 2 2 2 4 2 3 3" xfId="35624" xr:uid="{71ED0DBD-D094-41D6-BD4A-17582CDCC652}"/>
    <cellStyle name="Comma 2 2 4 2 2 2 4 2 4" xfId="15404" xr:uid="{3D771BDA-9B94-40A6-8741-9743743790FB}"/>
    <cellStyle name="Comma 2 2 4 2 2 2 4 2 4 2" xfId="39668" xr:uid="{D4F91611-42EF-48E9-B275-584E5DBE40AC}"/>
    <cellStyle name="Comma 2 2 4 2 2 2 4 2 5" xfId="27536" xr:uid="{8F028E27-C118-4ACA-BE34-2E6B2287507E}"/>
    <cellStyle name="Comma 2 2 4 2 2 2 4 3" xfId="5294" xr:uid="{33113F5A-FEB2-430A-8CD9-6A723FF4F296}"/>
    <cellStyle name="Comma 2 2 4 2 2 2 4 3 2" xfId="17426" xr:uid="{CA8D16F6-6B86-4F51-8884-F63CFD35E6B9}"/>
    <cellStyle name="Comma 2 2 4 2 2 2 4 3 2 2" xfId="41690" xr:uid="{3BBA3D30-4915-418E-A63F-7E1E2716830F}"/>
    <cellStyle name="Comma 2 2 4 2 2 2 4 3 3" xfId="29558" xr:uid="{0E35A20A-A36B-4A2D-ACB5-8467D2F436BC}"/>
    <cellStyle name="Comma 2 2 4 2 2 2 4 4" xfId="9338" xr:uid="{409C0C45-C5D4-4CAB-BC61-0D6D825ED48E}"/>
    <cellStyle name="Comma 2 2 4 2 2 2 4 4 2" xfId="21470" xr:uid="{2A25431D-25C3-407D-BED5-8648C9DADB21}"/>
    <cellStyle name="Comma 2 2 4 2 2 2 4 4 2 2" xfId="45734" xr:uid="{6A7CD07A-E1A7-43DB-8B4E-E13F549D6A33}"/>
    <cellStyle name="Comma 2 2 4 2 2 2 4 4 3" xfId="33602" xr:uid="{9540CB7C-E4DF-4CF7-AD85-DE83E2315379}"/>
    <cellStyle name="Comma 2 2 4 2 2 2 4 5" xfId="13382" xr:uid="{4B10F157-3CE6-4F5C-A256-1ACEC86C35C8}"/>
    <cellStyle name="Comma 2 2 4 2 2 2 4 5 2" xfId="37646" xr:uid="{319E7148-2B5D-428D-8148-6DAC20E28B8F}"/>
    <cellStyle name="Comma 2 2 4 2 2 2 4 6" xfId="25514" xr:uid="{D5DC394D-637A-4E06-B084-C8F31A1143DF}"/>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2 2 2" xfId="42701" xr:uid="{7550C9B8-BDAC-45B4-B132-29964430F855}"/>
    <cellStyle name="Comma 2 2 4 2 2 2 5 2 3" xfId="30569" xr:uid="{6BC66E5B-EC0F-42C1-9A56-2D638138574C}"/>
    <cellStyle name="Comma 2 2 4 2 2 2 5 3" xfId="10349" xr:uid="{469B92DC-69BC-4902-A9EA-23634EC0D87A}"/>
    <cellStyle name="Comma 2 2 4 2 2 2 5 3 2" xfId="22481" xr:uid="{71814FE7-B6A6-4435-938B-05DF1DA9C322}"/>
    <cellStyle name="Comma 2 2 4 2 2 2 5 3 2 2" xfId="46745" xr:uid="{C8DFDC0E-CD6F-4B64-ADAA-52DF2A27B806}"/>
    <cellStyle name="Comma 2 2 4 2 2 2 5 3 3" xfId="34613" xr:uid="{37035B2C-D182-4453-82FD-4E549B0BB297}"/>
    <cellStyle name="Comma 2 2 4 2 2 2 5 4" xfId="14393" xr:uid="{C708AF1B-E71E-4D97-BB73-6A3984E6209D}"/>
    <cellStyle name="Comma 2 2 4 2 2 2 5 4 2" xfId="38657" xr:uid="{E556A913-BB9B-46C2-8192-A23C399BCE0B}"/>
    <cellStyle name="Comma 2 2 4 2 2 2 5 5" xfId="26525" xr:uid="{A07061D3-94B2-4A69-A15D-5A13FADB3C2D}"/>
    <cellStyle name="Comma 2 2 4 2 2 2 6" xfId="4283" xr:uid="{5741353A-CBD3-4433-8015-8475EAF3B5AA}"/>
    <cellStyle name="Comma 2 2 4 2 2 2 6 2" xfId="16415" xr:uid="{3BA4B1E4-C16D-4050-B677-0A6CC1B45F33}"/>
    <cellStyle name="Comma 2 2 4 2 2 2 6 2 2" xfId="40679" xr:uid="{734E3B51-BF7B-4EC8-9243-85544291F523}"/>
    <cellStyle name="Comma 2 2 4 2 2 2 6 3" xfId="28547" xr:uid="{120927F5-5E58-4505-A35F-CF3D2240D68E}"/>
    <cellStyle name="Comma 2 2 4 2 2 2 7" xfId="8327" xr:uid="{480FFEFC-3832-4987-BDC3-AA45472A8940}"/>
    <cellStyle name="Comma 2 2 4 2 2 2 7 2" xfId="20459" xr:uid="{BEE6297F-8B39-4264-8776-DE1D94594B40}"/>
    <cellStyle name="Comma 2 2 4 2 2 2 7 2 2" xfId="44723" xr:uid="{827A0D2F-301B-4EA3-95B8-F15267FA08B9}"/>
    <cellStyle name="Comma 2 2 4 2 2 2 7 3" xfId="32591" xr:uid="{C7DB7C30-FE7F-4CA9-923C-9E7A313474C0}"/>
    <cellStyle name="Comma 2 2 4 2 2 2 8" xfId="12371" xr:uid="{A23915D2-07CA-45F5-B909-A6A5C9A0C375}"/>
    <cellStyle name="Comma 2 2 4 2 2 2 8 2" xfId="36635" xr:uid="{5CEF901F-9F87-4164-BF05-50DFDEFA8062}"/>
    <cellStyle name="Comma 2 2 4 2 2 2 9" xfId="24503" xr:uid="{A40A439A-BD4B-46B0-9A60-0EA5F2E1A93B}"/>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2 2 2" xfId="44344" xr:uid="{45B9FB86-C27C-41D8-8700-3799AFE337FA}"/>
    <cellStyle name="Comma 2 2 4 2 2 3 2 2 2 2 3" xfId="32212" xr:uid="{71509BA6-3413-4ED4-B54B-3F1A90E36947}"/>
    <cellStyle name="Comma 2 2 4 2 2 3 2 2 2 3" xfId="11992" xr:uid="{18D5DB72-FD2B-4B82-A795-66B3105A93FB}"/>
    <cellStyle name="Comma 2 2 4 2 2 3 2 2 2 3 2" xfId="24124" xr:uid="{51E2499A-DA36-4A46-8C52-5AA05EB81B32}"/>
    <cellStyle name="Comma 2 2 4 2 2 3 2 2 2 3 2 2" xfId="48388" xr:uid="{6CD0A065-92A0-49C5-A3F2-67A8F93E6BC6}"/>
    <cellStyle name="Comma 2 2 4 2 2 3 2 2 2 3 3" xfId="36256" xr:uid="{CD7CC9F5-5FB0-4340-BFAC-264C0D3437B8}"/>
    <cellStyle name="Comma 2 2 4 2 2 3 2 2 2 4" xfId="16036" xr:uid="{84BE0D07-7D26-4A76-9613-B0970AF3F20B}"/>
    <cellStyle name="Comma 2 2 4 2 2 3 2 2 2 4 2" xfId="40300" xr:uid="{0C4BBABA-F8A0-4AE7-9392-EE4BE8ED5B86}"/>
    <cellStyle name="Comma 2 2 4 2 2 3 2 2 2 5" xfId="28168" xr:uid="{4E17F0C9-3C58-4C42-8682-1C668EFA29F2}"/>
    <cellStyle name="Comma 2 2 4 2 2 3 2 2 3" xfId="5926" xr:uid="{D7ADD337-D6D2-4457-9DA3-5A885E35769B}"/>
    <cellStyle name="Comma 2 2 4 2 2 3 2 2 3 2" xfId="18058" xr:uid="{1953DD65-087F-4A2C-8B49-10885C05EF6D}"/>
    <cellStyle name="Comma 2 2 4 2 2 3 2 2 3 2 2" xfId="42322" xr:uid="{FD38942F-99F1-499F-A2C6-ACBB80B338D8}"/>
    <cellStyle name="Comma 2 2 4 2 2 3 2 2 3 3" xfId="30190" xr:uid="{B8C3A7E9-86CA-4390-B692-3B6879BEF56F}"/>
    <cellStyle name="Comma 2 2 4 2 2 3 2 2 4" xfId="9970" xr:uid="{6A3D78C2-74C7-4921-82B8-929FC034EED6}"/>
    <cellStyle name="Comma 2 2 4 2 2 3 2 2 4 2" xfId="22102" xr:uid="{8D769EE7-CE89-46F2-9838-6AA8A4ABBE06}"/>
    <cellStyle name="Comma 2 2 4 2 2 3 2 2 4 2 2" xfId="46366" xr:uid="{D1F142C1-A234-4A2A-AB22-385BC4B2B3CD}"/>
    <cellStyle name="Comma 2 2 4 2 2 3 2 2 4 3" xfId="34234" xr:uid="{5A77C916-4271-46C6-8369-D2307B2C097D}"/>
    <cellStyle name="Comma 2 2 4 2 2 3 2 2 5" xfId="14014" xr:uid="{4CB1C8C3-3AFD-43FA-9018-0DC79A732312}"/>
    <cellStyle name="Comma 2 2 4 2 2 3 2 2 5 2" xfId="38278" xr:uid="{B8B8D814-C5B1-436C-81B4-8DBB53145080}"/>
    <cellStyle name="Comma 2 2 4 2 2 3 2 2 6" xfId="26146" xr:uid="{4B7D2ECB-37BD-431A-A75D-BA36938DA4DC}"/>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2 2 2" xfId="43333" xr:uid="{272866DB-0331-4011-85B4-2F31E6BCA682}"/>
    <cellStyle name="Comma 2 2 4 2 2 3 2 3 2 3" xfId="31201" xr:uid="{D532EB9D-DDC2-47F0-92E8-CD1E53E65770}"/>
    <cellStyle name="Comma 2 2 4 2 2 3 2 3 3" xfId="10981" xr:uid="{F0C4D573-63D8-4EA8-B1EA-ACB6EBC2DB2E}"/>
    <cellStyle name="Comma 2 2 4 2 2 3 2 3 3 2" xfId="23113" xr:uid="{C99EF12C-21C5-4D43-98A8-ED8042D084BD}"/>
    <cellStyle name="Comma 2 2 4 2 2 3 2 3 3 2 2" xfId="47377" xr:uid="{C37DA234-563F-42ED-99AE-258BB7AFCED7}"/>
    <cellStyle name="Comma 2 2 4 2 2 3 2 3 3 3" xfId="35245" xr:uid="{9F9F05F5-7B2B-4148-8C5B-793358314DCC}"/>
    <cellStyle name="Comma 2 2 4 2 2 3 2 3 4" xfId="15025" xr:uid="{C86E2E97-A9F4-4EAD-8044-672A41B8DF14}"/>
    <cellStyle name="Comma 2 2 4 2 2 3 2 3 4 2" xfId="39289" xr:uid="{FD3B0418-0489-4E4E-9ED2-D0BB3F136B9E}"/>
    <cellStyle name="Comma 2 2 4 2 2 3 2 3 5" xfId="27157" xr:uid="{3C958751-3DB8-4E09-8982-34BACC05F99A}"/>
    <cellStyle name="Comma 2 2 4 2 2 3 2 4" xfId="4915" xr:uid="{791A9624-EEF5-4FC9-8C03-E7470CC25B64}"/>
    <cellStyle name="Comma 2 2 4 2 2 3 2 4 2" xfId="17047" xr:uid="{08B6F1D5-E0BC-41E4-9600-312FA5CD53E5}"/>
    <cellStyle name="Comma 2 2 4 2 2 3 2 4 2 2" xfId="41311" xr:uid="{FE82BF2E-662A-4F66-B5F8-D09E06DCE4CB}"/>
    <cellStyle name="Comma 2 2 4 2 2 3 2 4 3" xfId="29179" xr:uid="{EC7D3C07-1DB0-446F-AA0D-B8272E873FC0}"/>
    <cellStyle name="Comma 2 2 4 2 2 3 2 5" xfId="8959" xr:uid="{A21C30D9-AB30-4CB2-91A9-50F9035B0F4E}"/>
    <cellStyle name="Comma 2 2 4 2 2 3 2 5 2" xfId="21091" xr:uid="{9F655603-DACA-4456-B2BB-2D626A67C87C}"/>
    <cellStyle name="Comma 2 2 4 2 2 3 2 5 2 2" xfId="45355" xr:uid="{FF9FFFA2-BB12-4B43-994A-C0AC4DD127A9}"/>
    <cellStyle name="Comma 2 2 4 2 2 3 2 5 3" xfId="33223" xr:uid="{36D2FF1E-2879-405A-87BE-59EFAC9460C6}"/>
    <cellStyle name="Comma 2 2 4 2 2 3 2 6" xfId="13003" xr:uid="{E02D938A-62EE-4510-8B15-278F407C4361}"/>
    <cellStyle name="Comma 2 2 4 2 2 3 2 6 2" xfId="37267" xr:uid="{58EBA33E-8553-48A2-AE3D-4CDE52EEF8BB}"/>
    <cellStyle name="Comma 2 2 4 2 2 3 2 7" xfId="25135" xr:uid="{7D333465-D11E-4E32-9143-665599BEC22C}"/>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2 2 2" xfId="43839" xr:uid="{14707818-112B-4F2F-ADF2-A5ADB8D76FF9}"/>
    <cellStyle name="Comma 2 2 4 2 2 3 3 2 2 3" xfId="31707" xr:uid="{68EFF673-AA21-446B-B076-C9A4ECC23132}"/>
    <cellStyle name="Comma 2 2 4 2 2 3 3 2 3" xfId="11487" xr:uid="{6119D8AC-2B90-44C1-B1DA-3AAF30840E84}"/>
    <cellStyle name="Comma 2 2 4 2 2 3 3 2 3 2" xfId="23619" xr:uid="{2B7F6D7F-0615-435E-B571-C43C560DB220}"/>
    <cellStyle name="Comma 2 2 4 2 2 3 3 2 3 2 2" xfId="47883" xr:uid="{1F0E01EE-021D-4329-B0B7-024AB55B2C93}"/>
    <cellStyle name="Comma 2 2 4 2 2 3 3 2 3 3" xfId="35751" xr:uid="{EA4A0258-CC96-44EF-A76B-F7128CC845B5}"/>
    <cellStyle name="Comma 2 2 4 2 2 3 3 2 4" xfId="15531" xr:uid="{76970C4C-430D-4CC6-AC60-DBD132F40580}"/>
    <cellStyle name="Comma 2 2 4 2 2 3 3 2 4 2" xfId="39795" xr:uid="{463326B7-1137-4D00-8466-94710FFF9D9F}"/>
    <cellStyle name="Comma 2 2 4 2 2 3 3 2 5" xfId="27663" xr:uid="{14CAC5CF-D17E-4A09-A7F1-1BA488F43B33}"/>
    <cellStyle name="Comma 2 2 4 2 2 3 3 3" xfId="5421" xr:uid="{EBA43D9D-3D15-4504-87E1-9F84243E13C0}"/>
    <cellStyle name="Comma 2 2 4 2 2 3 3 3 2" xfId="17553" xr:uid="{EAEC8835-A950-4F58-83A0-DD3278607074}"/>
    <cellStyle name="Comma 2 2 4 2 2 3 3 3 2 2" xfId="41817" xr:uid="{3973B61B-6A51-4742-B18A-BC1C80247D28}"/>
    <cellStyle name="Comma 2 2 4 2 2 3 3 3 3" xfId="29685" xr:uid="{FD646E0E-8C37-4321-8FBB-0389C33777A4}"/>
    <cellStyle name="Comma 2 2 4 2 2 3 3 4" xfId="9465" xr:uid="{CC9C5C1E-33E3-4E88-86CF-24A1D748CF1E}"/>
    <cellStyle name="Comma 2 2 4 2 2 3 3 4 2" xfId="21597" xr:uid="{5FDBFE86-D707-4B47-8D42-A94F1C02E706}"/>
    <cellStyle name="Comma 2 2 4 2 2 3 3 4 2 2" xfId="45861" xr:uid="{C58A3178-4BF6-47BB-9580-5A7B7E5A5992}"/>
    <cellStyle name="Comma 2 2 4 2 2 3 3 4 3" xfId="33729" xr:uid="{D34C4EEA-36E5-454D-B2EC-0B36916282C2}"/>
    <cellStyle name="Comma 2 2 4 2 2 3 3 5" xfId="13509" xr:uid="{EFFA63FF-AD4F-4C15-BEE2-572466B0E974}"/>
    <cellStyle name="Comma 2 2 4 2 2 3 3 5 2" xfId="37773" xr:uid="{585CFDA2-BDC2-4BFA-9D7E-A7CD0BE23087}"/>
    <cellStyle name="Comma 2 2 4 2 2 3 3 6" xfId="25641" xr:uid="{3B4BD731-36FF-496B-BB08-9BF375BEC95B}"/>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2 2 2" xfId="42828" xr:uid="{7B2EF903-8DDE-47C5-BDF4-CC9A4C5D70B6}"/>
    <cellStyle name="Comma 2 2 4 2 2 3 4 2 3" xfId="30696" xr:uid="{EED25582-C847-46B9-B42A-CDAFB6C0AA4F}"/>
    <cellStyle name="Comma 2 2 4 2 2 3 4 3" xfId="10476" xr:uid="{3C738206-EFE6-429E-B295-7C20534A3FB8}"/>
    <cellStyle name="Comma 2 2 4 2 2 3 4 3 2" xfId="22608" xr:uid="{1F779C65-8CC1-4DFA-8EC6-CE2DD85DA7D7}"/>
    <cellStyle name="Comma 2 2 4 2 2 3 4 3 2 2" xfId="46872" xr:uid="{B8F2DBFC-2117-4B1A-B10A-6FBC24F60697}"/>
    <cellStyle name="Comma 2 2 4 2 2 3 4 3 3" xfId="34740" xr:uid="{32F8B56E-7B60-498D-BEE7-6AFF0D5E0878}"/>
    <cellStyle name="Comma 2 2 4 2 2 3 4 4" xfId="14520" xr:uid="{89650161-5883-4712-B1E3-1D4A51668460}"/>
    <cellStyle name="Comma 2 2 4 2 2 3 4 4 2" xfId="38784" xr:uid="{75A718F5-2FAD-4B3F-80B1-7C70FCA6AF1B}"/>
    <cellStyle name="Comma 2 2 4 2 2 3 4 5" xfId="26652" xr:uid="{55B51CB4-A0FE-4134-BC22-D30C59E11CB5}"/>
    <cellStyle name="Comma 2 2 4 2 2 3 5" xfId="4410" xr:uid="{ABDD9E66-1D9B-4BA4-A982-EAD9A4471CCF}"/>
    <cellStyle name="Comma 2 2 4 2 2 3 5 2" xfId="16542" xr:uid="{B69564B2-8783-4472-A841-7808939C578E}"/>
    <cellStyle name="Comma 2 2 4 2 2 3 5 2 2" xfId="40806" xr:uid="{29B6ED6B-8AD3-4C0B-8158-F6ED483175CF}"/>
    <cellStyle name="Comma 2 2 4 2 2 3 5 3" xfId="28674" xr:uid="{6CF7B3BD-E626-4C72-8CB5-0848A6C8FC60}"/>
    <cellStyle name="Comma 2 2 4 2 2 3 6" xfId="8454" xr:uid="{D8835D13-16AD-4324-99F0-7748F445E191}"/>
    <cellStyle name="Comma 2 2 4 2 2 3 6 2" xfId="20586" xr:uid="{3A34590E-0D01-4D6A-AB22-8945EA38C231}"/>
    <cellStyle name="Comma 2 2 4 2 2 3 6 2 2" xfId="44850" xr:uid="{B35B51AC-63C9-41AB-BD14-41EB595336BF}"/>
    <cellStyle name="Comma 2 2 4 2 2 3 6 3" xfId="32718" xr:uid="{769CC5FA-5DF8-4A00-9828-D81DE87EAEB6}"/>
    <cellStyle name="Comma 2 2 4 2 2 3 7" xfId="12498" xr:uid="{758F4C91-EF53-405C-B660-3E41F831A3D5}"/>
    <cellStyle name="Comma 2 2 4 2 2 3 7 2" xfId="36762" xr:uid="{B5A40239-050A-4206-9415-8563AAAD8AB1}"/>
    <cellStyle name="Comma 2 2 4 2 2 3 8" xfId="24630" xr:uid="{5C54D7BA-F8A2-416D-8498-7BBEFF275FC0}"/>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2 2 2" xfId="44091" xr:uid="{97E65946-70DC-4105-BACF-5BD7E0570E0A}"/>
    <cellStyle name="Comma 2 2 4 2 2 4 2 2 2 3" xfId="31959" xr:uid="{693DE4B5-5B06-4E5C-BB1F-FA33B79ECB5E}"/>
    <cellStyle name="Comma 2 2 4 2 2 4 2 2 3" xfId="11739" xr:uid="{A7C149F5-AAFC-4C3D-B599-936AF3399449}"/>
    <cellStyle name="Comma 2 2 4 2 2 4 2 2 3 2" xfId="23871" xr:uid="{120A9A37-4B40-4218-9C47-E13841CDD54A}"/>
    <cellStyle name="Comma 2 2 4 2 2 4 2 2 3 2 2" xfId="48135" xr:uid="{2F5541A1-C57B-4520-9C86-DDB2091E7DEA}"/>
    <cellStyle name="Comma 2 2 4 2 2 4 2 2 3 3" xfId="36003" xr:uid="{48354311-757E-4101-9413-BFCD06F891DE}"/>
    <cellStyle name="Comma 2 2 4 2 2 4 2 2 4" xfId="15783" xr:uid="{CE551925-5CBC-4BEC-8113-F5FEA5B50B83}"/>
    <cellStyle name="Comma 2 2 4 2 2 4 2 2 4 2" xfId="40047" xr:uid="{804A394D-01E3-46C6-A933-B559F93EF82D}"/>
    <cellStyle name="Comma 2 2 4 2 2 4 2 2 5" xfId="27915" xr:uid="{1E093B4D-B5DE-46A6-BC86-3C7EFD3A53CC}"/>
    <cellStyle name="Comma 2 2 4 2 2 4 2 3" xfId="5673" xr:uid="{1EE5A50C-7616-4E38-BA51-F3E7A28138E8}"/>
    <cellStyle name="Comma 2 2 4 2 2 4 2 3 2" xfId="17805" xr:uid="{6E9CFC23-CC42-4810-9D6C-319C007FB580}"/>
    <cellStyle name="Comma 2 2 4 2 2 4 2 3 2 2" xfId="42069" xr:uid="{17A0F34C-4240-4A58-B5F8-0DF2BADAEE6D}"/>
    <cellStyle name="Comma 2 2 4 2 2 4 2 3 3" xfId="29937" xr:uid="{3506B4BB-9CB5-47AF-98F7-E21881899C59}"/>
    <cellStyle name="Comma 2 2 4 2 2 4 2 4" xfId="9717" xr:uid="{61EB1C29-000D-4B05-9B94-6DAE09277A55}"/>
    <cellStyle name="Comma 2 2 4 2 2 4 2 4 2" xfId="21849" xr:uid="{7D1ABB6B-C461-4C3B-B162-30B20B4C598F}"/>
    <cellStyle name="Comma 2 2 4 2 2 4 2 4 2 2" xfId="46113" xr:uid="{B06A6709-435A-4781-BAD0-1E41D015688E}"/>
    <cellStyle name="Comma 2 2 4 2 2 4 2 4 3" xfId="33981" xr:uid="{BB3FD742-8F05-48CE-82E0-C8829394F6DD}"/>
    <cellStyle name="Comma 2 2 4 2 2 4 2 5" xfId="13761" xr:uid="{26C27039-0008-4AF6-B885-74F13E929604}"/>
    <cellStyle name="Comma 2 2 4 2 2 4 2 5 2" xfId="38025" xr:uid="{D2C21F28-7695-4CF5-A23A-C651522D3D8F}"/>
    <cellStyle name="Comma 2 2 4 2 2 4 2 6" xfId="25893" xr:uid="{6B63B563-3D63-4515-A881-BF0726A0439B}"/>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2 2 2" xfId="43080" xr:uid="{A216862A-90A2-4694-BFE5-D02FC6AD2D95}"/>
    <cellStyle name="Comma 2 2 4 2 2 4 3 2 3" xfId="30948" xr:uid="{08B52855-27D0-4890-988C-810A61FDF5E7}"/>
    <cellStyle name="Comma 2 2 4 2 2 4 3 3" xfId="10728" xr:uid="{73FAB380-D9B2-4393-A184-5AC2BD9F1304}"/>
    <cellStyle name="Comma 2 2 4 2 2 4 3 3 2" xfId="22860" xr:uid="{6B25588B-CC32-4033-BB56-45D9786AB897}"/>
    <cellStyle name="Comma 2 2 4 2 2 4 3 3 2 2" xfId="47124" xr:uid="{04042F2C-7712-4708-8F53-29B79D4637DF}"/>
    <cellStyle name="Comma 2 2 4 2 2 4 3 3 3" xfId="34992" xr:uid="{5E295E63-EF66-4E27-9822-A15331675870}"/>
    <cellStyle name="Comma 2 2 4 2 2 4 3 4" xfId="14772" xr:uid="{F7E67C71-A0B6-484A-AF19-5EA810CFEC55}"/>
    <cellStyle name="Comma 2 2 4 2 2 4 3 4 2" xfId="39036" xr:uid="{FFB37817-806F-494B-91E1-7831770E8F02}"/>
    <cellStyle name="Comma 2 2 4 2 2 4 3 5" xfId="26904" xr:uid="{67DE16FB-AA84-4995-853C-C9CE7B0FEAEF}"/>
    <cellStyle name="Comma 2 2 4 2 2 4 4" xfId="4662" xr:uid="{6F84E7AF-A13B-4320-9AB4-F0AE32FD9497}"/>
    <cellStyle name="Comma 2 2 4 2 2 4 4 2" xfId="16794" xr:uid="{F4B6C7FB-0BCB-4E44-B2A9-464EAA7F6B13}"/>
    <cellStyle name="Comma 2 2 4 2 2 4 4 2 2" xfId="41058" xr:uid="{451330E7-04B2-4CB4-830D-610E9F0DB6AD}"/>
    <cellStyle name="Comma 2 2 4 2 2 4 4 3" xfId="28926" xr:uid="{C2B24765-5C12-4A65-BA37-9D104471A094}"/>
    <cellStyle name="Comma 2 2 4 2 2 4 5" xfId="8706" xr:uid="{ACB76632-7C56-4B96-966E-BBB8F1CC9303}"/>
    <cellStyle name="Comma 2 2 4 2 2 4 5 2" xfId="20838" xr:uid="{FF2F1E56-B85E-4EF1-BD4C-0E67923E863D}"/>
    <cellStyle name="Comma 2 2 4 2 2 4 5 2 2" xfId="45102" xr:uid="{A118AB82-E604-4C49-9472-8922F77CCEEA}"/>
    <cellStyle name="Comma 2 2 4 2 2 4 5 3" xfId="32970" xr:uid="{20B0E80E-64DE-42C6-A5C6-16CF8EFBC968}"/>
    <cellStyle name="Comma 2 2 4 2 2 4 6" xfId="12750" xr:uid="{C2AA9BB9-7AFE-4BE1-8A34-E9CDCABE3E7D}"/>
    <cellStyle name="Comma 2 2 4 2 2 4 6 2" xfId="37014" xr:uid="{52B5337A-4E45-4D0A-8A3B-359C76A87A90}"/>
    <cellStyle name="Comma 2 2 4 2 2 4 7" xfId="24882" xr:uid="{07645F29-B1D3-4827-A3EB-BCDA75763459}"/>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2 2 2" xfId="43586" xr:uid="{05AED4FD-0227-487A-B5F3-044238E1936A}"/>
    <cellStyle name="Comma 2 2 4 2 2 5 2 2 3" xfId="31454" xr:uid="{3B50B328-69D4-4855-9084-185B708266FC}"/>
    <cellStyle name="Comma 2 2 4 2 2 5 2 3" xfId="11234" xr:uid="{62AE112E-6DB1-48F0-9593-0233DE457CEB}"/>
    <cellStyle name="Comma 2 2 4 2 2 5 2 3 2" xfId="23366" xr:uid="{50D21111-9D90-4FBA-B449-B8F589A072A9}"/>
    <cellStyle name="Comma 2 2 4 2 2 5 2 3 2 2" xfId="47630" xr:uid="{098C1552-F06E-4CFD-AA43-7B7FF76AF7F1}"/>
    <cellStyle name="Comma 2 2 4 2 2 5 2 3 3" xfId="35498" xr:uid="{18C6B3B2-B15D-40E1-96A7-742C8BFFE298}"/>
    <cellStyle name="Comma 2 2 4 2 2 5 2 4" xfId="15278" xr:uid="{6A676B74-68E6-4D7A-BDB3-94B46125EFD4}"/>
    <cellStyle name="Comma 2 2 4 2 2 5 2 4 2" xfId="39542" xr:uid="{28C709DA-3157-48E3-8BFF-1FF1C19A8AC3}"/>
    <cellStyle name="Comma 2 2 4 2 2 5 2 5" xfId="27410" xr:uid="{A1460DC9-B661-4213-A816-5B823FF986D0}"/>
    <cellStyle name="Comma 2 2 4 2 2 5 3" xfId="5168" xr:uid="{6A9C4697-9EDF-4C8F-A6CC-8B07B1522C24}"/>
    <cellStyle name="Comma 2 2 4 2 2 5 3 2" xfId="17300" xr:uid="{F43BEFB1-DE90-4E45-8CE8-187CB4EAEC7E}"/>
    <cellStyle name="Comma 2 2 4 2 2 5 3 2 2" xfId="41564" xr:uid="{CF28A0A2-B57E-410E-AA62-06F1969EECA2}"/>
    <cellStyle name="Comma 2 2 4 2 2 5 3 3" xfId="29432" xr:uid="{A0332A03-2A09-4072-82B4-162EE38872BB}"/>
    <cellStyle name="Comma 2 2 4 2 2 5 4" xfId="9212" xr:uid="{9A0A9875-7F25-47A8-8FD7-FB272DAD737B}"/>
    <cellStyle name="Comma 2 2 4 2 2 5 4 2" xfId="21344" xr:uid="{6996E131-7F03-4625-8743-8A798A7B594E}"/>
    <cellStyle name="Comma 2 2 4 2 2 5 4 2 2" xfId="45608" xr:uid="{86EE7E41-3526-44E0-808E-6FB11CAAAC7C}"/>
    <cellStyle name="Comma 2 2 4 2 2 5 4 3" xfId="33476" xr:uid="{6C62B661-880D-4CC3-8C9D-CF24F0D599C8}"/>
    <cellStyle name="Comma 2 2 4 2 2 5 5" xfId="13256" xr:uid="{FDA576F8-6982-4C25-810E-FC51F1EEC654}"/>
    <cellStyle name="Comma 2 2 4 2 2 5 5 2" xfId="37520" xr:uid="{1FE99CD2-6965-45E8-A6AF-A252A7DCCC44}"/>
    <cellStyle name="Comma 2 2 4 2 2 5 6" xfId="25388" xr:uid="{8028EF4D-03FC-44EF-95D6-E6FC6A3634E6}"/>
    <cellStyle name="Comma 2 2 4 2 2 6" xfId="2135" xr:uid="{86041AAB-5624-4D70-8C75-FAABA799666D}"/>
    <cellStyle name="Comma 2 2 4 2 2 6 2" xfId="6179" xr:uid="{0003E808-27F3-4CD1-A1D8-6A4727242C79}"/>
    <cellStyle name="Comma 2 2 4 2 2 6 2 2" xfId="18311" xr:uid="{C644F215-EFE7-4177-A8E8-597C93388E01}"/>
    <cellStyle name="Comma 2 2 4 2 2 6 2 2 2" xfId="42575" xr:uid="{B8E8C528-6674-4D9D-A96F-0DD04D35850A}"/>
    <cellStyle name="Comma 2 2 4 2 2 6 2 3" xfId="30443" xr:uid="{BEB1A689-5293-4981-9D1D-350F5D1A289B}"/>
    <cellStyle name="Comma 2 2 4 2 2 6 3" xfId="10223" xr:uid="{70285550-BB30-452E-885F-E47BE790A075}"/>
    <cellStyle name="Comma 2 2 4 2 2 6 3 2" xfId="22355" xr:uid="{03DA59D0-0FEF-4C53-8E57-2DC0E7D16FD5}"/>
    <cellStyle name="Comma 2 2 4 2 2 6 3 2 2" xfId="46619" xr:uid="{942C7A20-EEA3-4E3A-B7FC-09636D8523A5}"/>
    <cellStyle name="Comma 2 2 4 2 2 6 3 3" xfId="34487" xr:uid="{B1AD6E93-5C7A-4A3F-BE7F-25F288844CAE}"/>
    <cellStyle name="Comma 2 2 4 2 2 6 4" xfId="14267" xr:uid="{90DA902C-8C9A-4B4A-A7DA-C17A5D30CC83}"/>
    <cellStyle name="Comma 2 2 4 2 2 6 4 2" xfId="38531" xr:uid="{DC5FD1C1-C3EE-4599-AFB4-FCDC01BFEEF3}"/>
    <cellStyle name="Comma 2 2 4 2 2 6 5" xfId="26399" xr:uid="{471AABCE-67F3-4CE4-A6A1-0D62B0D33A21}"/>
    <cellStyle name="Comma 2 2 4 2 2 7" xfId="4157" xr:uid="{DDB4EE1F-4FA9-4554-9864-4B8780E53F83}"/>
    <cellStyle name="Comma 2 2 4 2 2 7 2" xfId="16289" xr:uid="{094ADB13-7980-4866-9251-A3FD061FDD58}"/>
    <cellStyle name="Comma 2 2 4 2 2 7 2 2" xfId="40553" xr:uid="{5B129F6D-BC9A-42EC-8898-381ADA84D3CE}"/>
    <cellStyle name="Comma 2 2 4 2 2 7 3" xfId="28421" xr:uid="{585355AA-ECBD-4EE6-9278-33A9DA2B776A}"/>
    <cellStyle name="Comma 2 2 4 2 2 8" xfId="8201" xr:uid="{FD50ECE9-2966-4F82-AD68-26AFAEFCFF34}"/>
    <cellStyle name="Comma 2 2 4 2 2 8 2" xfId="20333" xr:uid="{11D78F40-F0DA-4ED5-8ED9-6F2FA5C25600}"/>
    <cellStyle name="Comma 2 2 4 2 2 8 2 2" xfId="44597" xr:uid="{F0BCDB3F-8010-44CC-A320-92F9FA8FDAE1}"/>
    <cellStyle name="Comma 2 2 4 2 2 8 3" xfId="32465" xr:uid="{75B6E0B6-9603-4FAC-B0E9-F9034C425801}"/>
    <cellStyle name="Comma 2 2 4 2 2 9" xfId="12245" xr:uid="{97ED31A3-5932-4D41-AC41-0527435A8F46}"/>
    <cellStyle name="Comma 2 2 4 2 2 9 2" xfId="36509" xr:uid="{5BCB3BD6-EE05-4EB1-AD79-BAA98F2D14C2}"/>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2 2 2" xfId="44407" xr:uid="{05EAB949-D117-4A6E-9BDF-58392822F21D}"/>
    <cellStyle name="Comma 2 2 4 2 3 2 2 2 2 2 3" xfId="32275" xr:uid="{8755D274-C3AD-451C-BFE3-8AC90F4FAC82}"/>
    <cellStyle name="Comma 2 2 4 2 3 2 2 2 2 3" xfId="12055" xr:uid="{74CE2A03-498B-4594-8609-4C694E01B2A1}"/>
    <cellStyle name="Comma 2 2 4 2 3 2 2 2 2 3 2" xfId="24187" xr:uid="{A4C59410-BFBE-4318-A0C5-99B0180B197D}"/>
    <cellStyle name="Comma 2 2 4 2 3 2 2 2 2 3 2 2" xfId="48451" xr:uid="{8A934B95-9EF0-48EC-B033-8B2CA94EB70F}"/>
    <cellStyle name="Comma 2 2 4 2 3 2 2 2 2 3 3" xfId="36319" xr:uid="{E7890ED2-78AA-4F18-A169-AA720FD568E0}"/>
    <cellStyle name="Comma 2 2 4 2 3 2 2 2 2 4" xfId="16099" xr:uid="{777AEAF9-726C-492D-AA94-68879E3D304E}"/>
    <cellStyle name="Comma 2 2 4 2 3 2 2 2 2 4 2" xfId="40363" xr:uid="{358820E9-11B1-402A-A313-2D9FBC7D7731}"/>
    <cellStyle name="Comma 2 2 4 2 3 2 2 2 2 5" xfId="28231" xr:uid="{F8076F01-6077-43EE-A7A2-C2D8254DAE47}"/>
    <cellStyle name="Comma 2 2 4 2 3 2 2 2 3" xfId="5989" xr:uid="{2BBC1BDE-4065-4E8F-BB36-E760959C6690}"/>
    <cellStyle name="Comma 2 2 4 2 3 2 2 2 3 2" xfId="18121" xr:uid="{3DBB181C-7A89-4CCD-AC31-A38D751BE71E}"/>
    <cellStyle name="Comma 2 2 4 2 3 2 2 2 3 2 2" xfId="42385" xr:uid="{9E2AAE2E-D62B-43ED-A835-C8E25FF4D9BB}"/>
    <cellStyle name="Comma 2 2 4 2 3 2 2 2 3 3" xfId="30253" xr:uid="{AD901616-3C35-4788-A88B-E58554C9842D}"/>
    <cellStyle name="Comma 2 2 4 2 3 2 2 2 4" xfId="10033" xr:uid="{02E2A39A-830D-4105-8A08-E06510746A0E}"/>
    <cellStyle name="Comma 2 2 4 2 3 2 2 2 4 2" xfId="22165" xr:uid="{B1D300A2-1174-43C2-B956-EEA5BDFB7EF8}"/>
    <cellStyle name="Comma 2 2 4 2 3 2 2 2 4 2 2" xfId="46429" xr:uid="{44D6F311-1B11-48D9-85A4-53423786DC74}"/>
    <cellStyle name="Comma 2 2 4 2 3 2 2 2 4 3" xfId="34297" xr:uid="{6389CAB8-360F-4FB5-A9B8-33D67CDC7E58}"/>
    <cellStyle name="Comma 2 2 4 2 3 2 2 2 5" xfId="14077" xr:uid="{46A45850-57A3-4AC5-BC58-7CEBEE2F970C}"/>
    <cellStyle name="Comma 2 2 4 2 3 2 2 2 5 2" xfId="38341" xr:uid="{461994D5-3EA2-4B65-B4C0-2F2295BA31F7}"/>
    <cellStyle name="Comma 2 2 4 2 3 2 2 2 6" xfId="26209" xr:uid="{3F36430A-6DB2-4A56-86B6-0BB88E519066}"/>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2 2 2" xfId="43396" xr:uid="{B9EB64D8-5B9F-4086-8460-72698076662B}"/>
    <cellStyle name="Comma 2 2 4 2 3 2 2 3 2 3" xfId="31264" xr:uid="{AB618257-417D-4DA5-9357-989B1B94B359}"/>
    <cellStyle name="Comma 2 2 4 2 3 2 2 3 3" xfId="11044" xr:uid="{73924E55-A0F1-423D-A3D0-96AA074CEC16}"/>
    <cellStyle name="Comma 2 2 4 2 3 2 2 3 3 2" xfId="23176" xr:uid="{70B665BD-FABD-4136-ADD6-FA4481A680F6}"/>
    <cellStyle name="Comma 2 2 4 2 3 2 2 3 3 2 2" xfId="47440" xr:uid="{DDE29B00-4565-43C1-BFA1-79382E7EA1AB}"/>
    <cellStyle name="Comma 2 2 4 2 3 2 2 3 3 3" xfId="35308" xr:uid="{598176AE-0ED1-4F3F-B9FF-D120784A6FDD}"/>
    <cellStyle name="Comma 2 2 4 2 3 2 2 3 4" xfId="15088" xr:uid="{BDFC8B92-465A-48EF-991D-4F5C049FDE6E}"/>
    <cellStyle name="Comma 2 2 4 2 3 2 2 3 4 2" xfId="39352" xr:uid="{6ED81327-2C79-47A7-AECA-1D8F58FC31CD}"/>
    <cellStyle name="Comma 2 2 4 2 3 2 2 3 5" xfId="27220" xr:uid="{78C98C28-C752-4A48-A57E-62B7330B93C1}"/>
    <cellStyle name="Comma 2 2 4 2 3 2 2 4" xfId="4978" xr:uid="{248E964A-F94A-42E8-A333-10F196BDFB49}"/>
    <cellStyle name="Comma 2 2 4 2 3 2 2 4 2" xfId="17110" xr:uid="{9F33A4F9-9AA3-4095-97D0-E9A0C12CF4DF}"/>
    <cellStyle name="Comma 2 2 4 2 3 2 2 4 2 2" xfId="41374" xr:uid="{005CA09E-6A65-4686-B0F2-39EF93BF5877}"/>
    <cellStyle name="Comma 2 2 4 2 3 2 2 4 3" xfId="29242" xr:uid="{C9023E36-2F21-4EBB-AED5-5DEDA40F83F1}"/>
    <cellStyle name="Comma 2 2 4 2 3 2 2 5" xfId="9022" xr:uid="{4782F223-07F6-4251-A2FC-7698CC9310A3}"/>
    <cellStyle name="Comma 2 2 4 2 3 2 2 5 2" xfId="21154" xr:uid="{F68E3142-4123-45FD-BC3B-ED347C65BCC9}"/>
    <cellStyle name="Comma 2 2 4 2 3 2 2 5 2 2" xfId="45418" xr:uid="{602E103C-F3A4-4606-912B-836A7E5C24CB}"/>
    <cellStyle name="Comma 2 2 4 2 3 2 2 5 3" xfId="33286" xr:uid="{FBF83B1B-EF93-421D-9CE2-F09E93AB1A12}"/>
    <cellStyle name="Comma 2 2 4 2 3 2 2 6" xfId="13066" xr:uid="{1EE2573E-48E0-4254-8FCD-EC0AE1C6B1A8}"/>
    <cellStyle name="Comma 2 2 4 2 3 2 2 6 2" xfId="37330" xr:uid="{EAF9144E-1BD9-43A5-A44E-26FF2B4BFD19}"/>
    <cellStyle name="Comma 2 2 4 2 3 2 2 7" xfId="25198" xr:uid="{4AFC8768-F80D-49C6-95D1-C1BB0950A197}"/>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2 2 2" xfId="43902" xr:uid="{2F42FABF-0858-4327-994D-74288981AFB5}"/>
    <cellStyle name="Comma 2 2 4 2 3 2 3 2 2 3" xfId="31770" xr:uid="{62ECA657-574C-47C8-ACDB-BD470AA2FFA7}"/>
    <cellStyle name="Comma 2 2 4 2 3 2 3 2 3" xfId="11550" xr:uid="{184C471C-2D2D-429B-B3A9-C3F05969BA7D}"/>
    <cellStyle name="Comma 2 2 4 2 3 2 3 2 3 2" xfId="23682" xr:uid="{29D95F54-7995-42D4-B12C-954B6B244159}"/>
    <cellStyle name="Comma 2 2 4 2 3 2 3 2 3 2 2" xfId="47946" xr:uid="{45F32A56-4CC8-4FF8-879C-89F6E2C76D56}"/>
    <cellStyle name="Comma 2 2 4 2 3 2 3 2 3 3" xfId="35814" xr:uid="{5A8814EC-3BE9-4CC8-8098-2D5DC6D1533A}"/>
    <cellStyle name="Comma 2 2 4 2 3 2 3 2 4" xfId="15594" xr:uid="{B497E765-5BD2-4E07-A7E7-B74688768BE1}"/>
    <cellStyle name="Comma 2 2 4 2 3 2 3 2 4 2" xfId="39858" xr:uid="{CF320FFD-7689-4576-B796-4F62FA4BD765}"/>
    <cellStyle name="Comma 2 2 4 2 3 2 3 2 5" xfId="27726" xr:uid="{4625A709-473D-4CE4-AEA8-0207A585AE21}"/>
    <cellStyle name="Comma 2 2 4 2 3 2 3 3" xfId="5484" xr:uid="{84AE6430-0592-4028-98C5-91FA4A697A88}"/>
    <cellStyle name="Comma 2 2 4 2 3 2 3 3 2" xfId="17616" xr:uid="{75C732CE-0E89-41A7-9B20-1060DF9891AA}"/>
    <cellStyle name="Comma 2 2 4 2 3 2 3 3 2 2" xfId="41880" xr:uid="{F38120DC-EE40-4DE1-AE90-ADBD4E334F34}"/>
    <cellStyle name="Comma 2 2 4 2 3 2 3 3 3" xfId="29748" xr:uid="{4A520AAC-E581-40D1-B2B6-8A4C0C2289BF}"/>
    <cellStyle name="Comma 2 2 4 2 3 2 3 4" xfId="9528" xr:uid="{9C198EC1-556E-4CDF-A350-794EF238C7C8}"/>
    <cellStyle name="Comma 2 2 4 2 3 2 3 4 2" xfId="21660" xr:uid="{C3DB2749-A7FC-4448-B7FF-01B1F07A66FF}"/>
    <cellStyle name="Comma 2 2 4 2 3 2 3 4 2 2" xfId="45924" xr:uid="{E33EC033-E04A-458D-A205-46AD28362C66}"/>
    <cellStyle name="Comma 2 2 4 2 3 2 3 4 3" xfId="33792" xr:uid="{F22CCBDB-3FCF-4F64-BA29-4AC3745CCE95}"/>
    <cellStyle name="Comma 2 2 4 2 3 2 3 5" xfId="13572" xr:uid="{4B5379F6-6827-4D93-8E42-90788CA42378}"/>
    <cellStyle name="Comma 2 2 4 2 3 2 3 5 2" xfId="37836" xr:uid="{AC796F04-ACD5-4ACA-B83A-3DE5AF09B072}"/>
    <cellStyle name="Comma 2 2 4 2 3 2 3 6" xfId="25704" xr:uid="{C94F562E-9436-40B3-87F5-4776E0F665ED}"/>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2 2 2" xfId="42891" xr:uid="{91A105BE-7C57-489D-B50F-C6B212505F00}"/>
    <cellStyle name="Comma 2 2 4 2 3 2 4 2 3" xfId="30759" xr:uid="{4143807D-CB68-4017-9ABF-C4758C14BC2E}"/>
    <cellStyle name="Comma 2 2 4 2 3 2 4 3" xfId="10539" xr:uid="{ABA5B595-FB38-422D-89D2-F4E82447FC4D}"/>
    <cellStyle name="Comma 2 2 4 2 3 2 4 3 2" xfId="22671" xr:uid="{565CF16B-0C60-4550-8E8F-02118DA17B0C}"/>
    <cellStyle name="Comma 2 2 4 2 3 2 4 3 2 2" xfId="46935" xr:uid="{A53E9E35-5797-4841-8918-4419A0BD7811}"/>
    <cellStyle name="Comma 2 2 4 2 3 2 4 3 3" xfId="34803" xr:uid="{5E4B859F-61A4-4A3A-AB2E-FA0C06BC28C4}"/>
    <cellStyle name="Comma 2 2 4 2 3 2 4 4" xfId="14583" xr:uid="{BA24146D-DBD5-41F2-AC3A-970C610B3F1F}"/>
    <cellStyle name="Comma 2 2 4 2 3 2 4 4 2" xfId="38847" xr:uid="{E6CA1294-266F-4FF9-85DC-A8814CD13C2C}"/>
    <cellStyle name="Comma 2 2 4 2 3 2 4 5" xfId="26715" xr:uid="{2C5B013A-CE50-467B-92ED-B5F933245DA6}"/>
    <cellStyle name="Comma 2 2 4 2 3 2 5" xfId="4473" xr:uid="{ECE25677-2A8F-4464-B8C0-8DDE35108BF8}"/>
    <cellStyle name="Comma 2 2 4 2 3 2 5 2" xfId="16605" xr:uid="{8C1281CE-E508-4ADA-A45D-8DAECAE49A5C}"/>
    <cellStyle name="Comma 2 2 4 2 3 2 5 2 2" xfId="40869" xr:uid="{F60CB907-99C3-4C9A-8595-4F122AEF43E8}"/>
    <cellStyle name="Comma 2 2 4 2 3 2 5 3" xfId="28737" xr:uid="{CC37F4BF-B114-42AE-9DEB-B697D9C5C563}"/>
    <cellStyle name="Comma 2 2 4 2 3 2 6" xfId="8517" xr:uid="{944C3B50-E6EA-41F3-8D13-BB866E267352}"/>
    <cellStyle name="Comma 2 2 4 2 3 2 6 2" xfId="20649" xr:uid="{6103E32D-CA73-474B-811D-7DFBA7D721B1}"/>
    <cellStyle name="Comma 2 2 4 2 3 2 6 2 2" xfId="44913" xr:uid="{CA534000-80C6-43E8-B7C6-E119FEB2791E}"/>
    <cellStyle name="Comma 2 2 4 2 3 2 6 3" xfId="32781" xr:uid="{74402636-46AA-47B8-B539-23F077671AEF}"/>
    <cellStyle name="Comma 2 2 4 2 3 2 7" xfId="12561" xr:uid="{68F61413-9FBA-4E3D-87FC-EEBFB42CF213}"/>
    <cellStyle name="Comma 2 2 4 2 3 2 7 2" xfId="36825" xr:uid="{D7F7BA18-8E81-4765-A0AE-05854A5BCC5C}"/>
    <cellStyle name="Comma 2 2 4 2 3 2 8" xfId="24693" xr:uid="{92D04CAF-79FF-4281-AC1F-226A760BEFB2}"/>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2 2 2" xfId="44154" xr:uid="{AF44D1A2-1D71-462A-A691-BB2DA7685756}"/>
    <cellStyle name="Comma 2 2 4 2 3 3 2 2 2 3" xfId="32022" xr:uid="{D6AC8D46-07CE-474A-8CAA-0E39B6DF0D4C}"/>
    <cellStyle name="Comma 2 2 4 2 3 3 2 2 3" xfId="11802" xr:uid="{476616CD-7385-4919-9993-6258D3CCEF21}"/>
    <cellStyle name="Comma 2 2 4 2 3 3 2 2 3 2" xfId="23934" xr:uid="{4E8B312F-DEBF-4DB9-BC49-DB0C7B385958}"/>
    <cellStyle name="Comma 2 2 4 2 3 3 2 2 3 2 2" xfId="48198" xr:uid="{7E0165A3-B2B5-467F-8008-31939D5A7946}"/>
    <cellStyle name="Comma 2 2 4 2 3 3 2 2 3 3" xfId="36066" xr:uid="{418604C0-A982-4E18-AC47-E383C9A75B4F}"/>
    <cellStyle name="Comma 2 2 4 2 3 3 2 2 4" xfId="15846" xr:uid="{A36168C1-F9E5-4490-9B74-8E75EA1F7BC6}"/>
    <cellStyle name="Comma 2 2 4 2 3 3 2 2 4 2" xfId="40110" xr:uid="{E0FF8C6F-7632-462E-AE46-19A9A51BF7A4}"/>
    <cellStyle name="Comma 2 2 4 2 3 3 2 2 5" xfId="27978" xr:uid="{B7723336-E437-437C-B7E0-FCB07EAA4648}"/>
    <cellStyle name="Comma 2 2 4 2 3 3 2 3" xfId="5736" xr:uid="{CA021C3F-E37C-48FE-B8AD-77CEF120D110}"/>
    <cellStyle name="Comma 2 2 4 2 3 3 2 3 2" xfId="17868" xr:uid="{7402D4E0-F01E-43ED-943E-C9EF7964577E}"/>
    <cellStyle name="Comma 2 2 4 2 3 3 2 3 2 2" xfId="42132" xr:uid="{F58BCB19-9408-4E2B-A691-8E6DE774B649}"/>
    <cellStyle name="Comma 2 2 4 2 3 3 2 3 3" xfId="30000" xr:uid="{25927CAE-2C5E-4204-8BAA-4A061D8E383B}"/>
    <cellStyle name="Comma 2 2 4 2 3 3 2 4" xfId="9780" xr:uid="{BB923843-3194-4F11-AA9F-3723EDB47291}"/>
    <cellStyle name="Comma 2 2 4 2 3 3 2 4 2" xfId="21912" xr:uid="{62F7D687-508D-4AD3-928D-51D62548DFB9}"/>
    <cellStyle name="Comma 2 2 4 2 3 3 2 4 2 2" xfId="46176" xr:uid="{DF33C99C-3CD0-45A8-8DE2-24F334353CF1}"/>
    <cellStyle name="Comma 2 2 4 2 3 3 2 4 3" xfId="34044" xr:uid="{306C0935-79B0-420F-A259-7D3F6AA12E06}"/>
    <cellStyle name="Comma 2 2 4 2 3 3 2 5" xfId="13824" xr:uid="{BDAB64FE-8360-43F7-A3E4-BDA937E6E502}"/>
    <cellStyle name="Comma 2 2 4 2 3 3 2 5 2" xfId="38088" xr:uid="{2162DF2C-1ED7-46C5-A7D4-D73C370BE3CF}"/>
    <cellStyle name="Comma 2 2 4 2 3 3 2 6" xfId="25956" xr:uid="{1F6D6F6A-9FC8-4A0A-B87C-0316BD4BFE3C}"/>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2 2 2" xfId="43143" xr:uid="{DF9AC2E6-9B14-4F9B-BC89-7914D94D09A2}"/>
    <cellStyle name="Comma 2 2 4 2 3 3 3 2 3" xfId="31011" xr:uid="{A5357196-8BA1-4487-AC12-7735A128FBE1}"/>
    <cellStyle name="Comma 2 2 4 2 3 3 3 3" xfId="10791" xr:uid="{378CE578-358D-40CF-B3B0-DB951D9B7CD8}"/>
    <cellStyle name="Comma 2 2 4 2 3 3 3 3 2" xfId="22923" xr:uid="{051AB40C-AD8F-4C42-8BF2-DFD155E125CF}"/>
    <cellStyle name="Comma 2 2 4 2 3 3 3 3 2 2" xfId="47187" xr:uid="{3BC221A8-9E3E-4AB4-9B2A-D0A34DB00F5A}"/>
    <cellStyle name="Comma 2 2 4 2 3 3 3 3 3" xfId="35055" xr:uid="{C650FBB8-CD49-4BAD-BE74-9EAA2C18244A}"/>
    <cellStyle name="Comma 2 2 4 2 3 3 3 4" xfId="14835" xr:uid="{DF0448F9-E484-46FD-BAF9-B6A4EE972A2B}"/>
    <cellStyle name="Comma 2 2 4 2 3 3 3 4 2" xfId="39099" xr:uid="{1E3F4CEF-4818-420C-BC80-750CDE8CF9E6}"/>
    <cellStyle name="Comma 2 2 4 2 3 3 3 5" xfId="26967" xr:uid="{EAA6BE64-ADF3-4CA4-88A5-5367F0D2E5F2}"/>
    <cellStyle name="Comma 2 2 4 2 3 3 4" xfId="4725" xr:uid="{98C20E2A-16BC-4974-801F-A2EDA0BCE6E2}"/>
    <cellStyle name="Comma 2 2 4 2 3 3 4 2" xfId="16857" xr:uid="{7FD65B4B-AE61-4688-9E0E-EF6490B1AC4B}"/>
    <cellStyle name="Comma 2 2 4 2 3 3 4 2 2" xfId="41121" xr:uid="{5C7041FB-C942-4CFE-95EC-761F354B2DB5}"/>
    <cellStyle name="Comma 2 2 4 2 3 3 4 3" xfId="28989" xr:uid="{4F6B8A01-022A-4348-A7E8-F77F19717B8A}"/>
    <cellStyle name="Comma 2 2 4 2 3 3 5" xfId="8769" xr:uid="{010D6CAA-4CDC-4F9E-8997-6C10D7921F74}"/>
    <cellStyle name="Comma 2 2 4 2 3 3 5 2" xfId="20901" xr:uid="{D6E73DC8-311E-45B0-9FCD-F76A071CACC7}"/>
    <cellStyle name="Comma 2 2 4 2 3 3 5 2 2" xfId="45165" xr:uid="{FD390326-8385-4128-BE96-53DEE0683283}"/>
    <cellStyle name="Comma 2 2 4 2 3 3 5 3" xfId="33033" xr:uid="{305CEDB4-B32C-46DB-A1F3-EE3CE54A7499}"/>
    <cellStyle name="Comma 2 2 4 2 3 3 6" xfId="12813" xr:uid="{41DF768A-A5CB-4002-B829-63D21BA013BF}"/>
    <cellStyle name="Comma 2 2 4 2 3 3 6 2" xfId="37077" xr:uid="{9CFB42DC-1628-4279-A57E-9F6570F75C77}"/>
    <cellStyle name="Comma 2 2 4 2 3 3 7" xfId="24945" xr:uid="{939C2396-C39F-4D88-8F25-851B84AB077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2 2 2" xfId="43649" xr:uid="{6D4C87C7-B54D-4680-92AA-A9B563FE0333}"/>
    <cellStyle name="Comma 2 2 4 2 3 4 2 2 3" xfId="31517" xr:uid="{5DDF0D04-6D4A-4236-B102-6633C43C3291}"/>
    <cellStyle name="Comma 2 2 4 2 3 4 2 3" xfId="11297" xr:uid="{3EF7CCAE-C557-4EEC-9364-135356037149}"/>
    <cellStyle name="Comma 2 2 4 2 3 4 2 3 2" xfId="23429" xr:uid="{F197A268-ED52-4D50-BDB1-A87A1093C305}"/>
    <cellStyle name="Comma 2 2 4 2 3 4 2 3 2 2" xfId="47693" xr:uid="{A63A3009-192B-4E3B-9AEE-D8CBB4A6249C}"/>
    <cellStyle name="Comma 2 2 4 2 3 4 2 3 3" xfId="35561" xr:uid="{36F1DA4B-9897-456E-A320-1648A8C940D3}"/>
    <cellStyle name="Comma 2 2 4 2 3 4 2 4" xfId="15341" xr:uid="{CCEE7A75-A3BA-45EA-B9F1-4DBD33105080}"/>
    <cellStyle name="Comma 2 2 4 2 3 4 2 4 2" xfId="39605" xr:uid="{E75B47B9-C793-409A-A832-8B38A9BE6AE8}"/>
    <cellStyle name="Comma 2 2 4 2 3 4 2 5" xfId="27473" xr:uid="{C6122F65-EB16-4B7C-AA7F-1807B981CAB5}"/>
    <cellStyle name="Comma 2 2 4 2 3 4 3" xfId="5231" xr:uid="{1E6DE2F1-FFD1-4043-9FBC-78E986FA0244}"/>
    <cellStyle name="Comma 2 2 4 2 3 4 3 2" xfId="17363" xr:uid="{E499C444-0846-4720-970A-05C2118DFD7D}"/>
    <cellStyle name="Comma 2 2 4 2 3 4 3 2 2" xfId="41627" xr:uid="{88693E9C-A640-4436-97F0-F8C159FB81B8}"/>
    <cellStyle name="Comma 2 2 4 2 3 4 3 3" xfId="29495" xr:uid="{62DD3364-B066-4A82-830E-FF09B1FAE316}"/>
    <cellStyle name="Comma 2 2 4 2 3 4 4" xfId="9275" xr:uid="{72FD0767-5D49-4BF9-869A-0850E578B71A}"/>
    <cellStyle name="Comma 2 2 4 2 3 4 4 2" xfId="21407" xr:uid="{0BBF6ADA-FFDD-44C4-A336-8200E5025F7B}"/>
    <cellStyle name="Comma 2 2 4 2 3 4 4 2 2" xfId="45671" xr:uid="{23E5E5A5-DEFA-4D5D-8A6C-6946D15EC416}"/>
    <cellStyle name="Comma 2 2 4 2 3 4 4 3" xfId="33539" xr:uid="{C6587FBD-8442-42F7-8637-43CF001A07F5}"/>
    <cellStyle name="Comma 2 2 4 2 3 4 5" xfId="13319" xr:uid="{94C6F61C-1566-4119-9BAD-679DD3342064}"/>
    <cellStyle name="Comma 2 2 4 2 3 4 5 2" xfId="37583" xr:uid="{E9CEDD3A-BC7C-48D1-8234-4B562CDD38B2}"/>
    <cellStyle name="Comma 2 2 4 2 3 4 6" xfId="25451" xr:uid="{CB10DE98-A8DD-44D6-910B-AB58FFF5D27F}"/>
    <cellStyle name="Comma 2 2 4 2 3 5" xfId="2198" xr:uid="{416DF248-C457-473D-95F7-68F7D3E64DF0}"/>
    <cellStyle name="Comma 2 2 4 2 3 5 2" xfId="6242" xr:uid="{0F9B37EE-0288-476C-9518-5A1F9AC01FBA}"/>
    <cellStyle name="Comma 2 2 4 2 3 5 2 2" xfId="18374" xr:uid="{78C9A361-7D56-492B-BBB4-8176EE18CADC}"/>
    <cellStyle name="Comma 2 2 4 2 3 5 2 2 2" xfId="42638" xr:uid="{D3DC5CA5-572D-43AA-AA36-51F432855354}"/>
    <cellStyle name="Comma 2 2 4 2 3 5 2 3" xfId="30506" xr:uid="{20CA931A-1E9B-45D4-92E4-FB20F8A781CF}"/>
    <cellStyle name="Comma 2 2 4 2 3 5 3" xfId="10286" xr:uid="{EB1A7FC7-96EB-40A6-94BA-C97143586703}"/>
    <cellStyle name="Comma 2 2 4 2 3 5 3 2" xfId="22418" xr:uid="{12FFDB62-696B-4E04-B743-700368E58066}"/>
    <cellStyle name="Comma 2 2 4 2 3 5 3 2 2" xfId="46682" xr:uid="{81B2155D-5E74-43AB-AF8E-B5E2A8044379}"/>
    <cellStyle name="Comma 2 2 4 2 3 5 3 3" xfId="34550" xr:uid="{294666C9-445B-4C76-BFF5-5F8431F441C7}"/>
    <cellStyle name="Comma 2 2 4 2 3 5 4" xfId="14330" xr:uid="{9A316BB9-E9BC-49F4-8B24-AC7354915289}"/>
    <cellStyle name="Comma 2 2 4 2 3 5 4 2" xfId="38594" xr:uid="{09CD179A-6CCE-45CA-928E-213E95AA6673}"/>
    <cellStyle name="Comma 2 2 4 2 3 5 5" xfId="26462" xr:uid="{285F79A3-CFA8-435E-BF77-0F41E5690C0A}"/>
    <cellStyle name="Comma 2 2 4 2 3 6" xfId="4220" xr:uid="{32D55ED8-82DA-46A0-B163-C02DD8DBE1F5}"/>
    <cellStyle name="Comma 2 2 4 2 3 6 2" xfId="16352" xr:uid="{8A3BB509-8F82-4C28-8AA0-8314E586C79E}"/>
    <cellStyle name="Comma 2 2 4 2 3 6 2 2" xfId="40616" xr:uid="{2C0B6736-8EFC-406B-9BB7-D5F1A118C02B}"/>
    <cellStyle name="Comma 2 2 4 2 3 6 3" xfId="28484" xr:uid="{5DF1842D-5690-4011-897B-6F6D374D68CB}"/>
    <cellStyle name="Comma 2 2 4 2 3 7" xfId="8264" xr:uid="{3A93BDE5-CA20-4B28-93FE-B2747EB7A90A}"/>
    <cellStyle name="Comma 2 2 4 2 3 7 2" xfId="20396" xr:uid="{C11309C2-21BF-4957-8DAF-7C23F85122A9}"/>
    <cellStyle name="Comma 2 2 4 2 3 7 2 2" xfId="44660" xr:uid="{8E1F2B80-0B94-4F20-BE3B-0FA0823EAF58}"/>
    <cellStyle name="Comma 2 2 4 2 3 7 3" xfId="32528" xr:uid="{3ABB6AB6-D0EF-4BAC-9431-FEFF4AB018E2}"/>
    <cellStyle name="Comma 2 2 4 2 3 8" xfId="12308" xr:uid="{B09CED4D-EB8F-4C81-94D2-C36F9B4598D8}"/>
    <cellStyle name="Comma 2 2 4 2 3 8 2" xfId="36572" xr:uid="{CE350736-79FF-4DEE-803E-BE92D19CF881}"/>
    <cellStyle name="Comma 2 2 4 2 3 9" xfId="24440" xr:uid="{79398AC5-03B1-4DFD-A387-77F1B00CB564}"/>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2 2 2" xfId="44281" xr:uid="{26D4E8F3-3B26-4440-A29B-C40D66E84435}"/>
    <cellStyle name="Comma 2 2 4 2 4 2 2 2 2 3" xfId="32149" xr:uid="{E5446B2B-B464-4840-89C0-6100A041E762}"/>
    <cellStyle name="Comma 2 2 4 2 4 2 2 2 3" xfId="11929" xr:uid="{813F8B3A-C267-47B7-8CFB-C822ED6F93CC}"/>
    <cellStyle name="Comma 2 2 4 2 4 2 2 2 3 2" xfId="24061" xr:uid="{F80666E4-B1B2-4F32-88AC-45001A5398ED}"/>
    <cellStyle name="Comma 2 2 4 2 4 2 2 2 3 2 2" xfId="48325" xr:uid="{F3B8E9AB-F116-4C98-B5BC-CD0AB3382E6F}"/>
    <cellStyle name="Comma 2 2 4 2 4 2 2 2 3 3" xfId="36193" xr:uid="{154A7CF9-6CAC-471F-8191-2670C0AD07B1}"/>
    <cellStyle name="Comma 2 2 4 2 4 2 2 2 4" xfId="15973" xr:uid="{531FB857-9D5F-4AA2-8513-F297604202B8}"/>
    <cellStyle name="Comma 2 2 4 2 4 2 2 2 4 2" xfId="40237" xr:uid="{8D503B4C-016E-4DB3-9A16-6BDCB054B6CC}"/>
    <cellStyle name="Comma 2 2 4 2 4 2 2 2 5" xfId="28105" xr:uid="{856DF22D-2A0F-44BD-B9E0-54E69DA45DCB}"/>
    <cellStyle name="Comma 2 2 4 2 4 2 2 3" xfId="5863" xr:uid="{C28ACF0B-5DAB-41A5-9245-4B8DACEEB246}"/>
    <cellStyle name="Comma 2 2 4 2 4 2 2 3 2" xfId="17995" xr:uid="{FBF900F7-5BE0-436B-8AE9-EB9776A80AB5}"/>
    <cellStyle name="Comma 2 2 4 2 4 2 2 3 2 2" xfId="42259" xr:uid="{9AF8EAF1-1097-4091-B1E4-7D6C9D57A62B}"/>
    <cellStyle name="Comma 2 2 4 2 4 2 2 3 3" xfId="30127" xr:uid="{031683BF-AF3A-4AA5-9A70-2B6F638E05C6}"/>
    <cellStyle name="Comma 2 2 4 2 4 2 2 4" xfId="9907" xr:uid="{5DD2B542-7745-434F-85CD-CEE0E9C4F997}"/>
    <cellStyle name="Comma 2 2 4 2 4 2 2 4 2" xfId="22039" xr:uid="{6478E190-7624-4365-9787-2680CC4DC83A}"/>
    <cellStyle name="Comma 2 2 4 2 4 2 2 4 2 2" xfId="46303" xr:uid="{5E3B2E60-AF62-4782-B339-D463D5FCC1B7}"/>
    <cellStyle name="Comma 2 2 4 2 4 2 2 4 3" xfId="34171" xr:uid="{587DCAFF-BDEF-4D9D-82A4-A452A9C0D951}"/>
    <cellStyle name="Comma 2 2 4 2 4 2 2 5" xfId="13951" xr:uid="{B8B924C5-0023-48B8-B0C6-DEFD0E1BA78C}"/>
    <cellStyle name="Comma 2 2 4 2 4 2 2 5 2" xfId="38215" xr:uid="{26FDD5AA-8821-445D-89F0-B2CB05BA3476}"/>
    <cellStyle name="Comma 2 2 4 2 4 2 2 6" xfId="26083" xr:uid="{09508A12-6BBF-4A22-A541-B801EC37BA4E}"/>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2 2 2" xfId="43270" xr:uid="{DED9B082-1A60-4A10-A0B2-6F7857148751}"/>
    <cellStyle name="Comma 2 2 4 2 4 2 3 2 3" xfId="31138" xr:uid="{CA27636C-7375-4FEC-A86C-1D069F952468}"/>
    <cellStyle name="Comma 2 2 4 2 4 2 3 3" xfId="10918" xr:uid="{F784EDB0-F859-4AD2-BAA9-E8C8E69A3E29}"/>
    <cellStyle name="Comma 2 2 4 2 4 2 3 3 2" xfId="23050" xr:uid="{0F9C0978-F29B-4E6C-99D2-AECF2E544C6F}"/>
    <cellStyle name="Comma 2 2 4 2 4 2 3 3 2 2" xfId="47314" xr:uid="{8685BEB0-2915-4D62-B9BA-8D90BC4F2DD8}"/>
    <cellStyle name="Comma 2 2 4 2 4 2 3 3 3" xfId="35182" xr:uid="{2225012A-ACD1-4292-8DDB-9886B6B6C90F}"/>
    <cellStyle name="Comma 2 2 4 2 4 2 3 4" xfId="14962" xr:uid="{33397C66-F3C1-4C3B-A796-24D6714F7AF1}"/>
    <cellStyle name="Comma 2 2 4 2 4 2 3 4 2" xfId="39226" xr:uid="{97FAC46E-D854-4E5E-B8D9-438C259090A4}"/>
    <cellStyle name="Comma 2 2 4 2 4 2 3 5" xfId="27094" xr:uid="{B43F04F0-8D17-40F1-A5A9-D6CD6213BD06}"/>
    <cellStyle name="Comma 2 2 4 2 4 2 4" xfId="4852" xr:uid="{A3D26691-142E-4DBA-B840-08151F5EFCBF}"/>
    <cellStyle name="Comma 2 2 4 2 4 2 4 2" xfId="16984" xr:uid="{2794C02E-2A72-4292-BE6F-35D521064117}"/>
    <cellStyle name="Comma 2 2 4 2 4 2 4 2 2" xfId="41248" xr:uid="{FF884E11-E825-44C9-AB4C-2A6112BAD1DD}"/>
    <cellStyle name="Comma 2 2 4 2 4 2 4 3" xfId="29116" xr:uid="{FCFF6A14-8A2A-4CB0-ABAB-FA69BD34BFBC}"/>
    <cellStyle name="Comma 2 2 4 2 4 2 5" xfId="8896" xr:uid="{B09C8964-1ED0-4198-8F31-CD98570C1C40}"/>
    <cellStyle name="Comma 2 2 4 2 4 2 5 2" xfId="21028" xr:uid="{262DDDF5-58CA-4CD5-80A9-2A9E48251BCC}"/>
    <cellStyle name="Comma 2 2 4 2 4 2 5 2 2" xfId="45292" xr:uid="{06164B36-7666-4482-AE76-40B0597628B8}"/>
    <cellStyle name="Comma 2 2 4 2 4 2 5 3" xfId="33160" xr:uid="{3CEA38F1-6F9B-4110-A9D0-608D7F71271F}"/>
    <cellStyle name="Comma 2 2 4 2 4 2 6" xfId="12940" xr:uid="{893E6F07-89B3-4EF0-8B94-4FF1047A07AB}"/>
    <cellStyle name="Comma 2 2 4 2 4 2 6 2" xfId="37204" xr:uid="{59AEE36F-D603-492F-A35C-308D8E03FE6C}"/>
    <cellStyle name="Comma 2 2 4 2 4 2 7" xfId="25072" xr:uid="{999C2EEA-2F37-4276-8314-9D3545C8D66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2 2 2" xfId="43776" xr:uid="{AB483C7B-4299-409E-A64D-33D6C93B7961}"/>
    <cellStyle name="Comma 2 2 4 2 4 3 2 2 3" xfId="31644" xr:uid="{9F8B0F96-3683-4D39-9645-FD749913A48B}"/>
    <cellStyle name="Comma 2 2 4 2 4 3 2 3" xfId="11424" xr:uid="{5CA2D185-7AF9-4893-AE0E-99F644CF19CA}"/>
    <cellStyle name="Comma 2 2 4 2 4 3 2 3 2" xfId="23556" xr:uid="{F98FA1F1-62B3-4B1D-88DD-0D5A05279772}"/>
    <cellStyle name="Comma 2 2 4 2 4 3 2 3 2 2" xfId="47820" xr:uid="{24121F6F-0467-4FFA-97BA-283AD3979413}"/>
    <cellStyle name="Comma 2 2 4 2 4 3 2 3 3" xfId="35688" xr:uid="{9EB37390-339A-4683-A91A-178112ACED19}"/>
    <cellStyle name="Comma 2 2 4 2 4 3 2 4" xfId="15468" xr:uid="{72BAE6A0-A881-425D-A472-17BF0A0F38E9}"/>
    <cellStyle name="Comma 2 2 4 2 4 3 2 4 2" xfId="39732" xr:uid="{21535663-EEC3-4B0B-A246-BEFFA1A47B98}"/>
    <cellStyle name="Comma 2 2 4 2 4 3 2 5" xfId="27600" xr:uid="{68ADF477-BCB7-444A-8961-FB7619E8A740}"/>
    <cellStyle name="Comma 2 2 4 2 4 3 3" xfId="5358" xr:uid="{3FD91992-4F3E-478F-804D-5FEBA562D2F1}"/>
    <cellStyle name="Comma 2 2 4 2 4 3 3 2" xfId="17490" xr:uid="{A4549782-07EA-432A-A4A8-2AEA91A2DEB9}"/>
    <cellStyle name="Comma 2 2 4 2 4 3 3 2 2" xfId="41754" xr:uid="{6CF94E6B-933B-4C0C-AAB1-8E8733B73E70}"/>
    <cellStyle name="Comma 2 2 4 2 4 3 3 3" xfId="29622" xr:uid="{343D7F3B-84D3-4655-B6C7-FAF82F3405C8}"/>
    <cellStyle name="Comma 2 2 4 2 4 3 4" xfId="9402" xr:uid="{2A0CD21D-A45C-41CD-B56D-C617F475038D}"/>
    <cellStyle name="Comma 2 2 4 2 4 3 4 2" xfId="21534" xr:uid="{B88AEB5D-25B1-4D17-B542-89F55F4DC1FD}"/>
    <cellStyle name="Comma 2 2 4 2 4 3 4 2 2" xfId="45798" xr:uid="{11C99749-BD8E-44EA-80F4-EA0EE88CDF55}"/>
    <cellStyle name="Comma 2 2 4 2 4 3 4 3" xfId="33666" xr:uid="{A312803A-12DD-453A-8A1E-5A316322A098}"/>
    <cellStyle name="Comma 2 2 4 2 4 3 5" xfId="13446" xr:uid="{0BA9D160-9631-4914-9397-A11935B39DB4}"/>
    <cellStyle name="Comma 2 2 4 2 4 3 5 2" xfId="37710" xr:uid="{2FB9DA04-4E6E-4961-AFF0-CF8D7F13D86A}"/>
    <cellStyle name="Comma 2 2 4 2 4 3 6" xfId="25578" xr:uid="{CA569E9B-921C-463E-ADD3-374982FC0AFB}"/>
    <cellStyle name="Comma 2 2 4 2 4 4" xfId="2325" xr:uid="{E58D8031-0A68-4D47-BCA9-580061F24159}"/>
    <cellStyle name="Comma 2 2 4 2 4 4 2" xfId="6369" xr:uid="{E6A469A4-20D0-4DC9-8EC3-F7824B165A99}"/>
    <cellStyle name="Comma 2 2 4 2 4 4 2 2" xfId="18501" xr:uid="{5234AAFD-E302-44CD-B1D3-241053B88A06}"/>
    <cellStyle name="Comma 2 2 4 2 4 4 2 2 2" xfId="42765" xr:uid="{FDA07F8E-F356-42FD-8C4A-0B7B41ED18D2}"/>
    <cellStyle name="Comma 2 2 4 2 4 4 2 3" xfId="30633" xr:uid="{51DFFA86-394C-4452-A16B-943CD5103032}"/>
    <cellStyle name="Comma 2 2 4 2 4 4 3" xfId="10413" xr:uid="{FB10AA7F-F9DE-408F-B317-8BEB8895B31C}"/>
    <cellStyle name="Comma 2 2 4 2 4 4 3 2" xfId="22545" xr:uid="{2B32313A-A892-4784-82CA-651844FB81FD}"/>
    <cellStyle name="Comma 2 2 4 2 4 4 3 2 2" xfId="46809" xr:uid="{7BC9C0C2-9473-405C-BE2B-E1A127471A9B}"/>
    <cellStyle name="Comma 2 2 4 2 4 4 3 3" xfId="34677" xr:uid="{B1CC7935-580E-4952-A8F9-0F3984651729}"/>
    <cellStyle name="Comma 2 2 4 2 4 4 4" xfId="14457" xr:uid="{6E077029-144A-4366-B6D3-9E57F5BF4BD0}"/>
    <cellStyle name="Comma 2 2 4 2 4 4 4 2" xfId="38721" xr:uid="{23EBC9ED-4B9C-4414-9D96-4A674271D768}"/>
    <cellStyle name="Comma 2 2 4 2 4 4 5" xfId="26589" xr:uid="{884A01FD-1EF6-45FA-BE5D-81315D5F320A}"/>
    <cellStyle name="Comma 2 2 4 2 4 5" xfId="4347" xr:uid="{F363F112-6E14-4FE8-BADC-08A63A80C88C}"/>
    <cellStyle name="Comma 2 2 4 2 4 5 2" xfId="16479" xr:uid="{CE691052-1FCB-405A-86C3-6876313D5C25}"/>
    <cellStyle name="Comma 2 2 4 2 4 5 2 2" xfId="40743" xr:uid="{E44CBC89-527D-42B8-9D63-F50DB63922FE}"/>
    <cellStyle name="Comma 2 2 4 2 4 5 3" xfId="28611" xr:uid="{A192028C-BC1F-4AFE-9974-37C86B17581E}"/>
    <cellStyle name="Comma 2 2 4 2 4 6" xfId="8391" xr:uid="{26B7C26A-DF22-4BB0-8163-87778E7854D3}"/>
    <cellStyle name="Comma 2 2 4 2 4 6 2" xfId="20523" xr:uid="{10CD9987-5E74-4F21-A317-7E8E9FF02389}"/>
    <cellStyle name="Comma 2 2 4 2 4 6 2 2" xfId="44787" xr:uid="{9E7D418D-DDEE-4C54-A09F-0690068D1593}"/>
    <cellStyle name="Comma 2 2 4 2 4 6 3" xfId="32655" xr:uid="{B03F5A33-12AC-4FA3-9887-E62FDDB7164E}"/>
    <cellStyle name="Comma 2 2 4 2 4 7" xfId="12435" xr:uid="{1C3DCD38-98BE-4025-9CC5-43C44757FC64}"/>
    <cellStyle name="Comma 2 2 4 2 4 7 2" xfId="36699" xr:uid="{9F9A3045-6D91-43CA-AEE1-5ABDEE8D3D9D}"/>
    <cellStyle name="Comma 2 2 4 2 4 8" xfId="24567" xr:uid="{D9CCCF09-75AA-483E-8139-B12739F01BF6}"/>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2 2 2" xfId="44028" xr:uid="{F411FD80-02B6-4EEE-BA03-BB1B75E3D42E}"/>
    <cellStyle name="Comma 2 2 4 2 5 2 2 2 3" xfId="31896" xr:uid="{7213AD6E-AC6C-4AF9-8824-7D97B9E01760}"/>
    <cellStyle name="Comma 2 2 4 2 5 2 2 3" xfId="11676" xr:uid="{7163693B-DFA7-4D11-9F91-7C10D81ADA31}"/>
    <cellStyle name="Comma 2 2 4 2 5 2 2 3 2" xfId="23808" xr:uid="{D4CFCC06-FD4D-464F-A152-D9319A22CC71}"/>
    <cellStyle name="Comma 2 2 4 2 5 2 2 3 2 2" xfId="48072" xr:uid="{09CA0A23-088E-4E9F-9D78-EF290FC9426C}"/>
    <cellStyle name="Comma 2 2 4 2 5 2 2 3 3" xfId="35940" xr:uid="{F9F14DCA-D1BE-4A63-85BF-B2B26F8F0A07}"/>
    <cellStyle name="Comma 2 2 4 2 5 2 2 4" xfId="15720" xr:uid="{2344C1C0-B36B-45CE-8881-4EE6C439CBB2}"/>
    <cellStyle name="Comma 2 2 4 2 5 2 2 4 2" xfId="39984" xr:uid="{99ECF88E-3FE3-471D-8B0F-DAD383C1825E}"/>
    <cellStyle name="Comma 2 2 4 2 5 2 2 5" xfId="27852" xr:uid="{07BAC973-C1F3-44C9-8651-1E188C5C4D1E}"/>
    <cellStyle name="Comma 2 2 4 2 5 2 3" xfId="5610" xr:uid="{D3773F5F-64CA-43B5-8CB3-40E08383603D}"/>
    <cellStyle name="Comma 2 2 4 2 5 2 3 2" xfId="17742" xr:uid="{91308CB1-B789-4A60-B57A-9C47FF864783}"/>
    <cellStyle name="Comma 2 2 4 2 5 2 3 2 2" xfId="42006" xr:uid="{C6DD1716-FFC5-44AF-8CBD-46EDC1D5415D}"/>
    <cellStyle name="Comma 2 2 4 2 5 2 3 3" xfId="29874" xr:uid="{D07FF0CB-4DE7-4AFB-A120-DEF1E623AA26}"/>
    <cellStyle name="Comma 2 2 4 2 5 2 4" xfId="9654" xr:uid="{61CCF6FB-D88A-4310-803C-6A33A3187370}"/>
    <cellStyle name="Comma 2 2 4 2 5 2 4 2" xfId="21786" xr:uid="{F3EB368B-DFB8-46AB-9DAA-C54A2672E3BC}"/>
    <cellStyle name="Comma 2 2 4 2 5 2 4 2 2" xfId="46050" xr:uid="{6F742663-C2F9-4C68-ABE3-3E9983C6EB43}"/>
    <cellStyle name="Comma 2 2 4 2 5 2 4 3" xfId="33918" xr:uid="{A0C976AD-5A9C-4DBA-947B-084034890DAE}"/>
    <cellStyle name="Comma 2 2 4 2 5 2 5" xfId="13698" xr:uid="{D5077B46-82FB-44F3-8545-5D9DE8B76209}"/>
    <cellStyle name="Comma 2 2 4 2 5 2 5 2" xfId="37962" xr:uid="{9D5E8CF6-8573-428C-A6B0-11BF00DA6675}"/>
    <cellStyle name="Comma 2 2 4 2 5 2 6" xfId="25830" xr:uid="{E99D3E2B-169B-4DE4-8B11-147211FE3095}"/>
    <cellStyle name="Comma 2 2 4 2 5 3" xfId="2577" xr:uid="{A57681A8-85FE-4C3A-8A6A-58F31475092E}"/>
    <cellStyle name="Comma 2 2 4 2 5 3 2" xfId="6621" xr:uid="{4B367C0A-A592-45FD-8E28-1DC1DDD05AE0}"/>
    <cellStyle name="Comma 2 2 4 2 5 3 2 2" xfId="18753" xr:uid="{802E722B-C5EE-463F-9228-62B0D1F98FF0}"/>
    <cellStyle name="Comma 2 2 4 2 5 3 2 2 2" xfId="43017" xr:uid="{C0B7C289-E438-4015-B345-A223EFF3DB97}"/>
    <cellStyle name="Comma 2 2 4 2 5 3 2 3" xfId="30885" xr:uid="{903B67A7-3C08-45F3-AAE6-B2C45C5F499B}"/>
    <cellStyle name="Comma 2 2 4 2 5 3 3" xfId="10665" xr:uid="{6F08C5AE-93FB-4884-8257-18024B378D00}"/>
    <cellStyle name="Comma 2 2 4 2 5 3 3 2" xfId="22797" xr:uid="{CC4F7CB6-3290-4769-826A-FA9FF6DB36E9}"/>
    <cellStyle name="Comma 2 2 4 2 5 3 3 2 2" xfId="47061" xr:uid="{46266AAD-3D04-4EF0-B26F-6790C2EABB8F}"/>
    <cellStyle name="Comma 2 2 4 2 5 3 3 3" xfId="34929" xr:uid="{F0C0E4B2-E454-4E65-A353-5F4B0B8FF70D}"/>
    <cellStyle name="Comma 2 2 4 2 5 3 4" xfId="14709" xr:uid="{F3B1E7A1-592E-4EFE-83C5-39571956EF88}"/>
    <cellStyle name="Comma 2 2 4 2 5 3 4 2" xfId="38973" xr:uid="{B80AF506-E3E2-4AB6-BDF4-36BC675DB5D1}"/>
    <cellStyle name="Comma 2 2 4 2 5 3 5" xfId="26841" xr:uid="{0AFBDDEE-5277-43BD-9940-BD878B3679DD}"/>
    <cellStyle name="Comma 2 2 4 2 5 4" xfId="4599" xr:uid="{4C87A35B-A881-4332-94A5-45E5A0ADFEEE}"/>
    <cellStyle name="Comma 2 2 4 2 5 4 2" xfId="16731" xr:uid="{21CBA7AE-2EF5-4F6D-A151-96D42467112F}"/>
    <cellStyle name="Comma 2 2 4 2 5 4 2 2" xfId="40995" xr:uid="{FCECD792-77FC-4FE6-8B0C-3BF7A3B2EDF4}"/>
    <cellStyle name="Comma 2 2 4 2 5 4 3" xfId="28863" xr:uid="{361D2209-41B4-4754-A9AC-4FA783C298FD}"/>
    <cellStyle name="Comma 2 2 4 2 5 5" xfId="8643" xr:uid="{D392B3CF-C2B2-4CFD-B0E6-248454FDC521}"/>
    <cellStyle name="Comma 2 2 4 2 5 5 2" xfId="20775" xr:uid="{AFAAEFB7-00DC-4719-988D-58C13A78C476}"/>
    <cellStyle name="Comma 2 2 4 2 5 5 2 2" xfId="45039" xr:uid="{BCD79604-B631-4019-9CC1-1C691B56678F}"/>
    <cellStyle name="Comma 2 2 4 2 5 5 3" xfId="32907" xr:uid="{843ABACD-2B9A-42BC-BD1A-D7F323251452}"/>
    <cellStyle name="Comma 2 2 4 2 5 6" xfId="12687" xr:uid="{37102566-2461-4E93-8056-AA3AB6C614D9}"/>
    <cellStyle name="Comma 2 2 4 2 5 6 2" xfId="36951" xr:uid="{EE302CB5-BCD5-4975-A23D-3E5DED9495F1}"/>
    <cellStyle name="Comma 2 2 4 2 5 7" xfId="24819" xr:uid="{4E559815-1C76-4BC8-9833-A71F37228F4F}"/>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2 2 2" xfId="43523" xr:uid="{2B675628-DAA3-4D52-929F-665AC307FCE5}"/>
    <cellStyle name="Comma 2 2 4 2 6 2 2 3" xfId="31391" xr:uid="{0548944C-9F0F-4AD3-8D09-93479771FB13}"/>
    <cellStyle name="Comma 2 2 4 2 6 2 3" xfId="11171" xr:uid="{56F5549C-21AE-48FD-93E5-63501B15FC0A}"/>
    <cellStyle name="Comma 2 2 4 2 6 2 3 2" xfId="23303" xr:uid="{B7F61371-2C96-4343-AEA0-61CBD525FDA5}"/>
    <cellStyle name="Comma 2 2 4 2 6 2 3 2 2" xfId="47567" xr:uid="{363BCA52-FC2C-42E9-8BE0-0399EA7B1E91}"/>
    <cellStyle name="Comma 2 2 4 2 6 2 3 3" xfId="35435" xr:uid="{723DFBBC-F87B-4A31-9E6A-F0E058D514CB}"/>
    <cellStyle name="Comma 2 2 4 2 6 2 4" xfId="15215" xr:uid="{8F9B84A8-FCBF-4A7B-B160-B26B3C43CB40}"/>
    <cellStyle name="Comma 2 2 4 2 6 2 4 2" xfId="39479" xr:uid="{72568452-B9A2-47C5-914A-4D495B67652A}"/>
    <cellStyle name="Comma 2 2 4 2 6 2 5" xfId="27347" xr:uid="{FF529B51-18C1-4150-834C-1D8CD3F0A627}"/>
    <cellStyle name="Comma 2 2 4 2 6 3" xfId="5105" xr:uid="{DE64CC64-DC39-4F06-8645-E41CBF46C011}"/>
    <cellStyle name="Comma 2 2 4 2 6 3 2" xfId="17237" xr:uid="{B4A98A3A-981F-48AE-B223-193E78CFBCD1}"/>
    <cellStyle name="Comma 2 2 4 2 6 3 2 2" xfId="41501" xr:uid="{6D948A61-D6B8-4C28-B5C1-7B118AD3B07A}"/>
    <cellStyle name="Comma 2 2 4 2 6 3 3" xfId="29369" xr:uid="{A04A881B-2114-4937-A9FF-D74151B98FD8}"/>
    <cellStyle name="Comma 2 2 4 2 6 4" xfId="9149" xr:uid="{39FE5A12-C9A9-484A-A121-7F76141B7FCD}"/>
    <cellStyle name="Comma 2 2 4 2 6 4 2" xfId="21281" xr:uid="{4028F649-F5AC-4300-87A5-2CC8317D3232}"/>
    <cellStyle name="Comma 2 2 4 2 6 4 2 2" xfId="45545" xr:uid="{2A826A9E-0A51-456D-854E-494B287FCA69}"/>
    <cellStyle name="Comma 2 2 4 2 6 4 3" xfId="33413" xr:uid="{DC9FBED6-8AD7-4164-BF86-0A0CFD4D11E7}"/>
    <cellStyle name="Comma 2 2 4 2 6 5" xfId="13193" xr:uid="{B41339F8-3E51-481B-BEB6-82A0F5FBFC9A}"/>
    <cellStyle name="Comma 2 2 4 2 6 5 2" xfId="37457" xr:uid="{DF8B220A-1A58-4D4F-A575-0CB753DC17FF}"/>
    <cellStyle name="Comma 2 2 4 2 6 6" xfId="25325" xr:uid="{75D71C69-C15E-464F-8AD8-7D3FB8DB3876}"/>
    <cellStyle name="Comma 2 2 4 2 7" xfId="2072" xr:uid="{9CDEB5DD-AE04-4298-BADC-7C04BA82B13E}"/>
    <cellStyle name="Comma 2 2 4 2 7 2" xfId="6116" xr:uid="{6A0D02F6-9553-4EB5-98C6-75C26C838CC9}"/>
    <cellStyle name="Comma 2 2 4 2 7 2 2" xfId="18248" xr:uid="{23AB21B7-D0DC-442F-8747-B4897B525A1B}"/>
    <cellStyle name="Comma 2 2 4 2 7 2 2 2" xfId="42512" xr:uid="{613CE2EE-901A-4512-8317-D203E60BBC87}"/>
    <cellStyle name="Comma 2 2 4 2 7 2 3" xfId="30380" xr:uid="{335D92BF-97F4-4C68-A49B-5D5734E0AB23}"/>
    <cellStyle name="Comma 2 2 4 2 7 3" xfId="10160" xr:uid="{2BA205CD-BDA3-4BD9-99E2-066F4459BC46}"/>
    <cellStyle name="Comma 2 2 4 2 7 3 2" xfId="22292" xr:uid="{DF97D620-0EF9-4DDE-90D5-F1403F435FB1}"/>
    <cellStyle name="Comma 2 2 4 2 7 3 2 2" xfId="46556" xr:uid="{C8343FCE-CCF8-48C6-8CE5-0F2CBE400310}"/>
    <cellStyle name="Comma 2 2 4 2 7 3 3" xfId="34424" xr:uid="{4EF2A391-ABE8-409F-B910-CD44F998D330}"/>
    <cellStyle name="Comma 2 2 4 2 7 4" xfId="14204" xr:uid="{59B3F714-0319-45CE-9F8B-355F26A30343}"/>
    <cellStyle name="Comma 2 2 4 2 7 4 2" xfId="38468" xr:uid="{9E21B0D6-72BB-446D-8398-562207088A08}"/>
    <cellStyle name="Comma 2 2 4 2 7 5" xfId="26336" xr:uid="{2E875770-4664-4712-9775-50FE71A4FA11}"/>
    <cellStyle name="Comma 2 2 4 2 8" xfId="4094" xr:uid="{3D1F5581-2933-4AE1-9617-C23CBFE7982D}"/>
    <cellStyle name="Comma 2 2 4 2 8 2" xfId="16226" xr:uid="{A787302A-3412-4EB7-9418-08F3761C2C29}"/>
    <cellStyle name="Comma 2 2 4 2 8 2 2" xfId="40490" xr:uid="{CE58AD93-BEF5-4687-8B28-CCF54B229B59}"/>
    <cellStyle name="Comma 2 2 4 2 8 3" xfId="28358" xr:uid="{B6EE7F46-D422-4FB7-AB83-B4C2E0477CB9}"/>
    <cellStyle name="Comma 2 2 4 2 9" xfId="8138" xr:uid="{57519AAC-A6B1-4FF0-8A17-2324EC22C7F7}"/>
    <cellStyle name="Comma 2 2 4 2 9 2" xfId="20270" xr:uid="{26D7CD06-CA82-48E3-98DB-14B530C411BF}"/>
    <cellStyle name="Comma 2 2 4 2 9 2 2" xfId="44534" xr:uid="{97248329-FD35-47C3-A80E-6EBC2F61F2F7}"/>
    <cellStyle name="Comma 2 2 4 2 9 3" xfId="32402" xr:uid="{320F9CE0-01B7-4AC0-9CDD-1C02BF769B84}"/>
    <cellStyle name="Comma 2 2 4 3" xfId="71" xr:uid="{F82F11F5-DDA2-4E00-9D27-1CB211E5BD17}"/>
    <cellStyle name="Comma 2 2 4 3 10" xfId="12203" xr:uid="{F2B59672-39CA-4D22-8233-6910637E37EE}"/>
    <cellStyle name="Comma 2 2 4 3 10 2" xfId="36467" xr:uid="{AA5BEFCF-7926-40C1-8027-66B70FF74B29}"/>
    <cellStyle name="Comma 2 2 4 3 11" xfId="24335" xr:uid="{0FE01DCF-9073-461A-85D8-D81F316FA280}"/>
    <cellStyle name="Comma 2 2 4 3 2" xfId="134" xr:uid="{8B378943-F0FE-40E8-85D7-FA1015B055CD}"/>
    <cellStyle name="Comma 2 2 4 3 2 10" xfId="24398" xr:uid="{2B7E70BA-EC99-45DC-B75F-D8D754698B7E}"/>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2 2 2" xfId="44491" xr:uid="{88B1DD58-61C1-4D74-A7B8-36131C783EA2}"/>
    <cellStyle name="Comma 2 2 4 3 2 2 2 2 2 2 2 3" xfId="32359" xr:uid="{92CC6E8C-B8FD-49A3-9E0C-EEE5559B2A58}"/>
    <cellStyle name="Comma 2 2 4 3 2 2 2 2 2 2 3" xfId="12139" xr:uid="{101E59E7-5A51-48C9-AC73-7A6CBB43FE45}"/>
    <cellStyle name="Comma 2 2 4 3 2 2 2 2 2 2 3 2" xfId="24271" xr:uid="{59873441-9A56-4337-8B15-28BFC5B1F8F1}"/>
    <cellStyle name="Comma 2 2 4 3 2 2 2 2 2 2 3 2 2" xfId="48535" xr:uid="{5A88DF18-C276-427E-8A4E-7C950ECC4CE7}"/>
    <cellStyle name="Comma 2 2 4 3 2 2 2 2 2 2 3 3" xfId="36403" xr:uid="{1D004C91-F647-46E1-9E21-BD077E0DB254}"/>
    <cellStyle name="Comma 2 2 4 3 2 2 2 2 2 2 4" xfId="16183" xr:uid="{B97C7FDF-C36F-4AC5-AD2F-75A3A0B96D4E}"/>
    <cellStyle name="Comma 2 2 4 3 2 2 2 2 2 2 4 2" xfId="40447" xr:uid="{420D403B-1088-43E9-AC2B-5D120CF16F57}"/>
    <cellStyle name="Comma 2 2 4 3 2 2 2 2 2 2 5" xfId="28315" xr:uid="{DC9CC4A5-FAAF-4A58-AF4F-B048B4A50BBE}"/>
    <cellStyle name="Comma 2 2 4 3 2 2 2 2 2 3" xfId="6073" xr:uid="{990A6005-C92F-44CC-A33B-2E03FAD7F0FF}"/>
    <cellStyle name="Comma 2 2 4 3 2 2 2 2 2 3 2" xfId="18205" xr:uid="{2CE91DE1-C30D-4890-8F38-49E04EB4126E}"/>
    <cellStyle name="Comma 2 2 4 3 2 2 2 2 2 3 2 2" xfId="42469" xr:uid="{B6E5782A-DC8A-4889-9A31-5513FA182560}"/>
    <cellStyle name="Comma 2 2 4 3 2 2 2 2 2 3 3" xfId="30337" xr:uid="{466AC568-5ADD-42DD-8DF6-C61969D1AB5E}"/>
    <cellStyle name="Comma 2 2 4 3 2 2 2 2 2 4" xfId="10117" xr:uid="{595B1529-4F56-4199-911B-95116F06FC94}"/>
    <cellStyle name="Comma 2 2 4 3 2 2 2 2 2 4 2" xfId="22249" xr:uid="{F1EC37E2-E9CA-499A-94B2-B96114DBE117}"/>
    <cellStyle name="Comma 2 2 4 3 2 2 2 2 2 4 2 2" xfId="46513" xr:uid="{4E22630C-26F1-4D9B-B5FE-CD043F2ABE43}"/>
    <cellStyle name="Comma 2 2 4 3 2 2 2 2 2 4 3" xfId="34381" xr:uid="{41C916A3-73E5-4D01-AC98-B1BB04A0712C}"/>
    <cellStyle name="Comma 2 2 4 3 2 2 2 2 2 5" xfId="14161" xr:uid="{C74EFDEB-ECA8-467A-951B-0008E2F841EA}"/>
    <cellStyle name="Comma 2 2 4 3 2 2 2 2 2 5 2" xfId="38425" xr:uid="{110F3936-655B-44C1-89C0-AEE8E543103C}"/>
    <cellStyle name="Comma 2 2 4 3 2 2 2 2 2 6" xfId="26293" xr:uid="{E2408D6A-B00A-4D59-9138-ED2011126B82}"/>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2 2 2" xfId="43480" xr:uid="{0CCBDB40-2827-46E0-9EF0-A6E65604F166}"/>
    <cellStyle name="Comma 2 2 4 3 2 2 2 2 3 2 3" xfId="31348" xr:uid="{95EDF563-5390-49FB-BB71-6356FC83E41C}"/>
    <cellStyle name="Comma 2 2 4 3 2 2 2 2 3 3" xfId="11128" xr:uid="{E83BBA01-EAB0-4B7E-AA39-67D334B4B334}"/>
    <cellStyle name="Comma 2 2 4 3 2 2 2 2 3 3 2" xfId="23260" xr:uid="{E913BE3C-0C12-4DD2-9992-DFBCB393D1B8}"/>
    <cellStyle name="Comma 2 2 4 3 2 2 2 2 3 3 2 2" xfId="47524" xr:uid="{D7D52C3B-C47D-4C81-B330-E11D133FBE7C}"/>
    <cellStyle name="Comma 2 2 4 3 2 2 2 2 3 3 3" xfId="35392" xr:uid="{587DB5BB-4C53-4FF1-970C-A50728B98C1E}"/>
    <cellStyle name="Comma 2 2 4 3 2 2 2 2 3 4" xfId="15172" xr:uid="{7D507F14-7FAC-4328-8447-DFBD3735695E}"/>
    <cellStyle name="Comma 2 2 4 3 2 2 2 2 3 4 2" xfId="39436" xr:uid="{C7401083-51E9-4A27-AA88-D26D7591BFF9}"/>
    <cellStyle name="Comma 2 2 4 3 2 2 2 2 3 5" xfId="27304" xr:uid="{F142A2BB-9BBE-4C79-A7D1-04ECD2EB186C}"/>
    <cellStyle name="Comma 2 2 4 3 2 2 2 2 4" xfId="5062" xr:uid="{D563E109-53CE-4B00-8303-1E84822E4CBF}"/>
    <cellStyle name="Comma 2 2 4 3 2 2 2 2 4 2" xfId="17194" xr:uid="{A07F0677-D1FE-4CF2-89F0-3571BAD52DF7}"/>
    <cellStyle name="Comma 2 2 4 3 2 2 2 2 4 2 2" xfId="41458" xr:uid="{A802DB5C-49E8-4E12-A190-E2241E6F852D}"/>
    <cellStyle name="Comma 2 2 4 3 2 2 2 2 4 3" xfId="29326" xr:uid="{584593B4-1106-48FD-B348-ECC34670A04D}"/>
    <cellStyle name="Comma 2 2 4 3 2 2 2 2 5" xfId="9106" xr:uid="{1A6348FC-70BB-40C2-9ED9-8552046F5DA2}"/>
    <cellStyle name="Comma 2 2 4 3 2 2 2 2 5 2" xfId="21238" xr:uid="{C57DDE48-7386-441D-A70D-2690EDAAD563}"/>
    <cellStyle name="Comma 2 2 4 3 2 2 2 2 5 2 2" xfId="45502" xr:uid="{33A3B334-ED2B-404E-81DD-D003C717D5BD}"/>
    <cellStyle name="Comma 2 2 4 3 2 2 2 2 5 3" xfId="33370" xr:uid="{32C73EF5-C0D2-40FE-943B-59C87494DBC9}"/>
    <cellStyle name="Comma 2 2 4 3 2 2 2 2 6" xfId="13150" xr:uid="{96DA4A7D-B4D5-486F-B501-DB01A9C74E63}"/>
    <cellStyle name="Comma 2 2 4 3 2 2 2 2 6 2" xfId="37414" xr:uid="{5A684443-EF3F-4CF2-AD9B-4240D1D1B6AE}"/>
    <cellStyle name="Comma 2 2 4 3 2 2 2 2 7" xfId="25282" xr:uid="{EF7A9171-E397-4694-BA6E-B20F7710C67F}"/>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2 2 2" xfId="43986" xr:uid="{7D64D72A-ACDE-4E57-9AEA-700F64A05D38}"/>
    <cellStyle name="Comma 2 2 4 3 2 2 2 3 2 2 3" xfId="31854" xr:uid="{9FF3A159-0B22-4434-A98E-5551D1CD64D9}"/>
    <cellStyle name="Comma 2 2 4 3 2 2 2 3 2 3" xfId="11634" xr:uid="{11708538-1FCF-4226-A5BF-A2BCDFA3DF46}"/>
    <cellStyle name="Comma 2 2 4 3 2 2 2 3 2 3 2" xfId="23766" xr:uid="{0BB33B35-1D1F-45CE-B885-56FB82241876}"/>
    <cellStyle name="Comma 2 2 4 3 2 2 2 3 2 3 2 2" xfId="48030" xr:uid="{51C2FB8D-359E-4F54-B2A2-525635022967}"/>
    <cellStyle name="Comma 2 2 4 3 2 2 2 3 2 3 3" xfId="35898" xr:uid="{1E051261-71AE-43F7-BECE-FC305DC21166}"/>
    <cellStyle name="Comma 2 2 4 3 2 2 2 3 2 4" xfId="15678" xr:uid="{4A76BB14-5F7C-452F-8DE1-27E2B138DB75}"/>
    <cellStyle name="Comma 2 2 4 3 2 2 2 3 2 4 2" xfId="39942" xr:uid="{4CFE9304-178E-47A9-8500-0FD6C0537F80}"/>
    <cellStyle name="Comma 2 2 4 3 2 2 2 3 2 5" xfId="27810" xr:uid="{55FDA811-F4EB-4D2F-B9F3-1A96527F3EE6}"/>
    <cellStyle name="Comma 2 2 4 3 2 2 2 3 3" xfId="5568" xr:uid="{011DAC8F-AD58-4A98-9311-8ABEBF277E80}"/>
    <cellStyle name="Comma 2 2 4 3 2 2 2 3 3 2" xfId="17700" xr:uid="{7DA493E7-0520-4DED-8E8E-2C3424CE9F9C}"/>
    <cellStyle name="Comma 2 2 4 3 2 2 2 3 3 2 2" xfId="41964" xr:uid="{C8CDB3CB-7DF7-4C7E-8D4A-C93C876777F0}"/>
    <cellStyle name="Comma 2 2 4 3 2 2 2 3 3 3" xfId="29832" xr:uid="{AAC9934D-30A8-49B1-87E1-A89FDEFD3142}"/>
    <cellStyle name="Comma 2 2 4 3 2 2 2 3 4" xfId="9612" xr:uid="{34DBE08F-B20C-448F-B50C-9909815AEEDA}"/>
    <cellStyle name="Comma 2 2 4 3 2 2 2 3 4 2" xfId="21744" xr:uid="{20E52903-B1E7-456D-A56D-90ECAF2A62FA}"/>
    <cellStyle name="Comma 2 2 4 3 2 2 2 3 4 2 2" xfId="46008" xr:uid="{1EB98630-9312-4EA1-B9F6-C0B3281DEFE2}"/>
    <cellStyle name="Comma 2 2 4 3 2 2 2 3 4 3" xfId="33876" xr:uid="{10886734-E867-4834-96BC-BD920F6D7BBD}"/>
    <cellStyle name="Comma 2 2 4 3 2 2 2 3 5" xfId="13656" xr:uid="{B071A048-DA2E-4A75-9E48-78B9A24AE275}"/>
    <cellStyle name="Comma 2 2 4 3 2 2 2 3 5 2" xfId="37920" xr:uid="{94E104BA-8641-4E30-82B3-C7C8AFD2EE2D}"/>
    <cellStyle name="Comma 2 2 4 3 2 2 2 3 6" xfId="25788" xr:uid="{E66A9EFC-2227-40D4-AA0C-2D1E262B4EAD}"/>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2 2 2" xfId="42975" xr:uid="{C71CC27C-3C1E-44A2-9561-85647B22B56D}"/>
    <cellStyle name="Comma 2 2 4 3 2 2 2 4 2 3" xfId="30843" xr:uid="{1710442A-F5C8-4310-B6EE-CE75FF5CE8D2}"/>
    <cellStyle name="Comma 2 2 4 3 2 2 2 4 3" xfId="10623" xr:uid="{D6FEF6B3-71EB-42D6-9EEB-0F7B73AE008D}"/>
    <cellStyle name="Comma 2 2 4 3 2 2 2 4 3 2" xfId="22755" xr:uid="{F2676220-1943-44FC-8162-88B866997EAE}"/>
    <cellStyle name="Comma 2 2 4 3 2 2 2 4 3 2 2" xfId="47019" xr:uid="{70E56D98-9364-401B-9417-6377C1630676}"/>
    <cellStyle name="Comma 2 2 4 3 2 2 2 4 3 3" xfId="34887" xr:uid="{9BA85489-E1DA-45DE-A4FC-6537B6C4FD46}"/>
    <cellStyle name="Comma 2 2 4 3 2 2 2 4 4" xfId="14667" xr:uid="{D9C3C934-2A48-4BA4-8D4C-380B20AB9FF4}"/>
    <cellStyle name="Comma 2 2 4 3 2 2 2 4 4 2" xfId="38931" xr:uid="{7E41102C-455F-4F41-A9F9-630859E0676F}"/>
    <cellStyle name="Comma 2 2 4 3 2 2 2 4 5" xfId="26799" xr:uid="{BF1E68E4-CB17-4360-AB74-818D7164EDCD}"/>
    <cellStyle name="Comma 2 2 4 3 2 2 2 5" xfId="4557" xr:uid="{21C1BC18-41FE-4C5E-A620-DD405A7BE19E}"/>
    <cellStyle name="Comma 2 2 4 3 2 2 2 5 2" xfId="16689" xr:uid="{1BC3988E-5296-41AC-8584-E40D9C4E5AA4}"/>
    <cellStyle name="Comma 2 2 4 3 2 2 2 5 2 2" xfId="40953" xr:uid="{B6F2165E-2A1F-46EF-8FC7-8AB47F714FCE}"/>
    <cellStyle name="Comma 2 2 4 3 2 2 2 5 3" xfId="28821" xr:uid="{16E22FC4-0BC5-409B-9796-4181CEA5D84C}"/>
    <cellStyle name="Comma 2 2 4 3 2 2 2 6" xfId="8601" xr:uid="{33DCEB57-8EEB-4CBF-9AF0-06BA9C41E595}"/>
    <cellStyle name="Comma 2 2 4 3 2 2 2 6 2" xfId="20733" xr:uid="{018A67E6-3F4F-424A-8685-BA39CC13A4DA}"/>
    <cellStyle name="Comma 2 2 4 3 2 2 2 6 2 2" xfId="44997" xr:uid="{10A1EABE-3A4C-424C-8334-6DAE1453A251}"/>
    <cellStyle name="Comma 2 2 4 3 2 2 2 6 3" xfId="32865" xr:uid="{C779A3E9-40EE-46AB-8615-082CF9772D68}"/>
    <cellStyle name="Comma 2 2 4 3 2 2 2 7" xfId="12645" xr:uid="{EECD738F-93D8-4BF6-ACF4-F60C55DC6612}"/>
    <cellStyle name="Comma 2 2 4 3 2 2 2 7 2" xfId="36909" xr:uid="{4903F6DC-C4CA-4442-8DDA-230FE82FE7C9}"/>
    <cellStyle name="Comma 2 2 4 3 2 2 2 8" xfId="24777" xr:uid="{EEDBF99B-F0B6-49BF-8FDC-B6002334FDCB}"/>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2 2 2" xfId="44238" xr:uid="{1FA1EABC-558B-4FE8-83A9-55D0D6F2B4FA}"/>
    <cellStyle name="Comma 2 2 4 3 2 2 3 2 2 2 3" xfId="32106" xr:uid="{9CFF904B-BAD5-426C-86E4-6727CE184BF4}"/>
    <cellStyle name="Comma 2 2 4 3 2 2 3 2 2 3" xfId="11886" xr:uid="{80B9B68E-C586-4E57-98BD-7330F66BC7C4}"/>
    <cellStyle name="Comma 2 2 4 3 2 2 3 2 2 3 2" xfId="24018" xr:uid="{181B7C28-29FE-46BC-B16E-5206AF1B1F12}"/>
    <cellStyle name="Comma 2 2 4 3 2 2 3 2 2 3 2 2" xfId="48282" xr:uid="{DE7DC331-C56A-47B3-A75E-F615AD1246BD}"/>
    <cellStyle name="Comma 2 2 4 3 2 2 3 2 2 3 3" xfId="36150" xr:uid="{A4F7929C-F58D-4902-BD96-BDEA26E30BEC}"/>
    <cellStyle name="Comma 2 2 4 3 2 2 3 2 2 4" xfId="15930" xr:uid="{F5D9B1A2-9E78-42A5-AD2A-F7F7AE435122}"/>
    <cellStyle name="Comma 2 2 4 3 2 2 3 2 2 4 2" xfId="40194" xr:uid="{2AF4FF9F-08A3-4969-B6D3-4FDB37AE43B3}"/>
    <cellStyle name="Comma 2 2 4 3 2 2 3 2 2 5" xfId="28062" xr:uid="{4E715157-CCC6-40DB-8E94-3A631B2F1E35}"/>
    <cellStyle name="Comma 2 2 4 3 2 2 3 2 3" xfId="5820" xr:uid="{C73C0389-2D28-4094-87CF-4CF83A233B65}"/>
    <cellStyle name="Comma 2 2 4 3 2 2 3 2 3 2" xfId="17952" xr:uid="{EAE47A38-C977-49B7-8381-FC7EAB73C167}"/>
    <cellStyle name="Comma 2 2 4 3 2 2 3 2 3 2 2" xfId="42216" xr:uid="{839A7729-5F06-411A-A88D-C075C11112E4}"/>
    <cellStyle name="Comma 2 2 4 3 2 2 3 2 3 3" xfId="30084" xr:uid="{5419B01E-1C44-4217-B44A-C492B1CE09B4}"/>
    <cellStyle name="Comma 2 2 4 3 2 2 3 2 4" xfId="9864" xr:uid="{E3E35A9F-7C27-483E-AB77-4D21D68CBF1D}"/>
    <cellStyle name="Comma 2 2 4 3 2 2 3 2 4 2" xfId="21996" xr:uid="{D5A856F3-345D-426F-945A-679CD6B5C9DC}"/>
    <cellStyle name="Comma 2 2 4 3 2 2 3 2 4 2 2" xfId="46260" xr:uid="{D5E084BF-632A-4BC8-912B-71FAD1A0FD6F}"/>
    <cellStyle name="Comma 2 2 4 3 2 2 3 2 4 3" xfId="34128" xr:uid="{908BC66D-7CC7-4915-AB2F-1F307B59120A}"/>
    <cellStyle name="Comma 2 2 4 3 2 2 3 2 5" xfId="13908" xr:uid="{1E017DAA-4658-436B-9DB4-F1CECC384849}"/>
    <cellStyle name="Comma 2 2 4 3 2 2 3 2 5 2" xfId="38172" xr:uid="{5602CECE-D837-4ACB-82BD-5D86A9DE2142}"/>
    <cellStyle name="Comma 2 2 4 3 2 2 3 2 6" xfId="26040" xr:uid="{0046D566-B0BA-48A7-88A8-6F54C3F9081C}"/>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2 2 2" xfId="43227" xr:uid="{9E7F5852-6878-4576-BB3C-B8D4579EB853}"/>
    <cellStyle name="Comma 2 2 4 3 2 2 3 3 2 3" xfId="31095" xr:uid="{781BB304-A31C-4634-9864-5E8672BDF8FD}"/>
    <cellStyle name="Comma 2 2 4 3 2 2 3 3 3" xfId="10875" xr:uid="{CF9C247C-9764-4A3C-B9D9-EF94EF7095D2}"/>
    <cellStyle name="Comma 2 2 4 3 2 2 3 3 3 2" xfId="23007" xr:uid="{7CD82861-9CFE-4AE1-8C3E-FCD9F0BEFF15}"/>
    <cellStyle name="Comma 2 2 4 3 2 2 3 3 3 2 2" xfId="47271" xr:uid="{E15A8C20-7197-4010-9033-052C3B1A31B7}"/>
    <cellStyle name="Comma 2 2 4 3 2 2 3 3 3 3" xfId="35139" xr:uid="{366D920C-F1EF-4954-B36D-494673DB7A4B}"/>
    <cellStyle name="Comma 2 2 4 3 2 2 3 3 4" xfId="14919" xr:uid="{6E068223-DBB4-490B-A3C8-76F3F9AD72C9}"/>
    <cellStyle name="Comma 2 2 4 3 2 2 3 3 4 2" xfId="39183" xr:uid="{58AF947B-9718-4ABA-B62C-C829A5CE021D}"/>
    <cellStyle name="Comma 2 2 4 3 2 2 3 3 5" xfId="27051" xr:uid="{3C336E71-B194-4830-9E26-93C7D2476680}"/>
    <cellStyle name="Comma 2 2 4 3 2 2 3 4" xfId="4809" xr:uid="{45C786E8-F3FC-4BE9-9BC7-010D5D946127}"/>
    <cellStyle name="Comma 2 2 4 3 2 2 3 4 2" xfId="16941" xr:uid="{939B0A09-6FAE-4D33-BAA0-792BF33B2D94}"/>
    <cellStyle name="Comma 2 2 4 3 2 2 3 4 2 2" xfId="41205" xr:uid="{BF85267E-0D1C-4EB1-907C-B25BED89DF00}"/>
    <cellStyle name="Comma 2 2 4 3 2 2 3 4 3" xfId="29073" xr:uid="{48F6BD7F-33FE-4BA6-9E43-8083C320BA23}"/>
    <cellStyle name="Comma 2 2 4 3 2 2 3 5" xfId="8853" xr:uid="{422797E0-E1A6-430E-A3FD-B404A1F8D168}"/>
    <cellStyle name="Comma 2 2 4 3 2 2 3 5 2" xfId="20985" xr:uid="{FE00827D-7780-4D56-915E-7B6117B016DF}"/>
    <cellStyle name="Comma 2 2 4 3 2 2 3 5 2 2" xfId="45249" xr:uid="{C4CEC2D4-0A63-445E-815A-D5D15F513C7A}"/>
    <cellStyle name="Comma 2 2 4 3 2 2 3 5 3" xfId="33117" xr:uid="{44D03CAB-1B53-4FED-94C1-523C84CF0D3D}"/>
    <cellStyle name="Comma 2 2 4 3 2 2 3 6" xfId="12897" xr:uid="{FB29FD0A-90CD-4A25-ADDA-C38EBC39D2F3}"/>
    <cellStyle name="Comma 2 2 4 3 2 2 3 6 2" xfId="37161" xr:uid="{44ED4E78-0E1D-4045-9F50-0FC9646F1793}"/>
    <cellStyle name="Comma 2 2 4 3 2 2 3 7" xfId="25029" xr:uid="{236EEE28-C53F-4FAD-8D77-33DA30B6D950}"/>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2 2 2" xfId="43733" xr:uid="{2AC693DD-E55D-46BB-AA55-4A93607C47DD}"/>
    <cellStyle name="Comma 2 2 4 3 2 2 4 2 2 3" xfId="31601" xr:uid="{FA08CD9F-E3A7-4726-994B-B770D98CAEB6}"/>
    <cellStyle name="Comma 2 2 4 3 2 2 4 2 3" xfId="11381" xr:uid="{E25CDC7F-8AAF-4778-BC2B-36B8040A5483}"/>
    <cellStyle name="Comma 2 2 4 3 2 2 4 2 3 2" xfId="23513" xr:uid="{123E01E8-275D-45B7-B2A9-609BB9698BCF}"/>
    <cellStyle name="Comma 2 2 4 3 2 2 4 2 3 2 2" xfId="47777" xr:uid="{64C4012F-2E09-4958-A375-235815BC01B8}"/>
    <cellStyle name="Comma 2 2 4 3 2 2 4 2 3 3" xfId="35645" xr:uid="{2D2C6141-8271-41D1-B865-4195BF411C22}"/>
    <cellStyle name="Comma 2 2 4 3 2 2 4 2 4" xfId="15425" xr:uid="{6729FB00-C52C-4CDC-8ADD-48BF2F84EE6F}"/>
    <cellStyle name="Comma 2 2 4 3 2 2 4 2 4 2" xfId="39689" xr:uid="{25FA002B-9EA9-4665-9C3E-BE7D048DE967}"/>
    <cellStyle name="Comma 2 2 4 3 2 2 4 2 5" xfId="27557" xr:uid="{0F5D1795-F61C-42AB-9C83-D446717CF02D}"/>
    <cellStyle name="Comma 2 2 4 3 2 2 4 3" xfId="5315" xr:uid="{5C5BCE74-9C20-424C-8EB8-FDDB2DBEA00E}"/>
    <cellStyle name="Comma 2 2 4 3 2 2 4 3 2" xfId="17447" xr:uid="{F36F44E3-5432-4B22-B6DF-93D1477374BC}"/>
    <cellStyle name="Comma 2 2 4 3 2 2 4 3 2 2" xfId="41711" xr:uid="{B1580EA2-FCE0-42BF-A843-9EDB245BAA1D}"/>
    <cellStyle name="Comma 2 2 4 3 2 2 4 3 3" xfId="29579" xr:uid="{A8D9035C-3D6C-4E15-BB1D-4DAE52F274E6}"/>
    <cellStyle name="Comma 2 2 4 3 2 2 4 4" xfId="9359" xr:uid="{BFD0BE7E-1139-4F87-97ED-5ABBE3508590}"/>
    <cellStyle name="Comma 2 2 4 3 2 2 4 4 2" xfId="21491" xr:uid="{55793727-353E-4F81-BBA9-286AC09A86E9}"/>
    <cellStyle name="Comma 2 2 4 3 2 2 4 4 2 2" xfId="45755" xr:uid="{3FE37243-40B7-455B-B659-EF2EB57E1046}"/>
    <cellStyle name="Comma 2 2 4 3 2 2 4 4 3" xfId="33623" xr:uid="{D53FEB4C-AAF7-41E9-BEF8-5F14C63150BE}"/>
    <cellStyle name="Comma 2 2 4 3 2 2 4 5" xfId="13403" xr:uid="{6D551ED9-09EC-47D8-ACDB-39761D44812B}"/>
    <cellStyle name="Comma 2 2 4 3 2 2 4 5 2" xfId="37667" xr:uid="{FEEB15C3-60A0-495C-9468-60990267BAE4}"/>
    <cellStyle name="Comma 2 2 4 3 2 2 4 6" xfId="25535" xr:uid="{6DCC19A4-05E5-4DF0-B1D2-7C3E91070331}"/>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2 2 2" xfId="42722" xr:uid="{FEC1F601-9D17-443E-B6E0-4B8C781CB5A2}"/>
    <cellStyle name="Comma 2 2 4 3 2 2 5 2 3" xfId="30590" xr:uid="{8141B7E9-A2D8-4681-9151-5A85851B9C2C}"/>
    <cellStyle name="Comma 2 2 4 3 2 2 5 3" xfId="10370" xr:uid="{9C3A3A14-0AC9-49FD-AEEE-B707358A95D1}"/>
    <cellStyle name="Comma 2 2 4 3 2 2 5 3 2" xfId="22502" xr:uid="{DB6109E2-4110-43A8-B2A7-3B63F83AD06B}"/>
    <cellStyle name="Comma 2 2 4 3 2 2 5 3 2 2" xfId="46766" xr:uid="{9EA8E7D9-87ED-4DD5-B15A-DBB57E92439A}"/>
    <cellStyle name="Comma 2 2 4 3 2 2 5 3 3" xfId="34634" xr:uid="{E229BB7D-3A94-4196-A05D-1044B284B99F}"/>
    <cellStyle name="Comma 2 2 4 3 2 2 5 4" xfId="14414" xr:uid="{70AF2AE6-361E-4498-8682-2674EF89CE2E}"/>
    <cellStyle name="Comma 2 2 4 3 2 2 5 4 2" xfId="38678" xr:uid="{F0B2F522-C1E2-4D40-A89A-6D436DB1A413}"/>
    <cellStyle name="Comma 2 2 4 3 2 2 5 5" xfId="26546" xr:uid="{6ACCAF75-A6B7-47F7-BDDE-4053823014B2}"/>
    <cellStyle name="Comma 2 2 4 3 2 2 6" xfId="4304" xr:uid="{138E1F7F-9392-435D-99D5-A939C51E6E4B}"/>
    <cellStyle name="Comma 2 2 4 3 2 2 6 2" xfId="16436" xr:uid="{A488D655-8E53-4E2F-A560-6AB0EE6EADA8}"/>
    <cellStyle name="Comma 2 2 4 3 2 2 6 2 2" xfId="40700" xr:uid="{F77D77BA-53CE-4F8A-9B3D-E19D2F924D85}"/>
    <cellStyle name="Comma 2 2 4 3 2 2 6 3" xfId="28568" xr:uid="{2947B3D1-820B-460B-9F99-EE404594F817}"/>
    <cellStyle name="Comma 2 2 4 3 2 2 7" xfId="8348" xr:uid="{DCD2A8F7-5B7F-4CFA-9C08-FD34052224FA}"/>
    <cellStyle name="Comma 2 2 4 3 2 2 7 2" xfId="20480" xr:uid="{1FBCA17E-0082-4684-9ACD-993814EC252E}"/>
    <cellStyle name="Comma 2 2 4 3 2 2 7 2 2" xfId="44744" xr:uid="{527AF934-F1CF-4443-94BE-397A0FE7445A}"/>
    <cellStyle name="Comma 2 2 4 3 2 2 7 3" xfId="32612" xr:uid="{862ACFBD-8095-49FA-9C78-D9F8BA5B1D69}"/>
    <cellStyle name="Comma 2 2 4 3 2 2 8" xfId="12392" xr:uid="{359F56E9-14A4-413E-89D7-C51985A597E5}"/>
    <cellStyle name="Comma 2 2 4 3 2 2 8 2" xfId="36656" xr:uid="{AA628E77-45BD-4409-8369-35F07BF62E46}"/>
    <cellStyle name="Comma 2 2 4 3 2 2 9" xfId="24524" xr:uid="{E2070055-1584-4950-B40A-903F9A34C2E0}"/>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2 2 2" xfId="44365" xr:uid="{2EB2239E-03E9-42F7-A501-9797086ACAA6}"/>
    <cellStyle name="Comma 2 2 4 3 2 3 2 2 2 2 3" xfId="32233" xr:uid="{F567EEA2-DADE-4B26-8609-9FFD7EC6DDD1}"/>
    <cellStyle name="Comma 2 2 4 3 2 3 2 2 2 3" xfId="12013" xr:uid="{9CD3E2A9-A2F4-44B1-859D-A73A7894C3F2}"/>
    <cellStyle name="Comma 2 2 4 3 2 3 2 2 2 3 2" xfId="24145" xr:uid="{6006E227-3E38-4D7D-AF48-A8D4A03421B8}"/>
    <cellStyle name="Comma 2 2 4 3 2 3 2 2 2 3 2 2" xfId="48409" xr:uid="{ECED4732-7F95-42CE-BF60-828A770B3EF4}"/>
    <cellStyle name="Comma 2 2 4 3 2 3 2 2 2 3 3" xfId="36277" xr:uid="{71039D61-DD18-416E-8B37-01B3F8E8DAFD}"/>
    <cellStyle name="Comma 2 2 4 3 2 3 2 2 2 4" xfId="16057" xr:uid="{E66F9074-5292-4FE1-96CE-173060BA0A4E}"/>
    <cellStyle name="Comma 2 2 4 3 2 3 2 2 2 4 2" xfId="40321" xr:uid="{32560C10-80C5-42D5-995D-125961447378}"/>
    <cellStyle name="Comma 2 2 4 3 2 3 2 2 2 5" xfId="28189" xr:uid="{1008BA7B-42F8-4B12-B7D3-F675F0CD4040}"/>
    <cellStyle name="Comma 2 2 4 3 2 3 2 2 3" xfId="5947" xr:uid="{139C47A4-AE5F-49F5-B43B-5A52176EBEF5}"/>
    <cellStyle name="Comma 2 2 4 3 2 3 2 2 3 2" xfId="18079" xr:uid="{397777D1-3B86-4AF1-81F3-1E6C7D3990EC}"/>
    <cellStyle name="Comma 2 2 4 3 2 3 2 2 3 2 2" xfId="42343" xr:uid="{A418C269-CAD2-4E33-81C1-9FBE8A7B8EAA}"/>
    <cellStyle name="Comma 2 2 4 3 2 3 2 2 3 3" xfId="30211" xr:uid="{0F6FAB00-C3CF-4500-90B9-DBBAA505BF40}"/>
    <cellStyle name="Comma 2 2 4 3 2 3 2 2 4" xfId="9991" xr:uid="{B95BFD36-6989-416E-B8C5-782BE6B84903}"/>
    <cellStyle name="Comma 2 2 4 3 2 3 2 2 4 2" xfId="22123" xr:uid="{0ADC7B62-39B3-4D18-9562-23E4878A60BA}"/>
    <cellStyle name="Comma 2 2 4 3 2 3 2 2 4 2 2" xfId="46387" xr:uid="{DE6A6D48-F046-4014-A124-161F381B267D}"/>
    <cellStyle name="Comma 2 2 4 3 2 3 2 2 4 3" xfId="34255" xr:uid="{3F4848C2-3E8B-4247-AB0E-7B27868FCADB}"/>
    <cellStyle name="Comma 2 2 4 3 2 3 2 2 5" xfId="14035" xr:uid="{20D1696A-E286-4E3C-948C-A4328F585B30}"/>
    <cellStyle name="Comma 2 2 4 3 2 3 2 2 5 2" xfId="38299" xr:uid="{8A3D9396-2E46-44A6-B043-4529D8527B25}"/>
    <cellStyle name="Comma 2 2 4 3 2 3 2 2 6" xfId="26167" xr:uid="{7147FD87-4AF7-4B3D-91B6-A6523B015C19}"/>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2 2 2" xfId="43354" xr:uid="{B378A74F-1342-440C-A7EA-2ECC7D427CB9}"/>
    <cellStyle name="Comma 2 2 4 3 2 3 2 3 2 3" xfId="31222" xr:uid="{97DA5193-1913-489C-BE93-7AF2B4DD09AD}"/>
    <cellStyle name="Comma 2 2 4 3 2 3 2 3 3" xfId="11002" xr:uid="{8993ACBC-BBEF-46A0-8B2A-ECDA4392CE3C}"/>
    <cellStyle name="Comma 2 2 4 3 2 3 2 3 3 2" xfId="23134" xr:uid="{8907DABA-CA69-4580-BE01-052B7F3657DE}"/>
    <cellStyle name="Comma 2 2 4 3 2 3 2 3 3 2 2" xfId="47398" xr:uid="{66E4AC16-36A3-4298-BF92-5E42EECABF09}"/>
    <cellStyle name="Comma 2 2 4 3 2 3 2 3 3 3" xfId="35266" xr:uid="{56220D3B-FF21-4854-B091-587EDAF46E30}"/>
    <cellStyle name="Comma 2 2 4 3 2 3 2 3 4" xfId="15046" xr:uid="{622CDFB9-385F-41A4-A374-6043D5E0D8C3}"/>
    <cellStyle name="Comma 2 2 4 3 2 3 2 3 4 2" xfId="39310" xr:uid="{A4276AC1-4DAF-478A-AFE7-EE40809D549C}"/>
    <cellStyle name="Comma 2 2 4 3 2 3 2 3 5" xfId="27178" xr:uid="{683F5FE3-FE66-4680-ABC6-6873B85A7E1F}"/>
    <cellStyle name="Comma 2 2 4 3 2 3 2 4" xfId="4936" xr:uid="{F1CA93E8-F743-4807-AD14-2CBE4D8CA908}"/>
    <cellStyle name="Comma 2 2 4 3 2 3 2 4 2" xfId="17068" xr:uid="{B02258E2-59F0-4D81-96FB-542A5475555A}"/>
    <cellStyle name="Comma 2 2 4 3 2 3 2 4 2 2" xfId="41332" xr:uid="{6E89D816-92DF-41DF-8F1D-23FB325C7D47}"/>
    <cellStyle name="Comma 2 2 4 3 2 3 2 4 3" xfId="29200" xr:uid="{6486DED8-A15E-4620-8227-A8C09A35ABBC}"/>
    <cellStyle name="Comma 2 2 4 3 2 3 2 5" xfId="8980" xr:uid="{1F1141FB-A9B3-438F-98EF-3990C57D7CBE}"/>
    <cellStyle name="Comma 2 2 4 3 2 3 2 5 2" xfId="21112" xr:uid="{D0799BB3-872F-48F2-941B-EBC6508F0C42}"/>
    <cellStyle name="Comma 2 2 4 3 2 3 2 5 2 2" xfId="45376" xr:uid="{1FBA1665-0E0F-442F-B432-C23D1627CCB1}"/>
    <cellStyle name="Comma 2 2 4 3 2 3 2 5 3" xfId="33244" xr:uid="{1F07FF6B-4884-4D81-9177-F429217EA382}"/>
    <cellStyle name="Comma 2 2 4 3 2 3 2 6" xfId="13024" xr:uid="{3DABE9C2-E88E-401A-84DF-39A9DE8BEB58}"/>
    <cellStyle name="Comma 2 2 4 3 2 3 2 6 2" xfId="37288" xr:uid="{585D8245-5F24-409A-915B-3134DD93FE9E}"/>
    <cellStyle name="Comma 2 2 4 3 2 3 2 7" xfId="25156" xr:uid="{A4BE4FD6-BE79-4CB7-909E-046D7CC0397F}"/>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2 2 2" xfId="43860" xr:uid="{F27040E2-B7D0-4AF4-A03E-087F3827E53F}"/>
    <cellStyle name="Comma 2 2 4 3 2 3 3 2 2 3" xfId="31728" xr:uid="{6A8DE69D-FB4A-4C63-91BF-27AB7C25E815}"/>
    <cellStyle name="Comma 2 2 4 3 2 3 3 2 3" xfId="11508" xr:uid="{B3707A66-9288-4C08-8BAF-E629C22568F7}"/>
    <cellStyle name="Comma 2 2 4 3 2 3 3 2 3 2" xfId="23640" xr:uid="{14ED5DD1-A46D-414C-87C0-0727D9263F59}"/>
    <cellStyle name="Comma 2 2 4 3 2 3 3 2 3 2 2" xfId="47904" xr:uid="{21B79412-8540-4868-A212-8A0E5A3C6A9A}"/>
    <cellStyle name="Comma 2 2 4 3 2 3 3 2 3 3" xfId="35772" xr:uid="{8A6AD8CA-4B2E-4D9B-A8F8-BC3E7A4E97A9}"/>
    <cellStyle name="Comma 2 2 4 3 2 3 3 2 4" xfId="15552" xr:uid="{3A8C9302-D49E-4E66-9B64-B8349180157F}"/>
    <cellStyle name="Comma 2 2 4 3 2 3 3 2 4 2" xfId="39816" xr:uid="{950B6709-EC13-403D-9C31-3C26A2E951E9}"/>
    <cellStyle name="Comma 2 2 4 3 2 3 3 2 5" xfId="27684" xr:uid="{4CAAA874-731E-476C-BCCA-12533FB971CB}"/>
    <cellStyle name="Comma 2 2 4 3 2 3 3 3" xfId="5442" xr:uid="{740E3BB4-E7F8-4D22-A58D-FE8684C2CDEE}"/>
    <cellStyle name="Comma 2 2 4 3 2 3 3 3 2" xfId="17574" xr:uid="{2F9F380E-0259-486C-8AF7-FE76517732A5}"/>
    <cellStyle name="Comma 2 2 4 3 2 3 3 3 2 2" xfId="41838" xr:uid="{CF9AAFDE-5D92-42A9-9FE6-D81BE0162C02}"/>
    <cellStyle name="Comma 2 2 4 3 2 3 3 3 3" xfId="29706" xr:uid="{595CB92C-80E0-4414-87EC-D48B487426E4}"/>
    <cellStyle name="Comma 2 2 4 3 2 3 3 4" xfId="9486" xr:uid="{A4013125-AE63-401E-837A-0C00D0EF4325}"/>
    <cellStyle name="Comma 2 2 4 3 2 3 3 4 2" xfId="21618" xr:uid="{B2C0989A-6F8F-4788-BBD1-A9A30C4A758D}"/>
    <cellStyle name="Comma 2 2 4 3 2 3 3 4 2 2" xfId="45882" xr:uid="{D969A00F-AEE0-47B3-86BF-9732C3EA5981}"/>
    <cellStyle name="Comma 2 2 4 3 2 3 3 4 3" xfId="33750" xr:uid="{BAD9EA50-1508-418B-922D-108B37937421}"/>
    <cellStyle name="Comma 2 2 4 3 2 3 3 5" xfId="13530" xr:uid="{CAE6E0B2-0A71-40DE-9634-B8F9568E617B}"/>
    <cellStyle name="Comma 2 2 4 3 2 3 3 5 2" xfId="37794" xr:uid="{080A9100-C4DB-48BD-AE78-64BD40D73BEF}"/>
    <cellStyle name="Comma 2 2 4 3 2 3 3 6" xfId="25662" xr:uid="{46725BBE-56CC-4FD0-B7DE-8BAC660FD355}"/>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2 2 2" xfId="42849" xr:uid="{4DDCE339-6DBD-4DCA-86AE-FEDDC79E880C}"/>
    <cellStyle name="Comma 2 2 4 3 2 3 4 2 3" xfId="30717" xr:uid="{4F18E6A0-B0C0-4551-99F3-5426A4A571FB}"/>
    <cellStyle name="Comma 2 2 4 3 2 3 4 3" xfId="10497" xr:uid="{BB036561-11B1-4B46-9DBB-224A93567B9A}"/>
    <cellStyle name="Comma 2 2 4 3 2 3 4 3 2" xfId="22629" xr:uid="{F67EB3CA-41A0-4A1F-AD16-3F8A9E651494}"/>
    <cellStyle name="Comma 2 2 4 3 2 3 4 3 2 2" xfId="46893" xr:uid="{22CC0AA1-8668-47CC-B986-B4BC66B514C9}"/>
    <cellStyle name="Comma 2 2 4 3 2 3 4 3 3" xfId="34761" xr:uid="{D941B86A-4434-4B6F-9F35-607278621211}"/>
    <cellStyle name="Comma 2 2 4 3 2 3 4 4" xfId="14541" xr:uid="{A1D06F5D-96D1-4E8A-BC00-EC0732DF0B56}"/>
    <cellStyle name="Comma 2 2 4 3 2 3 4 4 2" xfId="38805" xr:uid="{6B6F1916-A7D1-457E-86EE-548CB4B4CFAC}"/>
    <cellStyle name="Comma 2 2 4 3 2 3 4 5" xfId="26673" xr:uid="{CD4448F6-6B6E-4C98-BEB1-4878AD7AB237}"/>
    <cellStyle name="Comma 2 2 4 3 2 3 5" xfId="4431" xr:uid="{1E55B4D9-A6EF-48E5-94DA-0E2019960C12}"/>
    <cellStyle name="Comma 2 2 4 3 2 3 5 2" xfId="16563" xr:uid="{CDD6D03A-510C-4875-9542-EEE47E4B48EC}"/>
    <cellStyle name="Comma 2 2 4 3 2 3 5 2 2" xfId="40827" xr:uid="{5772D6A5-595B-4881-8620-3104D08012D6}"/>
    <cellStyle name="Comma 2 2 4 3 2 3 5 3" xfId="28695" xr:uid="{74865143-8E42-40F1-BEE3-CF0289C83B3D}"/>
    <cellStyle name="Comma 2 2 4 3 2 3 6" xfId="8475" xr:uid="{C7999BDC-3511-4F9C-BB5D-E71B82C3AC07}"/>
    <cellStyle name="Comma 2 2 4 3 2 3 6 2" xfId="20607" xr:uid="{E3AE8362-AB55-450E-A4F5-2E5F624D3CBF}"/>
    <cellStyle name="Comma 2 2 4 3 2 3 6 2 2" xfId="44871" xr:uid="{3754E1C4-DC74-4283-84B8-DC6BA2EAD3D5}"/>
    <cellStyle name="Comma 2 2 4 3 2 3 6 3" xfId="32739" xr:uid="{D3B386EE-2A15-4CA1-8BD1-71F22D92239F}"/>
    <cellStyle name="Comma 2 2 4 3 2 3 7" xfId="12519" xr:uid="{8595BEBA-FCF9-41A6-A147-AC691492EB54}"/>
    <cellStyle name="Comma 2 2 4 3 2 3 7 2" xfId="36783" xr:uid="{6C4D4B2B-A153-4354-A381-087FA6D90D3F}"/>
    <cellStyle name="Comma 2 2 4 3 2 3 8" xfId="24651" xr:uid="{C413A82F-72C5-4454-91B2-57E38279775D}"/>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2 2 2" xfId="44112" xr:uid="{25245612-E424-4CC7-975C-C8806CEB2D56}"/>
    <cellStyle name="Comma 2 2 4 3 2 4 2 2 2 3" xfId="31980" xr:uid="{766188AC-DE0F-4223-BDE8-B781661A5636}"/>
    <cellStyle name="Comma 2 2 4 3 2 4 2 2 3" xfId="11760" xr:uid="{C8C86707-181A-41F9-913A-5D8C1A2CBF78}"/>
    <cellStyle name="Comma 2 2 4 3 2 4 2 2 3 2" xfId="23892" xr:uid="{47F5BC0E-6E74-4B40-A585-1096E1E6CEC5}"/>
    <cellStyle name="Comma 2 2 4 3 2 4 2 2 3 2 2" xfId="48156" xr:uid="{7E99DEC9-0ADB-4128-B5FD-276147FAD79E}"/>
    <cellStyle name="Comma 2 2 4 3 2 4 2 2 3 3" xfId="36024" xr:uid="{A1C62AC0-89E4-4F73-B2A7-143F77A4C994}"/>
    <cellStyle name="Comma 2 2 4 3 2 4 2 2 4" xfId="15804" xr:uid="{3519E29B-3720-4F6F-88DD-75685B52E009}"/>
    <cellStyle name="Comma 2 2 4 3 2 4 2 2 4 2" xfId="40068" xr:uid="{C282ADC2-A0C4-4DA6-A73F-8C99BF676740}"/>
    <cellStyle name="Comma 2 2 4 3 2 4 2 2 5" xfId="27936" xr:uid="{01848755-C3DE-4E45-BDA8-C801D70B05D7}"/>
    <cellStyle name="Comma 2 2 4 3 2 4 2 3" xfId="5694" xr:uid="{16172D56-C17B-4958-9C9E-7DE22816FB50}"/>
    <cellStyle name="Comma 2 2 4 3 2 4 2 3 2" xfId="17826" xr:uid="{7F07391D-5B25-4393-99E8-E6FE7BED30B2}"/>
    <cellStyle name="Comma 2 2 4 3 2 4 2 3 2 2" xfId="42090" xr:uid="{DD0859DF-95E7-4B45-91E0-744B525153A2}"/>
    <cellStyle name="Comma 2 2 4 3 2 4 2 3 3" xfId="29958" xr:uid="{0A99ECBF-A968-4332-95BB-975A20FF9FB8}"/>
    <cellStyle name="Comma 2 2 4 3 2 4 2 4" xfId="9738" xr:uid="{B1C31C9C-4846-404F-A559-0A9C775207CE}"/>
    <cellStyle name="Comma 2 2 4 3 2 4 2 4 2" xfId="21870" xr:uid="{031168D6-A5DD-44DD-BAD0-7CAEE6190E98}"/>
    <cellStyle name="Comma 2 2 4 3 2 4 2 4 2 2" xfId="46134" xr:uid="{A5FAC119-758C-4078-B6A6-0CC73C8093C5}"/>
    <cellStyle name="Comma 2 2 4 3 2 4 2 4 3" xfId="34002" xr:uid="{654C1F46-9425-43BF-A1FA-78940DE95257}"/>
    <cellStyle name="Comma 2 2 4 3 2 4 2 5" xfId="13782" xr:uid="{414C9295-F0BB-4462-AF99-0C6DE37E92D3}"/>
    <cellStyle name="Comma 2 2 4 3 2 4 2 5 2" xfId="38046" xr:uid="{BC2B2886-82B8-42F9-A585-D20151DC0BF5}"/>
    <cellStyle name="Comma 2 2 4 3 2 4 2 6" xfId="25914" xr:uid="{A2838292-A8EB-44FC-99E0-4015EAB4332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2 2 2" xfId="43101" xr:uid="{590A2C41-6E24-4125-9353-D9EE46866A18}"/>
    <cellStyle name="Comma 2 2 4 3 2 4 3 2 3" xfId="30969" xr:uid="{4D5A7D7F-9C2E-4E01-AE42-E9B7BFD05510}"/>
    <cellStyle name="Comma 2 2 4 3 2 4 3 3" xfId="10749" xr:uid="{FE62436A-AFA8-402F-87FC-3F957712BA69}"/>
    <cellStyle name="Comma 2 2 4 3 2 4 3 3 2" xfId="22881" xr:uid="{197CC488-4399-4BDA-97EA-F9A39B1A28D4}"/>
    <cellStyle name="Comma 2 2 4 3 2 4 3 3 2 2" xfId="47145" xr:uid="{A4A03410-F62D-471B-AC6D-C7A1A6188DA5}"/>
    <cellStyle name="Comma 2 2 4 3 2 4 3 3 3" xfId="35013" xr:uid="{72ED965B-349A-4CF8-99BE-9FFDAF1CF56E}"/>
    <cellStyle name="Comma 2 2 4 3 2 4 3 4" xfId="14793" xr:uid="{65468AEA-8C7E-4CB4-AAE1-CDD83FC619DC}"/>
    <cellStyle name="Comma 2 2 4 3 2 4 3 4 2" xfId="39057" xr:uid="{C8E9600E-D024-4749-AB7B-9F29881C6C1D}"/>
    <cellStyle name="Comma 2 2 4 3 2 4 3 5" xfId="26925" xr:uid="{16A20032-46FE-4498-AA0A-8F6D878D79AF}"/>
    <cellStyle name="Comma 2 2 4 3 2 4 4" xfId="4683" xr:uid="{235E92C2-A57C-40D8-9186-CA600047A061}"/>
    <cellStyle name="Comma 2 2 4 3 2 4 4 2" xfId="16815" xr:uid="{348F8035-551A-40DE-8868-75E9F29CDA90}"/>
    <cellStyle name="Comma 2 2 4 3 2 4 4 2 2" xfId="41079" xr:uid="{42F0C221-1EC7-473F-84AB-D74A38E417DD}"/>
    <cellStyle name="Comma 2 2 4 3 2 4 4 3" xfId="28947" xr:uid="{E33DE959-A43A-4A1F-8232-A5E040515DAF}"/>
    <cellStyle name="Comma 2 2 4 3 2 4 5" xfId="8727" xr:uid="{5BF111FD-9302-42A0-AFA1-F2E833E24E54}"/>
    <cellStyle name="Comma 2 2 4 3 2 4 5 2" xfId="20859" xr:uid="{4683DF9C-0FD2-48EB-9E34-0189D97202F7}"/>
    <cellStyle name="Comma 2 2 4 3 2 4 5 2 2" xfId="45123" xr:uid="{5C660B24-DF0F-43D3-A573-453214B34E73}"/>
    <cellStyle name="Comma 2 2 4 3 2 4 5 3" xfId="32991" xr:uid="{D6D20079-0B50-49CC-B6B5-7640823FB535}"/>
    <cellStyle name="Comma 2 2 4 3 2 4 6" xfId="12771" xr:uid="{434DAE79-77FD-451C-B715-2133D0481F0B}"/>
    <cellStyle name="Comma 2 2 4 3 2 4 6 2" xfId="37035" xr:uid="{A308683B-C83E-4848-A96A-E0014082A9F5}"/>
    <cellStyle name="Comma 2 2 4 3 2 4 7" xfId="24903" xr:uid="{70D370A0-D0A8-40E4-B3F6-CF0823142B91}"/>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2 2 2" xfId="43607" xr:uid="{49A1A69B-1EBA-478B-A250-29824FD0CCDF}"/>
    <cellStyle name="Comma 2 2 4 3 2 5 2 2 3" xfId="31475" xr:uid="{17E8C4C5-C504-47B6-A15C-24E94532321C}"/>
    <cellStyle name="Comma 2 2 4 3 2 5 2 3" xfId="11255" xr:uid="{7E5A255D-4B0A-4D1E-B519-B814CED952E6}"/>
    <cellStyle name="Comma 2 2 4 3 2 5 2 3 2" xfId="23387" xr:uid="{85D2069C-5C33-44E3-8AED-AF73018E9380}"/>
    <cellStyle name="Comma 2 2 4 3 2 5 2 3 2 2" xfId="47651" xr:uid="{28931421-91DE-49AD-B69B-E829BF4B6CD1}"/>
    <cellStyle name="Comma 2 2 4 3 2 5 2 3 3" xfId="35519" xr:uid="{ADBE34C6-8266-416E-8776-F3E415160CA9}"/>
    <cellStyle name="Comma 2 2 4 3 2 5 2 4" xfId="15299" xr:uid="{B496D5FF-2410-47DF-8733-D244A8A5FAD3}"/>
    <cellStyle name="Comma 2 2 4 3 2 5 2 4 2" xfId="39563" xr:uid="{F3E3C8EE-D921-490F-A4EB-592FC86CC708}"/>
    <cellStyle name="Comma 2 2 4 3 2 5 2 5" xfId="27431" xr:uid="{D0847089-BA2F-4ADC-92D2-BC1146D77C40}"/>
    <cellStyle name="Comma 2 2 4 3 2 5 3" xfId="5189" xr:uid="{372A3CF4-886F-4B24-A968-ECC6488EFFFE}"/>
    <cellStyle name="Comma 2 2 4 3 2 5 3 2" xfId="17321" xr:uid="{53B71CAC-7A68-43F6-B00A-91D558E6AD1A}"/>
    <cellStyle name="Comma 2 2 4 3 2 5 3 2 2" xfId="41585" xr:uid="{EC865701-BE85-45EF-B2A6-6BB41D9328FF}"/>
    <cellStyle name="Comma 2 2 4 3 2 5 3 3" xfId="29453" xr:uid="{7557B173-A2CD-40B1-8E53-E94C933D2D81}"/>
    <cellStyle name="Comma 2 2 4 3 2 5 4" xfId="9233" xr:uid="{9E7F069F-2D2A-4949-B2DD-D3D3FAB9F79D}"/>
    <cellStyle name="Comma 2 2 4 3 2 5 4 2" xfId="21365" xr:uid="{320AB9D7-BED5-42CA-865E-C457B70E4102}"/>
    <cellStyle name="Comma 2 2 4 3 2 5 4 2 2" xfId="45629" xr:uid="{847964B7-0123-47F1-B6FD-7A63B42ED041}"/>
    <cellStyle name="Comma 2 2 4 3 2 5 4 3" xfId="33497" xr:uid="{89D6D492-025E-4070-A609-B28B75CD0DA9}"/>
    <cellStyle name="Comma 2 2 4 3 2 5 5" xfId="13277" xr:uid="{81A455E4-F18B-4B39-B65A-F97DA6F4B29B}"/>
    <cellStyle name="Comma 2 2 4 3 2 5 5 2" xfId="37541" xr:uid="{C65E09D2-AF23-4A64-843C-40CDE5C1EABA}"/>
    <cellStyle name="Comma 2 2 4 3 2 5 6" xfId="25409" xr:uid="{50373D58-4440-4DAF-A0AB-1BCE9F0FDAB8}"/>
    <cellStyle name="Comma 2 2 4 3 2 6" xfId="2156" xr:uid="{16E362E2-ACEE-49FF-B454-221B49D18BF7}"/>
    <cellStyle name="Comma 2 2 4 3 2 6 2" xfId="6200" xr:uid="{549FC73E-6A88-406B-9289-87ECB3A0C80A}"/>
    <cellStyle name="Comma 2 2 4 3 2 6 2 2" xfId="18332" xr:uid="{ACB24EBF-10D1-4074-8DBF-F8A11E892177}"/>
    <cellStyle name="Comma 2 2 4 3 2 6 2 2 2" xfId="42596" xr:uid="{56573DE8-5153-459F-B9AC-568F4503C956}"/>
    <cellStyle name="Comma 2 2 4 3 2 6 2 3" xfId="30464" xr:uid="{E4CD4AC4-3B76-4646-B927-5326AEE5DB8F}"/>
    <cellStyle name="Comma 2 2 4 3 2 6 3" xfId="10244" xr:uid="{50B11BC7-0BA5-40D1-AF4C-B0BFA3D92DBA}"/>
    <cellStyle name="Comma 2 2 4 3 2 6 3 2" xfId="22376" xr:uid="{7961C855-8364-410E-9097-D5A686F9A6DA}"/>
    <cellStyle name="Comma 2 2 4 3 2 6 3 2 2" xfId="46640" xr:uid="{C5C47389-4F4E-457E-93CD-2E5F074AD196}"/>
    <cellStyle name="Comma 2 2 4 3 2 6 3 3" xfId="34508" xr:uid="{16928AA6-CBE6-41CB-B915-9BD24B954CD7}"/>
    <cellStyle name="Comma 2 2 4 3 2 6 4" xfId="14288" xr:uid="{24E356CD-685B-4E7F-87F5-E0F3616D6314}"/>
    <cellStyle name="Comma 2 2 4 3 2 6 4 2" xfId="38552" xr:uid="{3B6BDCE4-0B9C-42A5-9087-67C8E96973DD}"/>
    <cellStyle name="Comma 2 2 4 3 2 6 5" xfId="26420" xr:uid="{98F59C36-9E23-4C49-8178-1D1847835152}"/>
    <cellStyle name="Comma 2 2 4 3 2 7" xfId="4178" xr:uid="{A6D69848-C3E7-48B9-B1CE-4D9EE0D12503}"/>
    <cellStyle name="Comma 2 2 4 3 2 7 2" xfId="16310" xr:uid="{A16E74DD-699D-4EC7-AD60-AA421914FD5A}"/>
    <cellStyle name="Comma 2 2 4 3 2 7 2 2" xfId="40574" xr:uid="{8A2EC9DD-2CAB-4975-A81D-0054D837A077}"/>
    <cellStyle name="Comma 2 2 4 3 2 7 3" xfId="28442" xr:uid="{6B292DFF-0ABE-4D88-A74A-0353BA14DF3F}"/>
    <cellStyle name="Comma 2 2 4 3 2 8" xfId="8222" xr:uid="{A0737942-E41B-4C69-8391-4BEE1B71B588}"/>
    <cellStyle name="Comma 2 2 4 3 2 8 2" xfId="20354" xr:uid="{E488479E-5EAD-4F3D-8E93-EA424D2FF470}"/>
    <cellStyle name="Comma 2 2 4 3 2 8 2 2" xfId="44618" xr:uid="{47779FC3-B6AA-4BA2-B23E-4BFEBB0A7F49}"/>
    <cellStyle name="Comma 2 2 4 3 2 8 3" xfId="32486" xr:uid="{B4C08420-BC40-4887-8F59-45924BB5695D}"/>
    <cellStyle name="Comma 2 2 4 3 2 9" xfId="12266" xr:uid="{F7F0641D-B27B-4623-91A7-2D353DEF6F0D}"/>
    <cellStyle name="Comma 2 2 4 3 2 9 2" xfId="36530" xr:uid="{8305CFA1-35AF-475D-96EA-C2551982D647}"/>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2 2 2" xfId="44428" xr:uid="{72F4D63B-223A-4CC0-97D2-B71FB7F828E1}"/>
    <cellStyle name="Comma 2 2 4 3 3 2 2 2 2 2 3" xfId="32296" xr:uid="{BC882FBC-4555-40AB-A4A2-DE79A7A7689C}"/>
    <cellStyle name="Comma 2 2 4 3 3 2 2 2 2 3" xfId="12076" xr:uid="{D2779FC6-0370-41DF-9A17-FD6C8322C8D0}"/>
    <cellStyle name="Comma 2 2 4 3 3 2 2 2 2 3 2" xfId="24208" xr:uid="{9A53A65F-B099-466B-9908-D8761E9436B4}"/>
    <cellStyle name="Comma 2 2 4 3 3 2 2 2 2 3 2 2" xfId="48472" xr:uid="{BB7A4C64-EE83-4C8E-982E-1F97F26F2ACE}"/>
    <cellStyle name="Comma 2 2 4 3 3 2 2 2 2 3 3" xfId="36340" xr:uid="{D57D41E0-EE8A-40CE-986D-3C6E888CE3A4}"/>
    <cellStyle name="Comma 2 2 4 3 3 2 2 2 2 4" xfId="16120" xr:uid="{88D1B49A-C09B-45EE-84B7-8C32BF03B2FB}"/>
    <cellStyle name="Comma 2 2 4 3 3 2 2 2 2 4 2" xfId="40384" xr:uid="{A61828E4-A5D9-4BC0-8804-A44BCB47BB59}"/>
    <cellStyle name="Comma 2 2 4 3 3 2 2 2 2 5" xfId="28252" xr:uid="{9FDC4271-6335-4A3F-9AF9-1DFE3AC4DDDB}"/>
    <cellStyle name="Comma 2 2 4 3 3 2 2 2 3" xfId="6010" xr:uid="{418F177B-1728-4DA8-9C9F-1AB8B4C66731}"/>
    <cellStyle name="Comma 2 2 4 3 3 2 2 2 3 2" xfId="18142" xr:uid="{7682E7D8-0747-4D2E-BB7B-AC9E9C1A1EEA}"/>
    <cellStyle name="Comma 2 2 4 3 3 2 2 2 3 2 2" xfId="42406" xr:uid="{5C21F614-02E6-41E3-85BB-E5A2260D49BA}"/>
    <cellStyle name="Comma 2 2 4 3 3 2 2 2 3 3" xfId="30274" xr:uid="{DFCB8607-96EB-4778-B44B-30D2A7DC8ED7}"/>
    <cellStyle name="Comma 2 2 4 3 3 2 2 2 4" xfId="10054" xr:uid="{622EF10A-B0CC-431F-81A1-9A8DD39F0DA6}"/>
    <cellStyle name="Comma 2 2 4 3 3 2 2 2 4 2" xfId="22186" xr:uid="{B7C83900-6589-4537-A477-218CAF6D6212}"/>
    <cellStyle name="Comma 2 2 4 3 3 2 2 2 4 2 2" xfId="46450" xr:uid="{0D7A1C8A-DFFD-4FAD-90E4-5EC71B34BA17}"/>
    <cellStyle name="Comma 2 2 4 3 3 2 2 2 4 3" xfId="34318" xr:uid="{0EA778EB-96EC-4CF7-B49B-55BFB82175A1}"/>
    <cellStyle name="Comma 2 2 4 3 3 2 2 2 5" xfId="14098" xr:uid="{6C659B01-406E-43B1-9EE3-56B946B7E5E4}"/>
    <cellStyle name="Comma 2 2 4 3 3 2 2 2 5 2" xfId="38362" xr:uid="{213AD914-2064-45AA-91DB-66B51C35BE45}"/>
    <cellStyle name="Comma 2 2 4 3 3 2 2 2 6" xfId="26230" xr:uid="{0925FD31-40F9-470A-8701-0FD8729AFBA5}"/>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2 2 2" xfId="43417" xr:uid="{5C5D450E-C9E3-48A8-B9B8-E897F3A9E7EB}"/>
    <cellStyle name="Comma 2 2 4 3 3 2 2 3 2 3" xfId="31285" xr:uid="{B8F68D0F-D5CD-4354-8D5A-976755CB5063}"/>
    <cellStyle name="Comma 2 2 4 3 3 2 2 3 3" xfId="11065" xr:uid="{1D94B2C7-B9FC-4C9F-8BE9-3F8C2BDD5B18}"/>
    <cellStyle name="Comma 2 2 4 3 3 2 2 3 3 2" xfId="23197" xr:uid="{69EC477E-C0D3-44E7-A667-EA355D0DD62E}"/>
    <cellStyle name="Comma 2 2 4 3 3 2 2 3 3 2 2" xfId="47461" xr:uid="{1DBB2B12-16C2-4A9E-89C8-F9D80EBDA225}"/>
    <cellStyle name="Comma 2 2 4 3 3 2 2 3 3 3" xfId="35329" xr:uid="{E80B294E-AA46-4926-BFF3-EF9E17D7A4F8}"/>
    <cellStyle name="Comma 2 2 4 3 3 2 2 3 4" xfId="15109" xr:uid="{180F7B7D-B9FB-4AD2-AA72-F439ED1E32F4}"/>
    <cellStyle name="Comma 2 2 4 3 3 2 2 3 4 2" xfId="39373" xr:uid="{D0DF3118-18BF-4DCC-962B-9E24A9C94D89}"/>
    <cellStyle name="Comma 2 2 4 3 3 2 2 3 5" xfId="27241" xr:uid="{184034CB-5495-4DFA-982A-F085BFF40DBC}"/>
    <cellStyle name="Comma 2 2 4 3 3 2 2 4" xfId="4999" xr:uid="{2879C442-C037-4F00-9CF2-A5054059444F}"/>
    <cellStyle name="Comma 2 2 4 3 3 2 2 4 2" xfId="17131" xr:uid="{49FC82EF-2080-4C2F-9074-9057C616913D}"/>
    <cellStyle name="Comma 2 2 4 3 3 2 2 4 2 2" xfId="41395" xr:uid="{3961BB72-1F52-4B50-B2E5-9627E502F161}"/>
    <cellStyle name="Comma 2 2 4 3 3 2 2 4 3" xfId="29263" xr:uid="{CC7B9F47-DE2F-410F-A0E8-BC9AAD6BAD8E}"/>
    <cellStyle name="Comma 2 2 4 3 3 2 2 5" xfId="9043" xr:uid="{C49AFAD7-E5C4-4614-A603-E39FBDA75B92}"/>
    <cellStyle name="Comma 2 2 4 3 3 2 2 5 2" xfId="21175" xr:uid="{5182EC65-558D-45C2-BE9A-4929C8221641}"/>
    <cellStyle name="Comma 2 2 4 3 3 2 2 5 2 2" xfId="45439" xr:uid="{994BABDA-95BD-4F62-896E-201204DB4A63}"/>
    <cellStyle name="Comma 2 2 4 3 3 2 2 5 3" xfId="33307" xr:uid="{E2647128-8216-4113-B020-470FF6F8BC38}"/>
    <cellStyle name="Comma 2 2 4 3 3 2 2 6" xfId="13087" xr:uid="{A2711543-8738-4B5C-A881-E7B5959F4FD1}"/>
    <cellStyle name="Comma 2 2 4 3 3 2 2 6 2" xfId="37351" xr:uid="{B36E158D-2124-4380-AE7E-EACE70D7F995}"/>
    <cellStyle name="Comma 2 2 4 3 3 2 2 7" xfId="25219" xr:uid="{9E31A137-4C26-48C7-8B62-0BA4DF7C271A}"/>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2 2 2" xfId="43923" xr:uid="{D6128B3A-EA4D-4775-B5D9-272CFF910DBF}"/>
    <cellStyle name="Comma 2 2 4 3 3 2 3 2 2 3" xfId="31791" xr:uid="{BF204A0F-CCBD-46F0-9415-D1844E61CECC}"/>
    <cellStyle name="Comma 2 2 4 3 3 2 3 2 3" xfId="11571" xr:uid="{ACE81C1E-F2FB-48BB-9AC5-1FE89DD63CE4}"/>
    <cellStyle name="Comma 2 2 4 3 3 2 3 2 3 2" xfId="23703" xr:uid="{FB82703D-2EB2-49EC-865B-88A6628F986B}"/>
    <cellStyle name="Comma 2 2 4 3 3 2 3 2 3 2 2" xfId="47967" xr:uid="{078DF11E-2C33-497E-9B0E-093C70CEDF35}"/>
    <cellStyle name="Comma 2 2 4 3 3 2 3 2 3 3" xfId="35835" xr:uid="{B1D418E8-B0E4-46F2-95FB-D3CDD46EAB28}"/>
    <cellStyle name="Comma 2 2 4 3 3 2 3 2 4" xfId="15615" xr:uid="{9EFB49B3-7C1D-4380-821F-C96C7854C3AF}"/>
    <cellStyle name="Comma 2 2 4 3 3 2 3 2 4 2" xfId="39879" xr:uid="{4CC83843-2A35-4D9A-ADD0-256C40927CEB}"/>
    <cellStyle name="Comma 2 2 4 3 3 2 3 2 5" xfId="27747" xr:uid="{45F53ED2-C3F3-4FE0-9503-29AD61FD33A0}"/>
    <cellStyle name="Comma 2 2 4 3 3 2 3 3" xfId="5505" xr:uid="{69819A12-D5E5-4619-A447-A0FB60521752}"/>
    <cellStyle name="Comma 2 2 4 3 3 2 3 3 2" xfId="17637" xr:uid="{FD05A2A3-97CB-420E-876A-0137D3AC4D30}"/>
    <cellStyle name="Comma 2 2 4 3 3 2 3 3 2 2" xfId="41901" xr:uid="{FA22104C-50C3-41AB-A8F3-C45C74769697}"/>
    <cellStyle name="Comma 2 2 4 3 3 2 3 3 3" xfId="29769" xr:uid="{85BE73E3-BCC3-4C29-8245-AD8AA0A97834}"/>
    <cellStyle name="Comma 2 2 4 3 3 2 3 4" xfId="9549" xr:uid="{A1DF07F8-D25B-4EA6-93CE-5FAE6FB0ED9F}"/>
    <cellStyle name="Comma 2 2 4 3 3 2 3 4 2" xfId="21681" xr:uid="{FD7D5B4B-94C8-4F76-9994-C5A245D92AE3}"/>
    <cellStyle name="Comma 2 2 4 3 3 2 3 4 2 2" xfId="45945" xr:uid="{9E7D3543-63B1-494F-B32D-E3FF26609B2E}"/>
    <cellStyle name="Comma 2 2 4 3 3 2 3 4 3" xfId="33813" xr:uid="{3409461A-ECA8-4833-8329-48C258C0169B}"/>
    <cellStyle name="Comma 2 2 4 3 3 2 3 5" xfId="13593" xr:uid="{B1AFF96E-C67A-4DFA-B802-F0988AD31FD3}"/>
    <cellStyle name="Comma 2 2 4 3 3 2 3 5 2" xfId="37857" xr:uid="{321EEAEF-1A2C-450F-BD1B-D671D4DC12D1}"/>
    <cellStyle name="Comma 2 2 4 3 3 2 3 6" xfId="25725" xr:uid="{78E5BC68-BC0C-40DA-BB49-545EEC84979C}"/>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2 2 2" xfId="42912" xr:uid="{7BA90E78-7AA3-4594-A371-5F827FA072FB}"/>
    <cellStyle name="Comma 2 2 4 3 3 2 4 2 3" xfId="30780" xr:uid="{48C6CF65-6A95-43A8-9155-0E8C54F609B2}"/>
    <cellStyle name="Comma 2 2 4 3 3 2 4 3" xfId="10560" xr:uid="{109183A0-DEC8-476C-83B5-867B0D9851F0}"/>
    <cellStyle name="Comma 2 2 4 3 3 2 4 3 2" xfId="22692" xr:uid="{D24D7AE9-A536-43B3-8187-0ED048BA8F7D}"/>
    <cellStyle name="Comma 2 2 4 3 3 2 4 3 2 2" xfId="46956" xr:uid="{D067CC40-B5F8-4222-B8F2-58F60B836594}"/>
    <cellStyle name="Comma 2 2 4 3 3 2 4 3 3" xfId="34824" xr:uid="{90343202-D6C3-4A35-9728-094D437E3229}"/>
    <cellStyle name="Comma 2 2 4 3 3 2 4 4" xfId="14604" xr:uid="{9895CFCC-5E87-4DC3-9F74-89110AF75010}"/>
    <cellStyle name="Comma 2 2 4 3 3 2 4 4 2" xfId="38868" xr:uid="{43203FB1-78D3-44E3-AB72-5342B9EC6AD6}"/>
    <cellStyle name="Comma 2 2 4 3 3 2 4 5" xfId="26736" xr:uid="{DA4D95DC-CBCA-4AC9-B4C8-6291A39793FE}"/>
    <cellStyle name="Comma 2 2 4 3 3 2 5" xfId="4494" xr:uid="{819D8C30-7F22-45D1-8061-6B822085B3F6}"/>
    <cellStyle name="Comma 2 2 4 3 3 2 5 2" xfId="16626" xr:uid="{1E63138A-2A82-4FD8-946C-E68FC9C7C01A}"/>
    <cellStyle name="Comma 2 2 4 3 3 2 5 2 2" xfId="40890" xr:uid="{22AAF8F7-92C1-4F6E-A209-027876C6D5B0}"/>
    <cellStyle name="Comma 2 2 4 3 3 2 5 3" xfId="28758" xr:uid="{D025144E-898F-44C9-8374-A35C000F231C}"/>
    <cellStyle name="Comma 2 2 4 3 3 2 6" xfId="8538" xr:uid="{BC295618-EB79-4680-B269-7A18F388922D}"/>
    <cellStyle name="Comma 2 2 4 3 3 2 6 2" xfId="20670" xr:uid="{907C7380-9162-42AD-9306-8D1AED2E2106}"/>
    <cellStyle name="Comma 2 2 4 3 3 2 6 2 2" xfId="44934" xr:uid="{AB6E61C8-B6E1-428F-8253-B71027FB8EB8}"/>
    <cellStyle name="Comma 2 2 4 3 3 2 6 3" xfId="32802" xr:uid="{02CE5270-7650-47C8-8246-3EFD41722585}"/>
    <cellStyle name="Comma 2 2 4 3 3 2 7" xfId="12582" xr:uid="{819D875A-A2AD-4323-9485-194EA867FDFC}"/>
    <cellStyle name="Comma 2 2 4 3 3 2 7 2" xfId="36846" xr:uid="{54624279-8714-42FD-83C9-C6607C18E724}"/>
    <cellStyle name="Comma 2 2 4 3 3 2 8" xfId="24714" xr:uid="{152025FF-EDC4-4224-A691-00BA45A4D6A6}"/>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2 2 2" xfId="44175" xr:uid="{69B6A992-F2DC-467D-8FBF-93C358BCD34C}"/>
    <cellStyle name="Comma 2 2 4 3 3 3 2 2 2 3" xfId="32043" xr:uid="{908113B7-65D3-46BF-8996-3C352DE254BC}"/>
    <cellStyle name="Comma 2 2 4 3 3 3 2 2 3" xfId="11823" xr:uid="{A7978272-FC5B-4E42-88E2-5A2B744F7855}"/>
    <cellStyle name="Comma 2 2 4 3 3 3 2 2 3 2" xfId="23955" xr:uid="{E80237F1-67A6-4917-80E9-D6C7055CF4FD}"/>
    <cellStyle name="Comma 2 2 4 3 3 3 2 2 3 2 2" xfId="48219" xr:uid="{91FC6C3D-38A7-418C-8559-914E81B279EE}"/>
    <cellStyle name="Comma 2 2 4 3 3 3 2 2 3 3" xfId="36087" xr:uid="{19EC4F59-CB67-4711-A90D-CD1E820F7A41}"/>
    <cellStyle name="Comma 2 2 4 3 3 3 2 2 4" xfId="15867" xr:uid="{255DFE89-0774-45D9-ADB3-69A695456D4C}"/>
    <cellStyle name="Comma 2 2 4 3 3 3 2 2 4 2" xfId="40131" xr:uid="{41435734-9864-4D9D-9A6E-0E5B59E30311}"/>
    <cellStyle name="Comma 2 2 4 3 3 3 2 2 5" xfId="27999" xr:uid="{C7B07946-4346-404D-A419-27575E3F17B8}"/>
    <cellStyle name="Comma 2 2 4 3 3 3 2 3" xfId="5757" xr:uid="{34259444-235B-4B94-9DF8-940CA6EB1100}"/>
    <cellStyle name="Comma 2 2 4 3 3 3 2 3 2" xfId="17889" xr:uid="{3D255520-2361-4CB0-9D8C-C988B41A9B7C}"/>
    <cellStyle name="Comma 2 2 4 3 3 3 2 3 2 2" xfId="42153" xr:uid="{8C0A601C-4EE9-4B77-A819-2D15D5E79DCB}"/>
    <cellStyle name="Comma 2 2 4 3 3 3 2 3 3" xfId="30021" xr:uid="{EE1F402A-08B6-476B-8AC2-CDDF461C8D15}"/>
    <cellStyle name="Comma 2 2 4 3 3 3 2 4" xfId="9801" xr:uid="{7615C4AD-CC36-4B91-A1B2-FF32242934A2}"/>
    <cellStyle name="Comma 2 2 4 3 3 3 2 4 2" xfId="21933" xr:uid="{CA528DAE-81E0-471B-8452-E45703F9FE3F}"/>
    <cellStyle name="Comma 2 2 4 3 3 3 2 4 2 2" xfId="46197" xr:uid="{5380AFA7-9707-475A-9B81-53B5ADAFEFBA}"/>
    <cellStyle name="Comma 2 2 4 3 3 3 2 4 3" xfId="34065" xr:uid="{F0FA597D-CCC1-495A-8FE2-6D0EC6A37AAB}"/>
    <cellStyle name="Comma 2 2 4 3 3 3 2 5" xfId="13845" xr:uid="{FAE68A09-6670-4B10-A2B5-14DA5CB2B528}"/>
    <cellStyle name="Comma 2 2 4 3 3 3 2 5 2" xfId="38109" xr:uid="{557A678B-D2CA-4AA0-B245-2BD6E2750DE1}"/>
    <cellStyle name="Comma 2 2 4 3 3 3 2 6" xfId="25977" xr:uid="{25A5C68F-8515-42C9-B121-3A68C5CE8E5B}"/>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2 2 2" xfId="43164" xr:uid="{33FE038D-7A21-43F9-BBBE-FCE67774A747}"/>
    <cellStyle name="Comma 2 2 4 3 3 3 3 2 3" xfId="31032" xr:uid="{0A2E3F76-0292-4C82-AA96-9A7A4CB34373}"/>
    <cellStyle name="Comma 2 2 4 3 3 3 3 3" xfId="10812" xr:uid="{CA8D9733-0AE0-4D0D-A0E2-1BFABC445180}"/>
    <cellStyle name="Comma 2 2 4 3 3 3 3 3 2" xfId="22944" xr:uid="{CA2F01EA-C9EA-4C36-B9FB-82A8D4A34C10}"/>
    <cellStyle name="Comma 2 2 4 3 3 3 3 3 2 2" xfId="47208" xr:uid="{7224507D-866F-42B6-9F67-589D617CC97A}"/>
    <cellStyle name="Comma 2 2 4 3 3 3 3 3 3" xfId="35076" xr:uid="{79C03836-1BC7-46CF-8DFC-967575975849}"/>
    <cellStyle name="Comma 2 2 4 3 3 3 3 4" xfId="14856" xr:uid="{67481E4A-2AAF-47C5-A239-E41E0A21F6EE}"/>
    <cellStyle name="Comma 2 2 4 3 3 3 3 4 2" xfId="39120" xr:uid="{31286CFE-6149-4C1B-AD1A-51D656A2C5B9}"/>
    <cellStyle name="Comma 2 2 4 3 3 3 3 5" xfId="26988" xr:uid="{0025C69D-39CD-410D-B7D8-3CF7E2C4DB61}"/>
    <cellStyle name="Comma 2 2 4 3 3 3 4" xfId="4746" xr:uid="{5019A747-DD04-4D09-A903-395D7282A8AE}"/>
    <cellStyle name="Comma 2 2 4 3 3 3 4 2" xfId="16878" xr:uid="{914C384A-E6D7-467A-87EB-F47AECB88C27}"/>
    <cellStyle name="Comma 2 2 4 3 3 3 4 2 2" xfId="41142" xr:uid="{C8045990-7F62-45F0-B1BA-D907B89D798A}"/>
    <cellStyle name="Comma 2 2 4 3 3 3 4 3" xfId="29010" xr:uid="{CF3031DD-F6AD-4784-80F7-2FA87DB8C0AD}"/>
    <cellStyle name="Comma 2 2 4 3 3 3 5" xfId="8790" xr:uid="{F53DC7A7-8F04-49F7-9D2F-159CED110C74}"/>
    <cellStyle name="Comma 2 2 4 3 3 3 5 2" xfId="20922" xr:uid="{340EEFC7-47BF-4A48-B5BA-699E8BD87DB0}"/>
    <cellStyle name="Comma 2 2 4 3 3 3 5 2 2" xfId="45186" xr:uid="{2F4BC71A-568A-4259-AF91-47DFCB5B9C18}"/>
    <cellStyle name="Comma 2 2 4 3 3 3 5 3" xfId="33054" xr:uid="{77B5DC97-C609-426B-92EA-4B9A99EAC2A8}"/>
    <cellStyle name="Comma 2 2 4 3 3 3 6" xfId="12834" xr:uid="{8DF466D5-07F5-4280-9DB7-6FF69AAAE39C}"/>
    <cellStyle name="Comma 2 2 4 3 3 3 6 2" xfId="37098" xr:uid="{1E3D8B10-053B-419D-8E6F-9418C2E1A5C8}"/>
    <cellStyle name="Comma 2 2 4 3 3 3 7" xfId="24966" xr:uid="{AC6D0DE1-BD44-4555-82CA-492B1385F7BD}"/>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2 2 2" xfId="43670" xr:uid="{D3C624F6-D429-4423-833E-1809B0684F5E}"/>
    <cellStyle name="Comma 2 2 4 3 3 4 2 2 3" xfId="31538" xr:uid="{CD51A08D-9D1D-44AF-AA45-33A883A92B3C}"/>
    <cellStyle name="Comma 2 2 4 3 3 4 2 3" xfId="11318" xr:uid="{AFDF3026-B488-4A2F-9C97-115AAB9055E8}"/>
    <cellStyle name="Comma 2 2 4 3 3 4 2 3 2" xfId="23450" xr:uid="{47F3784F-974E-4140-91DF-CBC788353174}"/>
    <cellStyle name="Comma 2 2 4 3 3 4 2 3 2 2" xfId="47714" xr:uid="{E3FCF299-4E98-4116-B68E-5E4556AE0BC0}"/>
    <cellStyle name="Comma 2 2 4 3 3 4 2 3 3" xfId="35582" xr:uid="{8DD8279C-1C23-46FB-9D6C-C1D3C4D15ED3}"/>
    <cellStyle name="Comma 2 2 4 3 3 4 2 4" xfId="15362" xr:uid="{81E546F1-5497-4C49-A0D4-F6A22FD0D72A}"/>
    <cellStyle name="Comma 2 2 4 3 3 4 2 4 2" xfId="39626" xr:uid="{87ED38AD-A402-46D8-B88B-1FC8B02948FA}"/>
    <cellStyle name="Comma 2 2 4 3 3 4 2 5" xfId="27494" xr:uid="{31EC9E6A-834B-4CAE-AEE5-1F300F44342F}"/>
    <cellStyle name="Comma 2 2 4 3 3 4 3" xfId="5252" xr:uid="{DB97847A-37F3-4E22-BE4F-5672337DAEE2}"/>
    <cellStyle name="Comma 2 2 4 3 3 4 3 2" xfId="17384" xr:uid="{0F751075-24DD-44B3-9426-3E4F69E4DB71}"/>
    <cellStyle name="Comma 2 2 4 3 3 4 3 2 2" xfId="41648" xr:uid="{6A1585CA-234B-4BF9-95A6-145164BC3370}"/>
    <cellStyle name="Comma 2 2 4 3 3 4 3 3" xfId="29516" xr:uid="{9814841B-A774-4A4B-A57E-13D7F880DFF0}"/>
    <cellStyle name="Comma 2 2 4 3 3 4 4" xfId="9296" xr:uid="{E8066188-DC6E-41F9-8616-7C12574AB5A4}"/>
    <cellStyle name="Comma 2 2 4 3 3 4 4 2" xfId="21428" xr:uid="{0702D903-39FD-4E47-BFBA-49CA0372B602}"/>
    <cellStyle name="Comma 2 2 4 3 3 4 4 2 2" xfId="45692" xr:uid="{60EBE3E2-EA05-4948-B8EA-C1A0AC3AE826}"/>
    <cellStyle name="Comma 2 2 4 3 3 4 4 3" xfId="33560" xr:uid="{2E710D78-7905-41BC-A8EE-4C17B5E6B770}"/>
    <cellStyle name="Comma 2 2 4 3 3 4 5" xfId="13340" xr:uid="{04EBFE57-3BC4-4989-82AB-1918C091288B}"/>
    <cellStyle name="Comma 2 2 4 3 3 4 5 2" xfId="37604" xr:uid="{3D16FDE2-BE6A-440C-9A25-59D8A66775DA}"/>
    <cellStyle name="Comma 2 2 4 3 3 4 6" xfId="25472" xr:uid="{4D2EB09C-C582-45B6-AAA9-D2B634511E36}"/>
    <cellStyle name="Comma 2 2 4 3 3 5" xfId="2219" xr:uid="{2280FD23-B591-4530-9C6A-DF2C45D6F39E}"/>
    <cellStyle name="Comma 2 2 4 3 3 5 2" xfId="6263" xr:uid="{B1C42346-6D19-4D9E-A05A-7B37FF1C5DF3}"/>
    <cellStyle name="Comma 2 2 4 3 3 5 2 2" xfId="18395" xr:uid="{3D343428-E587-4ED8-91D5-3BE63B2FFA50}"/>
    <cellStyle name="Comma 2 2 4 3 3 5 2 2 2" xfId="42659" xr:uid="{84BCA7CF-F551-4EA7-A28C-80D424A12FAB}"/>
    <cellStyle name="Comma 2 2 4 3 3 5 2 3" xfId="30527" xr:uid="{415E0A8A-04E1-46A0-9751-2642B93C6710}"/>
    <cellStyle name="Comma 2 2 4 3 3 5 3" xfId="10307" xr:uid="{EEE8CB9E-2559-4C6B-B0BE-D2C359EFC102}"/>
    <cellStyle name="Comma 2 2 4 3 3 5 3 2" xfId="22439" xr:uid="{1481C926-FB99-43BB-9ACB-6D6FD2179CEB}"/>
    <cellStyle name="Comma 2 2 4 3 3 5 3 2 2" xfId="46703" xr:uid="{B1ABDBEC-0E30-4DBC-8432-F4D82635B160}"/>
    <cellStyle name="Comma 2 2 4 3 3 5 3 3" xfId="34571" xr:uid="{81E6F13A-20A2-45FB-9C2E-3560A12A6975}"/>
    <cellStyle name="Comma 2 2 4 3 3 5 4" xfId="14351" xr:uid="{AEDA21DF-D807-4D07-80CB-3EB90D96D0BD}"/>
    <cellStyle name="Comma 2 2 4 3 3 5 4 2" xfId="38615" xr:uid="{A6B89BC8-8517-4314-BD3F-1828E30244EA}"/>
    <cellStyle name="Comma 2 2 4 3 3 5 5" xfId="26483" xr:uid="{64A99F9D-949A-4316-82CD-86EA236638B3}"/>
    <cellStyle name="Comma 2 2 4 3 3 6" xfId="4241" xr:uid="{E5816AA3-3D82-46C5-A04E-755F2D2BA8B5}"/>
    <cellStyle name="Comma 2 2 4 3 3 6 2" xfId="16373" xr:uid="{1FF636A8-1F18-4979-8FE3-5D3284FCEDC1}"/>
    <cellStyle name="Comma 2 2 4 3 3 6 2 2" xfId="40637" xr:uid="{05D2D20B-08B2-4FE4-9CAE-EC5C84820E35}"/>
    <cellStyle name="Comma 2 2 4 3 3 6 3" xfId="28505" xr:uid="{66F48DC6-4AE9-4007-956D-B324E5D3EFFE}"/>
    <cellStyle name="Comma 2 2 4 3 3 7" xfId="8285" xr:uid="{FB6E4662-502F-4FAB-BCAA-AFF07A3142D1}"/>
    <cellStyle name="Comma 2 2 4 3 3 7 2" xfId="20417" xr:uid="{B41197FF-48E8-4E53-A363-A69A9617C702}"/>
    <cellStyle name="Comma 2 2 4 3 3 7 2 2" xfId="44681" xr:uid="{396F216E-A01D-422C-930D-7FE6B9248D60}"/>
    <cellStyle name="Comma 2 2 4 3 3 7 3" xfId="32549" xr:uid="{0C7A6614-7F2A-43E9-B0A8-E6BF998437B5}"/>
    <cellStyle name="Comma 2 2 4 3 3 8" xfId="12329" xr:uid="{C5B1A606-1035-4305-AF2D-849D7E6A32A4}"/>
    <cellStyle name="Comma 2 2 4 3 3 8 2" xfId="36593" xr:uid="{23864119-1E2E-4DC1-B7A1-539E04949B09}"/>
    <cellStyle name="Comma 2 2 4 3 3 9" xfId="24461" xr:uid="{1F97225D-AA87-4EF5-9517-72950F2A885B}"/>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2 2 2" xfId="44302" xr:uid="{FE1B250F-DD85-4EDB-8B2E-D1DBF90623DE}"/>
    <cellStyle name="Comma 2 2 4 3 4 2 2 2 2 3" xfId="32170" xr:uid="{DDB9FC86-499B-4557-92DF-9DD3D1BE209D}"/>
    <cellStyle name="Comma 2 2 4 3 4 2 2 2 3" xfId="11950" xr:uid="{94391EF8-1833-4FEE-BDEF-2916A15CA630}"/>
    <cellStyle name="Comma 2 2 4 3 4 2 2 2 3 2" xfId="24082" xr:uid="{4A3D16C3-948D-4349-B7A0-5CE437BB4042}"/>
    <cellStyle name="Comma 2 2 4 3 4 2 2 2 3 2 2" xfId="48346" xr:uid="{3D518FA0-0817-460F-A352-67FAC86FBBD7}"/>
    <cellStyle name="Comma 2 2 4 3 4 2 2 2 3 3" xfId="36214" xr:uid="{A7626D96-EDCE-4BE7-B0FF-2A390653D078}"/>
    <cellStyle name="Comma 2 2 4 3 4 2 2 2 4" xfId="15994" xr:uid="{FC774CE9-8CD0-4A46-AB37-0D4EEA3396BF}"/>
    <cellStyle name="Comma 2 2 4 3 4 2 2 2 4 2" xfId="40258" xr:uid="{CBC33E9E-71B2-4C2B-A147-70140F51EBC2}"/>
    <cellStyle name="Comma 2 2 4 3 4 2 2 2 5" xfId="28126" xr:uid="{E0378937-BFBD-417E-ADC2-50300CC942F1}"/>
    <cellStyle name="Comma 2 2 4 3 4 2 2 3" xfId="5884" xr:uid="{3BA8EFEC-1C63-4489-8060-71F1D971750B}"/>
    <cellStyle name="Comma 2 2 4 3 4 2 2 3 2" xfId="18016" xr:uid="{2ABF3A52-97D7-4B6B-AA49-56D29453E41E}"/>
    <cellStyle name="Comma 2 2 4 3 4 2 2 3 2 2" xfId="42280" xr:uid="{98CBB2B8-1E89-464E-9EE5-8438947776B7}"/>
    <cellStyle name="Comma 2 2 4 3 4 2 2 3 3" xfId="30148" xr:uid="{3DA0DD59-CBF1-4E5C-BCA2-37D413B3BF2E}"/>
    <cellStyle name="Comma 2 2 4 3 4 2 2 4" xfId="9928" xr:uid="{EA84731F-B2EA-4CD2-9568-C5EF7A01553C}"/>
    <cellStyle name="Comma 2 2 4 3 4 2 2 4 2" xfId="22060" xr:uid="{A7FB3712-2EAD-4911-B828-15FEA893F3CB}"/>
    <cellStyle name="Comma 2 2 4 3 4 2 2 4 2 2" xfId="46324" xr:uid="{FD185D20-830D-4730-B7A6-3219F649C5BD}"/>
    <cellStyle name="Comma 2 2 4 3 4 2 2 4 3" xfId="34192" xr:uid="{A2787588-4CCC-4E2A-8DC0-2536654954CC}"/>
    <cellStyle name="Comma 2 2 4 3 4 2 2 5" xfId="13972" xr:uid="{BF6F6525-36A6-41B0-A0C1-313315715064}"/>
    <cellStyle name="Comma 2 2 4 3 4 2 2 5 2" xfId="38236" xr:uid="{E7401CD4-70D0-43DA-A8D2-2B1A8CF7A63A}"/>
    <cellStyle name="Comma 2 2 4 3 4 2 2 6" xfId="26104" xr:uid="{5C0E487C-2999-4988-95E5-E8E065F23E90}"/>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2 2 2" xfId="43291" xr:uid="{C512F515-7361-49E0-A4CC-05C53BCC80E5}"/>
    <cellStyle name="Comma 2 2 4 3 4 2 3 2 3" xfId="31159" xr:uid="{FD0183E1-D646-48E1-A7CE-40C42D269288}"/>
    <cellStyle name="Comma 2 2 4 3 4 2 3 3" xfId="10939" xr:uid="{B8659736-FE80-4A76-827D-E87B1DE70387}"/>
    <cellStyle name="Comma 2 2 4 3 4 2 3 3 2" xfId="23071" xr:uid="{CD8218B0-BB7A-4CC0-A7F9-1EE8E3521CDC}"/>
    <cellStyle name="Comma 2 2 4 3 4 2 3 3 2 2" xfId="47335" xr:uid="{2BB32D9B-C568-4625-A814-39773DAB0D0C}"/>
    <cellStyle name="Comma 2 2 4 3 4 2 3 3 3" xfId="35203" xr:uid="{6470EEF8-C62D-4405-927B-BF212C04EE5C}"/>
    <cellStyle name="Comma 2 2 4 3 4 2 3 4" xfId="14983" xr:uid="{4C4DF9AF-ECF8-4616-8514-05A10636F071}"/>
    <cellStyle name="Comma 2 2 4 3 4 2 3 4 2" xfId="39247" xr:uid="{436832CF-21EA-42D6-8E4F-1B309D1298F5}"/>
    <cellStyle name="Comma 2 2 4 3 4 2 3 5" xfId="27115" xr:uid="{2CB24A94-F0C1-4A22-A347-1E64094E19AD}"/>
    <cellStyle name="Comma 2 2 4 3 4 2 4" xfId="4873" xr:uid="{1C4151C7-952B-4838-900B-73DE38DDB485}"/>
    <cellStyle name="Comma 2 2 4 3 4 2 4 2" xfId="17005" xr:uid="{60B91023-079D-4A32-B7A4-2D6E05584F52}"/>
    <cellStyle name="Comma 2 2 4 3 4 2 4 2 2" xfId="41269" xr:uid="{FDC82ECA-6E38-40D5-A507-9EC0BD183D92}"/>
    <cellStyle name="Comma 2 2 4 3 4 2 4 3" xfId="29137" xr:uid="{0AF463A6-28BC-4C9F-8B3E-1C53BBE345C0}"/>
    <cellStyle name="Comma 2 2 4 3 4 2 5" xfId="8917" xr:uid="{7D1453DA-1A27-4768-9151-580820A2F179}"/>
    <cellStyle name="Comma 2 2 4 3 4 2 5 2" xfId="21049" xr:uid="{F52B474D-43D3-49AD-8041-EEBAFC933ADF}"/>
    <cellStyle name="Comma 2 2 4 3 4 2 5 2 2" xfId="45313" xr:uid="{7AB8EF1C-D8BF-4437-98FE-C83AA6FBE137}"/>
    <cellStyle name="Comma 2 2 4 3 4 2 5 3" xfId="33181" xr:uid="{9D9AE9FC-E179-47F0-93A2-C6D049573B1C}"/>
    <cellStyle name="Comma 2 2 4 3 4 2 6" xfId="12961" xr:uid="{C4D74106-D326-47E1-8806-2DAED8A2C314}"/>
    <cellStyle name="Comma 2 2 4 3 4 2 6 2" xfId="37225" xr:uid="{124C81DB-5DA6-43B8-A4BC-6AFC8A761239}"/>
    <cellStyle name="Comma 2 2 4 3 4 2 7" xfId="25093" xr:uid="{12155FD1-D0F5-4C31-8A34-016D3D8086E9}"/>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2 2 2" xfId="43797" xr:uid="{F964E1B0-F177-4701-9EBF-89015781D5B1}"/>
    <cellStyle name="Comma 2 2 4 3 4 3 2 2 3" xfId="31665" xr:uid="{248FC5E8-1004-47C4-A121-AA75B572511D}"/>
    <cellStyle name="Comma 2 2 4 3 4 3 2 3" xfId="11445" xr:uid="{2897A5A1-86B8-49EB-AFB1-7CF159EAD74D}"/>
    <cellStyle name="Comma 2 2 4 3 4 3 2 3 2" xfId="23577" xr:uid="{BF089E53-5AF1-4933-8737-CD6216A3115C}"/>
    <cellStyle name="Comma 2 2 4 3 4 3 2 3 2 2" xfId="47841" xr:uid="{41F7E36F-FD33-4A00-B76D-9D4DA94DCC62}"/>
    <cellStyle name="Comma 2 2 4 3 4 3 2 3 3" xfId="35709" xr:uid="{608FD1FB-0830-4478-A150-BB1E33712460}"/>
    <cellStyle name="Comma 2 2 4 3 4 3 2 4" xfId="15489" xr:uid="{A905D083-29EE-4E83-A686-430553FD5027}"/>
    <cellStyle name="Comma 2 2 4 3 4 3 2 4 2" xfId="39753" xr:uid="{AB3C3222-46DC-42EB-A374-A53F077C03E8}"/>
    <cellStyle name="Comma 2 2 4 3 4 3 2 5" xfId="27621" xr:uid="{2F9A723F-9E1C-4D96-93B2-566B143C9B9A}"/>
    <cellStyle name="Comma 2 2 4 3 4 3 3" xfId="5379" xr:uid="{637C98F3-014C-4E8D-B331-92AA4C1BBBEE}"/>
    <cellStyle name="Comma 2 2 4 3 4 3 3 2" xfId="17511" xr:uid="{7E2D6263-5D0B-48BE-99FC-553407B850AD}"/>
    <cellStyle name="Comma 2 2 4 3 4 3 3 2 2" xfId="41775" xr:uid="{F99B8258-7111-4678-AC5F-85AD8F326DFB}"/>
    <cellStyle name="Comma 2 2 4 3 4 3 3 3" xfId="29643" xr:uid="{1760A358-1796-4C7A-8DC7-DB80A43A1EAA}"/>
    <cellStyle name="Comma 2 2 4 3 4 3 4" xfId="9423" xr:uid="{9E24C924-2EF1-4012-A89E-FB3B360310FE}"/>
    <cellStyle name="Comma 2 2 4 3 4 3 4 2" xfId="21555" xr:uid="{0705A153-F6F8-4DCD-912C-DD208B552D1A}"/>
    <cellStyle name="Comma 2 2 4 3 4 3 4 2 2" xfId="45819" xr:uid="{D14183FE-A865-494F-934E-E5F7F4950D75}"/>
    <cellStyle name="Comma 2 2 4 3 4 3 4 3" xfId="33687" xr:uid="{A2385123-8F2A-4339-A5DE-A983026F86F6}"/>
    <cellStyle name="Comma 2 2 4 3 4 3 5" xfId="13467" xr:uid="{74CCD27A-0F09-488D-BFF0-28369E762A7B}"/>
    <cellStyle name="Comma 2 2 4 3 4 3 5 2" xfId="37731" xr:uid="{689019CD-C268-467B-8C20-024B89EEF0DC}"/>
    <cellStyle name="Comma 2 2 4 3 4 3 6" xfId="25599" xr:uid="{E1C31CBE-3F9F-4CAE-9502-4E31C509B9BB}"/>
    <cellStyle name="Comma 2 2 4 3 4 4" xfId="2346" xr:uid="{64AA25C3-B772-4057-A3EF-1631F02EF97E}"/>
    <cellStyle name="Comma 2 2 4 3 4 4 2" xfId="6390" xr:uid="{E257E1F4-2E52-495D-8101-A6075A46D407}"/>
    <cellStyle name="Comma 2 2 4 3 4 4 2 2" xfId="18522" xr:uid="{B004E666-8620-4B05-BDDB-07B0D352FCA1}"/>
    <cellStyle name="Comma 2 2 4 3 4 4 2 2 2" xfId="42786" xr:uid="{129FFDA7-3255-4DFA-A913-C6142F1BB6D0}"/>
    <cellStyle name="Comma 2 2 4 3 4 4 2 3" xfId="30654" xr:uid="{C62046EF-21FC-4482-9A5E-D4B999300C1C}"/>
    <cellStyle name="Comma 2 2 4 3 4 4 3" xfId="10434" xr:uid="{DF8835D7-D181-4BAC-A2CB-4383CA9EA702}"/>
    <cellStyle name="Comma 2 2 4 3 4 4 3 2" xfId="22566" xr:uid="{01C001F5-0AD2-4D42-8FBA-6477C03FACB4}"/>
    <cellStyle name="Comma 2 2 4 3 4 4 3 2 2" xfId="46830" xr:uid="{23D3673A-BEAD-4795-ADC8-B5BED3999562}"/>
    <cellStyle name="Comma 2 2 4 3 4 4 3 3" xfId="34698" xr:uid="{680E863A-8877-42D9-8E47-EBC206E19361}"/>
    <cellStyle name="Comma 2 2 4 3 4 4 4" xfId="14478" xr:uid="{6F2BDC74-C544-4434-88B7-A0EFCEDC9A76}"/>
    <cellStyle name="Comma 2 2 4 3 4 4 4 2" xfId="38742" xr:uid="{889AE843-796D-4351-8866-FE6262B7C0BD}"/>
    <cellStyle name="Comma 2 2 4 3 4 4 5" xfId="26610" xr:uid="{5D88648F-C3A7-4D21-8B7F-AF183C753988}"/>
    <cellStyle name="Comma 2 2 4 3 4 5" xfId="4368" xr:uid="{05FEBD2E-1BF0-4CB3-8183-3122A9C55706}"/>
    <cellStyle name="Comma 2 2 4 3 4 5 2" xfId="16500" xr:uid="{29638AD4-7356-49B9-95A3-8DEB84DDD681}"/>
    <cellStyle name="Comma 2 2 4 3 4 5 2 2" xfId="40764" xr:uid="{E9CC6588-AD81-49EE-B16A-CBB4FBC6D3B7}"/>
    <cellStyle name="Comma 2 2 4 3 4 5 3" xfId="28632" xr:uid="{66B5875B-49FD-48AC-A4CD-D873E5530A49}"/>
    <cellStyle name="Comma 2 2 4 3 4 6" xfId="8412" xr:uid="{BC4D586F-8316-4C4B-9B69-4A4816748976}"/>
    <cellStyle name="Comma 2 2 4 3 4 6 2" xfId="20544" xr:uid="{9E89327E-E928-4294-B3D6-F2DCD3D887FF}"/>
    <cellStyle name="Comma 2 2 4 3 4 6 2 2" xfId="44808" xr:uid="{5EFF5454-2F49-4961-9835-C87257463AA7}"/>
    <cellStyle name="Comma 2 2 4 3 4 6 3" xfId="32676" xr:uid="{ABCBE250-FAEE-4E78-9A70-59D947EB064C}"/>
    <cellStyle name="Comma 2 2 4 3 4 7" xfId="12456" xr:uid="{0E12060F-62EC-427E-9E2D-4216B170622F}"/>
    <cellStyle name="Comma 2 2 4 3 4 7 2" xfId="36720" xr:uid="{1C9D89DA-A10A-44E2-B985-83CE24861E68}"/>
    <cellStyle name="Comma 2 2 4 3 4 8" xfId="24588" xr:uid="{38FBFC33-097B-4FD8-A109-86CC5579625D}"/>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2 2 2" xfId="44049" xr:uid="{29AB7232-68F5-4EAB-A62E-F42583160BE6}"/>
    <cellStyle name="Comma 2 2 4 3 5 2 2 2 3" xfId="31917" xr:uid="{36B637E5-F8EE-4F64-9170-0F2B8FF3CCBF}"/>
    <cellStyle name="Comma 2 2 4 3 5 2 2 3" xfId="11697" xr:uid="{65C3A79D-067E-4FE6-9D82-9E0945FE1E42}"/>
    <cellStyle name="Comma 2 2 4 3 5 2 2 3 2" xfId="23829" xr:uid="{8089B3E5-D016-44BD-B20C-A910F4A73F84}"/>
    <cellStyle name="Comma 2 2 4 3 5 2 2 3 2 2" xfId="48093" xr:uid="{C4FF62AF-CD01-40DB-B0C9-C60F536DCA68}"/>
    <cellStyle name="Comma 2 2 4 3 5 2 2 3 3" xfId="35961" xr:uid="{4CEA0B90-9F70-49DB-8D62-A763362EF3EF}"/>
    <cellStyle name="Comma 2 2 4 3 5 2 2 4" xfId="15741" xr:uid="{B1038A3E-EC7F-46BF-86BD-AD4AB60C6068}"/>
    <cellStyle name="Comma 2 2 4 3 5 2 2 4 2" xfId="40005" xr:uid="{BFB5CBF4-0042-4033-B06D-FF2D34B4102D}"/>
    <cellStyle name="Comma 2 2 4 3 5 2 2 5" xfId="27873" xr:uid="{6434D2E8-29B4-4045-A808-8CE77CB82D57}"/>
    <cellStyle name="Comma 2 2 4 3 5 2 3" xfId="5631" xr:uid="{11C12D2E-BB3E-4820-A3F7-028DA1BD9307}"/>
    <cellStyle name="Comma 2 2 4 3 5 2 3 2" xfId="17763" xr:uid="{BE37590D-9836-40F8-9A83-FC3949FCA76A}"/>
    <cellStyle name="Comma 2 2 4 3 5 2 3 2 2" xfId="42027" xr:uid="{277CDC26-3D4E-48AB-BD1C-FFAE050731E9}"/>
    <cellStyle name="Comma 2 2 4 3 5 2 3 3" xfId="29895" xr:uid="{E6B35E0F-8A9C-4C81-AED1-433CAA797043}"/>
    <cellStyle name="Comma 2 2 4 3 5 2 4" xfId="9675" xr:uid="{8F8D7CA8-EEA2-4366-9AD9-B9F89D704479}"/>
    <cellStyle name="Comma 2 2 4 3 5 2 4 2" xfId="21807" xr:uid="{C260DBE1-3D91-43C2-A670-434A7081300C}"/>
    <cellStyle name="Comma 2 2 4 3 5 2 4 2 2" xfId="46071" xr:uid="{F2D20AA0-1470-4067-B59E-E9940A0338C1}"/>
    <cellStyle name="Comma 2 2 4 3 5 2 4 3" xfId="33939" xr:uid="{3047B7E9-402C-48E2-9820-FEC79DAB6A80}"/>
    <cellStyle name="Comma 2 2 4 3 5 2 5" xfId="13719" xr:uid="{C0C658E7-AF8A-4F60-BB16-0BF31D631009}"/>
    <cellStyle name="Comma 2 2 4 3 5 2 5 2" xfId="37983" xr:uid="{BBA48FC3-5919-49F5-9FEA-C74F61DEB555}"/>
    <cellStyle name="Comma 2 2 4 3 5 2 6" xfId="25851" xr:uid="{8F415991-994A-4C72-B493-18CA9FC78417}"/>
    <cellStyle name="Comma 2 2 4 3 5 3" xfId="2598" xr:uid="{50028CFC-9DC1-4A53-BD0B-478EAEBC4C2C}"/>
    <cellStyle name="Comma 2 2 4 3 5 3 2" xfId="6642" xr:uid="{D230B44A-BA9A-4A13-A18D-B2C802F5C3EA}"/>
    <cellStyle name="Comma 2 2 4 3 5 3 2 2" xfId="18774" xr:uid="{B9F4D35D-7526-466E-9A23-79DA87324E34}"/>
    <cellStyle name="Comma 2 2 4 3 5 3 2 2 2" xfId="43038" xr:uid="{74FCE4B1-05BE-44F1-B977-99C23568470C}"/>
    <cellStyle name="Comma 2 2 4 3 5 3 2 3" xfId="30906" xr:uid="{59D2F24E-3958-44C2-81B4-4F4A282C3756}"/>
    <cellStyle name="Comma 2 2 4 3 5 3 3" xfId="10686" xr:uid="{9CE72E42-DBFF-4033-9DE1-0231952C1525}"/>
    <cellStyle name="Comma 2 2 4 3 5 3 3 2" xfId="22818" xr:uid="{B07D3498-ACA9-4178-A400-CBEC2C3263D0}"/>
    <cellStyle name="Comma 2 2 4 3 5 3 3 2 2" xfId="47082" xr:uid="{C7F16795-E046-4A7D-A07B-B017462D13F6}"/>
    <cellStyle name="Comma 2 2 4 3 5 3 3 3" xfId="34950" xr:uid="{BC5D1C7E-D293-4D7D-B2C0-5FB432C9EE26}"/>
    <cellStyle name="Comma 2 2 4 3 5 3 4" xfId="14730" xr:uid="{1B324ABB-C901-40BE-9A9D-E0987F4B98C1}"/>
    <cellStyle name="Comma 2 2 4 3 5 3 4 2" xfId="38994" xr:uid="{A65024CB-D89A-4B9A-A7B2-86973A9341F7}"/>
    <cellStyle name="Comma 2 2 4 3 5 3 5" xfId="26862" xr:uid="{377BAAD7-39DF-4F60-A0BA-CD1B60930BDD}"/>
    <cellStyle name="Comma 2 2 4 3 5 4" xfId="4620" xr:uid="{25D43EB2-EF50-4BCB-9244-C35B71A3896B}"/>
    <cellStyle name="Comma 2 2 4 3 5 4 2" xfId="16752" xr:uid="{51CE16AE-C4BE-47C5-A8D0-917E9E4B66FB}"/>
    <cellStyle name="Comma 2 2 4 3 5 4 2 2" xfId="41016" xr:uid="{FAAA550F-9983-4BB3-BEB2-6D09928E2AFC}"/>
    <cellStyle name="Comma 2 2 4 3 5 4 3" xfId="28884" xr:uid="{B361C06C-6A23-430C-9A00-D6FE63F79A46}"/>
    <cellStyle name="Comma 2 2 4 3 5 5" xfId="8664" xr:uid="{AE1FFC51-A6BC-4D7F-89FE-AC7C30A3FAC5}"/>
    <cellStyle name="Comma 2 2 4 3 5 5 2" xfId="20796" xr:uid="{913485B7-6331-4650-A6EF-63BAD8502AA7}"/>
    <cellStyle name="Comma 2 2 4 3 5 5 2 2" xfId="45060" xr:uid="{554EC599-0F7C-4FE8-BA49-B5354D9D4AE7}"/>
    <cellStyle name="Comma 2 2 4 3 5 5 3" xfId="32928" xr:uid="{600B45E3-CBE4-4E86-9AB1-E2C4582981C3}"/>
    <cellStyle name="Comma 2 2 4 3 5 6" xfId="12708" xr:uid="{64D7B7A5-01E4-4611-95FD-A3E5EFB3318C}"/>
    <cellStyle name="Comma 2 2 4 3 5 6 2" xfId="36972" xr:uid="{D41DAA1A-70D4-4F31-BF45-9817A003CAAF}"/>
    <cellStyle name="Comma 2 2 4 3 5 7" xfId="24840" xr:uid="{80F1D963-B2C5-4ADF-B7C1-0B61FD64B18B}"/>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2 2 2" xfId="43544" xr:uid="{01BD771B-BBB0-4EB6-9EFC-64CE42462941}"/>
    <cellStyle name="Comma 2 2 4 3 6 2 2 3" xfId="31412" xr:uid="{5A38FE2E-6263-44B6-A279-E64D112B43FF}"/>
    <cellStyle name="Comma 2 2 4 3 6 2 3" xfId="11192" xr:uid="{9F9E6706-22D5-488F-9C67-1F9DC2C2E393}"/>
    <cellStyle name="Comma 2 2 4 3 6 2 3 2" xfId="23324" xr:uid="{D240D6C8-7535-462A-9E38-D4947DF7C728}"/>
    <cellStyle name="Comma 2 2 4 3 6 2 3 2 2" xfId="47588" xr:uid="{0FE8054F-7121-4B69-A12A-758FB6C049A7}"/>
    <cellStyle name="Comma 2 2 4 3 6 2 3 3" xfId="35456" xr:uid="{E5D30754-7305-4701-A730-905E18D073BC}"/>
    <cellStyle name="Comma 2 2 4 3 6 2 4" xfId="15236" xr:uid="{22C1CD06-D77D-49E7-A831-43815C0AE66B}"/>
    <cellStyle name="Comma 2 2 4 3 6 2 4 2" xfId="39500" xr:uid="{D120289B-F7B5-4C34-A3A9-CBBDAC8D034B}"/>
    <cellStyle name="Comma 2 2 4 3 6 2 5" xfId="27368" xr:uid="{19BD86B7-F3F6-4FEB-987D-63228759212C}"/>
    <cellStyle name="Comma 2 2 4 3 6 3" xfId="5126" xr:uid="{FF7C33D0-F359-4769-B458-C00F88D3A772}"/>
    <cellStyle name="Comma 2 2 4 3 6 3 2" xfId="17258" xr:uid="{0E0CD03C-16E3-4AAC-8209-7682A40FB008}"/>
    <cellStyle name="Comma 2 2 4 3 6 3 2 2" xfId="41522" xr:uid="{4CA513B9-ED5A-4DE7-BB51-1BC3EDF4248D}"/>
    <cellStyle name="Comma 2 2 4 3 6 3 3" xfId="29390" xr:uid="{EA80C9F9-6DF1-45E9-B5E6-916198A50AEC}"/>
    <cellStyle name="Comma 2 2 4 3 6 4" xfId="9170" xr:uid="{810EBC84-E68B-4870-B78F-1A0DF59714B5}"/>
    <cellStyle name="Comma 2 2 4 3 6 4 2" xfId="21302" xr:uid="{BB90E704-C2C2-4279-9C77-1321D6945774}"/>
    <cellStyle name="Comma 2 2 4 3 6 4 2 2" xfId="45566" xr:uid="{028752C9-68AC-462F-84E7-C9897C4EA38E}"/>
    <cellStyle name="Comma 2 2 4 3 6 4 3" xfId="33434" xr:uid="{1BC0F97C-8CB4-4335-AAEB-BA5757FB1985}"/>
    <cellStyle name="Comma 2 2 4 3 6 5" xfId="13214" xr:uid="{7B2CEE2D-3669-4F9E-A0CA-5EBC88419850}"/>
    <cellStyle name="Comma 2 2 4 3 6 5 2" xfId="37478" xr:uid="{92FD51F8-8710-476B-92CA-E6EF827BE75F}"/>
    <cellStyle name="Comma 2 2 4 3 6 6" xfId="25346" xr:uid="{CC2E5E4B-B459-437B-96C8-2E84AD5BAD34}"/>
    <cellStyle name="Comma 2 2 4 3 7" xfId="2093" xr:uid="{55F11F38-3F87-4A82-BB4D-B1566714BE15}"/>
    <cellStyle name="Comma 2 2 4 3 7 2" xfId="6137" xr:uid="{BBEB1196-5467-420E-940F-C9315A32A82F}"/>
    <cellStyle name="Comma 2 2 4 3 7 2 2" xfId="18269" xr:uid="{B7695996-9E2D-4716-9C8B-EC526CFF2345}"/>
    <cellStyle name="Comma 2 2 4 3 7 2 2 2" xfId="42533" xr:uid="{753AAE45-EA20-4B23-9E7F-52E0DA066FC9}"/>
    <cellStyle name="Comma 2 2 4 3 7 2 3" xfId="30401" xr:uid="{F30AECD4-CB25-41E6-A696-C97C7518290D}"/>
    <cellStyle name="Comma 2 2 4 3 7 3" xfId="10181" xr:uid="{C961B6E7-CADB-4710-A00E-8614FC5F76F8}"/>
    <cellStyle name="Comma 2 2 4 3 7 3 2" xfId="22313" xr:uid="{2C1374AB-D5DE-4610-90C2-822F3561A55C}"/>
    <cellStyle name="Comma 2 2 4 3 7 3 2 2" xfId="46577" xr:uid="{1EBD7359-AFC8-4C48-93AB-E6720170F5BF}"/>
    <cellStyle name="Comma 2 2 4 3 7 3 3" xfId="34445" xr:uid="{C6EFCF85-F5EA-493A-873B-5A675716908C}"/>
    <cellStyle name="Comma 2 2 4 3 7 4" xfId="14225" xr:uid="{B2484538-D420-443D-B10A-97CE2F019235}"/>
    <cellStyle name="Comma 2 2 4 3 7 4 2" xfId="38489" xr:uid="{2F8EDE40-B65D-4E8B-AB62-A38AD0273450}"/>
    <cellStyle name="Comma 2 2 4 3 7 5" xfId="26357" xr:uid="{A6629888-0CF4-4E62-B66D-CDCADA8F65F5}"/>
    <cellStyle name="Comma 2 2 4 3 8" xfId="4115" xr:uid="{B98F3F90-C6FF-4083-9F78-9D79E4427F8B}"/>
    <cellStyle name="Comma 2 2 4 3 8 2" xfId="16247" xr:uid="{FF357AC2-7DD6-454D-ACEC-BFC9312368BC}"/>
    <cellStyle name="Comma 2 2 4 3 8 2 2" xfId="40511" xr:uid="{B8212F50-0A91-4A2F-AE2A-EA29F150C2A6}"/>
    <cellStyle name="Comma 2 2 4 3 8 3" xfId="28379" xr:uid="{1C6EA5BC-9B74-494F-9E09-712E76B51F5E}"/>
    <cellStyle name="Comma 2 2 4 3 9" xfId="8159" xr:uid="{783B94C7-EE56-48D6-86FF-375B10D1ABEC}"/>
    <cellStyle name="Comma 2 2 4 3 9 2" xfId="20291" xr:uid="{9AD3A9BD-1718-4A7A-9952-BC806A2DAA8E}"/>
    <cellStyle name="Comma 2 2 4 3 9 2 2" xfId="44555" xr:uid="{CBC867EB-39E5-474C-837A-1AB9F027508A}"/>
    <cellStyle name="Comma 2 2 4 3 9 3" xfId="32423" xr:uid="{D64FCC60-6B1C-4CC1-BB46-B091C3DFBED4}"/>
    <cellStyle name="Comma 2 2 4 4" xfId="92" xr:uid="{051A6950-15C2-4E67-8F52-13FC41B3EFEB}"/>
    <cellStyle name="Comma 2 2 4 4 10" xfId="24356" xr:uid="{022791F0-D08C-402D-908A-8A97568B00E8}"/>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2 2 2" xfId="44449" xr:uid="{1344F0C0-63CE-4865-9222-2BB7199411ED}"/>
    <cellStyle name="Comma 2 2 4 4 2 2 2 2 2 2 3" xfId="32317" xr:uid="{F8D02AC1-CA51-43D2-A048-B2E59EC8CC69}"/>
    <cellStyle name="Comma 2 2 4 4 2 2 2 2 2 3" xfId="12097" xr:uid="{59C31F26-8FF6-4B8A-AB75-529F22B9E959}"/>
    <cellStyle name="Comma 2 2 4 4 2 2 2 2 2 3 2" xfId="24229" xr:uid="{9E1B3A9A-8F27-468F-82B9-E2E11EE0EF8D}"/>
    <cellStyle name="Comma 2 2 4 4 2 2 2 2 2 3 2 2" xfId="48493" xr:uid="{AE2F86ED-B278-4C29-B5FF-038D142396B4}"/>
    <cellStyle name="Comma 2 2 4 4 2 2 2 2 2 3 3" xfId="36361" xr:uid="{7DC40B71-F6BE-40B1-ABC0-DC6CC22C6511}"/>
    <cellStyle name="Comma 2 2 4 4 2 2 2 2 2 4" xfId="16141" xr:uid="{64005156-68EC-4DB0-BBCB-D8F088931E74}"/>
    <cellStyle name="Comma 2 2 4 4 2 2 2 2 2 4 2" xfId="40405" xr:uid="{A5AC0FF3-51ED-4588-82EE-E5C259886EEA}"/>
    <cellStyle name="Comma 2 2 4 4 2 2 2 2 2 5" xfId="28273" xr:uid="{5E6BDA21-479E-4644-BC16-4D2C14257C60}"/>
    <cellStyle name="Comma 2 2 4 4 2 2 2 2 3" xfId="6031" xr:uid="{EDA1C0A6-9B10-4DAA-BF5D-B5BECE89AABF}"/>
    <cellStyle name="Comma 2 2 4 4 2 2 2 2 3 2" xfId="18163" xr:uid="{28C6C625-4E4C-4929-8CB7-A947E7B9F1C6}"/>
    <cellStyle name="Comma 2 2 4 4 2 2 2 2 3 2 2" xfId="42427" xr:uid="{663CF37E-AF44-4B6A-9FD8-492557B651DF}"/>
    <cellStyle name="Comma 2 2 4 4 2 2 2 2 3 3" xfId="30295" xr:uid="{8C5E69FD-ACE6-40CB-919C-16A1E59DFE64}"/>
    <cellStyle name="Comma 2 2 4 4 2 2 2 2 4" xfId="10075" xr:uid="{DED27111-2650-42CD-86A4-862D0E0ED254}"/>
    <cellStyle name="Comma 2 2 4 4 2 2 2 2 4 2" xfId="22207" xr:uid="{AA3AF937-FB13-4004-848D-5D012DCB8593}"/>
    <cellStyle name="Comma 2 2 4 4 2 2 2 2 4 2 2" xfId="46471" xr:uid="{847D1509-D613-4C01-9CC3-EDDCE8E28CCB}"/>
    <cellStyle name="Comma 2 2 4 4 2 2 2 2 4 3" xfId="34339" xr:uid="{54C41F73-4A1F-403F-AC43-66FB956E2F38}"/>
    <cellStyle name="Comma 2 2 4 4 2 2 2 2 5" xfId="14119" xr:uid="{EB37EFE8-51C7-43E2-8132-B91019791B2C}"/>
    <cellStyle name="Comma 2 2 4 4 2 2 2 2 5 2" xfId="38383" xr:uid="{1ED40E0D-C530-4E63-860A-BC133E9D677B}"/>
    <cellStyle name="Comma 2 2 4 4 2 2 2 2 6" xfId="26251" xr:uid="{BCF39E50-8597-4C11-9763-4D47AFA00B22}"/>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2 2 2" xfId="43438" xr:uid="{48CDBD95-41D4-4BE2-BF13-CAB040EA3C57}"/>
    <cellStyle name="Comma 2 2 4 4 2 2 2 3 2 3" xfId="31306" xr:uid="{7E660A8B-D05C-4ABC-B303-A9166DE20A6A}"/>
    <cellStyle name="Comma 2 2 4 4 2 2 2 3 3" xfId="11086" xr:uid="{6B205F16-6BA3-4497-989E-F306D6BFFA6B}"/>
    <cellStyle name="Comma 2 2 4 4 2 2 2 3 3 2" xfId="23218" xr:uid="{9EBB7DD8-27E2-4B47-BCC2-1FE0DDF14EFD}"/>
    <cellStyle name="Comma 2 2 4 4 2 2 2 3 3 2 2" xfId="47482" xr:uid="{50AF0F6D-C389-4A21-B526-C890AC7C416F}"/>
    <cellStyle name="Comma 2 2 4 4 2 2 2 3 3 3" xfId="35350" xr:uid="{6F048342-4873-4E29-A573-354C4DBD6ACF}"/>
    <cellStyle name="Comma 2 2 4 4 2 2 2 3 4" xfId="15130" xr:uid="{DB4432D7-78DE-49AC-B067-D490C8DB3819}"/>
    <cellStyle name="Comma 2 2 4 4 2 2 2 3 4 2" xfId="39394" xr:uid="{2C931F9B-A74F-4397-A435-2417C3257ECA}"/>
    <cellStyle name="Comma 2 2 4 4 2 2 2 3 5" xfId="27262" xr:uid="{B17FC256-485E-46C8-8165-D513874F9FFC}"/>
    <cellStyle name="Comma 2 2 4 4 2 2 2 4" xfId="5020" xr:uid="{2D6919B0-747D-417D-8833-E9906F037927}"/>
    <cellStyle name="Comma 2 2 4 4 2 2 2 4 2" xfId="17152" xr:uid="{1974CE79-15A2-400E-81F4-0D7F5D6D0B55}"/>
    <cellStyle name="Comma 2 2 4 4 2 2 2 4 2 2" xfId="41416" xr:uid="{087BF82B-0F77-4CBF-86CB-AF3EB83CDD4B}"/>
    <cellStyle name="Comma 2 2 4 4 2 2 2 4 3" xfId="29284" xr:uid="{201A3D06-C13E-4186-A917-D883B2C303E3}"/>
    <cellStyle name="Comma 2 2 4 4 2 2 2 5" xfId="9064" xr:uid="{9FE7A61C-5C84-4D9D-8DDB-749767D61D4B}"/>
    <cellStyle name="Comma 2 2 4 4 2 2 2 5 2" xfId="21196" xr:uid="{8BFAD848-943B-4E54-AD2B-28A751FB4184}"/>
    <cellStyle name="Comma 2 2 4 4 2 2 2 5 2 2" xfId="45460" xr:uid="{CFEA848E-A288-4BC2-8B45-033D4C7746AE}"/>
    <cellStyle name="Comma 2 2 4 4 2 2 2 5 3" xfId="33328" xr:uid="{C75145CE-A9B6-41A6-A983-9739AAFC888B}"/>
    <cellStyle name="Comma 2 2 4 4 2 2 2 6" xfId="13108" xr:uid="{46110483-542E-454F-94B5-28BE7E5A4647}"/>
    <cellStyle name="Comma 2 2 4 4 2 2 2 6 2" xfId="37372" xr:uid="{3DD9460D-253D-4BD0-8BB1-905DC49F5224}"/>
    <cellStyle name="Comma 2 2 4 4 2 2 2 7" xfId="25240" xr:uid="{4D884A86-50C4-4878-A9B7-482606E9339E}"/>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2 2 2" xfId="43944" xr:uid="{F761B062-47D0-4C9B-B76C-52A11A3D14EA}"/>
    <cellStyle name="Comma 2 2 4 4 2 2 3 2 2 3" xfId="31812" xr:uid="{F61DB0FD-32F0-439C-9DF3-897C2734C4DE}"/>
    <cellStyle name="Comma 2 2 4 4 2 2 3 2 3" xfId="11592" xr:uid="{35AA5596-D559-42A3-8E06-598447505DB1}"/>
    <cellStyle name="Comma 2 2 4 4 2 2 3 2 3 2" xfId="23724" xr:uid="{81CCD5F1-B014-416B-8F1F-396C3BA486DE}"/>
    <cellStyle name="Comma 2 2 4 4 2 2 3 2 3 2 2" xfId="47988" xr:uid="{A9E1A605-329C-4E0B-8D0F-B70AFFC3B495}"/>
    <cellStyle name="Comma 2 2 4 4 2 2 3 2 3 3" xfId="35856" xr:uid="{658B33FC-A583-463F-9311-A3CBD3CB49E9}"/>
    <cellStyle name="Comma 2 2 4 4 2 2 3 2 4" xfId="15636" xr:uid="{B59C8FD7-1468-4BB0-B231-3C6E854DCBDC}"/>
    <cellStyle name="Comma 2 2 4 4 2 2 3 2 4 2" xfId="39900" xr:uid="{9BF94F90-2612-4F13-9026-4AEC8FD521E6}"/>
    <cellStyle name="Comma 2 2 4 4 2 2 3 2 5" xfId="27768" xr:uid="{61A15D46-8616-43B3-BD78-B220CEBE107F}"/>
    <cellStyle name="Comma 2 2 4 4 2 2 3 3" xfId="5526" xr:uid="{C3644AFE-B525-44FF-AB44-BA1AFB442A0D}"/>
    <cellStyle name="Comma 2 2 4 4 2 2 3 3 2" xfId="17658" xr:uid="{6BC00DE7-EEDC-48BE-9A74-C4712055F5A7}"/>
    <cellStyle name="Comma 2 2 4 4 2 2 3 3 2 2" xfId="41922" xr:uid="{7A4D535C-0724-43B6-AB25-0A0463F6A2CD}"/>
    <cellStyle name="Comma 2 2 4 4 2 2 3 3 3" xfId="29790" xr:uid="{4FE9603C-171A-4341-85F4-B4A70D921749}"/>
    <cellStyle name="Comma 2 2 4 4 2 2 3 4" xfId="9570" xr:uid="{5EE8746C-6F59-463C-AB1D-A2E0EF815A85}"/>
    <cellStyle name="Comma 2 2 4 4 2 2 3 4 2" xfId="21702" xr:uid="{B3548C6B-44D3-4DF8-95BA-82FBDA6D8E1A}"/>
    <cellStyle name="Comma 2 2 4 4 2 2 3 4 2 2" xfId="45966" xr:uid="{24E2DDC9-6714-4338-817A-B9D7B274A4C3}"/>
    <cellStyle name="Comma 2 2 4 4 2 2 3 4 3" xfId="33834" xr:uid="{6D19B0E6-F5AA-4F12-8AA1-F2E31BABA8BF}"/>
    <cellStyle name="Comma 2 2 4 4 2 2 3 5" xfId="13614" xr:uid="{17A66837-4C74-4E82-8B8C-08A3F4496FB9}"/>
    <cellStyle name="Comma 2 2 4 4 2 2 3 5 2" xfId="37878" xr:uid="{521440F9-9B87-44EE-87AA-30DCC0FC4FC2}"/>
    <cellStyle name="Comma 2 2 4 4 2 2 3 6" xfId="25746" xr:uid="{8A41F68D-CCF5-466A-9136-DA5CAB5CCA9A}"/>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2 2 2" xfId="42933" xr:uid="{61CCF5F2-4772-4D97-A4C6-0A4B77655B33}"/>
    <cellStyle name="Comma 2 2 4 4 2 2 4 2 3" xfId="30801" xr:uid="{853F1929-FDCF-4B9D-A6DD-88A63F27710E}"/>
    <cellStyle name="Comma 2 2 4 4 2 2 4 3" xfId="10581" xr:uid="{082AFCB6-BF9C-4A8A-B564-36ECC3D7B730}"/>
    <cellStyle name="Comma 2 2 4 4 2 2 4 3 2" xfId="22713" xr:uid="{A6BF8FD8-4BB2-499E-BA3D-F7F42500E961}"/>
    <cellStyle name="Comma 2 2 4 4 2 2 4 3 2 2" xfId="46977" xr:uid="{731CB680-F372-494B-B4CF-40E0CBDF3832}"/>
    <cellStyle name="Comma 2 2 4 4 2 2 4 3 3" xfId="34845" xr:uid="{8EEF7728-5AD4-4B12-9D71-DCF41AB26DD0}"/>
    <cellStyle name="Comma 2 2 4 4 2 2 4 4" xfId="14625" xr:uid="{433C98EB-1A29-4882-AB73-0C778889BC6D}"/>
    <cellStyle name="Comma 2 2 4 4 2 2 4 4 2" xfId="38889" xr:uid="{7CBF8515-4DEC-4F16-B8C4-EC495FC14CD6}"/>
    <cellStyle name="Comma 2 2 4 4 2 2 4 5" xfId="26757" xr:uid="{0CAB01B1-7CCA-4D3A-A115-14C6DC774EB5}"/>
    <cellStyle name="Comma 2 2 4 4 2 2 5" xfId="4515" xr:uid="{55733A50-3BD2-4056-9E65-4C20E62927F1}"/>
    <cellStyle name="Comma 2 2 4 4 2 2 5 2" xfId="16647" xr:uid="{EC2AE1CE-ACEB-49FF-BDB4-43A202899C29}"/>
    <cellStyle name="Comma 2 2 4 4 2 2 5 2 2" xfId="40911" xr:uid="{388DB8FF-C61B-4989-9F96-5315627FE5EC}"/>
    <cellStyle name="Comma 2 2 4 4 2 2 5 3" xfId="28779" xr:uid="{19C31D21-6A99-44AF-886C-CAEDAD911C16}"/>
    <cellStyle name="Comma 2 2 4 4 2 2 6" xfId="8559" xr:uid="{0AC53DE7-45B0-47D5-BC63-325AA3311114}"/>
    <cellStyle name="Comma 2 2 4 4 2 2 6 2" xfId="20691" xr:uid="{F3676D2C-FBC0-485B-AF78-F631FD0E5F4C}"/>
    <cellStyle name="Comma 2 2 4 4 2 2 6 2 2" xfId="44955" xr:uid="{CC3A37F0-3DC5-41D8-877A-4C678A81E58E}"/>
    <cellStyle name="Comma 2 2 4 4 2 2 6 3" xfId="32823" xr:uid="{A5E3174D-470E-4210-B72B-652827298041}"/>
    <cellStyle name="Comma 2 2 4 4 2 2 7" xfId="12603" xr:uid="{3E40AB4A-420E-4489-A758-284B7B0CD61C}"/>
    <cellStyle name="Comma 2 2 4 4 2 2 7 2" xfId="36867" xr:uid="{252BBCB0-B2E9-487E-A7BD-CD10F2DE7E1A}"/>
    <cellStyle name="Comma 2 2 4 4 2 2 8" xfId="24735" xr:uid="{4EE124FD-7F58-4B82-A379-A2BC18F93EE9}"/>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2 2 2" xfId="44196" xr:uid="{E542CE93-0AC7-4D7E-9D0D-81FD236D7A5D}"/>
    <cellStyle name="Comma 2 2 4 4 2 3 2 2 2 3" xfId="32064" xr:uid="{E3FB8972-25A8-4FFE-8FC9-C406451A19CC}"/>
    <cellStyle name="Comma 2 2 4 4 2 3 2 2 3" xfId="11844" xr:uid="{E7C8A5E2-79ED-464A-B700-1718C69F59E7}"/>
    <cellStyle name="Comma 2 2 4 4 2 3 2 2 3 2" xfId="23976" xr:uid="{763CD731-2570-43D7-9A07-E534AD2CD194}"/>
    <cellStyle name="Comma 2 2 4 4 2 3 2 2 3 2 2" xfId="48240" xr:uid="{469CB15F-B5D0-4231-9A9E-F78C7B7F089F}"/>
    <cellStyle name="Comma 2 2 4 4 2 3 2 2 3 3" xfId="36108" xr:uid="{4CBC2115-8D4F-4A34-BDCD-02801C3C996F}"/>
    <cellStyle name="Comma 2 2 4 4 2 3 2 2 4" xfId="15888" xr:uid="{066CDCBD-74DE-471A-A8D9-46638860C577}"/>
    <cellStyle name="Comma 2 2 4 4 2 3 2 2 4 2" xfId="40152" xr:uid="{81218470-FB9A-49B7-AA75-558582E3C189}"/>
    <cellStyle name="Comma 2 2 4 4 2 3 2 2 5" xfId="28020" xr:uid="{1F564E68-6B10-423C-8176-FDE736A6B48D}"/>
    <cellStyle name="Comma 2 2 4 4 2 3 2 3" xfId="5778" xr:uid="{EC6DDC27-C03D-4571-9D97-F318C7CECA6C}"/>
    <cellStyle name="Comma 2 2 4 4 2 3 2 3 2" xfId="17910" xr:uid="{C7E14FC3-566C-4CE1-ABB9-91F3EDBDB878}"/>
    <cellStyle name="Comma 2 2 4 4 2 3 2 3 2 2" xfId="42174" xr:uid="{0D6A5EF6-BA1F-4461-A002-7558BBDCC76B}"/>
    <cellStyle name="Comma 2 2 4 4 2 3 2 3 3" xfId="30042" xr:uid="{9EDD3394-7295-4802-AA08-DD899A9B2C12}"/>
    <cellStyle name="Comma 2 2 4 4 2 3 2 4" xfId="9822" xr:uid="{38B480B6-3A94-4C19-AA30-B37943E55036}"/>
    <cellStyle name="Comma 2 2 4 4 2 3 2 4 2" xfId="21954" xr:uid="{EBD732CD-F934-4546-8FB5-AB9332CE4A60}"/>
    <cellStyle name="Comma 2 2 4 4 2 3 2 4 2 2" xfId="46218" xr:uid="{36AB6379-4D53-4DA8-9FCD-D145804D9A07}"/>
    <cellStyle name="Comma 2 2 4 4 2 3 2 4 3" xfId="34086" xr:uid="{F81243C7-FF3A-45DF-90DC-00E4A4528A14}"/>
    <cellStyle name="Comma 2 2 4 4 2 3 2 5" xfId="13866" xr:uid="{2E84248A-0DB2-4B3D-96B2-DED0D73D1E9B}"/>
    <cellStyle name="Comma 2 2 4 4 2 3 2 5 2" xfId="38130" xr:uid="{20241FA9-BB2C-4ABD-ADA2-0D645EA8CF6F}"/>
    <cellStyle name="Comma 2 2 4 4 2 3 2 6" xfId="25998" xr:uid="{4A8B09DF-2F27-4C3F-8F9F-52F48FA72F7D}"/>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2 2 2" xfId="43185" xr:uid="{F16409CE-4A7B-40C8-8D7E-23759370903F}"/>
    <cellStyle name="Comma 2 2 4 4 2 3 3 2 3" xfId="31053" xr:uid="{C3DC324B-B3BF-4C59-92D7-B71EB4ADA9FC}"/>
    <cellStyle name="Comma 2 2 4 4 2 3 3 3" xfId="10833" xr:uid="{50B739FC-1B68-4B31-A7AE-B0402B47355E}"/>
    <cellStyle name="Comma 2 2 4 4 2 3 3 3 2" xfId="22965" xr:uid="{C8B64690-DD6A-41F1-88DC-E3CB099B03D6}"/>
    <cellStyle name="Comma 2 2 4 4 2 3 3 3 2 2" xfId="47229" xr:uid="{67C684CD-A25D-43DF-AAE6-CBAC535DA519}"/>
    <cellStyle name="Comma 2 2 4 4 2 3 3 3 3" xfId="35097" xr:uid="{5C27B879-6F8C-4EBE-AA0F-FBC1084C2408}"/>
    <cellStyle name="Comma 2 2 4 4 2 3 3 4" xfId="14877" xr:uid="{C93F0D1B-BE1F-44FB-8CCD-8F8F9AB8E1CF}"/>
    <cellStyle name="Comma 2 2 4 4 2 3 3 4 2" xfId="39141" xr:uid="{94BF1A8B-FF2F-47D8-87CF-FA33C5F1FF5D}"/>
    <cellStyle name="Comma 2 2 4 4 2 3 3 5" xfId="27009" xr:uid="{F3FC641A-DD7B-4FD8-B52A-0AADA388305E}"/>
    <cellStyle name="Comma 2 2 4 4 2 3 4" xfId="4767" xr:uid="{D0165437-7165-47DA-AB76-D3BB0FDAA3BB}"/>
    <cellStyle name="Comma 2 2 4 4 2 3 4 2" xfId="16899" xr:uid="{8FFE6FD1-E724-4BEB-9511-D8D360D8F3F0}"/>
    <cellStyle name="Comma 2 2 4 4 2 3 4 2 2" xfId="41163" xr:uid="{FD47F06F-C5BC-48C2-85F5-E79AF3A6FF41}"/>
    <cellStyle name="Comma 2 2 4 4 2 3 4 3" xfId="29031" xr:uid="{02AB4EC3-F43F-46C5-B231-5195FF8A55D6}"/>
    <cellStyle name="Comma 2 2 4 4 2 3 5" xfId="8811" xr:uid="{66C53736-06A3-44A1-8861-84B7F55A033C}"/>
    <cellStyle name="Comma 2 2 4 4 2 3 5 2" xfId="20943" xr:uid="{D5ECA140-8A50-4C02-A87D-0BD64343100C}"/>
    <cellStyle name="Comma 2 2 4 4 2 3 5 2 2" xfId="45207" xr:uid="{7616B4C9-2B74-438C-B509-B3B8CE13A584}"/>
    <cellStyle name="Comma 2 2 4 4 2 3 5 3" xfId="33075" xr:uid="{52D2CBAB-6277-46CA-8D48-1064985B27E1}"/>
    <cellStyle name="Comma 2 2 4 4 2 3 6" xfId="12855" xr:uid="{8A586D30-A63B-49C8-B04F-41A008E8EEFA}"/>
    <cellStyle name="Comma 2 2 4 4 2 3 6 2" xfId="37119" xr:uid="{7E240E97-E6EA-4EBA-A606-C6C6FF83B7F1}"/>
    <cellStyle name="Comma 2 2 4 4 2 3 7" xfId="24987" xr:uid="{4AC2601B-74BC-43BE-9EAB-49F6F893027D}"/>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2 2 2" xfId="43691" xr:uid="{DBD8E430-9C64-4B07-B0E0-9ADDC59FCF6D}"/>
    <cellStyle name="Comma 2 2 4 4 2 4 2 2 3" xfId="31559" xr:uid="{A393C1D2-E83C-4207-8D43-651396635124}"/>
    <cellStyle name="Comma 2 2 4 4 2 4 2 3" xfId="11339" xr:uid="{39600737-8A8C-4E38-826C-A525AC7DEE85}"/>
    <cellStyle name="Comma 2 2 4 4 2 4 2 3 2" xfId="23471" xr:uid="{0AEA96BB-A026-4F39-BBCC-7816690E9553}"/>
    <cellStyle name="Comma 2 2 4 4 2 4 2 3 2 2" xfId="47735" xr:uid="{89D78885-29EE-4A70-A442-646CFA193D02}"/>
    <cellStyle name="Comma 2 2 4 4 2 4 2 3 3" xfId="35603" xr:uid="{DB354CE1-F3E2-43CD-9EF0-67938C7E313C}"/>
    <cellStyle name="Comma 2 2 4 4 2 4 2 4" xfId="15383" xr:uid="{57E9767D-1DC9-4B00-8DBE-9E8656693F3B}"/>
    <cellStyle name="Comma 2 2 4 4 2 4 2 4 2" xfId="39647" xr:uid="{D6033B3E-353E-41AB-8FB9-DF1C0BE12C63}"/>
    <cellStyle name="Comma 2 2 4 4 2 4 2 5" xfId="27515" xr:uid="{E0577C12-056A-45D3-8329-24F516D96E9C}"/>
    <cellStyle name="Comma 2 2 4 4 2 4 3" xfId="5273" xr:uid="{34E096EB-91DF-4425-A6C4-24E2FB1C4916}"/>
    <cellStyle name="Comma 2 2 4 4 2 4 3 2" xfId="17405" xr:uid="{7975A820-1416-41A0-BCA4-380DD597AA89}"/>
    <cellStyle name="Comma 2 2 4 4 2 4 3 2 2" xfId="41669" xr:uid="{8F80A132-C43F-49B0-B563-104C8B0654A0}"/>
    <cellStyle name="Comma 2 2 4 4 2 4 3 3" xfId="29537" xr:uid="{5D911173-704E-4E9B-9C14-A146EFCDB672}"/>
    <cellStyle name="Comma 2 2 4 4 2 4 4" xfId="9317" xr:uid="{AE713337-78E6-457D-BBEF-51BF897F8B5C}"/>
    <cellStyle name="Comma 2 2 4 4 2 4 4 2" xfId="21449" xr:uid="{1AF0BF72-CE66-4B67-A267-885C4EBCFFD3}"/>
    <cellStyle name="Comma 2 2 4 4 2 4 4 2 2" xfId="45713" xr:uid="{ED192E5E-14A4-4812-8E19-074461CE1717}"/>
    <cellStyle name="Comma 2 2 4 4 2 4 4 3" xfId="33581" xr:uid="{3BCA98CD-81D5-443C-95C5-BBAB6DC3D862}"/>
    <cellStyle name="Comma 2 2 4 4 2 4 5" xfId="13361" xr:uid="{6DFECEB6-A858-442F-982A-A475688FFD72}"/>
    <cellStyle name="Comma 2 2 4 4 2 4 5 2" xfId="37625" xr:uid="{6A5BC960-2736-436F-A88F-BAB885C95FAB}"/>
    <cellStyle name="Comma 2 2 4 4 2 4 6" xfId="25493" xr:uid="{48E6B67F-7AC1-40A8-9174-C83C2C65C578}"/>
    <cellStyle name="Comma 2 2 4 4 2 5" xfId="2240" xr:uid="{B80903F6-E36C-425A-BD7A-1FD7D0CF1A51}"/>
    <cellStyle name="Comma 2 2 4 4 2 5 2" xfId="6284" xr:uid="{96D1D092-FF96-41F3-AFB1-C1F34E0C87E8}"/>
    <cellStyle name="Comma 2 2 4 4 2 5 2 2" xfId="18416" xr:uid="{34098BFC-09D3-4117-8EAB-41DEE032633A}"/>
    <cellStyle name="Comma 2 2 4 4 2 5 2 2 2" xfId="42680" xr:uid="{2A7C460D-716D-414B-B6A5-315E1BDC684B}"/>
    <cellStyle name="Comma 2 2 4 4 2 5 2 3" xfId="30548" xr:uid="{769DF9DC-9338-405D-B0C4-801FD9BE1FBE}"/>
    <cellStyle name="Comma 2 2 4 4 2 5 3" xfId="10328" xr:uid="{E93778E7-23D8-43C9-9023-63A73DDCC63D}"/>
    <cellStyle name="Comma 2 2 4 4 2 5 3 2" xfId="22460" xr:uid="{AE36A7B2-F458-4E81-9EC2-BDEEC693ABA0}"/>
    <cellStyle name="Comma 2 2 4 4 2 5 3 2 2" xfId="46724" xr:uid="{03CAA071-E9F4-4DA7-A668-F503F4110286}"/>
    <cellStyle name="Comma 2 2 4 4 2 5 3 3" xfId="34592" xr:uid="{433486F3-DAED-4708-8FF5-7020128061B9}"/>
    <cellStyle name="Comma 2 2 4 4 2 5 4" xfId="14372" xr:uid="{3F855298-80B7-4C9E-BBD2-65102F42EF31}"/>
    <cellStyle name="Comma 2 2 4 4 2 5 4 2" xfId="38636" xr:uid="{524A7D7E-7EDB-478A-9E71-BCE9C64A4272}"/>
    <cellStyle name="Comma 2 2 4 4 2 5 5" xfId="26504" xr:uid="{2BFABDC6-B926-4304-8633-C5ED028AA15C}"/>
    <cellStyle name="Comma 2 2 4 4 2 6" xfId="4262" xr:uid="{E7B57B6A-0610-4670-B92B-09392DB843B0}"/>
    <cellStyle name="Comma 2 2 4 4 2 6 2" xfId="16394" xr:uid="{562AA10C-5461-42AA-AD08-802BE401284C}"/>
    <cellStyle name="Comma 2 2 4 4 2 6 2 2" xfId="40658" xr:uid="{BEA7A91B-685B-4FDA-B688-F6CBCB12D8CE}"/>
    <cellStyle name="Comma 2 2 4 4 2 6 3" xfId="28526" xr:uid="{D9AF7D34-C79E-49DA-8B56-202F3FB957E7}"/>
    <cellStyle name="Comma 2 2 4 4 2 7" xfId="8306" xr:uid="{EC98F1D4-97A3-41FE-A093-6303AF317FEE}"/>
    <cellStyle name="Comma 2 2 4 4 2 7 2" xfId="20438" xr:uid="{B5DED66E-450C-444F-BC90-77EF9ED3DBB5}"/>
    <cellStyle name="Comma 2 2 4 4 2 7 2 2" xfId="44702" xr:uid="{0F17EEBD-9AA1-4549-BE5B-6650A0160907}"/>
    <cellStyle name="Comma 2 2 4 4 2 7 3" xfId="32570" xr:uid="{C19069C4-877F-4F73-BD0A-191876CB1E61}"/>
    <cellStyle name="Comma 2 2 4 4 2 8" xfId="12350" xr:uid="{7958C779-1859-4B7A-85C1-746AC20EAA50}"/>
    <cellStyle name="Comma 2 2 4 4 2 8 2" xfId="36614" xr:uid="{BE46609C-CBFC-4F86-9C73-93957497E6D2}"/>
    <cellStyle name="Comma 2 2 4 4 2 9" xfId="24482" xr:uid="{6FAD449D-D478-454F-824C-983491515742}"/>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2 2 2" xfId="44323" xr:uid="{8BF75574-5C2F-4B5B-B169-9329D8BDC49A}"/>
    <cellStyle name="Comma 2 2 4 4 3 2 2 2 2 3" xfId="32191" xr:uid="{40099243-1853-4AB3-A0E2-B2219F447BE6}"/>
    <cellStyle name="Comma 2 2 4 4 3 2 2 2 3" xfId="11971" xr:uid="{C54C27BB-8F7F-460A-A0E8-EB40142EBB68}"/>
    <cellStyle name="Comma 2 2 4 4 3 2 2 2 3 2" xfId="24103" xr:uid="{B5C7AA0E-C894-4126-9C67-89FA456E1155}"/>
    <cellStyle name="Comma 2 2 4 4 3 2 2 2 3 2 2" xfId="48367" xr:uid="{FDB8A871-5640-4717-A80A-5F3254D3CA17}"/>
    <cellStyle name="Comma 2 2 4 4 3 2 2 2 3 3" xfId="36235" xr:uid="{4BA370A4-3AF4-4C73-81D1-493BAC4BD805}"/>
    <cellStyle name="Comma 2 2 4 4 3 2 2 2 4" xfId="16015" xr:uid="{5A288945-AF67-4908-BC7E-A975AB93D0A9}"/>
    <cellStyle name="Comma 2 2 4 4 3 2 2 2 4 2" xfId="40279" xr:uid="{0375A2B4-23D7-44FB-B248-586E5CF0D1A1}"/>
    <cellStyle name="Comma 2 2 4 4 3 2 2 2 5" xfId="28147" xr:uid="{A683C61A-678A-4147-A04A-5ADCBA9EF64A}"/>
    <cellStyle name="Comma 2 2 4 4 3 2 2 3" xfId="5905" xr:uid="{56711035-09C9-4BBB-BF31-19B98E9CDE63}"/>
    <cellStyle name="Comma 2 2 4 4 3 2 2 3 2" xfId="18037" xr:uid="{3245B53E-C959-42BC-953F-BC524F633912}"/>
    <cellStyle name="Comma 2 2 4 4 3 2 2 3 2 2" xfId="42301" xr:uid="{A45B17C9-5DA0-4B47-85FA-DC3B5BA1EB6C}"/>
    <cellStyle name="Comma 2 2 4 4 3 2 2 3 3" xfId="30169" xr:uid="{B663BA99-337E-4203-BCFC-6091E5FED5CE}"/>
    <cellStyle name="Comma 2 2 4 4 3 2 2 4" xfId="9949" xr:uid="{EE0BA788-3D9B-47D0-86EC-6A6B4ECB3AE1}"/>
    <cellStyle name="Comma 2 2 4 4 3 2 2 4 2" xfId="22081" xr:uid="{BB8A0B40-46BE-4EF9-BEFE-4145C9B397C4}"/>
    <cellStyle name="Comma 2 2 4 4 3 2 2 4 2 2" xfId="46345" xr:uid="{8FA0A456-28E7-4223-A03D-5FB06EF7C864}"/>
    <cellStyle name="Comma 2 2 4 4 3 2 2 4 3" xfId="34213" xr:uid="{2B74B2EE-84D3-4541-96C3-74B90B5C7259}"/>
    <cellStyle name="Comma 2 2 4 4 3 2 2 5" xfId="13993" xr:uid="{561E9D62-3FD4-4ED1-8720-132BF637E6F0}"/>
    <cellStyle name="Comma 2 2 4 4 3 2 2 5 2" xfId="38257" xr:uid="{FBD566C3-3E1F-4BFE-962F-6D243215C31F}"/>
    <cellStyle name="Comma 2 2 4 4 3 2 2 6" xfId="26125" xr:uid="{5A5DA35F-DF6E-4639-BDFA-7BBCB4F4F098}"/>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2 2 2" xfId="43312" xr:uid="{5B0A7D25-FE42-4AB0-B613-7A278A56749A}"/>
    <cellStyle name="Comma 2 2 4 4 3 2 3 2 3" xfId="31180" xr:uid="{2A480792-867B-4BE7-A089-F02706D58D65}"/>
    <cellStyle name="Comma 2 2 4 4 3 2 3 3" xfId="10960" xr:uid="{2E113262-6558-473D-B256-48CA9DA42A55}"/>
    <cellStyle name="Comma 2 2 4 4 3 2 3 3 2" xfId="23092" xr:uid="{D16CC532-C82B-46E4-87DD-AAD7BB86135E}"/>
    <cellStyle name="Comma 2 2 4 4 3 2 3 3 2 2" xfId="47356" xr:uid="{D0AB1836-722E-437A-A40B-556F20B673D9}"/>
    <cellStyle name="Comma 2 2 4 4 3 2 3 3 3" xfId="35224" xr:uid="{87008422-4848-473A-9A2B-001EC30848BE}"/>
    <cellStyle name="Comma 2 2 4 4 3 2 3 4" xfId="15004" xr:uid="{146B634F-DF4B-4B45-8C29-19E5482075B6}"/>
    <cellStyle name="Comma 2 2 4 4 3 2 3 4 2" xfId="39268" xr:uid="{2DABDF6D-671E-41D8-9D68-BED46994F0D3}"/>
    <cellStyle name="Comma 2 2 4 4 3 2 3 5" xfId="27136" xr:uid="{993F5399-75EF-466C-8544-BF52C7D519FD}"/>
    <cellStyle name="Comma 2 2 4 4 3 2 4" xfId="4894" xr:uid="{08FC9BF4-20F1-400C-A2DA-388B1FA32933}"/>
    <cellStyle name="Comma 2 2 4 4 3 2 4 2" xfId="17026" xr:uid="{B016D754-2CB5-473B-93BA-3813454481DD}"/>
    <cellStyle name="Comma 2 2 4 4 3 2 4 2 2" xfId="41290" xr:uid="{D6AE250B-1D3F-4C93-A196-B13412349AD5}"/>
    <cellStyle name="Comma 2 2 4 4 3 2 4 3" xfId="29158" xr:uid="{51352F13-6421-47A3-847A-2C2C7538F05E}"/>
    <cellStyle name="Comma 2 2 4 4 3 2 5" xfId="8938" xr:uid="{FE0DDDA8-519A-4D9D-9B5C-DF055CEB1141}"/>
    <cellStyle name="Comma 2 2 4 4 3 2 5 2" xfId="21070" xr:uid="{C8416492-CAE7-4E97-A8F1-B232FE52BE25}"/>
    <cellStyle name="Comma 2 2 4 4 3 2 5 2 2" xfId="45334" xr:uid="{CAE897E1-8AE3-40E2-B54B-7B98CB6FAAFB}"/>
    <cellStyle name="Comma 2 2 4 4 3 2 5 3" xfId="33202" xr:uid="{4D56A600-7ECF-4097-B26C-F6E401DDCD4E}"/>
    <cellStyle name="Comma 2 2 4 4 3 2 6" xfId="12982" xr:uid="{16BE925F-A431-474C-960A-AE10AC7CCD36}"/>
    <cellStyle name="Comma 2 2 4 4 3 2 6 2" xfId="37246" xr:uid="{330F9CC6-D4E4-49ED-A28C-0D2FC54975B9}"/>
    <cellStyle name="Comma 2 2 4 4 3 2 7" xfId="25114" xr:uid="{D934A2FA-5ACA-467C-9EDF-3D1ABC2C4B2A}"/>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2 2 2" xfId="43818" xr:uid="{5B67ABA1-CE80-48BB-BD7A-672185EB60B2}"/>
    <cellStyle name="Comma 2 2 4 4 3 3 2 2 3" xfId="31686" xr:uid="{77B23299-E18C-49D8-AE59-340E7DADBFBF}"/>
    <cellStyle name="Comma 2 2 4 4 3 3 2 3" xfId="11466" xr:uid="{089A8B27-D442-4DF8-8165-D2EAA6EA8FC9}"/>
    <cellStyle name="Comma 2 2 4 4 3 3 2 3 2" xfId="23598" xr:uid="{58F43A79-5C5D-4512-A4FC-556F2264F370}"/>
    <cellStyle name="Comma 2 2 4 4 3 3 2 3 2 2" xfId="47862" xr:uid="{13B86354-B84B-4E52-BEB5-F82C88F4A2EA}"/>
    <cellStyle name="Comma 2 2 4 4 3 3 2 3 3" xfId="35730" xr:uid="{03BB819D-2DF8-49C1-B062-93BA681E8F1E}"/>
    <cellStyle name="Comma 2 2 4 4 3 3 2 4" xfId="15510" xr:uid="{D33E4D38-A695-43EB-8A19-33020143FF49}"/>
    <cellStyle name="Comma 2 2 4 4 3 3 2 4 2" xfId="39774" xr:uid="{ECA9C3C8-4AB0-4571-BEC7-2BE4F87429D2}"/>
    <cellStyle name="Comma 2 2 4 4 3 3 2 5" xfId="27642" xr:uid="{2B03A5A9-295D-49E9-B6A7-F459756266F4}"/>
    <cellStyle name="Comma 2 2 4 4 3 3 3" xfId="5400" xr:uid="{D27D52EE-4196-48C2-A206-537C4A86A3DA}"/>
    <cellStyle name="Comma 2 2 4 4 3 3 3 2" xfId="17532" xr:uid="{5CF0FEFC-8701-440B-8AF4-87B6A49F60B0}"/>
    <cellStyle name="Comma 2 2 4 4 3 3 3 2 2" xfId="41796" xr:uid="{DD3A0D19-3647-4757-8BD9-28EEA5A1652E}"/>
    <cellStyle name="Comma 2 2 4 4 3 3 3 3" xfId="29664" xr:uid="{3C3363C0-B93D-4DF6-8BE8-D634F6A39D94}"/>
    <cellStyle name="Comma 2 2 4 4 3 3 4" xfId="9444" xr:uid="{54D57FAA-A8AB-4556-93B2-5B77F9985F4A}"/>
    <cellStyle name="Comma 2 2 4 4 3 3 4 2" xfId="21576" xr:uid="{644957D3-CAF1-42DA-B8A9-ACA305E2020A}"/>
    <cellStyle name="Comma 2 2 4 4 3 3 4 2 2" xfId="45840" xr:uid="{58B1ACC6-7998-4D1B-A229-DD6A20812DAD}"/>
    <cellStyle name="Comma 2 2 4 4 3 3 4 3" xfId="33708" xr:uid="{0EBCC5FE-F667-4EA3-AF43-8FDEA8F0616D}"/>
    <cellStyle name="Comma 2 2 4 4 3 3 5" xfId="13488" xr:uid="{349E55F4-3341-4B1E-8C11-D29CC1C4B8F9}"/>
    <cellStyle name="Comma 2 2 4 4 3 3 5 2" xfId="37752" xr:uid="{A47E146B-56D0-4875-81C5-064EA9988434}"/>
    <cellStyle name="Comma 2 2 4 4 3 3 6" xfId="25620" xr:uid="{49BA052A-951D-486D-BE02-5114F249F205}"/>
    <cellStyle name="Comma 2 2 4 4 3 4" xfId="2367" xr:uid="{5A0DBDAE-AAD8-4517-945D-1F3072B75A0E}"/>
    <cellStyle name="Comma 2 2 4 4 3 4 2" xfId="6411" xr:uid="{5FED4A5C-DDBC-4EF6-B672-5BB93AA61C9C}"/>
    <cellStyle name="Comma 2 2 4 4 3 4 2 2" xfId="18543" xr:uid="{25912ABC-D99D-47E9-A8A9-F29353D9484E}"/>
    <cellStyle name="Comma 2 2 4 4 3 4 2 2 2" xfId="42807" xr:uid="{E81A8D07-5D13-4C65-A2F4-B9E3EF5CEB17}"/>
    <cellStyle name="Comma 2 2 4 4 3 4 2 3" xfId="30675" xr:uid="{C82EBF04-3FE6-438E-807F-6508FFB90CE7}"/>
    <cellStyle name="Comma 2 2 4 4 3 4 3" xfId="10455" xr:uid="{D342556F-6891-457A-A346-9373691EC7B8}"/>
    <cellStyle name="Comma 2 2 4 4 3 4 3 2" xfId="22587" xr:uid="{7C9AA477-B859-45CF-A21E-0FF4EAF90188}"/>
    <cellStyle name="Comma 2 2 4 4 3 4 3 2 2" xfId="46851" xr:uid="{B6F5084D-0CAC-4A04-8AC0-F746E9410CD3}"/>
    <cellStyle name="Comma 2 2 4 4 3 4 3 3" xfId="34719" xr:uid="{10DBE1CB-4A4A-4B30-A8DC-C8FFDB57A9A8}"/>
    <cellStyle name="Comma 2 2 4 4 3 4 4" xfId="14499" xr:uid="{26BC8EA8-D7CA-4547-A662-AE411F341D55}"/>
    <cellStyle name="Comma 2 2 4 4 3 4 4 2" xfId="38763" xr:uid="{528BCF88-65F6-4F6C-9242-F9D6A5080243}"/>
    <cellStyle name="Comma 2 2 4 4 3 4 5" xfId="26631" xr:uid="{0682F0AA-630B-42B1-8E15-618DA0CB199A}"/>
    <cellStyle name="Comma 2 2 4 4 3 5" xfId="4389" xr:uid="{E88B505D-58DC-4DCD-A876-4E28B23CCFAC}"/>
    <cellStyle name="Comma 2 2 4 4 3 5 2" xfId="16521" xr:uid="{FAD4B4D3-6948-45B9-8A40-631461ACF4CE}"/>
    <cellStyle name="Comma 2 2 4 4 3 5 2 2" xfId="40785" xr:uid="{2302D426-4D93-4571-83F5-CF145634C2DA}"/>
    <cellStyle name="Comma 2 2 4 4 3 5 3" xfId="28653" xr:uid="{AEDB0651-321E-41E2-B84C-F0993E17DDE2}"/>
    <cellStyle name="Comma 2 2 4 4 3 6" xfId="8433" xr:uid="{57EE7818-02CF-443C-BEE2-E6DBA5C67380}"/>
    <cellStyle name="Comma 2 2 4 4 3 6 2" xfId="20565" xr:uid="{EE005C92-F442-4D96-AE5A-023F044ED0B8}"/>
    <cellStyle name="Comma 2 2 4 4 3 6 2 2" xfId="44829" xr:uid="{7BC66EC4-8559-4530-882E-91BE2C7727DF}"/>
    <cellStyle name="Comma 2 2 4 4 3 6 3" xfId="32697" xr:uid="{70E5431F-42D9-4B6B-9E48-98AA3B1629D2}"/>
    <cellStyle name="Comma 2 2 4 4 3 7" xfId="12477" xr:uid="{81775F99-1414-42D6-A35F-002F586601F2}"/>
    <cellStyle name="Comma 2 2 4 4 3 7 2" xfId="36741" xr:uid="{0ED9AD50-7FA5-44E9-9BA1-D47196D3BF62}"/>
    <cellStyle name="Comma 2 2 4 4 3 8" xfId="24609" xr:uid="{F171D80B-0BF7-4249-8E03-CAB0A6BF3E0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2 2 2" xfId="44070" xr:uid="{AC5A43E4-5A76-4EDB-A9B7-B99C5E83D01F}"/>
    <cellStyle name="Comma 2 2 4 4 4 2 2 2 3" xfId="31938" xr:uid="{DC79C6D9-D4F4-40F0-B8E3-28D4096EC101}"/>
    <cellStyle name="Comma 2 2 4 4 4 2 2 3" xfId="11718" xr:uid="{AF3CEF63-5585-4B7A-B381-74C59EE697BF}"/>
    <cellStyle name="Comma 2 2 4 4 4 2 2 3 2" xfId="23850" xr:uid="{535FFF64-7C05-4E26-A4BE-B7C1B3C3008E}"/>
    <cellStyle name="Comma 2 2 4 4 4 2 2 3 2 2" xfId="48114" xr:uid="{372B009A-1540-4295-9072-CC4A75FF95B9}"/>
    <cellStyle name="Comma 2 2 4 4 4 2 2 3 3" xfId="35982" xr:uid="{AEB43EB1-983E-49C7-9D39-88F5C4C19A4F}"/>
    <cellStyle name="Comma 2 2 4 4 4 2 2 4" xfId="15762" xr:uid="{17D24913-76AB-400D-8486-DF50FECCB671}"/>
    <cellStyle name="Comma 2 2 4 4 4 2 2 4 2" xfId="40026" xr:uid="{536211A9-18F4-457C-A832-6B616AC29A1D}"/>
    <cellStyle name="Comma 2 2 4 4 4 2 2 5" xfId="27894" xr:uid="{7A149C79-11DB-45B3-B061-4D7601C3FBCE}"/>
    <cellStyle name="Comma 2 2 4 4 4 2 3" xfId="5652" xr:uid="{9A09EB76-A2BE-4299-A82F-842C6207AB51}"/>
    <cellStyle name="Comma 2 2 4 4 4 2 3 2" xfId="17784" xr:uid="{FF7C81CC-25D2-4AC4-AA86-9D8ED7F06E05}"/>
    <cellStyle name="Comma 2 2 4 4 4 2 3 2 2" xfId="42048" xr:uid="{764DBF8B-4364-4D5A-850E-C7F91A66E9BA}"/>
    <cellStyle name="Comma 2 2 4 4 4 2 3 3" xfId="29916" xr:uid="{4B9C7927-8BE7-4648-B9AB-89849ACB0257}"/>
    <cellStyle name="Comma 2 2 4 4 4 2 4" xfId="9696" xr:uid="{A882A31C-93EB-414E-A43B-8170427E494A}"/>
    <cellStyle name="Comma 2 2 4 4 4 2 4 2" xfId="21828" xr:uid="{595F7C7F-275A-4927-9957-D136DF3EC92A}"/>
    <cellStyle name="Comma 2 2 4 4 4 2 4 2 2" xfId="46092" xr:uid="{C76807E4-620D-4A11-A451-2F7446E10A96}"/>
    <cellStyle name="Comma 2 2 4 4 4 2 4 3" xfId="33960" xr:uid="{29E4A1B4-FEEB-4DD4-84C5-ED9C7BDB29FC}"/>
    <cellStyle name="Comma 2 2 4 4 4 2 5" xfId="13740" xr:uid="{E095E29D-A212-4D2F-97B5-F942CCFC8819}"/>
    <cellStyle name="Comma 2 2 4 4 4 2 5 2" xfId="38004" xr:uid="{B3D3ADBD-8AD9-40D1-959B-A3CB550FA377}"/>
    <cellStyle name="Comma 2 2 4 4 4 2 6" xfId="25872" xr:uid="{A9F0D786-F1C0-4325-AFD0-ACBE94649600}"/>
    <cellStyle name="Comma 2 2 4 4 4 3" xfId="2619" xr:uid="{2F1AB534-4DF0-4F32-81AC-C9BC1488881B}"/>
    <cellStyle name="Comma 2 2 4 4 4 3 2" xfId="6663" xr:uid="{7A11A926-AB78-4F91-9725-A13D4CF55562}"/>
    <cellStyle name="Comma 2 2 4 4 4 3 2 2" xfId="18795" xr:uid="{3423C818-0C0F-44C5-A237-F60A35F25F3D}"/>
    <cellStyle name="Comma 2 2 4 4 4 3 2 2 2" xfId="43059" xr:uid="{9A76657B-E652-4DF0-BACE-E868859D9291}"/>
    <cellStyle name="Comma 2 2 4 4 4 3 2 3" xfId="30927" xr:uid="{26963EDA-BAA0-4E54-9392-AB50820BDEDE}"/>
    <cellStyle name="Comma 2 2 4 4 4 3 3" xfId="10707" xr:uid="{3DCFB1D0-25DD-411B-9AA2-D0E0E4B6E6CD}"/>
    <cellStyle name="Comma 2 2 4 4 4 3 3 2" xfId="22839" xr:uid="{9DA65933-4DA6-421E-91A5-34EE1D9BFF9D}"/>
    <cellStyle name="Comma 2 2 4 4 4 3 3 2 2" xfId="47103" xr:uid="{6737AFA9-1025-4DF2-896C-E2EDABC995A2}"/>
    <cellStyle name="Comma 2 2 4 4 4 3 3 3" xfId="34971" xr:uid="{3074EE34-3571-4093-A02C-DDE14AB03574}"/>
    <cellStyle name="Comma 2 2 4 4 4 3 4" xfId="14751" xr:uid="{F9F84CCE-629A-4CEB-B1BF-47A0862539BA}"/>
    <cellStyle name="Comma 2 2 4 4 4 3 4 2" xfId="39015" xr:uid="{1EAD5EC2-7105-4E1A-AFB2-6901AF3FD057}"/>
    <cellStyle name="Comma 2 2 4 4 4 3 5" xfId="26883" xr:uid="{B923DF35-A415-482E-9807-07F223F8E639}"/>
    <cellStyle name="Comma 2 2 4 4 4 4" xfId="4641" xr:uid="{6EB958A3-C084-4621-B920-3DA7230A7AF8}"/>
    <cellStyle name="Comma 2 2 4 4 4 4 2" xfId="16773" xr:uid="{2A3DA98D-7BC3-44D1-9681-0FDDFC614AE4}"/>
    <cellStyle name="Comma 2 2 4 4 4 4 2 2" xfId="41037" xr:uid="{23836C69-9E03-43DD-A6A5-4A93625814DA}"/>
    <cellStyle name="Comma 2 2 4 4 4 4 3" xfId="28905" xr:uid="{C131DA25-FD87-49EE-BFE7-8FCF7AA81851}"/>
    <cellStyle name="Comma 2 2 4 4 4 5" xfId="8685" xr:uid="{7C09A86D-FD6F-410C-84AE-E2668B98CF98}"/>
    <cellStyle name="Comma 2 2 4 4 4 5 2" xfId="20817" xr:uid="{F7FBD98A-BEA7-469C-A720-9B94ABDD5063}"/>
    <cellStyle name="Comma 2 2 4 4 4 5 2 2" xfId="45081" xr:uid="{DB9715A9-C7EB-4AA0-AC48-58F03BF8F5BE}"/>
    <cellStyle name="Comma 2 2 4 4 4 5 3" xfId="32949" xr:uid="{FF1BF3A0-8A63-448C-BCF7-FCFE6C0798D1}"/>
    <cellStyle name="Comma 2 2 4 4 4 6" xfId="12729" xr:uid="{9A7C024D-F01C-4BCE-808E-79025E842EED}"/>
    <cellStyle name="Comma 2 2 4 4 4 6 2" xfId="36993" xr:uid="{153059B9-4A1E-44DE-9498-E59110E11A78}"/>
    <cellStyle name="Comma 2 2 4 4 4 7" xfId="24861" xr:uid="{C30E5466-2540-4014-BD6A-9736CBCF9664}"/>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2 2 2" xfId="43565" xr:uid="{239829F9-5A7B-4DBF-8162-D7B1B250BE52}"/>
    <cellStyle name="Comma 2 2 4 4 5 2 2 3" xfId="31433" xr:uid="{1A4648CB-8893-444E-B140-6D90FCA246BD}"/>
    <cellStyle name="Comma 2 2 4 4 5 2 3" xfId="11213" xr:uid="{A9B76896-9AB2-4D3E-A91D-6C45E2D4277C}"/>
    <cellStyle name="Comma 2 2 4 4 5 2 3 2" xfId="23345" xr:uid="{2FD8253C-DFA0-4C6F-8255-29682F2B4399}"/>
    <cellStyle name="Comma 2 2 4 4 5 2 3 2 2" xfId="47609" xr:uid="{27353648-1233-4CD7-8BEF-B0C45BCF9DBC}"/>
    <cellStyle name="Comma 2 2 4 4 5 2 3 3" xfId="35477" xr:uid="{EE5C95A1-2FDB-4B3F-9C32-7BDA111F816E}"/>
    <cellStyle name="Comma 2 2 4 4 5 2 4" xfId="15257" xr:uid="{5CB9604C-08AC-4FBD-AF29-14076AAAA16D}"/>
    <cellStyle name="Comma 2 2 4 4 5 2 4 2" xfId="39521" xr:uid="{A81BB767-77F0-4902-A893-4ABDB922C32B}"/>
    <cellStyle name="Comma 2 2 4 4 5 2 5" xfId="27389" xr:uid="{43C4AC70-119D-4D1C-A9EE-DB889E778F0D}"/>
    <cellStyle name="Comma 2 2 4 4 5 3" xfId="5147" xr:uid="{1CC9735F-567E-431F-81D1-ADF5116D7F2A}"/>
    <cellStyle name="Comma 2 2 4 4 5 3 2" xfId="17279" xr:uid="{C5133EF0-FC11-4395-A119-FEFB773C4E03}"/>
    <cellStyle name="Comma 2 2 4 4 5 3 2 2" xfId="41543" xr:uid="{848FC7EC-C4E3-4667-8948-BF2BF837A141}"/>
    <cellStyle name="Comma 2 2 4 4 5 3 3" xfId="29411" xr:uid="{FEACB9BC-F904-46F6-8515-F9029259DF67}"/>
    <cellStyle name="Comma 2 2 4 4 5 4" xfId="9191" xr:uid="{8BEDEEB6-CF9A-482B-B198-6A33065D2DEC}"/>
    <cellStyle name="Comma 2 2 4 4 5 4 2" xfId="21323" xr:uid="{A5220140-9419-4511-8B23-B9E484E8A947}"/>
    <cellStyle name="Comma 2 2 4 4 5 4 2 2" xfId="45587" xr:uid="{E5445075-5A64-45A5-B271-409EE2F287B4}"/>
    <cellStyle name="Comma 2 2 4 4 5 4 3" xfId="33455" xr:uid="{F5C7E221-CCA2-4C6C-9594-16C02D1608F8}"/>
    <cellStyle name="Comma 2 2 4 4 5 5" xfId="13235" xr:uid="{D0E4E2C1-B46A-4613-B93D-40D151601088}"/>
    <cellStyle name="Comma 2 2 4 4 5 5 2" xfId="37499" xr:uid="{D616D476-DC44-4D3E-BC1A-1B628805DECF}"/>
    <cellStyle name="Comma 2 2 4 4 5 6" xfId="25367" xr:uid="{8D7EE0D4-2629-4B01-9672-D8F84608F01C}"/>
    <cellStyle name="Comma 2 2 4 4 6" xfId="2114" xr:uid="{FD17ABFF-96BC-4D99-B8E8-7453BB9A6D5E}"/>
    <cellStyle name="Comma 2 2 4 4 6 2" xfId="6158" xr:uid="{7D292C12-2C55-4FC9-8192-9EAB33AF80A0}"/>
    <cellStyle name="Comma 2 2 4 4 6 2 2" xfId="18290" xr:uid="{E9569F62-0A63-4765-9896-E5CAC55DE68E}"/>
    <cellStyle name="Comma 2 2 4 4 6 2 2 2" xfId="42554" xr:uid="{1893E3F2-CE40-4D8F-9F75-4053F07C2A49}"/>
    <cellStyle name="Comma 2 2 4 4 6 2 3" xfId="30422" xr:uid="{95194BE3-8F62-43ED-A95D-DC1BB3E8729C}"/>
    <cellStyle name="Comma 2 2 4 4 6 3" xfId="10202" xr:uid="{38EEDB15-C861-43A6-8359-AB878593A2BE}"/>
    <cellStyle name="Comma 2 2 4 4 6 3 2" xfId="22334" xr:uid="{D01064D4-7246-4A7D-B9D7-3033661F3148}"/>
    <cellStyle name="Comma 2 2 4 4 6 3 2 2" xfId="46598" xr:uid="{904898BA-4242-434C-8003-CD3916ED5DFE}"/>
    <cellStyle name="Comma 2 2 4 4 6 3 3" xfId="34466" xr:uid="{2B77185F-B2BA-4993-9D2E-833ABE3D2008}"/>
    <cellStyle name="Comma 2 2 4 4 6 4" xfId="14246" xr:uid="{D055181D-3227-4159-902F-47F3C7697372}"/>
    <cellStyle name="Comma 2 2 4 4 6 4 2" xfId="38510" xr:uid="{9215F78E-EEA3-41AF-8780-B73E52D7CAD4}"/>
    <cellStyle name="Comma 2 2 4 4 6 5" xfId="26378" xr:uid="{E7DB21F1-707D-4B1D-AC5C-A901705AEE57}"/>
    <cellStyle name="Comma 2 2 4 4 7" xfId="4136" xr:uid="{7558B936-190B-4B2C-A494-92CE52B29138}"/>
    <cellStyle name="Comma 2 2 4 4 7 2" xfId="16268" xr:uid="{08A7F8D2-4904-413C-9AEA-DC70774BC0C3}"/>
    <cellStyle name="Comma 2 2 4 4 7 2 2" xfId="40532" xr:uid="{012CC39B-BD8C-482B-ADD9-144719F3762E}"/>
    <cellStyle name="Comma 2 2 4 4 7 3" xfId="28400" xr:uid="{34B57EE6-A652-4992-9F15-F47AB1D2207E}"/>
    <cellStyle name="Comma 2 2 4 4 8" xfId="8180" xr:uid="{0A17F520-1FBD-473F-B970-F33660488E78}"/>
    <cellStyle name="Comma 2 2 4 4 8 2" xfId="20312" xr:uid="{4BE0C993-CF8A-444A-84BD-21DBF77E857E}"/>
    <cellStyle name="Comma 2 2 4 4 8 2 2" xfId="44576" xr:uid="{E709ABEA-A4FE-4A47-A392-9A39AF08D019}"/>
    <cellStyle name="Comma 2 2 4 4 8 3" xfId="32444" xr:uid="{8B1A3991-7D2A-43E4-B80C-7059F605490D}"/>
    <cellStyle name="Comma 2 2 4 4 9" xfId="12224" xr:uid="{C276BC4C-9C2E-4C4A-9A0A-23C06257A9CB}"/>
    <cellStyle name="Comma 2 2 4 4 9 2" xfId="36488" xr:uid="{A67C0F58-FB66-40B9-963D-E9ECF69820F1}"/>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2 2 2" xfId="44386" xr:uid="{19B81C3F-1D3C-4A4F-AB1B-A108D3608B80}"/>
    <cellStyle name="Comma 2 2 4 5 2 2 2 2 2 3" xfId="32254" xr:uid="{2C3F45C5-F96B-443B-86B4-6EACC0A00059}"/>
    <cellStyle name="Comma 2 2 4 5 2 2 2 2 3" xfId="12034" xr:uid="{10E0A7EE-48EC-445F-A0ED-7D75677A8CA5}"/>
    <cellStyle name="Comma 2 2 4 5 2 2 2 2 3 2" xfId="24166" xr:uid="{D74A2EBB-85B1-450B-B339-A1E948EBA448}"/>
    <cellStyle name="Comma 2 2 4 5 2 2 2 2 3 2 2" xfId="48430" xr:uid="{B74117FD-C0EB-4E8E-8116-884DB0026A6B}"/>
    <cellStyle name="Comma 2 2 4 5 2 2 2 2 3 3" xfId="36298" xr:uid="{04113A08-7F3B-448F-9BB1-8A120CEF6C73}"/>
    <cellStyle name="Comma 2 2 4 5 2 2 2 2 4" xfId="16078" xr:uid="{BBBD04B2-C245-42C5-8C89-A9C97325135D}"/>
    <cellStyle name="Comma 2 2 4 5 2 2 2 2 4 2" xfId="40342" xr:uid="{C435B182-DC2C-4A42-A568-A45FFB8AABB6}"/>
    <cellStyle name="Comma 2 2 4 5 2 2 2 2 5" xfId="28210" xr:uid="{D08FFD2F-5183-45D4-B691-5B41C8433BB3}"/>
    <cellStyle name="Comma 2 2 4 5 2 2 2 3" xfId="5968" xr:uid="{E50C8325-B5B5-450B-BA88-55ABF1C1C469}"/>
    <cellStyle name="Comma 2 2 4 5 2 2 2 3 2" xfId="18100" xr:uid="{4DBA9A33-593A-4223-884E-07AA72C29E04}"/>
    <cellStyle name="Comma 2 2 4 5 2 2 2 3 2 2" xfId="42364" xr:uid="{907A290D-1006-400D-A2A3-1599589D0D0A}"/>
    <cellStyle name="Comma 2 2 4 5 2 2 2 3 3" xfId="30232" xr:uid="{43F7878F-662D-4EAD-AD93-3DC83C82E58D}"/>
    <cellStyle name="Comma 2 2 4 5 2 2 2 4" xfId="10012" xr:uid="{4178E12B-A007-4BD9-A417-3A416077A79E}"/>
    <cellStyle name="Comma 2 2 4 5 2 2 2 4 2" xfId="22144" xr:uid="{0B8885D8-218D-4074-89C0-FA5EC6EB2EDA}"/>
    <cellStyle name="Comma 2 2 4 5 2 2 2 4 2 2" xfId="46408" xr:uid="{95659DB6-4ED2-4C11-A619-ECC9674A0B87}"/>
    <cellStyle name="Comma 2 2 4 5 2 2 2 4 3" xfId="34276" xr:uid="{870AF4DC-A6E1-4AE5-A554-F7FBEF0893C5}"/>
    <cellStyle name="Comma 2 2 4 5 2 2 2 5" xfId="14056" xr:uid="{7AD6318D-D8D3-411F-B7D1-190CFE846AC7}"/>
    <cellStyle name="Comma 2 2 4 5 2 2 2 5 2" xfId="38320" xr:uid="{7E9A5E89-74C0-4064-B368-99474B4935DD}"/>
    <cellStyle name="Comma 2 2 4 5 2 2 2 6" xfId="26188" xr:uid="{9BF50BA2-6AD3-4A93-B6D5-98FCE3E8375C}"/>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2 2 2" xfId="43375" xr:uid="{FEDFBFC5-517A-44F1-A5AD-7F06928851A7}"/>
    <cellStyle name="Comma 2 2 4 5 2 2 3 2 3" xfId="31243" xr:uid="{16C94709-4E03-4FC9-8B50-4EAF2CD12312}"/>
    <cellStyle name="Comma 2 2 4 5 2 2 3 3" xfId="11023" xr:uid="{0E5E26AA-137B-43BA-905C-E9B0511FC494}"/>
    <cellStyle name="Comma 2 2 4 5 2 2 3 3 2" xfId="23155" xr:uid="{09072E6A-B895-4F91-8A36-AA9B659DB075}"/>
    <cellStyle name="Comma 2 2 4 5 2 2 3 3 2 2" xfId="47419" xr:uid="{E115BEC7-92E4-4EE4-B1D4-9E9F85D192E0}"/>
    <cellStyle name="Comma 2 2 4 5 2 2 3 3 3" xfId="35287" xr:uid="{2BDF9E9E-0BFF-429D-B153-874E99655FA4}"/>
    <cellStyle name="Comma 2 2 4 5 2 2 3 4" xfId="15067" xr:uid="{6EBC02AE-971F-4625-8A8D-A52A34A60290}"/>
    <cellStyle name="Comma 2 2 4 5 2 2 3 4 2" xfId="39331" xr:uid="{326A7BC6-6339-40EB-A200-032BF2ADE005}"/>
    <cellStyle name="Comma 2 2 4 5 2 2 3 5" xfId="27199" xr:uid="{659ED974-DA0B-4CBB-A84F-002BFA60E3E2}"/>
    <cellStyle name="Comma 2 2 4 5 2 2 4" xfId="4957" xr:uid="{38706706-6CF3-4E30-9A25-6AE7A27EB19B}"/>
    <cellStyle name="Comma 2 2 4 5 2 2 4 2" xfId="17089" xr:uid="{DD0BB36C-26C8-42B9-A776-DCECD1C72C10}"/>
    <cellStyle name="Comma 2 2 4 5 2 2 4 2 2" xfId="41353" xr:uid="{44532D86-8A4E-430E-82DC-1C2793879073}"/>
    <cellStyle name="Comma 2 2 4 5 2 2 4 3" xfId="29221" xr:uid="{F9357D36-C3B8-4738-BD62-FF24B4B15D66}"/>
    <cellStyle name="Comma 2 2 4 5 2 2 5" xfId="9001" xr:uid="{8BC07700-1A95-40AF-8DEC-DF88018FF4B7}"/>
    <cellStyle name="Comma 2 2 4 5 2 2 5 2" xfId="21133" xr:uid="{AAB33578-7D3A-4EE3-9A37-BABB99B11D80}"/>
    <cellStyle name="Comma 2 2 4 5 2 2 5 2 2" xfId="45397" xr:uid="{F3EA99BE-BFA0-4E6B-AC7E-9C4B22233E37}"/>
    <cellStyle name="Comma 2 2 4 5 2 2 5 3" xfId="33265" xr:uid="{AC5701D8-7BDE-46AB-93F1-EC20634A34FA}"/>
    <cellStyle name="Comma 2 2 4 5 2 2 6" xfId="13045" xr:uid="{4CE86ED3-0B95-4F63-A641-D3F506B62E19}"/>
    <cellStyle name="Comma 2 2 4 5 2 2 6 2" xfId="37309" xr:uid="{AD9BB3CD-7623-4191-B539-E09D3D180CA3}"/>
    <cellStyle name="Comma 2 2 4 5 2 2 7" xfId="25177" xr:uid="{1D9A680B-FBD1-4547-9B21-8B0024208F3F}"/>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2 2 2" xfId="43881" xr:uid="{F11A0776-6AE3-430B-A8CD-1813FA4ADCE0}"/>
    <cellStyle name="Comma 2 2 4 5 2 3 2 2 3" xfId="31749" xr:uid="{539BBF88-F58E-406E-B0FB-EE548F3058CA}"/>
    <cellStyle name="Comma 2 2 4 5 2 3 2 3" xfId="11529" xr:uid="{EE744136-36B6-48C3-B1B6-F13B12714F5A}"/>
    <cellStyle name="Comma 2 2 4 5 2 3 2 3 2" xfId="23661" xr:uid="{D5390B08-0A08-48AF-9A76-16E0490E4794}"/>
    <cellStyle name="Comma 2 2 4 5 2 3 2 3 2 2" xfId="47925" xr:uid="{3B133EEE-37C8-42F6-8700-3251511E0AC1}"/>
    <cellStyle name="Comma 2 2 4 5 2 3 2 3 3" xfId="35793" xr:uid="{5704333A-77C6-43BD-A2A1-63CEB13876DE}"/>
    <cellStyle name="Comma 2 2 4 5 2 3 2 4" xfId="15573" xr:uid="{2F6504D7-1FA4-4314-92AE-0BDBA8129F30}"/>
    <cellStyle name="Comma 2 2 4 5 2 3 2 4 2" xfId="39837" xr:uid="{5DB6A97E-327B-464C-AA69-320C2E516CA2}"/>
    <cellStyle name="Comma 2 2 4 5 2 3 2 5" xfId="27705" xr:uid="{6A6C2D0C-99B4-4D5D-8491-9A3B49FE9B10}"/>
    <cellStyle name="Comma 2 2 4 5 2 3 3" xfId="5463" xr:uid="{5A174118-8B48-4E15-9FB9-2271A0591C5D}"/>
    <cellStyle name="Comma 2 2 4 5 2 3 3 2" xfId="17595" xr:uid="{43FEBEE5-D4DA-4B1D-83D0-B3DD8E723545}"/>
    <cellStyle name="Comma 2 2 4 5 2 3 3 2 2" xfId="41859" xr:uid="{C24E0D1E-8C3B-49F6-8C14-EA2912A869F2}"/>
    <cellStyle name="Comma 2 2 4 5 2 3 3 3" xfId="29727" xr:uid="{F3583754-13A6-442C-A20F-29BBCCA98058}"/>
    <cellStyle name="Comma 2 2 4 5 2 3 4" xfId="9507" xr:uid="{E6855E07-52BB-431E-8BF3-69666C64F10D}"/>
    <cellStyle name="Comma 2 2 4 5 2 3 4 2" xfId="21639" xr:uid="{ADDF20D0-2C63-41B0-95BE-01876EBD33C5}"/>
    <cellStyle name="Comma 2 2 4 5 2 3 4 2 2" xfId="45903" xr:uid="{92B1471F-A9BD-44CB-BAF6-2F6667290CA7}"/>
    <cellStyle name="Comma 2 2 4 5 2 3 4 3" xfId="33771" xr:uid="{2E0D7241-58E3-4B08-B2AE-2B545DFD26F4}"/>
    <cellStyle name="Comma 2 2 4 5 2 3 5" xfId="13551" xr:uid="{62CEA2E7-5695-4FFF-860E-B11C217E96D6}"/>
    <cellStyle name="Comma 2 2 4 5 2 3 5 2" xfId="37815" xr:uid="{65BD2D22-4957-4F3B-9DF8-72D5F137E31B}"/>
    <cellStyle name="Comma 2 2 4 5 2 3 6" xfId="25683" xr:uid="{1F040B64-AFE9-46A0-B2C8-3D22A40795D1}"/>
    <cellStyle name="Comma 2 2 4 5 2 4" xfId="2430" xr:uid="{A52D848F-BFC1-4533-9108-35814547C238}"/>
    <cellStyle name="Comma 2 2 4 5 2 4 2" xfId="6474" xr:uid="{3BFBE427-2FFF-4852-BF08-6F2803A7ABF4}"/>
    <cellStyle name="Comma 2 2 4 5 2 4 2 2" xfId="18606" xr:uid="{C7A085B3-606C-40A8-A771-A112BA63C39E}"/>
    <cellStyle name="Comma 2 2 4 5 2 4 2 2 2" xfId="42870" xr:uid="{13D84FD8-88B0-46B2-BEF9-48CEDA1877BF}"/>
    <cellStyle name="Comma 2 2 4 5 2 4 2 3" xfId="30738" xr:uid="{AEAA84F7-D0EA-4A6A-924C-9A6A4FFD9CE6}"/>
    <cellStyle name="Comma 2 2 4 5 2 4 3" xfId="10518" xr:uid="{F656C40B-C97A-4F1C-9787-F68B137F633D}"/>
    <cellStyle name="Comma 2 2 4 5 2 4 3 2" xfId="22650" xr:uid="{E90A8E5E-B2BC-4D5C-9ED5-D5481D75294E}"/>
    <cellStyle name="Comma 2 2 4 5 2 4 3 2 2" xfId="46914" xr:uid="{C21C80C7-F2DA-46C7-827A-557056163860}"/>
    <cellStyle name="Comma 2 2 4 5 2 4 3 3" xfId="34782" xr:uid="{2F020FB8-E5DE-40E4-A042-1772811D7B0E}"/>
    <cellStyle name="Comma 2 2 4 5 2 4 4" xfId="14562" xr:uid="{45266D4C-B626-420A-AFB3-89B211D99A7B}"/>
    <cellStyle name="Comma 2 2 4 5 2 4 4 2" xfId="38826" xr:uid="{4AFD4E9F-1056-4597-9AC4-B940077ACFDF}"/>
    <cellStyle name="Comma 2 2 4 5 2 4 5" xfId="26694" xr:uid="{2D8572D0-3E2C-4662-9B38-2C5BF960620F}"/>
    <cellStyle name="Comma 2 2 4 5 2 5" xfId="4452" xr:uid="{18F8CCEB-0695-46C2-B89C-FC0297E8EFEF}"/>
    <cellStyle name="Comma 2 2 4 5 2 5 2" xfId="16584" xr:uid="{95B4C054-A397-4AC8-8D67-63A35D2F0D96}"/>
    <cellStyle name="Comma 2 2 4 5 2 5 2 2" xfId="40848" xr:uid="{0B28D965-F343-4586-8F95-FD737017E58E}"/>
    <cellStyle name="Comma 2 2 4 5 2 5 3" xfId="28716" xr:uid="{AD858D71-FA46-4C25-8D8E-9A63733F511B}"/>
    <cellStyle name="Comma 2 2 4 5 2 6" xfId="8496" xr:uid="{F0B70610-B1C2-484A-BD10-9061D0BB9079}"/>
    <cellStyle name="Comma 2 2 4 5 2 6 2" xfId="20628" xr:uid="{3123136C-D6BA-4083-991D-DECCB1F32F8F}"/>
    <cellStyle name="Comma 2 2 4 5 2 6 2 2" xfId="44892" xr:uid="{07A3BFA8-EBB6-462A-A096-094204CD47B2}"/>
    <cellStyle name="Comma 2 2 4 5 2 6 3" xfId="32760" xr:uid="{7B488BB7-54D8-4C19-95CC-BB7C6F6B125D}"/>
    <cellStyle name="Comma 2 2 4 5 2 7" xfId="12540" xr:uid="{27D98A29-DAA5-46E0-BF38-2DB15EADD8C8}"/>
    <cellStyle name="Comma 2 2 4 5 2 7 2" xfId="36804" xr:uid="{55BE55E3-1284-434E-B039-4E336BBC80BD}"/>
    <cellStyle name="Comma 2 2 4 5 2 8" xfId="24672" xr:uid="{AE2E555B-E7DD-40A6-B89B-2579FD3ABF71}"/>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2 2 2" xfId="44133" xr:uid="{32550CC0-48D0-43CA-B3A2-BEA2F4CDC78E}"/>
    <cellStyle name="Comma 2 2 4 5 3 2 2 2 3" xfId="32001" xr:uid="{20CE8ACF-3E15-4B4D-83FF-1EF2111A956F}"/>
    <cellStyle name="Comma 2 2 4 5 3 2 2 3" xfId="11781" xr:uid="{4D94C42B-4505-4A88-9BDF-80FA14FEE95C}"/>
    <cellStyle name="Comma 2 2 4 5 3 2 2 3 2" xfId="23913" xr:uid="{8170028C-D10A-4C18-9F91-0B679884717D}"/>
    <cellStyle name="Comma 2 2 4 5 3 2 2 3 2 2" xfId="48177" xr:uid="{61536F33-ABB8-4B28-A17D-DFB1D78165C3}"/>
    <cellStyle name="Comma 2 2 4 5 3 2 2 3 3" xfId="36045" xr:uid="{AC74E756-4699-4EC6-8013-6B3CA774580A}"/>
    <cellStyle name="Comma 2 2 4 5 3 2 2 4" xfId="15825" xr:uid="{BDC44C7E-994A-45DF-AC0B-2C5571403BD5}"/>
    <cellStyle name="Comma 2 2 4 5 3 2 2 4 2" xfId="40089" xr:uid="{9AB665B9-669B-48BE-8201-15A57860ADAD}"/>
    <cellStyle name="Comma 2 2 4 5 3 2 2 5" xfId="27957" xr:uid="{FC19A7FE-B8D0-4D01-8104-728A309B0E0F}"/>
    <cellStyle name="Comma 2 2 4 5 3 2 3" xfId="5715" xr:uid="{870A8ACD-31F2-4AE6-8E3F-EB924597977A}"/>
    <cellStyle name="Comma 2 2 4 5 3 2 3 2" xfId="17847" xr:uid="{E72066BA-69A0-4390-A8B7-836D4D2AB514}"/>
    <cellStyle name="Comma 2 2 4 5 3 2 3 2 2" xfId="42111" xr:uid="{0D3433B5-89C4-4E97-B253-FAD75EA688C7}"/>
    <cellStyle name="Comma 2 2 4 5 3 2 3 3" xfId="29979" xr:uid="{FE58D61E-8A3E-480D-AE09-1FA30AA3383D}"/>
    <cellStyle name="Comma 2 2 4 5 3 2 4" xfId="9759" xr:uid="{751EB7C3-4199-4277-A793-7082EC3332E4}"/>
    <cellStyle name="Comma 2 2 4 5 3 2 4 2" xfId="21891" xr:uid="{4438D8E3-2EDF-4AB4-AA16-FE7054A7C071}"/>
    <cellStyle name="Comma 2 2 4 5 3 2 4 2 2" xfId="46155" xr:uid="{C68C704F-3D0B-48E3-8ABC-8C616AEBFF17}"/>
    <cellStyle name="Comma 2 2 4 5 3 2 4 3" xfId="34023" xr:uid="{039173B1-6F62-45F3-8694-8EF603568E5C}"/>
    <cellStyle name="Comma 2 2 4 5 3 2 5" xfId="13803" xr:uid="{1AF49CEB-4A46-4305-B4ED-0BD43E0D7F0C}"/>
    <cellStyle name="Comma 2 2 4 5 3 2 5 2" xfId="38067" xr:uid="{3F99FB89-547A-4495-9B4A-843DB0C8B664}"/>
    <cellStyle name="Comma 2 2 4 5 3 2 6" xfId="25935" xr:uid="{37DC30E0-DE73-4F0D-B315-3BC8D6AA2632}"/>
    <cellStyle name="Comma 2 2 4 5 3 3" xfId="2682" xr:uid="{3C380270-D263-4964-95E3-8F731AF6E21A}"/>
    <cellStyle name="Comma 2 2 4 5 3 3 2" xfId="6726" xr:uid="{31FE13D7-D8AB-49C2-8118-5BE94FF73BCE}"/>
    <cellStyle name="Comma 2 2 4 5 3 3 2 2" xfId="18858" xr:uid="{9C1D72D7-C088-4192-AF56-AE478A18573E}"/>
    <cellStyle name="Comma 2 2 4 5 3 3 2 2 2" xfId="43122" xr:uid="{512F86B1-5EB9-42A7-8C60-827820494A67}"/>
    <cellStyle name="Comma 2 2 4 5 3 3 2 3" xfId="30990" xr:uid="{517A37F7-C36D-4541-893F-85417D07B814}"/>
    <cellStyle name="Comma 2 2 4 5 3 3 3" xfId="10770" xr:uid="{F85BD23F-9F49-47E4-AF4E-404C61A5D8E1}"/>
    <cellStyle name="Comma 2 2 4 5 3 3 3 2" xfId="22902" xr:uid="{1136B27F-242A-476B-A581-E7C31839C10D}"/>
    <cellStyle name="Comma 2 2 4 5 3 3 3 2 2" xfId="47166" xr:uid="{FAAE3105-8306-49F3-A748-88F7D09BDBF6}"/>
    <cellStyle name="Comma 2 2 4 5 3 3 3 3" xfId="35034" xr:uid="{664DF48F-39CC-4221-9D4F-2FA4C15F5DD2}"/>
    <cellStyle name="Comma 2 2 4 5 3 3 4" xfId="14814" xr:uid="{C16D2124-4FAD-44FC-8742-FC95AFE164C4}"/>
    <cellStyle name="Comma 2 2 4 5 3 3 4 2" xfId="39078" xr:uid="{FFD0D21D-AC91-4F8A-99DB-5E1804437A3C}"/>
    <cellStyle name="Comma 2 2 4 5 3 3 5" xfId="26946" xr:uid="{326D76BE-0C97-41D8-9EF2-83BED004CFE9}"/>
    <cellStyle name="Comma 2 2 4 5 3 4" xfId="4704" xr:uid="{175E129D-98F2-4C5A-860F-85716361DAF4}"/>
    <cellStyle name="Comma 2 2 4 5 3 4 2" xfId="16836" xr:uid="{2DB85DC3-0C5D-4840-A1E3-8839088DC0B0}"/>
    <cellStyle name="Comma 2 2 4 5 3 4 2 2" xfId="41100" xr:uid="{D48D85F8-44C6-4377-9633-BAEA5C7841CB}"/>
    <cellStyle name="Comma 2 2 4 5 3 4 3" xfId="28968" xr:uid="{D4854DD6-8CE9-4251-8753-F2B38805F8CD}"/>
    <cellStyle name="Comma 2 2 4 5 3 5" xfId="8748" xr:uid="{848129DC-FA5E-460F-8F73-A2AB25500D52}"/>
    <cellStyle name="Comma 2 2 4 5 3 5 2" xfId="20880" xr:uid="{3FDB0EF0-1ED6-4248-B933-20FB30BB73AD}"/>
    <cellStyle name="Comma 2 2 4 5 3 5 2 2" xfId="45144" xr:uid="{31BA4502-9BFE-4EBB-AA04-220DC900F813}"/>
    <cellStyle name="Comma 2 2 4 5 3 5 3" xfId="33012" xr:uid="{3EFBE475-E3C6-40FF-89CF-87E860D1A520}"/>
    <cellStyle name="Comma 2 2 4 5 3 6" xfId="12792" xr:uid="{331C2E79-47E8-4C2E-808B-B30BF1C20CC3}"/>
    <cellStyle name="Comma 2 2 4 5 3 6 2" xfId="37056" xr:uid="{DC6D5FB6-7F6F-4412-984B-63D973F62A52}"/>
    <cellStyle name="Comma 2 2 4 5 3 7" xfId="24924" xr:uid="{EDB4CE73-E199-49B6-BD03-DD5F872FB622}"/>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2 2 2" xfId="43628" xr:uid="{80169B62-D055-4F97-9479-17202EC15A3C}"/>
    <cellStyle name="Comma 2 2 4 5 4 2 2 3" xfId="31496" xr:uid="{4C6A1944-4D65-43CD-868A-FE2C6C8B495C}"/>
    <cellStyle name="Comma 2 2 4 5 4 2 3" xfId="11276" xr:uid="{34749AD1-D97E-4A50-970C-79253C714F1C}"/>
    <cellStyle name="Comma 2 2 4 5 4 2 3 2" xfId="23408" xr:uid="{18B8D6D3-9868-42D4-A3E4-DBE5BE9B9E6B}"/>
    <cellStyle name="Comma 2 2 4 5 4 2 3 2 2" xfId="47672" xr:uid="{1BD7AA3D-5121-431C-804A-171E03DC40D8}"/>
    <cellStyle name="Comma 2 2 4 5 4 2 3 3" xfId="35540" xr:uid="{29A0B5BC-B786-4077-B162-D9C937FF88BD}"/>
    <cellStyle name="Comma 2 2 4 5 4 2 4" xfId="15320" xr:uid="{0FE8E078-76F5-4786-9E03-4DA7E84AC494}"/>
    <cellStyle name="Comma 2 2 4 5 4 2 4 2" xfId="39584" xr:uid="{D989E18D-E5F1-4AE3-8ABD-E3EABBAB10D3}"/>
    <cellStyle name="Comma 2 2 4 5 4 2 5" xfId="27452" xr:uid="{45595BDD-B9F4-4558-AE82-28BCAB199532}"/>
    <cellStyle name="Comma 2 2 4 5 4 3" xfId="5210" xr:uid="{35347602-D520-4019-84E3-F5CE1C3FA9C4}"/>
    <cellStyle name="Comma 2 2 4 5 4 3 2" xfId="17342" xr:uid="{2C034FCF-588F-4D02-B153-FA2AABBD1F9C}"/>
    <cellStyle name="Comma 2 2 4 5 4 3 2 2" xfId="41606" xr:uid="{405CB260-C36B-429E-8AD6-8A20C47331ED}"/>
    <cellStyle name="Comma 2 2 4 5 4 3 3" xfId="29474" xr:uid="{5A5B8F80-7E6D-4F95-A6A0-E3C5906A3B3B}"/>
    <cellStyle name="Comma 2 2 4 5 4 4" xfId="9254" xr:uid="{F6B98B79-67C9-403A-8105-15851099A270}"/>
    <cellStyle name="Comma 2 2 4 5 4 4 2" xfId="21386" xr:uid="{DF084B82-C28B-41F9-908D-0B253C4DF3C3}"/>
    <cellStyle name="Comma 2 2 4 5 4 4 2 2" xfId="45650" xr:uid="{69B9BEE7-D03A-4F9D-ADD0-AD9363242D17}"/>
    <cellStyle name="Comma 2 2 4 5 4 4 3" xfId="33518" xr:uid="{9D9A044C-E71A-490A-A7D2-06A345EF44B6}"/>
    <cellStyle name="Comma 2 2 4 5 4 5" xfId="13298" xr:uid="{18EFDA97-422C-4A13-BBC0-C4A9CC783EEC}"/>
    <cellStyle name="Comma 2 2 4 5 4 5 2" xfId="37562" xr:uid="{402B6496-8A2E-42CA-90F1-DCEC49801EA9}"/>
    <cellStyle name="Comma 2 2 4 5 4 6" xfId="25430" xr:uid="{F3F29452-6BCB-4124-82F4-BA21F00488F2}"/>
    <cellStyle name="Comma 2 2 4 5 5" xfId="2177" xr:uid="{9931A10D-12D2-4FDA-858D-87638E7C3B1E}"/>
    <cellStyle name="Comma 2 2 4 5 5 2" xfId="6221" xr:uid="{4A12AAD0-5D62-424C-8982-A317715DFCA7}"/>
    <cellStyle name="Comma 2 2 4 5 5 2 2" xfId="18353" xr:uid="{75BCB1D7-7B64-4604-8A49-88EDC483A095}"/>
    <cellStyle name="Comma 2 2 4 5 5 2 2 2" xfId="42617" xr:uid="{D90833ED-EFB3-4422-81F9-959F1E95B9DB}"/>
    <cellStyle name="Comma 2 2 4 5 5 2 3" xfId="30485" xr:uid="{F48824A1-5E70-435B-B7BC-2D3B1A0DADA5}"/>
    <cellStyle name="Comma 2 2 4 5 5 3" xfId="10265" xr:uid="{50392DF2-2344-4588-950D-45C7A9A95B7C}"/>
    <cellStyle name="Comma 2 2 4 5 5 3 2" xfId="22397" xr:uid="{2F6B7ECD-C6AB-4509-9E4D-48930FF8AFF0}"/>
    <cellStyle name="Comma 2 2 4 5 5 3 2 2" xfId="46661" xr:uid="{F5066C8A-FA2A-4F8C-B811-72B824A492FA}"/>
    <cellStyle name="Comma 2 2 4 5 5 3 3" xfId="34529" xr:uid="{852FD4AB-2E7B-4BFB-8FA2-260BBF2071DC}"/>
    <cellStyle name="Comma 2 2 4 5 5 4" xfId="14309" xr:uid="{4B4C452C-6DF5-450E-8C8E-F3991C27C2ED}"/>
    <cellStyle name="Comma 2 2 4 5 5 4 2" xfId="38573" xr:uid="{7B515B45-E2C2-4CB3-8574-CC760DB9F1D0}"/>
    <cellStyle name="Comma 2 2 4 5 5 5" xfId="26441" xr:uid="{707BC122-DB0C-4642-BF10-0352EA92D97B}"/>
    <cellStyle name="Comma 2 2 4 5 6" xfId="4199" xr:uid="{D128E6C9-0302-4602-94EE-00030E6E2B67}"/>
    <cellStyle name="Comma 2 2 4 5 6 2" xfId="16331" xr:uid="{F2B431FB-DAA7-4614-A56B-204D3BBDD50F}"/>
    <cellStyle name="Comma 2 2 4 5 6 2 2" xfId="40595" xr:uid="{B7DB9DD4-2577-4CEB-9956-DE286B972F36}"/>
    <cellStyle name="Comma 2 2 4 5 6 3" xfId="28463" xr:uid="{A67EBF4A-397D-4EAA-B37F-4DB3ECCE40A0}"/>
    <cellStyle name="Comma 2 2 4 5 7" xfId="8243" xr:uid="{1A715C1A-67FE-4D11-A3C3-12046C9BEC68}"/>
    <cellStyle name="Comma 2 2 4 5 7 2" xfId="20375" xr:uid="{D9EACA67-9573-43AE-B5CC-74AF82B63107}"/>
    <cellStyle name="Comma 2 2 4 5 7 2 2" xfId="44639" xr:uid="{9FFA33F0-FD1C-4D5A-A437-659D4F9180E3}"/>
    <cellStyle name="Comma 2 2 4 5 7 3" xfId="32507" xr:uid="{798177AD-780C-4E26-A2B2-78CCE325E6B9}"/>
    <cellStyle name="Comma 2 2 4 5 8" xfId="12287" xr:uid="{48FBBA1E-F852-4825-844F-F1E37F60D296}"/>
    <cellStyle name="Comma 2 2 4 5 8 2" xfId="36551" xr:uid="{DC607FDA-BF99-498E-B314-26EA85A27621}"/>
    <cellStyle name="Comma 2 2 4 5 9" xfId="24419" xr:uid="{1CBD3607-6051-4412-8E7B-9738077AF164}"/>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2 2 2" xfId="44260" xr:uid="{990680A3-7746-42FA-A9EC-16F2AD517CDB}"/>
    <cellStyle name="Comma 2 2 4 6 2 2 2 2 3" xfId="32128" xr:uid="{5AD0D754-9FAB-4C6C-87CB-606086E1DD5D}"/>
    <cellStyle name="Comma 2 2 4 6 2 2 2 3" xfId="11908" xr:uid="{C5BE5D5E-77DF-40D7-A779-C6D92B3D8654}"/>
    <cellStyle name="Comma 2 2 4 6 2 2 2 3 2" xfId="24040" xr:uid="{7B125971-9ADA-44FF-B948-35B546D80014}"/>
    <cellStyle name="Comma 2 2 4 6 2 2 2 3 2 2" xfId="48304" xr:uid="{BF8E21B2-8061-49DC-96E2-D6CD776D7CE1}"/>
    <cellStyle name="Comma 2 2 4 6 2 2 2 3 3" xfId="36172" xr:uid="{0C815B8A-87C2-4ECC-8AE3-29FF9A2E0444}"/>
    <cellStyle name="Comma 2 2 4 6 2 2 2 4" xfId="15952" xr:uid="{7D3617DF-39BF-4348-9C31-4D23DA0C4A76}"/>
    <cellStyle name="Comma 2 2 4 6 2 2 2 4 2" xfId="40216" xr:uid="{9524F99C-7EA1-4812-8266-0534E99A6761}"/>
    <cellStyle name="Comma 2 2 4 6 2 2 2 5" xfId="28084" xr:uid="{044496FF-8668-41E9-8ED1-AF32F4ED8AD9}"/>
    <cellStyle name="Comma 2 2 4 6 2 2 3" xfId="5842" xr:uid="{9D6F9083-0547-492E-9C0F-300E11EB9068}"/>
    <cellStyle name="Comma 2 2 4 6 2 2 3 2" xfId="17974" xr:uid="{0D5CD998-9BA0-4BDE-87FE-FDC4BB2FE58A}"/>
    <cellStyle name="Comma 2 2 4 6 2 2 3 2 2" xfId="42238" xr:uid="{94570F3C-3B4E-41B2-9D08-674A74E3781D}"/>
    <cellStyle name="Comma 2 2 4 6 2 2 3 3" xfId="30106" xr:uid="{FF908A8E-C3B2-4E1E-BF07-1EA0559DF3B6}"/>
    <cellStyle name="Comma 2 2 4 6 2 2 4" xfId="9886" xr:uid="{0F697C22-D257-4B39-962D-1BE0278585D5}"/>
    <cellStyle name="Comma 2 2 4 6 2 2 4 2" xfId="22018" xr:uid="{9758DC33-848B-4DEE-BE0A-B93BC8E6E5B8}"/>
    <cellStyle name="Comma 2 2 4 6 2 2 4 2 2" xfId="46282" xr:uid="{BF2D4616-41DC-4979-AB98-CA17D1207028}"/>
    <cellStyle name="Comma 2 2 4 6 2 2 4 3" xfId="34150" xr:uid="{041D24DF-5122-4A67-9F6D-99F495A401FA}"/>
    <cellStyle name="Comma 2 2 4 6 2 2 5" xfId="13930" xr:uid="{A80BDF97-16D5-4E30-B198-DC4CA26B3FDA}"/>
    <cellStyle name="Comma 2 2 4 6 2 2 5 2" xfId="38194" xr:uid="{01CEBF9A-48C3-4DAB-83E4-317FB80A26B6}"/>
    <cellStyle name="Comma 2 2 4 6 2 2 6" xfId="26062" xr:uid="{ABB2731B-67FD-41AD-8DC2-C63C541843BB}"/>
    <cellStyle name="Comma 2 2 4 6 2 3" xfId="2809" xr:uid="{0F39AF0C-E645-4F2B-A8DD-018C7BCA0534}"/>
    <cellStyle name="Comma 2 2 4 6 2 3 2" xfId="6853" xr:uid="{4B578FAD-1DC0-46F0-BAD8-0B34C6A9F839}"/>
    <cellStyle name="Comma 2 2 4 6 2 3 2 2" xfId="18985" xr:uid="{73CAEDFC-6404-4D96-BE7C-0DE9A589F2C2}"/>
    <cellStyle name="Comma 2 2 4 6 2 3 2 2 2" xfId="43249" xr:uid="{3A5C451A-2327-46BE-8E29-2F333BCBA30D}"/>
    <cellStyle name="Comma 2 2 4 6 2 3 2 3" xfId="31117" xr:uid="{C5847844-F5AA-44FD-9819-B27BE97F7EBF}"/>
    <cellStyle name="Comma 2 2 4 6 2 3 3" xfId="10897" xr:uid="{2D488C66-52C0-4B26-8806-4706B54A81CD}"/>
    <cellStyle name="Comma 2 2 4 6 2 3 3 2" xfId="23029" xr:uid="{9202164C-4BB1-44D3-8534-4E3C8F3BD625}"/>
    <cellStyle name="Comma 2 2 4 6 2 3 3 2 2" xfId="47293" xr:uid="{FE7E7901-C644-4910-863A-9AB821EDA956}"/>
    <cellStyle name="Comma 2 2 4 6 2 3 3 3" xfId="35161" xr:uid="{4F6C8120-8D98-4D63-AA02-AD95FBA04F19}"/>
    <cellStyle name="Comma 2 2 4 6 2 3 4" xfId="14941" xr:uid="{D8156AE8-DAF6-4286-93D3-1FA45B813B25}"/>
    <cellStyle name="Comma 2 2 4 6 2 3 4 2" xfId="39205" xr:uid="{F23E9600-8376-4B7E-A8FC-7231A9D7595D}"/>
    <cellStyle name="Comma 2 2 4 6 2 3 5" xfId="27073" xr:uid="{6CB2369F-BC96-4FDE-A291-B38931531C57}"/>
    <cellStyle name="Comma 2 2 4 6 2 4" xfId="4831" xr:uid="{3B23603D-650C-4C2F-96AF-FC64749016DB}"/>
    <cellStyle name="Comma 2 2 4 6 2 4 2" xfId="16963" xr:uid="{4C1ADFAC-4BAB-4152-B4F9-573A4B458E5C}"/>
    <cellStyle name="Comma 2 2 4 6 2 4 2 2" xfId="41227" xr:uid="{3DECAEB2-8A1D-4B41-A4BF-B4CBC2D93563}"/>
    <cellStyle name="Comma 2 2 4 6 2 4 3" xfId="29095" xr:uid="{58B4F8B8-FE85-4C51-A7D5-4D3E761E72A3}"/>
    <cellStyle name="Comma 2 2 4 6 2 5" xfId="8875" xr:uid="{16CC5C62-532B-4BCE-9088-757F074B6B37}"/>
    <cellStyle name="Comma 2 2 4 6 2 5 2" xfId="21007" xr:uid="{5EF7D4C3-6714-4B84-868C-03F007333EBE}"/>
    <cellStyle name="Comma 2 2 4 6 2 5 2 2" xfId="45271" xr:uid="{CA37C236-3075-4625-8A90-037F38382363}"/>
    <cellStyle name="Comma 2 2 4 6 2 5 3" xfId="33139" xr:uid="{C4B8FCAB-E59C-4F9A-8941-5DB14BF06652}"/>
    <cellStyle name="Comma 2 2 4 6 2 6" xfId="12919" xr:uid="{92B42381-AB5A-4086-BD53-9CFEB0169D72}"/>
    <cellStyle name="Comma 2 2 4 6 2 6 2" xfId="37183" xr:uid="{A560EB9D-F463-495D-A10C-891C7EFD27FC}"/>
    <cellStyle name="Comma 2 2 4 6 2 7" xfId="25051" xr:uid="{F446B15C-6638-4AD2-844C-929BB3FFE3B1}"/>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2 2 2" xfId="43755" xr:uid="{D68FFF7B-11F2-4600-B6C1-0D64B2EA8CE9}"/>
    <cellStyle name="Comma 2 2 4 6 3 2 2 3" xfId="31623" xr:uid="{3AD5657B-49EB-4ED2-A4C6-5D694C18D3AB}"/>
    <cellStyle name="Comma 2 2 4 6 3 2 3" xfId="11403" xr:uid="{5883112D-7677-4E3B-B622-572B0760468B}"/>
    <cellStyle name="Comma 2 2 4 6 3 2 3 2" xfId="23535" xr:uid="{CA3ACE33-0829-443C-B226-86C3931DE304}"/>
    <cellStyle name="Comma 2 2 4 6 3 2 3 2 2" xfId="47799" xr:uid="{F24930DF-4DE6-48A9-B8EA-3B9BF4B1F07D}"/>
    <cellStyle name="Comma 2 2 4 6 3 2 3 3" xfId="35667" xr:uid="{E97A0D63-E1D4-4B0E-A0C6-C2EF193CEB12}"/>
    <cellStyle name="Comma 2 2 4 6 3 2 4" xfId="15447" xr:uid="{49CE280D-6328-4DAF-BB61-FBF51087F734}"/>
    <cellStyle name="Comma 2 2 4 6 3 2 4 2" xfId="39711" xr:uid="{A889EF97-8C84-4ABA-81EE-6370E3CEA9EC}"/>
    <cellStyle name="Comma 2 2 4 6 3 2 5" xfId="27579" xr:uid="{6FBF438E-BE26-4C8D-B8C8-369536FB27D7}"/>
    <cellStyle name="Comma 2 2 4 6 3 3" xfId="5337" xr:uid="{F9356F77-EC7C-4CA1-8335-BB924013BDE5}"/>
    <cellStyle name="Comma 2 2 4 6 3 3 2" xfId="17469" xr:uid="{FFEAE5A8-B2C0-49BD-9672-504F1EDDD661}"/>
    <cellStyle name="Comma 2 2 4 6 3 3 2 2" xfId="41733" xr:uid="{6CDCA3AF-292D-4155-BAA3-FC2A17670775}"/>
    <cellStyle name="Comma 2 2 4 6 3 3 3" xfId="29601" xr:uid="{1EAA627A-6E89-4D07-B49B-4DCF583FB17B}"/>
    <cellStyle name="Comma 2 2 4 6 3 4" xfId="9381" xr:uid="{D91452E0-8F87-4237-90E5-172563038CA4}"/>
    <cellStyle name="Comma 2 2 4 6 3 4 2" xfId="21513" xr:uid="{A0A4F8B0-EDB8-4B6E-8A65-CC093FBF834C}"/>
    <cellStyle name="Comma 2 2 4 6 3 4 2 2" xfId="45777" xr:uid="{6ADF146D-E5F5-4F9F-845F-B1D83A73C3DB}"/>
    <cellStyle name="Comma 2 2 4 6 3 4 3" xfId="33645" xr:uid="{36FEBA09-F0BB-4441-A0DA-DB5DE4ACA58F}"/>
    <cellStyle name="Comma 2 2 4 6 3 5" xfId="13425" xr:uid="{47E7C8DD-7819-4B8A-A2D7-1D73F6EA7E7D}"/>
    <cellStyle name="Comma 2 2 4 6 3 5 2" xfId="37689" xr:uid="{D05248E8-4247-4E7C-BE0D-97B1593699D6}"/>
    <cellStyle name="Comma 2 2 4 6 3 6" xfId="25557" xr:uid="{B1FF4EE2-E2B4-463E-8F0F-80BAD013E343}"/>
    <cellStyle name="Comma 2 2 4 6 4" xfId="2304" xr:uid="{0D73BE7F-1DF5-41F6-A8D6-FBEB98AEEB82}"/>
    <cellStyle name="Comma 2 2 4 6 4 2" xfId="6348" xr:uid="{7802A510-5436-4F8E-9CC6-35C56F985231}"/>
    <cellStyle name="Comma 2 2 4 6 4 2 2" xfId="18480" xr:uid="{27CB37AC-AD92-4987-84B8-41C35C3FD7EE}"/>
    <cellStyle name="Comma 2 2 4 6 4 2 2 2" xfId="42744" xr:uid="{8EBB8B5C-DEC5-4736-8B41-A9CA20C4A852}"/>
    <cellStyle name="Comma 2 2 4 6 4 2 3" xfId="30612" xr:uid="{45D3BFE9-0501-4768-B410-94DD206301E3}"/>
    <cellStyle name="Comma 2 2 4 6 4 3" xfId="10392" xr:uid="{7EE50A31-996C-4AB8-BE17-4267AE2D8606}"/>
    <cellStyle name="Comma 2 2 4 6 4 3 2" xfId="22524" xr:uid="{78E013A3-A7C7-494A-BB67-07544FEBFE9C}"/>
    <cellStyle name="Comma 2 2 4 6 4 3 2 2" xfId="46788" xr:uid="{3FA40FA1-4973-46F0-B49F-63C659DEB455}"/>
    <cellStyle name="Comma 2 2 4 6 4 3 3" xfId="34656" xr:uid="{BE73A78F-4998-48E7-AD3B-17C191F92057}"/>
    <cellStyle name="Comma 2 2 4 6 4 4" xfId="14436" xr:uid="{37B5DB92-7038-4D6F-ABE6-8AD47F8EE03B}"/>
    <cellStyle name="Comma 2 2 4 6 4 4 2" xfId="38700" xr:uid="{94FD2C24-82E5-4D02-AE1A-4BDDF03DC4C5}"/>
    <cellStyle name="Comma 2 2 4 6 4 5" xfId="26568" xr:uid="{B0D91793-028C-42ED-A7F9-D65DAC27E712}"/>
    <cellStyle name="Comma 2 2 4 6 5" xfId="4326" xr:uid="{3102133A-004C-45FB-9B6D-BFDB70142ACE}"/>
    <cellStyle name="Comma 2 2 4 6 5 2" xfId="16458" xr:uid="{79B61F66-7BE5-499A-B2A2-D8002B873D7B}"/>
    <cellStyle name="Comma 2 2 4 6 5 2 2" xfId="40722" xr:uid="{D4E3128E-873C-4C38-A29C-ABBEA61D6EBD}"/>
    <cellStyle name="Comma 2 2 4 6 5 3" xfId="28590" xr:uid="{0B8804F1-12D4-4478-98D8-9DA257384668}"/>
    <cellStyle name="Comma 2 2 4 6 6" xfId="8370" xr:uid="{6F7C9CC9-25BD-486D-9136-F249EFB80B1A}"/>
    <cellStyle name="Comma 2 2 4 6 6 2" xfId="20502" xr:uid="{4318CF3C-AEDE-42B5-9868-6E55B54CC644}"/>
    <cellStyle name="Comma 2 2 4 6 6 2 2" xfId="44766" xr:uid="{DFA36521-82FB-4167-9F4E-AD5E55D22E31}"/>
    <cellStyle name="Comma 2 2 4 6 6 3" xfId="32634" xr:uid="{2CD1C752-689B-4D06-AE3F-47063EA8F7B4}"/>
    <cellStyle name="Comma 2 2 4 6 7" xfId="12414" xr:uid="{E47290AE-A3C9-4F3C-835F-A0165C4BC039}"/>
    <cellStyle name="Comma 2 2 4 6 7 2" xfId="36678" xr:uid="{79A0AA07-7D2E-4039-BD0E-3D70989AED6A}"/>
    <cellStyle name="Comma 2 2 4 6 8" xfId="24546" xr:uid="{360CC804-BBED-450F-A21E-A95E58022525}"/>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2 2 2" xfId="44007" xr:uid="{327CE8E0-285A-4F39-B088-72AFB69FFC35}"/>
    <cellStyle name="Comma 2 2 4 7 2 2 2 3" xfId="31875" xr:uid="{6EC85CFA-E57C-4C21-A8D4-01053AB97738}"/>
    <cellStyle name="Comma 2 2 4 7 2 2 3" xfId="11655" xr:uid="{3A9C8425-AD48-46FE-8472-5042B27BFF55}"/>
    <cellStyle name="Comma 2 2 4 7 2 2 3 2" xfId="23787" xr:uid="{AB001048-FA00-45C7-93FE-5D3A690B5D5A}"/>
    <cellStyle name="Comma 2 2 4 7 2 2 3 2 2" xfId="48051" xr:uid="{18D37059-7633-4539-8985-F2154FD37F38}"/>
    <cellStyle name="Comma 2 2 4 7 2 2 3 3" xfId="35919" xr:uid="{63153335-26D0-4EAC-A172-068BC181A6FB}"/>
    <cellStyle name="Comma 2 2 4 7 2 2 4" xfId="15699" xr:uid="{88F154E2-1569-4129-81F9-810EE1532E8F}"/>
    <cellStyle name="Comma 2 2 4 7 2 2 4 2" xfId="39963" xr:uid="{8CC978D9-EA20-4EC9-AA9A-21343E39D743}"/>
    <cellStyle name="Comma 2 2 4 7 2 2 5" xfId="27831" xr:uid="{5292AEFA-57AF-4C70-A895-A4BC60CCEB4D}"/>
    <cellStyle name="Comma 2 2 4 7 2 3" xfId="5589" xr:uid="{388E3A0C-9D34-4650-A34A-FA061B9BBC3E}"/>
    <cellStyle name="Comma 2 2 4 7 2 3 2" xfId="17721" xr:uid="{04A19335-5550-4D93-945A-96C96654BB40}"/>
    <cellStyle name="Comma 2 2 4 7 2 3 2 2" xfId="41985" xr:uid="{B6D3FA3C-C2B9-4ABE-AE28-44926F33E86B}"/>
    <cellStyle name="Comma 2 2 4 7 2 3 3" xfId="29853" xr:uid="{45A7A756-7FC4-4B17-9D43-EE65A2447B6D}"/>
    <cellStyle name="Comma 2 2 4 7 2 4" xfId="9633" xr:uid="{5DD5960F-D0FE-446A-BDFB-02840EFF0A75}"/>
    <cellStyle name="Comma 2 2 4 7 2 4 2" xfId="21765" xr:uid="{344A8856-367C-4642-994C-A1CFE548E2CE}"/>
    <cellStyle name="Comma 2 2 4 7 2 4 2 2" xfId="46029" xr:uid="{526CD462-ABB9-4602-983C-6FA24941F9A2}"/>
    <cellStyle name="Comma 2 2 4 7 2 4 3" xfId="33897" xr:uid="{EF72B0E8-15CA-4BB6-82D2-105061CAE654}"/>
    <cellStyle name="Comma 2 2 4 7 2 5" xfId="13677" xr:uid="{2BF8B6F1-C3EF-4FF2-91ED-9C1D52FBA9A3}"/>
    <cellStyle name="Comma 2 2 4 7 2 5 2" xfId="37941" xr:uid="{BFA7D8C4-1F50-46D8-8F53-84A8C9CF3EB6}"/>
    <cellStyle name="Comma 2 2 4 7 2 6" xfId="25809" xr:uid="{2278C5AC-32CB-4D78-BE83-D3AEDFCBE1B0}"/>
    <cellStyle name="Comma 2 2 4 7 3" xfId="2556" xr:uid="{180F987D-193A-4F60-8F21-633BA044F4C8}"/>
    <cellStyle name="Comma 2 2 4 7 3 2" xfId="6600" xr:uid="{00C3008F-A49F-4493-B8EE-54DBD9418001}"/>
    <cellStyle name="Comma 2 2 4 7 3 2 2" xfId="18732" xr:uid="{EF4737C4-FEAA-4D3F-84B5-008720385B1D}"/>
    <cellStyle name="Comma 2 2 4 7 3 2 2 2" xfId="42996" xr:uid="{DB71EA35-4282-458E-A2C9-58249840AF68}"/>
    <cellStyle name="Comma 2 2 4 7 3 2 3" xfId="30864" xr:uid="{4277D410-6627-4676-930A-CC79022E4E9A}"/>
    <cellStyle name="Comma 2 2 4 7 3 3" xfId="10644" xr:uid="{6F5230B9-678C-4162-A2E4-AAC472528366}"/>
    <cellStyle name="Comma 2 2 4 7 3 3 2" xfId="22776" xr:uid="{2040C7E5-E5E6-4A3F-81F5-D2FC0498E441}"/>
    <cellStyle name="Comma 2 2 4 7 3 3 2 2" xfId="47040" xr:uid="{0E9D2766-03C7-4C33-8330-FAD135C0EC32}"/>
    <cellStyle name="Comma 2 2 4 7 3 3 3" xfId="34908" xr:uid="{2B0497BA-8428-4A57-9DEC-DDD6B1C22BA0}"/>
    <cellStyle name="Comma 2 2 4 7 3 4" xfId="14688" xr:uid="{D3383147-AB69-4091-9A72-A6CA9C402A4E}"/>
    <cellStyle name="Comma 2 2 4 7 3 4 2" xfId="38952" xr:uid="{CF173A60-5B62-4D96-9BA3-5ECE37A63E26}"/>
    <cellStyle name="Comma 2 2 4 7 3 5" xfId="26820" xr:uid="{9DA4B3D9-197F-4BBA-A8B2-E6CE4E868B30}"/>
    <cellStyle name="Comma 2 2 4 7 4" xfId="4578" xr:uid="{3082D57B-C752-413B-BB59-197D8D481AED}"/>
    <cellStyle name="Comma 2 2 4 7 4 2" xfId="16710" xr:uid="{50D4B18B-98C5-4BA3-9A2F-8BFDA41EF4EA}"/>
    <cellStyle name="Comma 2 2 4 7 4 2 2" xfId="40974" xr:uid="{3BDF62DB-53D2-4796-94A5-D77387019FED}"/>
    <cellStyle name="Comma 2 2 4 7 4 3" xfId="28842" xr:uid="{DB5192A4-EF6D-450F-886B-F003D63BA8B1}"/>
    <cellStyle name="Comma 2 2 4 7 5" xfId="8622" xr:uid="{A6D4BF7B-6D54-4A9A-A07D-792BA466B15A}"/>
    <cellStyle name="Comma 2 2 4 7 5 2" xfId="20754" xr:uid="{1C6D9934-5573-4B4A-B31A-438F56C96813}"/>
    <cellStyle name="Comma 2 2 4 7 5 2 2" xfId="45018" xr:uid="{CD507BB0-47C7-49F5-A5A5-0D8F30AC2FE5}"/>
    <cellStyle name="Comma 2 2 4 7 5 3" xfId="32886" xr:uid="{AA722473-754B-40D9-90CB-44AC723D0A67}"/>
    <cellStyle name="Comma 2 2 4 7 6" xfId="12666" xr:uid="{E2AB4DB4-104A-4CC0-9DC4-DCABFE9AD87C}"/>
    <cellStyle name="Comma 2 2 4 7 6 2" xfId="36930" xr:uid="{CCD6F9C7-EFB2-43CE-9593-C4673B0D4125}"/>
    <cellStyle name="Comma 2 2 4 7 7" xfId="24798" xr:uid="{16985FBB-19D4-4A5B-B4E8-E908DDA5F56B}"/>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2 2 2" xfId="43502" xr:uid="{3C05A64E-EDEB-460C-A98D-57C2F4246583}"/>
    <cellStyle name="Comma 2 2 4 8 2 2 3" xfId="31370" xr:uid="{ADB987A7-17C2-4B88-9D57-93EED9F37B35}"/>
    <cellStyle name="Comma 2 2 4 8 2 3" xfId="11150" xr:uid="{67CB4D33-12A7-45C7-9B0F-A2B072FE7CB2}"/>
    <cellStyle name="Comma 2 2 4 8 2 3 2" xfId="23282" xr:uid="{7E2599E9-3BBE-4B5A-A799-4B470442C8DC}"/>
    <cellStyle name="Comma 2 2 4 8 2 3 2 2" xfId="47546" xr:uid="{092B07B7-B7E1-41A0-9897-1811E5824B46}"/>
    <cellStyle name="Comma 2 2 4 8 2 3 3" xfId="35414" xr:uid="{E4A24759-3B80-475A-BC0A-F5E0D480D01D}"/>
    <cellStyle name="Comma 2 2 4 8 2 4" xfId="15194" xr:uid="{32B09501-BAF9-46CE-81ED-3250AF10824C}"/>
    <cellStyle name="Comma 2 2 4 8 2 4 2" xfId="39458" xr:uid="{E564A6B2-AED7-4031-AC40-63D4518762A6}"/>
    <cellStyle name="Comma 2 2 4 8 2 5" xfId="27326" xr:uid="{57CFC9AA-7138-4CF1-9102-7AF2176E1296}"/>
    <cellStyle name="Comma 2 2 4 8 3" xfId="5084" xr:uid="{2827F9EA-B4AD-423E-B04C-ACDA41E56C38}"/>
    <cellStyle name="Comma 2 2 4 8 3 2" xfId="17216" xr:uid="{8F59D477-C8B3-4266-BFCF-A7B516BB56E7}"/>
    <cellStyle name="Comma 2 2 4 8 3 2 2" xfId="41480" xr:uid="{56E095D8-72DA-446F-BEE7-4B2737570C2F}"/>
    <cellStyle name="Comma 2 2 4 8 3 3" xfId="29348" xr:uid="{3047054B-F7FC-4D07-A792-255685BB1FC1}"/>
    <cellStyle name="Comma 2 2 4 8 4" xfId="9128" xr:uid="{C41719A6-AF51-4FC2-B80C-72AC96E24126}"/>
    <cellStyle name="Comma 2 2 4 8 4 2" xfId="21260" xr:uid="{2CA6CC5A-6B7E-4FD4-AD49-C7999D02FE19}"/>
    <cellStyle name="Comma 2 2 4 8 4 2 2" xfId="45524" xr:uid="{16C47E3F-0B11-4C7A-9D9E-45FBA8174C92}"/>
    <cellStyle name="Comma 2 2 4 8 4 3" xfId="33392" xr:uid="{A45928EF-712E-44E9-A77E-C4D316349246}"/>
    <cellStyle name="Comma 2 2 4 8 5" xfId="13172" xr:uid="{5EB0BDD5-5F55-4DF8-BA41-8A44CD06A3F5}"/>
    <cellStyle name="Comma 2 2 4 8 5 2" xfId="37436" xr:uid="{84A8E286-0A88-4B5D-B46E-DEB5C6673CFF}"/>
    <cellStyle name="Comma 2 2 4 8 6" xfId="25304" xr:uid="{2EF34A2B-7330-4A77-93A9-13AA25C29A9F}"/>
    <cellStyle name="Comma 2 2 4 9" xfId="2051" xr:uid="{7CC02C03-9FDE-46AB-A35D-FD924F4E0818}"/>
    <cellStyle name="Comma 2 2 4 9 2" xfId="6095" xr:uid="{EE400AD3-507B-455C-A13B-1D5621D26C51}"/>
    <cellStyle name="Comma 2 2 4 9 2 2" xfId="18227" xr:uid="{3713CE35-D866-431C-81FF-EA5DDC880901}"/>
    <cellStyle name="Comma 2 2 4 9 2 2 2" xfId="42491" xr:uid="{211761B7-E4EB-4299-B3EC-474BAF91C45F}"/>
    <cellStyle name="Comma 2 2 4 9 2 3" xfId="30359" xr:uid="{2FA81C9E-A619-45C7-AFCA-8CDDC54FD8D4}"/>
    <cellStyle name="Comma 2 2 4 9 3" xfId="10139" xr:uid="{67056A06-05D0-49FE-9AE1-FC2F80BCBF6F}"/>
    <cellStyle name="Comma 2 2 4 9 3 2" xfId="22271" xr:uid="{9FF50877-BA73-4CDF-9AF5-C05585E4F532}"/>
    <cellStyle name="Comma 2 2 4 9 3 2 2" xfId="46535" xr:uid="{93014F1C-86B9-4833-BA0B-5F47E6123FE9}"/>
    <cellStyle name="Comma 2 2 4 9 3 3" xfId="34403" xr:uid="{FCE785C0-50B4-4D63-84BB-EBF488F2EFD8}"/>
    <cellStyle name="Comma 2 2 4 9 4" xfId="14183" xr:uid="{311AAC2D-C69B-4689-8BD9-EDD9A4764BB1}"/>
    <cellStyle name="Comma 2 2 4 9 4 2" xfId="38447" xr:uid="{E2F0536B-094C-4D07-86B9-4EA04EB5B322}"/>
    <cellStyle name="Comma 2 2 4 9 5" xfId="26315" xr:uid="{13F94BBF-DB63-4EC3-96C7-661ED6C2E3E0}"/>
    <cellStyle name="Comma 2 2 40" xfId="48582" xr:uid="{F75261AC-B119-40C5-A2D1-9337055570A0}"/>
    <cellStyle name="Comma 2 2 41" xfId="48584" xr:uid="{23AEDDFA-4736-4F72-A8A8-EB3B69368B3D}"/>
    <cellStyle name="Comma 2 2 42" xfId="48586" xr:uid="{30B774AF-1E1B-4E4D-BBCA-E214AC1567CD}"/>
    <cellStyle name="Comma 2 2 43" xfId="48588" xr:uid="{6F725261-4A1A-4168-87D3-7A91B9FB0A1B}"/>
    <cellStyle name="Comma 2 2 44" xfId="48590" xr:uid="{C36E9204-D17C-423B-8CD7-4529F6A4BC77}"/>
    <cellStyle name="Comma 2 2 45" xfId="48592" xr:uid="{6DBD36D8-3FDB-4242-AD6F-0403F452743B}"/>
    <cellStyle name="Comma 2 2 46" xfId="48594" xr:uid="{F6B494A3-01F0-4C80-8C54-7B46D3ECFD36}"/>
    <cellStyle name="Comma 2 2 47" xfId="48596" xr:uid="{2FFE85DF-692F-4FA9-A111-D7AFA76274E5}"/>
    <cellStyle name="Comma 2 2 48" xfId="48598" xr:uid="{68FEF936-327F-4927-8BAC-D5FC28CD1900}"/>
    <cellStyle name="Comma 2 2 49" xfId="48600" xr:uid="{9CF310CC-B1EA-4547-99CD-97917A59A0DB}"/>
    <cellStyle name="Comma 2 2 5" xfId="28" xr:uid="{C7E613D6-CAE1-470D-AA19-CE9142DABFB9}"/>
    <cellStyle name="Comma 2 2 5 10" xfId="4072" xr:uid="{D94E6456-A5A3-4667-BABE-FEC25FE84648}"/>
    <cellStyle name="Comma 2 2 5 10 2" xfId="16204" xr:uid="{D8B55007-79FE-4375-85D2-4491E40856CA}"/>
    <cellStyle name="Comma 2 2 5 10 2 2" xfId="40468" xr:uid="{B6232CDA-1898-43B7-9CF1-E41F7AE989C2}"/>
    <cellStyle name="Comma 2 2 5 10 3" xfId="28336" xr:uid="{2B0EF974-B6A9-4612-B4B5-C7D14AFDD9F1}"/>
    <cellStyle name="Comma 2 2 5 11" xfId="8116" xr:uid="{D13BB0D3-77C5-4D12-AE4D-EA4055C3BA01}"/>
    <cellStyle name="Comma 2 2 5 11 2" xfId="20248" xr:uid="{09E78ACC-200E-40D6-86F3-AAD556AA70E6}"/>
    <cellStyle name="Comma 2 2 5 11 2 2" xfId="44512" xr:uid="{25B1B7DA-DB33-4EA9-9409-F9DE7ED85E4B}"/>
    <cellStyle name="Comma 2 2 5 11 3" xfId="32380" xr:uid="{7F616954-7050-4643-A114-75DF10500650}"/>
    <cellStyle name="Comma 2 2 5 12" xfId="12160" xr:uid="{F9782A0B-004D-435D-B41E-3A2DF7FD497F}"/>
    <cellStyle name="Comma 2 2 5 12 2" xfId="36424" xr:uid="{3001174A-A720-4931-A76E-243CD1F5FA9A}"/>
    <cellStyle name="Comma 2 2 5 13" xfId="24292" xr:uid="{541F8D35-F19E-4D05-842C-F47F5DAD3516}"/>
    <cellStyle name="Comma 2 2 5 2" xfId="49" xr:uid="{D4A032B1-D979-4A96-B9D4-A95E5A1FF58F}"/>
    <cellStyle name="Comma 2 2 5 2 10" xfId="12181" xr:uid="{F5C3842E-25B9-4360-87CD-715A4370F33F}"/>
    <cellStyle name="Comma 2 2 5 2 10 2" xfId="36445" xr:uid="{2CAD8318-A420-4BE4-9D5C-87A57CADC175}"/>
    <cellStyle name="Comma 2 2 5 2 11" xfId="24313" xr:uid="{553CC88E-D8BF-4D51-AF8A-491CF0B64676}"/>
    <cellStyle name="Comma 2 2 5 2 2" xfId="112" xr:uid="{EDE61701-A70F-4E2B-BF92-D460AA7898A8}"/>
    <cellStyle name="Comma 2 2 5 2 2 10" xfId="24376" xr:uid="{454809BC-3955-441D-BD26-003E8BA49D46}"/>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2 2 2" xfId="44469" xr:uid="{011B09E7-31E9-47E7-AA42-68D1DF866428}"/>
    <cellStyle name="Comma 2 2 5 2 2 2 2 2 2 2 2 3" xfId="32337" xr:uid="{12B6D7AB-6C2E-492B-92CD-305B8C55C4A2}"/>
    <cellStyle name="Comma 2 2 5 2 2 2 2 2 2 2 3" xfId="12117" xr:uid="{BA5E1145-C36F-4E1C-8D6B-9125F4C19190}"/>
    <cellStyle name="Comma 2 2 5 2 2 2 2 2 2 2 3 2" xfId="24249" xr:uid="{B58BD3C5-BF30-47C3-B100-E3722555B513}"/>
    <cellStyle name="Comma 2 2 5 2 2 2 2 2 2 2 3 2 2" xfId="48513" xr:uid="{41FBC971-DEC1-4AA6-AE5B-7F71AA8E2A17}"/>
    <cellStyle name="Comma 2 2 5 2 2 2 2 2 2 2 3 3" xfId="36381" xr:uid="{3EBDFCD1-1F29-446C-8611-1725DD7F7AB5}"/>
    <cellStyle name="Comma 2 2 5 2 2 2 2 2 2 2 4" xfId="16161" xr:uid="{316EF727-2E81-4276-91BB-D0C1DFC1A528}"/>
    <cellStyle name="Comma 2 2 5 2 2 2 2 2 2 2 4 2" xfId="40425" xr:uid="{BCB488A9-3194-423D-B458-D7A5CF0BC3B9}"/>
    <cellStyle name="Comma 2 2 5 2 2 2 2 2 2 2 5" xfId="28293" xr:uid="{5812411D-59CA-4BEF-B768-AD14784549DD}"/>
    <cellStyle name="Comma 2 2 5 2 2 2 2 2 2 3" xfId="6051" xr:uid="{3050BCE3-7314-48A2-B695-3238D2592C1A}"/>
    <cellStyle name="Comma 2 2 5 2 2 2 2 2 2 3 2" xfId="18183" xr:uid="{3634A194-BB22-4599-839C-707B4707FFAC}"/>
    <cellStyle name="Comma 2 2 5 2 2 2 2 2 2 3 2 2" xfId="42447" xr:uid="{980DED24-1D4E-425B-AC5B-17CC49166700}"/>
    <cellStyle name="Comma 2 2 5 2 2 2 2 2 2 3 3" xfId="30315" xr:uid="{04047B5B-73D5-46EF-A706-C3256EEC0F82}"/>
    <cellStyle name="Comma 2 2 5 2 2 2 2 2 2 4" xfId="10095" xr:uid="{FFE542EB-BDBF-4F61-89E7-AE5504DF48A3}"/>
    <cellStyle name="Comma 2 2 5 2 2 2 2 2 2 4 2" xfId="22227" xr:uid="{A8880C2F-5A5A-4E55-A33A-DD3C8B2F62F9}"/>
    <cellStyle name="Comma 2 2 5 2 2 2 2 2 2 4 2 2" xfId="46491" xr:uid="{F2F0D583-587A-4C00-A7D6-6B1C256DECFB}"/>
    <cellStyle name="Comma 2 2 5 2 2 2 2 2 2 4 3" xfId="34359" xr:uid="{9898F601-34BC-451B-AFE2-9D0D4229B295}"/>
    <cellStyle name="Comma 2 2 5 2 2 2 2 2 2 5" xfId="14139" xr:uid="{557206AA-96A3-4F92-8C87-7EE791390F8E}"/>
    <cellStyle name="Comma 2 2 5 2 2 2 2 2 2 5 2" xfId="38403" xr:uid="{72A70597-0FD7-4422-A45A-1C16315A7FBC}"/>
    <cellStyle name="Comma 2 2 5 2 2 2 2 2 2 6" xfId="26271" xr:uid="{491218C7-74D4-484A-BA80-1D1011CBE212}"/>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2 2 2" xfId="43458" xr:uid="{862ACB4C-42F0-4AF6-B6CA-6BB4805CCAC9}"/>
    <cellStyle name="Comma 2 2 5 2 2 2 2 2 3 2 3" xfId="31326" xr:uid="{57291517-977A-4228-8D41-FE66A40A337F}"/>
    <cellStyle name="Comma 2 2 5 2 2 2 2 2 3 3" xfId="11106" xr:uid="{9BE4F306-666E-46C8-B1CA-091B604043D7}"/>
    <cellStyle name="Comma 2 2 5 2 2 2 2 2 3 3 2" xfId="23238" xr:uid="{771BAC76-7C6C-401E-9ABB-B3618D1DED33}"/>
    <cellStyle name="Comma 2 2 5 2 2 2 2 2 3 3 2 2" xfId="47502" xr:uid="{21AF778E-D1C6-4F2F-A435-7F14FA41D00D}"/>
    <cellStyle name="Comma 2 2 5 2 2 2 2 2 3 3 3" xfId="35370" xr:uid="{CCD08D14-6FF8-498B-8504-4FB82DC7D810}"/>
    <cellStyle name="Comma 2 2 5 2 2 2 2 2 3 4" xfId="15150" xr:uid="{342AB9A1-F68E-4825-B9EE-5087E8C5960F}"/>
    <cellStyle name="Comma 2 2 5 2 2 2 2 2 3 4 2" xfId="39414" xr:uid="{46302DFF-D286-4184-AD55-1965D9AB4E99}"/>
    <cellStyle name="Comma 2 2 5 2 2 2 2 2 3 5" xfId="27282" xr:uid="{B9C7C2FA-4766-400E-A5A0-58874396A898}"/>
    <cellStyle name="Comma 2 2 5 2 2 2 2 2 4" xfId="5040" xr:uid="{838DEB30-BFCF-4748-8D5F-78FFEED9D07B}"/>
    <cellStyle name="Comma 2 2 5 2 2 2 2 2 4 2" xfId="17172" xr:uid="{73A30566-6048-4161-AE27-78E49B67F5FF}"/>
    <cellStyle name="Comma 2 2 5 2 2 2 2 2 4 2 2" xfId="41436" xr:uid="{88EB0EE7-97DC-4E16-975F-9ECF1926B5FD}"/>
    <cellStyle name="Comma 2 2 5 2 2 2 2 2 4 3" xfId="29304" xr:uid="{C08F693C-AB90-4387-83B7-34FAD788C99B}"/>
    <cellStyle name="Comma 2 2 5 2 2 2 2 2 5" xfId="9084" xr:uid="{ED145AD7-A3AB-4052-8106-59BCE4DF4277}"/>
    <cellStyle name="Comma 2 2 5 2 2 2 2 2 5 2" xfId="21216" xr:uid="{00853454-2B44-4A9A-AFED-28FD6FEE3C59}"/>
    <cellStyle name="Comma 2 2 5 2 2 2 2 2 5 2 2" xfId="45480" xr:uid="{B6F2964A-55D9-4E25-BBA9-5E9B68F326B1}"/>
    <cellStyle name="Comma 2 2 5 2 2 2 2 2 5 3" xfId="33348" xr:uid="{5D8759EF-2831-4656-A95E-4A18A93B0E4E}"/>
    <cellStyle name="Comma 2 2 5 2 2 2 2 2 6" xfId="13128" xr:uid="{29CA77ED-C875-4C8B-AFD2-CC716F5E0297}"/>
    <cellStyle name="Comma 2 2 5 2 2 2 2 2 6 2" xfId="37392" xr:uid="{AFF2D27E-729A-41CB-BEAF-0AD89524C92D}"/>
    <cellStyle name="Comma 2 2 5 2 2 2 2 2 7" xfId="25260" xr:uid="{803DB9C9-F015-4B88-9D8C-B4EC95723E2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2 2 2" xfId="43964" xr:uid="{3BB5B8B4-4EAE-4624-957C-F635271E34E3}"/>
    <cellStyle name="Comma 2 2 5 2 2 2 2 3 2 2 3" xfId="31832" xr:uid="{6311C318-D13A-4C97-9B4D-C9205371394E}"/>
    <cellStyle name="Comma 2 2 5 2 2 2 2 3 2 3" xfId="11612" xr:uid="{0952CFC5-E72B-4647-9C99-129A11666541}"/>
    <cellStyle name="Comma 2 2 5 2 2 2 2 3 2 3 2" xfId="23744" xr:uid="{97F0051F-207E-4CF2-B099-FE86AC44C671}"/>
    <cellStyle name="Comma 2 2 5 2 2 2 2 3 2 3 2 2" xfId="48008" xr:uid="{D2C3D446-229C-499C-B22E-5A6EA1C7DAC5}"/>
    <cellStyle name="Comma 2 2 5 2 2 2 2 3 2 3 3" xfId="35876" xr:uid="{77C51AD3-D3C0-4035-A682-3FCB32CD3C6A}"/>
    <cellStyle name="Comma 2 2 5 2 2 2 2 3 2 4" xfId="15656" xr:uid="{A2E5539A-86AA-4958-8265-EB04478F223E}"/>
    <cellStyle name="Comma 2 2 5 2 2 2 2 3 2 4 2" xfId="39920" xr:uid="{90E7CEA0-8933-4D2D-BC88-1335A03C5EC4}"/>
    <cellStyle name="Comma 2 2 5 2 2 2 2 3 2 5" xfId="27788" xr:uid="{6F35DF5C-0BD4-475A-8967-569D100FF4F5}"/>
    <cellStyle name="Comma 2 2 5 2 2 2 2 3 3" xfId="5546" xr:uid="{9203A2D7-159B-47A1-B137-5D27DE1BCC2B}"/>
    <cellStyle name="Comma 2 2 5 2 2 2 2 3 3 2" xfId="17678" xr:uid="{AB9BDCEF-4A86-4DE7-A421-C9A800C5093C}"/>
    <cellStyle name="Comma 2 2 5 2 2 2 2 3 3 2 2" xfId="41942" xr:uid="{1448A262-87B6-4FF5-B7BB-E3FE85A597F2}"/>
    <cellStyle name="Comma 2 2 5 2 2 2 2 3 3 3" xfId="29810" xr:uid="{9ACC12D1-D2CD-4A07-A06A-6323550968A5}"/>
    <cellStyle name="Comma 2 2 5 2 2 2 2 3 4" xfId="9590" xr:uid="{FFC707CD-B6B0-498E-B056-954FA2B0DD21}"/>
    <cellStyle name="Comma 2 2 5 2 2 2 2 3 4 2" xfId="21722" xr:uid="{D967A3BE-CD4E-4377-A4E9-30C420332E1F}"/>
    <cellStyle name="Comma 2 2 5 2 2 2 2 3 4 2 2" xfId="45986" xr:uid="{837D3275-9345-4A50-9027-A0A99BA1CF69}"/>
    <cellStyle name="Comma 2 2 5 2 2 2 2 3 4 3" xfId="33854" xr:uid="{4EE9B19C-FDC4-4242-AC58-A617A8ED87BB}"/>
    <cellStyle name="Comma 2 2 5 2 2 2 2 3 5" xfId="13634" xr:uid="{7277712B-B442-4449-B80C-3423E21371EB}"/>
    <cellStyle name="Comma 2 2 5 2 2 2 2 3 5 2" xfId="37898" xr:uid="{1A55CD24-1E41-486B-98A4-521573E62AB5}"/>
    <cellStyle name="Comma 2 2 5 2 2 2 2 3 6" xfId="25766" xr:uid="{9A7C46EC-A5E3-4021-8F0B-8FE8D162855E}"/>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2 2 2" xfId="42953" xr:uid="{B731DD18-E666-4690-AD2E-2FCCFA6088C9}"/>
    <cellStyle name="Comma 2 2 5 2 2 2 2 4 2 3" xfId="30821" xr:uid="{A1AF20AD-CFAB-4079-9C52-DAE7109F8ED7}"/>
    <cellStyle name="Comma 2 2 5 2 2 2 2 4 3" xfId="10601" xr:uid="{6BE28A95-2B69-4C45-8963-39859F5BDB0D}"/>
    <cellStyle name="Comma 2 2 5 2 2 2 2 4 3 2" xfId="22733" xr:uid="{3D432674-FDDC-4BE0-AF21-F8330AA6FF31}"/>
    <cellStyle name="Comma 2 2 5 2 2 2 2 4 3 2 2" xfId="46997" xr:uid="{8A508369-CAFE-4FEA-9EDF-6F90D5DD55EB}"/>
    <cellStyle name="Comma 2 2 5 2 2 2 2 4 3 3" xfId="34865" xr:uid="{6D36F431-507E-4CAF-8349-AC2A82B85B67}"/>
    <cellStyle name="Comma 2 2 5 2 2 2 2 4 4" xfId="14645" xr:uid="{EA642909-FB53-4554-B753-0898B4A00150}"/>
    <cellStyle name="Comma 2 2 5 2 2 2 2 4 4 2" xfId="38909" xr:uid="{9F3C3DA0-35E9-41B7-95A8-ADBDDCEFA5F4}"/>
    <cellStyle name="Comma 2 2 5 2 2 2 2 4 5" xfId="26777" xr:uid="{64FAFBA6-8A5D-4732-AE35-BB5B57C4E64D}"/>
    <cellStyle name="Comma 2 2 5 2 2 2 2 5" xfId="4535" xr:uid="{AC8AB639-E9CA-4227-A7E7-B8F1C6C7C279}"/>
    <cellStyle name="Comma 2 2 5 2 2 2 2 5 2" xfId="16667" xr:uid="{161ECD07-DF5C-43E0-BC79-4552C5EB141C}"/>
    <cellStyle name="Comma 2 2 5 2 2 2 2 5 2 2" xfId="40931" xr:uid="{EC6828EB-DE94-4D6D-8DE9-BAD231E8D65C}"/>
    <cellStyle name="Comma 2 2 5 2 2 2 2 5 3" xfId="28799" xr:uid="{240CAD85-BF65-4A81-ABD3-42CDE82764E2}"/>
    <cellStyle name="Comma 2 2 5 2 2 2 2 6" xfId="8579" xr:uid="{6C8B4A2B-52EB-4A92-83FC-F9D7DEEE87E7}"/>
    <cellStyle name="Comma 2 2 5 2 2 2 2 6 2" xfId="20711" xr:uid="{5D9482B3-2740-4DE6-A052-FED2E3EFAAA3}"/>
    <cellStyle name="Comma 2 2 5 2 2 2 2 6 2 2" xfId="44975" xr:uid="{87747014-44EB-4AF8-B60F-390EFDE12760}"/>
    <cellStyle name="Comma 2 2 5 2 2 2 2 6 3" xfId="32843" xr:uid="{21239C1A-EDA9-4F2B-82AC-0199549BF9A1}"/>
    <cellStyle name="Comma 2 2 5 2 2 2 2 7" xfId="12623" xr:uid="{B2173541-24DD-46E9-8D49-8618A35EF695}"/>
    <cellStyle name="Comma 2 2 5 2 2 2 2 7 2" xfId="36887" xr:uid="{A9B8B723-4F58-495D-95AF-009241A5CB6B}"/>
    <cellStyle name="Comma 2 2 5 2 2 2 2 8" xfId="24755" xr:uid="{C6C06C67-9280-4296-8779-E1956A747A37}"/>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2 2 2" xfId="44216" xr:uid="{5FEC0E7F-BD0F-41D7-B359-557B63F33131}"/>
    <cellStyle name="Comma 2 2 5 2 2 2 3 2 2 2 3" xfId="32084" xr:uid="{CFCF1122-A348-4E08-BFD3-7BCFD8DA8A2B}"/>
    <cellStyle name="Comma 2 2 5 2 2 2 3 2 2 3" xfId="11864" xr:uid="{710194ED-0BF6-45A8-9536-135F98DF4EB1}"/>
    <cellStyle name="Comma 2 2 5 2 2 2 3 2 2 3 2" xfId="23996" xr:uid="{D8313A2E-0589-48C6-B1FA-022578059733}"/>
    <cellStyle name="Comma 2 2 5 2 2 2 3 2 2 3 2 2" xfId="48260" xr:uid="{AF9A1040-2755-4C57-B9F6-A82A5A255EE4}"/>
    <cellStyle name="Comma 2 2 5 2 2 2 3 2 2 3 3" xfId="36128" xr:uid="{AD9161D5-EE5A-444D-BBCD-94207E02C311}"/>
    <cellStyle name="Comma 2 2 5 2 2 2 3 2 2 4" xfId="15908" xr:uid="{F064BA0C-A599-4760-BF58-AC4B693B7B34}"/>
    <cellStyle name="Comma 2 2 5 2 2 2 3 2 2 4 2" xfId="40172" xr:uid="{488F34DE-81A2-4AB5-AEAD-9C9B9B85EB08}"/>
    <cellStyle name="Comma 2 2 5 2 2 2 3 2 2 5" xfId="28040" xr:uid="{8C947F29-5018-4A40-9D2E-CB41C170CCE7}"/>
    <cellStyle name="Comma 2 2 5 2 2 2 3 2 3" xfId="5798" xr:uid="{617B845F-A4C0-4825-84E1-CED7C7CA1E46}"/>
    <cellStyle name="Comma 2 2 5 2 2 2 3 2 3 2" xfId="17930" xr:uid="{67FCF571-625C-4593-95B8-25409DE9FDD7}"/>
    <cellStyle name="Comma 2 2 5 2 2 2 3 2 3 2 2" xfId="42194" xr:uid="{BCEAA694-29C5-4041-98E9-248E961A7AD7}"/>
    <cellStyle name="Comma 2 2 5 2 2 2 3 2 3 3" xfId="30062" xr:uid="{3276498E-177E-4A65-96A1-CE60779A01C6}"/>
    <cellStyle name="Comma 2 2 5 2 2 2 3 2 4" xfId="9842" xr:uid="{678BB352-B7B0-4017-8205-8B72ADAA2A16}"/>
    <cellStyle name="Comma 2 2 5 2 2 2 3 2 4 2" xfId="21974" xr:uid="{C9A51900-D93E-4052-A011-29F219B75EC5}"/>
    <cellStyle name="Comma 2 2 5 2 2 2 3 2 4 2 2" xfId="46238" xr:uid="{A9C8A9EC-EC3D-4751-8727-C262AE556A72}"/>
    <cellStyle name="Comma 2 2 5 2 2 2 3 2 4 3" xfId="34106" xr:uid="{85C3F44C-06E1-425D-B924-A90246C1BE19}"/>
    <cellStyle name="Comma 2 2 5 2 2 2 3 2 5" xfId="13886" xr:uid="{2E1BFD8F-A29E-4165-B3B0-D0D90245F296}"/>
    <cellStyle name="Comma 2 2 5 2 2 2 3 2 5 2" xfId="38150" xr:uid="{1B713621-16EB-4473-BF2C-88F6E646D98D}"/>
    <cellStyle name="Comma 2 2 5 2 2 2 3 2 6" xfId="26018" xr:uid="{10797B14-5AEE-4BF4-BB09-A2722BF72218}"/>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2 2 2" xfId="43205" xr:uid="{F8B018A5-A1A8-42A9-B54B-2135C204F2B2}"/>
    <cellStyle name="Comma 2 2 5 2 2 2 3 3 2 3" xfId="31073" xr:uid="{AD186788-EC5F-4F5F-8418-2E530F5857CA}"/>
    <cellStyle name="Comma 2 2 5 2 2 2 3 3 3" xfId="10853" xr:uid="{2F9A4EBF-3F0D-405B-8E9F-5F7447BE259F}"/>
    <cellStyle name="Comma 2 2 5 2 2 2 3 3 3 2" xfId="22985" xr:uid="{E6812E4F-2F27-4143-AFA7-53C5954E2A34}"/>
    <cellStyle name="Comma 2 2 5 2 2 2 3 3 3 2 2" xfId="47249" xr:uid="{1D56893F-4090-490B-A13B-16FD9E423DFD}"/>
    <cellStyle name="Comma 2 2 5 2 2 2 3 3 3 3" xfId="35117" xr:uid="{97A4014D-E65C-4D14-B1C1-52878AC2A5DC}"/>
    <cellStyle name="Comma 2 2 5 2 2 2 3 3 4" xfId="14897" xr:uid="{F3402D4A-1359-4FA9-9782-48EC21E37B5A}"/>
    <cellStyle name="Comma 2 2 5 2 2 2 3 3 4 2" xfId="39161" xr:uid="{931605AC-9A1E-4814-820F-ABC14FFB4A43}"/>
    <cellStyle name="Comma 2 2 5 2 2 2 3 3 5" xfId="27029" xr:uid="{2444736F-8D60-4331-97BF-39C3CFD5D8CD}"/>
    <cellStyle name="Comma 2 2 5 2 2 2 3 4" xfId="4787" xr:uid="{836D93A0-7DC1-4DF8-BEA3-EF8CAFF1C1B7}"/>
    <cellStyle name="Comma 2 2 5 2 2 2 3 4 2" xfId="16919" xr:uid="{65A2799A-8506-4EB3-B70B-81304210DD4C}"/>
    <cellStyle name="Comma 2 2 5 2 2 2 3 4 2 2" xfId="41183" xr:uid="{5176668B-0CBD-4C4F-8E19-7F147C71939C}"/>
    <cellStyle name="Comma 2 2 5 2 2 2 3 4 3" xfId="29051" xr:uid="{A351EA58-C88D-49B7-8D55-7F11159F93FC}"/>
    <cellStyle name="Comma 2 2 5 2 2 2 3 5" xfId="8831" xr:uid="{1B9E0E31-CB6B-4D36-8F88-78E938E6B3AD}"/>
    <cellStyle name="Comma 2 2 5 2 2 2 3 5 2" xfId="20963" xr:uid="{3BC5A640-7234-4214-8E08-9F7E598FFA1F}"/>
    <cellStyle name="Comma 2 2 5 2 2 2 3 5 2 2" xfId="45227" xr:uid="{0468750A-C0C5-45B8-8406-63087F5E3285}"/>
    <cellStyle name="Comma 2 2 5 2 2 2 3 5 3" xfId="33095" xr:uid="{ECB0B282-67CB-40BF-8619-4219E560D6DE}"/>
    <cellStyle name="Comma 2 2 5 2 2 2 3 6" xfId="12875" xr:uid="{4677176B-8BF7-433D-B526-AC6868A16B4F}"/>
    <cellStyle name="Comma 2 2 5 2 2 2 3 6 2" xfId="37139" xr:uid="{3BE052B7-0796-46B3-8D17-2813371834B9}"/>
    <cellStyle name="Comma 2 2 5 2 2 2 3 7" xfId="25007" xr:uid="{4E06DECE-EE26-4AC5-BB02-8739B0D1B06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2 2 2" xfId="43711" xr:uid="{79CE8417-4FFB-4969-B127-E52D767C00B4}"/>
    <cellStyle name="Comma 2 2 5 2 2 2 4 2 2 3" xfId="31579" xr:uid="{5FF693CD-450B-49E9-9F8D-4661BF210FBC}"/>
    <cellStyle name="Comma 2 2 5 2 2 2 4 2 3" xfId="11359" xr:uid="{A20F5FCC-90C0-4DE7-93CF-986BA2B7C7C2}"/>
    <cellStyle name="Comma 2 2 5 2 2 2 4 2 3 2" xfId="23491" xr:uid="{08BE9525-152E-4C27-863E-97B8BBB67816}"/>
    <cellStyle name="Comma 2 2 5 2 2 2 4 2 3 2 2" xfId="47755" xr:uid="{2B9117E7-C184-4F3F-A9BF-784A0AC6314B}"/>
    <cellStyle name="Comma 2 2 5 2 2 2 4 2 3 3" xfId="35623" xr:uid="{132446F1-801E-419B-B53F-72341ED62FD6}"/>
    <cellStyle name="Comma 2 2 5 2 2 2 4 2 4" xfId="15403" xr:uid="{81FEA150-686C-481A-B32E-2DC58E1D6355}"/>
    <cellStyle name="Comma 2 2 5 2 2 2 4 2 4 2" xfId="39667" xr:uid="{1FFAC950-067C-4217-95C1-2363E08FD507}"/>
    <cellStyle name="Comma 2 2 5 2 2 2 4 2 5" xfId="27535" xr:uid="{D166A48F-42C0-4C18-A2A8-83BD53DA88C7}"/>
    <cellStyle name="Comma 2 2 5 2 2 2 4 3" xfId="5293" xr:uid="{7972E6C9-EC97-4CAD-9650-A4AE9F839467}"/>
    <cellStyle name="Comma 2 2 5 2 2 2 4 3 2" xfId="17425" xr:uid="{3AEC9432-9BD8-41DD-9BF2-AF32C1506A3B}"/>
    <cellStyle name="Comma 2 2 5 2 2 2 4 3 2 2" xfId="41689" xr:uid="{E4781E82-6E0F-4853-B1B8-EDBD51C8D0DC}"/>
    <cellStyle name="Comma 2 2 5 2 2 2 4 3 3" xfId="29557" xr:uid="{50B04B17-D6C8-4D4B-BC48-5D431B0C4490}"/>
    <cellStyle name="Comma 2 2 5 2 2 2 4 4" xfId="9337" xr:uid="{DC1B8404-431C-4FB9-B835-C0EA0A0FFB0C}"/>
    <cellStyle name="Comma 2 2 5 2 2 2 4 4 2" xfId="21469" xr:uid="{CBDB57EA-CB75-40D2-B7DF-A6C2FC285CCF}"/>
    <cellStyle name="Comma 2 2 5 2 2 2 4 4 2 2" xfId="45733" xr:uid="{A350B4F5-CB85-4A02-B58D-7EBEA35D638D}"/>
    <cellStyle name="Comma 2 2 5 2 2 2 4 4 3" xfId="33601" xr:uid="{2B645AAF-7B47-46A8-B61E-64E7E841B9A0}"/>
    <cellStyle name="Comma 2 2 5 2 2 2 4 5" xfId="13381" xr:uid="{289D20BC-8A81-4669-95DA-93671FD0F16C}"/>
    <cellStyle name="Comma 2 2 5 2 2 2 4 5 2" xfId="37645" xr:uid="{31C938E5-707E-43CF-9C0E-F5ACFC3ACFA8}"/>
    <cellStyle name="Comma 2 2 5 2 2 2 4 6" xfId="25513" xr:uid="{388F0414-7231-49C4-9656-5FDE8AF8DB98}"/>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2 2 2" xfId="42700" xr:uid="{8C048DA2-DD5D-424E-AEC9-5566B87E3DBD}"/>
    <cellStyle name="Comma 2 2 5 2 2 2 5 2 3" xfId="30568" xr:uid="{3E06EAA8-1BDF-487C-A02D-46DAABA65EAD}"/>
    <cellStyle name="Comma 2 2 5 2 2 2 5 3" xfId="10348" xr:uid="{C91D5A08-73E8-4A4B-86EB-2C62AB67DBE9}"/>
    <cellStyle name="Comma 2 2 5 2 2 2 5 3 2" xfId="22480" xr:uid="{B98C3856-C16F-4267-9D03-6382A42A3572}"/>
    <cellStyle name="Comma 2 2 5 2 2 2 5 3 2 2" xfId="46744" xr:uid="{DA55DDAA-167D-4AFE-B163-6749AF6AFCA8}"/>
    <cellStyle name="Comma 2 2 5 2 2 2 5 3 3" xfId="34612" xr:uid="{4B888F5D-4508-4F07-9C83-87F7007B539F}"/>
    <cellStyle name="Comma 2 2 5 2 2 2 5 4" xfId="14392" xr:uid="{6E34D69E-2BA7-4327-AB39-E78AF0B34926}"/>
    <cellStyle name="Comma 2 2 5 2 2 2 5 4 2" xfId="38656" xr:uid="{318EFD68-D5CA-422B-85A3-6D8D0A620DFD}"/>
    <cellStyle name="Comma 2 2 5 2 2 2 5 5" xfId="26524" xr:uid="{CBE50F39-8BC6-4FC9-908C-AA37DEF05676}"/>
    <cellStyle name="Comma 2 2 5 2 2 2 6" xfId="4282" xr:uid="{F0791AAE-4B56-4FAF-B0E2-12382B97FE29}"/>
    <cellStyle name="Comma 2 2 5 2 2 2 6 2" xfId="16414" xr:uid="{E5E66067-9EA6-471B-9129-CA1DF12C8C42}"/>
    <cellStyle name="Comma 2 2 5 2 2 2 6 2 2" xfId="40678" xr:uid="{A793255F-97B4-4971-825B-AD4740682928}"/>
    <cellStyle name="Comma 2 2 5 2 2 2 6 3" xfId="28546" xr:uid="{4E435685-C6B0-424D-B2BC-20F89E4A74B3}"/>
    <cellStyle name="Comma 2 2 5 2 2 2 7" xfId="8326" xr:uid="{90B5862C-9009-42D6-B413-6B1C944A0092}"/>
    <cellStyle name="Comma 2 2 5 2 2 2 7 2" xfId="20458" xr:uid="{D79A8779-3DAA-4A6C-A6B9-3B5E11999938}"/>
    <cellStyle name="Comma 2 2 5 2 2 2 7 2 2" xfId="44722" xr:uid="{70B643CD-914C-40E6-A14F-3AE2ADE9EFC9}"/>
    <cellStyle name="Comma 2 2 5 2 2 2 7 3" xfId="32590" xr:uid="{72DABBD0-CF05-446E-8585-D95D5CCC0502}"/>
    <cellStyle name="Comma 2 2 5 2 2 2 8" xfId="12370" xr:uid="{379DDA7F-EB1F-4FDA-9A51-4C9546FD661E}"/>
    <cellStyle name="Comma 2 2 5 2 2 2 8 2" xfId="36634" xr:uid="{D619F5B3-B47D-4CCC-A1E3-E35E5928F988}"/>
    <cellStyle name="Comma 2 2 5 2 2 2 9" xfId="24502" xr:uid="{34BBFDDC-354E-4DA3-A85A-DF164D871F18}"/>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2 2 2" xfId="44343" xr:uid="{8D145F14-60F0-40B8-AA82-A8AEF6EDDC17}"/>
    <cellStyle name="Comma 2 2 5 2 2 3 2 2 2 2 3" xfId="32211" xr:uid="{19439D21-BD57-45F4-99A0-A480D181E2DF}"/>
    <cellStyle name="Comma 2 2 5 2 2 3 2 2 2 3" xfId="11991" xr:uid="{98AE09DF-3733-49BB-A505-A2A48308C081}"/>
    <cellStyle name="Comma 2 2 5 2 2 3 2 2 2 3 2" xfId="24123" xr:uid="{63906E30-40A4-4198-AB7F-09D6A445AE9A}"/>
    <cellStyle name="Comma 2 2 5 2 2 3 2 2 2 3 2 2" xfId="48387" xr:uid="{17196BE2-175E-41E8-BB58-8502D4D26776}"/>
    <cellStyle name="Comma 2 2 5 2 2 3 2 2 2 3 3" xfId="36255" xr:uid="{86D4B6FE-4F42-46EC-9F59-48A5A3F59866}"/>
    <cellStyle name="Comma 2 2 5 2 2 3 2 2 2 4" xfId="16035" xr:uid="{0B322012-64F5-4064-94AD-A32A538516F2}"/>
    <cellStyle name="Comma 2 2 5 2 2 3 2 2 2 4 2" xfId="40299" xr:uid="{1C68D8D6-5834-41E8-998B-C79F2BCB3778}"/>
    <cellStyle name="Comma 2 2 5 2 2 3 2 2 2 5" xfId="28167" xr:uid="{AD0696F2-E190-496F-AF3E-E1E853C21144}"/>
    <cellStyle name="Comma 2 2 5 2 2 3 2 2 3" xfId="5925" xr:uid="{D06BC848-42FE-406C-885E-6D805E694A02}"/>
    <cellStyle name="Comma 2 2 5 2 2 3 2 2 3 2" xfId="18057" xr:uid="{3FB59A9F-E3EE-449C-A68F-4B295B66BA29}"/>
    <cellStyle name="Comma 2 2 5 2 2 3 2 2 3 2 2" xfId="42321" xr:uid="{AF941CFB-2355-460C-81E8-C0AEF21D5212}"/>
    <cellStyle name="Comma 2 2 5 2 2 3 2 2 3 3" xfId="30189" xr:uid="{EDD9C043-E2E1-4FBB-946F-15E7F728C70D}"/>
    <cellStyle name="Comma 2 2 5 2 2 3 2 2 4" xfId="9969" xr:uid="{60A5C3CA-4DAB-4479-AB0F-8639D25EA402}"/>
    <cellStyle name="Comma 2 2 5 2 2 3 2 2 4 2" xfId="22101" xr:uid="{EF18B6F4-ACF5-497D-B99E-144C7A8841A2}"/>
    <cellStyle name="Comma 2 2 5 2 2 3 2 2 4 2 2" xfId="46365" xr:uid="{3AB76341-779F-4538-97F5-E60848671B6F}"/>
    <cellStyle name="Comma 2 2 5 2 2 3 2 2 4 3" xfId="34233" xr:uid="{61E03E15-9ED9-49F8-A5D6-9F6FC2C50473}"/>
    <cellStyle name="Comma 2 2 5 2 2 3 2 2 5" xfId="14013" xr:uid="{5F9FAB21-9BFF-4437-BF88-0E16812B1FB0}"/>
    <cellStyle name="Comma 2 2 5 2 2 3 2 2 5 2" xfId="38277" xr:uid="{40EAA74F-27CE-4C76-847B-B8423DA9512A}"/>
    <cellStyle name="Comma 2 2 5 2 2 3 2 2 6" xfId="26145" xr:uid="{444093C3-5721-417B-8E1F-9892653ECBF1}"/>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2 2 2" xfId="43332" xr:uid="{3CC39F08-15C3-467E-B0E1-47F4314068D6}"/>
    <cellStyle name="Comma 2 2 5 2 2 3 2 3 2 3" xfId="31200" xr:uid="{53BAF3FD-6258-470B-8575-EBB9A6766E25}"/>
    <cellStyle name="Comma 2 2 5 2 2 3 2 3 3" xfId="10980" xr:uid="{82ACE195-BAE6-4E56-AC5F-03B354CEA643}"/>
    <cellStyle name="Comma 2 2 5 2 2 3 2 3 3 2" xfId="23112" xr:uid="{E0B6A5B9-DE67-411D-B57C-E06313895ACB}"/>
    <cellStyle name="Comma 2 2 5 2 2 3 2 3 3 2 2" xfId="47376" xr:uid="{253EC731-A403-4EE3-A4F3-FCEAAFA1E15B}"/>
    <cellStyle name="Comma 2 2 5 2 2 3 2 3 3 3" xfId="35244" xr:uid="{7194953C-838E-4A7D-8349-0303B494D0B7}"/>
    <cellStyle name="Comma 2 2 5 2 2 3 2 3 4" xfId="15024" xr:uid="{D0F40686-24C0-4F63-AE24-586F13394166}"/>
    <cellStyle name="Comma 2 2 5 2 2 3 2 3 4 2" xfId="39288" xr:uid="{EEF30972-7173-472B-A2DC-5B87A85BC70C}"/>
    <cellStyle name="Comma 2 2 5 2 2 3 2 3 5" xfId="27156" xr:uid="{0435E488-540D-47F9-A715-826DDE86117F}"/>
    <cellStyle name="Comma 2 2 5 2 2 3 2 4" xfId="4914" xr:uid="{758D3C4B-3D51-4FD5-8D2D-80C35DFBD638}"/>
    <cellStyle name="Comma 2 2 5 2 2 3 2 4 2" xfId="17046" xr:uid="{47073619-CEDD-43C8-B390-857BFCFC2280}"/>
    <cellStyle name="Comma 2 2 5 2 2 3 2 4 2 2" xfId="41310" xr:uid="{49B1B075-4D17-43EE-B125-EAC29B01046F}"/>
    <cellStyle name="Comma 2 2 5 2 2 3 2 4 3" xfId="29178" xr:uid="{D90533A0-E73A-4408-8763-525ECA4AF9D2}"/>
    <cellStyle name="Comma 2 2 5 2 2 3 2 5" xfId="8958" xr:uid="{7492FDAE-57E2-4451-8ACF-A5CEDAF96A38}"/>
    <cellStyle name="Comma 2 2 5 2 2 3 2 5 2" xfId="21090" xr:uid="{F00FFFDD-83BE-4F2D-ACED-70BA204896A8}"/>
    <cellStyle name="Comma 2 2 5 2 2 3 2 5 2 2" xfId="45354" xr:uid="{411FAFFA-4096-4703-8E5F-13458186736A}"/>
    <cellStyle name="Comma 2 2 5 2 2 3 2 5 3" xfId="33222" xr:uid="{E4705A4E-C15A-413A-BC7F-508906DBAC44}"/>
    <cellStyle name="Comma 2 2 5 2 2 3 2 6" xfId="13002" xr:uid="{F5D96A98-3863-44C2-8CE7-AE876CA205DD}"/>
    <cellStyle name="Comma 2 2 5 2 2 3 2 6 2" xfId="37266" xr:uid="{1D24C401-6CB8-42D5-84AB-DD46861ED6EB}"/>
    <cellStyle name="Comma 2 2 5 2 2 3 2 7" xfId="25134" xr:uid="{64C3B85E-6A4A-4554-89BD-2B05DFEF4ABA}"/>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2 2 2" xfId="43838" xr:uid="{B9B20307-6D0D-4EA4-BA87-58CE4FA3F49A}"/>
    <cellStyle name="Comma 2 2 5 2 2 3 3 2 2 3" xfId="31706" xr:uid="{7CC311B2-452D-47A8-B667-00950AA9BC7A}"/>
    <cellStyle name="Comma 2 2 5 2 2 3 3 2 3" xfId="11486" xr:uid="{F93F1443-3ACC-406C-A058-F84AF643F40A}"/>
    <cellStyle name="Comma 2 2 5 2 2 3 3 2 3 2" xfId="23618" xr:uid="{906B1516-A88C-45FA-BB2A-F76F731CD06F}"/>
    <cellStyle name="Comma 2 2 5 2 2 3 3 2 3 2 2" xfId="47882" xr:uid="{304CC5A6-6D23-43FF-9BC3-53AD24730105}"/>
    <cellStyle name="Comma 2 2 5 2 2 3 3 2 3 3" xfId="35750" xr:uid="{AA65AFF3-D89B-4656-9DB7-4C3D129BFF66}"/>
    <cellStyle name="Comma 2 2 5 2 2 3 3 2 4" xfId="15530" xr:uid="{79464999-8DAD-48E2-9346-1CE7228EBC62}"/>
    <cellStyle name="Comma 2 2 5 2 2 3 3 2 4 2" xfId="39794" xr:uid="{F867FF40-ACF5-4471-93DA-C1B6CEE5AE94}"/>
    <cellStyle name="Comma 2 2 5 2 2 3 3 2 5" xfId="27662" xr:uid="{86CA161A-C142-440B-81B4-BB857893FA01}"/>
    <cellStyle name="Comma 2 2 5 2 2 3 3 3" xfId="5420" xr:uid="{AA610415-AF3A-4524-A205-EEF133F582C2}"/>
    <cellStyle name="Comma 2 2 5 2 2 3 3 3 2" xfId="17552" xr:uid="{C9C6CA65-DAE7-4511-B9D9-5D2292D6CD85}"/>
    <cellStyle name="Comma 2 2 5 2 2 3 3 3 2 2" xfId="41816" xr:uid="{754D4817-1667-41D9-903F-1E59B688CA2B}"/>
    <cellStyle name="Comma 2 2 5 2 2 3 3 3 3" xfId="29684" xr:uid="{4F73C2F3-1A8D-4699-A63F-423527D18AD1}"/>
    <cellStyle name="Comma 2 2 5 2 2 3 3 4" xfId="9464" xr:uid="{7E72DC5A-0244-456A-9D4B-D9221D5D97BB}"/>
    <cellStyle name="Comma 2 2 5 2 2 3 3 4 2" xfId="21596" xr:uid="{E8C68788-4158-42C9-8768-D0486A790448}"/>
    <cellStyle name="Comma 2 2 5 2 2 3 3 4 2 2" xfId="45860" xr:uid="{6139CDE6-47B8-4B88-BA58-77F4661F793F}"/>
    <cellStyle name="Comma 2 2 5 2 2 3 3 4 3" xfId="33728" xr:uid="{ACD0D68B-913D-4012-9F03-FD518DBAB269}"/>
    <cellStyle name="Comma 2 2 5 2 2 3 3 5" xfId="13508" xr:uid="{403D2739-023B-4C58-984F-54E769EDE6B4}"/>
    <cellStyle name="Comma 2 2 5 2 2 3 3 5 2" xfId="37772" xr:uid="{8300D7DD-96B8-448E-AD81-06B3E73738D8}"/>
    <cellStyle name="Comma 2 2 5 2 2 3 3 6" xfId="25640" xr:uid="{5EE9EDD6-9A10-44F7-A74B-91BABB61478D}"/>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2 2 2" xfId="42827" xr:uid="{EBABAFDE-FA12-4012-B97B-2890E406C47E}"/>
    <cellStyle name="Comma 2 2 5 2 2 3 4 2 3" xfId="30695" xr:uid="{50B954BA-EADF-42D0-BE0B-49EF4DE94E23}"/>
    <cellStyle name="Comma 2 2 5 2 2 3 4 3" xfId="10475" xr:uid="{BCE83D4A-7AC3-4B31-A7BA-68300FCDBD7D}"/>
    <cellStyle name="Comma 2 2 5 2 2 3 4 3 2" xfId="22607" xr:uid="{43CF6091-19C9-4403-AE10-98410E041A4E}"/>
    <cellStyle name="Comma 2 2 5 2 2 3 4 3 2 2" xfId="46871" xr:uid="{86F57A8C-D223-4D91-860E-0B9AFF989F53}"/>
    <cellStyle name="Comma 2 2 5 2 2 3 4 3 3" xfId="34739" xr:uid="{2D6E9EC8-C50D-4852-89CD-8807D39BB26F}"/>
    <cellStyle name="Comma 2 2 5 2 2 3 4 4" xfId="14519" xr:uid="{9362EDBC-5E70-4655-9C5D-91B392AA98BC}"/>
    <cellStyle name="Comma 2 2 5 2 2 3 4 4 2" xfId="38783" xr:uid="{61669340-8BF0-47B4-A447-6A36C78B0234}"/>
    <cellStyle name="Comma 2 2 5 2 2 3 4 5" xfId="26651" xr:uid="{53DEA5DA-0380-441F-99C0-AFA5D78AEF16}"/>
    <cellStyle name="Comma 2 2 5 2 2 3 5" xfId="4409" xr:uid="{248FDB57-75BF-45B5-BC46-C7C19C479AB9}"/>
    <cellStyle name="Comma 2 2 5 2 2 3 5 2" xfId="16541" xr:uid="{BD9707F8-9CD5-4832-A765-737D92B10BEB}"/>
    <cellStyle name="Comma 2 2 5 2 2 3 5 2 2" xfId="40805" xr:uid="{EEA70DF6-DC43-47AA-806C-DC4E01618041}"/>
    <cellStyle name="Comma 2 2 5 2 2 3 5 3" xfId="28673" xr:uid="{1329FFFA-B63A-4332-93AD-97DBF47F5EDA}"/>
    <cellStyle name="Comma 2 2 5 2 2 3 6" xfId="8453" xr:uid="{A3F2C2D2-C1AD-411A-AE8C-12E9F27B775B}"/>
    <cellStyle name="Comma 2 2 5 2 2 3 6 2" xfId="20585" xr:uid="{9DBF532F-14BE-454D-B778-C2949979CAF0}"/>
    <cellStyle name="Comma 2 2 5 2 2 3 6 2 2" xfId="44849" xr:uid="{5C43199C-A7F6-49B1-9A0E-7367556785F7}"/>
    <cellStyle name="Comma 2 2 5 2 2 3 6 3" xfId="32717" xr:uid="{C7150FC6-CEDF-4209-A3C3-C32445CD721D}"/>
    <cellStyle name="Comma 2 2 5 2 2 3 7" xfId="12497" xr:uid="{1D29FBE3-4464-4B83-B0E9-E2563C2BA3FD}"/>
    <cellStyle name="Comma 2 2 5 2 2 3 7 2" xfId="36761" xr:uid="{D315992D-F99C-4FB9-A3AB-76187AD816FD}"/>
    <cellStyle name="Comma 2 2 5 2 2 3 8" xfId="24629" xr:uid="{F2F564DE-CFA5-4885-8A95-42CEFE3BB82F}"/>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2 2 2" xfId="44090" xr:uid="{42337066-EA08-4D61-A3E8-B053D2BAB435}"/>
    <cellStyle name="Comma 2 2 5 2 2 4 2 2 2 3" xfId="31958" xr:uid="{B1F7C14D-C917-423C-BE3D-C0F65C54ECD4}"/>
    <cellStyle name="Comma 2 2 5 2 2 4 2 2 3" xfId="11738" xr:uid="{5A9A9604-188E-4842-ADA3-A4FC6EB68EA6}"/>
    <cellStyle name="Comma 2 2 5 2 2 4 2 2 3 2" xfId="23870" xr:uid="{AEC3F071-CEE8-4FD6-AF9E-76EA1E66F3E8}"/>
    <cellStyle name="Comma 2 2 5 2 2 4 2 2 3 2 2" xfId="48134" xr:uid="{BF3D0DDD-B1D9-4A4F-B77D-74DA371A14E8}"/>
    <cellStyle name="Comma 2 2 5 2 2 4 2 2 3 3" xfId="36002" xr:uid="{70A1EAA2-EC96-4881-BE27-5E60D10CB183}"/>
    <cellStyle name="Comma 2 2 5 2 2 4 2 2 4" xfId="15782" xr:uid="{5C00EE79-64BC-4493-9518-183E0374C77F}"/>
    <cellStyle name="Comma 2 2 5 2 2 4 2 2 4 2" xfId="40046" xr:uid="{600FFC15-D6AC-4DC0-891D-0FD7838E9B7F}"/>
    <cellStyle name="Comma 2 2 5 2 2 4 2 2 5" xfId="27914" xr:uid="{3C9D9641-9FE4-420E-9D78-902AC1749BB8}"/>
    <cellStyle name="Comma 2 2 5 2 2 4 2 3" xfId="5672" xr:uid="{6E014DCF-3892-4357-B13D-34F777389F71}"/>
    <cellStyle name="Comma 2 2 5 2 2 4 2 3 2" xfId="17804" xr:uid="{5A6BAE71-F6A3-4066-863D-627EF81887A3}"/>
    <cellStyle name="Comma 2 2 5 2 2 4 2 3 2 2" xfId="42068" xr:uid="{5F7B0195-9968-4DE1-89F9-6EF7F1293ECB}"/>
    <cellStyle name="Comma 2 2 5 2 2 4 2 3 3" xfId="29936" xr:uid="{500F5B51-810F-4F78-97B1-CEC5FCE0C1EB}"/>
    <cellStyle name="Comma 2 2 5 2 2 4 2 4" xfId="9716" xr:uid="{A191962B-1F06-4E52-B042-F4BA832043E1}"/>
    <cellStyle name="Comma 2 2 5 2 2 4 2 4 2" xfId="21848" xr:uid="{89486D46-45AF-4051-BBCC-85B9A6F6939A}"/>
    <cellStyle name="Comma 2 2 5 2 2 4 2 4 2 2" xfId="46112" xr:uid="{2CC60CE0-F458-4F9C-BB2A-90A3EB34D5F5}"/>
    <cellStyle name="Comma 2 2 5 2 2 4 2 4 3" xfId="33980" xr:uid="{96D80A3A-9B58-4C50-9E9C-A331439BB78C}"/>
    <cellStyle name="Comma 2 2 5 2 2 4 2 5" xfId="13760" xr:uid="{1A0DF29B-41B3-491C-97EA-9C0815E63968}"/>
    <cellStyle name="Comma 2 2 5 2 2 4 2 5 2" xfId="38024" xr:uid="{EF9B007A-9736-4DEA-8AE5-2E6937691048}"/>
    <cellStyle name="Comma 2 2 5 2 2 4 2 6" xfId="25892" xr:uid="{2BD4C342-CCD5-40B8-B85F-A0F429AED94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2 2 2" xfId="43079" xr:uid="{9CEA044E-3D11-4B83-8C80-A9D9499AC6D1}"/>
    <cellStyle name="Comma 2 2 5 2 2 4 3 2 3" xfId="30947" xr:uid="{B59F8CD0-08AD-4439-9F41-C25FCC75C37C}"/>
    <cellStyle name="Comma 2 2 5 2 2 4 3 3" xfId="10727" xr:uid="{E2C8EFBD-8FD2-4ECC-8319-6A68221E8714}"/>
    <cellStyle name="Comma 2 2 5 2 2 4 3 3 2" xfId="22859" xr:uid="{5BCD624C-0639-4BBB-97F6-C9D37CAADE05}"/>
    <cellStyle name="Comma 2 2 5 2 2 4 3 3 2 2" xfId="47123" xr:uid="{C88A4250-BDC5-45AA-B83D-6431D8942CDD}"/>
    <cellStyle name="Comma 2 2 5 2 2 4 3 3 3" xfId="34991" xr:uid="{229ED606-6936-4860-89E9-C36E644E38A2}"/>
    <cellStyle name="Comma 2 2 5 2 2 4 3 4" xfId="14771" xr:uid="{DC4779DE-813D-4E20-AFD4-0BD29C0530B8}"/>
    <cellStyle name="Comma 2 2 5 2 2 4 3 4 2" xfId="39035" xr:uid="{FF46F5D4-A6CA-4CD6-BE62-9A44D1A0E064}"/>
    <cellStyle name="Comma 2 2 5 2 2 4 3 5" xfId="26903" xr:uid="{DFA685D0-E31D-43C0-9926-FCFA1C000C44}"/>
    <cellStyle name="Comma 2 2 5 2 2 4 4" xfId="4661" xr:uid="{404EBA81-FEF3-4BAD-B316-E588E27C5AEB}"/>
    <cellStyle name="Comma 2 2 5 2 2 4 4 2" xfId="16793" xr:uid="{A5E63466-DD97-401F-B8CC-A79A942B838C}"/>
    <cellStyle name="Comma 2 2 5 2 2 4 4 2 2" xfId="41057" xr:uid="{626BD161-352F-434B-B0A8-A1AEC21C11E9}"/>
    <cellStyle name="Comma 2 2 5 2 2 4 4 3" xfId="28925" xr:uid="{C3B7CEB2-6FC8-458A-80E6-5747AC41B230}"/>
    <cellStyle name="Comma 2 2 5 2 2 4 5" xfId="8705" xr:uid="{CBE96D5D-05FF-409C-89B4-33F3E9712D01}"/>
    <cellStyle name="Comma 2 2 5 2 2 4 5 2" xfId="20837" xr:uid="{E19BFCCD-EF3E-4D78-87C6-7E6765EC68A5}"/>
    <cellStyle name="Comma 2 2 5 2 2 4 5 2 2" xfId="45101" xr:uid="{09B28909-E8FF-4C24-95B2-2AE4A6A63E8E}"/>
    <cellStyle name="Comma 2 2 5 2 2 4 5 3" xfId="32969" xr:uid="{7E5611F4-1650-4B2C-B553-005A2543602C}"/>
    <cellStyle name="Comma 2 2 5 2 2 4 6" xfId="12749" xr:uid="{4C3B079B-0D06-456C-9E31-C921B5976BC1}"/>
    <cellStyle name="Comma 2 2 5 2 2 4 6 2" xfId="37013" xr:uid="{7FC5A966-ABDB-4322-8C55-AF20F7233B57}"/>
    <cellStyle name="Comma 2 2 5 2 2 4 7" xfId="24881" xr:uid="{84FFC6E2-9BA1-452D-B33E-A3DC6CBFC34E}"/>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2 2 2" xfId="43585" xr:uid="{07766BDD-AFEB-4344-A5EC-95EC511425AE}"/>
    <cellStyle name="Comma 2 2 5 2 2 5 2 2 3" xfId="31453" xr:uid="{47903516-AFBD-48DA-931A-60869C9C1417}"/>
    <cellStyle name="Comma 2 2 5 2 2 5 2 3" xfId="11233" xr:uid="{5A355890-69B0-4A08-934F-53A6DA957C57}"/>
    <cellStyle name="Comma 2 2 5 2 2 5 2 3 2" xfId="23365" xr:uid="{2A646BED-FB2F-4399-BBB5-9810D2A6AF46}"/>
    <cellStyle name="Comma 2 2 5 2 2 5 2 3 2 2" xfId="47629" xr:uid="{1865F820-D3B1-46C3-B9FD-2700E2780A51}"/>
    <cellStyle name="Comma 2 2 5 2 2 5 2 3 3" xfId="35497" xr:uid="{A1C99154-8083-424E-A8A7-E02C126B4013}"/>
    <cellStyle name="Comma 2 2 5 2 2 5 2 4" xfId="15277" xr:uid="{142E558F-C9E2-4CAD-A224-F542114DBF16}"/>
    <cellStyle name="Comma 2 2 5 2 2 5 2 4 2" xfId="39541" xr:uid="{0F08B872-FBB6-47F9-AC63-5AE5B28774E6}"/>
    <cellStyle name="Comma 2 2 5 2 2 5 2 5" xfId="27409" xr:uid="{78C3AA3F-81FE-449D-AB76-64B9AD47BDC6}"/>
    <cellStyle name="Comma 2 2 5 2 2 5 3" xfId="5167" xr:uid="{B57B153E-8F70-4961-A2F6-1D12A1440F91}"/>
    <cellStyle name="Comma 2 2 5 2 2 5 3 2" xfId="17299" xr:uid="{924C7C70-BF1B-45D5-ADE9-3584AFCE8778}"/>
    <cellStyle name="Comma 2 2 5 2 2 5 3 2 2" xfId="41563" xr:uid="{002DA66D-8C67-41CC-ACCD-CF4E3BD74A86}"/>
    <cellStyle name="Comma 2 2 5 2 2 5 3 3" xfId="29431" xr:uid="{05EA77B4-C197-43B4-A6D9-168F741DC681}"/>
    <cellStyle name="Comma 2 2 5 2 2 5 4" xfId="9211" xr:uid="{9DAB8C28-BF81-4BDD-A595-AED59A0A2701}"/>
    <cellStyle name="Comma 2 2 5 2 2 5 4 2" xfId="21343" xr:uid="{A22F2663-5B42-4EB3-B700-CAAE00D87A41}"/>
    <cellStyle name="Comma 2 2 5 2 2 5 4 2 2" xfId="45607" xr:uid="{1680441C-E2D2-4E54-AD5D-CDF584F45B5D}"/>
    <cellStyle name="Comma 2 2 5 2 2 5 4 3" xfId="33475" xr:uid="{36F57293-8B7A-44E6-9158-D899917B72E3}"/>
    <cellStyle name="Comma 2 2 5 2 2 5 5" xfId="13255" xr:uid="{4223879E-C673-4A5B-8DCF-0B5AAEF43685}"/>
    <cellStyle name="Comma 2 2 5 2 2 5 5 2" xfId="37519" xr:uid="{060E5021-F7D2-4A79-981F-881215425C57}"/>
    <cellStyle name="Comma 2 2 5 2 2 5 6" xfId="25387" xr:uid="{BD3BA3E9-7F94-4AA9-B20D-7E1C4C9E5960}"/>
    <cellStyle name="Comma 2 2 5 2 2 6" xfId="2134" xr:uid="{5DE3456F-7CC5-4646-8FEB-AD32E3C0C9B6}"/>
    <cellStyle name="Comma 2 2 5 2 2 6 2" xfId="6178" xr:uid="{9CAFC66A-3EF3-4145-9DF7-A1542EA135BA}"/>
    <cellStyle name="Comma 2 2 5 2 2 6 2 2" xfId="18310" xr:uid="{1DFBD18B-E184-4207-954C-2042F3B72F95}"/>
    <cellStyle name="Comma 2 2 5 2 2 6 2 2 2" xfId="42574" xr:uid="{935A48D8-EED6-431B-83D1-C54BBE5BE142}"/>
    <cellStyle name="Comma 2 2 5 2 2 6 2 3" xfId="30442" xr:uid="{A3031F4D-15FE-45FE-B097-432207D54998}"/>
    <cellStyle name="Comma 2 2 5 2 2 6 3" xfId="10222" xr:uid="{1AFBE21A-EAB4-4131-AE15-0F0A3B6147D4}"/>
    <cellStyle name="Comma 2 2 5 2 2 6 3 2" xfId="22354" xr:uid="{125BF99A-B869-4B36-9125-209E4B0BDA52}"/>
    <cellStyle name="Comma 2 2 5 2 2 6 3 2 2" xfId="46618" xr:uid="{2FED62F9-3498-4A5B-9A5A-906EE46795A7}"/>
    <cellStyle name="Comma 2 2 5 2 2 6 3 3" xfId="34486" xr:uid="{2C0E55C0-0DFE-424B-9302-8395A53EBD61}"/>
    <cellStyle name="Comma 2 2 5 2 2 6 4" xfId="14266" xr:uid="{E87377E5-405F-4032-B41B-A04BD797204F}"/>
    <cellStyle name="Comma 2 2 5 2 2 6 4 2" xfId="38530" xr:uid="{E2669943-838D-4529-B2A3-2DDD416F2EF9}"/>
    <cellStyle name="Comma 2 2 5 2 2 6 5" xfId="26398" xr:uid="{4E3049D2-63D5-4ACD-AA6A-E5DC19F07C7F}"/>
    <cellStyle name="Comma 2 2 5 2 2 7" xfId="4156" xr:uid="{C18F6921-84AD-42FC-B018-0F1D87285C08}"/>
    <cellStyle name="Comma 2 2 5 2 2 7 2" xfId="16288" xr:uid="{C960E259-6638-4D7C-BC8E-09936532F253}"/>
    <cellStyle name="Comma 2 2 5 2 2 7 2 2" xfId="40552" xr:uid="{A089B584-23D0-4270-874B-006AB1476EAF}"/>
    <cellStyle name="Comma 2 2 5 2 2 7 3" xfId="28420" xr:uid="{88787164-E540-4B85-BB93-4E7DCC36B3EB}"/>
    <cellStyle name="Comma 2 2 5 2 2 8" xfId="8200" xr:uid="{B1D0AF28-E29C-4DB8-90E7-9B89EEBEA577}"/>
    <cellStyle name="Comma 2 2 5 2 2 8 2" xfId="20332" xr:uid="{DEF6BDB4-0939-4EE0-9C6D-07424A73EB41}"/>
    <cellStyle name="Comma 2 2 5 2 2 8 2 2" xfId="44596" xr:uid="{9422B4EC-B196-4827-A310-B2CFC7837EB7}"/>
    <cellStyle name="Comma 2 2 5 2 2 8 3" xfId="32464" xr:uid="{24F32B70-5BBC-4E2E-8114-EA11B3E8DDCA}"/>
    <cellStyle name="Comma 2 2 5 2 2 9" xfId="12244" xr:uid="{BF9DEAE5-0613-47E4-8521-6B093AACE20A}"/>
    <cellStyle name="Comma 2 2 5 2 2 9 2" xfId="36508" xr:uid="{9B91DD95-F901-4FB3-B7A9-3D808E45FAB7}"/>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2 2 2" xfId="44406" xr:uid="{F3702C54-3EBE-49B3-8991-9426419873CE}"/>
    <cellStyle name="Comma 2 2 5 2 3 2 2 2 2 2 3" xfId="32274" xr:uid="{F4D0DC2A-18BC-4E15-92AF-30317AFA34FA}"/>
    <cellStyle name="Comma 2 2 5 2 3 2 2 2 2 3" xfId="12054" xr:uid="{D92160AD-812D-42D9-83C7-E8A2DB7FDE8E}"/>
    <cellStyle name="Comma 2 2 5 2 3 2 2 2 2 3 2" xfId="24186" xr:uid="{DACEB566-7944-4431-9401-2DA29D57C3E7}"/>
    <cellStyle name="Comma 2 2 5 2 3 2 2 2 2 3 2 2" xfId="48450" xr:uid="{3FF202F7-8E20-4289-B8F5-B45879B1F296}"/>
    <cellStyle name="Comma 2 2 5 2 3 2 2 2 2 3 3" xfId="36318" xr:uid="{24ECAD39-62B8-4761-A9AD-888B1314A6CB}"/>
    <cellStyle name="Comma 2 2 5 2 3 2 2 2 2 4" xfId="16098" xr:uid="{46E758E8-E466-4147-8975-623BFB0EEFB6}"/>
    <cellStyle name="Comma 2 2 5 2 3 2 2 2 2 4 2" xfId="40362" xr:uid="{9AD047F0-BA81-41AB-BD9C-3ED17BDA2BE2}"/>
    <cellStyle name="Comma 2 2 5 2 3 2 2 2 2 5" xfId="28230" xr:uid="{F086EE12-8D67-42E8-AC0E-B5BF485F476E}"/>
    <cellStyle name="Comma 2 2 5 2 3 2 2 2 3" xfId="5988" xr:uid="{82C55CEA-C13E-428C-A64C-B15BBA6B133F}"/>
    <cellStyle name="Comma 2 2 5 2 3 2 2 2 3 2" xfId="18120" xr:uid="{30364306-0B5B-4189-8DC1-B6B9282E9A5A}"/>
    <cellStyle name="Comma 2 2 5 2 3 2 2 2 3 2 2" xfId="42384" xr:uid="{BC0A84B0-1226-4D59-9E01-A4B5261BCA47}"/>
    <cellStyle name="Comma 2 2 5 2 3 2 2 2 3 3" xfId="30252" xr:uid="{BAD4335F-A1B4-449B-8710-AE39593E08FA}"/>
    <cellStyle name="Comma 2 2 5 2 3 2 2 2 4" xfId="10032" xr:uid="{AC6ACC8E-C675-43BA-A7E6-7DFC83AE3B4C}"/>
    <cellStyle name="Comma 2 2 5 2 3 2 2 2 4 2" xfId="22164" xr:uid="{9AB572DE-9B42-4F76-BEC2-18E0E3116C90}"/>
    <cellStyle name="Comma 2 2 5 2 3 2 2 2 4 2 2" xfId="46428" xr:uid="{07B4707C-E95E-412A-BE6F-1144350E6DD6}"/>
    <cellStyle name="Comma 2 2 5 2 3 2 2 2 4 3" xfId="34296" xr:uid="{FEB75AB1-F0B2-4506-94D4-2758FF0632BC}"/>
    <cellStyle name="Comma 2 2 5 2 3 2 2 2 5" xfId="14076" xr:uid="{FA58B014-195C-409F-89EB-7F0524042885}"/>
    <cellStyle name="Comma 2 2 5 2 3 2 2 2 5 2" xfId="38340" xr:uid="{C3E7F034-E704-4159-9C4D-24A5958D7273}"/>
    <cellStyle name="Comma 2 2 5 2 3 2 2 2 6" xfId="26208" xr:uid="{63EF7F19-5D7F-41A1-BE7C-BE1EF4057433}"/>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2 2 2" xfId="43395" xr:uid="{2B318114-0F68-4983-867F-F0E37AD83D20}"/>
    <cellStyle name="Comma 2 2 5 2 3 2 2 3 2 3" xfId="31263" xr:uid="{74396FD1-35BC-496C-A115-D42242C24523}"/>
    <cellStyle name="Comma 2 2 5 2 3 2 2 3 3" xfId="11043" xr:uid="{0FFFCD84-221C-4185-B2A7-C912F2E2FF5D}"/>
    <cellStyle name="Comma 2 2 5 2 3 2 2 3 3 2" xfId="23175" xr:uid="{120E12B2-7F1C-4435-B0AB-D8D3C37DC39C}"/>
    <cellStyle name="Comma 2 2 5 2 3 2 2 3 3 2 2" xfId="47439" xr:uid="{8BFACD90-46C6-4F2B-8057-7200C31CC187}"/>
    <cellStyle name="Comma 2 2 5 2 3 2 2 3 3 3" xfId="35307" xr:uid="{C572594E-0C02-4C4C-90B4-42CD554DAF4E}"/>
    <cellStyle name="Comma 2 2 5 2 3 2 2 3 4" xfId="15087" xr:uid="{28462623-8BA1-41A4-BA45-AFB17275BD78}"/>
    <cellStyle name="Comma 2 2 5 2 3 2 2 3 4 2" xfId="39351" xr:uid="{74C78076-B22B-4D8D-82CF-10557CBDD13A}"/>
    <cellStyle name="Comma 2 2 5 2 3 2 2 3 5" xfId="27219" xr:uid="{50718E2D-9F18-45E5-ADB6-2E45FAD4BA19}"/>
    <cellStyle name="Comma 2 2 5 2 3 2 2 4" xfId="4977" xr:uid="{39C15206-6218-462F-B89A-224BEAF4F0FA}"/>
    <cellStyle name="Comma 2 2 5 2 3 2 2 4 2" xfId="17109" xr:uid="{0EB2C113-5B17-4FF5-8E03-0CCBFBD73F09}"/>
    <cellStyle name="Comma 2 2 5 2 3 2 2 4 2 2" xfId="41373" xr:uid="{44DC5209-170A-44DE-8E44-9FE2348B96B0}"/>
    <cellStyle name="Comma 2 2 5 2 3 2 2 4 3" xfId="29241" xr:uid="{85685D65-71ED-4017-A26F-4DF2DFD04E6A}"/>
    <cellStyle name="Comma 2 2 5 2 3 2 2 5" xfId="9021" xr:uid="{437BBB01-7048-4FD6-8BD5-DC1C13CC46E3}"/>
    <cellStyle name="Comma 2 2 5 2 3 2 2 5 2" xfId="21153" xr:uid="{34230455-FE96-4FAD-971E-F8E3A4357085}"/>
    <cellStyle name="Comma 2 2 5 2 3 2 2 5 2 2" xfId="45417" xr:uid="{32D758E6-E495-42FF-B2E3-2F9706F7D73F}"/>
    <cellStyle name="Comma 2 2 5 2 3 2 2 5 3" xfId="33285" xr:uid="{4CFFC5B0-2FE0-4D77-AD83-14E0C9236EA0}"/>
    <cellStyle name="Comma 2 2 5 2 3 2 2 6" xfId="13065" xr:uid="{C076E1A3-BD5B-4A1F-BC98-3067D7F470AE}"/>
    <cellStyle name="Comma 2 2 5 2 3 2 2 6 2" xfId="37329" xr:uid="{5C43B3A4-1642-45CC-88A1-B7FE047B441C}"/>
    <cellStyle name="Comma 2 2 5 2 3 2 2 7" xfId="25197" xr:uid="{0284A0A6-0981-42CD-9AF3-75E2278B681F}"/>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2 2 2" xfId="43901" xr:uid="{A0AF3F67-453C-48C9-9471-EF133A7FBCC5}"/>
    <cellStyle name="Comma 2 2 5 2 3 2 3 2 2 3" xfId="31769" xr:uid="{3864071D-91EA-4D6E-909C-BB009E826C16}"/>
    <cellStyle name="Comma 2 2 5 2 3 2 3 2 3" xfId="11549" xr:uid="{D6DBF1FD-436E-433E-AB95-3800875059D9}"/>
    <cellStyle name="Comma 2 2 5 2 3 2 3 2 3 2" xfId="23681" xr:uid="{F5E77B6A-295D-4879-949E-FD5339AC3D08}"/>
    <cellStyle name="Comma 2 2 5 2 3 2 3 2 3 2 2" xfId="47945" xr:uid="{2FDA048B-56D2-4EE3-B57C-68AEC98A6FC4}"/>
    <cellStyle name="Comma 2 2 5 2 3 2 3 2 3 3" xfId="35813" xr:uid="{20422B7C-E83B-4830-B081-17FA77511E86}"/>
    <cellStyle name="Comma 2 2 5 2 3 2 3 2 4" xfId="15593" xr:uid="{347B4A21-ED24-4B97-940E-BBB79E06CE43}"/>
    <cellStyle name="Comma 2 2 5 2 3 2 3 2 4 2" xfId="39857" xr:uid="{5EE5E1C2-E5C1-437A-AE59-6D0E1EBE8D10}"/>
    <cellStyle name="Comma 2 2 5 2 3 2 3 2 5" xfId="27725" xr:uid="{C1AB3DE9-A89A-4927-9623-22723AC9EE09}"/>
    <cellStyle name="Comma 2 2 5 2 3 2 3 3" xfId="5483" xr:uid="{128CFF64-188D-4776-932A-17FD1F006FF6}"/>
    <cellStyle name="Comma 2 2 5 2 3 2 3 3 2" xfId="17615" xr:uid="{521D8039-D2D2-4432-B3FB-F5CBF3462B87}"/>
    <cellStyle name="Comma 2 2 5 2 3 2 3 3 2 2" xfId="41879" xr:uid="{F30CD4D1-14D0-4D8F-9802-9A79A0E49A24}"/>
    <cellStyle name="Comma 2 2 5 2 3 2 3 3 3" xfId="29747" xr:uid="{012E1F36-388B-44EB-8627-9DD83126BD4B}"/>
    <cellStyle name="Comma 2 2 5 2 3 2 3 4" xfId="9527" xr:uid="{5FBB1B5B-4934-4F61-8E82-FD41E85CF160}"/>
    <cellStyle name="Comma 2 2 5 2 3 2 3 4 2" xfId="21659" xr:uid="{3BDC95C2-9538-487C-88DE-F8579579F0AB}"/>
    <cellStyle name="Comma 2 2 5 2 3 2 3 4 2 2" xfId="45923" xr:uid="{924D7384-BD97-4970-9488-F85124A18B3B}"/>
    <cellStyle name="Comma 2 2 5 2 3 2 3 4 3" xfId="33791" xr:uid="{2E6633AB-2634-4C8A-9B60-17F7ECD0734C}"/>
    <cellStyle name="Comma 2 2 5 2 3 2 3 5" xfId="13571" xr:uid="{E759AFB2-C9C9-4704-94CA-9110E0866C8C}"/>
    <cellStyle name="Comma 2 2 5 2 3 2 3 5 2" xfId="37835" xr:uid="{9AE62784-8A78-49E1-9BB9-4D0B704E1C4C}"/>
    <cellStyle name="Comma 2 2 5 2 3 2 3 6" xfId="25703" xr:uid="{7FE7E9E7-EF7A-4482-98B8-793EA3F68E4A}"/>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2 2 2" xfId="42890" xr:uid="{E5D7EFBD-F4FD-48E7-984F-54276150000C}"/>
    <cellStyle name="Comma 2 2 5 2 3 2 4 2 3" xfId="30758" xr:uid="{EC4E2214-F0ED-4910-BD05-C544FD7613FA}"/>
    <cellStyle name="Comma 2 2 5 2 3 2 4 3" xfId="10538" xr:uid="{FC78F032-A4C4-4CEC-BE51-C40E99FB8343}"/>
    <cellStyle name="Comma 2 2 5 2 3 2 4 3 2" xfId="22670" xr:uid="{38BC9CEF-3862-4A80-9AC9-53607325CC58}"/>
    <cellStyle name="Comma 2 2 5 2 3 2 4 3 2 2" xfId="46934" xr:uid="{CA03D1DA-8392-4386-B780-C3C7BC35B954}"/>
    <cellStyle name="Comma 2 2 5 2 3 2 4 3 3" xfId="34802" xr:uid="{A30324C9-6ABF-49D0-9685-97224A5133DC}"/>
    <cellStyle name="Comma 2 2 5 2 3 2 4 4" xfId="14582" xr:uid="{308A6CE2-B6E9-4DF3-BA74-792CE6AF396E}"/>
    <cellStyle name="Comma 2 2 5 2 3 2 4 4 2" xfId="38846" xr:uid="{4B8780DC-3B82-44B2-9347-4542ADEC3899}"/>
    <cellStyle name="Comma 2 2 5 2 3 2 4 5" xfId="26714" xr:uid="{CF75611C-9C7D-428B-9ABB-C3EB7C6C45DF}"/>
    <cellStyle name="Comma 2 2 5 2 3 2 5" xfId="4472" xr:uid="{154D6AC1-739B-4D45-8AAF-4FF5D8FFACA5}"/>
    <cellStyle name="Comma 2 2 5 2 3 2 5 2" xfId="16604" xr:uid="{17D653CB-4D9B-4A79-BF67-280A60ED4736}"/>
    <cellStyle name="Comma 2 2 5 2 3 2 5 2 2" xfId="40868" xr:uid="{3FFEA235-F17F-4DD5-8370-C6EE45F771A9}"/>
    <cellStyle name="Comma 2 2 5 2 3 2 5 3" xfId="28736" xr:uid="{BD751DD2-BDB8-4AA6-AD84-4008DDCD2629}"/>
    <cellStyle name="Comma 2 2 5 2 3 2 6" xfId="8516" xr:uid="{531595D8-8589-46A9-8C47-9CB3ADEF4DD6}"/>
    <cellStyle name="Comma 2 2 5 2 3 2 6 2" xfId="20648" xr:uid="{5251D9E4-3DF7-413B-AFA6-B3A4995A1ACD}"/>
    <cellStyle name="Comma 2 2 5 2 3 2 6 2 2" xfId="44912" xr:uid="{2BDF32EA-A592-40E4-8E58-7A7512A66C09}"/>
    <cellStyle name="Comma 2 2 5 2 3 2 6 3" xfId="32780" xr:uid="{D8116285-396A-43FC-BA9F-71C7CAAE8724}"/>
    <cellStyle name="Comma 2 2 5 2 3 2 7" xfId="12560" xr:uid="{1D8D2737-7621-4B02-A958-7A3FCCB7CCB4}"/>
    <cellStyle name="Comma 2 2 5 2 3 2 7 2" xfId="36824" xr:uid="{61429354-528F-46EB-B121-79C4F858B70F}"/>
    <cellStyle name="Comma 2 2 5 2 3 2 8" xfId="24692" xr:uid="{970C3292-B1B4-40E3-9D80-2B0D7DB07013}"/>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2 2 2" xfId="44153" xr:uid="{8999244E-CD2D-4536-9E73-74B4A05083A9}"/>
    <cellStyle name="Comma 2 2 5 2 3 3 2 2 2 3" xfId="32021" xr:uid="{0311B2E1-2F35-4C9C-8F02-85346184E21D}"/>
    <cellStyle name="Comma 2 2 5 2 3 3 2 2 3" xfId="11801" xr:uid="{E56B07BF-766C-4B1E-B0B6-532BC6E83AEB}"/>
    <cellStyle name="Comma 2 2 5 2 3 3 2 2 3 2" xfId="23933" xr:uid="{639B9F1F-2722-44E5-A621-D33854A65B0C}"/>
    <cellStyle name="Comma 2 2 5 2 3 3 2 2 3 2 2" xfId="48197" xr:uid="{CB7451EC-ABC6-4A81-979E-C00CF520CD15}"/>
    <cellStyle name="Comma 2 2 5 2 3 3 2 2 3 3" xfId="36065" xr:uid="{E598594F-E8D9-4EAB-84FD-A32F0D6574E3}"/>
    <cellStyle name="Comma 2 2 5 2 3 3 2 2 4" xfId="15845" xr:uid="{13736BB6-EA65-4BF7-8500-E36ABF6DA974}"/>
    <cellStyle name="Comma 2 2 5 2 3 3 2 2 4 2" xfId="40109" xr:uid="{C8D16D35-B6CF-4143-8CE0-E5B0F46E5974}"/>
    <cellStyle name="Comma 2 2 5 2 3 3 2 2 5" xfId="27977" xr:uid="{95490227-AD76-4861-9183-E87CC435E45A}"/>
    <cellStyle name="Comma 2 2 5 2 3 3 2 3" xfId="5735" xr:uid="{F2185BEF-9EE7-4D39-B3F7-83962B47C01A}"/>
    <cellStyle name="Comma 2 2 5 2 3 3 2 3 2" xfId="17867" xr:uid="{093BD65C-C44A-4857-8ECD-888F3486EDD8}"/>
    <cellStyle name="Comma 2 2 5 2 3 3 2 3 2 2" xfId="42131" xr:uid="{BCF54389-F2C4-458B-9148-1E81208CD146}"/>
    <cellStyle name="Comma 2 2 5 2 3 3 2 3 3" xfId="29999" xr:uid="{8E0C0066-792B-4522-9B4B-A6EBFA92BBAE}"/>
    <cellStyle name="Comma 2 2 5 2 3 3 2 4" xfId="9779" xr:uid="{F6678BC0-0864-4852-AFAF-020777E0669B}"/>
    <cellStyle name="Comma 2 2 5 2 3 3 2 4 2" xfId="21911" xr:uid="{1E03FC21-0867-4C26-B5F8-72AFAA94BDD6}"/>
    <cellStyle name="Comma 2 2 5 2 3 3 2 4 2 2" xfId="46175" xr:uid="{0DFBB973-8622-4C3C-B818-714B9E86FBF9}"/>
    <cellStyle name="Comma 2 2 5 2 3 3 2 4 3" xfId="34043" xr:uid="{C26CF967-ADB8-4355-BD56-2F74949348BB}"/>
    <cellStyle name="Comma 2 2 5 2 3 3 2 5" xfId="13823" xr:uid="{451FB22D-2983-48D2-95D3-80B40FA9799F}"/>
    <cellStyle name="Comma 2 2 5 2 3 3 2 5 2" xfId="38087" xr:uid="{873A86C6-F868-47E4-8B51-B87AA3A03229}"/>
    <cellStyle name="Comma 2 2 5 2 3 3 2 6" xfId="25955" xr:uid="{62C56911-45D6-4A91-BF8F-DD69E7F2A544}"/>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2 2 2" xfId="43142" xr:uid="{1F4039AB-B987-4466-A1E7-F98D69E36FDD}"/>
    <cellStyle name="Comma 2 2 5 2 3 3 3 2 3" xfId="31010" xr:uid="{02D4EA02-F004-4E2C-8D46-53BD6EA30B8A}"/>
    <cellStyle name="Comma 2 2 5 2 3 3 3 3" xfId="10790" xr:uid="{EF809CDE-F285-4CC8-BD8E-2E02EC7DD924}"/>
    <cellStyle name="Comma 2 2 5 2 3 3 3 3 2" xfId="22922" xr:uid="{F186B5FD-6897-4C13-86B7-9CC687186226}"/>
    <cellStyle name="Comma 2 2 5 2 3 3 3 3 2 2" xfId="47186" xr:uid="{0088D295-F836-450F-98E7-46189A3C0AEA}"/>
    <cellStyle name="Comma 2 2 5 2 3 3 3 3 3" xfId="35054" xr:uid="{5C428F97-3733-4F2D-A371-22257ECBBB08}"/>
    <cellStyle name="Comma 2 2 5 2 3 3 3 4" xfId="14834" xr:uid="{102A2C04-7C65-4D25-AEBD-61898D790884}"/>
    <cellStyle name="Comma 2 2 5 2 3 3 3 4 2" xfId="39098" xr:uid="{9E7219CC-258F-428A-92BC-F43E45F2DD60}"/>
    <cellStyle name="Comma 2 2 5 2 3 3 3 5" xfId="26966" xr:uid="{CF1FED79-F5C5-40B5-BB12-F4F385310F81}"/>
    <cellStyle name="Comma 2 2 5 2 3 3 4" xfId="4724" xr:uid="{9E3F5511-5D39-4B05-B3E9-6979AB81837D}"/>
    <cellStyle name="Comma 2 2 5 2 3 3 4 2" xfId="16856" xr:uid="{13D5E857-F71E-45F4-BF3C-32B745A8DDD8}"/>
    <cellStyle name="Comma 2 2 5 2 3 3 4 2 2" xfId="41120" xr:uid="{909CA32E-4418-45C1-9BA8-98FD295B2EBB}"/>
    <cellStyle name="Comma 2 2 5 2 3 3 4 3" xfId="28988" xr:uid="{A8782187-6B59-433D-83CF-045C63222AB2}"/>
    <cellStyle name="Comma 2 2 5 2 3 3 5" xfId="8768" xr:uid="{40C320B5-3548-4B20-A472-539A232E9E7C}"/>
    <cellStyle name="Comma 2 2 5 2 3 3 5 2" xfId="20900" xr:uid="{F286C109-BC8F-47C4-9249-0CFC704DB194}"/>
    <cellStyle name="Comma 2 2 5 2 3 3 5 2 2" xfId="45164" xr:uid="{7DC751C4-F8B1-41C3-B626-AA630F82B25A}"/>
    <cellStyle name="Comma 2 2 5 2 3 3 5 3" xfId="33032" xr:uid="{13F21BD1-ACE8-4D8F-B830-5163587AF352}"/>
    <cellStyle name="Comma 2 2 5 2 3 3 6" xfId="12812" xr:uid="{FC2BBF54-67E0-42E0-88E1-401CB7166E70}"/>
    <cellStyle name="Comma 2 2 5 2 3 3 6 2" xfId="37076" xr:uid="{3364EA4C-4E69-409F-9256-186C4CE0ADE1}"/>
    <cellStyle name="Comma 2 2 5 2 3 3 7" xfId="24944" xr:uid="{93FC3791-445B-401E-B9C1-EBB9A08013FA}"/>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2 2 2" xfId="43648" xr:uid="{86AAAD21-98EC-488B-B0DF-E699211BF8B2}"/>
    <cellStyle name="Comma 2 2 5 2 3 4 2 2 3" xfId="31516" xr:uid="{3AE21B59-4700-4138-855C-4FCF180681AC}"/>
    <cellStyle name="Comma 2 2 5 2 3 4 2 3" xfId="11296" xr:uid="{40D3456A-4FF3-4E8D-AA2E-5B020DD393BA}"/>
    <cellStyle name="Comma 2 2 5 2 3 4 2 3 2" xfId="23428" xr:uid="{95D8590C-3175-4412-8744-C9821560A9B4}"/>
    <cellStyle name="Comma 2 2 5 2 3 4 2 3 2 2" xfId="47692" xr:uid="{FE136B0A-720C-4D07-BA94-696BC733BA1C}"/>
    <cellStyle name="Comma 2 2 5 2 3 4 2 3 3" xfId="35560" xr:uid="{253DAA18-E7FA-46F8-8567-E153B9B834CE}"/>
    <cellStyle name="Comma 2 2 5 2 3 4 2 4" xfId="15340" xr:uid="{C15CFDF8-3FB9-4F1F-8110-4A0BBC96BE36}"/>
    <cellStyle name="Comma 2 2 5 2 3 4 2 4 2" xfId="39604" xr:uid="{69951733-CFAB-4FB8-9A53-67B92CA7CE95}"/>
    <cellStyle name="Comma 2 2 5 2 3 4 2 5" xfId="27472" xr:uid="{2265E9D4-BFDD-4E1B-AAA1-4B8B1865A689}"/>
    <cellStyle name="Comma 2 2 5 2 3 4 3" xfId="5230" xr:uid="{AF3235E4-24A9-4C04-8D99-E8A7AB604FA1}"/>
    <cellStyle name="Comma 2 2 5 2 3 4 3 2" xfId="17362" xr:uid="{3DCD081C-58AB-40D2-8493-845B5266970B}"/>
    <cellStyle name="Comma 2 2 5 2 3 4 3 2 2" xfId="41626" xr:uid="{2BD3062D-F2D2-4B5F-922F-5038FACC6399}"/>
    <cellStyle name="Comma 2 2 5 2 3 4 3 3" xfId="29494" xr:uid="{089F4DFB-B2CE-4B38-B84D-46E1C75999DB}"/>
    <cellStyle name="Comma 2 2 5 2 3 4 4" xfId="9274" xr:uid="{0EE91391-1775-48AE-BBDE-79A2B512804B}"/>
    <cellStyle name="Comma 2 2 5 2 3 4 4 2" xfId="21406" xr:uid="{ED02A24B-970A-4454-8C60-D8827B36383D}"/>
    <cellStyle name="Comma 2 2 5 2 3 4 4 2 2" xfId="45670" xr:uid="{CC9CE6C0-E8E6-43D5-9142-25C944FBC67B}"/>
    <cellStyle name="Comma 2 2 5 2 3 4 4 3" xfId="33538" xr:uid="{B866F4AB-4EB3-4322-973C-A1984693D94D}"/>
    <cellStyle name="Comma 2 2 5 2 3 4 5" xfId="13318" xr:uid="{9C91A1B9-BC39-4CAA-8386-3F334D1689D4}"/>
    <cellStyle name="Comma 2 2 5 2 3 4 5 2" xfId="37582" xr:uid="{33F8CF73-192D-4553-90DF-823008B0ABD3}"/>
    <cellStyle name="Comma 2 2 5 2 3 4 6" xfId="25450" xr:uid="{A37D995C-A50A-4B1D-AB55-125BD6C139FA}"/>
    <cellStyle name="Comma 2 2 5 2 3 5" xfId="2197" xr:uid="{C6DBA82F-0BE6-4CBA-AF14-3B9A0510D967}"/>
    <cellStyle name="Comma 2 2 5 2 3 5 2" xfId="6241" xr:uid="{1C37330F-E2C1-46C2-AB35-054C48AA8A83}"/>
    <cellStyle name="Comma 2 2 5 2 3 5 2 2" xfId="18373" xr:uid="{00C23B2C-F259-4A21-96D7-DFD05DC8D1F2}"/>
    <cellStyle name="Comma 2 2 5 2 3 5 2 2 2" xfId="42637" xr:uid="{057387B8-FCC8-401C-9E15-64B96BD7D7EE}"/>
    <cellStyle name="Comma 2 2 5 2 3 5 2 3" xfId="30505" xr:uid="{EA8CD135-4B29-46FA-993C-A307299E9612}"/>
    <cellStyle name="Comma 2 2 5 2 3 5 3" xfId="10285" xr:uid="{A36E9F84-E2B4-4ED3-84EB-450B9CA293E4}"/>
    <cellStyle name="Comma 2 2 5 2 3 5 3 2" xfId="22417" xr:uid="{ACCEFF7D-9B7C-4D26-9062-AA86B4EBD5F5}"/>
    <cellStyle name="Comma 2 2 5 2 3 5 3 2 2" xfId="46681" xr:uid="{2682A849-1158-439D-B140-7BC22DF5EAF1}"/>
    <cellStyle name="Comma 2 2 5 2 3 5 3 3" xfId="34549" xr:uid="{45D9FFBE-86FE-4221-9525-18774EC539DA}"/>
    <cellStyle name="Comma 2 2 5 2 3 5 4" xfId="14329" xr:uid="{8DD873E0-60CB-471B-BB36-48651BE31B62}"/>
    <cellStyle name="Comma 2 2 5 2 3 5 4 2" xfId="38593" xr:uid="{4A6AE4F6-D8AB-4573-9F22-0727B06A183E}"/>
    <cellStyle name="Comma 2 2 5 2 3 5 5" xfId="26461" xr:uid="{F7E6844E-F41D-4374-AD71-34CE305626E9}"/>
    <cellStyle name="Comma 2 2 5 2 3 6" xfId="4219" xr:uid="{8491B07A-2CDD-448D-ADF5-7D9BE34708D6}"/>
    <cellStyle name="Comma 2 2 5 2 3 6 2" xfId="16351" xr:uid="{8A5C468A-7D51-407B-AAEB-F953AEF301E4}"/>
    <cellStyle name="Comma 2 2 5 2 3 6 2 2" xfId="40615" xr:uid="{9C22A152-CA5E-4405-BA0A-D6BEBB047D21}"/>
    <cellStyle name="Comma 2 2 5 2 3 6 3" xfId="28483" xr:uid="{08E4DDFA-BDEA-4F13-9E73-9BD8FAB73C2F}"/>
    <cellStyle name="Comma 2 2 5 2 3 7" xfId="8263" xr:uid="{F1C52297-5A56-499B-95DE-426B8F672658}"/>
    <cellStyle name="Comma 2 2 5 2 3 7 2" xfId="20395" xr:uid="{9FC79EA7-E802-479C-9B93-7A047D98A08F}"/>
    <cellStyle name="Comma 2 2 5 2 3 7 2 2" xfId="44659" xr:uid="{E54ED852-D410-49C7-9365-6066C295CBCE}"/>
    <cellStyle name="Comma 2 2 5 2 3 7 3" xfId="32527" xr:uid="{66E9D123-3154-4691-B279-DA60A015F737}"/>
    <cellStyle name="Comma 2 2 5 2 3 8" xfId="12307" xr:uid="{8539FE49-8425-489A-B6AB-67D14A534F41}"/>
    <cellStyle name="Comma 2 2 5 2 3 8 2" xfId="36571" xr:uid="{5533095C-4C6F-414D-9184-8760D6B0CC9B}"/>
    <cellStyle name="Comma 2 2 5 2 3 9" xfId="24439" xr:uid="{BF5A3C58-B3C2-4A3D-8B42-24B39C2DD6B7}"/>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2 2 2" xfId="44280" xr:uid="{534EE0EB-ACAC-463A-992C-AD1812B33CC4}"/>
    <cellStyle name="Comma 2 2 5 2 4 2 2 2 2 3" xfId="32148" xr:uid="{EEDDDF0B-2127-4461-BE5F-95CECC809689}"/>
    <cellStyle name="Comma 2 2 5 2 4 2 2 2 3" xfId="11928" xr:uid="{2B0757A8-E36E-4A1B-9749-C399E062D02A}"/>
    <cellStyle name="Comma 2 2 5 2 4 2 2 2 3 2" xfId="24060" xr:uid="{4F66EEE7-B06C-42AC-A8CF-0A763334567B}"/>
    <cellStyle name="Comma 2 2 5 2 4 2 2 2 3 2 2" xfId="48324" xr:uid="{E224B910-C719-4A73-95C4-DEE47E7A5641}"/>
    <cellStyle name="Comma 2 2 5 2 4 2 2 2 3 3" xfId="36192" xr:uid="{CF22BB83-E6D1-45B3-A8D5-4881A66CDDF4}"/>
    <cellStyle name="Comma 2 2 5 2 4 2 2 2 4" xfId="15972" xr:uid="{15B28E91-3D06-4283-BDD8-895B1BA3A9F9}"/>
    <cellStyle name="Comma 2 2 5 2 4 2 2 2 4 2" xfId="40236" xr:uid="{C966AF74-E25D-4A43-980F-CFF136BCD444}"/>
    <cellStyle name="Comma 2 2 5 2 4 2 2 2 5" xfId="28104" xr:uid="{E91FD7D9-2168-431C-8C49-2978A017B3F6}"/>
    <cellStyle name="Comma 2 2 5 2 4 2 2 3" xfId="5862" xr:uid="{8CCD6372-58DE-4112-8336-474F7CE9C86C}"/>
    <cellStyle name="Comma 2 2 5 2 4 2 2 3 2" xfId="17994" xr:uid="{3434A41C-F07C-487A-A8AD-80EA2E96EAEA}"/>
    <cellStyle name="Comma 2 2 5 2 4 2 2 3 2 2" xfId="42258" xr:uid="{3872EDEF-ACFF-4D34-8130-60AF37AC88E9}"/>
    <cellStyle name="Comma 2 2 5 2 4 2 2 3 3" xfId="30126" xr:uid="{899C9E63-F6DE-4155-B18C-A17B516449E2}"/>
    <cellStyle name="Comma 2 2 5 2 4 2 2 4" xfId="9906" xr:uid="{7DB0C0C3-A534-47A2-9558-3B8776D7A113}"/>
    <cellStyle name="Comma 2 2 5 2 4 2 2 4 2" xfId="22038" xr:uid="{E1111BC7-DCD0-4C11-89F8-8DB965BC2E3C}"/>
    <cellStyle name="Comma 2 2 5 2 4 2 2 4 2 2" xfId="46302" xr:uid="{0C09E80E-27FD-47D7-899E-632209CA458A}"/>
    <cellStyle name="Comma 2 2 5 2 4 2 2 4 3" xfId="34170" xr:uid="{B214FA33-FAC1-4D29-A664-4A99501BE8FA}"/>
    <cellStyle name="Comma 2 2 5 2 4 2 2 5" xfId="13950" xr:uid="{4D3FBBA3-1A0A-4CF5-AC04-2A24CDE3C76A}"/>
    <cellStyle name="Comma 2 2 5 2 4 2 2 5 2" xfId="38214" xr:uid="{752EBE25-6FA7-4DA8-B8CF-D5EF09EBFD7F}"/>
    <cellStyle name="Comma 2 2 5 2 4 2 2 6" xfId="26082" xr:uid="{6FFC7D88-88FE-4474-9D6D-A02990EA7AB5}"/>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2 2 2" xfId="43269" xr:uid="{F0FBB5F4-699F-44BD-BEDA-B0A2761C8FDB}"/>
    <cellStyle name="Comma 2 2 5 2 4 2 3 2 3" xfId="31137" xr:uid="{8D6ADF35-BA6B-405C-A99D-F1A54FF185DA}"/>
    <cellStyle name="Comma 2 2 5 2 4 2 3 3" xfId="10917" xr:uid="{D0466759-2618-46CF-81BA-F7D4AD7ADD28}"/>
    <cellStyle name="Comma 2 2 5 2 4 2 3 3 2" xfId="23049" xr:uid="{553C474C-CFAA-48AB-8364-3DF1136CC6BF}"/>
    <cellStyle name="Comma 2 2 5 2 4 2 3 3 2 2" xfId="47313" xr:uid="{193C96C5-F9EF-4963-86F2-3006A84BD3FD}"/>
    <cellStyle name="Comma 2 2 5 2 4 2 3 3 3" xfId="35181" xr:uid="{47FB2D4E-6F5B-431A-959C-35104C8C74DA}"/>
    <cellStyle name="Comma 2 2 5 2 4 2 3 4" xfId="14961" xr:uid="{38E36DD0-E7AE-4A9D-991D-970E75C37401}"/>
    <cellStyle name="Comma 2 2 5 2 4 2 3 4 2" xfId="39225" xr:uid="{C3950C26-DB98-4DF5-9F10-9D13BC19D844}"/>
    <cellStyle name="Comma 2 2 5 2 4 2 3 5" xfId="27093" xr:uid="{A786B666-5354-4152-A6D6-234CD1B38C73}"/>
    <cellStyle name="Comma 2 2 5 2 4 2 4" xfId="4851" xr:uid="{5D0CF165-C6CC-414A-967B-061419448589}"/>
    <cellStyle name="Comma 2 2 5 2 4 2 4 2" xfId="16983" xr:uid="{895B9852-D23F-43EE-A1F7-AF16C97FAD0D}"/>
    <cellStyle name="Comma 2 2 5 2 4 2 4 2 2" xfId="41247" xr:uid="{782356DA-75A9-4C60-92C1-330B1CC60F85}"/>
    <cellStyle name="Comma 2 2 5 2 4 2 4 3" xfId="29115" xr:uid="{B8E6FF22-71EF-4DC7-BEA2-121977DBBA45}"/>
    <cellStyle name="Comma 2 2 5 2 4 2 5" xfId="8895" xr:uid="{93B80072-2ECF-4B6C-AB8A-60AEAA53A181}"/>
    <cellStyle name="Comma 2 2 5 2 4 2 5 2" xfId="21027" xr:uid="{D88CCA2C-C824-477B-AF8A-9D82F627D2F8}"/>
    <cellStyle name="Comma 2 2 5 2 4 2 5 2 2" xfId="45291" xr:uid="{79C00637-6C9D-40FB-AA12-7F4C3D29C358}"/>
    <cellStyle name="Comma 2 2 5 2 4 2 5 3" xfId="33159" xr:uid="{105D233B-A96B-484D-82FD-169B709A4707}"/>
    <cellStyle name="Comma 2 2 5 2 4 2 6" xfId="12939" xr:uid="{EDD0C48F-A1B9-458B-981A-30498433F667}"/>
    <cellStyle name="Comma 2 2 5 2 4 2 6 2" xfId="37203" xr:uid="{4A08802D-2C29-4EF5-A108-09EF4F9CF9DB}"/>
    <cellStyle name="Comma 2 2 5 2 4 2 7" xfId="25071" xr:uid="{E5F4A592-88A4-4692-95D0-A0B0BC674696}"/>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2 2 2" xfId="43775" xr:uid="{0581BAF3-72EB-412A-B6D3-1B1DC6C9A540}"/>
    <cellStyle name="Comma 2 2 5 2 4 3 2 2 3" xfId="31643" xr:uid="{7E2B54FD-2A17-450F-AFA5-EA5AA57441CB}"/>
    <cellStyle name="Comma 2 2 5 2 4 3 2 3" xfId="11423" xr:uid="{65F65D6F-D227-4A4D-9B56-C9FA4A99F3F6}"/>
    <cellStyle name="Comma 2 2 5 2 4 3 2 3 2" xfId="23555" xr:uid="{440BFA78-AC9F-4688-B241-A92C551CF2B1}"/>
    <cellStyle name="Comma 2 2 5 2 4 3 2 3 2 2" xfId="47819" xr:uid="{8F896C12-6D4D-4595-9E01-0619B7CAE83D}"/>
    <cellStyle name="Comma 2 2 5 2 4 3 2 3 3" xfId="35687" xr:uid="{A9587B7A-1F0E-43A5-B3F5-2DAF86F2F692}"/>
    <cellStyle name="Comma 2 2 5 2 4 3 2 4" xfId="15467" xr:uid="{1FF55C72-36AD-4200-B401-58AFD1B529F4}"/>
    <cellStyle name="Comma 2 2 5 2 4 3 2 4 2" xfId="39731" xr:uid="{C5E85B76-04D7-4331-AEC3-8B8F58F56635}"/>
    <cellStyle name="Comma 2 2 5 2 4 3 2 5" xfId="27599" xr:uid="{F8C84C88-EC26-4404-A114-006780C40791}"/>
    <cellStyle name="Comma 2 2 5 2 4 3 3" xfId="5357" xr:uid="{719A966F-E023-4FAC-B92D-DA71009824AE}"/>
    <cellStyle name="Comma 2 2 5 2 4 3 3 2" xfId="17489" xr:uid="{00CCAF65-637B-42B1-99CE-FE70A83FA597}"/>
    <cellStyle name="Comma 2 2 5 2 4 3 3 2 2" xfId="41753" xr:uid="{7D2F1D44-E91F-4E16-8E51-05722C585CDB}"/>
    <cellStyle name="Comma 2 2 5 2 4 3 3 3" xfId="29621" xr:uid="{2E18A1C9-CBF1-49EE-B771-15E10DF93F17}"/>
    <cellStyle name="Comma 2 2 5 2 4 3 4" xfId="9401" xr:uid="{3167E856-291B-42E2-AE02-590369B7B863}"/>
    <cellStyle name="Comma 2 2 5 2 4 3 4 2" xfId="21533" xr:uid="{9F4CA775-2C5C-4127-8A24-EE965BDFDD36}"/>
    <cellStyle name="Comma 2 2 5 2 4 3 4 2 2" xfId="45797" xr:uid="{6C1DC320-F74B-4CC0-9495-908685775C2E}"/>
    <cellStyle name="Comma 2 2 5 2 4 3 4 3" xfId="33665" xr:uid="{9D848854-D21A-4F5B-85BA-345F94634D92}"/>
    <cellStyle name="Comma 2 2 5 2 4 3 5" xfId="13445" xr:uid="{14B47AE1-D6BB-4A64-9D08-2EEB50D7C24D}"/>
    <cellStyle name="Comma 2 2 5 2 4 3 5 2" xfId="37709" xr:uid="{95EDB156-5E01-42B9-A0B1-80A35843AAD7}"/>
    <cellStyle name="Comma 2 2 5 2 4 3 6" xfId="25577" xr:uid="{D18026A8-4C83-4D4E-8186-3A3FAA4892EA}"/>
    <cellStyle name="Comma 2 2 5 2 4 4" xfId="2324" xr:uid="{C8DFF3D9-6FD0-4632-9992-5D068283749C}"/>
    <cellStyle name="Comma 2 2 5 2 4 4 2" xfId="6368" xr:uid="{A6224442-3DFD-4BDB-BF09-CDD49688B3E2}"/>
    <cellStyle name="Comma 2 2 5 2 4 4 2 2" xfId="18500" xr:uid="{3C3502ED-E330-4CC3-8B2C-C1586E23AED6}"/>
    <cellStyle name="Comma 2 2 5 2 4 4 2 2 2" xfId="42764" xr:uid="{B0E6B184-6C4E-4DC9-AE46-FF51330710A4}"/>
    <cellStyle name="Comma 2 2 5 2 4 4 2 3" xfId="30632" xr:uid="{CE948CF1-6A25-4A5B-B2AB-9B2C0B92DB0A}"/>
    <cellStyle name="Comma 2 2 5 2 4 4 3" xfId="10412" xr:uid="{4659F592-23AF-435F-833F-5E2A33575582}"/>
    <cellStyle name="Comma 2 2 5 2 4 4 3 2" xfId="22544" xr:uid="{D1C9573B-7625-4C33-A5B6-6F1B10B06EDF}"/>
    <cellStyle name="Comma 2 2 5 2 4 4 3 2 2" xfId="46808" xr:uid="{0C325737-082E-4095-AB36-D942BFB1A0FD}"/>
    <cellStyle name="Comma 2 2 5 2 4 4 3 3" xfId="34676" xr:uid="{1783AC9A-0383-4ED3-90AF-6EAD813456FD}"/>
    <cellStyle name="Comma 2 2 5 2 4 4 4" xfId="14456" xr:uid="{36B41BC9-10C5-48B9-A921-838004DBA89E}"/>
    <cellStyle name="Comma 2 2 5 2 4 4 4 2" xfId="38720" xr:uid="{215052B0-4606-4116-841D-D7EDA71FE812}"/>
    <cellStyle name="Comma 2 2 5 2 4 4 5" xfId="26588" xr:uid="{6E27F76A-2AEC-4EBE-9072-78B925AE76F7}"/>
    <cellStyle name="Comma 2 2 5 2 4 5" xfId="4346" xr:uid="{76BF8315-52E9-43A6-9FEF-41D917D733AD}"/>
    <cellStyle name="Comma 2 2 5 2 4 5 2" xfId="16478" xr:uid="{79C9ECAA-44CC-412F-8D96-4F783CCDB089}"/>
    <cellStyle name="Comma 2 2 5 2 4 5 2 2" xfId="40742" xr:uid="{4B4305C0-8469-4275-B753-6915CFBCAEE0}"/>
    <cellStyle name="Comma 2 2 5 2 4 5 3" xfId="28610" xr:uid="{BD243012-3943-4019-B930-D0797E30F937}"/>
    <cellStyle name="Comma 2 2 5 2 4 6" xfId="8390" xr:uid="{A416E9D7-38E8-4688-AABE-5924FE10E51D}"/>
    <cellStyle name="Comma 2 2 5 2 4 6 2" xfId="20522" xr:uid="{06BBE046-FEEF-4EFE-B177-BC0EA78FFF3E}"/>
    <cellStyle name="Comma 2 2 5 2 4 6 2 2" xfId="44786" xr:uid="{47F7AD4F-76DA-467B-B4D7-0A65CAC58069}"/>
    <cellStyle name="Comma 2 2 5 2 4 6 3" xfId="32654" xr:uid="{F7831C9B-6870-46B9-AF8C-AEA6FEAA36A2}"/>
    <cellStyle name="Comma 2 2 5 2 4 7" xfId="12434" xr:uid="{D729ECFF-7ECB-4DE3-8D64-FE7E7F70920D}"/>
    <cellStyle name="Comma 2 2 5 2 4 7 2" xfId="36698" xr:uid="{7FDE0FB1-F0D9-4E77-924E-6F16D3CE1F59}"/>
    <cellStyle name="Comma 2 2 5 2 4 8" xfId="24566" xr:uid="{5152CBD5-8841-4CB1-B190-D845D0F2A15E}"/>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2 2 2" xfId="44027" xr:uid="{3CFAB683-EAC3-4598-B6FC-75B92A585CA1}"/>
    <cellStyle name="Comma 2 2 5 2 5 2 2 2 3" xfId="31895" xr:uid="{AC270153-1DE8-4B66-811A-703C4C8D3D0F}"/>
    <cellStyle name="Comma 2 2 5 2 5 2 2 3" xfId="11675" xr:uid="{2C32E4D8-7E17-4DD5-8118-B1622568DD06}"/>
    <cellStyle name="Comma 2 2 5 2 5 2 2 3 2" xfId="23807" xr:uid="{2B259CE2-F8D5-4C69-95B9-88D1E00C2AA9}"/>
    <cellStyle name="Comma 2 2 5 2 5 2 2 3 2 2" xfId="48071" xr:uid="{E71A725E-B77A-4654-9A9F-4385D0724A2A}"/>
    <cellStyle name="Comma 2 2 5 2 5 2 2 3 3" xfId="35939" xr:uid="{050422B8-6F8F-4AE8-AD70-35E4A7FE3A63}"/>
    <cellStyle name="Comma 2 2 5 2 5 2 2 4" xfId="15719" xr:uid="{0F0567AE-8FDE-4372-B0D6-949789431F3C}"/>
    <cellStyle name="Comma 2 2 5 2 5 2 2 4 2" xfId="39983" xr:uid="{3F21BA93-1E20-4E80-AB96-0460F9504801}"/>
    <cellStyle name="Comma 2 2 5 2 5 2 2 5" xfId="27851" xr:uid="{3901F964-5159-407C-AE96-54FF26892EC8}"/>
    <cellStyle name="Comma 2 2 5 2 5 2 3" xfId="5609" xr:uid="{A93E21CD-F3CE-4D62-88E4-E238E4D79AA2}"/>
    <cellStyle name="Comma 2 2 5 2 5 2 3 2" xfId="17741" xr:uid="{9858A3FE-80FA-4EF1-AADE-C121946F4D6C}"/>
    <cellStyle name="Comma 2 2 5 2 5 2 3 2 2" xfId="42005" xr:uid="{4E878225-62DC-4099-B9DE-4F650D184260}"/>
    <cellStyle name="Comma 2 2 5 2 5 2 3 3" xfId="29873" xr:uid="{65DAAE25-011B-41E8-A65F-80336D757D75}"/>
    <cellStyle name="Comma 2 2 5 2 5 2 4" xfId="9653" xr:uid="{E48730D8-250A-42D8-A649-6D853E0A551F}"/>
    <cellStyle name="Comma 2 2 5 2 5 2 4 2" xfId="21785" xr:uid="{56659015-626A-4740-A1E1-BD7F71152959}"/>
    <cellStyle name="Comma 2 2 5 2 5 2 4 2 2" xfId="46049" xr:uid="{F2949AA5-A007-44FF-9BB9-9B42643A2E5D}"/>
    <cellStyle name="Comma 2 2 5 2 5 2 4 3" xfId="33917" xr:uid="{06A36B7B-6D69-4902-9D79-1DE41663C953}"/>
    <cellStyle name="Comma 2 2 5 2 5 2 5" xfId="13697" xr:uid="{4ADBD392-10E6-4958-9F54-AF94ED47FB36}"/>
    <cellStyle name="Comma 2 2 5 2 5 2 5 2" xfId="37961" xr:uid="{87AC9C5E-C8D3-4AC3-B36A-26DCF54FCBF9}"/>
    <cellStyle name="Comma 2 2 5 2 5 2 6" xfId="25829" xr:uid="{64472CC0-626C-459F-BEBC-8EE91D78E94A}"/>
    <cellStyle name="Comma 2 2 5 2 5 3" xfId="2576" xr:uid="{B15942A5-5B76-4B00-854D-2BBF53ADABC8}"/>
    <cellStyle name="Comma 2 2 5 2 5 3 2" xfId="6620" xr:uid="{1BCFE243-285C-492D-BDF2-CD9823117746}"/>
    <cellStyle name="Comma 2 2 5 2 5 3 2 2" xfId="18752" xr:uid="{06E17C8D-E81C-42B2-A5D8-CE1A087F746A}"/>
    <cellStyle name="Comma 2 2 5 2 5 3 2 2 2" xfId="43016" xr:uid="{45804B54-30B0-492B-8FE9-D5F76C8E39DA}"/>
    <cellStyle name="Comma 2 2 5 2 5 3 2 3" xfId="30884" xr:uid="{102E1502-4089-4408-B39E-2EAED9AE4DD8}"/>
    <cellStyle name="Comma 2 2 5 2 5 3 3" xfId="10664" xr:uid="{CEB69210-BBD1-49E8-BF73-ABCBC2B13EC9}"/>
    <cellStyle name="Comma 2 2 5 2 5 3 3 2" xfId="22796" xr:uid="{4D09BDB9-325F-4FB7-B4A8-B7A066971126}"/>
    <cellStyle name="Comma 2 2 5 2 5 3 3 2 2" xfId="47060" xr:uid="{0DDDF002-B408-41C6-9517-803D2D7E35C2}"/>
    <cellStyle name="Comma 2 2 5 2 5 3 3 3" xfId="34928" xr:uid="{10406E82-BD2D-4303-9DA0-9FBACE1EB4A9}"/>
    <cellStyle name="Comma 2 2 5 2 5 3 4" xfId="14708" xr:uid="{722455CB-43F1-4552-AB8C-2F0E50CB07D1}"/>
    <cellStyle name="Comma 2 2 5 2 5 3 4 2" xfId="38972" xr:uid="{790546A2-B9C0-445F-A538-64FF82CBB99A}"/>
    <cellStyle name="Comma 2 2 5 2 5 3 5" xfId="26840" xr:uid="{A73CE4FC-A16F-4037-A5E3-67FEBBBE5274}"/>
    <cellStyle name="Comma 2 2 5 2 5 4" xfId="4598" xr:uid="{1AAD2E05-9E6D-43A6-8BD3-A37F6440F4E7}"/>
    <cellStyle name="Comma 2 2 5 2 5 4 2" xfId="16730" xr:uid="{B49A90C7-9070-4E1F-A068-0A0ABFB9C166}"/>
    <cellStyle name="Comma 2 2 5 2 5 4 2 2" xfId="40994" xr:uid="{6509AF9E-9965-48F2-9AF6-E4EA9073845F}"/>
    <cellStyle name="Comma 2 2 5 2 5 4 3" xfId="28862" xr:uid="{C81F700E-8D37-4E89-8082-B684D56EB170}"/>
    <cellStyle name="Comma 2 2 5 2 5 5" xfId="8642" xr:uid="{C1249B9D-B632-4BA0-B872-408555AEC784}"/>
    <cellStyle name="Comma 2 2 5 2 5 5 2" xfId="20774" xr:uid="{0AF9CDDB-7624-40BD-89D9-3B8B021DC463}"/>
    <cellStyle name="Comma 2 2 5 2 5 5 2 2" xfId="45038" xr:uid="{B847BC36-F26B-4670-B50A-E72B2DA0F477}"/>
    <cellStyle name="Comma 2 2 5 2 5 5 3" xfId="32906" xr:uid="{0966D25F-DDEB-467F-9732-A226903C67E0}"/>
    <cellStyle name="Comma 2 2 5 2 5 6" xfId="12686" xr:uid="{37EAEAF8-9E8C-4FAE-987B-ABE239864445}"/>
    <cellStyle name="Comma 2 2 5 2 5 6 2" xfId="36950" xr:uid="{9CCF8006-164A-4AE1-8415-C9E592A62C43}"/>
    <cellStyle name="Comma 2 2 5 2 5 7" xfId="24818" xr:uid="{4420EAF7-4E2F-40AA-A27A-EB7B202DFF06}"/>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2 2 2" xfId="43522" xr:uid="{C4E8258B-46BF-454E-AD87-3192FAAF8595}"/>
    <cellStyle name="Comma 2 2 5 2 6 2 2 3" xfId="31390" xr:uid="{1834E8F6-C4A6-4845-957F-714683EDF352}"/>
    <cellStyle name="Comma 2 2 5 2 6 2 3" xfId="11170" xr:uid="{0766ED84-0858-43F8-A732-B5B695642F42}"/>
    <cellStyle name="Comma 2 2 5 2 6 2 3 2" xfId="23302" xr:uid="{DF0F7C47-9C58-4649-8185-BCC9E21B5D0F}"/>
    <cellStyle name="Comma 2 2 5 2 6 2 3 2 2" xfId="47566" xr:uid="{784A8EF2-535E-48A2-ABCC-EBDFFF79D426}"/>
    <cellStyle name="Comma 2 2 5 2 6 2 3 3" xfId="35434" xr:uid="{8E7129F7-83D5-4A7F-86F9-BBAEBBF29452}"/>
    <cellStyle name="Comma 2 2 5 2 6 2 4" xfId="15214" xr:uid="{089F3DDA-3890-4817-86AA-702F5076727B}"/>
    <cellStyle name="Comma 2 2 5 2 6 2 4 2" xfId="39478" xr:uid="{433FDC9C-81B6-4A09-A1B6-CE73C3CD6BBF}"/>
    <cellStyle name="Comma 2 2 5 2 6 2 5" xfId="27346" xr:uid="{D8572EC0-A44B-4A66-8764-B62D9B903C88}"/>
    <cellStyle name="Comma 2 2 5 2 6 3" xfId="5104" xr:uid="{DEDA3DD4-2EF3-4177-9E34-A94A784BD3B6}"/>
    <cellStyle name="Comma 2 2 5 2 6 3 2" xfId="17236" xr:uid="{DD386749-1172-448E-A00C-0CAF088BF9E8}"/>
    <cellStyle name="Comma 2 2 5 2 6 3 2 2" xfId="41500" xr:uid="{B6F0E08C-1FD9-40FD-AC1F-C9C0D84C4DB0}"/>
    <cellStyle name="Comma 2 2 5 2 6 3 3" xfId="29368" xr:uid="{864CC7FF-9122-4012-87FA-9369A043F47A}"/>
    <cellStyle name="Comma 2 2 5 2 6 4" xfId="9148" xr:uid="{EBADE70E-9DB7-4CBC-A9CA-618943AEB4EF}"/>
    <cellStyle name="Comma 2 2 5 2 6 4 2" xfId="21280" xr:uid="{D3B2BA23-3D65-4327-B95A-5F3840C8AF33}"/>
    <cellStyle name="Comma 2 2 5 2 6 4 2 2" xfId="45544" xr:uid="{285B42F0-7A2A-48AB-A394-FB7EAD107739}"/>
    <cellStyle name="Comma 2 2 5 2 6 4 3" xfId="33412" xr:uid="{3854680C-A9D5-44E3-BBE3-291780E87153}"/>
    <cellStyle name="Comma 2 2 5 2 6 5" xfId="13192" xr:uid="{8D4BD125-F82A-49F2-AC60-EE7C5A214B74}"/>
    <cellStyle name="Comma 2 2 5 2 6 5 2" xfId="37456" xr:uid="{61C86F0B-583B-41ED-B339-9CDE1DBCA443}"/>
    <cellStyle name="Comma 2 2 5 2 6 6" xfId="25324" xr:uid="{135F3C63-E597-48C9-AA54-EBD66A82C9EC}"/>
    <cellStyle name="Comma 2 2 5 2 7" xfId="2071" xr:uid="{43856D53-3947-46F2-BB6F-BE9299433E4B}"/>
    <cellStyle name="Comma 2 2 5 2 7 2" xfId="6115" xr:uid="{7CFCFBF9-C49A-4F7A-A0EC-06CC1036ADA9}"/>
    <cellStyle name="Comma 2 2 5 2 7 2 2" xfId="18247" xr:uid="{53BE1267-F46F-4423-BCAA-9CE44E7A4B53}"/>
    <cellStyle name="Comma 2 2 5 2 7 2 2 2" xfId="42511" xr:uid="{66C0B2B8-BAA9-4BBF-88E0-AF76341936EC}"/>
    <cellStyle name="Comma 2 2 5 2 7 2 3" xfId="30379" xr:uid="{609490D8-A436-4CFE-A151-674A52870975}"/>
    <cellStyle name="Comma 2 2 5 2 7 3" xfId="10159" xr:uid="{3D174D1E-36B4-4C8D-B1DE-B0CCF807ADD1}"/>
    <cellStyle name="Comma 2 2 5 2 7 3 2" xfId="22291" xr:uid="{931526CA-F223-4E37-BCC7-EBA21B4B8F6A}"/>
    <cellStyle name="Comma 2 2 5 2 7 3 2 2" xfId="46555" xr:uid="{0068DCCC-D24C-4B06-A485-0D766593D42D}"/>
    <cellStyle name="Comma 2 2 5 2 7 3 3" xfId="34423" xr:uid="{8A2E811D-8EE5-4051-88A7-F6301FEA1C6F}"/>
    <cellStyle name="Comma 2 2 5 2 7 4" xfId="14203" xr:uid="{0E81BD97-AAAC-4611-B6C4-BAD4F8D6BCD8}"/>
    <cellStyle name="Comma 2 2 5 2 7 4 2" xfId="38467" xr:uid="{8ED59CBB-CFFC-484B-9985-295F96BC35EE}"/>
    <cellStyle name="Comma 2 2 5 2 7 5" xfId="26335" xr:uid="{9F59EE8E-2ECC-4021-82DB-E3B1B8C74FF8}"/>
    <cellStyle name="Comma 2 2 5 2 8" xfId="4093" xr:uid="{5DF36494-A6BB-46C5-9FC3-7A6914C36BBA}"/>
    <cellStyle name="Comma 2 2 5 2 8 2" xfId="16225" xr:uid="{9D64FE3F-E85D-48FA-8449-C603C349ED8F}"/>
    <cellStyle name="Comma 2 2 5 2 8 2 2" xfId="40489" xr:uid="{0C02829B-8AB5-4309-9755-83102EB70A55}"/>
    <cellStyle name="Comma 2 2 5 2 8 3" xfId="28357" xr:uid="{9DA72811-DDDF-49FB-89C1-82A73F9989D2}"/>
    <cellStyle name="Comma 2 2 5 2 9" xfId="8137" xr:uid="{6769D30D-91FA-41DF-81C6-B5F27C476954}"/>
    <cellStyle name="Comma 2 2 5 2 9 2" xfId="20269" xr:uid="{A1202387-6D39-4A79-8AAA-718DC630AFDD}"/>
    <cellStyle name="Comma 2 2 5 2 9 2 2" xfId="44533" xr:uid="{BD854948-6DB3-4281-89EE-B5FB94B94E93}"/>
    <cellStyle name="Comma 2 2 5 2 9 3" xfId="32401" xr:uid="{50D66EB9-F232-470C-BE9A-58DE622B4C42}"/>
    <cellStyle name="Comma 2 2 5 3" xfId="70" xr:uid="{557A3C3B-33CA-4410-9728-49DDDF744241}"/>
    <cellStyle name="Comma 2 2 5 3 10" xfId="12202" xr:uid="{C57B843B-079A-431F-83D4-965DC22AB68E}"/>
    <cellStyle name="Comma 2 2 5 3 10 2" xfId="36466" xr:uid="{7249B6FD-1C33-4FFE-AC27-B752D05C1A5A}"/>
    <cellStyle name="Comma 2 2 5 3 11" xfId="24334" xr:uid="{AF404E25-8957-47A8-AD2B-FBDDA7FF623D}"/>
    <cellStyle name="Comma 2 2 5 3 2" xfId="133" xr:uid="{5650FF86-2816-42AE-97CC-89D5FD0A3E4B}"/>
    <cellStyle name="Comma 2 2 5 3 2 10" xfId="24397" xr:uid="{C1DE31C9-04D1-452E-97A5-BE3DA3DD2C6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2 2 2" xfId="44490" xr:uid="{6AE1E72B-62CC-47AC-835A-3C5B98466C9A}"/>
    <cellStyle name="Comma 2 2 5 3 2 2 2 2 2 2 2 3" xfId="32358" xr:uid="{6B66E17B-B8A5-4D49-A19F-6440768AF3CA}"/>
    <cellStyle name="Comma 2 2 5 3 2 2 2 2 2 2 3" xfId="12138" xr:uid="{80BF3553-4648-44B2-9A4E-17DAF9BA2FC5}"/>
    <cellStyle name="Comma 2 2 5 3 2 2 2 2 2 2 3 2" xfId="24270" xr:uid="{5CB3F8F0-674F-4D7C-8AC5-F6750EEC83C6}"/>
    <cellStyle name="Comma 2 2 5 3 2 2 2 2 2 2 3 2 2" xfId="48534" xr:uid="{FDD6C853-A3F7-4243-B581-F7FA5F01C577}"/>
    <cellStyle name="Comma 2 2 5 3 2 2 2 2 2 2 3 3" xfId="36402" xr:uid="{5EBB12DE-5839-410C-9DA8-42DBBF528714}"/>
    <cellStyle name="Comma 2 2 5 3 2 2 2 2 2 2 4" xfId="16182" xr:uid="{F7F22929-C240-4F43-99E5-1204E5F5424F}"/>
    <cellStyle name="Comma 2 2 5 3 2 2 2 2 2 2 4 2" xfId="40446" xr:uid="{E597807C-6C54-485B-8AF3-E410729DE533}"/>
    <cellStyle name="Comma 2 2 5 3 2 2 2 2 2 2 5" xfId="28314" xr:uid="{A3B9B0CB-9F64-45B0-8ABF-0C5719BA8FC9}"/>
    <cellStyle name="Comma 2 2 5 3 2 2 2 2 2 3" xfId="6072" xr:uid="{F2BC838B-7823-46F6-AE22-4654DAEB4E23}"/>
    <cellStyle name="Comma 2 2 5 3 2 2 2 2 2 3 2" xfId="18204" xr:uid="{BCB081A2-8678-431C-BD82-CA4A61A80DB0}"/>
    <cellStyle name="Comma 2 2 5 3 2 2 2 2 2 3 2 2" xfId="42468" xr:uid="{C7498AB0-B382-40A3-8F8E-B03412CD7551}"/>
    <cellStyle name="Comma 2 2 5 3 2 2 2 2 2 3 3" xfId="30336" xr:uid="{54825C75-CBEE-45F3-80B5-288F152FAC36}"/>
    <cellStyle name="Comma 2 2 5 3 2 2 2 2 2 4" xfId="10116" xr:uid="{42839883-A83B-43BA-B725-6FE8C7C35484}"/>
    <cellStyle name="Comma 2 2 5 3 2 2 2 2 2 4 2" xfId="22248" xr:uid="{093D62CF-F960-45FC-AB9C-C6DEC5A68542}"/>
    <cellStyle name="Comma 2 2 5 3 2 2 2 2 2 4 2 2" xfId="46512" xr:uid="{B341ED8D-3BDA-47E2-A65D-E5CAB7D73114}"/>
    <cellStyle name="Comma 2 2 5 3 2 2 2 2 2 4 3" xfId="34380" xr:uid="{5E8ED54A-E9B4-4D31-82C7-96C10B033392}"/>
    <cellStyle name="Comma 2 2 5 3 2 2 2 2 2 5" xfId="14160" xr:uid="{BA4F78D1-91A1-48A3-AFB0-25F9ADFAED82}"/>
    <cellStyle name="Comma 2 2 5 3 2 2 2 2 2 5 2" xfId="38424" xr:uid="{057BD941-5ED8-4009-B3FD-7E5A42E36FB6}"/>
    <cellStyle name="Comma 2 2 5 3 2 2 2 2 2 6" xfId="26292" xr:uid="{0B97C511-B0E1-45F9-9577-4301F1D9AFD8}"/>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2 2 2" xfId="43479" xr:uid="{7A7D55DD-B0FF-4426-ACA0-B976B1769FF6}"/>
    <cellStyle name="Comma 2 2 5 3 2 2 2 2 3 2 3" xfId="31347" xr:uid="{C3B2AF08-38DC-4720-BEEE-A103B9E9C0C8}"/>
    <cellStyle name="Comma 2 2 5 3 2 2 2 2 3 3" xfId="11127" xr:uid="{6D00B45D-5BE1-4D69-837C-89805265F8C2}"/>
    <cellStyle name="Comma 2 2 5 3 2 2 2 2 3 3 2" xfId="23259" xr:uid="{EB268B78-D8CF-4439-A952-0872B285BB93}"/>
    <cellStyle name="Comma 2 2 5 3 2 2 2 2 3 3 2 2" xfId="47523" xr:uid="{495E3474-D7AA-4510-82F8-FC7726C10AA8}"/>
    <cellStyle name="Comma 2 2 5 3 2 2 2 2 3 3 3" xfId="35391" xr:uid="{6D9632CA-4B5E-4C38-99A8-187AA7946AFA}"/>
    <cellStyle name="Comma 2 2 5 3 2 2 2 2 3 4" xfId="15171" xr:uid="{D92042DE-A2FD-423C-9416-B7285B3D310D}"/>
    <cellStyle name="Comma 2 2 5 3 2 2 2 2 3 4 2" xfId="39435" xr:uid="{D54AEB2D-731C-4582-BA57-E09441127A37}"/>
    <cellStyle name="Comma 2 2 5 3 2 2 2 2 3 5" xfId="27303" xr:uid="{E25B1F25-3DBC-40C0-B981-8611A98B0733}"/>
    <cellStyle name="Comma 2 2 5 3 2 2 2 2 4" xfId="5061" xr:uid="{F191B0D7-A7A5-4EDB-AB30-E3C54E7DF16E}"/>
    <cellStyle name="Comma 2 2 5 3 2 2 2 2 4 2" xfId="17193" xr:uid="{CEA13479-18A8-4246-A8B0-90B120FA63B6}"/>
    <cellStyle name="Comma 2 2 5 3 2 2 2 2 4 2 2" xfId="41457" xr:uid="{299C9145-A78B-4348-A4B0-4AECE855BF9C}"/>
    <cellStyle name="Comma 2 2 5 3 2 2 2 2 4 3" xfId="29325" xr:uid="{D4E63218-52D6-4CEC-BD09-55DAD286669A}"/>
    <cellStyle name="Comma 2 2 5 3 2 2 2 2 5" xfId="9105" xr:uid="{6B52592B-E8F7-4046-A969-84720DE842B0}"/>
    <cellStyle name="Comma 2 2 5 3 2 2 2 2 5 2" xfId="21237" xr:uid="{E15E1D87-E6B0-4FA6-A4AC-9A20ACE36000}"/>
    <cellStyle name="Comma 2 2 5 3 2 2 2 2 5 2 2" xfId="45501" xr:uid="{E8B2938F-3EF7-43A3-A17A-A0C3744BC205}"/>
    <cellStyle name="Comma 2 2 5 3 2 2 2 2 5 3" xfId="33369" xr:uid="{A0F20139-E5D5-4DFB-AE0A-A85C85921595}"/>
    <cellStyle name="Comma 2 2 5 3 2 2 2 2 6" xfId="13149" xr:uid="{D932B18E-CBD0-4630-9602-4D571D8C3896}"/>
    <cellStyle name="Comma 2 2 5 3 2 2 2 2 6 2" xfId="37413" xr:uid="{79060EB7-B86B-4C4D-B8A1-D8BE3951A5DC}"/>
    <cellStyle name="Comma 2 2 5 3 2 2 2 2 7" xfId="25281" xr:uid="{57D0E831-3694-4DA5-A60F-72536CB6CEF9}"/>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2 2 2" xfId="43985" xr:uid="{BF70BA34-1C25-440E-A101-531A10777993}"/>
    <cellStyle name="Comma 2 2 5 3 2 2 2 3 2 2 3" xfId="31853" xr:uid="{C521F963-1FE3-466B-B26E-3348C4D55BDD}"/>
    <cellStyle name="Comma 2 2 5 3 2 2 2 3 2 3" xfId="11633" xr:uid="{CCABFBB5-EE84-4B8A-A788-B69AC7B0841E}"/>
    <cellStyle name="Comma 2 2 5 3 2 2 2 3 2 3 2" xfId="23765" xr:uid="{29C94A07-12B2-491B-8C57-182115BB500D}"/>
    <cellStyle name="Comma 2 2 5 3 2 2 2 3 2 3 2 2" xfId="48029" xr:uid="{6A6EEE61-03BA-4B59-8B43-28CE4268475A}"/>
    <cellStyle name="Comma 2 2 5 3 2 2 2 3 2 3 3" xfId="35897" xr:uid="{FA5D1EE9-6F10-489A-B857-3DDFEC3736F2}"/>
    <cellStyle name="Comma 2 2 5 3 2 2 2 3 2 4" xfId="15677" xr:uid="{DF917EB8-34C6-40CD-9828-ADFF42171482}"/>
    <cellStyle name="Comma 2 2 5 3 2 2 2 3 2 4 2" xfId="39941" xr:uid="{51901651-4300-4EF2-84DD-5397DEF7E74D}"/>
    <cellStyle name="Comma 2 2 5 3 2 2 2 3 2 5" xfId="27809" xr:uid="{ACC5EDE9-BCB4-44CE-A3A1-74CD10649435}"/>
    <cellStyle name="Comma 2 2 5 3 2 2 2 3 3" xfId="5567" xr:uid="{9FE60320-DA09-41E3-BA6D-6BEED2BA9C3D}"/>
    <cellStyle name="Comma 2 2 5 3 2 2 2 3 3 2" xfId="17699" xr:uid="{A7A1EC07-E64A-41EE-B69C-95487BE5DDA4}"/>
    <cellStyle name="Comma 2 2 5 3 2 2 2 3 3 2 2" xfId="41963" xr:uid="{C9F81B06-E04E-4EF5-80EB-DD9E0B737BA9}"/>
    <cellStyle name="Comma 2 2 5 3 2 2 2 3 3 3" xfId="29831" xr:uid="{CA992CE9-5BE4-4BD0-8F19-CB02FC1F9662}"/>
    <cellStyle name="Comma 2 2 5 3 2 2 2 3 4" xfId="9611" xr:uid="{B83434DF-1357-46D8-8163-0FD20E47DD63}"/>
    <cellStyle name="Comma 2 2 5 3 2 2 2 3 4 2" xfId="21743" xr:uid="{0C0247F2-BFD7-44F8-9C2F-A3BD34B35FBF}"/>
    <cellStyle name="Comma 2 2 5 3 2 2 2 3 4 2 2" xfId="46007" xr:uid="{5673F232-818A-46BE-89D2-86237619ED65}"/>
    <cellStyle name="Comma 2 2 5 3 2 2 2 3 4 3" xfId="33875" xr:uid="{53A1B9B2-4648-41D5-9203-8D167E473F40}"/>
    <cellStyle name="Comma 2 2 5 3 2 2 2 3 5" xfId="13655" xr:uid="{C62A86DB-A30C-4355-8837-7C1BB8704971}"/>
    <cellStyle name="Comma 2 2 5 3 2 2 2 3 5 2" xfId="37919" xr:uid="{39F0D718-22AE-4E0E-9F96-3AED931D1DBB}"/>
    <cellStyle name="Comma 2 2 5 3 2 2 2 3 6" xfId="25787" xr:uid="{5B119AAE-07AD-45AA-97D9-536B1B8FB8EC}"/>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2 2 2" xfId="42974" xr:uid="{6EFAD16F-F6EB-474C-BCFE-2D3B7E0053F6}"/>
    <cellStyle name="Comma 2 2 5 3 2 2 2 4 2 3" xfId="30842" xr:uid="{CD5FAC3D-3B1D-4842-9F1A-5DEB70C52439}"/>
    <cellStyle name="Comma 2 2 5 3 2 2 2 4 3" xfId="10622" xr:uid="{3931C21C-F2A6-4768-9154-6F2D2FC8F7B9}"/>
    <cellStyle name="Comma 2 2 5 3 2 2 2 4 3 2" xfId="22754" xr:uid="{4753482E-E1E7-415F-92D5-A348EE8C353E}"/>
    <cellStyle name="Comma 2 2 5 3 2 2 2 4 3 2 2" xfId="47018" xr:uid="{D17BF891-35B1-4ED5-A700-1F957E456C8E}"/>
    <cellStyle name="Comma 2 2 5 3 2 2 2 4 3 3" xfId="34886" xr:uid="{6F05E763-A633-48CC-A46B-0111038AB7EF}"/>
    <cellStyle name="Comma 2 2 5 3 2 2 2 4 4" xfId="14666" xr:uid="{CA181408-FA96-4E57-BB7B-FACD9ED1FD3C}"/>
    <cellStyle name="Comma 2 2 5 3 2 2 2 4 4 2" xfId="38930" xr:uid="{1047AF58-3B78-4405-8841-C7B8A09AF19A}"/>
    <cellStyle name="Comma 2 2 5 3 2 2 2 4 5" xfId="26798" xr:uid="{54FA944B-A2E8-444E-BAA8-C0969C9DF8BA}"/>
    <cellStyle name="Comma 2 2 5 3 2 2 2 5" xfId="4556" xr:uid="{E0D5EDF4-5098-4DDF-AC35-D66678FE9FAB}"/>
    <cellStyle name="Comma 2 2 5 3 2 2 2 5 2" xfId="16688" xr:uid="{B9810B40-95FE-4205-A45B-FF8E97A56FB5}"/>
    <cellStyle name="Comma 2 2 5 3 2 2 2 5 2 2" xfId="40952" xr:uid="{CC43647D-E40F-41D7-B321-44647D8B1638}"/>
    <cellStyle name="Comma 2 2 5 3 2 2 2 5 3" xfId="28820" xr:uid="{8EAA2B24-276B-420D-AE10-9D6125EA6A98}"/>
    <cellStyle name="Comma 2 2 5 3 2 2 2 6" xfId="8600" xr:uid="{B90375FF-36C6-47F6-B34C-04AFFA667726}"/>
    <cellStyle name="Comma 2 2 5 3 2 2 2 6 2" xfId="20732" xr:uid="{DF41317E-2C27-4598-A9FC-56D960D7023C}"/>
    <cellStyle name="Comma 2 2 5 3 2 2 2 6 2 2" xfId="44996" xr:uid="{EB31AF14-35B5-416D-8C75-F0D105B9561A}"/>
    <cellStyle name="Comma 2 2 5 3 2 2 2 6 3" xfId="32864" xr:uid="{45313EC1-31A9-4BEA-8DF4-384CEACC2C99}"/>
    <cellStyle name="Comma 2 2 5 3 2 2 2 7" xfId="12644" xr:uid="{10227EE4-2EAF-407E-BE06-349C26E8003D}"/>
    <cellStyle name="Comma 2 2 5 3 2 2 2 7 2" xfId="36908" xr:uid="{DEDD2DB4-14F1-459F-B900-53604D3150C5}"/>
    <cellStyle name="Comma 2 2 5 3 2 2 2 8" xfId="24776" xr:uid="{FD51D419-C181-4C99-A631-825B778CDD1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2 2 2" xfId="44237" xr:uid="{0734BE5D-E285-4AA3-B837-CCBE4D63B264}"/>
    <cellStyle name="Comma 2 2 5 3 2 2 3 2 2 2 3" xfId="32105" xr:uid="{CC0FE07E-CD01-409C-848C-0DB05236C681}"/>
    <cellStyle name="Comma 2 2 5 3 2 2 3 2 2 3" xfId="11885" xr:uid="{347B20EC-7AE5-461E-81A9-874E83EA875F}"/>
    <cellStyle name="Comma 2 2 5 3 2 2 3 2 2 3 2" xfId="24017" xr:uid="{0C933147-A487-42FB-AFE3-3D5A36590B49}"/>
    <cellStyle name="Comma 2 2 5 3 2 2 3 2 2 3 2 2" xfId="48281" xr:uid="{06427603-B3ED-41CF-89B5-447A62CE6889}"/>
    <cellStyle name="Comma 2 2 5 3 2 2 3 2 2 3 3" xfId="36149" xr:uid="{E7576B93-D04D-410A-A2E6-6C35B922D0AB}"/>
    <cellStyle name="Comma 2 2 5 3 2 2 3 2 2 4" xfId="15929" xr:uid="{DE1479D7-59D9-467E-ACB7-692188E17FD9}"/>
    <cellStyle name="Comma 2 2 5 3 2 2 3 2 2 4 2" xfId="40193" xr:uid="{F81F0465-DB05-49B9-B089-D1F14EE43CE4}"/>
    <cellStyle name="Comma 2 2 5 3 2 2 3 2 2 5" xfId="28061" xr:uid="{CA8A874A-0F59-465B-A0D8-1C8F92960B23}"/>
    <cellStyle name="Comma 2 2 5 3 2 2 3 2 3" xfId="5819" xr:uid="{7EF51112-49CF-4199-8200-AF636576D93C}"/>
    <cellStyle name="Comma 2 2 5 3 2 2 3 2 3 2" xfId="17951" xr:uid="{1FDDBD22-407E-4917-AA20-8A4E63D1FDDA}"/>
    <cellStyle name="Comma 2 2 5 3 2 2 3 2 3 2 2" xfId="42215" xr:uid="{C146806A-626F-4E99-977B-75EC1CA80AED}"/>
    <cellStyle name="Comma 2 2 5 3 2 2 3 2 3 3" xfId="30083" xr:uid="{786AABAF-FE96-4FA2-A43B-A050D151F60E}"/>
    <cellStyle name="Comma 2 2 5 3 2 2 3 2 4" xfId="9863" xr:uid="{1D11CBD5-81F9-49BB-98DF-D39379939928}"/>
    <cellStyle name="Comma 2 2 5 3 2 2 3 2 4 2" xfId="21995" xr:uid="{A355017A-504D-4463-A44B-F967B989991A}"/>
    <cellStyle name="Comma 2 2 5 3 2 2 3 2 4 2 2" xfId="46259" xr:uid="{8BFE1EDB-A3B6-439C-BE1D-6EEAD9606D02}"/>
    <cellStyle name="Comma 2 2 5 3 2 2 3 2 4 3" xfId="34127" xr:uid="{1EDD3729-A3A4-409F-8B57-4760C4328855}"/>
    <cellStyle name="Comma 2 2 5 3 2 2 3 2 5" xfId="13907" xr:uid="{3E8A1AC3-088A-4FC3-AA05-369C62E87975}"/>
    <cellStyle name="Comma 2 2 5 3 2 2 3 2 5 2" xfId="38171" xr:uid="{345389F1-612F-42FA-A3BA-744ED5CE87C3}"/>
    <cellStyle name="Comma 2 2 5 3 2 2 3 2 6" xfId="26039" xr:uid="{AC13AD7D-3F5B-44BE-91C4-9360F0767450}"/>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2 2 2" xfId="43226" xr:uid="{9E23ED62-3094-4BDE-A935-E4E82158027E}"/>
    <cellStyle name="Comma 2 2 5 3 2 2 3 3 2 3" xfId="31094" xr:uid="{FC44472C-286F-49FC-8586-319BD4D50667}"/>
    <cellStyle name="Comma 2 2 5 3 2 2 3 3 3" xfId="10874" xr:uid="{765D21E4-3EAC-44FE-9461-CB93E5F5656A}"/>
    <cellStyle name="Comma 2 2 5 3 2 2 3 3 3 2" xfId="23006" xr:uid="{E078F2F1-F497-40F7-A4CF-6409B5512105}"/>
    <cellStyle name="Comma 2 2 5 3 2 2 3 3 3 2 2" xfId="47270" xr:uid="{323E55BF-3449-4604-96BB-73E2FA971423}"/>
    <cellStyle name="Comma 2 2 5 3 2 2 3 3 3 3" xfId="35138" xr:uid="{D0B94451-9D90-4D88-826E-A13F7326B45E}"/>
    <cellStyle name="Comma 2 2 5 3 2 2 3 3 4" xfId="14918" xr:uid="{D17771B0-30D1-43B3-9541-6E3FADE6594B}"/>
    <cellStyle name="Comma 2 2 5 3 2 2 3 3 4 2" xfId="39182" xr:uid="{BDC12FD9-5A6A-48FD-BD3F-58BABF7FD213}"/>
    <cellStyle name="Comma 2 2 5 3 2 2 3 3 5" xfId="27050" xr:uid="{FF6F2C8E-1778-460C-8C3C-64EEA59727F8}"/>
    <cellStyle name="Comma 2 2 5 3 2 2 3 4" xfId="4808" xr:uid="{8C767F12-FCA7-4103-958C-F1A321EE18E7}"/>
    <cellStyle name="Comma 2 2 5 3 2 2 3 4 2" xfId="16940" xr:uid="{5AF2B227-721F-4878-AF04-06B530FEAC59}"/>
    <cellStyle name="Comma 2 2 5 3 2 2 3 4 2 2" xfId="41204" xr:uid="{467845CD-00E3-433D-BD13-FB23B9CCF118}"/>
    <cellStyle name="Comma 2 2 5 3 2 2 3 4 3" xfId="29072" xr:uid="{308D497D-BCF7-4C11-988B-A4432B61D508}"/>
    <cellStyle name="Comma 2 2 5 3 2 2 3 5" xfId="8852" xr:uid="{F1866869-CB47-4F68-92C7-2B0D0390A5B0}"/>
    <cellStyle name="Comma 2 2 5 3 2 2 3 5 2" xfId="20984" xr:uid="{828FE343-7D8F-4FB1-AE9E-BFF1BD02159D}"/>
    <cellStyle name="Comma 2 2 5 3 2 2 3 5 2 2" xfId="45248" xr:uid="{FFB0C26B-EA65-4022-B7B6-A3114118D7AB}"/>
    <cellStyle name="Comma 2 2 5 3 2 2 3 5 3" xfId="33116" xr:uid="{4EEFC2A5-54C2-4B11-AC6B-FFF3EA733AD7}"/>
    <cellStyle name="Comma 2 2 5 3 2 2 3 6" xfId="12896" xr:uid="{DA821776-647C-4657-913D-E1E656128043}"/>
    <cellStyle name="Comma 2 2 5 3 2 2 3 6 2" xfId="37160" xr:uid="{79979B1E-BA2A-49D9-9D80-19E40B5824EF}"/>
    <cellStyle name="Comma 2 2 5 3 2 2 3 7" xfId="25028" xr:uid="{7889C348-E641-44E5-9C99-4304B59CF1DA}"/>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2 2 2" xfId="43732" xr:uid="{CB5D3FD6-DDC4-4261-B397-7596A8AE06DD}"/>
    <cellStyle name="Comma 2 2 5 3 2 2 4 2 2 3" xfId="31600" xr:uid="{29483EA2-D20B-4679-9023-FD3978AFD3AD}"/>
    <cellStyle name="Comma 2 2 5 3 2 2 4 2 3" xfId="11380" xr:uid="{5459090F-D6FB-481A-ACD9-1714AA7327F0}"/>
    <cellStyle name="Comma 2 2 5 3 2 2 4 2 3 2" xfId="23512" xr:uid="{C45C8918-9339-48DB-8382-26A024F5EA1C}"/>
    <cellStyle name="Comma 2 2 5 3 2 2 4 2 3 2 2" xfId="47776" xr:uid="{29CEAF9B-5F35-4004-B037-C5D18A409D27}"/>
    <cellStyle name="Comma 2 2 5 3 2 2 4 2 3 3" xfId="35644" xr:uid="{B50145AA-8BC0-45CB-8DC5-DFC7792C2EDE}"/>
    <cellStyle name="Comma 2 2 5 3 2 2 4 2 4" xfId="15424" xr:uid="{77110A08-D8DA-4EFC-8E40-26A610B12DED}"/>
    <cellStyle name="Comma 2 2 5 3 2 2 4 2 4 2" xfId="39688" xr:uid="{6BEF9644-3824-4F0A-AD62-1FA8611A1CC3}"/>
    <cellStyle name="Comma 2 2 5 3 2 2 4 2 5" xfId="27556" xr:uid="{AED1EDB1-86B5-41D3-A76C-FCFF10E80D15}"/>
    <cellStyle name="Comma 2 2 5 3 2 2 4 3" xfId="5314" xr:uid="{6D356B1B-1857-4A05-BDC8-1A92C0AC199E}"/>
    <cellStyle name="Comma 2 2 5 3 2 2 4 3 2" xfId="17446" xr:uid="{F503DD2B-E64E-4E66-ACC0-C04F9E15A030}"/>
    <cellStyle name="Comma 2 2 5 3 2 2 4 3 2 2" xfId="41710" xr:uid="{3AF4D525-2B45-48C6-892D-3D906EEB0A1F}"/>
    <cellStyle name="Comma 2 2 5 3 2 2 4 3 3" xfId="29578" xr:uid="{31378FE5-666D-4174-8AED-A99DCC5BFEC4}"/>
    <cellStyle name="Comma 2 2 5 3 2 2 4 4" xfId="9358" xr:uid="{B520FFDA-8560-4509-977C-F0F58BFED2EB}"/>
    <cellStyle name="Comma 2 2 5 3 2 2 4 4 2" xfId="21490" xr:uid="{E507A3AB-C1F2-4087-BE97-DF1946DF97DD}"/>
    <cellStyle name="Comma 2 2 5 3 2 2 4 4 2 2" xfId="45754" xr:uid="{E481E05D-5110-41DB-8F4B-F63966253B2C}"/>
    <cellStyle name="Comma 2 2 5 3 2 2 4 4 3" xfId="33622" xr:uid="{69A82B27-9EB5-4EB4-A050-DB2F925F0635}"/>
    <cellStyle name="Comma 2 2 5 3 2 2 4 5" xfId="13402" xr:uid="{CF56C918-0E6B-4564-960F-42F65F9897FC}"/>
    <cellStyle name="Comma 2 2 5 3 2 2 4 5 2" xfId="37666" xr:uid="{B504D2A9-CB19-4768-854D-DFA6A35CD2E4}"/>
    <cellStyle name="Comma 2 2 5 3 2 2 4 6" xfId="25534" xr:uid="{C80A6C68-5536-4ED9-80CC-EBC8710AF281}"/>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2 2 2" xfId="42721" xr:uid="{79F31806-6D51-4FDC-B036-89BE5D5E4903}"/>
    <cellStyle name="Comma 2 2 5 3 2 2 5 2 3" xfId="30589" xr:uid="{7A2390B6-E03E-49A1-8D97-2B557534D89D}"/>
    <cellStyle name="Comma 2 2 5 3 2 2 5 3" xfId="10369" xr:uid="{C8F1EE80-901E-4C6F-8E80-4D2AF8DE6551}"/>
    <cellStyle name="Comma 2 2 5 3 2 2 5 3 2" xfId="22501" xr:uid="{476493BF-6878-49D2-B366-81E5CC6A67C2}"/>
    <cellStyle name="Comma 2 2 5 3 2 2 5 3 2 2" xfId="46765" xr:uid="{8285CA62-9055-4CD1-B426-3ACA4D91A559}"/>
    <cellStyle name="Comma 2 2 5 3 2 2 5 3 3" xfId="34633" xr:uid="{83C5D25E-CA2C-4D46-A688-76BFE9349B16}"/>
    <cellStyle name="Comma 2 2 5 3 2 2 5 4" xfId="14413" xr:uid="{31021739-3D18-482A-BC4B-088A074AE326}"/>
    <cellStyle name="Comma 2 2 5 3 2 2 5 4 2" xfId="38677" xr:uid="{DD934D03-F203-4ACA-94E8-E9E9D3687696}"/>
    <cellStyle name="Comma 2 2 5 3 2 2 5 5" xfId="26545" xr:uid="{ECAC3E55-8612-496A-9047-B992B52EBEE5}"/>
    <cellStyle name="Comma 2 2 5 3 2 2 6" xfId="4303" xr:uid="{168A7DB5-70D1-49E7-A358-C85C662B6C51}"/>
    <cellStyle name="Comma 2 2 5 3 2 2 6 2" xfId="16435" xr:uid="{0CCE6E45-8EB8-4BED-BDA2-D0508E91099F}"/>
    <cellStyle name="Comma 2 2 5 3 2 2 6 2 2" xfId="40699" xr:uid="{F6978F68-5140-4C8C-92B0-9355BD2D6227}"/>
    <cellStyle name="Comma 2 2 5 3 2 2 6 3" xfId="28567" xr:uid="{C4EAEC34-DD4E-4AB2-A8C0-8040F2332596}"/>
    <cellStyle name="Comma 2 2 5 3 2 2 7" xfId="8347" xr:uid="{CD24ABC8-88F5-4D4D-B6EF-39817CADDE21}"/>
    <cellStyle name="Comma 2 2 5 3 2 2 7 2" xfId="20479" xr:uid="{556AA666-4053-4FBA-8A96-41272BB7774F}"/>
    <cellStyle name="Comma 2 2 5 3 2 2 7 2 2" xfId="44743" xr:uid="{E8448DB4-8787-44CE-9C66-34C9ED7B015C}"/>
    <cellStyle name="Comma 2 2 5 3 2 2 7 3" xfId="32611" xr:uid="{A183A734-7F65-42C4-8453-87CA88D0BA53}"/>
    <cellStyle name="Comma 2 2 5 3 2 2 8" xfId="12391" xr:uid="{758C65FA-3012-42FD-8325-254044A87A9F}"/>
    <cellStyle name="Comma 2 2 5 3 2 2 8 2" xfId="36655" xr:uid="{22B42A69-4EB7-45C0-8437-9D9BAD6BB418}"/>
    <cellStyle name="Comma 2 2 5 3 2 2 9" xfId="24523" xr:uid="{1C675DCB-4E93-4031-8E2F-5E69B24BF6FA}"/>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2 2 2" xfId="44364" xr:uid="{59FCE1A5-7B89-4EDD-B892-1A393FE83BD6}"/>
    <cellStyle name="Comma 2 2 5 3 2 3 2 2 2 2 3" xfId="32232" xr:uid="{4B861937-680F-41EB-A375-1CEF0E6F0339}"/>
    <cellStyle name="Comma 2 2 5 3 2 3 2 2 2 3" xfId="12012" xr:uid="{298F98A6-8092-4F18-A793-9B32CCD9A80C}"/>
    <cellStyle name="Comma 2 2 5 3 2 3 2 2 2 3 2" xfId="24144" xr:uid="{23C04CC2-C4F1-49D9-8E01-B00DC987D5EA}"/>
    <cellStyle name="Comma 2 2 5 3 2 3 2 2 2 3 2 2" xfId="48408" xr:uid="{CBC7BD49-F7DD-43E4-97C0-CE78830E517F}"/>
    <cellStyle name="Comma 2 2 5 3 2 3 2 2 2 3 3" xfId="36276" xr:uid="{239CBD37-DC27-4052-A895-44A7E835D69A}"/>
    <cellStyle name="Comma 2 2 5 3 2 3 2 2 2 4" xfId="16056" xr:uid="{30CA50ED-0FC8-4590-8410-7886F7AFE776}"/>
    <cellStyle name="Comma 2 2 5 3 2 3 2 2 2 4 2" xfId="40320" xr:uid="{594300B5-99DB-4D41-BD58-653F1F80932D}"/>
    <cellStyle name="Comma 2 2 5 3 2 3 2 2 2 5" xfId="28188" xr:uid="{2610D390-16AC-43B5-9F34-EBB5EA515DFF}"/>
    <cellStyle name="Comma 2 2 5 3 2 3 2 2 3" xfId="5946" xr:uid="{1D2E50BA-E652-48FD-996B-A1DA5D31FFED}"/>
    <cellStyle name="Comma 2 2 5 3 2 3 2 2 3 2" xfId="18078" xr:uid="{E8B33940-B7E3-437C-9EB3-588DE65BF1D0}"/>
    <cellStyle name="Comma 2 2 5 3 2 3 2 2 3 2 2" xfId="42342" xr:uid="{2BE26DBB-5847-4609-8ECF-B936763C2973}"/>
    <cellStyle name="Comma 2 2 5 3 2 3 2 2 3 3" xfId="30210" xr:uid="{507E7F6D-BC26-44B0-A2B0-5AA314557D08}"/>
    <cellStyle name="Comma 2 2 5 3 2 3 2 2 4" xfId="9990" xr:uid="{70E103B0-8F9B-4E9B-842D-F450CA4FB925}"/>
    <cellStyle name="Comma 2 2 5 3 2 3 2 2 4 2" xfId="22122" xr:uid="{5AF7FE0F-8EAE-4FF7-8214-E332DAFC3A29}"/>
    <cellStyle name="Comma 2 2 5 3 2 3 2 2 4 2 2" xfId="46386" xr:uid="{2F111B4D-9546-43AA-B672-23925D92339C}"/>
    <cellStyle name="Comma 2 2 5 3 2 3 2 2 4 3" xfId="34254" xr:uid="{7FBB4267-7127-4851-A086-44AD0CFF8EB5}"/>
    <cellStyle name="Comma 2 2 5 3 2 3 2 2 5" xfId="14034" xr:uid="{1EBCB447-36C2-4069-964E-B4645E47D111}"/>
    <cellStyle name="Comma 2 2 5 3 2 3 2 2 5 2" xfId="38298" xr:uid="{D50D08DA-A63A-4123-8A80-03D7CA1FE556}"/>
    <cellStyle name="Comma 2 2 5 3 2 3 2 2 6" xfId="26166" xr:uid="{E078B463-39E8-4F65-99D2-BF09E94F0CF3}"/>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2 2 2" xfId="43353" xr:uid="{E3E95966-4946-40BF-A41A-8DF225025F6D}"/>
    <cellStyle name="Comma 2 2 5 3 2 3 2 3 2 3" xfId="31221" xr:uid="{7BB30055-E8C5-41B5-9ACF-04811B8F1981}"/>
    <cellStyle name="Comma 2 2 5 3 2 3 2 3 3" xfId="11001" xr:uid="{9E36E551-2568-4DFB-B4FF-835D0B41A110}"/>
    <cellStyle name="Comma 2 2 5 3 2 3 2 3 3 2" xfId="23133" xr:uid="{C65A0897-874C-4744-8529-3CC39D40EE49}"/>
    <cellStyle name="Comma 2 2 5 3 2 3 2 3 3 2 2" xfId="47397" xr:uid="{A16A903E-7500-4D4F-9B2B-C54E8BE66FBC}"/>
    <cellStyle name="Comma 2 2 5 3 2 3 2 3 3 3" xfId="35265" xr:uid="{42B005F2-7C7A-48FE-878A-2B61700FABAB}"/>
    <cellStyle name="Comma 2 2 5 3 2 3 2 3 4" xfId="15045" xr:uid="{56B6DFE2-DFFF-4D0F-BE64-D5DC9E72601E}"/>
    <cellStyle name="Comma 2 2 5 3 2 3 2 3 4 2" xfId="39309" xr:uid="{907FB1FE-6FFE-4757-8C13-9FBB3E0254EA}"/>
    <cellStyle name="Comma 2 2 5 3 2 3 2 3 5" xfId="27177" xr:uid="{36501299-1269-4A00-A9F7-4ED7C9B756E0}"/>
    <cellStyle name="Comma 2 2 5 3 2 3 2 4" xfId="4935" xr:uid="{BBD8ED30-D0F5-4F73-90E3-11D0BC16C078}"/>
    <cellStyle name="Comma 2 2 5 3 2 3 2 4 2" xfId="17067" xr:uid="{F78B128F-5367-4CEA-A130-35C2D2C308DE}"/>
    <cellStyle name="Comma 2 2 5 3 2 3 2 4 2 2" xfId="41331" xr:uid="{1F2D6EBB-A9E2-48AB-8926-D94D6241BFE2}"/>
    <cellStyle name="Comma 2 2 5 3 2 3 2 4 3" xfId="29199" xr:uid="{0545CEF3-DE68-4B40-A233-C15A6CDD57D7}"/>
    <cellStyle name="Comma 2 2 5 3 2 3 2 5" xfId="8979" xr:uid="{C71AD503-66FA-4866-B48B-D92C8DDE88DE}"/>
    <cellStyle name="Comma 2 2 5 3 2 3 2 5 2" xfId="21111" xr:uid="{61E70895-9F29-4596-8491-E00A688A9B0C}"/>
    <cellStyle name="Comma 2 2 5 3 2 3 2 5 2 2" xfId="45375" xr:uid="{861C437E-FD18-4942-ACF8-7514A87604F6}"/>
    <cellStyle name="Comma 2 2 5 3 2 3 2 5 3" xfId="33243" xr:uid="{5B28B319-E418-4E20-A11C-3087B699F941}"/>
    <cellStyle name="Comma 2 2 5 3 2 3 2 6" xfId="13023" xr:uid="{AFF0D93E-340F-4BE7-89C2-EC9918FF879D}"/>
    <cellStyle name="Comma 2 2 5 3 2 3 2 6 2" xfId="37287" xr:uid="{C877334B-D7F6-4643-9664-FCA771DFF12F}"/>
    <cellStyle name="Comma 2 2 5 3 2 3 2 7" xfId="25155" xr:uid="{B7269148-8FDD-4D46-AEED-A30874B05B30}"/>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2 2 2" xfId="43859" xr:uid="{549DBC21-7712-4061-B6C6-408FDBC3B70F}"/>
    <cellStyle name="Comma 2 2 5 3 2 3 3 2 2 3" xfId="31727" xr:uid="{6C5E5589-BDA0-414D-8D15-3D31ABE7EB11}"/>
    <cellStyle name="Comma 2 2 5 3 2 3 3 2 3" xfId="11507" xr:uid="{ACC310F6-8960-4037-95A4-8CBDB52C23E4}"/>
    <cellStyle name="Comma 2 2 5 3 2 3 3 2 3 2" xfId="23639" xr:uid="{33EF2DAE-E013-4B63-B9CD-D78C00846186}"/>
    <cellStyle name="Comma 2 2 5 3 2 3 3 2 3 2 2" xfId="47903" xr:uid="{D1602889-DA14-456C-8718-1A440990ED5D}"/>
    <cellStyle name="Comma 2 2 5 3 2 3 3 2 3 3" xfId="35771" xr:uid="{D16E8E39-46FF-44B4-B0BC-DEFD9EE1585B}"/>
    <cellStyle name="Comma 2 2 5 3 2 3 3 2 4" xfId="15551" xr:uid="{98BA3A72-E503-4727-8F5E-193A90F5E0A1}"/>
    <cellStyle name="Comma 2 2 5 3 2 3 3 2 4 2" xfId="39815" xr:uid="{E1C09CFC-5504-4ACA-8CE0-100A772B3D0F}"/>
    <cellStyle name="Comma 2 2 5 3 2 3 3 2 5" xfId="27683" xr:uid="{BFB25DA1-0398-4082-943B-3E2F064AB57A}"/>
    <cellStyle name="Comma 2 2 5 3 2 3 3 3" xfId="5441" xr:uid="{FB3A57BC-ECCD-4F59-81E9-4BB1D1810432}"/>
    <cellStyle name="Comma 2 2 5 3 2 3 3 3 2" xfId="17573" xr:uid="{991B47C1-0405-4FBE-B3B8-13B214F8FE94}"/>
    <cellStyle name="Comma 2 2 5 3 2 3 3 3 2 2" xfId="41837" xr:uid="{D49E13DF-4510-484E-88EB-A7DEFABF35D1}"/>
    <cellStyle name="Comma 2 2 5 3 2 3 3 3 3" xfId="29705" xr:uid="{D87F95B0-E5D3-45F4-90E2-99B2F34FF408}"/>
    <cellStyle name="Comma 2 2 5 3 2 3 3 4" xfId="9485" xr:uid="{458A51E8-5D90-407F-8B8A-3F094A76B241}"/>
    <cellStyle name="Comma 2 2 5 3 2 3 3 4 2" xfId="21617" xr:uid="{3424D858-A94D-45D7-A573-438A08AC8F23}"/>
    <cellStyle name="Comma 2 2 5 3 2 3 3 4 2 2" xfId="45881" xr:uid="{97AA1D07-4412-401A-8436-B19A67E29E14}"/>
    <cellStyle name="Comma 2 2 5 3 2 3 3 4 3" xfId="33749" xr:uid="{00A3CDCD-5377-4954-9AF0-D4E74097A216}"/>
    <cellStyle name="Comma 2 2 5 3 2 3 3 5" xfId="13529" xr:uid="{A22E81A3-F3AD-446C-B2E2-5AA09DDF18BD}"/>
    <cellStyle name="Comma 2 2 5 3 2 3 3 5 2" xfId="37793" xr:uid="{6A0DC365-2975-466A-A76F-9BF904BF1D10}"/>
    <cellStyle name="Comma 2 2 5 3 2 3 3 6" xfId="25661" xr:uid="{27230AB2-C92C-49C9-99B8-D24BEEE5F7DE}"/>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2 2 2" xfId="42848" xr:uid="{3B95950B-4A9C-475F-9237-8BADA16F64AB}"/>
    <cellStyle name="Comma 2 2 5 3 2 3 4 2 3" xfId="30716" xr:uid="{40B03956-BDA9-476E-9BA2-8B5D28B362AE}"/>
    <cellStyle name="Comma 2 2 5 3 2 3 4 3" xfId="10496" xr:uid="{EF3DA79A-8DAD-4149-B5E7-99F86D46BC61}"/>
    <cellStyle name="Comma 2 2 5 3 2 3 4 3 2" xfId="22628" xr:uid="{0E536EC7-C45D-42B6-91DF-C22E1883AACB}"/>
    <cellStyle name="Comma 2 2 5 3 2 3 4 3 2 2" xfId="46892" xr:uid="{79F3EC57-532B-4984-B56C-A9AED292FA16}"/>
    <cellStyle name="Comma 2 2 5 3 2 3 4 3 3" xfId="34760" xr:uid="{11025892-4586-4591-8F44-3E976184DAA0}"/>
    <cellStyle name="Comma 2 2 5 3 2 3 4 4" xfId="14540" xr:uid="{F5CB2179-A8A6-40E7-8A90-9669F4817132}"/>
    <cellStyle name="Comma 2 2 5 3 2 3 4 4 2" xfId="38804" xr:uid="{8642A152-A2D6-4DB1-95AD-9295063E666A}"/>
    <cellStyle name="Comma 2 2 5 3 2 3 4 5" xfId="26672" xr:uid="{C1522ACE-6B4E-4610-A146-BE05CDA876C1}"/>
    <cellStyle name="Comma 2 2 5 3 2 3 5" xfId="4430" xr:uid="{50FFF8E8-2A2A-4E14-865F-45432FFB0482}"/>
    <cellStyle name="Comma 2 2 5 3 2 3 5 2" xfId="16562" xr:uid="{DABD36C5-5EAC-441B-AE93-9AC7E435375C}"/>
    <cellStyle name="Comma 2 2 5 3 2 3 5 2 2" xfId="40826" xr:uid="{D6093EE6-09B2-4558-82FA-955F8238E513}"/>
    <cellStyle name="Comma 2 2 5 3 2 3 5 3" xfId="28694" xr:uid="{29F7EE9E-09C1-4A94-8A55-0C3BEB46176B}"/>
    <cellStyle name="Comma 2 2 5 3 2 3 6" xfId="8474" xr:uid="{365DDA5C-BE0A-4A1B-9755-65046F53408B}"/>
    <cellStyle name="Comma 2 2 5 3 2 3 6 2" xfId="20606" xr:uid="{0CE39B14-7F62-4636-A60A-D012F3AFCBC1}"/>
    <cellStyle name="Comma 2 2 5 3 2 3 6 2 2" xfId="44870" xr:uid="{305CC3C9-7832-49FE-89F0-CD2A63AA47E9}"/>
    <cellStyle name="Comma 2 2 5 3 2 3 6 3" xfId="32738" xr:uid="{C17F636A-A63B-45A5-A025-F8A92C8327CD}"/>
    <cellStyle name="Comma 2 2 5 3 2 3 7" xfId="12518" xr:uid="{E7E25112-9888-476E-9B2F-DEFE879DE4A0}"/>
    <cellStyle name="Comma 2 2 5 3 2 3 7 2" xfId="36782" xr:uid="{26834E59-0528-4AB6-89F6-02EA4335AB51}"/>
    <cellStyle name="Comma 2 2 5 3 2 3 8" xfId="24650" xr:uid="{40D02055-7D6E-415F-A344-A90AA99B0131}"/>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2 2 2" xfId="44111" xr:uid="{936FDE9C-24FE-4EA8-9C8B-F42F86BE107F}"/>
    <cellStyle name="Comma 2 2 5 3 2 4 2 2 2 3" xfId="31979" xr:uid="{CC21E490-6D8F-44FE-8187-70E50B4E16B8}"/>
    <cellStyle name="Comma 2 2 5 3 2 4 2 2 3" xfId="11759" xr:uid="{1670EA61-72B6-45AE-BC2D-C553DABC0367}"/>
    <cellStyle name="Comma 2 2 5 3 2 4 2 2 3 2" xfId="23891" xr:uid="{310927E0-6B1C-4CFA-BE5D-0DEF61100F43}"/>
    <cellStyle name="Comma 2 2 5 3 2 4 2 2 3 2 2" xfId="48155" xr:uid="{70EBE69C-C478-471D-8564-D32B3E9D2C06}"/>
    <cellStyle name="Comma 2 2 5 3 2 4 2 2 3 3" xfId="36023" xr:uid="{76636E33-6744-4770-8B34-0A8BD9ECE7F0}"/>
    <cellStyle name="Comma 2 2 5 3 2 4 2 2 4" xfId="15803" xr:uid="{0E2537F7-91EC-4DF6-9604-29AEF1A7CAF9}"/>
    <cellStyle name="Comma 2 2 5 3 2 4 2 2 4 2" xfId="40067" xr:uid="{ACBCF6E2-708C-4AB0-9F4E-EA540C595A16}"/>
    <cellStyle name="Comma 2 2 5 3 2 4 2 2 5" xfId="27935" xr:uid="{B8A8E62B-36D1-49EF-AE80-A50F88770D23}"/>
    <cellStyle name="Comma 2 2 5 3 2 4 2 3" xfId="5693" xr:uid="{BD97C191-9D3C-4FC7-A8CB-FB97930FE081}"/>
    <cellStyle name="Comma 2 2 5 3 2 4 2 3 2" xfId="17825" xr:uid="{FD6A21F3-8C9C-42C8-AE26-52DEC74F9E46}"/>
    <cellStyle name="Comma 2 2 5 3 2 4 2 3 2 2" xfId="42089" xr:uid="{37E2428C-4CC7-4D8C-B15B-328CF92D39AA}"/>
    <cellStyle name="Comma 2 2 5 3 2 4 2 3 3" xfId="29957" xr:uid="{49040436-6137-40C4-A8A5-B68735D5CA35}"/>
    <cellStyle name="Comma 2 2 5 3 2 4 2 4" xfId="9737" xr:uid="{9979BF99-A951-4FA4-87A5-10E93121429F}"/>
    <cellStyle name="Comma 2 2 5 3 2 4 2 4 2" xfId="21869" xr:uid="{62871F3E-1B1E-49AF-BDE7-71341756CC79}"/>
    <cellStyle name="Comma 2 2 5 3 2 4 2 4 2 2" xfId="46133" xr:uid="{04BB78C4-BE9C-4690-A2BD-F01A4F53A0AA}"/>
    <cellStyle name="Comma 2 2 5 3 2 4 2 4 3" xfId="34001" xr:uid="{8A05F707-65AC-4B42-BE9B-BDE652AC9A48}"/>
    <cellStyle name="Comma 2 2 5 3 2 4 2 5" xfId="13781" xr:uid="{212B9A22-F11C-4770-B2D0-432C6D528645}"/>
    <cellStyle name="Comma 2 2 5 3 2 4 2 5 2" xfId="38045" xr:uid="{2ABC91B6-5193-403A-B9FD-E77FA479ACB9}"/>
    <cellStyle name="Comma 2 2 5 3 2 4 2 6" xfId="25913" xr:uid="{3C0ED585-3664-4A99-8512-49CFCEB57FC1}"/>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2 2 2" xfId="43100" xr:uid="{52365F35-BFC1-4A57-8115-22D41386F6B7}"/>
    <cellStyle name="Comma 2 2 5 3 2 4 3 2 3" xfId="30968" xr:uid="{17FDFA15-604D-4BE0-9A6E-12140440817C}"/>
    <cellStyle name="Comma 2 2 5 3 2 4 3 3" xfId="10748" xr:uid="{9E67F200-2A45-453A-AD2B-4616F76CA33E}"/>
    <cellStyle name="Comma 2 2 5 3 2 4 3 3 2" xfId="22880" xr:uid="{7CEC1A79-C2AE-4C08-B7F5-827395DD3108}"/>
    <cellStyle name="Comma 2 2 5 3 2 4 3 3 2 2" xfId="47144" xr:uid="{9F0AE46E-DCD7-41CF-8FD5-BDFBF3670199}"/>
    <cellStyle name="Comma 2 2 5 3 2 4 3 3 3" xfId="35012" xr:uid="{FAD02684-076C-438A-AA8D-543D0EB5AB19}"/>
    <cellStyle name="Comma 2 2 5 3 2 4 3 4" xfId="14792" xr:uid="{BC9FB4BC-1346-4E31-93A1-57181BC9D239}"/>
    <cellStyle name="Comma 2 2 5 3 2 4 3 4 2" xfId="39056" xr:uid="{2D7EA75A-A081-484C-83F0-24B43CE70BE5}"/>
    <cellStyle name="Comma 2 2 5 3 2 4 3 5" xfId="26924" xr:uid="{A1627A3B-A165-4F98-9A9B-A17BE5B587B7}"/>
    <cellStyle name="Comma 2 2 5 3 2 4 4" xfId="4682" xr:uid="{6CCB8D8D-C418-4216-8511-3DCA87077BE1}"/>
    <cellStyle name="Comma 2 2 5 3 2 4 4 2" xfId="16814" xr:uid="{349A1458-7AAE-44EE-AF7C-4E240FF1D632}"/>
    <cellStyle name="Comma 2 2 5 3 2 4 4 2 2" xfId="41078" xr:uid="{D1D69B4A-2D29-49E6-BB41-16CF0AB0C2D2}"/>
    <cellStyle name="Comma 2 2 5 3 2 4 4 3" xfId="28946" xr:uid="{9BA44B89-388C-47C4-93A5-F0B9F383EC34}"/>
    <cellStyle name="Comma 2 2 5 3 2 4 5" xfId="8726" xr:uid="{E551C641-D0ED-4B22-B2D2-464027235632}"/>
    <cellStyle name="Comma 2 2 5 3 2 4 5 2" xfId="20858" xr:uid="{02F5D739-2687-4B2B-BB94-A96F094ABD85}"/>
    <cellStyle name="Comma 2 2 5 3 2 4 5 2 2" xfId="45122" xr:uid="{43920270-34A2-4194-AD2C-DA1EB9259B3E}"/>
    <cellStyle name="Comma 2 2 5 3 2 4 5 3" xfId="32990" xr:uid="{418122BE-BB3B-48A5-8AEF-DE3A8BE849DB}"/>
    <cellStyle name="Comma 2 2 5 3 2 4 6" xfId="12770" xr:uid="{F410E636-4E98-46B0-A04B-ECDCF409CB2A}"/>
    <cellStyle name="Comma 2 2 5 3 2 4 6 2" xfId="37034" xr:uid="{ADF20975-E851-42B9-8B27-6BAB5216DC57}"/>
    <cellStyle name="Comma 2 2 5 3 2 4 7" xfId="24902" xr:uid="{C214DAA6-A6A5-4EB8-A710-8A9BD7F4199D}"/>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2 2 2" xfId="43606" xr:uid="{19FB06F7-5212-4BD8-BB2B-8CECE1763066}"/>
    <cellStyle name="Comma 2 2 5 3 2 5 2 2 3" xfId="31474" xr:uid="{E3A3B36C-2EDD-4679-BD8D-551E9FF7FE1E}"/>
    <cellStyle name="Comma 2 2 5 3 2 5 2 3" xfId="11254" xr:uid="{69073501-6AFB-40B3-825A-ED9FC05D1ECF}"/>
    <cellStyle name="Comma 2 2 5 3 2 5 2 3 2" xfId="23386" xr:uid="{4B90231A-A8D4-4F8D-B568-475E9C82D375}"/>
    <cellStyle name="Comma 2 2 5 3 2 5 2 3 2 2" xfId="47650" xr:uid="{786D821E-0A1A-4363-82A8-0276F9C7EDF9}"/>
    <cellStyle name="Comma 2 2 5 3 2 5 2 3 3" xfId="35518" xr:uid="{A76EFC93-4915-4593-A26A-CC0F7209D498}"/>
    <cellStyle name="Comma 2 2 5 3 2 5 2 4" xfId="15298" xr:uid="{1708C5EC-2436-44AD-8EE0-0305A063EDED}"/>
    <cellStyle name="Comma 2 2 5 3 2 5 2 4 2" xfId="39562" xr:uid="{ACD4DBE4-DFFC-4DC1-9304-9FD058FA4A47}"/>
    <cellStyle name="Comma 2 2 5 3 2 5 2 5" xfId="27430" xr:uid="{DD26C7B5-E290-4936-9C59-9D618B1AA844}"/>
    <cellStyle name="Comma 2 2 5 3 2 5 3" xfId="5188" xr:uid="{D06EAE65-2601-454E-92C8-983FBF120496}"/>
    <cellStyle name="Comma 2 2 5 3 2 5 3 2" xfId="17320" xr:uid="{F13F44DF-2553-4910-9CE4-11864F1B8F40}"/>
    <cellStyle name="Comma 2 2 5 3 2 5 3 2 2" xfId="41584" xr:uid="{711628F6-EE0F-4BD0-AEAE-20B8799FD5C3}"/>
    <cellStyle name="Comma 2 2 5 3 2 5 3 3" xfId="29452" xr:uid="{FF11AA96-C8EB-436D-8322-264B55B26E4E}"/>
    <cellStyle name="Comma 2 2 5 3 2 5 4" xfId="9232" xr:uid="{3C796CD5-E221-4A12-A993-D04605A58EB2}"/>
    <cellStyle name="Comma 2 2 5 3 2 5 4 2" xfId="21364" xr:uid="{6D593D6D-BD61-4EAB-86B7-85D781E43D9C}"/>
    <cellStyle name="Comma 2 2 5 3 2 5 4 2 2" xfId="45628" xr:uid="{C53012EC-EB52-4A7C-95F8-6F4AA9CA19A2}"/>
    <cellStyle name="Comma 2 2 5 3 2 5 4 3" xfId="33496" xr:uid="{DDE6E1CD-1053-4443-88B3-7B25C6CD8CD0}"/>
    <cellStyle name="Comma 2 2 5 3 2 5 5" xfId="13276" xr:uid="{49BD3DBA-FDB2-4ED3-A0FF-1EEA013042AB}"/>
    <cellStyle name="Comma 2 2 5 3 2 5 5 2" xfId="37540" xr:uid="{72908BAF-BDF4-440A-AD06-3D862594A956}"/>
    <cellStyle name="Comma 2 2 5 3 2 5 6" xfId="25408" xr:uid="{7D2ECC6C-9EF4-428A-A8C4-735E555DFE4A}"/>
    <cellStyle name="Comma 2 2 5 3 2 6" xfId="2155" xr:uid="{0B6221B3-0280-4431-BBF6-C0C6ABBDF531}"/>
    <cellStyle name="Comma 2 2 5 3 2 6 2" xfId="6199" xr:uid="{A0677A6E-5D24-4B74-8FA1-EDD23F17341C}"/>
    <cellStyle name="Comma 2 2 5 3 2 6 2 2" xfId="18331" xr:uid="{82872C33-E2B0-4A37-807B-0311ABA12039}"/>
    <cellStyle name="Comma 2 2 5 3 2 6 2 2 2" xfId="42595" xr:uid="{EEBC25CC-DE44-49F0-8DE5-D597E5EEFE9B}"/>
    <cellStyle name="Comma 2 2 5 3 2 6 2 3" xfId="30463" xr:uid="{9F48CEF0-E206-48A8-96CE-7024A6CF8A64}"/>
    <cellStyle name="Comma 2 2 5 3 2 6 3" xfId="10243" xr:uid="{59FF08C6-682C-42D3-812B-CCEAF4869DBB}"/>
    <cellStyle name="Comma 2 2 5 3 2 6 3 2" xfId="22375" xr:uid="{F511541F-4485-4B68-B948-D9AD31FC3C03}"/>
    <cellStyle name="Comma 2 2 5 3 2 6 3 2 2" xfId="46639" xr:uid="{018C2434-2C9A-4B8D-BB4D-1422B981120A}"/>
    <cellStyle name="Comma 2 2 5 3 2 6 3 3" xfId="34507" xr:uid="{E35070D1-AAF2-46DC-9D25-FEB1F1FDA76E}"/>
    <cellStyle name="Comma 2 2 5 3 2 6 4" xfId="14287" xr:uid="{E5447303-FE83-4784-BC29-EAF01596BF24}"/>
    <cellStyle name="Comma 2 2 5 3 2 6 4 2" xfId="38551" xr:uid="{588693D7-E443-4636-9B5F-9573CD310896}"/>
    <cellStyle name="Comma 2 2 5 3 2 6 5" xfId="26419" xr:uid="{C9DAA704-FFC7-46B4-BE7B-D139B14BE90A}"/>
    <cellStyle name="Comma 2 2 5 3 2 7" xfId="4177" xr:uid="{8FEE057B-DD29-4EC3-8481-012D52B6F102}"/>
    <cellStyle name="Comma 2 2 5 3 2 7 2" xfId="16309" xr:uid="{BF11410B-84A1-4629-B9D9-C434756487D8}"/>
    <cellStyle name="Comma 2 2 5 3 2 7 2 2" xfId="40573" xr:uid="{9A15A5DC-D29B-4FA3-B69B-C289C9BE183F}"/>
    <cellStyle name="Comma 2 2 5 3 2 7 3" xfId="28441" xr:uid="{CE3B5DB5-0B69-4E1E-A364-81CB6B5D8312}"/>
    <cellStyle name="Comma 2 2 5 3 2 8" xfId="8221" xr:uid="{F5EE33E8-8823-4B93-865C-1C1A05961E85}"/>
    <cellStyle name="Comma 2 2 5 3 2 8 2" xfId="20353" xr:uid="{FF1A437B-EF17-449B-8694-7428799FDB75}"/>
    <cellStyle name="Comma 2 2 5 3 2 8 2 2" xfId="44617" xr:uid="{36DE9D9C-BDE4-4FF5-8CBE-EF72B33B6797}"/>
    <cellStyle name="Comma 2 2 5 3 2 8 3" xfId="32485" xr:uid="{04039AA0-FF89-4900-BF90-A891B7FCF6FE}"/>
    <cellStyle name="Comma 2 2 5 3 2 9" xfId="12265" xr:uid="{3BC4C073-1F8A-4822-8E3C-8460D82D856F}"/>
    <cellStyle name="Comma 2 2 5 3 2 9 2" xfId="36529" xr:uid="{776C6AD3-2BD7-42E9-AB0F-C97DF01CED29}"/>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2 2 2" xfId="44427" xr:uid="{FB737F21-7F0D-4581-893C-F87373675FBC}"/>
    <cellStyle name="Comma 2 2 5 3 3 2 2 2 2 2 3" xfId="32295" xr:uid="{2850DF9E-0078-46E3-B4D9-309F2D290A06}"/>
    <cellStyle name="Comma 2 2 5 3 3 2 2 2 2 3" xfId="12075" xr:uid="{21E5EFC9-AA1A-469A-9670-16D1BF032A8A}"/>
    <cellStyle name="Comma 2 2 5 3 3 2 2 2 2 3 2" xfId="24207" xr:uid="{5BE46119-D2DC-4E60-B8AA-BFF6C3F9F9DB}"/>
    <cellStyle name="Comma 2 2 5 3 3 2 2 2 2 3 2 2" xfId="48471" xr:uid="{2D5095B7-3857-45F3-94A3-9378FAEE6B41}"/>
    <cellStyle name="Comma 2 2 5 3 3 2 2 2 2 3 3" xfId="36339" xr:uid="{76D1762A-02A8-47BF-83B1-25CAD7ECCDC4}"/>
    <cellStyle name="Comma 2 2 5 3 3 2 2 2 2 4" xfId="16119" xr:uid="{BD8AA1F5-4BB7-4574-A60F-4A0154A6EDC1}"/>
    <cellStyle name="Comma 2 2 5 3 3 2 2 2 2 4 2" xfId="40383" xr:uid="{D60DBB25-A105-4E65-8BF9-E60CEBD90C6F}"/>
    <cellStyle name="Comma 2 2 5 3 3 2 2 2 2 5" xfId="28251" xr:uid="{1ED72188-8E3A-48BE-B220-9CC4633646FC}"/>
    <cellStyle name="Comma 2 2 5 3 3 2 2 2 3" xfId="6009" xr:uid="{CF1E1335-E2FA-4B70-8B0D-7473D3BE6052}"/>
    <cellStyle name="Comma 2 2 5 3 3 2 2 2 3 2" xfId="18141" xr:uid="{256A0EF4-6D07-4C2B-B8E8-183B31BC9956}"/>
    <cellStyle name="Comma 2 2 5 3 3 2 2 2 3 2 2" xfId="42405" xr:uid="{9E9CC6B2-8FAA-42BF-A333-465989910824}"/>
    <cellStyle name="Comma 2 2 5 3 3 2 2 2 3 3" xfId="30273" xr:uid="{96E8D68A-0315-4337-896C-827E5AB90EDE}"/>
    <cellStyle name="Comma 2 2 5 3 3 2 2 2 4" xfId="10053" xr:uid="{F219CD76-6FB7-4B47-AE2C-D84E73B73E85}"/>
    <cellStyle name="Comma 2 2 5 3 3 2 2 2 4 2" xfId="22185" xr:uid="{72B37CC2-007C-4269-878A-AC79BFE53EAA}"/>
    <cellStyle name="Comma 2 2 5 3 3 2 2 2 4 2 2" xfId="46449" xr:uid="{AE23D073-B4C4-4FAB-9E59-45FF4FCF9DD4}"/>
    <cellStyle name="Comma 2 2 5 3 3 2 2 2 4 3" xfId="34317" xr:uid="{70857D5F-42ED-4ED0-BD8C-A75762D21DD5}"/>
    <cellStyle name="Comma 2 2 5 3 3 2 2 2 5" xfId="14097" xr:uid="{A644A5B9-495E-4E51-8F95-8A0EA0298CFD}"/>
    <cellStyle name="Comma 2 2 5 3 3 2 2 2 5 2" xfId="38361" xr:uid="{C136C399-56CA-472C-B91D-E1D3BEA8D07F}"/>
    <cellStyle name="Comma 2 2 5 3 3 2 2 2 6" xfId="26229" xr:uid="{6B902D3B-09E9-4481-9CA5-94DD2AE244E9}"/>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2 2 2" xfId="43416" xr:uid="{8A43325E-3B92-4B65-8AE7-40CC6BCE9512}"/>
    <cellStyle name="Comma 2 2 5 3 3 2 2 3 2 3" xfId="31284" xr:uid="{7AC09E09-D6B7-4C18-9222-39C451E25447}"/>
    <cellStyle name="Comma 2 2 5 3 3 2 2 3 3" xfId="11064" xr:uid="{835DCA78-8B90-41FB-B9B2-9567109570C7}"/>
    <cellStyle name="Comma 2 2 5 3 3 2 2 3 3 2" xfId="23196" xr:uid="{21C2015F-F797-4931-88C8-32F19FF542A3}"/>
    <cellStyle name="Comma 2 2 5 3 3 2 2 3 3 2 2" xfId="47460" xr:uid="{22CDE885-D332-4B79-AE76-E1112FE31A68}"/>
    <cellStyle name="Comma 2 2 5 3 3 2 2 3 3 3" xfId="35328" xr:uid="{74B5D20C-BBD1-449A-A4B7-8386849693F6}"/>
    <cellStyle name="Comma 2 2 5 3 3 2 2 3 4" xfId="15108" xr:uid="{42218B25-B9A7-43E3-B38C-591A16BBA243}"/>
    <cellStyle name="Comma 2 2 5 3 3 2 2 3 4 2" xfId="39372" xr:uid="{A0B9E5CB-38F5-48F8-99E0-6FE2F6DEA732}"/>
    <cellStyle name="Comma 2 2 5 3 3 2 2 3 5" xfId="27240" xr:uid="{5901798D-04E4-41B4-9D3D-86ABED39DE72}"/>
    <cellStyle name="Comma 2 2 5 3 3 2 2 4" xfId="4998" xr:uid="{E39292B6-38D8-45B8-B24F-A7D3372B3037}"/>
    <cellStyle name="Comma 2 2 5 3 3 2 2 4 2" xfId="17130" xr:uid="{03F52F9A-6750-4D3F-A99D-2DC28A70615A}"/>
    <cellStyle name="Comma 2 2 5 3 3 2 2 4 2 2" xfId="41394" xr:uid="{31229EAD-B9F7-4E08-963D-A6C3C43D79E1}"/>
    <cellStyle name="Comma 2 2 5 3 3 2 2 4 3" xfId="29262" xr:uid="{C4E6370D-F8EC-4F83-B5D1-77E35FC2ADEA}"/>
    <cellStyle name="Comma 2 2 5 3 3 2 2 5" xfId="9042" xr:uid="{046634A9-2869-451D-858C-53BE3622C85A}"/>
    <cellStyle name="Comma 2 2 5 3 3 2 2 5 2" xfId="21174" xr:uid="{EB477F3D-2E25-4AA3-B8D4-124F48D8C072}"/>
    <cellStyle name="Comma 2 2 5 3 3 2 2 5 2 2" xfId="45438" xr:uid="{7B0409AB-BFD4-4920-80AD-66B336323AED}"/>
    <cellStyle name="Comma 2 2 5 3 3 2 2 5 3" xfId="33306" xr:uid="{E4CBCE3C-6B74-4320-929A-4E80D7D89EC5}"/>
    <cellStyle name="Comma 2 2 5 3 3 2 2 6" xfId="13086" xr:uid="{22661067-B56F-4D3B-84DF-E21CC2A3D426}"/>
    <cellStyle name="Comma 2 2 5 3 3 2 2 6 2" xfId="37350" xr:uid="{377F64B2-5256-46F6-A34C-35B8BD5BFEF1}"/>
    <cellStyle name="Comma 2 2 5 3 3 2 2 7" xfId="25218" xr:uid="{3F4F8EFA-1E85-4A59-B949-291AA406999D}"/>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2 2 2" xfId="43922" xr:uid="{860F5574-3573-4881-BBD0-3EBDB5297595}"/>
    <cellStyle name="Comma 2 2 5 3 3 2 3 2 2 3" xfId="31790" xr:uid="{A72B2DC7-E059-4271-AA9B-CA55620370FE}"/>
    <cellStyle name="Comma 2 2 5 3 3 2 3 2 3" xfId="11570" xr:uid="{61FA725F-BB16-488A-808C-EF667538C090}"/>
    <cellStyle name="Comma 2 2 5 3 3 2 3 2 3 2" xfId="23702" xr:uid="{02069A43-E80C-44F5-AF58-D13C590AF97C}"/>
    <cellStyle name="Comma 2 2 5 3 3 2 3 2 3 2 2" xfId="47966" xr:uid="{95944968-5401-4990-98A9-09AF76F03330}"/>
    <cellStyle name="Comma 2 2 5 3 3 2 3 2 3 3" xfId="35834" xr:uid="{8657E28E-3912-4ABD-958B-8D3B10B0A770}"/>
    <cellStyle name="Comma 2 2 5 3 3 2 3 2 4" xfId="15614" xr:uid="{2DCD84D2-67D4-484B-B0FA-85B0005AD2C5}"/>
    <cellStyle name="Comma 2 2 5 3 3 2 3 2 4 2" xfId="39878" xr:uid="{BA4AC37F-1480-4B5E-A4A4-D58B2ECE198E}"/>
    <cellStyle name="Comma 2 2 5 3 3 2 3 2 5" xfId="27746" xr:uid="{C13885A2-3115-4FCF-8B1A-391A7E274ACD}"/>
    <cellStyle name="Comma 2 2 5 3 3 2 3 3" xfId="5504" xr:uid="{9EA9A71F-5A5E-4482-8836-FC01BA5F9C53}"/>
    <cellStyle name="Comma 2 2 5 3 3 2 3 3 2" xfId="17636" xr:uid="{99B8F64E-1CBB-4827-80B4-FFD8EEA40EC1}"/>
    <cellStyle name="Comma 2 2 5 3 3 2 3 3 2 2" xfId="41900" xr:uid="{7575B1B0-D644-451B-A492-EB9AFD89F5F5}"/>
    <cellStyle name="Comma 2 2 5 3 3 2 3 3 3" xfId="29768" xr:uid="{D3A8CFC0-973E-4481-88A2-62075E73AB7A}"/>
    <cellStyle name="Comma 2 2 5 3 3 2 3 4" xfId="9548" xr:uid="{73A6636B-91F5-473C-BCCC-E970AECF9774}"/>
    <cellStyle name="Comma 2 2 5 3 3 2 3 4 2" xfId="21680" xr:uid="{8F7C6C0F-BD51-41C5-AAB6-6034D702BF55}"/>
    <cellStyle name="Comma 2 2 5 3 3 2 3 4 2 2" xfId="45944" xr:uid="{4CD372F2-6393-460C-A0F9-D25B6F34EB62}"/>
    <cellStyle name="Comma 2 2 5 3 3 2 3 4 3" xfId="33812" xr:uid="{E8B5A778-25C5-40A2-B458-A46B6F829E13}"/>
    <cellStyle name="Comma 2 2 5 3 3 2 3 5" xfId="13592" xr:uid="{B6210A9E-C116-4893-A2C3-A853B05CA04A}"/>
    <cellStyle name="Comma 2 2 5 3 3 2 3 5 2" xfId="37856" xr:uid="{F6991955-F351-4A47-8339-C525B85324D4}"/>
    <cellStyle name="Comma 2 2 5 3 3 2 3 6" xfId="25724" xr:uid="{7A871BDF-D840-4C5E-9BFB-7FA6D9D974D2}"/>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2 2 2" xfId="42911" xr:uid="{5A9D2CF7-B29E-4A52-8046-6A3A7CCB1833}"/>
    <cellStyle name="Comma 2 2 5 3 3 2 4 2 3" xfId="30779" xr:uid="{CD39557A-DAE5-4EC4-B323-E9ECBD14BE61}"/>
    <cellStyle name="Comma 2 2 5 3 3 2 4 3" xfId="10559" xr:uid="{1BC1124A-55A9-4149-807C-4F029C4D34FA}"/>
    <cellStyle name="Comma 2 2 5 3 3 2 4 3 2" xfId="22691" xr:uid="{6D8FA5E8-5E36-4FD7-934F-4B2AE543F383}"/>
    <cellStyle name="Comma 2 2 5 3 3 2 4 3 2 2" xfId="46955" xr:uid="{F0712822-5D2E-4FB1-91E3-81F48039EEA9}"/>
    <cellStyle name="Comma 2 2 5 3 3 2 4 3 3" xfId="34823" xr:uid="{61F44E4B-7BEE-4C38-AB31-D5EF08CCDB70}"/>
    <cellStyle name="Comma 2 2 5 3 3 2 4 4" xfId="14603" xr:uid="{BFBEA9BB-27F3-4B09-AED3-8781CFB56329}"/>
    <cellStyle name="Comma 2 2 5 3 3 2 4 4 2" xfId="38867" xr:uid="{61FFD546-6339-46E4-A70C-30CB06BE6147}"/>
    <cellStyle name="Comma 2 2 5 3 3 2 4 5" xfId="26735" xr:uid="{247BBFA6-5CB0-420D-89A2-D351202E7FD3}"/>
    <cellStyle name="Comma 2 2 5 3 3 2 5" xfId="4493" xr:uid="{526EB638-A87E-4132-9C68-E73313542238}"/>
    <cellStyle name="Comma 2 2 5 3 3 2 5 2" xfId="16625" xr:uid="{509D8947-2892-4E1F-8BB4-345E9548BB1B}"/>
    <cellStyle name="Comma 2 2 5 3 3 2 5 2 2" xfId="40889" xr:uid="{24EC85C1-6F12-4AB6-BA2A-42F467600640}"/>
    <cellStyle name="Comma 2 2 5 3 3 2 5 3" xfId="28757" xr:uid="{2A2ABF26-F328-47BF-AACB-E268B1A99F08}"/>
    <cellStyle name="Comma 2 2 5 3 3 2 6" xfId="8537" xr:uid="{403B3A2C-8D5B-4A73-85C7-9BE4D530DA05}"/>
    <cellStyle name="Comma 2 2 5 3 3 2 6 2" xfId="20669" xr:uid="{50AE92B5-F68D-4468-890B-6CD7E8AB5157}"/>
    <cellStyle name="Comma 2 2 5 3 3 2 6 2 2" xfId="44933" xr:uid="{57C5329E-08F1-410E-97A9-D7BDDB3B0409}"/>
    <cellStyle name="Comma 2 2 5 3 3 2 6 3" xfId="32801" xr:uid="{F31919EA-72AA-4A9A-A1BB-19026A515FBD}"/>
    <cellStyle name="Comma 2 2 5 3 3 2 7" xfId="12581" xr:uid="{AF480661-3951-44C9-95C8-1CEE17FA8725}"/>
    <cellStyle name="Comma 2 2 5 3 3 2 7 2" xfId="36845" xr:uid="{3F49D8AC-7450-4721-9356-17900DA00D50}"/>
    <cellStyle name="Comma 2 2 5 3 3 2 8" xfId="24713" xr:uid="{6ED111D3-E763-492E-848F-457A727E6784}"/>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2 2 2" xfId="44174" xr:uid="{68653990-F755-4D21-BB0D-E5C0E0642E6B}"/>
    <cellStyle name="Comma 2 2 5 3 3 3 2 2 2 3" xfId="32042" xr:uid="{33150B64-06FC-478B-851D-A2A3849D8961}"/>
    <cellStyle name="Comma 2 2 5 3 3 3 2 2 3" xfId="11822" xr:uid="{AA9823DD-C7D2-4E67-91A5-4F04F9B74975}"/>
    <cellStyle name="Comma 2 2 5 3 3 3 2 2 3 2" xfId="23954" xr:uid="{28065BEA-24EC-4AAF-9034-07852272B98E}"/>
    <cellStyle name="Comma 2 2 5 3 3 3 2 2 3 2 2" xfId="48218" xr:uid="{37F6A560-B3AC-4461-93C2-28D028357054}"/>
    <cellStyle name="Comma 2 2 5 3 3 3 2 2 3 3" xfId="36086" xr:uid="{86253F97-FFA5-42D9-8651-E2BD8CC15039}"/>
    <cellStyle name="Comma 2 2 5 3 3 3 2 2 4" xfId="15866" xr:uid="{5BF87B01-2A8E-4EC8-8562-8383054E4B2C}"/>
    <cellStyle name="Comma 2 2 5 3 3 3 2 2 4 2" xfId="40130" xr:uid="{4071BFE1-B10B-4649-8D57-B4EF48DC7FF9}"/>
    <cellStyle name="Comma 2 2 5 3 3 3 2 2 5" xfId="27998" xr:uid="{6EBB2418-FABE-4945-9C4D-53B687006DDA}"/>
    <cellStyle name="Comma 2 2 5 3 3 3 2 3" xfId="5756" xr:uid="{0A1880FA-E8E7-44C5-84D3-79399716B80E}"/>
    <cellStyle name="Comma 2 2 5 3 3 3 2 3 2" xfId="17888" xr:uid="{EA2740BA-D56F-4844-ABBE-BCD843F2A628}"/>
    <cellStyle name="Comma 2 2 5 3 3 3 2 3 2 2" xfId="42152" xr:uid="{E27B0BF1-C107-4AF2-A4E2-94A5D77CD189}"/>
    <cellStyle name="Comma 2 2 5 3 3 3 2 3 3" xfId="30020" xr:uid="{0A1A0229-ED48-4800-AB46-D5ED90D9F145}"/>
    <cellStyle name="Comma 2 2 5 3 3 3 2 4" xfId="9800" xr:uid="{FFB404D4-ADEB-4992-8EE3-1DFC07CD8881}"/>
    <cellStyle name="Comma 2 2 5 3 3 3 2 4 2" xfId="21932" xr:uid="{59C290A4-1B1E-4027-8793-ABCB8ABE9BA5}"/>
    <cellStyle name="Comma 2 2 5 3 3 3 2 4 2 2" xfId="46196" xr:uid="{D0E07666-0F52-4CF6-8F68-47EF71B26279}"/>
    <cellStyle name="Comma 2 2 5 3 3 3 2 4 3" xfId="34064" xr:uid="{86773FC2-8E7C-4445-A1B7-172972F4DB08}"/>
    <cellStyle name="Comma 2 2 5 3 3 3 2 5" xfId="13844" xr:uid="{3A1F0B26-FB94-4A76-922A-A2ECE918245D}"/>
    <cellStyle name="Comma 2 2 5 3 3 3 2 5 2" xfId="38108" xr:uid="{4F159CDA-FDEC-4907-A11B-EA1787878AC2}"/>
    <cellStyle name="Comma 2 2 5 3 3 3 2 6" xfId="25976" xr:uid="{9AC745FF-D50F-4716-A7AD-EB7CE1762A84}"/>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2 2 2" xfId="43163" xr:uid="{45AB9244-032C-4D22-ADA0-0EBD7B4787C2}"/>
    <cellStyle name="Comma 2 2 5 3 3 3 3 2 3" xfId="31031" xr:uid="{62366CFA-1F27-4DA4-BC52-4DEA1251B0F4}"/>
    <cellStyle name="Comma 2 2 5 3 3 3 3 3" xfId="10811" xr:uid="{498A8828-6CE1-4EBC-8459-EBAFFE0E5F45}"/>
    <cellStyle name="Comma 2 2 5 3 3 3 3 3 2" xfId="22943" xr:uid="{69D792E0-9330-4E87-9330-D566B9577BE0}"/>
    <cellStyle name="Comma 2 2 5 3 3 3 3 3 2 2" xfId="47207" xr:uid="{937460B1-16FE-410D-9B3D-033828534AA7}"/>
    <cellStyle name="Comma 2 2 5 3 3 3 3 3 3" xfId="35075" xr:uid="{04A279D2-888F-4735-8F22-4C4C354D9AF6}"/>
    <cellStyle name="Comma 2 2 5 3 3 3 3 4" xfId="14855" xr:uid="{309417E2-AC09-4606-AB13-0156D61A6EF2}"/>
    <cellStyle name="Comma 2 2 5 3 3 3 3 4 2" xfId="39119" xr:uid="{2185686D-CF5A-4D52-A4E0-F168C48C1506}"/>
    <cellStyle name="Comma 2 2 5 3 3 3 3 5" xfId="26987" xr:uid="{62BFB0B1-775E-48E4-8B57-429C4E0F2443}"/>
    <cellStyle name="Comma 2 2 5 3 3 3 4" xfId="4745" xr:uid="{CDD697E3-8A6E-4BDA-91FE-2CC9486BE620}"/>
    <cellStyle name="Comma 2 2 5 3 3 3 4 2" xfId="16877" xr:uid="{7E358FA2-A0C5-4471-95F0-4ECAA580BB94}"/>
    <cellStyle name="Comma 2 2 5 3 3 3 4 2 2" xfId="41141" xr:uid="{8CD0DD8F-3558-4588-B916-0DBCFEE996BB}"/>
    <cellStyle name="Comma 2 2 5 3 3 3 4 3" xfId="29009" xr:uid="{DC7416BB-9AE1-4156-8B79-1B21A0E2130E}"/>
    <cellStyle name="Comma 2 2 5 3 3 3 5" xfId="8789" xr:uid="{472D9BC3-BF62-44D5-AFB5-50BEFFDDD44E}"/>
    <cellStyle name="Comma 2 2 5 3 3 3 5 2" xfId="20921" xr:uid="{57008A9C-1465-445C-8901-45B717B33096}"/>
    <cellStyle name="Comma 2 2 5 3 3 3 5 2 2" xfId="45185" xr:uid="{0BBABB4C-A8B8-4C39-98CE-CB1F0075251B}"/>
    <cellStyle name="Comma 2 2 5 3 3 3 5 3" xfId="33053" xr:uid="{3906588B-707D-463E-8753-B43C38AD3FA2}"/>
    <cellStyle name="Comma 2 2 5 3 3 3 6" xfId="12833" xr:uid="{84FF34E5-FD96-4ED2-8244-227B9977979A}"/>
    <cellStyle name="Comma 2 2 5 3 3 3 6 2" xfId="37097" xr:uid="{84F116C6-023B-49B9-88C5-61A8B742E97C}"/>
    <cellStyle name="Comma 2 2 5 3 3 3 7" xfId="24965" xr:uid="{2122E81C-9082-4396-A66C-CA9BD7B943CC}"/>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2 2 2" xfId="43669" xr:uid="{24EE19E8-9C5F-49BD-8615-B7623B164E12}"/>
    <cellStyle name="Comma 2 2 5 3 3 4 2 2 3" xfId="31537" xr:uid="{F6113E9A-0CDE-443C-A0B7-FA2991ADFFE5}"/>
    <cellStyle name="Comma 2 2 5 3 3 4 2 3" xfId="11317" xr:uid="{C5D055E3-C8DD-4CCF-97C0-1BF90259C5DE}"/>
    <cellStyle name="Comma 2 2 5 3 3 4 2 3 2" xfId="23449" xr:uid="{DB35CCA7-4011-4ED1-A53B-60C0CBA6C252}"/>
    <cellStyle name="Comma 2 2 5 3 3 4 2 3 2 2" xfId="47713" xr:uid="{C4F2076F-DD97-4F2E-A99C-31F7E8AAC84E}"/>
    <cellStyle name="Comma 2 2 5 3 3 4 2 3 3" xfId="35581" xr:uid="{FFA3E923-60DC-441B-8923-4AB1F218C418}"/>
    <cellStyle name="Comma 2 2 5 3 3 4 2 4" xfId="15361" xr:uid="{D7D9A6A7-FC6E-4D0B-B17B-883288230461}"/>
    <cellStyle name="Comma 2 2 5 3 3 4 2 4 2" xfId="39625" xr:uid="{995B8EC8-7822-4711-B0B4-763BCE7896FB}"/>
    <cellStyle name="Comma 2 2 5 3 3 4 2 5" xfId="27493" xr:uid="{6B381174-9C5F-4105-8937-3D4016BABA07}"/>
    <cellStyle name="Comma 2 2 5 3 3 4 3" xfId="5251" xr:uid="{F7C2174A-5DDA-460B-B496-88E5EB34C800}"/>
    <cellStyle name="Comma 2 2 5 3 3 4 3 2" xfId="17383" xr:uid="{DF5DEB09-3BB5-486D-9B8C-360479A6036F}"/>
    <cellStyle name="Comma 2 2 5 3 3 4 3 2 2" xfId="41647" xr:uid="{1C1FDE93-8B09-456C-ADC3-4BE98B772D14}"/>
    <cellStyle name="Comma 2 2 5 3 3 4 3 3" xfId="29515" xr:uid="{6CE16A8C-8958-455C-A683-643EE4AAB3C5}"/>
    <cellStyle name="Comma 2 2 5 3 3 4 4" xfId="9295" xr:uid="{9B3926AA-83A9-4EA8-AA6F-2DBD5435216E}"/>
    <cellStyle name="Comma 2 2 5 3 3 4 4 2" xfId="21427" xr:uid="{8C9D326F-120A-4B34-8867-5CB0C08E65D5}"/>
    <cellStyle name="Comma 2 2 5 3 3 4 4 2 2" xfId="45691" xr:uid="{AAB65F08-3FE1-483F-8023-64DC4334837B}"/>
    <cellStyle name="Comma 2 2 5 3 3 4 4 3" xfId="33559" xr:uid="{CB38FCD2-2862-4310-9001-D82AB6C22190}"/>
    <cellStyle name="Comma 2 2 5 3 3 4 5" xfId="13339" xr:uid="{4D470DFA-9DAB-4093-A82A-429ECF5A2583}"/>
    <cellStyle name="Comma 2 2 5 3 3 4 5 2" xfId="37603" xr:uid="{9C731EEA-5BF5-4634-AD68-EA5D8E752058}"/>
    <cellStyle name="Comma 2 2 5 3 3 4 6" xfId="25471" xr:uid="{AACF027B-2877-4D1B-A012-576BC2478E7C}"/>
    <cellStyle name="Comma 2 2 5 3 3 5" xfId="2218" xr:uid="{5C68CF0B-7DBD-4887-B617-DFA1916E6897}"/>
    <cellStyle name="Comma 2 2 5 3 3 5 2" xfId="6262" xr:uid="{25FA5659-2118-4541-91CE-581027D80481}"/>
    <cellStyle name="Comma 2 2 5 3 3 5 2 2" xfId="18394" xr:uid="{93019589-A7F4-46A7-805D-9BFFDA62AA3C}"/>
    <cellStyle name="Comma 2 2 5 3 3 5 2 2 2" xfId="42658" xr:uid="{970AC292-699D-4965-9236-71378CDCA03E}"/>
    <cellStyle name="Comma 2 2 5 3 3 5 2 3" xfId="30526" xr:uid="{E6F7A9A1-7BCC-41EA-8E87-6B7C81D73E71}"/>
    <cellStyle name="Comma 2 2 5 3 3 5 3" xfId="10306" xr:uid="{BCCEC4E2-0CB9-4FFC-8E6E-06A9BBC7E023}"/>
    <cellStyle name="Comma 2 2 5 3 3 5 3 2" xfId="22438" xr:uid="{251801A1-73EE-443E-A229-9125E2D6FAC3}"/>
    <cellStyle name="Comma 2 2 5 3 3 5 3 2 2" xfId="46702" xr:uid="{21F07663-6495-4EF8-BDFC-F1F95F60A0A6}"/>
    <cellStyle name="Comma 2 2 5 3 3 5 3 3" xfId="34570" xr:uid="{89C1BA39-BA8B-49EA-BC6A-ABF85F75AEA8}"/>
    <cellStyle name="Comma 2 2 5 3 3 5 4" xfId="14350" xr:uid="{41656257-241E-4326-B751-C7143C2EA08C}"/>
    <cellStyle name="Comma 2 2 5 3 3 5 4 2" xfId="38614" xr:uid="{2E5EDC6B-7C6D-40EE-9B41-FB557C8BCE85}"/>
    <cellStyle name="Comma 2 2 5 3 3 5 5" xfId="26482" xr:uid="{462BD3B2-DEE6-4593-8985-799E0005FD56}"/>
    <cellStyle name="Comma 2 2 5 3 3 6" xfId="4240" xr:uid="{D547EBBD-75B5-43B9-B9CD-1731881E98B8}"/>
    <cellStyle name="Comma 2 2 5 3 3 6 2" xfId="16372" xr:uid="{2EA549C5-B8FD-48FC-80E4-4A904D263982}"/>
    <cellStyle name="Comma 2 2 5 3 3 6 2 2" xfId="40636" xr:uid="{8F7BB2BC-0473-4788-AEAE-E82406DF253C}"/>
    <cellStyle name="Comma 2 2 5 3 3 6 3" xfId="28504" xr:uid="{C7685214-581A-413C-A927-08DCFFD1EB54}"/>
    <cellStyle name="Comma 2 2 5 3 3 7" xfId="8284" xr:uid="{6312E194-7D5A-465F-9D4A-E2106170773A}"/>
    <cellStyle name="Comma 2 2 5 3 3 7 2" xfId="20416" xr:uid="{A89EB254-3FD6-47D6-A916-D0DBAD6EF4FE}"/>
    <cellStyle name="Comma 2 2 5 3 3 7 2 2" xfId="44680" xr:uid="{20A52C69-55E4-404D-AEBC-75246C85ADC1}"/>
    <cellStyle name="Comma 2 2 5 3 3 7 3" xfId="32548" xr:uid="{001C8C29-DB55-4634-89D7-FA15C0D6E362}"/>
    <cellStyle name="Comma 2 2 5 3 3 8" xfId="12328" xr:uid="{51E82AE8-0A31-4BC3-8ABD-4D37CF150C14}"/>
    <cellStyle name="Comma 2 2 5 3 3 8 2" xfId="36592" xr:uid="{883AE45E-ED6E-4ED4-8386-049BDC50AD80}"/>
    <cellStyle name="Comma 2 2 5 3 3 9" xfId="24460" xr:uid="{9BEBD875-81A9-475A-B3C1-A97F16593210}"/>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2 2 2" xfId="44301" xr:uid="{B90131D4-37BD-4704-A4BE-415AE3DA0C1C}"/>
    <cellStyle name="Comma 2 2 5 3 4 2 2 2 2 3" xfId="32169" xr:uid="{299E8E07-7815-4442-BE3E-D8B968B517DE}"/>
    <cellStyle name="Comma 2 2 5 3 4 2 2 2 3" xfId="11949" xr:uid="{4F8D3CFF-CD5E-4191-A19C-BCE4D41308F5}"/>
    <cellStyle name="Comma 2 2 5 3 4 2 2 2 3 2" xfId="24081" xr:uid="{9B405707-EE1A-4298-ADAF-971D6D57DC50}"/>
    <cellStyle name="Comma 2 2 5 3 4 2 2 2 3 2 2" xfId="48345" xr:uid="{BE8DA1F1-AB2B-4025-89D0-8FB348C6FCFB}"/>
    <cellStyle name="Comma 2 2 5 3 4 2 2 2 3 3" xfId="36213" xr:uid="{BE411B15-FC5C-43CF-A1F7-6764CE7518A4}"/>
    <cellStyle name="Comma 2 2 5 3 4 2 2 2 4" xfId="15993" xr:uid="{B5CA5B2D-F805-4714-AFA8-AC8F03794382}"/>
    <cellStyle name="Comma 2 2 5 3 4 2 2 2 4 2" xfId="40257" xr:uid="{8971C9A4-57CE-4FB1-9504-CA4F099CCB46}"/>
    <cellStyle name="Comma 2 2 5 3 4 2 2 2 5" xfId="28125" xr:uid="{3F1C497A-6551-48C6-9175-A282CF074F76}"/>
    <cellStyle name="Comma 2 2 5 3 4 2 2 3" xfId="5883" xr:uid="{394F0924-27A8-495D-BF73-ED0BE51C6A11}"/>
    <cellStyle name="Comma 2 2 5 3 4 2 2 3 2" xfId="18015" xr:uid="{3F7F38FC-4EDA-4853-9E8C-F356F79CB97C}"/>
    <cellStyle name="Comma 2 2 5 3 4 2 2 3 2 2" xfId="42279" xr:uid="{27B8EFDC-4CFD-4D95-9D6C-A749BC6361CD}"/>
    <cellStyle name="Comma 2 2 5 3 4 2 2 3 3" xfId="30147" xr:uid="{8F8D24A2-3857-4726-90FA-BFA3BB0BE52E}"/>
    <cellStyle name="Comma 2 2 5 3 4 2 2 4" xfId="9927" xr:uid="{8A51D71F-4746-47A4-818B-949ED1A823A4}"/>
    <cellStyle name="Comma 2 2 5 3 4 2 2 4 2" xfId="22059" xr:uid="{BBBFADAF-B134-4AB6-9F5E-C01A28DC78CA}"/>
    <cellStyle name="Comma 2 2 5 3 4 2 2 4 2 2" xfId="46323" xr:uid="{55224EDB-6728-4206-8E56-A6B5DEA15B7D}"/>
    <cellStyle name="Comma 2 2 5 3 4 2 2 4 3" xfId="34191" xr:uid="{BBA70CA9-DB8B-48AC-BE96-1DB6E548D813}"/>
    <cellStyle name="Comma 2 2 5 3 4 2 2 5" xfId="13971" xr:uid="{992402FB-9788-486A-8244-EB4BFFB68B7A}"/>
    <cellStyle name="Comma 2 2 5 3 4 2 2 5 2" xfId="38235" xr:uid="{653D6E20-94AA-411C-B0C8-CF27DB882DD3}"/>
    <cellStyle name="Comma 2 2 5 3 4 2 2 6" xfId="26103" xr:uid="{DADAD364-7B0F-4836-9418-D2ADA518FB67}"/>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2 2 2" xfId="43290" xr:uid="{01710173-3CA9-49D2-ADC4-77147FBD63B5}"/>
    <cellStyle name="Comma 2 2 5 3 4 2 3 2 3" xfId="31158" xr:uid="{DE0FB7DD-8327-4BB2-BD33-3A0D40F05D1A}"/>
    <cellStyle name="Comma 2 2 5 3 4 2 3 3" xfId="10938" xr:uid="{4591CAAF-C198-4717-9346-EAF1FD36A99F}"/>
    <cellStyle name="Comma 2 2 5 3 4 2 3 3 2" xfId="23070" xr:uid="{2D238725-F7EB-4C9F-9B0D-4BCFEA920F7B}"/>
    <cellStyle name="Comma 2 2 5 3 4 2 3 3 2 2" xfId="47334" xr:uid="{0366F43B-3B89-4E62-8D98-16476A326867}"/>
    <cellStyle name="Comma 2 2 5 3 4 2 3 3 3" xfId="35202" xr:uid="{A8CFD491-EEA8-4547-A1AE-556CDB770A05}"/>
    <cellStyle name="Comma 2 2 5 3 4 2 3 4" xfId="14982" xr:uid="{B7B54336-006E-464A-9F9C-C8B33AC0930B}"/>
    <cellStyle name="Comma 2 2 5 3 4 2 3 4 2" xfId="39246" xr:uid="{B9D21E77-0860-4B68-8F4B-D03FF8D6D786}"/>
    <cellStyle name="Comma 2 2 5 3 4 2 3 5" xfId="27114" xr:uid="{780733AA-513E-4887-89CA-5427614F3AB9}"/>
    <cellStyle name="Comma 2 2 5 3 4 2 4" xfId="4872" xr:uid="{DFEABB93-9841-40C3-9B06-F577DDF4830D}"/>
    <cellStyle name="Comma 2 2 5 3 4 2 4 2" xfId="17004" xr:uid="{CDA9BC5E-1870-4553-86C4-FEBE4D11DB22}"/>
    <cellStyle name="Comma 2 2 5 3 4 2 4 2 2" xfId="41268" xr:uid="{8323C051-88B3-4044-8636-34D8CEA8FC36}"/>
    <cellStyle name="Comma 2 2 5 3 4 2 4 3" xfId="29136" xr:uid="{109775DE-CC12-477B-90CF-3A0FBC107725}"/>
    <cellStyle name="Comma 2 2 5 3 4 2 5" xfId="8916" xr:uid="{83C9425C-7321-42CF-8134-BA77AE5F9CE1}"/>
    <cellStyle name="Comma 2 2 5 3 4 2 5 2" xfId="21048" xr:uid="{D9A84805-6886-4313-BBB3-C8062B13FB29}"/>
    <cellStyle name="Comma 2 2 5 3 4 2 5 2 2" xfId="45312" xr:uid="{C629A062-CF84-4137-B1FA-A086F954D08B}"/>
    <cellStyle name="Comma 2 2 5 3 4 2 5 3" xfId="33180" xr:uid="{A55827DA-EBD1-4FC7-BC91-6A0804F59E05}"/>
    <cellStyle name="Comma 2 2 5 3 4 2 6" xfId="12960" xr:uid="{533D607A-FDAE-4958-836A-EBEB1E8D4C28}"/>
    <cellStyle name="Comma 2 2 5 3 4 2 6 2" xfId="37224" xr:uid="{2ECD2EAC-4E5E-4A4B-8492-7748153C3BA7}"/>
    <cellStyle name="Comma 2 2 5 3 4 2 7" xfId="25092" xr:uid="{5EBB6FC9-B0E6-4EDD-8476-4C08F6161645}"/>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2 2 2" xfId="43796" xr:uid="{6247251E-8191-473D-A65C-CA7E1C120A86}"/>
    <cellStyle name="Comma 2 2 5 3 4 3 2 2 3" xfId="31664" xr:uid="{0F3B6658-7EA9-4261-A3A4-7D649F7156F1}"/>
    <cellStyle name="Comma 2 2 5 3 4 3 2 3" xfId="11444" xr:uid="{598844C2-8FC1-434E-94C8-4F4C7CCFCD99}"/>
    <cellStyle name="Comma 2 2 5 3 4 3 2 3 2" xfId="23576" xr:uid="{A9E37B63-C7C3-4C25-ACF0-E52F7F365E9B}"/>
    <cellStyle name="Comma 2 2 5 3 4 3 2 3 2 2" xfId="47840" xr:uid="{DFCD4B56-3285-443F-81F9-2865C6C3618F}"/>
    <cellStyle name="Comma 2 2 5 3 4 3 2 3 3" xfId="35708" xr:uid="{AD0BBEB9-BA39-4662-9847-5DB8DD803F41}"/>
    <cellStyle name="Comma 2 2 5 3 4 3 2 4" xfId="15488" xr:uid="{6498D244-1546-4EB9-9903-C1E5709B657F}"/>
    <cellStyle name="Comma 2 2 5 3 4 3 2 4 2" xfId="39752" xr:uid="{FE0C0F86-E7E5-4859-BB20-40FE62EDC97E}"/>
    <cellStyle name="Comma 2 2 5 3 4 3 2 5" xfId="27620" xr:uid="{3BAB86CB-ABA4-4CF1-AFAB-AEAED4CBFB09}"/>
    <cellStyle name="Comma 2 2 5 3 4 3 3" xfId="5378" xr:uid="{8581980F-1D8B-4C64-A915-EA95DE62FECB}"/>
    <cellStyle name="Comma 2 2 5 3 4 3 3 2" xfId="17510" xr:uid="{7FF09D5B-B9C5-4E1B-BE3F-CB1CE630AFEF}"/>
    <cellStyle name="Comma 2 2 5 3 4 3 3 2 2" xfId="41774" xr:uid="{8C9CAB7B-C9C2-4266-9809-AA9586F5109B}"/>
    <cellStyle name="Comma 2 2 5 3 4 3 3 3" xfId="29642" xr:uid="{6DBBFFC5-CC40-45AB-8292-0B319B959BA3}"/>
    <cellStyle name="Comma 2 2 5 3 4 3 4" xfId="9422" xr:uid="{3483A45E-BDB0-4ACE-860A-C47B92A40445}"/>
    <cellStyle name="Comma 2 2 5 3 4 3 4 2" xfId="21554" xr:uid="{6FBA53FA-E800-4023-86C9-3119AF90808A}"/>
    <cellStyle name="Comma 2 2 5 3 4 3 4 2 2" xfId="45818" xr:uid="{D3A47068-15B7-4595-A150-87EC69D6F985}"/>
    <cellStyle name="Comma 2 2 5 3 4 3 4 3" xfId="33686" xr:uid="{A6EFDBBF-2500-4A36-8FF4-740BAF96B200}"/>
    <cellStyle name="Comma 2 2 5 3 4 3 5" xfId="13466" xr:uid="{A929B93D-63EB-470A-9D1A-182C4BAAB659}"/>
    <cellStyle name="Comma 2 2 5 3 4 3 5 2" xfId="37730" xr:uid="{350543DE-C30B-4DAE-A575-10C6C5C217C1}"/>
    <cellStyle name="Comma 2 2 5 3 4 3 6" xfId="25598" xr:uid="{D7364B3E-2274-4253-8469-28FDF6B1DF19}"/>
    <cellStyle name="Comma 2 2 5 3 4 4" xfId="2345" xr:uid="{251D76A1-2389-4EF2-80C5-4D40505389C1}"/>
    <cellStyle name="Comma 2 2 5 3 4 4 2" xfId="6389" xr:uid="{80C359F4-E7E6-4F8B-A31C-9C04540353BF}"/>
    <cellStyle name="Comma 2 2 5 3 4 4 2 2" xfId="18521" xr:uid="{9DA32792-FDB4-41D8-BBCF-8BDCD289AA1E}"/>
    <cellStyle name="Comma 2 2 5 3 4 4 2 2 2" xfId="42785" xr:uid="{0DCA4BB7-08A5-4227-86AD-420EB085C902}"/>
    <cellStyle name="Comma 2 2 5 3 4 4 2 3" xfId="30653" xr:uid="{9D55AF46-0475-4039-B21C-F605867BFCFF}"/>
    <cellStyle name="Comma 2 2 5 3 4 4 3" xfId="10433" xr:uid="{1EA5EC43-CC31-4193-BEDE-F0860736327F}"/>
    <cellStyle name="Comma 2 2 5 3 4 4 3 2" xfId="22565" xr:uid="{CEB5203C-268F-4405-A328-0837F47B9DC3}"/>
    <cellStyle name="Comma 2 2 5 3 4 4 3 2 2" xfId="46829" xr:uid="{D393B27A-D26D-4741-B486-E964D49D87B9}"/>
    <cellStyle name="Comma 2 2 5 3 4 4 3 3" xfId="34697" xr:uid="{33716284-4B10-4122-A1FD-E8A6D9691AB2}"/>
    <cellStyle name="Comma 2 2 5 3 4 4 4" xfId="14477" xr:uid="{3E293331-ACFC-49D4-AB2D-C4239B34F4FE}"/>
    <cellStyle name="Comma 2 2 5 3 4 4 4 2" xfId="38741" xr:uid="{00F4BD08-69B8-42EC-B754-0B0DB18377F2}"/>
    <cellStyle name="Comma 2 2 5 3 4 4 5" xfId="26609" xr:uid="{1CC95FE1-D7B8-4554-ADE3-4226B3871EDC}"/>
    <cellStyle name="Comma 2 2 5 3 4 5" xfId="4367" xr:uid="{DA04D2C4-AB95-46C4-885D-F1070DCC9697}"/>
    <cellStyle name="Comma 2 2 5 3 4 5 2" xfId="16499" xr:uid="{31D19A0A-2C4B-41CF-9FF4-6D5CDBBCECAE}"/>
    <cellStyle name="Comma 2 2 5 3 4 5 2 2" xfId="40763" xr:uid="{1C6A95FD-3F69-49FA-9A16-0E6D76ED2CCD}"/>
    <cellStyle name="Comma 2 2 5 3 4 5 3" xfId="28631" xr:uid="{F8960C10-F833-4473-B696-8DEED88BEA54}"/>
    <cellStyle name="Comma 2 2 5 3 4 6" xfId="8411" xr:uid="{090740DB-BC89-428D-8B0C-3541AE3CE0AD}"/>
    <cellStyle name="Comma 2 2 5 3 4 6 2" xfId="20543" xr:uid="{9DFA66A2-F7B7-43D1-A38E-081EC4C3856B}"/>
    <cellStyle name="Comma 2 2 5 3 4 6 2 2" xfId="44807" xr:uid="{75E7BE30-547E-428B-AD7F-BA8731C68F2C}"/>
    <cellStyle name="Comma 2 2 5 3 4 6 3" xfId="32675" xr:uid="{8B183679-ABF5-41B6-80EF-60B97EDA9B33}"/>
    <cellStyle name="Comma 2 2 5 3 4 7" xfId="12455" xr:uid="{F7DE6E82-63C6-4885-A17C-4A7791BCA114}"/>
    <cellStyle name="Comma 2 2 5 3 4 7 2" xfId="36719" xr:uid="{387A4950-F3ED-454C-A51E-4B00C08087CF}"/>
    <cellStyle name="Comma 2 2 5 3 4 8" xfId="24587" xr:uid="{D3B28ADB-B087-434C-86DB-2A055EC7B8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2 2 2" xfId="44048" xr:uid="{77D8F8FD-9BFA-4504-B6B7-FC7DC17524A4}"/>
    <cellStyle name="Comma 2 2 5 3 5 2 2 2 3" xfId="31916" xr:uid="{8B7476CF-4C9E-47F3-BBB7-82C740DB5A0A}"/>
    <cellStyle name="Comma 2 2 5 3 5 2 2 3" xfId="11696" xr:uid="{1FDC2411-5DDA-49ED-A098-82802A35713F}"/>
    <cellStyle name="Comma 2 2 5 3 5 2 2 3 2" xfId="23828" xr:uid="{37CE40DA-D136-4C2E-8D81-D3C4742FAAA6}"/>
    <cellStyle name="Comma 2 2 5 3 5 2 2 3 2 2" xfId="48092" xr:uid="{B4513D1B-03F5-4CEA-95A3-23F186658025}"/>
    <cellStyle name="Comma 2 2 5 3 5 2 2 3 3" xfId="35960" xr:uid="{6D746535-7CA6-46C4-8F15-1DCDBA6448F6}"/>
    <cellStyle name="Comma 2 2 5 3 5 2 2 4" xfId="15740" xr:uid="{4C2535A2-3347-4903-B8C0-1C7441E6E4F5}"/>
    <cellStyle name="Comma 2 2 5 3 5 2 2 4 2" xfId="40004" xr:uid="{A087793D-443C-4FF5-97A1-27E0B195F1C3}"/>
    <cellStyle name="Comma 2 2 5 3 5 2 2 5" xfId="27872" xr:uid="{11C8E0EB-12C5-477A-B481-D5AD0226A55C}"/>
    <cellStyle name="Comma 2 2 5 3 5 2 3" xfId="5630" xr:uid="{0062CBC7-889A-4636-9EB0-1B2E3379594B}"/>
    <cellStyle name="Comma 2 2 5 3 5 2 3 2" xfId="17762" xr:uid="{B7043EC1-4539-4509-AA28-0F8457F8258E}"/>
    <cellStyle name="Comma 2 2 5 3 5 2 3 2 2" xfId="42026" xr:uid="{A769854F-415C-4F76-9203-DEE447ABC378}"/>
    <cellStyle name="Comma 2 2 5 3 5 2 3 3" xfId="29894" xr:uid="{C1071FBA-25B5-4194-B208-0CF4265E3FF7}"/>
    <cellStyle name="Comma 2 2 5 3 5 2 4" xfId="9674" xr:uid="{D74D098D-8666-4A4E-8B0D-6ED5E0DE8F37}"/>
    <cellStyle name="Comma 2 2 5 3 5 2 4 2" xfId="21806" xr:uid="{8D4BDD2B-1B82-4C06-A3F4-8D961E4464FA}"/>
    <cellStyle name="Comma 2 2 5 3 5 2 4 2 2" xfId="46070" xr:uid="{5173DE12-7BB6-4399-8E7C-D3D3B0C5A143}"/>
    <cellStyle name="Comma 2 2 5 3 5 2 4 3" xfId="33938" xr:uid="{3922CF23-C2D5-49AE-B6FF-F1BC36E160F3}"/>
    <cellStyle name="Comma 2 2 5 3 5 2 5" xfId="13718" xr:uid="{E876AEB2-6B40-4819-B1A1-7F34A1BC885C}"/>
    <cellStyle name="Comma 2 2 5 3 5 2 5 2" xfId="37982" xr:uid="{9E576F64-8CFE-4240-9CF6-216815B8153F}"/>
    <cellStyle name="Comma 2 2 5 3 5 2 6" xfId="25850" xr:uid="{63AAF555-B06B-4B40-A9D8-F27A9EFED4C5}"/>
    <cellStyle name="Comma 2 2 5 3 5 3" xfId="2597" xr:uid="{C26F762F-71C2-4219-B595-5AF33C41385E}"/>
    <cellStyle name="Comma 2 2 5 3 5 3 2" xfId="6641" xr:uid="{834612C2-F2CD-49E1-A833-0BC949973691}"/>
    <cellStyle name="Comma 2 2 5 3 5 3 2 2" xfId="18773" xr:uid="{563BD169-ADE6-4E59-ABFC-46A5B83D5818}"/>
    <cellStyle name="Comma 2 2 5 3 5 3 2 2 2" xfId="43037" xr:uid="{204AA7EF-5211-4920-9680-6E0EEA81B877}"/>
    <cellStyle name="Comma 2 2 5 3 5 3 2 3" xfId="30905" xr:uid="{9D7C91E2-6D37-41B2-BB53-FFF8F9F09546}"/>
    <cellStyle name="Comma 2 2 5 3 5 3 3" xfId="10685" xr:uid="{638ECB46-467C-4DF6-9886-9F39C6DBE65C}"/>
    <cellStyle name="Comma 2 2 5 3 5 3 3 2" xfId="22817" xr:uid="{8D46C73C-B96F-4A16-B554-2200BB7548A7}"/>
    <cellStyle name="Comma 2 2 5 3 5 3 3 2 2" xfId="47081" xr:uid="{FE799271-4A3B-49DD-9904-ED0671141505}"/>
    <cellStyle name="Comma 2 2 5 3 5 3 3 3" xfId="34949" xr:uid="{D90C4C62-1F8B-4A5B-9AEE-848B71F7361E}"/>
    <cellStyle name="Comma 2 2 5 3 5 3 4" xfId="14729" xr:uid="{CDD788EC-0011-4E5A-9E83-C5696D9F4738}"/>
    <cellStyle name="Comma 2 2 5 3 5 3 4 2" xfId="38993" xr:uid="{79006EB5-53D7-4BFA-B13D-85F37613D9D4}"/>
    <cellStyle name="Comma 2 2 5 3 5 3 5" xfId="26861" xr:uid="{B431994D-4C12-453C-84A2-DBC58F4148E6}"/>
    <cellStyle name="Comma 2 2 5 3 5 4" xfId="4619" xr:uid="{1303137C-4665-404B-88F9-A795E8E12C90}"/>
    <cellStyle name="Comma 2 2 5 3 5 4 2" xfId="16751" xr:uid="{299EB95A-D82A-48B7-8B2F-CC287F34294A}"/>
    <cellStyle name="Comma 2 2 5 3 5 4 2 2" xfId="41015" xr:uid="{DBFEE466-CE22-4A0C-8DF5-FFB2AE3F0E5B}"/>
    <cellStyle name="Comma 2 2 5 3 5 4 3" xfId="28883" xr:uid="{DCC3990A-08FC-474B-811A-8AB362CBD792}"/>
    <cellStyle name="Comma 2 2 5 3 5 5" xfId="8663" xr:uid="{F9684B36-2A42-4EC6-9B17-B7C19C981198}"/>
    <cellStyle name="Comma 2 2 5 3 5 5 2" xfId="20795" xr:uid="{B3146DF9-99AC-453F-BE56-1D8849F554C5}"/>
    <cellStyle name="Comma 2 2 5 3 5 5 2 2" xfId="45059" xr:uid="{2240DDB8-89A5-45C9-BC6A-315209613D1A}"/>
    <cellStyle name="Comma 2 2 5 3 5 5 3" xfId="32927" xr:uid="{1CAF027F-5B32-480A-A478-D92A1C18C072}"/>
    <cellStyle name="Comma 2 2 5 3 5 6" xfId="12707" xr:uid="{64F9E971-069F-4EB7-A61D-9C0AF7F35D54}"/>
    <cellStyle name="Comma 2 2 5 3 5 6 2" xfId="36971" xr:uid="{595D7489-77F5-4A7E-8120-D0C78AC0503D}"/>
    <cellStyle name="Comma 2 2 5 3 5 7" xfId="24839" xr:uid="{EBBFBF9C-1A3F-48C3-8E46-3807ECB462C3}"/>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2 2 2" xfId="43543" xr:uid="{41E61F4C-42FE-4511-8631-D826AB2ADB8C}"/>
    <cellStyle name="Comma 2 2 5 3 6 2 2 3" xfId="31411" xr:uid="{57651A10-A008-48D3-9604-723FBF62A0C1}"/>
    <cellStyle name="Comma 2 2 5 3 6 2 3" xfId="11191" xr:uid="{D898E744-3D33-4F59-9C85-4898BC4549B2}"/>
    <cellStyle name="Comma 2 2 5 3 6 2 3 2" xfId="23323" xr:uid="{0AFA463F-E111-4904-BB91-5EFF8D426977}"/>
    <cellStyle name="Comma 2 2 5 3 6 2 3 2 2" xfId="47587" xr:uid="{7F14FAD9-8136-4F29-B649-5C2A9A1DE035}"/>
    <cellStyle name="Comma 2 2 5 3 6 2 3 3" xfId="35455" xr:uid="{B46E0F87-6657-4C83-91AF-AF4539F72CBE}"/>
    <cellStyle name="Comma 2 2 5 3 6 2 4" xfId="15235" xr:uid="{B5AF5316-1AC9-499B-A13A-B2AD8877F0B1}"/>
    <cellStyle name="Comma 2 2 5 3 6 2 4 2" xfId="39499" xr:uid="{A643C983-E00F-4140-AA87-655F1610A16F}"/>
    <cellStyle name="Comma 2 2 5 3 6 2 5" xfId="27367" xr:uid="{F96C63FC-5E65-47F8-AB94-2BBF1D01976D}"/>
    <cellStyle name="Comma 2 2 5 3 6 3" xfId="5125" xr:uid="{05C61AE8-1A8C-4003-AF09-FC6AD27C8C77}"/>
    <cellStyle name="Comma 2 2 5 3 6 3 2" xfId="17257" xr:uid="{233CB31C-2555-4304-9A21-48F85AA0FE24}"/>
    <cellStyle name="Comma 2 2 5 3 6 3 2 2" xfId="41521" xr:uid="{F5D86F56-C297-4F42-9326-87D7EDCB5DC1}"/>
    <cellStyle name="Comma 2 2 5 3 6 3 3" xfId="29389" xr:uid="{D490142A-43B4-4BD5-9A3D-9558EF42B6EE}"/>
    <cellStyle name="Comma 2 2 5 3 6 4" xfId="9169" xr:uid="{525AC6C7-1192-4CDA-9243-8DCD146C9BB0}"/>
    <cellStyle name="Comma 2 2 5 3 6 4 2" xfId="21301" xr:uid="{59C6FFA6-6A60-40DF-BFE7-8B3306E74375}"/>
    <cellStyle name="Comma 2 2 5 3 6 4 2 2" xfId="45565" xr:uid="{3EA35E1D-F9A9-401E-9218-A0121D5365AC}"/>
    <cellStyle name="Comma 2 2 5 3 6 4 3" xfId="33433" xr:uid="{1866AA2E-C3CF-4195-A820-D7467F03AC40}"/>
    <cellStyle name="Comma 2 2 5 3 6 5" xfId="13213" xr:uid="{F91D1305-7493-417D-A81F-B13E515C1471}"/>
    <cellStyle name="Comma 2 2 5 3 6 5 2" xfId="37477" xr:uid="{98913A14-11DC-41D1-A132-D838DC2DDB7F}"/>
    <cellStyle name="Comma 2 2 5 3 6 6" xfId="25345" xr:uid="{F7DF9CD0-67CF-4DF3-8BC3-734C132E5CFA}"/>
    <cellStyle name="Comma 2 2 5 3 7" xfId="2092" xr:uid="{B07D889B-B849-4189-A7FA-4992C36D1B8B}"/>
    <cellStyle name="Comma 2 2 5 3 7 2" xfId="6136" xr:uid="{71AA322A-5969-408E-A146-F7365C8BDF1C}"/>
    <cellStyle name="Comma 2 2 5 3 7 2 2" xfId="18268" xr:uid="{50103216-ED14-4427-B06F-C1F4354A0898}"/>
    <cellStyle name="Comma 2 2 5 3 7 2 2 2" xfId="42532" xr:uid="{D5E6BAA8-0EA0-4191-832A-D65551F8DBBA}"/>
    <cellStyle name="Comma 2 2 5 3 7 2 3" xfId="30400" xr:uid="{721E8A18-13CF-4486-B9B4-D44523EE6CDD}"/>
    <cellStyle name="Comma 2 2 5 3 7 3" xfId="10180" xr:uid="{D84BBB41-6CED-4D1F-B220-E93112158CFD}"/>
    <cellStyle name="Comma 2 2 5 3 7 3 2" xfId="22312" xr:uid="{C5DFFD72-91B4-430C-8471-2E0648BC600F}"/>
    <cellStyle name="Comma 2 2 5 3 7 3 2 2" xfId="46576" xr:uid="{FE256C4F-2DDD-4468-865F-E98D5C88DC05}"/>
    <cellStyle name="Comma 2 2 5 3 7 3 3" xfId="34444" xr:uid="{574B2C11-B10B-4074-8E1C-E91270E2764C}"/>
    <cellStyle name="Comma 2 2 5 3 7 4" xfId="14224" xr:uid="{344A3EE6-0038-4900-AA2F-1376E37752F3}"/>
    <cellStyle name="Comma 2 2 5 3 7 4 2" xfId="38488" xr:uid="{0FE5C380-E3AB-42FF-BCFC-CFA0DF82F7DA}"/>
    <cellStyle name="Comma 2 2 5 3 7 5" xfId="26356" xr:uid="{22BA30F7-520B-471D-8E49-F0053D6218E2}"/>
    <cellStyle name="Comma 2 2 5 3 8" xfId="4114" xr:uid="{373490F0-C79F-4E5A-8C41-7A1494B7D9C6}"/>
    <cellStyle name="Comma 2 2 5 3 8 2" xfId="16246" xr:uid="{094BAF5D-854D-4997-B9D8-4E1EA925CBCA}"/>
    <cellStyle name="Comma 2 2 5 3 8 2 2" xfId="40510" xr:uid="{C0978DCA-9EBA-4467-87D5-73E3E00BB1C4}"/>
    <cellStyle name="Comma 2 2 5 3 8 3" xfId="28378" xr:uid="{3301D54C-B4B5-41F1-BBC7-1722438D1FB2}"/>
    <cellStyle name="Comma 2 2 5 3 9" xfId="8158" xr:uid="{F903D243-E356-48CD-97F7-394DF530DC6C}"/>
    <cellStyle name="Comma 2 2 5 3 9 2" xfId="20290" xr:uid="{68E781B7-4E89-4EEB-9FB1-27FFE5AF76AC}"/>
    <cellStyle name="Comma 2 2 5 3 9 2 2" xfId="44554" xr:uid="{9652DC15-BD9C-4B85-A772-613A8A350716}"/>
    <cellStyle name="Comma 2 2 5 3 9 3" xfId="32422" xr:uid="{E1930A1D-3840-48BA-A00E-3548F6D4025B}"/>
    <cellStyle name="Comma 2 2 5 4" xfId="91" xr:uid="{E8D3FCC8-B0D4-4EF5-BEA4-5C6371BA8255}"/>
    <cellStyle name="Comma 2 2 5 4 10" xfId="24355" xr:uid="{02ACE814-8EA0-4E91-A1F2-7FF10D70D81A}"/>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2 2 2" xfId="44448" xr:uid="{E146B005-F435-4305-B8ED-9A6BA9CB0744}"/>
    <cellStyle name="Comma 2 2 5 4 2 2 2 2 2 2 3" xfId="32316" xr:uid="{F8A79C52-7068-426E-A537-49057213424A}"/>
    <cellStyle name="Comma 2 2 5 4 2 2 2 2 2 3" xfId="12096" xr:uid="{68544397-C9A0-47E2-A207-F67C6D745B81}"/>
    <cellStyle name="Comma 2 2 5 4 2 2 2 2 2 3 2" xfId="24228" xr:uid="{14B1827E-D6C1-4DB5-8F04-372FB38FB08A}"/>
    <cellStyle name="Comma 2 2 5 4 2 2 2 2 2 3 2 2" xfId="48492" xr:uid="{212D25F6-980B-441A-89C6-80824F12A4E7}"/>
    <cellStyle name="Comma 2 2 5 4 2 2 2 2 2 3 3" xfId="36360" xr:uid="{8E34116C-76D7-44F4-A583-59C0A93F42B8}"/>
    <cellStyle name="Comma 2 2 5 4 2 2 2 2 2 4" xfId="16140" xr:uid="{E6F9B574-2DEF-45E7-B68C-F5F4810F811E}"/>
    <cellStyle name="Comma 2 2 5 4 2 2 2 2 2 4 2" xfId="40404" xr:uid="{5C6CC642-1D52-4F44-95A6-130B8C98BF32}"/>
    <cellStyle name="Comma 2 2 5 4 2 2 2 2 2 5" xfId="28272" xr:uid="{C326FAFC-9164-4FA9-9453-371764D1F03B}"/>
    <cellStyle name="Comma 2 2 5 4 2 2 2 2 3" xfId="6030" xr:uid="{05004D13-F7E0-46C5-B415-3852F9083329}"/>
    <cellStyle name="Comma 2 2 5 4 2 2 2 2 3 2" xfId="18162" xr:uid="{3FB53EE6-37D5-485F-B9B8-F1E3C5B8E808}"/>
    <cellStyle name="Comma 2 2 5 4 2 2 2 2 3 2 2" xfId="42426" xr:uid="{76A273B6-0DD0-40E9-9759-DA2F987FC531}"/>
    <cellStyle name="Comma 2 2 5 4 2 2 2 2 3 3" xfId="30294" xr:uid="{8690985A-BCD9-4CFD-A639-9C45D1EE8FC0}"/>
    <cellStyle name="Comma 2 2 5 4 2 2 2 2 4" xfId="10074" xr:uid="{52CA0582-4475-4464-8C31-4FFA593B8302}"/>
    <cellStyle name="Comma 2 2 5 4 2 2 2 2 4 2" xfId="22206" xr:uid="{5C592CEB-15C9-4EB9-A84C-09EFF6AC9541}"/>
    <cellStyle name="Comma 2 2 5 4 2 2 2 2 4 2 2" xfId="46470" xr:uid="{CE36D6D5-1175-4E18-BB1D-6B81F263E465}"/>
    <cellStyle name="Comma 2 2 5 4 2 2 2 2 4 3" xfId="34338" xr:uid="{C1FFA40A-4437-4E85-A936-F0021E69B104}"/>
    <cellStyle name="Comma 2 2 5 4 2 2 2 2 5" xfId="14118" xr:uid="{43A5A678-74E0-4A15-9533-CAD22871D086}"/>
    <cellStyle name="Comma 2 2 5 4 2 2 2 2 5 2" xfId="38382" xr:uid="{6683C0DD-3965-4DF5-9B61-8DF91F44846D}"/>
    <cellStyle name="Comma 2 2 5 4 2 2 2 2 6" xfId="26250" xr:uid="{703037C5-EC6A-4B98-9AC7-365AFF5BC493}"/>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2 2 2" xfId="43437" xr:uid="{DF665C31-4542-4F61-A378-F501186E765F}"/>
    <cellStyle name="Comma 2 2 5 4 2 2 2 3 2 3" xfId="31305" xr:uid="{E6567CED-E380-4F87-AF98-AE716F31DFB2}"/>
    <cellStyle name="Comma 2 2 5 4 2 2 2 3 3" xfId="11085" xr:uid="{4DDD51FF-B64A-4FEB-AF1D-947D637D949A}"/>
    <cellStyle name="Comma 2 2 5 4 2 2 2 3 3 2" xfId="23217" xr:uid="{96FA4692-6DDC-497C-B7C7-4F32D5550D74}"/>
    <cellStyle name="Comma 2 2 5 4 2 2 2 3 3 2 2" xfId="47481" xr:uid="{992F97C0-05F2-4AE0-B499-103B6190FBE3}"/>
    <cellStyle name="Comma 2 2 5 4 2 2 2 3 3 3" xfId="35349" xr:uid="{5F43E26E-7291-41BE-B41A-20D51DCEA890}"/>
    <cellStyle name="Comma 2 2 5 4 2 2 2 3 4" xfId="15129" xr:uid="{1921BB16-FE39-49A4-90B4-31499EDBE53A}"/>
    <cellStyle name="Comma 2 2 5 4 2 2 2 3 4 2" xfId="39393" xr:uid="{E49CADAF-D0A7-4C65-A44D-D3260412E711}"/>
    <cellStyle name="Comma 2 2 5 4 2 2 2 3 5" xfId="27261" xr:uid="{25D29186-D054-4857-96B5-5DD50C0A8507}"/>
    <cellStyle name="Comma 2 2 5 4 2 2 2 4" xfId="5019" xr:uid="{864A7F78-AA93-4E18-A5AE-EE0643CEA469}"/>
    <cellStyle name="Comma 2 2 5 4 2 2 2 4 2" xfId="17151" xr:uid="{D00465B6-0D5F-497E-AD36-4D544420061B}"/>
    <cellStyle name="Comma 2 2 5 4 2 2 2 4 2 2" xfId="41415" xr:uid="{B35E0950-647C-4AFB-8D95-B4C4780F5F43}"/>
    <cellStyle name="Comma 2 2 5 4 2 2 2 4 3" xfId="29283" xr:uid="{1DE48A4D-4291-4FF9-B40E-F782B7C79FA8}"/>
    <cellStyle name="Comma 2 2 5 4 2 2 2 5" xfId="9063" xr:uid="{0BD6219F-B53D-4F09-B100-247A4C7A75E7}"/>
    <cellStyle name="Comma 2 2 5 4 2 2 2 5 2" xfId="21195" xr:uid="{05BE0BB7-D758-48D1-BF19-99C691D17D1B}"/>
    <cellStyle name="Comma 2 2 5 4 2 2 2 5 2 2" xfId="45459" xr:uid="{84BF44F7-A33B-4DED-8C18-2BEBC62E9276}"/>
    <cellStyle name="Comma 2 2 5 4 2 2 2 5 3" xfId="33327" xr:uid="{7BC4E24D-B330-46E1-A6D5-79598B256AEC}"/>
    <cellStyle name="Comma 2 2 5 4 2 2 2 6" xfId="13107" xr:uid="{A58C993F-DFE6-4671-8B60-2BE9BC6271FD}"/>
    <cellStyle name="Comma 2 2 5 4 2 2 2 6 2" xfId="37371" xr:uid="{4B6E9247-822D-4B81-AFD6-0C38F5E0156F}"/>
    <cellStyle name="Comma 2 2 5 4 2 2 2 7" xfId="25239" xr:uid="{EE21723C-E9EF-4D3F-B325-6C1028308543}"/>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2 2 2" xfId="43943" xr:uid="{ADED037B-EDEB-4A84-8621-A1EAD6DDAB2B}"/>
    <cellStyle name="Comma 2 2 5 4 2 2 3 2 2 3" xfId="31811" xr:uid="{B25314D8-193C-4252-8A0E-11CB034B9C2E}"/>
    <cellStyle name="Comma 2 2 5 4 2 2 3 2 3" xfId="11591" xr:uid="{4A5F4FDE-DEFD-48D0-9DEB-C33B68FABB13}"/>
    <cellStyle name="Comma 2 2 5 4 2 2 3 2 3 2" xfId="23723" xr:uid="{4C682D68-4B01-4DA7-B60B-29B6C8BA3E06}"/>
    <cellStyle name="Comma 2 2 5 4 2 2 3 2 3 2 2" xfId="47987" xr:uid="{3AE1B622-791B-4F4C-865C-891A3671404E}"/>
    <cellStyle name="Comma 2 2 5 4 2 2 3 2 3 3" xfId="35855" xr:uid="{6692324A-C7B9-464E-A106-3C57C2A5FDC1}"/>
    <cellStyle name="Comma 2 2 5 4 2 2 3 2 4" xfId="15635" xr:uid="{9B23BB39-7ABF-42E0-9164-BA635503CDF9}"/>
    <cellStyle name="Comma 2 2 5 4 2 2 3 2 4 2" xfId="39899" xr:uid="{C386FDD1-F4B5-4485-B563-FBFF24E7F4F3}"/>
    <cellStyle name="Comma 2 2 5 4 2 2 3 2 5" xfId="27767" xr:uid="{690D6DE1-9F68-421B-8426-0FE92E62FEEB}"/>
    <cellStyle name="Comma 2 2 5 4 2 2 3 3" xfId="5525" xr:uid="{BBBEC603-6794-439A-8AEF-56334CF1DA37}"/>
    <cellStyle name="Comma 2 2 5 4 2 2 3 3 2" xfId="17657" xr:uid="{4CEDD466-0920-4CC8-8C29-45C9137C0FB7}"/>
    <cellStyle name="Comma 2 2 5 4 2 2 3 3 2 2" xfId="41921" xr:uid="{D1BB4A62-323A-420D-B03A-F9DF15301762}"/>
    <cellStyle name="Comma 2 2 5 4 2 2 3 3 3" xfId="29789" xr:uid="{671EABE9-CA1B-44C1-AC5E-DEA9606B8C33}"/>
    <cellStyle name="Comma 2 2 5 4 2 2 3 4" xfId="9569" xr:uid="{879C8642-5A34-4B38-B922-5FEECE2B78F4}"/>
    <cellStyle name="Comma 2 2 5 4 2 2 3 4 2" xfId="21701" xr:uid="{F46D75E4-CD82-4330-A3D1-0D6BCA032E13}"/>
    <cellStyle name="Comma 2 2 5 4 2 2 3 4 2 2" xfId="45965" xr:uid="{0F7891FC-34C7-4803-9A08-EEC59F5F138E}"/>
    <cellStyle name="Comma 2 2 5 4 2 2 3 4 3" xfId="33833" xr:uid="{1AAB22BF-4214-4E67-9BC5-8F84CA0822FC}"/>
    <cellStyle name="Comma 2 2 5 4 2 2 3 5" xfId="13613" xr:uid="{64639502-EE42-43A1-B74E-F12E7C9FD326}"/>
    <cellStyle name="Comma 2 2 5 4 2 2 3 5 2" xfId="37877" xr:uid="{2E079690-9563-4F1C-BDF2-DCF127E5E420}"/>
    <cellStyle name="Comma 2 2 5 4 2 2 3 6" xfId="25745" xr:uid="{E03EDA8B-4116-4F4E-A7C5-B9EF5AD7D037}"/>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2 2 2" xfId="42932" xr:uid="{87ECFE0C-B4CD-49B7-8577-55367FFA1E8F}"/>
    <cellStyle name="Comma 2 2 5 4 2 2 4 2 3" xfId="30800" xr:uid="{D0FD5EF2-7F25-4EBA-9D86-68A8CA361C7B}"/>
    <cellStyle name="Comma 2 2 5 4 2 2 4 3" xfId="10580" xr:uid="{1206BDF8-DB0B-4FC8-860B-0F61761EA3AB}"/>
    <cellStyle name="Comma 2 2 5 4 2 2 4 3 2" xfId="22712" xr:uid="{748DAC72-A7D8-49C3-B6C1-D86B8A2EA52D}"/>
    <cellStyle name="Comma 2 2 5 4 2 2 4 3 2 2" xfId="46976" xr:uid="{C5643A01-6254-46D1-AB54-94854A9DD108}"/>
    <cellStyle name="Comma 2 2 5 4 2 2 4 3 3" xfId="34844" xr:uid="{3F4009FF-BD3F-4A86-A575-925CB258C9E8}"/>
    <cellStyle name="Comma 2 2 5 4 2 2 4 4" xfId="14624" xr:uid="{74EE0AF3-BB32-4D19-8895-87BCA7183E18}"/>
    <cellStyle name="Comma 2 2 5 4 2 2 4 4 2" xfId="38888" xr:uid="{84FFADD2-4170-40DA-A004-530F3F5C5E9D}"/>
    <cellStyle name="Comma 2 2 5 4 2 2 4 5" xfId="26756" xr:uid="{37F3E2D1-F713-4328-A901-2BE3FD7EC1C0}"/>
    <cellStyle name="Comma 2 2 5 4 2 2 5" xfId="4514" xr:uid="{F52A44F3-170D-40EC-92CF-623ED411B72B}"/>
    <cellStyle name="Comma 2 2 5 4 2 2 5 2" xfId="16646" xr:uid="{1ECF36F3-312F-447E-B6F5-0764D15E5265}"/>
    <cellStyle name="Comma 2 2 5 4 2 2 5 2 2" xfId="40910" xr:uid="{4FCAB21B-FA71-434E-B7D8-D270AC5EBC7C}"/>
    <cellStyle name="Comma 2 2 5 4 2 2 5 3" xfId="28778" xr:uid="{DEFD1614-0E7D-4368-ABD2-2C77A45B08C8}"/>
    <cellStyle name="Comma 2 2 5 4 2 2 6" xfId="8558" xr:uid="{14231594-21F8-4D6E-A562-9F1B6166E54C}"/>
    <cellStyle name="Comma 2 2 5 4 2 2 6 2" xfId="20690" xr:uid="{9E896744-3BA6-4FF8-AFB7-49A9FD29C82C}"/>
    <cellStyle name="Comma 2 2 5 4 2 2 6 2 2" xfId="44954" xr:uid="{9C297F43-D015-4060-9219-E370DEBF26C8}"/>
    <cellStyle name="Comma 2 2 5 4 2 2 6 3" xfId="32822" xr:uid="{D4ABCE56-ADCE-4EE0-ACCC-93FBA840EC50}"/>
    <cellStyle name="Comma 2 2 5 4 2 2 7" xfId="12602" xr:uid="{D3F310DF-1017-4DF0-B52D-4B2A73F16F87}"/>
    <cellStyle name="Comma 2 2 5 4 2 2 7 2" xfId="36866" xr:uid="{6375CCE2-4737-4F40-9105-CA88EDA67E28}"/>
    <cellStyle name="Comma 2 2 5 4 2 2 8" xfId="24734" xr:uid="{4C739103-6574-4CD2-BB4D-863D2C63286A}"/>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2 2 2" xfId="44195" xr:uid="{370C330A-01ED-494D-BDFF-02C10280A533}"/>
    <cellStyle name="Comma 2 2 5 4 2 3 2 2 2 3" xfId="32063" xr:uid="{29D05A0D-D5BC-48AC-9DCD-DBDE94FF99F5}"/>
    <cellStyle name="Comma 2 2 5 4 2 3 2 2 3" xfId="11843" xr:uid="{4BBAEF7A-B739-4986-8DA6-E6F1D7B22927}"/>
    <cellStyle name="Comma 2 2 5 4 2 3 2 2 3 2" xfId="23975" xr:uid="{E7D077FB-1D83-42E2-AC72-13493EDC2E7E}"/>
    <cellStyle name="Comma 2 2 5 4 2 3 2 2 3 2 2" xfId="48239" xr:uid="{AC7E013D-3BDB-4E4A-990E-09B2A27D809F}"/>
    <cellStyle name="Comma 2 2 5 4 2 3 2 2 3 3" xfId="36107" xr:uid="{52B9241D-4597-40D3-AEC2-2D0913C70645}"/>
    <cellStyle name="Comma 2 2 5 4 2 3 2 2 4" xfId="15887" xr:uid="{D0501E9F-2AA9-4BE6-BE31-7E990AF46646}"/>
    <cellStyle name="Comma 2 2 5 4 2 3 2 2 4 2" xfId="40151" xr:uid="{F67E604E-0BFF-494F-B380-6B55A94F958A}"/>
    <cellStyle name="Comma 2 2 5 4 2 3 2 2 5" xfId="28019" xr:uid="{2A56C45C-ED7F-4A00-B39F-B54AABB1E236}"/>
    <cellStyle name="Comma 2 2 5 4 2 3 2 3" xfId="5777" xr:uid="{F47C2131-A70C-4B0F-A060-85AB5FC99645}"/>
    <cellStyle name="Comma 2 2 5 4 2 3 2 3 2" xfId="17909" xr:uid="{AD47825E-D287-4855-B058-0345C15B86DB}"/>
    <cellStyle name="Comma 2 2 5 4 2 3 2 3 2 2" xfId="42173" xr:uid="{42FDF9C2-74C1-4DB2-B526-D84ADA32D447}"/>
    <cellStyle name="Comma 2 2 5 4 2 3 2 3 3" xfId="30041" xr:uid="{BDEFBC8A-85F4-4AA6-9AF8-D2F04C319BCE}"/>
    <cellStyle name="Comma 2 2 5 4 2 3 2 4" xfId="9821" xr:uid="{9BC9E10C-DAA7-4179-9243-8F2AED3D32FB}"/>
    <cellStyle name="Comma 2 2 5 4 2 3 2 4 2" xfId="21953" xr:uid="{7C24413F-5757-4544-BDC1-53E1CF7489DD}"/>
    <cellStyle name="Comma 2 2 5 4 2 3 2 4 2 2" xfId="46217" xr:uid="{741DFC31-26D6-47A3-A164-FAD16D91C9CC}"/>
    <cellStyle name="Comma 2 2 5 4 2 3 2 4 3" xfId="34085" xr:uid="{6177296A-E0E9-4A7C-ADDD-7A5446589C0C}"/>
    <cellStyle name="Comma 2 2 5 4 2 3 2 5" xfId="13865" xr:uid="{57816D7A-D057-444C-BCCA-7AC4A72AC3E2}"/>
    <cellStyle name="Comma 2 2 5 4 2 3 2 5 2" xfId="38129" xr:uid="{254D74D1-141C-4C77-83EC-600BD9FFBA9B}"/>
    <cellStyle name="Comma 2 2 5 4 2 3 2 6" xfId="25997" xr:uid="{F8DA16AF-0E12-49A9-B7A0-D5D133E19758}"/>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2 2 2" xfId="43184" xr:uid="{D81D2007-D76F-4ADA-946D-04CBEDBE1A1C}"/>
    <cellStyle name="Comma 2 2 5 4 2 3 3 2 3" xfId="31052" xr:uid="{30327C9C-FD69-4780-A45C-40EA3A4DE1B9}"/>
    <cellStyle name="Comma 2 2 5 4 2 3 3 3" xfId="10832" xr:uid="{03612A6C-ED63-4012-A239-01B2A01F82E5}"/>
    <cellStyle name="Comma 2 2 5 4 2 3 3 3 2" xfId="22964" xr:uid="{4217FB71-00AF-4213-ABFA-EC1F402E46E6}"/>
    <cellStyle name="Comma 2 2 5 4 2 3 3 3 2 2" xfId="47228" xr:uid="{7FF9BB0D-BE64-4851-ABFF-BA7480507E7B}"/>
    <cellStyle name="Comma 2 2 5 4 2 3 3 3 3" xfId="35096" xr:uid="{F3D92F5C-06C1-4BE8-8F0E-D1CADCFCE65E}"/>
    <cellStyle name="Comma 2 2 5 4 2 3 3 4" xfId="14876" xr:uid="{B63470D1-1E8B-4B35-AAAD-2416B1A9613F}"/>
    <cellStyle name="Comma 2 2 5 4 2 3 3 4 2" xfId="39140" xr:uid="{5D53D495-40DA-44EE-A970-97437B1982DA}"/>
    <cellStyle name="Comma 2 2 5 4 2 3 3 5" xfId="27008" xr:uid="{516E37EF-C9F5-465D-9DD2-8F4CB86911F0}"/>
    <cellStyle name="Comma 2 2 5 4 2 3 4" xfId="4766" xr:uid="{1315601F-0C69-488E-8816-E904BBD17E84}"/>
    <cellStyle name="Comma 2 2 5 4 2 3 4 2" xfId="16898" xr:uid="{D66D0777-1FCE-485A-BEAF-602A1455A1F1}"/>
    <cellStyle name="Comma 2 2 5 4 2 3 4 2 2" xfId="41162" xr:uid="{32ECD21B-8C3B-4A6F-96B0-56B82ACEA205}"/>
    <cellStyle name="Comma 2 2 5 4 2 3 4 3" xfId="29030" xr:uid="{182C235B-CCE8-493F-84D9-D2806F16A923}"/>
    <cellStyle name="Comma 2 2 5 4 2 3 5" xfId="8810" xr:uid="{6804B6B5-5F60-400E-B5AC-A1DF4C08DC3C}"/>
    <cellStyle name="Comma 2 2 5 4 2 3 5 2" xfId="20942" xr:uid="{79191AEA-1EA3-47AD-BDF0-BF85C574B73F}"/>
    <cellStyle name="Comma 2 2 5 4 2 3 5 2 2" xfId="45206" xr:uid="{3410FDBC-A012-4F36-ADF2-752752731594}"/>
    <cellStyle name="Comma 2 2 5 4 2 3 5 3" xfId="33074" xr:uid="{DC02B0A5-E9DB-4991-B298-DAFA4885EF86}"/>
    <cellStyle name="Comma 2 2 5 4 2 3 6" xfId="12854" xr:uid="{AFE94FEC-2743-4987-8306-69FB3B008E6B}"/>
    <cellStyle name="Comma 2 2 5 4 2 3 6 2" xfId="37118" xr:uid="{8656E6BA-2FD5-4B38-8A8C-1096577D3136}"/>
    <cellStyle name="Comma 2 2 5 4 2 3 7" xfId="24986" xr:uid="{AB49D8FE-D12F-46E3-B645-59F75DC3B232}"/>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2 2 2" xfId="43690" xr:uid="{3C5A5C62-BA4F-412D-A068-B794F49A6573}"/>
    <cellStyle name="Comma 2 2 5 4 2 4 2 2 3" xfId="31558" xr:uid="{25F24A4C-5970-4DD8-BD5D-E13D9E567ADD}"/>
    <cellStyle name="Comma 2 2 5 4 2 4 2 3" xfId="11338" xr:uid="{A8D994F4-1C8B-4984-953F-96634EDA50FD}"/>
    <cellStyle name="Comma 2 2 5 4 2 4 2 3 2" xfId="23470" xr:uid="{13CBC166-90D0-4E57-A344-0BCA3961048E}"/>
    <cellStyle name="Comma 2 2 5 4 2 4 2 3 2 2" xfId="47734" xr:uid="{3B9E4B32-3EFB-4DAB-9B8C-856EA4612EBE}"/>
    <cellStyle name="Comma 2 2 5 4 2 4 2 3 3" xfId="35602" xr:uid="{1DBFBFB7-7CA5-4BD3-B135-CB11AFB2927A}"/>
    <cellStyle name="Comma 2 2 5 4 2 4 2 4" xfId="15382" xr:uid="{0FD1C5E7-60E8-44A6-8C70-E4F6719595BE}"/>
    <cellStyle name="Comma 2 2 5 4 2 4 2 4 2" xfId="39646" xr:uid="{E75E2FD3-8A65-4536-B3F4-605900A57E99}"/>
    <cellStyle name="Comma 2 2 5 4 2 4 2 5" xfId="27514" xr:uid="{205958BD-D4CA-40C9-9C80-1E190105AB7B}"/>
    <cellStyle name="Comma 2 2 5 4 2 4 3" xfId="5272" xr:uid="{F4665FBC-5E18-40DC-AC59-B280AFC38307}"/>
    <cellStyle name="Comma 2 2 5 4 2 4 3 2" xfId="17404" xr:uid="{78942985-F6D1-4CD5-B2F6-C21FAA7C7FFA}"/>
    <cellStyle name="Comma 2 2 5 4 2 4 3 2 2" xfId="41668" xr:uid="{7A96F48F-C630-4AE8-8272-C592C4EC59FB}"/>
    <cellStyle name="Comma 2 2 5 4 2 4 3 3" xfId="29536" xr:uid="{188E3977-0B7A-428B-BD72-F24A07F51055}"/>
    <cellStyle name="Comma 2 2 5 4 2 4 4" xfId="9316" xr:uid="{45A20806-AF5C-4424-A7E9-304C5DF0D3B4}"/>
    <cellStyle name="Comma 2 2 5 4 2 4 4 2" xfId="21448" xr:uid="{490A1434-FA03-4202-A6C2-8A4218345779}"/>
    <cellStyle name="Comma 2 2 5 4 2 4 4 2 2" xfId="45712" xr:uid="{D9716A75-1579-4BC1-84BB-21A61CF12FBF}"/>
    <cellStyle name="Comma 2 2 5 4 2 4 4 3" xfId="33580" xr:uid="{66AFD187-A12E-4389-B486-835BB0A1E572}"/>
    <cellStyle name="Comma 2 2 5 4 2 4 5" xfId="13360" xr:uid="{56EAF71E-9D12-4E35-95E4-FA00D4275D98}"/>
    <cellStyle name="Comma 2 2 5 4 2 4 5 2" xfId="37624" xr:uid="{32CD1F9D-568E-49B1-B55C-8085203D22FA}"/>
    <cellStyle name="Comma 2 2 5 4 2 4 6" xfId="25492" xr:uid="{8BCC0323-A95E-46D2-BDCB-CC4D0789DFA8}"/>
    <cellStyle name="Comma 2 2 5 4 2 5" xfId="2239" xr:uid="{460DB49E-B616-4C0A-BB66-FF1AA1920552}"/>
    <cellStyle name="Comma 2 2 5 4 2 5 2" xfId="6283" xr:uid="{A33A5B3B-ACDC-49BA-99F4-ADD6BFE1177A}"/>
    <cellStyle name="Comma 2 2 5 4 2 5 2 2" xfId="18415" xr:uid="{E2D4A39B-838B-453A-AA5B-864DCC004834}"/>
    <cellStyle name="Comma 2 2 5 4 2 5 2 2 2" xfId="42679" xr:uid="{0FD4DFA8-4843-4CB7-BEAA-0F1983FD778B}"/>
    <cellStyle name="Comma 2 2 5 4 2 5 2 3" xfId="30547" xr:uid="{25739AA7-D178-4CE9-B97C-6AE09D90031C}"/>
    <cellStyle name="Comma 2 2 5 4 2 5 3" xfId="10327" xr:uid="{D728A053-B9BD-4084-8C1F-081399F0F1AF}"/>
    <cellStyle name="Comma 2 2 5 4 2 5 3 2" xfId="22459" xr:uid="{476AC3F9-7A6B-43EF-8F67-067989B9932F}"/>
    <cellStyle name="Comma 2 2 5 4 2 5 3 2 2" xfId="46723" xr:uid="{4DE14681-D4F4-459D-B334-A9CE4100E7B7}"/>
    <cellStyle name="Comma 2 2 5 4 2 5 3 3" xfId="34591" xr:uid="{1F41238E-AEA7-4EA6-A4F1-01A8F44CF1BF}"/>
    <cellStyle name="Comma 2 2 5 4 2 5 4" xfId="14371" xr:uid="{5245C2FD-D8A2-4E7A-B111-EBCD2D75FD0D}"/>
    <cellStyle name="Comma 2 2 5 4 2 5 4 2" xfId="38635" xr:uid="{C512D922-E1E4-4198-A723-BCD1B47A63EA}"/>
    <cellStyle name="Comma 2 2 5 4 2 5 5" xfId="26503" xr:uid="{9AF90D6A-BC73-46C8-9E26-B58B930A38B7}"/>
    <cellStyle name="Comma 2 2 5 4 2 6" xfId="4261" xr:uid="{294EE19C-EBB8-4F2A-9ABA-35CF381FD364}"/>
    <cellStyle name="Comma 2 2 5 4 2 6 2" xfId="16393" xr:uid="{5EF8A2BD-A6C3-49FE-AFF1-9BFD9712F98E}"/>
    <cellStyle name="Comma 2 2 5 4 2 6 2 2" xfId="40657" xr:uid="{27679C85-6A32-4D1E-AFA5-C583AA16C7F7}"/>
    <cellStyle name="Comma 2 2 5 4 2 6 3" xfId="28525" xr:uid="{41EF8A76-E642-41B1-A777-BB87B5D27260}"/>
    <cellStyle name="Comma 2 2 5 4 2 7" xfId="8305" xr:uid="{A710BE09-81CE-41A5-A337-940897CBB934}"/>
    <cellStyle name="Comma 2 2 5 4 2 7 2" xfId="20437" xr:uid="{E03314A3-9E47-4C06-A65D-B5F752EEFED7}"/>
    <cellStyle name="Comma 2 2 5 4 2 7 2 2" xfId="44701" xr:uid="{C4464F16-742A-405A-9D71-F3AAF77897AD}"/>
    <cellStyle name="Comma 2 2 5 4 2 7 3" xfId="32569" xr:uid="{4CD0DD2A-8B9F-443D-BE71-CBE5213FC65B}"/>
    <cellStyle name="Comma 2 2 5 4 2 8" xfId="12349" xr:uid="{16C047AC-07FB-483B-B21D-9AD03C078338}"/>
    <cellStyle name="Comma 2 2 5 4 2 8 2" xfId="36613" xr:uid="{0A7F4484-412C-4884-8D2F-5909E3C8C376}"/>
    <cellStyle name="Comma 2 2 5 4 2 9" xfId="24481" xr:uid="{74EE3613-5844-4177-B3D2-E794418A27D9}"/>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2 2 2" xfId="44322" xr:uid="{0D362A50-8DE6-477F-AAE8-3C6364CC88FF}"/>
    <cellStyle name="Comma 2 2 5 4 3 2 2 2 2 3" xfId="32190" xr:uid="{41C7A62E-4AD4-4DBC-B580-5E408E571DAF}"/>
    <cellStyle name="Comma 2 2 5 4 3 2 2 2 3" xfId="11970" xr:uid="{55A90266-76EA-4A15-AA5E-C6A0C8C42F57}"/>
    <cellStyle name="Comma 2 2 5 4 3 2 2 2 3 2" xfId="24102" xr:uid="{EDD651BC-AB36-4C19-AFB8-8CC742A8917D}"/>
    <cellStyle name="Comma 2 2 5 4 3 2 2 2 3 2 2" xfId="48366" xr:uid="{49AE9E72-EB80-427F-911E-EA2A5D5AF3F3}"/>
    <cellStyle name="Comma 2 2 5 4 3 2 2 2 3 3" xfId="36234" xr:uid="{2650F749-015F-4190-B1F0-A0975F55439B}"/>
    <cellStyle name="Comma 2 2 5 4 3 2 2 2 4" xfId="16014" xr:uid="{5FBA7A28-844F-4B9E-B33F-B9DEA5197130}"/>
    <cellStyle name="Comma 2 2 5 4 3 2 2 2 4 2" xfId="40278" xr:uid="{11AF6E38-61DD-45F8-A9D0-6BF358482977}"/>
    <cellStyle name="Comma 2 2 5 4 3 2 2 2 5" xfId="28146" xr:uid="{E65A9D18-91AE-4D95-A7BE-577C30C88E19}"/>
    <cellStyle name="Comma 2 2 5 4 3 2 2 3" xfId="5904" xr:uid="{33C06925-8A9F-4A7C-AB59-38E411167ED2}"/>
    <cellStyle name="Comma 2 2 5 4 3 2 2 3 2" xfId="18036" xr:uid="{D8199348-8BEE-4DB7-B8C5-EC1119936878}"/>
    <cellStyle name="Comma 2 2 5 4 3 2 2 3 2 2" xfId="42300" xr:uid="{D3B95BD4-16CD-4A70-8506-C5323211BE1A}"/>
    <cellStyle name="Comma 2 2 5 4 3 2 2 3 3" xfId="30168" xr:uid="{DA80FED7-7D70-4612-89F4-1FF7A96DB701}"/>
    <cellStyle name="Comma 2 2 5 4 3 2 2 4" xfId="9948" xr:uid="{13E606D2-1134-4362-B526-B705E9F065BB}"/>
    <cellStyle name="Comma 2 2 5 4 3 2 2 4 2" xfId="22080" xr:uid="{4FF1678C-9937-42A0-B115-09D7039151F9}"/>
    <cellStyle name="Comma 2 2 5 4 3 2 2 4 2 2" xfId="46344" xr:uid="{83E05FBB-6462-4FFF-A218-5EBF8DE49556}"/>
    <cellStyle name="Comma 2 2 5 4 3 2 2 4 3" xfId="34212" xr:uid="{8400102A-676E-4FCF-A86C-38BB3C0EF0EC}"/>
    <cellStyle name="Comma 2 2 5 4 3 2 2 5" xfId="13992" xr:uid="{D65FC5EF-86AE-43F7-AB0B-EAC823E589A5}"/>
    <cellStyle name="Comma 2 2 5 4 3 2 2 5 2" xfId="38256" xr:uid="{A7980304-A75F-4F51-9F20-625099CBCB7D}"/>
    <cellStyle name="Comma 2 2 5 4 3 2 2 6" xfId="26124" xr:uid="{974AFB07-2868-4088-9F9B-A76615726111}"/>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2 2 2" xfId="43311" xr:uid="{DE89D629-DF44-4C76-9E01-E4A8906E71BE}"/>
    <cellStyle name="Comma 2 2 5 4 3 2 3 2 3" xfId="31179" xr:uid="{7F2E2174-CDA6-4702-84A5-B1264616A363}"/>
    <cellStyle name="Comma 2 2 5 4 3 2 3 3" xfId="10959" xr:uid="{5B749EC6-F332-4659-9EC2-C8181CFDF370}"/>
    <cellStyle name="Comma 2 2 5 4 3 2 3 3 2" xfId="23091" xr:uid="{2734C688-926F-4E94-B2F3-A353245365B3}"/>
    <cellStyle name="Comma 2 2 5 4 3 2 3 3 2 2" xfId="47355" xr:uid="{CB4CE995-33EC-44DE-A9BA-332DEE66DE44}"/>
    <cellStyle name="Comma 2 2 5 4 3 2 3 3 3" xfId="35223" xr:uid="{7D8CBFD6-12C5-41E0-BCFF-73A29DC5E374}"/>
    <cellStyle name="Comma 2 2 5 4 3 2 3 4" xfId="15003" xr:uid="{781B5869-88FB-491B-9A7D-DB413EB50CB9}"/>
    <cellStyle name="Comma 2 2 5 4 3 2 3 4 2" xfId="39267" xr:uid="{2097C571-3819-4CC2-8675-01E1713EF16F}"/>
    <cellStyle name="Comma 2 2 5 4 3 2 3 5" xfId="27135" xr:uid="{0AFFA1BD-B0E4-425E-9C01-DE9F5F47316B}"/>
    <cellStyle name="Comma 2 2 5 4 3 2 4" xfId="4893" xr:uid="{47792B7E-AA32-477C-8191-6843F5BF1661}"/>
    <cellStyle name="Comma 2 2 5 4 3 2 4 2" xfId="17025" xr:uid="{97205B88-3F78-4632-AAC3-42D3E1F27558}"/>
    <cellStyle name="Comma 2 2 5 4 3 2 4 2 2" xfId="41289" xr:uid="{DD081C21-796B-47B5-8CCB-B46E9681C1F6}"/>
    <cellStyle name="Comma 2 2 5 4 3 2 4 3" xfId="29157" xr:uid="{46C0A2B2-2A35-44C3-8B5A-3DDAC8EE542D}"/>
    <cellStyle name="Comma 2 2 5 4 3 2 5" xfId="8937" xr:uid="{A1185FF9-DCA5-454B-BC50-B7674688C946}"/>
    <cellStyle name="Comma 2 2 5 4 3 2 5 2" xfId="21069" xr:uid="{3223A275-72A2-4396-AD10-C92A2560CBDA}"/>
    <cellStyle name="Comma 2 2 5 4 3 2 5 2 2" xfId="45333" xr:uid="{021843FD-541D-4B07-9ABD-4076FB73B59F}"/>
    <cellStyle name="Comma 2 2 5 4 3 2 5 3" xfId="33201" xr:uid="{48C7220F-4414-451C-8F1B-E82560EA2C89}"/>
    <cellStyle name="Comma 2 2 5 4 3 2 6" xfId="12981" xr:uid="{0276125C-D277-4D57-88E2-8C29013B1757}"/>
    <cellStyle name="Comma 2 2 5 4 3 2 6 2" xfId="37245" xr:uid="{81F82A16-3962-4B40-B9E5-C43277BDB301}"/>
    <cellStyle name="Comma 2 2 5 4 3 2 7" xfId="25113" xr:uid="{16C27FA1-F078-40F7-A12A-D4359AB7EFD1}"/>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2 2 2" xfId="43817" xr:uid="{8E0985E4-46E6-4F11-802D-854BAA69442D}"/>
    <cellStyle name="Comma 2 2 5 4 3 3 2 2 3" xfId="31685" xr:uid="{93ED6008-EF30-481C-9B4E-C4504A0C32FB}"/>
    <cellStyle name="Comma 2 2 5 4 3 3 2 3" xfId="11465" xr:uid="{FBAA3A1D-DBA9-48C5-B88F-1DA64F2DB51F}"/>
    <cellStyle name="Comma 2 2 5 4 3 3 2 3 2" xfId="23597" xr:uid="{0E38B960-81CA-44E1-BC21-3DA185391D05}"/>
    <cellStyle name="Comma 2 2 5 4 3 3 2 3 2 2" xfId="47861" xr:uid="{F79E2FA5-2DC2-42BA-87F7-691C1DF835F7}"/>
    <cellStyle name="Comma 2 2 5 4 3 3 2 3 3" xfId="35729" xr:uid="{8708C368-5EA0-4673-B92C-A427A83B7DED}"/>
    <cellStyle name="Comma 2 2 5 4 3 3 2 4" xfId="15509" xr:uid="{AD3A9E43-5B97-4962-BB5E-AA792B191D8C}"/>
    <cellStyle name="Comma 2 2 5 4 3 3 2 4 2" xfId="39773" xr:uid="{7D5F71C6-D35F-4925-82D7-559F796BFE7E}"/>
    <cellStyle name="Comma 2 2 5 4 3 3 2 5" xfId="27641" xr:uid="{04CD7ED1-BC52-433B-BD05-08B8A668281B}"/>
    <cellStyle name="Comma 2 2 5 4 3 3 3" xfId="5399" xr:uid="{25A197C0-EB1B-461F-9A65-28023732B4DE}"/>
    <cellStyle name="Comma 2 2 5 4 3 3 3 2" xfId="17531" xr:uid="{136DDCD6-B43E-4394-8397-63835CADE4E1}"/>
    <cellStyle name="Comma 2 2 5 4 3 3 3 2 2" xfId="41795" xr:uid="{EE45FA0E-FBA7-4623-B377-834C111D1319}"/>
    <cellStyle name="Comma 2 2 5 4 3 3 3 3" xfId="29663" xr:uid="{7207DE5F-DF51-4CB6-B3BD-E2B91681A410}"/>
    <cellStyle name="Comma 2 2 5 4 3 3 4" xfId="9443" xr:uid="{8C42C4E4-A16E-451C-B7EE-1530E4AEEC7A}"/>
    <cellStyle name="Comma 2 2 5 4 3 3 4 2" xfId="21575" xr:uid="{CC962B0E-6AC0-4303-93BA-11C05992E5E4}"/>
    <cellStyle name="Comma 2 2 5 4 3 3 4 2 2" xfId="45839" xr:uid="{43F1675D-802E-4AF1-B3B1-175360A89CB8}"/>
    <cellStyle name="Comma 2 2 5 4 3 3 4 3" xfId="33707" xr:uid="{74FAF4E2-2A4A-4DF1-813B-5D21F5906502}"/>
    <cellStyle name="Comma 2 2 5 4 3 3 5" xfId="13487" xr:uid="{FA160CEA-6B0C-488E-8769-37341CB550FF}"/>
    <cellStyle name="Comma 2 2 5 4 3 3 5 2" xfId="37751" xr:uid="{6C36D335-1578-463C-947E-B2F9289448F0}"/>
    <cellStyle name="Comma 2 2 5 4 3 3 6" xfId="25619" xr:uid="{2948D75E-3B51-4A5C-8989-7C7CA9172A4A}"/>
    <cellStyle name="Comma 2 2 5 4 3 4" xfId="2366" xr:uid="{106C0EC7-933B-43E9-8D9B-239AC1AC09EA}"/>
    <cellStyle name="Comma 2 2 5 4 3 4 2" xfId="6410" xr:uid="{CF50EA5B-B4A0-4737-9B2C-7E78F0412B47}"/>
    <cellStyle name="Comma 2 2 5 4 3 4 2 2" xfId="18542" xr:uid="{28FE7F5B-4C0B-48C9-9CF0-CB91FA01D219}"/>
    <cellStyle name="Comma 2 2 5 4 3 4 2 2 2" xfId="42806" xr:uid="{70FA0A5D-1D5E-41E4-B03D-9543263D02CC}"/>
    <cellStyle name="Comma 2 2 5 4 3 4 2 3" xfId="30674" xr:uid="{2B1F97C1-5AC0-4E17-B5F0-A45142B5F504}"/>
    <cellStyle name="Comma 2 2 5 4 3 4 3" xfId="10454" xr:uid="{B07C3BA6-DC3A-4BB1-B274-077CA240788F}"/>
    <cellStyle name="Comma 2 2 5 4 3 4 3 2" xfId="22586" xr:uid="{42AF9B5D-16AB-4CCF-9284-4734D5B024C8}"/>
    <cellStyle name="Comma 2 2 5 4 3 4 3 2 2" xfId="46850" xr:uid="{01420730-43EA-4A6C-88A1-47E4EE61B7E0}"/>
    <cellStyle name="Comma 2 2 5 4 3 4 3 3" xfId="34718" xr:uid="{E2A586B1-CC20-4355-AEFD-A7E1D9F893E5}"/>
    <cellStyle name="Comma 2 2 5 4 3 4 4" xfId="14498" xr:uid="{FCEF5018-6993-4B0F-B75C-48F2BBDD7A58}"/>
    <cellStyle name="Comma 2 2 5 4 3 4 4 2" xfId="38762" xr:uid="{8D4EA19E-5AC4-490F-9EF5-859B1E4AE957}"/>
    <cellStyle name="Comma 2 2 5 4 3 4 5" xfId="26630" xr:uid="{E3013B43-D237-49EE-B44A-F98028DE58E3}"/>
    <cellStyle name="Comma 2 2 5 4 3 5" xfId="4388" xr:uid="{120B3AA1-FE30-4367-A23B-093466B79B1D}"/>
    <cellStyle name="Comma 2 2 5 4 3 5 2" xfId="16520" xr:uid="{4FD6D6B0-244F-4B8C-9E29-82F09D5E4598}"/>
    <cellStyle name="Comma 2 2 5 4 3 5 2 2" xfId="40784" xr:uid="{96114EDE-95EE-42C9-9369-4D23D0F667FE}"/>
    <cellStyle name="Comma 2 2 5 4 3 5 3" xfId="28652" xr:uid="{9DBF9307-D8DE-43F1-AF69-311A0FC74568}"/>
    <cellStyle name="Comma 2 2 5 4 3 6" xfId="8432" xr:uid="{4BD1BF59-2EAD-42C8-86B2-E8DF0C4C4CF7}"/>
    <cellStyle name="Comma 2 2 5 4 3 6 2" xfId="20564" xr:uid="{9A90EB28-2486-4CEA-8489-28C2E7C6003C}"/>
    <cellStyle name="Comma 2 2 5 4 3 6 2 2" xfId="44828" xr:uid="{100F8923-914C-4053-B297-B85BE2A3F043}"/>
    <cellStyle name="Comma 2 2 5 4 3 6 3" xfId="32696" xr:uid="{AE0FE0D7-1707-4939-8DD0-3F854549E1B9}"/>
    <cellStyle name="Comma 2 2 5 4 3 7" xfId="12476" xr:uid="{FDE51C44-4C5B-4DBF-A31E-3794EE473112}"/>
    <cellStyle name="Comma 2 2 5 4 3 7 2" xfId="36740" xr:uid="{8DE20998-271D-4AEF-89D2-C51FD7BFC967}"/>
    <cellStyle name="Comma 2 2 5 4 3 8" xfId="24608" xr:uid="{12558164-BB1A-4372-B32A-03BEA16A30E9}"/>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2 2 2" xfId="44069" xr:uid="{9B194172-3AB9-4CFC-8432-4A6CC7E36B81}"/>
    <cellStyle name="Comma 2 2 5 4 4 2 2 2 3" xfId="31937" xr:uid="{BF2684EA-F514-4D91-9F6C-32A78CC45125}"/>
    <cellStyle name="Comma 2 2 5 4 4 2 2 3" xfId="11717" xr:uid="{C28266A8-7D93-4EA0-AE40-DD338F39EC85}"/>
    <cellStyle name="Comma 2 2 5 4 4 2 2 3 2" xfId="23849" xr:uid="{36BBFC35-829E-4ECB-BBA6-C1FFC5C49AC8}"/>
    <cellStyle name="Comma 2 2 5 4 4 2 2 3 2 2" xfId="48113" xr:uid="{4338D82D-EE39-446E-A88A-9D02DCC725D0}"/>
    <cellStyle name="Comma 2 2 5 4 4 2 2 3 3" xfId="35981" xr:uid="{DFA054AA-C032-41A6-8DD4-C5A0F007FDBC}"/>
    <cellStyle name="Comma 2 2 5 4 4 2 2 4" xfId="15761" xr:uid="{EBFCFB9A-61E5-4C23-BD0F-8A1035677638}"/>
    <cellStyle name="Comma 2 2 5 4 4 2 2 4 2" xfId="40025" xr:uid="{ECEE46BD-D2D7-431B-BC8A-68BDD9424E86}"/>
    <cellStyle name="Comma 2 2 5 4 4 2 2 5" xfId="27893" xr:uid="{B588AB5F-DEB8-467D-9DDA-23ECCCDA96D8}"/>
    <cellStyle name="Comma 2 2 5 4 4 2 3" xfId="5651" xr:uid="{2933BBAF-7A7C-4ACB-85E1-F48EF9CD3EDF}"/>
    <cellStyle name="Comma 2 2 5 4 4 2 3 2" xfId="17783" xr:uid="{921E7E81-D135-4EB9-AE89-C56BAD039C1F}"/>
    <cellStyle name="Comma 2 2 5 4 4 2 3 2 2" xfId="42047" xr:uid="{F8DF2862-45F7-43BE-87C5-E803E1589C5C}"/>
    <cellStyle name="Comma 2 2 5 4 4 2 3 3" xfId="29915" xr:uid="{53EC337F-C7F8-4140-A305-DE9B89818851}"/>
    <cellStyle name="Comma 2 2 5 4 4 2 4" xfId="9695" xr:uid="{8883719D-3465-483D-B1BC-763FEBDBE534}"/>
    <cellStyle name="Comma 2 2 5 4 4 2 4 2" xfId="21827" xr:uid="{9644AD24-D71B-4C5A-A7ED-1AEC5AB33AFF}"/>
    <cellStyle name="Comma 2 2 5 4 4 2 4 2 2" xfId="46091" xr:uid="{48FFAEEA-A361-4199-B73D-638EF0B29273}"/>
    <cellStyle name="Comma 2 2 5 4 4 2 4 3" xfId="33959" xr:uid="{4D8722B5-72CC-45DA-8589-A22A7B491D3D}"/>
    <cellStyle name="Comma 2 2 5 4 4 2 5" xfId="13739" xr:uid="{4F9C907B-AADB-4C6C-9265-BEB683827F16}"/>
    <cellStyle name="Comma 2 2 5 4 4 2 5 2" xfId="38003" xr:uid="{CF331554-DA7D-4E01-A93D-FD7C9A8E0D01}"/>
    <cellStyle name="Comma 2 2 5 4 4 2 6" xfId="25871" xr:uid="{5A141F72-73A2-4308-8C9D-DD439A77474F}"/>
    <cellStyle name="Comma 2 2 5 4 4 3" xfId="2618" xr:uid="{FCD4D692-2185-40B1-AB88-A13BBB15D8B6}"/>
    <cellStyle name="Comma 2 2 5 4 4 3 2" xfId="6662" xr:uid="{DE378BAA-A398-4BA7-93B0-0DA56BB4870D}"/>
    <cellStyle name="Comma 2 2 5 4 4 3 2 2" xfId="18794" xr:uid="{082C1CCC-50AD-462B-85A3-2BFBAB31AE40}"/>
    <cellStyle name="Comma 2 2 5 4 4 3 2 2 2" xfId="43058" xr:uid="{429E0551-071D-48B7-A9AA-4096C54D4BB5}"/>
    <cellStyle name="Comma 2 2 5 4 4 3 2 3" xfId="30926" xr:uid="{D8F15EEC-0BD8-4BA0-8874-B9ED0079CA27}"/>
    <cellStyle name="Comma 2 2 5 4 4 3 3" xfId="10706" xr:uid="{1937F87C-6123-42F6-A7C0-ACC5391EC7E9}"/>
    <cellStyle name="Comma 2 2 5 4 4 3 3 2" xfId="22838" xr:uid="{9F233186-3AE7-4EDB-8EA4-DDF2F0777333}"/>
    <cellStyle name="Comma 2 2 5 4 4 3 3 2 2" xfId="47102" xr:uid="{8771A127-C670-4AA8-B9EA-96394CF937FC}"/>
    <cellStyle name="Comma 2 2 5 4 4 3 3 3" xfId="34970" xr:uid="{5CB26C25-DEA1-437C-8959-4083FD59792E}"/>
    <cellStyle name="Comma 2 2 5 4 4 3 4" xfId="14750" xr:uid="{4EF7A9B0-2770-4E6D-A1A8-5E0299F8C1B5}"/>
    <cellStyle name="Comma 2 2 5 4 4 3 4 2" xfId="39014" xr:uid="{D0845564-3FF1-48D7-A9EE-CA04DA84BC47}"/>
    <cellStyle name="Comma 2 2 5 4 4 3 5" xfId="26882" xr:uid="{3C95AA27-0293-4066-B91F-402C1B30AF49}"/>
    <cellStyle name="Comma 2 2 5 4 4 4" xfId="4640" xr:uid="{DFBB53C7-B86E-4014-B11C-F6FF1A151899}"/>
    <cellStyle name="Comma 2 2 5 4 4 4 2" xfId="16772" xr:uid="{1AD52BF4-C6DB-449E-A8F8-91D981F1557B}"/>
    <cellStyle name="Comma 2 2 5 4 4 4 2 2" xfId="41036" xr:uid="{6AE0E0FD-7D83-4B9B-B4DB-03EFB0952DA3}"/>
    <cellStyle name="Comma 2 2 5 4 4 4 3" xfId="28904" xr:uid="{3DB07EE7-1C42-4511-BEF8-36FAF7C0052B}"/>
    <cellStyle name="Comma 2 2 5 4 4 5" xfId="8684" xr:uid="{03AD74CD-68D6-4A51-B71F-D3EE468C545F}"/>
    <cellStyle name="Comma 2 2 5 4 4 5 2" xfId="20816" xr:uid="{02526F37-1C17-45A3-8D31-2A1BB562D310}"/>
    <cellStyle name="Comma 2 2 5 4 4 5 2 2" xfId="45080" xr:uid="{4E34BEEE-0385-4893-BCF9-BD3A37B26BF3}"/>
    <cellStyle name="Comma 2 2 5 4 4 5 3" xfId="32948" xr:uid="{AC8BE3AF-6944-4575-838F-F7A90D650BA9}"/>
    <cellStyle name="Comma 2 2 5 4 4 6" xfId="12728" xr:uid="{52E2F5C1-55D5-4CD4-AE02-E3B8DEEAC178}"/>
    <cellStyle name="Comma 2 2 5 4 4 6 2" xfId="36992" xr:uid="{1AE44626-6110-41ED-B44C-77AC34B7556A}"/>
    <cellStyle name="Comma 2 2 5 4 4 7" xfId="24860" xr:uid="{674E2536-14E9-4DB1-B8F5-F6BB81ED9FD4}"/>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2 2 2" xfId="43564" xr:uid="{34572EF9-FC83-4012-96EA-620A22C3C6C1}"/>
    <cellStyle name="Comma 2 2 5 4 5 2 2 3" xfId="31432" xr:uid="{91A1A89C-EF4F-43E1-BF40-90F63CF6A0FA}"/>
    <cellStyle name="Comma 2 2 5 4 5 2 3" xfId="11212" xr:uid="{965ACABB-52A1-4113-A650-FB307A3D32D5}"/>
    <cellStyle name="Comma 2 2 5 4 5 2 3 2" xfId="23344" xr:uid="{4E68123A-1141-42B6-81FB-CE5B13B7CFBD}"/>
    <cellStyle name="Comma 2 2 5 4 5 2 3 2 2" xfId="47608" xr:uid="{DCB39850-9FDC-4F3C-9D3B-ED76975C5DF9}"/>
    <cellStyle name="Comma 2 2 5 4 5 2 3 3" xfId="35476" xr:uid="{499BE2A1-F44F-49AB-8ACA-A82D8B7CFDEB}"/>
    <cellStyle name="Comma 2 2 5 4 5 2 4" xfId="15256" xr:uid="{AC2B32EF-2550-4A24-9ADE-C66FA90F4539}"/>
    <cellStyle name="Comma 2 2 5 4 5 2 4 2" xfId="39520" xr:uid="{EF415105-8447-4E8A-ABD6-B1D8E846775F}"/>
    <cellStyle name="Comma 2 2 5 4 5 2 5" xfId="27388" xr:uid="{1D072A7E-34B7-4BF4-8B83-743B682409F7}"/>
    <cellStyle name="Comma 2 2 5 4 5 3" xfId="5146" xr:uid="{38ADD479-10D8-46C6-8B57-D01DB696BE19}"/>
    <cellStyle name="Comma 2 2 5 4 5 3 2" xfId="17278" xr:uid="{99DF809E-23CA-44BF-85E4-7AEFEBB46FA6}"/>
    <cellStyle name="Comma 2 2 5 4 5 3 2 2" xfId="41542" xr:uid="{3CD196C2-B459-476C-A3E6-C9AA1C416E19}"/>
    <cellStyle name="Comma 2 2 5 4 5 3 3" xfId="29410" xr:uid="{36D3EAC9-B0A4-48C9-B1FD-E358E32C9FD2}"/>
    <cellStyle name="Comma 2 2 5 4 5 4" xfId="9190" xr:uid="{4E9D3DFC-4A12-4CE1-BBCC-1D7E7D3505AD}"/>
    <cellStyle name="Comma 2 2 5 4 5 4 2" xfId="21322" xr:uid="{3516F069-952E-4206-80E1-BE650EF301A6}"/>
    <cellStyle name="Comma 2 2 5 4 5 4 2 2" xfId="45586" xr:uid="{13767DB2-3E34-44E2-AA1A-87AAFDF88ECA}"/>
    <cellStyle name="Comma 2 2 5 4 5 4 3" xfId="33454" xr:uid="{9AF4B881-386B-46B0-9AB4-41B20A0663A6}"/>
    <cellStyle name="Comma 2 2 5 4 5 5" xfId="13234" xr:uid="{18707ECB-8463-4A48-9A7C-CADEF7DA135F}"/>
    <cellStyle name="Comma 2 2 5 4 5 5 2" xfId="37498" xr:uid="{F245CB0B-BC0D-4F5B-B419-75FD3708B179}"/>
    <cellStyle name="Comma 2 2 5 4 5 6" xfId="25366" xr:uid="{4DD416A4-A15C-4335-A083-D207704AAB6D}"/>
    <cellStyle name="Comma 2 2 5 4 6" xfId="2113" xr:uid="{AABEA294-FAE5-4B73-88CA-C1FBA97D98BD}"/>
    <cellStyle name="Comma 2 2 5 4 6 2" xfId="6157" xr:uid="{8109A8CA-DA1E-443C-912D-8951CEFA0CCD}"/>
    <cellStyle name="Comma 2 2 5 4 6 2 2" xfId="18289" xr:uid="{54235C1C-9A3D-4CF1-AACB-CA73CFDF6B7F}"/>
    <cellStyle name="Comma 2 2 5 4 6 2 2 2" xfId="42553" xr:uid="{62A4D05E-1896-4B25-8E28-F34D01A5286E}"/>
    <cellStyle name="Comma 2 2 5 4 6 2 3" xfId="30421" xr:uid="{5A540145-3B44-40EE-9155-2448775C286D}"/>
    <cellStyle name="Comma 2 2 5 4 6 3" xfId="10201" xr:uid="{D8146B24-77C1-47CE-8F20-334BA1FC7E52}"/>
    <cellStyle name="Comma 2 2 5 4 6 3 2" xfId="22333" xr:uid="{72B4A14D-3DE2-4D83-80E5-57822A62C58B}"/>
    <cellStyle name="Comma 2 2 5 4 6 3 2 2" xfId="46597" xr:uid="{E08ABA3A-28A7-4B05-B6FE-54ED3F5BEAEA}"/>
    <cellStyle name="Comma 2 2 5 4 6 3 3" xfId="34465" xr:uid="{A11B76BF-BA57-453B-9947-130CAB705887}"/>
    <cellStyle name="Comma 2 2 5 4 6 4" xfId="14245" xr:uid="{2D433AB0-AC09-4CEF-90A5-78580E6D4365}"/>
    <cellStyle name="Comma 2 2 5 4 6 4 2" xfId="38509" xr:uid="{249C4D7A-C2A4-4ED3-AF51-CF86405C976D}"/>
    <cellStyle name="Comma 2 2 5 4 6 5" xfId="26377" xr:uid="{D17ACD84-DD44-47D7-B674-17838FE48E8F}"/>
    <cellStyle name="Comma 2 2 5 4 7" xfId="4135" xr:uid="{E1ABB9DD-F322-4192-B300-CF19BB715A02}"/>
    <cellStyle name="Comma 2 2 5 4 7 2" xfId="16267" xr:uid="{F0A99547-328A-474A-9857-E02DD381DD0F}"/>
    <cellStyle name="Comma 2 2 5 4 7 2 2" xfId="40531" xr:uid="{A39DE91D-235F-4A8F-AC23-7C0A52A103C7}"/>
    <cellStyle name="Comma 2 2 5 4 7 3" xfId="28399" xr:uid="{E26A0980-805A-4801-8933-502E756B519F}"/>
    <cellStyle name="Comma 2 2 5 4 8" xfId="8179" xr:uid="{9A0FA6EE-0876-4DCB-A4A9-7D0F71957CC1}"/>
    <cellStyle name="Comma 2 2 5 4 8 2" xfId="20311" xr:uid="{710987BF-41F5-4C6C-89FD-C5568E149906}"/>
    <cellStyle name="Comma 2 2 5 4 8 2 2" xfId="44575" xr:uid="{131D7BBF-090A-4CCD-AE55-66DDDD338D3D}"/>
    <cellStyle name="Comma 2 2 5 4 8 3" xfId="32443" xr:uid="{12C0D957-7AD7-4457-AA80-291C6694D700}"/>
    <cellStyle name="Comma 2 2 5 4 9" xfId="12223" xr:uid="{F26F6AE2-1615-4128-BF82-5AE8D3A58D34}"/>
    <cellStyle name="Comma 2 2 5 4 9 2" xfId="36487" xr:uid="{31503CB1-12F5-401E-89AF-3729061D6C1B}"/>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2 2 2" xfId="44385" xr:uid="{52ADB22C-BFC4-4962-9878-F294D5CAF107}"/>
    <cellStyle name="Comma 2 2 5 5 2 2 2 2 2 3" xfId="32253" xr:uid="{FF47A010-8D44-4F64-9E0C-03BC51F86CF5}"/>
    <cellStyle name="Comma 2 2 5 5 2 2 2 2 3" xfId="12033" xr:uid="{E3B76BC0-37DC-4C7E-A4D3-EE501022BB69}"/>
    <cellStyle name="Comma 2 2 5 5 2 2 2 2 3 2" xfId="24165" xr:uid="{E601509E-F112-475F-9E83-FBAC320B51D6}"/>
    <cellStyle name="Comma 2 2 5 5 2 2 2 2 3 2 2" xfId="48429" xr:uid="{CB63E0B2-9AB9-4EC7-B12D-332161C86CE8}"/>
    <cellStyle name="Comma 2 2 5 5 2 2 2 2 3 3" xfId="36297" xr:uid="{B806348B-BFF9-4BC7-B305-837318E7DCDC}"/>
    <cellStyle name="Comma 2 2 5 5 2 2 2 2 4" xfId="16077" xr:uid="{6E24A2B8-1E4A-4AD5-ABA4-9675C4E95E4A}"/>
    <cellStyle name="Comma 2 2 5 5 2 2 2 2 4 2" xfId="40341" xr:uid="{034505EF-04B0-4A6F-87BF-0BC4F2D4F8F8}"/>
    <cellStyle name="Comma 2 2 5 5 2 2 2 2 5" xfId="28209" xr:uid="{34CC42C1-6FD8-4D08-B0AE-F6E7121E4959}"/>
    <cellStyle name="Comma 2 2 5 5 2 2 2 3" xfId="5967" xr:uid="{9DBEA291-DA3B-4180-B9EC-C866B22F3A23}"/>
    <cellStyle name="Comma 2 2 5 5 2 2 2 3 2" xfId="18099" xr:uid="{C1276DC2-FEE7-41CE-B56B-D13D0FAF5501}"/>
    <cellStyle name="Comma 2 2 5 5 2 2 2 3 2 2" xfId="42363" xr:uid="{13F70E14-2E92-4C08-B67D-1BA20A366511}"/>
    <cellStyle name="Comma 2 2 5 5 2 2 2 3 3" xfId="30231" xr:uid="{BD32EDDB-7B41-4687-9EA1-8E252315A40E}"/>
    <cellStyle name="Comma 2 2 5 5 2 2 2 4" xfId="10011" xr:uid="{8FB0ACA5-0968-4A6D-AEB6-E50FAEAF479D}"/>
    <cellStyle name="Comma 2 2 5 5 2 2 2 4 2" xfId="22143" xr:uid="{BC6ABB6E-A746-4D7B-9F24-BE15C754C60C}"/>
    <cellStyle name="Comma 2 2 5 5 2 2 2 4 2 2" xfId="46407" xr:uid="{E91E6330-D56D-49B5-82A4-A1AF27C0E000}"/>
    <cellStyle name="Comma 2 2 5 5 2 2 2 4 3" xfId="34275" xr:uid="{225035D1-E18B-4B23-8705-F44329AD2C47}"/>
    <cellStyle name="Comma 2 2 5 5 2 2 2 5" xfId="14055" xr:uid="{89476DA5-5164-4993-9F73-4D25D018F9C7}"/>
    <cellStyle name="Comma 2 2 5 5 2 2 2 5 2" xfId="38319" xr:uid="{9EDA7A3F-3CE9-4B43-9AD9-DE7F6194E3DC}"/>
    <cellStyle name="Comma 2 2 5 5 2 2 2 6" xfId="26187" xr:uid="{EADC1F7E-DF19-4709-85A7-4D376E949751}"/>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2 2 2" xfId="43374" xr:uid="{0A336753-498B-4D25-A7CB-9FCEA2F89976}"/>
    <cellStyle name="Comma 2 2 5 5 2 2 3 2 3" xfId="31242" xr:uid="{B5072C49-AE4B-4977-9431-99002925D4B8}"/>
    <cellStyle name="Comma 2 2 5 5 2 2 3 3" xfId="11022" xr:uid="{4A427FA7-E861-4075-AAD2-EFA4A414B72D}"/>
    <cellStyle name="Comma 2 2 5 5 2 2 3 3 2" xfId="23154" xr:uid="{2C4F81FA-11CB-4D32-9440-C89D32927D08}"/>
    <cellStyle name="Comma 2 2 5 5 2 2 3 3 2 2" xfId="47418" xr:uid="{6CCA0F56-B051-4F60-817F-58036824C401}"/>
    <cellStyle name="Comma 2 2 5 5 2 2 3 3 3" xfId="35286" xr:uid="{9A864C72-95FB-48CD-9C48-7B85BF6469B4}"/>
    <cellStyle name="Comma 2 2 5 5 2 2 3 4" xfId="15066" xr:uid="{9541E500-FF07-48A4-9FF5-C0F68C45C294}"/>
    <cellStyle name="Comma 2 2 5 5 2 2 3 4 2" xfId="39330" xr:uid="{0E3D9747-D37D-4B95-8851-C3099BC591AB}"/>
    <cellStyle name="Comma 2 2 5 5 2 2 3 5" xfId="27198" xr:uid="{68D5652B-A507-4170-9439-81F8789FF9ED}"/>
    <cellStyle name="Comma 2 2 5 5 2 2 4" xfId="4956" xr:uid="{2F1A86EE-00C1-45F9-A704-8FD4B73C7AB3}"/>
    <cellStyle name="Comma 2 2 5 5 2 2 4 2" xfId="17088" xr:uid="{14BE67A6-4A3C-4723-B52C-A29A4C5CCB84}"/>
    <cellStyle name="Comma 2 2 5 5 2 2 4 2 2" xfId="41352" xr:uid="{0B9A683E-AF77-4044-8B22-1811C52A4B77}"/>
    <cellStyle name="Comma 2 2 5 5 2 2 4 3" xfId="29220" xr:uid="{76607C04-C827-445D-B97F-DAA744668694}"/>
    <cellStyle name="Comma 2 2 5 5 2 2 5" xfId="9000" xr:uid="{0BDC59E5-7CE3-425A-A720-108A0F6B9EE8}"/>
    <cellStyle name="Comma 2 2 5 5 2 2 5 2" xfId="21132" xr:uid="{4C26222D-66D6-4CEC-8A05-C68F0DC48BA3}"/>
    <cellStyle name="Comma 2 2 5 5 2 2 5 2 2" xfId="45396" xr:uid="{712C4A6C-8490-4A7B-97C5-7A11C1541CFA}"/>
    <cellStyle name="Comma 2 2 5 5 2 2 5 3" xfId="33264" xr:uid="{0D630C12-8579-4320-87D9-834115A597CA}"/>
    <cellStyle name="Comma 2 2 5 5 2 2 6" xfId="13044" xr:uid="{12D04C33-2A80-4771-A052-BB6AC1BAB7EF}"/>
    <cellStyle name="Comma 2 2 5 5 2 2 6 2" xfId="37308" xr:uid="{91C8838E-39BA-406B-A968-BEDEFEBC71BF}"/>
    <cellStyle name="Comma 2 2 5 5 2 2 7" xfId="25176" xr:uid="{45A07088-8BFC-4DC9-B84F-FD3CF1F1F92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2 2 2" xfId="43880" xr:uid="{31AFFBEF-ED42-44C5-B81A-7727F83CC65C}"/>
    <cellStyle name="Comma 2 2 5 5 2 3 2 2 3" xfId="31748" xr:uid="{6A83AB65-D194-4B16-AE80-08A47D28599F}"/>
    <cellStyle name="Comma 2 2 5 5 2 3 2 3" xfId="11528" xr:uid="{2B392E40-E2EB-4A92-AF46-6A52E4E491FC}"/>
    <cellStyle name="Comma 2 2 5 5 2 3 2 3 2" xfId="23660" xr:uid="{0637019E-91FC-4816-AC8A-8DD5B9C9D3FE}"/>
    <cellStyle name="Comma 2 2 5 5 2 3 2 3 2 2" xfId="47924" xr:uid="{23FEE8FB-75E1-440F-A4F2-C9732DEE92ED}"/>
    <cellStyle name="Comma 2 2 5 5 2 3 2 3 3" xfId="35792" xr:uid="{9E9F5A9B-43EE-428F-91D3-A5A62BE220BD}"/>
    <cellStyle name="Comma 2 2 5 5 2 3 2 4" xfId="15572" xr:uid="{8502D288-B8F7-42FE-BC47-AD34019D1911}"/>
    <cellStyle name="Comma 2 2 5 5 2 3 2 4 2" xfId="39836" xr:uid="{2D2F6D01-2C0F-4AAF-B6CA-6F1214835923}"/>
    <cellStyle name="Comma 2 2 5 5 2 3 2 5" xfId="27704" xr:uid="{9618809D-ACFB-4463-ABFA-76844DE28925}"/>
    <cellStyle name="Comma 2 2 5 5 2 3 3" xfId="5462" xr:uid="{7214AEBA-7079-48DF-9DDD-B387004A099F}"/>
    <cellStyle name="Comma 2 2 5 5 2 3 3 2" xfId="17594" xr:uid="{9922D778-FBB1-4213-9876-773E662071D5}"/>
    <cellStyle name="Comma 2 2 5 5 2 3 3 2 2" xfId="41858" xr:uid="{425B8618-1013-41C1-A8FA-F58C543D0237}"/>
    <cellStyle name="Comma 2 2 5 5 2 3 3 3" xfId="29726" xr:uid="{8FD87662-6CD5-4D8B-945F-760BC125ADE8}"/>
    <cellStyle name="Comma 2 2 5 5 2 3 4" xfId="9506" xr:uid="{6323E008-71E5-4A00-8FE3-06517F5C377F}"/>
    <cellStyle name="Comma 2 2 5 5 2 3 4 2" xfId="21638" xr:uid="{B44ECB6E-AEA8-4298-90B6-97DC217E64EE}"/>
    <cellStyle name="Comma 2 2 5 5 2 3 4 2 2" xfId="45902" xr:uid="{B8335441-09DD-4F8B-B701-F05DBCD1099D}"/>
    <cellStyle name="Comma 2 2 5 5 2 3 4 3" xfId="33770" xr:uid="{E6A69ABF-90CD-4799-9FEA-468107ADDD74}"/>
    <cellStyle name="Comma 2 2 5 5 2 3 5" xfId="13550" xr:uid="{EC2F8BF2-3081-4D9B-8F04-440CC83DE9A8}"/>
    <cellStyle name="Comma 2 2 5 5 2 3 5 2" xfId="37814" xr:uid="{940ACA6B-F56B-4CE8-B801-617C4414CCAD}"/>
    <cellStyle name="Comma 2 2 5 5 2 3 6" xfId="25682" xr:uid="{4C7B79A0-7DD8-47F3-A18B-A3C69788D259}"/>
    <cellStyle name="Comma 2 2 5 5 2 4" xfId="2429" xr:uid="{61FDE435-76B2-4EBC-87B4-27DDC2F92B3B}"/>
    <cellStyle name="Comma 2 2 5 5 2 4 2" xfId="6473" xr:uid="{1775BE98-9325-4DFE-9367-077589A01EF7}"/>
    <cellStyle name="Comma 2 2 5 5 2 4 2 2" xfId="18605" xr:uid="{C68D0733-32E7-41A1-BA47-F8189DA9DEBC}"/>
    <cellStyle name="Comma 2 2 5 5 2 4 2 2 2" xfId="42869" xr:uid="{3853DA54-6EA7-4A7C-8644-F006332AB4B7}"/>
    <cellStyle name="Comma 2 2 5 5 2 4 2 3" xfId="30737" xr:uid="{6F6BB10F-69AD-4C7E-9860-50D0FDD777F1}"/>
    <cellStyle name="Comma 2 2 5 5 2 4 3" xfId="10517" xr:uid="{4F3322F5-1E8C-4BFD-8E86-95951F0E98D8}"/>
    <cellStyle name="Comma 2 2 5 5 2 4 3 2" xfId="22649" xr:uid="{6EB3A58E-EC3E-453E-87F8-41548F74E889}"/>
    <cellStyle name="Comma 2 2 5 5 2 4 3 2 2" xfId="46913" xr:uid="{E5ED3CC1-753E-407E-88E0-C4C26BE5C91D}"/>
    <cellStyle name="Comma 2 2 5 5 2 4 3 3" xfId="34781" xr:uid="{AC9422A3-2DAE-4B15-8AC4-49E665293091}"/>
    <cellStyle name="Comma 2 2 5 5 2 4 4" xfId="14561" xr:uid="{E33FEA97-310D-426B-B5D3-892A0C27392B}"/>
    <cellStyle name="Comma 2 2 5 5 2 4 4 2" xfId="38825" xr:uid="{725485FF-9FFF-4461-8A93-D5F5821904C0}"/>
    <cellStyle name="Comma 2 2 5 5 2 4 5" xfId="26693" xr:uid="{6ED133BA-FAE8-4E71-AC9F-F1390CDD0F21}"/>
    <cellStyle name="Comma 2 2 5 5 2 5" xfId="4451" xr:uid="{5A48FDEC-641E-4C8D-AD96-5300733A6F5F}"/>
    <cellStyle name="Comma 2 2 5 5 2 5 2" xfId="16583" xr:uid="{D70EB155-DD3D-45F8-82DB-3A3E29DBF4F1}"/>
    <cellStyle name="Comma 2 2 5 5 2 5 2 2" xfId="40847" xr:uid="{E3FF8249-035E-445D-8783-4CA49F1FF0C2}"/>
    <cellStyle name="Comma 2 2 5 5 2 5 3" xfId="28715" xr:uid="{E92C321F-AF5E-4F02-93B1-99870C2CBD37}"/>
    <cellStyle name="Comma 2 2 5 5 2 6" xfId="8495" xr:uid="{106F1CE9-B1F9-4844-807F-C483EDA975E3}"/>
    <cellStyle name="Comma 2 2 5 5 2 6 2" xfId="20627" xr:uid="{0D22CD45-78B4-4A4C-9A46-828DFD7007D0}"/>
    <cellStyle name="Comma 2 2 5 5 2 6 2 2" xfId="44891" xr:uid="{738FF19D-9575-4089-BDFA-25EFD9402860}"/>
    <cellStyle name="Comma 2 2 5 5 2 6 3" xfId="32759" xr:uid="{E22C39A8-B0B9-4E58-B17C-A5715EC896EA}"/>
    <cellStyle name="Comma 2 2 5 5 2 7" xfId="12539" xr:uid="{71F99374-A42B-4579-A702-D51E941B015A}"/>
    <cellStyle name="Comma 2 2 5 5 2 7 2" xfId="36803" xr:uid="{BD257D14-618A-4ECE-AEAC-07D222B03C41}"/>
    <cellStyle name="Comma 2 2 5 5 2 8" xfId="24671" xr:uid="{2594E43F-97E8-464B-8E20-F49261658CA9}"/>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2 2 2" xfId="44132" xr:uid="{237EF6FA-ED55-434F-A13E-E1403E24CAF7}"/>
    <cellStyle name="Comma 2 2 5 5 3 2 2 2 3" xfId="32000" xr:uid="{E49B4E3B-9A93-4354-AACF-92FF8EE21675}"/>
    <cellStyle name="Comma 2 2 5 5 3 2 2 3" xfId="11780" xr:uid="{6ECC8CCC-712F-4841-958E-84F84ED36C03}"/>
    <cellStyle name="Comma 2 2 5 5 3 2 2 3 2" xfId="23912" xr:uid="{F61B7A4B-6A84-4B37-BCA8-5DE7B995B8D8}"/>
    <cellStyle name="Comma 2 2 5 5 3 2 2 3 2 2" xfId="48176" xr:uid="{93FF50CF-FC34-4DF0-B7E5-7908627A3204}"/>
    <cellStyle name="Comma 2 2 5 5 3 2 2 3 3" xfId="36044" xr:uid="{4040D8F0-E8F8-4C32-AE42-352CCA9AC0E8}"/>
    <cellStyle name="Comma 2 2 5 5 3 2 2 4" xfId="15824" xr:uid="{0CCF4D78-FE79-4FCE-BA12-452A87978121}"/>
    <cellStyle name="Comma 2 2 5 5 3 2 2 4 2" xfId="40088" xr:uid="{79009C67-24CE-4F67-846B-9A3F92FA414C}"/>
    <cellStyle name="Comma 2 2 5 5 3 2 2 5" xfId="27956" xr:uid="{A8CE8A33-01EE-47BA-A6F3-DBD5F8038F04}"/>
    <cellStyle name="Comma 2 2 5 5 3 2 3" xfId="5714" xr:uid="{698E53A9-E0C4-4627-9F9E-1D02DE04CC39}"/>
    <cellStyle name="Comma 2 2 5 5 3 2 3 2" xfId="17846" xr:uid="{B1519AB8-8ECE-4B21-B3CC-6068E54201F5}"/>
    <cellStyle name="Comma 2 2 5 5 3 2 3 2 2" xfId="42110" xr:uid="{E8739894-5A71-4408-8BC0-041B7A4EEAD9}"/>
    <cellStyle name="Comma 2 2 5 5 3 2 3 3" xfId="29978" xr:uid="{90466137-3205-4FB9-BB16-357F39E1860D}"/>
    <cellStyle name="Comma 2 2 5 5 3 2 4" xfId="9758" xr:uid="{98C673B8-BDE7-4CFE-A5B0-152E0AB8C09C}"/>
    <cellStyle name="Comma 2 2 5 5 3 2 4 2" xfId="21890" xr:uid="{3FAF1CB8-78A4-4820-8C2D-8B07470C928E}"/>
    <cellStyle name="Comma 2 2 5 5 3 2 4 2 2" xfId="46154" xr:uid="{B6E70EAE-BC20-4CD1-B2AF-545AB460F027}"/>
    <cellStyle name="Comma 2 2 5 5 3 2 4 3" xfId="34022" xr:uid="{E3D3CE27-4763-4D20-BFC2-97B43957CDCB}"/>
    <cellStyle name="Comma 2 2 5 5 3 2 5" xfId="13802" xr:uid="{7A433622-F449-48CA-BA88-3F0B36522708}"/>
    <cellStyle name="Comma 2 2 5 5 3 2 5 2" xfId="38066" xr:uid="{4FD7612F-B13D-483E-817A-B1848003181A}"/>
    <cellStyle name="Comma 2 2 5 5 3 2 6" xfId="25934" xr:uid="{BF3891FC-E6CD-454B-A5D1-BC0C374F9C93}"/>
    <cellStyle name="Comma 2 2 5 5 3 3" xfId="2681" xr:uid="{B541F5E6-AEEF-4015-AB3D-72A7A55C3FD0}"/>
    <cellStyle name="Comma 2 2 5 5 3 3 2" xfId="6725" xr:uid="{423490A5-A42A-4807-AD80-E7F533B38E63}"/>
    <cellStyle name="Comma 2 2 5 5 3 3 2 2" xfId="18857" xr:uid="{4E0C083B-D982-40AE-BEF3-4668A727F13D}"/>
    <cellStyle name="Comma 2 2 5 5 3 3 2 2 2" xfId="43121" xr:uid="{0EE6BA87-2021-45CB-9719-C6240D583150}"/>
    <cellStyle name="Comma 2 2 5 5 3 3 2 3" xfId="30989" xr:uid="{7F55F69C-63D9-4238-8C3E-81E189996DBD}"/>
    <cellStyle name="Comma 2 2 5 5 3 3 3" xfId="10769" xr:uid="{1C8331F0-26FF-40BF-B85D-5CB7F0F4F445}"/>
    <cellStyle name="Comma 2 2 5 5 3 3 3 2" xfId="22901" xr:uid="{D689CA58-63F1-4E4D-816E-DA0937C01265}"/>
    <cellStyle name="Comma 2 2 5 5 3 3 3 2 2" xfId="47165" xr:uid="{CBF217EB-8E27-48F8-96D9-1618C1746BF5}"/>
    <cellStyle name="Comma 2 2 5 5 3 3 3 3" xfId="35033" xr:uid="{6B00771D-0E12-4AC2-859D-2A85479D2D31}"/>
    <cellStyle name="Comma 2 2 5 5 3 3 4" xfId="14813" xr:uid="{1F2AD254-BC63-4084-8BD5-18FE0036BA25}"/>
    <cellStyle name="Comma 2 2 5 5 3 3 4 2" xfId="39077" xr:uid="{91F277DD-2E00-4B72-B2BB-2017BC7AA006}"/>
    <cellStyle name="Comma 2 2 5 5 3 3 5" xfId="26945" xr:uid="{168B0D4C-74B5-4150-9D96-03D1B880F393}"/>
    <cellStyle name="Comma 2 2 5 5 3 4" xfId="4703" xr:uid="{D3B46D67-3554-4E82-BE1F-C5DD4D47282E}"/>
    <cellStyle name="Comma 2 2 5 5 3 4 2" xfId="16835" xr:uid="{663F0B24-B7C9-446C-87DF-0A70FA8145B2}"/>
    <cellStyle name="Comma 2 2 5 5 3 4 2 2" xfId="41099" xr:uid="{3F5458D7-A693-4E99-8C9A-81517EDF9B0B}"/>
    <cellStyle name="Comma 2 2 5 5 3 4 3" xfId="28967" xr:uid="{7855EADF-BE8A-443C-8ED3-E1332AF0810D}"/>
    <cellStyle name="Comma 2 2 5 5 3 5" xfId="8747" xr:uid="{2CB12557-07F2-45FF-9781-372BD40B074A}"/>
    <cellStyle name="Comma 2 2 5 5 3 5 2" xfId="20879" xr:uid="{3B78E3E1-F532-4004-806A-257C11EE1896}"/>
    <cellStyle name="Comma 2 2 5 5 3 5 2 2" xfId="45143" xr:uid="{5C40F143-F93E-471B-8D07-36603D261724}"/>
    <cellStyle name="Comma 2 2 5 5 3 5 3" xfId="33011" xr:uid="{C017A6A7-8243-4F71-AD2F-2AA7AA040DD8}"/>
    <cellStyle name="Comma 2 2 5 5 3 6" xfId="12791" xr:uid="{032D311A-B788-4FD6-9B1C-36D9A3BB9235}"/>
    <cellStyle name="Comma 2 2 5 5 3 6 2" xfId="37055" xr:uid="{4A65D5E2-FDD2-4802-B1D1-9E02F3075012}"/>
    <cellStyle name="Comma 2 2 5 5 3 7" xfId="24923" xr:uid="{F7814743-6A76-417A-9E53-1A28AB0372C1}"/>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2 2 2" xfId="43627" xr:uid="{007E79DB-075D-4161-8ED5-7D3CF5559DAE}"/>
    <cellStyle name="Comma 2 2 5 5 4 2 2 3" xfId="31495" xr:uid="{41CF392C-CEB1-4218-A951-AF847C155695}"/>
    <cellStyle name="Comma 2 2 5 5 4 2 3" xfId="11275" xr:uid="{02CC7117-A9F6-4B3A-8B92-FE55BDCB850B}"/>
    <cellStyle name="Comma 2 2 5 5 4 2 3 2" xfId="23407" xr:uid="{2EA8025B-F872-4537-84F5-69C4246AA15D}"/>
    <cellStyle name="Comma 2 2 5 5 4 2 3 2 2" xfId="47671" xr:uid="{54F76319-58EF-4D5E-89D6-2725829C4A8F}"/>
    <cellStyle name="Comma 2 2 5 5 4 2 3 3" xfId="35539" xr:uid="{36A77C70-14D3-46A7-B136-19F92B4738E6}"/>
    <cellStyle name="Comma 2 2 5 5 4 2 4" xfId="15319" xr:uid="{11474FD0-E501-4AE1-B9DD-9DD294544222}"/>
    <cellStyle name="Comma 2 2 5 5 4 2 4 2" xfId="39583" xr:uid="{36EFDF88-B84F-4414-ADC4-509690F68EF4}"/>
    <cellStyle name="Comma 2 2 5 5 4 2 5" xfId="27451" xr:uid="{4EEAB46E-CB0C-4764-9AC7-3B13BE67B080}"/>
    <cellStyle name="Comma 2 2 5 5 4 3" xfId="5209" xr:uid="{51FD8B54-574F-4E8A-B7DA-6EF5590AD83E}"/>
    <cellStyle name="Comma 2 2 5 5 4 3 2" xfId="17341" xr:uid="{70D9F9B4-B23C-48EE-8834-787ED6BE48FE}"/>
    <cellStyle name="Comma 2 2 5 5 4 3 2 2" xfId="41605" xr:uid="{BBFB08C8-C93B-4453-BB70-A74171B5FB9F}"/>
    <cellStyle name="Comma 2 2 5 5 4 3 3" xfId="29473" xr:uid="{50479EC1-E966-441D-8EA0-C713341741C5}"/>
    <cellStyle name="Comma 2 2 5 5 4 4" xfId="9253" xr:uid="{5C0A8352-ECA2-4FAF-AB64-7D786354C0FC}"/>
    <cellStyle name="Comma 2 2 5 5 4 4 2" xfId="21385" xr:uid="{40665416-2B9A-41AA-99C6-1B205AABB11B}"/>
    <cellStyle name="Comma 2 2 5 5 4 4 2 2" xfId="45649" xr:uid="{8A6162BD-924D-4E61-A56F-F82EC9E4174A}"/>
    <cellStyle name="Comma 2 2 5 5 4 4 3" xfId="33517" xr:uid="{BC0340D2-6F2D-4C11-AB9B-BF5E2E1AB1B4}"/>
    <cellStyle name="Comma 2 2 5 5 4 5" xfId="13297" xr:uid="{5A8E9776-F069-44E1-B49F-6F42F780B968}"/>
    <cellStyle name="Comma 2 2 5 5 4 5 2" xfId="37561" xr:uid="{19AF120B-288F-49AF-9929-37511FFFA8B9}"/>
    <cellStyle name="Comma 2 2 5 5 4 6" xfId="25429" xr:uid="{3D3BD527-7498-4659-85D0-4128B7395C44}"/>
    <cellStyle name="Comma 2 2 5 5 5" xfId="2176" xr:uid="{BD8074FD-DAE5-49FC-A3AC-51C88B3C972A}"/>
    <cellStyle name="Comma 2 2 5 5 5 2" xfId="6220" xr:uid="{5D31FB1A-57A7-4EA5-8E79-1D6785C0985A}"/>
    <cellStyle name="Comma 2 2 5 5 5 2 2" xfId="18352" xr:uid="{F3D47AAA-1918-417C-82FE-B84AE58B46C0}"/>
    <cellStyle name="Comma 2 2 5 5 5 2 2 2" xfId="42616" xr:uid="{73A7FC5E-A3E4-4FDA-B82B-072B03F6BCD8}"/>
    <cellStyle name="Comma 2 2 5 5 5 2 3" xfId="30484" xr:uid="{AA781800-CB86-494C-B5F4-EAC9B362BF11}"/>
    <cellStyle name="Comma 2 2 5 5 5 3" xfId="10264" xr:uid="{6B386F05-1478-42A7-8025-97AB8B8A57CE}"/>
    <cellStyle name="Comma 2 2 5 5 5 3 2" xfId="22396" xr:uid="{E3C101E0-ECB1-41E1-B9F8-A771916ED9D5}"/>
    <cellStyle name="Comma 2 2 5 5 5 3 2 2" xfId="46660" xr:uid="{A4870A41-EA0D-4A5F-AD89-74A24B75F42C}"/>
    <cellStyle name="Comma 2 2 5 5 5 3 3" xfId="34528" xr:uid="{EBB3B039-AE6A-4F30-AD04-CE19E2144BD1}"/>
    <cellStyle name="Comma 2 2 5 5 5 4" xfId="14308" xr:uid="{F8A6D026-FA9F-474A-B3B9-DF793883FF93}"/>
    <cellStyle name="Comma 2 2 5 5 5 4 2" xfId="38572" xr:uid="{5677302A-155B-4C13-B302-B44BB2ED8D7F}"/>
    <cellStyle name="Comma 2 2 5 5 5 5" xfId="26440" xr:uid="{9AC459D5-D6F1-4695-85C2-2A2F63A6A442}"/>
    <cellStyle name="Comma 2 2 5 5 6" xfId="4198" xr:uid="{E9FEE7FD-E41D-4E23-8E12-FD2AE83024EE}"/>
    <cellStyle name="Comma 2 2 5 5 6 2" xfId="16330" xr:uid="{7DFFA736-D98F-4AAF-BD77-CF1864A79FC5}"/>
    <cellStyle name="Comma 2 2 5 5 6 2 2" xfId="40594" xr:uid="{899C9078-2D58-46D4-8435-2DD1D1BFE6CF}"/>
    <cellStyle name="Comma 2 2 5 5 6 3" xfId="28462" xr:uid="{970EF0EC-8219-4FD6-9ACC-80C50B42E77E}"/>
    <cellStyle name="Comma 2 2 5 5 7" xfId="8242" xr:uid="{1185372C-5BA8-42D7-889B-5F3888C44FBE}"/>
    <cellStyle name="Comma 2 2 5 5 7 2" xfId="20374" xr:uid="{6E3C57A7-2AF7-4AE4-B43D-0AAF1201C400}"/>
    <cellStyle name="Comma 2 2 5 5 7 2 2" xfId="44638" xr:uid="{05F9C5A3-7D21-48CE-A92E-0CE47C69DCF1}"/>
    <cellStyle name="Comma 2 2 5 5 7 3" xfId="32506" xr:uid="{06528160-C417-4DD4-80A2-8A1923DCB869}"/>
    <cellStyle name="Comma 2 2 5 5 8" xfId="12286" xr:uid="{129F7C2A-5AEA-4656-A3A5-FC92F03996AD}"/>
    <cellStyle name="Comma 2 2 5 5 8 2" xfId="36550" xr:uid="{3BEFE8AA-18A6-4118-8F74-9D16612C938F}"/>
    <cellStyle name="Comma 2 2 5 5 9" xfId="24418" xr:uid="{387B6413-042E-4F2D-9850-0F298ABA109B}"/>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2 2 2" xfId="44259" xr:uid="{5725EBB1-40E8-42A1-8F22-B6F70EF185DD}"/>
    <cellStyle name="Comma 2 2 5 6 2 2 2 2 3" xfId="32127" xr:uid="{4982370E-C852-4F26-9EE4-2E27DC421C33}"/>
    <cellStyle name="Comma 2 2 5 6 2 2 2 3" xfId="11907" xr:uid="{5355FAA4-D154-402B-89A9-D523D8FC21FB}"/>
    <cellStyle name="Comma 2 2 5 6 2 2 2 3 2" xfId="24039" xr:uid="{ED8944C7-E5B2-4A91-ACC0-70C387AE6186}"/>
    <cellStyle name="Comma 2 2 5 6 2 2 2 3 2 2" xfId="48303" xr:uid="{1EA06B9F-F43B-42DD-BE50-FB66D6E5FB43}"/>
    <cellStyle name="Comma 2 2 5 6 2 2 2 3 3" xfId="36171" xr:uid="{F5F2B7D5-EA08-49C1-AB8E-1C4F6EE19E8C}"/>
    <cellStyle name="Comma 2 2 5 6 2 2 2 4" xfId="15951" xr:uid="{FA75A346-5D9D-49CD-B26C-A560FAC46796}"/>
    <cellStyle name="Comma 2 2 5 6 2 2 2 4 2" xfId="40215" xr:uid="{ACA0D2D9-2A4C-454F-B18F-DA0FCFDB86F3}"/>
    <cellStyle name="Comma 2 2 5 6 2 2 2 5" xfId="28083" xr:uid="{FE74AA4E-E201-48AF-B88A-C0F4EC58BDB4}"/>
    <cellStyle name="Comma 2 2 5 6 2 2 3" xfId="5841" xr:uid="{EEE5F906-160A-438A-B861-BA95BC9BCDC0}"/>
    <cellStyle name="Comma 2 2 5 6 2 2 3 2" xfId="17973" xr:uid="{0AC1308D-1FD8-4D70-AE9F-F58FD602A0E9}"/>
    <cellStyle name="Comma 2 2 5 6 2 2 3 2 2" xfId="42237" xr:uid="{9845DB6B-9878-4BA6-9A4B-E5B7621E9AA5}"/>
    <cellStyle name="Comma 2 2 5 6 2 2 3 3" xfId="30105" xr:uid="{E9FE07AD-CD4A-4A43-BA14-E756E9B265B7}"/>
    <cellStyle name="Comma 2 2 5 6 2 2 4" xfId="9885" xr:uid="{A513C7C1-6326-4538-A51B-E10D50D534FB}"/>
    <cellStyle name="Comma 2 2 5 6 2 2 4 2" xfId="22017" xr:uid="{42E335AE-992B-4202-AD0F-8C23E0C96C17}"/>
    <cellStyle name="Comma 2 2 5 6 2 2 4 2 2" xfId="46281" xr:uid="{7FD17AD4-289E-49AF-9C30-B586D79EFD90}"/>
    <cellStyle name="Comma 2 2 5 6 2 2 4 3" xfId="34149" xr:uid="{0B347EF4-4C78-452C-8084-CA55E08274FD}"/>
    <cellStyle name="Comma 2 2 5 6 2 2 5" xfId="13929" xr:uid="{80330E3A-44CF-480B-A579-AA8958316A8B}"/>
    <cellStyle name="Comma 2 2 5 6 2 2 5 2" xfId="38193" xr:uid="{E50C72C2-33EA-4250-9511-162845017625}"/>
    <cellStyle name="Comma 2 2 5 6 2 2 6" xfId="26061" xr:uid="{BA1AF8DD-B1D9-4EBE-9A9B-46EB99A61994}"/>
    <cellStyle name="Comma 2 2 5 6 2 3" xfId="2808" xr:uid="{66C89055-87B7-4276-89C9-8236E92BB88F}"/>
    <cellStyle name="Comma 2 2 5 6 2 3 2" xfId="6852" xr:uid="{645E7473-D3C5-44AA-82BF-250BFBE1B9FE}"/>
    <cellStyle name="Comma 2 2 5 6 2 3 2 2" xfId="18984" xr:uid="{A64D17D4-EC6F-4399-816D-0402E066F4BE}"/>
    <cellStyle name="Comma 2 2 5 6 2 3 2 2 2" xfId="43248" xr:uid="{D15FED94-8B09-49B4-9F76-6831B1066D28}"/>
    <cellStyle name="Comma 2 2 5 6 2 3 2 3" xfId="31116" xr:uid="{9665EA8B-E8DB-4D4B-8487-A6F8BA360007}"/>
    <cellStyle name="Comma 2 2 5 6 2 3 3" xfId="10896" xr:uid="{940DB9BA-77C5-4DED-B020-3BA088DB8165}"/>
    <cellStyle name="Comma 2 2 5 6 2 3 3 2" xfId="23028" xr:uid="{728A9EF8-2C02-48AA-9810-2D535E669F1D}"/>
    <cellStyle name="Comma 2 2 5 6 2 3 3 2 2" xfId="47292" xr:uid="{4EE21A13-8624-48B0-91A6-22D0AA124409}"/>
    <cellStyle name="Comma 2 2 5 6 2 3 3 3" xfId="35160" xr:uid="{F84185DA-1287-43EC-895B-18A2556CA3CD}"/>
    <cellStyle name="Comma 2 2 5 6 2 3 4" xfId="14940" xr:uid="{65A16765-8043-459B-AF15-91120EE3DAE5}"/>
    <cellStyle name="Comma 2 2 5 6 2 3 4 2" xfId="39204" xr:uid="{4EF9593A-8168-4EE0-81CE-1AB0F7001DB8}"/>
    <cellStyle name="Comma 2 2 5 6 2 3 5" xfId="27072" xr:uid="{373526AB-6CEA-4B2B-B444-EE32F8F0FD58}"/>
    <cellStyle name="Comma 2 2 5 6 2 4" xfId="4830" xr:uid="{99CAEBD1-4767-40F2-B68A-A993C03C070A}"/>
    <cellStyle name="Comma 2 2 5 6 2 4 2" xfId="16962" xr:uid="{3B4D84E7-6B51-4681-948C-4030A9B9C042}"/>
    <cellStyle name="Comma 2 2 5 6 2 4 2 2" xfId="41226" xr:uid="{521F890C-CC78-40D8-A009-33DF7476D75E}"/>
    <cellStyle name="Comma 2 2 5 6 2 4 3" xfId="29094" xr:uid="{6172E49E-097E-4B7A-9EBE-B8424D7BB4FD}"/>
    <cellStyle name="Comma 2 2 5 6 2 5" xfId="8874" xr:uid="{1CF8D1EF-4DB7-4CA2-9696-CB808446176F}"/>
    <cellStyle name="Comma 2 2 5 6 2 5 2" xfId="21006" xr:uid="{2C4C3301-7397-4C69-8BD7-F363E8F33AEB}"/>
    <cellStyle name="Comma 2 2 5 6 2 5 2 2" xfId="45270" xr:uid="{5FCCF15D-33EF-4527-A472-293DC20AA15F}"/>
    <cellStyle name="Comma 2 2 5 6 2 5 3" xfId="33138" xr:uid="{ABF021A1-1B7A-4974-9944-76C26A947356}"/>
    <cellStyle name="Comma 2 2 5 6 2 6" xfId="12918" xr:uid="{9FBC41A4-3DCE-4738-82F7-490B61C4FBFD}"/>
    <cellStyle name="Comma 2 2 5 6 2 6 2" xfId="37182" xr:uid="{7D4B5C64-4ED8-4D3F-A244-8430863641CA}"/>
    <cellStyle name="Comma 2 2 5 6 2 7" xfId="25050" xr:uid="{05B85C21-82F3-4560-A5E1-BAE0040D6543}"/>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2 2 2" xfId="43754" xr:uid="{FE5FF32B-D400-4889-A6AE-21EF2FC5360D}"/>
    <cellStyle name="Comma 2 2 5 6 3 2 2 3" xfId="31622" xr:uid="{C71BBD2B-9276-4211-8871-DF6292D8917F}"/>
    <cellStyle name="Comma 2 2 5 6 3 2 3" xfId="11402" xr:uid="{3AF93721-BDE8-4956-8AB3-D58C0E858754}"/>
    <cellStyle name="Comma 2 2 5 6 3 2 3 2" xfId="23534" xr:uid="{BB7A32AE-5B8D-49E4-85E4-4AA54D28A546}"/>
    <cellStyle name="Comma 2 2 5 6 3 2 3 2 2" xfId="47798" xr:uid="{EF723CA9-269F-40E9-8A6F-74BDBB8C69E5}"/>
    <cellStyle name="Comma 2 2 5 6 3 2 3 3" xfId="35666" xr:uid="{DBFB180F-C55A-4A0B-9A75-993C1241B348}"/>
    <cellStyle name="Comma 2 2 5 6 3 2 4" xfId="15446" xr:uid="{20E420D2-DAC0-4F63-A027-357586A6873A}"/>
    <cellStyle name="Comma 2 2 5 6 3 2 4 2" xfId="39710" xr:uid="{193E8B71-DE63-483C-9BCD-25C25F8459BC}"/>
    <cellStyle name="Comma 2 2 5 6 3 2 5" xfId="27578" xr:uid="{C2E26DDC-2864-4568-A241-D8D56EDC0776}"/>
    <cellStyle name="Comma 2 2 5 6 3 3" xfId="5336" xr:uid="{22C16AC5-B071-4552-B277-DAC45FD01ACE}"/>
    <cellStyle name="Comma 2 2 5 6 3 3 2" xfId="17468" xr:uid="{C7ECBB4E-D5AE-4AF8-8EF8-1552F504534F}"/>
    <cellStyle name="Comma 2 2 5 6 3 3 2 2" xfId="41732" xr:uid="{62ACF07F-B35F-47A1-A49F-65BC143343A1}"/>
    <cellStyle name="Comma 2 2 5 6 3 3 3" xfId="29600" xr:uid="{2AFD17BB-4112-48C0-A016-3745011F6F2F}"/>
    <cellStyle name="Comma 2 2 5 6 3 4" xfId="9380" xr:uid="{D8B8B3EB-E242-46C5-8A69-D58FE3901BF2}"/>
    <cellStyle name="Comma 2 2 5 6 3 4 2" xfId="21512" xr:uid="{CA46903D-4B81-446B-A15D-A41FF07EED56}"/>
    <cellStyle name="Comma 2 2 5 6 3 4 2 2" xfId="45776" xr:uid="{2C608FD2-F6DD-43B7-A89D-797A413A11EB}"/>
    <cellStyle name="Comma 2 2 5 6 3 4 3" xfId="33644" xr:uid="{01E9BF32-6C95-45B7-AC88-C5A62548E5E1}"/>
    <cellStyle name="Comma 2 2 5 6 3 5" xfId="13424" xr:uid="{7DC99BC9-7C56-4C62-B6AF-2BB3B376245A}"/>
    <cellStyle name="Comma 2 2 5 6 3 5 2" xfId="37688" xr:uid="{C377A361-A1C0-4E83-9713-F4A7013F28C4}"/>
    <cellStyle name="Comma 2 2 5 6 3 6" xfId="25556" xr:uid="{3919D0CF-6065-4741-AA37-E4D3B4DC6020}"/>
    <cellStyle name="Comma 2 2 5 6 4" xfId="2303" xr:uid="{C52CB57B-94D3-4449-AFA7-592DD2E4805C}"/>
    <cellStyle name="Comma 2 2 5 6 4 2" xfId="6347" xr:uid="{55DB9462-2679-4B81-8C81-EF66A8715A2C}"/>
    <cellStyle name="Comma 2 2 5 6 4 2 2" xfId="18479" xr:uid="{AEAA8E04-D46B-48A0-9BEC-00BB00CF9A65}"/>
    <cellStyle name="Comma 2 2 5 6 4 2 2 2" xfId="42743" xr:uid="{A8458BEA-7FC4-4ECF-9988-846E121BBED3}"/>
    <cellStyle name="Comma 2 2 5 6 4 2 3" xfId="30611" xr:uid="{8D49D506-BF7A-4510-8015-128645463D7B}"/>
    <cellStyle name="Comma 2 2 5 6 4 3" xfId="10391" xr:uid="{478D44AE-E852-43DE-B6D2-ADE3531A9005}"/>
    <cellStyle name="Comma 2 2 5 6 4 3 2" xfId="22523" xr:uid="{2EA7D7FD-2579-4859-9E0B-42A23BD8DD89}"/>
    <cellStyle name="Comma 2 2 5 6 4 3 2 2" xfId="46787" xr:uid="{BBB9E181-BA22-4FF0-AEA8-462085D38260}"/>
    <cellStyle name="Comma 2 2 5 6 4 3 3" xfId="34655" xr:uid="{3FBAAE3D-5BB4-4206-8578-9C5E7BD92954}"/>
    <cellStyle name="Comma 2 2 5 6 4 4" xfId="14435" xr:uid="{F6E4A8CB-0372-4602-9BCE-8D2C1ED4B3BC}"/>
    <cellStyle name="Comma 2 2 5 6 4 4 2" xfId="38699" xr:uid="{9791ACCB-4755-4BE0-AB8F-CDDDD4572C7A}"/>
    <cellStyle name="Comma 2 2 5 6 4 5" xfId="26567" xr:uid="{9727741D-ACA5-4CD2-93C6-3F4C8B685E36}"/>
    <cellStyle name="Comma 2 2 5 6 5" xfId="4325" xr:uid="{623FDB8E-FD15-475C-8FB6-6607061FF439}"/>
    <cellStyle name="Comma 2 2 5 6 5 2" xfId="16457" xr:uid="{0FFC65AC-A229-4601-87DF-BEA1FDE7D1AA}"/>
    <cellStyle name="Comma 2 2 5 6 5 2 2" xfId="40721" xr:uid="{4E784731-49C7-4798-B3D1-48FB712BE914}"/>
    <cellStyle name="Comma 2 2 5 6 5 3" xfId="28589" xr:uid="{03596699-A075-4779-B333-67ED33AF93F3}"/>
    <cellStyle name="Comma 2 2 5 6 6" xfId="8369" xr:uid="{9EBA3D61-3097-43F3-B363-0AB01A5DAA66}"/>
    <cellStyle name="Comma 2 2 5 6 6 2" xfId="20501" xr:uid="{1F4BD857-59CB-47AA-9709-A5B1E7102307}"/>
    <cellStyle name="Comma 2 2 5 6 6 2 2" xfId="44765" xr:uid="{92E5B5C1-59C7-48A2-91F3-91020375FCE5}"/>
    <cellStyle name="Comma 2 2 5 6 6 3" xfId="32633" xr:uid="{0503AC0C-E416-42EA-B519-FD004D4B1C12}"/>
    <cellStyle name="Comma 2 2 5 6 7" xfId="12413" xr:uid="{733FE8BA-F764-403A-8C03-B8841B978FE3}"/>
    <cellStyle name="Comma 2 2 5 6 7 2" xfId="36677" xr:uid="{BCF07CE6-6B78-4BF6-AB4F-A3E87399F184}"/>
    <cellStyle name="Comma 2 2 5 6 8" xfId="24545" xr:uid="{42771B29-0AA0-4CF8-A66D-1A8E53665049}"/>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2 2 2" xfId="44006" xr:uid="{06282C4B-F591-40E0-9CED-CF76E2F9945D}"/>
    <cellStyle name="Comma 2 2 5 7 2 2 2 3" xfId="31874" xr:uid="{6D9D15E0-250D-4CD2-BD1F-2F33B50AA3CD}"/>
    <cellStyle name="Comma 2 2 5 7 2 2 3" xfId="11654" xr:uid="{E2EFB104-CA2F-41DA-8C37-0BF98A9D5A64}"/>
    <cellStyle name="Comma 2 2 5 7 2 2 3 2" xfId="23786" xr:uid="{0F22E375-3AAD-42B3-9C7F-D9580819C54F}"/>
    <cellStyle name="Comma 2 2 5 7 2 2 3 2 2" xfId="48050" xr:uid="{C36F4382-5484-41B9-8AE4-B99FD2F7520A}"/>
    <cellStyle name="Comma 2 2 5 7 2 2 3 3" xfId="35918" xr:uid="{929DFD1D-A1B7-42DF-8B81-6A9CB01948D8}"/>
    <cellStyle name="Comma 2 2 5 7 2 2 4" xfId="15698" xr:uid="{2BF10709-D114-47B4-87AF-F636CB67ACC5}"/>
    <cellStyle name="Comma 2 2 5 7 2 2 4 2" xfId="39962" xr:uid="{283E6750-6C5C-4A90-A6C5-C7D36C8B3E50}"/>
    <cellStyle name="Comma 2 2 5 7 2 2 5" xfId="27830" xr:uid="{51CB3F8B-48F1-4583-9E01-BC02C0B88420}"/>
    <cellStyle name="Comma 2 2 5 7 2 3" xfId="5588" xr:uid="{A6DAE0C8-0DB1-48B0-A2CB-A4A31C004694}"/>
    <cellStyle name="Comma 2 2 5 7 2 3 2" xfId="17720" xr:uid="{FE967016-B59C-4340-BC57-764141D6F761}"/>
    <cellStyle name="Comma 2 2 5 7 2 3 2 2" xfId="41984" xr:uid="{FAB1B8BE-957D-4130-8819-A8015574D874}"/>
    <cellStyle name="Comma 2 2 5 7 2 3 3" xfId="29852" xr:uid="{58E5A4BC-8594-4640-B4B2-DED8BB344C92}"/>
    <cellStyle name="Comma 2 2 5 7 2 4" xfId="9632" xr:uid="{DDBF22F4-999C-4217-8139-9396A7037FF5}"/>
    <cellStyle name="Comma 2 2 5 7 2 4 2" xfId="21764" xr:uid="{AD4CBB7D-6E89-410D-A99C-63062A5ED063}"/>
    <cellStyle name="Comma 2 2 5 7 2 4 2 2" xfId="46028" xr:uid="{A785A255-8F22-4A6D-BE76-41CF27753E95}"/>
    <cellStyle name="Comma 2 2 5 7 2 4 3" xfId="33896" xr:uid="{A8DA8F87-4FD4-45D1-81D5-4AFBDA0A8132}"/>
    <cellStyle name="Comma 2 2 5 7 2 5" xfId="13676" xr:uid="{D503A844-FB2B-481D-91A5-66555E5F9273}"/>
    <cellStyle name="Comma 2 2 5 7 2 5 2" xfId="37940" xr:uid="{F4B3AAA5-5A48-4599-B590-FF8DD50312D9}"/>
    <cellStyle name="Comma 2 2 5 7 2 6" xfId="25808" xr:uid="{BC428584-0EE5-4145-AC45-6010E68110D0}"/>
    <cellStyle name="Comma 2 2 5 7 3" xfId="2555" xr:uid="{53960518-E1DF-463C-A066-CDE5F955D51B}"/>
    <cellStyle name="Comma 2 2 5 7 3 2" xfId="6599" xr:uid="{DA2FAAB9-1D03-464B-B15F-4B0C505B6E02}"/>
    <cellStyle name="Comma 2 2 5 7 3 2 2" xfId="18731" xr:uid="{56339DF5-BC51-4641-8631-EF2C3994AA77}"/>
    <cellStyle name="Comma 2 2 5 7 3 2 2 2" xfId="42995" xr:uid="{82ED7869-DF51-41F6-B3EC-1F53C9C4E24A}"/>
    <cellStyle name="Comma 2 2 5 7 3 2 3" xfId="30863" xr:uid="{1F12F0D2-178F-4931-ACBE-5CE88957626D}"/>
    <cellStyle name="Comma 2 2 5 7 3 3" xfId="10643" xr:uid="{CB6D36A6-D516-4544-9584-92DEDEAFE8DD}"/>
    <cellStyle name="Comma 2 2 5 7 3 3 2" xfId="22775" xr:uid="{1607037D-8F6E-4C51-929D-E10983944C0B}"/>
    <cellStyle name="Comma 2 2 5 7 3 3 2 2" xfId="47039" xr:uid="{F6863CC7-E46F-4DC3-8A58-8F0D04FFBCA0}"/>
    <cellStyle name="Comma 2 2 5 7 3 3 3" xfId="34907" xr:uid="{F0929492-AC6C-45A0-8A18-FD91617C831B}"/>
    <cellStyle name="Comma 2 2 5 7 3 4" xfId="14687" xr:uid="{09CF259F-C65B-4DE4-869C-B3F0BA8ACBA0}"/>
    <cellStyle name="Comma 2 2 5 7 3 4 2" xfId="38951" xr:uid="{2ADBE305-AAE8-4BA0-BB6F-243A9BB8D1F7}"/>
    <cellStyle name="Comma 2 2 5 7 3 5" xfId="26819" xr:uid="{9ADC594F-26AA-4321-8590-0308340C6E5C}"/>
    <cellStyle name="Comma 2 2 5 7 4" xfId="4577" xr:uid="{BD5E6330-0E62-4F2B-9E07-D0857B9EB3EC}"/>
    <cellStyle name="Comma 2 2 5 7 4 2" xfId="16709" xr:uid="{304F6874-591F-47E0-B592-D97D4F696A10}"/>
    <cellStyle name="Comma 2 2 5 7 4 2 2" xfId="40973" xr:uid="{4DBB0276-81DE-4FB2-9CC7-6881706BF69C}"/>
    <cellStyle name="Comma 2 2 5 7 4 3" xfId="28841" xr:uid="{51CFDC47-0290-45DA-A65C-C32F904E4DB8}"/>
    <cellStyle name="Comma 2 2 5 7 5" xfId="8621" xr:uid="{1CF75B9B-BF97-4606-A58C-6AB9AE3FD8F9}"/>
    <cellStyle name="Comma 2 2 5 7 5 2" xfId="20753" xr:uid="{E8525BE9-D8CB-4620-9115-5F7BAD1CDEE5}"/>
    <cellStyle name="Comma 2 2 5 7 5 2 2" xfId="45017" xr:uid="{72034405-8CF7-4DBB-8A9C-3A38169A034B}"/>
    <cellStyle name="Comma 2 2 5 7 5 3" xfId="32885" xr:uid="{DCA949EC-EFDB-45E3-822F-CA60969B4097}"/>
    <cellStyle name="Comma 2 2 5 7 6" xfId="12665" xr:uid="{1A49CAF8-C575-411E-9798-4F1CCC34D5B9}"/>
    <cellStyle name="Comma 2 2 5 7 6 2" xfId="36929" xr:uid="{3E6868D4-EDC2-4B95-A6DA-ED688ABF9E2B}"/>
    <cellStyle name="Comma 2 2 5 7 7" xfId="24797" xr:uid="{ED4D0611-9F74-4C6D-8A0C-6E525A9A33D4}"/>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2 2 2" xfId="43501" xr:uid="{E6D983B4-825A-40C2-A5B9-4B2A38590619}"/>
    <cellStyle name="Comma 2 2 5 8 2 2 3" xfId="31369" xr:uid="{73C65D94-2C22-4120-892E-CDAFE2E6061B}"/>
    <cellStyle name="Comma 2 2 5 8 2 3" xfId="11149" xr:uid="{1211E06F-FA16-4A81-A578-F6013B614A4A}"/>
    <cellStyle name="Comma 2 2 5 8 2 3 2" xfId="23281" xr:uid="{BC4F1019-A3CC-4A71-ABB3-A855D407E487}"/>
    <cellStyle name="Comma 2 2 5 8 2 3 2 2" xfId="47545" xr:uid="{1AFA2F58-ED6B-4E66-A16D-DCB8976FE508}"/>
    <cellStyle name="Comma 2 2 5 8 2 3 3" xfId="35413" xr:uid="{E3C14D84-F3A1-4927-85AA-5F9E6B5D662B}"/>
    <cellStyle name="Comma 2 2 5 8 2 4" xfId="15193" xr:uid="{32966308-1321-41FE-B1E3-7E57F1A17992}"/>
    <cellStyle name="Comma 2 2 5 8 2 4 2" xfId="39457" xr:uid="{B84138C6-99A1-4EBC-BF95-854E7910460B}"/>
    <cellStyle name="Comma 2 2 5 8 2 5" xfId="27325" xr:uid="{B31D9429-DDC2-42C7-96E4-FFD8BC917388}"/>
    <cellStyle name="Comma 2 2 5 8 3" xfId="5083" xr:uid="{AA4388AF-78E5-48BC-B3EF-6855720ABD4A}"/>
    <cellStyle name="Comma 2 2 5 8 3 2" xfId="17215" xr:uid="{7808F064-5358-4B3A-9C22-E4863EF4E17E}"/>
    <cellStyle name="Comma 2 2 5 8 3 2 2" xfId="41479" xr:uid="{C4E437C7-78AE-41F4-A2DC-EC8545044D2E}"/>
    <cellStyle name="Comma 2 2 5 8 3 3" xfId="29347" xr:uid="{555BF5FB-67F1-48BA-A0CF-B31AC72E2343}"/>
    <cellStyle name="Comma 2 2 5 8 4" xfId="9127" xr:uid="{FF6075E9-0A82-4B46-BCDF-CB8B7CBADC4B}"/>
    <cellStyle name="Comma 2 2 5 8 4 2" xfId="21259" xr:uid="{E98646AC-5A6A-4E89-91E1-8B515BE764AA}"/>
    <cellStyle name="Comma 2 2 5 8 4 2 2" xfId="45523" xr:uid="{0520FF93-01E3-4CA4-8710-61A8D1A34E4D}"/>
    <cellStyle name="Comma 2 2 5 8 4 3" xfId="33391" xr:uid="{7D7D8F5F-D2AD-42E5-82AC-D577EA57EF03}"/>
    <cellStyle name="Comma 2 2 5 8 5" xfId="13171" xr:uid="{15A85C89-BE56-4515-B408-8E028A537AAD}"/>
    <cellStyle name="Comma 2 2 5 8 5 2" xfId="37435" xr:uid="{95C028CA-13D9-4883-9D37-2F113FD80D7D}"/>
    <cellStyle name="Comma 2 2 5 8 6" xfId="25303" xr:uid="{22A19FA9-FBE6-4D6C-97E6-561869FBCB9A}"/>
    <cellStyle name="Comma 2 2 5 9" xfId="2050" xr:uid="{CBE793AF-795F-4908-B3C1-2A733E31D3EF}"/>
    <cellStyle name="Comma 2 2 5 9 2" xfId="6094" xr:uid="{AAFE0FA1-D81D-43B2-A477-1F0E2E09DC5E}"/>
    <cellStyle name="Comma 2 2 5 9 2 2" xfId="18226" xr:uid="{A9E59F01-220D-4566-8FCA-47D3157D5987}"/>
    <cellStyle name="Comma 2 2 5 9 2 2 2" xfId="42490" xr:uid="{D6B1EE5B-9394-4861-B6E8-1CE5EECA6056}"/>
    <cellStyle name="Comma 2 2 5 9 2 3" xfId="30358" xr:uid="{E0EED1B3-7F8B-43DD-BA4F-1EF491E9E4C7}"/>
    <cellStyle name="Comma 2 2 5 9 3" xfId="10138" xr:uid="{2F155E65-D525-4B05-AC05-38019AF6A6C4}"/>
    <cellStyle name="Comma 2 2 5 9 3 2" xfId="22270" xr:uid="{1B89913C-F43E-4CA4-9329-FAC599904A59}"/>
    <cellStyle name="Comma 2 2 5 9 3 2 2" xfId="46534" xr:uid="{32DD6237-A080-4236-AD43-E42DAC25EBB5}"/>
    <cellStyle name="Comma 2 2 5 9 3 3" xfId="34402" xr:uid="{ED37521E-BAB4-4A58-B8F5-5FCBF95EC4EB}"/>
    <cellStyle name="Comma 2 2 5 9 4" xfId="14182" xr:uid="{D7D46C3C-DB19-4502-B1B6-1BD1D5828E5A}"/>
    <cellStyle name="Comma 2 2 5 9 4 2" xfId="38446" xr:uid="{4139E7BA-5CD9-4207-B940-62600B8C907C}"/>
    <cellStyle name="Comma 2 2 5 9 5" xfId="26314" xr:uid="{47AE9BCD-0288-4116-B14E-389C3A6EB5DE}"/>
    <cellStyle name="Comma 2 2 50" xfId="48602" xr:uid="{39533994-1E5C-4B23-87ED-471D66C1EE11}"/>
    <cellStyle name="Comma 2 2 51" xfId="48604" xr:uid="{127F8C23-2417-4BD2-859D-FEC01C605037}"/>
    <cellStyle name="Comma 2 2 52" xfId="48606" xr:uid="{6377941E-37FB-47A6-9AC8-6E07558A7E1E}"/>
    <cellStyle name="Comma 2 2 53" xfId="48608" xr:uid="{0D0B9545-FED4-4C85-BD49-33F30B626795}"/>
    <cellStyle name="Comma 2 2 54" xfId="49241" xr:uid="{C12D63C6-4C36-49D6-AC04-617C8F5F75AD}"/>
    <cellStyle name="Comma 2 2 55" xfId="49840" xr:uid="{9F686D2D-886C-4AAF-A847-1754B1E1E861}"/>
    <cellStyle name="Comma 2 2 56" xfId="49841" xr:uid="{9FE203D1-D3B5-44C4-8C1F-0F19ABDB1682}"/>
    <cellStyle name="Comma 2 2 57" xfId="49842" xr:uid="{DB1A06C0-140A-4ABA-8FE1-CE35764EDAEE}"/>
    <cellStyle name="Comma 2 2 58" xfId="49843" xr:uid="{9D4A4FBD-30A6-4DB1-8BFD-8A38FAB70248}"/>
    <cellStyle name="Comma 2 2 59" xfId="49844" xr:uid="{2BB32EDE-A73B-42A8-AAE4-4791204115A2}"/>
    <cellStyle name="Comma 2 2 6" xfId="40" xr:uid="{4CD1D4D1-A776-4500-B728-9188A081F86D}"/>
    <cellStyle name="Comma 2 2 6 10" xfId="12172" xr:uid="{29008D51-5886-41AA-B4B3-D44534EFDFA5}"/>
    <cellStyle name="Comma 2 2 6 10 2" xfId="36436" xr:uid="{BEBB4DCE-CB71-45F3-88BB-22FEE305063D}"/>
    <cellStyle name="Comma 2 2 6 11" xfId="24304" xr:uid="{4F634CB3-4627-42CF-8950-D101961C8573}"/>
    <cellStyle name="Comma 2 2 6 2" xfId="103" xr:uid="{1FFFB620-C3AC-4046-9B03-9B7A19766775}"/>
    <cellStyle name="Comma 2 2 6 2 10" xfId="24367" xr:uid="{54E259D0-E707-44ED-9CA2-9C3F31724F9F}"/>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2 2 2" xfId="44460" xr:uid="{D64D7114-9020-43A4-B1C3-C6827EFECAC0}"/>
    <cellStyle name="Comma 2 2 6 2 2 2 2 2 2 2 3" xfId="32328" xr:uid="{70857588-6050-4D2F-8B47-6E242801DDC0}"/>
    <cellStyle name="Comma 2 2 6 2 2 2 2 2 2 3" xfId="12108" xr:uid="{480DF3DE-912E-4555-A6C7-75364E5CEB0D}"/>
    <cellStyle name="Comma 2 2 6 2 2 2 2 2 2 3 2" xfId="24240" xr:uid="{E9B050FA-8472-4C84-9836-971B0EAB7CE1}"/>
    <cellStyle name="Comma 2 2 6 2 2 2 2 2 2 3 2 2" xfId="48504" xr:uid="{25B0368F-D5E7-48DD-9D1C-45B77A773B0F}"/>
    <cellStyle name="Comma 2 2 6 2 2 2 2 2 2 3 3" xfId="36372" xr:uid="{4F039670-F7AC-45A2-A0B5-5053FCA3F0D7}"/>
    <cellStyle name="Comma 2 2 6 2 2 2 2 2 2 4" xfId="16152" xr:uid="{78A8DFAA-56D6-4082-829E-6906AFEF39D9}"/>
    <cellStyle name="Comma 2 2 6 2 2 2 2 2 2 4 2" xfId="40416" xr:uid="{3DB2F99A-CED7-4FE4-8944-156CC8762A7E}"/>
    <cellStyle name="Comma 2 2 6 2 2 2 2 2 2 5" xfId="28284" xr:uid="{35B435AC-1E6B-4D1F-8EBF-F4B004172098}"/>
    <cellStyle name="Comma 2 2 6 2 2 2 2 2 3" xfId="6042" xr:uid="{B3CA776E-1331-4E9A-A4AD-9F8FAD1B454E}"/>
    <cellStyle name="Comma 2 2 6 2 2 2 2 2 3 2" xfId="18174" xr:uid="{01EA1E46-D12E-4873-A72E-636A86DA8D09}"/>
    <cellStyle name="Comma 2 2 6 2 2 2 2 2 3 2 2" xfId="42438" xr:uid="{4C3CB07D-C0D2-4F4B-9302-9DE81C25E1ED}"/>
    <cellStyle name="Comma 2 2 6 2 2 2 2 2 3 3" xfId="30306" xr:uid="{93C4DCE1-BAC7-449C-8C02-4A3D751C0E15}"/>
    <cellStyle name="Comma 2 2 6 2 2 2 2 2 4" xfId="10086" xr:uid="{F165C1B7-230D-4039-89CB-486EBA935B0F}"/>
    <cellStyle name="Comma 2 2 6 2 2 2 2 2 4 2" xfId="22218" xr:uid="{3385DF36-1E42-4407-A250-D5CD2626F3C1}"/>
    <cellStyle name="Comma 2 2 6 2 2 2 2 2 4 2 2" xfId="46482" xr:uid="{8ADF05F2-D62F-49C4-BFFE-D94DB85830D1}"/>
    <cellStyle name="Comma 2 2 6 2 2 2 2 2 4 3" xfId="34350" xr:uid="{64916FCC-9A69-4B15-8C07-49A19046CFAD}"/>
    <cellStyle name="Comma 2 2 6 2 2 2 2 2 5" xfId="14130" xr:uid="{FB32A41C-D0D9-4909-A1A7-FF61B5CAA4BE}"/>
    <cellStyle name="Comma 2 2 6 2 2 2 2 2 5 2" xfId="38394" xr:uid="{12DC023B-3A6F-43B0-8D1B-B3CDB5B9748A}"/>
    <cellStyle name="Comma 2 2 6 2 2 2 2 2 6" xfId="26262" xr:uid="{C3D45047-B628-4B1E-8664-7285DEF1F757}"/>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2 2 2" xfId="43449" xr:uid="{15603AAE-F39A-4507-89AB-41D2ACA88386}"/>
    <cellStyle name="Comma 2 2 6 2 2 2 2 3 2 3" xfId="31317" xr:uid="{8765E1D2-0839-4591-8CEB-B1780E5E866A}"/>
    <cellStyle name="Comma 2 2 6 2 2 2 2 3 3" xfId="11097" xr:uid="{482C7F4F-187F-4388-8F21-6C5AC96B8D2F}"/>
    <cellStyle name="Comma 2 2 6 2 2 2 2 3 3 2" xfId="23229" xr:uid="{0E3A1841-ABAE-4650-A692-1BC5C55825FA}"/>
    <cellStyle name="Comma 2 2 6 2 2 2 2 3 3 2 2" xfId="47493" xr:uid="{1EC80970-E6CC-4F7E-884C-BE9F09EA6117}"/>
    <cellStyle name="Comma 2 2 6 2 2 2 2 3 3 3" xfId="35361" xr:uid="{99AC21BA-69C9-446E-B034-5F9EFFCE05A2}"/>
    <cellStyle name="Comma 2 2 6 2 2 2 2 3 4" xfId="15141" xr:uid="{E78976FD-6D4F-4C23-A5B0-DC7CC48FB90E}"/>
    <cellStyle name="Comma 2 2 6 2 2 2 2 3 4 2" xfId="39405" xr:uid="{7957D598-17BB-4637-9A16-B1C8E89458A1}"/>
    <cellStyle name="Comma 2 2 6 2 2 2 2 3 5" xfId="27273" xr:uid="{C7163511-7505-4A80-8B09-C4A22442DC18}"/>
    <cellStyle name="Comma 2 2 6 2 2 2 2 4" xfId="5031" xr:uid="{13C4352E-BBC1-4BD2-A850-F5CFED081344}"/>
    <cellStyle name="Comma 2 2 6 2 2 2 2 4 2" xfId="17163" xr:uid="{4C56B280-3805-4F1C-826B-134DA75D3B7A}"/>
    <cellStyle name="Comma 2 2 6 2 2 2 2 4 2 2" xfId="41427" xr:uid="{3B08EB01-B137-4739-830A-04C742876F13}"/>
    <cellStyle name="Comma 2 2 6 2 2 2 2 4 3" xfId="29295" xr:uid="{49D7CF9E-209E-489A-B3C6-C44EABF81BFC}"/>
    <cellStyle name="Comma 2 2 6 2 2 2 2 5" xfId="9075" xr:uid="{FAF56550-F688-42BE-8CBE-02271E3A9806}"/>
    <cellStyle name="Comma 2 2 6 2 2 2 2 5 2" xfId="21207" xr:uid="{901779BF-E5F7-4F77-ADA1-EB5AB3CFBE16}"/>
    <cellStyle name="Comma 2 2 6 2 2 2 2 5 2 2" xfId="45471" xr:uid="{F4B3E785-9E5E-4FD4-825E-C63CEFC11098}"/>
    <cellStyle name="Comma 2 2 6 2 2 2 2 5 3" xfId="33339" xr:uid="{3DF75E18-BA63-4D46-B834-A681E561AC18}"/>
    <cellStyle name="Comma 2 2 6 2 2 2 2 6" xfId="13119" xr:uid="{235BF1FB-6312-4598-BD7B-336FD69EEF26}"/>
    <cellStyle name="Comma 2 2 6 2 2 2 2 6 2" xfId="37383" xr:uid="{49A04E4B-DAAE-407C-BAC6-C848BEDCDE9D}"/>
    <cellStyle name="Comma 2 2 6 2 2 2 2 7" xfId="25251" xr:uid="{45941D9C-4428-4741-A066-A0DA954356C9}"/>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2 2 2" xfId="43955" xr:uid="{3EF83DD8-796E-42FA-9EB1-C5B234DE921D}"/>
    <cellStyle name="Comma 2 2 6 2 2 2 3 2 2 3" xfId="31823" xr:uid="{8A8DBADB-3E51-4C56-AB95-DAFB38B7EBC4}"/>
    <cellStyle name="Comma 2 2 6 2 2 2 3 2 3" xfId="11603" xr:uid="{33CECB1B-26A0-4B54-AD68-FB4CCFF297E8}"/>
    <cellStyle name="Comma 2 2 6 2 2 2 3 2 3 2" xfId="23735" xr:uid="{76A8C147-87D6-4A69-9976-5F3650B4603C}"/>
    <cellStyle name="Comma 2 2 6 2 2 2 3 2 3 2 2" xfId="47999" xr:uid="{3337AFC1-B843-42E5-A1EF-B4B47B8CE4C9}"/>
    <cellStyle name="Comma 2 2 6 2 2 2 3 2 3 3" xfId="35867" xr:uid="{113C814A-1E99-4862-9D96-0C9842FEA769}"/>
    <cellStyle name="Comma 2 2 6 2 2 2 3 2 4" xfId="15647" xr:uid="{9A13B9EF-F13C-4200-9CD7-D0C9059B0238}"/>
    <cellStyle name="Comma 2 2 6 2 2 2 3 2 4 2" xfId="39911" xr:uid="{C43C5210-9707-4B4E-9A32-A4157F677D57}"/>
    <cellStyle name="Comma 2 2 6 2 2 2 3 2 5" xfId="27779" xr:uid="{134F01BD-6993-4723-B557-930C5BFB4D3D}"/>
    <cellStyle name="Comma 2 2 6 2 2 2 3 3" xfId="5537" xr:uid="{4DE2073C-3C0C-45D4-A1C5-57F2139BEC3B}"/>
    <cellStyle name="Comma 2 2 6 2 2 2 3 3 2" xfId="17669" xr:uid="{3B468F2C-CB8C-48FB-B76F-3040D8BC85B1}"/>
    <cellStyle name="Comma 2 2 6 2 2 2 3 3 2 2" xfId="41933" xr:uid="{1D7310FE-B29C-4505-A515-817B9EF59A84}"/>
    <cellStyle name="Comma 2 2 6 2 2 2 3 3 3" xfId="29801" xr:uid="{935479F8-71AA-4C47-83E3-31C8927DF07F}"/>
    <cellStyle name="Comma 2 2 6 2 2 2 3 4" xfId="9581" xr:uid="{DF3BBA7C-AC78-40CE-A0E2-D9EEBD472479}"/>
    <cellStyle name="Comma 2 2 6 2 2 2 3 4 2" xfId="21713" xr:uid="{E706CB51-61C2-4564-99AB-D78F7876ABAF}"/>
    <cellStyle name="Comma 2 2 6 2 2 2 3 4 2 2" xfId="45977" xr:uid="{C5799026-74C3-4887-BB6E-1B5D505ACB5F}"/>
    <cellStyle name="Comma 2 2 6 2 2 2 3 4 3" xfId="33845" xr:uid="{B70758DA-A5D8-4DF5-B47D-E3DFBE572A7C}"/>
    <cellStyle name="Comma 2 2 6 2 2 2 3 5" xfId="13625" xr:uid="{0D0F4283-99C4-4784-AB14-A03536F5805E}"/>
    <cellStyle name="Comma 2 2 6 2 2 2 3 5 2" xfId="37889" xr:uid="{3AC7C5C9-0439-499E-BB00-8CBFF5FEDC6A}"/>
    <cellStyle name="Comma 2 2 6 2 2 2 3 6" xfId="25757" xr:uid="{179C7C6E-8625-4DE6-8DD2-8EFB6F31036B}"/>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2 2 2" xfId="42944" xr:uid="{1C4BB356-7331-4BE7-B265-326929726528}"/>
    <cellStyle name="Comma 2 2 6 2 2 2 4 2 3" xfId="30812" xr:uid="{55E4C1B3-65CC-4C9D-9E16-1996C677BC8A}"/>
    <cellStyle name="Comma 2 2 6 2 2 2 4 3" xfId="10592" xr:uid="{C1B3D0E0-D424-42B7-A30C-045B8B0A2120}"/>
    <cellStyle name="Comma 2 2 6 2 2 2 4 3 2" xfId="22724" xr:uid="{FD8218D8-CFD9-43B9-BCE5-B10D263E5328}"/>
    <cellStyle name="Comma 2 2 6 2 2 2 4 3 2 2" xfId="46988" xr:uid="{C7821D2B-962F-4AF0-925E-7FE9145369A3}"/>
    <cellStyle name="Comma 2 2 6 2 2 2 4 3 3" xfId="34856" xr:uid="{17024A99-8836-47C1-9A5D-0C21B95030AD}"/>
    <cellStyle name="Comma 2 2 6 2 2 2 4 4" xfId="14636" xr:uid="{4E0E6326-EAA1-4EA3-9E1F-80CA08AE8254}"/>
    <cellStyle name="Comma 2 2 6 2 2 2 4 4 2" xfId="38900" xr:uid="{17384CFE-4B66-484A-A7D9-80DD4A7882AF}"/>
    <cellStyle name="Comma 2 2 6 2 2 2 4 5" xfId="26768" xr:uid="{8278DE65-0548-4734-8855-206DC33CD35B}"/>
    <cellStyle name="Comma 2 2 6 2 2 2 5" xfId="4526" xr:uid="{362BFEA1-B921-4F17-8C96-32F5319E3BBB}"/>
    <cellStyle name="Comma 2 2 6 2 2 2 5 2" xfId="16658" xr:uid="{97D4CA12-1F5F-4C61-86CD-E6F8523E9DAC}"/>
    <cellStyle name="Comma 2 2 6 2 2 2 5 2 2" xfId="40922" xr:uid="{643BD622-D576-408E-A579-65364D8C5C66}"/>
    <cellStyle name="Comma 2 2 6 2 2 2 5 3" xfId="28790" xr:uid="{E90BC2E9-5B4C-4E5E-A3FA-0AF14844FD9A}"/>
    <cellStyle name="Comma 2 2 6 2 2 2 6" xfId="8570" xr:uid="{4E91B513-1A04-4D71-8FF9-A42D67D1ED01}"/>
    <cellStyle name="Comma 2 2 6 2 2 2 6 2" xfId="20702" xr:uid="{F1BC7766-8822-432B-A354-53B711020B81}"/>
    <cellStyle name="Comma 2 2 6 2 2 2 6 2 2" xfId="44966" xr:uid="{CAD46579-0793-4E3A-94E5-B4DEDF3119FF}"/>
    <cellStyle name="Comma 2 2 6 2 2 2 6 3" xfId="32834" xr:uid="{E6F2CD30-B952-4F8D-8535-E3A2DCAF88DE}"/>
    <cellStyle name="Comma 2 2 6 2 2 2 7" xfId="12614" xr:uid="{91CF0787-EA00-4C18-AA89-8F2F8FA05C9D}"/>
    <cellStyle name="Comma 2 2 6 2 2 2 7 2" xfId="36878" xr:uid="{D96C656D-0DFC-4778-9A9F-F6907EC8FF65}"/>
    <cellStyle name="Comma 2 2 6 2 2 2 8" xfId="24746" xr:uid="{A136608E-3106-4092-9456-18AB8FF3C585}"/>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2 2 2" xfId="44207" xr:uid="{B0339B7C-D281-4647-B910-C7585C56B507}"/>
    <cellStyle name="Comma 2 2 6 2 2 3 2 2 2 3" xfId="32075" xr:uid="{A5030D29-3FFE-487D-9442-1B6160484B66}"/>
    <cellStyle name="Comma 2 2 6 2 2 3 2 2 3" xfId="11855" xr:uid="{EE8DE26A-159A-4415-AF0E-4574F89BA3FE}"/>
    <cellStyle name="Comma 2 2 6 2 2 3 2 2 3 2" xfId="23987" xr:uid="{58E143EB-A439-46ED-BE63-5A0F9E74647E}"/>
    <cellStyle name="Comma 2 2 6 2 2 3 2 2 3 2 2" xfId="48251" xr:uid="{C1BA9604-A7D7-4BBB-BA0B-C338699C4A1A}"/>
    <cellStyle name="Comma 2 2 6 2 2 3 2 2 3 3" xfId="36119" xr:uid="{64CF76EB-98A8-4640-8888-D139128586EF}"/>
    <cellStyle name="Comma 2 2 6 2 2 3 2 2 4" xfId="15899" xr:uid="{B1FFCA64-54E1-4043-A285-B431CF88C816}"/>
    <cellStyle name="Comma 2 2 6 2 2 3 2 2 4 2" xfId="40163" xr:uid="{07D4DBEA-B02D-45EF-B358-D235FF2EE673}"/>
    <cellStyle name="Comma 2 2 6 2 2 3 2 2 5" xfId="28031" xr:uid="{7A005205-D2D2-4D8B-B746-0FEB2718A026}"/>
    <cellStyle name="Comma 2 2 6 2 2 3 2 3" xfId="5789" xr:uid="{FFFADE7B-3BB7-4786-BF2C-6B5513226A9B}"/>
    <cellStyle name="Comma 2 2 6 2 2 3 2 3 2" xfId="17921" xr:uid="{5517BF3D-1B82-433C-B8B7-C50CC7FDD0E4}"/>
    <cellStyle name="Comma 2 2 6 2 2 3 2 3 2 2" xfId="42185" xr:uid="{0F7F0354-F2BB-434E-AE1D-36EA1406C706}"/>
    <cellStyle name="Comma 2 2 6 2 2 3 2 3 3" xfId="30053" xr:uid="{6529D5D0-EFB6-46AE-8E08-D7F664473E0D}"/>
    <cellStyle name="Comma 2 2 6 2 2 3 2 4" xfId="9833" xr:uid="{96C5CE3B-8785-464B-A749-993BD94EF831}"/>
    <cellStyle name="Comma 2 2 6 2 2 3 2 4 2" xfId="21965" xr:uid="{E0582FE3-F1D7-4C50-8135-92870EEBC09F}"/>
    <cellStyle name="Comma 2 2 6 2 2 3 2 4 2 2" xfId="46229" xr:uid="{AB9A228D-884E-4263-8A3B-8985748CCB27}"/>
    <cellStyle name="Comma 2 2 6 2 2 3 2 4 3" xfId="34097" xr:uid="{79CCD0D8-27EC-4A0E-98C2-BD654CBFBDFA}"/>
    <cellStyle name="Comma 2 2 6 2 2 3 2 5" xfId="13877" xr:uid="{E316EE27-E458-4748-82E5-F0FB9F371CD1}"/>
    <cellStyle name="Comma 2 2 6 2 2 3 2 5 2" xfId="38141" xr:uid="{740247FF-F67A-4E9C-9728-71BD153284A3}"/>
    <cellStyle name="Comma 2 2 6 2 2 3 2 6" xfId="26009" xr:uid="{48A43CA9-60ED-4F3A-965D-6565B1C44378}"/>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2 2 2" xfId="43196" xr:uid="{6DD29C5E-3594-4D81-9848-8A3598F9F843}"/>
    <cellStyle name="Comma 2 2 6 2 2 3 3 2 3" xfId="31064" xr:uid="{80130D1D-2F63-4733-8D89-F96A3DD44278}"/>
    <cellStyle name="Comma 2 2 6 2 2 3 3 3" xfId="10844" xr:uid="{149D1917-9AEF-4867-B9D0-5FD655012062}"/>
    <cellStyle name="Comma 2 2 6 2 2 3 3 3 2" xfId="22976" xr:uid="{83A57870-BBF5-4898-A890-3F669C920BF7}"/>
    <cellStyle name="Comma 2 2 6 2 2 3 3 3 2 2" xfId="47240" xr:uid="{36BB44EA-79CA-4856-B559-B9F30D11ABD8}"/>
    <cellStyle name="Comma 2 2 6 2 2 3 3 3 3" xfId="35108" xr:uid="{7B3EBA81-3C57-433D-A297-64C9A08310DA}"/>
    <cellStyle name="Comma 2 2 6 2 2 3 3 4" xfId="14888" xr:uid="{42E0C241-63F5-47CD-8980-E83AEC2D6A7A}"/>
    <cellStyle name="Comma 2 2 6 2 2 3 3 4 2" xfId="39152" xr:uid="{1264AB53-230B-410C-A8CF-3A5DD8460D9A}"/>
    <cellStyle name="Comma 2 2 6 2 2 3 3 5" xfId="27020" xr:uid="{68123B81-D27D-4EA8-BB91-0EE1832CDAC0}"/>
    <cellStyle name="Comma 2 2 6 2 2 3 4" xfId="4778" xr:uid="{437CCF9E-FEF7-4253-8C58-27A4278CCCF9}"/>
    <cellStyle name="Comma 2 2 6 2 2 3 4 2" xfId="16910" xr:uid="{7408D921-53EE-46B4-8A67-8B6488076DEC}"/>
    <cellStyle name="Comma 2 2 6 2 2 3 4 2 2" xfId="41174" xr:uid="{2A587E8A-8F6A-48D5-B741-90A51C382B2B}"/>
    <cellStyle name="Comma 2 2 6 2 2 3 4 3" xfId="29042" xr:uid="{CB06D1EB-5DD0-49D4-8AFB-683DB6D691B5}"/>
    <cellStyle name="Comma 2 2 6 2 2 3 5" xfId="8822" xr:uid="{6EC85F35-5B37-42E0-993D-7DA0F8D5BF5D}"/>
    <cellStyle name="Comma 2 2 6 2 2 3 5 2" xfId="20954" xr:uid="{0C2D60DC-AFD4-4B55-9E51-12CABF7C1B67}"/>
    <cellStyle name="Comma 2 2 6 2 2 3 5 2 2" xfId="45218" xr:uid="{821E6940-3C16-438F-A155-45A4EBCB3A09}"/>
    <cellStyle name="Comma 2 2 6 2 2 3 5 3" xfId="33086" xr:uid="{7721FD45-50E6-4AE8-938E-4E03D7BD6D56}"/>
    <cellStyle name="Comma 2 2 6 2 2 3 6" xfId="12866" xr:uid="{C49E6BB4-78D7-4243-90AE-3C364154607B}"/>
    <cellStyle name="Comma 2 2 6 2 2 3 6 2" xfId="37130" xr:uid="{10C9C508-D158-43C1-8ABB-49D204D46EEB}"/>
    <cellStyle name="Comma 2 2 6 2 2 3 7" xfId="24998" xr:uid="{2495C917-4154-4B96-9278-36D12A827BC7}"/>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2 2 2" xfId="43702" xr:uid="{1A2F3FED-CCD7-46B2-9C7C-6BF227FBB57E}"/>
    <cellStyle name="Comma 2 2 6 2 2 4 2 2 3" xfId="31570" xr:uid="{2E0326E4-F0A9-4D42-B3A2-336C53F6AF0C}"/>
    <cellStyle name="Comma 2 2 6 2 2 4 2 3" xfId="11350" xr:uid="{60726BC9-DD8E-47D0-A9C2-E94354B6D6F4}"/>
    <cellStyle name="Comma 2 2 6 2 2 4 2 3 2" xfId="23482" xr:uid="{B9DE4BA9-C920-400C-8370-4DA173FD8D98}"/>
    <cellStyle name="Comma 2 2 6 2 2 4 2 3 2 2" xfId="47746" xr:uid="{42EDF848-4491-4345-A790-862BB5FE794F}"/>
    <cellStyle name="Comma 2 2 6 2 2 4 2 3 3" xfId="35614" xr:uid="{F1A83F55-C39A-48BD-9A82-912E26E7E5C0}"/>
    <cellStyle name="Comma 2 2 6 2 2 4 2 4" xfId="15394" xr:uid="{60585768-14A5-44D7-8F48-B6B546CFD240}"/>
    <cellStyle name="Comma 2 2 6 2 2 4 2 4 2" xfId="39658" xr:uid="{4EE9B841-AA25-4BC2-8CD3-99BFFF850309}"/>
    <cellStyle name="Comma 2 2 6 2 2 4 2 5" xfId="27526" xr:uid="{65458731-382C-4B94-82C5-B978C00DC024}"/>
    <cellStyle name="Comma 2 2 6 2 2 4 3" xfId="5284" xr:uid="{AF16CEC6-5D82-48B1-96F8-0F373FBE4BDB}"/>
    <cellStyle name="Comma 2 2 6 2 2 4 3 2" xfId="17416" xr:uid="{D1FC537D-2A11-4BA8-8A4E-E1C289128128}"/>
    <cellStyle name="Comma 2 2 6 2 2 4 3 2 2" xfId="41680" xr:uid="{537CF053-2DCB-4EEA-B72A-E2CC05420E4B}"/>
    <cellStyle name="Comma 2 2 6 2 2 4 3 3" xfId="29548" xr:uid="{DFB47472-DA42-4C83-871A-DF1E229096B8}"/>
    <cellStyle name="Comma 2 2 6 2 2 4 4" xfId="9328" xr:uid="{A2DF0BEC-8E1C-4FE2-B559-CD1CA183C528}"/>
    <cellStyle name="Comma 2 2 6 2 2 4 4 2" xfId="21460" xr:uid="{81649362-4227-4642-82F7-60F21F80A126}"/>
    <cellStyle name="Comma 2 2 6 2 2 4 4 2 2" xfId="45724" xr:uid="{E8331340-D0D8-419E-A516-229DC3AF69EF}"/>
    <cellStyle name="Comma 2 2 6 2 2 4 4 3" xfId="33592" xr:uid="{F9F8977B-8C8E-45BF-AEDA-291602EAB9F0}"/>
    <cellStyle name="Comma 2 2 6 2 2 4 5" xfId="13372" xr:uid="{0F9ABCDB-5A38-4EAF-9C2A-80E132DB5C34}"/>
    <cellStyle name="Comma 2 2 6 2 2 4 5 2" xfId="37636" xr:uid="{F10836ED-463A-42B8-AB24-47AFCA3C0EF0}"/>
    <cellStyle name="Comma 2 2 6 2 2 4 6" xfId="25504" xr:uid="{3B31E8E6-67F3-4C9C-A1AA-21B3E01C4D51}"/>
    <cellStyle name="Comma 2 2 6 2 2 5" xfId="2251" xr:uid="{15A74AEC-1828-4BE0-BC00-21F7D679C78E}"/>
    <cellStyle name="Comma 2 2 6 2 2 5 2" xfId="6295" xr:uid="{F91F8C4C-267C-4EF0-9755-BFCEEF3B6713}"/>
    <cellStyle name="Comma 2 2 6 2 2 5 2 2" xfId="18427" xr:uid="{DBAA8429-7CF3-4150-91D9-5D7170E22812}"/>
    <cellStyle name="Comma 2 2 6 2 2 5 2 2 2" xfId="42691" xr:uid="{54FA4E5C-C21B-40CE-9666-E31DB703F167}"/>
    <cellStyle name="Comma 2 2 6 2 2 5 2 3" xfId="30559" xr:uid="{D09D4226-8412-4CFA-8728-50F6259CE9C3}"/>
    <cellStyle name="Comma 2 2 6 2 2 5 3" xfId="10339" xr:uid="{C1E6FDA7-068E-48D6-AAF3-C72E210D3D4F}"/>
    <cellStyle name="Comma 2 2 6 2 2 5 3 2" xfId="22471" xr:uid="{DBC8FA14-6558-4225-BAFB-193C14C77F4E}"/>
    <cellStyle name="Comma 2 2 6 2 2 5 3 2 2" xfId="46735" xr:uid="{E04181F7-3262-4CA4-ADE1-0147C5F4FEDD}"/>
    <cellStyle name="Comma 2 2 6 2 2 5 3 3" xfId="34603" xr:uid="{15739E9C-A397-46FB-A016-2ECEE9628505}"/>
    <cellStyle name="Comma 2 2 6 2 2 5 4" xfId="14383" xr:uid="{B07A384E-ACE4-4E45-9043-51873878DCAB}"/>
    <cellStyle name="Comma 2 2 6 2 2 5 4 2" xfId="38647" xr:uid="{152DCC72-9209-47AD-A5AC-0E557EB7C6E4}"/>
    <cellStyle name="Comma 2 2 6 2 2 5 5" xfId="26515" xr:uid="{6DEF0617-58AD-4C06-A135-AB95C45BED2A}"/>
    <cellStyle name="Comma 2 2 6 2 2 6" xfId="4273" xr:uid="{33D95A36-75DE-4197-AC90-7F6BB9443AF2}"/>
    <cellStyle name="Comma 2 2 6 2 2 6 2" xfId="16405" xr:uid="{FCCB381D-9140-47D6-8A61-9B6FFFF4A997}"/>
    <cellStyle name="Comma 2 2 6 2 2 6 2 2" xfId="40669" xr:uid="{F8F56FD4-3C39-4A57-A3A2-0F6F5EEEC495}"/>
    <cellStyle name="Comma 2 2 6 2 2 6 3" xfId="28537" xr:uid="{32EFF84C-03FC-4AB8-BABB-4C9FB9DC1463}"/>
    <cellStyle name="Comma 2 2 6 2 2 7" xfId="8317" xr:uid="{5FF9DE57-1071-44EF-964C-33FE1EAE3640}"/>
    <cellStyle name="Comma 2 2 6 2 2 7 2" xfId="20449" xr:uid="{206E4BBB-1428-4C8E-AA48-DFAD0EB33019}"/>
    <cellStyle name="Comma 2 2 6 2 2 7 2 2" xfId="44713" xr:uid="{2010A884-5607-4968-A90D-6EB662F66914}"/>
    <cellStyle name="Comma 2 2 6 2 2 7 3" xfId="32581" xr:uid="{BA887814-4ECF-4FAC-8D50-BB0B309921EF}"/>
    <cellStyle name="Comma 2 2 6 2 2 8" xfId="12361" xr:uid="{D4C1CB45-9747-4B9D-BA27-DE948A027787}"/>
    <cellStyle name="Comma 2 2 6 2 2 8 2" xfId="36625" xr:uid="{D2946ADC-360A-4900-8984-CF6CE1AE5966}"/>
    <cellStyle name="Comma 2 2 6 2 2 9" xfId="24493" xr:uid="{59477345-9E70-432E-BB87-2B28B0056A0C}"/>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2 2 2" xfId="44334" xr:uid="{E07072A2-A17B-45AA-B020-31DE5FB4D4B5}"/>
    <cellStyle name="Comma 2 2 6 2 3 2 2 2 2 3" xfId="32202" xr:uid="{B6557D3D-A530-4644-B3C7-4FDDA4259B1F}"/>
    <cellStyle name="Comma 2 2 6 2 3 2 2 2 3" xfId="11982" xr:uid="{09D042A4-8980-4BAC-ADB8-E49A7439AA53}"/>
    <cellStyle name="Comma 2 2 6 2 3 2 2 2 3 2" xfId="24114" xr:uid="{432111B0-7940-445D-961E-560359AFB575}"/>
    <cellStyle name="Comma 2 2 6 2 3 2 2 2 3 2 2" xfId="48378" xr:uid="{5B83F2A5-F4E9-494A-888C-9C19F7779EA4}"/>
    <cellStyle name="Comma 2 2 6 2 3 2 2 2 3 3" xfId="36246" xr:uid="{977F1C42-895A-458C-AD50-45C093942AFD}"/>
    <cellStyle name="Comma 2 2 6 2 3 2 2 2 4" xfId="16026" xr:uid="{6AA0CF10-B40A-4F87-8507-ED57A7656070}"/>
    <cellStyle name="Comma 2 2 6 2 3 2 2 2 4 2" xfId="40290" xr:uid="{AFBC32B3-570D-4E8A-85F4-D2B496C0BDBB}"/>
    <cellStyle name="Comma 2 2 6 2 3 2 2 2 5" xfId="28158" xr:uid="{3A5E1369-10F5-4B5D-852E-7950EC9BD5C0}"/>
    <cellStyle name="Comma 2 2 6 2 3 2 2 3" xfId="5916" xr:uid="{1A4D79BF-5DCD-4DE6-ADA6-9157ACBE9596}"/>
    <cellStyle name="Comma 2 2 6 2 3 2 2 3 2" xfId="18048" xr:uid="{23DBB27D-14E2-47F4-A9DC-8CFE263F9931}"/>
    <cellStyle name="Comma 2 2 6 2 3 2 2 3 2 2" xfId="42312" xr:uid="{3009A8DB-047E-4A7D-A04C-0B061211D650}"/>
    <cellStyle name="Comma 2 2 6 2 3 2 2 3 3" xfId="30180" xr:uid="{6878A14A-3EA8-4F7C-8291-C66A127069F0}"/>
    <cellStyle name="Comma 2 2 6 2 3 2 2 4" xfId="9960" xr:uid="{CBCEEE1A-8460-4AA3-8737-BB9681A0A7CB}"/>
    <cellStyle name="Comma 2 2 6 2 3 2 2 4 2" xfId="22092" xr:uid="{EE6DB967-507E-42F4-93DB-3F6361C8CF65}"/>
    <cellStyle name="Comma 2 2 6 2 3 2 2 4 2 2" xfId="46356" xr:uid="{32A510FB-1304-49BC-B0AF-15C8CCEF160B}"/>
    <cellStyle name="Comma 2 2 6 2 3 2 2 4 3" xfId="34224" xr:uid="{1D6D6355-7B19-41FA-8CAA-4915FB628204}"/>
    <cellStyle name="Comma 2 2 6 2 3 2 2 5" xfId="14004" xr:uid="{9AFF7162-7E23-4192-A381-252275125BAB}"/>
    <cellStyle name="Comma 2 2 6 2 3 2 2 5 2" xfId="38268" xr:uid="{609DBB6F-DF4E-41BF-9044-D590C8C3344F}"/>
    <cellStyle name="Comma 2 2 6 2 3 2 2 6" xfId="26136" xr:uid="{544A126C-F5F9-4469-876C-F6D70330E11A}"/>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2 2 2" xfId="43323" xr:uid="{6C322891-5FEF-4589-8D9F-8E2B06E88C42}"/>
    <cellStyle name="Comma 2 2 6 2 3 2 3 2 3" xfId="31191" xr:uid="{C4123221-2A86-471B-8F6D-E72F34E60700}"/>
    <cellStyle name="Comma 2 2 6 2 3 2 3 3" xfId="10971" xr:uid="{0AAEF52A-A3E8-4F17-A887-6B5F0A596600}"/>
    <cellStyle name="Comma 2 2 6 2 3 2 3 3 2" xfId="23103" xr:uid="{702ED3D1-DB9A-499F-8B13-846F4447318E}"/>
    <cellStyle name="Comma 2 2 6 2 3 2 3 3 2 2" xfId="47367" xr:uid="{23577C72-97D9-4C1A-A0CB-9207B9B4C01E}"/>
    <cellStyle name="Comma 2 2 6 2 3 2 3 3 3" xfId="35235" xr:uid="{142CBD47-64DE-4118-B8DC-14C157FD7FBC}"/>
    <cellStyle name="Comma 2 2 6 2 3 2 3 4" xfId="15015" xr:uid="{C4263F25-8B7E-4FFC-9731-C4BDFB507562}"/>
    <cellStyle name="Comma 2 2 6 2 3 2 3 4 2" xfId="39279" xr:uid="{FCA16560-6CA5-42E1-9F9F-39ACBD64D5AE}"/>
    <cellStyle name="Comma 2 2 6 2 3 2 3 5" xfId="27147" xr:uid="{3117E8EA-EC02-4BCB-B8A2-44FA6952F2EC}"/>
    <cellStyle name="Comma 2 2 6 2 3 2 4" xfId="4905" xr:uid="{9418CB82-90ED-4B22-AA51-FCD6F3B25CAA}"/>
    <cellStyle name="Comma 2 2 6 2 3 2 4 2" xfId="17037" xr:uid="{06F340A0-BB00-46B3-AC48-D3F3DCC49097}"/>
    <cellStyle name="Comma 2 2 6 2 3 2 4 2 2" xfId="41301" xr:uid="{673C53DA-56A3-4740-9FD7-0531F82B9F8B}"/>
    <cellStyle name="Comma 2 2 6 2 3 2 4 3" xfId="29169" xr:uid="{4DD95845-777D-4BF2-B113-128D2771742E}"/>
    <cellStyle name="Comma 2 2 6 2 3 2 5" xfId="8949" xr:uid="{237CC5F0-EC8A-489F-90D4-AF7D88FEAFED}"/>
    <cellStyle name="Comma 2 2 6 2 3 2 5 2" xfId="21081" xr:uid="{EDEB18F3-787C-446A-8E77-96B7AC594112}"/>
    <cellStyle name="Comma 2 2 6 2 3 2 5 2 2" xfId="45345" xr:uid="{EFDE175B-A898-479D-9C5C-EF1A328FDD32}"/>
    <cellStyle name="Comma 2 2 6 2 3 2 5 3" xfId="33213" xr:uid="{A28FCEEC-195D-4938-96A5-4D001CBC00B7}"/>
    <cellStyle name="Comma 2 2 6 2 3 2 6" xfId="12993" xr:uid="{16C12DC1-3B87-4700-95B4-AD3461412D6E}"/>
    <cellStyle name="Comma 2 2 6 2 3 2 6 2" xfId="37257" xr:uid="{3E49CF44-ED21-48A9-B3F4-64DC6F89E0FC}"/>
    <cellStyle name="Comma 2 2 6 2 3 2 7" xfId="25125" xr:uid="{0E31B6DD-4513-4098-94FD-4A6CB972F14C}"/>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2 2 2" xfId="43829" xr:uid="{D1C519CB-2200-446E-A5E8-B7D513095B77}"/>
    <cellStyle name="Comma 2 2 6 2 3 3 2 2 3" xfId="31697" xr:uid="{91E235B9-B5B4-4116-87D7-C77DB3E11398}"/>
    <cellStyle name="Comma 2 2 6 2 3 3 2 3" xfId="11477" xr:uid="{CD4E9479-4128-4489-98B5-7F8FA63322E1}"/>
    <cellStyle name="Comma 2 2 6 2 3 3 2 3 2" xfId="23609" xr:uid="{27B85CB6-FB27-4451-B0DA-9862885274D4}"/>
    <cellStyle name="Comma 2 2 6 2 3 3 2 3 2 2" xfId="47873" xr:uid="{11029F15-8270-4BB4-B85A-7BE3C8284FDE}"/>
    <cellStyle name="Comma 2 2 6 2 3 3 2 3 3" xfId="35741" xr:uid="{8401868C-6A3E-4FC4-AF33-1D1F1FA7E261}"/>
    <cellStyle name="Comma 2 2 6 2 3 3 2 4" xfId="15521" xr:uid="{46027E52-8F84-4ADA-B735-12D75EC89B4D}"/>
    <cellStyle name="Comma 2 2 6 2 3 3 2 4 2" xfId="39785" xr:uid="{AB111A87-FA2F-4A4C-ABE4-CF6EB35A4107}"/>
    <cellStyle name="Comma 2 2 6 2 3 3 2 5" xfId="27653" xr:uid="{12AE2F3A-C8C9-49D6-8011-D08ECF511EB1}"/>
    <cellStyle name="Comma 2 2 6 2 3 3 3" xfId="5411" xr:uid="{4671A064-CB30-49E4-B4D1-40254D20734C}"/>
    <cellStyle name="Comma 2 2 6 2 3 3 3 2" xfId="17543" xr:uid="{123E91F9-D281-4690-865A-B4185F8F3DFE}"/>
    <cellStyle name="Comma 2 2 6 2 3 3 3 2 2" xfId="41807" xr:uid="{650754F9-C18B-4BB0-8F37-495C674A7F3D}"/>
    <cellStyle name="Comma 2 2 6 2 3 3 3 3" xfId="29675" xr:uid="{9E48E1CF-583D-4A38-81A5-032670D8E724}"/>
    <cellStyle name="Comma 2 2 6 2 3 3 4" xfId="9455" xr:uid="{A983B331-AFE4-4759-AEAC-D4CD9154EF43}"/>
    <cellStyle name="Comma 2 2 6 2 3 3 4 2" xfId="21587" xr:uid="{FCAD89F4-FDDF-4C43-B0BC-1B0B781B109B}"/>
    <cellStyle name="Comma 2 2 6 2 3 3 4 2 2" xfId="45851" xr:uid="{681DC93B-C08F-4D20-BFE2-134C5428FC36}"/>
    <cellStyle name="Comma 2 2 6 2 3 3 4 3" xfId="33719" xr:uid="{F6C48030-AEBF-40DA-9AB0-876A0B1347C4}"/>
    <cellStyle name="Comma 2 2 6 2 3 3 5" xfId="13499" xr:uid="{867D2E36-A0B1-4581-83E2-446060FE09AE}"/>
    <cellStyle name="Comma 2 2 6 2 3 3 5 2" xfId="37763" xr:uid="{653C6444-964A-432A-90C4-C916F295BD79}"/>
    <cellStyle name="Comma 2 2 6 2 3 3 6" xfId="25631" xr:uid="{1387B8D2-FEB1-4414-A812-550BC6402DF5}"/>
    <cellStyle name="Comma 2 2 6 2 3 4" xfId="2378" xr:uid="{C3E76C39-1130-4582-ACB7-BEA81E04537C}"/>
    <cellStyle name="Comma 2 2 6 2 3 4 2" xfId="6422" xr:uid="{071B403E-904A-4D54-83C4-29D77BC61454}"/>
    <cellStyle name="Comma 2 2 6 2 3 4 2 2" xfId="18554" xr:uid="{0701F589-8887-4E3C-9CA3-3355420B0D5E}"/>
    <cellStyle name="Comma 2 2 6 2 3 4 2 2 2" xfId="42818" xr:uid="{7A1763A3-271C-46A7-A37F-0F76B1F5BF7E}"/>
    <cellStyle name="Comma 2 2 6 2 3 4 2 3" xfId="30686" xr:uid="{91EA96C4-10B8-403B-B90C-4E912145F5F4}"/>
    <cellStyle name="Comma 2 2 6 2 3 4 3" xfId="10466" xr:uid="{7B6A9FEB-82BA-4F82-9A91-C740F3766359}"/>
    <cellStyle name="Comma 2 2 6 2 3 4 3 2" xfId="22598" xr:uid="{94E0522D-355B-4A0B-888F-9925930E9EFF}"/>
    <cellStyle name="Comma 2 2 6 2 3 4 3 2 2" xfId="46862" xr:uid="{BAEEDB17-0CF3-4A02-BECA-F4E7987D1FA3}"/>
    <cellStyle name="Comma 2 2 6 2 3 4 3 3" xfId="34730" xr:uid="{FD37DDB0-8C3E-4A8F-A592-27F6C08E4BFB}"/>
    <cellStyle name="Comma 2 2 6 2 3 4 4" xfId="14510" xr:uid="{64192AAC-5657-4BE7-BB23-AB71514C76EE}"/>
    <cellStyle name="Comma 2 2 6 2 3 4 4 2" xfId="38774" xr:uid="{59D8B4D8-B6F4-4E41-89F2-33F702454D52}"/>
    <cellStyle name="Comma 2 2 6 2 3 4 5" xfId="26642" xr:uid="{31226FE5-E410-41AF-BD16-6EC9CC688595}"/>
    <cellStyle name="Comma 2 2 6 2 3 5" xfId="4400" xr:uid="{2B12C215-AD88-4C11-B9EB-8CF82A6E0430}"/>
    <cellStyle name="Comma 2 2 6 2 3 5 2" xfId="16532" xr:uid="{1B5318B2-8F38-43FB-815A-296F7687BD78}"/>
    <cellStyle name="Comma 2 2 6 2 3 5 2 2" xfId="40796" xr:uid="{44E0EDB8-B2DF-4192-8408-4E5851BF38E2}"/>
    <cellStyle name="Comma 2 2 6 2 3 5 3" xfId="28664" xr:uid="{E5901D5E-C13E-4384-83D2-B291452A7A45}"/>
    <cellStyle name="Comma 2 2 6 2 3 6" xfId="8444" xr:uid="{53308C36-9FF7-4B05-8736-D41E15A45871}"/>
    <cellStyle name="Comma 2 2 6 2 3 6 2" xfId="20576" xr:uid="{ECDCE917-1B2A-41AA-9A26-0CDD70E58020}"/>
    <cellStyle name="Comma 2 2 6 2 3 6 2 2" xfId="44840" xr:uid="{22750A78-6D10-452E-AD83-5A5D7581E860}"/>
    <cellStyle name="Comma 2 2 6 2 3 6 3" xfId="32708" xr:uid="{B7361558-BADB-405B-956A-7BFDB190A1A4}"/>
    <cellStyle name="Comma 2 2 6 2 3 7" xfId="12488" xr:uid="{EDD7A52F-10DC-4B28-A657-E91C1F8AD3C0}"/>
    <cellStyle name="Comma 2 2 6 2 3 7 2" xfId="36752" xr:uid="{4207506A-24ED-461C-AB05-F58B2546F108}"/>
    <cellStyle name="Comma 2 2 6 2 3 8" xfId="24620" xr:uid="{1C801579-89C7-43E7-A722-C090BB9BA26A}"/>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2 2 2" xfId="44081" xr:uid="{41CCCC83-4421-44C3-966B-7C211BB723C3}"/>
    <cellStyle name="Comma 2 2 6 2 4 2 2 2 3" xfId="31949" xr:uid="{2BD28C52-9A6D-48D2-B6DF-6B004E668AF6}"/>
    <cellStyle name="Comma 2 2 6 2 4 2 2 3" xfId="11729" xr:uid="{97D2894B-C299-412E-8F8F-BBA4FFF4ABD5}"/>
    <cellStyle name="Comma 2 2 6 2 4 2 2 3 2" xfId="23861" xr:uid="{69C03FE7-F3F1-4FFA-8AF8-89EB966070C1}"/>
    <cellStyle name="Comma 2 2 6 2 4 2 2 3 2 2" xfId="48125" xr:uid="{41ACE5C3-4CE1-4297-9FCE-489FD14B684A}"/>
    <cellStyle name="Comma 2 2 6 2 4 2 2 3 3" xfId="35993" xr:uid="{58FA4A84-7C78-4A1F-B429-F8B3C59DEDF8}"/>
    <cellStyle name="Comma 2 2 6 2 4 2 2 4" xfId="15773" xr:uid="{FD893D9F-9A57-4D03-8363-0B22AB25964C}"/>
    <cellStyle name="Comma 2 2 6 2 4 2 2 4 2" xfId="40037" xr:uid="{95001F55-5584-46BA-9CC5-72701E61DFA6}"/>
    <cellStyle name="Comma 2 2 6 2 4 2 2 5" xfId="27905" xr:uid="{62790204-EA13-42F8-9591-330972D0EAF9}"/>
    <cellStyle name="Comma 2 2 6 2 4 2 3" xfId="5663" xr:uid="{2730B662-BF5B-4096-93C9-6DF131424685}"/>
    <cellStyle name="Comma 2 2 6 2 4 2 3 2" xfId="17795" xr:uid="{DD5CBED9-FC05-492B-BDFF-A2A95A2B2ED8}"/>
    <cellStyle name="Comma 2 2 6 2 4 2 3 2 2" xfId="42059" xr:uid="{3CC25660-4431-4FD9-85CF-16ED5CB889E2}"/>
    <cellStyle name="Comma 2 2 6 2 4 2 3 3" xfId="29927" xr:uid="{2E92A941-9D4B-4CE6-B561-2BE941A1C269}"/>
    <cellStyle name="Comma 2 2 6 2 4 2 4" xfId="9707" xr:uid="{4DC4183B-A61D-42D8-9B9E-069034076848}"/>
    <cellStyle name="Comma 2 2 6 2 4 2 4 2" xfId="21839" xr:uid="{E52CE6F4-B296-443A-AF56-D2531BF6C8AF}"/>
    <cellStyle name="Comma 2 2 6 2 4 2 4 2 2" xfId="46103" xr:uid="{B4BA0FB9-060C-4CEB-8D96-B1C4F9A8EECA}"/>
    <cellStyle name="Comma 2 2 6 2 4 2 4 3" xfId="33971" xr:uid="{AB89986C-79FA-4BF8-8FBE-621F81D95107}"/>
    <cellStyle name="Comma 2 2 6 2 4 2 5" xfId="13751" xr:uid="{A60EB1D3-8D35-4ACF-9C43-CB63369CA9AF}"/>
    <cellStyle name="Comma 2 2 6 2 4 2 5 2" xfId="38015" xr:uid="{CAB5C254-A7D2-4FEA-A69B-48AF9F2AF8B0}"/>
    <cellStyle name="Comma 2 2 6 2 4 2 6" xfId="25883" xr:uid="{1E8929A4-2A6A-4F8C-ACA4-4346A5E32F15}"/>
    <cellStyle name="Comma 2 2 6 2 4 3" xfId="2630" xr:uid="{26334A5F-6240-4A07-9CBD-5A379445C481}"/>
    <cellStyle name="Comma 2 2 6 2 4 3 2" xfId="6674" xr:uid="{A4B34727-F67B-40E3-88F1-A2DC197FD175}"/>
    <cellStyle name="Comma 2 2 6 2 4 3 2 2" xfId="18806" xr:uid="{8FBFBB55-EC40-4843-90A8-7CC8780C692F}"/>
    <cellStyle name="Comma 2 2 6 2 4 3 2 2 2" xfId="43070" xr:uid="{D9E3FA83-9ABD-450B-820A-7D30EC1F4301}"/>
    <cellStyle name="Comma 2 2 6 2 4 3 2 3" xfId="30938" xr:uid="{10BF40CD-3719-4FBF-9BC5-B8C507913893}"/>
    <cellStyle name="Comma 2 2 6 2 4 3 3" xfId="10718" xr:uid="{91BF0BC5-168E-43F8-AF66-5B3E38F084C9}"/>
    <cellStyle name="Comma 2 2 6 2 4 3 3 2" xfId="22850" xr:uid="{E9ED83BD-ED6F-441E-A2F6-DBA2B54D2C72}"/>
    <cellStyle name="Comma 2 2 6 2 4 3 3 2 2" xfId="47114" xr:uid="{A35454D9-3797-46C0-8DA8-BD24CD14945C}"/>
    <cellStyle name="Comma 2 2 6 2 4 3 3 3" xfId="34982" xr:uid="{1A226D52-7B1C-44EE-8DDD-3330FE507C91}"/>
    <cellStyle name="Comma 2 2 6 2 4 3 4" xfId="14762" xr:uid="{E7199FA5-F239-4582-97E7-FE57B742071C}"/>
    <cellStyle name="Comma 2 2 6 2 4 3 4 2" xfId="39026" xr:uid="{00576BC9-CA4D-475F-AEEE-5D5938E1C019}"/>
    <cellStyle name="Comma 2 2 6 2 4 3 5" xfId="26894" xr:uid="{BDBBB2C2-37CC-4A24-A426-C3F3F64C733D}"/>
    <cellStyle name="Comma 2 2 6 2 4 4" xfId="4652" xr:uid="{F7285C68-BA56-48DA-808B-03B84A51857B}"/>
    <cellStyle name="Comma 2 2 6 2 4 4 2" xfId="16784" xr:uid="{47CF60E5-D0BC-4F38-B167-D5874000F980}"/>
    <cellStyle name="Comma 2 2 6 2 4 4 2 2" xfId="41048" xr:uid="{9226B55E-7A77-4BBE-9CA2-78433CCA211B}"/>
    <cellStyle name="Comma 2 2 6 2 4 4 3" xfId="28916" xr:uid="{6825DFDF-5205-442B-9CC1-7FE2098CE4F1}"/>
    <cellStyle name="Comma 2 2 6 2 4 5" xfId="8696" xr:uid="{01080016-BDE7-4D7B-83FC-66C80E95CFB0}"/>
    <cellStyle name="Comma 2 2 6 2 4 5 2" xfId="20828" xr:uid="{7D26F39E-01E3-4994-96EA-247F0527B745}"/>
    <cellStyle name="Comma 2 2 6 2 4 5 2 2" xfId="45092" xr:uid="{28311855-D6F5-43E6-A7BF-98BAF97AC995}"/>
    <cellStyle name="Comma 2 2 6 2 4 5 3" xfId="32960" xr:uid="{69A1D53C-9F6C-4387-9B5A-FA41AB1025AE}"/>
    <cellStyle name="Comma 2 2 6 2 4 6" xfId="12740" xr:uid="{A197F00B-D22B-4018-8EEA-0DD87ECE2BE1}"/>
    <cellStyle name="Comma 2 2 6 2 4 6 2" xfId="37004" xr:uid="{63552E0C-9625-4CC2-BEEB-A7FD2B172FF8}"/>
    <cellStyle name="Comma 2 2 6 2 4 7" xfId="24872" xr:uid="{1DADE840-4A39-4891-8519-3439FF422560}"/>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2 2 2" xfId="43576" xr:uid="{FAB1F44D-FFD0-4685-88D8-22AFA027E980}"/>
    <cellStyle name="Comma 2 2 6 2 5 2 2 3" xfId="31444" xr:uid="{2E99DB88-82C1-4504-9D96-29AF91ECECF3}"/>
    <cellStyle name="Comma 2 2 6 2 5 2 3" xfId="11224" xr:uid="{5175F166-7802-46C3-A0C5-C551DDB35CEF}"/>
    <cellStyle name="Comma 2 2 6 2 5 2 3 2" xfId="23356" xr:uid="{95258C79-DE78-464D-A3C6-5739AA3E315B}"/>
    <cellStyle name="Comma 2 2 6 2 5 2 3 2 2" xfId="47620" xr:uid="{186D839C-5675-44D5-9DF1-BAC061426874}"/>
    <cellStyle name="Comma 2 2 6 2 5 2 3 3" xfId="35488" xr:uid="{0E15639A-754E-4102-968C-026CC38844B8}"/>
    <cellStyle name="Comma 2 2 6 2 5 2 4" xfId="15268" xr:uid="{6A3EDE3A-5897-4316-BEC3-A8DCFEC96D82}"/>
    <cellStyle name="Comma 2 2 6 2 5 2 4 2" xfId="39532" xr:uid="{4194B17A-96C2-42A5-9335-601F8C1D9CE6}"/>
    <cellStyle name="Comma 2 2 6 2 5 2 5" xfId="27400" xr:uid="{51AA56A0-5F36-409E-89AA-24F32F02D9AC}"/>
    <cellStyle name="Comma 2 2 6 2 5 3" xfId="5158" xr:uid="{B99C9ABE-102D-41E7-B57D-CCA22F724BCC}"/>
    <cellStyle name="Comma 2 2 6 2 5 3 2" xfId="17290" xr:uid="{E038AB2C-857C-45D4-B0B8-EB0E5AC8BA2B}"/>
    <cellStyle name="Comma 2 2 6 2 5 3 2 2" xfId="41554" xr:uid="{BBBEC629-FB70-4CED-9BDA-3E63BF00F6FF}"/>
    <cellStyle name="Comma 2 2 6 2 5 3 3" xfId="29422" xr:uid="{6950F2CA-1FE2-40FA-B701-825B821D66D5}"/>
    <cellStyle name="Comma 2 2 6 2 5 4" xfId="9202" xr:uid="{8A919578-65E8-4103-AE70-3D259ABA1428}"/>
    <cellStyle name="Comma 2 2 6 2 5 4 2" xfId="21334" xr:uid="{5477CA86-11AD-4BCB-90C6-CB08EFEFF7F2}"/>
    <cellStyle name="Comma 2 2 6 2 5 4 2 2" xfId="45598" xr:uid="{7D2494BA-91F9-4B7E-BF54-B59C92D405E9}"/>
    <cellStyle name="Comma 2 2 6 2 5 4 3" xfId="33466" xr:uid="{AF4BE33E-9D02-4596-81A6-13A7AF1C9810}"/>
    <cellStyle name="Comma 2 2 6 2 5 5" xfId="13246" xr:uid="{5E3F6FD6-C4AE-464D-8075-D81945955DBB}"/>
    <cellStyle name="Comma 2 2 6 2 5 5 2" xfId="37510" xr:uid="{F2B1A8C8-E9C6-4FB7-A44F-0B2B955FA8C5}"/>
    <cellStyle name="Comma 2 2 6 2 5 6" xfId="25378" xr:uid="{77F814CB-1260-4094-A13F-ACA949AFCCAE}"/>
    <cellStyle name="Comma 2 2 6 2 6" xfId="2125" xr:uid="{25D5EE0B-472E-4E5A-B2C6-64634E1A618A}"/>
    <cellStyle name="Comma 2 2 6 2 6 2" xfId="6169" xr:uid="{16FD8DBD-0B3B-4744-AB3A-69E226F4B131}"/>
    <cellStyle name="Comma 2 2 6 2 6 2 2" xfId="18301" xr:uid="{469D36EF-4ED8-4942-8789-CE0F070FA623}"/>
    <cellStyle name="Comma 2 2 6 2 6 2 2 2" xfId="42565" xr:uid="{C36582C5-98AA-4941-B325-0388B6E7B21E}"/>
    <cellStyle name="Comma 2 2 6 2 6 2 3" xfId="30433" xr:uid="{E835F020-12FF-4BD5-AF90-41D8E672AD2A}"/>
    <cellStyle name="Comma 2 2 6 2 6 3" xfId="10213" xr:uid="{00155D5C-B5D1-4F3E-91E2-F7FC762BBF9D}"/>
    <cellStyle name="Comma 2 2 6 2 6 3 2" xfId="22345" xr:uid="{5818C3E6-39DF-4CD4-B2C3-2CD370C9CCFA}"/>
    <cellStyle name="Comma 2 2 6 2 6 3 2 2" xfId="46609" xr:uid="{5554A3BA-FEA1-4D33-B225-6471BB6083F8}"/>
    <cellStyle name="Comma 2 2 6 2 6 3 3" xfId="34477" xr:uid="{9FB34915-E2B2-4359-ACF1-F4F02F2DB362}"/>
    <cellStyle name="Comma 2 2 6 2 6 4" xfId="14257" xr:uid="{BF52C19D-E898-4F4C-BA16-3DD9D4CFD7AD}"/>
    <cellStyle name="Comma 2 2 6 2 6 4 2" xfId="38521" xr:uid="{7D903113-95AE-4F5A-942C-143FA1900D8E}"/>
    <cellStyle name="Comma 2 2 6 2 6 5" xfId="26389" xr:uid="{5F8A0303-4C6B-4AEA-A8D1-69C8341298D1}"/>
    <cellStyle name="Comma 2 2 6 2 7" xfId="4147" xr:uid="{57973A65-02F8-4151-B856-0D88C51D1575}"/>
    <cellStyle name="Comma 2 2 6 2 7 2" xfId="16279" xr:uid="{163F247B-D38C-465E-9885-E399EC27B50A}"/>
    <cellStyle name="Comma 2 2 6 2 7 2 2" xfId="40543" xr:uid="{0023234A-B7CD-42E8-B8E2-42207275357C}"/>
    <cellStyle name="Comma 2 2 6 2 7 3" xfId="28411" xr:uid="{BF1685CD-BEB4-4875-876C-342146F5F5C7}"/>
    <cellStyle name="Comma 2 2 6 2 8" xfId="8191" xr:uid="{C6CC6B88-03D8-47B2-A114-04A2489233E7}"/>
    <cellStyle name="Comma 2 2 6 2 8 2" xfId="20323" xr:uid="{BE3FFCFA-C752-472B-970A-CF719EC58112}"/>
    <cellStyle name="Comma 2 2 6 2 8 2 2" xfId="44587" xr:uid="{FCB4BE4B-2588-42AA-B95A-528CD7DF1D0E}"/>
    <cellStyle name="Comma 2 2 6 2 8 3" xfId="32455" xr:uid="{561F1264-B9D9-456E-98DC-F5729C32BD64}"/>
    <cellStyle name="Comma 2 2 6 2 9" xfId="12235" xr:uid="{AA6D6115-BCA9-4773-AAA0-97759A022EA9}"/>
    <cellStyle name="Comma 2 2 6 2 9 2" xfId="36499" xr:uid="{A1D18E80-B7B8-4DAB-AA9E-C93AAFBBD8D8}"/>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2 2 2" xfId="44397" xr:uid="{C3D534CE-54DE-49E6-A670-7181EE28C4FA}"/>
    <cellStyle name="Comma 2 2 6 3 2 2 2 2 2 3" xfId="32265" xr:uid="{6F9C672B-E434-4954-8224-F19CA47DBB57}"/>
    <cellStyle name="Comma 2 2 6 3 2 2 2 2 3" xfId="12045" xr:uid="{5947E0A5-A48D-458F-9FE0-AA159428FE74}"/>
    <cellStyle name="Comma 2 2 6 3 2 2 2 2 3 2" xfId="24177" xr:uid="{E294846D-C0FC-402F-9619-8CC8000549C1}"/>
    <cellStyle name="Comma 2 2 6 3 2 2 2 2 3 2 2" xfId="48441" xr:uid="{4EC48F1F-77F3-4698-8DA0-BA2DE781C20E}"/>
    <cellStyle name="Comma 2 2 6 3 2 2 2 2 3 3" xfId="36309" xr:uid="{AB015338-5CE7-4920-9508-2551D8FC2AEE}"/>
    <cellStyle name="Comma 2 2 6 3 2 2 2 2 4" xfId="16089" xr:uid="{00641C30-0CE7-4CB1-BF3B-1680537BC4C6}"/>
    <cellStyle name="Comma 2 2 6 3 2 2 2 2 4 2" xfId="40353" xr:uid="{862AC92F-5CB4-4502-A140-C032C16D51A9}"/>
    <cellStyle name="Comma 2 2 6 3 2 2 2 2 5" xfId="28221" xr:uid="{9402AEE2-520A-420D-B73E-5B998E283B4C}"/>
    <cellStyle name="Comma 2 2 6 3 2 2 2 3" xfId="5979" xr:uid="{4DD6C24C-DE58-4991-8D6F-6187C791C258}"/>
    <cellStyle name="Comma 2 2 6 3 2 2 2 3 2" xfId="18111" xr:uid="{B99B8669-955F-421A-A794-14B4A670454B}"/>
    <cellStyle name="Comma 2 2 6 3 2 2 2 3 2 2" xfId="42375" xr:uid="{241601E2-02C6-4027-85E7-0F9F6701F51B}"/>
    <cellStyle name="Comma 2 2 6 3 2 2 2 3 3" xfId="30243" xr:uid="{9CDFAFC0-332B-4994-A72C-3B3A2B229E7E}"/>
    <cellStyle name="Comma 2 2 6 3 2 2 2 4" xfId="10023" xr:uid="{C786948F-B089-4C93-B3F2-CA3FFDD1D92B}"/>
    <cellStyle name="Comma 2 2 6 3 2 2 2 4 2" xfId="22155" xr:uid="{FF797323-E7B4-4119-BCF7-F6EEFBDBE9E4}"/>
    <cellStyle name="Comma 2 2 6 3 2 2 2 4 2 2" xfId="46419" xr:uid="{967E12EF-0997-4253-8286-4B6F45AC7B43}"/>
    <cellStyle name="Comma 2 2 6 3 2 2 2 4 3" xfId="34287" xr:uid="{BCFB3B5D-1AEC-40D6-8636-A8A476E5E557}"/>
    <cellStyle name="Comma 2 2 6 3 2 2 2 5" xfId="14067" xr:uid="{0E792B2A-2EB6-4EDC-9573-A1EE9F9D9006}"/>
    <cellStyle name="Comma 2 2 6 3 2 2 2 5 2" xfId="38331" xr:uid="{6FD3B1ED-7066-40C4-AD4C-CCDB0D0042B9}"/>
    <cellStyle name="Comma 2 2 6 3 2 2 2 6" xfId="26199" xr:uid="{DD14BB2D-1436-40C8-83E7-52FDB1C7DD49}"/>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2 2 2" xfId="43386" xr:uid="{53B92E88-4859-4D65-BD77-B19A1551B130}"/>
    <cellStyle name="Comma 2 2 6 3 2 2 3 2 3" xfId="31254" xr:uid="{7C30B7E2-4BF0-4A29-A8E2-BCA93436217D}"/>
    <cellStyle name="Comma 2 2 6 3 2 2 3 3" xfId="11034" xr:uid="{38F960CC-588F-4845-9F96-79F5624F6F58}"/>
    <cellStyle name="Comma 2 2 6 3 2 2 3 3 2" xfId="23166" xr:uid="{D79BFC01-0121-41F2-916F-1ED76233E786}"/>
    <cellStyle name="Comma 2 2 6 3 2 2 3 3 2 2" xfId="47430" xr:uid="{99BBA57B-C5A1-4BEE-AD09-C79A7D068353}"/>
    <cellStyle name="Comma 2 2 6 3 2 2 3 3 3" xfId="35298" xr:uid="{79A2036F-01CE-43C2-8658-82167C692347}"/>
    <cellStyle name="Comma 2 2 6 3 2 2 3 4" xfId="15078" xr:uid="{A0D2824A-405A-48E3-9E0F-18DEE2DA57C7}"/>
    <cellStyle name="Comma 2 2 6 3 2 2 3 4 2" xfId="39342" xr:uid="{A38F94D5-85FD-4CC0-B1EB-447C442EC18B}"/>
    <cellStyle name="Comma 2 2 6 3 2 2 3 5" xfId="27210" xr:uid="{8C4021A6-F65C-47D0-BE4D-44CE2CDB233D}"/>
    <cellStyle name="Comma 2 2 6 3 2 2 4" xfId="4968" xr:uid="{10925863-54F5-4D7A-AFB3-77BCA9EE9A9F}"/>
    <cellStyle name="Comma 2 2 6 3 2 2 4 2" xfId="17100" xr:uid="{8002B78C-74DE-4964-B333-E7FF719B01DA}"/>
    <cellStyle name="Comma 2 2 6 3 2 2 4 2 2" xfId="41364" xr:uid="{624343D8-3429-4592-9F41-086A26328883}"/>
    <cellStyle name="Comma 2 2 6 3 2 2 4 3" xfId="29232" xr:uid="{F269E719-EBB0-4CB6-AEB1-B51D6EE61175}"/>
    <cellStyle name="Comma 2 2 6 3 2 2 5" xfId="9012" xr:uid="{767761FE-D353-44FE-BF55-F87DD8505D59}"/>
    <cellStyle name="Comma 2 2 6 3 2 2 5 2" xfId="21144" xr:uid="{C179D706-4A83-4339-BC54-BCA6FD469401}"/>
    <cellStyle name="Comma 2 2 6 3 2 2 5 2 2" xfId="45408" xr:uid="{3123144D-910D-4DCE-A9AA-BCE10458E3C4}"/>
    <cellStyle name="Comma 2 2 6 3 2 2 5 3" xfId="33276" xr:uid="{47AF07A6-7005-44EC-AC60-A04E9020BC19}"/>
    <cellStyle name="Comma 2 2 6 3 2 2 6" xfId="13056" xr:uid="{5C2058AE-81D6-4314-9F18-6FACB49D2820}"/>
    <cellStyle name="Comma 2 2 6 3 2 2 6 2" xfId="37320" xr:uid="{8DDE323E-63D6-40D8-8A93-619D9FF01702}"/>
    <cellStyle name="Comma 2 2 6 3 2 2 7" xfId="25188" xr:uid="{C040C441-5F8A-4BA9-8902-8AC126EA799E}"/>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2 2 2" xfId="43892" xr:uid="{088F9AD2-76A1-48CE-9D2F-BC89CA89C287}"/>
    <cellStyle name="Comma 2 2 6 3 2 3 2 2 3" xfId="31760" xr:uid="{F20D8FF3-7010-462B-9A7B-EF9A9E60CDDA}"/>
    <cellStyle name="Comma 2 2 6 3 2 3 2 3" xfId="11540" xr:uid="{43C1857F-B8BF-439D-B6F2-3FF2D210EB63}"/>
    <cellStyle name="Comma 2 2 6 3 2 3 2 3 2" xfId="23672" xr:uid="{14BB327A-58E0-44AC-8605-7427C8F4C88C}"/>
    <cellStyle name="Comma 2 2 6 3 2 3 2 3 2 2" xfId="47936" xr:uid="{098E58B7-B01D-444F-B2D3-23002DC78DBF}"/>
    <cellStyle name="Comma 2 2 6 3 2 3 2 3 3" xfId="35804" xr:uid="{FA7EED81-C53E-4CE6-AE9A-014851E599AB}"/>
    <cellStyle name="Comma 2 2 6 3 2 3 2 4" xfId="15584" xr:uid="{81385FFB-13AF-4B45-8BEA-9F946D96B813}"/>
    <cellStyle name="Comma 2 2 6 3 2 3 2 4 2" xfId="39848" xr:uid="{9DC002B0-93A9-4EC6-81EB-3E7D5B79A35E}"/>
    <cellStyle name="Comma 2 2 6 3 2 3 2 5" xfId="27716" xr:uid="{AC920BDD-8573-4F7B-A99B-D3535F240A34}"/>
    <cellStyle name="Comma 2 2 6 3 2 3 3" xfId="5474" xr:uid="{914C5D14-F35B-467D-9EA6-392C959A441C}"/>
    <cellStyle name="Comma 2 2 6 3 2 3 3 2" xfId="17606" xr:uid="{480E954B-632F-4135-8C49-04063CAE7702}"/>
    <cellStyle name="Comma 2 2 6 3 2 3 3 2 2" xfId="41870" xr:uid="{5547E39A-D322-4A9B-9DEF-CA47F9A50CAA}"/>
    <cellStyle name="Comma 2 2 6 3 2 3 3 3" xfId="29738" xr:uid="{EE059506-0543-4830-8AA0-851D90D01517}"/>
    <cellStyle name="Comma 2 2 6 3 2 3 4" xfId="9518" xr:uid="{3571A423-A33F-4FE3-BEF7-A197A041E704}"/>
    <cellStyle name="Comma 2 2 6 3 2 3 4 2" xfId="21650" xr:uid="{3740C2C4-3751-4D53-B144-5B2E59227113}"/>
    <cellStyle name="Comma 2 2 6 3 2 3 4 2 2" xfId="45914" xr:uid="{D49A7747-4198-41F1-AC5C-488788B186A2}"/>
    <cellStyle name="Comma 2 2 6 3 2 3 4 3" xfId="33782" xr:uid="{5979560E-6CDB-4256-982C-6AE2F3F455E6}"/>
    <cellStyle name="Comma 2 2 6 3 2 3 5" xfId="13562" xr:uid="{554DCF81-15F8-47B2-801A-088EF49BBC39}"/>
    <cellStyle name="Comma 2 2 6 3 2 3 5 2" xfId="37826" xr:uid="{EBA5C322-8280-4239-AB4D-DA835558F9C6}"/>
    <cellStyle name="Comma 2 2 6 3 2 3 6" xfId="25694" xr:uid="{AB9D4E7C-1CFF-4CB4-83FD-97B830A4AAAA}"/>
    <cellStyle name="Comma 2 2 6 3 2 4" xfId="2441" xr:uid="{D4077246-28BC-4440-ACBA-29582A4179A5}"/>
    <cellStyle name="Comma 2 2 6 3 2 4 2" xfId="6485" xr:uid="{8E835D25-7692-49C3-9A62-97E2AF9D7E9A}"/>
    <cellStyle name="Comma 2 2 6 3 2 4 2 2" xfId="18617" xr:uid="{73F60627-530A-47E1-9506-E91B5A138BA6}"/>
    <cellStyle name="Comma 2 2 6 3 2 4 2 2 2" xfId="42881" xr:uid="{385A9722-F05A-49E6-BBCE-1E3248F4A7AA}"/>
    <cellStyle name="Comma 2 2 6 3 2 4 2 3" xfId="30749" xr:uid="{C29F3D9A-84A3-46D4-98CE-586389046CB9}"/>
    <cellStyle name="Comma 2 2 6 3 2 4 3" xfId="10529" xr:uid="{051DDDFE-EDF2-47CA-BD15-0D3745E8B796}"/>
    <cellStyle name="Comma 2 2 6 3 2 4 3 2" xfId="22661" xr:uid="{22576898-C6DE-441F-B6F8-2B3730443DCC}"/>
    <cellStyle name="Comma 2 2 6 3 2 4 3 2 2" xfId="46925" xr:uid="{4BF0231E-A933-4017-B9DA-C06004835BDA}"/>
    <cellStyle name="Comma 2 2 6 3 2 4 3 3" xfId="34793" xr:uid="{B92FA66A-8A55-400C-806F-5DD158776B92}"/>
    <cellStyle name="Comma 2 2 6 3 2 4 4" xfId="14573" xr:uid="{E0C9B3C6-4BC5-4F4B-B5B1-A47B96EB195F}"/>
    <cellStyle name="Comma 2 2 6 3 2 4 4 2" xfId="38837" xr:uid="{AC7EF1CC-6A51-4F41-A33D-ADC384D62F48}"/>
    <cellStyle name="Comma 2 2 6 3 2 4 5" xfId="26705" xr:uid="{23A39F60-BC39-4748-A42C-2A845B9C510C}"/>
    <cellStyle name="Comma 2 2 6 3 2 5" xfId="4463" xr:uid="{39DC75D1-A548-4EB3-A6F5-A0726A96BF7A}"/>
    <cellStyle name="Comma 2 2 6 3 2 5 2" xfId="16595" xr:uid="{6684FE54-08FF-4E1B-9B7B-3721B50E3310}"/>
    <cellStyle name="Comma 2 2 6 3 2 5 2 2" xfId="40859" xr:uid="{A1104B3F-63D9-4757-88A5-EFA38E56196F}"/>
    <cellStyle name="Comma 2 2 6 3 2 5 3" xfId="28727" xr:uid="{D7AA86F1-221F-4C54-9FF4-59E34287D943}"/>
    <cellStyle name="Comma 2 2 6 3 2 6" xfId="8507" xr:uid="{54EB1435-ADA9-433D-9DFE-8621DB94A7C2}"/>
    <cellStyle name="Comma 2 2 6 3 2 6 2" xfId="20639" xr:uid="{98698D48-4741-4A7E-86CC-98C1BFD2A07E}"/>
    <cellStyle name="Comma 2 2 6 3 2 6 2 2" xfId="44903" xr:uid="{7513797B-707E-4760-B6D3-C00D960C7E6B}"/>
    <cellStyle name="Comma 2 2 6 3 2 6 3" xfId="32771" xr:uid="{2CEC3B47-4B4C-413C-8BD3-F7F1ABBBC0A9}"/>
    <cellStyle name="Comma 2 2 6 3 2 7" xfId="12551" xr:uid="{06FA7235-C614-40A4-8860-0AF2C4D1C13B}"/>
    <cellStyle name="Comma 2 2 6 3 2 7 2" xfId="36815" xr:uid="{4121F877-D35B-425A-965E-7BB2EB5B39AA}"/>
    <cellStyle name="Comma 2 2 6 3 2 8" xfId="24683" xr:uid="{E58A5257-5F10-475E-AC61-D2C9107C6CB6}"/>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2 2 2" xfId="44144" xr:uid="{2B0D1B7F-E1F1-4A8E-A2AB-8023A04221C3}"/>
    <cellStyle name="Comma 2 2 6 3 3 2 2 2 3" xfId="32012" xr:uid="{FB021215-5475-413E-9A48-ED380249A6F9}"/>
    <cellStyle name="Comma 2 2 6 3 3 2 2 3" xfId="11792" xr:uid="{AAA1E18C-7529-42E2-83BB-670D5F68628A}"/>
    <cellStyle name="Comma 2 2 6 3 3 2 2 3 2" xfId="23924" xr:uid="{1D1FB65B-E4C0-4774-A0A1-252D08C15034}"/>
    <cellStyle name="Comma 2 2 6 3 3 2 2 3 2 2" xfId="48188" xr:uid="{2348B9EA-C7D9-4F5E-A3C2-D1F7515850D5}"/>
    <cellStyle name="Comma 2 2 6 3 3 2 2 3 3" xfId="36056" xr:uid="{85C16530-85A8-4435-A4E2-FC1D54C4E1F5}"/>
    <cellStyle name="Comma 2 2 6 3 3 2 2 4" xfId="15836" xr:uid="{BA83147C-2E03-485A-9335-D4E57CC5806D}"/>
    <cellStyle name="Comma 2 2 6 3 3 2 2 4 2" xfId="40100" xr:uid="{1039D3E6-9C2F-4338-9487-0F91057FAFBC}"/>
    <cellStyle name="Comma 2 2 6 3 3 2 2 5" xfId="27968" xr:uid="{F1790109-15E5-4B70-85BC-F101910C4E24}"/>
    <cellStyle name="Comma 2 2 6 3 3 2 3" xfId="5726" xr:uid="{4F101E35-B8A1-4BC6-9247-EBB51622E528}"/>
    <cellStyle name="Comma 2 2 6 3 3 2 3 2" xfId="17858" xr:uid="{20275447-6079-4C1C-9940-D77F14E9CD1B}"/>
    <cellStyle name="Comma 2 2 6 3 3 2 3 2 2" xfId="42122" xr:uid="{A50474A0-4FDC-47E1-B7B7-8FB8627ACF10}"/>
    <cellStyle name="Comma 2 2 6 3 3 2 3 3" xfId="29990" xr:uid="{78DEE7C1-F439-4972-BF0F-5D61937890CB}"/>
    <cellStyle name="Comma 2 2 6 3 3 2 4" xfId="9770" xr:uid="{06BA7A43-C92C-4FCA-B939-381487EEFFE9}"/>
    <cellStyle name="Comma 2 2 6 3 3 2 4 2" xfId="21902" xr:uid="{91743D95-F4FA-49B2-AAC7-B47C2993A2E0}"/>
    <cellStyle name="Comma 2 2 6 3 3 2 4 2 2" xfId="46166" xr:uid="{C94EE2D3-8BD7-45CE-84FC-27219015A9B4}"/>
    <cellStyle name="Comma 2 2 6 3 3 2 4 3" xfId="34034" xr:uid="{67BFA98C-3F5C-4287-8339-266CB7727C26}"/>
    <cellStyle name="Comma 2 2 6 3 3 2 5" xfId="13814" xr:uid="{7A2EB619-8832-47EF-B59E-DB1150A54B6A}"/>
    <cellStyle name="Comma 2 2 6 3 3 2 5 2" xfId="38078" xr:uid="{FB058E39-06A9-4899-A39C-78F2D53B174A}"/>
    <cellStyle name="Comma 2 2 6 3 3 2 6" xfId="25946" xr:uid="{215FEDC4-6763-42BC-8278-6D57DE1B7E24}"/>
    <cellStyle name="Comma 2 2 6 3 3 3" xfId="2693" xr:uid="{A489C961-6C86-41BA-A1DD-81335C560B9F}"/>
    <cellStyle name="Comma 2 2 6 3 3 3 2" xfId="6737" xr:uid="{8D98B33B-2EC6-47A8-A7BF-5CF488DFEFE7}"/>
    <cellStyle name="Comma 2 2 6 3 3 3 2 2" xfId="18869" xr:uid="{42D5B434-9053-4E7B-B940-3480CA478704}"/>
    <cellStyle name="Comma 2 2 6 3 3 3 2 2 2" xfId="43133" xr:uid="{D3E309F5-3DB6-46E1-BBA3-AA9ED548FF4D}"/>
    <cellStyle name="Comma 2 2 6 3 3 3 2 3" xfId="31001" xr:uid="{6CBF2B10-FC06-4203-AF24-3ECD37DF4565}"/>
    <cellStyle name="Comma 2 2 6 3 3 3 3" xfId="10781" xr:uid="{D8437F71-3C93-4DAE-93DF-9B7FE0FF6B21}"/>
    <cellStyle name="Comma 2 2 6 3 3 3 3 2" xfId="22913" xr:uid="{E317CD3C-8730-41B2-95A2-86C1032BC6B5}"/>
    <cellStyle name="Comma 2 2 6 3 3 3 3 2 2" xfId="47177" xr:uid="{EB45A7A6-ED46-447D-8BE4-A8A9FB364A9D}"/>
    <cellStyle name="Comma 2 2 6 3 3 3 3 3" xfId="35045" xr:uid="{1388068F-0499-48B3-A0AD-FDC6FD7C6410}"/>
    <cellStyle name="Comma 2 2 6 3 3 3 4" xfId="14825" xr:uid="{F1AC1A3A-78FA-470B-A98B-AC86DD5808BE}"/>
    <cellStyle name="Comma 2 2 6 3 3 3 4 2" xfId="39089" xr:uid="{2C0A1381-A8A2-45B0-92FC-6A53F67C654A}"/>
    <cellStyle name="Comma 2 2 6 3 3 3 5" xfId="26957" xr:uid="{05183C74-3739-4460-9A59-7F27C9B40068}"/>
    <cellStyle name="Comma 2 2 6 3 3 4" xfId="4715" xr:uid="{09DFC9CA-7DCB-4A1A-8840-2EEDD87C866C}"/>
    <cellStyle name="Comma 2 2 6 3 3 4 2" xfId="16847" xr:uid="{396D69AE-6A16-4133-A616-1731DD46E733}"/>
    <cellStyle name="Comma 2 2 6 3 3 4 2 2" xfId="41111" xr:uid="{AC985879-C233-45C7-AB9C-A13C723FA989}"/>
    <cellStyle name="Comma 2 2 6 3 3 4 3" xfId="28979" xr:uid="{1686A6A5-3178-47DE-BDA1-E0618A5956FA}"/>
    <cellStyle name="Comma 2 2 6 3 3 5" xfId="8759" xr:uid="{BD2F5A37-63C5-4C1F-9182-1FCE7CA02E29}"/>
    <cellStyle name="Comma 2 2 6 3 3 5 2" xfId="20891" xr:uid="{D3D337D4-2962-47AF-B009-A2C81EDBE9D7}"/>
    <cellStyle name="Comma 2 2 6 3 3 5 2 2" xfId="45155" xr:uid="{2D7D2582-39E8-4164-A48F-87D1895E10F1}"/>
    <cellStyle name="Comma 2 2 6 3 3 5 3" xfId="33023" xr:uid="{BB06B2B0-98F6-42F9-89BA-DF3CEE64C796}"/>
    <cellStyle name="Comma 2 2 6 3 3 6" xfId="12803" xr:uid="{08873ED1-8728-45D9-9BCE-F08910DB1FCF}"/>
    <cellStyle name="Comma 2 2 6 3 3 6 2" xfId="37067" xr:uid="{C0F7E5CF-23F8-4919-BB50-EEBE4C08B5AB}"/>
    <cellStyle name="Comma 2 2 6 3 3 7" xfId="24935" xr:uid="{B39D17A9-445D-4A05-B0EC-F612E0108526}"/>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2 2 2" xfId="43639" xr:uid="{FF120CAB-9A18-4650-A6DA-571EFCAC67F7}"/>
    <cellStyle name="Comma 2 2 6 3 4 2 2 3" xfId="31507" xr:uid="{74AB950E-F27A-49C0-8D37-B56DD0F44272}"/>
    <cellStyle name="Comma 2 2 6 3 4 2 3" xfId="11287" xr:uid="{016B393B-D090-47A8-914D-1E1F39FA6AD5}"/>
    <cellStyle name="Comma 2 2 6 3 4 2 3 2" xfId="23419" xr:uid="{4901E92C-3D7C-4D65-B8A2-BF9DAAF3C0A3}"/>
    <cellStyle name="Comma 2 2 6 3 4 2 3 2 2" xfId="47683" xr:uid="{547A6CE7-8841-4BA0-90C0-30B10477D3A0}"/>
    <cellStyle name="Comma 2 2 6 3 4 2 3 3" xfId="35551" xr:uid="{042CAA8A-A73A-4850-907D-ED61FC4F6120}"/>
    <cellStyle name="Comma 2 2 6 3 4 2 4" xfId="15331" xr:uid="{F308BF54-F3AC-490D-9084-CFED7F36B53D}"/>
    <cellStyle name="Comma 2 2 6 3 4 2 4 2" xfId="39595" xr:uid="{7D2E7954-99A5-4FB1-8334-CCA7A27E829A}"/>
    <cellStyle name="Comma 2 2 6 3 4 2 5" xfId="27463" xr:uid="{91AA52A0-68DF-4B42-BC31-CD77631F728E}"/>
    <cellStyle name="Comma 2 2 6 3 4 3" xfId="5221" xr:uid="{E8ABF9A3-9131-4DCC-A498-7D081ABCA45E}"/>
    <cellStyle name="Comma 2 2 6 3 4 3 2" xfId="17353" xr:uid="{F0E0B955-D763-41F2-8391-A896015DE3C1}"/>
    <cellStyle name="Comma 2 2 6 3 4 3 2 2" xfId="41617" xr:uid="{80AA8835-642A-483A-B06E-4BC1922832D2}"/>
    <cellStyle name="Comma 2 2 6 3 4 3 3" xfId="29485" xr:uid="{8CA140E2-095D-47E9-9DDA-000B4010E4AD}"/>
    <cellStyle name="Comma 2 2 6 3 4 4" xfId="9265" xr:uid="{982A7EAD-101E-4094-A727-8C595667C052}"/>
    <cellStyle name="Comma 2 2 6 3 4 4 2" xfId="21397" xr:uid="{3FDD6BD6-8C6D-4195-86A7-3803BF7A7366}"/>
    <cellStyle name="Comma 2 2 6 3 4 4 2 2" xfId="45661" xr:uid="{EAEDFAF9-F826-49B1-B2F1-2B8BD2E2CAE0}"/>
    <cellStyle name="Comma 2 2 6 3 4 4 3" xfId="33529" xr:uid="{028719E2-E024-42F7-B06A-CDAFBB588510}"/>
    <cellStyle name="Comma 2 2 6 3 4 5" xfId="13309" xr:uid="{B6EDC7E7-1292-4638-862C-B204AD2E550E}"/>
    <cellStyle name="Comma 2 2 6 3 4 5 2" xfId="37573" xr:uid="{7252E70D-A2ED-41D7-A3C3-1348BE18E1E7}"/>
    <cellStyle name="Comma 2 2 6 3 4 6" xfId="25441" xr:uid="{60490494-1B6B-46A6-BD5B-9C1E6C6B364D}"/>
    <cellStyle name="Comma 2 2 6 3 5" xfId="2188" xr:uid="{D2ED3D84-0A8D-4026-81DB-CF3FCE0EF80C}"/>
    <cellStyle name="Comma 2 2 6 3 5 2" xfId="6232" xr:uid="{887AB53B-DA25-4E0F-B9EC-CE1446E36F92}"/>
    <cellStyle name="Comma 2 2 6 3 5 2 2" xfId="18364" xr:uid="{C58F655B-6AEA-4A80-907F-A9ADE2B2AA37}"/>
    <cellStyle name="Comma 2 2 6 3 5 2 2 2" xfId="42628" xr:uid="{D3BF80D4-9403-4ED0-8EEC-B2BEEA25D705}"/>
    <cellStyle name="Comma 2 2 6 3 5 2 3" xfId="30496" xr:uid="{55643E23-AAB0-4A67-BFC8-4F23B235059C}"/>
    <cellStyle name="Comma 2 2 6 3 5 3" xfId="10276" xr:uid="{D5E97061-6681-4504-8CBF-EE214862DB50}"/>
    <cellStyle name="Comma 2 2 6 3 5 3 2" xfId="22408" xr:uid="{B55ECFC0-CC85-4126-834B-6F7206076F3D}"/>
    <cellStyle name="Comma 2 2 6 3 5 3 2 2" xfId="46672" xr:uid="{CE7F3BDF-72ED-4A68-8D03-28C201E9AC82}"/>
    <cellStyle name="Comma 2 2 6 3 5 3 3" xfId="34540" xr:uid="{CC39CBD7-2B23-4E42-B42D-6CB38E58AE3A}"/>
    <cellStyle name="Comma 2 2 6 3 5 4" xfId="14320" xr:uid="{716B3846-2378-4D62-BA3C-1E0E101CCA2B}"/>
    <cellStyle name="Comma 2 2 6 3 5 4 2" xfId="38584" xr:uid="{4EA3F4B2-B3B6-4CCF-ADC0-E06E49588730}"/>
    <cellStyle name="Comma 2 2 6 3 5 5" xfId="26452" xr:uid="{F8DB27C1-BD72-430D-A0AB-AA221EC0433E}"/>
    <cellStyle name="Comma 2 2 6 3 6" xfId="4210" xr:uid="{8D39F3C4-6892-4702-9089-F41F45A67ABA}"/>
    <cellStyle name="Comma 2 2 6 3 6 2" xfId="16342" xr:uid="{44B65A1A-66F4-489B-A2A1-479E5D68506D}"/>
    <cellStyle name="Comma 2 2 6 3 6 2 2" xfId="40606" xr:uid="{CEEA5641-BA37-4E4F-B791-B9F43ACC7690}"/>
    <cellStyle name="Comma 2 2 6 3 6 3" xfId="28474" xr:uid="{C6D4C1CE-03A9-4DD3-AB63-5B05F113447D}"/>
    <cellStyle name="Comma 2 2 6 3 7" xfId="8254" xr:uid="{0027AC70-DF52-4579-9951-905A5A31FB40}"/>
    <cellStyle name="Comma 2 2 6 3 7 2" xfId="20386" xr:uid="{B667DAA8-254F-4032-A2A0-1743D8BF8F83}"/>
    <cellStyle name="Comma 2 2 6 3 7 2 2" xfId="44650" xr:uid="{C1A2B855-820A-4596-8094-94CB4515CC6E}"/>
    <cellStyle name="Comma 2 2 6 3 7 3" xfId="32518" xr:uid="{24A01640-27A9-4F93-9EDE-A25E3DA723FD}"/>
    <cellStyle name="Comma 2 2 6 3 8" xfId="12298" xr:uid="{7898E55A-81F4-493D-A13B-8BEAA8AAE3A2}"/>
    <cellStyle name="Comma 2 2 6 3 8 2" xfId="36562" xr:uid="{C2E559D1-E8D4-4373-89FB-253953510D75}"/>
    <cellStyle name="Comma 2 2 6 3 9" xfId="24430" xr:uid="{2C127A9D-15DD-45C0-87FA-1E8631607ABC}"/>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2 2 2" xfId="44271" xr:uid="{A34C8572-E225-490A-8261-CCD288A2E012}"/>
    <cellStyle name="Comma 2 2 6 4 2 2 2 2 3" xfId="32139" xr:uid="{CF1787FB-71BA-431B-9628-AAC18DCCFA9E}"/>
    <cellStyle name="Comma 2 2 6 4 2 2 2 3" xfId="11919" xr:uid="{B95BA5E0-60E9-4F69-BD59-BF1310B4E8C8}"/>
    <cellStyle name="Comma 2 2 6 4 2 2 2 3 2" xfId="24051" xr:uid="{610411D7-D8BF-4E60-A7A7-EDD71C836BED}"/>
    <cellStyle name="Comma 2 2 6 4 2 2 2 3 2 2" xfId="48315" xr:uid="{939C7735-5B07-4D52-9DB3-4EE452401340}"/>
    <cellStyle name="Comma 2 2 6 4 2 2 2 3 3" xfId="36183" xr:uid="{FE6E65BA-0122-495B-B810-4C9DAAF61630}"/>
    <cellStyle name="Comma 2 2 6 4 2 2 2 4" xfId="15963" xr:uid="{245653F3-C986-4EAE-8B63-20F9EB754555}"/>
    <cellStyle name="Comma 2 2 6 4 2 2 2 4 2" xfId="40227" xr:uid="{E1A8DC56-4BE3-483E-AA40-EC43FA7C70EC}"/>
    <cellStyle name="Comma 2 2 6 4 2 2 2 5" xfId="28095" xr:uid="{DF1B6B40-102E-4009-A849-7559FE11BC3D}"/>
    <cellStyle name="Comma 2 2 6 4 2 2 3" xfId="5853" xr:uid="{A438DE07-C9FA-4DF1-8A3F-C598E6E00208}"/>
    <cellStyle name="Comma 2 2 6 4 2 2 3 2" xfId="17985" xr:uid="{4C8CE19C-1951-4EDB-B490-0FDF3E4B41DD}"/>
    <cellStyle name="Comma 2 2 6 4 2 2 3 2 2" xfId="42249" xr:uid="{E6DC946B-553D-425A-9656-57FE5D74775B}"/>
    <cellStyle name="Comma 2 2 6 4 2 2 3 3" xfId="30117" xr:uid="{3EEFE142-AD24-47AA-BEC1-B71CD0A04C13}"/>
    <cellStyle name="Comma 2 2 6 4 2 2 4" xfId="9897" xr:uid="{8440CEBF-97AA-4FC6-9C97-58B8DECEF082}"/>
    <cellStyle name="Comma 2 2 6 4 2 2 4 2" xfId="22029" xr:uid="{151A0016-AF85-47DA-ACE0-8BE168B9A128}"/>
    <cellStyle name="Comma 2 2 6 4 2 2 4 2 2" xfId="46293" xr:uid="{3828AA1E-9078-4159-AF48-DD90F1AC6553}"/>
    <cellStyle name="Comma 2 2 6 4 2 2 4 3" xfId="34161" xr:uid="{EB96346B-68F3-4478-AAFE-6B883E5F2737}"/>
    <cellStyle name="Comma 2 2 6 4 2 2 5" xfId="13941" xr:uid="{DA9DAFBE-41C8-43DB-903D-7A79831BFA53}"/>
    <cellStyle name="Comma 2 2 6 4 2 2 5 2" xfId="38205" xr:uid="{312C5798-363A-427F-BFA5-402E0E807041}"/>
    <cellStyle name="Comma 2 2 6 4 2 2 6" xfId="26073" xr:uid="{6C42FE4B-11EE-41DB-9718-80E8AE85B748}"/>
    <cellStyle name="Comma 2 2 6 4 2 3" xfId="2820" xr:uid="{6B859516-0942-4E16-872F-462EB9C37088}"/>
    <cellStyle name="Comma 2 2 6 4 2 3 2" xfId="6864" xr:uid="{538A1994-434D-440B-8142-30D88C4D6F00}"/>
    <cellStyle name="Comma 2 2 6 4 2 3 2 2" xfId="18996" xr:uid="{DEA7762F-FFA2-464B-97C7-5B980850D5C6}"/>
    <cellStyle name="Comma 2 2 6 4 2 3 2 2 2" xfId="43260" xr:uid="{BFF0562D-95A0-4914-86EA-3AB09037A589}"/>
    <cellStyle name="Comma 2 2 6 4 2 3 2 3" xfId="31128" xr:uid="{A02D1DBF-C2A4-418F-9266-ABF1EE731EDE}"/>
    <cellStyle name="Comma 2 2 6 4 2 3 3" xfId="10908" xr:uid="{4121406B-4E50-4D83-9C49-3E27502E0BC3}"/>
    <cellStyle name="Comma 2 2 6 4 2 3 3 2" xfId="23040" xr:uid="{4FAA95BE-764C-4E11-B365-C7D57EA3C251}"/>
    <cellStyle name="Comma 2 2 6 4 2 3 3 2 2" xfId="47304" xr:uid="{FC00AAF2-6F4A-487A-8910-09B2E7E5DE74}"/>
    <cellStyle name="Comma 2 2 6 4 2 3 3 3" xfId="35172" xr:uid="{B6562697-A1F7-4CAC-A725-42A45EA8CE86}"/>
    <cellStyle name="Comma 2 2 6 4 2 3 4" xfId="14952" xr:uid="{CDF549FF-3655-47D5-98F3-788B58EC435D}"/>
    <cellStyle name="Comma 2 2 6 4 2 3 4 2" xfId="39216" xr:uid="{3C966311-91AD-4EED-8781-53303968591D}"/>
    <cellStyle name="Comma 2 2 6 4 2 3 5" xfId="27084" xr:uid="{F24C58CB-0D3E-4D73-AA93-4049C7AB1747}"/>
    <cellStyle name="Comma 2 2 6 4 2 4" xfId="4842" xr:uid="{E17285A2-795B-4A42-94AC-74229000CA3C}"/>
    <cellStyle name="Comma 2 2 6 4 2 4 2" xfId="16974" xr:uid="{A4052CA3-2D4E-4DAB-948A-AB4534233C6B}"/>
    <cellStyle name="Comma 2 2 6 4 2 4 2 2" xfId="41238" xr:uid="{C3C04BB1-F281-4A6F-AEBC-2A4A5650B04F}"/>
    <cellStyle name="Comma 2 2 6 4 2 4 3" xfId="29106" xr:uid="{C54C429C-D14E-42B7-9A3C-8BF939097538}"/>
    <cellStyle name="Comma 2 2 6 4 2 5" xfId="8886" xr:uid="{0B807309-09B9-43F7-8C48-693B63627FF8}"/>
    <cellStyle name="Comma 2 2 6 4 2 5 2" xfId="21018" xr:uid="{10D562DE-3107-493B-B08C-C5BFBBCCD6DF}"/>
    <cellStyle name="Comma 2 2 6 4 2 5 2 2" xfId="45282" xr:uid="{A6776129-58E2-44B3-B690-9603D9A4A1A8}"/>
    <cellStyle name="Comma 2 2 6 4 2 5 3" xfId="33150" xr:uid="{CA901516-D596-4A09-83BB-886A666A0643}"/>
    <cellStyle name="Comma 2 2 6 4 2 6" xfId="12930" xr:uid="{50D8FB52-5EE8-4896-9CD5-24D05642FBBC}"/>
    <cellStyle name="Comma 2 2 6 4 2 6 2" xfId="37194" xr:uid="{B1FD7CB8-F1B0-4B9F-8EAA-250D53608AA0}"/>
    <cellStyle name="Comma 2 2 6 4 2 7" xfId="25062" xr:uid="{923ACC6A-7CAB-44A4-914F-0E40AEF684D1}"/>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2 2 2" xfId="43766" xr:uid="{D3604D98-1BE1-47F5-AC79-A3734CCF3A94}"/>
    <cellStyle name="Comma 2 2 6 4 3 2 2 3" xfId="31634" xr:uid="{7C676E49-870F-4AAA-B3F0-0385B368492F}"/>
    <cellStyle name="Comma 2 2 6 4 3 2 3" xfId="11414" xr:uid="{0109AE84-63E9-4B4A-9C07-D3EB92CBF84B}"/>
    <cellStyle name="Comma 2 2 6 4 3 2 3 2" xfId="23546" xr:uid="{8B8EA968-20AB-40C6-B021-CDC9AEA15E8D}"/>
    <cellStyle name="Comma 2 2 6 4 3 2 3 2 2" xfId="47810" xr:uid="{F1858698-C892-4936-93C2-F7C3E6B167B2}"/>
    <cellStyle name="Comma 2 2 6 4 3 2 3 3" xfId="35678" xr:uid="{8D6B4950-120F-4297-AB6E-558845F96130}"/>
    <cellStyle name="Comma 2 2 6 4 3 2 4" xfId="15458" xr:uid="{C66F235B-3FF6-4AA7-84B0-F6D015CB772A}"/>
    <cellStyle name="Comma 2 2 6 4 3 2 4 2" xfId="39722" xr:uid="{EB0B50D0-6C71-44BC-A019-A21E04E0A8E0}"/>
    <cellStyle name="Comma 2 2 6 4 3 2 5" xfId="27590" xr:uid="{82D2D2BA-EC3C-45F1-833F-03D83301F3E3}"/>
    <cellStyle name="Comma 2 2 6 4 3 3" xfId="5348" xr:uid="{7EB177D9-8E0A-4AAC-ACC2-9A8EFEEAF123}"/>
    <cellStyle name="Comma 2 2 6 4 3 3 2" xfId="17480" xr:uid="{067084E4-11A7-4295-9D81-8C7D5B54ACFA}"/>
    <cellStyle name="Comma 2 2 6 4 3 3 2 2" xfId="41744" xr:uid="{FF634004-1CBE-4380-8E52-9C45ABABD91E}"/>
    <cellStyle name="Comma 2 2 6 4 3 3 3" xfId="29612" xr:uid="{E9C2444E-AB11-4715-BFC1-A165C027C8F6}"/>
    <cellStyle name="Comma 2 2 6 4 3 4" xfId="9392" xr:uid="{1324138F-B23D-4C5B-A357-92A53F2F5A6F}"/>
    <cellStyle name="Comma 2 2 6 4 3 4 2" xfId="21524" xr:uid="{1DEAA6D0-AC8F-4510-BC55-2C1F878E0068}"/>
    <cellStyle name="Comma 2 2 6 4 3 4 2 2" xfId="45788" xr:uid="{E86624B7-C4E6-48E8-96BF-893877D2DB71}"/>
    <cellStyle name="Comma 2 2 6 4 3 4 3" xfId="33656" xr:uid="{67B8E4A7-56FE-4BD3-9A1B-8CAEAB0CDEE7}"/>
    <cellStyle name="Comma 2 2 6 4 3 5" xfId="13436" xr:uid="{D8B68608-C132-40A0-BB9E-F97EA74AF9D0}"/>
    <cellStyle name="Comma 2 2 6 4 3 5 2" xfId="37700" xr:uid="{ADB7F1E8-8071-4060-B75A-459805E23733}"/>
    <cellStyle name="Comma 2 2 6 4 3 6" xfId="25568" xr:uid="{ADA5E81D-BAB9-4EE6-B066-A10A1B6A9586}"/>
    <cellStyle name="Comma 2 2 6 4 4" xfId="2315" xr:uid="{98EFD89E-CAA4-4FAB-8F08-707449C20837}"/>
    <cellStyle name="Comma 2 2 6 4 4 2" xfId="6359" xr:uid="{CC7A9567-4EB5-48AC-8420-A4B423B642C0}"/>
    <cellStyle name="Comma 2 2 6 4 4 2 2" xfId="18491" xr:uid="{A1E1BE70-CEF1-4308-8C29-B08F117255ED}"/>
    <cellStyle name="Comma 2 2 6 4 4 2 2 2" xfId="42755" xr:uid="{37A6DA57-5109-4194-8423-9B6EA6A176A5}"/>
    <cellStyle name="Comma 2 2 6 4 4 2 3" xfId="30623" xr:uid="{88F2B76E-2815-4DF0-BA92-AD8F6CE20688}"/>
    <cellStyle name="Comma 2 2 6 4 4 3" xfId="10403" xr:uid="{773ED615-33AB-4008-8B58-0AFCB701AC81}"/>
    <cellStyle name="Comma 2 2 6 4 4 3 2" xfId="22535" xr:uid="{B775C49B-2923-44E9-8A07-FE18A6542329}"/>
    <cellStyle name="Comma 2 2 6 4 4 3 2 2" xfId="46799" xr:uid="{3726E369-C1E3-44FD-8A99-727510654ABF}"/>
    <cellStyle name="Comma 2 2 6 4 4 3 3" xfId="34667" xr:uid="{BB2A4455-9D34-478A-AEB9-5583635B995D}"/>
    <cellStyle name="Comma 2 2 6 4 4 4" xfId="14447" xr:uid="{FBF3B5E8-FBF6-46FD-861F-6E8474A8FA0D}"/>
    <cellStyle name="Comma 2 2 6 4 4 4 2" xfId="38711" xr:uid="{144A6668-09CA-453E-9992-B490830FE324}"/>
    <cellStyle name="Comma 2 2 6 4 4 5" xfId="26579" xr:uid="{720A83A8-54DA-4909-B366-76B2D91E97E3}"/>
    <cellStyle name="Comma 2 2 6 4 5" xfId="4337" xr:uid="{AB024701-3B19-4EE7-AE68-181957E3EC53}"/>
    <cellStyle name="Comma 2 2 6 4 5 2" xfId="16469" xr:uid="{F08521DC-584E-486F-B1BC-63A2B94F18B5}"/>
    <cellStyle name="Comma 2 2 6 4 5 2 2" xfId="40733" xr:uid="{671B0B42-1E05-4936-9786-9D1DEE49D5D7}"/>
    <cellStyle name="Comma 2 2 6 4 5 3" xfId="28601" xr:uid="{583764D5-FE31-4060-80E0-5B7E67403640}"/>
    <cellStyle name="Comma 2 2 6 4 6" xfId="8381" xr:uid="{FD5DAA0B-6E6F-4371-A03D-093A6DD802CF}"/>
    <cellStyle name="Comma 2 2 6 4 6 2" xfId="20513" xr:uid="{338FB38D-9FDB-4E1C-B4E4-629C34B5612D}"/>
    <cellStyle name="Comma 2 2 6 4 6 2 2" xfId="44777" xr:uid="{7E42D713-C0A7-40F9-910D-3A047DD85EE9}"/>
    <cellStyle name="Comma 2 2 6 4 6 3" xfId="32645" xr:uid="{2C1F6671-9AA9-400A-BC84-BFFC0B6D9E98}"/>
    <cellStyle name="Comma 2 2 6 4 7" xfId="12425" xr:uid="{0618824F-5E3D-4AF1-9991-690F728F815F}"/>
    <cellStyle name="Comma 2 2 6 4 7 2" xfId="36689" xr:uid="{40AC5E64-CB66-4956-8914-795631A0EE89}"/>
    <cellStyle name="Comma 2 2 6 4 8" xfId="24557" xr:uid="{A4B47343-78D2-49C6-BE31-0AC902AEB004}"/>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2 2 2" xfId="44018" xr:uid="{F8E636C9-29C6-420C-A1F2-0AF1C62FA034}"/>
    <cellStyle name="Comma 2 2 6 5 2 2 2 3" xfId="31886" xr:uid="{F84D28C7-D404-4D6C-8DA6-7F9CB98E37C5}"/>
    <cellStyle name="Comma 2 2 6 5 2 2 3" xfId="11666" xr:uid="{A0116E1E-02ED-4A26-8BA5-9BE84C0B181A}"/>
    <cellStyle name="Comma 2 2 6 5 2 2 3 2" xfId="23798" xr:uid="{549B6AB8-E51C-4A4E-9E43-0AE715743425}"/>
    <cellStyle name="Comma 2 2 6 5 2 2 3 2 2" xfId="48062" xr:uid="{90835149-3AA4-439F-A62C-2287306FA80F}"/>
    <cellStyle name="Comma 2 2 6 5 2 2 3 3" xfId="35930" xr:uid="{13231092-4B6D-4529-BD7A-5E67DAD72A1E}"/>
    <cellStyle name="Comma 2 2 6 5 2 2 4" xfId="15710" xr:uid="{F68385EC-80E9-4DEA-B1C0-4AA995B83C2F}"/>
    <cellStyle name="Comma 2 2 6 5 2 2 4 2" xfId="39974" xr:uid="{BF672AE8-55B9-4BA8-BB78-2ECDA858B2D3}"/>
    <cellStyle name="Comma 2 2 6 5 2 2 5" xfId="27842" xr:uid="{A5C99623-43FD-414E-BB02-B442B7154FFA}"/>
    <cellStyle name="Comma 2 2 6 5 2 3" xfId="5600" xr:uid="{AC4502E5-75F0-4805-817F-F2F4E93B7177}"/>
    <cellStyle name="Comma 2 2 6 5 2 3 2" xfId="17732" xr:uid="{5BE63D66-9CBC-4B7F-B167-2B50CBD3C7E3}"/>
    <cellStyle name="Comma 2 2 6 5 2 3 2 2" xfId="41996" xr:uid="{0411BEB2-BEF3-4C65-A855-32D3BD76F8CC}"/>
    <cellStyle name="Comma 2 2 6 5 2 3 3" xfId="29864" xr:uid="{6BAB1A97-85DE-4ED9-8CC9-1E8B65758413}"/>
    <cellStyle name="Comma 2 2 6 5 2 4" xfId="9644" xr:uid="{BE3A2B5D-0A4C-4144-A2D6-9E6F64BE2A50}"/>
    <cellStyle name="Comma 2 2 6 5 2 4 2" xfId="21776" xr:uid="{F9576E62-0BC1-4C5D-A222-3503F50885BD}"/>
    <cellStyle name="Comma 2 2 6 5 2 4 2 2" xfId="46040" xr:uid="{0C2BF4EA-A764-43FC-9CAB-26E59BDA5919}"/>
    <cellStyle name="Comma 2 2 6 5 2 4 3" xfId="33908" xr:uid="{31AF4B9F-D385-4C52-9A4C-A6A6219FD2D9}"/>
    <cellStyle name="Comma 2 2 6 5 2 5" xfId="13688" xr:uid="{C0A25B40-A0A3-45F5-999C-43F9F4D84C84}"/>
    <cellStyle name="Comma 2 2 6 5 2 5 2" xfId="37952" xr:uid="{240BD9DD-1458-4138-BE93-CF7969A08081}"/>
    <cellStyle name="Comma 2 2 6 5 2 6" xfId="25820" xr:uid="{2A1EC056-124E-4C6F-A1E1-2916FD4C364E}"/>
    <cellStyle name="Comma 2 2 6 5 3" xfId="2567" xr:uid="{27D0AE0A-87AF-4E62-8110-7D82131573C0}"/>
    <cellStyle name="Comma 2 2 6 5 3 2" xfId="6611" xr:uid="{BC1AA665-5BF3-49CB-BC60-A2EE99943622}"/>
    <cellStyle name="Comma 2 2 6 5 3 2 2" xfId="18743" xr:uid="{0EFAAD98-913B-4958-9584-6FD88C0A557E}"/>
    <cellStyle name="Comma 2 2 6 5 3 2 2 2" xfId="43007" xr:uid="{591B9153-061B-40F1-B7B6-CEBDAF2CF3CB}"/>
    <cellStyle name="Comma 2 2 6 5 3 2 3" xfId="30875" xr:uid="{11BA550C-E310-480C-899D-416EAC30CFD6}"/>
    <cellStyle name="Comma 2 2 6 5 3 3" xfId="10655" xr:uid="{6EEEDDA4-C682-419A-A2A9-3F111D067903}"/>
    <cellStyle name="Comma 2 2 6 5 3 3 2" xfId="22787" xr:uid="{5C40D7BB-2837-482B-9B6A-AEAF7E381197}"/>
    <cellStyle name="Comma 2 2 6 5 3 3 2 2" xfId="47051" xr:uid="{F87C03E0-91ED-41FA-BEC6-A68478D4AEF6}"/>
    <cellStyle name="Comma 2 2 6 5 3 3 3" xfId="34919" xr:uid="{652589ED-12C8-4331-A8F9-7B4CB33F70BB}"/>
    <cellStyle name="Comma 2 2 6 5 3 4" xfId="14699" xr:uid="{1C1FBF9A-A0CE-4F09-B0DE-EB9A5F5E5734}"/>
    <cellStyle name="Comma 2 2 6 5 3 4 2" xfId="38963" xr:uid="{04A3E6A0-A4D1-4CA5-ABBD-A3774CF2C823}"/>
    <cellStyle name="Comma 2 2 6 5 3 5" xfId="26831" xr:uid="{7D01513B-F757-47F0-9437-2BBF81604364}"/>
    <cellStyle name="Comma 2 2 6 5 4" xfId="4589" xr:uid="{25BB73A6-F920-4C21-BF0C-425F312CF13E}"/>
    <cellStyle name="Comma 2 2 6 5 4 2" xfId="16721" xr:uid="{71DA1543-D6BD-43F3-84AF-5EF463E54B38}"/>
    <cellStyle name="Comma 2 2 6 5 4 2 2" xfId="40985" xr:uid="{B92DF371-55B1-4298-97C5-E786BC7E02A5}"/>
    <cellStyle name="Comma 2 2 6 5 4 3" xfId="28853" xr:uid="{5A0464AB-F612-4537-B71D-5054A37F6B3E}"/>
    <cellStyle name="Comma 2 2 6 5 5" xfId="8633" xr:uid="{0BFE8EA5-A507-4E0B-BFDC-3E3B58D73C75}"/>
    <cellStyle name="Comma 2 2 6 5 5 2" xfId="20765" xr:uid="{885E7C47-1B80-4832-B964-515A12259ED6}"/>
    <cellStyle name="Comma 2 2 6 5 5 2 2" xfId="45029" xr:uid="{B4B9DB00-6CDA-4CC2-8607-7DB0F075B92B}"/>
    <cellStyle name="Comma 2 2 6 5 5 3" xfId="32897" xr:uid="{4CDCFE0E-A0EE-472A-964F-5C36E7886F96}"/>
    <cellStyle name="Comma 2 2 6 5 6" xfId="12677" xr:uid="{EF295854-25A6-40AA-B1A2-306EA41B6996}"/>
    <cellStyle name="Comma 2 2 6 5 6 2" xfId="36941" xr:uid="{59B32703-EBB3-43E7-9831-02808984AA3F}"/>
    <cellStyle name="Comma 2 2 6 5 7" xfId="24809" xr:uid="{D0826888-AF3A-4A68-ABDC-CD6AAC5411C7}"/>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2 2 2" xfId="43513" xr:uid="{DB78B2B0-53F9-4598-8061-6EDF0E4B7687}"/>
    <cellStyle name="Comma 2 2 6 6 2 2 3" xfId="31381" xr:uid="{D3B16C3A-B143-4A7C-B46A-28ED6B552A5A}"/>
    <cellStyle name="Comma 2 2 6 6 2 3" xfId="11161" xr:uid="{3B9FC420-165F-42C3-A486-63D26802D942}"/>
    <cellStyle name="Comma 2 2 6 6 2 3 2" xfId="23293" xr:uid="{2D6CF5D6-205E-41BE-B5E3-872E4383EA36}"/>
    <cellStyle name="Comma 2 2 6 6 2 3 2 2" xfId="47557" xr:uid="{9D564C71-2603-4B5A-9203-AED385C1C218}"/>
    <cellStyle name="Comma 2 2 6 6 2 3 3" xfId="35425" xr:uid="{8D9DEC4C-5801-4EA7-9DEF-109C2C41C406}"/>
    <cellStyle name="Comma 2 2 6 6 2 4" xfId="15205" xr:uid="{4B7CF7FE-1407-4204-BAFF-6EB365D71146}"/>
    <cellStyle name="Comma 2 2 6 6 2 4 2" xfId="39469" xr:uid="{809113EB-ED1C-4FD8-B43A-332BC801178E}"/>
    <cellStyle name="Comma 2 2 6 6 2 5" xfId="27337" xr:uid="{55090E52-4D34-4921-8BD3-1C0B7078B2CB}"/>
    <cellStyle name="Comma 2 2 6 6 3" xfId="5095" xr:uid="{3F3FB718-72DF-45D2-BAAC-F82295D1D994}"/>
    <cellStyle name="Comma 2 2 6 6 3 2" xfId="17227" xr:uid="{BDAC4E1A-C6FF-4AA5-83B1-C77474322F0D}"/>
    <cellStyle name="Comma 2 2 6 6 3 2 2" xfId="41491" xr:uid="{DE327ECE-3463-439B-95C6-DDDAD217F7E9}"/>
    <cellStyle name="Comma 2 2 6 6 3 3" xfId="29359" xr:uid="{C7A25ECA-A457-45B9-9CEA-B7BDF2174004}"/>
    <cellStyle name="Comma 2 2 6 6 4" xfId="9139" xr:uid="{92DEC15C-87EE-43E2-ABAC-30211E7071F9}"/>
    <cellStyle name="Comma 2 2 6 6 4 2" xfId="21271" xr:uid="{D8DDD7A7-CD9A-4D48-83C3-F64EF42AD10A}"/>
    <cellStyle name="Comma 2 2 6 6 4 2 2" xfId="45535" xr:uid="{CBEFD981-F430-422A-AECA-E6BE8A4404FD}"/>
    <cellStyle name="Comma 2 2 6 6 4 3" xfId="33403" xr:uid="{34C65D20-2EC9-49F6-B1AF-72F0CF95580F}"/>
    <cellStyle name="Comma 2 2 6 6 5" xfId="13183" xr:uid="{4F8CA6DE-D577-49D0-B125-D0B21E6742A1}"/>
    <cellStyle name="Comma 2 2 6 6 5 2" xfId="37447" xr:uid="{DAF1CD67-7B12-4F52-9288-91161DBA6A2D}"/>
    <cellStyle name="Comma 2 2 6 6 6" xfId="25315" xr:uid="{845B4137-FE36-4FD5-84DF-8CE6356C7E13}"/>
    <cellStyle name="Comma 2 2 6 7" xfId="2062" xr:uid="{4A137F88-022B-4359-8DCF-CD6F036853FC}"/>
    <cellStyle name="Comma 2 2 6 7 2" xfId="6106" xr:uid="{244709EB-E720-4CBE-9E87-402F00339DD8}"/>
    <cellStyle name="Comma 2 2 6 7 2 2" xfId="18238" xr:uid="{03BE639F-3C3F-4FFF-A113-AD9EB46BF024}"/>
    <cellStyle name="Comma 2 2 6 7 2 2 2" xfId="42502" xr:uid="{DECEAE55-6A9E-472E-AB22-1AC383F7EAEB}"/>
    <cellStyle name="Comma 2 2 6 7 2 3" xfId="30370" xr:uid="{62FF5629-9B26-4808-807F-8C2E1C6A00ED}"/>
    <cellStyle name="Comma 2 2 6 7 3" xfId="10150" xr:uid="{50CBA545-F72A-4D9B-9E8B-2A0D159B92D9}"/>
    <cellStyle name="Comma 2 2 6 7 3 2" xfId="22282" xr:uid="{D5FE02E4-C877-45E9-A2C1-46AFAD0DC9E1}"/>
    <cellStyle name="Comma 2 2 6 7 3 2 2" xfId="46546" xr:uid="{3569B228-061B-41C3-A01B-29338F7D87D2}"/>
    <cellStyle name="Comma 2 2 6 7 3 3" xfId="34414" xr:uid="{449F8F8C-BCD0-4768-A5AB-75B9CF33F86B}"/>
    <cellStyle name="Comma 2 2 6 7 4" xfId="14194" xr:uid="{367B704B-AE01-4AEC-8104-BAE50A30AD26}"/>
    <cellStyle name="Comma 2 2 6 7 4 2" xfId="38458" xr:uid="{5AF98A4F-EAC3-4396-B134-05E1448D5187}"/>
    <cellStyle name="Comma 2 2 6 7 5" xfId="26326" xr:uid="{8C6445AA-105A-4EAA-B733-05FF8A234B26}"/>
    <cellStyle name="Comma 2 2 6 8" xfId="4084" xr:uid="{409E210C-50CC-46B8-B2B4-98F88F17256D}"/>
    <cellStyle name="Comma 2 2 6 8 2" xfId="16216" xr:uid="{807B5A48-6C08-424F-A62B-EBFF5F35CA43}"/>
    <cellStyle name="Comma 2 2 6 8 2 2" xfId="40480" xr:uid="{217E243B-514C-4480-AF72-1F26F8FC76C3}"/>
    <cellStyle name="Comma 2 2 6 8 3" xfId="28348" xr:uid="{8CD579F7-A9A5-4D5F-A630-B0E6A8B9F00A}"/>
    <cellStyle name="Comma 2 2 6 9" xfId="8128" xr:uid="{033726A8-F5AD-4A5A-A40C-D285E3B14D60}"/>
    <cellStyle name="Comma 2 2 6 9 2" xfId="20260" xr:uid="{11CD68B8-3DB8-48A9-A02A-E72B254A9EDE}"/>
    <cellStyle name="Comma 2 2 6 9 2 2" xfId="44524" xr:uid="{14D008E4-6BCA-4B57-80FD-8FD462316E69}"/>
    <cellStyle name="Comma 2 2 6 9 3" xfId="32392" xr:uid="{3C1DA2AD-967F-49AF-BCFA-FA258B7B51C5}"/>
    <cellStyle name="Comma 2 2 60" xfId="49845" xr:uid="{422CEFCB-5431-478F-AD8F-6566B402C8CC}"/>
    <cellStyle name="Comma 2 2 61" xfId="49846" xr:uid="{638E3FE8-CEC2-41DC-81A8-AD72F87CD6C5}"/>
    <cellStyle name="Comma 2 2 62" xfId="49861" xr:uid="{987D45D5-96E8-498E-A993-2D42A89FA657}"/>
    <cellStyle name="Comma 2 2 63" xfId="49865" xr:uid="{C24E8C7D-49A9-4FEA-842E-681F3F8D8D25}"/>
    <cellStyle name="Comma 2 2 64" xfId="49866" xr:uid="{13B431ED-70A2-4D20-89FF-30EE82648614}"/>
    <cellStyle name="Comma 2 2 65" xfId="49867" xr:uid="{DEBF2A4F-EE89-4515-963B-A6AE1D0C3F85}"/>
    <cellStyle name="Comma 2 2 66" xfId="49868" xr:uid="{307062B1-7384-428B-896D-4DFE59BDB291}"/>
    <cellStyle name="Comma 2 2 67" xfId="49869" xr:uid="{FA0EB397-90D2-487C-9426-652BA2127FE3}"/>
    <cellStyle name="Comma 2 2 68" xfId="49870" xr:uid="{0A1DCD95-72FF-4FB7-9669-4695D5357F88}"/>
    <cellStyle name="Comma 2 2 69" xfId="49871" xr:uid="{019C26D1-BCE3-47BF-AB33-481A19AFAD0D}"/>
    <cellStyle name="Comma 2 2 7" xfId="61" xr:uid="{0D86B85A-E78C-4D8A-B6B4-5816A0D975BC}"/>
    <cellStyle name="Comma 2 2 7 10" xfId="12193" xr:uid="{BDA76BC1-8855-4325-ABEA-8BDE8B35D8A6}"/>
    <cellStyle name="Comma 2 2 7 10 2" xfId="36457" xr:uid="{FA2C016F-6176-45AF-9DAD-278543884A73}"/>
    <cellStyle name="Comma 2 2 7 11" xfId="24325" xr:uid="{8F035F55-3F5A-4F4A-9586-0CA8100CDE7C}"/>
    <cellStyle name="Comma 2 2 7 2" xfId="124" xr:uid="{702EAB98-9AE0-4E84-88FD-B4F32B3CE1B9}"/>
    <cellStyle name="Comma 2 2 7 2 10" xfId="24388" xr:uid="{2D66A98E-B48E-4F11-9AD1-3CAFCA48D258}"/>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2 2 2" xfId="44481" xr:uid="{7AD0CBF3-5E1C-4EA2-9241-FD6B21504D41}"/>
    <cellStyle name="Comma 2 2 7 2 2 2 2 2 2 2 3" xfId="32349" xr:uid="{3111D5EA-A26A-4403-AA33-60D949C52FF9}"/>
    <cellStyle name="Comma 2 2 7 2 2 2 2 2 2 3" xfId="12129" xr:uid="{6B49E119-E915-4828-AC94-1ACB13325E28}"/>
    <cellStyle name="Comma 2 2 7 2 2 2 2 2 2 3 2" xfId="24261" xr:uid="{4C6C552A-04B5-4D24-A8AF-B5F26233DEBC}"/>
    <cellStyle name="Comma 2 2 7 2 2 2 2 2 2 3 2 2" xfId="48525" xr:uid="{598FEB28-5162-4005-8D26-E1A2BDAB526F}"/>
    <cellStyle name="Comma 2 2 7 2 2 2 2 2 2 3 3" xfId="36393" xr:uid="{050EBB4C-FC7E-4F08-A26C-9B658CBB715C}"/>
    <cellStyle name="Comma 2 2 7 2 2 2 2 2 2 4" xfId="16173" xr:uid="{4E648257-98F7-4728-97DA-75BD925862B2}"/>
    <cellStyle name="Comma 2 2 7 2 2 2 2 2 2 4 2" xfId="40437" xr:uid="{BEDCE676-CB00-4853-AE7B-0DEEA981288C}"/>
    <cellStyle name="Comma 2 2 7 2 2 2 2 2 2 5" xfId="28305" xr:uid="{AE93018B-0DC4-423F-8B56-6F6CA2562E1A}"/>
    <cellStyle name="Comma 2 2 7 2 2 2 2 2 3" xfId="6063" xr:uid="{BB490A3E-39C7-45EC-9A29-05D1ED43189F}"/>
    <cellStyle name="Comma 2 2 7 2 2 2 2 2 3 2" xfId="18195" xr:uid="{EF527D09-3C19-40DB-A8E7-629206A6D81B}"/>
    <cellStyle name="Comma 2 2 7 2 2 2 2 2 3 2 2" xfId="42459" xr:uid="{5C567256-C138-4AD9-8DA3-63B8CD4F02FC}"/>
    <cellStyle name="Comma 2 2 7 2 2 2 2 2 3 3" xfId="30327" xr:uid="{3C63892C-01EE-4440-B85B-DEC3E2532932}"/>
    <cellStyle name="Comma 2 2 7 2 2 2 2 2 4" xfId="10107" xr:uid="{83C870F9-88FD-4AD0-9436-9B96ED96C364}"/>
    <cellStyle name="Comma 2 2 7 2 2 2 2 2 4 2" xfId="22239" xr:uid="{465A9374-9D0A-4765-B2A5-772E75E0BECC}"/>
    <cellStyle name="Comma 2 2 7 2 2 2 2 2 4 2 2" xfId="46503" xr:uid="{6C173211-667E-4295-8A31-39EF787F8A8F}"/>
    <cellStyle name="Comma 2 2 7 2 2 2 2 2 4 3" xfId="34371" xr:uid="{904758A6-8310-45A2-AEAE-8219AF2C3A0E}"/>
    <cellStyle name="Comma 2 2 7 2 2 2 2 2 5" xfId="14151" xr:uid="{D515F71E-64FB-40B1-ABA1-955F4035E43A}"/>
    <cellStyle name="Comma 2 2 7 2 2 2 2 2 5 2" xfId="38415" xr:uid="{1447AA6F-0E0B-4794-B30C-4BE38AEE32BF}"/>
    <cellStyle name="Comma 2 2 7 2 2 2 2 2 6" xfId="26283" xr:uid="{0B94BBBC-30F4-4CE3-8E0D-4D8A120DF9AB}"/>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2 2 2" xfId="43470" xr:uid="{702E7A7D-B1AE-4A42-8DDF-7FE2811096D7}"/>
    <cellStyle name="Comma 2 2 7 2 2 2 2 3 2 3" xfId="31338" xr:uid="{CD5A41DD-6BB8-456F-AC05-553CC76FE538}"/>
    <cellStyle name="Comma 2 2 7 2 2 2 2 3 3" xfId="11118" xr:uid="{3155D38D-F3DF-43FB-8282-517E79254A28}"/>
    <cellStyle name="Comma 2 2 7 2 2 2 2 3 3 2" xfId="23250" xr:uid="{5EB13B6B-30FD-4554-9A93-7DCEFCC88D5C}"/>
    <cellStyle name="Comma 2 2 7 2 2 2 2 3 3 2 2" xfId="47514" xr:uid="{C637871C-5D6C-496F-A204-960779544AF0}"/>
    <cellStyle name="Comma 2 2 7 2 2 2 2 3 3 3" xfId="35382" xr:uid="{7E19A594-9650-47EA-9126-A8B902AAAB19}"/>
    <cellStyle name="Comma 2 2 7 2 2 2 2 3 4" xfId="15162" xr:uid="{7353DE17-9535-4D28-83B8-CCAE622D1D4D}"/>
    <cellStyle name="Comma 2 2 7 2 2 2 2 3 4 2" xfId="39426" xr:uid="{0DB0E4D9-07F1-4761-BF52-E9F07B6129F1}"/>
    <cellStyle name="Comma 2 2 7 2 2 2 2 3 5" xfId="27294" xr:uid="{717F41D4-99DF-408A-97FC-00E78F647D4F}"/>
    <cellStyle name="Comma 2 2 7 2 2 2 2 4" xfId="5052" xr:uid="{7FDB99AE-74C0-43D1-B172-B68E94AC486A}"/>
    <cellStyle name="Comma 2 2 7 2 2 2 2 4 2" xfId="17184" xr:uid="{7C519504-B8AE-4A23-AEE0-882D1A74A25B}"/>
    <cellStyle name="Comma 2 2 7 2 2 2 2 4 2 2" xfId="41448" xr:uid="{EC91425D-B363-477F-91EC-F1ECE42D3C5B}"/>
    <cellStyle name="Comma 2 2 7 2 2 2 2 4 3" xfId="29316" xr:uid="{00847C85-EEFC-438A-A598-2FA14FD122A3}"/>
    <cellStyle name="Comma 2 2 7 2 2 2 2 5" xfId="9096" xr:uid="{E6B0AD02-D2E3-4B1B-8EA4-016ECC760F61}"/>
    <cellStyle name="Comma 2 2 7 2 2 2 2 5 2" xfId="21228" xr:uid="{5E5E4B48-85FD-4E14-95CC-A7571C065026}"/>
    <cellStyle name="Comma 2 2 7 2 2 2 2 5 2 2" xfId="45492" xr:uid="{79B25BEF-7811-4100-A756-84DFB95E890F}"/>
    <cellStyle name="Comma 2 2 7 2 2 2 2 5 3" xfId="33360" xr:uid="{B503A700-C09D-461C-9D02-9A36BB1DE5EE}"/>
    <cellStyle name="Comma 2 2 7 2 2 2 2 6" xfId="13140" xr:uid="{897C8EC3-FD3B-4B65-9BDD-98D63B507760}"/>
    <cellStyle name="Comma 2 2 7 2 2 2 2 6 2" xfId="37404" xr:uid="{96CE1C79-1797-4C90-8501-9D478BDA6B06}"/>
    <cellStyle name="Comma 2 2 7 2 2 2 2 7" xfId="25272" xr:uid="{27B97E80-3661-4799-86EA-D7317053D733}"/>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2 2 2" xfId="43976" xr:uid="{7E40A066-D2DC-408E-9373-928B850F74EB}"/>
    <cellStyle name="Comma 2 2 7 2 2 2 3 2 2 3" xfId="31844" xr:uid="{18946654-4B32-41A1-9B16-8EE7AD5C8C46}"/>
    <cellStyle name="Comma 2 2 7 2 2 2 3 2 3" xfId="11624" xr:uid="{AD756A26-59E0-4931-B857-93DEFB3A2C8C}"/>
    <cellStyle name="Comma 2 2 7 2 2 2 3 2 3 2" xfId="23756" xr:uid="{29066800-C521-4C64-A446-62735FA8E31A}"/>
    <cellStyle name="Comma 2 2 7 2 2 2 3 2 3 2 2" xfId="48020" xr:uid="{46677D2D-742E-485B-9A12-2256EBEBB87F}"/>
    <cellStyle name="Comma 2 2 7 2 2 2 3 2 3 3" xfId="35888" xr:uid="{1FB52D64-8853-4684-9E94-A55F0E6BFD89}"/>
    <cellStyle name="Comma 2 2 7 2 2 2 3 2 4" xfId="15668" xr:uid="{03BF2A11-D1D3-4115-994B-CA076408B1D7}"/>
    <cellStyle name="Comma 2 2 7 2 2 2 3 2 4 2" xfId="39932" xr:uid="{7A64FC69-640C-4878-BE31-B180D91B7D04}"/>
    <cellStyle name="Comma 2 2 7 2 2 2 3 2 5" xfId="27800" xr:uid="{98B52236-69B1-41F2-AEAC-496A4B643795}"/>
    <cellStyle name="Comma 2 2 7 2 2 2 3 3" xfId="5558" xr:uid="{A84A326C-6A9F-47ED-A687-EDD55769C8F8}"/>
    <cellStyle name="Comma 2 2 7 2 2 2 3 3 2" xfId="17690" xr:uid="{25A761CE-7958-44E8-9006-E71AF92D98E4}"/>
    <cellStyle name="Comma 2 2 7 2 2 2 3 3 2 2" xfId="41954" xr:uid="{3B70EB6C-E567-494A-850B-258487F0C500}"/>
    <cellStyle name="Comma 2 2 7 2 2 2 3 3 3" xfId="29822" xr:uid="{C0CE4F74-7230-4ACC-A8BD-115728FAD0E5}"/>
    <cellStyle name="Comma 2 2 7 2 2 2 3 4" xfId="9602" xr:uid="{A5259B22-0047-4254-BD80-61B5A0207699}"/>
    <cellStyle name="Comma 2 2 7 2 2 2 3 4 2" xfId="21734" xr:uid="{7501BE34-07D1-42E4-837C-BD188F19075A}"/>
    <cellStyle name="Comma 2 2 7 2 2 2 3 4 2 2" xfId="45998" xr:uid="{8822B174-0416-44EA-BE1F-4787C040614F}"/>
    <cellStyle name="Comma 2 2 7 2 2 2 3 4 3" xfId="33866" xr:uid="{1A1F1B51-9A94-4F83-B11B-256341A4A9FE}"/>
    <cellStyle name="Comma 2 2 7 2 2 2 3 5" xfId="13646" xr:uid="{A2D68F2F-CFC2-466A-A4C8-A817D673B786}"/>
    <cellStyle name="Comma 2 2 7 2 2 2 3 5 2" xfId="37910" xr:uid="{F4AC5FA3-8F7C-4DAE-BDB1-C9BE7AA07FCD}"/>
    <cellStyle name="Comma 2 2 7 2 2 2 3 6" xfId="25778" xr:uid="{E75F5A87-90A2-4620-8F59-78F6418A347F}"/>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2 2 2" xfId="42965" xr:uid="{BA7AB021-0C06-454E-B263-C5D11E699785}"/>
    <cellStyle name="Comma 2 2 7 2 2 2 4 2 3" xfId="30833" xr:uid="{3D56B8AC-9B08-4249-A37B-0ECDBDA6E960}"/>
    <cellStyle name="Comma 2 2 7 2 2 2 4 3" xfId="10613" xr:uid="{7B5E9BF7-F8A1-4116-B9E3-FE0F75566358}"/>
    <cellStyle name="Comma 2 2 7 2 2 2 4 3 2" xfId="22745" xr:uid="{ACFED4CD-D275-44D4-BA4D-8528AC088A43}"/>
    <cellStyle name="Comma 2 2 7 2 2 2 4 3 2 2" xfId="47009" xr:uid="{51D07BBD-C00C-43EA-A24F-47D5AB80FD36}"/>
    <cellStyle name="Comma 2 2 7 2 2 2 4 3 3" xfId="34877" xr:uid="{75864527-7AC7-44C0-8D09-A541041757D4}"/>
    <cellStyle name="Comma 2 2 7 2 2 2 4 4" xfId="14657" xr:uid="{CE1E7CD4-02BF-4962-B549-77A616FFD09B}"/>
    <cellStyle name="Comma 2 2 7 2 2 2 4 4 2" xfId="38921" xr:uid="{8541EA5B-795A-4651-A921-641D8B34283D}"/>
    <cellStyle name="Comma 2 2 7 2 2 2 4 5" xfId="26789" xr:uid="{0598F209-C28C-4993-8623-FF2344301FA6}"/>
    <cellStyle name="Comma 2 2 7 2 2 2 5" xfId="4547" xr:uid="{B66459DC-DC02-4451-B1F1-213B2727ED3B}"/>
    <cellStyle name="Comma 2 2 7 2 2 2 5 2" xfId="16679" xr:uid="{C037CBE0-9DA7-46F8-9AE4-646C7FCD5487}"/>
    <cellStyle name="Comma 2 2 7 2 2 2 5 2 2" xfId="40943" xr:uid="{CDBCB135-0428-43EE-9F28-723F80E5B244}"/>
    <cellStyle name="Comma 2 2 7 2 2 2 5 3" xfId="28811" xr:uid="{95FE7B0A-AF41-4563-ADB1-D2B568B71008}"/>
    <cellStyle name="Comma 2 2 7 2 2 2 6" xfId="8591" xr:uid="{13D3205F-09C4-4F23-AA49-4B31550B3484}"/>
    <cellStyle name="Comma 2 2 7 2 2 2 6 2" xfId="20723" xr:uid="{546FFDF5-054A-411E-AA3D-9C01A31D469D}"/>
    <cellStyle name="Comma 2 2 7 2 2 2 6 2 2" xfId="44987" xr:uid="{22936857-07EB-4B5B-A32C-74F7679001A4}"/>
    <cellStyle name="Comma 2 2 7 2 2 2 6 3" xfId="32855" xr:uid="{F1D0846F-755F-4467-9EE5-A69573775189}"/>
    <cellStyle name="Comma 2 2 7 2 2 2 7" xfId="12635" xr:uid="{37A40BD2-30FF-4C60-9D28-A774993D2889}"/>
    <cellStyle name="Comma 2 2 7 2 2 2 7 2" xfId="36899" xr:uid="{DEE20B6D-C1DA-4408-BB1A-7CD252A14528}"/>
    <cellStyle name="Comma 2 2 7 2 2 2 8" xfId="24767" xr:uid="{819FF80C-1D5C-456D-A095-728701BD550E}"/>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2 2 2" xfId="44228" xr:uid="{26B48DA0-F620-477B-A0F9-9FBCDC5CBC26}"/>
    <cellStyle name="Comma 2 2 7 2 2 3 2 2 2 3" xfId="32096" xr:uid="{DD34034E-1898-45FE-9005-1FB70B028407}"/>
    <cellStyle name="Comma 2 2 7 2 2 3 2 2 3" xfId="11876" xr:uid="{6FBE4A95-8A9D-47CE-B3F0-B92212543472}"/>
    <cellStyle name="Comma 2 2 7 2 2 3 2 2 3 2" xfId="24008" xr:uid="{A92CE528-DE68-4F0F-924B-E66D62561AE5}"/>
    <cellStyle name="Comma 2 2 7 2 2 3 2 2 3 2 2" xfId="48272" xr:uid="{50DC644C-CC1F-435F-B450-08659044674A}"/>
    <cellStyle name="Comma 2 2 7 2 2 3 2 2 3 3" xfId="36140" xr:uid="{373E8DA3-DF6C-44E1-979E-7AFDCF5221A8}"/>
    <cellStyle name="Comma 2 2 7 2 2 3 2 2 4" xfId="15920" xr:uid="{05C9303D-020E-4B47-A050-E8BC646F8682}"/>
    <cellStyle name="Comma 2 2 7 2 2 3 2 2 4 2" xfId="40184" xr:uid="{2525D22B-E1C2-46FB-AF80-318C748C6C9D}"/>
    <cellStyle name="Comma 2 2 7 2 2 3 2 2 5" xfId="28052" xr:uid="{DDB4D859-227E-4FD5-8F8D-B2F98E2C7FB0}"/>
    <cellStyle name="Comma 2 2 7 2 2 3 2 3" xfId="5810" xr:uid="{831ECEE1-5499-4DD3-B6D5-6FE3D9D908CC}"/>
    <cellStyle name="Comma 2 2 7 2 2 3 2 3 2" xfId="17942" xr:uid="{3FEC6384-A01D-41E1-82EF-2D8067B14A4E}"/>
    <cellStyle name="Comma 2 2 7 2 2 3 2 3 2 2" xfId="42206" xr:uid="{6FD16199-2195-4981-92A6-2CDB4B06FA6F}"/>
    <cellStyle name="Comma 2 2 7 2 2 3 2 3 3" xfId="30074" xr:uid="{FCAFF5D1-B41D-476F-82E6-3D3F8CE96997}"/>
    <cellStyle name="Comma 2 2 7 2 2 3 2 4" xfId="9854" xr:uid="{76E0E2E9-DDD1-43B0-AF98-2CDABE8BE2AC}"/>
    <cellStyle name="Comma 2 2 7 2 2 3 2 4 2" xfId="21986" xr:uid="{91E1C9B4-ED0F-4390-A5AB-058234A16D3B}"/>
    <cellStyle name="Comma 2 2 7 2 2 3 2 4 2 2" xfId="46250" xr:uid="{82CDE135-6F4A-4E85-A3A4-71F0C1ACBF52}"/>
    <cellStyle name="Comma 2 2 7 2 2 3 2 4 3" xfId="34118" xr:uid="{C30BEC84-CD7D-4E69-B695-E5C75C7F46B4}"/>
    <cellStyle name="Comma 2 2 7 2 2 3 2 5" xfId="13898" xr:uid="{B661E7F9-A18A-49F8-8ED7-1CB80242D6D1}"/>
    <cellStyle name="Comma 2 2 7 2 2 3 2 5 2" xfId="38162" xr:uid="{CDFE3A95-E2AA-4B01-8BE3-FAC9C975A99F}"/>
    <cellStyle name="Comma 2 2 7 2 2 3 2 6" xfId="26030" xr:uid="{9FE10EDA-E11A-4CAD-BE35-0BC92A44835D}"/>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2 2 2" xfId="43217" xr:uid="{6FCAE9DF-1557-42A4-9C95-58FD17E5A440}"/>
    <cellStyle name="Comma 2 2 7 2 2 3 3 2 3" xfId="31085" xr:uid="{1D27AC5B-CB50-4C09-A9AC-F537E84FCDF3}"/>
    <cellStyle name="Comma 2 2 7 2 2 3 3 3" xfId="10865" xr:uid="{84D87961-5BE5-4F92-8923-DA2287D606FC}"/>
    <cellStyle name="Comma 2 2 7 2 2 3 3 3 2" xfId="22997" xr:uid="{E6FBF399-641C-445B-90E1-A777F83837CC}"/>
    <cellStyle name="Comma 2 2 7 2 2 3 3 3 2 2" xfId="47261" xr:uid="{300B9D31-B54C-43CB-98FB-27EAE4A2093C}"/>
    <cellStyle name="Comma 2 2 7 2 2 3 3 3 3" xfId="35129" xr:uid="{1C2A078A-B1AC-4CE5-A798-CBC13B008649}"/>
    <cellStyle name="Comma 2 2 7 2 2 3 3 4" xfId="14909" xr:uid="{B203A72D-C7D7-4C43-BD3E-2F154233C3C6}"/>
    <cellStyle name="Comma 2 2 7 2 2 3 3 4 2" xfId="39173" xr:uid="{83E4D99C-7EC6-49B2-ABD3-EE0C309DBE26}"/>
    <cellStyle name="Comma 2 2 7 2 2 3 3 5" xfId="27041" xr:uid="{02DAF05F-7978-48FB-95E2-C8AF3D07EC3C}"/>
    <cellStyle name="Comma 2 2 7 2 2 3 4" xfId="4799" xr:uid="{613BBE33-301C-4B35-B707-AB7D9D250504}"/>
    <cellStyle name="Comma 2 2 7 2 2 3 4 2" xfId="16931" xr:uid="{DB7C0ADC-7593-4698-A617-8EE1C95AE439}"/>
    <cellStyle name="Comma 2 2 7 2 2 3 4 2 2" xfId="41195" xr:uid="{2BA4371D-5819-4ABD-BEEB-5D34CDEE6DC9}"/>
    <cellStyle name="Comma 2 2 7 2 2 3 4 3" xfId="29063" xr:uid="{85BB6088-F0C9-403F-922F-68C26140A1E4}"/>
    <cellStyle name="Comma 2 2 7 2 2 3 5" xfId="8843" xr:uid="{A39A83E7-AE6C-4753-BBB5-7E9C2C803488}"/>
    <cellStyle name="Comma 2 2 7 2 2 3 5 2" xfId="20975" xr:uid="{50E99F74-5309-4A5F-8055-200FF9FB1AD1}"/>
    <cellStyle name="Comma 2 2 7 2 2 3 5 2 2" xfId="45239" xr:uid="{93CB1204-34C2-4823-95CE-47BFDF094E8C}"/>
    <cellStyle name="Comma 2 2 7 2 2 3 5 3" xfId="33107" xr:uid="{FDEBED9A-2DB2-41DE-94A0-91D4A3141969}"/>
    <cellStyle name="Comma 2 2 7 2 2 3 6" xfId="12887" xr:uid="{7DD9F4DC-CF0D-4C3F-81BD-ABC7D6F59EC8}"/>
    <cellStyle name="Comma 2 2 7 2 2 3 6 2" xfId="37151" xr:uid="{C47412E1-994A-44E4-8403-2DEFA18AB6DB}"/>
    <cellStyle name="Comma 2 2 7 2 2 3 7" xfId="25019" xr:uid="{D2D1E512-9088-4762-A7C4-AC2BBA9BAF14}"/>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2 2 2" xfId="43723" xr:uid="{20C4FC0D-4445-43B7-A3D2-16599212BD46}"/>
    <cellStyle name="Comma 2 2 7 2 2 4 2 2 3" xfId="31591" xr:uid="{4B45FBE3-5746-4811-9308-90B1DE9198B8}"/>
    <cellStyle name="Comma 2 2 7 2 2 4 2 3" xfId="11371" xr:uid="{F291C1B6-586C-4F60-99A9-98AC2976E34D}"/>
    <cellStyle name="Comma 2 2 7 2 2 4 2 3 2" xfId="23503" xr:uid="{B85AFD90-0F78-4C17-B2D4-3B3D6CF14AC5}"/>
    <cellStyle name="Comma 2 2 7 2 2 4 2 3 2 2" xfId="47767" xr:uid="{0897669F-C074-48C7-B1B6-BE6E33E17C1A}"/>
    <cellStyle name="Comma 2 2 7 2 2 4 2 3 3" xfId="35635" xr:uid="{249DD6FF-FF21-4E00-83BD-89753FC7DAD0}"/>
    <cellStyle name="Comma 2 2 7 2 2 4 2 4" xfId="15415" xr:uid="{C8E943E0-E794-434B-B406-0BBF257D6606}"/>
    <cellStyle name="Comma 2 2 7 2 2 4 2 4 2" xfId="39679" xr:uid="{C0A7BE2C-E707-4532-90F2-96DEC135123F}"/>
    <cellStyle name="Comma 2 2 7 2 2 4 2 5" xfId="27547" xr:uid="{4D640AF7-DDBF-47D4-AED8-F64C1744687F}"/>
    <cellStyle name="Comma 2 2 7 2 2 4 3" xfId="5305" xr:uid="{AF073434-A965-4464-BCF0-D96512CDDEC2}"/>
    <cellStyle name="Comma 2 2 7 2 2 4 3 2" xfId="17437" xr:uid="{B28FED2A-C441-4D03-B8F2-5E9B4F751A08}"/>
    <cellStyle name="Comma 2 2 7 2 2 4 3 2 2" xfId="41701" xr:uid="{799D809F-5542-4D57-9F4C-16FB81D5805C}"/>
    <cellStyle name="Comma 2 2 7 2 2 4 3 3" xfId="29569" xr:uid="{D06556F5-00D3-4484-8D59-248FB5493144}"/>
    <cellStyle name="Comma 2 2 7 2 2 4 4" xfId="9349" xr:uid="{6EE5241D-F3B1-4288-B3CF-30267958613B}"/>
    <cellStyle name="Comma 2 2 7 2 2 4 4 2" xfId="21481" xr:uid="{7D64A737-005A-4CF2-989D-3A4A7C93465D}"/>
    <cellStyle name="Comma 2 2 7 2 2 4 4 2 2" xfId="45745" xr:uid="{99F6DE64-B202-4CBA-98F8-E1F6E2D432D1}"/>
    <cellStyle name="Comma 2 2 7 2 2 4 4 3" xfId="33613" xr:uid="{CF4F2880-8432-4C09-8179-7E042C88B464}"/>
    <cellStyle name="Comma 2 2 7 2 2 4 5" xfId="13393" xr:uid="{692B5A08-733F-45DF-A5A5-D039BFCEF468}"/>
    <cellStyle name="Comma 2 2 7 2 2 4 5 2" xfId="37657" xr:uid="{1F67000A-B8B9-4A20-878A-0DD4A037A93B}"/>
    <cellStyle name="Comma 2 2 7 2 2 4 6" xfId="25525" xr:uid="{8AD55703-CC62-4B11-843C-67D379A7CC44}"/>
    <cellStyle name="Comma 2 2 7 2 2 5" xfId="2272" xr:uid="{B3C3D90D-2B34-4AE6-B402-1D7FEE6FEC3D}"/>
    <cellStyle name="Comma 2 2 7 2 2 5 2" xfId="6316" xr:uid="{C2E725C8-3B64-4016-97C8-E153B5F37119}"/>
    <cellStyle name="Comma 2 2 7 2 2 5 2 2" xfId="18448" xr:uid="{A0E37796-FCE0-47D9-B264-9371D7ADEF32}"/>
    <cellStyle name="Comma 2 2 7 2 2 5 2 2 2" xfId="42712" xr:uid="{CFD4DF6F-B719-4008-BCEE-5595F7C3B135}"/>
    <cellStyle name="Comma 2 2 7 2 2 5 2 3" xfId="30580" xr:uid="{A412089C-5C1E-45F3-BE5E-13AFCEF7C728}"/>
    <cellStyle name="Comma 2 2 7 2 2 5 3" xfId="10360" xr:uid="{977B41FB-8283-4C12-A0E9-71BF69CF8822}"/>
    <cellStyle name="Comma 2 2 7 2 2 5 3 2" xfId="22492" xr:uid="{67CAAC10-E8E4-4FA9-89C9-2C568D810403}"/>
    <cellStyle name="Comma 2 2 7 2 2 5 3 2 2" xfId="46756" xr:uid="{779CB7E5-2583-45E7-9517-9B370D72D7D2}"/>
    <cellStyle name="Comma 2 2 7 2 2 5 3 3" xfId="34624" xr:uid="{97C88DA3-5105-47E5-877A-8C0B401980AE}"/>
    <cellStyle name="Comma 2 2 7 2 2 5 4" xfId="14404" xr:uid="{975F6A3B-5EEE-44C3-A67A-B104E5D4E057}"/>
    <cellStyle name="Comma 2 2 7 2 2 5 4 2" xfId="38668" xr:uid="{59722974-6622-436E-8741-0A02BA648D69}"/>
    <cellStyle name="Comma 2 2 7 2 2 5 5" xfId="26536" xr:uid="{FAFC2D84-E00C-48B7-977D-25932B37CC4E}"/>
    <cellStyle name="Comma 2 2 7 2 2 6" xfId="4294" xr:uid="{A8E125A1-088E-4A15-AFF6-5223F0ECD3CA}"/>
    <cellStyle name="Comma 2 2 7 2 2 6 2" xfId="16426" xr:uid="{43F6A4A9-B6AC-460A-8AA9-B168D2946448}"/>
    <cellStyle name="Comma 2 2 7 2 2 6 2 2" xfId="40690" xr:uid="{340B617A-269D-4E6C-A21F-E9DC5896ECE5}"/>
    <cellStyle name="Comma 2 2 7 2 2 6 3" xfId="28558" xr:uid="{B7FC20C8-E8CB-45B9-88A5-9D24F3BDBB7A}"/>
    <cellStyle name="Comma 2 2 7 2 2 7" xfId="8338" xr:uid="{67EB7DF9-C1A1-4524-ADD1-447277F78E0D}"/>
    <cellStyle name="Comma 2 2 7 2 2 7 2" xfId="20470" xr:uid="{2E9A38D8-6619-48FC-9C40-943F562A23A0}"/>
    <cellStyle name="Comma 2 2 7 2 2 7 2 2" xfId="44734" xr:uid="{45CBA2E7-1D17-421F-9463-5EDFE1C9003F}"/>
    <cellStyle name="Comma 2 2 7 2 2 7 3" xfId="32602" xr:uid="{13E62138-0F60-4CF3-AB75-DBAC34237202}"/>
    <cellStyle name="Comma 2 2 7 2 2 8" xfId="12382" xr:uid="{4649945E-7259-45A2-A9FD-B745FA70EBC0}"/>
    <cellStyle name="Comma 2 2 7 2 2 8 2" xfId="36646" xr:uid="{8297CF92-A758-423B-9F7B-C3FFC69CFCBE}"/>
    <cellStyle name="Comma 2 2 7 2 2 9" xfId="24514" xr:uid="{2EA133F0-F9D9-48BF-BBBC-D2DA72D19934}"/>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2 2 2" xfId="44355" xr:uid="{4CEB6E5E-AFC6-422C-B301-DD7A58DF8C39}"/>
    <cellStyle name="Comma 2 2 7 2 3 2 2 2 2 3" xfId="32223" xr:uid="{E134C404-4540-4770-9BD8-EE3906414CF1}"/>
    <cellStyle name="Comma 2 2 7 2 3 2 2 2 3" xfId="12003" xr:uid="{FE9A9939-F549-4D56-9531-A19A3CEBDBC1}"/>
    <cellStyle name="Comma 2 2 7 2 3 2 2 2 3 2" xfId="24135" xr:uid="{FA5E6732-C557-44FF-AE56-980F7A6B0E54}"/>
    <cellStyle name="Comma 2 2 7 2 3 2 2 2 3 2 2" xfId="48399" xr:uid="{7BA91633-1B08-440C-AE54-E9AC06CA9A61}"/>
    <cellStyle name="Comma 2 2 7 2 3 2 2 2 3 3" xfId="36267" xr:uid="{917EFE2D-63B0-4E31-875F-42E7F8FE8F08}"/>
    <cellStyle name="Comma 2 2 7 2 3 2 2 2 4" xfId="16047" xr:uid="{258D41F3-4E6E-4D66-9B12-BFC3A03BC051}"/>
    <cellStyle name="Comma 2 2 7 2 3 2 2 2 4 2" xfId="40311" xr:uid="{38D5E5AA-93E2-4C26-9C24-CC91760D9678}"/>
    <cellStyle name="Comma 2 2 7 2 3 2 2 2 5" xfId="28179" xr:uid="{FBBAF59D-1DA5-4CD7-97C0-E587A9C88589}"/>
    <cellStyle name="Comma 2 2 7 2 3 2 2 3" xfId="5937" xr:uid="{2F502B65-0CBE-42C9-A573-75A0F38D78BD}"/>
    <cellStyle name="Comma 2 2 7 2 3 2 2 3 2" xfId="18069" xr:uid="{C6B11808-9F99-4A17-9A5E-5952264891A6}"/>
    <cellStyle name="Comma 2 2 7 2 3 2 2 3 2 2" xfId="42333" xr:uid="{342A240C-84CD-4D46-A493-38A432BB7E3F}"/>
    <cellStyle name="Comma 2 2 7 2 3 2 2 3 3" xfId="30201" xr:uid="{6650CAAF-B4C0-4C6E-B40F-63B4ED2BDDB4}"/>
    <cellStyle name="Comma 2 2 7 2 3 2 2 4" xfId="9981" xr:uid="{363650E5-4C89-4F43-B17A-B208E45C9170}"/>
    <cellStyle name="Comma 2 2 7 2 3 2 2 4 2" xfId="22113" xr:uid="{3345C132-FCF6-4BD2-8BED-5A785E2B1AF1}"/>
    <cellStyle name="Comma 2 2 7 2 3 2 2 4 2 2" xfId="46377" xr:uid="{FEB9B2CF-BC25-4A3E-AAD7-DBE4D62CAF9B}"/>
    <cellStyle name="Comma 2 2 7 2 3 2 2 4 3" xfId="34245" xr:uid="{94E80A74-09C1-4116-9CD3-CB7468382762}"/>
    <cellStyle name="Comma 2 2 7 2 3 2 2 5" xfId="14025" xr:uid="{984D8817-31CD-49C1-AB33-3BAFA7CEC937}"/>
    <cellStyle name="Comma 2 2 7 2 3 2 2 5 2" xfId="38289" xr:uid="{48D809E5-DC08-45A2-A1CC-08DDBDC73605}"/>
    <cellStyle name="Comma 2 2 7 2 3 2 2 6" xfId="26157" xr:uid="{31FDF2CD-DD53-44F3-AA6C-7A37040075DC}"/>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2 2 2" xfId="43344" xr:uid="{213E9F47-7691-4A91-BA48-8E63760A602F}"/>
    <cellStyle name="Comma 2 2 7 2 3 2 3 2 3" xfId="31212" xr:uid="{EFB7A9FB-FBD3-4351-A01D-12B828CAFEE5}"/>
    <cellStyle name="Comma 2 2 7 2 3 2 3 3" xfId="10992" xr:uid="{C8396DDC-B953-47BC-97C9-47EE5A53219E}"/>
    <cellStyle name="Comma 2 2 7 2 3 2 3 3 2" xfId="23124" xr:uid="{37336711-79CB-4342-96F7-94FF13259216}"/>
    <cellStyle name="Comma 2 2 7 2 3 2 3 3 2 2" xfId="47388" xr:uid="{9830E956-380E-480F-A959-547617846B0D}"/>
    <cellStyle name="Comma 2 2 7 2 3 2 3 3 3" xfId="35256" xr:uid="{25337C8A-8951-458A-8740-13BE03BF1A90}"/>
    <cellStyle name="Comma 2 2 7 2 3 2 3 4" xfId="15036" xr:uid="{89C8F0B6-CAE1-480F-B228-31F5A09C33C1}"/>
    <cellStyle name="Comma 2 2 7 2 3 2 3 4 2" xfId="39300" xr:uid="{1232117A-867F-4056-8F88-EA8A11C02A34}"/>
    <cellStyle name="Comma 2 2 7 2 3 2 3 5" xfId="27168" xr:uid="{643B8CBB-67F8-4A59-A654-7C880E929A54}"/>
    <cellStyle name="Comma 2 2 7 2 3 2 4" xfId="4926" xr:uid="{605CB49B-EFFD-4DBA-A4FA-FCCC2D8E5BF2}"/>
    <cellStyle name="Comma 2 2 7 2 3 2 4 2" xfId="17058" xr:uid="{241B2694-A252-4701-B8AA-3747A9782EB9}"/>
    <cellStyle name="Comma 2 2 7 2 3 2 4 2 2" xfId="41322" xr:uid="{7B3F6581-D256-4355-8537-20ABAEB522BF}"/>
    <cellStyle name="Comma 2 2 7 2 3 2 4 3" xfId="29190" xr:uid="{8ABA2B2F-47D0-4B97-9563-9545B19875BA}"/>
    <cellStyle name="Comma 2 2 7 2 3 2 5" xfId="8970" xr:uid="{0DE096F2-72B3-44D9-A5AA-2A42B5C6E1A6}"/>
    <cellStyle name="Comma 2 2 7 2 3 2 5 2" xfId="21102" xr:uid="{D2EF40CB-D65C-443F-A4C8-32B7C1CD9B2A}"/>
    <cellStyle name="Comma 2 2 7 2 3 2 5 2 2" xfId="45366" xr:uid="{2A4CAD97-2598-4DE6-A837-A6BCF1E03742}"/>
    <cellStyle name="Comma 2 2 7 2 3 2 5 3" xfId="33234" xr:uid="{66C1576F-EA33-44E0-A8B8-DD199A143FA8}"/>
    <cellStyle name="Comma 2 2 7 2 3 2 6" xfId="13014" xr:uid="{DD547C7A-9F5E-4204-AAC7-7766E77BA0A6}"/>
    <cellStyle name="Comma 2 2 7 2 3 2 6 2" xfId="37278" xr:uid="{ADEDF994-BA90-4E15-A82B-7B4BCAB919B5}"/>
    <cellStyle name="Comma 2 2 7 2 3 2 7" xfId="25146" xr:uid="{48CB94F8-BF77-498C-AB5B-24C35850DC81}"/>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2 2 2" xfId="43850" xr:uid="{A538A6D5-DC2B-4804-9732-ECA8D535D862}"/>
    <cellStyle name="Comma 2 2 7 2 3 3 2 2 3" xfId="31718" xr:uid="{01A4CBB9-C0CF-49B8-933A-789E5973CC5A}"/>
    <cellStyle name="Comma 2 2 7 2 3 3 2 3" xfId="11498" xr:uid="{53827ABD-6B42-48BA-A6B3-1DA86E6B53F8}"/>
    <cellStyle name="Comma 2 2 7 2 3 3 2 3 2" xfId="23630" xr:uid="{ADABB17D-F235-4E64-B92A-65454C2FB9C5}"/>
    <cellStyle name="Comma 2 2 7 2 3 3 2 3 2 2" xfId="47894" xr:uid="{DC3F3259-44FF-4C10-8B86-FB2C792857FD}"/>
    <cellStyle name="Comma 2 2 7 2 3 3 2 3 3" xfId="35762" xr:uid="{366C7EB6-02C5-4659-9C32-8437A7FC9FA0}"/>
    <cellStyle name="Comma 2 2 7 2 3 3 2 4" xfId="15542" xr:uid="{1F56AD0E-9968-4674-84A2-0AB325BFECEF}"/>
    <cellStyle name="Comma 2 2 7 2 3 3 2 4 2" xfId="39806" xr:uid="{8F5D98FA-B0EA-4966-87CA-43CC3243713D}"/>
    <cellStyle name="Comma 2 2 7 2 3 3 2 5" xfId="27674" xr:uid="{F1B1FB83-9B93-41C6-B81B-DB9B412FD6C1}"/>
    <cellStyle name="Comma 2 2 7 2 3 3 3" xfId="5432" xr:uid="{33EC4E47-8111-4940-A92A-29ADB0B85B69}"/>
    <cellStyle name="Comma 2 2 7 2 3 3 3 2" xfId="17564" xr:uid="{3C2B5F10-A3EB-45A5-8D3F-CD237207F4E5}"/>
    <cellStyle name="Comma 2 2 7 2 3 3 3 2 2" xfId="41828" xr:uid="{5A9E986B-5317-4E26-B9CE-07AB6CCD2CCD}"/>
    <cellStyle name="Comma 2 2 7 2 3 3 3 3" xfId="29696" xr:uid="{08C0D909-E294-46CD-AB1F-134BF57A5055}"/>
    <cellStyle name="Comma 2 2 7 2 3 3 4" xfId="9476" xr:uid="{30ABE60E-1011-4147-972B-3DDA8336F999}"/>
    <cellStyle name="Comma 2 2 7 2 3 3 4 2" xfId="21608" xr:uid="{3D7DC0B3-7D8B-4151-B72F-7ED8F1A5BC19}"/>
    <cellStyle name="Comma 2 2 7 2 3 3 4 2 2" xfId="45872" xr:uid="{8215CEE3-7434-4F33-A4AF-5C076F3F3432}"/>
    <cellStyle name="Comma 2 2 7 2 3 3 4 3" xfId="33740" xr:uid="{95A898BE-DE29-422B-AEBF-9CD934EBA2A1}"/>
    <cellStyle name="Comma 2 2 7 2 3 3 5" xfId="13520" xr:uid="{83D6388A-83E0-4A83-9E9F-29EAAC7AFBE5}"/>
    <cellStyle name="Comma 2 2 7 2 3 3 5 2" xfId="37784" xr:uid="{4BB6C594-40F9-4341-907E-D4939B38DD16}"/>
    <cellStyle name="Comma 2 2 7 2 3 3 6" xfId="25652" xr:uid="{A1980079-A690-4591-AE8C-BA63766D3E84}"/>
    <cellStyle name="Comma 2 2 7 2 3 4" xfId="2399" xr:uid="{4AF5E5CD-6034-402E-8418-84EEA76ED8AC}"/>
    <cellStyle name="Comma 2 2 7 2 3 4 2" xfId="6443" xr:uid="{69123B94-015E-4AB7-9E7E-40CE79C5AE11}"/>
    <cellStyle name="Comma 2 2 7 2 3 4 2 2" xfId="18575" xr:uid="{E08B2BD7-60E5-4706-951E-1CD0509BFEAB}"/>
    <cellStyle name="Comma 2 2 7 2 3 4 2 2 2" xfId="42839" xr:uid="{1645BE20-AF7F-4AD2-8E6D-D837767C4DBC}"/>
    <cellStyle name="Comma 2 2 7 2 3 4 2 3" xfId="30707" xr:uid="{537AB715-F9EC-464C-84B1-52CFAFC303B1}"/>
    <cellStyle name="Comma 2 2 7 2 3 4 3" xfId="10487" xr:uid="{D1E6B7E1-9283-49BA-B0AC-435245B903DD}"/>
    <cellStyle name="Comma 2 2 7 2 3 4 3 2" xfId="22619" xr:uid="{86BD7F46-084E-44BF-AF95-353BEB39D125}"/>
    <cellStyle name="Comma 2 2 7 2 3 4 3 2 2" xfId="46883" xr:uid="{CD524F4B-1565-4BAE-BDE9-68F3341E0A0F}"/>
    <cellStyle name="Comma 2 2 7 2 3 4 3 3" xfId="34751" xr:uid="{862BED9C-E8F6-41A7-9DEF-C64B691D13F0}"/>
    <cellStyle name="Comma 2 2 7 2 3 4 4" xfId="14531" xr:uid="{E68AD344-8CFD-4206-AFFE-110B7DCFA00B}"/>
    <cellStyle name="Comma 2 2 7 2 3 4 4 2" xfId="38795" xr:uid="{5E097A2D-C484-4333-AD70-4CFEF84A3895}"/>
    <cellStyle name="Comma 2 2 7 2 3 4 5" xfId="26663" xr:uid="{9A4CFF4E-0BFF-4D2A-A538-4C0628BA4EB6}"/>
    <cellStyle name="Comma 2 2 7 2 3 5" xfId="4421" xr:uid="{159F3EDE-81A8-44E0-A22C-E76FE40F7646}"/>
    <cellStyle name="Comma 2 2 7 2 3 5 2" xfId="16553" xr:uid="{C76AF897-E791-4190-8AD7-4B4EDC5A8881}"/>
    <cellStyle name="Comma 2 2 7 2 3 5 2 2" xfId="40817" xr:uid="{6D8DF600-51F7-4C66-8EAA-6C50CDDB2E9D}"/>
    <cellStyle name="Comma 2 2 7 2 3 5 3" xfId="28685" xr:uid="{0FE84443-B575-44D5-81C3-BB0CB87F2DCB}"/>
    <cellStyle name="Comma 2 2 7 2 3 6" xfId="8465" xr:uid="{54BACDBA-C965-4D8D-8C3E-C1E826595994}"/>
    <cellStyle name="Comma 2 2 7 2 3 6 2" xfId="20597" xr:uid="{1CE89534-17D4-4718-8DDE-F6FE3709CED0}"/>
    <cellStyle name="Comma 2 2 7 2 3 6 2 2" xfId="44861" xr:uid="{95B8B0A1-27AA-49A4-8FB0-CC33F3B1F39A}"/>
    <cellStyle name="Comma 2 2 7 2 3 6 3" xfId="32729" xr:uid="{4B828DE1-0073-4885-9816-47C476E659BA}"/>
    <cellStyle name="Comma 2 2 7 2 3 7" xfId="12509" xr:uid="{876058E3-5D32-4B12-972A-84533A1FDA99}"/>
    <cellStyle name="Comma 2 2 7 2 3 7 2" xfId="36773" xr:uid="{59CD1218-D6D4-457B-9207-AB0E50FE645F}"/>
    <cellStyle name="Comma 2 2 7 2 3 8" xfId="24641" xr:uid="{DEA7D540-2C5B-4E39-B715-4B0576F3E7EE}"/>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2 2 2" xfId="44102" xr:uid="{2C8842B3-EDEF-4B37-84A3-F33FEE6231A9}"/>
    <cellStyle name="Comma 2 2 7 2 4 2 2 2 3" xfId="31970" xr:uid="{FFDB251C-AFEB-487A-9219-11A7306F5BB6}"/>
    <cellStyle name="Comma 2 2 7 2 4 2 2 3" xfId="11750" xr:uid="{C4FF5CEE-12E7-4222-A698-F4964FC1E35C}"/>
    <cellStyle name="Comma 2 2 7 2 4 2 2 3 2" xfId="23882" xr:uid="{8989BFE3-9F15-40DD-86D8-E967A0BC0730}"/>
    <cellStyle name="Comma 2 2 7 2 4 2 2 3 2 2" xfId="48146" xr:uid="{89016FC6-2D47-410C-9C02-E44910FB9F84}"/>
    <cellStyle name="Comma 2 2 7 2 4 2 2 3 3" xfId="36014" xr:uid="{81439F52-F31F-4A43-8A3B-F7404797673B}"/>
    <cellStyle name="Comma 2 2 7 2 4 2 2 4" xfId="15794" xr:uid="{0F35A91C-1FC1-4E89-9D62-FF1AEBEBDA1D}"/>
    <cellStyle name="Comma 2 2 7 2 4 2 2 4 2" xfId="40058" xr:uid="{EB2E0519-F3DC-41E1-918D-3E78DFD6B021}"/>
    <cellStyle name="Comma 2 2 7 2 4 2 2 5" xfId="27926" xr:uid="{9FCE0537-CD20-4C5C-B09B-B04DFE5EED0F}"/>
    <cellStyle name="Comma 2 2 7 2 4 2 3" xfId="5684" xr:uid="{D8BDC6F5-C877-4F1F-956F-95933AA7F06B}"/>
    <cellStyle name="Comma 2 2 7 2 4 2 3 2" xfId="17816" xr:uid="{C7BF0F41-7226-4467-928E-F4042036CF14}"/>
    <cellStyle name="Comma 2 2 7 2 4 2 3 2 2" xfId="42080" xr:uid="{9C3CE843-8CEE-43C1-BE3A-182614921817}"/>
    <cellStyle name="Comma 2 2 7 2 4 2 3 3" xfId="29948" xr:uid="{C250C2D3-59D6-4231-9F3E-FEC32ED8EAF6}"/>
    <cellStyle name="Comma 2 2 7 2 4 2 4" xfId="9728" xr:uid="{8BD6DE09-64C5-412C-AFF8-BA493E9E791F}"/>
    <cellStyle name="Comma 2 2 7 2 4 2 4 2" xfId="21860" xr:uid="{9720EE56-3A0B-49AD-AB63-1817E692A597}"/>
    <cellStyle name="Comma 2 2 7 2 4 2 4 2 2" xfId="46124" xr:uid="{4DE6FFC9-7649-4E6F-AF50-03E3BEE433C4}"/>
    <cellStyle name="Comma 2 2 7 2 4 2 4 3" xfId="33992" xr:uid="{E286EB47-606F-4648-B1D5-E8F1A40DD6C9}"/>
    <cellStyle name="Comma 2 2 7 2 4 2 5" xfId="13772" xr:uid="{74C5FE7B-D723-4999-AA6D-524FD11B3313}"/>
    <cellStyle name="Comma 2 2 7 2 4 2 5 2" xfId="38036" xr:uid="{A7E2E959-67E9-4352-8DBD-5248CE14C3FE}"/>
    <cellStyle name="Comma 2 2 7 2 4 2 6" xfId="25904" xr:uid="{B0B2E6D6-8BE2-43D6-BB1A-A3997CFC2582}"/>
    <cellStyle name="Comma 2 2 7 2 4 3" xfId="2651" xr:uid="{3D880F58-C353-4EEC-9140-6FE67AB6F6C6}"/>
    <cellStyle name="Comma 2 2 7 2 4 3 2" xfId="6695" xr:uid="{DD141100-0A1E-4C2F-9B00-8D4316065D43}"/>
    <cellStyle name="Comma 2 2 7 2 4 3 2 2" xfId="18827" xr:uid="{4D4BA4C4-111C-4520-8753-586B6A8F7DE2}"/>
    <cellStyle name="Comma 2 2 7 2 4 3 2 2 2" xfId="43091" xr:uid="{4C2C32FD-BB0F-4933-B305-9F5FD599AC7E}"/>
    <cellStyle name="Comma 2 2 7 2 4 3 2 3" xfId="30959" xr:uid="{1B94DA64-5AE8-44F7-AD3F-F2EB533663CA}"/>
    <cellStyle name="Comma 2 2 7 2 4 3 3" xfId="10739" xr:uid="{C86A01B8-1A67-4DED-BE01-0AB8CA402E6B}"/>
    <cellStyle name="Comma 2 2 7 2 4 3 3 2" xfId="22871" xr:uid="{8AF5E5C1-E168-4959-8D66-C3BF61C9E110}"/>
    <cellStyle name="Comma 2 2 7 2 4 3 3 2 2" xfId="47135" xr:uid="{D4FAEF7D-097E-4C29-A9B5-27F4E50893AA}"/>
    <cellStyle name="Comma 2 2 7 2 4 3 3 3" xfId="35003" xr:uid="{51FD4FB2-C285-4B54-89AB-42F359254B9A}"/>
    <cellStyle name="Comma 2 2 7 2 4 3 4" xfId="14783" xr:uid="{9228EE67-9448-43AB-8365-A28F8D74D40E}"/>
    <cellStyle name="Comma 2 2 7 2 4 3 4 2" xfId="39047" xr:uid="{4FC0C919-D15E-45EC-A9AB-B87DC573E670}"/>
    <cellStyle name="Comma 2 2 7 2 4 3 5" xfId="26915" xr:uid="{E91775D9-56E5-44B8-88AC-D6D38AB1C4D6}"/>
    <cellStyle name="Comma 2 2 7 2 4 4" xfId="4673" xr:uid="{CF0387D4-1A00-4972-B18A-CF992365077F}"/>
    <cellStyle name="Comma 2 2 7 2 4 4 2" xfId="16805" xr:uid="{A5D3DF8D-D79D-4433-B111-593FFE18FABB}"/>
    <cellStyle name="Comma 2 2 7 2 4 4 2 2" xfId="41069" xr:uid="{4A88BC2D-9105-4358-A018-B550FC8EF0BF}"/>
    <cellStyle name="Comma 2 2 7 2 4 4 3" xfId="28937" xr:uid="{50B8833D-CAF2-4392-96B3-B0C27E7A4DA1}"/>
    <cellStyle name="Comma 2 2 7 2 4 5" xfId="8717" xr:uid="{04BEA8F2-2FD7-460D-AA57-BF70EACFAF17}"/>
    <cellStyle name="Comma 2 2 7 2 4 5 2" xfId="20849" xr:uid="{2291BEC9-C59E-4236-8442-88B732991AF8}"/>
    <cellStyle name="Comma 2 2 7 2 4 5 2 2" xfId="45113" xr:uid="{C3D7FB9B-924D-4BAA-9EC3-8505AFFCDFC2}"/>
    <cellStyle name="Comma 2 2 7 2 4 5 3" xfId="32981" xr:uid="{F9C5A2FD-C62E-4408-98A3-C6D3AAB24B0F}"/>
    <cellStyle name="Comma 2 2 7 2 4 6" xfId="12761" xr:uid="{B6F8E87F-3693-49CB-B37A-0981DA204BAD}"/>
    <cellStyle name="Comma 2 2 7 2 4 6 2" xfId="37025" xr:uid="{070F82F9-3EF2-4CBB-90A5-E58E16053232}"/>
    <cellStyle name="Comma 2 2 7 2 4 7" xfId="24893" xr:uid="{71CFC9A6-A07A-4C2A-9F55-F5845D89B459}"/>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2 2 2" xfId="43597" xr:uid="{51A75FE9-51F3-468C-8DEB-766C61C51C42}"/>
    <cellStyle name="Comma 2 2 7 2 5 2 2 3" xfId="31465" xr:uid="{1DC60C65-8EAD-48A6-A01E-424A594963B6}"/>
    <cellStyle name="Comma 2 2 7 2 5 2 3" xfId="11245" xr:uid="{D57FE2EB-E3A7-4296-8D07-520FEA77C6B7}"/>
    <cellStyle name="Comma 2 2 7 2 5 2 3 2" xfId="23377" xr:uid="{5755FEE7-E845-4307-864E-8F2243A2BA48}"/>
    <cellStyle name="Comma 2 2 7 2 5 2 3 2 2" xfId="47641" xr:uid="{099549A1-94E1-4685-80B4-7A92B8DB2899}"/>
    <cellStyle name="Comma 2 2 7 2 5 2 3 3" xfId="35509" xr:uid="{A2F1CB4F-6323-4B6E-957E-11C580E3D170}"/>
    <cellStyle name="Comma 2 2 7 2 5 2 4" xfId="15289" xr:uid="{25F13080-25C2-4B47-A681-E1AEC76EAD04}"/>
    <cellStyle name="Comma 2 2 7 2 5 2 4 2" xfId="39553" xr:uid="{58C66B26-FB58-4617-8C42-2659CB0111EE}"/>
    <cellStyle name="Comma 2 2 7 2 5 2 5" xfId="27421" xr:uid="{B3D2049E-2DD4-49E4-BEE2-798B4662FB1C}"/>
    <cellStyle name="Comma 2 2 7 2 5 3" xfId="5179" xr:uid="{6191CF84-1DB3-49EE-AA6A-497E88738CCA}"/>
    <cellStyle name="Comma 2 2 7 2 5 3 2" xfId="17311" xr:uid="{7C986BAD-64FE-441F-A2A3-3FC8A842E7B1}"/>
    <cellStyle name="Comma 2 2 7 2 5 3 2 2" xfId="41575" xr:uid="{83917EB7-56A3-4BF3-B741-5186AF825264}"/>
    <cellStyle name="Comma 2 2 7 2 5 3 3" xfId="29443" xr:uid="{88E7FF70-E2D6-4E57-8ED6-B0C06A14A9C5}"/>
    <cellStyle name="Comma 2 2 7 2 5 4" xfId="9223" xr:uid="{49926A65-8DE2-4E92-879F-BB0D1CD5769B}"/>
    <cellStyle name="Comma 2 2 7 2 5 4 2" xfId="21355" xr:uid="{1EFD4A4B-E327-48DB-9A5A-F47631B22567}"/>
    <cellStyle name="Comma 2 2 7 2 5 4 2 2" xfId="45619" xr:uid="{8F13B79D-BA52-4A60-AA28-083E02123616}"/>
    <cellStyle name="Comma 2 2 7 2 5 4 3" xfId="33487" xr:uid="{295E63AD-480B-407B-9CEF-2684C6AEEEB1}"/>
    <cellStyle name="Comma 2 2 7 2 5 5" xfId="13267" xr:uid="{361A4528-E636-408B-BFA6-ECD581D828B0}"/>
    <cellStyle name="Comma 2 2 7 2 5 5 2" xfId="37531" xr:uid="{F74A961E-3EA4-49BB-A65F-6A5B4B3A9779}"/>
    <cellStyle name="Comma 2 2 7 2 5 6" xfId="25399" xr:uid="{5E9C3EA5-FAC2-42D2-9594-2DFABB25DC20}"/>
    <cellStyle name="Comma 2 2 7 2 6" xfId="2146" xr:uid="{9BBF91DE-12BA-41F5-9027-F822CFAA8C8F}"/>
    <cellStyle name="Comma 2 2 7 2 6 2" xfId="6190" xr:uid="{6DF19F97-3E57-45AD-82A1-169F6598284C}"/>
    <cellStyle name="Comma 2 2 7 2 6 2 2" xfId="18322" xr:uid="{68F4DA54-9F6B-4466-A7DE-1B7329615FBB}"/>
    <cellStyle name="Comma 2 2 7 2 6 2 2 2" xfId="42586" xr:uid="{9E129B57-64C8-4E2C-A1D3-E51408977683}"/>
    <cellStyle name="Comma 2 2 7 2 6 2 3" xfId="30454" xr:uid="{48C4BA7C-620D-4C43-A6F9-0B2BC811C7CC}"/>
    <cellStyle name="Comma 2 2 7 2 6 3" xfId="10234" xr:uid="{81085A40-2871-4BBA-9F02-3616325416BD}"/>
    <cellStyle name="Comma 2 2 7 2 6 3 2" xfId="22366" xr:uid="{72763D24-FC12-48CE-9361-A851D0AC6872}"/>
    <cellStyle name="Comma 2 2 7 2 6 3 2 2" xfId="46630" xr:uid="{1D2F4421-8AE2-407D-AD10-CFEEBA2C276E}"/>
    <cellStyle name="Comma 2 2 7 2 6 3 3" xfId="34498" xr:uid="{029A4AC3-C085-44EC-9FE0-8C6A6463074E}"/>
    <cellStyle name="Comma 2 2 7 2 6 4" xfId="14278" xr:uid="{DFBD55EE-68F4-4851-B964-ADBB6C3D31BC}"/>
    <cellStyle name="Comma 2 2 7 2 6 4 2" xfId="38542" xr:uid="{42A01689-215C-4A5C-BA09-E9A120396B91}"/>
    <cellStyle name="Comma 2 2 7 2 6 5" xfId="26410" xr:uid="{1C1D4EB6-4E85-4475-BAFE-E0AAF6095C83}"/>
    <cellStyle name="Comma 2 2 7 2 7" xfId="4168" xr:uid="{4BB9DC0E-58F0-4188-8C4C-367E5E8E92AC}"/>
    <cellStyle name="Comma 2 2 7 2 7 2" xfId="16300" xr:uid="{F086CBCF-A060-4FD2-BD49-150E6D8BA93C}"/>
    <cellStyle name="Comma 2 2 7 2 7 2 2" xfId="40564" xr:uid="{A280B49C-DA81-45BF-B2F9-CA62A4AE8B76}"/>
    <cellStyle name="Comma 2 2 7 2 7 3" xfId="28432" xr:uid="{364CC11A-7A09-49CF-8DE5-058D162329F5}"/>
    <cellStyle name="Comma 2 2 7 2 8" xfId="8212" xr:uid="{7BDE724A-64E9-4D53-99DB-44825CD0C5C7}"/>
    <cellStyle name="Comma 2 2 7 2 8 2" xfId="20344" xr:uid="{E360FBCD-8C76-41CA-A217-7EF1E325DB51}"/>
    <cellStyle name="Comma 2 2 7 2 8 2 2" xfId="44608" xr:uid="{09E9BA27-DB6C-4633-A209-C68165BBDBA7}"/>
    <cellStyle name="Comma 2 2 7 2 8 3" xfId="32476" xr:uid="{E4694C4C-6A9C-4E3A-A3EF-348A5B17ECDA}"/>
    <cellStyle name="Comma 2 2 7 2 9" xfId="12256" xr:uid="{C98FC129-4936-43BC-AA73-CBD97C10241A}"/>
    <cellStyle name="Comma 2 2 7 2 9 2" xfId="36520" xr:uid="{D7BC7893-2BB2-4099-A766-7326B3388982}"/>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2 2 2" xfId="44418" xr:uid="{D45ECAA7-2639-4CF3-970D-627FAADCB4D6}"/>
    <cellStyle name="Comma 2 2 7 3 2 2 2 2 2 3" xfId="32286" xr:uid="{8C64681D-847C-4AFD-B877-E081DCB86404}"/>
    <cellStyle name="Comma 2 2 7 3 2 2 2 2 3" xfId="12066" xr:uid="{C9972C6A-FB0E-4D01-8901-08738C940686}"/>
    <cellStyle name="Comma 2 2 7 3 2 2 2 2 3 2" xfId="24198" xr:uid="{77403DA6-C3CB-4FB3-91ED-20780AE3CCC0}"/>
    <cellStyle name="Comma 2 2 7 3 2 2 2 2 3 2 2" xfId="48462" xr:uid="{ABB43FFA-16D4-4BC5-9BF8-00957F158BD8}"/>
    <cellStyle name="Comma 2 2 7 3 2 2 2 2 3 3" xfId="36330" xr:uid="{0B824B42-0C64-419F-B643-4D50A69CE9B4}"/>
    <cellStyle name="Comma 2 2 7 3 2 2 2 2 4" xfId="16110" xr:uid="{D996821D-DF5D-413F-9B92-F21557230990}"/>
    <cellStyle name="Comma 2 2 7 3 2 2 2 2 4 2" xfId="40374" xr:uid="{3A48274C-2DBA-4503-B782-CA030AED1FF5}"/>
    <cellStyle name="Comma 2 2 7 3 2 2 2 2 5" xfId="28242" xr:uid="{F62AB24B-28AE-4F5F-B645-97F8C10A5B62}"/>
    <cellStyle name="Comma 2 2 7 3 2 2 2 3" xfId="6000" xr:uid="{0934A48C-3C53-40F7-B6B9-AF1D55A8DE24}"/>
    <cellStyle name="Comma 2 2 7 3 2 2 2 3 2" xfId="18132" xr:uid="{D92F0E64-1537-47B8-821D-B226238C7326}"/>
    <cellStyle name="Comma 2 2 7 3 2 2 2 3 2 2" xfId="42396" xr:uid="{10FC645D-BF33-4D44-80DA-8F29E3C5DA1B}"/>
    <cellStyle name="Comma 2 2 7 3 2 2 2 3 3" xfId="30264" xr:uid="{31830A3D-4308-417D-86E0-F161EFF4ADA0}"/>
    <cellStyle name="Comma 2 2 7 3 2 2 2 4" xfId="10044" xr:uid="{E45A179F-5CB5-422C-8F26-DAD6BFFC849E}"/>
    <cellStyle name="Comma 2 2 7 3 2 2 2 4 2" xfId="22176" xr:uid="{3B67FD3A-1941-42E4-AF81-E7FB649CE10C}"/>
    <cellStyle name="Comma 2 2 7 3 2 2 2 4 2 2" xfId="46440" xr:uid="{A3216EDF-42E3-4E02-8B83-8FBD5A776932}"/>
    <cellStyle name="Comma 2 2 7 3 2 2 2 4 3" xfId="34308" xr:uid="{C7A6FC99-8655-498A-9DA0-51E5F009E0A8}"/>
    <cellStyle name="Comma 2 2 7 3 2 2 2 5" xfId="14088" xr:uid="{A45A3CE2-7E6B-45D0-9B34-1295D4F78E15}"/>
    <cellStyle name="Comma 2 2 7 3 2 2 2 5 2" xfId="38352" xr:uid="{5FF0C4B5-4F23-4363-843F-608F826267EF}"/>
    <cellStyle name="Comma 2 2 7 3 2 2 2 6" xfId="26220" xr:uid="{448742DC-AE33-4CC3-80B7-DC8A4DA9838B}"/>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2 2 2" xfId="43407" xr:uid="{941D5701-F116-4796-970A-29B84F212294}"/>
    <cellStyle name="Comma 2 2 7 3 2 2 3 2 3" xfId="31275" xr:uid="{83E9F318-7B79-466C-AE14-8FB3D2422238}"/>
    <cellStyle name="Comma 2 2 7 3 2 2 3 3" xfId="11055" xr:uid="{A995919A-7CFE-4947-A4C5-3D78376BE16D}"/>
    <cellStyle name="Comma 2 2 7 3 2 2 3 3 2" xfId="23187" xr:uid="{0EBE4A76-E370-492F-A694-63B11C7719B3}"/>
    <cellStyle name="Comma 2 2 7 3 2 2 3 3 2 2" xfId="47451" xr:uid="{24179448-E993-4A86-9964-7DED9153D70B}"/>
    <cellStyle name="Comma 2 2 7 3 2 2 3 3 3" xfId="35319" xr:uid="{E3DE0935-A4B5-4E60-B6C7-95E86C338669}"/>
    <cellStyle name="Comma 2 2 7 3 2 2 3 4" xfId="15099" xr:uid="{4494F616-FAC7-4E3E-BA01-D87BE41CBE1B}"/>
    <cellStyle name="Comma 2 2 7 3 2 2 3 4 2" xfId="39363" xr:uid="{88784F5C-FF1F-4BC5-A366-51BA9AAB861C}"/>
    <cellStyle name="Comma 2 2 7 3 2 2 3 5" xfId="27231" xr:uid="{B8FABB1A-7E7A-4CE5-9D8C-971F227A975F}"/>
    <cellStyle name="Comma 2 2 7 3 2 2 4" xfId="4989" xr:uid="{C899005D-3A94-40D7-9DC1-780303733393}"/>
    <cellStyle name="Comma 2 2 7 3 2 2 4 2" xfId="17121" xr:uid="{99C66740-DD4E-4027-98A4-7ED99165B88D}"/>
    <cellStyle name="Comma 2 2 7 3 2 2 4 2 2" xfId="41385" xr:uid="{75A9C6A4-EDB9-45CF-8DE5-3FA59E69ADBA}"/>
    <cellStyle name="Comma 2 2 7 3 2 2 4 3" xfId="29253" xr:uid="{B14B6AB7-516E-4916-AEBD-30673C466795}"/>
    <cellStyle name="Comma 2 2 7 3 2 2 5" xfId="9033" xr:uid="{DC405505-A6C4-4548-A339-79F808305849}"/>
    <cellStyle name="Comma 2 2 7 3 2 2 5 2" xfId="21165" xr:uid="{DBADDF62-F1C5-4943-AA0A-552D558ED6C2}"/>
    <cellStyle name="Comma 2 2 7 3 2 2 5 2 2" xfId="45429" xr:uid="{98415D0E-123E-402A-AF0A-36120B7952B3}"/>
    <cellStyle name="Comma 2 2 7 3 2 2 5 3" xfId="33297" xr:uid="{A3431BBF-B69C-4415-9AF6-61904FFC4E3B}"/>
    <cellStyle name="Comma 2 2 7 3 2 2 6" xfId="13077" xr:uid="{C72F1FDF-6F3D-4CAB-83BB-33CD6DC8A3D9}"/>
    <cellStyle name="Comma 2 2 7 3 2 2 6 2" xfId="37341" xr:uid="{F47E750C-CBF5-43A5-A412-5F49F76B428E}"/>
    <cellStyle name="Comma 2 2 7 3 2 2 7" xfId="25209" xr:uid="{DDFF90E2-782D-4E0C-920E-510BA1546F58}"/>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2 2 2" xfId="43913" xr:uid="{CC8B304C-4B67-4ACE-9809-A74940405BD6}"/>
    <cellStyle name="Comma 2 2 7 3 2 3 2 2 3" xfId="31781" xr:uid="{09C6C42B-BDE3-4F2F-908A-697206376A05}"/>
    <cellStyle name="Comma 2 2 7 3 2 3 2 3" xfId="11561" xr:uid="{06B4D197-4CF1-4140-B69F-8A1CEB3C203E}"/>
    <cellStyle name="Comma 2 2 7 3 2 3 2 3 2" xfId="23693" xr:uid="{9AC77EA7-4C13-49CB-A0C3-C4CDF20BB56E}"/>
    <cellStyle name="Comma 2 2 7 3 2 3 2 3 2 2" xfId="47957" xr:uid="{6542D212-CEC1-4E0B-AC3E-2183C63E1208}"/>
    <cellStyle name="Comma 2 2 7 3 2 3 2 3 3" xfId="35825" xr:uid="{A190D229-704E-4ED7-9645-2B0FA81D34A6}"/>
    <cellStyle name="Comma 2 2 7 3 2 3 2 4" xfId="15605" xr:uid="{E287B291-34D3-4B84-8EC8-2877CBC913C1}"/>
    <cellStyle name="Comma 2 2 7 3 2 3 2 4 2" xfId="39869" xr:uid="{068A7049-B643-44C2-AA00-FA80929D81EE}"/>
    <cellStyle name="Comma 2 2 7 3 2 3 2 5" xfId="27737" xr:uid="{32F07C15-57C6-4638-8C7D-96E5AC61EE83}"/>
    <cellStyle name="Comma 2 2 7 3 2 3 3" xfId="5495" xr:uid="{20C2634F-6946-4D50-A2D8-A6780739168D}"/>
    <cellStyle name="Comma 2 2 7 3 2 3 3 2" xfId="17627" xr:uid="{C1223981-ED29-48FA-9D64-9C4F5F573F91}"/>
    <cellStyle name="Comma 2 2 7 3 2 3 3 2 2" xfId="41891" xr:uid="{8903328B-598F-4B4F-901E-50DE0006214F}"/>
    <cellStyle name="Comma 2 2 7 3 2 3 3 3" xfId="29759" xr:uid="{1BD37F88-1717-46BE-806B-30DC4A6EE5BD}"/>
    <cellStyle name="Comma 2 2 7 3 2 3 4" xfId="9539" xr:uid="{AAC801E4-3CB2-4A31-B1C4-62D6E87E2A3C}"/>
    <cellStyle name="Comma 2 2 7 3 2 3 4 2" xfId="21671" xr:uid="{52CA261C-EF1C-41A5-954E-DA3813FD80EA}"/>
    <cellStyle name="Comma 2 2 7 3 2 3 4 2 2" xfId="45935" xr:uid="{E97BCFDA-2BAE-45BC-B006-1AA7A2B36AFC}"/>
    <cellStyle name="Comma 2 2 7 3 2 3 4 3" xfId="33803" xr:uid="{878967F2-CF89-4245-96D3-E3858AF86706}"/>
    <cellStyle name="Comma 2 2 7 3 2 3 5" xfId="13583" xr:uid="{906F3DF5-FB72-418B-9068-3FAE260B9555}"/>
    <cellStyle name="Comma 2 2 7 3 2 3 5 2" xfId="37847" xr:uid="{081AEA9C-C70D-4AA4-B2CD-DDF32D50A58B}"/>
    <cellStyle name="Comma 2 2 7 3 2 3 6" xfId="25715" xr:uid="{9BC077EB-95BC-46B8-9765-A4EF0CBEEC37}"/>
    <cellStyle name="Comma 2 2 7 3 2 4" xfId="2462" xr:uid="{3982BB13-279B-4618-97C1-FE9A585BC6E3}"/>
    <cellStyle name="Comma 2 2 7 3 2 4 2" xfId="6506" xr:uid="{F951DA6D-08AF-4018-9880-D89CBD428013}"/>
    <cellStyle name="Comma 2 2 7 3 2 4 2 2" xfId="18638" xr:uid="{669C4A6F-445D-4972-9098-8E8944F99C77}"/>
    <cellStyle name="Comma 2 2 7 3 2 4 2 2 2" xfId="42902" xr:uid="{4E192031-4F39-4730-971B-D88FCD6667B7}"/>
    <cellStyle name="Comma 2 2 7 3 2 4 2 3" xfId="30770" xr:uid="{63BDEFD9-AD31-4864-B042-04FC898471FE}"/>
    <cellStyle name="Comma 2 2 7 3 2 4 3" xfId="10550" xr:uid="{D6C53258-D39D-4F5E-85DF-AFC3222C2E6A}"/>
    <cellStyle name="Comma 2 2 7 3 2 4 3 2" xfId="22682" xr:uid="{08827F97-27CD-4B2A-8961-9FAB1F3CEB80}"/>
    <cellStyle name="Comma 2 2 7 3 2 4 3 2 2" xfId="46946" xr:uid="{1F774047-8A9E-4002-AA82-B7A6B36699AD}"/>
    <cellStyle name="Comma 2 2 7 3 2 4 3 3" xfId="34814" xr:uid="{ACDB7615-3C1A-42C8-AD9B-0A6765EF9333}"/>
    <cellStyle name="Comma 2 2 7 3 2 4 4" xfId="14594" xr:uid="{48E9D6D0-A21D-4F68-85B2-9C1576CAD277}"/>
    <cellStyle name="Comma 2 2 7 3 2 4 4 2" xfId="38858" xr:uid="{D8B61A01-5B67-46DC-8B99-09D9C83A1BE4}"/>
    <cellStyle name="Comma 2 2 7 3 2 4 5" xfId="26726" xr:uid="{F43157A0-A28D-495F-918D-2B3C1AE5F8E2}"/>
    <cellStyle name="Comma 2 2 7 3 2 5" xfId="4484" xr:uid="{57EBD4C2-C75A-4872-8CDC-0D064C19E322}"/>
    <cellStyle name="Comma 2 2 7 3 2 5 2" xfId="16616" xr:uid="{A54D5B57-F37D-46AF-8FB7-CFCB687DB230}"/>
    <cellStyle name="Comma 2 2 7 3 2 5 2 2" xfId="40880" xr:uid="{7FDBAA56-5301-4C80-9E2C-3FB45059DE2F}"/>
    <cellStyle name="Comma 2 2 7 3 2 5 3" xfId="28748" xr:uid="{DB8D00AB-6644-464A-B26A-E2CCCF5DED6E}"/>
    <cellStyle name="Comma 2 2 7 3 2 6" xfId="8528" xr:uid="{E2AD878E-CDEC-4BB5-A4AC-A652B1D58639}"/>
    <cellStyle name="Comma 2 2 7 3 2 6 2" xfId="20660" xr:uid="{44404A65-9DB3-493E-919D-F7749B10877C}"/>
    <cellStyle name="Comma 2 2 7 3 2 6 2 2" xfId="44924" xr:uid="{1B2BA17E-2B24-4A26-A391-A11D535961E6}"/>
    <cellStyle name="Comma 2 2 7 3 2 6 3" xfId="32792" xr:uid="{C9B8FCA9-DBFE-4D99-B001-653A5AE72E4F}"/>
    <cellStyle name="Comma 2 2 7 3 2 7" xfId="12572" xr:uid="{A1E62337-1BE0-465A-BA11-52B62968BD57}"/>
    <cellStyle name="Comma 2 2 7 3 2 7 2" xfId="36836" xr:uid="{A667D719-02ED-454F-B761-D21B4B5D17AF}"/>
    <cellStyle name="Comma 2 2 7 3 2 8" xfId="24704" xr:uid="{6634ABC7-7F78-4353-9321-2E334D126F71}"/>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2 2 2" xfId="44165" xr:uid="{3DE08A50-BF0B-4983-98E0-388DE0E9DAC7}"/>
    <cellStyle name="Comma 2 2 7 3 3 2 2 2 3" xfId="32033" xr:uid="{2AA2E5BB-223B-4586-95C8-386936079C93}"/>
    <cellStyle name="Comma 2 2 7 3 3 2 2 3" xfId="11813" xr:uid="{DFBED398-2F76-4696-B0BD-83D076806547}"/>
    <cellStyle name="Comma 2 2 7 3 3 2 2 3 2" xfId="23945" xr:uid="{1161D965-A998-4BC0-8086-026A7297DE08}"/>
    <cellStyle name="Comma 2 2 7 3 3 2 2 3 2 2" xfId="48209" xr:uid="{E894AAEA-396C-4D39-A504-66D57FA7D785}"/>
    <cellStyle name="Comma 2 2 7 3 3 2 2 3 3" xfId="36077" xr:uid="{75DA35B0-2F51-44CB-9D2C-BBDAEA815697}"/>
    <cellStyle name="Comma 2 2 7 3 3 2 2 4" xfId="15857" xr:uid="{EF5F2164-F82D-4219-A9F3-E2421FCDC0E0}"/>
    <cellStyle name="Comma 2 2 7 3 3 2 2 4 2" xfId="40121" xr:uid="{CFC73606-6BE9-410B-8EE2-BAD384FB102D}"/>
    <cellStyle name="Comma 2 2 7 3 3 2 2 5" xfId="27989" xr:uid="{D605DBEC-F2DB-4323-B325-57218991EAAC}"/>
    <cellStyle name="Comma 2 2 7 3 3 2 3" xfId="5747" xr:uid="{B794F6D7-B83A-41A2-8E62-4A277F57D630}"/>
    <cellStyle name="Comma 2 2 7 3 3 2 3 2" xfId="17879" xr:uid="{6988365B-C0F8-419E-8806-80B197C01A2E}"/>
    <cellStyle name="Comma 2 2 7 3 3 2 3 2 2" xfId="42143" xr:uid="{3110412E-619D-416C-8473-A453CB36A804}"/>
    <cellStyle name="Comma 2 2 7 3 3 2 3 3" xfId="30011" xr:uid="{5D4E878A-02BE-4A6B-9C66-33D15D103B55}"/>
    <cellStyle name="Comma 2 2 7 3 3 2 4" xfId="9791" xr:uid="{B76A8207-9748-4B5D-BF4B-466387D2F4B6}"/>
    <cellStyle name="Comma 2 2 7 3 3 2 4 2" xfId="21923" xr:uid="{16F6EDBA-3340-4001-BDAC-AD8E8F2F310C}"/>
    <cellStyle name="Comma 2 2 7 3 3 2 4 2 2" xfId="46187" xr:uid="{4476DC86-78CB-4A92-BC31-3CDD7351CCA7}"/>
    <cellStyle name="Comma 2 2 7 3 3 2 4 3" xfId="34055" xr:uid="{EA68F127-DC06-4E20-AE6C-D3767BD3914F}"/>
    <cellStyle name="Comma 2 2 7 3 3 2 5" xfId="13835" xr:uid="{EA4C0581-56AA-43FB-A780-FB2F91D1DD15}"/>
    <cellStyle name="Comma 2 2 7 3 3 2 5 2" xfId="38099" xr:uid="{DD39FD71-8929-4A75-868D-D3ABDD1034A9}"/>
    <cellStyle name="Comma 2 2 7 3 3 2 6" xfId="25967" xr:uid="{66271C19-C61C-4996-90B2-6D0B510C5359}"/>
    <cellStyle name="Comma 2 2 7 3 3 3" xfId="2714" xr:uid="{63393C8D-EC44-48CA-B986-A177E1CE1773}"/>
    <cellStyle name="Comma 2 2 7 3 3 3 2" xfId="6758" xr:uid="{0BBEEE4C-41BE-4160-9910-E65B10DB31EB}"/>
    <cellStyle name="Comma 2 2 7 3 3 3 2 2" xfId="18890" xr:uid="{AD988584-076F-4740-9700-38159DAB4971}"/>
    <cellStyle name="Comma 2 2 7 3 3 3 2 2 2" xfId="43154" xr:uid="{6DD4210B-8FBB-42F5-9B69-0EB76BF70041}"/>
    <cellStyle name="Comma 2 2 7 3 3 3 2 3" xfId="31022" xr:uid="{3A7529AD-6C88-4C32-AA44-48316EEB8367}"/>
    <cellStyle name="Comma 2 2 7 3 3 3 3" xfId="10802" xr:uid="{7C7B25AF-DB6D-42D2-9C56-62DFBC13C9EA}"/>
    <cellStyle name="Comma 2 2 7 3 3 3 3 2" xfId="22934" xr:uid="{E9EC4C75-D457-468D-926B-9411936FCCEF}"/>
    <cellStyle name="Comma 2 2 7 3 3 3 3 2 2" xfId="47198" xr:uid="{6204D34E-C9B2-4DE1-87F1-03FDF8F8C909}"/>
    <cellStyle name="Comma 2 2 7 3 3 3 3 3" xfId="35066" xr:uid="{3966FA61-8A34-4FC2-857A-75C1AB2A2F27}"/>
    <cellStyle name="Comma 2 2 7 3 3 3 4" xfId="14846" xr:uid="{7E8D4551-9417-4ED4-9F2B-4DD4E7671530}"/>
    <cellStyle name="Comma 2 2 7 3 3 3 4 2" xfId="39110" xr:uid="{29CC722E-F64A-46A4-A071-93A61EA36307}"/>
    <cellStyle name="Comma 2 2 7 3 3 3 5" xfId="26978" xr:uid="{C2C4CE74-6533-424A-8C72-7FAB068D0CD5}"/>
    <cellStyle name="Comma 2 2 7 3 3 4" xfId="4736" xr:uid="{3ABEE641-3738-4281-8228-0065220DE849}"/>
    <cellStyle name="Comma 2 2 7 3 3 4 2" xfId="16868" xr:uid="{6CCDC78F-1FD5-48A5-8AD6-2FCB010921C0}"/>
    <cellStyle name="Comma 2 2 7 3 3 4 2 2" xfId="41132" xr:uid="{7D669075-F2FE-4E36-B64A-5E116F1FFA4F}"/>
    <cellStyle name="Comma 2 2 7 3 3 4 3" xfId="29000" xr:uid="{C9FA2DCA-2E7B-498B-AF59-4122615B8F0F}"/>
    <cellStyle name="Comma 2 2 7 3 3 5" xfId="8780" xr:uid="{3076D061-5CBD-4465-A64B-E98342EF93E3}"/>
    <cellStyle name="Comma 2 2 7 3 3 5 2" xfId="20912" xr:uid="{F3BE901E-CFCB-4D52-9B2C-F3051C17C60B}"/>
    <cellStyle name="Comma 2 2 7 3 3 5 2 2" xfId="45176" xr:uid="{D64DE356-6D94-4BCC-A0AF-BC278234116A}"/>
    <cellStyle name="Comma 2 2 7 3 3 5 3" xfId="33044" xr:uid="{339B034A-0F63-4786-AD8C-050A29D6A517}"/>
    <cellStyle name="Comma 2 2 7 3 3 6" xfId="12824" xr:uid="{5F7F30DF-0AB1-4EC1-9AF5-8F8086164014}"/>
    <cellStyle name="Comma 2 2 7 3 3 6 2" xfId="37088" xr:uid="{B731049E-D89B-4D45-B579-42FA4BD7D712}"/>
    <cellStyle name="Comma 2 2 7 3 3 7" xfId="24956" xr:uid="{8B8FEBDD-7F30-423C-A26B-24E852A00F77}"/>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2 2 2" xfId="43660" xr:uid="{19073C05-17C0-41F9-A366-0CAB0642BBFE}"/>
    <cellStyle name="Comma 2 2 7 3 4 2 2 3" xfId="31528" xr:uid="{D69BFD60-816B-4A64-9294-7C4C8791349B}"/>
    <cellStyle name="Comma 2 2 7 3 4 2 3" xfId="11308" xr:uid="{16010E47-CB84-48D6-84FB-C4B8DECD6529}"/>
    <cellStyle name="Comma 2 2 7 3 4 2 3 2" xfId="23440" xr:uid="{40E18ACB-DC8A-4EDB-93AA-E5A74FCCEF42}"/>
    <cellStyle name="Comma 2 2 7 3 4 2 3 2 2" xfId="47704" xr:uid="{90FC7E4A-C19D-46C5-9A52-86D416746285}"/>
    <cellStyle name="Comma 2 2 7 3 4 2 3 3" xfId="35572" xr:uid="{1320D18E-593A-4B71-983F-E5349DE58762}"/>
    <cellStyle name="Comma 2 2 7 3 4 2 4" xfId="15352" xr:uid="{BA0B7044-C20E-4C49-9EAB-6E9746079E4C}"/>
    <cellStyle name="Comma 2 2 7 3 4 2 4 2" xfId="39616" xr:uid="{8230087B-946A-4B79-ABAA-225008AA0603}"/>
    <cellStyle name="Comma 2 2 7 3 4 2 5" xfId="27484" xr:uid="{7D0D444F-2FF9-4A67-A824-CA2339041869}"/>
    <cellStyle name="Comma 2 2 7 3 4 3" xfId="5242" xr:uid="{B3E5D080-840D-4D36-A96A-DFB31B61863F}"/>
    <cellStyle name="Comma 2 2 7 3 4 3 2" xfId="17374" xr:uid="{27EB4546-9D05-471C-BD73-2E39919B7E3F}"/>
    <cellStyle name="Comma 2 2 7 3 4 3 2 2" xfId="41638" xr:uid="{693F498F-9A80-4C18-AD08-AE21DBD8FBE2}"/>
    <cellStyle name="Comma 2 2 7 3 4 3 3" xfId="29506" xr:uid="{F682F45E-9187-4218-BB3D-FD7296DEEE90}"/>
    <cellStyle name="Comma 2 2 7 3 4 4" xfId="9286" xr:uid="{C5547DCC-2553-494A-8990-E58015003BD4}"/>
    <cellStyle name="Comma 2 2 7 3 4 4 2" xfId="21418" xr:uid="{9978F5AA-2176-4CD6-BD2D-649E5F7A9728}"/>
    <cellStyle name="Comma 2 2 7 3 4 4 2 2" xfId="45682" xr:uid="{549A4E25-6C1A-45DC-8EBE-AD4751671307}"/>
    <cellStyle name="Comma 2 2 7 3 4 4 3" xfId="33550" xr:uid="{F8000BA6-F0DC-4BDE-8B82-77B2F4FAA475}"/>
    <cellStyle name="Comma 2 2 7 3 4 5" xfId="13330" xr:uid="{BD9D68BE-D3A7-4C8C-B4B0-3BF91634D1D4}"/>
    <cellStyle name="Comma 2 2 7 3 4 5 2" xfId="37594" xr:uid="{25D82EE1-32AA-4780-994A-29BC53426C0F}"/>
    <cellStyle name="Comma 2 2 7 3 4 6" xfId="25462" xr:uid="{2A3CE3D5-1EF4-4446-9975-6A42ACA317B6}"/>
    <cellStyle name="Comma 2 2 7 3 5" xfId="2209" xr:uid="{FAB5E000-EC46-433A-AAFD-9B84AABDD27C}"/>
    <cellStyle name="Comma 2 2 7 3 5 2" xfId="6253" xr:uid="{F2FAE16E-B498-4C14-86C5-83FAF65E4857}"/>
    <cellStyle name="Comma 2 2 7 3 5 2 2" xfId="18385" xr:uid="{B0205F37-BAC4-4E15-B19B-E0652CAF438E}"/>
    <cellStyle name="Comma 2 2 7 3 5 2 2 2" xfId="42649" xr:uid="{043F03F1-AFD4-4D4C-A188-BD9570608BCC}"/>
    <cellStyle name="Comma 2 2 7 3 5 2 3" xfId="30517" xr:uid="{C4222673-8F72-427C-927E-8035D1373DB5}"/>
    <cellStyle name="Comma 2 2 7 3 5 3" xfId="10297" xr:uid="{A4BF3E39-981C-472B-9EA3-AEA9387C383D}"/>
    <cellStyle name="Comma 2 2 7 3 5 3 2" xfId="22429" xr:uid="{BF2DAFFF-B1D8-4C6B-A920-37CA619D01EB}"/>
    <cellStyle name="Comma 2 2 7 3 5 3 2 2" xfId="46693" xr:uid="{4752015B-07B8-4C66-A92E-68E8C15FA726}"/>
    <cellStyle name="Comma 2 2 7 3 5 3 3" xfId="34561" xr:uid="{F6413AA9-68E1-4D9C-A94E-30EB16693A9A}"/>
    <cellStyle name="Comma 2 2 7 3 5 4" xfId="14341" xr:uid="{1DA9B609-8FB5-4C07-B8D8-9CB3BC5B27C6}"/>
    <cellStyle name="Comma 2 2 7 3 5 4 2" xfId="38605" xr:uid="{51A11542-AB0D-4C6F-88F5-EF663E534E67}"/>
    <cellStyle name="Comma 2 2 7 3 5 5" xfId="26473" xr:uid="{01A5EB33-3A1E-4142-8EF4-9B4A359F109D}"/>
    <cellStyle name="Comma 2 2 7 3 6" xfId="4231" xr:uid="{B6A8B3BD-7744-4489-B418-17B9912F97EC}"/>
    <cellStyle name="Comma 2 2 7 3 6 2" xfId="16363" xr:uid="{8FD6A925-4946-48A9-8B6C-5C58BD9B5B1D}"/>
    <cellStyle name="Comma 2 2 7 3 6 2 2" xfId="40627" xr:uid="{536EF54C-3D25-44DD-9361-EF9ADEB91E1C}"/>
    <cellStyle name="Comma 2 2 7 3 6 3" xfId="28495" xr:uid="{F529B45D-FA65-489F-B991-73171C7654C3}"/>
    <cellStyle name="Comma 2 2 7 3 7" xfId="8275" xr:uid="{850DF2B7-CFF8-4117-9392-2D745D72FC63}"/>
    <cellStyle name="Comma 2 2 7 3 7 2" xfId="20407" xr:uid="{E5F83D41-E346-40D7-AC5C-012ACAFD5C0E}"/>
    <cellStyle name="Comma 2 2 7 3 7 2 2" xfId="44671" xr:uid="{1E0DD077-1721-4710-B3B4-F3AA6D76DFC7}"/>
    <cellStyle name="Comma 2 2 7 3 7 3" xfId="32539" xr:uid="{4E05D887-8E1F-41CF-8DC2-ABCEF5CF95CE}"/>
    <cellStyle name="Comma 2 2 7 3 8" xfId="12319" xr:uid="{F86F818F-3B1C-410B-8019-EF5A000615C1}"/>
    <cellStyle name="Comma 2 2 7 3 8 2" xfId="36583" xr:uid="{E3D7005D-58C8-4645-B971-C9BDD352A502}"/>
    <cellStyle name="Comma 2 2 7 3 9" xfId="24451" xr:uid="{7AB44DF1-CD68-4773-87EB-5B27E5F546D6}"/>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2 2 2" xfId="44292" xr:uid="{FA99FE0B-E422-431F-960C-9027F15BF9A2}"/>
    <cellStyle name="Comma 2 2 7 4 2 2 2 2 3" xfId="32160" xr:uid="{B44A5975-2DD8-432E-BC27-BD9B1DCB0BF7}"/>
    <cellStyle name="Comma 2 2 7 4 2 2 2 3" xfId="11940" xr:uid="{85D9B05E-F5CB-4F2F-B2E8-67BC35066E71}"/>
    <cellStyle name="Comma 2 2 7 4 2 2 2 3 2" xfId="24072" xr:uid="{1EEBBB97-00A5-46A3-9F55-C29F272407B1}"/>
    <cellStyle name="Comma 2 2 7 4 2 2 2 3 2 2" xfId="48336" xr:uid="{3F142EF3-68A4-49D6-A3BF-B96310AA0A43}"/>
    <cellStyle name="Comma 2 2 7 4 2 2 2 3 3" xfId="36204" xr:uid="{575E1118-63AD-440E-9DA2-57B4B9C5776A}"/>
    <cellStyle name="Comma 2 2 7 4 2 2 2 4" xfId="15984" xr:uid="{9E59FAEC-9315-4EA0-9B9A-CBF393EB5B08}"/>
    <cellStyle name="Comma 2 2 7 4 2 2 2 4 2" xfId="40248" xr:uid="{70D13DD9-DA04-4280-84B6-8C4E3D480FB8}"/>
    <cellStyle name="Comma 2 2 7 4 2 2 2 5" xfId="28116" xr:uid="{DD5FD2AB-046C-4B6E-9739-4AA7FEBFBE99}"/>
    <cellStyle name="Comma 2 2 7 4 2 2 3" xfId="5874" xr:uid="{09EC9450-2896-486A-B3ED-D4941E6E8A9F}"/>
    <cellStyle name="Comma 2 2 7 4 2 2 3 2" xfId="18006" xr:uid="{5F4C50A8-A27C-4B3A-9FBA-D28A43D4310D}"/>
    <cellStyle name="Comma 2 2 7 4 2 2 3 2 2" xfId="42270" xr:uid="{D7CCA6B4-5442-4397-8A00-2718500856AD}"/>
    <cellStyle name="Comma 2 2 7 4 2 2 3 3" xfId="30138" xr:uid="{8A5D2535-2D1A-41E2-9C8E-8EBD62B775AA}"/>
    <cellStyle name="Comma 2 2 7 4 2 2 4" xfId="9918" xr:uid="{C7C040D7-F81D-449C-8991-F67246D99306}"/>
    <cellStyle name="Comma 2 2 7 4 2 2 4 2" xfId="22050" xr:uid="{B1F8B56F-CD6B-4421-86D8-D558EB4FD24B}"/>
    <cellStyle name="Comma 2 2 7 4 2 2 4 2 2" xfId="46314" xr:uid="{D4956B13-5072-4C6E-B1E7-CED1DF37A92A}"/>
    <cellStyle name="Comma 2 2 7 4 2 2 4 3" xfId="34182" xr:uid="{EBA0B96E-BCF7-4BA9-B023-6EFD5164D5DD}"/>
    <cellStyle name="Comma 2 2 7 4 2 2 5" xfId="13962" xr:uid="{DD09F1E8-8F0B-4A57-8CE9-C1C513D02705}"/>
    <cellStyle name="Comma 2 2 7 4 2 2 5 2" xfId="38226" xr:uid="{CAFE3A6F-D1FD-479B-8B2D-DABED6A7A4B6}"/>
    <cellStyle name="Comma 2 2 7 4 2 2 6" xfId="26094" xr:uid="{3399EB43-E2A6-44C7-B2B2-15A2AA85F4A2}"/>
    <cellStyle name="Comma 2 2 7 4 2 3" xfId="2841" xr:uid="{3199BE43-E110-476B-8095-AF0BF0B8538A}"/>
    <cellStyle name="Comma 2 2 7 4 2 3 2" xfId="6885" xr:uid="{DC1326F1-3D9E-436E-99E8-641C9DD7F0E0}"/>
    <cellStyle name="Comma 2 2 7 4 2 3 2 2" xfId="19017" xr:uid="{4C6E7101-13D6-420E-96B1-D8E1E0FAD297}"/>
    <cellStyle name="Comma 2 2 7 4 2 3 2 2 2" xfId="43281" xr:uid="{723B4D97-B85B-4CED-859E-83DBA5ABE923}"/>
    <cellStyle name="Comma 2 2 7 4 2 3 2 3" xfId="31149" xr:uid="{0015B0F6-55EC-4776-A3EE-9B8679B6A082}"/>
    <cellStyle name="Comma 2 2 7 4 2 3 3" xfId="10929" xr:uid="{F1125F55-2440-4D9C-9C86-04B3EF5E82AC}"/>
    <cellStyle name="Comma 2 2 7 4 2 3 3 2" xfId="23061" xr:uid="{8A008D29-C6F7-437F-BE15-3C89E222EDDF}"/>
    <cellStyle name="Comma 2 2 7 4 2 3 3 2 2" xfId="47325" xr:uid="{CFF4EF87-1F9B-4BFF-B4C6-EE75D826EE97}"/>
    <cellStyle name="Comma 2 2 7 4 2 3 3 3" xfId="35193" xr:uid="{0B9EEF23-F098-48C4-8B43-C0E2401E70B8}"/>
    <cellStyle name="Comma 2 2 7 4 2 3 4" xfId="14973" xr:uid="{65890FE6-6E2B-44FD-83D7-47F88D43C2C9}"/>
    <cellStyle name="Comma 2 2 7 4 2 3 4 2" xfId="39237" xr:uid="{D155D659-A97F-44AC-B919-866579B152A8}"/>
    <cellStyle name="Comma 2 2 7 4 2 3 5" xfId="27105" xr:uid="{43882D7C-DC90-4BD5-B6EF-CCFA9938D3F0}"/>
    <cellStyle name="Comma 2 2 7 4 2 4" xfId="4863" xr:uid="{96042BB6-D411-4EC7-BCD4-E32AA1863635}"/>
    <cellStyle name="Comma 2 2 7 4 2 4 2" xfId="16995" xr:uid="{9C0503C0-2A76-4AF9-A6D6-4413D5547CF7}"/>
    <cellStyle name="Comma 2 2 7 4 2 4 2 2" xfId="41259" xr:uid="{95852762-CFAF-4E4D-BECC-51E50B45FDD6}"/>
    <cellStyle name="Comma 2 2 7 4 2 4 3" xfId="29127" xr:uid="{13226933-B065-4B46-B0A4-825535BA39DA}"/>
    <cellStyle name="Comma 2 2 7 4 2 5" xfId="8907" xr:uid="{AD811B92-E184-459E-8845-D3E8FC143F20}"/>
    <cellStyle name="Comma 2 2 7 4 2 5 2" xfId="21039" xr:uid="{9FEEDD66-8D84-47EF-B9AC-5DDECEE14E0C}"/>
    <cellStyle name="Comma 2 2 7 4 2 5 2 2" xfId="45303" xr:uid="{1F7B069F-3B0D-41C4-9B18-2B4B376A3A39}"/>
    <cellStyle name="Comma 2 2 7 4 2 5 3" xfId="33171" xr:uid="{DA6BF055-8B6E-4021-889E-E98405D4EAB9}"/>
    <cellStyle name="Comma 2 2 7 4 2 6" xfId="12951" xr:uid="{7A4B857D-5226-4B5B-B299-003948435BB4}"/>
    <cellStyle name="Comma 2 2 7 4 2 6 2" xfId="37215" xr:uid="{771082C9-D9C5-47DD-A991-1CD9FE49155A}"/>
    <cellStyle name="Comma 2 2 7 4 2 7" xfId="25083" xr:uid="{1D4B0D12-D118-4B57-9E94-52C4EACA3B31}"/>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2 2 2" xfId="43787" xr:uid="{3FC1D526-2E2E-4E08-88EF-F3821A3BD4B0}"/>
    <cellStyle name="Comma 2 2 7 4 3 2 2 3" xfId="31655" xr:uid="{F15987EC-825F-44BE-81FC-C1D89FDBADDD}"/>
    <cellStyle name="Comma 2 2 7 4 3 2 3" xfId="11435" xr:uid="{C8E41328-54E9-4FB3-909D-23A9EA0232FC}"/>
    <cellStyle name="Comma 2 2 7 4 3 2 3 2" xfId="23567" xr:uid="{84E42BF9-D78F-4884-A398-10BE22A03314}"/>
    <cellStyle name="Comma 2 2 7 4 3 2 3 2 2" xfId="47831" xr:uid="{C0CCE2D0-B1E1-4CAE-A7F2-3307EEB031DA}"/>
    <cellStyle name="Comma 2 2 7 4 3 2 3 3" xfId="35699" xr:uid="{4154C4EA-BBDD-4765-9655-55451C621DCF}"/>
    <cellStyle name="Comma 2 2 7 4 3 2 4" xfId="15479" xr:uid="{D9BF309A-572C-422B-9134-FB213153CE75}"/>
    <cellStyle name="Comma 2 2 7 4 3 2 4 2" xfId="39743" xr:uid="{6BE6B60E-FDF9-4DAF-BFC6-28080D795033}"/>
    <cellStyle name="Comma 2 2 7 4 3 2 5" xfId="27611" xr:uid="{03D69192-0CE1-413C-8E32-B74A9621B899}"/>
    <cellStyle name="Comma 2 2 7 4 3 3" xfId="5369" xr:uid="{304916DF-37EB-4172-9A3F-5AD1A361818F}"/>
    <cellStyle name="Comma 2 2 7 4 3 3 2" xfId="17501" xr:uid="{779C4696-A3DC-4783-B0FC-B6DE6D30D2BC}"/>
    <cellStyle name="Comma 2 2 7 4 3 3 2 2" xfId="41765" xr:uid="{BE9D8B7D-4D05-4D86-983A-EA5D11CC8B3C}"/>
    <cellStyle name="Comma 2 2 7 4 3 3 3" xfId="29633" xr:uid="{626028FB-6230-41A5-AD6B-6FC514D2BD3E}"/>
    <cellStyle name="Comma 2 2 7 4 3 4" xfId="9413" xr:uid="{F76E784F-5423-47E6-94E0-D5BC1EB4E49F}"/>
    <cellStyle name="Comma 2 2 7 4 3 4 2" xfId="21545" xr:uid="{ABF26774-DB72-408C-8556-3875C3929DD7}"/>
    <cellStyle name="Comma 2 2 7 4 3 4 2 2" xfId="45809" xr:uid="{6C438426-CDE0-4B2D-A0D9-4AD2BB3F8320}"/>
    <cellStyle name="Comma 2 2 7 4 3 4 3" xfId="33677" xr:uid="{F589AC95-B42A-46F6-A082-44E4EC35DD25}"/>
    <cellStyle name="Comma 2 2 7 4 3 5" xfId="13457" xr:uid="{85A93F8D-E1E4-4865-B2D5-60BE4BCBBF26}"/>
    <cellStyle name="Comma 2 2 7 4 3 5 2" xfId="37721" xr:uid="{82149FE9-41E3-4937-8117-FA673EF56975}"/>
    <cellStyle name="Comma 2 2 7 4 3 6" xfId="25589" xr:uid="{F51586E2-15AB-44DB-B0EC-7AEE9DA5B875}"/>
    <cellStyle name="Comma 2 2 7 4 4" xfId="2336" xr:uid="{272D4DAB-B609-44C3-8B57-7C81B06DA649}"/>
    <cellStyle name="Comma 2 2 7 4 4 2" xfId="6380" xr:uid="{2E64E9AB-7C99-467D-B95A-883DB4C08357}"/>
    <cellStyle name="Comma 2 2 7 4 4 2 2" xfId="18512" xr:uid="{4521D78A-E306-48E0-A921-A6930C5C6573}"/>
    <cellStyle name="Comma 2 2 7 4 4 2 2 2" xfId="42776" xr:uid="{99BC9D33-97FA-4763-B59D-0029FA7EB55C}"/>
    <cellStyle name="Comma 2 2 7 4 4 2 3" xfId="30644" xr:uid="{DECC3C5F-B58F-4A7F-9F48-042986D7D947}"/>
    <cellStyle name="Comma 2 2 7 4 4 3" xfId="10424" xr:uid="{2DE20FEE-48B1-43A2-9EE1-930D896984A1}"/>
    <cellStyle name="Comma 2 2 7 4 4 3 2" xfId="22556" xr:uid="{6EC677BA-5B3D-45C8-A168-3F4F3E15405A}"/>
    <cellStyle name="Comma 2 2 7 4 4 3 2 2" xfId="46820" xr:uid="{C9514874-987D-4216-B4C6-D4C3145728C3}"/>
    <cellStyle name="Comma 2 2 7 4 4 3 3" xfId="34688" xr:uid="{005D94E8-4C55-417B-A818-64DBBD688B38}"/>
    <cellStyle name="Comma 2 2 7 4 4 4" xfId="14468" xr:uid="{C623A2E4-C498-4F75-92E8-03579DD42501}"/>
    <cellStyle name="Comma 2 2 7 4 4 4 2" xfId="38732" xr:uid="{9089BC8F-AA6F-4881-9881-D7A7B41BE970}"/>
    <cellStyle name="Comma 2 2 7 4 4 5" xfId="26600" xr:uid="{2F40BD8E-5863-4AA6-B2EE-656226501DE9}"/>
    <cellStyle name="Comma 2 2 7 4 5" xfId="4358" xr:uid="{CE3A118D-37F4-46FA-B195-12400DFDD639}"/>
    <cellStyle name="Comma 2 2 7 4 5 2" xfId="16490" xr:uid="{C1A2A05F-A699-4A48-9EDD-1AB036336FF4}"/>
    <cellStyle name="Comma 2 2 7 4 5 2 2" xfId="40754" xr:uid="{B5D01F3F-E9C1-446B-B134-C33B17447274}"/>
    <cellStyle name="Comma 2 2 7 4 5 3" xfId="28622" xr:uid="{555D1437-E45D-4915-AC3B-E52ED13CB268}"/>
    <cellStyle name="Comma 2 2 7 4 6" xfId="8402" xr:uid="{D1652F23-AC52-4237-A8AC-ADC5C4B8FAE9}"/>
    <cellStyle name="Comma 2 2 7 4 6 2" xfId="20534" xr:uid="{3D0EA9BB-A790-49DD-B116-FD69C8CD3D15}"/>
    <cellStyle name="Comma 2 2 7 4 6 2 2" xfId="44798" xr:uid="{C9946CF7-2AAD-42C0-B6A4-ACA6A0847579}"/>
    <cellStyle name="Comma 2 2 7 4 6 3" xfId="32666" xr:uid="{8571EA49-6D21-4A3C-97A5-2FD9FE922575}"/>
    <cellStyle name="Comma 2 2 7 4 7" xfId="12446" xr:uid="{7B70A62A-3EAA-4A1D-B161-B9711DC38697}"/>
    <cellStyle name="Comma 2 2 7 4 7 2" xfId="36710" xr:uid="{6F8BF424-E16C-423A-91FB-03763E13CC57}"/>
    <cellStyle name="Comma 2 2 7 4 8" xfId="24578" xr:uid="{F1992DAE-FAD1-4049-B4E4-C0BF113102B3}"/>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2 2 2" xfId="44039" xr:uid="{CCEF3E8A-5F3A-41D0-A80C-FFCF871AC102}"/>
    <cellStyle name="Comma 2 2 7 5 2 2 2 3" xfId="31907" xr:uid="{B3FD4F3D-6711-4885-B2EB-DF857B805F11}"/>
    <cellStyle name="Comma 2 2 7 5 2 2 3" xfId="11687" xr:uid="{AAA949BF-6F8F-47AC-B88D-FE88F7B85E37}"/>
    <cellStyle name="Comma 2 2 7 5 2 2 3 2" xfId="23819" xr:uid="{7F6C87EB-A18F-496A-AF4C-58F653B529EF}"/>
    <cellStyle name="Comma 2 2 7 5 2 2 3 2 2" xfId="48083" xr:uid="{44E32B1B-7B2E-47AE-AFED-366812DF2995}"/>
    <cellStyle name="Comma 2 2 7 5 2 2 3 3" xfId="35951" xr:uid="{0E1BE474-C69A-46FC-93CC-664F610383E6}"/>
    <cellStyle name="Comma 2 2 7 5 2 2 4" xfId="15731" xr:uid="{6FB09BF4-C1C5-492F-9678-B697EC330CDA}"/>
    <cellStyle name="Comma 2 2 7 5 2 2 4 2" xfId="39995" xr:uid="{005EC806-F2DC-4D52-9044-19FB79D886D7}"/>
    <cellStyle name="Comma 2 2 7 5 2 2 5" xfId="27863" xr:uid="{16CE222E-A227-445A-AE9D-2FC333F25B8B}"/>
    <cellStyle name="Comma 2 2 7 5 2 3" xfId="5621" xr:uid="{A8844F19-9F80-4A1A-AC53-FA2451F5ABA0}"/>
    <cellStyle name="Comma 2 2 7 5 2 3 2" xfId="17753" xr:uid="{87144F99-3993-4671-A205-57841024DDA8}"/>
    <cellStyle name="Comma 2 2 7 5 2 3 2 2" xfId="42017" xr:uid="{C44800BF-5512-4455-86AC-9E7C46C1A4E9}"/>
    <cellStyle name="Comma 2 2 7 5 2 3 3" xfId="29885" xr:uid="{A0A7EA52-AC78-427E-95F1-F7073358E6BA}"/>
    <cellStyle name="Comma 2 2 7 5 2 4" xfId="9665" xr:uid="{82290C3E-ADF2-40B8-A81D-8EE9BCAFE1BA}"/>
    <cellStyle name="Comma 2 2 7 5 2 4 2" xfId="21797" xr:uid="{DD4182AF-489C-4B35-BCA5-2AE5EA521E8C}"/>
    <cellStyle name="Comma 2 2 7 5 2 4 2 2" xfId="46061" xr:uid="{F3C08563-40CB-4338-BE14-0FF04C624486}"/>
    <cellStyle name="Comma 2 2 7 5 2 4 3" xfId="33929" xr:uid="{192E9795-B342-43A5-AA96-1E07B5C12FD0}"/>
    <cellStyle name="Comma 2 2 7 5 2 5" xfId="13709" xr:uid="{D5EC5EF6-38EF-44ED-B8FD-4765246DACC7}"/>
    <cellStyle name="Comma 2 2 7 5 2 5 2" xfId="37973" xr:uid="{6EF373FD-F033-4BF7-9D75-8BA79D050C9F}"/>
    <cellStyle name="Comma 2 2 7 5 2 6" xfId="25841" xr:uid="{B52DF2E1-006C-42B2-AC9F-AF77B2EA2262}"/>
    <cellStyle name="Comma 2 2 7 5 3" xfId="2588" xr:uid="{E3D833D3-F2CB-443C-9296-9556D0E970B6}"/>
    <cellStyle name="Comma 2 2 7 5 3 2" xfId="6632" xr:uid="{8132AA6E-2703-4F45-A1C0-8534235CB2A6}"/>
    <cellStyle name="Comma 2 2 7 5 3 2 2" xfId="18764" xr:uid="{265A47C1-E155-4053-AD29-EF41431BAE56}"/>
    <cellStyle name="Comma 2 2 7 5 3 2 2 2" xfId="43028" xr:uid="{718D9628-401D-4EB3-A898-89F752E90666}"/>
    <cellStyle name="Comma 2 2 7 5 3 2 3" xfId="30896" xr:uid="{0F8FEBC4-46D6-4A61-87AB-162A9722C93C}"/>
    <cellStyle name="Comma 2 2 7 5 3 3" xfId="10676" xr:uid="{D373EA8D-0093-4CB2-8B83-83CB5AB37813}"/>
    <cellStyle name="Comma 2 2 7 5 3 3 2" xfId="22808" xr:uid="{8F4CA21F-3407-421A-BCCE-E645A5AE98E0}"/>
    <cellStyle name="Comma 2 2 7 5 3 3 2 2" xfId="47072" xr:uid="{A3478B97-8B26-4F77-A7D2-0E0F049B342C}"/>
    <cellStyle name="Comma 2 2 7 5 3 3 3" xfId="34940" xr:uid="{FC7DD83F-DF53-42DA-BE19-8E20485E2E4E}"/>
    <cellStyle name="Comma 2 2 7 5 3 4" xfId="14720" xr:uid="{0613DC39-A393-49CF-BA27-E66A638391BA}"/>
    <cellStyle name="Comma 2 2 7 5 3 4 2" xfId="38984" xr:uid="{8A4D5E42-7A8C-4E39-A27F-E822C0E54E71}"/>
    <cellStyle name="Comma 2 2 7 5 3 5" xfId="26852" xr:uid="{928100A8-F155-4D47-8B64-01FACC434B56}"/>
    <cellStyle name="Comma 2 2 7 5 4" xfId="4610" xr:uid="{85D19046-4871-49B3-B27C-D0E2FBBC006D}"/>
    <cellStyle name="Comma 2 2 7 5 4 2" xfId="16742" xr:uid="{A45E0E2F-16AF-498C-84CF-AB58A1162E06}"/>
    <cellStyle name="Comma 2 2 7 5 4 2 2" xfId="41006" xr:uid="{21E323CE-F189-407B-9032-DEC3263F8F60}"/>
    <cellStyle name="Comma 2 2 7 5 4 3" xfId="28874" xr:uid="{5947EDBA-6626-47C9-8410-802BEB0978C4}"/>
    <cellStyle name="Comma 2 2 7 5 5" xfId="8654" xr:uid="{696220BD-1FAB-47A3-B276-2023CE1E010A}"/>
    <cellStyle name="Comma 2 2 7 5 5 2" xfId="20786" xr:uid="{C2899611-826F-4B41-9D23-51D5A99809B0}"/>
    <cellStyle name="Comma 2 2 7 5 5 2 2" xfId="45050" xr:uid="{B213F0E3-1DF0-4040-B7F7-9DB71A1D4419}"/>
    <cellStyle name="Comma 2 2 7 5 5 3" xfId="32918" xr:uid="{00B1C1F5-EA52-435D-BAE0-490AC50ED8E8}"/>
    <cellStyle name="Comma 2 2 7 5 6" xfId="12698" xr:uid="{1AB98E90-A9B7-416C-965E-7A8178A08537}"/>
    <cellStyle name="Comma 2 2 7 5 6 2" xfId="36962" xr:uid="{A2F02A77-5900-4655-A307-D42738CF6EC5}"/>
    <cellStyle name="Comma 2 2 7 5 7" xfId="24830" xr:uid="{5614EC02-AB7D-4449-8A47-32E580BF4512}"/>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2 2 2" xfId="43534" xr:uid="{3B1474E7-F34E-42B8-8A76-D16021BF47BC}"/>
    <cellStyle name="Comma 2 2 7 6 2 2 3" xfId="31402" xr:uid="{C69ACE53-4371-44C3-8AC7-2ECF4F8DBB68}"/>
    <cellStyle name="Comma 2 2 7 6 2 3" xfId="11182" xr:uid="{D65E81E0-D3D6-4D4C-B9F9-52538B1E8D7A}"/>
    <cellStyle name="Comma 2 2 7 6 2 3 2" xfId="23314" xr:uid="{002531D9-DF04-49C2-9FB0-B05BAB3C3020}"/>
    <cellStyle name="Comma 2 2 7 6 2 3 2 2" xfId="47578" xr:uid="{763FA7C5-60A5-4212-96C0-C026E89BAE2E}"/>
    <cellStyle name="Comma 2 2 7 6 2 3 3" xfId="35446" xr:uid="{4F286886-3D44-4E84-8824-9240787112D8}"/>
    <cellStyle name="Comma 2 2 7 6 2 4" xfId="15226" xr:uid="{24067D51-1C17-4EDB-89CF-36F61557F23D}"/>
    <cellStyle name="Comma 2 2 7 6 2 4 2" xfId="39490" xr:uid="{E10DE937-27FC-456C-A465-3AB681EDF0A6}"/>
    <cellStyle name="Comma 2 2 7 6 2 5" xfId="27358" xr:uid="{A6160456-80C1-400B-AAEB-9336CFA4EF40}"/>
    <cellStyle name="Comma 2 2 7 6 3" xfId="5116" xr:uid="{1080B045-918C-4C8A-A1C2-4ABB736DD739}"/>
    <cellStyle name="Comma 2 2 7 6 3 2" xfId="17248" xr:uid="{8FC2F776-9994-4DE1-ACF4-905273199E10}"/>
    <cellStyle name="Comma 2 2 7 6 3 2 2" xfId="41512" xr:uid="{787DA401-4739-4463-B1B8-11FAE7D06ACB}"/>
    <cellStyle name="Comma 2 2 7 6 3 3" xfId="29380" xr:uid="{51E0F742-54DE-4BBE-BC1A-29A901C726D5}"/>
    <cellStyle name="Comma 2 2 7 6 4" xfId="9160" xr:uid="{5EEFE631-3E1A-4C82-BA06-6868E42685C5}"/>
    <cellStyle name="Comma 2 2 7 6 4 2" xfId="21292" xr:uid="{B52CD5C5-2F69-4956-AD34-5B0F86C1BE98}"/>
    <cellStyle name="Comma 2 2 7 6 4 2 2" xfId="45556" xr:uid="{1631CA1D-FA72-4295-9983-9981904BEE9B}"/>
    <cellStyle name="Comma 2 2 7 6 4 3" xfId="33424" xr:uid="{CE6FBBEB-03F4-4DAE-9857-748BEDDF38A4}"/>
    <cellStyle name="Comma 2 2 7 6 5" xfId="13204" xr:uid="{1774E7A8-C453-4F47-9A6F-2E2549FFABAC}"/>
    <cellStyle name="Comma 2 2 7 6 5 2" xfId="37468" xr:uid="{886A667B-1C7C-4193-9726-0FC39B78E56A}"/>
    <cellStyle name="Comma 2 2 7 6 6" xfId="25336" xr:uid="{470D1898-A732-4848-A5A0-9FDEBB4CE543}"/>
    <cellStyle name="Comma 2 2 7 7" xfId="2083" xr:uid="{32E79BAF-91F0-4560-8AB1-72EC1A4EEFA1}"/>
    <cellStyle name="Comma 2 2 7 7 2" xfId="6127" xr:uid="{C6197C8B-2E88-40BC-BB8B-290553736F76}"/>
    <cellStyle name="Comma 2 2 7 7 2 2" xfId="18259" xr:uid="{C1998198-4952-451D-82EF-BFFE863FDB76}"/>
    <cellStyle name="Comma 2 2 7 7 2 2 2" xfId="42523" xr:uid="{FDF7E142-D03C-4EDE-9D75-3C7C6E00D455}"/>
    <cellStyle name="Comma 2 2 7 7 2 3" xfId="30391" xr:uid="{8209C81E-9B9F-49CC-86AE-EA5B23CCBCAE}"/>
    <cellStyle name="Comma 2 2 7 7 3" xfId="10171" xr:uid="{85E23426-E511-42A7-AB31-47AA8FEB2A96}"/>
    <cellStyle name="Comma 2 2 7 7 3 2" xfId="22303" xr:uid="{A22A6EF9-1372-4C8B-A7F8-A621E1CF0F9B}"/>
    <cellStyle name="Comma 2 2 7 7 3 2 2" xfId="46567" xr:uid="{6C05B2E9-8BCE-4F53-960E-21D4753C6FDA}"/>
    <cellStyle name="Comma 2 2 7 7 3 3" xfId="34435" xr:uid="{534C066B-813A-4E5A-ADD1-FEB9D78B7CA5}"/>
    <cellStyle name="Comma 2 2 7 7 4" xfId="14215" xr:uid="{097E51CA-6113-4223-BDCA-26E2AD916239}"/>
    <cellStyle name="Comma 2 2 7 7 4 2" xfId="38479" xr:uid="{ED88FA78-2CFD-4C8E-A4D2-826CD7494EB2}"/>
    <cellStyle name="Comma 2 2 7 7 5" xfId="26347" xr:uid="{616AADDE-3762-4DAA-A640-615F4DB48EF1}"/>
    <cellStyle name="Comma 2 2 7 8" xfId="4105" xr:uid="{B2467E85-1F75-4069-AE7D-12000CB65C36}"/>
    <cellStyle name="Comma 2 2 7 8 2" xfId="16237" xr:uid="{F9613120-A93A-483C-A77C-452C4653741E}"/>
    <cellStyle name="Comma 2 2 7 8 2 2" xfId="40501" xr:uid="{5D7DEA8B-9A9D-47A7-AB77-B8C5025B8D60}"/>
    <cellStyle name="Comma 2 2 7 8 3" xfId="28369" xr:uid="{BC916C6E-675B-418C-801C-5C7A7CEF48B7}"/>
    <cellStyle name="Comma 2 2 7 9" xfId="8149" xr:uid="{F3A49F5F-F06C-4E02-A8C8-2FC0075B3209}"/>
    <cellStyle name="Comma 2 2 7 9 2" xfId="20281" xr:uid="{C874D536-E1AF-4E77-8A70-D60596CB631C}"/>
    <cellStyle name="Comma 2 2 7 9 2 2" xfId="44545" xr:uid="{50703341-A4E6-443E-A3F5-4000168315AD}"/>
    <cellStyle name="Comma 2 2 7 9 3" xfId="32413" xr:uid="{2A04BABD-E393-4EB4-9E14-CCCBB7FC9DDD}"/>
    <cellStyle name="Comma 2 2 70" xfId="49872" xr:uid="{A3D418C3-F5BA-4362-8F03-4F30FD6D6657}"/>
    <cellStyle name="Comma 2 2 71" xfId="49873" xr:uid="{6A8CD6D1-E8DB-4E2A-9237-3863FFAEC26D}"/>
    <cellStyle name="Comma 2 2 8" xfId="82" xr:uid="{96500CA4-1DBE-4855-A84C-3DC27067B9BB}"/>
    <cellStyle name="Comma 2 2 8 10" xfId="24346" xr:uid="{B136CB6A-3881-470E-B90E-B1FA4A685B86}"/>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2 2 2" xfId="44439" xr:uid="{766467AC-FB62-423D-9A20-3CDEEEF0C0B5}"/>
    <cellStyle name="Comma 2 2 8 2 2 2 2 2 2 3" xfId="32307" xr:uid="{9548B619-738A-495A-9581-EF1FA6BF417E}"/>
    <cellStyle name="Comma 2 2 8 2 2 2 2 2 3" xfId="12087" xr:uid="{11474452-E4B6-45FA-9ED9-49748AB9549F}"/>
    <cellStyle name="Comma 2 2 8 2 2 2 2 2 3 2" xfId="24219" xr:uid="{D2A4D267-5F52-4477-B4E1-6CBB90A50C58}"/>
    <cellStyle name="Comma 2 2 8 2 2 2 2 2 3 2 2" xfId="48483" xr:uid="{2499F9B0-B8D4-416A-9F2C-D40F4022721A}"/>
    <cellStyle name="Comma 2 2 8 2 2 2 2 2 3 3" xfId="36351" xr:uid="{F11E40B5-A085-42B1-A987-797DEE009BB9}"/>
    <cellStyle name="Comma 2 2 8 2 2 2 2 2 4" xfId="16131" xr:uid="{4E9FF3EB-C20E-40A5-A7DD-B4E084A2205A}"/>
    <cellStyle name="Comma 2 2 8 2 2 2 2 2 4 2" xfId="40395" xr:uid="{2FF33771-A0ED-4143-BEDE-950145FA1967}"/>
    <cellStyle name="Comma 2 2 8 2 2 2 2 2 5" xfId="28263" xr:uid="{329A5098-08A6-4AF3-80F2-71B8A459195D}"/>
    <cellStyle name="Comma 2 2 8 2 2 2 2 3" xfId="6021" xr:uid="{F5C14E34-E4BF-4FA0-AE17-79D197CA819F}"/>
    <cellStyle name="Comma 2 2 8 2 2 2 2 3 2" xfId="18153" xr:uid="{578CD271-E72A-4708-8600-941907E33C69}"/>
    <cellStyle name="Comma 2 2 8 2 2 2 2 3 2 2" xfId="42417" xr:uid="{6A1918EA-615F-4CF3-839B-5146ADB770F9}"/>
    <cellStyle name="Comma 2 2 8 2 2 2 2 3 3" xfId="30285" xr:uid="{AC885958-D070-47D9-B773-B8D42348BE19}"/>
    <cellStyle name="Comma 2 2 8 2 2 2 2 4" xfId="10065" xr:uid="{997A2854-0037-4756-8881-77252BA6E81A}"/>
    <cellStyle name="Comma 2 2 8 2 2 2 2 4 2" xfId="22197" xr:uid="{2382465A-0FD7-4FB6-BEA5-C6F84D6D726D}"/>
    <cellStyle name="Comma 2 2 8 2 2 2 2 4 2 2" xfId="46461" xr:uid="{C29C7215-516A-400C-9CB9-4C51A9F0D723}"/>
    <cellStyle name="Comma 2 2 8 2 2 2 2 4 3" xfId="34329" xr:uid="{6B351F8F-EA5C-4A1F-A69E-8DB56217E369}"/>
    <cellStyle name="Comma 2 2 8 2 2 2 2 5" xfId="14109" xr:uid="{FE3DB4E1-4FC8-4D13-968E-E1949F87A978}"/>
    <cellStyle name="Comma 2 2 8 2 2 2 2 5 2" xfId="38373" xr:uid="{3ABA51BB-F93D-44AE-895D-F70D19600742}"/>
    <cellStyle name="Comma 2 2 8 2 2 2 2 6" xfId="26241" xr:uid="{2F640EE5-10D7-467B-86EA-2BC81CDEA0F6}"/>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2 2 2" xfId="43428" xr:uid="{B89DF8C6-26C9-4427-9F91-14E801081482}"/>
    <cellStyle name="Comma 2 2 8 2 2 2 3 2 3" xfId="31296" xr:uid="{4DDF7C4E-2C79-438D-9752-1E4DEE364586}"/>
    <cellStyle name="Comma 2 2 8 2 2 2 3 3" xfId="11076" xr:uid="{D9CADAA8-DA68-4A7A-B514-7B135A80DE89}"/>
    <cellStyle name="Comma 2 2 8 2 2 2 3 3 2" xfId="23208" xr:uid="{17B71B90-B3DD-428C-B46D-47320A8D6504}"/>
    <cellStyle name="Comma 2 2 8 2 2 2 3 3 2 2" xfId="47472" xr:uid="{2C55A864-36FD-49AC-A2EB-409605165BE8}"/>
    <cellStyle name="Comma 2 2 8 2 2 2 3 3 3" xfId="35340" xr:uid="{C8B2D9E9-2572-469C-897C-CB10B177835F}"/>
    <cellStyle name="Comma 2 2 8 2 2 2 3 4" xfId="15120" xr:uid="{808E72C1-EFC8-4261-8EB3-94A027F4B100}"/>
    <cellStyle name="Comma 2 2 8 2 2 2 3 4 2" xfId="39384" xr:uid="{5227F8B9-EDA3-4E15-9E79-BA364BE5D264}"/>
    <cellStyle name="Comma 2 2 8 2 2 2 3 5" xfId="27252" xr:uid="{F59BDB51-0130-499F-A706-DACA24DB23F1}"/>
    <cellStyle name="Comma 2 2 8 2 2 2 4" xfId="5010" xr:uid="{D713C271-9039-4CCE-B4B2-148CF827CAE8}"/>
    <cellStyle name="Comma 2 2 8 2 2 2 4 2" xfId="17142" xr:uid="{8DE0ED50-40A7-449B-84B5-73A832EC5AC0}"/>
    <cellStyle name="Comma 2 2 8 2 2 2 4 2 2" xfId="41406" xr:uid="{C425E4C6-7B86-411B-90BA-BA4CDE8C06AF}"/>
    <cellStyle name="Comma 2 2 8 2 2 2 4 3" xfId="29274" xr:uid="{B00520B6-71CE-4084-B63C-4E6567BE2A25}"/>
    <cellStyle name="Comma 2 2 8 2 2 2 5" xfId="9054" xr:uid="{11A6C284-B106-4360-9BAB-CCF7E265CC80}"/>
    <cellStyle name="Comma 2 2 8 2 2 2 5 2" xfId="21186" xr:uid="{4572C8F7-36EE-466F-9508-CE814152A0E7}"/>
    <cellStyle name="Comma 2 2 8 2 2 2 5 2 2" xfId="45450" xr:uid="{B4E3F749-F708-420C-B4AD-8A56F14704BD}"/>
    <cellStyle name="Comma 2 2 8 2 2 2 5 3" xfId="33318" xr:uid="{B44B1577-912C-44B4-968A-70A0E51E7848}"/>
    <cellStyle name="Comma 2 2 8 2 2 2 6" xfId="13098" xr:uid="{F9DB88C6-F25F-411A-808E-EB3D7C9002A3}"/>
    <cellStyle name="Comma 2 2 8 2 2 2 6 2" xfId="37362" xr:uid="{E5865668-CFD3-40F7-BE95-7E243F380FF6}"/>
    <cellStyle name="Comma 2 2 8 2 2 2 7" xfId="25230" xr:uid="{39AE7D13-351C-4146-92FD-3D81D7A4BE52}"/>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2 2 2" xfId="43934" xr:uid="{1D951C22-D7D3-410C-A90C-1851D36BFE5E}"/>
    <cellStyle name="Comma 2 2 8 2 2 3 2 2 3" xfId="31802" xr:uid="{CD184489-A20D-40AA-9C7A-C80A1167705E}"/>
    <cellStyle name="Comma 2 2 8 2 2 3 2 3" xfId="11582" xr:uid="{BC9B1D47-BAA0-4B97-811F-DE70F4B5F561}"/>
    <cellStyle name="Comma 2 2 8 2 2 3 2 3 2" xfId="23714" xr:uid="{C6BCA0E6-DF5E-4ACF-A68F-665BB00EAE8E}"/>
    <cellStyle name="Comma 2 2 8 2 2 3 2 3 2 2" xfId="47978" xr:uid="{AF3D14D7-58C9-4575-B246-3965D1463A1C}"/>
    <cellStyle name="Comma 2 2 8 2 2 3 2 3 3" xfId="35846" xr:uid="{27358145-36C9-4327-AACB-961D590B1E2F}"/>
    <cellStyle name="Comma 2 2 8 2 2 3 2 4" xfId="15626" xr:uid="{1AEF1D7E-8B9A-4D56-AAFF-B3B247005B8C}"/>
    <cellStyle name="Comma 2 2 8 2 2 3 2 4 2" xfId="39890" xr:uid="{7E2A7C3B-F57B-4384-8660-5F4AA4F6DB8D}"/>
    <cellStyle name="Comma 2 2 8 2 2 3 2 5" xfId="27758" xr:uid="{80B8BD33-209B-4F1D-9A57-4073717B3712}"/>
    <cellStyle name="Comma 2 2 8 2 2 3 3" xfId="5516" xr:uid="{13376EEA-85F1-4333-B644-50D662B56D6B}"/>
    <cellStyle name="Comma 2 2 8 2 2 3 3 2" xfId="17648" xr:uid="{BE5478BC-62BC-4617-97E3-8E5B88AA0B6B}"/>
    <cellStyle name="Comma 2 2 8 2 2 3 3 2 2" xfId="41912" xr:uid="{380EFCDC-5DE1-4CA9-9850-997A0A2C14BD}"/>
    <cellStyle name="Comma 2 2 8 2 2 3 3 3" xfId="29780" xr:uid="{F281276E-3125-4B32-8FF3-6DAD0608D2A0}"/>
    <cellStyle name="Comma 2 2 8 2 2 3 4" xfId="9560" xr:uid="{CEFEB6BA-9E5C-495C-95D8-15897870CBDB}"/>
    <cellStyle name="Comma 2 2 8 2 2 3 4 2" xfId="21692" xr:uid="{8BF26411-764D-41EA-8D37-9FF08644115B}"/>
    <cellStyle name="Comma 2 2 8 2 2 3 4 2 2" xfId="45956" xr:uid="{58635959-6068-4081-B585-D18CECA4E144}"/>
    <cellStyle name="Comma 2 2 8 2 2 3 4 3" xfId="33824" xr:uid="{8D340F36-338D-4208-B545-BD213A656608}"/>
    <cellStyle name="Comma 2 2 8 2 2 3 5" xfId="13604" xr:uid="{6D5FCF98-3871-4318-AAF4-006CBDC43675}"/>
    <cellStyle name="Comma 2 2 8 2 2 3 5 2" xfId="37868" xr:uid="{5C58E1C0-122D-4A4B-A020-779BB52FB8C6}"/>
    <cellStyle name="Comma 2 2 8 2 2 3 6" xfId="25736" xr:uid="{1E86FF19-6E2C-4897-A0B6-B148A5F2C387}"/>
    <cellStyle name="Comma 2 2 8 2 2 4" xfId="2483" xr:uid="{BFC235BC-EDE0-4ADA-9D7D-FD4EEA2F67C3}"/>
    <cellStyle name="Comma 2 2 8 2 2 4 2" xfId="6527" xr:uid="{A56616A9-596D-4D34-A39E-257CD00657A8}"/>
    <cellStyle name="Comma 2 2 8 2 2 4 2 2" xfId="18659" xr:uid="{82BE9241-D039-45EF-864B-CE1BC64C730E}"/>
    <cellStyle name="Comma 2 2 8 2 2 4 2 2 2" xfId="42923" xr:uid="{4DED30F3-9239-4903-B85A-279C334E3074}"/>
    <cellStyle name="Comma 2 2 8 2 2 4 2 3" xfId="30791" xr:uid="{423AE492-6666-4940-AE4A-90EF68D34594}"/>
    <cellStyle name="Comma 2 2 8 2 2 4 3" xfId="10571" xr:uid="{0E81A606-94DD-4ABA-9ECF-F18019A679A8}"/>
    <cellStyle name="Comma 2 2 8 2 2 4 3 2" xfId="22703" xr:uid="{F01B1C6C-9A6E-4915-95F5-686EF60DF49B}"/>
    <cellStyle name="Comma 2 2 8 2 2 4 3 2 2" xfId="46967" xr:uid="{B54BE21C-8D4D-479C-89B1-410DEC2504CF}"/>
    <cellStyle name="Comma 2 2 8 2 2 4 3 3" xfId="34835" xr:uid="{13946ED5-269E-409E-95BD-90F3E6D0C74B}"/>
    <cellStyle name="Comma 2 2 8 2 2 4 4" xfId="14615" xr:uid="{96610810-E697-4097-A535-F6B2BCD609AC}"/>
    <cellStyle name="Comma 2 2 8 2 2 4 4 2" xfId="38879" xr:uid="{543BC511-D657-4FD1-803F-282069ACCB91}"/>
    <cellStyle name="Comma 2 2 8 2 2 4 5" xfId="26747" xr:uid="{AA530D5C-F4FC-4CCA-AF16-3DB04CBE2847}"/>
    <cellStyle name="Comma 2 2 8 2 2 5" xfId="4505" xr:uid="{109E312F-9622-4288-BDBD-D617AAB9CB92}"/>
    <cellStyle name="Comma 2 2 8 2 2 5 2" xfId="16637" xr:uid="{3E9349A6-196C-4123-A31B-2286D0B83E62}"/>
    <cellStyle name="Comma 2 2 8 2 2 5 2 2" xfId="40901" xr:uid="{D3BEAD2A-7B71-43EE-A53F-4026AB6C1CBA}"/>
    <cellStyle name="Comma 2 2 8 2 2 5 3" xfId="28769" xr:uid="{A07E8A94-58C1-4C5C-BC9F-BFB307E49975}"/>
    <cellStyle name="Comma 2 2 8 2 2 6" xfId="8549" xr:uid="{3C931093-65CF-4B0B-BCCE-927E7C4F9B6E}"/>
    <cellStyle name="Comma 2 2 8 2 2 6 2" xfId="20681" xr:uid="{D3C2BFB1-2582-448B-A8B3-D8281B975111}"/>
    <cellStyle name="Comma 2 2 8 2 2 6 2 2" xfId="44945" xr:uid="{0CD0CE66-32ED-4253-87FE-0D9A443A22D7}"/>
    <cellStyle name="Comma 2 2 8 2 2 6 3" xfId="32813" xr:uid="{4F20D3EE-CF7B-475A-9654-4365925E6C14}"/>
    <cellStyle name="Comma 2 2 8 2 2 7" xfId="12593" xr:uid="{8D04EC24-4482-497F-8FC3-9A13F4D0F377}"/>
    <cellStyle name="Comma 2 2 8 2 2 7 2" xfId="36857" xr:uid="{83A1D7E9-702C-4523-9E61-76CECB606F59}"/>
    <cellStyle name="Comma 2 2 8 2 2 8" xfId="24725" xr:uid="{B06275F8-5DB1-418B-9D6C-D5096542E075}"/>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2 2 2" xfId="44186" xr:uid="{175A9F7B-351A-44C5-ADDC-EB1664AE27A2}"/>
    <cellStyle name="Comma 2 2 8 2 3 2 2 2 3" xfId="32054" xr:uid="{306AF62D-B981-475E-836A-BF176F8117A9}"/>
    <cellStyle name="Comma 2 2 8 2 3 2 2 3" xfId="11834" xr:uid="{4DFE67B6-C45C-44C2-83F5-9826A7648A94}"/>
    <cellStyle name="Comma 2 2 8 2 3 2 2 3 2" xfId="23966" xr:uid="{6857C0B9-87A6-4452-849E-AB72DCAFF718}"/>
    <cellStyle name="Comma 2 2 8 2 3 2 2 3 2 2" xfId="48230" xr:uid="{62FC173C-BE2B-49D9-9AA3-302A4DC958D3}"/>
    <cellStyle name="Comma 2 2 8 2 3 2 2 3 3" xfId="36098" xr:uid="{E4DDE4EF-A4B1-492F-AFDB-DF0236D94965}"/>
    <cellStyle name="Comma 2 2 8 2 3 2 2 4" xfId="15878" xr:uid="{97A3D066-EE47-42D0-AD6A-37962634EA5E}"/>
    <cellStyle name="Comma 2 2 8 2 3 2 2 4 2" xfId="40142" xr:uid="{F4C70145-4E41-48A9-9044-7D1E79532826}"/>
    <cellStyle name="Comma 2 2 8 2 3 2 2 5" xfId="28010" xr:uid="{5AC93F4D-D320-48E2-B611-ADA84B685B7F}"/>
    <cellStyle name="Comma 2 2 8 2 3 2 3" xfId="5768" xr:uid="{CAD8A309-5EC4-4C73-A08A-2465D2371674}"/>
    <cellStyle name="Comma 2 2 8 2 3 2 3 2" xfId="17900" xr:uid="{BFEA3D2D-C9A8-4BA4-A756-B2C661BA7EFE}"/>
    <cellStyle name="Comma 2 2 8 2 3 2 3 2 2" xfId="42164" xr:uid="{CA74C806-4A09-4E05-BBC3-8739B1A69F17}"/>
    <cellStyle name="Comma 2 2 8 2 3 2 3 3" xfId="30032" xr:uid="{A22E8F4C-C1B7-46AA-A422-0235ED6304A2}"/>
    <cellStyle name="Comma 2 2 8 2 3 2 4" xfId="9812" xr:uid="{EFFB9DBF-81B6-4D7A-948F-BEE457B82E36}"/>
    <cellStyle name="Comma 2 2 8 2 3 2 4 2" xfId="21944" xr:uid="{EF2D2B9E-C5BC-4DD2-8FBA-2732684B560C}"/>
    <cellStyle name="Comma 2 2 8 2 3 2 4 2 2" xfId="46208" xr:uid="{039C009B-E11D-4E5F-A273-D8115590D413}"/>
    <cellStyle name="Comma 2 2 8 2 3 2 4 3" xfId="34076" xr:uid="{9680F4C3-1B3B-4BDD-A3C9-6EE75F2C0691}"/>
    <cellStyle name="Comma 2 2 8 2 3 2 5" xfId="13856" xr:uid="{A0C0F89F-C22B-403C-BDCF-0489A30457BC}"/>
    <cellStyle name="Comma 2 2 8 2 3 2 5 2" xfId="38120" xr:uid="{24BB034E-C136-4C4E-B29A-0354F9863186}"/>
    <cellStyle name="Comma 2 2 8 2 3 2 6" xfId="25988" xr:uid="{B88952ED-BB53-4AD3-B02E-2A0086D2A863}"/>
    <cellStyle name="Comma 2 2 8 2 3 3" xfId="2735" xr:uid="{254FBDDE-D37C-43BC-98C1-E35418952879}"/>
    <cellStyle name="Comma 2 2 8 2 3 3 2" xfId="6779" xr:uid="{48DD8D87-8D3D-4D29-A83D-AC585FA2BF19}"/>
    <cellStyle name="Comma 2 2 8 2 3 3 2 2" xfId="18911" xr:uid="{99B3ECF9-2FD2-4E76-A3F3-2BA9A6E52498}"/>
    <cellStyle name="Comma 2 2 8 2 3 3 2 2 2" xfId="43175" xr:uid="{2FBA6072-4428-41FD-9003-FE532938CDAF}"/>
    <cellStyle name="Comma 2 2 8 2 3 3 2 3" xfId="31043" xr:uid="{DB3928A1-7A72-4BB3-A33A-A386C34624BE}"/>
    <cellStyle name="Comma 2 2 8 2 3 3 3" xfId="10823" xr:uid="{A4FA1818-2EDF-45CF-99C1-F9B5E70E1668}"/>
    <cellStyle name="Comma 2 2 8 2 3 3 3 2" xfId="22955" xr:uid="{C9DFF155-9BCF-411D-B397-C1F40C0F3364}"/>
    <cellStyle name="Comma 2 2 8 2 3 3 3 2 2" xfId="47219" xr:uid="{2761EFE5-7F9C-4479-A229-85920D26EE23}"/>
    <cellStyle name="Comma 2 2 8 2 3 3 3 3" xfId="35087" xr:uid="{9CB91170-27C7-4DF3-9023-ADA4FC366D6B}"/>
    <cellStyle name="Comma 2 2 8 2 3 3 4" xfId="14867" xr:uid="{721942A9-5BF7-4B9C-9AA8-ABD58F8E2788}"/>
    <cellStyle name="Comma 2 2 8 2 3 3 4 2" xfId="39131" xr:uid="{3969EF71-3526-4D67-91BF-3C6334E5522C}"/>
    <cellStyle name="Comma 2 2 8 2 3 3 5" xfId="26999" xr:uid="{AF21CBC6-B520-4835-9B68-26904036626E}"/>
    <cellStyle name="Comma 2 2 8 2 3 4" xfId="4757" xr:uid="{9FB2C294-7197-4943-9F1B-6B753DC7AF28}"/>
    <cellStyle name="Comma 2 2 8 2 3 4 2" xfId="16889" xr:uid="{F4FE6966-D5E1-4349-8855-5A969D2FD2EE}"/>
    <cellStyle name="Comma 2 2 8 2 3 4 2 2" xfId="41153" xr:uid="{A9A8421E-336C-44B9-AA30-FF17D4EDB621}"/>
    <cellStyle name="Comma 2 2 8 2 3 4 3" xfId="29021" xr:uid="{27C846EE-3C09-43E0-88F0-D7A2D8DD4BDF}"/>
    <cellStyle name="Comma 2 2 8 2 3 5" xfId="8801" xr:uid="{712A32F6-3A48-40A5-BD24-E4DD8D4CA223}"/>
    <cellStyle name="Comma 2 2 8 2 3 5 2" xfId="20933" xr:uid="{9219A9F7-103F-42A7-9138-3625F64B958C}"/>
    <cellStyle name="Comma 2 2 8 2 3 5 2 2" xfId="45197" xr:uid="{C8B95685-110B-401D-BEAC-C523D9A3FD82}"/>
    <cellStyle name="Comma 2 2 8 2 3 5 3" xfId="33065" xr:uid="{B440B728-83C0-474D-B780-825157AE9766}"/>
    <cellStyle name="Comma 2 2 8 2 3 6" xfId="12845" xr:uid="{75BC4EB4-0E80-46B9-9C62-7F1FC8364B05}"/>
    <cellStyle name="Comma 2 2 8 2 3 6 2" xfId="37109" xr:uid="{AC204F4F-0946-4A98-9D90-A4A0F879E60D}"/>
    <cellStyle name="Comma 2 2 8 2 3 7" xfId="24977" xr:uid="{74B57B10-A6EF-4823-AD1D-0BF15D4E0717}"/>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2 2 2" xfId="43681" xr:uid="{F809DF33-08AC-4BA3-B6FD-ACFD3E49C10B}"/>
    <cellStyle name="Comma 2 2 8 2 4 2 2 3" xfId="31549" xr:uid="{5DCD5BAA-92EF-4309-BA0A-9E6247CE606D}"/>
    <cellStyle name="Comma 2 2 8 2 4 2 3" xfId="11329" xr:uid="{CCD636A1-A0CA-458A-9ABF-08A6CAE415FE}"/>
    <cellStyle name="Comma 2 2 8 2 4 2 3 2" xfId="23461" xr:uid="{B43C5BB4-7260-4895-B8F9-8F514703446A}"/>
    <cellStyle name="Comma 2 2 8 2 4 2 3 2 2" xfId="47725" xr:uid="{8FC13DA0-972A-4813-8E61-D6A7408006F8}"/>
    <cellStyle name="Comma 2 2 8 2 4 2 3 3" xfId="35593" xr:uid="{D815ECCC-76F1-45E2-B0A2-A8D74A1C9C6F}"/>
    <cellStyle name="Comma 2 2 8 2 4 2 4" xfId="15373" xr:uid="{88C5FBF9-A841-44D7-8EB1-CE992AA805BC}"/>
    <cellStyle name="Comma 2 2 8 2 4 2 4 2" xfId="39637" xr:uid="{B4B09EB7-936C-42FF-BCCE-7B5F97058CF1}"/>
    <cellStyle name="Comma 2 2 8 2 4 2 5" xfId="27505" xr:uid="{DCDBFDC2-47F3-4E1B-9B50-02D0448351FF}"/>
    <cellStyle name="Comma 2 2 8 2 4 3" xfId="5263" xr:uid="{9FA56AC3-2DF2-4D0D-9EE3-0D309104BCEB}"/>
    <cellStyle name="Comma 2 2 8 2 4 3 2" xfId="17395" xr:uid="{30435A4B-1642-41A7-8EA0-6EC3A3BFE7C2}"/>
    <cellStyle name="Comma 2 2 8 2 4 3 2 2" xfId="41659" xr:uid="{C55B39E6-8466-43C7-8429-F69405C31AC3}"/>
    <cellStyle name="Comma 2 2 8 2 4 3 3" xfId="29527" xr:uid="{11369EC0-0C23-4CD4-A493-3923B001145E}"/>
    <cellStyle name="Comma 2 2 8 2 4 4" xfId="9307" xr:uid="{9B179C11-3637-49A5-B4B2-7D50C46C8478}"/>
    <cellStyle name="Comma 2 2 8 2 4 4 2" xfId="21439" xr:uid="{848A480A-C9FB-4303-A1A7-4188B9182BD8}"/>
    <cellStyle name="Comma 2 2 8 2 4 4 2 2" xfId="45703" xr:uid="{44123182-B90C-4A73-9BE1-43ADC57E19FF}"/>
    <cellStyle name="Comma 2 2 8 2 4 4 3" xfId="33571" xr:uid="{78B5B6EE-0071-4C03-A97B-D92367E0C587}"/>
    <cellStyle name="Comma 2 2 8 2 4 5" xfId="13351" xr:uid="{284830D0-91BB-4F93-88CD-940D3238F623}"/>
    <cellStyle name="Comma 2 2 8 2 4 5 2" xfId="37615" xr:uid="{EACD5AEF-7DDF-4112-81F8-4165834F7AFF}"/>
    <cellStyle name="Comma 2 2 8 2 4 6" xfId="25483" xr:uid="{295235AE-F7CA-4518-A143-E1BF3C0143CB}"/>
    <cellStyle name="Comma 2 2 8 2 5" xfId="2230" xr:uid="{66C1E917-2691-4686-8B63-AED6C30C925C}"/>
    <cellStyle name="Comma 2 2 8 2 5 2" xfId="6274" xr:uid="{D4738809-814C-4AB9-9922-9DF0D824C9E2}"/>
    <cellStyle name="Comma 2 2 8 2 5 2 2" xfId="18406" xr:uid="{CD7C5BA9-D8A5-4A5E-A1BA-5664EC68C69F}"/>
    <cellStyle name="Comma 2 2 8 2 5 2 2 2" xfId="42670" xr:uid="{E843FD58-4A80-4AF1-9828-1E6947E96C1C}"/>
    <cellStyle name="Comma 2 2 8 2 5 2 3" xfId="30538" xr:uid="{FBAF3AE0-E2FC-4AEB-A650-6B96DD3E680F}"/>
    <cellStyle name="Comma 2 2 8 2 5 3" xfId="10318" xr:uid="{51158274-4D97-4041-A4FD-9336EACDEFA4}"/>
    <cellStyle name="Comma 2 2 8 2 5 3 2" xfId="22450" xr:uid="{F3234651-F9B1-4653-B0EC-3863D7F19398}"/>
    <cellStyle name="Comma 2 2 8 2 5 3 2 2" xfId="46714" xr:uid="{20C79AEF-93A9-47E2-BFE3-FE280F843CA5}"/>
    <cellStyle name="Comma 2 2 8 2 5 3 3" xfId="34582" xr:uid="{E800F393-01EE-4846-A03C-E31A6284055F}"/>
    <cellStyle name="Comma 2 2 8 2 5 4" xfId="14362" xr:uid="{267F5BE9-DDEA-4DC3-B6F4-CD326135D866}"/>
    <cellStyle name="Comma 2 2 8 2 5 4 2" xfId="38626" xr:uid="{B9E888F2-6712-4892-8C65-766D455C4100}"/>
    <cellStyle name="Comma 2 2 8 2 5 5" xfId="26494" xr:uid="{FE4A0A17-D141-452F-A903-675A653D632A}"/>
    <cellStyle name="Comma 2 2 8 2 6" xfId="4252" xr:uid="{422F4316-0A68-4FBF-9004-111CFE65FF6C}"/>
    <cellStyle name="Comma 2 2 8 2 6 2" xfId="16384" xr:uid="{8BE89077-F883-4097-82FB-7DCDF1921209}"/>
    <cellStyle name="Comma 2 2 8 2 6 2 2" xfId="40648" xr:uid="{D89EEEBA-476B-40E6-845C-CB146E563DC0}"/>
    <cellStyle name="Comma 2 2 8 2 6 3" xfId="28516" xr:uid="{6DF1B764-795C-488B-A8D7-AD73119262E4}"/>
    <cellStyle name="Comma 2 2 8 2 7" xfId="8296" xr:uid="{41C40FBA-7B95-4CF6-9017-7EB45E6AB01F}"/>
    <cellStyle name="Comma 2 2 8 2 7 2" xfId="20428" xr:uid="{2DB56850-564A-4F95-8B63-4EA1EDD6B8CE}"/>
    <cellStyle name="Comma 2 2 8 2 7 2 2" xfId="44692" xr:uid="{5EAED17D-7FE4-4845-8EFA-8CCCC75C9644}"/>
    <cellStyle name="Comma 2 2 8 2 7 3" xfId="32560" xr:uid="{0D979B2E-BB56-4CCE-AE62-0C1F36B71EE4}"/>
    <cellStyle name="Comma 2 2 8 2 8" xfId="12340" xr:uid="{26E5A805-1535-440B-AECF-AAEAF195E36F}"/>
    <cellStyle name="Comma 2 2 8 2 8 2" xfId="36604" xr:uid="{220125AC-0AF1-42A8-817C-56557856923C}"/>
    <cellStyle name="Comma 2 2 8 2 9" xfId="24472" xr:uid="{5F7BD086-83AF-4263-A672-80FE13964260}"/>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2 2 2" xfId="44313" xr:uid="{356F8C5C-4667-40AF-A3BE-F2FD9F6B747D}"/>
    <cellStyle name="Comma 2 2 8 3 2 2 2 2 3" xfId="32181" xr:uid="{B79E93E4-A085-4B77-8D47-2F95BEDD830A}"/>
    <cellStyle name="Comma 2 2 8 3 2 2 2 3" xfId="11961" xr:uid="{E3C3933D-DD95-4047-ACFC-C1A09B1D8421}"/>
    <cellStyle name="Comma 2 2 8 3 2 2 2 3 2" xfId="24093" xr:uid="{E0232E8D-F302-4D18-9BE7-68C926084EB6}"/>
    <cellStyle name="Comma 2 2 8 3 2 2 2 3 2 2" xfId="48357" xr:uid="{1ABE2BB7-1F69-4298-8B81-B91883DF2ABD}"/>
    <cellStyle name="Comma 2 2 8 3 2 2 2 3 3" xfId="36225" xr:uid="{1CC966DB-BBAE-46D1-B49E-F0D910E94511}"/>
    <cellStyle name="Comma 2 2 8 3 2 2 2 4" xfId="16005" xr:uid="{87D4853D-6F83-444B-925E-FFF7E4C6A9DC}"/>
    <cellStyle name="Comma 2 2 8 3 2 2 2 4 2" xfId="40269" xr:uid="{3FEE6524-D97E-4ED9-BF68-8E9BFEFB96B3}"/>
    <cellStyle name="Comma 2 2 8 3 2 2 2 5" xfId="28137" xr:uid="{DCB5EE91-A445-45D4-B6E2-AA36502CC8CB}"/>
    <cellStyle name="Comma 2 2 8 3 2 2 3" xfId="5895" xr:uid="{FF96444A-18D3-4AAD-959A-D32FF1B520CD}"/>
    <cellStyle name="Comma 2 2 8 3 2 2 3 2" xfId="18027" xr:uid="{F2109AD5-9CF0-4623-80F7-102D2892A7AA}"/>
    <cellStyle name="Comma 2 2 8 3 2 2 3 2 2" xfId="42291" xr:uid="{BD80CD29-334D-44C0-9BC3-72A9503AD6F9}"/>
    <cellStyle name="Comma 2 2 8 3 2 2 3 3" xfId="30159" xr:uid="{7EE23E26-C0CB-415D-A9BD-E7BFC1EA9114}"/>
    <cellStyle name="Comma 2 2 8 3 2 2 4" xfId="9939" xr:uid="{DD7FD6CF-BCD4-45F8-857C-9322D248E7F8}"/>
    <cellStyle name="Comma 2 2 8 3 2 2 4 2" xfId="22071" xr:uid="{1DB04878-A0BB-49FE-AF2C-0116F2ACED65}"/>
    <cellStyle name="Comma 2 2 8 3 2 2 4 2 2" xfId="46335" xr:uid="{FF5A8D0F-6A4D-4B1F-8205-83EB1B6731D7}"/>
    <cellStyle name="Comma 2 2 8 3 2 2 4 3" xfId="34203" xr:uid="{7A64AE25-1943-4531-BF3F-B79816A5A0AE}"/>
    <cellStyle name="Comma 2 2 8 3 2 2 5" xfId="13983" xr:uid="{247AF88E-09F3-43A2-A497-FC496AA4D3A7}"/>
    <cellStyle name="Comma 2 2 8 3 2 2 5 2" xfId="38247" xr:uid="{259111B4-AC78-42D1-9140-0E8CB0B2788F}"/>
    <cellStyle name="Comma 2 2 8 3 2 2 6" xfId="26115" xr:uid="{41523B49-B47F-4B57-93B4-16E95B9F8FA6}"/>
    <cellStyle name="Comma 2 2 8 3 2 3" xfId="2862" xr:uid="{12C6CC61-86CC-49AD-A3C5-1BBF275E3392}"/>
    <cellStyle name="Comma 2 2 8 3 2 3 2" xfId="6906" xr:uid="{934A7D10-7935-4674-BCDB-10196B5A0DCD}"/>
    <cellStyle name="Comma 2 2 8 3 2 3 2 2" xfId="19038" xr:uid="{16014619-D561-4528-8E09-7638646ECC01}"/>
    <cellStyle name="Comma 2 2 8 3 2 3 2 2 2" xfId="43302" xr:uid="{9814D1B8-7E98-4111-A1F3-687E34597CF4}"/>
    <cellStyle name="Comma 2 2 8 3 2 3 2 3" xfId="31170" xr:uid="{1C9DEF73-0374-439E-9C76-49572C50F283}"/>
    <cellStyle name="Comma 2 2 8 3 2 3 3" xfId="10950" xr:uid="{D97A247D-62DE-4B4B-B15D-E97FDA95C06A}"/>
    <cellStyle name="Comma 2 2 8 3 2 3 3 2" xfId="23082" xr:uid="{BA676BF5-3F58-4C19-A2CA-D9A3C1121F1C}"/>
    <cellStyle name="Comma 2 2 8 3 2 3 3 2 2" xfId="47346" xr:uid="{E598F036-83D3-4528-9960-92C56462438A}"/>
    <cellStyle name="Comma 2 2 8 3 2 3 3 3" xfId="35214" xr:uid="{687AD88F-4527-44B9-ABBB-FDF455CA426D}"/>
    <cellStyle name="Comma 2 2 8 3 2 3 4" xfId="14994" xr:uid="{013FCBDD-520E-494A-9172-F5177D9B1747}"/>
    <cellStyle name="Comma 2 2 8 3 2 3 4 2" xfId="39258" xr:uid="{CC346B0B-AB4E-42CE-B75E-5064437445D3}"/>
    <cellStyle name="Comma 2 2 8 3 2 3 5" xfId="27126" xr:uid="{0D8C8E98-1AAC-44CD-B778-684465BD177D}"/>
    <cellStyle name="Comma 2 2 8 3 2 4" xfId="4884" xr:uid="{9C8E3F5D-2A01-46EC-A5F5-F84ED3BBE0E0}"/>
    <cellStyle name="Comma 2 2 8 3 2 4 2" xfId="17016" xr:uid="{DDBB28AD-D4C3-4C58-BD39-82012C5AE1ED}"/>
    <cellStyle name="Comma 2 2 8 3 2 4 2 2" xfId="41280" xr:uid="{A051E270-7E8A-487E-99DF-8683BA260711}"/>
    <cellStyle name="Comma 2 2 8 3 2 4 3" xfId="29148" xr:uid="{E6BAAD7B-F609-486A-98B6-00899951BC72}"/>
    <cellStyle name="Comma 2 2 8 3 2 5" xfId="8928" xr:uid="{BF9756D9-CE8F-4C86-9B13-F333D41729A3}"/>
    <cellStyle name="Comma 2 2 8 3 2 5 2" xfId="21060" xr:uid="{94347210-1AA8-4178-85B0-B7B9EA83A455}"/>
    <cellStyle name="Comma 2 2 8 3 2 5 2 2" xfId="45324" xr:uid="{B2296B3B-14CB-45DE-B836-590E654B125E}"/>
    <cellStyle name="Comma 2 2 8 3 2 5 3" xfId="33192" xr:uid="{69DDB079-8EA3-4C66-A32D-4BD846963C14}"/>
    <cellStyle name="Comma 2 2 8 3 2 6" xfId="12972" xr:uid="{FB493828-811E-40BD-828C-E6F23D1F2A7D}"/>
    <cellStyle name="Comma 2 2 8 3 2 6 2" xfId="37236" xr:uid="{D1F29028-115C-4013-8E9F-320CBF2EF020}"/>
    <cellStyle name="Comma 2 2 8 3 2 7" xfId="25104" xr:uid="{D3C47106-38CD-4484-AC5A-E1777B0CDE54}"/>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2 2 2" xfId="43808" xr:uid="{068BEF9B-DC71-4339-B164-ACA30F1B249D}"/>
    <cellStyle name="Comma 2 2 8 3 3 2 2 3" xfId="31676" xr:uid="{3C18BF03-2683-474C-8DBF-9D842D040348}"/>
    <cellStyle name="Comma 2 2 8 3 3 2 3" xfId="11456" xr:uid="{3EC842D4-B9E0-4954-9117-E5E88ECE19FE}"/>
    <cellStyle name="Comma 2 2 8 3 3 2 3 2" xfId="23588" xr:uid="{5EAA93A6-79BF-47B7-AB1C-BB433C2FD793}"/>
    <cellStyle name="Comma 2 2 8 3 3 2 3 2 2" xfId="47852" xr:uid="{3352083C-44D5-4FE6-B57F-C202C43E3249}"/>
    <cellStyle name="Comma 2 2 8 3 3 2 3 3" xfId="35720" xr:uid="{9951F73E-AEB7-45BE-A8C3-0636645541A2}"/>
    <cellStyle name="Comma 2 2 8 3 3 2 4" xfId="15500" xr:uid="{75A0E362-7D15-4AEB-AA63-C46E3FFA46AE}"/>
    <cellStyle name="Comma 2 2 8 3 3 2 4 2" xfId="39764" xr:uid="{0F4D11CC-E5BE-4B14-9803-20503C9BA019}"/>
    <cellStyle name="Comma 2 2 8 3 3 2 5" xfId="27632" xr:uid="{B2819F52-5E4D-4A0C-8BC4-30DF5B8740D1}"/>
    <cellStyle name="Comma 2 2 8 3 3 3" xfId="5390" xr:uid="{4764D5D4-C118-41C9-9201-EFAE3B44733C}"/>
    <cellStyle name="Comma 2 2 8 3 3 3 2" xfId="17522" xr:uid="{9ECEB3F9-92AC-49A1-A258-9184EA75A8E0}"/>
    <cellStyle name="Comma 2 2 8 3 3 3 2 2" xfId="41786" xr:uid="{A05D7A1F-743F-404C-977C-30B796D9BDE2}"/>
    <cellStyle name="Comma 2 2 8 3 3 3 3" xfId="29654" xr:uid="{6FB6A265-FD0E-45AE-9A97-5A1406387E53}"/>
    <cellStyle name="Comma 2 2 8 3 3 4" xfId="9434" xr:uid="{66CF1BD3-A8B5-4DA2-84CB-C50394800721}"/>
    <cellStyle name="Comma 2 2 8 3 3 4 2" xfId="21566" xr:uid="{F4A90715-DE37-4396-80D7-7F08F6C85D53}"/>
    <cellStyle name="Comma 2 2 8 3 3 4 2 2" xfId="45830" xr:uid="{7A85BD81-AFB3-4046-88AF-5AE33EF6AAB5}"/>
    <cellStyle name="Comma 2 2 8 3 3 4 3" xfId="33698" xr:uid="{A64AC076-7852-45C2-B034-FA39DBB2B703}"/>
    <cellStyle name="Comma 2 2 8 3 3 5" xfId="13478" xr:uid="{7CF228A1-EA0E-4A9F-9B85-00A4EBB6F11F}"/>
    <cellStyle name="Comma 2 2 8 3 3 5 2" xfId="37742" xr:uid="{7CFAC007-2A0F-401B-9C72-FBCE5C20EA68}"/>
    <cellStyle name="Comma 2 2 8 3 3 6" xfId="25610" xr:uid="{DDFDB726-9032-4F99-A93E-D2BB6E01CD0E}"/>
    <cellStyle name="Comma 2 2 8 3 4" xfId="2357" xr:uid="{3FCFB970-973E-4254-AECC-3BD6F91F46AA}"/>
    <cellStyle name="Comma 2 2 8 3 4 2" xfId="6401" xr:uid="{03491ED5-5718-4A5A-BB98-2BFE6BBA6DBB}"/>
    <cellStyle name="Comma 2 2 8 3 4 2 2" xfId="18533" xr:uid="{A0C1FE42-368A-4D64-B1F3-DAF3D7A81972}"/>
    <cellStyle name="Comma 2 2 8 3 4 2 2 2" xfId="42797" xr:uid="{FA490816-AB38-409E-A411-43C1C9E41784}"/>
    <cellStyle name="Comma 2 2 8 3 4 2 3" xfId="30665" xr:uid="{DEDAE041-FFA0-4E55-9A13-D133EE2DC613}"/>
    <cellStyle name="Comma 2 2 8 3 4 3" xfId="10445" xr:uid="{1425482E-3958-45EE-A137-3669F30C9877}"/>
    <cellStyle name="Comma 2 2 8 3 4 3 2" xfId="22577" xr:uid="{03BCA123-C307-4EC1-AA60-C13221760854}"/>
    <cellStyle name="Comma 2 2 8 3 4 3 2 2" xfId="46841" xr:uid="{E526F1CD-13A8-4DBB-A185-E1CDB99A8224}"/>
    <cellStyle name="Comma 2 2 8 3 4 3 3" xfId="34709" xr:uid="{C8FE57C0-0F4A-4B1E-AC7E-CC6C162B2181}"/>
    <cellStyle name="Comma 2 2 8 3 4 4" xfId="14489" xr:uid="{90175C15-B28D-4A96-8071-92BAA10E3E1C}"/>
    <cellStyle name="Comma 2 2 8 3 4 4 2" xfId="38753" xr:uid="{B960D1F4-3DF2-4FA4-B965-D1EEA65CDB55}"/>
    <cellStyle name="Comma 2 2 8 3 4 5" xfId="26621" xr:uid="{45D08844-5C36-4968-97B4-719DAABE6F36}"/>
    <cellStyle name="Comma 2 2 8 3 5" xfId="4379" xr:uid="{FAA7197F-AC78-4C9C-8C14-9DBE5E853434}"/>
    <cellStyle name="Comma 2 2 8 3 5 2" xfId="16511" xr:uid="{B2C82045-BEB3-4766-B458-CE8555183E77}"/>
    <cellStyle name="Comma 2 2 8 3 5 2 2" xfId="40775" xr:uid="{F85F7E38-A162-4046-867A-5B61FCD4D5CF}"/>
    <cellStyle name="Comma 2 2 8 3 5 3" xfId="28643" xr:uid="{36716010-7EA6-4978-85C0-73FFAE288660}"/>
    <cellStyle name="Comma 2 2 8 3 6" xfId="8423" xr:uid="{DD5E69F5-4707-461E-B048-965CAEAB8A80}"/>
    <cellStyle name="Comma 2 2 8 3 6 2" xfId="20555" xr:uid="{AE0C0A27-CD35-43FD-B219-7AC4D58F79D6}"/>
    <cellStyle name="Comma 2 2 8 3 6 2 2" xfId="44819" xr:uid="{3C902290-87CF-4596-801B-2D29CFB91807}"/>
    <cellStyle name="Comma 2 2 8 3 6 3" xfId="32687" xr:uid="{C8889A53-8A8C-43EC-9DC1-ABB5A46650DB}"/>
    <cellStyle name="Comma 2 2 8 3 7" xfId="12467" xr:uid="{6C2529A3-BC0F-4461-B5DA-A4F529E73171}"/>
    <cellStyle name="Comma 2 2 8 3 7 2" xfId="36731" xr:uid="{5219E69D-B78B-449C-B2F2-B738B89CF7A9}"/>
    <cellStyle name="Comma 2 2 8 3 8" xfId="24599" xr:uid="{152F65F4-4DA4-4B83-BDBD-513367F84F63}"/>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2 2 2" xfId="44060" xr:uid="{C6A5615C-3318-4A83-90D9-21C552BE1877}"/>
    <cellStyle name="Comma 2 2 8 4 2 2 2 3" xfId="31928" xr:uid="{9199931F-D708-47EC-B00E-66DFC32DF721}"/>
    <cellStyle name="Comma 2 2 8 4 2 2 3" xfId="11708" xr:uid="{A03DC52C-183F-4577-9D6A-27887F66888B}"/>
    <cellStyle name="Comma 2 2 8 4 2 2 3 2" xfId="23840" xr:uid="{047B1600-9C9C-4436-A6FE-3378B036AE2D}"/>
    <cellStyle name="Comma 2 2 8 4 2 2 3 2 2" xfId="48104" xr:uid="{EE436C26-301C-43C9-AAB5-6BA4C54F7017}"/>
    <cellStyle name="Comma 2 2 8 4 2 2 3 3" xfId="35972" xr:uid="{B957C1A2-63CF-4885-8999-5ECC6586D680}"/>
    <cellStyle name="Comma 2 2 8 4 2 2 4" xfId="15752" xr:uid="{EC4B75B5-3546-4158-88FD-C66108FFC3C4}"/>
    <cellStyle name="Comma 2 2 8 4 2 2 4 2" xfId="40016" xr:uid="{7C13E937-B9C4-46F1-A364-BE399D799052}"/>
    <cellStyle name="Comma 2 2 8 4 2 2 5" xfId="27884" xr:uid="{250A2B98-EE74-4326-AB64-D002E2BD7199}"/>
    <cellStyle name="Comma 2 2 8 4 2 3" xfId="5642" xr:uid="{75A4F97D-A4C3-4D5A-87AD-FEAAF01039E4}"/>
    <cellStyle name="Comma 2 2 8 4 2 3 2" xfId="17774" xr:uid="{1EFC98AF-7478-43A7-A311-04FB0AD05707}"/>
    <cellStyle name="Comma 2 2 8 4 2 3 2 2" xfId="42038" xr:uid="{18B86375-9050-4CB5-91E2-9C7C0911B052}"/>
    <cellStyle name="Comma 2 2 8 4 2 3 3" xfId="29906" xr:uid="{426D9A17-EAA8-4A91-AC31-B5CADD5130F5}"/>
    <cellStyle name="Comma 2 2 8 4 2 4" xfId="9686" xr:uid="{A237678A-77FF-4823-93C9-EBDEAFC17A12}"/>
    <cellStyle name="Comma 2 2 8 4 2 4 2" xfId="21818" xr:uid="{8236F72C-4C3D-4093-8012-3E21D071F7C0}"/>
    <cellStyle name="Comma 2 2 8 4 2 4 2 2" xfId="46082" xr:uid="{0750B822-3DD3-4D69-BB31-82549F1900DC}"/>
    <cellStyle name="Comma 2 2 8 4 2 4 3" xfId="33950" xr:uid="{6C037B8E-389C-40BE-936C-53C606959750}"/>
    <cellStyle name="Comma 2 2 8 4 2 5" xfId="13730" xr:uid="{67F76F40-A10F-4269-A8FB-9B57A8A0B8F0}"/>
    <cellStyle name="Comma 2 2 8 4 2 5 2" xfId="37994" xr:uid="{A176340E-40D2-41E6-89D0-DA091C2CB149}"/>
    <cellStyle name="Comma 2 2 8 4 2 6" xfId="25862" xr:uid="{5FBBB90E-2200-47F5-AA7D-EA557AA42E2F}"/>
    <cellStyle name="Comma 2 2 8 4 3" xfId="2609" xr:uid="{8DB9EE05-C820-4886-99DE-B96B7FB0BB02}"/>
    <cellStyle name="Comma 2 2 8 4 3 2" xfId="6653" xr:uid="{0EC583B1-7B7A-4CCF-976F-C4FB247399F6}"/>
    <cellStyle name="Comma 2 2 8 4 3 2 2" xfId="18785" xr:uid="{DA5F626F-6684-4D39-BBE0-0246A8B09FAF}"/>
    <cellStyle name="Comma 2 2 8 4 3 2 2 2" xfId="43049" xr:uid="{725C74AA-4DF1-4F4D-9712-73603A97BC3D}"/>
    <cellStyle name="Comma 2 2 8 4 3 2 3" xfId="30917" xr:uid="{96D05CF2-4BD0-4449-BAB5-1A33932E3FB9}"/>
    <cellStyle name="Comma 2 2 8 4 3 3" xfId="10697" xr:uid="{ACDDF2C2-A14A-4BBD-9647-0F70E1ADB37E}"/>
    <cellStyle name="Comma 2 2 8 4 3 3 2" xfId="22829" xr:uid="{E9F5EC80-14EB-4DC3-B54E-9F9EE85379E7}"/>
    <cellStyle name="Comma 2 2 8 4 3 3 2 2" xfId="47093" xr:uid="{1E59A47E-C3AD-4967-B3D7-5CB95D5DEEBA}"/>
    <cellStyle name="Comma 2 2 8 4 3 3 3" xfId="34961" xr:uid="{E1B3F646-E167-449B-B1EA-80F886A4CC13}"/>
    <cellStyle name="Comma 2 2 8 4 3 4" xfId="14741" xr:uid="{AF013F7D-5366-4249-9DCB-B64B7038133B}"/>
    <cellStyle name="Comma 2 2 8 4 3 4 2" xfId="39005" xr:uid="{7839AE2B-EFD0-4EA7-A7BA-18A022BCF1FA}"/>
    <cellStyle name="Comma 2 2 8 4 3 5" xfId="26873" xr:uid="{6A5267AC-B271-4C09-A12B-6E5205711522}"/>
    <cellStyle name="Comma 2 2 8 4 4" xfId="4631" xr:uid="{76F48742-23CF-451C-A984-FC9C3E8330D4}"/>
    <cellStyle name="Comma 2 2 8 4 4 2" xfId="16763" xr:uid="{1C7FBDDE-319C-4031-AB07-70927FAFD011}"/>
    <cellStyle name="Comma 2 2 8 4 4 2 2" xfId="41027" xr:uid="{9191AE8B-ACBF-486F-A797-9BE7250C4F81}"/>
    <cellStyle name="Comma 2 2 8 4 4 3" xfId="28895" xr:uid="{7025EED1-41A2-428A-B42A-D72B115D01F8}"/>
    <cellStyle name="Comma 2 2 8 4 5" xfId="8675" xr:uid="{1A77BAD4-CC47-4955-AA25-1923954A16CF}"/>
    <cellStyle name="Comma 2 2 8 4 5 2" xfId="20807" xr:uid="{A3DAF480-5474-4A28-9A57-C20737777E9C}"/>
    <cellStyle name="Comma 2 2 8 4 5 2 2" xfId="45071" xr:uid="{91CEA674-3AD3-4437-A5E2-FEDBD324E4FC}"/>
    <cellStyle name="Comma 2 2 8 4 5 3" xfId="32939" xr:uid="{42EEBB3A-E9D5-4676-8F30-C62D82D474A0}"/>
    <cellStyle name="Comma 2 2 8 4 6" xfId="12719" xr:uid="{B4AE32A0-F6AC-4E35-920A-104A061DA12B}"/>
    <cellStyle name="Comma 2 2 8 4 6 2" xfId="36983" xr:uid="{AA01027A-7653-4C8E-8E76-77FAB385964C}"/>
    <cellStyle name="Comma 2 2 8 4 7" xfId="24851" xr:uid="{42CFF9FF-2514-47A3-99A6-F7289D794649}"/>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2 2 2" xfId="43555" xr:uid="{2640F931-ABEA-458C-8B51-555A4786780A}"/>
    <cellStyle name="Comma 2 2 8 5 2 2 3" xfId="31423" xr:uid="{7B02BE9F-D202-41ED-995E-FBB5D3BC757C}"/>
    <cellStyle name="Comma 2 2 8 5 2 3" xfId="11203" xr:uid="{43CCB818-3ADB-4FC1-AED2-710DEF4CF2D4}"/>
    <cellStyle name="Comma 2 2 8 5 2 3 2" xfId="23335" xr:uid="{9866586F-0A55-40A8-9ADF-D7357981BCD2}"/>
    <cellStyle name="Comma 2 2 8 5 2 3 2 2" xfId="47599" xr:uid="{8490FD1F-452B-4042-A8F1-A2D753A64AE8}"/>
    <cellStyle name="Comma 2 2 8 5 2 3 3" xfId="35467" xr:uid="{13799B46-6F1B-4200-8162-1CAC39A4D10D}"/>
    <cellStyle name="Comma 2 2 8 5 2 4" xfId="15247" xr:uid="{99A370C9-67F8-4528-8957-C29D15633313}"/>
    <cellStyle name="Comma 2 2 8 5 2 4 2" xfId="39511" xr:uid="{F450A67F-822E-4DFC-BD2F-E8932F2DE6E1}"/>
    <cellStyle name="Comma 2 2 8 5 2 5" xfId="27379" xr:uid="{23ED0C70-05C6-4434-96A1-FACC7A65CA80}"/>
    <cellStyle name="Comma 2 2 8 5 3" xfId="5137" xr:uid="{D6FCEAEC-DE8D-45D4-8323-674B7EF6F4CA}"/>
    <cellStyle name="Comma 2 2 8 5 3 2" xfId="17269" xr:uid="{99877D95-2614-49D8-87B6-175B474AF217}"/>
    <cellStyle name="Comma 2 2 8 5 3 2 2" xfId="41533" xr:uid="{B96EB3AC-26CF-48CD-BC88-351D53C13D50}"/>
    <cellStyle name="Comma 2 2 8 5 3 3" xfId="29401" xr:uid="{94CA8FC3-B017-4117-A9D8-347BE11816F6}"/>
    <cellStyle name="Comma 2 2 8 5 4" xfId="9181" xr:uid="{8A733520-9F3F-4E7C-8BA8-B35298F8C5D1}"/>
    <cellStyle name="Comma 2 2 8 5 4 2" xfId="21313" xr:uid="{984F59F9-722F-4ED0-B79F-A4F0BE5226AE}"/>
    <cellStyle name="Comma 2 2 8 5 4 2 2" xfId="45577" xr:uid="{36A927FC-399F-4043-BC7F-7036CC3FCD29}"/>
    <cellStyle name="Comma 2 2 8 5 4 3" xfId="33445" xr:uid="{C4197CA9-03F3-431D-80D2-DB755444C428}"/>
    <cellStyle name="Comma 2 2 8 5 5" xfId="13225" xr:uid="{2393D21F-E470-4FB8-8EA8-0D581BB12331}"/>
    <cellStyle name="Comma 2 2 8 5 5 2" xfId="37489" xr:uid="{F8E32F9B-6E39-4982-9C08-CB958A3972C8}"/>
    <cellStyle name="Comma 2 2 8 5 6" xfId="25357" xr:uid="{4ABC1F0D-61EA-4D8E-B9B7-DEF51BE4AC97}"/>
    <cellStyle name="Comma 2 2 8 6" xfId="2104" xr:uid="{91D3412A-D479-4778-A563-B6F14CD6B5A6}"/>
    <cellStyle name="Comma 2 2 8 6 2" xfId="6148" xr:uid="{1930C60A-B10D-47E9-996E-0E3455A0D6AC}"/>
    <cellStyle name="Comma 2 2 8 6 2 2" xfId="18280" xr:uid="{158F631F-6CDD-4ADD-8D30-5FE4A0F35567}"/>
    <cellStyle name="Comma 2 2 8 6 2 2 2" xfId="42544" xr:uid="{77ECED62-1F0C-4496-80BE-7BBB2078C998}"/>
    <cellStyle name="Comma 2 2 8 6 2 3" xfId="30412" xr:uid="{E50EEF6A-4F16-452B-8609-2518C19973AC}"/>
    <cellStyle name="Comma 2 2 8 6 3" xfId="10192" xr:uid="{B3027126-53E4-49BE-B0A5-95A008529B62}"/>
    <cellStyle name="Comma 2 2 8 6 3 2" xfId="22324" xr:uid="{FCDECB35-189B-4C55-96E2-23A5393BFF00}"/>
    <cellStyle name="Comma 2 2 8 6 3 2 2" xfId="46588" xr:uid="{22721C70-9F34-4F05-ADFC-5FB88BAFDA78}"/>
    <cellStyle name="Comma 2 2 8 6 3 3" xfId="34456" xr:uid="{0149A237-1BF4-4C37-98A0-C5CD8BA7B261}"/>
    <cellStyle name="Comma 2 2 8 6 4" xfId="14236" xr:uid="{999EA7C3-6B7A-4E65-983C-236EE4AEF0AB}"/>
    <cellStyle name="Comma 2 2 8 6 4 2" xfId="38500" xr:uid="{F5B7CFC7-3C89-40D8-BC1E-32A43BE341F5}"/>
    <cellStyle name="Comma 2 2 8 6 5" xfId="26368" xr:uid="{8C2DC814-4108-4681-9952-E7DF3A37BB08}"/>
    <cellStyle name="Comma 2 2 8 7" xfId="4126" xr:uid="{EC321897-B31D-4C27-B535-1E26EDFAAAB8}"/>
    <cellStyle name="Comma 2 2 8 7 2" xfId="16258" xr:uid="{3A22A270-56B6-4E13-BED2-C3676DCA228B}"/>
    <cellStyle name="Comma 2 2 8 7 2 2" xfId="40522" xr:uid="{207D3B8B-0C05-4CD3-B8EB-9C7BC9142842}"/>
    <cellStyle name="Comma 2 2 8 7 3" xfId="28390" xr:uid="{B3A36EB7-0E27-4E9D-8A04-F23C3D241454}"/>
    <cellStyle name="Comma 2 2 8 8" xfId="8170" xr:uid="{1801A5FF-7C50-41DA-93D8-63DE951EA390}"/>
    <cellStyle name="Comma 2 2 8 8 2" xfId="20302" xr:uid="{6604F2D2-5994-4B46-A9C7-D0309EDC0DD9}"/>
    <cellStyle name="Comma 2 2 8 8 2 2" xfId="44566" xr:uid="{6C4BD264-6B7B-4062-9C73-5E3C1EE96B99}"/>
    <cellStyle name="Comma 2 2 8 8 3" xfId="32434" xr:uid="{67482F4C-D5D6-4A96-91F1-A098FDBC0E53}"/>
    <cellStyle name="Comma 2 2 8 9" xfId="12214" xr:uid="{9393926A-A875-4123-A020-BC476A78D4B2}"/>
    <cellStyle name="Comma 2 2 8 9 2" xfId="36478" xr:uid="{2A92FA1F-BEA7-4782-9908-9A3188B7B508}"/>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2 2 2" xfId="44376" xr:uid="{237491C3-FDEF-47F4-9DC6-C0C661AB64AE}"/>
    <cellStyle name="Comma 2 2 9 2 2 2 2 2 3" xfId="32244" xr:uid="{2E1961CC-0E8E-48F8-AAD8-4BEB0400E8F9}"/>
    <cellStyle name="Comma 2 2 9 2 2 2 2 3" xfId="12024" xr:uid="{EADAF64C-50F3-418A-8041-BD0E750EA85E}"/>
    <cellStyle name="Comma 2 2 9 2 2 2 2 3 2" xfId="24156" xr:uid="{6D73BB17-1F51-4CD1-9F1F-74E895E3C1C3}"/>
    <cellStyle name="Comma 2 2 9 2 2 2 2 3 2 2" xfId="48420" xr:uid="{4BEA5014-FCD7-4DEC-B413-CC10F6E516D7}"/>
    <cellStyle name="Comma 2 2 9 2 2 2 2 3 3" xfId="36288" xr:uid="{832DF414-D513-4C11-A1CC-E950A12BFBFE}"/>
    <cellStyle name="Comma 2 2 9 2 2 2 2 4" xfId="16068" xr:uid="{2F3EC9F6-7846-478B-BDE1-3D215628A789}"/>
    <cellStyle name="Comma 2 2 9 2 2 2 2 4 2" xfId="40332" xr:uid="{6CEBA181-D86C-4780-B565-497076BA46A6}"/>
    <cellStyle name="Comma 2 2 9 2 2 2 2 5" xfId="28200" xr:uid="{9B37C0A3-266D-4628-BEA8-120E53CF7E5F}"/>
    <cellStyle name="Comma 2 2 9 2 2 2 3" xfId="5958" xr:uid="{0C772955-1567-4A66-8DAD-DCA5240643B5}"/>
    <cellStyle name="Comma 2 2 9 2 2 2 3 2" xfId="18090" xr:uid="{59D9BA70-59AB-4775-A218-4F550FC05354}"/>
    <cellStyle name="Comma 2 2 9 2 2 2 3 2 2" xfId="42354" xr:uid="{DED8EAD1-A808-459E-9185-593C8AE7376D}"/>
    <cellStyle name="Comma 2 2 9 2 2 2 3 3" xfId="30222" xr:uid="{96D5E9F2-213C-46D6-A3B2-E1DDE7F3FDFF}"/>
    <cellStyle name="Comma 2 2 9 2 2 2 4" xfId="10002" xr:uid="{77CCCD3D-F82C-45CA-AFF3-B516D31B76ED}"/>
    <cellStyle name="Comma 2 2 9 2 2 2 4 2" xfId="22134" xr:uid="{BF656D0D-46EF-4688-AE24-85C74D0430EC}"/>
    <cellStyle name="Comma 2 2 9 2 2 2 4 2 2" xfId="46398" xr:uid="{08B4DF8F-EF8D-4ADE-BCD0-8EA4734A1AFB}"/>
    <cellStyle name="Comma 2 2 9 2 2 2 4 3" xfId="34266" xr:uid="{38A5BB4E-41A3-420D-81F3-7B280E191E04}"/>
    <cellStyle name="Comma 2 2 9 2 2 2 5" xfId="14046" xr:uid="{7E16A3D7-A20F-4127-958A-5C481EB1D7C7}"/>
    <cellStyle name="Comma 2 2 9 2 2 2 5 2" xfId="38310" xr:uid="{C0A41C50-1746-47B6-9B25-999A9DAEF94B}"/>
    <cellStyle name="Comma 2 2 9 2 2 2 6" xfId="26178" xr:uid="{D6E75A91-8494-43BC-AC9B-6C4034BA9E99}"/>
    <cellStyle name="Comma 2 2 9 2 2 3" xfId="2925" xr:uid="{17F3FD28-F536-44FE-9046-BC390E58DE63}"/>
    <cellStyle name="Comma 2 2 9 2 2 3 2" xfId="6969" xr:uid="{6212AFFE-E5B2-4A31-969E-E0300DCAEF7F}"/>
    <cellStyle name="Comma 2 2 9 2 2 3 2 2" xfId="19101" xr:uid="{3B20E96B-1525-4F08-B32C-CF0512B86035}"/>
    <cellStyle name="Comma 2 2 9 2 2 3 2 2 2" xfId="43365" xr:uid="{1BCBDBD8-E390-4941-95EE-C47B3FC42E5B}"/>
    <cellStyle name="Comma 2 2 9 2 2 3 2 3" xfId="31233" xr:uid="{25EB6599-2EB6-42CC-8C0A-366CC0BC1B66}"/>
    <cellStyle name="Comma 2 2 9 2 2 3 3" xfId="11013" xr:uid="{BBBF4B4E-3708-4DF9-AC15-E6BF6C28783D}"/>
    <cellStyle name="Comma 2 2 9 2 2 3 3 2" xfId="23145" xr:uid="{ED9B2A07-D942-414D-8C29-4D5D6B1C5DDC}"/>
    <cellStyle name="Comma 2 2 9 2 2 3 3 2 2" xfId="47409" xr:uid="{736B6D89-0A18-4EA5-909C-3429CA0EBB4D}"/>
    <cellStyle name="Comma 2 2 9 2 2 3 3 3" xfId="35277" xr:uid="{9E7DEDA4-114F-441A-9679-5D30102151AF}"/>
    <cellStyle name="Comma 2 2 9 2 2 3 4" xfId="15057" xr:uid="{F650B80F-5E90-49C8-8C3F-FDB6A9ECFC64}"/>
    <cellStyle name="Comma 2 2 9 2 2 3 4 2" xfId="39321" xr:uid="{D95E6BA1-EB92-4F39-8008-A1F1B3608837}"/>
    <cellStyle name="Comma 2 2 9 2 2 3 5" xfId="27189" xr:uid="{E6E35E30-159B-4D65-9C5B-04E3F433C726}"/>
    <cellStyle name="Comma 2 2 9 2 2 4" xfId="4947" xr:uid="{AEBE4585-F7E3-4E6A-A38D-5C7472E488C8}"/>
    <cellStyle name="Comma 2 2 9 2 2 4 2" xfId="17079" xr:uid="{EE9832E3-ED98-4727-8E24-3399EF4EC559}"/>
    <cellStyle name="Comma 2 2 9 2 2 4 2 2" xfId="41343" xr:uid="{D996278A-DB01-4BF4-AD0D-72A313F149CB}"/>
    <cellStyle name="Comma 2 2 9 2 2 4 3" xfId="29211" xr:uid="{24DD9BFA-B573-4A22-8F17-B1D32C799EE4}"/>
    <cellStyle name="Comma 2 2 9 2 2 5" xfId="8991" xr:uid="{D920975E-54C5-4D1C-AC8E-8F4B76BB7E1E}"/>
    <cellStyle name="Comma 2 2 9 2 2 5 2" xfId="21123" xr:uid="{2B1D6E46-220A-40E9-8A7E-7BF00CC0169D}"/>
    <cellStyle name="Comma 2 2 9 2 2 5 2 2" xfId="45387" xr:uid="{E06051D8-7CA7-4561-A8D9-33CBB7717523}"/>
    <cellStyle name="Comma 2 2 9 2 2 5 3" xfId="33255" xr:uid="{B067096D-3032-4FF2-8778-6238D4048FB1}"/>
    <cellStyle name="Comma 2 2 9 2 2 6" xfId="13035" xr:uid="{D04B4925-07F3-4B58-9F48-5D17A1E271B3}"/>
    <cellStyle name="Comma 2 2 9 2 2 6 2" xfId="37299" xr:uid="{18EAC27A-4A0C-4A80-856C-ACEA60E3F71F}"/>
    <cellStyle name="Comma 2 2 9 2 2 7" xfId="25167" xr:uid="{F065521B-0AE9-4A55-8D5B-8DAAC878F39C}"/>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2 2 2" xfId="43871" xr:uid="{E4EE7CDE-4F8C-4DFE-8E10-A6DBF2FE49CC}"/>
    <cellStyle name="Comma 2 2 9 2 3 2 2 3" xfId="31739" xr:uid="{6DFFF062-1955-47B4-A5EE-C13648FB2CD9}"/>
    <cellStyle name="Comma 2 2 9 2 3 2 3" xfId="11519" xr:uid="{285450C4-7B00-4CF4-AA52-A644A391E5B0}"/>
    <cellStyle name="Comma 2 2 9 2 3 2 3 2" xfId="23651" xr:uid="{8D776C30-3B4F-4402-AF22-744BE8372520}"/>
    <cellStyle name="Comma 2 2 9 2 3 2 3 2 2" xfId="47915" xr:uid="{29C7984D-4A62-4EC0-8142-482AA360EE85}"/>
    <cellStyle name="Comma 2 2 9 2 3 2 3 3" xfId="35783" xr:uid="{6FB9E766-B93C-4BEB-A6E1-637253568163}"/>
    <cellStyle name="Comma 2 2 9 2 3 2 4" xfId="15563" xr:uid="{00016CDD-1B49-45FC-B6B7-EA91EF0F747F}"/>
    <cellStyle name="Comma 2 2 9 2 3 2 4 2" xfId="39827" xr:uid="{B293EB55-36ED-4577-B7EA-A05149575819}"/>
    <cellStyle name="Comma 2 2 9 2 3 2 5" xfId="27695" xr:uid="{75B6FBEA-4078-4904-86E5-948C94DCB654}"/>
    <cellStyle name="Comma 2 2 9 2 3 3" xfId="5453" xr:uid="{89F0B4AB-D971-4752-B3B2-48F4640C48FF}"/>
    <cellStyle name="Comma 2 2 9 2 3 3 2" xfId="17585" xr:uid="{1D4C5DEE-E9F7-4072-A2B1-7686B6B3F040}"/>
    <cellStyle name="Comma 2 2 9 2 3 3 2 2" xfId="41849" xr:uid="{A2BFE534-2199-489B-9EB6-746860223DB8}"/>
    <cellStyle name="Comma 2 2 9 2 3 3 3" xfId="29717" xr:uid="{2BD722DB-0544-408F-AC9B-B8B63D3CFADB}"/>
    <cellStyle name="Comma 2 2 9 2 3 4" xfId="9497" xr:uid="{D5D61DCD-59D0-4726-8942-B58F37DB286B}"/>
    <cellStyle name="Comma 2 2 9 2 3 4 2" xfId="21629" xr:uid="{EC788AED-753E-4CAF-B6C7-6FCE36764D59}"/>
    <cellStyle name="Comma 2 2 9 2 3 4 2 2" xfId="45893" xr:uid="{DC9EC3FB-654A-4D83-86AC-7CF2B6A9217D}"/>
    <cellStyle name="Comma 2 2 9 2 3 4 3" xfId="33761" xr:uid="{1F3CE04E-2062-4CD3-9F2A-856FC4D8CA23}"/>
    <cellStyle name="Comma 2 2 9 2 3 5" xfId="13541" xr:uid="{4604FD96-422B-414C-8A40-9ACC72C4C6D2}"/>
    <cellStyle name="Comma 2 2 9 2 3 5 2" xfId="37805" xr:uid="{7F2CD902-0EB6-497E-96C7-AB0F7E860C89}"/>
    <cellStyle name="Comma 2 2 9 2 3 6" xfId="25673" xr:uid="{9E21F4C7-6C91-47AE-96A8-40E4686F0B46}"/>
    <cellStyle name="Comma 2 2 9 2 4" xfId="2420" xr:uid="{34BC50F0-8011-46A6-811B-5AF822EE6D96}"/>
    <cellStyle name="Comma 2 2 9 2 4 2" xfId="6464" xr:uid="{6D057444-B9D9-49A1-812B-962C950A4A60}"/>
    <cellStyle name="Comma 2 2 9 2 4 2 2" xfId="18596" xr:uid="{B50626B2-081F-4E97-A5BC-BFA52C3CBD3E}"/>
    <cellStyle name="Comma 2 2 9 2 4 2 2 2" xfId="42860" xr:uid="{437D4B17-55AB-4B03-8E1B-D5E5192C406E}"/>
    <cellStyle name="Comma 2 2 9 2 4 2 3" xfId="30728" xr:uid="{1BCA415E-2BF9-4599-8DC2-F6273EFA9E1A}"/>
    <cellStyle name="Comma 2 2 9 2 4 3" xfId="10508" xr:uid="{22551FC6-7889-4F4A-B764-BCD8FB528328}"/>
    <cellStyle name="Comma 2 2 9 2 4 3 2" xfId="22640" xr:uid="{99029CBF-26A2-4736-A1B3-DD116C9BC5FF}"/>
    <cellStyle name="Comma 2 2 9 2 4 3 2 2" xfId="46904" xr:uid="{31625977-A8C8-45C6-8711-18C25DFD8461}"/>
    <cellStyle name="Comma 2 2 9 2 4 3 3" xfId="34772" xr:uid="{AC5B5D09-C866-40BF-BE17-B460CDADA977}"/>
    <cellStyle name="Comma 2 2 9 2 4 4" xfId="14552" xr:uid="{3662C616-3B4D-4B87-B911-F3D2FDE0A432}"/>
    <cellStyle name="Comma 2 2 9 2 4 4 2" xfId="38816" xr:uid="{DC7F4C1F-872B-49EE-BACA-8FD5CAD556A4}"/>
    <cellStyle name="Comma 2 2 9 2 4 5" xfId="26684" xr:uid="{4E71C018-E5FC-4AD9-94FC-6DD29504AD2A}"/>
    <cellStyle name="Comma 2 2 9 2 5" xfId="4442" xr:uid="{240DDB1C-A489-4B7D-A8B6-D67645A6FC09}"/>
    <cellStyle name="Comma 2 2 9 2 5 2" xfId="16574" xr:uid="{BB729DC7-FAED-48DC-9B74-F32D29CB3BED}"/>
    <cellStyle name="Comma 2 2 9 2 5 2 2" xfId="40838" xr:uid="{E4598559-31E6-4979-9F70-FCF2BE2F86C8}"/>
    <cellStyle name="Comma 2 2 9 2 5 3" xfId="28706" xr:uid="{D309AEAD-D0D2-4E29-B3BE-B834E8DB1409}"/>
    <cellStyle name="Comma 2 2 9 2 6" xfId="8486" xr:uid="{560CC2AF-6FD1-48F8-86FC-D76D042CA591}"/>
    <cellStyle name="Comma 2 2 9 2 6 2" xfId="20618" xr:uid="{E428F4A2-908A-4F07-8FA6-96B988A826B9}"/>
    <cellStyle name="Comma 2 2 9 2 6 2 2" xfId="44882" xr:uid="{B2AE0923-43DC-453F-A818-D21AFFE91D00}"/>
    <cellStyle name="Comma 2 2 9 2 6 3" xfId="32750" xr:uid="{5960E884-5630-42AE-85BD-5FFBE07F477B}"/>
    <cellStyle name="Comma 2 2 9 2 7" xfId="12530" xr:uid="{3AA661BE-57BA-4A16-9EC6-CCA2398E401B}"/>
    <cellStyle name="Comma 2 2 9 2 7 2" xfId="36794" xr:uid="{AD0EE79A-CEDB-4669-A752-72431063AA8E}"/>
    <cellStyle name="Comma 2 2 9 2 8" xfId="24662" xr:uid="{BC2B4630-CCE4-4072-87A6-1DCD2E6F3E04}"/>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2 2 2" xfId="44123" xr:uid="{E59C433D-AF56-4C31-83B9-5D3A34E8B9D2}"/>
    <cellStyle name="Comma 2 2 9 3 2 2 2 3" xfId="31991" xr:uid="{79F68050-F1F8-4138-875A-A3EAA4E8E904}"/>
    <cellStyle name="Comma 2 2 9 3 2 2 3" xfId="11771" xr:uid="{B8101DF6-B428-4E75-A760-B2AB493DBFDA}"/>
    <cellStyle name="Comma 2 2 9 3 2 2 3 2" xfId="23903" xr:uid="{2C849EF2-B889-4254-8279-906E2670E2E4}"/>
    <cellStyle name="Comma 2 2 9 3 2 2 3 2 2" xfId="48167" xr:uid="{102E7CAA-6395-453A-AD04-BEEF647D7F10}"/>
    <cellStyle name="Comma 2 2 9 3 2 2 3 3" xfId="36035" xr:uid="{ECDED359-9F90-43BE-8565-10A65690F30B}"/>
    <cellStyle name="Comma 2 2 9 3 2 2 4" xfId="15815" xr:uid="{4A1681BA-D49B-45E5-B21A-FFD051C09023}"/>
    <cellStyle name="Comma 2 2 9 3 2 2 4 2" xfId="40079" xr:uid="{38025EC5-9CE7-4C11-A0D0-E0CBFF6983C9}"/>
    <cellStyle name="Comma 2 2 9 3 2 2 5" xfId="27947" xr:uid="{109316A2-C0F5-43C2-AB43-CE185DD4B05D}"/>
    <cellStyle name="Comma 2 2 9 3 2 3" xfId="5705" xr:uid="{6DAF6BA1-05E7-4A37-AAF4-5BBAF64CF2CE}"/>
    <cellStyle name="Comma 2 2 9 3 2 3 2" xfId="17837" xr:uid="{6E39AEB2-80DF-473E-A971-0C3C23B2F99A}"/>
    <cellStyle name="Comma 2 2 9 3 2 3 2 2" xfId="42101" xr:uid="{E02ACA64-E83D-43DA-9239-E45CDE4C6DD8}"/>
    <cellStyle name="Comma 2 2 9 3 2 3 3" xfId="29969" xr:uid="{1301B33E-BC01-4549-BD3E-BA4315C939D6}"/>
    <cellStyle name="Comma 2 2 9 3 2 4" xfId="9749" xr:uid="{A0185F6D-3DC6-46FA-B38C-2DAD056734BD}"/>
    <cellStyle name="Comma 2 2 9 3 2 4 2" xfId="21881" xr:uid="{5DCB5E7A-9481-47C5-A323-23FEE826C91A}"/>
    <cellStyle name="Comma 2 2 9 3 2 4 2 2" xfId="46145" xr:uid="{7A370A07-9722-41B2-8154-59A3A88FCDA7}"/>
    <cellStyle name="Comma 2 2 9 3 2 4 3" xfId="34013" xr:uid="{7BC8589A-9FD0-4D0F-93C8-1BCBB7AC88BC}"/>
    <cellStyle name="Comma 2 2 9 3 2 5" xfId="13793" xr:uid="{D18E55CD-42D7-4914-A528-B4733558ECCB}"/>
    <cellStyle name="Comma 2 2 9 3 2 5 2" xfId="38057" xr:uid="{D19B184C-EDBC-4771-9283-73B2F9C5915F}"/>
    <cellStyle name="Comma 2 2 9 3 2 6" xfId="25925" xr:uid="{C1170B90-12F9-4284-AC2E-59D742900FDE}"/>
    <cellStyle name="Comma 2 2 9 3 3" xfId="2672" xr:uid="{9D88B242-4A52-4445-B600-3643A8525A38}"/>
    <cellStyle name="Comma 2 2 9 3 3 2" xfId="6716" xr:uid="{C7301411-EB64-4B87-8431-364EA923ED83}"/>
    <cellStyle name="Comma 2 2 9 3 3 2 2" xfId="18848" xr:uid="{1514AC8F-E5FC-4BE1-8D61-8DBA16D1469B}"/>
    <cellStyle name="Comma 2 2 9 3 3 2 2 2" xfId="43112" xr:uid="{23C949CA-61DA-4901-B60D-27EC01781B1F}"/>
    <cellStyle name="Comma 2 2 9 3 3 2 3" xfId="30980" xr:uid="{7A7126FF-3C73-4C95-9FD1-19E5173E9514}"/>
    <cellStyle name="Comma 2 2 9 3 3 3" xfId="10760" xr:uid="{741CA034-D89C-4C06-8BF9-73453F0CB3F9}"/>
    <cellStyle name="Comma 2 2 9 3 3 3 2" xfId="22892" xr:uid="{A7A0F689-3A8C-486B-8339-29D312165E71}"/>
    <cellStyle name="Comma 2 2 9 3 3 3 2 2" xfId="47156" xr:uid="{EF370B7C-0195-4E86-A3FB-97C189567E76}"/>
    <cellStyle name="Comma 2 2 9 3 3 3 3" xfId="35024" xr:uid="{E98B5D2E-97A8-4FB8-9DE9-83CDAD604D00}"/>
    <cellStyle name="Comma 2 2 9 3 3 4" xfId="14804" xr:uid="{FDC94F49-F324-4092-8302-E77295AD8C0C}"/>
    <cellStyle name="Comma 2 2 9 3 3 4 2" xfId="39068" xr:uid="{F3A648A0-8FF7-401B-84D5-FF9CCACE6FF9}"/>
    <cellStyle name="Comma 2 2 9 3 3 5" xfId="26936" xr:uid="{165A6258-BB08-4F3D-9DA1-F92DBA852480}"/>
    <cellStyle name="Comma 2 2 9 3 4" xfId="4694" xr:uid="{73F4D0CD-0208-4FA3-991D-1F03880F2EDF}"/>
    <cellStyle name="Comma 2 2 9 3 4 2" xfId="16826" xr:uid="{241F8162-1535-4FD8-BEAC-1AEAB4BB0563}"/>
    <cellStyle name="Comma 2 2 9 3 4 2 2" xfId="41090" xr:uid="{84480640-E2F0-4319-8C9C-5C81F9992752}"/>
    <cellStyle name="Comma 2 2 9 3 4 3" xfId="28958" xr:uid="{547A3B95-1E18-45E8-8E84-C149565041C6}"/>
    <cellStyle name="Comma 2 2 9 3 5" xfId="8738" xr:uid="{8B266355-7396-4109-A533-95D1F195B549}"/>
    <cellStyle name="Comma 2 2 9 3 5 2" xfId="20870" xr:uid="{BEF0D6BA-E2BA-493A-9E08-4D098AA8FD32}"/>
    <cellStyle name="Comma 2 2 9 3 5 2 2" xfId="45134" xr:uid="{3BC43B21-26D7-4337-81BA-23D14A5A2610}"/>
    <cellStyle name="Comma 2 2 9 3 5 3" xfId="33002" xr:uid="{419F2D60-AA10-48EF-AE05-A56C3F774352}"/>
    <cellStyle name="Comma 2 2 9 3 6" xfId="12782" xr:uid="{6B2A3EBC-204B-4613-8E12-BE5CDE577E0B}"/>
    <cellStyle name="Comma 2 2 9 3 6 2" xfId="37046" xr:uid="{C376328B-6186-4186-91B7-D88F61676DA2}"/>
    <cellStyle name="Comma 2 2 9 3 7" xfId="24914" xr:uid="{8CBD0B23-BE1C-4363-A9A2-DB1FFF989D1E}"/>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2 2 2" xfId="43618" xr:uid="{7B3C3A66-6561-4452-8698-1CB6BEC6758D}"/>
    <cellStyle name="Comma 2 2 9 4 2 2 3" xfId="31486" xr:uid="{B0DE66D5-C0E5-4E1A-8716-CE73663428CD}"/>
    <cellStyle name="Comma 2 2 9 4 2 3" xfId="11266" xr:uid="{2F885607-5915-428C-951B-38AD38877A4E}"/>
    <cellStyle name="Comma 2 2 9 4 2 3 2" xfId="23398" xr:uid="{7E45E309-F5C8-4457-8F7D-C0889998490D}"/>
    <cellStyle name="Comma 2 2 9 4 2 3 2 2" xfId="47662" xr:uid="{8331421E-9541-4252-BC0E-A9FF8226FAB3}"/>
    <cellStyle name="Comma 2 2 9 4 2 3 3" xfId="35530" xr:uid="{CCC8020D-4D51-4D36-BCF8-E348E7E74A0A}"/>
    <cellStyle name="Comma 2 2 9 4 2 4" xfId="15310" xr:uid="{0AF60FEB-B3A1-4B55-81AC-B1DBB59C9B17}"/>
    <cellStyle name="Comma 2 2 9 4 2 4 2" xfId="39574" xr:uid="{BDEF45B2-6004-487D-8B1B-684C9DD7486F}"/>
    <cellStyle name="Comma 2 2 9 4 2 5" xfId="27442" xr:uid="{AC2D9DEE-EAF3-4E5A-8905-126087615F35}"/>
    <cellStyle name="Comma 2 2 9 4 3" xfId="5200" xr:uid="{F3CE4B5D-0738-4294-A7B3-90F2C5FE0E1D}"/>
    <cellStyle name="Comma 2 2 9 4 3 2" xfId="17332" xr:uid="{1167D1B1-5ABE-4383-87B9-1A80E1DFCE13}"/>
    <cellStyle name="Comma 2 2 9 4 3 2 2" xfId="41596" xr:uid="{ACBC6329-CEB0-4F9C-AA55-B08DCC69B5FD}"/>
    <cellStyle name="Comma 2 2 9 4 3 3" xfId="29464" xr:uid="{1CA6449B-48B5-4E7F-8462-DDEE22154084}"/>
    <cellStyle name="Comma 2 2 9 4 4" xfId="9244" xr:uid="{584AE337-D38B-4807-A018-2E000C60EE8E}"/>
    <cellStyle name="Comma 2 2 9 4 4 2" xfId="21376" xr:uid="{F921424C-BE39-4FA8-B2F7-BE2DB02E0886}"/>
    <cellStyle name="Comma 2 2 9 4 4 2 2" xfId="45640" xr:uid="{F51A24F6-D872-4497-8E46-E858350FD6EB}"/>
    <cellStyle name="Comma 2 2 9 4 4 3" xfId="33508" xr:uid="{43857698-C31D-421B-A27D-EA552A4D5C7F}"/>
    <cellStyle name="Comma 2 2 9 4 5" xfId="13288" xr:uid="{B095D6FC-9498-4425-B58D-6CA5186FFB63}"/>
    <cellStyle name="Comma 2 2 9 4 5 2" xfId="37552" xr:uid="{64233AF2-62D7-4B28-8984-DBAF868F1076}"/>
    <cellStyle name="Comma 2 2 9 4 6" xfId="25420" xr:uid="{A45FA034-0E9B-4AFB-A2D0-19F1ABD37A0A}"/>
    <cellStyle name="Comma 2 2 9 5" xfId="2167" xr:uid="{07B26223-780E-42C4-8AD4-0C8B993E2ECA}"/>
    <cellStyle name="Comma 2 2 9 5 2" xfId="6211" xr:uid="{1C5F84CE-C9BF-4C0B-A9BF-F18203594786}"/>
    <cellStyle name="Comma 2 2 9 5 2 2" xfId="18343" xr:uid="{1ADF2569-6C77-49E3-AD59-BE2C1033A3CA}"/>
    <cellStyle name="Comma 2 2 9 5 2 2 2" xfId="42607" xr:uid="{2889CD65-8B37-4737-AB39-F16108B07AD4}"/>
    <cellStyle name="Comma 2 2 9 5 2 3" xfId="30475" xr:uid="{C02E65BF-47DF-405F-9B63-4571CF66C188}"/>
    <cellStyle name="Comma 2 2 9 5 3" xfId="10255" xr:uid="{2256DE07-4D02-410A-A0F4-1D4C3EDC8F5A}"/>
    <cellStyle name="Comma 2 2 9 5 3 2" xfId="22387" xr:uid="{64E2DFDD-5001-4473-94CD-2C1189781870}"/>
    <cellStyle name="Comma 2 2 9 5 3 2 2" xfId="46651" xr:uid="{CA71CF83-2DB4-4290-8069-5272BF8FB6B1}"/>
    <cellStyle name="Comma 2 2 9 5 3 3" xfId="34519" xr:uid="{0A7F104F-275B-4C1D-92A0-833EF11AB21A}"/>
    <cellStyle name="Comma 2 2 9 5 4" xfId="14299" xr:uid="{21EAA976-F3FE-489F-B68E-A08011D5FBDF}"/>
    <cellStyle name="Comma 2 2 9 5 4 2" xfId="38563" xr:uid="{EE79C004-A760-4E42-9E9E-A6F1C4986B59}"/>
    <cellStyle name="Comma 2 2 9 5 5" xfId="26431" xr:uid="{1822ED6F-1260-47B0-90F2-45E40D4B9E18}"/>
    <cellStyle name="Comma 2 2 9 6" xfId="4189" xr:uid="{C5D3395D-EF50-4E66-B1B0-DCB789D9C355}"/>
    <cellStyle name="Comma 2 2 9 6 2" xfId="16321" xr:uid="{724667B1-4F88-4414-A379-20956E2951BE}"/>
    <cellStyle name="Comma 2 2 9 6 2 2" xfId="40585" xr:uid="{256CBD71-701B-417F-AF99-CCAF35A0A29F}"/>
    <cellStyle name="Comma 2 2 9 6 3" xfId="28453" xr:uid="{B4D779F2-06E4-4610-9DEE-4C7EE560AF01}"/>
    <cellStyle name="Comma 2 2 9 7" xfId="8233" xr:uid="{F40EBA3C-2291-4F0F-B96F-847B7F8A3632}"/>
    <cellStyle name="Comma 2 2 9 7 2" xfId="20365" xr:uid="{E71AA1CB-7668-4465-AD73-7516FE4219D2}"/>
    <cellStyle name="Comma 2 2 9 7 2 2" xfId="44629" xr:uid="{35BB4729-0A76-441F-B927-15716414BCA2}"/>
    <cellStyle name="Comma 2 2 9 7 3" xfId="32497" xr:uid="{AB770051-1F42-4644-99B4-069B5D9047D9}"/>
    <cellStyle name="Comma 2 2 9 8" xfId="12277" xr:uid="{976218C8-7F4A-419B-BF18-72E01E5CE24B}"/>
    <cellStyle name="Comma 2 2 9 8 2" xfId="36541" xr:uid="{835BA5E1-CFDE-4118-AD50-4E2DE29013CF}"/>
    <cellStyle name="Comma 2 2 9 9" xfId="24409" xr:uid="{99F469FF-BF1C-4A5D-BDDF-839639B1D0E4}"/>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2 2 2" xfId="42487" xr:uid="{A2183006-2DDD-4802-8DA7-DED706670DC4}"/>
    <cellStyle name="Comma 2 3 10 2 3" xfId="30355" xr:uid="{3C298051-A66D-4B4E-8998-ADA7C716E736}"/>
    <cellStyle name="Comma 2 3 10 3" xfId="10135" xr:uid="{4D7BCF00-0D83-44FE-AEFE-9A71E6C371D2}"/>
    <cellStyle name="Comma 2 3 10 3 2" xfId="22267" xr:uid="{F292C3CF-A763-45C8-B9C3-BECDF4618939}"/>
    <cellStyle name="Comma 2 3 10 3 2 2" xfId="46531" xr:uid="{9308468B-EDA6-4395-8885-0EF98B5175BF}"/>
    <cellStyle name="Comma 2 3 10 3 3" xfId="34399" xr:uid="{E7860317-9BC5-440B-BAE1-131C4201053B}"/>
    <cellStyle name="Comma 2 3 10 4" xfId="14179" xr:uid="{A586A832-F2E3-49C9-AD1C-36BC043C87C2}"/>
    <cellStyle name="Comma 2 3 10 4 2" xfId="38443" xr:uid="{BEB03773-0AE9-4F7C-9542-9192C339C202}"/>
    <cellStyle name="Comma 2 3 10 5" xfId="26311" xr:uid="{BB61CDD7-4695-4CBF-8CF3-B9663295CB1C}"/>
    <cellStyle name="Comma 2 3 11" xfId="4069" xr:uid="{DDB539D2-0C2A-4D38-8A5C-5E0D823498E8}"/>
    <cellStyle name="Comma 2 3 11 2" xfId="16201" xr:uid="{3EC32093-5F02-42CD-81F8-C66C5DD24653}"/>
    <cellStyle name="Comma 2 3 11 2 2" xfId="40465" xr:uid="{F6069FE5-BF18-42DD-B2D9-86E3A9877F97}"/>
    <cellStyle name="Comma 2 3 11 3" xfId="28333" xr:uid="{F173FDDC-1BE6-49B0-A739-CD068CC8F4ED}"/>
    <cellStyle name="Comma 2 3 12" xfId="8113" xr:uid="{052FB5BE-4E14-45FD-BCDC-FD3604BDE8D2}"/>
    <cellStyle name="Comma 2 3 12 2" xfId="20245" xr:uid="{2B6957CB-CC5D-4DBE-94C7-E08B100F7133}"/>
    <cellStyle name="Comma 2 3 12 2 2" xfId="44509" xr:uid="{269993BC-E333-45E4-AB60-1E2C13296EE5}"/>
    <cellStyle name="Comma 2 3 12 3" xfId="32377" xr:uid="{D746DF81-5D20-4A37-BDCD-4CF9BD812E0E}"/>
    <cellStyle name="Comma 2 3 13" xfId="12157" xr:uid="{A935425C-CD5A-4EA1-BDBE-4B7F82E3575A}"/>
    <cellStyle name="Comma 2 3 13 2" xfId="36421" xr:uid="{D8CF5257-0AEE-4C2D-B390-E4E81B25C4A4}"/>
    <cellStyle name="Comma 2 3 14" xfId="24289" xr:uid="{1C8EE497-2E66-465E-8CCA-F668E56E7351}"/>
    <cellStyle name="Comma 2 3 2" xfId="36" xr:uid="{A614ACBE-7EA4-4BEB-937F-314529F76808}"/>
    <cellStyle name="Comma 2 3 2 10" xfId="4080" xr:uid="{BD01D92F-B654-4D10-BC13-B8A0663A319F}"/>
    <cellStyle name="Comma 2 3 2 10 2" xfId="16212" xr:uid="{867F2B70-E447-4E74-B2F0-3B2E66BE7E8C}"/>
    <cellStyle name="Comma 2 3 2 10 2 2" xfId="40476" xr:uid="{C299F2A6-33A1-4835-9078-E4868418A4C8}"/>
    <cellStyle name="Comma 2 3 2 10 3" xfId="28344" xr:uid="{66185D1B-9CE4-4FB2-9879-F8CBEA429B73}"/>
    <cellStyle name="Comma 2 3 2 11" xfId="8124" xr:uid="{DBE4A21C-7383-4E26-8FD3-4A155E6E29D5}"/>
    <cellStyle name="Comma 2 3 2 11 2" xfId="20256" xr:uid="{CF85E97F-D297-4D49-B011-5018C721C7C5}"/>
    <cellStyle name="Comma 2 3 2 11 2 2" xfId="44520" xr:uid="{DF41B4EF-186E-45AB-8E3E-9E69BB1C4DC1}"/>
    <cellStyle name="Comma 2 3 2 11 3" xfId="32388" xr:uid="{37EB0DC9-8CBB-40F4-BE66-4AE557EC1E0A}"/>
    <cellStyle name="Comma 2 3 2 12" xfId="12168" xr:uid="{2FD5508A-C552-4D7E-848C-6B088C8E3937}"/>
    <cellStyle name="Comma 2 3 2 12 2" xfId="36432" xr:uid="{921CA08A-075A-4F0F-BCFA-7DF3B46133FA}"/>
    <cellStyle name="Comma 2 3 2 13" xfId="24300" xr:uid="{2284324F-5047-4954-9376-69284512A5E0}"/>
    <cellStyle name="Comma 2 3 2 2" xfId="57" xr:uid="{D8ADB95E-FAD4-417C-AD4A-CAA1A532472E}"/>
    <cellStyle name="Comma 2 3 2 2 10" xfId="12189" xr:uid="{AC752614-8513-4464-A5E5-F1560D7C1874}"/>
    <cellStyle name="Comma 2 3 2 2 10 2" xfId="36453" xr:uid="{22CB2B64-904D-484F-8D18-B633833A3554}"/>
    <cellStyle name="Comma 2 3 2 2 11" xfId="24321" xr:uid="{56AC393D-30C5-4EFB-B282-C9585991B171}"/>
    <cellStyle name="Comma 2 3 2 2 2" xfId="120" xr:uid="{FA1041D9-841C-4269-A95F-413435BBC558}"/>
    <cellStyle name="Comma 2 3 2 2 2 10" xfId="24384" xr:uid="{FB8A4ED0-C38F-41F0-8734-35A4EF993D02}"/>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2 2 2" xfId="44477" xr:uid="{1693809D-F39C-4A60-AB74-099FC37E7E61}"/>
    <cellStyle name="Comma 2 3 2 2 2 2 2 2 2 2 2 3" xfId="32345" xr:uid="{736699B9-14EC-4A05-B399-4A70077C704A}"/>
    <cellStyle name="Comma 2 3 2 2 2 2 2 2 2 2 3" xfId="12125" xr:uid="{2AEEF79D-E73A-4F78-ACBE-E9E161AFD428}"/>
    <cellStyle name="Comma 2 3 2 2 2 2 2 2 2 2 3 2" xfId="24257" xr:uid="{D9F03ED9-3181-4C08-BEA1-BB10BDEA9A05}"/>
    <cellStyle name="Comma 2 3 2 2 2 2 2 2 2 2 3 2 2" xfId="48521" xr:uid="{EB3ED273-6179-4461-BEAF-E905C589CEAF}"/>
    <cellStyle name="Comma 2 3 2 2 2 2 2 2 2 2 3 3" xfId="36389" xr:uid="{1DCD1504-58A0-41ED-9498-5D74D905F967}"/>
    <cellStyle name="Comma 2 3 2 2 2 2 2 2 2 2 4" xfId="16169" xr:uid="{391E0B05-6ABF-4711-843A-90A5EAF4E83D}"/>
    <cellStyle name="Comma 2 3 2 2 2 2 2 2 2 2 4 2" xfId="40433" xr:uid="{EF813028-AEA6-4918-A029-73BB9DD64F14}"/>
    <cellStyle name="Comma 2 3 2 2 2 2 2 2 2 2 5" xfId="28301" xr:uid="{9FBA7439-4635-4722-8960-25B6F742B4E2}"/>
    <cellStyle name="Comma 2 3 2 2 2 2 2 2 2 3" xfId="6059" xr:uid="{33710DE4-79FB-411D-AE34-3BB0EDD5B126}"/>
    <cellStyle name="Comma 2 3 2 2 2 2 2 2 2 3 2" xfId="18191" xr:uid="{697223F6-32D8-4F4E-8D89-629749D91035}"/>
    <cellStyle name="Comma 2 3 2 2 2 2 2 2 2 3 2 2" xfId="42455" xr:uid="{FA32CEAF-BF0A-47D8-A4E9-78F9727EE9CE}"/>
    <cellStyle name="Comma 2 3 2 2 2 2 2 2 2 3 3" xfId="30323" xr:uid="{2104D3FD-F419-4744-B0D0-141D9F1E553E}"/>
    <cellStyle name="Comma 2 3 2 2 2 2 2 2 2 4" xfId="10103" xr:uid="{9371A0D9-1B5B-4FC8-BF45-81AE5271BF1F}"/>
    <cellStyle name="Comma 2 3 2 2 2 2 2 2 2 4 2" xfId="22235" xr:uid="{889CCF59-C955-44D7-92A6-26B7599AA16D}"/>
    <cellStyle name="Comma 2 3 2 2 2 2 2 2 2 4 2 2" xfId="46499" xr:uid="{27D9E4EA-1B5C-4E51-B289-7AA2A12BE32D}"/>
    <cellStyle name="Comma 2 3 2 2 2 2 2 2 2 4 3" xfId="34367" xr:uid="{8B0C3B61-A04C-4E34-BC58-37005890868C}"/>
    <cellStyle name="Comma 2 3 2 2 2 2 2 2 2 5" xfId="14147" xr:uid="{3926C78D-04F8-4032-9AB5-CFC20EDEB589}"/>
    <cellStyle name="Comma 2 3 2 2 2 2 2 2 2 5 2" xfId="38411" xr:uid="{87A814B9-92AA-4226-84A2-0854527813F3}"/>
    <cellStyle name="Comma 2 3 2 2 2 2 2 2 2 6" xfId="26279" xr:uid="{8C433591-BE4E-4E06-882E-08599D51819D}"/>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2 2 2" xfId="43466" xr:uid="{9A7C4320-1DB7-442A-AC9F-38C446BDD44E}"/>
    <cellStyle name="Comma 2 3 2 2 2 2 2 2 3 2 3" xfId="31334" xr:uid="{D4BEDD44-9D2C-4023-BAD8-A3DC2EAA8546}"/>
    <cellStyle name="Comma 2 3 2 2 2 2 2 2 3 3" xfId="11114" xr:uid="{28A53D67-AF77-42E2-96E9-B82D38C01CC4}"/>
    <cellStyle name="Comma 2 3 2 2 2 2 2 2 3 3 2" xfId="23246" xr:uid="{B12D8A26-726C-456B-A651-90DB59894A0E}"/>
    <cellStyle name="Comma 2 3 2 2 2 2 2 2 3 3 2 2" xfId="47510" xr:uid="{C9B3A0DD-911F-4302-A926-28E78A2C970E}"/>
    <cellStyle name="Comma 2 3 2 2 2 2 2 2 3 3 3" xfId="35378" xr:uid="{CE00BEC1-582F-40A5-A90C-16A315BC18A4}"/>
    <cellStyle name="Comma 2 3 2 2 2 2 2 2 3 4" xfId="15158" xr:uid="{7D699AE2-EFEE-4D9D-9527-E28198FD42E5}"/>
    <cellStyle name="Comma 2 3 2 2 2 2 2 2 3 4 2" xfId="39422" xr:uid="{F8E869A9-3C80-430F-BA94-BF0A5FAC5BBE}"/>
    <cellStyle name="Comma 2 3 2 2 2 2 2 2 3 5" xfId="27290" xr:uid="{009E2BED-3956-474B-87EC-95494EB979BD}"/>
    <cellStyle name="Comma 2 3 2 2 2 2 2 2 4" xfId="5048" xr:uid="{C2A511D5-5241-4B37-844E-25F162D713FB}"/>
    <cellStyle name="Comma 2 3 2 2 2 2 2 2 4 2" xfId="17180" xr:uid="{78A01128-FF39-469D-B18E-ADAF85790154}"/>
    <cellStyle name="Comma 2 3 2 2 2 2 2 2 4 2 2" xfId="41444" xr:uid="{B78106E7-9FFF-4C1B-8313-8F455FED803F}"/>
    <cellStyle name="Comma 2 3 2 2 2 2 2 2 4 3" xfId="29312" xr:uid="{14CFD1A7-D6A8-4EF9-BB51-44D5879B6D05}"/>
    <cellStyle name="Comma 2 3 2 2 2 2 2 2 5" xfId="9092" xr:uid="{93B5134F-5766-497C-80C0-CB048841AC3B}"/>
    <cellStyle name="Comma 2 3 2 2 2 2 2 2 5 2" xfId="21224" xr:uid="{FAAAD561-D979-4EBF-BDCB-355636B1EF74}"/>
    <cellStyle name="Comma 2 3 2 2 2 2 2 2 5 2 2" xfId="45488" xr:uid="{84DBB48B-F173-46AA-966C-62DD14B6C1FF}"/>
    <cellStyle name="Comma 2 3 2 2 2 2 2 2 5 3" xfId="33356" xr:uid="{C43F168C-6E56-4AD4-8600-3466BCD2449D}"/>
    <cellStyle name="Comma 2 3 2 2 2 2 2 2 6" xfId="13136" xr:uid="{C79184E0-7A7C-486C-8ED4-C04D99B56F24}"/>
    <cellStyle name="Comma 2 3 2 2 2 2 2 2 6 2" xfId="37400" xr:uid="{BB097206-465A-49CF-8E1D-0AF9DC302823}"/>
    <cellStyle name="Comma 2 3 2 2 2 2 2 2 7" xfId="25268" xr:uid="{AA4F21D1-9C7F-4ACF-A347-0E285BC69DD9}"/>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2 2 2" xfId="43972" xr:uid="{22EF682A-06D8-4E6A-90B4-3830C523CFB0}"/>
    <cellStyle name="Comma 2 3 2 2 2 2 2 3 2 2 3" xfId="31840" xr:uid="{52249FFA-ABA7-4FD1-901E-B7721C238339}"/>
    <cellStyle name="Comma 2 3 2 2 2 2 2 3 2 3" xfId="11620" xr:uid="{C7BC8C4B-E2BA-4117-B725-D46E41E390FA}"/>
    <cellStyle name="Comma 2 3 2 2 2 2 2 3 2 3 2" xfId="23752" xr:uid="{D838C09E-F2C0-4657-90E9-BE7968DD71D7}"/>
    <cellStyle name="Comma 2 3 2 2 2 2 2 3 2 3 2 2" xfId="48016" xr:uid="{4276DBC7-69C8-4A4F-8390-15E66AD80F56}"/>
    <cellStyle name="Comma 2 3 2 2 2 2 2 3 2 3 3" xfId="35884" xr:uid="{D8DE6853-5220-43FF-8FB3-EBE05A6F98EC}"/>
    <cellStyle name="Comma 2 3 2 2 2 2 2 3 2 4" xfId="15664" xr:uid="{4421CA7A-4F75-4BEC-A8A9-0041AD7F1AFB}"/>
    <cellStyle name="Comma 2 3 2 2 2 2 2 3 2 4 2" xfId="39928" xr:uid="{1C64A086-9899-4D18-9D23-E420C04EA173}"/>
    <cellStyle name="Comma 2 3 2 2 2 2 2 3 2 5" xfId="27796" xr:uid="{7C081335-12A7-4DE4-B862-0C2B933A0738}"/>
    <cellStyle name="Comma 2 3 2 2 2 2 2 3 3" xfId="5554" xr:uid="{C8F15994-99CF-4528-801B-B2056E71197A}"/>
    <cellStyle name="Comma 2 3 2 2 2 2 2 3 3 2" xfId="17686" xr:uid="{B1269317-A024-48D5-9D17-ECA0DC59F941}"/>
    <cellStyle name="Comma 2 3 2 2 2 2 2 3 3 2 2" xfId="41950" xr:uid="{9C1EDA7F-549E-42B7-977F-7A940859CB23}"/>
    <cellStyle name="Comma 2 3 2 2 2 2 2 3 3 3" xfId="29818" xr:uid="{F09BF79C-0971-4AA3-BA5A-3DBC573D2CA7}"/>
    <cellStyle name="Comma 2 3 2 2 2 2 2 3 4" xfId="9598" xr:uid="{25D216ED-7F8E-448F-9CAD-33430DABFA6F}"/>
    <cellStyle name="Comma 2 3 2 2 2 2 2 3 4 2" xfId="21730" xr:uid="{F8AA737B-92D5-4664-8804-A6985811E460}"/>
    <cellStyle name="Comma 2 3 2 2 2 2 2 3 4 2 2" xfId="45994" xr:uid="{A072A8BB-3887-41C5-AA4A-5E37C6D20947}"/>
    <cellStyle name="Comma 2 3 2 2 2 2 2 3 4 3" xfId="33862" xr:uid="{33B53D79-7496-4A19-BA54-B237EACBD65E}"/>
    <cellStyle name="Comma 2 3 2 2 2 2 2 3 5" xfId="13642" xr:uid="{7E27F990-5691-442D-B90F-84906E2E75B9}"/>
    <cellStyle name="Comma 2 3 2 2 2 2 2 3 5 2" xfId="37906" xr:uid="{447FD45F-A7BE-4FA7-A7C4-2C36F81C2D83}"/>
    <cellStyle name="Comma 2 3 2 2 2 2 2 3 6" xfId="25774" xr:uid="{49838FE3-076F-4E77-A43B-6FD2086EBDC2}"/>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2 2 2" xfId="42961" xr:uid="{0C112871-E384-4A64-A31C-46EAF616DAB5}"/>
    <cellStyle name="Comma 2 3 2 2 2 2 2 4 2 3" xfId="30829" xr:uid="{AF4E17CB-4636-422F-9047-E8BD507E9480}"/>
    <cellStyle name="Comma 2 3 2 2 2 2 2 4 3" xfId="10609" xr:uid="{63667A6A-9A09-42F5-A903-A5A2B4A7B9ED}"/>
    <cellStyle name="Comma 2 3 2 2 2 2 2 4 3 2" xfId="22741" xr:uid="{65DA5680-564E-44AA-A462-1FAD78AC64C7}"/>
    <cellStyle name="Comma 2 3 2 2 2 2 2 4 3 2 2" xfId="47005" xr:uid="{29088B9B-D67E-44BA-94AD-DD8157FBBC85}"/>
    <cellStyle name="Comma 2 3 2 2 2 2 2 4 3 3" xfId="34873" xr:uid="{97724E68-D908-4143-92AF-6AF4CDA2F3CF}"/>
    <cellStyle name="Comma 2 3 2 2 2 2 2 4 4" xfId="14653" xr:uid="{D0DB2A12-D9E2-4E5C-9D39-F852A54D4CA7}"/>
    <cellStyle name="Comma 2 3 2 2 2 2 2 4 4 2" xfId="38917" xr:uid="{E421F703-2A7D-4442-97BE-5812C1F5BA74}"/>
    <cellStyle name="Comma 2 3 2 2 2 2 2 4 5" xfId="26785" xr:uid="{01F42060-00DC-4539-B6FB-87A195833C3A}"/>
    <cellStyle name="Comma 2 3 2 2 2 2 2 5" xfId="4543" xr:uid="{E1A56C6B-5C41-4D2D-AEE3-3302DEDFC021}"/>
    <cellStyle name="Comma 2 3 2 2 2 2 2 5 2" xfId="16675" xr:uid="{380CC383-1732-4FD5-B128-79FE0CDACEA3}"/>
    <cellStyle name="Comma 2 3 2 2 2 2 2 5 2 2" xfId="40939" xr:uid="{92047EDA-6F2B-4A7A-8FDF-ACEF1CADD51F}"/>
    <cellStyle name="Comma 2 3 2 2 2 2 2 5 3" xfId="28807" xr:uid="{87643A0B-65D2-4722-B11D-337E949DF025}"/>
    <cellStyle name="Comma 2 3 2 2 2 2 2 6" xfId="8587" xr:uid="{8C97854F-57C7-4BC7-87BF-04C66BE3883A}"/>
    <cellStyle name="Comma 2 3 2 2 2 2 2 6 2" xfId="20719" xr:uid="{373B3796-1E29-451C-A43D-FDED37D90337}"/>
    <cellStyle name="Comma 2 3 2 2 2 2 2 6 2 2" xfId="44983" xr:uid="{2ED6D68B-8944-4357-934F-40BE7DDB5EF2}"/>
    <cellStyle name="Comma 2 3 2 2 2 2 2 6 3" xfId="32851" xr:uid="{7A70CFEE-C06D-435F-8A6F-578F7042361C}"/>
    <cellStyle name="Comma 2 3 2 2 2 2 2 7" xfId="12631" xr:uid="{FBF83BDC-6A7F-4EF1-85A8-1D348B2C1A1B}"/>
    <cellStyle name="Comma 2 3 2 2 2 2 2 7 2" xfId="36895" xr:uid="{CB7D348D-A4D8-4FCC-956B-402EE8482D82}"/>
    <cellStyle name="Comma 2 3 2 2 2 2 2 8" xfId="24763" xr:uid="{065DAB3F-9DC0-4545-B253-2E5014D45B23}"/>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2 2 2" xfId="44224" xr:uid="{A12705B0-96E0-49B5-A96A-267D22CDA79B}"/>
    <cellStyle name="Comma 2 3 2 2 2 2 3 2 2 2 3" xfId="32092" xr:uid="{28DA3206-603B-4B3C-972B-1D07F69D04B8}"/>
    <cellStyle name="Comma 2 3 2 2 2 2 3 2 2 3" xfId="11872" xr:uid="{661220C1-A931-45B8-96DA-200DED561EA7}"/>
    <cellStyle name="Comma 2 3 2 2 2 2 3 2 2 3 2" xfId="24004" xr:uid="{339BD846-68DF-42F7-84CF-8A10B4974C26}"/>
    <cellStyle name="Comma 2 3 2 2 2 2 3 2 2 3 2 2" xfId="48268" xr:uid="{2BE01A67-D755-44DF-A371-0868D54B0E12}"/>
    <cellStyle name="Comma 2 3 2 2 2 2 3 2 2 3 3" xfId="36136" xr:uid="{37F75EC5-6792-4015-A2C4-A2BCB649C789}"/>
    <cellStyle name="Comma 2 3 2 2 2 2 3 2 2 4" xfId="15916" xr:uid="{889FEF06-087F-430A-A846-020A64EE1689}"/>
    <cellStyle name="Comma 2 3 2 2 2 2 3 2 2 4 2" xfId="40180" xr:uid="{B2C5B424-0C77-49E9-AE4C-A0E14B97D317}"/>
    <cellStyle name="Comma 2 3 2 2 2 2 3 2 2 5" xfId="28048" xr:uid="{28A02117-8765-40BF-B1CB-435F1327C98F}"/>
    <cellStyle name="Comma 2 3 2 2 2 2 3 2 3" xfId="5806" xr:uid="{62CD6BC7-5DDB-4517-9518-EDCB4C8E3F6C}"/>
    <cellStyle name="Comma 2 3 2 2 2 2 3 2 3 2" xfId="17938" xr:uid="{8836441A-FEB0-4057-A84B-5494C8221A33}"/>
    <cellStyle name="Comma 2 3 2 2 2 2 3 2 3 2 2" xfId="42202" xr:uid="{D9547F7A-292C-4849-9786-7765680964B9}"/>
    <cellStyle name="Comma 2 3 2 2 2 2 3 2 3 3" xfId="30070" xr:uid="{813A791A-EB53-47EF-95D2-35A1F52D91A9}"/>
    <cellStyle name="Comma 2 3 2 2 2 2 3 2 4" xfId="9850" xr:uid="{63B0E2FE-0031-41BE-9749-569D258C65BE}"/>
    <cellStyle name="Comma 2 3 2 2 2 2 3 2 4 2" xfId="21982" xr:uid="{982FFF1E-DFA0-4AB0-A4EF-945CC28139FB}"/>
    <cellStyle name="Comma 2 3 2 2 2 2 3 2 4 2 2" xfId="46246" xr:uid="{24051AA9-ED2E-4496-9D1A-BC6A743947D7}"/>
    <cellStyle name="Comma 2 3 2 2 2 2 3 2 4 3" xfId="34114" xr:uid="{7222F9FA-2182-48C9-92A8-0E06E9E64AB6}"/>
    <cellStyle name="Comma 2 3 2 2 2 2 3 2 5" xfId="13894" xr:uid="{02411581-DC57-4D44-BBA3-DA19D4F0E851}"/>
    <cellStyle name="Comma 2 3 2 2 2 2 3 2 5 2" xfId="38158" xr:uid="{A37BCC02-EDAE-48F1-B74B-C8DFFFA1CDE8}"/>
    <cellStyle name="Comma 2 3 2 2 2 2 3 2 6" xfId="26026" xr:uid="{05044899-E85A-4557-93AC-E9FDB2C9CD25}"/>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2 2 2" xfId="43213" xr:uid="{58856CAE-62F1-42BD-9410-110490BA6AE7}"/>
    <cellStyle name="Comma 2 3 2 2 2 2 3 3 2 3" xfId="31081" xr:uid="{AB4B8C5E-4D38-4D38-944C-B7D6CA2BDBC2}"/>
    <cellStyle name="Comma 2 3 2 2 2 2 3 3 3" xfId="10861" xr:uid="{1E9EAB88-204A-4499-B6BF-9ADBB2227764}"/>
    <cellStyle name="Comma 2 3 2 2 2 2 3 3 3 2" xfId="22993" xr:uid="{83B08F0C-E278-477D-9E2F-06A574A79AA2}"/>
    <cellStyle name="Comma 2 3 2 2 2 2 3 3 3 2 2" xfId="47257" xr:uid="{59ADA34D-0F48-49CD-9DBB-2EFA76DD791B}"/>
    <cellStyle name="Comma 2 3 2 2 2 2 3 3 3 3" xfId="35125" xr:uid="{F50CE001-0AAC-4B35-A328-D0E2D849985A}"/>
    <cellStyle name="Comma 2 3 2 2 2 2 3 3 4" xfId="14905" xr:uid="{C4E9115D-25B5-45F2-831C-F4D6BA5BDD11}"/>
    <cellStyle name="Comma 2 3 2 2 2 2 3 3 4 2" xfId="39169" xr:uid="{61BD38AF-5241-4FAD-8087-57B90AF290BE}"/>
    <cellStyle name="Comma 2 3 2 2 2 2 3 3 5" xfId="27037" xr:uid="{38842941-D879-4231-B621-B3DAEDB5E618}"/>
    <cellStyle name="Comma 2 3 2 2 2 2 3 4" xfId="4795" xr:uid="{4E6EDD50-E1A0-4331-9DB6-75FF4FC6D2A7}"/>
    <cellStyle name="Comma 2 3 2 2 2 2 3 4 2" xfId="16927" xr:uid="{F3B6BD7A-52A9-471E-9960-AE271BD2E079}"/>
    <cellStyle name="Comma 2 3 2 2 2 2 3 4 2 2" xfId="41191" xr:uid="{56319B6E-3B53-4EAA-98F2-B9B784F0D2BF}"/>
    <cellStyle name="Comma 2 3 2 2 2 2 3 4 3" xfId="29059" xr:uid="{1F434A2D-2DDC-4450-A221-B9551B4A6B27}"/>
    <cellStyle name="Comma 2 3 2 2 2 2 3 5" xfId="8839" xr:uid="{4B36D857-FC23-4BA5-87B1-A492BE083E10}"/>
    <cellStyle name="Comma 2 3 2 2 2 2 3 5 2" xfId="20971" xr:uid="{7D730D95-176C-4FA6-A3C5-9DC1F7D88A5E}"/>
    <cellStyle name="Comma 2 3 2 2 2 2 3 5 2 2" xfId="45235" xr:uid="{B11A6A81-F9B7-4F56-9796-72B697E8A0C9}"/>
    <cellStyle name="Comma 2 3 2 2 2 2 3 5 3" xfId="33103" xr:uid="{EC7DCBC7-F31C-46BE-A395-E863FE3BF6C0}"/>
    <cellStyle name="Comma 2 3 2 2 2 2 3 6" xfId="12883" xr:uid="{C0DACEF1-6349-4EF4-8823-DEA0953E5EF0}"/>
    <cellStyle name="Comma 2 3 2 2 2 2 3 6 2" xfId="37147" xr:uid="{5B421CB6-8C01-47E7-BFDF-B7CE5471E95E}"/>
    <cellStyle name="Comma 2 3 2 2 2 2 3 7" xfId="25015" xr:uid="{47F272E8-4689-4ACE-B932-DE246A4DA2D2}"/>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2 2 2" xfId="43719" xr:uid="{367AD99E-E03F-430C-8F10-AA44A1C3F37B}"/>
    <cellStyle name="Comma 2 3 2 2 2 2 4 2 2 3" xfId="31587" xr:uid="{14E571FF-96B0-4FCD-AF69-2D8F79D5617C}"/>
    <cellStyle name="Comma 2 3 2 2 2 2 4 2 3" xfId="11367" xr:uid="{A2104686-7668-447D-9529-670E8D0D25C4}"/>
    <cellStyle name="Comma 2 3 2 2 2 2 4 2 3 2" xfId="23499" xr:uid="{A0899A8B-DFB9-4922-86D5-D9F27AE7498F}"/>
    <cellStyle name="Comma 2 3 2 2 2 2 4 2 3 2 2" xfId="47763" xr:uid="{44A828BB-AEE7-4584-8575-53F7D3B9EB89}"/>
    <cellStyle name="Comma 2 3 2 2 2 2 4 2 3 3" xfId="35631" xr:uid="{CC9EBC0E-90CC-41C2-81A4-E62E9004CA52}"/>
    <cellStyle name="Comma 2 3 2 2 2 2 4 2 4" xfId="15411" xr:uid="{D7DC3E7E-748B-4462-8D8B-8CDE7E5890B6}"/>
    <cellStyle name="Comma 2 3 2 2 2 2 4 2 4 2" xfId="39675" xr:uid="{00791E3F-75D2-4C5B-B141-D8DCB85763CF}"/>
    <cellStyle name="Comma 2 3 2 2 2 2 4 2 5" xfId="27543" xr:uid="{B10F6027-ABC9-4737-956F-F460ACF5922A}"/>
    <cellStyle name="Comma 2 3 2 2 2 2 4 3" xfId="5301" xr:uid="{2F93A211-F201-4394-8983-BA679DEEEC13}"/>
    <cellStyle name="Comma 2 3 2 2 2 2 4 3 2" xfId="17433" xr:uid="{7177B542-E6A7-4F32-A0EA-9D701FCEE24F}"/>
    <cellStyle name="Comma 2 3 2 2 2 2 4 3 2 2" xfId="41697" xr:uid="{86DDCCBF-FD89-41F8-922F-7F889769E9FB}"/>
    <cellStyle name="Comma 2 3 2 2 2 2 4 3 3" xfId="29565" xr:uid="{4BF252C2-0B5D-4800-BE91-A6BDE7F56E83}"/>
    <cellStyle name="Comma 2 3 2 2 2 2 4 4" xfId="9345" xr:uid="{62A75729-32C9-4F6F-A486-9DD9FFE8BB1B}"/>
    <cellStyle name="Comma 2 3 2 2 2 2 4 4 2" xfId="21477" xr:uid="{6C3E55BC-15C0-4D35-A27A-5F4BD5235A68}"/>
    <cellStyle name="Comma 2 3 2 2 2 2 4 4 2 2" xfId="45741" xr:uid="{AF3DBBC6-0EC9-4F99-9F52-F13201722FEE}"/>
    <cellStyle name="Comma 2 3 2 2 2 2 4 4 3" xfId="33609" xr:uid="{6CA0CBD0-2437-473F-BBCE-332377888639}"/>
    <cellStyle name="Comma 2 3 2 2 2 2 4 5" xfId="13389" xr:uid="{E8056E28-C10B-4EF9-A8B9-3825823348FD}"/>
    <cellStyle name="Comma 2 3 2 2 2 2 4 5 2" xfId="37653" xr:uid="{6A82B02B-5B0C-49FD-ABD5-34845EAB53B3}"/>
    <cellStyle name="Comma 2 3 2 2 2 2 4 6" xfId="25521" xr:uid="{D1E299F3-072B-4842-A757-0DB5BF058D3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2 2 2" xfId="42708" xr:uid="{F2CF2509-4802-4A4D-86C9-AC047349E7F3}"/>
    <cellStyle name="Comma 2 3 2 2 2 2 5 2 3" xfId="30576" xr:uid="{4BF9CD2C-00D5-4ABA-88EA-F23332A25055}"/>
    <cellStyle name="Comma 2 3 2 2 2 2 5 3" xfId="10356" xr:uid="{9933B3B1-8BFB-4109-9D76-4C1C2938352B}"/>
    <cellStyle name="Comma 2 3 2 2 2 2 5 3 2" xfId="22488" xr:uid="{BD49510C-B66C-45BB-83DF-F807F4AAAA0B}"/>
    <cellStyle name="Comma 2 3 2 2 2 2 5 3 2 2" xfId="46752" xr:uid="{5F1E1F9C-C537-4B33-BB8D-FAC453377D40}"/>
    <cellStyle name="Comma 2 3 2 2 2 2 5 3 3" xfId="34620" xr:uid="{D0D42595-0BCF-4333-BAAD-DD008709DC64}"/>
    <cellStyle name="Comma 2 3 2 2 2 2 5 4" xfId="14400" xr:uid="{E2EF3432-4C73-48F2-AD93-6EC4973112CB}"/>
    <cellStyle name="Comma 2 3 2 2 2 2 5 4 2" xfId="38664" xr:uid="{C4FF4EB6-4DE2-4C11-BD25-8B9F54D08189}"/>
    <cellStyle name="Comma 2 3 2 2 2 2 5 5" xfId="26532" xr:uid="{05488C11-CD05-40B0-9AB3-6642354A96A4}"/>
    <cellStyle name="Comma 2 3 2 2 2 2 6" xfId="4290" xr:uid="{12B6441C-005B-4108-8D3B-523B5F004906}"/>
    <cellStyle name="Comma 2 3 2 2 2 2 6 2" xfId="16422" xr:uid="{7CA557B6-FE5F-4C2E-9AC6-C5CF19347ECD}"/>
    <cellStyle name="Comma 2 3 2 2 2 2 6 2 2" xfId="40686" xr:uid="{AE926D77-C773-409A-93BF-87BA2C3B1100}"/>
    <cellStyle name="Comma 2 3 2 2 2 2 6 3" xfId="28554" xr:uid="{1D64AF70-0828-4B6C-95CA-6EFE7D56FAD5}"/>
    <cellStyle name="Comma 2 3 2 2 2 2 7" xfId="8334" xr:uid="{9FEDCB63-39A6-4A15-A96A-18BB9CBE3E6E}"/>
    <cellStyle name="Comma 2 3 2 2 2 2 7 2" xfId="20466" xr:uid="{F1D1B961-4C60-4FB2-BD02-D4DC75AB7179}"/>
    <cellStyle name="Comma 2 3 2 2 2 2 7 2 2" xfId="44730" xr:uid="{84FA2FA2-690F-46E8-ABE4-9679BEED2784}"/>
    <cellStyle name="Comma 2 3 2 2 2 2 7 3" xfId="32598" xr:uid="{6F2B5FDB-2577-4871-A13A-1D1B5258F043}"/>
    <cellStyle name="Comma 2 3 2 2 2 2 8" xfId="12378" xr:uid="{41E40552-73CC-4CA6-97E5-4FC60C3822C5}"/>
    <cellStyle name="Comma 2 3 2 2 2 2 8 2" xfId="36642" xr:uid="{935A9BDA-6B25-46AB-B4E6-490AB5A6B440}"/>
    <cellStyle name="Comma 2 3 2 2 2 2 9" xfId="24510" xr:uid="{8FE87E0E-CA63-4E96-AFF6-4C663DE6E4BF}"/>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2 2 2" xfId="44351" xr:uid="{0D98EF13-0922-4ADF-9894-201999569544}"/>
    <cellStyle name="Comma 2 3 2 2 2 3 2 2 2 2 3" xfId="32219" xr:uid="{57EB228F-D409-4E28-AA2C-2F5DF438DE44}"/>
    <cellStyle name="Comma 2 3 2 2 2 3 2 2 2 3" xfId="11999" xr:uid="{409D2B1A-CE34-45C3-82F5-B87A42AD6145}"/>
    <cellStyle name="Comma 2 3 2 2 2 3 2 2 2 3 2" xfId="24131" xr:uid="{3BC457A3-02F0-48E4-9EBA-2C3144153C66}"/>
    <cellStyle name="Comma 2 3 2 2 2 3 2 2 2 3 2 2" xfId="48395" xr:uid="{86A977CF-F6B7-4DBB-BD59-90770A864AC2}"/>
    <cellStyle name="Comma 2 3 2 2 2 3 2 2 2 3 3" xfId="36263" xr:uid="{EEA85108-CD8C-46C8-BB33-D0E2F7F367CB}"/>
    <cellStyle name="Comma 2 3 2 2 2 3 2 2 2 4" xfId="16043" xr:uid="{956B69E1-1C47-48BE-9581-676F12E72344}"/>
    <cellStyle name="Comma 2 3 2 2 2 3 2 2 2 4 2" xfId="40307" xr:uid="{AE48CAB8-5076-4C8D-9EF5-742ED13F5F05}"/>
    <cellStyle name="Comma 2 3 2 2 2 3 2 2 2 5" xfId="28175" xr:uid="{5C8D6953-B17D-401B-9F07-4B71E11D4582}"/>
    <cellStyle name="Comma 2 3 2 2 2 3 2 2 3" xfId="5933" xr:uid="{442F6C16-31C7-480A-B6F8-A5FFCC5C66D9}"/>
    <cellStyle name="Comma 2 3 2 2 2 3 2 2 3 2" xfId="18065" xr:uid="{C3064D25-E794-48E7-AA72-B80DD4597F83}"/>
    <cellStyle name="Comma 2 3 2 2 2 3 2 2 3 2 2" xfId="42329" xr:uid="{F37AF8E6-0987-4473-A015-658E2C521729}"/>
    <cellStyle name="Comma 2 3 2 2 2 3 2 2 3 3" xfId="30197" xr:uid="{1C014894-70E4-466A-8A93-C7D766AA22C9}"/>
    <cellStyle name="Comma 2 3 2 2 2 3 2 2 4" xfId="9977" xr:uid="{267AA4D1-BA50-432A-938F-D09F86722798}"/>
    <cellStyle name="Comma 2 3 2 2 2 3 2 2 4 2" xfId="22109" xr:uid="{9B1D4D3E-90BE-4C30-973C-A6BD9B0CC8C8}"/>
    <cellStyle name="Comma 2 3 2 2 2 3 2 2 4 2 2" xfId="46373" xr:uid="{D8AF3EF4-742B-4A45-9191-9BD1301104A6}"/>
    <cellStyle name="Comma 2 3 2 2 2 3 2 2 4 3" xfId="34241" xr:uid="{E0AEEA57-49C7-437A-86BA-37956FEC91C1}"/>
    <cellStyle name="Comma 2 3 2 2 2 3 2 2 5" xfId="14021" xr:uid="{B57A39D1-9D58-4932-BFD2-BCAA133111EF}"/>
    <cellStyle name="Comma 2 3 2 2 2 3 2 2 5 2" xfId="38285" xr:uid="{D6CE6574-8C30-4168-8575-EB0EE916B526}"/>
    <cellStyle name="Comma 2 3 2 2 2 3 2 2 6" xfId="26153" xr:uid="{A05DEE2E-FA2E-4A86-8308-5CE27D32F276}"/>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2 2 2" xfId="43340" xr:uid="{4450D786-B747-4765-A8F2-FCAE1002CC8D}"/>
    <cellStyle name="Comma 2 3 2 2 2 3 2 3 2 3" xfId="31208" xr:uid="{6D0AFA68-155B-4CF1-BDC4-68A189D58E6A}"/>
    <cellStyle name="Comma 2 3 2 2 2 3 2 3 3" xfId="10988" xr:uid="{0229856A-7B8A-44CE-9EB4-68A7AAAB12BF}"/>
    <cellStyle name="Comma 2 3 2 2 2 3 2 3 3 2" xfId="23120" xr:uid="{2E139CA0-7029-4A5E-A43C-109B1FE936D7}"/>
    <cellStyle name="Comma 2 3 2 2 2 3 2 3 3 2 2" xfId="47384" xr:uid="{97D42A9B-868D-4BEA-BA97-DAA19C95BE1C}"/>
    <cellStyle name="Comma 2 3 2 2 2 3 2 3 3 3" xfId="35252" xr:uid="{266C9660-100A-4FB1-BC74-42D83D960083}"/>
    <cellStyle name="Comma 2 3 2 2 2 3 2 3 4" xfId="15032" xr:uid="{864B7798-15F9-4269-99DB-A082C47B57A5}"/>
    <cellStyle name="Comma 2 3 2 2 2 3 2 3 4 2" xfId="39296" xr:uid="{7B2F143B-D8C0-4B1C-A595-2438286C8550}"/>
    <cellStyle name="Comma 2 3 2 2 2 3 2 3 5" xfId="27164" xr:uid="{A56AEED1-195D-43CA-9616-41DAB4F47175}"/>
    <cellStyle name="Comma 2 3 2 2 2 3 2 4" xfId="4922" xr:uid="{5EC03E23-8F7F-4E4B-8D83-593FC31F477B}"/>
    <cellStyle name="Comma 2 3 2 2 2 3 2 4 2" xfId="17054" xr:uid="{EC05A305-D92A-4CC5-9447-C278CBAD0CBE}"/>
    <cellStyle name="Comma 2 3 2 2 2 3 2 4 2 2" xfId="41318" xr:uid="{E795207A-766C-44F7-9755-DBB3313FCABC}"/>
    <cellStyle name="Comma 2 3 2 2 2 3 2 4 3" xfId="29186" xr:uid="{A48B4D0C-C646-4BD5-843F-E4423A79CF6C}"/>
    <cellStyle name="Comma 2 3 2 2 2 3 2 5" xfId="8966" xr:uid="{E1C5069C-BDAF-479F-AB26-E83FC1544640}"/>
    <cellStyle name="Comma 2 3 2 2 2 3 2 5 2" xfId="21098" xr:uid="{C2264035-0359-4499-AB1D-4CEEAD674DEF}"/>
    <cellStyle name="Comma 2 3 2 2 2 3 2 5 2 2" xfId="45362" xr:uid="{C3D6F617-62C5-4B97-BD19-037460003B62}"/>
    <cellStyle name="Comma 2 3 2 2 2 3 2 5 3" xfId="33230" xr:uid="{399455E7-CD83-4DBD-999A-76C08963AE38}"/>
    <cellStyle name="Comma 2 3 2 2 2 3 2 6" xfId="13010" xr:uid="{4BED5C0D-97A7-425B-8D5F-7F99F39C767B}"/>
    <cellStyle name="Comma 2 3 2 2 2 3 2 6 2" xfId="37274" xr:uid="{3A35C247-D758-4688-AA5A-56EA3C89E2A0}"/>
    <cellStyle name="Comma 2 3 2 2 2 3 2 7" xfId="25142" xr:uid="{875717B7-B099-4872-934B-3DB20F4C277F}"/>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2 2 2" xfId="43846" xr:uid="{3B3D0EFB-3FF1-4AC5-80F0-E24F7EECFC8B}"/>
    <cellStyle name="Comma 2 3 2 2 2 3 3 2 2 3" xfId="31714" xr:uid="{F0CC947B-A4CA-4BC4-BB65-A28A6362E761}"/>
    <cellStyle name="Comma 2 3 2 2 2 3 3 2 3" xfId="11494" xr:uid="{EF082979-A57F-4D11-8069-D0742A0C287F}"/>
    <cellStyle name="Comma 2 3 2 2 2 3 3 2 3 2" xfId="23626" xr:uid="{A5A36D47-8FB2-4A76-8EFF-881CD1AF1455}"/>
    <cellStyle name="Comma 2 3 2 2 2 3 3 2 3 2 2" xfId="47890" xr:uid="{B271B610-0E8F-4FDF-B389-1807DEFFCE89}"/>
    <cellStyle name="Comma 2 3 2 2 2 3 3 2 3 3" xfId="35758" xr:uid="{C131E015-A1BC-4725-96D5-B2043B7BAFAA}"/>
    <cellStyle name="Comma 2 3 2 2 2 3 3 2 4" xfId="15538" xr:uid="{AE969E83-01DF-4187-971B-9DFCE4517502}"/>
    <cellStyle name="Comma 2 3 2 2 2 3 3 2 4 2" xfId="39802" xr:uid="{C3BA98E7-0E41-4A53-ACC5-CCFAEC784335}"/>
    <cellStyle name="Comma 2 3 2 2 2 3 3 2 5" xfId="27670" xr:uid="{F4E47379-9DA7-4D3A-89E7-8449F64D186E}"/>
    <cellStyle name="Comma 2 3 2 2 2 3 3 3" xfId="5428" xr:uid="{F9721460-AA73-41B4-A17C-F4DD70EBF485}"/>
    <cellStyle name="Comma 2 3 2 2 2 3 3 3 2" xfId="17560" xr:uid="{85D80116-1621-4489-B89F-F673C8340A9D}"/>
    <cellStyle name="Comma 2 3 2 2 2 3 3 3 2 2" xfId="41824" xr:uid="{E2BD88E4-9C95-48AE-9A28-772D6439B66D}"/>
    <cellStyle name="Comma 2 3 2 2 2 3 3 3 3" xfId="29692" xr:uid="{D34846B8-3A7A-491E-B474-9BCF6AD82881}"/>
    <cellStyle name="Comma 2 3 2 2 2 3 3 4" xfId="9472" xr:uid="{6F9390BC-F2D2-4893-B8BC-4C398431680B}"/>
    <cellStyle name="Comma 2 3 2 2 2 3 3 4 2" xfId="21604" xr:uid="{8F7C0584-4656-4C97-8A4E-A2FD3E7DF900}"/>
    <cellStyle name="Comma 2 3 2 2 2 3 3 4 2 2" xfId="45868" xr:uid="{8876D227-023A-4A52-B615-CC1EB0DFBF27}"/>
    <cellStyle name="Comma 2 3 2 2 2 3 3 4 3" xfId="33736" xr:uid="{4DE72F39-FC65-4EB8-ADA4-6BECA42C2998}"/>
    <cellStyle name="Comma 2 3 2 2 2 3 3 5" xfId="13516" xr:uid="{F814071D-5B0F-4528-AA49-27B682E2DC4C}"/>
    <cellStyle name="Comma 2 3 2 2 2 3 3 5 2" xfId="37780" xr:uid="{9D1528BF-6044-4292-BED3-FC9D32551537}"/>
    <cellStyle name="Comma 2 3 2 2 2 3 3 6" xfId="25648" xr:uid="{6C573147-E8BA-4F94-9E56-588931C0D185}"/>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2 2 2" xfId="42835" xr:uid="{8955CDFD-70E4-44A3-AB79-6471AA99E06C}"/>
    <cellStyle name="Comma 2 3 2 2 2 3 4 2 3" xfId="30703" xr:uid="{F22C383E-55CB-443D-9E60-60AB170B0324}"/>
    <cellStyle name="Comma 2 3 2 2 2 3 4 3" xfId="10483" xr:uid="{0658D4A2-09FC-4665-A30E-F9FDB2B9AF1C}"/>
    <cellStyle name="Comma 2 3 2 2 2 3 4 3 2" xfId="22615" xr:uid="{72732583-56D0-455C-A575-263A84D746BB}"/>
    <cellStyle name="Comma 2 3 2 2 2 3 4 3 2 2" xfId="46879" xr:uid="{46C4109B-CFAB-4FAF-885F-80EBEB86D57D}"/>
    <cellStyle name="Comma 2 3 2 2 2 3 4 3 3" xfId="34747" xr:uid="{8ECD2238-2B9C-4619-A7D0-7D1E0BF4CC53}"/>
    <cellStyle name="Comma 2 3 2 2 2 3 4 4" xfId="14527" xr:uid="{666F274E-76F9-4F9E-BA17-5ACC363E9F76}"/>
    <cellStyle name="Comma 2 3 2 2 2 3 4 4 2" xfId="38791" xr:uid="{E2AD18A0-40FF-44FF-B7FE-BB4615929349}"/>
    <cellStyle name="Comma 2 3 2 2 2 3 4 5" xfId="26659" xr:uid="{DD18E1BA-400E-41C1-A368-B7A64BBAE785}"/>
    <cellStyle name="Comma 2 3 2 2 2 3 5" xfId="4417" xr:uid="{6FC0DFF9-A0CD-4513-8179-4FF28FFA8F21}"/>
    <cellStyle name="Comma 2 3 2 2 2 3 5 2" xfId="16549" xr:uid="{8CF86607-CDFC-414B-A392-CF8CEBF1C317}"/>
    <cellStyle name="Comma 2 3 2 2 2 3 5 2 2" xfId="40813" xr:uid="{BE398FFB-BA02-4377-937A-EE5513058DD6}"/>
    <cellStyle name="Comma 2 3 2 2 2 3 5 3" xfId="28681" xr:uid="{4A205590-3083-4039-A288-B8D21E9138C3}"/>
    <cellStyle name="Comma 2 3 2 2 2 3 6" xfId="8461" xr:uid="{76A2DC2E-945E-4F5E-BFF7-C1726BBD6DC7}"/>
    <cellStyle name="Comma 2 3 2 2 2 3 6 2" xfId="20593" xr:uid="{BBD67917-FEEA-4E43-B6E8-EEFC12CB7EC3}"/>
    <cellStyle name="Comma 2 3 2 2 2 3 6 2 2" xfId="44857" xr:uid="{3102B844-6E09-44B2-84A1-E84BF3144923}"/>
    <cellStyle name="Comma 2 3 2 2 2 3 6 3" xfId="32725" xr:uid="{38DA9002-6ABB-46DC-94C3-D2E047FF2A84}"/>
    <cellStyle name="Comma 2 3 2 2 2 3 7" xfId="12505" xr:uid="{AB8808A5-72DB-4B84-903B-86AD01596388}"/>
    <cellStyle name="Comma 2 3 2 2 2 3 7 2" xfId="36769" xr:uid="{2FD122C6-494C-4C68-8039-DE97D257D392}"/>
    <cellStyle name="Comma 2 3 2 2 2 3 8" xfId="24637" xr:uid="{A7801D63-E27D-44A4-9813-5615F826CF2F}"/>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2 2 2" xfId="44098" xr:uid="{7DE74882-8C19-46F8-8DDE-6F8B0B062244}"/>
    <cellStyle name="Comma 2 3 2 2 2 4 2 2 2 3" xfId="31966" xr:uid="{3D8F8FF4-FA14-401D-9721-19E658DBFAA7}"/>
    <cellStyle name="Comma 2 3 2 2 2 4 2 2 3" xfId="11746" xr:uid="{1BDB2969-AAB2-465D-8D04-26E61E6557AD}"/>
    <cellStyle name="Comma 2 3 2 2 2 4 2 2 3 2" xfId="23878" xr:uid="{EFBAE80E-1256-4F31-8FF8-0DCE65F75AB9}"/>
    <cellStyle name="Comma 2 3 2 2 2 4 2 2 3 2 2" xfId="48142" xr:uid="{E1E016F5-F055-4176-9F3B-625EC95496A4}"/>
    <cellStyle name="Comma 2 3 2 2 2 4 2 2 3 3" xfId="36010" xr:uid="{D1E77CC4-E17B-45F0-B11B-7E5E6E7D861E}"/>
    <cellStyle name="Comma 2 3 2 2 2 4 2 2 4" xfId="15790" xr:uid="{B419FB98-6938-447C-9DFF-818A1F2F9A78}"/>
    <cellStyle name="Comma 2 3 2 2 2 4 2 2 4 2" xfId="40054" xr:uid="{34455ED0-9F9C-4B57-AB16-2B28D5E93835}"/>
    <cellStyle name="Comma 2 3 2 2 2 4 2 2 5" xfId="27922" xr:uid="{0B5B3402-D2A4-4550-ABA2-E95BFEE69EAA}"/>
    <cellStyle name="Comma 2 3 2 2 2 4 2 3" xfId="5680" xr:uid="{AB6A0F27-B6B5-47E5-93E1-C9221BAE7896}"/>
    <cellStyle name="Comma 2 3 2 2 2 4 2 3 2" xfId="17812" xr:uid="{A2976CD1-BAA0-48D8-BC7D-C95EADF4CD34}"/>
    <cellStyle name="Comma 2 3 2 2 2 4 2 3 2 2" xfId="42076" xr:uid="{DEA32632-F97C-4FC0-AAA8-F0A519C15EA9}"/>
    <cellStyle name="Comma 2 3 2 2 2 4 2 3 3" xfId="29944" xr:uid="{3568ECB8-CA8B-4E94-95DF-A0F21C127A73}"/>
    <cellStyle name="Comma 2 3 2 2 2 4 2 4" xfId="9724" xr:uid="{8ACF1970-0814-4117-BEC3-F92368A26BAC}"/>
    <cellStyle name="Comma 2 3 2 2 2 4 2 4 2" xfId="21856" xr:uid="{22D96272-B3A0-439F-BC23-3F518A3FA038}"/>
    <cellStyle name="Comma 2 3 2 2 2 4 2 4 2 2" xfId="46120" xr:uid="{8ABFC1C1-1E0F-4592-B8B7-B0FDD9F932BA}"/>
    <cellStyle name="Comma 2 3 2 2 2 4 2 4 3" xfId="33988" xr:uid="{782CF7F1-ED24-4D43-8CB9-DA7BDEB5F6B7}"/>
    <cellStyle name="Comma 2 3 2 2 2 4 2 5" xfId="13768" xr:uid="{1D6640F1-EE9F-48A8-9BFA-70E9256F0451}"/>
    <cellStyle name="Comma 2 3 2 2 2 4 2 5 2" xfId="38032" xr:uid="{F839D975-1688-401B-803D-F7E4067B4DED}"/>
    <cellStyle name="Comma 2 3 2 2 2 4 2 6" xfId="25900" xr:uid="{6635216E-E5E0-42C9-818A-81C5708B89DF}"/>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2 2 2" xfId="43087" xr:uid="{F3759B4B-47A1-40E3-B471-9EAAFAF10CEE}"/>
    <cellStyle name="Comma 2 3 2 2 2 4 3 2 3" xfId="30955" xr:uid="{139DD128-1429-4387-A656-DE04472BCB1C}"/>
    <cellStyle name="Comma 2 3 2 2 2 4 3 3" xfId="10735" xr:uid="{2E46FED2-BA86-4501-AF97-1EDAB39EE231}"/>
    <cellStyle name="Comma 2 3 2 2 2 4 3 3 2" xfId="22867" xr:uid="{DEE518A4-7E42-4BC7-8B22-35B228B295D2}"/>
    <cellStyle name="Comma 2 3 2 2 2 4 3 3 2 2" xfId="47131" xr:uid="{EA1372FC-0B9C-45BA-914C-B8724B69382E}"/>
    <cellStyle name="Comma 2 3 2 2 2 4 3 3 3" xfId="34999" xr:uid="{8F3DA602-53D7-4F55-9FB5-D466ADE4D4F7}"/>
    <cellStyle name="Comma 2 3 2 2 2 4 3 4" xfId="14779" xr:uid="{B9DA9F51-5F6F-412E-8866-61AFC9794835}"/>
    <cellStyle name="Comma 2 3 2 2 2 4 3 4 2" xfId="39043" xr:uid="{771CFB3F-358F-45D9-8686-A249D76D631F}"/>
    <cellStyle name="Comma 2 3 2 2 2 4 3 5" xfId="26911" xr:uid="{ECC92AA0-5C52-46B3-9394-6DCDFFD4D2AA}"/>
    <cellStyle name="Comma 2 3 2 2 2 4 4" xfId="4669" xr:uid="{F7D9BD84-E095-4865-B09A-49C251DA22C2}"/>
    <cellStyle name="Comma 2 3 2 2 2 4 4 2" xfId="16801" xr:uid="{477590D9-7E2B-4480-86F6-046B00658CBD}"/>
    <cellStyle name="Comma 2 3 2 2 2 4 4 2 2" xfId="41065" xr:uid="{96871EC1-1319-4F79-B36D-184838E368B0}"/>
    <cellStyle name="Comma 2 3 2 2 2 4 4 3" xfId="28933" xr:uid="{1151DC76-2A12-45A3-8072-EE38AE92E65A}"/>
    <cellStyle name="Comma 2 3 2 2 2 4 5" xfId="8713" xr:uid="{D78BE0A4-97FF-46D5-8C99-55CD48C38D08}"/>
    <cellStyle name="Comma 2 3 2 2 2 4 5 2" xfId="20845" xr:uid="{886AE035-D3D0-4A69-9BD5-E43E934CF166}"/>
    <cellStyle name="Comma 2 3 2 2 2 4 5 2 2" xfId="45109" xr:uid="{FCF5C2F1-56AA-41A4-8A2D-1D85B5E9E782}"/>
    <cellStyle name="Comma 2 3 2 2 2 4 5 3" xfId="32977" xr:uid="{DC5B1C8C-60CB-438A-AF1C-4161761D6F9A}"/>
    <cellStyle name="Comma 2 3 2 2 2 4 6" xfId="12757" xr:uid="{3EC9B012-FFC6-44B4-A905-4A1BB8E6FB4D}"/>
    <cellStyle name="Comma 2 3 2 2 2 4 6 2" xfId="37021" xr:uid="{10ADB718-994F-4E4A-A4FC-91F31BEBE08C}"/>
    <cellStyle name="Comma 2 3 2 2 2 4 7" xfId="24889" xr:uid="{0522C574-F765-4CD4-AD0E-0FA55BBF162F}"/>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2 2 2" xfId="43593" xr:uid="{BEA39812-3318-4CA4-96F4-43B8EDC8157D}"/>
    <cellStyle name="Comma 2 3 2 2 2 5 2 2 3" xfId="31461" xr:uid="{0DCF92F5-D247-43EC-AFE1-DFC16CB590C7}"/>
    <cellStyle name="Comma 2 3 2 2 2 5 2 3" xfId="11241" xr:uid="{FD582BBF-C41F-441B-8236-DA9DA1474867}"/>
    <cellStyle name="Comma 2 3 2 2 2 5 2 3 2" xfId="23373" xr:uid="{A20B3732-8DA6-46C7-970D-12436BD56213}"/>
    <cellStyle name="Comma 2 3 2 2 2 5 2 3 2 2" xfId="47637" xr:uid="{2F7989EA-37F5-492C-B634-BAF1658FD313}"/>
    <cellStyle name="Comma 2 3 2 2 2 5 2 3 3" xfId="35505" xr:uid="{025ADAAF-A0AA-433F-8D2F-DB026929AE9F}"/>
    <cellStyle name="Comma 2 3 2 2 2 5 2 4" xfId="15285" xr:uid="{4EBCFF10-3BE1-4327-A79C-3DF749960D2E}"/>
    <cellStyle name="Comma 2 3 2 2 2 5 2 4 2" xfId="39549" xr:uid="{A8FE2FC3-4EF4-4D33-BEC5-2F666277FD41}"/>
    <cellStyle name="Comma 2 3 2 2 2 5 2 5" xfId="27417" xr:uid="{005A0BB1-CC35-41C0-8DC9-6745353FCE52}"/>
    <cellStyle name="Comma 2 3 2 2 2 5 3" xfId="5175" xr:uid="{1D5714FE-F879-4065-9268-A03FCCE5C74E}"/>
    <cellStyle name="Comma 2 3 2 2 2 5 3 2" xfId="17307" xr:uid="{39D9D732-C108-48BE-B0B6-C19AACFA5080}"/>
    <cellStyle name="Comma 2 3 2 2 2 5 3 2 2" xfId="41571" xr:uid="{25CC0BE3-4493-406E-9FAD-137E53A7C92A}"/>
    <cellStyle name="Comma 2 3 2 2 2 5 3 3" xfId="29439" xr:uid="{C1B3FAAF-15A8-4C1F-B06E-4DC380635CDB}"/>
    <cellStyle name="Comma 2 3 2 2 2 5 4" xfId="9219" xr:uid="{839754D9-98B1-47DD-BB76-D001CFB40696}"/>
    <cellStyle name="Comma 2 3 2 2 2 5 4 2" xfId="21351" xr:uid="{E4497AB1-CB93-49AA-BAC2-927DBE338553}"/>
    <cellStyle name="Comma 2 3 2 2 2 5 4 2 2" xfId="45615" xr:uid="{8423C781-5C22-42D8-A976-589F76E47403}"/>
    <cellStyle name="Comma 2 3 2 2 2 5 4 3" xfId="33483" xr:uid="{43550B8B-2D2F-448B-B569-5A6169C50ADF}"/>
    <cellStyle name="Comma 2 3 2 2 2 5 5" xfId="13263" xr:uid="{427AD387-9043-4ECD-8266-B867501B4103}"/>
    <cellStyle name="Comma 2 3 2 2 2 5 5 2" xfId="37527" xr:uid="{0F6EF96C-ACEC-4637-9CFE-EB3E62BE2ECC}"/>
    <cellStyle name="Comma 2 3 2 2 2 5 6" xfId="25395" xr:uid="{C9FE3AD8-7B8B-4AFC-BEB9-4C6C61AF2D0A}"/>
    <cellStyle name="Comma 2 3 2 2 2 6" xfId="2142" xr:uid="{A07CB6BE-59F8-48AD-8CB9-770BF0AA567F}"/>
    <cellStyle name="Comma 2 3 2 2 2 6 2" xfId="6186" xr:uid="{D996D023-70B3-4DE0-95B8-41C46A93607B}"/>
    <cellStyle name="Comma 2 3 2 2 2 6 2 2" xfId="18318" xr:uid="{239DB0EF-CB1F-43B4-B528-DB3644F39458}"/>
    <cellStyle name="Comma 2 3 2 2 2 6 2 2 2" xfId="42582" xr:uid="{ACC8FE58-ADA4-417C-B389-A4A16D16253B}"/>
    <cellStyle name="Comma 2 3 2 2 2 6 2 3" xfId="30450" xr:uid="{3835043B-EBCE-4EC9-AB0E-6BA06E8A13DF}"/>
    <cellStyle name="Comma 2 3 2 2 2 6 3" xfId="10230" xr:uid="{12EBC87A-C40B-4DED-98DA-0E52C6619C9E}"/>
    <cellStyle name="Comma 2 3 2 2 2 6 3 2" xfId="22362" xr:uid="{6A9B6322-DA06-40EB-B163-ECE12045FD9C}"/>
    <cellStyle name="Comma 2 3 2 2 2 6 3 2 2" xfId="46626" xr:uid="{73AC3E92-6F23-4225-B166-DB13E1468847}"/>
    <cellStyle name="Comma 2 3 2 2 2 6 3 3" xfId="34494" xr:uid="{7EC0330B-0A45-4571-8826-DA60CC6F391E}"/>
    <cellStyle name="Comma 2 3 2 2 2 6 4" xfId="14274" xr:uid="{137E35B1-0E8D-48FB-A7D1-48E21F0E8540}"/>
    <cellStyle name="Comma 2 3 2 2 2 6 4 2" xfId="38538" xr:uid="{57F6FDBE-ECC3-4D37-87BC-A678E2AB79CE}"/>
    <cellStyle name="Comma 2 3 2 2 2 6 5" xfId="26406" xr:uid="{6EF65DC5-352F-4355-AAC6-9EC7DB4FB8B3}"/>
    <cellStyle name="Comma 2 3 2 2 2 7" xfId="4164" xr:uid="{96FDF495-A903-4F5E-8702-9856C64FF9FD}"/>
    <cellStyle name="Comma 2 3 2 2 2 7 2" xfId="16296" xr:uid="{715DDF43-ABAE-4C52-8DD9-26B79561C85D}"/>
    <cellStyle name="Comma 2 3 2 2 2 7 2 2" xfId="40560" xr:uid="{CB1017FA-1B1E-413F-B59D-396385364F09}"/>
    <cellStyle name="Comma 2 3 2 2 2 7 3" xfId="28428" xr:uid="{2B49BC88-EF8A-4908-A73F-E43AABE6C98E}"/>
    <cellStyle name="Comma 2 3 2 2 2 8" xfId="8208" xr:uid="{8F221644-4445-4C23-88D3-74281E83A855}"/>
    <cellStyle name="Comma 2 3 2 2 2 8 2" xfId="20340" xr:uid="{16C4C59F-B7C7-4C47-9D35-9542F36DF6DC}"/>
    <cellStyle name="Comma 2 3 2 2 2 8 2 2" xfId="44604" xr:uid="{0CC39F64-CF34-4E82-B9DE-FDCD29A5AA60}"/>
    <cellStyle name="Comma 2 3 2 2 2 8 3" xfId="32472" xr:uid="{4178032D-B7B0-412D-9D66-78830D4D52F7}"/>
    <cellStyle name="Comma 2 3 2 2 2 9" xfId="12252" xr:uid="{3F13092E-18FD-4C71-B8CC-7D24822BD198}"/>
    <cellStyle name="Comma 2 3 2 2 2 9 2" xfId="36516" xr:uid="{4F84BBDF-A703-4F67-A0AD-5326DCB9B216}"/>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2 2 2" xfId="44414" xr:uid="{545F8680-5BBA-4309-9D1B-8D452D71FE83}"/>
    <cellStyle name="Comma 2 3 2 2 3 2 2 2 2 2 3" xfId="32282" xr:uid="{91A3EE30-ACDD-4ABA-A924-C4D9B4BE5A2B}"/>
    <cellStyle name="Comma 2 3 2 2 3 2 2 2 2 3" xfId="12062" xr:uid="{8B998C43-1CF3-45F0-B4A3-37700D5BBB3B}"/>
    <cellStyle name="Comma 2 3 2 2 3 2 2 2 2 3 2" xfId="24194" xr:uid="{14E77166-EE73-41D2-AB35-AF5C9C256486}"/>
    <cellStyle name="Comma 2 3 2 2 3 2 2 2 2 3 2 2" xfId="48458" xr:uid="{717E1399-1A0A-4758-8BB3-32A78650F1E9}"/>
    <cellStyle name="Comma 2 3 2 2 3 2 2 2 2 3 3" xfId="36326" xr:uid="{34E1B376-51B5-48E1-A39D-3B0A694F882D}"/>
    <cellStyle name="Comma 2 3 2 2 3 2 2 2 2 4" xfId="16106" xr:uid="{6350C14D-C4BD-453E-8A86-67A8FDFE3C77}"/>
    <cellStyle name="Comma 2 3 2 2 3 2 2 2 2 4 2" xfId="40370" xr:uid="{FAF942AD-1636-4FA8-8FA1-45CF319E5406}"/>
    <cellStyle name="Comma 2 3 2 2 3 2 2 2 2 5" xfId="28238" xr:uid="{254A4E6E-3E63-4591-B78E-5E3B4BED34A8}"/>
    <cellStyle name="Comma 2 3 2 2 3 2 2 2 3" xfId="5996" xr:uid="{AF5D0E62-5974-4997-972D-41218B2DC038}"/>
    <cellStyle name="Comma 2 3 2 2 3 2 2 2 3 2" xfId="18128" xr:uid="{8FC2189E-AB07-47CE-8FCB-21BE48C5FAC6}"/>
    <cellStyle name="Comma 2 3 2 2 3 2 2 2 3 2 2" xfId="42392" xr:uid="{B8BBAEA7-549D-4A34-BFE7-C2AB115DE610}"/>
    <cellStyle name="Comma 2 3 2 2 3 2 2 2 3 3" xfId="30260" xr:uid="{9B70DE7A-ED5D-4F24-99C8-F0A1629E2EFC}"/>
    <cellStyle name="Comma 2 3 2 2 3 2 2 2 4" xfId="10040" xr:uid="{C44842C1-7E42-485F-8CBF-EC3EB9E0D5DC}"/>
    <cellStyle name="Comma 2 3 2 2 3 2 2 2 4 2" xfId="22172" xr:uid="{584EDAB1-4EF8-4162-9261-A8FB9B648F8A}"/>
    <cellStyle name="Comma 2 3 2 2 3 2 2 2 4 2 2" xfId="46436" xr:uid="{565DCCF9-4523-45D1-B559-648D97634BC2}"/>
    <cellStyle name="Comma 2 3 2 2 3 2 2 2 4 3" xfId="34304" xr:uid="{B258993B-A488-412E-AABF-2893B559BE59}"/>
    <cellStyle name="Comma 2 3 2 2 3 2 2 2 5" xfId="14084" xr:uid="{3178A2CE-5772-4B4A-BA44-997FA1B9D401}"/>
    <cellStyle name="Comma 2 3 2 2 3 2 2 2 5 2" xfId="38348" xr:uid="{A8691896-5883-438D-8FD4-09BA28DFA531}"/>
    <cellStyle name="Comma 2 3 2 2 3 2 2 2 6" xfId="26216" xr:uid="{C17274CD-4746-4623-A1D2-EFE9F073A822}"/>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2 2 2" xfId="43403" xr:uid="{4D240951-1266-4C23-899A-0123AFE10858}"/>
    <cellStyle name="Comma 2 3 2 2 3 2 2 3 2 3" xfId="31271" xr:uid="{480D2878-313F-4D63-84E6-E024B6DBAF95}"/>
    <cellStyle name="Comma 2 3 2 2 3 2 2 3 3" xfId="11051" xr:uid="{538ADE22-C1A6-41DA-850F-ECF96AF16F76}"/>
    <cellStyle name="Comma 2 3 2 2 3 2 2 3 3 2" xfId="23183" xr:uid="{AB53A123-9673-4997-B926-7333CDD31D65}"/>
    <cellStyle name="Comma 2 3 2 2 3 2 2 3 3 2 2" xfId="47447" xr:uid="{8599B1E7-BA66-413A-8577-B00B1544F5D9}"/>
    <cellStyle name="Comma 2 3 2 2 3 2 2 3 3 3" xfId="35315" xr:uid="{A85DDB29-8E32-43C5-A355-412CA9D3D491}"/>
    <cellStyle name="Comma 2 3 2 2 3 2 2 3 4" xfId="15095" xr:uid="{7B550B05-9AA7-45F2-B266-52844A1D1C00}"/>
    <cellStyle name="Comma 2 3 2 2 3 2 2 3 4 2" xfId="39359" xr:uid="{E6884383-6ACD-4AF6-A446-751375800653}"/>
    <cellStyle name="Comma 2 3 2 2 3 2 2 3 5" xfId="27227" xr:uid="{6B8305FB-EAB4-4273-AFA5-A603DF2C24E9}"/>
    <cellStyle name="Comma 2 3 2 2 3 2 2 4" xfId="4985" xr:uid="{4C82A99E-2945-4EB3-82D7-26B283DC6594}"/>
    <cellStyle name="Comma 2 3 2 2 3 2 2 4 2" xfId="17117" xr:uid="{2A8D2D1D-B7E1-4327-A870-8EB434B3C646}"/>
    <cellStyle name="Comma 2 3 2 2 3 2 2 4 2 2" xfId="41381" xr:uid="{29EB5CBA-0F02-445C-8188-0B27D798778E}"/>
    <cellStyle name="Comma 2 3 2 2 3 2 2 4 3" xfId="29249" xr:uid="{88534D03-DE32-41A8-B5A3-A4F5FC4226A1}"/>
    <cellStyle name="Comma 2 3 2 2 3 2 2 5" xfId="9029" xr:uid="{8AA49C58-1937-4CC4-9682-E33ADBD49C7A}"/>
    <cellStyle name="Comma 2 3 2 2 3 2 2 5 2" xfId="21161" xr:uid="{19B2D687-3FF1-4194-8D0F-2563A796FD53}"/>
    <cellStyle name="Comma 2 3 2 2 3 2 2 5 2 2" xfId="45425" xr:uid="{EE34566F-1998-4FED-81DF-CAF1EC61BA85}"/>
    <cellStyle name="Comma 2 3 2 2 3 2 2 5 3" xfId="33293" xr:uid="{807AD1FA-B94D-4F06-8116-D1E35D8D1D86}"/>
    <cellStyle name="Comma 2 3 2 2 3 2 2 6" xfId="13073" xr:uid="{6084A1BD-2BD2-437C-921F-670BEB3301EF}"/>
    <cellStyle name="Comma 2 3 2 2 3 2 2 6 2" xfId="37337" xr:uid="{C64E666E-40FB-46CF-B121-89B64F930829}"/>
    <cellStyle name="Comma 2 3 2 2 3 2 2 7" xfId="25205" xr:uid="{614F6BEE-745D-494C-A627-2DE395D9F92E}"/>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2 2 2" xfId="43909" xr:uid="{BAA0D133-B297-4B26-A3DC-2871FF14707D}"/>
    <cellStyle name="Comma 2 3 2 2 3 2 3 2 2 3" xfId="31777" xr:uid="{0BD29331-55B5-41EA-B3D2-C9418DC1E283}"/>
    <cellStyle name="Comma 2 3 2 2 3 2 3 2 3" xfId="11557" xr:uid="{91138AD3-AC65-4B47-9189-B17D1343962D}"/>
    <cellStyle name="Comma 2 3 2 2 3 2 3 2 3 2" xfId="23689" xr:uid="{100C1E91-CC1E-47CF-A721-27229D314B20}"/>
    <cellStyle name="Comma 2 3 2 2 3 2 3 2 3 2 2" xfId="47953" xr:uid="{FC269C51-0A96-42E4-B180-3BBB1DAD226A}"/>
    <cellStyle name="Comma 2 3 2 2 3 2 3 2 3 3" xfId="35821" xr:uid="{39695CA5-20EC-41D6-8249-E0050242C550}"/>
    <cellStyle name="Comma 2 3 2 2 3 2 3 2 4" xfId="15601" xr:uid="{0FDCA8F0-30BD-40F4-9149-F89E7A7DE2A1}"/>
    <cellStyle name="Comma 2 3 2 2 3 2 3 2 4 2" xfId="39865" xr:uid="{A4A2B4F4-44B5-409E-B502-295379EA5F0F}"/>
    <cellStyle name="Comma 2 3 2 2 3 2 3 2 5" xfId="27733" xr:uid="{7332FBE8-904A-4208-B8E2-91FAAFED434D}"/>
    <cellStyle name="Comma 2 3 2 2 3 2 3 3" xfId="5491" xr:uid="{44DADB12-AEDF-47D4-9475-9EE5003C3893}"/>
    <cellStyle name="Comma 2 3 2 2 3 2 3 3 2" xfId="17623" xr:uid="{9CDC5F44-4C50-4A12-B1B9-D8E0B8F6598E}"/>
    <cellStyle name="Comma 2 3 2 2 3 2 3 3 2 2" xfId="41887" xr:uid="{C4403334-4789-45FB-A687-E52E887B69AD}"/>
    <cellStyle name="Comma 2 3 2 2 3 2 3 3 3" xfId="29755" xr:uid="{2661BF36-1F70-40F0-A754-4EF5C9CC7699}"/>
    <cellStyle name="Comma 2 3 2 2 3 2 3 4" xfId="9535" xr:uid="{8A3373F2-F8E8-4852-AF27-E74A27A0D5B0}"/>
    <cellStyle name="Comma 2 3 2 2 3 2 3 4 2" xfId="21667" xr:uid="{307EE06E-E12B-42DD-8981-C276C760BC70}"/>
    <cellStyle name="Comma 2 3 2 2 3 2 3 4 2 2" xfId="45931" xr:uid="{540B2F9B-A3EF-41D5-8B19-03EFF9FDFFAE}"/>
    <cellStyle name="Comma 2 3 2 2 3 2 3 4 3" xfId="33799" xr:uid="{470AD453-937B-455A-B65B-B2DF7ADDE8A1}"/>
    <cellStyle name="Comma 2 3 2 2 3 2 3 5" xfId="13579" xr:uid="{1FC472DC-90A0-4DBE-B138-C94D1036DDF5}"/>
    <cellStyle name="Comma 2 3 2 2 3 2 3 5 2" xfId="37843" xr:uid="{44C8BDD4-D191-4691-8B44-9423BC044250}"/>
    <cellStyle name="Comma 2 3 2 2 3 2 3 6" xfId="25711" xr:uid="{C4D55462-44CB-4E45-B11C-B653BB6E0C1A}"/>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2 2 2" xfId="42898" xr:uid="{1A3A70E2-B079-480D-B739-C457D29D9049}"/>
    <cellStyle name="Comma 2 3 2 2 3 2 4 2 3" xfId="30766" xr:uid="{F38FB901-0911-4009-A78D-EDA939665877}"/>
    <cellStyle name="Comma 2 3 2 2 3 2 4 3" xfId="10546" xr:uid="{6FE446C0-52A1-4B92-81B1-CD7226192805}"/>
    <cellStyle name="Comma 2 3 2 2 3 2 4 3 2" xfId="22678" xr:uid="{9FA9A438-54BD-4069-A791-5FEE3197E2E7}"/>
    <cellStyle name="Comma 2 3 2 2 3 2 4 3 2 2" xfId="46942" xr:uid="{93545DBC-243B-4434-9B83-C776B9E18496}"/>
    <cellStyle name="Comma 2 3 2 2 3 2 4 3 3" xfId="34810" xr:uid="{884F7DEE-A4F9-4768-8C0F-F732F8C1810B}"/>
    <cellStyle name="Comma 2 3 2 2 3 2 4 4" xfId="14590" xr:uid="{BE671914-9789-42B3-93E8-A1EFB5942FB4}"/>
    <cellStyle name="Comma 2 3 2 2 3 2 4 4 2" xfId="38854" xr:uid="{097AD658-F9BE-44F1-BD58-5CEB14D83C97}"/>
    <cellStyle name="Comma 2 3 2 2 3 2 4 5" xfId="26722" xr:uid="{F7D6C46C-C7F8-4AD3-A645-FA37975E40B3}"/>
    <cellStyle name="Comma 2 3 2 2 3 2 5" xfId="4480" xr:uid="{4B51BA55-BDFD-440E-9F4A-5FB12F3D5AC1}"/>
    <cellStyle name="Comma 2 3 2 2 3 2 5 2" xfId="16612" xr:uid="{EF25752F-A41F-4A4B-BDB9-06E358AB1B43}"/>
    <cellStyle name="Comma 2 3 2 2 3 2 5 2 2" xfId="40876" xr:uid="{72D76E6E-7286-40F3-9770-24A57FBEE307}"/>
    <cellStyle name="Comma 2 3 2 2 3 2 5 3" xfId="28744" xr:uid="{924A5FAD-552D-4B49-9AC1-9239057A0BAE}"/>
    <cellStyle name="Comma 2 3 2 2 3 2 6" xfId="8524" xr:uid="{6614750C-D257-4919-9813-CBE3708D6232}"/>
    <cellStyle name="Comma 2 3 2 2 3 2 6 2" xfId="20656" xr:uid="{C027376C-1C66-4B33-A369-437A8DD068DD}"/>
    <cellStyle name="Comma 2 3 2 2 3 2 6 2 2" xfId="44920" xr:uid="{0D78DCF2-807B-425F-A3E4-52AA3DCC9337}"/>
    <cellStyle name="Comma 2 3 2 2 3 2 6 3" xfId="32788" xr:uid="{D72F82AD-8316-4F23-8270-9089D9811B23}"/>
    <cellStyle name="Comma 2 3 2 2 3 2 7" xfId="12568" xr:uid="{ECECABB6-7951-4909-8253-BD331E1A4B38}"/>
    <cellStyle name="Comma 2 3 2 2 3 2 7 2" xfId="36832" xr:uid="{F8504ADA-DD41-4498-B25F-23FF64CC1D6F}"/>
    <cellStyle name="Comma 2 3 2 2 3 2 8" xfId="24700" xr:uid="{A785D72A-3144-44C8-B3A8-41839958148E}"/>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2 2 2" xfId="44161" xr:uid="{28518F26-8844-4552-B201-3EE86884A3D0}"/>
    <cellStyle name="Comma 2 3 2 2 3 3 2 2 2 3" xfId="32029" xr:uid="{6D7A6320-D5F9-4B67-8B9A-70DF5B8D614D}"/>
    <cellStyle name="Comma 2 3 2 2 3 3 2 2 3" xfId="11809" xr:uid="{4B0F1BC4-6DC9-4F74-B627-E3FF6E1A6682}"/>
    <cellStyle name="Comma 2 3 2 2 3 3 2 2 3 2" xfId="23941" xr:uid="{B14E788B-9714-4442-850C-98D38917B29E}"/>
    <cellStyle name="Comma 2 3 2 2 3 3 2 2 3 2 2" xfId="48205" xr:uid="{E611A2A4-3F88-436A-986E-D3DB61340F92}"/>
    <cellStyle name="Comma 2 3 2 2 3 3 2 2 3 3" xfId="36073" xr:uid="{6D643885-D4CE-4122-BB25-8D34C2E14B3E}"/>
    <cellStyle name="Comma 2 3 2 2 3 3 2 2 4" xfId="15853" xr:uid="{37652202-B41F-4BF6-9C13-2F53D11771CA}"/>
    <cellStyle name="Comma 2 3 2 2 3 3 2 2 4 2" xfId="40117" xr:uid="{AFA073B1-1BB0-414E-BA34-1B001B51C970}"/>
    <cellStyle name="Comma 2 3 2 2 3 3 2 2 5" xfId="27985" xr:uid="{B5C58D4A-595F-41C9-B5D4-C5F74BF0CFCB}"/>
    <cellStyle name="Comma 2 3 2 2 3 3 2 3" xfId="5743" xr:uid="{8D20D85D-6CF6-4F63-A27E-39A0F25E05B9}"/>
    <cellStyle name="Comma 2 3 2 2 3 3 2 3 2" xfId="17875" xr:uid="{F5635C7D-A157-4CDB-B3E9-FB3A55DC6A75}"/>
    <cellStyle name="Comma 2 3 2 2 3 3 2 3 2 2" xfId="42139" xr:uid="{7F4E52C5-39B7-4CF8-BFA1-FD537B0316FC}"/>
    <cellStyle name="Comma 2 3 2 2 3 3 2 3 3" xfId="30007" xr:uid="{600736F1-A087-49BB-A497-4A38500ED662}"/>
    <cellStyle name="Comma 2 3 2 2 3 3 2 4" xfId="9787" xr:uid="{19DA4A0F-FF86-4518-AA71-DE33E993F077}"/>
    <cellStyle name="Comma 2 3 2 2 3 3 2 4 2" xfId="21919" xr:uid="{9818F89C-5B87-4923-AB92-3681A364CFCA}"/>
    <cellStyle name="Comma 2 3 2 2 3 3 2 4 2 2" xfId="46183" xr:uid="{A02D6209-AB16-48C7-8720-A5E07AA7F6AC}"/>
    <cellStyle name="Comma 2 3 2 2 3 3 2 4 3" xfId="34051" xr:uid="{54711B09-9B07-4F78-BFF6-D199CB82E802}"/>
    <cellStyle name="Comma 2 3 2 2 3 3 2 5" xfId="13831" xr:uid="{1CE5C5A3-57C6-4CC3-948E-4ABF6CFA29F6}"/>
    <cellStyle name="Comma 2 3 2 2 3 3 2 5 2" xfId="38095" xr:uid="{C36F2D11-3EF6-4E84-8DA7-DA6321936B8E}"/>
    <cellStyle name="Comma 2 3 2 2 3 3 2 6" xfId="25963" xr:uid="{4E3834FA-41FB-4465-9A55-B8131604F63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2 2 2" xfId="43150" xr:uid="{AC85582C-4A9E-4BD3-8941-351835656723}"/>
    <cellStyle name="Comma 2 3 2 2 3 3 3 2 3" xfId="31018" xr:uid="{65A0568D-2FD9-481F-BEF7-ECCCBB6E0754}"/>
    <cellStyle name="Comma 2 3 2 2 3 3 3 3" xfId="10798" xr:uid="{573E7A2F-B9F2-4140-AE99-F3EA197E76D0}"/>
    <cellStyle name="Comma 2 3 2 2 3 3 3 3 2" xfId="22930" xr:uid="{D1242D3B-4423-4FB4-B0BD-AC546DE94321}"/>
    <cellStyle name="Comma 2 3 2 2 3 3 3 3 2 2" xfId="47194" xr:uid="{0E87E270-B1B7-4353-A386-26731B1C63FE}"/>
    <cellStyle name="Comma 2 3 2 2 3 3 3 3 3" xfId="35062" xr:uid="{7AB36BC6-563E-4258-A4C4-BEE0AFE162C7}"/>
    <cellStyle name="Comma 2 3 2 2 3 3 3 4" xfId="14842" xr:uid="{3F0879E8-C0ED-4AA5-B009-6B7E883CD05B}"/>
    <cellStyle name="Comma 2 3 2 2 3 3 3 4 2" xfId="39106" xr:uid="{7920031E-74BA-4792-A5ED-03166B436860}"/>
    <cellStyle name="Comma 2 3 2 2 3 3 3 5" xfId="26974" xr:uid="{413B833F-2C2D-4858-957F-9BCE33AA4A3A}"/>
    <cellStyle name="Comma 2 3 2 2 3 3 4" xfId="4732" xr:uid="{00D047FB-7889-4AFF-B5D6-F984436D26B3}"/>
    <cellStyle name="Comma 2 3 2 2 3 3 4 2" xfId="16864" xr:uid="{40B070DF-5319-4AF0-A4BB-44AD2435DDA7}"/>
    <cellStyle name="Comma 2 3 2 2 3 3 4 2 2" xfId="41128" xr:uid="{C6B1EE06-E873-4F2F-B14F-E1ED3BB48160}"/>
    <cellStyle name="Comma 2 3 2 2 3 3 4 3" xfId="28996" xr:uid="{8732AE07-5EFA-48AD-A90D-47EC08B5BB64}"/>
    <cellStyle name="Comma 2 3 2 2 3 3 5" xfId="8776" xr:uid="{B68EE3C8-39D5-4777-B12B-D7A0558A0441}"/>
    <cellStyle name="Comma 2 3 2 2 3 3 5 2" xfId="20908" xr:uid="{9DD22E50-19FA-4A18-AB83-BCB85685F29B}"/>
    <cellStyle name="Comma 2 3 2 2 3 3 5 2 2" xfId="45172" xr:uid="{31FEC0C2-2CDD-4638-B3F5-AC6BF5EBB206}"/>
    <cellStyle name="Comma 2 3 2 2 3 3 5 3" xfId="33040" xr:uid="{AC794295-2E3D-4D7E-ABAF-91D98EFD611F}"/>
    <cellStyle name="Comma 2 3 2 2 3 3 6" xfId="12820" xr:uid="{3CCE5A21-B5C5-473E-8DF6-828B58875E3C}"/>
    <cellStyle name="Comma 2 3 2 2 3 3 6 2" xfId="37084" xr:uid="{1A0777D2-10BD-4799-99C3-952ED7BBB546}"/>
    <cellStyle name="Comma 2 3 2 2 3 3 7" xfId="24952" xr:uid="{32C67BED-3383-4CA9-BD8C-21B37D6AAD98}"/>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2 2 2" xfId="43656" xr:uid="{CE18571F-CA89-41B6-820A-BF27AFD7128B}"/>
    <cellStyle name="Comma 2 3 2 2 3 4 2 2 3" xfId="31524" xr:uid="{9964226A-5FF1-4206-A020-D3B2AB4FC5C9}"/>
    <cellStyle name="Comma 2 3 2 2 3 4 2 3" xfId="11304" xr:uid="{E32B85F8-C2C7-4BFE-A828-D263B016E217}"/>
    <cellStyle name="Comma 2 3 2 2 3 4 2 3 2" xfId="23436" xr:uid="{E4120136-E774-4FE2-92D5-41E96AA5947D}"/>
    <cellStyle name="Comma 2 3 2 2 3 4 2 3 2 2" xfId="47700" xr:uid="{EDCB0DDB-016F-4FBC-AA98-A598ED2FEDB7}"/>
    <cellStyle name="Comma 2 3 2 2 3 4 2 3 3" xfId="35568" xr:uid="{C56D4C88-979B-4F1E-851B-8476CAABA3F1}"/>
    <cellStyle name="Comma 2 3 2 2 3 4 2 4" xfId="15348" xr:uid="{D52221F8-73E6-4F9A-B5BA-5818517549D2}"/>
    <cellStyle name="Comma 2 3 2 2 3 4 2 4 2" xfId="39612" xr:uid="{24FDD751-2058-4D51-8C14-752AF15D523F}"/>
    <cellStyle name="Comma 2 3 2 2 3 4 2 5" xfId="27480" xr:uid="{6A7DCE6E-B8BB-4A7B-9F74-0575662D3B45}"/>
    <cellStyle name="Comma 2 3 2 2 3 4 3" xfId="5238" xr:uid="{4B44CD4E-F037-475B-A67B-56489F7A267E}"/>
    <cellStyle name="Comma 2 3 2 2 3 4 3 2" xfId="17370" xr:uid="{33493E1D-A936-4421-A52F-1278A39E9753}"/>
    <cellStyle name="Comma 2 3 2 2 3 4 3 2 2" xfId="41634" xr:uid="{A4B6EF4C-E8F1-4A33-BEE0-05527294DD55}"/>
    <cellStyle name="Comma 2 3 2 2 3 4 3 3" xfId="29502" xr:uid="{DF0925FE-1C43-4C57-AE8E-46AC63A69F58}"/>
    <cellStyle name="Comma 2 3 2 2 3 4 4" xfId="9282" xr:uid="{027ACC0B-C78D-42CC-B8F6-51E9ABD51041}"/>
    <cellStyle name="Comma 2 3 2 2 3 4 4 2" xfId="21414" xr:uid="{10A0C378-3EF9-4438-865A-5F1637A2480F}"/>
    <cellStyle name="Comma 2 3 2 2 3 4 4 2 2" xfId="45678" xr:uid="{4D7A5211-70FA-4F8C-BEF7-59EC22AFF6AF}"/>
    <cellStyle name="Comma 2 3 2 2 3 4 4 3" xfId="33546" xr:uid="{E0A02788-0C80-49E9-896C-D6B4B6F980C6}"/>
    <cellStyle name="Comma 2 3 2 2 3 4 5" xfId="13326" xr:uid="{A22CD8FA-0F1B-4186-BF1D-60884BD95753}"/>
    <cellStyle name="Comma 2 3 2 2 3 4 5 2" xfId="37590" xr:uid="{E55839CA-1CC5-4866-AB5E-641CC74781FA}"/>
    <cellStyle name="Comma 2 3 2 2 3 4 6" xfId="25458" xr:uid="{9156C841-375A-4C0E-9407-1218D2A6C9AC}"/>
    <cellStyle name="Comma 2 3 2 2 3 5" xfId="2205" xr:uid="{C5DAE7D3-C0AD-40B3-A06A-70AAF277D068}"/>
    <cellStyle name="Comma 2 3 2 2 3 5 2" xfId="6249" xr:uid="{96A791C8-5264-48FC-96D8-31762EB0260D}"/>
    <cellStyle name="Comma 2 3 2 2 3 5 2 2" xfId="18381" xr:uid="{9DBAEA4D-F161-459A-B949-98579050C5B4}"/>
    <cellStyle name="Comma 2 3 2 2 3 5 2 2 2" xfId="42645" xr:uid="{A2790A6B-ED2F-4958-BACE-81DF1C61D1A5}"/>
    <cellStyle name="Comma 2 3 2 2 3 5 2 3" xfId="30513" xr:uid="{4D991695-CCBF-4AC5-BE0A-D4C0AD75933B}"/>
    <cellStyle name="Comma 2 3 2 2 3 5 3" xfId="10293" xr:uid="{4729B112-F8DB-442F-9656-D731B4340305}"/>
    <cellStyle name="Comma 2 3 2 2 3 5 3 2" xfId="22425" xr:uid="{207C29B4-9076-430C-8D5D-96615F181B95}"/>
    <cellStyle name="Comma 2 3 2 2 3 5 3 2 2" xfId="46689" xr:uid="{A1B31B13-43EC-4B76-9521-7E2AAD2CCD81}"/>
    <cellStyle name="Comma 2 3 2 2 3 5 3 3" xfId="34557" xr:uid="{B7EC8950-5D2F-4FC2-BC8D-60F1DBEA975E}"/>
    <cellStyle name="Comma 2 3 2 2 3 5 4" xfId="14337" xr:uid="{48EE6122-88E5-4FD1-A190-D90018FF9DE1}"/>
    <cellStyle name="Comma 2 3 2 2 3 5 4 2" xfId="38601" xr:uid="{06E5F80E-AA1C-4A49-A75E-1EECB04003C9}"/>
    <cellStyle name="Comma 2 3 2 2 3 5 5" xfId="26469" xr:uid="{0AF9200A-19CD-4D02-A043-E700226943D9}"/>
    <cellStyle name="Comma 2 3 2 2 3 6" xfId="4227" xr:uid="{82A43588-B1CD-4C66-9A27-CB3A628C8503}"/>
    <cellStyle name="Comma 2 3 2 2 3 6 2" xfId="16359" xr:uid="{A5014398-8EB6-4F08-BD29-18EB29AB04DD}"/>
    <cellStyle name="Comma 2 3 2 2 3 6 2 2" xfId="40623" xr:uid="{5ECE8B30-BA26-480B-869F-22E3FADAC4F2}"/>
    <cellStyle name="Comma 2 3 2 2 3 6 3" xfId="28491" xr:uid="{14FE9399-EE09-4343-9FBD-9A084C567EB4}"/>
    <cellStyle name="Comma 2 3 2 2 3 7" xfId="8271" xr:uid="{BEB98945-B1E6-4F75-A0B1-05BFD23DEF98}"/>
    <cellStyle name="Comma 2 3 2 2 3 7 2" xfId="20403" xr:uid="{07F8C945-86BB-473D-A0B4-FB6271B9ADB7}"/>
    <cellStyle name="Comma 2 3 2 2 3 7 2 2" xfId="44667" xr:uid="{49F94F98-71F9-4E3B-B44A-45930BFD15C9}"/>
    <cellStyle name="Comma 2 3 2 2 3 7 3" xfId="32535" xr:uid="{69D4A8EB-408D-4BD0-A11E-0D22A3C0A83E}"/>
    <cellStyle name="Comma 2 3 2 2 3 8" xfId="12315" xr:uid="{77C7F3CC-E7D0-4365-9D2B-482A75C116D4}"/>
    <cellStyle name="Comma 2 3 2 2 3 8 2" xfId="36579" xr:uid="{19E9880F-63A3-4694-9DA1-52519A6FBA8C}"/>
    <cellStyle name="Comma 2 3 2 2 3 9" xfId="24447" xr:uid="{C5B4ABD6-463D-4BE5-8A6A-FB999BDD181D}"/>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2 2 2" xfId="44288" xr:uid="{C11FD2A0-CEEE-48CF-83B4-6DE664D2C24C}"/>
    <cellStyle name="Comma 2 3 2 2 4 2 2 2 2 3" xfId="32156" xr:uid="{88D910D5-2992-45DA-87A6-BC3CE0BCC7F8}"/>
    <cellStyle name="Comma 2 3 2 2 4 2 2 2 3" xfId="11936" xr:uid="{A0C04F00-FDE6-4220-897E-BFEC0AF4B17B}"/>
    <cellStyle name="Comma 2 3 2 2 4 2 2 2 3 2" xfId="24068" xr:uid="{4490FF31-E894-4BF0-BAC8-0C26C75DB963}"/>
    <cellStyle name="Comma 2 3 2 2 4 2 2 2 3 2 2" xfId="48332" xr:uid="{344A0173-E222-4D4B-9729-03744E8E53F9}"/>
    <cellStyle name="Comma 2 3 2 2 4 2 2 2 3 3" xfId="36200" xr:uid="{C3B8EF76-5C37-4AA4-B80D-B53A63FC2FB2}"/>
    <cellStyle name="Comma 2 3 2 2 4 2 2 2 4" xfId="15980" xr:uid="{26623A69-65BA-4E80-9AF8-BFF4F8B8794E}"/>
    <cellStyle name="Comma 2 3 2 2 4 2 2 2 4 2" xfId="40244" xr:uid="{E29636BB-0C26-4847-943C-E03F3929E709}"/>
    <cellStyle name="Comma 2 3 2 2 4 2 2 2 5" xfId="28112" xr:uid="{1AE9299F-29C1-48D2-BDC1-5B70D310DF4F}"/>
    <cellStyle name="Comma 2 3 2 2 4 2 2 3" xfId="5870" xr:uid="{80C932F2-AB2A-4E7B-BD54-D25015AA3CE4}"/>
    <cellStyle name="Comma 2 3 2 2 4 2 2 3 2" xfId="18002" xr:uid="{A036745C-BEE7-4404-A187-54CA99BB0C38}"/>
    <cellStyle name="Comma 2 3 2 2 4 2 2 3 2 2" xfId="42266" xr:uid="{7B76E283-DDB9-41BC-B51A-21BF0C5447AE}"/>
    <cellStyle name="Comma 2 3 2 2 4 2 2 3 3" xfId="30134" xr:uid="{9584DDE0-3EE6-4709-B377-DD135FBD408E}"/>
    <cellStyle name="Comma 2 3 2 2 4 2 2 4" xfId="9914" xr:uid="{0E213BDC-A12D-4711-AB78-1FA48D630AA0}"/>
    <cellStyle name="Comma 2 3 2 2 4 2 2 4 2" xfId="22046" xr:uid="{D98DB5A0-6C82-491D-8E41-DA8C1F168103}"/>
    <cellStyle name="Comma 2 3 2 2 4 2 2 4 2 2" xfId="46310" xr:uid="{8837A8C6-86CE-4CC6-B174-54E4C8B7923A}"/>
    <cellStyle name="Comma 2 3 2 2 4 2 2 4 3" xfId="34178" xr:uid="{33C5B66E-000F-4D48-AAE1-A29501385F93}"/>
    <cellStyle name="Comma 2 3 2 2 4 2 2 5" xfId="13958" xr:uid="{830C3C0C-AC9D-4005-9896-7A704E0F3532}"/>
    <cellStyle name="Comma 2 3 2 2 4 2 2 5 2" xfId="38222" xr:uid="{6DED60BB-880B-4E51-A1C7-41645C2DB8E2}"/>
    <cellStyle name="Comma 2 3 2 2 4 2 2 6" xfId="26090" xr:uid="{C0680541-E55E-4A54-9E3C-AF3EC19167B7}"/>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2 2 2" xfId="43277" xr:uid="{FE2D0821-5FBA-46BC-9C2F-84097486CBC9}"/>
    <cellStyle name="Comma 2 3 2 2 4 2 3 2 3" xfId="31145" xr:uid="{01214103-4BA6-4254-A358-38112B6BE348}"/>
    <cellStyle name="Comma 2 3 2 2 4 2 3 3" xfId="10925" xr:uid="{78227395-AA2D-4A23-BCC0-C764D07A4C88}"/>
    <cellStyle name="Comma 2 3 2 2 4 2 3 3 2" xfId="23057" xr:uid="{BDC8BF93-81CE-44D2-B4E9-A0F1F2805236}"/>
    <cellStyle name="Comma 2 3 2 2 4 2 3 3 2 2" xfId="47321" xr:uid="{35A65D0B-4410-42BF-AA05-67302170F96F}"/>
    <cellStyle name="Comma 2 3 2 2 4 2 3 3 3" xfId="35189" xr:uid="{C4545054-5C94-4CE4-BBB2-4197DE10EBFA}"/>
    <cellStyle name="Comma 2 3 2 2 4 2 3 4" xfId="14969" xr:uid="{EA8707C9-0F3E-48D0-91A0-4DB10D8A2188}"/>
    <cellStyle name="Comma 2 3 2 2 4 2 3 4 2" xfId="39233" xr:uid="{6F1954E8-46BC-4C9B-B557-957FE2C93249}"/>
    <cellStyle name="Comma 2 3 2 2 4 2 3 5" xfId="27101" xr:uid="{3AF06DC8-766D-4E2E-AC20-138DA728F729}"/>
    <cellStyle name="Comma 2 3 2 2 4 2 4" xfId="4859" xr:uid="{A78850D6-D518-4ADD-B179-82B0A954E4F4}"/>
    <cellStyle name="Comma 2 3 2 2 4 2 4 2" xfId="16991" xr:uid="{252A97CB-B293-451A-9889-4AC25DA5C1BC}"/>
    <cellStyle name="Comma 2 3 2 2 4 2 4 2 2" xfId="41255" xr:uid="{C8FCE107-7827-4D89-8151-8FAA90D94E1B}"/>
    <cellStyle name="Comma 2 3 2 2 4 2 4 3" xfId="29123" xr:uid="{EFD23893-5A6F-4AE3-BE6E-AA084CC76D04}"/>
    <cellStyle name="Comma 2 3 2 2 4 2 5" xfId="8903" xr:uid="{B10D9968-DA42-43B5-B101-7D8ABC605142}"/>
    <cellStyle name="Comma 2 3 2 2 4 2 5 2" xfId="21035" xr:uid="{C6B8CFD4-B54B-44FA-B04E-669B1B9F3B5A}"/>
    <cellStyle name="Comma 2 3 2 2 4 2 5 2 2" xfId="45299" xr:uid="{D8E972B6-5FE4-4F93-BDFA-C52A6BEE4355}"/>
    <cellStyle name="Comma 2 3 2 2 4 2 5 3" xfId="33167" xr:uid="{C5D7EB78-E769-46AA-B43B-B0A16052F229}"/>
    <cellStyle name="Comma 2 3 2 2 4 2 6" xfId="12947" xr:uid="{91DB689D-DD43-4589-B050-9DABA171A4D7}"/>
    <cellStyle name="Comma 2 3 2 2 4 2 6 2" xfId="37211" xr:uid="{228405BD-D031-4597-80A6-D86E27995D4E}"/>
    <cellStyle name="Comma 2 3 2 2 4 2 7" xfId="25079" xr:uid="{4040B145-EAE8-43A2-B4E0-304DF3091326}"/>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2 2 2" xfId="43783" xr:uid="{87E86C76-9ACC-41C3-8D1A-B1971F0F7A47}"/>
    <cellStyle name="Comma 2 3 2 2 4 3 2 2 3" xfId="31651" xr:uid="{6E8B92E6-EC3A-4729-A063-E20131A9E661}"/>
    <cellStyle name="Comma 2 3 2 2 4 3 2 3" xfId="11431" xr:uid="{87FFBC8F-F18A-48F7-8D44-BC7B0B67763C}"/>
    <cellStyle name="Comma 2 3 2 2 4 3 2 3 2" xfId="23563" xr:uid="{181B9956-F53A-4D2B-8985-D889F338ED35}"/>
    <cellStyle name="Comma 2 3 2 2 4 3 2 3 2 2" xfId="47827" xr:uid="{CF25D2D2-E9AD-42F5-A93E-7B159D0BB820}"/>
    <cellStyle name="Comma 2 3 2 2 4 3 2 3 3" xfId="35695" xr:uid="{13356587-0D25-4B8A-974D-7268AC040364}"/>
    <cellStyle name="Comma 2 3 2 2 4 3 2 4" xfId="15475" xr:uid="{008C81C7-8768-457E-87F9-C88C202EB187}"/>
    <cellStyle name="Comma 2 3 2 2 4 3 2 4 2" xfId="39739" xr:uid="{BF003CF1-32A4-4AC1-83D7-CB75F46CE291}"/>
    <cellStyle name="Comma 2 3 2 2 4 3 2 5" xfId="27607" xr:uid="{D5724E68-DA5E-4FB9-ABD9-BA4C5B0665EB}"/>
    <cellStyle name="Comma 2 3 2 2 4 3 3" xfId="5365" xr:uid="{B0BC794A-1E44-4A12-ACFD-9F71C36E592F}"/>
    <cellStyle name="Comma 2 3 2 2 4 3 3 2" xfId="17497" xr:uid="{15308672-021B-4F22-B4FA-CE687C5F5191}"/>
    <cellStyle name="Comma 2 3 2 2 4 3 3 2 2" xfId="41761" xr:uid="{4373F57E-ED43-4FC2-9477-53FF8403ECF0}"/>
    <cellStyle name="Comma 2 3 2 2 4 3 3 3" xfId="29629" xr:uid="{6CB3EEE4-3442-4523-9D67-08B389EC6AB0}"/>
    <cellStyle name="Comma 2 3 2 2 4 3 4" xfId="9409" xr:uid="{66E2E46C-E602-44BE-9866-69E0A0F0CB74}"/>
    <cellStyle name="Comma 2 3 2 2 4 3 4 2" xfId="21541" xr:uid="{FD079AE7-640A-4645-B1F4-22B9441E941F}"/>
    <cellStyle name="Comma 2 3 2 2 4 3 4 2 2" xfId="45805" xr:uid="{D428ECEC-B8E3-4911-920C-F7622FDECA83}"/>
    <cellStyle name="Comma 2 3 2 2 4 3 4 3" xfId="33673" xr:uid="{3D6038E2-F1C6-4013-8378-5FF211602D80}"/>
    <cellStyle name="Comma 2 3 2 2 4 3 5" xfId="13453" xr:uid="{607BD11E-EECE-41D3-8EB5-1128F01027F7}"/>
    <cellStyle name="Comma 2 3 2 2 4 3 5 2" xfId="37717" xr:uid="{B945BC1D-AEF0-43A2-8005-F00E059CB1AB}"/>
    <cellStyle name="Comma 2 3 2 2 4 3 6" xfId="25585" xr:uid="{29CEEE13-ABE4-47DB-9C8E-F6E630F92D26}"/>
    <cellStyle name="Comma 2 3 2 2 4 4" xfId="2332" xr:uid="{63EF6954-5C60-4797-8A96-399635B84EC0}"/>
    <cellStyle name="Comma 2 3 2 2 4 4 2" xfId="6376" xr:uid="{B2DB9122-C664-4281-8240-AC94920755A7}"/>
    <cellStyle name="Comma 2 3 2 2 4 4 2 2" xfId="18508" xr:uid="{E67DA0DF-CBE4-4727-B090-4AD0BA41E26E}"/>
    <cellStyle name="Comma 2 3 2 2 4 4 2 2 2" xfId="42772" xr:uid="{A59DD8E9-1DCE-4515-8358-F595C51B8E30}"/>
    <cellStyle name="Comma 2 3 2 2 4 4 2 3" xfId="30640" xr:uid="{CC41CD62-1DD3-4938-8A7B-7A5FAB1F16A9}"/>
    <cellStyle name="Comma 2 3 2 2 4 4 3" xfId="10420" xr:uid="{3CFB0C0A-958E-48A0-A157-9194137FAE84}"/>
    <cellStyle name="Comma 2 3 2 2 4 4 3 2" xfId="22552" xr:uid="{475DF779-3AFA-4920-B6D1-F8F013381748}"/>
    <cellStyle name="Comma 2 3 2 2 4 4 3 2 2" xfId="46816" xr:uid="{35F890A2-EB0D-4BB8-A009-F3BB112075D5}"/>
    <cellStyle name="Comma 2 3 2 2 4 4 3 3" xfId="34684" xr:uid="{6D1420CF-2ADC-4246-9A15-C921715BCB38}"/>
    <cellStyle name="Comma 2 3 2 2 4 4 4" xfId="14464" xr:uid="{142EAB40-6ED2-4C10-9525-B0A4D65986F3}"/>
    <cellStyle name="Comma 2 3 2 2 4 4 4 2" xfId="38728" xr:uid="{CCD5F62E-80B2-4534-A8B1-A2DD24E02FE9}"/>
    <cellStyle name="Comma 2 3 2 2 4 4 5" xfId="26596" xr:uid="{0CFA1B9A-166C-48AF-AE29-F38D09E16E0A}"/>
    <cellStyle name="Comma 2 3 2 2 4 5" xfId="4354" xr:uid="{639F8DD6-9974-4FBA-BEE8-E5BE0EEBC935}"/>
    <cellStyle name="Comma 2 3 2 2 4 5 2" xfId="16486" xr:uid="{8563DBF6-1F8B-4688-AACA-3039516262E1}"/>
    <cellStyle name="Comma 2 3 2 2 4 5 2 2" xfId="40750" xr:uid="{4E1051F8-D6CF-4B7A-8D7A-EE87F76872AA}"/>
    <cellStyle name="Comma 2 3 2 2 4 5 3" xfId="28618" xr:uid="{389D02E9-3413-472D-ACE8-DB6CDC896530}"/>
    <cellStyle name="Comma 2 3 2 2 4 6" xfId="8398" xr:uid="{F0FB959C-5EBD-4887-B527-456E32EA6028}"/>
    <cellStyle name="Comma 2 3 2 2 4 6 2" xfId="20530" xr:uid="{A7F8FF73-357D-4742-A09B-38DF032E369A}"/>
    <cellStyle name="Comma 2 3 2 2 4 6 2 2" xfId="44794" xr:uid="{952D141B-4B81-4F38-AD59-637303E361A0}"/>
    <cellStyle name="Comma 2 3 2 2 4 6 3" xfId="32662" xr:uid="{6538B509-84AB-48E3-B1C5-68F97F4F39F1}"/>
    <cellStyle name="Comma 2 3 2 2 4 7" xfId="12442" xr:uid="{15862FA3-C88E-4F56-B784-0CC963E78BEB}"/>
    <cellStyle name="Comma 2 3 2 2 4 7 2" xfId="36706" xr:uid="{CD2E5EE7-AD0F-42D7-802C-E116DD799D4C}"/>
    <cellStyle name="Comma 2 3 2 2 4 8" xfId="24574" xr:uid="{516B3AAF-AA3F-4331-A7C6-D38AECEE8F49}"/>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2 2 2" xfId="44035" xr:uid="{0AEBDEE0-C3BD-44EB-B65F-3F679BAADB0F}"/>
    <cellStyle name="Comma 2 3 2 2 5 2 2 2 3" xfId="31903" xr:uid="{E7222DB3-1542-4EBF-B45E-2C9189EF7843}"/>
    <cellStyle name="Comma 2 3 2 2 5 2 2 3" xfId="11683" xr:uid="{FA4D89E2-1DA3-4BFC-872F-17A7B5C641D1}"/>
    <cellStyle name="Comma 2 3 2 2 5 2 2 3 2" xfId="23815" xr:uid="{73E8B8AE-DB0E-4D6C-A29D-533F45CD5592}"/>
    <cellStyle name="Comma 2 3 2 2 5 2 2 3 2 2" xfId="48079" xr:uid="{C0166A15-F25C-4014-98A0-D2E8E8C37C9B}"/>
    <cellStyle name="Comma 2 3 2 2 5 2 2 3 3" xfId="35947" xr:uid="{CA8CD50D-4DE9-4823-B2E3-7180664DAE36}"/>
    <cellStyle name="Comma 2 3 2 2 5 2 2 4" xfId="15727" xr:uid="{632E32B5-B37C-43D8-A769-8E98835B5785}"/>
    <cellStyle name="Comma 2 3 2 2 5 2 2 4 2" xfId="39991" xr:uid="{33B12073-29BA-4BF3-89E4-01CB72E799E3}"/>
    <cellStyle name="Comma 2 3 2 2 5 2 2 5" xfId="27859" xr:uid="{14A2409A-A4C7-4F56-AC6D-58C390315280}"/>
    <cellStyle name="Comma 2 3 2 2 5 2 3" xfId="5617" xr:uid="{A1B64B41-AB59-484B-BCE4-B618E0FF928A}"/>
    <cellStyle name="Comma 2 3 2 2 5 2 3 2" xfId="17749" xr:uid="{68F7DF31-CEF1-4104-8009-25069F354AFA}"/>
    <cellStyle name="Comma 2 3 2 2 5 2 3 2 2" xfId="42013" xr:uid="{BCFB2014-4DF0-40F9-9C51-D4D7D221636C}"/>
    <cellStyle name="Comma 2 3 2 2 5 2 3 3" xfId="29881" xr:uid="{4043F7C4-D6F1-4DDD-A40D-44E1BB115654}"/>
    <cellStyle name="Comma 2 3 2 2 5 2 4" xfId="9661" xr:uid="{50E0340D-AC9E-4E60-80D4-C53DFC8F9ECD}"/>
    <cellStyle name="Comma 2 3 2 2 5 2 4 2" xfId="21793" xr:uid="{1D3D8B22-CA06-446F-B4FA-719E20E96B9E}"/>
    <cellStyle name="Comma 2 3 2 2 5 2 4 2 2" xfId="46057" xr:uid="{94BA059A-2F7C-4443-94BD-0AC7BD910D31}"/>
    <cellStyle name="Comma 2 3 2 2 5 2 4 3" xfId="33925" xr:uid="{4C597810-F8C0-46FE-9AF2-7F536F425A4F}"/>
    <cellStyle name="Comma 2 3 2 2 5 2 5" xfId="13705" xr:uid="{7425D238-ED00-4A02-8E81-61E8FE1D055E}"/>
    <cellStyle name="Comma 2 3 2 2 5 2 5 2" xfId="37969" xr:uid="{F509E9FF-9CB0-495A-A3A0-558266D9EB0A}"/>
    <cellStyle name="Comma 2 3 2 2 5 2 6" xfId="25837" xr:uid="{1644B024-64C9-4B4C-988E-19B02392A393}"/>
    <cellStyle name="Comma 2 3 2 2 5 3" xfId="2584" xr:uid="{1B8CFA98-C817-4009-BB95-25EEE13B31C0}"/>
    <cellStyle name="Comma 2 3 2 2 5 3 2" xfId="6628" xr:uid="{EAFECD75-36E3-412C-8829-FF3FD56D6244}"/>
    <cellStyle name="Comma 2 3 2 2 5 3 2 2" xfId="18760" xr:uid="{199B883C-0058-41F4-B6B7-439AA97C96C8}"/>
    <cellStyle name="Comma 2 3 2 2 5 3 2 2 2" xfId="43024" xr:uid="{A1C448E8-433E-4553-B959-CFED19B1B9CD}"/>
    <cellStyle name="Comma 2 3 2 2 5 3 2 3" xfId="30892" xr:uid="{C7DE52A4-3653-4EFA-A9B1-B01CC36CB9A7}"/>
    <cellStyle name="Comma 2 3 2 2 5 3 3" xfId="10672" xr:uid="{22DCB4CD-8CD9-4749-8942-D90962F8728F}"/>
    <cellStyle name="Comma 2 3 2 2 5 3 3 2" xfId="22804" xr:uid="{9341D155-AFB3-47F3-BD7C-08EBD7D3E99D}"/>
    <cellStyle name="Comma 2 3 2 2 5 3 3 2 2" xfId="47068" xr:uid="{0F946151-3BDE-48AF-BC9E-021F88969EC7}"/>
    <cellStyle name="Comma 2 3 2 2 5 3 3 3" xfId="34936" xr:uid="{C39904C4-AC27-4AFE-8E3F-0D95BC4A2868}"/>
    <cellStyle name="Comma 2 3 2 2 5 3 4" xfId="14716" xr:uid="{EEA5594D-DFF4-4BEC-A8D7-5F186B43DCB9}"/>
    <cellStyle name="Comma 2 3 2 2 5 3 4 2" xfId="38980" xr:uid="{C107E689-BD2A-4672-8AAA-E31BC39A9A28}"/>
    <cellStyle name="Comma 2 3 2 2 5 3 5" xfId="26848" xr:uid="{C34BE931-8187-43B2-AE94-D9122636EB1F}"/>
    <cellStyle name="Comma 2 3 2 2 5 4" xfId="4606" xr:uid="{924FADE0-27A1-4590-9802-40D2AFAA0963}"/>
    <cellStyle name="Comma 2 3 2 2 5 4 2" xfId="16738" xr:uid="{5485F99D-E328-424C-B331-B4D470A74367}"/>
    <cellStyle name="Comma 2 3 2 2 5 4 2 2" xfId="41002" xr:uid="{BE50A4B3-B436-4E54-9F3D-4FC1D95988EE}"/>
    <cellStyle name="Comma 2 3 2 2 5 4 3" xfId="28870" xr:uid="{A4CBFD52-F63A-4ECB-9A76-41AAF5630F62}"/>
    <cellStyle name="Comma 2 3 2 2 5 5" xfId="8650" xr:uid="{77A3657D-A289-4B41-861E-72D377839B21}"/>
    <cellStyle name="Comma 2 3 2 2 5 5 2" xfId="20782" xr:uid="{F7CD4426-3981-4EE3-B739-CA6FE9FEBD82}"/>
    <cellStyle name="Comma 2 3 2 2 5 5 2 2" xfId="45046" xr:uid="{CFE86945-F42A-45E5-ABED-EDF7C9D14D4A}"/>
    <cellStyle name="Comma 2 3 2 2 5 5 3" xfId="32914" xr:uid="{44600531-D36E-43B7-AB0B-D46D0E4720FC}"/>
    <cellStyle name="Comma 2 3 2 2 5 6" xfId="12694" xr:uid="{F7475D18-5020-4E3A-A85F-B0BD8DF64449}"/>
    <cellStyle name="Comma 2 3 2 2 5 6 2" xfId="36958" xr:uid="{BD82374D-4E56-40F6-88F7-4C92A207FC87}"/>
    <cellStyle name="Comma 2 3 2 2 5 7" xfId="24826" xr:uid="{E530409F-1D20-474A-BE08-44EB52B33E26}"/>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2 2 2" xfId="43530" xr:uid="{336250FB-5DC3-4624-9AEE-7C8CD4BBC7DC}"/>
    <cellStyle name="Comma 2 3 2 2 6 2 2 3" xfId="31398" xr:uid="{C391C974-6750-46DC-9E6C-EB7743EAC690}"/>
    <cellStyle name="Comma 2 3 2 2 6 2 3" xfId="11178" xr:uid="{EA54732E-F35A-4EF3-917B-14309A7D7CD4}"/>
    <cellStyle name="Comma 2 3 2 2 6 2 3 2" xfId="23310" xr:uid="{5ADD0D03-788B-4E54-99B8-3AB74C54D7CD}"/>
    <cellStyle name="Comma 2 3 2 2 6 2 3 2 2" xfId="47574" xr:uid="{860803D3-AFFA-49DE-BFDE-943EC772EA46}"/>
    <cellStyle name="Comma 2 3 2 2 6 2 3 3" xfId="35442" xr:uid="{B8423A38-7A01-4D30-8FB2-49DFB93A9303}"/>
    <cellStyle name="Comma 2 3 2 2 6 2 4" xfId="15222" xr:uid="{C752AA46-B500-4457-936E-CC6FCBF09F82}"/>
    <cellStyle name="Comma 2 3 2 2 6 2 4 2" xfId="39486" xr:uid="{DFE611B0-73E5-47DF-8962-EAD56B76F7BA}"/>
    <cellStyle name="Comma 2 3 2 2 6 2 5" xfId="27354" xr:uid="{20F491BE-F3E4-49F1-9F08-62575AB34DE9}"/>
    <cellStyle name="Comma 2 3 2 2 6 3" xfId="5112" xr:uid="{14B0CBFE-8D8C-49DA-8587-F2BF8B2E5BA3}"/>
    <cellStyle name="Comma 2 3 2 2 6 3 2" xfId="17244" xr:uid="{5114AE80-1D86-438F-8699-B98049627AD1}"/>
    <cellStyle name="Comma 2 3 2 2 6 3 2 2" xfId="41508" xr:uid="{B8DAA1D2-8B4C-4EDA-8482-275234DAA47E}"/>
    <cellStyle name="Comma 2 3 2 2 6 3 3" xfId="29376" xr:uid="{97BA112E-4EDC-4A7D-A9DC-F32F8C58564A}"/>
    <cellStyle name="Comma 2 3 2 2 6 4" xfId="9156" xr:uid="{256363EF-8740-428E-97C9-5278781E9B3D}"/>
    <cellStyle name="Comma 2 3 2 2 6 4 2" xfId="21288" xr:uid="{02A9BE4D-CCCB-420B-B779-0572EFFEEF4F}"/>
    <cellStyle name="Comma 2 3 2 2 6 4 2 2" xfId="45552" xr:uid="{F9357A53-063A-4CE2-8615-6A2F9C1951F1}"/>
    <cellStyle name="Comma 2 3 2 2 6 4 3" xfId="33420" xr:uid="{9A3047F5-5DA1-4260-9691-7B7EAFFCB1F6}"/>
    <cellStyle name="Comma 2 3 2 2 6 5" xfId="13200" xr:uid="{390F9B12-CD6F-47CF-A853-D68187C2BA27}"/>
    <cellStyle name="Comma 2 3 2 2 6 5 2" xfId="37464" xr:uid="{E794E612-B051-4390-8653-E418EC3E1BC5}"/>
    <cellStyle name="Comma 2 3 2 2 6 6" xfId="25332" xr:uid="{707FBCEF-0D75-4D0B-BA4C-81ED2F2D955A}"/>
    <cellStyle name="Comma 2 3 2 2 7" xfId="2079" xr:uid="{69BE4596-E7CB-45D6-ADA1-D0CC61ED7738}"/>
    <cellStyle name="Comma 2 3 2 2 7 2" xfId="6123" xr:uid="{A5001C72-03B4-40EA-B159-C3B586FE1771}"/>
    <cellStyle name="Comma 2 3 2 2 7 2 2" xfId="18255" xr:uid="{45AE48FC-9467-499A-AB2A-E24722BDCF68}"/>
    <cellStyle name="Comma 2 3 2 2 7 2 2 2" xfId="42519" xr:uid="{7E6D780E-7B6C-4ACA-B366-201A249879D0}"/>
    <cellStyle name="Comma 2 3 2 2 7 2 3" xfId="30387" xr:uid="{DC1B3407-A240-4F7A-AEC7-DC7501366412}"/>
    <cellStyle name="Comma 2 3 2 2 7 3" xfId="10167" xr:uid="{F682DEE4-5703-481A-8A38-96AEA8E3E1FD}"/>
    <cellStyle name="Comma 2 3 2 2 7 3 2" xfId="22299" xr:uid="{CCF7722B-0C4A-486D-BA20-B5B5637AD8DC}"/>
    <cellStyle name="Comma 2 3 2 2 7 3 2 2" xfId="46563" xr:uid="{4718375B-972B-4419-9005-C12C733A2ED2}"/>
    <cellStyle name="Comma 2 3 2 2 7 3 3" xfId="34431" xr:uid="{F1840374-6C12-4A0E-A1E6-50369A01BD00}"/>
    <cellStyle name="Comma 2 3 2 2 7 4" xfId="14211" xr:uid="{01F0ECF1-CF40-49D1-8481-6264CC56D82F}"/>
    <cellStyle name="Comma 2 3 2 2 7 4 2" xfId="38475" xr:uid="{3A66F2A3-C679-47FC-9AFE-EF95E70F11DC}"/>
    <cellStyle name="Comma 2 3 2 2 7 5" xfId="26343" xr:uid="{C98BC869-73DB-46A6-8374-46F4E005F4CE}"/>
    <cellStyle name="Comma 2 3 2 2 8" xfId="4101" xr:uid="{485E5B48-31BA-4CC6-8E2D-B83B5048CC04}"/>
    <cellStyle name="Comma 2 3 2 2 8 2" xfId="16233" xr:uid="{4198FE34-A043-4440-AA1F-D469D5815E2C}"/>
    <cellStyle name="Comma 2 3 2 2 8 2 2" xfId="40497" xr:uid="{328ECBF0-11D5-491E-861D-71894EE3574A}"/>
    <cellStyle name="Comma 2 3 2 2 8 3" xfId="28365" xr:uid="{8AA484AB-DBA3-4945-9F70-5539666C3135}"/>
    <cellStyle name="Comma 2 3 2 2 9" xfId="8145" xr:uid="{F7E399DE-3481-4976-AF2D-127AD721F8DA}"/>
    <cellStyle name="Comma 2 3 2 2 9 2" xfId="20277" xr:uid="{3E29F429-AF9D-4A3C-AA07-F099BB14EF30}"/>
    <cellStyle name="Comma 2 3 2 2 9 2 2" xfId="44541" xr:uid="{882E01B1-2CCA-43EB-B150-EACC41477E33}"/>
    <cellStyle name="Comma 2 3 2 2 9 3" xfId="32409" xr:uid="{3C8C99A8-992A-44B9-894F-79EF0B735ED8}"/>
    <cellStyle name="Comma 2 3 2 3" xfId="78" xr:uid="{2015746E-86B1-4ED0-A0D2-6DAFD610118D}"/>
    <cellStyle name="Comma 2 3 2 3 10" xfId="12210" xr:uid="{46761DEB-3BA4-4BB6-95F9-5A6562F15C28}"/>
    <cellStyle name="Comma 2 3 2 3 10 2" xfId="36474" xr:uid="{2E4C3F0D-16CB-4A11-B925-66409A8DE5B5}"/>
    <cellStyle name="Comma 2 3 2 3 11" xfId="24342" xr:uid="{06D3A4D4-45ED-400D-A1F6-5E1819089FF5}"/>
    <cellStyle name="Comma 2 3 2 3 2" xfId="141" xr:uid="{2CE4F75A-B70E-47D9-A017-394D8AC4F2D7}"/>
    <cellStyle name="Comma 2 3 2 3 2 10" xfId="24405" xr:uid="{949BE096-58A6-4408-B1D1-2E6424BD3FDC}"/>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2 2 2" xfId="44498" xr:uid="{1091817F-68FF-4E15-85B9-B97D1AFD7721}"/>
    <cellStyle name="Comma 2 3 2 3 2 2 2 2 2 2 2 3" xfId="32366" xr:uid="{1EE1ED15-ABAF-4408-9595-0984E9C3B884}"/>
    <cellStyle name="Comma 2 3 2 3 2 2 2 2 2 2 3" xfId="12146" xr:uid="{97F588D0-E8F1-4912-AA86-56556A3E6D59}"/>
    <cellStyle name="Comma 2 3 2 3 2 2 2 2 2 2 3 2" xfId="24278" xr:uid="{ABBD9A0D-E731-42D4-9B8E-29ECF3BC2794}"/>
    <cellStyle name="Comma 2 3 2 3 2 2 2 2 2 2 3 2 2" xfId="48542" xr:uid="{B78528A1-1A04-412C-9668-7464B60C21D8}"/>
    <cellStyle name="Comma 2 3 2 3 2 2 2 2 2 2 3 3" xfId="36410" xr:uid="{76162EFE-5890-491A-982A-C79D1B727C15}"/>
    <cellStyle name="Comma 2 3 2 3 2 2 2 2 2 2 4" xfId="16190" xr:uid="{77F70DBF-4EF7-4E58-8C19-CDDFA702C426}"/>
    <cellStyle name="Comma 2 3 2 3 2 2 2 2 2 2 4 2" xfId="40454" xr:uid="{8C91CFEC-F1B0-45EB-8F26-A6E93352AA30}"/>
    <cellStyle name="Comma 2 3 2 3 2 2 2 2 2 2 5" xfId="28322" xr:uid="{1C76148E-6E32-4E50-B330-3DC3AEE156CE}"/>
    <cellStyle name="Comma 2 3 2 3 2 2 2 2 2 3" xfId="6080" xr:uid="{2EB6BC3D-94ED-453D-B4BE-84AEC07763AC}"/>
    <cellStyle name="Comma 2 3 2 3 2 2 2 2 2 3 2" xfId="18212" xr:uid="{E4830888-214E-43DD-B79B-8EFED6EAE21F}"/>
    <cellStyle name="Comma 2 3 2 3 2 2 2 2 2 3 2 2" xfId="42476" xr:uid="{00CE3B6A-2330-4417-BD2B-50F8A20B9451}"/>
    <cellStyle name="Comma 2 3 2 3 2 2 2 2 2 3 3" xfId="30344" xr:uid="{4B73512F-2507-48B8-AD0F-704420B55EFA}"/>
    <cellStyle name="Comma 2 3 2 3 2 2 2 2 2 4" xfId="10124" xr:uid="{5C6C0EB0-3332-4E53-A4F2-F74B017D0A53}"/>
    <cellStyle name="Comma 2 3 2 3 2 2 2 2 2 4 2" xfId="22256" xr:uid="{3FA324D8-5841-47BD-9568-E12A4A3AAA23}"/>
    <cellStyle name="Comma 2 3 2 3 2 2 2 2 2 4 2 2" xfId="46520" xr:uid="{DE7E3A95-B264-456C-A3A4-C3230FA9E2FC}"/>
    <cellStyle name="Comma 2 3 2 3 2 2 2 2 2 4 3" xfId="34388" xr:uid="{0A51BDBA-DC06-49F6-80D3-2BD4D3E8918F}"/>
    <cellStyle name="Comma 2 3 2 3 2 2 2 2 2 5" xfId="14168" xr:uid="{14FB4F40-9079-47D9-B4AF-6D2CFE187AAE}"/>
    <cellStyle name="Comma 2 3 2 3 2 2 2 2 2 5 2" xfId="38432" xr:uid="{EC77C13B-58AB-40F8-816A-73B5AE10C12B}"/>
    <cellStyle name="Comma 2 3 2 3 2 2 2 2 2 6" xfId="26300" xr:uid="{21037463-128F-4088-BAC3-72336FFBA531}"/>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2 2 2" xfId="43487" xr:uid="{69BDF42B-8AF1-4AA3-8F2C-1937A1BFCDB7}"/>
    <cellStyle name="Comma 2 3 2 3 2 2 2 2 3 2 3" xfId="31355" xr:uid="{AA092CE1-CAE7-4DB1-A747-90310776586F}"/>
    <cellStyle name="Comma 2 3 2 3 2 2 2 2 3 3" xfId="11135" xr:uid="{103B5B06-C668-48D6-B39A-C4F5E23B8716}"/>
    <cellStyle name="Comma 2 3 2 3 2 2 2 2 3 3 2" xfId="23267" xr:uid="{B639C43F-3ADE-4D09-896E-5AC06919A908}"/>
    <cellStyle name="Comma 2 3 2 3 2 2 2 2 3 3 2 2" xfId="47531" xr:uid="{7399EC0A-EC11-4FF5-B355-12082FA0CC08}"/>
    <cellStyle name="Comma 2 3 2 3 2 2 2 2 3 3 3" xfId="35399" xr:uid="{602458A0-A08B-424B-A49E-6D98F7AE61D0}"/>
    <cellStyle name="Comma 2 3 2 3 2 2 2 2 3 4" xfId="15179" xr:uid="{A670212E-7715-4C24-81E1-9BCF9671116F}"/>
    <cellStyle name="Comma 2 3 2 3 2 2 2 2 3 4 2" xfId="39443" xr:uid="{4D828502-7CD6-44A7-9D06-61C8E1C25390}"/>
    <cellStyle name="Comma 2 3 2 3 2 2 2 2 3 5" xfId="27311" xr:uid="{994BFD6F-0B26-49F0-90EC-0B4A7B835A54}"/>
    <cellStyle name="Comma 2 3 2 3 2 2 2 2 4" xfId="5069" xr:uid="{6DBB35C0-9745-4D2E-BA24-F99ECBDC5A6D}"/>
    <cellStyle name="Comma 2 3 2 3 2 2 2 2 4 2" xfId="17201" xr:uid="{3C745B99-443C-4612-AAE3-F280F055309E}"/>
    <cellStyle name="Comma 2 3 2 3 2 2 2 2 4 2 2" xfId="41465" xr:uid="{EBD3B005-C81F-4A5F-9D4C-87F02EFAA740}"/>
    <cellStyle name="Comma 2 3 2 3 2 2 2 2 4 3" xfId="29333" xr:uid="{F16CE07E-6C42-488D-9023-A4D899F38107}"/>
    <cellStyle name="Comma 2 3 2 3 2 2 2 2 5" xfId="9113" xr:uid="{105F0FD3-F9C6-4C5E-B1D4-D93F8750A935}"/>
    <cellStyle name="Comma 2 3 2 3 2 2 2 2 5 2" xfId="21245" xr:uid="{F2DC2F04-AC49-4D32-85EF-68F38D437C67}"/>
    <cellStyle name="Comma 2 3 2 3 2 2 2 2 5 2 2" xfId="45509" xr:uid="{46C92272-0122-4CD4-9E23-C768359D21C1}"/>
    <cellStyle name="Comma 2 3 2 3 2 2 2 2 5 3" xfId="33377" xr:uid="{5E16C14F-6A0E-428F-B948-A4B1048886AF}"/>
    <cellStyle name="Comma 2 3 2 3 2 2 2 2 6" xfId="13157" xr:uid="{B18508C8-7E90-4ABB-B8B1-6B16957E4702}"/>
    <cellStyle name="Comma 2 3 2 3 2 2 2 2 6 2" xfId="37421" xr:uid="{6FBE94FA-51CC-4A8C-92A3-ECDFAEEC2E25}"/>
    <cellStyle name="Comma 2 3 2 3 2 2 2 2 7" xfId="25289" xr:uid="{2777EFC6-16B7-400D-A769-945E3876CAF7}"/>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2 2 2" xfId="43993" xr:uid="{8A113F74-08D7-48F5-9041-BB90E3DF028E}"/>
    <cellStyle name="Comma 2 3 2 3 2 2 2 3 2 2 3" xfId="31861" xr:uid="{CE69A6DD-ACF5-4EDC-95C8-4D982201B910}"/>
    <cellStyle name="Comma 2 3 2 3 2 2 2 3 2 3" xfId="11641" xr:uid="{AEE2179E-CCE7-4E14-A75E-E00E69EDF5AE}"/>
    <cellStyle name="Comma 2 3 2 3 2 2 2 3 2 3 2" xfId="23773" xr:uid="{D874F446-1A43-41D5-A51D-BF8A38E532F3}"/>
    <cellStyle name="Comma 2 3 2 3 2 2 2 3 2 3 2 2" xfId="48037" xr:uid="{23D43727-FF51-419F-97AF-57F3466C37A7}"/>
    <cellStyle name="Comma 2 3 2 3 2 2 2 3 2 3 3" xfId="35905" xr:uid="{97FF03C2-73AC-467F-91A1-AE94A0972F30}"/>
    <cellStyle name="Comma 2 3 2 3 2 2 2 3 2 4" xfId="15685" xr:uid="{97F46B15-BC41-4FFB-8B04-E3703164C706}"/>
    <cellStyle name="Comma 2 3 2 3 2 2 2 3 2 4 2" xfId="39949" xr:uid="{B152D5F0-44B6-4906-AC6C-AEF4948845AE}"/>
    <cellStyle name="Comma 2 3 2 3 2 2 2 3 2 5" xfId="27817" xr:uid="{040DE256-E2B9-4866-BEB1-7D439B2A1828}"/>
    <cellStyle name="Comma 2 3 2 3 2 2 2 3 3" xfId="5575" xr:uid="{4C8535CD-EC89-430F-8118-43B1E6827660}"/>
    <cellStyle name="Comma 2 3 2 3 2 2 2 3 3 2" xfId="17707" xr:uid="{97654C08-9C0C-4066-86DE-BD4E199A8C9C}"/>
    <cellStyle name="Comma 2 3 2 3 2 2 2 3 3 2 2" xfId="41971" xr:uid="{6B860FD3-4455-43AB-B695-9BD5834EEE16}"/>
    <cellStyle name="Comma 2 3 2 3 2 2 2 3 3 3" xfId="29839" xr:uid="{34409DAD-323A-45EA-9C5A-7162FBDE8441}"/>
    <cellStyle name="Comma 2 3 2 3 2 2 2 3 4" xfId="9619" xr:uid="{DD13ED5E-E5F5-494F-8C9C-87477A8B3300}"/>
    <cellStyle name="Comma 2 3 2 3 2 2 2 3 4 2" xfId="21751" xr:uid="{458AF160-2961-4F18-8585-45F79C7588CE}"/>
    <cellStyle name="Comma 2 3 2 3 2 2 2 3 4 2 2" xfId="46015" xr:uid="{317749FE-C576-44B8-82D2-49BE9DFEDD56}"/>
    <cellStyle name="Comma 2 3 2 3 2 2 2 3 4 3" xfId="33883" xr:uid="{58883644-356B-4FF2-9B42-4B21DA891B12}"/>
    <cellStyle name="Comma 2 3 2 3 2 2 2 3 5" xfId="13663" xr:uid="{7CD30105-011C-471B-AA0E-35383399E32F}"/>
    <cellStyle name="Comma 2 3 2 3 2 2 2 3 5 2" xfId="37927" xr:uid="{F77C3826-25F6-4823-AC6F-CDEE58BE0B83}"/>
    <cellStyle name="Comma 2 3 2 3 2 2 2 3 6" xfId="25795" xr:uid="{EA5B005C-D55B-4BD3-AB4E-B47B2C75B945}"/>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2 2 2" xfId="42982" xr:uid="{F4B12950-A213-4EE3-867D-79EA0219D691}"/>
    <cellStyle name="Comma 2 3 2 3 2 2 2 4 2 3" xfId="30850" xr:uid="{1B713A37-E823-43DB-843C-159C3FA18E59}"/>
    <cellStyle name="Comma 2 3 2 3 2 2 2 4 3" xfId="10630" xr:uid="{077D5C39-603A-47E0-A7AB-DCB29BE0F806}"/>
    <cellStyle name="Comma 2 3 2 3 2 2 2 4 3 2" xfId="22762" xr:uid="{5C294421-312F-42A9-AE8F-0E73465AA589}"/>
    <cellStyle name="Comma 2 3 2 3 2 2 2 4 3 2 2" xfId="47026" xr:uid="{4219C6B0-D75C-40D2-9BD2-E85BD42E42BA}"/>
    <cellStyle name="Comma 2 3 2 3 2 2 2 4 3 3" xfId="34894" xr:uid="{3D717989-CFA6-4118-A686-A8B56D27377D}"/>
    <cellStyle name="Comma 2 3 2 3 2 2 2 4 4" xfId="14674" xr:uid="{9040A8AD-4DCF-4D62-9BFB-66B4C9519AB2}"/>
    <cellStyle name="Comma 2 3 2 3 2 2 2 4 4 2" xfId="38938" xr:uid="{86ACA1E2-9680-4E32-8602-09C7BBF12F46}"/>
    <cellStyle name="Comma 2 3 2 3 2 2 2 4 5" xfId="26806" xr:uid="{62F38DEE-E86B-493F-91BC-DE72BE02CFDA}"/>
    <cellStyle name="Comma 2 3 2 3 2 2 2 5" xfId="4564" xr:uid="{518B932A-60C4-4F4E-B410-EEC9DA0348AD}"/>
    <cellStyle name="Comma 2 3 2 3 2 2 2 5 2" xfId="16696" xr:uid="{B8277020-D077-4259-A694-8966DAE81B22}"/>
    <cellStyle name="Comma 2 3 2 3 2 2 2 5 2 2" xfId="40960" xr:uid="{811BEF83-DE26-45F0-887D-E1E2664EE8C4}"/>
    <cellStyle name="Comma 2 3 2 3 2 2 2 5 3" xfId="28828" xr:uid="{F6C94271-105B-4E67-9C93-1EB21795D205}"/>
    <cellStyle name="Comma 2 3 2 3 2 2 2 6" xfId="8608" xr:uid="{5D327BDB-D57B-427B-9661-46C1561ACBBE}"/>
    <cellStyle name="Comma 2 3 2 3 2 2 2 6 2" xfId="20740" xr:uid="{4F5616FC-7C0E-471E-9245-88FE2704BF05}"/>
    <cellStyle name="Comma 2 3 2 3 2 2 2 6 2 2" xfId="45004" xr:uid="{6D050E8E-793A-46B7-9769-9FB24094A496}"/>
    <cellStyle name="Comma 2 3 2 3 2 2 2 6 3" xfId="32872" xr:uid="{097465D4-360B-4ADB-ABC8-51042E04712A}"/>
    <cellStyle name="Comma 2 3 2 3 2 2 2 7" xfId="12652" xr:uid="{3A89CC44-7C4A-4E28-AC64-D255B52AA86E}"/>
    <cellStyle name="Comma 2 3 2 3 2 2 2 7 2" xfId="36916" xr:uid="{90C6256B-1DA4-4258-B398-82EF19DBB04E}"/>
    <cellStyle name="Comma 2 3 2 3 2 2 2 8" xfId="24784" xr:uid="{3FCC8FEA-6733-4174-8DE8-BD52AA36BFA0}"/>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2 2 2" xfId="44245" xr:uid="{93FFFCC2-3150-4488-8E95-D472805261DD}"/>
    <cellStyle name="Comma 2 3 2 3 2 2 3 2 2 2 3" xfId="32113" xr:uid="{19B8E3D1-E35D-439B-9699-EBF44ECD6AE5}"/>
    <cellStyle name="Comma 2 3 2 3 2 2 3 2 2 3" xfId="11893" xr:uid="{89831261-060C-41E4-B1B9-9DB95CD26E3A}"/>
    <cellStyle name="Comma 2 3 2 3 2 2 3 2 2 3 2" xfId="24025" xr:uid="{F988D9AB-1277-4ACC-A96E-B9796CB69EC4}"/>
    <cellStyle name="Comma 2 3 2 3 2 2 3 2 2 3 2 2" xfId="48289" xr:uid="{DF8E40C8-8A9A-4730-A54E-39DDF48DA3F4}"/>
    <cellStyle name="Comma 2 3 2 3 2 2 3 2 2 3 3" xfId="36157" xr:uid="{AE7941C6-C70E-4B3B-86CA-A9E3A2C4D086}"/>
    <cellStyle name="Comma 2 3 2 3 2 2 3 2 2 4" xfId="15937" xr:uid="{B1210A91-0459-45A3-8096-45E84DEBAF4B}"/>
    <cellStyle name="Comma 2 3 2 3 2 2 3 2 2 4 2" xfId="40201" xr:uid="{B370429B-72D5-4FFD-9988-07651EE64AC2}"/>
    <cellStyle name="Comma 2 3 2 3 2 2 3 2 2 5" xfId="28069" xr:uid="{D6193A90-217B-4862-8677-4431CD08FEFE}"/>
    <cellStyle name="Comma 2 3 2 3 2 2 3 2 3" xfId="5827" xr:uid="{2BE1509C-1067-452F-B747-33DA86488F9E}"/>
    <cellStyle name="Comma 2 3 2 3 2 2 3 2 3 2" xfId="17959" xr:uid="{58DDB0E8-E2D6-4C78-9DF4-D712B9E5464E}"/>
    <cellStyle name="Comma 2 3 2 3 2 2 3 2 3 2 2" xfId="42223" xr:uid="{5B0B5A53-1D60-4493-8339-3754A11735C1}"/>
    <cellStyle name="Comma 2 3 2 3 2 2 3 2 3 3" xfId="30091" xr:uid="{A1C350C9-7A76-468B-9188-AFB634F2023F}"/>
    <cellStyle name="Comma 2 3 2 3 2 2 3 2 4" xfId="9871" xr:uid="{AFB2440C-21D3-4CF9-BB24-FD83064CC4AE}"/>
    <cellStyle name="Comma 2 3 2 3 2 2 3 2 4 2" xfId="22003" xr:uid="{174C910A-B99F-49F4-BB92-D76F12A5AE82}"/>
    <cellStyle name="Comma 2 3 2 3 2 2 3 2 4 2 2" xfId="46267" xr:uid="{DCCDD6FF-5F39-4510-92CE-2CBCDBE1318E}"/>
    <cellStyle name="Comma 2 3 2 3 2 2 3 2 4 3" xfId="34135" xr:uid="{1C1ED94D-8399-4067-8C28-766022F20906}"/>
    <cellStyle name="Comma 2 3 2 3 2 2 3 2 5" xfId="13915" xr:uid="{54C7CBFA-3602-459D-A1FC-58B563CD1CFF}"/>
    <cellStyle name="Comma 2 3 2 3 2 2 3 2 5 2" xfId="38179" xr:uid="{DDA876F7-50D7-4834-9A3B-9D3C30D86C2B}"/>
    <cellStyle name="Comma 2 3 2 3 2 2 3 2 6" xfId="26047" xr:uid="{CD26E966-7155-4F5D-94B8-7B7297145630}"/>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2 2 2" xfId="43234" xr:uid="{726456B7-A50A-46A7-B027-8F6A80911014}"/>
    <cellStyle name="Comma 2 3 2 3 2 2 3 3 2 3" xfId="31102" xr:uid="{C15B174C-22DA-49D1-BC0B-D67F57041956}"/>
    <cellStyle name="Comma 2 3 2 3 2 2 3 3 3" xfId="10882" xr:uid="{905A2324-FB2E-4DC2-8091-31572DE761A4}"/>
    <cellStyle name="Comma 2 3 2 3 2 2 3 3 3 2" xfId="23014" xr:uid="{8D8CF07C-298A-49B1-A954-7EB198B61ED3}"/>
    <cellStyle name="Comma 2 3 2 3 2 2 3 3 3 2 2" xfId="47278" xr:uid="{3F16C410-7649-45D1-9E1B-BB7FECC7C4B5}"/>
    <cellStyle name="Comma 2 3 2 3 2 2 3 3 3 3" xfId="35146" xr:uid="{F69C1B37-389C-46BF-8A61-B276603F4D94}"/>
    <cellStyle name="Comma 2 3 2 3 2 2 3 3 4" xfId="14926" xr:uid="{298B4A9C-E1AA-4E1D-B13B-A499560BBB77}"/>
    <cellStyle name="Comma 2 3 2 3 2 2 3 3 4 2" xfId="39190" xr:uid="{DDD8117A-4780-40F2-AA72-9F2750CE53CF}"/>
    <cellStyle name="Comma 2 3 2 3 2 2 3 3 5" xfId="27058" xr:uid="{CE769474-937B-443D-BC91-5C8985C798CF}"/>
    <cellStyle name="Comma 2 3 2 3 2 2 3 4" xfId="4816" xr:uid="{610FEE0B-C2C1-497B-BE25-16F9C629E9FC}"/>
    <cellStyle name="Comma 2 3 2 3 2 2 3 4 2" xfId="16948" xr:uid="{12F23D86-15A4-4307-A9A1-D32C25C2AE52}"/>
    <cellStyle name="Comma 2 3 2 3 2 2 3 4 2 2" xfId="41212" xr:uid="{49B04B79-10E3-451E-8A86-365790E12A01}"/>
    <cellStyle name="Comma 2 3 2 3 2 2 3 4 3" xfId="29080" xr:uid="{D2BD2346-80E8-431B-B4B5-257F1520431B}"/>
    <cellStyle name="Comma 2 3 2 3 2 2 3 5" xfId="8860" xr:uid="{BCEBA645-FE4C-4A05-8FF6-D8D61F332F32}"/>
    <cellStyle name="Comma 2 3 2 3 2 2 3 5 2" xfId="20992" xr:uid="{60888E9A-8D74-4F36-9AA6-85B6FBCE991F}"/>
    <cellStyle name="Comma 2 3 2 3 2 2 3 5 2 2" xfId="45256" xr:uid="{A0DC06FE-8516-4F48-B0F1-10FBE8BB5ECB}"/>
    <cellStyle name="Comma 2 3 2 3 2 2 3 5 3" xfId="33124" xr:uid="{AC98A9AE-4611-4A3B-A6FE-8A760DDDCC85}"/>
    <cellStyle name="Comma 2 3 2 3 2 2 3 6" xfId="12904" xr:uid="{2BA714BB-13FD-4AF5-9EEE-C585AC408FFB}"/>
    <cellStyle name="Comma 2 3 2 3 2 2 3 6 2" xfId="37168" xr:uid="{2A8524A4-2D28-44F6-ACFB-DB136BD09828}"/>
    <cellStyle name="Comma 2 3 2 3 2 2 3 7" xfId="25036" xr:uid="{52FB5DF0-F763-4BFE-9790-D263B3F54917}"/>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2 2 2" xfId="43740" xr:uid="{69A949D5-A394-4677-8ECA-21C0E60BFCF4}"/>
    <cellStyle name="Comma 2 3 2 3 2 2 4 2 2 3" xfId="31608" xr:uid="{180EBAFA-9758-4033-9AEB-79CD88F85D2D}"/>
    <cellStyle name="Comma 2 3 2 3 2 2 4 2 3" xfId="11388" xr:uid="{3174DA59-2B71-4571-98E4-2BC8C0E90554}"/>
    <cellStyle name="Comma 2 3 2 3 2 2 4 2 3 2" xfId="23520" xr:uid="{3F1CB4C4-C7E0-46FD-AEBC-AF18900A88CA}"/>
    <cellStyle name="Comma 2 3 2 3 2 2 4 2 3 2 2" xfId="47784" xr:uid="{6BBBCF50-2DAD-42AE-A73E-FD96BF6F93F5}"/>
    <cellStyle name="Comma 2 3 2 3 2 2 4 2 3 3" xfId="35652" xr:uid="{BCFCD09B-65EB-4782-B041-2591848707A2}"/>
    <cellStyle name="Comma 2 3 2 3 2 2 4 2 4" xfId="15432" xr:uid="{C2950E6D-81A6-4492-AE4D-12C2E920BA8F}"/>
    <cellStyle name="Comma 2 3 2 3 2 2 4 2 4 2" xfId="39696" xr:uid="{BE8694B3-FDB3-4DEE-9AC1-3A512764D15B}"/>
    <cellStyle name="Comma 2 3 2 3 2 2 4 2 5" xfId="27564" xr:uid="{A14B3F5D-C4B8-45C2-A1C0-024F1FDEB29B}"/>
    <cellStyle name="Comma 2 3 2 3 2 2 4 3" xfId="5322" xr:uid="{ADCBD948-2693-4671-A1C8-939E46FE8A27}"/>
    <cellStyle name="Comma 2 3 2 3 2 2 4 3 2" xfId="17454" xr:uid="{2E582DE8-846F-4F35-BB7D-45043A9C9EAF}"/>
    <cellStyle name="Comma 2 3 2 3 2 2 4 3 2 2" xfId="41718" xr:uid="{2258E9DE-2FFC-4A05-840B-0D51DCF2B9EE}"/>
    <cellStyle name="Comma 2 3 2 3 2 2 4 3 3" xfId="29586" xr:uid="{78FAB9C4-DAAC-4C10-A168-49C094E822EC}"/>
    <cellStyle name="Comma 2 3 2 3 2 2 4 4" xfId="9366" xr:uid="{B65EAF33-318C-4786-9EC3-BE6CEC2AC643}"/>
    <cellStyle name="Comma 2 3 2 3 2 2 4 4 2" xfId="21498" xr:uid="{B08BA92A-D3FB-40C5-A228-2AC7A47E4DF9}"/>
    <cellStyle name="Comma 2 3 2 3 2 2 4 4 2 2" xfId="45762" xr:uid="{05B9581D-4397-4BF7-AE77-E53C5732BEAA}"/>
    <cellStyle name="Comma 2 3 2 3 2 2 4 4 3" xfId="33630" xr:uid="{8BBA39D6-25DA-40E2-AC65-2D916D172651}"/>
    <cellStyle name="Comma 2 3 2 3 2 2 4 5" xfId="13410" xr:uid="{0882A6A5-0BB8-4EA8-A381-322E5AD33FF7}"/>
    <cellStyle name="Comma 2 3 2 3 2 2 4 5 2" xfId="37674" xr:uid="{53C23462-9532-435B-9313-EECD308FB726}"/>
    <cellStyle name="Comma 2 3 2 3 2 2 4 6" xfId="25542" xr:uid="{58065A80-2B6B-4288-8604-C3DAE86DB026}"/>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2 2 2" xfId="42729" xr:uid="{C0A86C1A-4C42-4CA4-A0B7-2CF4EE1DA0F7}"/>
    <cellStyle name="Comma 2 3 2 3 2 2 5 2 3" xfId="30597" xr:uid="{B1BCB098-B338-486C-85AE-DB7D941754A1}"/>
    <cellStyle name="Comma 2 3 2 3 2 2 5 3" xfId="10377" xr:uid="{9B43FFAD-EF72-417F-906C-6464F7E50BAA}"/>
    <cellStyle name="Comma 2 3 2 3 2 2 5 3 2" xfId="22509" xr:uid="{2B9E57FD-C9D6-4926-9C32-3BA6DBEBF42F}"/>
    <cellStyle name="Comma 2 3 2 3 2 2 5 3 2 2" xfId="46773" xr:uid="{F5539717-F0C2-4EED-934E-2F400F812B2D}"/>
    <cellStyle name="Comma 2 3 2 3 2 2 5 3 3" xfId="34641" xr:uid="{F7B8859D-1F48-42BB-9788-7323A0B09D48}"/>
    <cellStyle name="Comma 2 3 2 3 2 2 5 4" xfId="14421" xr:uid="{21518FDD-6E17-46D7-9F0B-5027F705ECCA}"/>
    <cellStyle name="Comma 2 3 2 3 2 2 5 4 2" xfId="38685" xr:uid="{1926936F-882A-424E-A0E7-9CF83290309E}"/>
    <cellStyle name="Comma 2 3 2 3 2 2 5 5" xfId="26553" xr:uid="{A65E71AF-68E6-41CF-99C8-058AC832765A}"/>
    <cellStyle name="Comma 2 3 2 3 2 2 6" xfId="4311" xr:uid="{A7343200-59AE-41A7-AD8B-482ACD3FD19D}"/>
    <cellStyle name="Comma 2 3 2 3 2 2 6 2" xfId="16443" xr:uid="{EEF6611B-AA57-40EB-81DE-1070019F172F}"/>
    <cellStyle name="Comma 2 3 2 3 2 2 6 2 2" xfId="40707" xr:uid="{4725CE2E-2715-48C6-B38A-0F7D46FF0A82}"/>
    <cellStyle name="Comma 2 3 2 3 2 2 6 3" xfId="28575" xr:uid="{8F7C1330-CC88-4625-842D-A4D727A09B3E}"/>
    <cellStyle name="Comma 2 3 2 3 2 2 7" xfId="8355" xr:uid="{99DDF418-A6E9-4EDC-827B-813969CA1C8B}"/>
    <cellStyle name="Comma 2 3 2 3 2 2 7 2" xfId="20487" xr:uid="{1287B4CF-8B08-459D-90B5-C34C3B403045}"/>
    <cellStyle name="Comma 2 3 2 3 2 2 7 2 2" xfId="44751" xr:uid="{21CF0B65-6E1F-4B79-AA91-0FD0F164A265}"/>
    <cellStyle name="Comma 2 3 2 3 2 2 7 3" xfId="32619" xr:uid="{7C021B63-F6AB-4ADE-BA0C-97AB482C88B5}"/>
    <cellStyle name="Comma 2 3 2 3 2 2 8" xfId="12399" xr:uid="{64B49BA7-E821-4773-BAD9-5BB6DA1CAF73}"/>
    <cellStyle name="Comma 2 3 2 3 2 2 8 2" xfId="36663" xr:uid="{923576D2-AB89-4317-B402-651D4E0F3ED6}"/>
    <cellStyle name="Comma 2 3 2 3 2 2 9" xfId="24531" xr:uid="{F31799BF-164F-4190-A675-01920A86C34D}"/>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2 2 2" xfId="44372" xr:uid="{2937727C-3E29-451D-9E64-F260451E5758}"/>
    <cellStyle name="Comma 2 3 2 3 2 3 2 2 2 2 3" xfId="32240" xr:uid="{25BBDA91-9B9C-4B78-B76F-0E4C89BAB5AD}"/>
    <cellStyle name="Comma 2 3 2 3 2 3 2 2 2 3" xfId="12020" xr:uid="{207EF3F9-0949-4D01-B14A-611CEEF64E59}"/>
    <cellStyle name="Comma 2 3 2 3 2 3 2 2 2 3 2" xfId="24152" xr:uid="{62F20EAF-E5C9-4127-9BF3-6CA2CF878C6E}"/>
    <cellStyle name="Comma 2 3 2 3 2 3 2 2 2 3 2 2" xfId="48416" xr:uid="{C6766A4B-A23B-4135-9F16-9B3D482448C2}"/>
    <cellStyle name="Comma 2 3 2 3 2 3 2 2 2 3 3" xfId="36284" xr:uid="{5F20E321-AC83-4847-BF37-A47789B74612}"/>
    <cellStyle name="Comma 2 3 2 3 2 3 2 2 2 4" xfId="16064" xr:uid="{82D9C651-DA10-4B91-B760-75BB99CB0BB6}"/>
    <cellStyle name="Comma 2 3 2 3 2 3 2 2 2 4 2" xfId="40328" xr:uid="{F6D22C24-376C-452E-8854-48701B4FFFD0}"/>
    <cellStyle name="Comma 2 3 2 3 2 3 2 2 2 5" xfId="28196" xr:uid="{D31FA705-DD65-4E6C-A975-4C970DC7239D}"/>
    <cellStyle name="Comma 2 3 2 3 2 3 2 2 3" xfId="5954" xr:uid="{AA8063E2-B9FD-471B-B4E0-19566E32F0F6}"/>
    <cellStyle name="Comma 2 3 2 3 2 3 2 2 3 2" xfId="18086" xr:uid="{F2E79E07-D6BA-45C2-ACBF-E6032D317A86}"/>
    <cellStyle name="Comma 2 3 2 3 2 3 2 2 3 2 2" xfId="42350" xr:uid="{FC3C643D-D4EF-4A89-9C9A-58F6D27DAE0D}"/>
    <cellStyle name="Comma 2 3 2 3 2 3 2 2 3 3" xfId="30218" xr:uid="{D8FE28C5-946C-47D4-9380-F94AC3CF5196}"/>
    <cellStyle name="Comma 2 3 2 3 2 3 2 2 4" xfId="9998" xr:uid="{CAD59A60-3B3E-430E-B4DD-BDF154599DFD}"/>
    <cellStyle name="Comma 2 3 2 3 2 3 2 2 4 2" xfId="22130" xr:uid="{769A2F9D-F295-4CB9-9848-F09CCAEEFF57}"/>
    <cellStyle name="Comma 2 3 2 3 2 3 2 2 4 2 2" xfId="46394" xr:uid="{713576D9-3ADA-47F4-B516-BFCB904F6636}"/>
    <cellStyle name="Comma 2 3 2 3 2 3 2 2 4 3" xfId="34262" xr:uid="{7990FBCA-AFC9-4F98-B0CC-DD83AF9990D3}"/>
    <cellStyle name="Comma 2 3 2 3 2 3 2 2 5" xfId="14042" xr:uid="{C7F94DF5-F6A8-4C1B-BE66-2F1C36C1D672}"/>
    <cellStyle name="Comma 2 3 2 3 2 3 2 2 5 2" xfId="38306" xr:uid="{2C1759D0-C4AB-46B6-B6EF-46435BC437C9}"/>
    <cellStyle name="Comma 2 3 2 3 2 3 2 2 6" xfId="26174" xr:uid="{43C65C79-61B6-46CC-801B-3594223695EE}"/>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2 2 2" xfId="43361" xr:uid="{6A6D68B4-4E1B-4AC4-BC96-620BBADBE4AB}"/>
    <cellStyle name="Comma 2 3 2 3 2 3 2 3 2 3" xfId="31229" xr:uid="{4933EAEC-7DBB-4CD4-9EDA-50A8DECCC55F}"/>
    <cellStyle name="Comma 2 3 2 3 2 3 2 3 3" xfId="11009" xr:uid="{89BC0FB6-5043-430C-B97E-E963B182E108}"/>
    <cellStyle name="Comma 2 3 2 3 2 3 2 3 3 2" xfId="23141" xr:uid="{604997BB-67EB-406D-B5A3-15D890739D25}"/>
    <cellStyle name="Comma 2 3 2 3 2 3 2 3 3 2 2" xfId="47405" xr:uid="{1C67E432-E53E-4DE0-BE55-C4C59A3C7572}"/>
    <cellStyle name="Comma 2 3 2 3 2 3 2 3 3 3" xfId="35273" xr:uid="{125C1231-E2A4-49AD-9BD0-CDC7E1B61F79}"/>
    <cellStyle name="Comma 2 3 2 3 2 3 2 3 4" xfId="15053" xr:uid="{2528ACE1-E543-4324-80A9-034D35699218}"/>
    <cellStyle name="Comma 2 3 2 3 2 3 2 3 4 2" xfId="39317" xr:uid="{70C405F1-6DFA-4078-8C09-9D784B76CFF3}"/>
    <cellStyle name="Comma 2 3 2 3 2 3 2 3 5" xfId="27185" xr:uid="{20D9FB6C-F539-4F4D-B796-BE66B514A78C}"/>
    <cellStyle name="Comma 2 3 2 3 2 3 2 4" xfId="4943" xr:uid="{9DC80062-5181-4F3E-94EA-6F534DACDDE9}"/>
    <cellStyle name="Comma 2 3 2 3 2 3 2 4 2" xfId="17075" xr:uid="{282BFEDA-6868-463F-A9B2-7B372EF88567}"/>
    <cellStyle name="Comma 2 3 2 3 2 3 2 4 2 2" xfId="41339" xr:uid="{7A1BC52E-4566-481F-891C-C9102B7D9375}"/>
    <cellStyle name="Comma 2 3 2 3 2 3 2 4 3" xfId="29207" xr:uid="{97450155-DFBD-44D7-9290-BDD7220809DA}"/>
    <cellStyle name="Comma 2 3 2 3 2 3 2 5" xfId="8987" xr:uid="{24A28931-EC05-4744-B80F-1556E0A1523A}"/>
    <cellStyle name="Comma 2 3 2 3 2 3 2 5 2" xfId="21119" xr:uid="{93CC12D9-0217-49A7-9B87-4DC9D9E9C4F1}"/>
    <cellStyle name="Comma 2 3 2 3 2 3 2 5 2 2" xfId="45383" xr:uid="{48A3920E-9AD7-472B-8F80-4208053ACEFF}"/>
    <cellStyle name="Comma 2 3 2 3 2 3 2 5 3" xfId="33251" xr:uid="{BFD00368-C192-4E87-92CD-9E25B39F4C1C}"/>
    <cellStyle name="Comma 2 3 2 3 2 3 2 6" xfId="13031" xr:uid="{683DB7DF-F698-449B-ACA8-D1D9B1D8C625}"/>
    <cellStyle name="Comma 2 3 2 3 2 3 2 6 2" xfId="37295" xr:uid="{A60E70A6-BDA9-4719-A464-A7453B399BBB}"/>
    <cellStyle name="Comma 2 3 2 3 2 3 2 7" xfId="25163" xr:uid="{506E552B-9C60-4583-888C-C46865F38D1E}"/>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2 2 2" xfId="43867" xr:uid="{14CCBBC7-2E01-4222-9634-2AF194E60E8B}"/>
    <cellStyle name="Comma 2 3 2 3 2 3 3 2 2 3" xfId="31735" xr:uid="{D5A67C4C-4B8D-420D-ABF6-C8A412FB312C}"/>
    <cellStyle name="Comma 2 3 2 3 2 3 3 2 3" xfId="11515" xr:uid="{8D8C57DD-867C-478B-905A-B8DC6066FBF7}"/>
    <cellStyle name="Comma 2 3 2 3 2 3 3 2 3 2" xfId="23647" xr:uid="{FA62E960-923A-40B4-B7F2-AB49143C743A}"/>
    <cellStyle name="Comma 2 3 2 3 2 3 3 2 3 2 2" xfId="47911" xr:uid="{B1914815-A73D-4737-93D5-AEB43C64DA68}"/>
    <cellStyle name="Comma 2 3 2 3 2 3 3 2 3 3" xfId="35779" xr:uid="{E52C6FF7-DBAA-46B3-869D-FEA9F62711E4}"/>
    <cellStyle name="Comma 2 3 2 3 2 3 3 2 4" xfId="15559" xr:uid="{85420BA4-17BB-48C9-9A5E-AB75E404FDBF}"/>
    <cellStyle name="Comma 2 3 2 3 2 3 3 2 4 2" xfId="39823" xr:uid="{301D998A-B610-4360-A6D2-E391E195DE6E}"/>
    <cellStyle name="Comma 2 3 2 3 2 3 3 2 5" xfId="27691" xr:uid="{BA111B35-2B81-4668-9ACA-24FDEC2534FF}"/>
    <cellStyle name="Comma 2 3 2 3 2 3 3 3" xfId="5449" xr:uid="{2CC53542-3FDF-47A4-BF34-DF2789E170F9}"/>
    <cellStyle name="Comma 2 3 2 3 2 3 3 3 2" xfId="17581" xr:uid="{0A330E03-26A5-465C-8750-76CBA5064B66}"/>
    <cellStyle name="Comma 2 3 2 3 2 3 3 3 2 2" xfId="41845" xr:uid="{6061FC73-9EB8-4BD0-9E55-ADC5394585D3}"/>
    <cellStyle name="Comma 2 3 2 3 2 3 3 3 3" xfId="29713" xr:uid="{43AD18DC-3869-4B13-B1F7-280FC8CBFC27}"/>
    <cellStyle name="Comma 2 3 2 3 2 3 3 4" xfId="9493" xr:uid="{3BD9E506-CCA3-41BD-8F2D-BDD2C4C9B802}"/>
    <cellStyle name="Comma 2 3 2 3 2 3 3 4 2" xfId="21625" xr:uid="{89E3242B-C400-4EDE-8B50-277D5A14D56E}"/>
    <cellStyle name="Comma 2 3 2 3 2 3 3 4 2 2" xfId="45889" xr:uid="{91CD8306-4C5A-4455-B522-82D36C42E3EA}"/>
    <cellStyle name="Comma 2 3 2 3 2 3 3 4 3" xfId="33757" xr:uid="{527BAD34-8C59-4E71-A3BC-B250E33C3B0E}"/>
    <cellStyle name="Comma 2 3 2 3 2 3 3 5" xfId="13537" xr:uid="{B22AB14F-7E95-474F-9F13-C7CCB86D0366}"/>
    <cellStyle name="Comma 2 3 2 3 2 3 3 5 2" xfId="37801" xr:uid="{6EB391E9-A6B9-4E64-81AF-66D2FB18136D}"/>
    <cellStyle name="Comma 2 3 2 3 2 3 3 6" xfId="25669" xr:uid="{829294FB-DE60-4B74-B89F-861EC1B21C9C}"/>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2 2 2" xfId="42856" xr:uid="{430B7A1E-33EB-4AEA-88A2-73836CF12CC2}"/>
    <cellStyle name="Comma 2 3 2 3 2 3 4 2 3" xfId="30724" xr:uid="{C5283486-F993-49B6-A7D4-67C7017B9FCE}"/>
    <cellStyle name="Comma 2 3 2 3 2 3 4 3" xfId="10504" xr:uid="{6F3302EF-1317-4A39-BD3A-8EC4BD970260}"/>
    <cellStyle name="Comma 2 3 2 3 2 3 4 3 2" xfId="22636" xr:uid="{B7CE0E6E-4F72-4896-AED4-634D7C0A78AC}"/>
    <cellStyle name="Comma 2 3 2 3 2 3 4 3 2 2" xfId="46900" xr:uid="{7ECF83AB-1B9F-4915-BFCE-C28B6DC439CE}"/>
    <cellStyle name="Comma 2 3 2 3 2 3 4 3 3" xfId="34768" xr:uid="{A8AC9CF3-D76B-469D-ADFF-357AB40AE950}"/>
    <cellStyle name="Comma 2 3 2 3 2 3 4 4" xfId="14548" xr:uid="{F76D17E8-3EBF-4E8F-95DE-27EF281AFEF0}"/>
    <cellStyle name="Comma 2 3 2 3 2 3 4 4 2" xfId="38812" xr:uid="{557AAB96-B0A9-4D57-8C29-F242B54B1855}"/>
    <cellStyle name="Comma 2 3 2 3 2 3 4 5" xfId="26680" xr:uid="{6CDEA3FB-6FD7-4BBC-951E-AA8946260A19}"/>
    <cellStyle name="Comma 2 3 2 3 2 3 5" xfId="4438" xr:uid="{48C4F144-5BA4-4511-9C69-910C0FBFF382}"/>
    <cellStyle name="Comma 2 3 2 3 2 3 5 2" xfId="16570" xr:uid="{4AE9CCEE-A299-499D-A5F0-64A1ABD8741D}"/>
    <cellStyle name="Comma 2 3 2 3 2 3 5 2 2" xfId="40834" xr:uid="{B21006A2-C64A-431E-946D-4C7AEB91CBC4}"/>
    <cellStyle name="Comma 2 3 2 3 2 3 5 3" xfId="28702" xr:uid="{7C2C3E6B-E526-42B4-B630-5B400770F56F}"/>
    <cellStyle name="Comma 2 3 2 3 2 3 6" xfId="8482" xr:uid="{8EFD7E5E-1B4D-408D-B990-B6A914F4519A}"/>
    <cellStyle name="Comma 2 3 2 3 2 3 6 2" xfId="20614" xr:uid="{67F1F1BC-3DB7-462D-BC60-92B1B40F62B1}"/>
    <cellStyle name="Comma 2 3 2 3 2 3 6 2 2" xfId="44878" xr:uid="{F54472FE-5621-433A-A529-12A42E208DB9}"/>
    <cellStyle name="Comma 2 3 2 3 2 3 6 3" xfId="32746" xr:uid="{4D5A8491-54D0-466C-88B6-46BD3F3C92B0}"/>
    <cellStyle name="Comma 2 3 2 3 2 3 7" xfId="12526" xr:uid="{619291EF-8D56-48BC-BF0D-EEEA4E2441CE}"/>
    <cellStyle name="Comma 2 3 2 3 2 3 7 2" xfId="36790" xr:uid="{9DD9596D-C63D-4046-BF2D-8C36AB36577F}"/>
    <cellStyle name="Comma 2 3 2 3 2 3 8" xfId="24658" xr:uid="{441C9F87-2D00-4421-B91D-3252C6D336B0}"/>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2 2 2" xfId="44119" xr:uid="{09881153-42FB-4C96-9395-802B043B7A17}"/>
    <cellStyle name="Comma 2 3 2 3 2 4 2 2 2 3" xfId="31987" xr:uid="{4408731A-852B-4B09-AEB1-E634A014436B}"/>
    <cellStyle name="Comma 2 3 2 3 2 4 2 2 3" xfId="11767" xr:uid="{C9289E8C-6EA6-4C23-96F4-FC17264CFE83}"/>
    <cellStyle name="Comma 2 3 2 3 2 4 2 2 3 2" xfId="23899" xr:uid="{637B2F65-5492-4D19-98B1-38AABAB6B710}"/>
    <cellStyle name="Comma 2 3 2 3 2 4 2 2 3 2 2" xfId="48163" xr:uid="{CDD3D86D-B3A7-49DB-8B14-3B628C86785B}"/>
    <cellStyle name="Comma 2 3 2 3 2 4 2 2 3 3" xfId="36031" xr:uid="{46EC8FF0-B4E1-4CEC-8634-4CFDBB7FC4DC}"/>
    <cellStyle name="Comma 2 3 2 3 2 4 2 2 4" xfId="15811" xr:uid="{2DF1DF1C-6208-48C3-819B-4D4B6055446D}"/>
    <cellStyle name="Comma 2 3 2 3 2 4 2 2 4 2" xfId="40075" xr:uid="{FAD4E517-C93B-4E69-86E2-0898C27C71F6}"/>
    <cellStyle name="Comma 2 3 2 3 2 4 2 2 5" xfId="27943" xr:uid="{E813D13F-EFD5-4E71-89BB-A93EAE7B0A5A}"/>
    <cellStyle name="Comma 2 3 2 3 2 4 2 3" xfId="5701" xr:uid="{11D9F07D-AD12-4E37-B790-9B80453ECDF2}"/>
    <cellStyle name="Comma 2 3 2 3 2 4 2 3 2" xfId="17833" xr:uid="{CC03C1B5-A5FF-48F4-A173-6FEB3DB7824F}"/>
    <cellStyle name="Comma 2 3 2 3 2 4 2 3 2 2" xfId="42097" xr:uid="{69BBD91B-69F4-4F72-B72A-5B0CA2D40B35}"/>
    <cellStyle name="Comma 2 3 2 3 2 4 2 3 3" xfId="29965" xr:uid="{C29517C8-90C7-4B34-8A72-8CC2014B1E2F}"/>
    <cellStyle name="Comma 2 3 2 3 2 4 2 4" xfId="9745" xr:uid="{E86AFC56-5D61-4535-8560-4017E66B39E8}"/>
    <cellStyle name="Comma 2 3 2 3 2 4 2 4 2" xfId="21877" xr:uid="{3752FCCB-1CD7-43FA-8012-8AC0655E4797}"/>
    <cellStyle name="Comma 2 3 2 3 2 4 2 4 2 2" xfId="46141" xr:uid="{CE54350E-D1EA-4476-9917-61288773D91C}"/>
    <cellStyle name="Comma 2 3 2 3 2 4 2 4 3" xfId="34009" xr:uid="{0A611E7E-9D8B-4C58-ABC2-474452F9704D}"/>
    <cellStyle name="Comma 2 3 2 3 2 4 2 5" xfId="13789" xr:uid="{3C72BFDA-0E34-41CF-9852-594F167275B4}"/>
    <cellStyle name="Comma 2 3 2 3 2 4 2 5 2" xfId="38053" xr:uid="{1FF29047-F2B6-40EF-80E5-1039C3A637F8}"/>
    <cellStyle name="Comma 2 3 2 3 2 4 2 6" xfId="25921" xr:uid="{25AB46B0-5AEF-4345-A816-0E28C8F086C9}"/>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2 2 2" xfId="43108" xr:uid="{B9B8A99F-A500-4D4A-82C7-E6842F5939C4}"/>
    <cellStyle name="Comma 2 3 2 3 2 4 3 2 3" xfId="30976" xr:uid="{D9393D3E-4DD3-4146-89EC-0DA648C5261B}"/>
    <cellStyle name="Comma 2 3 2 3 2 4 3 3" xfId="10756" xr:uid="{5EE146E3-518A-463B-A916-33377863BCC7}"/>
    <cellStyle name="Comma 2 3 2 3 2 4 3 3 2" xfId="22888" xr:uid="{FB6997C3-64B3-4F0A-B37D-EA5CA7168A90}"/>
    <cellStyle name="Comma 2 3 2 3 2 4 3 3 2 2" xfId="47152" xr:uid="{4E6E8CFC-C6F9-4259-9D3C-F16B72E4E531}"/>
    <cellStyle name="Comma 2 3 2 3 2 4 3 3 3" xfId="35020" xr:uid="{1AE75192-6E84-49CA-BD3F-4A9FC59882C7}"/>
    <cellStyle name="Comma 2 3 2 3 2 4 3 4" xfId="14800" xr:uid="{22EEBF67-AC07-478E-977A-A4B66777F36C}"/>
    <cellStyle name="Comma 2 3 2 3 2 4 3 4 2" xfId="39064" xr:uid="{0D5AB6F8-9049-45BC-8933-0EDC5022BA0C}"/>
    <cellStyle name="Comma 2 3 2 3 2 4 3 5" xfId="26932" xr:uid="{6D629662-F92B-4630-8228-DCE52355948F}"/>
    <cellStyle name="Comma 2 3 2 3 2 4 4" xfId="4690" xr:uid="{CA8691A1-87EF-4770-83FE-A712A8979FE5}"/>
    <cellStyle name="Comma 2 3 2 3 2 4 4 2" xfId="16822" xr:uid="{D3F54290-429E-4F88-BE75-88C2FB3F030D}"/>
    <cellStyle name="Comma 2 3 2 3 2 4 4 2 2" xfId="41086" xr:uid="{FB7154B2-0D93-4B8D-B898-87EB88AB8F69}"/>
    <cellStyle name="Comma 2 3 2 3 2 4 4 3" xfId="28954" xr:uid="{989CD0AD-52BF-4078-8613-0E307AD516C3}"/>
    <cellStyle name="Comma 2 3 2 3 2 4 5" xfId="8734" xr:uid="{45B64826-82D7-49CE-B667-169E3E44F9B5}"/>
    <cellStyle name="Comma 2 3 2 3 2 4 5 2" xfId="20866" xr:uid="{15308C5D-C9C7-47BC-8C7A-F0050C11D61D}"/>
    <cellStyle name="Comma 2 3 2 3 2 4 5 2 2" xfId="45130" xr:uid="{48B1B05C-28D8-40C7-A62C-ACFDE2A7A20C}"/>
    <cellStyle name="Comma 2 3 2 3 2 4 5 3" xfId="32998" xr:uid="{06C3A019-9B7C-4E82-906A-2DD61C061C89}"/>
    <cellStyle name="Comma 2 3 2 3 2 4 6" xfId="12778" xr:uid="{914D5D8B-8752-4090-B626-B208494CD039}"/>
    <cellStyle name="Comma 2 3 2 3 2 4 6 2" xfId="37042" xr:uid="{94C3E741-3327-4E4C-AA36-EC724BE44A14}"/>
    <cellStyle name="Comma 2 3 2 3 2 4 7" xfId="24910" xr:uid="{422E406A-9521-4323-8D6F-EA293D1681A0}"/>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2 2 2" xfId="43614" xr:uid="{603A71DF-9928-4093-AE96-DE2C03D7AEB6}"/>
    <cellStyle name="Comma 2 3 2 3 2 5 2 2 3" xfId="31482" xr:uid="{5A9BB850-4ED7-4F0C-B6F0-2AC72872C954}"/>
    <cellStyle name="Comma 2 3 2 3 2 5 2 3" xfId="11262" xr:uid="{AB9DDA8C-0D2C-4DC8-904E-2A8BF51972FC}"/>
    <cellStyle name="Comma 2 3 2 3 2 5 2 3 2" xfId="23394" xr:uid="{7206ABEE-AA9D-4440-AFFA-5673E11952FC}"/>
    <cellStyle name="Comma 2 3 2 3 2 5 2 3 2 2" xfId="47658" xr:uid="{8A5503FB-816C-4FAE-9FF2-34F6B65528E8}"/>
    <cellStyle name="Comma 2 3 2 3 2 5 2 3 3" xfId="35526" xr:uid="{05D024F0-ADE9-409A-801E-97ED54F52512}"/>
    <cellStyle name="Comma 2 3 2 3 2 5 2 4" xfId="15306" xr:uid="{27D3C443-CAE4-41A1-B176-A43B54931C4B}"/>
    <cellStyle name="Comma 2 3 2 3 2 5 2 4 2" xfId="39570" xr:uid="{BFBCC99D-CE69-49AB-BA5B-5A70CEC14EC9}"/>
    <cellStyle name="Comma 2 3 2 3 2 5 2 5" xfId="27438" xr:uid="{C815AAAE-2559-4E50-9BE0-F6DB35E891F7}"/>
    <cellStyle name="Comma 2 3 2 3 2 5 3" xfId="5196" xr:uid="{2C7DB4C7-E1CA-4002-9DBB-364096177802}"/>
    <cellStyle name="Comma 2 3 2 3 2 5 3 2" xfId="17328" xr:uid="{297E6AD9-F7EE-4DBB-8792-98DFECD5006F}"/>
    <cellStyle name="Comma 2 3 2 3 2 5 3 2 2" xfId="41592" xr:uid="{89237818-A7BF-40EB-AE46-AB8E5D691368}"/>
    <cellStyle name="Comma 2 3 2 3 2 5 3 3" xfId="29460" xr:uid="{FFB9F5BE-870C-431F-B206-B63D4F164BF3}"/>
    <cellStyle name="Comma 2 3 2 3 2 5 4" xfId="9240" xr:uid="{389CB6A1-26C5-4864-BB24-D34B43A9EB13}"/>
    <cellStyle name="Comma 2 3 2 3 2 5 4 2" xfId="21372" xr:uid="{11CA5B82-C432-4F94-940D-E06030C76638}"/>
    <cellStyle name="Comma 2 3 2 3 2 5 4 2 2" xfId="45636" xr:uid="{ADCF43D6-61DA-4D22-BAA8-2633517D36A1}"/>
    <cellStyle name="Comma 2 3 2 3 2 5 4 3" xfId="33504" xr:uid="{952AE2F7-A02D-4B2E-911C-5C7A3D326DE3}"/>
    <cellStyle name="Comma 2 3 2 3 2 5 5" xfId="13284" xr:uid="{613D5416-3608-4907-8EA5-2D28DFEC0065}"/>
    <cellStyle name="Comma 2 3 2 3 2 5 5 2" xfId="37548" xr:uid="{FF1FBCA1-7A1C-41A3-B1E2-4F8AABC78FA7}"/>
    <cellStyle name="Comma 2 3 2 3 2 5 6" xfId="25416" xr:uid="{6E812677-398E-4BF7-BAEF-FAB1B73022A3}"/>
    <cellStyle name="Comma 2 3 2 3 2 6" xfId="2163" xr:uid="{4DB16D1B-FACD-4075-B663-80B36FB4423C}"/>
    <cellStyle name="Comma 2 3 2 3 2 6 2" xfId="6207" xr:uid="{E624955C-3DAD-4301-9D68-56D20CBDAE45}"/>
    <cellStyle name="Comma 2 3 2 3 2 6 2 2" xfId="18339" xr:uid="{F7B4034C-870B-4B80-949C-DCFCA117BF43}"/>
    <cellStyle name="Comma 2 3 2 3 2 6 2 2 2" xfId="42603" xr:uid="{DAD4E148-7201-46D1-BB29-399F8F51A7F8}"/>
    <cellStyle name="Comma 2 3 2 3 2 6 2 3" xfId="30471" xr:uid="{BB47BFB7-9184-4F2B-BFD5-AA8084639B95}"/>
    <cellStyle name="Comma 2 3 2 3 2 6 3" xfId="10251" xr:uid="{DEFD4C75-25C1-45BA-985B-8A82F4569610}"/>
    <cellStyle name="Comma 2 3 2 3 2 6 3 2" xfId="22383" xr:uid="{DF13D70F-A95C-4F38-B969-8CB55D770874}"/>
    <cellStyle name="Comma 2 3 2 3 2 6 3 2 2" xfId="46647" xr:uid="{5A939F6F-F703-4592-84C0-59AF8C5320D8}"/>
    <cellStyle name="Comma 2 3 2 3 2 6 3 3" xfId="34515" xr:uid="{EF7159E0-52B3-4C25-B515-27E95CAE9645}"/>
    <cellStyle name="Comma 2 3 2 3 2 6 4" xfId="14295" xr:uid="{8419C11D-6CBD-4C1C-BD87-4D80E7CE9895}"/>
    <cellStyle name="Comma 2 3 2 3 2 6 4 2" xfId="38559" xr:uid="{6132B3F4-C4A4-4BDD-A1D9-702AAA4E6A80}"/>
    <cellStyle name="Comma 2 3 2 3 2 6 5" xfId="26427" xr:uid="{24E4D56E-43F9-4311-B94F-AA87266F94F2}"/>
    <cellStyle name="Comma 2 3 2 3 2 7" xfId="4185" xr:uid="{6FDD962F-5188-43E2-8942-336935CCBCC7}"/>
    <cellStyle name="Comma 2 3 2 3 2 7 2" xfId="16317" xr:uid="{B43A2499-9527-42BA-BD54-A96302BEF153}"/>
    <cellStyle name="Comma 2 3 2 3 2 7 2 2" xfId="40581" xr:uid="{A469C527-2A1F-4427-B55C-DEB248FD1EF2}"/>
    <cellStyle name="Comma 2 3 2 3 2 7 3" xfId="28449" xr:uid="{4864B0A3-79AE-44F0-B893-34F52DB7470D}"/>
    <cellStyle name="Comma 2 3 2 3 2 8" xfId="8229" xr:uid="{9E339E2F-15EB-4609-B316-FBAC4470BD0B}"/>
    <cellStyle name="Comma 2 3 2 3 2 8 2" xfId="20361" xr:uid="{8B9E4CB4-EE30-46D2-B408-5852042504D2}"/>
    <cellStyle name="Comma 2 3 2 3 2 8 2 2" xfId="44625" xr:uid="{837CA688-F25C-448C-8A5B-27D0C7FC5574}"/>
    <cellStyle name="Comma 2 3 2 3 2 8 3" xfId="32493" xr:uid="{156EED75-7688-455C-A195-6C57B15DFDB5}"/>
    <cellStyle name="Comma 2 3 2 3 2 9" xfId="12273" xr:uid="{68222902-0FE5-4616-837D-18591238D35F}"/>
    <cellStyle name="Comma 2 3 2 3 2 9 2" xfId="36537" xr:uid="{4E46F7F3-F80E-4116-ABB0-312ACE5D720B}"/>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2 2 2" xfId="44435" xr:uid="{DE301036-C0BF-4DC2-94F0-8962B34D272C}"/>
    <cellStyle name="Comma 2 3 2 3 3 2 2 2 2 2 3" xfId="32303" xr:uid="{37D55F7D-36E1-4E7F-A61E-7C2531C4143A}"/>
    <cellStyle name="Comma 2 3 2 3 3 2 2 2 2 3" xfId="12083" xr:uid="{B87EB819-9CAD-4A74-B13D-D9B45D3E0ACF}"/>
    <cellStyle name="Comma 2 3 2 3 3 2 2 2 2 3 2" xfId="24215" xr:uid="{8763E8CF-AC52-4272-84A6-CD6FA530CE7B}"/>
    <cellStyle name="Comma 2 3 2 3 3 2 2 2 2 3 2 2" xfId="48479" xr:uid="{DCF48E2B-CF09-4430-BBE9-1368631B5428}"/>
    <cellStyle name="Comma 2 3 2 3 3 2 2 2 2 3 3" xfId="36347" xr:uid="{37D8233E-7629-45F8-8FFD-2B6EAD52CD76}"/>
    <cellStyle name="Comma 2 3 2 3 3 2 2 2 2 4" xfId="16127" xr:uid="{96A32DE9-A615-4828-A570-12B7C6B28757}"/>
    <cellStyle name="Comma 2 3 2 3 3 2 2 2 2 4 2" xfId="40391" xr:uid="{248C9BE2-59B9-4D7D-A05D-D4D6FCFDC65E}"/>
    <cellStyle name="Comma 2 3 2 3 3 2 2 2 2 5" xfId="28259" xr:uid="{EF6E4E75-DCED-4B76-80D3-2A1F726AE68E}"/>
    <cellStyle name="Comma 2 3 2 3 3 2 2 2 3" xfId="6017" xr:uid="{6A5F4CF3-9D68-4DB0-8D3C-40602DCB0E44}"/>
    <cellStyle name="Comma 2 3 2 3 3 2 2 2 3 2" xfId="18149" xr:uid="{7550640A-351F-4B0E-ACDA-47356FDBA478}"/>
    <cellStyle name="Comma 2 3 2 3 3 2 2 2 3 2 2" xfId="42413" xr:uid="{8C3B4547-E1BA-4BF3-9CB0-923DBA1AFEB9}"/>
    <cellStyle name="Comma 2 3 2 3 3 2 2 2 3 3" xfId="30281" xr:uid="{2701D0D0-46AA-4865-953C-56F57F6F321D}"/>
    <cellStyle name="Comma 2 3 2 3 3 2 2 2 4" xfId="10061" xr:uid="{A716B79C-EDDF-4FA0-AA27-60E2466FCA34}"/>
    <cellStyle name="Comma 2 3 2 3 3 2 2 2 4 2" xfId="22193" xr:uid="{EF17E827-0561-45B2-9E89-A99E1C2DF2D1}"/>
    <cellStyle name="Comma 2 3 2 3 3 2 2 2 4 2 2" xfId="46457" xr:uid="{B3820640-A7A9-4954-B1BF-23DFCFD00745}"/>
    <cellStyle name="Comma 2 3 2 3 3 2 2 2 4 3" xfId="34325" xr:uid="{86C469D6-2883-443D-9970-6E2CFDE7F0B3}"/>
    <cellStyle name="Comma 2 3 2 3 3 2 2 2 5" xfId="14105" xr:uid="{E17F90D3-588F-443F-B93A-EADA5E79BEF2}"/>
    <cellStyle name="Comma 2 3 2 3 3 2 2 2 5 2" xfId="38369" xr:uid="{756EB92F-C215-4AFA-B017-F7B74514BDEA}"/>
    <cellStyle name="Comma 2 3 2 3 3 2 2 2 6" xfId="26237" xr:uid="{B2D87CBC-9385-415E-9DF0-EA2908E9372B}"/>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2 2 2" xfId="43424" xr:uid="{5C3484D1-BA06-4388-B90F-B075E8041B56}"/>
    <cellStyle name="Comma 2 3 2 3 3 2 2 3 2 3" xfId="31292" xr:uid="{9E4E5EAC-9977-4E03-A829-50802F2A3D2D}"/>
    <cellStyle name="Comma 2 3 2 3 3 2 2 3 3" xfId="11072" xr:uid="{1784FBDC-6084-4E12-833C-D8CCE4C2AC96}"/>
    <cellStyle name="Comma 2 3 2 3 3 2 2 3 3 2" xfId="23204" xr:uid="{FEB3D1BE-33E0-4540-905F-08953FC2A0E6}"/>
    <cellStyle name="Comma 2 3 2 3 3 2 2 3 3 2 2" xfId="47468" xr:uid="{A3B27767-92EE-4764-BAE5-2A71B5B15DAC}"/>
    <cellStyle name="Comma 2 3 2 3 3 2 2 3 3 3" xfId="35336" xr:uid="{17D7E1E8-415D-4FFB-B452-713DDE3447B1}"/>
    <cellStyle name="Comma 2 3 2 3 3 2 2 3 4" xfId="15116" xr:uid="{815D5A25-7B6E-4750-B762-D9CF5A37BE4A}"/>
    <cellStyle name="Comma 2 3 2 3 3 2 2 3 4 2" xfId="39380" xr:uid="{A743B2DE-D170-4093-AB23-59A16E10D7B8}"/>
    <cellStyle name="Comma 2 3 2 3 3 2 2 3 5" xfId="27248" xr:uid="{027F2F7B-284D-4029-9B93-533FCC9D0DCC}"/>
    <cellStyle name="Comma 2 3 2 3 3 2 2 4" xfId="5006" xr:uid="{739558FF-A370-4924-B15C-578A307117F5}"/>
    <cellStyle name="Comma 2 3 2 3 3 2 2 4 2" xfId="17138" xr:uid="{3C99EB1F-3BAE-43EF-899D-4A0CE6E0B4DE}"/>
    <cellStyle name="Comma 2 3 2 3 3 2 2 4 2 2" xfId="41402" xr:uid="{370AD748-A404-4188-9F2A-B516E3B811EF}"/>
    <cellStyle name="Comma 2 3 2 3 3 2 2 4 3" xfId="29270" xr:uid="{97AD6CFB-E9E0-4806-96A7-4D024F67E8AC}"/>
    <cellStyle name="Comma 2 3 2 3 3 2 2 5" xfId="9050" xr:uid="{98259BFA-1F00-497A-B0B9-972B2ABD9DE6}"/>
    <cellStyle name="Comma 2 3 2 3 3 2 2 5 2" xfId="21182" xr:uid="{0D2F0287-8982-4D0C-B9B3-4AC5B0CA9877}"/>
    <cellStyle name="Comma 2 3 2 3 3 2 2 5 2 2" xfId="45446" xr:uid="{82E26F92-098A-48F3-B5A7-B886AFFBCBC2}"/>
    <cellStyle name="Comma 2 3 2 3 3 2 2 5 3" xfId="33314" xr:uid="{FBCC6018-530B-413E-8EFF-C21C8C836A36}"/>
    <cellStyle name="Comma 2 3 2 3 3 2 2 6" xfId="13094" xr:uid="{48AAD3B4-2F82-4667-93CB-0AB545A886C0}"/>
    <cellStyle name="Comma 2 3 2 3 3 2 2 6 2" xfId="37358" xr:uid="{3F6C1A7E-A492-4CC6-8CA1-ED57D1F197B1}"/>
    <cellStyle name="Comma 2 3 2 3 3 2 2 7" xfId="25226" xr:uid="{BE46616F-5753-4E09-B3A9-D365C1C268FC}"/>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2 2 2" xfId="43930" xr:uid="{140F1AE1-2FE3-47DD-A9F6-3657376D6C58}"/>
    <cellStyle name="Comma 2 3 2 3 3 2 3 2 2 3" xfId="31798" xr:uid="{CE0A1671-3B0A-4EDB-A8A8-A05C7DB68F9B}"/>
    <cellStyle name="Comma 2 3 2 3 3 2 3 2 3" xfId="11578" xr:uid="{CBFD7BC3-4B0B-4AA1-A371-2C3A853F085F}"/>
    <cellStyle name="Comma 2 3 2 3 3 2 3 2 3 2" xfId="23710" xr:uid="{8EC31761-8CA0-4438-8888-BA29044978A6}"/>
    <cellStyle name="Comma 2 3 2 3 3 2 3 2 3 2 2" xfId="47974" xr:uid="{5739805F-8553-40B9-BC9B-E14508C184AB}"/>
    <cellStyle name="Comma 2 3 2 3 3 2 3 2 3 3" xfId="35842" xr:uid="{F465E6A3-BDCE-46BA-9738-BC48BAA4426C}"/>
    <cellStyle name="Comma 2 3 2 3 3 2 3 2 4" xfId="15622" xr:uid="{9BEAB946-957D-4282-B8E7-9F66ECFCE746}"/>
    <cellStyle name="Comma 2 3 2 3 3 2 3 2 4 2" xfId="39886" xr:uid="{2D8BFF88-A5D4-462C-9A44-0F7AFDA1DCDA}"/>
    <cellStyle name="Comma 2 3 2 3 3 2 3 2 5" xfId="27754" xr:uid="{FC424B17-BA7E-4CC4-A7E7-C56B626A3024}"/>
    <cellStyle name="Comma 2 3 2 3 3 2 3 3" xfId="5512" xr:uid="{71DD9D02-BF72-45C4-856B-D266335F0592}"/>
    <cellStyle name="Comma 2 3 2 3 3 2 3 3 2" xfId="17644" xr:uid="{B4DC2187-3F07-4CA7-BCAD-EA46B6388462}"/>
    <cellStyle name="Comma 2 3 2 3 3 2 3 3 2 2" xfId="41908" xr:uid="{624C54F3-2AD4-4EF1-9404-26D81534B2AC}"/>
    <cellStyle name="Comma 2 3 2 3 3 2 3 3 3" xfId="29776" xr:uid="{BEA4EC3E-FEBA-43B8-8BA1-C45B1C7C4664}"/>
    <cellStyle name="Comma 2 3 2 3 3 2 3 4" xfId="9556" xr:uid="{CAB6E615-CD35-4728-8331-ABD370ED910A}"/>
    <cellStyle name="Comma 2 3 2 3 3 2 3 4 2" xfId="21688" xr:uid="{3E7F6FBD-8D9B-4292-9D00-0DD2C3C2C62D}"/>
    <cellStyle name="Comma 2 3 2 3 3 2 3 4 2 2" xfId="45952" xr:uid="{986CAFC3-9CE5-4039-8641-C475EAAAAD4D}"/>
    <cellStyle name="Comma 2 3 2 3 3 2 3 4 3" xfId="33820" xr:uid="{B9D8BAC4-197C-4664-85F9-A2B354B7B9C3}"/>
    <cellStyle name="Comma 2 3 2 3 3 2 3 5" xfId="13600" xr:uid="{DAD06E82-2EEF-46F7-970C-B69F23CF1EB2}"/>
    <cellStyle name="Comma 2 3 2 3 3 2 3 5 2" xfId="37864" xr:uid="{AB26A77A-A82B-4AC3-9896-96856D71200E}"/>
    <cellStyle name="Comma 2 3 2 3 3 2 3 6" xfId="25732" xr:uid="{7AE1FA2F-E917-4BF1-B37A-7C5876123849}"/>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2 2 2" xfId="42919" xr:uid="{E1FA4C03-4924-4071-AF73-D01AC0075078}"/>
    <cellStyle name="Comma 2 3 2 3 3 2 4 2 3" xfId="30787" xr:uid="{FF2223D8-5BC5-4EE2-959D-B61E67749570}"/>
    <cellStyle name="Comma 2 3 2 3 3 2 4 3" xfId="10567" xr:uid="{1D5CF958-337F-44EB-B394-78C32652ACEE}"/>
    <cellStyle name="Comma 2 3 2 3 3 2 4 3 2" xfId="22699" xr:uid="{737A302B-E2D1-4F7A-B835-496C1B966B86}"/>
    <cellStyle name="Comma 2 3 2 3 3 2 4 3 2 2" xfId="46963" xr:uid="{6350883C-30CE-42C9-818C-37DC6E775F45}"/>
    <cellStyle name="Comma 2 3 2 3 3 2 4 3 3" xfId="34831" xr:uid="{75F0F052-2B5F-47CA-895A-35992263F9C5}"/>
    <cellStyle name="Comma 2 3 2 3 3 2 4 4" xfId="14611" xr:uid="{9E0612B0-6994-4354-A018-B12A5A100C87}"/>
    <cellStyle name="Comma 2 3 2 3 3 2 4 4 2" xfId="38875" xr:uid="{E0E28815-57E9-43EB-81E8-986DC7F22AAA}"/>
    <cellStyle name="Comma 2 3 2 3 3 2 4 5" xfId="26743" xr:uid="{63CA7C0D-1847-4AF7-9E0A-8EB54F995935}"/>
    <cellStyle name="Comma 2 3 2 3 3 2 5" xfId="4501" xr:uid="{F3920096-815C-4EA9-9BE6-E8F29F5BA441}"/>
    <cellStyle name="Comma 2 3 2 3 3 2 5 2" xfId="16633" xr:uid="{1C947CDD-F42C-4E84-8502-1AC2B67BA5AA}"/>
    <cellStyle name="Comma 2 3 2 3 3 2 5 2 2" xfId="40897" xr:uid="{73162DEC-96BE-410C-ADDD-6263C184D79E}"/>
    <cellStyle name="Comma 2 3 2 3 3 2 5 3" xfId="28765" xr:uid="{99ADFD46-0B11-4D9C-9273-E08243439EF8}"/>
    <cellStyle name="Comma 2 3 2 3 3 2 6" xfId="8545" xr:uid="{7CEE83B5-632E-4E9B-A8D4-F1547EAFF8C8}"/>
    <cellStyle name="Comma 2 3 2 3 3 2 6 2" xfId="20677" xr:uid="{EBAE48D8-55D6-4179-A3E6-463BEAB4599A}"/>
    <cellStyle name="Comma 2 3 2 3 3 2 6 2 2" xfId="44941" xr:uid="{40F91FC2-2F92-45F4-A4C9-DC638867E4A5}"/>
    <cellStyle name="Comma 2 3 2 3 3 2 6 3" xfId="32809" xr:uid="{A319F5D9-952F-487A-9762-3F98A80C0ED5}"/>
    <cellStyle name="Comma 2 3 2 3 3 2 7" xfId="12589" xr:uid="{7F733164-7B6E-45CE-A773-259AF9DEA2DD}"/>
    <cellStyle name="Comma 2 3 2 3 3 2 7 2" xfId="36853" xr:uid="{74FDB885-EEE3-4499-84EC-3020BE782A5C}"/>
    <cellStyle name="Comma 2 3 2 3 3 2 8" xfId="24721" xr:uid="{39F8E548-6AE5-4255-B160-CA18876850E2}"/>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2 2 2" xfId="44182" xr:uid="{82526FAF-8E47-406E-A3FC-15A4DA4DD664}"/>
    <cellStyle name="Comma 2 3 2 3 3 3 2 2 2 3" xfId="32050" xr:uid="{1EB31966-FE70-44E2-AEA9-17E90544FA98}"/>
    <cellStyle name="Comma 2 3 2 3 3 3 2 2 3" xfId="11830" xr:uid="{45D1BD8D-4119-46C9-8FF1-D0F27AC965D6}"/>
    <cellStyle name="Comma 2 3 2 3 3 3 2 2 3 2" xfId="23962" xr:uid="{1859E824-F18C-4282-B8EA-6335A77DEFDF}"/>
    <cellStyle name="Comma 2 3 2 3 3 3 2 2 3 2 2" xfId="48226" xr:uid="{71161FFC-EAE0-4ABD-974F-C12DFCE66EE7}"/>
    <cellStyle name="Comma 2 3 2 3 3 3 2 2 3 3" xfId="36094" xr:uid="{B04C5D57-6220-4433-8323-BD69A5FF448E}"/>
    <cellStyle name="Comma 2 3 2 3 3 3 2 2 4" xfId="15874" xr:uid="{59B7614F-4D9D-42CA-BA44-DCE508B63151}"/>
    <cellStyle name="Comma 2 3 2 3 3 3 2 2 4 2" xfId="40138" xr:uid="{CDAAC405-5A3F-43EC-BEDE-D1219D792574}"/>
    <cellStyle name="Comma 2 3 2 3 3 3 2 2 5" xfId="28006" xr:uid="{20933B62-282F-4B14-BE6A-35F9872AA31E}"/>
    <cellStyle name="Comma 2 3 2 3 3 3 2 3" xfId="5764" xr:uid="{4E2A2C46-3C29-4205-B7A7-1D73BBAC3F6E}"/>
    <cellStyle name="Comma 2 3 2 3 3 3 2 3 2" xfId="17896" xr:uid="{4E567BBD-323D-4A7E-BB26-0F27823DF107}"/>
    <cellStyle name="Comma 2 3 2 3 3 3 2 3 2 2" xfId="42160" xr:uid="{35E09AEB-B7E4-4D94-BA50-400068574520}"/>
    <cellStyle name="Comma 2 3 2 3 3 3 2 3 3" xfId="30028" xr:uid="{E42BC209-031C-4453-957E-7E346F054397}"/>
    <cellStyle name="Comma 2 3 2 3 3 3 2 4" xfId="9808" xr:uid="{E9C25000-3C57-4178-B883-2E13F7736F92}"/>
    <cellStyle name="Comma 2 3 2 3 3 3 2 4 2" xfId="21940" xr:uid="{17804A15-818F-4B11-AFD0-CB1E0A0C5C3C}"/>
    <cellStyle name="Comma 2 3 2 3 3 3 2 4 2 2" xfId="46204" xr:uid="{CB4AF5AF-C658-46F5-BF55-22D53FD9439C}"/>
    <cellStyle name="Comma 2 3 2 3 3 3 2 4 3" xfId="34072" xr:uid="{FAF37494-9EBC-4F1D-8697-85C988A6EBCE}"/>
    <cellStyle name="Comma 2 3 2 3 3 3 2 5" xfId="13852" xr:uid="{8176B17B-C1CB-4B73-99B9-6D7A39E1F382}"/>
    <cellStyle name="Comma 2 3 2 3 3 3 2 5 2" xfId="38116" xr:uid="{B63E1F6F-D0D7-4EE6-8418-8AE6D451991E}"/>
    <cellStyle name="Comma 2 3 2 3 3 3 2 6" xfId="25984" xr:uid="{8D4ACC8D-B219-4013-90FB-FD58E0D3AEBF}"/>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2 2 2" xfId="43171" xr:uid="{D59B18BF-90D8-41A8-9435-DBB1D281866F}"/>
    <cellStyle name="Comma 2 3 2 3 3 3 3 2 3" xfId="31039" xr:uid="{157B01F2-5345-4FCE-AE20-DF0CE998F778}"/>
    <cellStyle name="Comma 2 3 2 3 3 3 3 3" xfId="10819" xr:uid="{C8D8F3B9-1D3D-48D2-B8D5-BD77BCF998F5}"/>
    <cellStyle name="Comma 2 3 2 3 3 3 3 3 2" xfId="22951" xr:uid="{D29FCFD0-1AC4-4402-A230-ED975A359F06}"/>
    <cellStyle name="Comma 2 3 2 3 3 3 3 3 2 2" xfId="47215" xr:uid="{AD478645-D1B1-483A-9593-29DB34C5EF3D}"/>
    <cellStyle name="Comma 2 3 2 3 3 3 3 3 3" xfId="35083" xr:uid="{88593C22-8E49-4A4E-8D90-D99A118CCD5B}"/>
    <cellStyle name="Comma 2 3 2 3 3 3 3 4" xfId="14863" xr:uid="{C587DE23-8DF4-46AE-AD35-AFA69FA81813}"/>
    <cellStyle name="Comma 2 3 2 3 3 3 3 4 2" xfId="39127" xr:uid="{31458415-A12B-459E-8278-40062ED07DBE}"/>
    <cellStyle name="Comma 2 3 2 3 3 3 3 5" xfId="26995" xr:uid="{4A774764-02B9-41CD-8A06-7C7370258B6B}"/>
    <cellStyle name="Comma 2 3 2 3 3 3 4" xfId="4753" xr:uid="{8E5C0BD7-D2DE-404B-90B8-6E21A57A0054}"/>
    <cellStyle name="Comma 2 3 2 3 3 3 4 2" xfId="16885" xr:uid="{E3D40C11-777B-43E6-9899-1E75302ABFE6}"/>
    <cellStyle name="Comma 2 3 2 3 3 3 4 2 2" xfId="41149" xr:uid="{D1629912-FD01-4806-8BD1-6C400037D7D2}"/>
    <cellStyle name="Comma 2 3 2 3 3 3 4 3" xfId="29017" xr:uid="{294314B0-FC99-43BE-B486-DDAE3B566CE9}"/>
    <cellStyle name="Comma 2 3 2 3 3 3 5" xfId="8797" xr:uid="{02759BE8-F197-4108-9AB0-7BC478A2C6F5}"/>
    <cellStyle name="Comma 2 3 2 3 3 3 5 2" xfId="20929" xr:uid="{ED810CE3-F055-4842-AC71-62A4DCCC8DA8}"/>
    <cellStyle name="Comma 2 3 2 3 3 3 5 2 2" xfId="45193" xr:uid="{B6657419-60D1-49AC-9B0D-F76A0B444DF9}"/>
    <cellStyle name="Comma 2 3 2 3 3 3 5 3" xfId="33061" xr:uid="{4B29381B-4AFB-4BD7-A3CA-BE80EA8E3005}"/>
    <cellStyle name="Comma 2 3 2 3 3 3 6" xfId="12841" xr:uid="{71E153F5-08AD-4651-8878-973866E6D7B5}"/>
    <cellStyle name="Comma 2 3 2 3 3 3 6 2" xfId="37105" xr:uid="{703F35D0-E7DA-400C-A488-5B9E447F7D61}"/>
    <cellStyle name="Comma 2 3 2 3 3 3 7" xfId="24973" xr:uid="{C1FEAC0B-BD99-4B42-A815-79A07C7DAB1D}"/>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2 2 2" xfId="43677" xr:uid="{F0736246-AE96-4941-B067-EEEC1AF7AA24}"/>
    <cellStyle name="Comma 2 3 2 3 3 4 2 2 3" xfId="31545" xr:uid="{83D48D60-D973-445C-BA1C-B29906187138}"/>
    <cellStyle name="Comma 2 3 2 3 3 4 2 3" xfId="11325" xr:uid="{1C53C70F-D474-43CC-B894-85C52DE43B7A}"/>
    <cellStyle name="Comma 2 3 2 3 3 4 2 3 2" xfId="23457" xr:uid="{96DD8463-0A45-47E9-849F-F4204762800C}"/>
    <cellStyle name="Comma 2 3 2 3 3 4 2 3 2 2" xfId="47721" xr:uid="{2ADD2D23-664F-40F6-B1ED-044E44857B10}"/>
    <cellStyle name="Comma 2 3 2 3 3 4 2 3 3" xfId="35589" xr:uid="{EC10F809-4BFC-41E4-A817-AF1FD6BAB432}"/>
    <cellStyle name="Comma 2 3 2 3 3 4 2 4" xfId="15369" xr:uid="{CACD3864-2FE3-45C5-ABCF-A1846806EAC2}"/>
    <cellStyle name="Comma 2 3 2 3 3 4 2 4 2" xfId="39633" xr:uid="{4DB9C1F0-759C-4762-BA97-72D487859E54}"/>
    <cellStyle name="Comma 2 3 2 3 3 4 2 5" xfId="27501" xr:uid="{98E3EB33-0730-4C9D-AA05-CE1C193CB48A}"/>
    <cellStyle name="Comma 2 3 2 3 3 4 3" xfId="5259" xr:uid="{48090C69-0E63-4B06-9AEF-2207075E9ACA}"/>
    <cellStyle name="Comma 2 3 2 3 3 4 3 2" xfId="17391" xr:uid="{CFD25BD2-D0DD-4BBF-874D-883A6A4C3711}"/>
    <cellStyle name="Comma 2 3 2 3 3 4 3 2 2" xfId="41655" xr:uid="{1661CDEF-9FB1-4854-B97F-8D9BBE2D5759}"/>
    <cellStyle name="Comma 2 3 2 3 3 4 3 3" xfId="29523" xr:uid="{AD67F949-87DA-4F3A-9081-8BE47BFE011E}"/>
    <cellStyle name="Comma 2 3 2 3 3 4 4" xfId="9303" xr:uid="{2F02B044-D2C9-49B8-9335-383E424F15C2}"/>
    <cellStyle name="Comma 2 3 2 3 3 4 4 2" xfId="21435" xr:uid="{C11343AF-B2FD-4AE1-81A3-E21292027C57}"/>
    <cellStyle name="Comma 2 3 2 3 3 4 4 2 2" xfId="45699" xr:uid="{EAC6B700-460D-4164-9454-CD69786B5197}"/>
    <cellStyle name="Comma 2 3 2 3 3 4 4 3" xfId="33567" xr:uid="{22F6E55B-ADE4-467B-B86A-20A7726636CB}"/>
    <cellStyle name="Comma 2 3 2 3 3 4 5" xfId="13347" xr:uid="{E1D2E146-3C2F-4EE8-A0F7-2A744BA0E5E2}"/>
    <cellStyle name="Comma 2 3 2 3 3 4 5 2" xfId="37611" xr:uid="{72114255-0C78-428D-A7F4-43130B5B3805}"/>
    <cellStyle name="Comma 2 3 2 3 3 4 6" xfId="25479" xr:uid="{7C66F377-C985-4868-933A-8CB17C69A1DC}"/>
    <cellStyle name="Comma 2 3 2 3 3 5" xfId="2226" xr:uid="{5CF66C11-0388-43C8-B1D4-2B5F686D13D2}"/>
    <cellStyle name="Comma 2 3 2 3 3 5 2" xfId="6270" xr:uid="{079752B9-7708-47C9-9E66-9C6A3DC14FCE}"/>
    <cellStyle name="Comma 2 3 2 3 3 5 2 2" xfId="18402" xr:uid="{D383F0B1-EF0E-48C5-B353-3FEE68937C91}"/>
    <cellStyle name="Comma 2 3 2 3 3 5 2 2 2" xfId="42666" xr:uid="{29FF4441-2D31-4F39-95A2-3065761D6096}"/>
    <cellStyle name="Comma 2 3 2 3 3 5 2 3" xfId="30534" xr:uid="{111D8128-7F46-4E32-8467-A703502853FC}"/>
    <cellStyle name="Comma 2 3 2 3 3 5 3" xfId="10314" xr:uid="{E402BB85-E54C-4A76-9CE7-2415BB4499EF}"/>
    <cellStyle name="Comma 2 3 2 3 3 5 3 2" xfId="22446" xr:uid="{827F2506-8BF2-44B9-AFA7-777192A87CF0}"/>
    <cellStyle name="Comma 2 3 2 3 3 5 3 2 2" xfId="46710" xr:uid="{80D80F4E-0803-4112-B89B-378EFB7E6E5E}"/>
    <cellStyle name="Comma 2 3 2 3 3 5 3 3" xfId="34578" xr:uid="{F19AA386-75C9-4DEE-A88E-A4F248A44588}"/>
    <cellStyle name="Comma 2 3 2 3 3 5 4" xfId="14358" xr:uid="{8693CB8A-2170-4022-8FE8-B72B92DE29F6}"/>
    <cellStyle name="Comma 2 3 2 3 3 5 4 2" xfId="38622" xr:uid="{48BD8622-2263-41CF-917E-127F272E2A9A}"/>
    <cellStyle name="Comma 2 3 2 3 3 5 5" xfId="26490" xr:uid="{C9BCE5A0-2588-4FA3-8D04-547C8A0EE3F2}"/>
    <cellStyle name="Comma 2 3 2 3 3 6" xfId="4248" xr:uid="{08033E12-2117-4DE4-A9C0-A5588EA30659}"/>
    <cellStyle name="Comma 2 3 2 3 3 6 2" xfId="16380" xr:uid="{CABCBCEC-3785-4294-B154-85A894B87503}"/>
    <cellStyle name="Comma 2 3 2 3 3 6 2 2" xfId="40644" xr:uid="{AC8EFE29-4996-42DA-A6E3-B5CC66233F5C}"/>
    <cellStyle name="Comma 2 3 2 3 3 6 3" xfId="28512" xr:uid="{B8F0EB6D-8A06-4CF9-A587-728FFF5BB967}"/>
    <cellStyle name="Comma 2 3 2 3 3 7" xfId="8292" xr:uid="{B645105F-E494-4E32-AB4D-8BCBEF151F94}"/>
    <cellStyle name="Comma 2 3 2 3 3 7 2" xfId="20424" xr:uid="{86AD62C7-AEDC-46E6-A36E-AB1B0FB5689B}"/>
    <cellStyle name="Comma 2 3 2 3 3 7 2 2" xfId="44688" xr:uid="{5DCA2BA8-6129-4C1F-8B64-20DC80017C4F}"/>
    <cellStyle name="Comma 2 3 2 3 3 7 3" xfId="32556" xr:uid="{D122A7F6-3382-434E-834E-B22F552C629F}"/>
    <cellStyle name="Comma 2 3 2 3 3 8" xfId="12336" xr:uid="{FD573447-A869-4BFB-B4BF-6CF58A507D7B}"/>
    <cellStyle name="Comma 2 3 2 3 3 8 2" xfId="36600" xr:uid="{2CB25A28-4F42-4049-AB3D-0C2CE03F8656}"/>
    <cellStyle name="Comma 2 3 2 3 3 9" xfId="24468" xr:uid="{A61528AB-2063-43DC-A4AD-A922AC5CEFF3}"/>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2 2 2" xfId="44309" xr:uid="{3C2F263D-D893-460B-96BA-D9F8EB642DC0}"/>
    <cellStyle name="Comma 2 3 2 3 4 2 2 2 2 3" xfId="32177" xr:uid="{53145565-E3C2-493A-9F0F-01B4A15DB32A}"/>
    <cellStyle name="Comma 2 3 2 3 4 2 2 2 3" xfId="11957" xr:uid="{0566BC0C-DCE2-46CB-B302-D0D67C548673}"/>
    <cellStyle name="Comma 2 3 2 3 4 2 2 2 3 2" xfId="24089" xr:uid="{3355D9C1-5111-4E9C-B173-3A9DAEA07F4D}"/>
    <cellStyle name="Comma 2 3 2 3 4 2 2 2 3 2 2" xfId="48353" xr:uid="{7B5A5F87-14FF-4139-AC14-719666B1A12D}"/>
    <cellStyle name="Comma 2 3 2 3 4 2 2 2 3 3" xfId="36221" xr:uid="{5B7243B8-7037-4CAA-9E39-0B20C23D935B}"/>
    <cellStyle name="Comma 2 3 2 3 4 2 2 2 4" xfId="16001" xr:uid="{67B6BCB9-BAAE-4D8B-94A7-4360F48E00FA}"/>
    <cellStyle name="Comma 2 3 2 3 4 2 2 2 4 2" xfId="40265" xr:uid="{DC2E1BCF-D906-4BD1-A330-3ECF4F7087D3}"/>
    <cellStyle name="Comma 2 3 2 3 4 2 2 2 5" xfId="28133" xr:uid="{94D516A1-44B9-4E15-A197-53BA5E219F37}"/>
    <cellStyle name="Comma 2 3 2 3 4 2 2 3" xfId="5891" xr:uid="{637DEB32-7580-4EF4-B009-B3A256CCE8DE}"/>
    <cellStyle name="Comma 2 3 2 3 4 2 2 3 2" xfId="18023" xr:uid="{4CB51752-00E4-4DB1-880F-0491B6EFA363}"/>
    <cellStyle name="Comma 2 3 2 3 4 2 2 3 2 2" xfId="42287" xr:uid="{E07B407E-799E-4327-8DAF-D4A34D5DCEC4}"/>
    <cellStyle name="Comma 2 3 2 3 4 2 2 3 3" xfId="30155" xr:uid="{1FC01853-4FE9-4DAB-8772-7CB04C1A21C6}"/>
    <cellStyle name="Comma 2 3 2 3 4 2 2 4" xfId="9935" xr:uid="{9C745E95-B208-49BD-A469-9B05A8AEB5F9}"/>
    <cellStyle name="Comma 2 3 2 3 4 2 2 4 2" xfId="22067" xr:uid="{789CD915-969E-415C-86F0-5CD1A9D15ABF}"/>
    <cellStyle name="Comma 2 3 2 3 4 2 2 4 2 2" xfId="46331" xr:uid="{A3C515F6-3348-43D4-91C6-FE1B4C1FB927}"/>
    <cellStyle name="Comma 2 3 2 3 4 2 2 4 3" xfId="34199" xr:uid="{51F8C79B-18D4-4E71-8BA8-80AE31BD277F}"/>
    <cellStyle name="Comma 2 3 2 3 4 2 2 5" xfId="13979" xr:uid="{9C787E9B-37E1-4F88-AC4A-DCA7CF30A638}"/>
    <cellStyle name="Comma 2 3 2 3 4 2 2 5 2" xfId="38243" xr:uid="{0DE0DFCE-A4BB-4514-8265-10CAAF17A4A4}"/>
    <cellStyle name="Comma 2 3 2 3 4 2 2 6" xfId="26111" xr:uid="{40FE6B50-9E49-4197-B54F-FE3CD662DBC7}"/>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2 2 2" xfId="43298" xr:uid="{7D03C5FC-E49B-42A8-BF63-29BB9BF1DFCB}"/>
    <cellStyle name="Comma 2 3 2 3 4 2 3 2 3" xfId="31166" xr:uid="{9FFAD625-E53C-44DB-8599-456F7DC10A17}"/>
    <cellStyle name="Comma 2 3 2 3 4 2 3 3" xfId="10946" xr:uid="{90BD9EF8-ABA8-4006-837C-515F4619F826}"/>
    <cellStyle name="Comma 2 3 2 3 4 2 3 3 2" xfId="23078" xr:uid="{3CF0315B-8DF0-435D-978D-2A3402DB9C3B}"/>
    <cellStyle name="Comma 2 3 2 3 4 2 3 3 2 2" xfId="47342" xr:uid="{81403663-4718-4C7E-BA28-59ACA0782C94}"/>
    <cellStyle name="Comma 2 3 2 3 4 2 3 3 3" xfId="35210" xr:uid="{58373F5F-C394-4224-BF30-9D5E84E45AFA}"/>
    <cellStyle name="Comma 2 3 2 3 4 2 3 4" xfId="14990" xr:uid="{631F9F0B-F99A-4FFF-BD18-6C56CF319250}"/>
    <cellStyle name="Comma 2 3 2 3 4 2 3 4 2" xfId="39254" xr:uid="{C7B8B162-4A98-47A1-B0ED-7FC720E22627}"/>
    <cellStyle name="Comma 2 3 2 3 4 2 3 5" xfId="27122" xr:uid="{7BF961CF-AB4E-4F07-9949-CB2A5F5EFD05}"/>
    <cellStyle name="Comma 2 3 2 3 4 2 4" xfId="4880" xr:uid="{BDC6B121-3744-4D9E-997F-1A99F87EFA50}"/>
    <cellStyle name="Comma 2 3 2 3 4 2 4 2" xfId="17012" xr:uid="{832CD07C-843D-4636-A1C3-D32D97687B6F}"/>
    <cellStyle name="Comma 2 3 2 3 4 2 4 2 2" xfId="41276" xr:uid="{36967247-E8D1-4BEB-8B33-4A12CE29BF1A}"/>
    <cellStyle name="Comma 2 3 2 3 4 2 4 3" xfId="29144" xr:uid="{6ACCECE8-286D-4F7D-8B9C-5719975EA9FB}"/>
    <cellStyle name="Comma 2 3 2 3 4 2 5" xfId="8924" xr:uid="{CA81B023-6A93-403B-B6F5-B7A6CC0A5D40}"/>
    <cellStyle name="Comma 2 3 2 3 4 2 5 2" xfId="21056" xr:uid="{D2B87A9D-7F85-4100-9C61-6282591553C8}"/>
    <cellStyle name="Comma 2 3 2 3 4 2 5 2 2" xfId="45320" xr:uid="{9AD03FD5-95D8-4A8E-95A5-E0E3A8F3B6AD}"/>
    <cellStyle name="Comma 2 3 2 3 4 2 5 3" xfId="33188" xr:uid="{55830F41-BA69-4DAE-8982-88EEECCE8DBE}"/>
    <cellStyle name="Comma 2 3 2 3 4 2 6" xfId="12968" xr:uid="{4ACC11D4-6085-4476-A52E-20E225EF0AEC}"/>
    <cellStyle name="Comma 2 3 2 3 4 2 6 2" xfId="37232" xr:uid="{2A24406E-ECDD-4902-A149-99F7807621F4}"/>
    <cellStyle name="Comma 2 3 2 3 4 2 7" xfId="25100" xr:uid="{74C0E1D0-7975-49AA-B55A-D364DA0A0745}"/>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2 2 2" xfId="43804" xr:uid="{FD29AAAE-FB12-4EEC-8545-BBF9CCDD930D}"/>
    <cellStyle name="Comma 2 3 2 3 4 3 2 2 3" xfId="31672" xr:uid="{CD2DA572-8A26-43BA-9EBF-B0D4FFBC0CF1}"/>
    <cellStyle name="Comma 2 3 2 3 4 3 2 3" xfId="11452" xr:uid="{554CA359-BA8F-49CF-8EE9-2C5E99B6E465}"/>
    <cellStyle name="Comma 2 3 2 3 4 3 2 3 2" xfId="23584" xr:uid="{7E8FEAF9-BC8A-4CFA-8134-294D03389A29}"/>
    <cellStyle name="Comma 2 3 2 3 4 3 2 3 2 2" xfId="47848" xr:uid="{27A45EFD-150A-4AF4-8BA8-4390CD6FDD82}"/>
    <cellStyle name="Comma 2 3 2 3 4 3 2 3 3" xfId="35716" xr:uid="{63AE1FEF-A1C0-4297-99F9-DDD43C48E8E0}"/>
    <cellStyle name="Comma 2 3 2 3 4 3 2 4" xfId="15496" xr:uid="{B4578B7A-5C50-4F86-B72D-41566BF05758}"/>
    <cellStyle name="Comma 2 3 2 3 4 3 2 4 2" xfId="39760" xr:uid="{0BD78808-C984-4BEA-B726-6C3F1FC537EC}"/>
    <cellStyle name="Comma 2 3 2 3 4 3 2 5" xfId="27628" xr:uid="{E801D705-27B8-4C18-85EF-B5C5000BF696}"/>
    <cellStyle name="Comma 2 3 2 3 4 3 3" xfId="5386" xr:uid="{0CF2EDAA-3DA7-4BF2-B154-2E0520145C65}"/>
    <cellStyle name="Comma 2 3 2 3 4 3 3 2" xfId="17518" xr:uid="{ABD6C656-5770-46D7-8D64-73C9B6C7F3BB}"/>
    <cellStyle name="Comma 2 3 2 3 4 3 3 2 2" xfId="41782" xr:uid="{2840CBA0-35D7-4A7F-94B1-37144C24441F}"/>
    <cellStyle name="Comma 2 3 2 3 4 3 3 3" xfId="29650" xr:uid="{B8CF5B2F-9D26-411B-A3EC-51B2C7D3465A}"/>
    <cellStyle name="Comma 2 3 2 3 4 3 4" xfId="9430" xr:uid="{92BBBC3D-1015-4BF6-8FD7-7C0107F0BB44}"/>
    <cellStyle name="Comma 2 3 2 3 4 3 4 2" xfId="21562" xr:uid="{923F1CB2-5A31-4C54-9201-A3871D5DD29B}"/>
    <cellStyle name="Comma 2 3 2 3 4 3 4 2 2" xfId="45826" xr:uid="{54C8B3CB-78F5-420E-9F1B-8F59CC89F658}"/>
    <cellStyle name="Comma 2 3 2 3 4 3 4 3" xfId="33694" xr:uid="{7EB1D6EC-ED22-4B79-97AC-7AF01926AF79}"/>
    <cellStyle name="Comma 2 3 2 3 4 3 5" xfId="13474" xr:uid="{FCD03198-4C66-4906-AB6B-EABD1AE901F6}"/>
    <cellStyle name="Comma 2 3 2 3 4 3 5 2" xfId="37738" xr:uid="{D204C3F6-0893-494E-974F-C1A0DF680669}"/>
    <cellStyle name="Comma 2 3 2 3 4 3 6" xfId="25606" xr:uid="{0CA93F8C-5C82-4468-9ED3-D621375455E8}"/>
    <cellStyle name="Comma 2 3 2 3 4 4" xfId="2353" xr:uid="{C66B519B-087A-452C-95F9-0F285B4CEC4A}"/>
    <cellStyle name="Comma 2 3 2 3 4 4 2" xfId="6397" xr:uid="{F4F0C3A5-DF8D-4338-A92E-CF51C189CED1}"/>
    <cellStyle name="Comma 2 3 2 3 4 4 2 2" xfId="18529" xr:uid="{F5094CF5-9328-436F-A706-A621867990FC}"/>
    <cellStyle name="Comma 2 3 2 3 4 4 2 2 2" xfId="42793" xr:uid="{02DD8A6C-CA23-43F0-AD4D-1B8E70BB89CC}"/>
    <cellStyle name="Comma 2 3 2 3 4 4 2 3" xfId="30661" xr:uid="{8F15F329-2BD4-4CCA-8D5B-52EA35A462AC}"/>
    <cellStyle name="Comma 2 3 2 3 4 4 3" xfId="10441" xr:uid="{809D5C8D-C286-4E01-BFFD-182808C3ACF8}"/>
    <cellStyle name="Comma 2 3 2 3 4 4 3 2" xfId="22573" xr:uid="{44B20A9A-3E53-41A7-8D53-E2C50FC95C25}"/>
    <cellStyle name="Comma 2 3 2 3 4 4 3 2 2" xfId="46837" xr:uid="{1415E87F-771A-4CB0-9726-C59AC1CB138D}"/>
    <cellStyle name="Comma 2 3 2 3 4 4 3 3" xfId="34705" xr:uid="{25F0728E-E962-4528-B6C1-B9444806487B}"/>
    <cellStyle name="Comma 2 3 2 3 4 4 4" xfId="14485" xr:uid="{D17650DA-14B1-46ED-A0E9-A91EDF176AF7}"/>
    <cellStyle name="Comma 2 3 2 3 4 4 4 2" xfId="38749" xr:uid="{40A5A1EA-7568-4A96-9186-3DAF7BCA28FF}"/>
    <cellStyle name="Comma 2 3 2 3 4 4 5" xfId="26617" xr:uid="{F47C2A09-2152-49F8-A7B9-38323DDBA4C8}"/>
    <cellStyle name="Comma 2 3 2 3 4 5" xfId="4375" xr:uid="{E28F44BB-648E-4EBC-B892-A6C475C00A03}"/>
    <cellStyle name="Comma 2 3 2 3 4 5 2" xfId="16507" xr:uid="{0F03A65F-B520-4A8C-9926-BC64B74DD7E5}"/>
    <cellStyle name="Comma 2 3 2 3 4 5 2 2" xfId="40771" xr:uid="{3892F88A-82EE-454A-BFBA-BE4858201249}"/>
    <cellStyle name="Comma 2 3 2 3 4 5 3" xfId="28639" xr:uid="{839F0599-4DE5-4517-B0D6-FDF1C8A765C8}"/>
    <cellStyle name="Comma 2 3 2 3 4 6" xfId="8419" xr:uid="{90B191AD-BB4D-43F8-8CD4-95D8A10E13DF}"/>
    <cellStyle name="Comma 2 3 2 3 4 6 2" xfId="20551" xr:uid="{4987C980-C0EF-4E97-B32A-4037FFBDC0CC}"/>
    <cellStyle name="Comma 2 3 2 3 4 6 2 2" xfId="44815" xr:uid="{21E708FC-D029-4B89-A20C-D3820D9F4FC4}"/>
    <cellStyle name="Comma 2 3 2 3 4 6 3" xfId="32683" xr:uid="{0F136CAF-0C53-4B99-9F10-791E08B2F53C}"/>
    <cellStyle name="Comma 2 3 2 3 4 7" xfId="12463" xr:uid="{6EB19C8B-295F-4F29-8264-CE69996936C3}"/>
    <cellStyle name="Comma 2 3 2 3 4 7 2" xfId="36727" xr:uid="{86AAD392-0CE4-4998-A42B-C510FD367EEA}"/>
    <cellStyle name="Comma 2 3 2 3 4 8" xfId="24595" xr:uid="{5B6A67FD-D10F-4861-9A12-DE9F1412D01A}"/>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2 2 2" xfId="44056" xr:uid="{568179A9-E488-4866-A30D-97910632A5D5}"/>
    <cellStyle name="Comma 2 3 2 3 5 2 2 2 3" xfId="31924" xr:uid="{42E10F60-709F-45A6-A645-98521EAD7765}"/>
    <cellStyle name="Comma 2 3 2 3 5 2 2 3" xfId="11704" xr:uid="{D23159FC-2F39-415E-AC19-27E48F902534}"/>
    <cellStyle name="Comma 2 3 2 3 5 2 2 3 2" xfId="23836" xr:uid="{1068CFFC-9933-4302-A25F-232A91E25EFF}"/>
    <cellStyle name="Comma 2 3 2 3 5 2 2 3 2 2" xfId="48100" xr:uid="{683D3FBF-6507-4AD3-A07E-5BAE06B82204}"/>
    <cellStyle name="Comma 2 3 2 3 5 2 2 3 3" xfId="35968" xr:uid="{AECFA232-56BA-4D35-B541-FB9C76373717}"/>
    <cellStyle name="Comma 2 3 2 3 5 2 2 4" xfId="15748" xr:uid="{99D0CA2B-9A18-472E-8793-A7BC12BB60C7}"/>
    <cellStyle name="Comma 2 3 2 3 5 2 2 4 2" xfId="40012" xr:uid="{07CD3883-E8B7-4175-98A5-6D8624E58428}"/>
    <cellStyle name="Comma 2 3 2 3 5 2 2 5" xfId="27880" xr:uid="{051ADAA3-DFCE-44D9-BFA3-6661E82026FE}"/>
    <cellStyle name="Comma 2 3 2 3 5 2 3" xfId="5638" xr:uid="{FBDF7ECA-5E9D-471C-AE12-037C2D3C0CFC}"/>
    <cellStyle name="Comma 2 3 2 3 5 2 3 2" xfId="17770" xr:uid="{0B7D92D2-166B-4A0E-9BD5-730B4023B02E}"/>
    <cellStyle name="Comma 2 3 2 3 5 2 3 2 2" xfId="42034" xr:uid="{FF10358D-66D2-42DF-81FB-2D43DB9884E9}"/>
    <cellStyle name="Comma 2 3 2 3 5 2 3 3" xfId="29902" xr:uid="{BEA955F9-B686-46EA-A6C6-CB69394A290B}"/>
    <cellStyle name="Comma 2 3 2 3 5 2 4" xfId="9682" xr:uid="{1084CCF4-E6AA-485B-BCBF-FB4101929253}"/>
    <cellStyle name="Comma 2 3 2 3 5 2 4 2" xfId="21814" xr:uid="{508890DA-E543-4565-9EAB-B2CA6D6EBA8A}"/>
    <cellStyle name="Comma 2 3 2 3 5 2 4 2 2" xfId="46078" xr:uid="{5E8FD472-9816-4DB9-A88E-DA4E8090B67D}"/>
    <cellStyle name="Comma 2 3 2 3 5 2 4 3" xfId="33946" xr:uid="{8B4425D9-F308-4798-A04D-246A8E246706}"/>
    <cellStyle name="Comma 2 3 2 3 5 2 5" xfId="13726" xr:uid="{31C17287-90DC-4C46-9FBB-2AB6697DF9D3}"/>
    <cellStyle name="Comma 2 3 2 3 5 2 5 2" xfId="37990" xr:uid="{C425FF68-A85F-4AB8-BA57-EB0F0FA3316A}"/>
    <cellStyle name="Comma 2 3 2 3 5 2 6" xfId="25858" xr:uid="{6FBA5394-A30E-4DDB-9816-2D716A745EFA}"/>
    <cellStyle name="Comma 2 3 2 3 5 3" xfId="2605" xr:uid="{68BDDF38-8FB7-44E9-B854-2AD17073CC4B}"/>
    <cellStyle name="Comma 2 3 2 3 5 3 2" xfId="6649" xr:uid="{7EDE6E1E-BDDC-483D-8B6F-042B40092DF0}"/>
    <cellStyle name="Comma 2 3 2 3 5 3 2 2" xfId="18781" xr:uid="{94AB0AD9-FFA6-4E1A-AA86-6C4CCD3DF993}"/>
    <cellStyle name="Comma 2 3 2 3 5 3 2 2 2" xfId="43045" xr:uid="{93FF77D3-2EF1-480A-9CFC-9F01EF3C02CD}"/>
    <cellStyle name="Comma 2 3 2 3 5 3 2 3" xfId="30913" xr:uid="{04CF1DD5-DE8A-42C6-B6CB-545D3854512A}"/>
    <cellStyle name="Comma 2 3 2 3 5 3 3" xfId="10693" xr:uid="{11C64F17-09D0-46AA-AC65-2BD43AE5A84D}"/>
    <cellStyle name="Comma 2 3 2 3 5 3 3 2" xfId="22825" xr:uid="{B719854D-6FDE-4642-B849-43DF5CA31FDE}"/>
    <cellStyle name="Comma 2 3 2 3 5 3 3 2 2" xfId="47089" xr:uid="{0791D18A-D4AE-46E0-94BF-47DD21A4BEAC}"/>
    <cellStyle name="Comma 2 3 2 3 5 3 3 3" xfId="34957" xr:uid="{C443D76D-E155-4B4E-B60E-053E13AAF18F}"/>
    <cellStyle name="Comma 2 3 2 3 5 3 4" xfId="14737" xr:uid="{5AF405EC-1CDB-4C22-A45F-A6DE3EFD1B54}"/>
    <cellStyle name="Comma 2 3 2 3 5 3 4 2" xfId="39001" xr:uid="{B645C3FA-DFCE-4379-AB42-2DC0450A584E}"/>
    <cellStyle name="Comma 2 3 2 3 5 3 5" xfId="26869" xr:uid="{9767211B-EE17-454D-8201-E0853E6C5944}"/>
    <cellStyle name="Comma 2 3 2 3 5 4" xfId="4627" xr:uid="{5663C60F-2FC3-4323-B5C3-46E75BFE0585}"/>
    <cellStyle name="Comma 2 3 2 3 5 4 2" xfId="16759" xr:uid="{42245074-CAEA-43E3-993B-494E7E546FE2}"/>
    <cellStyle name="Comma 2 3 2 3 5 4 2 2" xfId="41023" xr:uid="{0A735A9B-751F-4235-BC87-0B8976D89020}"/>
    <cellStyle name="Comma 2 3 2 3 5 4 3" xfId="28891" xr:uid="{D62413F1-4140-4BFA-9392-8CB7DDE14F49}"/>
    <cellStyle name="Comma 2 3 2 3 5 5" xfId="8671" xr:uid="{EC04D53E-F7B9-42DB-8408-FFEC58CFDEAB}"/>
    <cellStyle name="Comma 2 3 2 3 5 5 2" xfId="20803" xr:uid="{EBEF7909-143D-43C3-9CF7-FD208F67523B}"/>
    <cellStyle name="Comma 2 3 2 3 5 5 2 2" xfId="45067" xr:uid="{82DEB0EF-19FB-408E-A399-87897FD80AC7}"/>
    <cellStyle name="Comma 2 3 2 3 5 5 3" xfId="32935" xr:uid="{01724ABA-5344-450F-8821-B12CC82E0155}"/>
    <cellStyle name="Comma 2 3 2 3 5 6" xfId="12715" xr:uid="{32EF4E90-AE36-4F84-A484-0AB25C16F43D}"/>
    <cellStyle name="Comma 2 3 2 3 5 6 2" xfId="36979" xr:uid="{D274A188-C500-41F4-8DB1-8D77A05E6BB9}"/>
    <cellStyle name="Comma 2 3 2 3 5 7" xfId="24847" xr:uid="{2C240C3E-F826-4AB7-88E4-B65784F6C0AE}"/>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2 2 2" xfId="43551" xr:uid="{625B69C0-F07E-4CB5-8F30-6A1FA623FF9E}"/>
    <cellStyle name="Comma 2 3 2 3 6 2 2 3" xfId="31419" xr:uid="{4206421B-2ECE-4DC4-A2C0-3D5B19345EF2}"/>
    <cellStyle name="Comma 2 3 2 3 6 2 3" xfId="11199" xr:uid="{204F2D5B-731E-4941-8F80-7F4DA076A25C}"/>
    <cellStyle name="Comma 2 3 2 3 6 2 3 2" xfId="23331" xr:uid="{81C14EC7-EA06-4D17-B420-C01D648D18B0}"/>
    <cellStyle name="Comma 2 3 2 3 6 2 3 2 2" xfId="47595" xr:uid="{5B40E558-1EC3-470E-A77F-ADCA2D0A12EC}"/>
    <cellStyle name="Comma 2 3 2 3 6 2 3 3" xfId="35463" xr:uid="{5CB270D4-C9AB-4DBB-838B-0D412260A86B}"/>
    <cellStyle name="Comma 2 3 2 3 6 2 4" xfId="15243" xr:uid="{8BA8BC5C-A205-4146-9FD8-BBF827903E02}"/>
    <cellStyle name="Comma 2 3 2 3 6 2 4 2" xfId="39507" xr:uid="{850B5DC2-8AA5-4654-A3A4-E9448D8898A1}"/>
    <cellStyle name="Comma 2 3 2 3 6 2 5" xfId="27375" xr:uid="{9DB7F458-2317-456C-8335-B8DEF623E592}"/>
    <cellStyle name="Comma 2 3 2 3 6 3" xfId="5133" xr:uid="{2FD67642-1ED6-40C4-A7C3-D4FB3CAD305B}"/>
    <cellStyle name="Comma 2 3 2 3 6 3 2" xfId="17265" xr:uid="{4B2CA526-C370-4442-94F8-300388EE5EC4}"/>
    <cellStyle name="Comma 2 3 2 3 6 3 2 2" xfId="41529" xr:uid="{EDFF030A-1211-401B-85DE-234785C84A67}"/>
    <cellStyle name="Comma 2 3 2 3 6 3 3" xfId="29397" xr:uid="{3A1E3681-1E89-4DA3-A761-76C23487BE0F}"/>
    <cellStyle name="Comma 2 3 2 3 6 4" xfId="9177" xr:uid="{EEED7A61-3A2E-4783-B74C-E9779EF9CAAE}"/>
    <cellStyle name="Comma 2 3 2 3 6 4 2" xfId="21309" xr:uid="{A2588CEE-7BAC-46B8-B5BE-FD999AE5EA6B}"/>
    <cellStyle name="Comma 2 3 2 3 6 4 2 2" xfId="45573" xr:uid="{38A8EC93-E3EF-454D-8C65-4D8530C4BB78}"/>
    <cellStyle name="Comma 2 3 2 3 6 4 3" xfId="33441" xr:uid="{A24235E2-333A-4089-9B4D-ED4E177ED6F1}"/>
    <cellStyle name="Comma 2 3 2 3 6 5" xfId="13221" xr:uid="{DAB14836-DC7B-43D0-AD81-F1979F04D9C3}"/>
    <cellStyle name="Comma 2 3 2 3 6 5 2" xfId="37485" xr:uid="{41F287E4-8BE5-4B72-BBE5-69C844A8FD5D}"/>
    <cellStyle name="Comma 2 3 2 3 6 6" xfId="25353" xr:uid="{8D7B8104-1832-4589-8594-D43CE81CD197}"/>
    <cellStyle name="Comma 2 3 2 3 7" xfId="2100" xr:uid="{33BF0E2E-FB28-4301-8B24-2C9F54F5526A}"/>
    <cellStyle name="Comma 2 3 2 3 7 2" xfId="6144" xr:uid="{E2D18CDC-6200-455C-B6A7-0FD274A9E995}"/>
    <cellStyle name="Comma 2 3 2 3 7 2 2" xfId="18276" xr:uid="{30038FF3-8F08-4525-91A8-DC52E3B57EEB}"/>
    <cellStyle name="Comma 2 3 2 3 7 2 2 2" xfId="42540" xr:uid="{AE8EDA59-8507-492F-B460-3FCCD52E6FDC}"/>
    <cellStyle name="Comma 2 3 2 3 7 2 3" xfId="30408" xr:uid="{19E4112B-0C75-45BA-8C1F-A62580DD6636}"/>
    <cellStyle name="Comma 2 3 2 3 7 3" xfId="10188" xr:uid="{A1A9BF3D-3F79-4A11-AB36-EDC44ED9788F}"/>
    <cellStyle name="Comma 2 3 2 3 7 3 2" xfId="22320" xr:uid="{5B7E12F1-7E63-424B-BE76-4529373F4E96}"/>
    <cellStyle name="Comma 2 3 2 3 7 3 2 2" xfId="46584" xr:uid="{F489BC4D-4802-494B-A8BA-65E19E26DB06}"/>
    <cellStyle name="Comma 2 3 2 3 7 3 3" xfId="34452" xr:uid="{DACDBD62-09BA-4965-A481-D63D70623CC5}"/>
    <cellStyle name="Comma 2 3 2 3 7 4" xfId="14232" xr:uid="{8CFE30B8-4AC8-40EF-A96A-6CBA7F232592}"/>
    <cellStyle name="Comma 2 3 2 3 7 4 2" xfId="38496" xr:uid="{8A641D99-1E0D-4924-A084-8D602286B901}"/>
    <cellStyle name="Comma 2 3 2 3 7 5" xfId="26364" xr:uid="{C7979A5A-7720-443A-B171-2075087C2063}"/>
    <cellStyle name="Comma 2 3 2 3 8" xfId="4122" xr:uid="{250C3A67-63AE-4F7F-8FE6-42906E07A1CE}"/>
    <cellStyle name="Comma 2 3 2 3 8 2" xfId="16254" xr:uid="{AA42BB0B-080B-4DA8-9F84-BD8D04163B63}"/>
    <cellStyle name="Comma 2 3 2 3 8 2 2" xfId="40518" xr:uid="{1847C4D7-EF18-4404-AA80-BE9E21CFFE67}"/>
    <cellStyle name="Comma 2 3 2 3 8 3" xfId="28386" xr:uid="{80790799-88A5-40D0-8DD1-FDC4B441E3BA}"/>
    <cellStyle name="Comma 2 3 2 3 9" xfId="8166" xr:uid="{EFF3024B-A477-46B3-9AEE-4FB586DC36C8}"/>
    <cellStyle name="Comma 2 3 2 3 9 2" xfId="20298" xr:uid="{691A7B54-7393-4C63-949D-942DB93C5D58}"/>
    <cellStyle name="Comma 2 3 2 3 9 2 2" xfId="44562" xr:uid="{A3D1CFDA-63A3-4809-AC07-B653ADBB9ABE}"/>
    <cellStyle name="Comma 2 3 2 3 9 3" xfId="32430" xr:uid="{D2779116-B358-4B9C-AF15-0F6865AB52D1}"/>
    <cellStyle name="Comma 2 3 2 4" xfId="99" xr:uid="{ED52B5A7-1154-4000-BABB-34FB2CD58D74}"/>
    <cellStyle name="Comma 2 3 2 4 10" xfId="24363" xr:uid="{1BE1C85F-C535-4DDC-954B-9B546F7928DA}"/>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2 2 2" xfId="44456" xr:uid="{31F3B532-FFFF-4F47-90A3-0D8C7633559E}"/>
    <cellStyle name="Comma 2 3 2 4 2 2 2 2 2 2 3" xfId="32324" xr:uid="{E81A0F75-1449-424D-BDF9-A19CF5253DAA}"/>
    <cellStyle name="Comma 2 3 2 4 2 2 2 2 2 3" xfId="12104" xr:uid="{E2206366-1101-4A47-A856-2AD1CFCB3EDF}"/>
    <cellStyle name="Comma 2 3 2 4 2 2 2 2 2 3 2" xfId="24236" xr:uid="{3F417311-AD53-48CA-8189-1309CBE45288}"/>
    <cellStyle name="Comma 2 3 2 4 2 2 2 2 2 3 2 2" xfId="48500" xr:uid="{84A5D9EA-0457-47DF-914B-FF42A05BE70F}"/>
    <cellStyle name="Comma 2 3 2 4 2 2 2 2 2 3 3" xfId="36368" xr:uid="{0C6A9286-0BB9-4FFA-9672-DEE88D7EEA71}"/>
    <cellStyle name="Comma 2 3 2 4 2 2 2 2 2 4" xfId="16148" xr:uid="{A24A6338-E029-4E44-B759-6330724E1054}"/>
    <cellStyle name="Comma 2 3 2 4 2 2 2 2 2 4 2" xfId="40412" xr:uid="{B42BB660-EE13-4FF0-A507-AF25B470BCCB}"/>
    <cellStyle name="Comma 2 3 2 4 2 2 2 2 2 5" xfId="28280" xr:uid="{2CFE87B2-A82E-4230-8422-6570F75B46D1}"/>
    <cellStyle name="Comma 2 3 2 4 2 2 2 2 3" xfId="6038" xr:uid="{C336305E-F83F-428F-8DE9-F109730096F7}"/>
    <cellStyle name="Comma 2 3 2 4 2 2 2 2 3 2" xfId="18170" xr:uid="{898D9C5C-267A-4C91-A8EB-33CA610C8EB9}"/>
    <cellStyle name="Comma 2 3 2 4 2 2 2 2 3 2 2" xfId="42434" xr:uid="{B662F117-FB0D-4FF4-9875-F888EA85D214}"/>
    <cellStyle name="Comma 2 3 2 4 2 2 2 2 3 3" xfId="30302" xr:uid="{2ABBB2CB-B90F-4495-B334-4EC2FA36806A}"/>
    <cellStyle name="Comma 2 3 2 4 2 2 2 2 4" xfId="10082" xr:uid="{84901A3F-5903-4AD9-9231-8FEE3D80D4E6}"/>
    <cellStyle name="Comma 2 3 2 4 2 2 2 2 4 2" xfId="22214" xr:uid="{F7182BA5-8072-4AD5-B1F7-5D34C62EF61A}"/>
    <cellStyle name="Comma 2 3 2 4 2 2 2 2 4 2 2" xfId="46478" xr:uid="{E732F999-3B1E-48D7-A337-FFD63C3FC6E0}"/>
    <cellStyle name="Comma 2 3 2 4 2 2 2 2 4 3" xfId="34346" xr:uid="{7B083C3C-3EFD-493E-966C-0A00E1B5FA9E}"/>
    <cellStyle name="Comma 2 3 2 4 2 2 2 2 5" xfId="14126" xr:uid="{C3D6F728-D937-42C2-B608-C5D816011430}"/>
    <cellStyle name="Comma 2 3 2 4 2 2 2 2 5 2" xfId="38390" xr:uid="{E68E3DF9-DA23-47B0-867C-D1C5CCBF98F7}"/>
    <cellStyle name="Comma 2 3 2 4 2 2 2 2 6" xfId="26258" xr:uid="{D6D33BF5-1BF8-4A8F-9CC6-69D172BBB7BD}"/>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2 2 2" xfId="43445" xr:uid="{C7DC3139-25B6-4CB3-A8A7-142C931EBAC1}"/>
    <cellStyle name="Comma 2 3 2 4 2 2 2 3 2 3" xfId="31313" xr:uid="{FA91E234-127F-4B7A-B3D1-868AD21945FF}"/>
    <cellStyle name="Comma 2 3 2 4 2 2 2 3 3" xfId="11093" xr:uid="{187DB08C-BA01-4B87-9D89-E1A8C8A5A54B}"/>
    <cellStyle name="Comma 2 3 2 4 2 2 2 3 3 2" xfId="23225" xr:uid="{A44489AC-2F6D-486A-84D2-72C299F8C367}"/>
    <cellStyle name="Comma 2 3 2 4 2 2 2 3 3 2 2" xfId="47489" xr:uid="{C5EFF7E3-F5E0-4C43-9132-8D9D30060C5D}"/>
    <cellStyle name="Comma 2 3 2 4 2 2 2 3 3 3" xfId="35357" xr:uid="{19B79F5D-49F7-4B5B-B404-7EA867F3AA98}"/>
    <cellStyle name="Comma 2 3 2 4 2 2 2 3 4" xfId="15137" xr:uid="{6FFC6EDD-54E9-43FF-B74C-CA97269836D0}"/>
    <cellStyle name="Comma 2 3 2 4 2 2 2 3 4 2" xfId="39401" xr:uid="{D347925F-BED0-46D3-8ADC-96C37A89E007}"/>
    <cellStyle name="Comma 2 3 2 4 2 2 2 3 5" xfId="27269" xr:uid="{4F3BF446-BB7B-4B9D-B410-69D9CCEED04F}"/>
    <cellStyle name="Comma 2 3 2 4 2 2 2 4" xfId="5027" xr:uid="{1ABD338D-7506-4392-9DAE-7987DB74F28B}"/>
    <cellStyle name="Comma 2 3 2 4 2 2 2 4 2" xfId="17159" xr:uid="{EDC3C427-3235-4F20-BC72-E607851CB01F}"/>
    <cellStyle name="Comma 2 3 2 4 2 2 2 4 2 2" xfId="41423" xr:uid="{8B21C3FF-1135-49F3-A8F0-93CEDD0EEF4E}"/>
    <cellStyle name="Comma 2 3 2 4 2 2 2 4 3" xfId="29291" xr:uid="{41544782-8AF8-4469-AEDF-C7A9DD641A37}"/>
    <cellStyle name="Comma 2 3 2 4 2 2 2 5" xfId="9071" xr:uid="{587EF574-E766-436A-AA45-54DA9B57A848}"/>
    <cellStyle name="Comma 2 3 2 4 2 2 2 5 2" xfId="21203" xr:uid="{55FC2E43-34C6-4D87-8648-FF7C0C51FDF0}"/>
    <cellStyle name="Comma 2 3 2 4 2 2 2 5 2 2" xfId="45467" xr:uid="{B41503C7-888F-4392-9549-E228CF68BB76}"/>
    <cellStyle name="Comma 2 3 2 4 2 2 2 5 3" xfId="33335" xr:uid="{4009BA62-84FB-44C9-992C-559D1DF8EEC5}"/>
    <cellStyle name="Comma 2 3 2 4 2 2 2 6" xfId="13115" xr:uid="{EF91FC5E-4226-46C1-AD26-294340DD5F53}"/>
    <cellStyle name="Comma 2 3 2 4 2 2 2 6 2" xfId="37379" xr:uid="{98EF55ED-AA10-4BEE-870A-DE0A6E756967}"/>
    <cellStyle name="Comma 2 3 2 4 2 2 2 7" xfId="25247" xr:uid="{9A87DF25-D9CD-4A13-8485-3F995D32BEFA}"/>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2 2 2" xfId="43951" xr:uid="{C95F8B80-4B5A-4007-A94B-FC51D84B5429}"/>
    <cellStyle name="Comma 2 3 2 4 2 2 3 2 2 3" xfId="31819" xr:uid="{419955EE-FB1C-4512-B951-8D6A375B2093}"/>
    <cellStyle name="Comma 2 3 2 4 2 2 3 2 3" xfId="11599" xr:uid="{26E5C1C1-A3F5-4B9D-9227-CC22B1A9E256}"/>
    <cellStyle name="Comma 2 3 2 4 2 2 3 2 3 2" xfId="23731" xr:uid="{527AA28C-23AA-44F6-B3CF-76B00F551224}"/>
    <cellStyle name="Comma 2 3 2 4 2 2 3 2 3 2 2" xfId="47995" xr:uid="{530363FF-5165-4B2C-A212-D6D4167834FB}"/>
    <cellStyle name="Comma 2 3 2 4 2 2 3 2 3 3" xfId="35863" xr:uid="{B34A736E-B2A1-4F5F-815A-06F469F4E9CE}"/>
    <cellStyle name="Comma 2 3 2 4 2 2 3 2 4" xfId="15643" xr:uid="{E2D928BE-A27B-4F0D-B27A-922DB9D365C6}"/>
    <cellStyle name="Comma 2 3 2 4 2 2 3 2 4 2" xfId="39907" xr:uid="{D2B682CA-A9DE-4A29-8A16-8A7E74955D91}"/>
    <cellStyle name="Comma 2 3 2 4 2 2 3 2 5" xfId="27775" xr:uid="{691E9363-6596-4054-919B-75021CCDE723}"/>
    <cellStyle name="Comma 2 3 2 4 2 2 3 3" xfId="5533" xr:uid="{F4D6DBD5-9589-40BB-8A19-64844E39C406}"/>
    <cellStyle name="Comma 2 3 2 4 2 2 3 3 2" xfId="17665" xr:uid="{B14852AF-C895-4F7A-AFCE-64DDDC5CD593}"/>
    <cellStyle name="Comma 2 3 2 4 2 2 3 3 2 2" xfId="41929" xr:uid="{4BFAF09E-4363-4E79-BA7E-7519ED396CF4}"/>
    <cellStyle name="Comma 2 3 2 4 2 2 3 3 3" xfId="29797" xr:uid="{9084020B-32CE-4E68-9EC2-6B59D8AA9ACF}"/>
    <cellStyle name="Comma 2 3 2 4 2 2 3 4" xfId="9577" xr:uid="{8E427DF1-5205-4F6C-A615-575FDF8147FB}"/>
    <cellStyle name="Comma 2 3 2 4 2 2 3 4 2" xfId="21709" xr:uid="{394E34A9-AA30-491F-839A-7938C5FD8990}"/>
    <cellStyle name="Comma 2 3 2 4 2 2 3 4 2 2" xfId="45973" xr:uid="{A1082329-5894-4F3F-843C-C8D86C106150}"/>
    <cellStyle name="Comma 2 3 2 4 2 2 3 4 3" xfId="33841" xr:uid="{59A88D03-7D1C-4D85-ADEC-28135F89E3A4}"/>
    <cellStyle name="Comma 2 3 2 4 2 2 3 5" xfId="13621" xr:uid="{B60DE5D2-12F7-4CB4-9796-F67EFF2D90F8}"/>
    <cellStyle name="Comma 2 3 2 4 2 2 3 5 2" xfId="37885" xr:uid="{335CBA6C-4F37-4E5D-89A0-5AEC34375F34}"/>
    <cellStyle name="Comma 2 3 2 4 2 2 3 6" xfId="25753" xr:uid="{A9CD5D6B-7871-463A-8401-D4B1B720E58C}"/>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2 2 2" xfId="42940" xr:uid="{4B1094F0-A2C0-4B0B-8429-BF59BE0DC769}"/>
    <cellStyle name="Comma 2 3 2 4 2 2 4 2 3" xfId="30808" xr:uid="{78B0DA29-7B78-4D23-93FF-8FB39CD668A4}"/>
    <cellStyle name="Comma 2 3 2 4 2 2 4 3" xfId="10588" xr:uid="{7A1A7DFC-82F4-4B0E-AF83-C2EAE120BA8E}"/>
    <cellStyle name="Comma 2 3 2 4 2 2 4 3 2" xfId="22720" xr:uid="{14DFB840-14F0-404B-A8B0-734DCABA2BB5}"/>
    <cellStyle name="Comma 2 3 2 4 2 2 4 3 2 2" xfId="46984" xr:uid="{8D654EB6-19FD-451B-8209-4CC37C4E8011}"/>
    <cellStyle name="Comma 2 3 2 4 2 2 4 3 3" xfId="34852" xr:uid="{FFEA03F8-A624-43F2-BAE8-87D94470C0B7}"/>
    <cellStyle name="Comma 2 3 2 4 2 2 4 4" xfId="14632" xr:uid="{F4C881C5-5DCE-4A2B-AD27-88F74CD16885}"/>
    <cellStyle name="Comma 2 3 2 4 2 2 4 4 2" xfId="38896" xr:uid="{46AC8C03-F27D-4CC4-AD2B-3C680011AAF1}"/>
    <cellStyle name="Comma 2 3 2 4 2 2 4 5" xfId="26764" xr:uid="{0BEE771B-7A7D-4A72-BA8E-6A608E7E6347}"/>
    <cellStyle name="Comma 2 3 2 4 2 2 5" xfId="4522" xr:uid="{5CB078F9-F1CA-438B-AE22-83FD80894554}"/>
    <cellStyle name="Comma 2 3 2 4 2 2 5 2" xfId="16654" xr:uid="{943ED251-A028-46DD-B27F-0357F9E6AAB6}"/>
    <cellStyle name="Comma 2 3 2 4 2 2 5 2 2" xfId="40918" xr:uid="{3A03D11D-C2D7-4CA2-A611-6D15E18F0E17}"/>
    <cellStyle name="Comma 2 3 2 4 2 2 5 3" xfId="28786" xr:uid="{ACC5B0BC-15A5-430D-AE1F-C2806E344116}"/>
    <cellStyle name="Comma 2 3 2 4 2 2 6" xfId="8566" xr:uid="{BD8D2625-AA20-466C-9EC0-9C7ACF348673}"/>
    <cellStyle name="Comma 2 3 2 4 2 2 6 2" xfId="20698" xr:uid="{D9D8F516-DFB3-4B34-B1BE-916E7CC1EF0B}"/>
    <cellStyle name="Comma 2 3 2 4 2 2 6 2 2" xfId="44962" xr:uid="{407F077B-DD02-4365-871B-8C55D2B8916B}"/>
    <cellStyle name="Comma 2 3 2 4 2 2 6 3" xfId="32830" xr:uid="{76AEF4FF-067F-4B82-8306-71E5379CD08A}"/>
    <cellStyle name="Comma 2 3 2 4 2 2 7" xfId="12610" xr:uid="{BAE9BA4C-49C9-4F49-84A0-05B226C103DF}"/>
    <cellStyle name="Comma 2 3 2 4 2 2 7 2" xfId="36874" xr:uid="{68F9D0A1-DC41-40A5-9F50-0D88EC31079F}"/>
    <cellStyle name="Comma 2 3 2 4 2 2 8" xfId="24742" xr:uid="{411A0F18-3FE8-4750-835A-74F3BE5ADEB2}"/>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2 2 2" xfId="44203" xr:uid="{0D6F8C51-069A-4806-BEFF-B44FDA69B1FD}"/>
    <cellStyle name="Comma 2 3 2 4 2 3 2 2 2 3" xfId="32071" xr:uid="{A0CD6091-F7E3-4A99-8A56-5ACD4D54092C}"/>
    <cellStyle name="Comma 2 3 2 4 2 3 2 2 3" xfId="11851" xr:uid="{2EC5A35A-2671-4EE3-A9F3-223535379513}"/>
    <cellStyle name="Comma 2 3 2 4 2 3 2 2 3 2" xfId="23983" xr:uid="{773C34C0-633C-45C6-8263-8BBCBCB1120C}"/>
    <cellStyle name="Comma 2 3 2 4 2 3 2 2 3 2 2" xfId="48247" xr:uid="{037C6BF8-6D19-43B6-A27D-E7DCF4523D65}"/>
    <cellStyle name="Comma 2 3 2 4 2 3 2 2 3 3" xfId="36115" xr:uid="{A23C92E7-0943-4390-8058-3ECDEA0DB882}"/>
    <cellStyle name="Comma 2 3 2 4 2 3 2 2 4" xfId="15895" xr:uid="{8DB64EA0-7641-4D6C-8BAD-B8D6BE16A0D9}"/>
    <cellStyle name="Comma 2 3 2 4 2 3 2 2 4 2" xfId="40159" xr:uid="{5231BCD8-58DC-45D6-800E-B71DA26CE6EC}"/>
    <cellStyle name="Comma 2 3 2 4 2 3 2 2 5" xfId="28027" xr:uid="{EC6305D5-6DE6-4D4B-9DF2-F1F6DA30D4C6}"/>
    <cellStyle name="Comma 2 3 2 4 2 3 2 3" xfId="5785" xr:uid="{8B831B37-A832-42B7-BD68-DE99F0802548}"/>
    <cellStyle name="Comma 2 3 2 4 2 3 2 3 2" xfId="17917" xr:uid="{A5B7E194-31E0-4EA4-89AD-EC31C28C0CD5}"/>
    <cellStyle name="Comma 2 3 2 4 2 3 2 3 2 2" xfId="42181" xr:uid="{15E0BBCC-69F7-4D39-B174-8B835E7C03D9}"/>
    <cellStyle name="Comma 2 3 2 4 2 3 2 3 3" xfId="30049" xr:uid="{6F6269F7-567B-4FCC-8FF2-323457BFE7BD}"/>
    <cellStyle name="Comma 2 3 2 4 2 3 2 4" xfId="9829" xr:uid="{72FED802-EDF7-4C3D-AF60-8FC14EA4A2FB}"/>
    <cellStyle name="Comma 2 3 2 4 2 3 2 4 2" xfId="21961" xr:uid="{09244279-1EF2-4697-AAA7-1C3E7DFE4E15}"/>
    <cellStyle name="Comma 2 3 2 4 2 3 2 4 2 2" xfId="46225" xr:uid="{B39CCAFE-E8B5-44D0-A140-D12CD89F136E}"/>
    <cellStyle name="Comma 2 3 2 4 2 3 2 4 3" xfId="34093" xr:uid="{C618EAEF-62D0-4B96-8242-127C52543C69}"/>
    <cellStyle name="Comma 2 3 2 4 2 3 2 5" xfId="13873" xr:uid="{91CEC66D-2A51-4043-B6A1-C67D17726FC7}"/>
    <cellStyle name="Comma 2 3 2 4 2 3 2 5 2" xfId="38137" xr:uid="{25CB4D43-60F8-4E06-AA8E-17DA0EFC644B}"/>
    <cellStyle name="Comma 2 3 2 4 2 3 2 6" xfId="26005" xr:uid="{83AE9205-4B5D-45EB-B479-1DD6196F7AEA}"/>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2 2 2" xfId="43192" xr:uid="{6AFD4822-8B6E-42F6-A8A2-C3A017097BD4}"/>
    <cellStyle name="Comma 2 3 2 4 2 3 3 2 3" xfId="31060" xr:uid="{41FE9788-B0CD-4D23-A25E-CA03ACC3FB0C}"/>
    <cellStyle name="Comma 2 3 2 4 2 3 3 3" xfId="10840" xr:uid="{E7E61995-69D9-404A-A7B7-B8D8C9E9BB0E}"/>
    <cellStyle name="Comma 2 3 2 4 2 3 3 3 2" xfId="22972" xr:uid="{7CB416CA-5DB6-4505-8B80-9D0F5B28EF8C}"/>
    <cellStyle name="Comma 2 3 2 4 2 3 3 3 2 2" xfId="47236" xr:uid="{6D825680-0B79-4672-AA04-C69C2C5DC0F9}"/>
    <cellStyle name="Comma 2 3 2 4 2 3 3 3 3" xfId="35104" xr:uid="{C4AC1A5D-EA43-4BC1-A636-1EB7AA78B41C}"/>
    <cellStyle name="Comma 2 3 2 4 2 3 3 4" xfId="14884" xr:uid="{FE582226-BCD9-4157-A036-3F4B4A4FB55B}"/>
    <cellStyle name="Comma 2 3 2 4 2 3 3 4 2" xfId="39148" xr:uid="{6E108BED-10D7-4DC3-999B-9529FC42C548}"/>
    <cellStyle name="Comma 2 3 2 4 2 3 3 5" xfId="27016" xr:uid="{0D37D730-3334-4533-8FE8-0F6EBD22890E}"/>
    <cellStyle name="Comma 2 3 2 4 2 3 4" xfId="4774" xr:uid="{F3547FE8-065B-429C-8CF3-3DA407FD9CD7}"/>
    <cellStyle name="Comma 2 3 2 4 2 3 4 2" xfId="16906" xr:uid="{9060D4EC-9382-476C-90D7-30D8092957B5}"/>
    <cellStyle name="Comma 2 3 2 4 2 3 4 2 2" xfId="41170" xr:uid="{1FC78E32-A27F-4EAB-A5D3-836980DFC778}"/>
    <cellStyle name="Comma 2 3 2 4 2 3 4 3" xfId="29038" xr:uid="{26B0C1DB-F922-480C-B3F5-7F2EC5D73C30}"/>
    <cellStyle name="Comma 2 3 2 4 2 3 5" xfId="8818" xr:uid="{47A62C22-13B3-4971-B486-A9AE13FD960B}"/>
    <cellStyle name="Comma 2 3 2 4 2 3 5 2" xfId="20950" xr:uid="{1E75BDC9-8699-40C8-9F53-799745D86B9D}"/>
    <cellStyle name="Comma 2 3 2 4 2 3 5 2 2" xfId="45214" xr:uid="{1A031391-31EA-48A3-9862-59C3664CEFD4}"/>
    <cellStyle name="Comma 2 3 2 4 2 3 5 3" xfId="33082" xr:uid="{07A889E7-FD43-4A67-9290-73BFEA1BEE03}"/>
    <cellStyle name="Comma 2 3 2 4 2 3 6" xfId="12862" xr:uid="{47B5AE88-4E19-477D-B121-266E357E790B}"/>
    <cellStyle name="Comma 2 3 2 4 2 3 6 2" xfId="37126" xr:uid="{0D3D0898-5A8F-4412-95CA-EDC03335ED78}"/>
    <cellStyle name="Comma 2 3 2 4 2 3 7" xfId="24994" xr:uid="{BE031A40-AB7B-4D16-9AB3-A9193F1E733C}"/>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2 2 2" xfId="43698" xr:uid="{3BDFB2BD-084C-454A-858A-7ABC7A1CE3A6}"/>
    <cellStyle name="Comma 2 3 2 4 2 4 2 2 3" xfId="31566" xr:uid="{60562D20-B9CB-4FB8-AA9E-7DDAAC4E085A}"/>
    <cellStyle name="Comma 2 3 2 4 2 4 2 3" xfId="11346" xr:uid="{2E5BBD0C-8914-4D85-9B7D-A730BEB0681E}"/>
    <cellStyle name="Comma 2 3 2 4 2 4 2 3 2" xfId="23478" xr:uid="{33E44D76-811B-4D4C-96F2-F480ED3FB3D8}"/>
    <cellStyle name="Comma 2 3 2 4 2 4 2 3 2 2" xfId="47742" xr:uid="{D9635E7F-E466-4F36-BE17-4A245A77637D}"/>
    <cellStyle name="Comma 2 3 2 4 2 4 2 3 3" xfId="35610" xr:uid="{D6E163EB-E681-421B-A2F5-043ECFDDC25B}"/>
    <cellStyle name="Comma 2 3 2 4 2 4 2 4" xfId="15390" xr:uid="{963DC069-7BFF-488D-B187-DDADC10AED9D}"/>
    <cellStyle name="Comma 2 3 2 4 2 4 2 4 2" xfId="39654" xr:uid="{95123302-D725-4685-92F1-C252C3A2C9C4}"/>
    <cellStyle name="Comma 2 3 2 4 2 4 2 5" xfId="27522" xr:uid="{2552303E-2C70-41B1-AE2F-7A2E577E831F}"/>
    <cellStyle name="Comma 2 3 2 4 2 4 3" xfId="5280" xr:uid="{4FBF22E8-9675-4022-AAD6-2314321904D1}"/>
    <cellStyle name="Comma 2 3 2 4 2 4 3 2" xfId="17412" xr:uid="{E96424A2-531D-4A81-A8FB-3E9A936C7C25}"/>
    <cellStyle name="Comma 2 3 2 4 2 4 3 2 2" xfId="41676" xr:uid="{B3EE2340-B449-4428-9F30-7A137B0A233D}"/>
    <cellStyle name="Comma 2 3 2 4 2 4 3 3" xfId="29544" xr:uid="{0298DBA4-BBFC-46A9-889A-86CE91DF5808}"/>
    <cellStyle name="Comma 2 3 2 4 2 4 4" xfId="9324" xr:uid="{87E59E67-B4E2-4D8F-A91B-5CFFC7DEA9D0}"/>
    <cellStyle name="Comma 2 3 2 4 2 4 4 2" xfId="21456" xr:uid="{FE74667B-8CC6-4AEF-AE5F-71DF27A5FF38}"/>
    <cellStyle name="Comma 2 3 2 4 2 4 4 2 2" xfId="45720" xr:uid="{23A42907-2308-41C5-AA88-97B9B2DF0A43}"/>
    <cellStyle name="Comma 2 3 2 4 2 4 4 3" xfId="33588" xr:uid="{F1983EF9-7474-423B-804F-44E363ECE951}"/>
    <cellStyle name="Comma 2 3 2 4 2 4 5" xfId="13368" xr:uid="{8262CFBF-060E-4425-A7FE-0970A5E8EA95}"/>
    <cellStyle name="Comma 2 3 2 4 2 4 5 2" xfId="37632" xr:uid="{2A9150A9-68A5-4541-9FF4-48AA054B5D04}"/>
    <cellStyle name="Comma 2 3 2 4 2 4 6" xfId="25500" xr:uid="{BCDBABEA-DDCD-4373-855A-46AD218B0D4D}"/>
    <cellStyle name="Comma 2 3 2 4 2 5" xfId="2247" xr:uid="{83CEE0BE-1986-4239-9384-FD60D6313102}"/>
    <cellStyle name="Comma 2 3 2 4 2 5 2" xfId="6291" xr:uid="{ECAD6275-4DF6-4693-92E2-E60D81C449F2}"/>
    <cellStyle name="Comma 2 3 2 4 2 5 2 2" xfId="18423" xr:uid="{9B10EDC5-FBDB-4E7E-A8D2-94F0102E554E}"/>
    <cellStyle name="Comma 2 3 2 4 2 5 2 2 2" xfId="42687" xr:uid="{D1664737-98FD-4DBC-BF37-38DF77A093B8}"/>
    <cellStyle name="Comma 2 3 2 4 2 5 2 3" xfId="30555" xr:uid="{00F69110-E12E-4CC4-AF9D-6EA96E6F3AE5}"/>
    <cellStyle name="Comma 2 3 2 4 2 5 3" xfId="10335" xr:uid="{4A8EAE6D-1FA8-430B-B504-C2194766CF70}"/>
    <cellStyle name="Comma 2 3 2 4 2 5 3 2" xfId="22467" xr:uid="{73F49F06-CD87-487C-B100-640D4C9E92C2}"/>
    <cellStyle name="Comma 2 3 2 4 2 5 3 2 2" xfId="46731" xr:uid="{12F4F874-EAE4-45F2-B643-A4E88F3CFD20}"/>
    <cellStyle name="Comma 2 3 2 4 2 5 3 3" xfId="34599" xr:uid="{4318F077-549D-4733-8AFF-E29C0A1732A7}"/>
    <cellStyle name="Comma 2 3 2 4 2 5 4" xfId="14379" xr:uid="{1C8C7AD7-95BB-45BD-8284-3E90B93F3B93}"/>
    <cellStyle name="Comma 2 3 2 4 2 5 4 2" xfId="38643" xr:uid="{35BAA58C-D38C-48C5-9E95-41490F041564}"/>
    <cellStyle name="Comma 2 3 2 4 2 5 5" xfId="26511" xr:uid="{60EF4D31-ED21-42FA-BEAC-7C41859D0394}"/>
    <cellStyle name="Comma 2 3 2 4 2 6" xfId="4269" xr:uid="{60B914D7-F889-4FB4-8C71-B84BC23928D5}"/>
    <cellStyle name="Comma 2 3 2 4 2 6 2" xfId="16401" xr:uid="{790349C7-AB10-4EBD-A59F-456ED431A1D3}"/>
    <cellStyle name="Comma 2 3 2 4 2 6 2 2" xfId="40665" xr:uid="{61846477-3B7E-4ABF-8DA2-4F43207F2581}"/>
    <cellStyle name="Comma 2 3 2 4 2 6 3" xfId="28533" xr:uid="{BC11D094-507B-4D9E-9F75-7CE6C43E8CFA}"/>
    <cellStyle name="Comma 2 3 2 4 2 7" xfId="8313" xr:uid="{DC650CCB-9C30-4F95-AED2-D1078E1C193F}"/>
    <cellStyle name="Comma 2 3 2 4 2 7 2" xfId="20445" xr:uid="{E9758C38-7293-4389-B546-F6581EC33F3E}"/>
    <cellStyle name="Comma 2 3 2 4 2 7 2 2" xfId="44709" xr:uid="{B5379119-F78F-447A-863A-487DBDA128ED}"/>
    <cellStyle name="Comma 2 3 2 4 2 7 3" xfId="32577" xr:uid="{18E65E86-16D3-4B29-8A9A-5C2C98F373DC}"/>
    <cellStyle name="Comma 2 3 2 4 2 8" xfId="12357" xr:uid="{4CF69DF1-B93E-43E3-A462-BB4E8B413C8E}"/>
    <cellStyle name="Comma 2 3 2 4 2 8 2" xfId="36621" xr:uid="{E1198E65-7338-45C3-87B7-E6437010E760}"/>
    <cellStyle name="Comma 2 3 2 4 2 9" xfId="24489" xr:uid="{5B14BBED-9991-43B6-ABC2-B33C8BE49551}"/>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2 2 2" xfId="44330" xr:uid="{4B71B5BC-2AFD-42A4-A6AC-F6642F34A693}"/>
    <cellStyle name="Comma 2 3 2 4 3 2 2 2 2 3" xfId="32198" xr:uid="{361CAFEC-5C3A-4A7F-A6AC-1296FCC0567D}"/>
    <cellStyle name="Comma 2 3 2 4 3 2 2 2 3" xfId="11978" xr:uid="{D110A4E8-2A59-4C6D-8BD5-DA6E0F44BDB0}"/>
    <cellStyle name="Comma 2 3 2 4 3 2 2 2 3 2" xfId="24110" xr:uid="{0E8E5ADD-9795-44AE-BFC9-AC7415F8138B}"/>
    <cellStyle name="Comma 2 3 2 4 3 2 2 2 3 2 2" xfId="48374" xr:uid="{842E0DDF-2581-47C9-97B3-2132AD70D84D}"/>
    <cellStyle name="Comma 2 3 2 4 3 2 2 2 3 3" xfId="36242" xr:uid="{5C31B204-D46B-4A69-8B52-ECFB2C84EA7A}"/>
    <cellStyle name="Comma 2 3 2 4 3 2 2 2 4" xfId="16022" xr:uid="{889578E3-D116-496F-9B9D-96228257674A}"/>
    <cellStyle name="Comma 2 3 2 4 3 2 2 2 4 2" xfId="40286" xr:uid="{6A5D0B6A-9DAF-4CC5-8B77-415EACE165DD}"/>
    <cellStyle name="Comma 2 3 2 4 3 2 2 2 5" xfId="28154" xr:uid="{BC3A01C7-EB98-43D5-8FBF-7C4CDDC5347B}"/>
    <cellStyle name="Comma 2 3 2 4 3 2 2 3" xfId="5912" xr:uid="{78F8BE2C-E53A-4FC0-BE19-4D56800D5A36}"/>
    <cellStyle name="Comma 2 3 2 4 3 2 2 3 2" xfId="18044" xr:uid="{F7677131-55E1-4181-B063-912E515644AA}"/>
    <cellStyle name="Comma 2 3 2 4 3 2 2 3 2 2" xfId="42308" xr:uid="{6FEF57D5-D2A4-4507-98AA-DD6B8850D43E}"/>
    <cellStyle name="Comma 2 3 2 4 3 2 2 3 3" xfId="30176" xr:uid="{062FD823-2CB2-4A19-8817-950811EF0AA0}"/>
    <cellStyle name="Comma 2 3 2 4 3 2 2 4" xfId="9956" xr:uid="{5E022F52-605D-4925-AFC6-7EEC131F98C1}"/>
    <cellStyle name="Comma 2 3 2 4 3 2 2 4 2" xfId="22088" xr:uid="{9BFE9CC9-E9A0-4820-B628-B7CD13F40DBF}"/>
    <cellStyle name="Comma 2 3 2 4 3 2 2 4 2 2" xfId="46352" xr:uid="{37D9EDC1-0857-40FA-ACF1-26E1D0AFC4FD}"/>
    <cellStyle name="Comma 2 3 2 4 3 2 2 4 3" xfId="34220" xr:uid="{6016AAA6-BF44-4B93-BE35-AD24A0A7C401}"/>
    <cellStyle name="Comma 2 3 2 4 3 2 2 5" xfId="14000" xr:uid="{E7842924-F69A-4D76-82BA-F1E2527B8264}"/>
    <cellStyle name="Comma 2 3 2 4 3 2 2 5 2" xfId="38264" xr:uid="{30B1228C-509F-49AB-99BD-DF05D7DCE4AD}"/>
    <cellStyle name="Comma 2 3 2 4 3 2 2 6" xfId="26132" xr:uid="{E469380F-CCB0-4D18-96B2-E77D47051C2C}"/>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2 2 2" xfId="43319" xr:uid="{274058C7-0F22-429F-A2DC-9283A07095ED}"/>
    <cellStyle name="Comma 2 3 2 4 3 2 3 2 3" xfId="31187" xr:uid="{0F048EBC-9BD9-42ED-A225-4AAB93A16CB1}"/>
    <cellStyle name="Comma 2 3 2 4 3 2 3 3" xfId="10967" xr:uid="{83206F2C-1F3B-485E-B54F-914721528A81}"/>
    <cellStyle name="Comma 2 3 2 4 3 2 3 3 2" xfId="23099" xr:uid="{904D9AD6-E53D-43EF-8376-6E891FF9182E}"/>
    <cellStyle name="Comma 2 3 2 4 3 2 3 3 2 2" xfId="47363" xr:uid="{8E0E6C23-1B31-4465-BC10-BE2AFFCB6604}"/>
    <cellStyle name="Comma 2 3 2 4 3 2 3 3 3" xfId="35231" xr:uid="{5F914C33-FEEC-4FB4-B21A-B06E42E7BF72}"/>
    <cellStyle name="Comma 2 3 2 4 3 2 3 4" xfId="15011" xr:uid="{2AB363FC-7AC3-416E-9397-3AB5CCF1E806}"/>
    <cellStyle name="Comma 2 3 2 4 3 2 3 4 2" xfId="39275" xr:uid="{8530A1AE-1FDB-4691-BFE6-F33124BE2CA4}"/>
    <cellStyle name="Comma 2 3 2 4 3 2 3 5" xfId="27143" xr:uid="{CBE76AA0-595F-4CCE-853A-165FACD29B2E}"/>
    <cellStyle name="Comma 2 3 2 4 3 2 4" xfId="4901" xr:uid="{D8C74226-C0AA-44E7-88D2-55D1B045AD55}"/>
    <cellStyle name="Comma 2 3 2 4 3 2 4 2" xfId="17033" xr:uid="{3F7B4691-C91B-415C-8F49-3394DBB97033}"/>
    <cellStyle name="Comma 2 3 2 4 3 2 4 2 2" xfId="41297" xr:uid="{A3DA8847-8057-472E-8AF1-7B7C58CF363F}"/>
    <cellStyle name="Comma 2 3 2 4 3 2 4 3" xfId="29165" xr:uid="{58F2F68D-E08F-41B6-888C-51723E90BABB}"/>
    <cellStyle name="Comma 2 3 2 4 3 2 5" xfId="8945" xr:uid="{79768453-15B1-40A0-9F69-79B70136A276}"/>
    <cellStyle name="Comma 2 3 2 4 3 2 5 2" xfId="21077" xr:uid="{7C0336D9-CDD6-40F1-A523-A28941CEE06F}"/>
    <cellStyle name="Comma 2 3 2 4 3 2 5 2 2" xfId="45341" xr:uid="{E7F9CF66-0025-4574-AEB1-15E0A306463E}"/>
    <cellStyle name="Comma 2 3 2 4 3 2 5 3" xfId="33209" xr:uid="{F9398D1A-640E-4738-ACF6-C7A877349D46}"/>
    <cellStyle name="Comma 2 3 2 4 3 2 6" xfId="12989" xr:uid="{4E6B2BC6-DF5D-4BD7-AA5A-4677B4F22C40}"/>
    <cellStyle name="Comma 2 3 2 4 3 2 6 2" xfId="37253" xr:uid="{3596CCE8-EAC6-4018-9D05-B43093C8F0B9}"/>
    <cellStyle name="Comma 2 3 2 4 3 2 7" xfId="25121" xr:uid="{F69E0763-E899-4372-A56E-F71856ED7CDE}"/>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2 2 2" xfId="43825" xr:uid="{FEE49C2E-5E1D-47C5-B025-9B32DA29BA74}"/>
    <cellStyle name="Comma 2 3 2 4 3 3 2 2 3" xfId="31693" xr:uid="{FF2DA0AC-4987-4530-960A-8C0E867E69DF}"/>
    <cellStyle name="Comma 2 3 2 4 3 3 2 3" xfId="11473" xr:uid="{33D38548-C777-446B-9187-3FD534EDFD7F}"/>
    <cellStyle name="Comma 2 3 2 4 3 3 2 3 2" xfId="23605" xr:uid="{082724BA-C8F2-4E6B-925E-9EF26119E6AE}"/>
    <cellStyle name="Comma 2 3 2 4 3 3 2 3 2 2" xfId="47869" xr:uid="{16E9757A-8A4B-43A6-AB02-6A4FE51ADB5C}"/>
    <cellStyle name="Comma 2 3 2 4 3 3 2 3 3" xfId="35737" xr:uid="{83351B09-5F6D-4B22-BC5B-C696029D2793}"/>
    <cellStyle name="Comma 2 3 2 4 3 3 2 4" xfId="15517" xr:uid="{6D57AE78-936A-47F1-88C4-A3C5F4493AA6}"/>
    <cellStyle name="Comma 2 3 2 4 3 3 2 4 2" xfId="39781" xr:uid="{1143778D-19D5-4BF9-B33D-80D3D083A3BC}"/>
    <cellStyle name="Comma 2 3 2 4 3 3 2 5" xfId="27649" xr:uid="{42837874-763D-49B1-ACF4-574530E64B9B}"/>
    <cellStyle name="Comma 2 3 2 4 3 3 3" xfId="5407" xr:uid="{DFC206F4-82CD-4E72-B475-C2F14C2D685D}"/>
    <cellStyle name="Comma 2 3 2 4 3 3 3 2" xfId="17539" xr:uid="{5A0BC502-14F8-498A-A945-8D8C69531FE9}"/>
    <cellStyle name="Comma 2 3 2 4 3 3 3 2 2" xfId="41803" xr:uid="{FB3F7CCF-AFA9-4922-835D-80B4B3713501}"/>
    <cellStyle name="Comma 2 3 2 4 3 3 3 3" xfId="29671" xr:uid="{EDFC0162-03EA-42D1-8190-A9E71C5398F5}"/>
    <cellStyle name="Comma 2 3 2 4 3 3 4" xfId="9451" xr:uid="{261A66D8-1FC4-4B96-827C-657A58DE8E6B}"/>
    <cellStyle name="Comma 2 3 2 4 3 3 4 2" xfId="21583" xr:uid="{5AC266D5-6D8C-48D3-9D42-D6F6D6ECB35C}"/>
    <cellStyle name="Comma 2 3 2 4 3 3 4 2 2" xfId="45847" xr:uid="{7356D497-EE14-4265-9FEB-7135170C3F85}"/>
    <cellStyle name="Comma 2 3 2 4 3 3 4 3" xfId="33715" xr:uid="{4931237E-AF9E-4CC7-8BAB-BD3446188B00}"/>
    <cellStyle name="Comma 2 3 2 4 3 3 5" xfId="13495" xr:uid="{307F746B-6CAC-4A0A-A1EE-AFE4EF607A48}"/>
    <cellStyle name="Comma 2 3 2 4 3 3 5 2" xfId="37759" xr:uid="{670BF1D3-6F33-4D1D-95C9-6386F437985A}"/>
    <cellStyle name="Comma 2 3 2 4 3 3 6" xfId="25627" xr:uid="{08B81EDE-1C73-4B0C-85D0-99B071CC27E2}"/>
    <cellStyle name="Comma 2 3 2 4 3 4" xfId="2374" xr:uid="{C696F1EC-F609-4106-B7F6-1C6F8A2104C1}"/>
    <cellStyle name="Comma 2 3 2 4 3 4 2" xfId="6418" xr:uid="{7AD4282E-9B0B-4B90-A581-A1786A89084D}"/>
    <cellStyle name="Comma 2 3 2 4 3 4 2 2" xfId="18550" xr:uid="{45227379-8E54-40C0-8B77-EAD36B528861}"/>
    <cellStyle name="Comma 2 3 2 4 3 4 2 2 2" xfId="42814" xr:uid="{5A7E4D7C-0CD6-43F5-A4B7-DEED31085FE4}"/>
    <cellStyle name="Comma 2 3 2 4 3 4 2 3" xfId="30682" xr:uid="{7FF792FC-08D7-4241-A421-4BDDB614DC6D}"/>
    <cellStyle name="Comma 2 3 2 4 3 4 3" xfId="10462" xr:uid="{5330D0C5-4D97-48D3-B467-0B234628253E}"/>
    <cellStyle name="Comma 2 3 2 4 3 4 3 2" xfId="22594" xr:uid="{189D7BE8-3349-447B-A707-45CC80154E3D}"/>
    <cellStyle name="Comma 2 3 2 4 3 4 3 2 2" xfId="46858" xr:uid="{AC9BDBAA-DF5F-460E-A08A-3B5C4B2FCF32}"/>
    <cellStyle name="Comma 2 3 2 4 3 4 3 3" xfId="34726" xr:uid="{46790145-F0F0-4E7F-8212-2895289549BD}"/>
    <cellStyle name="Comma 2 3 2 4 3 4 4" xfId="14506" xr:uid="{3280A958-237E-46D7-A4B5-D4249432FC9B}"/>
    <cellStyle name="Comma 2 3 2 4 3 4 4 2" xfId="38770" xr:uid="{F20955A0-9F14-46F8-9B10-1BB5CEE58F3E}"/>
    <cellStyle name="Comma 2 3 2 4 3 4 5" xfId="26638" xr:uid="{FECD9E67-C38B-4C42-B781-21A21CE688E0}"/>
    <cellStyle name="Comma 2 3 2 4 3 5" xfId="4396" xr:uid="{062FB2C0-CA95-47B4-8259-533A283B08A9}"/>
    <cellStyle name="Comma 2 3 2 4 3 5 2" xfId="16528" xr:uid="{251FFAF1-E199-4C2E-8A6C-47CCA189B217}"/>
    <cellStyle name="Comma 2 3 2 4 3 5 2 2" xfId="40792" xr:uid="{09BC0A9F-4E36-4B0A-8B85-240A88FCE777}"/>
    <cellStyle name="Comma 2 3 2 4 3 5 3" xfId="28660" xr:uid="{15433A6D-3126-4B89-8C92-DAB9BE1E9601}"/>
    <cellStyle name="Comma 2 3 2 4 3 6" xfId="8440" xr:uid="{72F3E0CB-18C1-48CB-803C-DC5EA2B5D2B7}"/>
    <cellStyle name="Comma 2 3 2 4 3 6 2" xfId="20572" xr:uid="{00AC742C-097E-4BBE-9E4E-CA0D8E4517CE}"/>
    <cellStyle name="Comma 2 3 2 4 3 6 2 2" xfId="44836" xr:uid="{6A09186B-07EC-41FA-A181-363610724F35}"/>
    <cellStyle name="Comma 2 3 2 4 3 6 3" xfId="32704" xr:uid="{D6DC3CF2-740B-40C4-9DB0-EAA6587B97F5}"/>
    <cellStyle name="Comma 2 3 2 4 3 7" xfId="12484" xr:uid="{DDC18900-20A5-4367-8E4C-F5A8FD085DC1}"/>
    <cellStyle name="Comma 2 3 2 4 3 7 2" xfId="36748" xr:uid="{CB6E16DE-3884-42CA-B586-DC4BBE22C16B}"/>
    <cellStyle name="Comma 2 3 2 4 3 8" xfId="24616" xr:uid="{544BD5A2-18B9-4CCB-A624-404F237049DC}"/>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2 2 2" xfId="44077" xr:uid="{C23DCD5D-BA28-4CE5-AA51-4E4A33419312}"/>
    <cellStyle name="Comma 2 3 2 4 4 2 2 2 3" xfId="31945" xr:uid="{5D96896D-D81E-4A0A-8869-772E2B3C984F}"/>
    <cellStyle name="Comma 2 3 2 4 4 2 2 3" xfId="11725" xr:uid="{8347147B-5A8C-40A7-90BA-7B3A60CF738F}"/>
    <cellStyle name="Comma 2 3 2 4 4 2 2 3 2" xfId="23857" xr:uid="{37942ECD-4918-4D86-82C8-7F52DF6515F4}"/>
    <cellStyle name="Comma 2 3 2 4 4 2 2 3 2 2" xfId="48121" xr:uid="{A070A8D9-5B14-4FB6-95EA-B6F0424E80A0}"/>
    <cellStyle name="Comma 2 3 2 4 4 2 2 3 3" xfId="35989" xr:uid="{3C6CA01A-33BF-4CCF-9083-5B3D41CE7A43}"/>
    <cellStyle name="Comma 2 3 2 4 4 2 2 4" xfId="15769" xr:uid="{B07406CE-7C34-47E9-B2B1-51E7D32ED44E}"/>
    <cellStyle name="Comma 2 3 2 4 4 2 2 4 2" xfId="40033" xr:uid="{7C42F92C-6B8A-4B05-A3EF-CE7294788CF6}"/>
    <cellStyle name="Comma 2 3 2 4 4 2 2 5" xfId="27901" xr:uid="{8487B013-4402-44BF-9BCA-E240EFCE9509}"/>
    <cellStyle name="Comma 2 3 2 4 4 2 3" xfId="5659" xr:uid="{DA6A1999-B6A6-44BF-856C-D9359C9E3539}"/>
    <cellStyle name="Comma 2 3 2 4 4 2 3 2" xfId="17791" xr:uid="{8EB07C5C-B998-4B14-AFDB-5E2A6C8D2B21}"/>
    <cellStyle name="Comma 2 3 2 4 4 2 3 2 2" xfId="42055" xr:uid="{E3DD7A2B-819C-4489-B943-249854070FE7}"/>
    <cellStyle name="Comma 2 3 2 4 4 2 3 3" xfId="29923" xr:uid="{2B630B43-2FBE-4DD6-AFB3-84A2BD881679}"/>
    <cellStyle name="Comma 2 3 2 4 4 2 4" xfId="9703" xr:uid="{878DB43C-DDDC-4926-A6E2-7AA288CC2964}"/>
    <cellStyle name="Comma 2 3 2 4 4 2 4 2" xfId="21835" xr:uid="{D81C6CDE-98AB-45BF-A097-ABA53180D3FF}"/>
    <cellStyle name="Comma 2 3 2 4 4 2 4 2 2" xfId="46099" xr:uid="{98D969F0-E5E0-4C27-B5BD-75C08C0188A0}"/>
    <cellStyle name="Comma 2 3 2 4 4 2 4 3" xfId="33967" xr:uid="{D51F7D15-F0A8-4E33-A3A2-449644F91EE2}"/>
    <cellStyle name="Comma 2 3 2 4 4 2 5" xfId="13747" xr:uid="{4CD87F62-8258-4617-9008-74DA5C9387D4}"/>
    <cellStyle name="Comma 2 3 2 4 4 2 5 2" xfId="38011" xr:uid="{F64EEBB5-EB98-4CF2-9D00-CDFAFE45B81F}"/>
    <cellStyle name="Comma 2 3 2 4 4 2 6" xfId="25879" xr:uid="{D8E01014-524D-4B07-9C86-784B3913A2C6}"/>
    <cellStyle name="Comma 2 3 2 4 4 3" xfId="2626" xr:uid="{28CAE2A4-EC33-4307-AFA6-6B1CDE3BD729}"/>
    <cellStyle name="Comma 2 3 2 4 4 3 2" xfId="6670" xr:uid="{024A0300-2469-4201-A079-A05769D641A2}"/>
    <cellStyle name="Comma 2 3 2 4 4 3 2 2" xfId="18802" xr:uid="{C23452A6-AFAE-4578-AE0E-53A9F2C2632A}"/>
    <cellStyle name="Comma 2 3 2 4 4 3 2 2 2" xfId="43066" xr:uid="{CCB0EFCC-34DB-415E-A72A-D5246129D27F}"/>
    <cellStyle name="Comma 2 3 2 4 4 3 2 3" xfId="30934" xr:uid="{219169EF-7AAF-42F8-AD9E-C4F002AEF7C0}"/>
    <cellStyle name="Comma 2 3 2 4 4 3 3" xfId="10714" xr:uid="{80EA4EFC-3D32-4D99-A340-94603364F260}"/>
    <cellStyle name="Comma 2 3 2 4 4 3 3 2" xfId="22846" xr:uid="{A6589E57-C1AF-4B26-A704-C80CA5DB5DC5}"/>
    <cellStyle name="Comma 2 3 2 4 4 3 3 2 2" xfId="47110" xr:uid="{621E1A2F-5BAF-432D-87C6-DAA08039D332}"/>
    <cellStyle name="Comma 2 3 2 4 4 3 3 3" xfId="34978" xr:uid="{246E533B-D373-4D7F-BEB4-132999ACA11C}"/>
    <cellStyle name="Comma 2 3 2 4 4 3 4" xfId="14758" xr:uid="{9F93FC74-DAD6-4C0A-B539-9B769C49FBBB}"/>
    <cellStyle name="Comma 2 3 2 4 4 3 4 2" xfId="39022" xr:uid="{535C79AE-0C30-466B-984A-DBC3B43290F7}"/>
    <cellStyle name="Comma 2 3 2 4 4 3 5" xfId="26890" xr:uid="{6E259BA7-9A5C-4437-8722-C1FDAD3E7171}"/>
    <cellStyle name="Comma 2 3 2 4 4 4" xfId="4648" xr:uid="{7C32607C-0FB2-4C5C-9F9E-00259AE9A0F3}"/>
    <cellStyle name="Comma 2 3 2 4 4 4 2" xfId="16780" xr:uid="{5AB0F350-5A27-4E25-9A09-3DE1B8793A17}"/>
    <cellStyle name="Comma 2 3 2 4 4 4 2 2" xfId="41044" xr:uid="{24CEA2B3-A39E-474F-A212-0EEEA76BBE4D}"/>
    <cellStyle name="Comma 2 3 2 4 4 4 3" xfId="28912" xr:uid="{5FF9D854-ABFD-4738-915F-5ED9845D4F06}"/>
    <cellStyle name="Comma 2 3 2 4 4 5" xfId="8692" xr:uid="{FEC3687B-3574-4076-82E7-ED6FDCA9838E}"/>
    <cellStyle name="Comma 2 3 2 4 4 5 2" xfId="20824" xr:uid="{2484336E-ED93-4B2A-B59A-954E2595835D}"/>
    <cellStyle name="Comma 2 3 2 4 4 5 2 2" xfId="45088" xr:uid="{D97A897A-8AC3-44CF-B6D9-D512BBDEC7E2}"/>
    <cellStyle name="Comma 2 3 2 4 4 5 3" xfId="32956" xr:uid="{E40D350B-CA92-49CB-B06D-E6F6D18EC673}"/>
    <cellStyle name="Comma 2 3 2 4 4 6" xfId="12736" xr:uid="{FDDC76DF-9EB8-4524-A882-AE9069BCDE8F}"/>
    <cellStyle name="Comma 2 3 2 4 4 6 2" xfId="37000" xr:uid="{0D7816D4-6BD6-4CC9-AA54-9B8192CB2006}"/>
    <cellStyle name="Comma 2 3 2 4 4 7" xfId="24868" xr:uid="{57C2D615-4AE9-4BCA-8C28-1FD53736638C}"/>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2 2 2" xfId="43572" xr:uid="{2AFD06BE-6B49-4E59-ACD0-F9E033C6E04B}"/>
    <cellStyle name="Comma 2 3 2 4 5 2 2 3" xfId="31440" xr:uid="{4278512F-40FC-401B-8D78-EC3C8674C810}"/>
    <cellStyle name="Comma 2 3 2 4 5 2 3" xfId="11220" xr:uid="{F62C55C3-BD27-4792-9D8D-D7E5AF5F07FB}"/>
    <cellStyle name="Comma 2 3 2 4 5 2 3 2" xfId="23352" xr:uid="{A99342D5-0565-45F5-854D-38914CCC2787}"/>
    <cellStyle name="Comma 2 3 2 4 5 2 3 2 2" xfId="47616" xr:uid="{2061D3CC-B166-42EF-A363-D512A7D9D8CE}"/>
    <cellStyle name="Comma 2 3 2 4 5 2 3 3" xfId="35484" xr:uid="{9860AD0C-ED7F-4CD7-B4C7-C2ABD2BEDE16}"/>
    <cellStyle name="Comma 2 3 2 4 5 2 4" xfId="15264" xr:uid="{F31AF803-A34B-45EC-A51D-BF2407501125}"/>
    <cellStyle name="Comma 2 3 2 4 5 2 4 2" xfId="39528" xr:uid="{2F79DF05-9CEA-435D-92C9-43F97532558C}"/>
    <cellStyle name="Comma 2 3 2 4 5 2 5" xfId="27396" xr:uid="{D864D8B3-A691-42EA-9610-486397D8985A}"/>
    <cellStyle name="Comma 2 3 2 4 5 3" xfId="5154" xr:uid="{4D6543B6-3634-4C5A-A0D5-B5B671D0AB2C}"/>
    <cellStyle name="Comma 2 3 2 4 5 3 2" xfId="17286" xr:uid="{36E8C2A2-D404-49B0-9BCF-16149F7C3F78}"/>
    <cellStyle name="Comma 2 3 2 4 5 3 2 2" xfId="41550" xr:uid="{0F81A9ED-0F80-4BA1-B472-0EAB7D0AC405}"/>
    <cellStyle name="Comma 2 3 2 4 5 3 3" xfId="29418" xr:uid="{1B58BAA0-0970-4AB2-B726-34CF0F0AAA02}"/>
    <cellStyle name="Comma 2 3 2 4 5 4" xfId="9198" xr:uid="{E9D609D8-7B04-4410-BEC9-F1EF560D1416}"/>
    <cellStyle name="Comma 2 3 2 4 5 4 2" xfId="21330" xr:uid="{D1E174D8-D747-4578-B7E2-DC4000313BC8}"/>
    <cellStyle name="Comma 2 3 2 4 5 4 2 2" xfId="45594" xr:uid="{B0C2B2C0-514F-495B-AB2E-347A98E48115}"/>
    <cellStyle name="Comma 2 3 2 4 5 4 3" xfId="33462" xr:uid="{0ECDF422-54A0-4BF6-AD9C-30070B556C01}"/>
    <cellStyle name="Comma 2 3 2 4 5 5" xfId="13242" xr:uid="{F48E2BC3-4955-4C9A-A661-C4294E35A34A}"/>
    <cellStyle name="Comma 2 3 2 4 5 5 2" xfId="37506" xr:uid="{84419CEF-D023-4070-AF73-6849F32D610C}"/>
    <cellStyle name="Comma 2 3 2 4 5 6" xfId="25374" xr:uid="{4B859960-4348-4103-9337-ECEC30817607}"/>
    <cellStyle name="Comma 2 3 2 4 6" xfId="2121" xr:uid="{AF4DBC8C-3DD2-426B-921A-645A3F487B18}"/>
    <cellStyle name="Comma 2 3 2 4 6 2" xfId="6165" xr:uid="{7DCDFAC7-F24A-4C41-949B-B617936C27C5}"/>
    <cellStyle name="Comma 2 3 2 4 6 2 2" xfId="18297" xr:uid="{31C13F66-8627-4576-BF73-EAE3D38144F2}"/>
    <cellStyle name="Comma 2 3 2 4 6 2 2 2" xfId="42561" xr:uid="{82F92DDC-17C4-4B14-80F8-944657601382}"/>
    <cellStyle name="Comma 2 3 2 4 6 2 3" xfId="30429" xr:uid="{F9ECC3FB-23D4-40EE-AFFF-8D5E9FC132D3}"/>
    <cellStyle name="Comma 2 3 2 4 6 3" xfId="10209" xr:uid="{40160B87-306B-4CC7-B3A5-BD5330365E44}"/>
    <cellStyle name="Comma 2 3 2 4 6 3 2" xfId="22341" xr:uid="{7ADE14A8-A931-4ECF-931B-C115AC30ECBE}"/>
    <cellStyle name="Comma 2 3 2 4 6 3 2 2" xfId="46605" xr:uid="{8DCD0F78-4633-4DFD-968B-9551D489F116}"/>
    <cellStyle name="Comma 2 3 2 4 6 3 3" xfId="34473" xr:uid="{AC66A01C-F325-4025-9066-EFDD8FD98575}"/>
    <cellStyle name="Comma 2 3 2 4 6 4" xfId="14253" xr:uid="{85ABC4E1-5697-47DB-82D3-AD4955A5E693}"/>
    <cellStyle name="Comma 2 3 2 4 6 4 2" xfId="38517" xr:uid="{ACCACAE8-0A9C-40F8-8F59-2B073DA1380D}"/>
    <cellStyle name="Comma 2 3 2 4 6 5" xfId="26385" xr:uid="{9AD36782-4688-4634-83F4-5645EA565294}"/>
    <cellStyle name="Comma 2 3 2 4 7" xfId="4143" xr:uid="{38FF81B2-B0F0-448B-BBF6-1820D15C23AD}"/>
    <cellStyle name="Comma 2 3 2 4 7 2" xfId="16275" xr:uid="{C2E75FCB-BBB5-4ADA-B35F-7527D926DF63}"/>
    <cellStyle name="Comma 2 3 2 4 7 2 2" xfId="40539" xr:uid="{DEB207DE-3AA7-4900-BB50-778973816CEF}"/>
    <cellStyle name="Comma 2 3 2 4 7 3" xfId="28407" xr:uid="{97032F82-55D1-42F6-ACAC-CEA02E8B1659}"/>
    <cellStyle name="Comma 2 3 2 4 8" xfId="8187" xr:uid="{B9127768-8D04-4338-A5CF-5DA161617CA1}"/>
    <cellStyle name="Comma 2 3 2 4 8 2" xfId="20319" xr:uid="{30F13487-E3D4-4955-B342-2EE400A8A708}"/>
    <cellStyle name="Comma 2 3 2 4 8 2 2" xfId="44583" xr:uid="{3D2D9F36-53A3-4E01-AA65-494D730DCDEF}"/>
    <cellStyle name="Comma 2 3 2 4 8 3" xfId="32451" xr:uid="{CE019B87-8804-47B8-8F6B-C924AA9D3342}"/>
    <cellStyle name="Comma 2 3 2 4 9" xfId="12231" xr:uid="{83B17BBE-D73C-4225-85B5-F00796777802}"/>
    <cellStyle name="Comma 2 3 2 4 9 2" xfId="36495" xr:uid="{777A18FA-CE11-4EF8-8F23-2286F176553A}"/>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2 2 2" xfId="44393" xr:uid="{6287627E-6BE0-4AE7-8ABB-E2E987F70137}"/>
    <cellStyle name="Comma 2 3 2 5 2 2 2 2 2 3" xfId="32261" xr:uid="{4E7C3994-1B23-4BF0-97AC-94FDAD1BD16B}"/>
    <cellStyle name="Comma 2 3 2 5 2 2 2 2 3" xfId="12041" xr:uid="{6AEAD0C0-066F-4DBA-80B0-D1D41F668728}"/>
    <cellStyle name="Comma 2 3 2 5 2 2 2 2 3 2" xfId="24173" xr:uid="{E6BACDD6-D0CD-463F-A1CC-A84DD92516E7}"/>
    <cellStyle name="Comma 2 3 2 5 2 2 2 2 3 2 2" xfId="48437" xr:uid="{D2B3F192-D8BF-42C9-955B-643E868BAFEC}"/>
    <cellStyle name="Comma 2 3 2 5 2 2 2 2 3 3" xfId="36305" xr:uid="{5A3B438D-5038-45CC-8084-6405CE68AA84}"/>
    <cellStyle name="Comma 2 3 2 5 2 2 2 2 4" xfId="16085" xr:uid="{402CF750-150A-4012-9112-3B1EDE36C6FD}"/>
    <cellStyle name="Comma 2 3 2 5 2 2 2 2 4 2" xfId="40349" xr:uid="{A60A9B4F-B1C5-4F47-B517-579365CF00EA}"/>
    <cellStyle name="Comma 2 3 2 5 2 2 2 2 5" xfId="28217" xr:uid="{EF16ECBE-2DEB-4D4E-84BE-C0D410DD8649}"/>
    <cellStyle name="Comma 2 3 2 5 2 2 2 3" xfId="5975" xr:uid="{749323DE-9558-4804-A35A-BD2950F1912D}"/>
    <cellStyle name="Comma 2 3 2 5 2 2 2 3 2" xfId="18107" xr:uid="{AB52DCF3-A75A-4820-AB3D-81410955816F}"/>
    <cellStyle name="Comma 2 3 2 5 2 2 2 3 2 2" xfId="42371" xr:uid="{3E84DC71-3B97-40C6-A310-06C20B213B9B}"/>
    <cellStyle name="Comma 2 3 2 5 2 2 2 3 3" xfId="30239" xr:uid="{41D60C45-7667-4144-8E1A-8ABAFB3FE609}"/>
    <cellStyle name="Comma 2 3 2 5 2 2 2 4" xfId="10019" xr:uid="{0F0DBD5F-FE51-4C1A-AE50-67211CD90966}"/>
    <cellStyle name="Comma 2 3 2 5 2 2 2 4 2" xfId="22151" xr:uid="{4F15327D-5712-4CB4-BB65-6D900A94B3CD}"/>
    <cellStyle name="Comma 2 3 2 5 2 2 2 4 2 2" xfId="46415" xr:uid="{1BD4BCAA-BC0E-410E-97D1-7F04BA8F6D8F}"/>
    <cellStyle name="Comma 2 3 2 5 2 2 2 4 3" xfId="34283" xr:uid="{9FC72618-1AEA-440A-9DEF-53189FAEE465}"/>
    <cellStyle name="Comma 2 3 2 5 2 2 2 5" xfId="14063" xr:uid="{F908B813-CB3B-4123-963B-46B8431CF228}"/>
    <cellStyle name="Comma 2 3 2 5 2 2 2 5 2" xfId="38327" xr:uid="{AAB91DE0-695B-4CE4-89E1-64A2E406A0E8}"/>
    <cellStyle name="Comma 2 3 2 5 2 2 2 6" xfId="26195" xr:uid="{05D5F621-4C57-46D5-A759-354AB90292AF}"/>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2 2 2" xfId="43382" xr:uid="{B3937010-1440-4F97-872A-FDEB3E3E1E97}"/>
    <cellStyle name="Comma 2 3 2 5 2 2 3 2 3" xfId="31250" xr:uid="{9F3E485F-35D6-440C-8160-E54B5A64EEF5}"/>
    <cellStyle name="Comma 2 3 2 5 2 2 3 3" xfId="11030" xr:uid="{A8A96E0D-2181-4232-BA48-03C802F88A3C}"/>
    <cellStyle name="Comma 2 3 2 5 2 2 3 3 2" xfId="23162" xr:uid="{EC6EE71D-D700-49E3-8882-04DAF904D7FD}"/>
    <cellStyle name="Comma 2 3 2 5 2 2 3 3 2 2" xfId="47426" xr:uid="{C5CD9329-A306-4B1D-B9D3-2DBF4F2880BA}"/>
    <cellStyle name="Comma 2 3 2 5 2 2 3 3 3" xfId="35294" xr:uid="{E9DB2333-EC52-4A15-832B-7A78184A87D8}"/>
    <cellStyle name="Comma 2 3 2 5 2 2 3 4" xfId="15074" xr:uid="{A12111CF-6AEE-4D20-9119-A30AFF3D7550}"/>
    <cellStyle name="Comma 2 3 2 5 2 2 3 4 2" xfId="39338" xr:uid="{159394F0-1A39-4487-810E-C0C0CD0E81E5}"/>
    <cellStyle name="Comma 2 3 2 5 2 2 3 5" xfId="27206" xr:uid="{F481B48C-07A3-4833-B4E8-B99EDB615C93}"/>
    <cellStyle name="Comma 2 3 2 5 2 2 4" xfId="4964" xr:uid="{35F7A068-A7C0-42FE-B6F5-320D772ECE10}"/>
    <cellStyle name="Comma 2 3 2 5 2 2 4 2" xfId="17096" xr:uid="{3A465FE3-A3A3-40BE-A998-705640068782}"/>
    <cellStyle name="Comma 2 3 2 5 2 2 4 2 2" xfId="41360" xr:uid="{04CAAA5D-58D4-4C62-87B9-8DCAF49118F4}"/>
    <cellStyle name="Comma 2 3 2 5 2 2 4 3" xfId="29228" xr:uid="{17F2B825-7205-4817-A8FD-64464C372591}"/>
    <cellStyle name="Comma 2 3 2 5 2 2 5" xfId="9008" xr:uid="{FDC66C99-FC51-4BC7-A7AE-39E403D92DCB}"/>
    <cellStyle name="Comma 2 3 2 5 2 2 5 2" xfId="21140" xr:uid="{0E0924E2-ECC1-4DCE-8A77-CA97DC976160}"/>
    <cellStyle name="Comma 2 3 2 5 2 2 5 2 2" xfId="45404" xr:uid="{00E1DEA7-C7DC-4F1D-AA92-5315972AC4E1}"/>
    <cellStyle name="Comma 2 3 2 5 2 2 5 3" xfId="33272" xr:uid="{E2E52872-4AC5-496E-8622-BB7CDDC721AB}"/>
    <cellStyle name="Comma 2 3 2 5 2 2 6" xfId="13052" xr:uid="{590CBF4A-1235-4E86-B1CB-9975C3A9BB56}"/>
    <cellStyle name="Comma 2 3 2 5 2 2 6 2" xfId="37316" xr:uid="{E72C3529-CE87-4684-8315-B07C83407CD8}"/>
    <cellStyle name="Comma 2 3 2 5 2 2 7" xfId="25184" xr:uid="{48B0332C-B3C0-4B47-9ECE-41BB7D9E222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2 2 2" xfId="43888" xr:uid="{806CAE25-C655-4BD4-948B-0A6EFCBD46A2}"/>
    <cellStyle name="Comma 2 3 2 5 2 3 2 2 3" xfId="31756" xr:uid="{92F42448-9175-44A5-BE3F-EC1EFC8804E2}"/>
    <cellStyle name="Comma 2 3 2 5 2 3 2 3" xfId="11536" xr:uid="{ABAF4461-6878-4A3B-BC5C-152C1EF3A574}"/>
    <cellStyle name="Comma 2 3 2 5 2 3 2 3 2" xfId="23668" xr:uid="{6EE46C5B-5C16-424C-8B32-BA6E5B0B09FD}"/>
    <cellStyle name="Comma 2 3 2 5 2 3 2 3 2 2" xfId="47932" xr:uid="{0EBD38E2-6ED8-4869-A95F-15CE45262DF1}"/>
    <cellStyle name="Comma 2 3 2 5 2 3 2 3 3" xfId="35800" xr:uid="{681A0205-35FA-4A1A-BF2E-C629A9F7DAD9}"/>
    <cellStyle name="Comma 2 3 2 5 2 3 2 4" xfId="15580" xr:uid="{B3909876-E908-4494-95E7-58BF51B2685C}"/>
    <cellStyle name="Comma 2 3 2 5 2 3 2 4 2" xfId="39844" xr:uid="{9ED0A0A0-B1CB-4F60-B27B-ECFE81AAE98B}"/>
    <cellStyle name="Comma 2 3 2 5 2 3 2 5" xfId="27712" xr:uid="{DA2F0EF7-1077-4927-A9E7-EEBFA00AD1C3}"/>
    <cellStyle name="Comma 2 3 2 5 2 3 3" xfId="5470" xr:uid="{E7346907-42AA-43BD-89E3-9BB54AFC980A}"/>
    <cellStyle name="Comma 2 3 2 5 2 3 3 2" xfId="17602" xr:uid="{63CBB4D3-E079-497A-9904-395C4786B990}"/>
    <cellStyle name="Comma 2 3 2 5 2 3 3 2 2" xfId="41866" xr:uid="{E41FCCD2-BDA6-401C-9EE5-7EACA0B6DC08}"/>
    <cellStyle name="Comma 2 3 2 5 2 3 3 3" xfId="29734" xr:uid="{5E137A5A-F468-407A-AB8F-9A0D83E7E3BB}"/>
    <cellStyle name="Comma 2 3 2 5 2 3 4" xfId="9514" xr:uid="{1446893E-DF02-4A66-ADFE-28C154D11861}"/>
    <cellStyle name="Comma 2 3 2 5 2 3 4 2" xfId="21646" xr:uid="{6079575B-CA60-429E-92E0-CB415EE4F085}"/>
    <cellStyle name="Comma 2 3 2 5 2 3 4 2 2" xfId="45910" xr:uid="{4E0BE3C2-B515-4279-91CB-C8B59DCFB139}"/>
    <cellStyle name="Comma 2 3 2 5 2 3 4 3" xfId="33778" xr:uid="{ECCF3B33-78D2-4BF5-B30D-441531DEFF2F}"/>
    <cellStyle name="Comma 2 3 2 5 2 3 5" xfId="13558" xr:uid="{7EEAFB39-1CA5-4F93-AAE5-65A6351BC084}"/>
    <cellStyle name="Comma 2 3 2 5 2 3 5 2" xfId="37822" xr:uid="{9DCA7AC3-5155-4F36-8F42-C1956EFCE370}"/>
    <cellStyle name="Comma 2 3 2 5 2 3 6" xfId="25690" xr:uid="{7F16206B-8E1A-4F59-8363-E638FA63BC44}"/>
    <cellStyle name="Comma 2 3 2 5 2 4" xfId="2437" xr:uid="{5621B742-1DB3-4D97-960A-1ADE668C9DBB}"/>
    <cellStyle name="Comma 2 3 2 5 2 4 2" xfId="6481" xr:uid="{9CE6C9AD-A97B-476C-9E67-9F5706734125}"/>
    <cellStyle name="Comma 2 3 2 5 2 4 2 2" xfId="18613" xr:uid="{BB3E1817-1C8C-46A4-84E4-76A2A77AA9C1}"/>
    <cellStyle name="Comma 2 3 2 5 2 4 2 2 2" xfId="42877" xr:uid="{143E0DB0-B5B9-4B9E-8E4F-CF1B95B2F618}"/>
    <cellStyle name="Comma 2 3 2 5 2 4 2 3" xfId="30745" xr:uid="{FAA73A9D-33CC-493C-9534-5965229DFCA8}"/>
    <cellStyle name="Comma 2 3 2 5 2 4 3" xfId="10525" xr:uid="{7F59817D-5692-478C-938D-56196C2C2B92}"/>
    <cellStyle name="Comma 2 3 2 5 2 4 3 2" xfId="22657" xr:uid="{C0DE1B6F-D6F2-4F12-BCA4-50F403AF1387}"/>
    <cellStyle name="Comma 2 3 2 5 2 4 3 2 2" xfId="46921" xr:uid="{E73127CF-EB7D-4CEC-909C-083B5B6BEA83}"/>
    <cellStyle name="Comma 2 3 2 5 2 4 3 3" xfId="34789" xr:uid="{C85FC77A-5219-43B8-A261-AFB2CC23E406}"/>
    <cellStyle name="Comma 2 3 2 5 2 4 4" xfId="14569" xr:uid="{C7583700-6342-4F64-ABA4-39F07580E65E}"/>
    <cellStyle name="Comma 2 3 2 5 2 4 4 2" xfId="38833" xr:uid="{1BB52CEA-B2E2-4D4A-BD43-2BC393D9A3FE}"/>
    <cellStyle name="Comma 2 3 2 5 2 4 5" xfId="26701" xr:uid="{325E0D6C-0174-48C3-BA1A-51EE1F0333CC}"/>
    <cellStyle name="Comma 2 3 2 5 2 5" xfId="4459" xr:uid="{33A60F63-9C6A-4108-8819-A07C14A7CE66}"/>
    <cellStyle name="Comma 2 3 2 5 2 5 2" xfId="16591" xr:uid="{17BE3E28-BB7A-4D99-8F64-E0DB54589195}"/>
    <cellStyle name="Comma 2 3 2 5 2 5 2 2" xfId="40855" xr:uid="{097351ED-9B77-413E-BE44-DD29B5102B3C}"/>
    <cellStyle name="Comma 2 3 2 5 2 5 3" xfId="28723" xr:uid="{E632BB28-6A78-4C58-AFD8-9D2DA2675AF6}"/>
    <cellStyle name="Comma 2 3 2 5 2 6" xfId="8503" xr:uid="{7BF8E9C4-009E-4ED7-9B34-2D3737EF7464}"/>
    <cellStyle name="Comma 2 3 2 5 2 6 2" xfId="20635" xr:uid="{103EAE09-B57B-45EF-9930-0162501FBD5D}"/>
    <cellStyle name="Comma 2 3 2 5 2 6 2 2" xfId="44899" xr:uid="{7C7BC0C9-2CB3-428E-9A70-5000CDE066CC}"/>
    <cellStyle name="Comma 2 3 2 5 2 6 3" xfId="32767" xr:uid="{72DC1818-6BF4-43BB-A680-E16C092E3D3A}"/>
    <cellStyle name="Comma 2 3 2 5 2 7" xfId="12547" xr:uid="{34C726F0-441D-4550-99A5-0B20E139F035}"/>
    <cellStyle name="Comma 2 3 2 5 2 7 2" xfId="36811" xr:uid="{9EEB5D98-ABD5-4FAD-9D66-E03BDE09FD4E}"/>
    <cellStyle name="Comma 2 3 2 5 2 8" xfId="24679" xr:uid="{9D2F7857-8BBF-4ECF-B81C-DE40C2E52808}"/>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2 2 2" xfId="44140" xr:uid="{282A1A4A-C518-4948-806E-BDD5DC4584BD}"/>
    <cellStyle name="Comma 2 3 2 5 3 2 2 2 3" xfId="32008" xr:uid="{F87D2594-DCFD-44E4-91F4-D74FB41051BF}"/>
    <cellStyle name="Comma 2 3 2 5 3 2 2 3" xfId="11788" xr:uid="{C9BBF936-D5B9-4B2F-A8DC-F70DA8BFE6B5}"/>
    <cellStyle name="Comma 2 3 2 5 3 2 2 3 2" xfId="23920" xr:uid="{EFB02F03-3FBF-4E3B-8C27-F71C520B9749}"/>
    <cellStyle name="Comma 2 3 2 5 3 2 2 3 2 2" xfId="48184" xr:uid="{1A0E6DDE-29C4-4665-ADDE-4BF4D3542EEB}"/>
    <cellStyle name="Comma 2 3 2 5 3 2 2 3 3" xfId="36052" xr:uid="{D732F50A-51DF-4D8D-ADB8-459C9199056D}"/>
    <cellStyle name="Comma 2 3 2 5 3 2 2 4" xfId="15832" xr:uid="{85E67848-2186-4372-8658-8616DB642858}"/>
    <cellStyle name="Comma 2 3 2 5 3 2 2 4 2" xfId="40096" xr:uid="{D48BF51C-968F-40DE-8955-A0AFB819A5B1}"/>
    <cellStyle name="Comma 2 3 2 5 3 2 2 5" xfId="27964" xr:uid="{6B0C668A-68E2-4C2A-9FF4-A72D3F451E30}"/>
    <cellStyle name="Comma 2 3 2 5 3 2 3" xfId="5722" xr:uid="{D2955EAC-1666-4D7D-A8D1-99ADACB4D097}"/>
    <cellStyle name="Comma 2 3 2 5 3 2 3 2" xfId="17854" xr:uid="{E2F1CD0B-EECD-4B32-91A7-10095B0E4556}"/>
    <cellStyle name="Comma 2 3 2 5 3 2 3 2 2" xfId="42118" xr:uid="{5EE09075-A7A7-462E-B289-34EDC9036F7D}"/>
    <cellStyle name="Comma 2 3 2 5 3 2 3 3" xfId="29986" xr:uid="{5F28043E-85CD-46A9-B402-38C8EA17C7A1}"/>
    <cellStyle name="Comma 2 3 2 5 3 2 4" xfId="9766" xr:uid="{2D211913-8DF8-43CE-9D49-7D4740C400EE}"/>
    <cellStyle name="Comma 2 3 2 5 3 2 4 2" xfId="21898" xr:uid="{AC47C8D6-53D6-4D5F-8AFE-684EEC31ACFA}"/>
    <cellStyle name="Comma 2 3 2 5 3 2 4 2 2" xfId="46162" xr:uid="{C9228C22-5D96-47C6-A3DD-21F4910D5D74}"/>
    <cellStyle name="Comma 2 3 2 5 3 2 4 3" xfId="34030" xr:uid="{8C814001-DA04-4F20-8271-CE04AE99EDF0}"/>
    <cellStyle name="Comma 2 3 2 5 3 2 5" xfId="13810" xr:uid="{C64F19B2-1BC1-4E91-AD58-D235FC0926E7}"/>
    <cellStyle name="Comma 2 3 2 5 3 2 5 2" xfId="38074" xr:uid="{990D5280-D7F5-464C-BA30-069DC6BD9403}"/>
    <cellStyle name="Comma 2 3 2 5 3 2 6" xfId="25942" xr:uid="{D8906585-7CF0-4F03-97C8-67806DE8A2C7}"/>
    <cellStyle name="Comma 2 3 2 5 3 3" xfId="2689" xr:uid="{2E8453CD-52EC-49C6-BE4E-3667A1D84F48}"/>
    <cellStyle name="Comma 2 3 2 5 3 3 2" xfId="6733" xr:uid="{581AB962-A894-480D-B539-71264A41143F}"/>
    <cellStyle name="Comma 2 3 2 5 3 3 2 2" xfId="18865" xr:uid="{8DDA9525-2009-4857-819C-C9B8B773A06E}"/>
    <cellStyle name="Comma 2 3 2 5 3 3 2 2 2" xfId="43129" xr:uid="{57BD7045-851F-48FB-83D2-31F49F8632E3}"/>
    <cellStyle name="Comma 2 3 2 5 3 3 2 3" xfId="30997" xr:uid="{5468A7B1-83B2-495C-8949-F95351F0FCFB}"/>
    <cellStyle name="Comma 2 3 2 5 3 3 3" xfId="10777" xr:uid="{3160A3DA-B322-4BEA-BE7B-C84D1EB38D56}"/>
    <cellStyle name="Comma 2 3 2 5 3 3 3 2" xfId="22909" xr:uid="{89DC8928-C113-4E12-B9BF-AEC3FD318E2F}"/>
    <cellStyle name="Comma 2 3 2 5 3 3 3 2 2" xfId="47173" xr:uid="{D7D43442-3224-4C9A-B54C-8056326516CC}"/>
    <cellStyle name="Comma 2 3 2 5 3 3 3 3" xfId="35041" xr:uid="{0FCE74C4-D282-4D27-BEDA-B9E9DD0E310E}"/>
    <cellStyle name="Comma 2 3 2 5 3 3 4" xfId="14821" xr:uid="{812853B5-BC5D-4263-8A5E-68E2E54CBF52}"/>
    <cellStyle name="Comma 2 3 2 5 3 3 4 2" xfId="39085" xr:uid="{C3F6CE80-23BC-4DEC-A4D6-731C4547877F}"/>
    <cellStyle name="Comma 2 3 2 5 3 3 5" xfId="26953" xr:uid="{21E1C71E-B147-4021-A37A-10F9091AAF01}"/>
    <cellStyle name="Comma 2 3 2 5 3 4" xfId="4711" xr:uid="{0A987867-5AFE-4013-A6FD-071CA077925C}"/>
    <cellStyle name="Comma 2 3 2 5 3 4 2" xfId="16843" xr:uid="{5DD952CC-EFAD-4812-B545-F1C6B0E9A2A6}"/>
    <cellStyle name="Comma 2 3 2 5 3 4 2 2" xfId="41107" xr:uid="{3F98429F-BAE8-4559-9CDB-B8069E849F27}"/>
    <cellStyle name="Comma 2 3 2 5 3 4 3" xfId="28975" xr:uid="{C89FD347-3FB0-4B5C-8D14-4B8D6782E355}"/>
    <cellStyle name="Comma 2 3 2 5 3 5" xfId="8755" xr:uid="{8CF7EFB1-BBC9-43F9-B75A-63C54B8A811F}"/>
    <cellStyle name="Comma 2 3 2 5 3 5 2" xfId="20887" xr:uid="{0E9C1A2F-3037-4FCE-9FED-90785526A45B}"/>
    <cellStyle name="Comma 2 3 2 5 3 5 2 2" xfId="45151" xr:uid="{8A35ECED-4A04-4685-A067-9C8E5AC3C399}"/>
    <cellStyle name="Comma 2 3 2 5 3 5 3" xfId="33019" xr:uid="{FC466006-1214-4340-8D27-A5324DCF6119}"/>
    <cellStyle name="Comma 2 3 2 5 3 6" xfId="12799" xr:uid="{774240A6-D8EF-4569-826B-99D648642C5E}"/>
    <cellStyle name="Comma 2 3 2 5 3 6 2" xfId="37063" xr:uid="{88C40B68-CF3A-4CD8-942A-0819A90BCCB3}"/>
    <cellStyle name="Comma 2 3 2 5 3 7" xfId="24931" xr:uid="{FC2AFDAF-80BB-4DEC-818A-30C8E775688F}"/>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2 2 2" xfId="43635" xr:uid="{83C09F28-C450-4A83-99BB-DB38E50838A4}"/>
    <cellStyle name="Comma 2 3 2 5 4 2 2 3" xfId="31503" xr:uid="{4CE592E4-7B67-441A-9BF9-8CB96E27759D}"/>
    <cellStyle name="Comma 2 3 2 5 4 2 3" xfId="11283" xr:uid="{9FBBA884-6202-4461-8E73-8ECD1A6ABDEE}"/>
    <cellStyle name="Comma 2 3 2 5 4 2 3 2" xfId="23415" xr:uid="{8AA18A07-4A46-475B-A771-49CD4690C327}"/>
    <cellStyle name="Comma 2 3 2 5 4 2 3 2 2" xfId="47679" xr:uid="{F2556B4A-E156-4ADA-9D74-95117AE6AB47}"/>
    <cellStyle name="Comma 2 3 2 5 4 2 3 3" xfId="35547" xr:uid="{A24112B3-64F3-4F5C-8AF8-C459A99ACF1E}"/>
    <cellStyle name="Comma 2 3 2 5 4 2 4" xfId="15327" xr:uid="{37E9E652-173B-4A2F-8235-B7917D4A3528}"/>
    <cellStyle name="Comma 2 3 2 5 4 2 4 2" xfId="39591" xr:uid="{3E9C2B06-CB83-4841-8328-7171E026FE98}"/>
    <cellStyle name="Comma 2 3 2 5 4 2 5" xfId="27459" xr:uid="{08C34E6A-8844-46E9-835D-F9AC5561C380}"/>
    <cellStyle name="Comma 2 3 2 5 4 3" xfId="5217" xr:uid="{93AF7510-173A-4891-A39A-81589F04EC2D}"/>
    <cellStyle name="Comma 2 3 2 5 4 3 2" xfId="17349" xr:uid="{63B379A2-A339-4FCA-9E33-A5BA0F34E89C}"/>
    <cellStyle name="Comma 2 3 2 5 4 3 2 2" xfId="41613" xr:uid="{17805A59-6314-4080-8D7D-9F80EEE36A87}"/>
    <cellStyle name="Comma 2 3 2 5 4 3 3" xfId="29481" xr:uid="{C03C15B8-9B49-4903-9807-212AF6C494BD}"/>
    <cellStyle name="Comma 2 3 2 5 4 4" xfId="9261" xr:uid="{4BAF6D66-EC56-4131-A58A-E70CFC48ACFB}"/>
    <cellStyle name="Comma 2 3 2 5 4 4 2" xfId="21393" xr:uid="{3D68C843-2314-4C0B-B0D9-C06BF36A7B75}"/>
    <cellStyle name="Comma 2 3 2 5 4 4 2 2" xfId="45657" xr:uid="{82A8CF20-7175-4EDD-93BE-B2A37D4FAD16}"/>
    <cellStyle name="Comma 2 3 2 5 4 4 3" xfId="33525" xr:uid="{1A8E730F-1571-4CFC-8F91-2EB83DF415BF}"/>
    <cellStyle name="Comma 2 3 2 5 4 5" xfId="13305" xr:uid="{01ED7C56-A3D0-4FFE-8FCE-27CAF37BAD4E}"/>
    <cellStyle name="Comma 2 3 2 5 4 5 2" xfId="37569" xr:uid="{45AC5ADF-2015-46F9-82D0-56BCAD006B22}"/>
    <cellStyle name="Comma 2 3 2 5 4 6" xfId="25437" xr:uid="{E43EDCC2-1CE6-4AAE-9623-A5E84E88A407}"/>
    <cellStyle name="Comma 2 3 2 5 5" xfId="2184" xr:uid="{60737E6E-B571-468C-9BC6-2442DD236380}"/>
    <cellStyle name="Comma 2 3 2 5 5 2" xfId="6228" xr:uid="{4BDC54CF-F72A-40E7-B9DF-33185CA903BB}"/>
    <cellStyle name="Comma 2 3 2 5 5 2 2" xfId="18360" xr:uid="{D7172D06-3294-4655-99BA-1E82238FDB05}"/>
    <cellStyle name="Comma 2 3 2 5 5 2 2 2" xfId="42624" xr:uid="{90C20F28-076B-4A70-953A-4DB768A254AC}"/>
    <cellStyle name="Comma 2 3 2 5 5 2 3" xfId="30492" xr:uid="{BB01B69F-95B9-4FFE-960F-A54262CFA7F2}"/>
    <cellStyle name="Comma 2 3 2 5 5 3" xfId="10272" xr:uid="{EF0CB232-92DC-4B13-82CC-37FAFA84787B}"/>
    <cellStyle name="Comma 2 3 2 5 5 3 2" xfId="22404" xr:uid="{556C7E7D-BF3A-414A-8041-614C72F5A103}"/>
    <cellStyle name="Comma 2 3 2 5 5 3 2 2" xfId="46668" xr:uid="{CD12D750-C590-4D6B-A815-5E832C254837}"/>
    <cellStyle name="Comma 2 3 2 5 5 3 3" xfId="34536" xr:uid="{B9351B8B-C25F-4A25-A699-48B5F84CB23E}"/>
    <cellStyle name="Comma 2 3 2 5 5 4" xfId="14316" xr:uid="{80F1DD7E-AFD0-4358-BBB3-C085F55CC358}"/>
    <cellStyle name="Comma 2 3 2 5 5 4 2" xfId="38580" xr:uid="{83C7E4DB-0403-446E-A333-D7D8E7E113F7}"/>
    <cellStyle name="Comma 2 3 2 5 5 5" xfId="26448" xr:uid="{1659C1A1-1529-47C9-AB58-A9C2D0465ACE}"/>
    <cellStyle name="Comma 2 3 2 5 6" xfId="4206" xr:uid="{059C57D5-1DC0-4AF7-95CD-1FF744026429}"/>
    <cellStyle name="Comma 2 3 2 5 6 2" xfId="16338" xr:uid="{34DDE82F-8891-4360-A2D0-DFDA03FC598C}"/>
    <cellStyle name="Comma 2 3 2 5 6 2 2" xfId="40602" xr:uid="{43C3756D-1BD6-4B71-846E-D4DB675A6B22}"/>
    <cellStyle name="Comma 2 3 2 5 6 3" xfId="28470" xr:uid="{C96B833E-BCF8-4CE6-93A6-A9B0A3E3D1B4}"/>
    <cellStyle name="Comma 2 3 2 5 7" xfId="8250" xr:uid="{7FB443DF-6C9D-4300-93F2-004A33BFB4A3}"/>
    <cellStyle name="Comma 2 3 2 5 7 2" xfId="20382" xr:uid="{AD9E184E-9749-4493-BEF5-2616D9646F80}"/>
    <cellStyle name="Comma 2 3 2 5 7 2 2" xfId="44646" xr:uid="{266C3FBE-91BA-47B0-AE05-91AE8D2D0D65}"/>
    <cellStyle name="Comma 2 3 2 5 7 3" xfId="32514" xr:uid="{768BE62A-486D-4116-9FBE-42BB8ECD803D}"/>
    <cellStyle name="Comma 2 3 2 5 8" xfId="12294" xr:uid="{28229AA2-322B-4367-96B9-7AD75528DBEA}"/>
    <cellStyle name="Comma 2 3 2 5 8 2" xfId="36558" xr:uid="{C2BCBB48-2DEF-4C89-9396-3FC1BD8B0A14}"/>
    <cellStyle name="Comma 2 3 2 5 9" xfId="24426" xr:uid="{7D2371E8-B9A2-497B-8AB4-104ED4E51C10}"/>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2 2 2" xfId="44267" xr:uid="{DC7BDF40-E8DB-448E-B323-58280C0A2E4E}"/>
    <cellStyle name="Comma 2 3 2 6 2 2 2 2 3" xfId="32135" xr:uid="{2157846B-74A6-4771-9955-7C13F78C4EBD}"/>
    <cellStyle name="Comma 2 3 2 6 2 2 2 3" xfId="11915" xr:uid="{A6A9ECF1-8401-4CDC-BDEA-CB3B0539A08A}"/>
    <cellStyle name="Comma 2 3 2 6 2 2 2 3 2" xfId="24047" xr:uid="{49C21840-B0A2-469A-A45A-9CB31558634A}"/>
    <cellStyle name="Comma 2 3 2 6 2 2 2 3 2 2" xfId="48311" xr:uid="{97263968-DB76-4623-B291-EA2076EADB82}"/>
    <cellStyle name="Comma 2 3 2 6 2 2 2 3 3" xfId="36179" xr:uid="{B3516440-3B2C-4458-A6B2-F54E35D8BC4D}"/>
    <cellStyle name="Comma 2 3 2 6 2 2 2 4" xfId="15959" xr:uid="{DD8C329F-66E7-4CE3-AEF3-63BCFB0809EB}"/>
    <cellStyle name="Comma 2 3 2 6 2 2 2 4 2" xfId="40223" xr:uid="{D5E7C2AD-9A20-4081-A782-0EFADC86D9D1}"/>
    <cellStyle name="Comma 2 3 2 6 2 2 2 5" xfId="28091" xr:uid="{5E5018DF-3230-4D2C-9A07-4DA46E634501}"/>
    <cellStyle name="Comma 2 3 2 6 2 2 3" xfId="5849" xr:uid="{12CE2582-6A9E-4F93-9E3F-1B9D47EF957E}"/>
    <cellStyle name="Comma 2 3 2 6 2 2 3 2" xfId="17981" xr:uid="{E7E3640D-FAAC-4A8A-A362-C5B521C4CB76}"/>
    <cellStyle name="Comma 2 3 2 6 2 2 3 2 2" xfId="42245" xr:uid="{09B39B17-A2E5-4BB1-8134-ACBB25474CD7}"/>
    <cellStyle name="Comma 2 3 2 6 2 2 3 3" xfId="30113" xr:uid="{E740A4D1-6AF2-48F7-ADD0-9CC5852B9F79}"/>
    <cellStyle name="Comma 2 3 2 6 2 2 4" xfId="9893" xr:uid="{9F3AB6B5-AF97-4D3E-B85E-F6C99871799E}"/>
    <cellStyle name="Comma 2 3 2 6 2 2 4 2" xfId="22025" xr:uid="{E9A7AB0C-52E3-4ADB-9C4F-F9C11D8B4830}"/>
    <cellStyle name="Comma 2 3 2 6 2 2 4 2 2" xfId="46289" xr:uid="{7B1D0E02-8FC9-4032-BA50-315F46CD41F8}"/>
    <cellStyle name="Comma 2 3 2 6 2 2 4 3" xfId="34157" xr:uid="{0E1DD445-FFA7-4903-A3BA-62B307C4A6A0}"/>
    <cellStyle name="Comma 2 3 2 6 2 2 5" xfId="13937" xr:uid="{B7922523-D9D1-4E9E-B63B-1BC08065176F}"/>
    <cellStyle name="Comma 2 3 2 6 2 2 5 2" xfId="38201" xr:uid="{BE1D63B5-15D6-41BC-8A92-8F703C4D51E5}"/>
    <cellStyle name="Comma 2 3 2 6 2 2 6" xfId="26069" xr:uid="{FD887B13-282D-4A4F-AD39-6E7211785ADC}"/>
    <cellStyle name="Comma 2 3 2 6 2 3" xfId="2816" xr:uid="{9986B8AE-FF64-4189-8EDA-9E5A3370D585}"/>
    <cellStyle name="Comma 2 3 2 6 2 3 2" xfId="6860" xr:uid="{AF2F9B01-7528-4310-B4B9-1324E7255EC8}"/>
    <cellStyle name="Comma 2 3 2 6 2 3 2 2" xfId="18992" xr:uid="{FC6DA772-4081-4B2C-80F2-67AC546F2C66}"/>
    <cellStyle name="Comma 2 3 2 6 2 3 2 2 2" xfId="43256" xr:uid="{206E0F6E-7473-4A09-9847-4674B7A5404B}"/>
    <cellStyle name="Comma 2 3 2 6 2 3 2 3" xfId="31124" xr:uid="{94189B8A-1838-4498-8CF6-B711D95E4B1B}"/>
    <cellStyle name="Comma 2 3 2 6 2 3 3" xfId="10904" xr:uid="{C19BA287-4442-4405-B0C7-013D778497B8}"/>
    <cellStyle name="Comma 2 3 2 6 2 3 3 2" xfId="23036" xr:uid="{3266CBEE-B034-4C03-AE41-73C1089C77D0}"/>
    <cellStyle name="Comma 2 3 2 6 2 3 3 2 2" xfId="47300" xr:uid="{988BEB3F-415C-4D15-8DD4-EE3E23BB612B}"/>
    <cellStyle name="Comma 2 3 2 6 2 3 3 3" xfId="35168" xr:uid="{F81B68B8-41CF-441E-AA1A-4E8CB2DDD184}"/>
    <cellStyle name="Comma 2 3 2 6 2 3 4" xfId="14948" xr:uid="{40DD5748-225C-4A02-9148-F4F2E8F91935}"/>
    <cellStyle name="Comma 2 3 2 6 2 3 4 2" xfId="39212" xr:uid="{157A55E8-1F20-477B-AC75-89B52DC83E59}"/>
    <cellStyle name="Comma 2 3 2 6 2 3 5" xfId="27080" xr:uid="{6FBD0408-AC1F-4BDC-9FB1-05E5FC53A8D8}"/>
    <cellStyle name="Comma 2 3 2 6 2 4" xfId="4838" xr:uid="{93429E6C-E81A-468C-BCBB-C79F5511471D}"/>
    <cellStyle name="Comma 2 3 2 6 2 4 2" xfId="16970" xr:uid="{1FA65144-58EB-4AAE-9406-2DB9666234A5}"/>
    <cellStyle name="Comma 2 3 2 6 2 4 2 2" xfId="41234" xr:uid="{7BD683FF-3F9A-442B-A712-ED724964698F}"/>
    <cellStyle name="Comma 2 3 2 6 2 4 3" xfId="29102" xr:uid="{8EC28539-AAD9-4EE2-B972-49CC1AF345BF}"/>
    <cellStyle name="Comma 2 3 2 6 2 5" xfId="8882" xr:uid="{5B100EB4-CA6A-49A1-B4F0-AE599992E448}"/>
    <cellStyle name="Comma 2 3 2 6 2 5 2" xfId="21014" xr:uid="{0D5DC3F7-CB5D-4CBC-A093-21EBEBAA3A04}"/>
    <cellStyle name="Comma 2 3 2 6 2 5 2 2" xfId="45278" xr:uid="{B07D3A89-8E25-4FFC-B259-325C2E5FA2A1}"/>
    <cellStyle name="Comma 2 3 2 6 2 5 3" xfId="33146" xr:uid="{1E5D2915-074C-4873-92A9-5778AD7280D3}"/>
    <cellStyle name="Comma 2 3 2 6 2 6" xfId="12926" xr:uid="{ABC26A24-DEBC-4B25-A713-7FB4BD01AFB8}"/>
    <cellStyle name="Comma 2 3 2 6 2 6 2" xfId="37190" xr:uid="{3B191E6F-83BF-4F06-AE0D-7D87D6A794EC}"/>
    <cellStyle name="Comma 2 3 2 6 2 7" xfId="25058" xr:uid="{F9C9B850-2D5B-413F-A9CD-D447B77666C3}"/>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2 2 2" xfId="43762" xr:uid="{B9A4F1C3-8222-4041-9314-4DD86723FDA0}"/>
    <cellStyle name="Comma 2 3 2 6 3 2 2 3" xfId="31630" xr:uid="{747D9148-AB82-4239-B090-68891E755482}"/>
    <cellStyle name="Comma 2 3 2 6 3 2 3" xfId="11410" xr:uid="{E5A4A5CD-3E80-42B8-B948-3E32943669D5}"/>
    <cellStyle name="Comma 2 3 2 6 3 2 3 2" xfId="23542" xr:uid="{3C4D22A3-7100-492F-AC79-AE19A59BC328}"/>
    <cellStyle name="Comma 2 3 2 6 3 2 3 2 2" xfId="47806" xr:uid="{57D0C6DB-2CB3-4173-9BD8-FE3F36B85030}"/>
    <cellStyle name="Comma 2 3 2 6 3 2 3 3" xfId="35674" xr:uid="{4CB1BCB5-BC82-4274-AB0D-66313405C864}"/>
    <cellStyle name="Comma 2 3 2 6 3 2 4" xfId="15454" xr:uid="{3BE6C498-81A4-4F42-BFB3-86244D7BA847}"/>
    <cellStyle name="Comma 2 3 2 6 3 2 4 2" xfId="39718" xr:uid="{B2BF56EA-37CE-4A8C-8BCA-61B1C3442A71}"/>
    <cellStyle name="Comma 2 3 2 6 3 2 5" xfId="27586" xr:uid="{EAA190C2-5E8C-4FE2-8CEF-D57D78C660C6}"/>
    <cellStyle name="Comma 2 3 2 6 3 3" xfId="5344" xr:uid="{8689899D-40E9-40DC-BC83-053217DD6B09}"/>
    <cellStyle name="Comma 2 3 2 6 3 3 2" xfId="17476" xr:uid="{240C1DD2-555E-410D-8DB3-E559A9F168B8}"/>
    <cellStyle name="Comma 2 3 2 6 3 3 2 2" xfId="41740" xr:uid="{1B608E2E-EBE9-4DD3-A78E-3663FFDDCB58}"/>
    <cellStyle name="Comma 2 3 2 6 3 3 3" xfId="29608" xr:uid="{79710DB6-01E7-4B3D-B8C1-076597228C5B}"/>
    <cellStyle name="Comma 2 3 2 6 3 4" xfId="9388" xr:uid="{34917F40-FC76-4715-AC79-CB58CAD0904A}"/>
    <cellStyle name="Comma 2 3 2 6 3 4 2" xfId="21520" xr:uid="{99D82996-8E24-45A1-AD7F-587294B9C959}"/>
    <cellStyle name="Comma 2 3 2 6 3 4 2 2" xfId="45784" xr:uid="{A74AF3D1-E3BA-4425-95FC-730EE2902DFC}"/>
    <cellStyle name="Comma 2 3 2 6 3 4 3" xfId="33652" xr:uid="{CA94662E-75F9-4CC1-A406-9DBDA5BD3A13}"/>
    <cellStyle name="Comma 2 3 2 6 3 5" xfId="13432" xr:uid="{F73531D6-816D-4CD5-A732-B0330F60B548}"/>
    <cellStyle name="Comma 2 3 2 6 3 5 2" xfId="37696" xr:uid="{5A3DC155-9E28-4A54-8E5D-A5D9A9E6BDFC}"/>
    <cellStyle name="Comma 2 3 2 6 3 6" xfId="25564" xr:uid="{82C00F28-A00C-42BD-A8CB-72E39CBE16C2}"/>
    <cellStyle name="Comma 2 3 2 6 4" xfId="2311" xr:uid="{470C72F7-6E4A-49F0-B12A-8C31F919BBF4}"/>
    <cellStyle name="Comma 2 3 2 6 4 2" xfId="6355" xr:uid="{8479B36A-AA3E-446F-8E50-2369BD6CE05B}"/>
    <cellStyle name="Comma 2 3 2 6 4 2 2" xfId="18487" xr:uid="{911D6555-40A2-440B-ACD4-BC4F496A95BA}"/>
    <cellStyle name="Comma 2 3 2 6 4 2 2 2" xfId="42751" xr:uid="{E6054CD9-D6A7-4DFF-93D9-4D743FA09EEA}"/>
    <cellStyle name="Comma 2 3 2 6 4 2 3" xfId="30619" xr:uid="{02F4F614-3705-4EF0-85B8-8093A78F90E0}"/>
    <cellStyle name="Comma 2 3 2 6 4 3" xfId="10399" xr:uid="{4E4A960C-D3C7-4CDC-A045-40FED175EE77}"/>
    <cellStyle name="Comma 2 3 2 6 4 3 2" xfId="22531" xr:uid="{8A650A8C-65D4-4276-9E71-7302F0A84A12}"/>
    <cellStyle name="Comma 2 3 2 6 4 3 2 2" xfId="46795" xr:uid="{E8DBBEB8-FAE6-4ADB-86C0-D4E417C3C847}"/>
    <cellStyle name="Comma 2 3 2 6 4 3 3" xfId="34663" xr:uid="{B7CA4CDE-4337-4D76-9E41-E96FBEEC8F93}"/>
    <cellStyle name="Comma 2 3 2 6 4 4" xfId="14443" xr:uid="{DD4C9BF1-7F32-46FE-AA95-F0B696058276}"/>
    <cellStyle name="Comma 2 3 2 6 4 4 2" xfId="38707" xr:uid="{2A93553F-B15A-410B-BF6F-F56A4EBBF1C7}"/>
    <cellStyle name="Comma 2 3 2 6 4 5" xfId="26575" xr:uid="{BADBF13E-7B71-464C-978F-B49BD306069C}"/>
    <cellStyle name="Comma 2 3 2 6 5" xfId="4333" xr:uid="{DD891EAF-922C-4778-BAE2-7562B174D070}"/>
    <cellStyle name="Comma 2 3 2 6 5 2" xfId="16465" xr:uid="{33478FB9-C22F-410C-B291-5439E3FA0AC5}"/>
    <cellStyle name="Comma 2 3 2 6 5 2 2" xfId="40729" xr:uid="{BE5A7ACF-EF92-49F6-87A9-2569F019BD25}"/>
    <cellStyle name="Comma 2 3 2 6 5 3" xfId="28597" xr:uid="{E7EEE007-69D4-421E-B7B1-732C578148AC}"/>
    <cellStyle name="Comma 2 3 2 6 6" xfId="8377" xr:uid="{8C872AA4-6428-4B8E-BCFE-ED08B77FDC70}"/>
    <cellStyle name="Comma 2 3 2 6 6 2" xfId="20509" xr:uid="{8F51682E-1F62-4DC4-A3EE-68463262B5B8}"/>
    <cellStyle name="Comma 2 3 2 6 6 2 2" xfId="44773" xr:uid="{1DFC283E-BE16-4722-919F-36CA3523E960}"/>
    <cellStyle name="Comma 2 3 2 6 6 3" xfId="32641" xr:uid="{1077E5D6-CDCA-4358-B977-03750A834B96}"/>
    <cellStyle name="Comma 2 3 2 6 7" xfId="12421" xr:uid="{F4EBDEFC-C73F-41F6-8FBA-A4BBE9ECA2B4}"/>
    <cellStyle name="Comma 2 3 2 6 7 2" xfId="36685" xr:uid="{A4A93D3E-CAF3-4784-966D-F66FD2EFF332}"/>
    <cellStyle name="Comma 2 3 2 6 8" xfId="24553" xr:uid="{47B7637E-04BF-4727-AC0D-3CC8483AA9D2}"/>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2 2 2" xfId="44014" xr:uid="{BE8B198F-0863-4E97-A8D6-960307AC0418}"/>
    <cellStyle name="Comma 2 3 2 7 2 2 2 3" xfId="31882" xr:uid="{87E12655-2DE0-40C3-BEC7-8B81F8FD8AE9}"/>
    <cellStyle name="Comma 2 3 2 7 2 2 3" xfId="11662" xr:uid="{A87EF080-49E6-42F1-BE26-86FFAD06B5D1}"/>
    <cellStyle name="Comma 2 3 2 7 2 2 3 2" xfId="23794" xr:uid="{94B27746-0DD7-4110-A07D-FE5D18198072}"/>
    <cellStyle name="Comma 2 3 2 7 2 2 3 2 2" xfId="48058" xr:uid="{DAC22ABF-0A46-4E26-BA43-072C02942502}"/>
    <cellStyle name="Comma 2 3 2 7 2 2 3 3" xfId="35926" xr:uid="{05D22E4A-2359-4DC2-9124-10553BC54621}"/>
    <cellStyle name="Comma 2 3 2 7 2 2 4" xfId="15706" xr:uid="{DC752487-8C9F-41C8-813B-9A2FC77F8EDC}"/>
    <cellStyle name="Comma 2 3 2 7 2 2 4 2" xfId="39970" xr:uid="{41694150-EF5A-496F-AF7B-2C798C0F9E2B}"/>
    <cellStyle name="Comma 2 3 2 7 2 2 5" xfId="27838" xr:uid="{A0A028FE-296E-4D8A-992F-BE6F017BD17F}"/>
    <cellStyle name="Comma 2 3 2 7 2 3" xfId="5596" xr:uid="{E216553F-0EEE-4691-89FE-B64B8B09BDDC}"/>
    <cellStyle name="Comma 2 3 2 7 2 3 2" xfId="17728" xr:uid="{AF817B97-BB38-416B-A6C3-4049B4EED681}"/>
    <cellStyle name="Comma 2 3 2 7 2 3 2 2" xfId="41992" xr:uid="{D0D60DC2-54AB-41BA-9F0C-087C575D0571}"/>
    <cellStyle name="Comma 2 3 2 7 2 3 3" xfId="29860" xr:uid="{229AFF29-F220-4638-8E11-06ECB50D6599}"/>
    <cellStyle name="Comma 2 3 2 7 2 4" xfId="9640" xr:uid="{C41F0B44-A454-4696-A1E9-DE11DBB88159}"/>
    <cellStyle name="Comma 2 3 2 7 2 4 2" xfId="21772" xr:uid="{0AE2E2E4-278C-422D-89C8-FC94DD8694C1}"/>
    <cellStyle name="Comma 2 3 2 7 2 4 2 2" xfId="46036" xr:uid="{473472FC-C248-45FC-8B47-C78058B15D3E}"/>
    <cellStyle name="Comma 2 3 2 7 2 4 3" xfId="33904" xr:uid="{05CFC713-6721-4841-A892-3882D0767D3F}"/>
    <cellStyle name="Comma 2 3 2 7 2 5" xfId="13684" xr:uid="{7E303769-4C5A-43C5-A644-71895A63B6F2}"/>
    <cellStyle name="Comma 2 3 2 7 2 5 2" xfId="37948" xr:uid="{34183C67-2AD9-499E-A721-C0B3C65ED518}"/>
    <cellStyle name="Comma 2 3 2 7 2 6" xfId="25816" xr:uid="{0A742BDF-BFA1-4AA9-9C65-E82EAFCE144E}"/>
    <cellStyle name="Comma 2 3 2 7 3" xfId="2563" xr:uid="{51684B8F-94B9-4A83-9E0D-D5C14C4B4594}"/>
    <cellStyle name="Comma 2 3 2 7 3 2" xfId="6607" xr:uid="{6A1AFBEA-AD35-4CC4-BBBC-B19129ADBA94}"/>
    <cellStyle name="Comma 2 3 2 7 3 2 2" xfId="18739" xr:uid="{25B4F879-54AE-4A80-9BE2-89F69728432A}"/>
    <cellStyle name="Comma 2 3 2 7 3 2 2 2" xfId="43003" xr:uid="{1EDB47E4-669C-42F1-8C45-FAF816E6A66E}"/>
    <cellStyle name="Comma 2 3 2 7 3 2 3" xfId="30871" xr:uid="{845E0D6C-3E73-487C-A102-235D8D70E15A}"/>
    <cellStyle name="Comma 2 3 2 7 3 3" xfId="10651" xr:uid="{D37D7CE2-2642-424B-BE1C-56C14DF0B541}"/>
    <cellStyle name="Comma 2 3 2 7 3 3 2" xfId="22783" xr:uid="{38F4B8AA-F351-4297-B1AF-E5A44BAA3597}"/>
    <cellStyle name="Comma 2 3 2 7 3 3 2 2" xfId="47047" xr:uid="{C4043A57-1C72-49DB-9983-05A52D01EE3C}"/>
    <cellStyle name="Comma 2 3 2 7 3 3 3" xfId="34915" xr:uid="{54C3E271-240A-40F3-A650-6F322AB7B778}"/>
    <cellStyle name="Comma 2 3 2 7 3 4" xfId="14695" xr:uid="{20539005-DA10-4023-94D3-1C24011EFAD2}"/>
    <cellStyle name="Comma 2 3 2 7 3 4 2" xfId="38959" xr:uid="{0D1094D9-683F-43D6-8FF5-97B1BCF3CEE4}"/>
    <cellStyle name="Comma 2 3 2 7 3 5" xfId="26827" xr:uid="{1EDA4BCB-A277-4E1D-BD05-7C8766BB3512}"/>
    <cellStyle name="Comma 2 3 2 7 4" xfId="4585" xr:uid="{2E1B5429-CFBE-42F1-87A6-408F7BADD2E9}"/>
    <cellStyle name="Comma 2 3 2 7 4 2" xfId="16717" xr:uid="{9BD48FA2-BAE1-45B1-843E-43CB4A0BB153}"/>
    <cellStyle name="Comma 2 3 2 7 4 2 2" xfId="40981" xr:uid="{42405C0D-9129-4F26-B796-D333EF5A7355}"/>
    <cellStyle name="Comma 2 3 2 7 4 3" xfId="28849" xr:uid="{ECA103EA-C2A2-4DAA-A00A-D4C3A2E691FC}"/>
    <cellStyle name="Comma 2 3 2 7 5" xfId="8629" xr:uid="{ED8AFBC2-C162-4F8B-9A9F-414DCADA0D5F}"/>
    <cellStyle name="Comma 2 3 2 7 5 2" xfId="20761" xr:uid="{F3AB03C9-D344-4F3B-811D-7EBA79F9DE85}"/>
    <cellStyle name="Comma 2 3 2 7 5 2 2" xfId="45025" xr:uid="{C806DB0B-6891-418F-A047-329431838BA4}"/>
    <cellStyle name="Comma 2 3 2 7 5 3" xfId="32893" xr:uid="{33950ED9-DE94-416F-B04E-D37BADA03DD7}"/>
    <cellStyle name="Comma 2 3 2 7 6" xfId="12673" xr:uid="{F4C95872-D546-48A1-8F31-D7382F14800C}"/>
    <cellStyle name="Comma 2 3 2 7 6 2" xfId="36937" xr:uid="{BB230817-4864-4E69-A7BB-3A59509DBACD}"/>
    <cellStyle name="Comma 2 3 2 7 7" xfId="24805" xr:uid="{F2E7EFC5-4AAF-450F-8DA6-4B3EEFA0A03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2 2 2" xfId="43509" xr:uid="{AA543976-8FF2-42AA-ABEA-FDA2955F200B}"/>
    <cellStyle name="Comma 2 3 2 8 2 2 3" xfId="31377" xr:uid="{A300E765-CA4B-4ECC-AC6C-2A71AB8ECC7E}"/>
    <cellStyle name="Comma 2 3 2 8 2 3" xfId="11157" xr:uid="{6D3656AC-45EE-4E09-BC24-0FAE35AF4A31}"/>
    <cellStyle name="Comma 2 3 2 8 2 3 2" xfId="23289" xr:uid="{3999159F-BD08-4071-9470-8D55882CCFAF}"/>
    <cellStyle name="Comma 2 3 2 8 2 3 2 2" xfId="47553" xr:uid="{556DF1EB-3C17-49FE-BC8F-76A782C7F82B}"/>
    <cellStyle name="Comma 2 3 2 8 2 3 3" xfId="35421" xr:uid="{AD6E72FC-702D-44B8-BA47-AE3F3DC232E3}"/>
    <cellStyle name="Comma 2 3 2 8 2 4" xfId="15201" xr:uid="{37733D74-7683-4EF7-BE38-D1D203B616A4}"/>
    <cellStyle name="Comma 2 3 2 8 2 4 2" xfId="39465" xr:uid="{D0B47BC6-AF73-498E-8F67-7E113F5CE6AD}"/>
    <cellStyle name="Comma 2 3 2 8 2 5" xfId="27333" xr:uid="{75D15338-B8A8-4F95-96AC-8C34EC17C910}"/>
    <cellStyle name="Comma 2 3 2 8 3" xfId="5091" xr:uid="{10E45B40-29CA-4CDA-AD75-AABC6C6A5E5B}"/>
    <cellStyle name="Comma 2 3 2 8 3 2" xfId="17223" xr:uid="{ABA5A056-77D7-4C18-9A55-8582BEAE25EF}"/>
    <cellStyle name="Comma 2 3 2 8 3 2 2" xfId="41487" xr:uid="{5CD682FF-1576-4863-85D1-E3077CEC0BFD}"/>
    <cellStyle name="Comma 2 3 2 8 3 3" xfId="29355" xr:uid="{7713E1F6-B4D4-44BC-BBC1-ED43AAE1C144}"/>
    <cellStyle name="Comma 2 3 2 8 4" xfId="9135" xr:uid="{34E2504E-9CD8-4CE9-A11D-1185140D59FB}"/>
    <cellStyle name="Comma 2 3 2 8 4 2" xfId="21267" xr:uid="{E242916A-0111-4980-BDAE-0EFE39C9F410}"/>
    <cellStyle name="Comma 2 3 2 8 4 2 2" xfId="45531" xr:uid="{4AA96EE4-8A5E-4FAE-83CB-36006C385067}"/>
    <cellStyle name="Comma 2 3 2 8 4 3" xfId="33399" xr:uid="{E99C48A2-86D3-4398-95C3-9EF75077D72E}"/>
    <cellStyle name="Comma 2 3 2 8 5" xfId="13179" xr:uid="{2AE23AD5-4937-40B2-80F1-54A7059FF0E4}"/>
    <cellStyle name="Comma 2 3 2 8 5 2" xfId="37443" xr:uid="{8D11CCBD-BCBB-4E7A-853C-DFD2F0242D99}"/>
    <cellStyle name="Comma 2 3 2 8 6" xfId="25311" xr:uid="{1D66254D-400F-4A74-B578-40780924DF28}"/>
    <cellStyle name="Comma 2 3 2 9" xfId="2058" xr:uid="{BD978D78-A6C9-4C1C-A868-D0FE7A3EFA56}"/>
    <cellStyle name="Comma 2 3 2 9 2" xfId="6102" xr:uid="{EF43BFC4-EB22-440C-83B7-2C2709C94D54}"/>
    <cellStyle name="Comma 2 3 2 9 2 2" xfId="18234" xr:uid="{94A89315-4E28-4B15-B147-9B38499C3AD4}"/>
    <cellStyle name="Comma 2 3 2 9 2 2 2" xfId="42498" xr:uid="{4EB60740-FF3A-4427-8FAD-6EEFF0131172}"/>
    <cellStyle name="Comma 2 3 2 9 2 3" xfId="30366" xr:uid="{1D952602-97D3-4C14-9911-8959DA999F7D}"/>
    <cellStyle name="Comma 2 3 2 9 3" xfId="10146" xr:uid="{3D905641-BADB-449F-9F6C-5137C5162778}"/>
    <cellStyle name="Comma 2 3 2 9 3 2" xfId="22278" xr:uid="{3F5D6798-CE27-49F1-B1B7-734458483572}"/>
    <cellStyle name="Comma 2 3 2 9 3 2 2" xfId="46542" xr:uid="{ADFD169C-F4D8-4B3F-BA90-9C5C3EF9E151}"/>
    <cellStyle name="Comma 2 3 2 9 3 3" xfId="34410" xr:uid="{BB1CEEF6-0A93-4247-A5CF-B5F9D407CA69}"/>
    <cellStyle name="Comma 2 3 2 9 4" xfId="14190" xr:uid="{BBFBD2BD-FAD1-4176-9D9E-C2995516551D}"/>
    <cellStyle name="Comma 2 3 2 9 4 2" xfId="38454" xr:uid="{5DBD23A8-5875-40F6-BC40-3C2C35187575}"/>
    <cellStyle name="Comma 2 3 2 9 5" xfId="26322" xr:uid="{42D1262C-BB67-47BB-9D4D-601931D22021}"/>
    <cellStyle name="Comma 2 3 3" xfId="46" xr:uid="{4B34A5F5-35A7-4A69-8737-ACB369F3700B}"/>
    <cellStyle name="Comma 2 3 3 10" xfId="12178" xr:uid="{4FAB5207-3781-4CDB-BC9A-B4A15D44A669}"/>
    <cellStyle name="Comma 2 3 3 10 2" xfId="36442" xr:uid="{FDF750D3-C78F-4C08-84CF-658FABBDF80F}"/>
    <cellStyle name="Comma 2 3 3 11" xfId="24310" xr:uid="{46FAC5A4-3D8F-46BA-B313-1D55BC5A25FF}"/>
    <cellStyle name="Comma 2 3 3 2" xfId="109" xr:uid="{1E0E4B41-415A-47E2-800A-4B021748DE19}"/>
    <cellStyle name="Comma 2 3 3 2 10" xfId="24373" xr:uid="{1356B46D-5CBD-4ACB-8F8A-674CBD524C45}"/>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2 2 2" xfId="44466" xr:uid="{FA12DF06-FFC4-422D-9A4C-51C2E7CCB7B3}"/>
    <cellStyle name="Comma 2 3 3 2 2 2 2 2 2 2 3" xfId="32334" xr:uid="{1624361A-68E7-4777-81BD-89F581A49A78}"/>
    <cellStyle name="Comma 2 3 3 2 2 2 2 2 2 3" xfId="12114" xr:uid="{AA26C76F-E580-4264-83C5-2BBA9B724308}"/>
    <cellStyle name="Comma 2 3 3 2 2 2 2 2 2 3 2" xfId="24246" xr:uid="{EF66E984-FCC4-4D5A-9A90-131AB5F3F932}"/>
    <cellStyle name="Comma 2 3 3 2 2 2 2 2 2 3 2 2" xfId="48510" xr:uid="{F5FDCE2A-4C25-454D-9B61-EA42304A85A4}"/>
    <cellStyle name="Comma 2 3 3 2 2 2 2 2 2 3 3" xfId="36378" xr:uid="{0184889E-6446-42E3-AB86-A56CB9F96D10}"/>
    <cellStyle name="Comma 2 3 3 2 2 2 2 2 2 4" xfId="16158" xr:uid="{6A23CC72-5D99-403D-B473-C657CF53E33E}"/>
    <cellStyle name="Comma 2 3 3 2 2 2 2 2 2 4 2" xfId="40422" xr:uid="{C0B76C37-4996-4329-ADC3-360100C51CA7}"/>
    <cellStyle name="Comma 2 3 3 2 2 2 2 2 2 5" xfId="28290" xr:uid="{4C1A671A-D72B-4847-B7D6-BF5371A0D8A8}"/>
    <cellStyle name="Comma 2 3 3 2 2 2 2 2 3" xfId="6048" xr:uid="{D36C0250-904E-49C5-BE75-99D278CA4481}"/>
    <cellStyle name="Comma 2 3 3 2 2 2 2 2 3 2" xfId="18180" xr:uid="{5F284F29-BD32-4B77-8292-39533C80225C}"/>
    <cellStyle name="Comma 2 3 3 2 2 2 2 2 3 2 2" xfId="42444" xr:uid="{B077A656-42EB-4AB7-8447-8065963CC529}"/>
    <cellStyle name="Comma 2 3 3 2 2 2 2 2 3 3" xfId="30312" xr:uid="{6AD72D88-4BFF-44B7-A9AC-40E0B93498C0}"/>
    <cellStyle name="Comma 2 3 3 2 2 2 2 2 4" xfId="10092" xr:uid="{E52A5610-BC20-42CC-8777-C7200BA09E10}"/>
    <cellStyle name="Comma 2 3 3 2 2 2 2 2 4 2" xfId="22224" xr:uid="{C67A4302-5710-42E2-A518-738D7352D0D6}"/>
    <cellStyle name="Comma 2 3 3 2 2 2 2 2 4 2 2" xfId="46488" xr:uid="{0FB14E6F-48CB-4C2E-A75D-61064C5128FF}"/>
    <cellStyle name="Comma 2 3 3 2 2 2 2 2 4 3" xfId="34356" xr:uid="{1F1F6C81-7BD0-4318-A9E1-EBA4E5150ACD}"/>
    <cellStyle name="Comma 2 3 3 2 2 2 2 2 5" xfId="14136" xr:uid="{484FAAE3-06CB-4941-8568-6C4E4EBF2A73}"/>
    <cellStyle name="Comma 2 3 3 2 2 2 2 2 5 2" xfId="38400" xr:uid="{F8FDE3FA-E8BA-44A4-9B37-E3FBDA4BED46}"/>
    <cellStyle name="Comma 2 3 3 2 2 2 2 2 6" xfId="26268" xr:uid="{2119AD6C-DAB6-4F3F-B9CA-2AD11D74967A}"/>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2 2 2" xfId="43455" xr:uid="{BBA0CABF-5E47-45BD-B0A4-B762808BEDFB}"/>
    <cellStyle name="Comma 2 3 3 2 2 2 2 3 2 3" xfId="31323" xr:uid="{24EBA7DE-422E-46F7-BB54-2A22915EB7E1}"/>
    <cellStyle name="Comma 2 3 3 2 2 2 2 3 3" xfId="11103" xr:uid="{71FBBB56-CC27-4F72-BA39-E051D30BBB62}"/>
    <cellStyle name="Comma 2 3 3 2 2 2 2 3 3 2" xfId="23235" xr:uid="{3E2E4C2A-C081-4069-A519-C3746DEABA08}"/>
    <cellStyle name="Comma 2 3 3 2 2 2 2 3 3 2 2" xfId="47499" xr:uid="{93BB5C4F-3065-40D0-84D0-BAB34E9B09FF}"/>
    <cellStyle name="Comma 2 3 3 2 2 2 2 3 3 3" xfId="35367" xr:uid="{A4DBF44E-6EBA-43D1-9F3E-0242513423D0}"/>
    <cellStyle name="Comma 2 3 3 2 2 2 2 3 4" xfId="15147" xr:uid="{C9C92CE0-CC38-4CEA-84E3-8EA1D3E4E1E1}"/>
    <cellStyle name="Comma 2 3 3 2 2 2 2 3 4 2" xfId="39411" xr:uid="{A8147396-D4A7-451D-B14A-5EEB002D5877}"/>
    <cellStyle name="Comma 2 3 3 2 2 2 2 3 5" xfId="27279" xr:uid="{964C8671-DBEE-49F3-8F65-0ABEDC9BA69C}"/>
    <cellStyle name="Comma 2 3 3 2 2 2 2 4" xfId="5037" xr:uid="{E029F7EF-7BCF-43D0-A6C6-2415B92471E0}"/>
    <cellStyle name="Comma 2 3 3 2 2 2 2 4 2" xfId="17169" xr:uid="{E5A0F667-E48B-4C0B-BAB9-13DBF7900F46}"/>
    <cellStyle name="Comma 2 3 3 2 2 2 2 4 2 2" xfId="41433" xr:uid="{BCCFAC61-5A1B-4D03-B415-52AE34126B27}"/>
    <cellStyle name="Comma 2 3 3 2 2 2 2 4 3" xfId="29301" xr:uid="{52C3958C-CA8E-407C-A28D-8CBEBEB9D270}"/>
    <cellStyle name="Comma 2 3 3 2 2 2 2 5" xfId="9081" xr:uid="{87C1EEF9-3E94-43D8-97DF-2417F019D083}"/>
    <cellStyle name="Comma 2 3 3 2 2 2 2 5 2" xfId="21213" xr:uid="{709AC2CF-D878-4343-9400-04B8D1AF6D6D}"/>
    <cellStyle name="Comma 2 3 3 2 2 2 2 5 2 2" xfId="45477" xr:uid="{EB57EBB2-46F0-46CD-B1CD-BAFFC3B9E5F3}"/>
    <cellStyle name="Comma 2 3 3 2 2 2 2 5 3" xfId="33345" xr:uid="{E2A2793C-8149-47DD-AB61-C596673E699A}"/>
    <cellStyle name="Comma 2 3 3 2 2 2 2 6" xfId="13125" xr:uid="{E6F81F09-B907-461B-8BE8-4FFD6069A07C}"/>
    <cellStyle name="Comma 2 3 3 2 2 2 2 6 2" xfId="37389" xr:uid="{AD5D8ACD-6EE0-4F98-8005-95FEE459B037}"/>
    <cellStyle name="Comma 2 3 3 2 2 2 2 7" xfId="25257" xr:uid="{26EF0995-5F16-440B-8207-FA1D8748BABD}"/>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2 2 2" xfId="43961" xr:uid="{FC6D2C90-0872-4241-9C34-243A6F0354C3}"/>
    <cellStyle name="Comma 2 3 3 2 2 2 3 2 2 3" xfId="31829" xr:uid="{B143C8D4-D227-4B8E-863B-598B0AA273F6}"/>
    <cellStyle name="Comma 2 3 3 2 2 2 3 2 3" xfId="11609" xr:uid="{8D81D673-0554-471C-A9DE-37988B26F68F}"/>
    <cellStyle name="Comma 2 3 3 2 2 2 3 2 3 2" xfId="23741" xr:uid="{ACCAD3F6-BD34-4F7E-A801-2247CFEB782D}"/>
    <cellStyle name="Comma 2 3 3 2 2 2 3 2 3 2 2" xfId="48005" xr:uid="{87DB5DA4-4B33-4AEF-9A85-9AA70E6B5A88}"/>
    <cellStyle name="Comma 2 3 3 2 2 2 3 2 3 3" xfId="35873" xr:uid="{269BF241-7917-4C7E-88B4-0A42C74D2D36}"/>
    <cellStyle name="Comma 2 3 3 2 2 2 3 2 4" xfId="15653" xr:uid="{FD6322F9-646E-47C4-B49F-82126B8F66FF}"/>
    <cellStyle name="Comma 2 3 3 2 2 2 3 2 4 2" xfId="39917" xr:uid="{F0E60284-3161-4957-B4BE-495075725389}"/>
    <cellStyle name="Comma 2 3 3 2 2 2 3 2 5" xfId="27785" xr:uid="{65E3A43F-0C96-4B84-8A51-6F473D2C002F}"/>
    <cellStyle name="Comma 2 3 3 2 2 2 3 3" xfId="5543" xr:uid="{DC770496-8E50-4A72-885A-E7786F88C6A5}"/>
    <cellStyle name="Comma 2 3 3 2 2 2 3 3 2" xfId="17675" xr:uid="{6D95AE26-A284-4D46-A021-F170C4FA3CDD}"/>
    <cellStyle name="Comma 2 3 3 2 2 2 3 3 2 2" xfId="41939" xr:uid="{E9D25DB3-28F7-4BE9-BDA3-80D5918C823D}"/>
    <cellStyle name="Comma 2 3 3 2 2 2 3 3 3" xfId="29807" xr:uid="{FD0EBCA0-70E7-418D-BCEC-6404AD51B812}"/>
    <cellStyle name="Comma 2 3 3 2 2 2 3 4" xfId="9587" xr:uid="{5B75C0AA-72C7-4A1B-A08F-82E49C527D24}"/>
    <cellStyle name="Comma 2 3 3 2 2 2 3 4 2" xfId="21719" xr:uid="{DC7E2F2E-458A-4FDD-9399-53BB001DC67F}"/>
    <cellStyle name="Comma 2 3 3 2 2 2 3 4 2 2" xfId="45983" xr:uid="{3C74CAE8-B139-44BD-9B7A-9773DF669013}"/>
    <cellStyle name="Comma 2 3 3 2 2 2 3 4 3" xfId="33851" xr:uid="{555FD240-572B-42CC-96ED-67543F44E2C7}"/>
    <cellStyle name="Comma 2 3 3 2 2 2 3 5" xfId="13631" xr:uid="{361FBB99-D3DF-4FD8-A98F-C1B2D0FF2C53}"/>
    <cellStyle name="Comma 2 3 3 2 2 2 3 5 2" xfId="37895" xr:uid="{3EEC9985-9386-4104-B405-5D464F461DD8}"/>
    <cellStyle name="Comma 2 3 3 2 2 2 3 6" xfId="25763" xr:uid="{FB98C7D7-3C23-49C8-A8C5-47C7C9AB1A05}"/>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2 2 2" xfId="42950" xr:uid="{53BAE61D-7BAB-4FA1-81FD-779815817FF3}"/>
    <cellStyle name="Comma 2 3 3 2 2 2 4 2 3" xfId="30818" xr:uid="{455FF86C-46BC-4E3F-A2A1-4A982116D64C}"/>
    <cellStyle name="Comma 2 3 3 2 2 2 4 3" xfId="10598" xr:uid="{671225AB-962E-4666-9EA6-C4E2C9B55E2B}"/>
    <cellStyle name="Comma 2 3 3 2 2 2 4 3 2" xfId="22730" xr:uid="{D69A3790-0CC8-443D-92C3-48F28D9B5C69}"/>
    <cellStyle name="Comma 2 3 3 2 2 2 4 3 2 2" xfId="46994" xr:uid="{1E0D24C7-353A-418C-949F-E109CC17126A}"/>
    <cellStyle name="Comma 2 3 3 2 2 2 4 3 3" xfId="34862" xr:uid="{EA994DE3-3230-455D-AC17-4FF3C362AB35}"/>
    <cellStyle name="Comma 2 3 3 2 2 2 4 4" xfId="14642" xr:uid="{D226AE6F-77D2-4A3F-9021-CFCA7D98ACAB}"/>
    <cellStyle name="Comma 2 3 3 2 2 2 4 4 2" xfId="38906" xr:uid="{E585EB7E-441C-4D60-A885-29A9D8E78EBD}"/>
    <cellStyle name="Comma 2 3 3 2 2 2 4 5" xfId="26774" xr:uid="{974B6CE7-BB33-4965-9BFA-4A3AEFC8B089}"/>
    <cellStyle name="Comma 2 3 3 2 2 2 5" xfId="4532" xr:uid="{B77945D9-C1C4-4490-97AC-C4CD8E8A1791}"/>
    <cellStyle name="Comma 2 3 3 2 2 2 5 2" xfId="16664" xr:uid="{9EC11B8B-BE69-4A7E-969D-673ABF7233A7}"/>
    <cellStyle name="Comma 2 3 3 2 2 2 5 2 2" xfId="40928" xr:uid="{2A7E2288-1AE4-4D06-A93F-859344A869F1}"/>
    <cellStyle name="Comma 2 3 3 2 2 2 5 3" xfId="28796" xr:uid="{F95C1B95-6165-4471-BE90-2AEDA4E3A584}"/>
    <cellStyle name="Comma 2 3 3 2 2 2 6" xfId="8576" xr:uid="{D7D78A5D-A809-4668-AD79-FD76D486A185}"/>
    <cellStyle name="Comma 2 3 3 2 2 2 6 2" xfId="20708" xr:uid="{347DD33B-4189-4CD3-9C81-3216DFC25C95}"/>
    <cellStyle name="Comma 2 3 3 2 2 2 6 2 2" xfId="44972" xr:uid="{19E8D8E9-CFAF-4539-B6CB-15609D8C78AF}"/>
    <cellStyle name="Comma 2 3 3 2 2 2 6 3" xfId="32840" xr:uid="{A8D5734A-4144-45AE-9C3D-A2790DBF4CCE}"/>
    <cellStyle name="Comma 2 3 3 2 2 2 7" xfId="12620" xr:uid="{2F5FD00D-099E-433C-857A-4A216FACEBAB}"/>
    <cellStyle name="Comma 2 3 3 2 2 2 7 2" xfId="36884" xr:uid="{33973841-73EE-4C58-949B-8C8E01E8C99A}"/>
    <cellStyle name="Comma 2 3 3 2 2 2 8" xfId="24752" xr:uid="{52C3F8F8-F5D7-4F48-9790-957DD775D2E8}"/>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2 2 2" xfId="44213" xr:uid="{8F6CEF17-BC3C-4A79-A913-E7422A264166}"/>
    <cellStyle name="Comma 2 3 3 2 2 3 2 2 2 3" xfId="32081" xr:uid="{2A9D0A97-C1E4-4C60-8FE9-2FB5CB46B9D4}"/>
    <cellStyle name="Comma 2 3 3 2 2 3 2 2 3" xfId="11861" xr:uid="{E885523E-422D-411E-9253-B128F0261C5D}"/>
    <cellStyle name="Comma 2 3 3 2 2 3 2 2 3 2" xfId="23993" xr:uid="{4660177A-8EA0-44A2-A4BC-AA2106C83EFE}"/>
    <cellStyle name="Comma 2 3 3 2 2 3 2 2 3 2 2" xfId="48257" xr:uid="{34FBE255-D4F1-4D24-96FF-41CEC6B466A7}"/>
    <cellStyle name="Comma 2 3 3 2 2 3 2 2 3 3" xfId="36125" xr:uid="{3A1C2261-8A3C-4DAA-8BEC-F167A4F93D5F}"/>
    <cellStyle name="Comma 2 3 3 2 2 3 2 2 4" xfId="15905" xr:uid="{058FD6B3-FC7F-435C-B811-7865584F122C}"/>
    <cellStyle name="Comma 2 3 3 2 2 3 2 2 4 2" xfId="40169" xr:uid="{49EDD9BF-FD73-4B36-B10A-48651BFBA151}"/>
    <cellStyle name="Comma 2 3 3 2 2 3 2 2 5" xfId="28037" xr:uid="{11A80781-198E-4B85-8917-DC9416F72E15}"/>
    <cellStyle name="Comma 2 3 3 2 2 3 2 3" xfId="5795" xr:uid="{76078FBE-B54B-41FB-8F5A-8E53592AC0BD}"/>
    <cellStyle name="Comma 2 3 3 2 2 3 2 3 2" xfId="17927" xr:uid="{9770215E-03CB-49A4-B901-F4CACC284874}"/>
    <cellStyle name="Comma 2 3 3 2 2 3 2 3 2 2" xfId="42191" xr:uid="{F01DF583-4626-4C35-9E9C-764106F60DF9}"/>
    <cellStyle name="Comma 2 3 3 2 2 3 2 3 3" xfId="30059" xr:uid="{B3B1D898-2BFB-4764-AF4B-131EA50B927C}"/>
    <cellStyle name="Comma 2 3 3 2 2 3 2 4" xfId="9839" xr:uid="{722C780E-7FA1-465B-AA24-68389659BC32}"/>
    <cellStyle name="Comma 2 3 3 2 2 3 2 4 2" xfId="21971" xr:uid="{DD7D4071-327F-4660-8CDB-0ED8ABABB343}"/>
    <cellStyle name="Comma 2 3 3 2 2 3 2 4 2 2" xfId="46235" xr:uid="{5CD79785-7A6F-4634-890D-5B28B8844939}"/>
    <cellStyle name="Comma 2 3 3 2 2 3 2 4 3" xfId="34103" xr:uid="{DF67F422-B80D-4724-A4C3-C8981E02335B}"/>
    <cellStyle name="Comma 2 3 3 2 2 3 2 5" xfId="13883" xr:uid="{0232C484-691B-49AD-BE8E-AD017CB71861}"/>
    <cellStyle name="Comma 2 3 3 2 2 3 2 5 2" xfId="38147" xr:uid="{C11478F6-19CB-4DEC-9ACC-42E477BC5768}"/>
    <cellStyle name="Comma 2 3 3 2 2 3 2 6" xfId="26015" xr:uid="{A8F48815-61EE-4D8C-BEE0-436C34C98CB3}"/>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2 2 2" xfId="43202" xr:uid="{F0A9C099-1BDE-4A06-A6EE-BF30ABDC1CFB}"/>
    <cellStyle name="Comma 2 3 3 2 2 3 3 2 3" xfId="31070" xr:uid="{106F91F5-DD63-48DA-99FC-20F1EE44793A}"/>
    <cellStyle name="Comma 2 3 3 2 2 3 3 3" xfId="10850" xr:uid="{D68D3DD4-43E9-4DFE-9774-333BC66CD63F}"/>
    <cellStyle name="Comma 2 3 3 2 2 3 3 3 2" xfId="22982" xr:uid="{E79143F2-1A02-41EB-943A-6DCAE4FC1112}"/>
    <cellStyle name="Comma 2 3 3 2 2 3 3 3 2 2" xfId="47246" xr:uid="{A6A75AE7-0E17-4218-94CF-5943792436B5}"/>
    <cellStyle name="Comma 2 3 3 2 2 3 3 3 3" xfId="35114" xr:uid="{574E908A-2DEB-48D4-AAC0-F5AA55243CF3}"/>
    <cellStyle name="Comma 2 3 3 2 2 3 3 4" xfId="14894" xr:uid="{1983F8F3-96F6-453B-823B-E5A5B7AB1EE5}"/>
    <cellStyle name="Comma 2 3 3 2 2 3 3 4 2" xfId="39158" xr:uid="{598BB0E5-6303-480C-8ECD-B530FACE79D8}"/>
    <cellStyle name="Comma 2 3 3 2 2 3 3 5" xfId="27026" xr:uid="{5F8F5778-90E5-4855-8A36-848FDD5617CD}"/>
    <cellStyle name="Comma 2 3 3 2 2 3 4" xfId="4784" xr:uid="{2F7F6796-BE40-4F96-909F-694E9472E925}"/>
    <cellStyle name="Comma 2 3 3 2 2 3 4 2" xfId="16916" xr:uid="{0058B06A-749E-47E7-9456-7E5E3705E925}"/>
    <cellStyle name="Comma 2 3 3 2 2 3 4 2 2" xfId="41180" xr:uid="{5C4197ED-CCA6-4E5B-AA24-304CC6EAD54D}"/>
    <cellStyle name="Comma 2 3 3 2 2 3 4 3" xfId="29048" xr:uid="{C2F30DB9-B35D-443A-9453-6AF0EBDA900E}"/>
    <cellStyle name="Comma 2 3 3 2 2 3 5" xfId="8828" xr:uid="{5A4A9333-826B-4313-B11B-9A03EBAF4FBA}"/>
    <cellStyle name="Comma 2 3 3 2 2 3 5 2" xfId="20960" xr:uid="{5C3EEF58-1D0E-4A2D-871C-D87A7E88A09E}"/>
    <cellStyle name="Comma 2 3 3 2 2 3 5 2 2" xfId="45224" xr:uid="{340265F5-C04D-497E-B326-B2FA3E2B720F}"/>
    <cellStyle name="Comma 2 3 3 2 2 3 5 3" xfId="33092" xr:uid="{A41F89B4-1DA6-4C29-89A6-609AFF087E5C}"/>
    <cellStyle name="Comma 2 3 3 2 2 3 6" xfId="12872" xr:uid="{D3E718F1-0CEA-4490-8C4E-3EF23C4B9242}"/>
    <cellStyle name="Comma 2 3 3 2 2 3 6 2" xfId="37136" xr:uid="{24495CC4-715E-4280-8638-A314CF85626C}"/>
    <cellStyle name="Comma 2 3 3 2 2 3 7" xfId="25004" xr:uid="{3C7AD93E-5BF6-47C5-8E3A-864312E839EF}"/>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2 2 2" xfId="43708" xr:uid="{04B062A9-1FFC-4592-967A-CD3927F829E1}"/>
    <cellStyle name="Comma 2 3 3 2 2 4 2 2 3" xfId="31576" xr:uid="{7DC43ABD-750B-44C1-875D-AFEE65A49C90}"/>
    <cellStyle name="Comma 2 3 3 2 2 4 2 3" xfId="11356" xr:uid="{5F414D81-1F93-4AB0-BE14-B5766BA651D1}"/>
    <cellStyle name="Comma 2 3 3 2 2 4 2 3 2" xfId="23488" xr:uid="{1BC68926-1669-4E86-88D6-D2CD0C7CAF9C}"/>
    <cellStyle name="Comma 2 3 3 2 2 4 2 3 2 2" xfId="47752" xr:uid="{069C791D-4F49-4510-8B75-03A3DA9030F6}"/>
    <cellStyle name="Comma 2 3 3 2 2 4 2 3 3" xfId="35620" xr:uid="{6210E1D9-6A47-4EF7-94BF-7002447C3A86}"/>
    <cellStyle name="Comma 2 3 3 2 2 4 2 4" xfId="15400" xr:uid="{9A32AF9A-4678-4CF5-A176-0A8A1DD9D79C}"/>
    <cellStyle name="Comma 2 3 3 2 2 4 2 4 2" xfId="39664" xr:uid="{E40F5EA3-D8EA-4ACE-A8BA-7E208A11D9AB}"/>
    <cellStyle name="Comma 2 3 3 2 2 4 2 5" xfId="27532" xr:uid="{825C1222-CE7B-4665-AE1C-115E5D6F4526}"/>
    <cellStyle name="Comma 2 3 3 2 2 4 3" xfId="5290" xr:uid="{7A6133E8-28C3-48F7-B748-C359A15D9CAC}"/>
    <cellStyle name="Comma 2 3 3 2 2 4 3 2" xfId="17422" xr:uid="{CBD3AB16-AF87-4183-9DBD-5B2062190B30}"/>
    <cellStyle name="Comma 2 3 3 2 2 4 3 2 2" xfId="41686" xr:uid="{B648E863-1B29-4C53-BBBD-F2E018DFBA43}"/>
    <cellStyle name="Comma 2 3 3 2 2 4 3 3" xfId="29554" xr:uid="{33B85FD0-5481-440C-9EEC-5A99610297D8}"/>
    <cellStyle name="Comma 2 3 3 2 2 4 4" xfId="9334" xr:uid="{9E739B99-5CD8-4405-AE84-04BD52ACF919}"/>
    <cellStyle name="Comma 2 3 3 2 2 4 4 2" xfId="21466" xr:uid="{8C64ACEA-79E6-45B0-8F16-EC4E5EB0D7BC}"/>
    <cellStyle name="Comma 2 3 3 2 2 4 4 2 2" xfId="45730" xr:uid="{0DA19B68-EF59-4BDE-B308-E86652E10DB1}"/>
    <cellStyle name="Comma 2 3 3 2 2 4 4 3" xfId="33598" xr:uid="{589BC0FC-6189-4EC1-8658-46FCD5724C57}"/>
    <cellStyle name="Comma 2 3 3 2 2 4 5" xfId="13378" xr:uid="{6D7E0F7B-AD73-4187-86D9-D41A6EBE2DA7}"/>
    <cellStyle name="Comma 2 3 3 2 2 4 5 2" xfId="37642" xr:uid="{E26E6AB3-B6C3-4137-9E10-4884ED52B718}"/>
    <cellStyle name="Comma 2 3 3 2 2 4 6" xfId="25510" xr:uid="{B7BF2282-B018-4A01-923E-80609993C0A5}"/>
    <cellStyle name="Comma 2 3 3 2 2 5" xfId="2257" xr:uid="{3EA4374C-15B9-4C8C-89D0-F5585B701A41}"/>
    <cellStyle name="Comma 2 3 3 2 2 5 2" xfId="6301" xr:uid="{C98C32E6-2C21-4B1B-BE72-6F9065312A70}"/>
    <cellStyle name="Comma 2 3 3 2 2 5 2 2" xfId="18433" xr:uid="{C81F4CEC-73E0-4939-90A1-CDB937128898}"/>
    <cellStyle name="Comma 2 3 3 2 2 5 2 2 2" xfId="42697" xr:uid="{6C9CCE69-632A-459A-9641-899C44C577BD}"/>
    <cellStyle name="Comma 2 3 3 2 2 5 2 3" xfId="30565" xr:uid="{4C4967CA-47FC-48DD-8A5B-3970DD3E3C39}"/>
    <cellStyle name="Comma 2 3 3 2 2 5 3" xfId="10345" xr:uid="{32E72CE2-A593-4710-BB31-C4BB55E97F06}"/>
    <cellStyle name="Comma 2 3 3 2 2 5 3 2" xfId="22477" xr:uid="{62BE07C6-58B4-461D-BCB1-ABA4924525F4}"/>
    <cellStyle name="Comma 2 3 3 2 2 5 3 2 2" xfId="46741" xr:uid="{A0A7F38B-83EF-428F-BECB-02E1E1C2D533}"/>
    <cellStyle name="Comma 2 3 3 2 2 5 3 3" xfId="34609" xr:uid="{DF4E78B8-9D4A-4C43-9C51-76583B0A0C30}"/>
    <cellStyle name="Comma 2 3 3 2 2 5 4" xfId="14389" xr:uid="{8EA53B6E-F203-4969-BF2C-3E25775023EA}"/>
    <cellStyle name="Comma 2 3 3 2 2 5 4 2" xfId="38653" xr:uid="{3EA0FA44-21E3-4AF3-8C29-84CDEEAD51C9}"/>
    <cellStyle name="Comma 2 3 3 2 2 5 5" xfId="26521" xr:uid="{FC39AD8A-200D-4D26-B9CE-BC6F31409AAA}"/>
    <cellStyle name="Comma 2 3 3 2 2 6" xfId="4279" xr:uid="{CCDFF3BF-F150-434D-AC42-0D307AB1ADB2}"/>
    <cellStyle name="Comma 2 3 3 2 2 6 2" xfId="16411" xr:uid="{E67825B7-4291-45C4-9BEF-C6376BF114F1}"/>
    <cellStyle name="Comma 2 3 3 2 2 6 2 2" xfId="40675" xr:uid="{3CD3102C-DB1F-40FC-9BB9-6D626ABC5CDF}"/>
    <cellStyle name="Comma 2 3 3 2 2 6 3" xfId="28543" xr:uid="{DA09F4C0-5CA0-4519-BE05-74EF2078FC99}"/>
    <cellStyle name="Comma 2 3 3 2 2 7" xfId="8323" xr:uid="{37BA4CF2-2B2B-42F4-BE01-F1F3AD71E68A}"/>
    <cellStyle name="Comma 2 3 3 2 2 7 2" xfId="20455" xr:uid="{573FA919-E082-40DA-82FD-6E1F3E6CCDEC}"/>
    <cellStyle name="Comma 2 3 3 2 2 7 2 2" xfId="44719" xr:uid="{DE16C6A6-F80D-4F77-B230-BF7033DE04E2}"/>
    <cellStyle name="Comma 2 3 3 2 2 7 3" xfId="32587" xr:uid="{F3BC5420-F8E7-4590-812B-7D3027467DFB}"/>
    <cellStyle name="Comma 2 3 3 2 2 8" xfId="12367" xr:uid="{5D055D6A-280B-4E34-85B2-4DAEF353FC8F}"/>
    <cellStyle name="Comma 2 3 3 2 2 8 2" xfId="36631" xr:uid="{A7F84EF1-5F83-4762-B09E-17DBCE0324C5}"/>
    <cellStyle name="Comma 2 3 3 2 2 9" xfId="24499" xr:uid="{899B14D8-94B0-4CCE-B8DB-83FB9F7CADD7}"/>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2 2 2" xfId="44340" xr:uid="{831EA581-94D1-44BD-9DE8-110AD0C50ECA}"/>
    <cellStyle name="Comma 2 3 3 2 3 2 2 2 2 3" xfId="32208" xr:uid="{1088D8CB-6CCF-43C1-AD98-2AED872D114E}"/>
    <cellStyle name="Comma 2 3 3 2 3 2 2 2 3" xfId="11988" xr:uid="{0F8982F2-0832-4837-B708-183C199196E0}"/>
    <cellStyle name="Comma 2 3 3 2 3 2 2 2 3 2" xfId="24120" xr:uid="{7E0E19A1-8637-4D48-8EEB-F03383220F64}"/>
    <cellStyle name="Comma 2 3 3 2 3 2 2 2 3 2 2" xfId="48384" xr:uid="{2FFB8440-2DDE-4608-865C-5901267705A0}"/>
    <cellStyle name="Comma 2 3 3 2 3 2 2 2 3 3" xfId="36252" xr:uid="{A065B522-A696-465D-A37A-EF5242AD1065}"/>
    <cellStyle name="Comma 2 3 3 2 3 2 2 2 4" xfId="16032" xr:uid="{9F4A15BB-E81E-4ECF-993E-D213CFF1EFAE}"/>
    <cellStyle name="Comma 2 3 3 2 3 2 2 2 4 2" xfId="40296" xr:uid="{B77BFF37-3557-42D6-9C19-CDA0EF9A96D2}"/>
    <cellStyle name="Comma 2 3 3 2 3 2 2 2 5" xfId="28164" xr:uid="{887C4370-2F74-4B42-B9B3-4BCE8C42A4B5}"/>
    <cellStyle name="Comma 2 3 3 2 3 2 2 3" xfId="5922" xr:uid="{EE58FC44-F4B2-4DFE-887D-857B5C795044}"/>
    <cellStyle name="Comma 2 3 3 2 3 2 2 3 2" xfId="18054" xr:uid="{89ECFB3A-ED27-4809-B5E6-E814550A00F8}"/>
    <cellStyle name="Comma 2 3 3 2 3 2 2 3 2 2" xfId="42318" xr:uid="{D66CA952-30ED-44C3-8D30-D4D69496FC61}"/>
    <cellStyle name="Comma 2 3 3 2 3 2 2 3 3" xfId="30186" xr:uid="{2786AF56-52B4-4F14-9F5E-53F4940ED154}"/>
    <cellStyle name="Comma 2 3 3 2 3 2 2 4" xfId="9966" xr:uid="{7FE17F57-1188-4514-A98E-3E7332CC5430}"/>
    <cellStyle name="Comma 2 3 3 2 3 2 2 4 2" xfId="22098" xr:uid="{543EA093-8DC0-42BE-AF75-F39B774A66A1}"/>
    <cellStyle name="Comma 2 3 3 2 3 2 2 4 2 2" xfId="46362" xr:uid="{476D06C5-97D8-435A-B031-E6DEC7E5546E}"/>
    <cellStyle name="Comma 2 3 3 2 3 2 2 4 3" xfId="34230" xr:uid="{8B7A5A6D-B07E-4930-8D62-219D1A748D6E}"/>
    <cellStyle name="Comma 2 3 3 2 3 2 2 5" xfId="14010" xr:uid="{55FD428B-A9DD-4F6A-AEFD-9F05A98EBF06}"/>
    <cellStyle name="Comma 2 3 3 2 3 2 2 5 2" xfId="38274" xr:uid="{DE6D1CED-022D-499F-B231-16A32B61719C}"/>
    <cellStyle name="Comma 2 3 3 2 3 2 2 6" xfId="26142" xr:uid="{36CBFAAC-6651-4290-8349-40C711E72209}"/>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2 2 2" xfId="43329" xr:uid="{6BD74BFC-C00D-4BF8-8C8D-6E77C45E56A7}"/>
    <cellStyle name="Comma 2 3 3 2 3 2 3 2 3" xfId="31197" xr:uid="{49CE3CC6-2C08-44F8-B7D7-C15F5C12CA53}"/>
    <cellStyle name="Comma 2 3 3 2 3 2 3 3" xfId="10977" xr:uid="{74AB5136-8F00-4F1C-8937-C6EF9DD550AE}"/>
    <cellStyle name="Comma 2 3 3 2 3 2 3 3 2" xfId="23109" xr:uid="{08E58B7E-59A7-4D01-BB90-D27C029EE8AC}"/>
    <cellStyle name="Comma 2 3 3 2 3 2 3 3 2 2" xfId="47373" xr:uid="{13CE58CA-520C-414F-9432-40C0ACCC1C75}"/>
    <cellStyle name="Comma 2 3 3 2 3 2 3 3 3" xfId="35241" xr:uid="{CAB2EFE0-75DB-4C2D-AE70-7C73EB78B92A}"/>
    <cellStyle name="Comma 2 3 3 2 3 2 3 4" xfId="15021" xr:uid="{5F8BB07F-A000-4745-9FEB-CD4F4D2A78AC}"/>
    <cellStyle name="Comma 2 3 3 2 3 2 3 4 2" xfId="39285" xr:uid="{6F780253-37CE-413C-8F2E-CE87D90B5B00}"/>
    <cellStyle name="Comma 2 3 3 2 3 2 3 5" xfId="27153" xr:uid="{2166F4A6-35FA-4D3E-AF6A-B93FD87FF244}"/>
    <cellStyle name="Comma 2 3 3 2 3 2 4" xfId="4911" xr:uid="{6514C523-10F8-41D6-8B96-813E5B6CEE38}"/>
    <cellStyle name="Comma 2 3 3 2 3 2 4 2" xfId="17043" xr:uid="{B3580538-CF3A-4A1A-A08E-CF3BDD5787DF}"/>
    <cellStyle name="Comma 2 3 3 2 3 2 4 2 2" xfId="41307" xr:uid="{2FBC2DEF-59CB-40B4-BDFA-0F14D7021304}"/>
    <cellStyle name="Comma 2 3 3 2 3 2 4 3" xfId="29175" xr:uid="{B46638CE-7F87-43C8-B65C-72960B52A471}"/>
    <cellStyle name="Comma 2 3 3 2 3 2 5" xfId="8955" xr:uid="{704EA443-5361-434B-8BA3-A89FC9707D97}"/>
    <cellStyle name="Comma 2 3 3 2 3 2 5 2" xfId="21087" xr:uid="{6BC5A5C0-D7BD-493F-B415-807B96A364F0}"/>
    <cellStyle name="Comma 2 3 3 2 3 2 5 2 2" xfId="45351" xr:uid="{2ED6DB56-E071-4000-AB99-959B26EDACEB}"/>
    <cellStyle name="Comma 2 3 3 2 3 2 5 3" xfId="33219" xr:uid="{F5513325-8224-473A-8E62-19D92D00E445}"/>
    <cellStyle name="Comma 2 3 3 2 3 2 6" xfId="12999" xr:uid="{D3FE8CDE-D2B5-4BCB-850F-141A24B211F6}"/>
    <cellStyle name="Comma 2 3 3 2 3 2 6 2" xfId="37263" xr:uid="{FA11B0EB-AA82-4861-B358-03902BF51396}"/>
    <cellStyle name="Comma 2 3 3 2 3 2 7" xfId="25131" xr:uid="{F3E00F7A-549B-498B-A7EE-906899C22DE8}"/>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2 2 2" xfId="43835" xr:uid="{A9133DD2-FA87-4992-8EEF-09AE97F862CE}"/>
    <cellStyle name="Comma 2 3 3 2 3 3 2 2 3" xfId="31703" xr:uid="{BA4339AC-8CD8-40E4-ADFF-CBA6FB0975B4}"/>
    <cellStyle name="Comma 2 3 3 2 3 3 2 3" xfId="11483" xr:uid="{2462A977-A1CC-4DD3-B580-DDDC8E4D0637}"/>
    <cellStyle name="Comma 2 3 3 2 3 3 2 3 2" xfId="23615" xr:uid="{981D510D-9CC0-4B07-A8AF-4688550A2248}"/>
    <cellStyle name="Comma 2 3 3 2 3 3 2 3 2 2" xfId="47879" xr:uid="{6BEE07B9-7BC5-468F-A686-52C95B2E4771}"/>
    <cellStyle name="Comma 2 3 3 2 3 3 2 3 3" xfId="35747" xr:uid="{67EB2374-70FC-42C4-80E4-C107F7F57D3E}"/>
    <cellStyle name="Comma 2 3 3 2 3 3 2 4" xfId="15527" xr:uid="{B0566CED-9EE7-484C-81CB-056D5E641E1C}"/>
    <cellStyle name="Comma 2 3 3 2 3 3 2 4 2" xfId="39791" xr:uid="{75DC0C62-DA32-4011-B181-13D9689CB0C6}"/>
    <cellStyle name="Comma 2 3 3 2 3 3 2 5" xfId="27659" xr:uid="{74308434-BC43-4BFB-88DA-8D8A8574D2DC}"/>
    <cellStyle name="Comma 2 3 3 2 3 3 3" xfId="5417" xr:uid="{B76EBD86-C91B-478F-8913-F6F2782752F9}"/>
    <cellStyle name="Comma 2 3 3 2 3 3 3 2" xfId="17549" xr:uid="{6A8390AA-8C9F-43BF-8C9E-2CBC8E0B57C0}"/>
    <cellStyle name="Comma 2 3 3 2 3 3 3 2 2" xfId="41813" xr:uid="{36BEF9F0-F951-4612-AE18-80FA0FBD0E82}"/>
    <cellStyle name="Comma 2 3 3 2 3 3 3 3" xfId="29681" xr:uid="{2707AB59-1CB9-424B-B775-F8738100FF37}"/>
    <cellStyle name="Comma 2 3 3 2 3 3 4" xfId="9461" xr:uid="{8EB03641-7FE5-4D07-BB5E-D724090580B6}"/>
    <cellStyle name="Comma 2 3 3 2 3 3 4 2" xfId="21593" xr:uid="{79669CC1-3A64-4AD5-89C8-01FE870DAA6B}"/>
    <cellStyle name="Comma 2 3 3 2 3 3 4 2 2" xfId="45857" xr:uid="{3FBE2FDD-1767-4EAC-9543-4CAE0A3F1757}"/>
    <cellStyle name="Comma 2 3 3 2 3 3 4 3" xfId="33725" xr:uid="{219EA696-5033-480D-8300-B20AAB1C92DF}"/>
    <cellStyle name="Comma 2 3 3 2 3 3 5" xfId="13505" xr:uid="{F0B41173-10CF-4E7D-9DC9-8D2F708F43E9}"/>
    <cellStyle name="Comma 2 3 3 2 3 3 5 2" xfId="37769" xr:uid="{F250E747-53B8-444B-81BB-078273207617}"/>
    <cellStyle name="Comma 2 3 3 2 3 3 6" xfId="25637" xr:uid="{BB6A9F68-E0F6-4094-93B0-63E890271CDC}"/>
    <cellStyle name="Comma 2 3 3 2 3 4" xfId="2384" xr:uid="{95DC489E-C976-46AE-90F0-D2C021D0FB74}"/>
    <cellStyle name="Comma 2 3 3 2 3 4 2" xfId="6428" xr:uid="{B8482F51-1751-4CA0-98C9-8C096E32F240}"/>
    <cellStyle name="Comma 2 3 3 2 3 4 2 2" xfId="18560" xr:uid="{481E5334-222F-4B7D-8870-CECDA23A6DD2}"/>
    <cellStyle name="Comma 2 3 3 2 3 4 2 2 2" xfId="42824" xr:uid="{155FC2C7-9A28-444A-9FAE-73D9253F2B84}"/>
    <cellStyle name="Comma 2 3 3 2 3 4 2 3" xfId="30692" xr:uid="{948856FE-6C04-402A-9F1D-7FD40140CAC2}"/>
    <cellStyle name="Comma 2 3 3 2 3 4 3" xfId="10472" xr:uid="{993D98FF-374C-434E-A7B7-26F1FB2166D3}"/>
    <cellStyle name="Comma 2 3 3 2 3 4 3 2" xfId="22604" xr:uid="{B86145DD-C7D6-436A-A4C2-F3743D9D15A6}"/>
    <cellStyle name="Comma 2 3 3 2 3 4 3 2 2" xfId="46868" xr:uid="{9F439322-3503-47AF-8326-D4BB7D92895B}"/>
    <cellStyle name="Comma 2 3 3 2 3 4 3 3" xfId="34736" xr:uid="{75B1424C-887C-4EBA-8025-F84F99B6E1C5}"/>
    <cellStyle name="Comma 2 3 3 2 3 4 4" xfId="14516" xr:uid="{6049F3C1-3BC0-461C-ACA7-76189D17A0B5}"/>
    <cellStyle name="Comma 2 3 3 2 3 4 4 2" xfId="38780" xr:uid="{AAD6B625-90E1-4697-80D1-755E6D3E89CE}"/>
    <cellStyle name="Comma 2 3 3 2 3 4 5" xfId="26648" xr:uid="{64B84552-5BF7-4E14-ABEA-51777069DDC7}"/>
    <cellStyle name="Comma 2 3 3 2 3 5" xfId="4406" xr:uid="{FEAB0C01-36EB-47D3-B1A9-8B3F5CD77795}"/>
    <cellStyle name="Comma 2 3 3 2 3 5 2" xfId="16538" xr:uid="{7704ACDC-6CA3-4BE5-A028-737304FA9479}"/>
    <cellStyle name="Comma 2 3 3 2 3 5 2 2" xfId="40802" xr:uid="{9DA346B3-7F56-4A49-BE7F-A282A18C093A}"/>
    <cellStyle name="Comma 2 3 3 2 3 5 3" xfId="28670" xr:uid="{A8C9DBCF-37FF-4682-A55E-DDF2DF890E03}"/>
    <cellStyle name="Comma 2 3 3 2 3 6" xfId="8450" xr:uid="{20262815-95FB-4474-A318-909CAF050754}"/>
    <cellStyle name="Comma 2 3 3 2 3 6 2" xfId="20582" xr:uid="{AC742611-496D-4038-B6E1-5AC7F6A1E589}"/>
    <cellStyle name="Comma 2 3 3 2 3 6 2 2" xfId="44846" xr:uid="{F3F4062B-17F5-4B0A-AB61-739ED2021EAF}"/>
    <cellStyle name="Comma 2 3 3 2 3 6 3" xfId="32714" xr:uid="{9A401F2E-7455-4EBA-926E-049D87BB6B89}"/>
    <cellStyle name="Comma 2 3 3 2 3 7" xfId="12494" xr:uid="{2DAA8883-C696-4B2F-AC08-A87A28AAB594}"/>
    <cellStyle name="Comma 2 3 3 2 3 7 2" xfId="36758" xr:uid="{27AF0A8C-B903-4C6C-86EF-AC43129EC301}"/>
    <cellStyle name="Comma 2 3 3 2 3 8" xfId="24626" xr:uid="{F6103CE4-2FF2-4042-A533-E34AE713E61C}"/>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2 2 2" xfId="44087" xr:uid="{BC270BA5-1EE3-4990-A28E-6B0F8FD7D599}"/>
    <cellStyle name="Comma 2 3 3 2 4 2 2 2 3" xfId="31955" xr:uid="{45FB6A14-E3AA-45D9-90E0-977B60902DA9}"/>
    <cellStyle name="Comma 2 3 3 2 4 2 2 3" xfId="11735" xr:uid="{9622C75F-1A75-46D2-BC9F-A11D17A44B1C}"/>
    <cellStyle name="Comma 2 3 3 2 4 2 2 3 2" xfId="23867" xr:uid="{99EA770F-6FEF-4EED-85F8-E08138E11414}"/>
    <cellStyle name="Comma 2 3 3 2 4 2 2 3 2 2" xfId="48131" xr:uid="{B326C471-DEDE-443D-8E1D-F8F2D89C75FF}"/>
    <cellStyle name="Comma 2 3 3 2 4 2 2 3 3" xfId="35999" xr:uid="{6FCDAD9E-D0E2-44F6-891D-14DBAFF2F1E9}"/>
    <cellStyle name="Comma 2 3 3 2 4 2 2 4" xfId="15779" xr:uid="{D46827A9-F81C-4B06-A124-1949A7745F33}"/>
    <cellStyle name="Comma 2 3 3 2 4 2 2 4 2" xfId="40043" xr:uid="{1C53029C-35FB-462C-8117-BCE9C8121EDF}"/>
    <cellStyle name="Comma 2 3 3 2 4 2 2 5" xfId="27911" xr:uid="{0717A605-0F17-47E4-8188-146533E88A0A}"/>
    <cellStyle name="Comma 2 3 3 2 4 2 3" xfId="5669" xr:uid="{7D475369-DDEF-46AE-9C53-2F6A69964CF5}"/>
    <cellStyle name="Comma 2 3 3 2 4 2 3 2" xfId="17801" xr:uid="{EE2D624E-EE0D-424A-A42A-D55268491951}"/>
    <cellStyle name="Comma 2 3 3 2 4 2 3 2 2" xfId="42065" xr:uid="{7FD097A8-CE25-42F5-B55B-E63705832441}"/>
    <cellStyle name="Comma 2 3 3 2 4 2 3 3" xfId="29933" xr:uid="{EF720E99-FBA8-4972-9EF8-379BDD08A01D}"/>
    <cellStyle name="Comma 2 3 3 2 4 2 4" xfId="9713" xr:uid="{4E90C922-FD31-480B-A497-C081C3C7CA73}"/>
    <cellStyle name="Comma 2 3 3 2 4 2 4 2" xfId="21845" xr:uid="{059E1FBA-64EB-4052-8AD2-6A46182630C6}"/>
    <cellStyle name="Comma 2 3 3 2 4 2 4 2 2" xfId="46109" xr:uid="{0C9E9D8E-7BC7-4EE4-98E8-E8B8EBAD0D38}"/>
    <cellStyle name="Comma 2 3 3 2 4 2 4 3" xfId="33977" xr:uid="{AF382E87-2026-46EA-8FF5-56C54FEDBA73}"/>
    <cellStyle name="Comma 2 3 3 2 4 2 5" xfId="13757" xr:uid="{A268D872-3E18-4554-A829-6D4D968A6E31}"/>
    <cellStyle name="Comma 2 3 3 2 4 2 5 2" xfId="38021" xr:uid="{7F553FA6-34F9-47CC-822F-95360BA82A2E}"/>
    <cellStyle name="Comma 2 3 3 2 4 2 6" xfId="25889" xr:uid="{C98F195F-0A08-4152-8341-29D88FCB12D5}"/>
    <cellStyle name="Comma 2 3 3 2 4 3" xfId="2636" xr:uid="{8812DD0B-7DA8-4252-80C9-A6FF868CCB49}"/>
    <cellStyle name="Comma 2 3 3 2 4 3 2" xfId="6680" xr:uid="{DCCCFDFB-7555-4E2C-BDEA-47BBF47D00EA}"/>
    <cellStyle name="Comma 2 3 3 2 4 3 2 2" xfId="18812" xr:uid="{CAECB6F8-1503-4C26-94D9-9EBE14E7DF51}"/>
    <cellStyle name="Comma 2 3 3 2 4 3 2 2 2" xfId="43076" xr:uid="{4DA73860-48A8-4A01-BA4B-0C99987279A4}"/>
    <cellStyle name="Comma 2 3 3 2 4 3 2 3" xfId="30944" xr:uid="{D3F6704F-F5DD-496E-B5F0-E61D46C6F5CE}"/>
    <cellStyle name="Comma 2 3 3 2 4 3 3" xfId="10724" xr:uid="{910C2842-4F7B-47F4-859E-16FCF42355B7}"/>
    <cellStyle name="Comma 2 3 3 2 4 3 3 2" xfId="22856" xr:uid="{2A96B156-06D7-4DA6-9138-38CB090873D8}"/>
    <cellStyle name="Comma 2 3 3 2 4 3 3 2 2" xfId="47120" xr:uid="{C49ED566-E7C1-41D5-A93E-D10A35074247}"/>
    <cellStyle name="Comma 2 3 3 2 4 3 3 3" xfId="34988" xr:uid="{4AC4F150-43DA-447B-8788-320F07C79F82}"/>
    <cellStyle name="Comma 2 3 3 2 4 3 4" xfId="14768" xr:uid="{A9648565-CA93-4550-BA2D-BCFFA9E2C664}"/>
    <cellStyle name="Comma 2 3 3 2 4 3 4 2" xfId="39032" xr:uid="{2D2E5D0B-CD8E-43AD-B9D9-F38D49AA0C8F}"/>
    <cellStyle name="Comma 2 3 3 2 4 3 5" xfId="26900" xr:uid="{67B55261-E425-4506-A0EB-551747991FE9}"/>
    <cellStyle name="Comma 2 3 3 2 4 4" xfId="4658" xr:uid="{E9C742CE-43D8-4296-868C-7309E520EA74}"/>
    <cellStyle name="Comma 2 3 3 2 4 4 2" xfId="16790" xr:uid="{3AE99DBC-2F02-4866-9DD3-923D11195FB3}"/>
    <cellStyle name="Comma 2 3 3 2 4 4 2 2" xfId="41054" xr:uid="{C7BD3BC3-E68F-4B07-88D2-73693A5DBD3B}"/>
    <cellStyle name="Comma 2 3 3 2 4 4 3" xfId="28922" xr:uid="{2C0E3178-72D4-430E-9805-07222428AE87}"/>
    <cellStyle name="Comma 2 3 3 2 4 5" xfId="8702" xr:uid="{1D3DB530-01AD-4719-A426-663C7625D1B9}"/>
    <cellStyle name="Comma 2 3 3 2 4 5 2" xfId="20834" xr:uid="{4AD6F194-FA66-4DC7-AAF1-7C9D4F9193EC}"/>
    <cellStyle name="Comma 2 3 3 2 4 5 2 2" xfId="45098" xr:uid="{D3C3BED4-3103-40CF-82A2-B8AC8E7B3028}"/>
    <cellStyle name="Comma 2 3 3 2 4 5 3" xfId="32966" xr:uid="{21B8DD77-1044-408C-9D6D-BB3CDF815018}"/>
    <cellStyle name="Comma 2 3 3 2 4 6" xfId="12746" xr:uid="{49497BE7-A7B9-45ED-B1CD-115B729B4E62}"/>
    <cellStyle name="Comma 2 3 3 2 4 6 2" xfId="37010" xr:uid="{9A3DBE58-FF97-442B-B602-DB15CFC69484}"/>
    <cellStyle name="Comma 2 3 3 2 4 7" xfId="24878" xr:uid="{D2055F66-69E0-4999-86FB-668826DB39B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2 2 2" xfId="43582" xr:uid="{05EA769B-0DFE-429C-B891-0AA3FDB0A7BB}"/>
    <cellStyle name="Comma 2 3 3 2 5 2 2 3" xfId="31450" xr:uid="{8F672BF1-E536-485C-9840-253D0C16D0E3}"/>
    <cellStyle name="Comma 2 3 3 2 5 2 3" xfId="11230" xr:uid="{ED778C6F-8F92-463D-8D00-91388D938625}"/>
    <cellStyle name="Comma 2 3 3 2 5 2 3 2" xfId="23362" xr:uid="{E8FA2AFC-69C6-43B9-BEE8-4406F70074C1}"/>
    <cellStyle name="Comma 2 3 3 2 5 2 3 2 2" xfId="47626" xr:uid="{2956FBD4-BBAC-46B1-AEEB-624944FE1912}"/>
    <cellStyle name="Comma 2 3 3 2 5 2 3 3" xfId="35494" xr:uid="{E9B7ACEC-1373-4E0C-91B4-3F08FB20BF7F}"/>
    <cellStyle name="Comma 2 3 3 2 5 2 4" xfId="15274" xr:uid="{DF6ED81D-BF1E-4F05-95D4-97B13C64A335}"/>
    <cellStyle name="Comma 2 3 3 2 5 2 4 2" xfId="39538" xr:uid="{BBF37587-E4F9-4EE2-AB69-F251656A8B62}"/>
    <cellStyle name="Comma 2 3 3 2 5 2 5" xfId="27406" xr:uid="{CAC799A3-699E-4A47-9801-207B5E6181D3}"/>
    <cellStyle name="Comma 2 3 3 2 5 3" xfId="5164" xr:uid="{8F892C20-C990-4BCE-8499-BD32C0E0C20E}"/>
    <cellStyle name="Comma 2 3 3 2 5 3 2" xfId="17296" xr:uid="{C1C1CD9E-8FF2-42A7-9DB0-328BD1219297}"/>
    <cellStyle name="Comma 2 3 3 2 5 3 2 2" xfId="41560" xr:uid="{2619A0EF-EBAD-4F4A-AE6A-D75AC6DAE24B}"/>
    <cellStyle name="Comma 2 3 3 2 5 3 3" xfId="29428" xr:uid="{F1C35172-8809-4D8C-8F30-9437364142C9}"/>
    <cellStyle name="Comma 2 3 3 2 5 4" xfId="9208" xr:uid="{E58E0823-C38C-4DE4-9733-F4F057EEE4D0}"/>
    <cellStyle name="Comma 2 3 3 2 5 4 2" xfId="21340" xr:uid="{EDA90951-1487-4CF4-AECB-FF14E425420D}"/>
    <cellStyle name="Comma 2 3 3 2 5 4 2 2" xfId="45604" xr:uid="{7F1D1735-A1C2-451E-8F66-D93755DD1F36}"/>
    <cellStyle name="Comma 2 3 3 2 5 4 3" xfId="33472" xr:uid="{56900486-B262-4F78-A52C-597F21388928}"/>
    <cellStyle name="Comma 2 3 3 2 5 5" xfId="13252" xr:uid="{E3251426-AFE3-4ED1-8D91-46C6ADDA2FAB}"/>
    <cellStyle name="Comma 2 3 3 2 5 5 2" xfId="37516" xr:uid="{6BDBBE07-8684-4AFE-A20A-EB0C8C0B7B11}"/>
    <cellStyle name="Comma 2 3 3 2 5 6" xfId="25384" xr:uid="{ED9CE213-787D-4E6F-9C4F-28EA931D0424}"/>
    <cellStyle name="Comma 2 3 3 2 6" xfId="2131" xr:uid="{736F03DA-CCBF-45DA-99C3-678F6D0383A3}"/>
    <cellStyle name="Comma 2 3 3 2 6 2" xfId="6175" xr:uid="{EADD4BB3-21C0-4BDB-8437-68772F09F5B9}"/>
    <cellStyle name="Comma 2 3 3 2 6 2 2" xfId="18307" xr:uid="{F386C854-38A0-41E9-996B-78E83859AFAC}"/>
    <cellStyle name="Comma 2 3 3 2 6 2 2 2" xfId="42571" xr:uid="{7862B09E-AAAF-413F-9EBA-D0750EB1FBA6}"/>
    <cellStyle name="Comma 2 3 3 2 6 2 3" xfId="30439" xr:uid="{5F079A14-1E57-4CCD-ABB2-EF1695A81B4C}"/>
    <cellStyle name="Comma 2 3 3 2 6 3" xfId="10219" xr:uid="{A050E57B-9F93-4B7A-8C05-BCC7FF48226D}"/>
    <cellStyle name="Comma 2 3 3 2 6 3 2" xfId="22351" xr:uid="{0C46F69B-0F24-4724-B51C-E595D62CE914}"/>
    <cellStyle name="Comma 2 3 3 2 6 3 2 2" xfId="46615" xr:uid="{60EE546A-793A-45DD-90EB-12B0638A133F}"/>
    <cellStyle name="Comma 2 3 3 2 6 3 3" xfId="34483" xr:uid="{610A2385-5E55-450E-B595-688F1831336E}"/>
    <cellStyle name="Comma 2 3 3 2 6 4" xfId="14263" xr:uid="{C4C9E48A-9669-4FCE-8353-EC60CB004A81}"/>
    <cellStyle name="Comma 2 3 3 2 6 4 2" xfId="38527" xr:uid="{F05EF440-8E2E-4B92-BF53-0C2555A89AE2}"/>
    <cellStyle name="Comma 2 3 3 2 6 5" xfId="26395" xr:uid="{24D9E27B-40CA-4FA2-A79B-DD66D9253CF3}"/>
    <cellStyle name="Comma 2 3 3 2 7" xfId="4153" xr:uid="{6965D0BE-8136-4D40-933C-684F04D190C1}"/>
    <cellStyle name="Comma 2 3 3 2 7 2" xfId="16285" xr:uid="{19588AA0-037F-4D65-9E7F-E5D6158FDD58}"/>
    <cellStyle name="Comma 2 3 3 2 7 2 2" xfId="40549" xr:uid="{FD0B7020-2AC5-4027-B441-E6EAE07F08C9}"/>
    <cellStyle name="Comma 2 3 3 2 7 3" xfId="28417" xr:uid="{B1244B63-5AEB-42E0-82C0-0C97A1CC3C71}"/>
    <cellStyle name="Comma 2 3 3 2 8" xfId="8197" xr:uid="{683D0C80-CAC9-4BB9-9511-11BA4E875DE8}"/>
    <cellStyle name="Comma 2 3 3 2 8 2" xfId="20329" xr:uid="{3B59AFE4-AB9D-4685-99AA-8B67E88576A6}"/>
    <cellStyle name="Comma 2 3 3 2 8 2 2" xfId="44593" xr:uid="{A27945E7-BB67-4C6D-AE90-A435A579CB51}"/>
    <cellStyle name="Comma 2 3 3 2 8 3" xfId="32461" xr:uid="{70E506DD-C242-40DC-82E8-FF1101892133}"/>
    <cellStyle name="Comma 2 3 3 2 9" xfId="12241" xr:uid="{E3C3D197-D602-42E3-9215-D406E1019F59}"/>
    <cellStyle name="Comma 2 3 3 2 9 2" xfId="36505" xr:uid="{8D37AE70-D7F5-43B8-8EF1-B020116A8104}"/>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2 2 2" xfId="44403" xr:uid="{A18F944A-7178-40BA-B938-25D1198FDE81}"/>
    <cellStyle name="Comma 2 3 3 3 2 2 2 2 2 3" xfId="32271" xr:uid="{C8B90A26-6D31-48F1-8E92-E860E719CFBD}"/>
    <cellStyle name="Comma 2 3 3 3 2 2 2 2 3" xfId="12051" xr:uid="{28E639FC-0B28-4FBA-AB4B-F74B76E601A5}"/>
    <cellStyle name="Comma 2 3 3 3 2 2 2 2 3 2" xfId="24183" xr:uid="{E31BB95D-F132-4CA9-B6E7-675A7B7CFD9F}"/>
    <cellStyle name="Comma 2 3 3 3 2 2 2 2 3 2 2" xfId="48447" xr:uid="{695C2AA5-135D-458F-AC78-B5E2EE3D99A2}"/>
    <cellStyle name="Comma 2 3 3 3 2 2 2 2 3 3" xfId="36315" xr:uid="{6A8F6C5C-B94D-4EA4-A7D1-A28984175DAB}"/>
    <cellStyle name="Comma 2 3 3 3 2 2 2 2 4" xfId="16095" xr:uid="{81CED151-1EBB-4329-9649-DFFDE121D5DA}"/>
    <cellStyle name="Comma 2 3 3 3 2 2 2 2 4 2" xfId="40359" xr:uid="{D5D47E2B-7634-4372-8581-1587C4CCD227}"/>
    <cellStyle name="Comma 2 3 3 3 2 2 2 2 5" xfId="28227" xr:uid="{190EC933-109F-40E4-8428-99F58AA0E90A}"/>
    <cellStyle name="Comma 2 3 3 3 2 2 2 3" xfId="5985" xr:uid="{6277DEC1-CAFB-45F8-8863-737A1954D097}"/>
    <cellStyle name="Comma 2 3 3 3 2 2 2 3 2" xfId="18117" xr:uid="{27336DAC-5A87-41D3-AFCF-F89541D2CE97}"/>
    <cellStyle name="Comma 2 3 3 3 2 2 2 3 2 2" xfId="42381" xr:uid="{922C6E9F-E5BD-4069-B7E3-4C45134750C9}"/>
    <cellStyle name="Comma 2 3 3 3 2 2 2 3 3" xfId="30249" xr:uid="{6CD30FDB-CBA0-483D-8632-41975BFCBEAE}"/>
    <cellStyle name="Comma 2 3 3 3 2 2 2 4" xfId="10029" xr:uid="{6924A66A-F891-4FDA-A183-37AA49B3FCB0}"/>
    <cellStyle name="Comma 2 3 3 3 2 2 2 4 2" xfId="22161" xr:uid="{AD9760B1-B36A-46BC-93B3-24F2F959BE5F}"/>
    <cellStyle name="Comma 2 3 3 3 2 2 2 4 2 2" xfId="46425" xr:uid="{40CCC980-2FA4-40BD-B30C-B6C1B6053CF4}"/>
    <cellStyle name="Comma 2 3 3 3 2 2 2 4 3" xfId="34293" xr:uid="{5A5D7310-E865-4BAE-AD34-254F918427E5}"/>
    <cellStyle name="Comma 2 3 3 3 2 2 2 5" xfId="14073" xr:uid="{BA46F091-FC20-49BE-8D62-54E71F1625D4}"/>
    <cellStyle name="Comma 2 3 3 3 2 2 2 5 2" xfId="38337" xr:uid="{2DC6B60F-77F3-4304-B484-28E5F9C3B2FE}"/>
    <cellStyle name="Comma 2 3 3 3 2 2 2 6" xfId="26205" xr:uid="{DE2DD2DE-DA02-4F3C-9001-5AFAA2762E02}"/>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2 2 2" xfId="43392" xr:uid="{1FA26157-D81F-4269-85CA-B46728AFE8A9}"/>
    <cellStyle name="Comma 2 3 3 3 2 2 3 2 3" xfId="31260" xr:uid="{CB2F443E-8AD1-41D4-8485-E0D434D57EC3}"/>
    <cellStyle name="Comma 2 3 3 3 2 2 3 3" xfId="11040" xr:uid="{EE5E7D34-059D-4EA0-97A5-20E894FC0DEA}"/>
    <cellStyle name="Comma 2 3 3 3 2 2 3 3 2" xfId="23172" xr:uid="{F33E4EB1-6FB1-4E9D-8EAD-11B132142BD1}"/>
    <cellStyle name="Comma 2 3 3 3 2 2 3 3 2 2" xfId="47436" xr:uid="{21C54766-001A-4F35-9BC5-B2AB556D55F0}"/>
    <cellStyle name="Comma 2 3 3 3 2 2 3 3 3" xfId="35304" xr:uid="{3A50714A-195D-4356-BEFF-2FB1A3366C9F}"/>
    <cellStyle name="Comma 2 3 3 3 2 2 3 4" xfId="15084" xr:uid="{5DCD788F-46D7-41F0-B3AF-67FA4DB6C949}"/>
    <cellStyle name="Comma 2 3 3 3 2 2 3 4 2" xfId="39348" xr:uid="{785EF762-6858-464E-B658-464B0B55636E}"/>
    <cellStyle name="Comma 2 3 3 3 2 2 3 5" xfId="27216" xr:uid="{2CD18A6F-001A-4B37-B8A4-262A82F136B6}"/>
    <cellStyle name="Comma 2 3 3 3 2 2 4" xfId="4974" xr:uid="{AEE3E5FE-44A9-451D-96A5-4838B9A096BD}"/>
    <cellStyle name="Comma 2 3 3 3 2 2 4 2" xfId="17106" xr:uid="{C4A132FC-0CC2-423C-B692-AA86C5CCE397}"/>
    <cellStyle name="Comma 2 3 3 3 2 2 4 2 2" xfId="41370" xr:uid="{5299C479-83EC-42FD-B29C-A435CABAAD87}"/>
    <cellStyle name="Comma 2 3 3 3 2 2 4 3" xfId="29238" xr:uid="{535A5D1C-4AE8-4C63-A5A3-4A861ACE47A6}"/>
    <cellStyle name="Comma 2 3 3 3 2 2 5" xfId="9018" xr:uid="{24415CD1-9A7A-4FE7-88E4-C54FBC6CCF88}"/>
    <cellStyle name="Comma 2 3 3 3 2 2 5 2" xfId="21150" xr:uid="{728BB0C6-3B19-4F99-B358-697860239DC0}"/>
    <cellStyle name="Comma 2 3 3 3 2 2 5 2 2" xfId="45414" xr:uid="{B6EDED51-27E1-49FF-82E7-B222EF030943}"/>
    <cellStyle name="Comma 2 3 3 3 2 2 5 3" xfId="33282" xr:uid="{20C1BB32-F8D1-45B1-A592-CB5C513353C7}"/>
    <cellStyle name="Comma 2 3 3 3 2 2 6" xfId="13062" xr:uid="{E2B4886B-5505-442C-B38B-AA56956C1647}"/>
    <cellStyle name="Comma 2 3 3 3 2 2 6 2" xfId="37326" xr:uid="{D0E613B3-34C1-4E38-90A4-A22130C76FEE}"/>
    <cellStyle name="Comma 2 3 3 3 2 2 7" xfId="25194" xr:uid="{91EA86FD-D42E-4591-B205-E3BC502D4645}"/>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2 2 2" xfId="43898" xr:uid="{6B5BB993-9093-4312-994F-A02BE4138589}"/>
    <cellStyle name="Comma 2 3 3 3 2 3 2 2 3" xfId="31766" xr:uid="{5AAC4EE7-DF97-4D27-A54D-C8A85B142164}"/>
    <cellStyle name="Comma 2 3 3 3 2 3 2 3" xfId="11546" xr:uid="{EB3E342A-DC8F-481F-B0D4-F6940F4A94C9}"/>
    <cellStyle name="Comma 2 3 3 3 2 3 2 3 2" xfId="23678" xr:uid="{CAECD506-AD3F-4F85-8E4E-A1505FAEB0E9}"/>
    <cellStyle name="Comma 2 3 3 3 2 3 2 3 2 2" xfId="47942" xr:uid="{C2833310-2409-4AB3-844D-0647250BFDF3}"/>
    <cellStyle name="Comma 2 3 3 3 2 3 2 3 3" xfId="35810" xr:uid="{067EC1DA-AA68-40BB-BAD7-327438F49D2A}"/>
    <cellStyle name="Comma 2 3 3 3 2 3 2 4" xfId="15590" xr:uid="{EBE1A208-CA6B-40A5-9085-2DB4BA290CA5}"/>
    <cellStyle name="Comma 2 3 3 3 2 3 2 4 2" xfId="39854" xr:uid="{083C738E-4C14-4B75-990C-F39ACEDB4B87}"/>
    <cellStyle name="Comma 2 3 3 3 2 3 2 5" xfId="27722" xr:uid="{C4E59BEE-0B8D-4F78-B971-A7568475BCF1}"/>
    <cellStyle name="Comma 2 3 3 3 2 3 3" xfId="5480" xr:uid="{66D32385-E535-41A0-B609-4910EE9E6B6B}"/>
    <cellStyle name="Comma 2 3 3 3 2 3 3 2" xfId="17612" xr:uid="{59A72F5B-40B7-449D-99E0-8B89E8122A7B}"/>
    <cellStyle name="Comma 2 3 3 3 2 3 3 2 2" xfId="41876" xr:uid="{FE1C4CE1-1006-4380-9D33-C456114C541C}"/>
    <cellStyle name="Comma 2 3 3 3 2 3 3 3" xfId="29744" xr:uid="{3D4373A3-ABCB-4B67-9767-A68704ECECF8}"/>
    <cellStyle name="Comma 2 3 3 3 2 3 4" xfId="9524" xr:uid="{D5D2467A-09D6-4D98-8B93-191B1678EDA9}"/>
    <cellStyle name="Comma 2 3 3 3 2 3 4 2" xfId="21656" xr:uid="{0F1CBDD4-F15B-4F6C-9E87-AF164F5AA32B}"/>
    <cellStyle name="Comma 2 3 3 3 2 3 4 2 2" xfId="45920" xr:uid="{22AAF7E2-4825-4A16-8C9E-2ECBFEBA96B7}"/>
    <cellStyle name="Comma 2 3 3 3 2 3 4 3" xfId="33788" xr:uid="{383B34BE-5941-4D55-A2FE-AA7C3DDA919B}"/>
    <cellStyle name="Comma 2 3 3 3 2 3 5" xfId="13568" xr:uid="{A34AAF6C-A6FB-420C-81CD-B885E3231C31}"/>
    <cellStyle name="Comma 2 3 3 3 2 3 5 2" xfId="37832" xr:uid="{C76E5749-F204-43E8-BDCD-F088B269545C}"/>
    <cellStyle name="Comma 2 3 3 3 2 3 6" xfId="25700" xr:uid="{A440C9D3-679C-479C-89BC-22CE09706228}"/>
    <cellStyle name="Comma 2 3 3 3 2 4" xfId="2447" xr:uid="{825CE52A-F9DA-4420-87A0-5DCDC310839F}"/>
    <cellStyle name="Comma 2 3 3 3 2 4 2" xfId="6491" xr:uid="{D21E45A9-3334-41EC-9610-2DF563813CE8}"/>
    <cellStyle name="Comma 2 3 3 3 2 4 2 2" xfId="18623" xr:uid="{9CAD1DEF-12F5-466D-BDBD-D57210FC06BA}"/>
    <cellStyle name="Comma 2 3 3 3 2 4 2 2 2" xfId="42887" xr:uid="{CCAF8494-72E8-463B-868A-45E3DBA33385}"/>
    <cellStyle name="Comma 2 3 3 3 2 4 2 3" xfId="30755" xr:uid="{D78163B3-C8A3-4FAE-8920-205527CA958F}"/>
    <cellStyle name="Comma 2 3 3 3 2 4 3" xfId="10535" xr:uid="{47D4DF21-AB89-4FC4-B207-F69BCBF57813}"/>
    <cellStyle name="Comma 2 3 3 3 2 4 3 2" xfId="22667" xr:uid="{A1FAB4F6-BD94-47BC-AB20-1F8C9735961F}"/>
    <cellStyle name="Comma 2 3 3 3 2 4 3 2 2" xfId="46931" xr:uid="{0340EE94-BE38-4AD1-9A53-2AFA441AF251}"/>
    <cellStyle name="Comma 2 3 3 3 2 4 3 3" xfId="34799" xr:uid="{8F972D03-2D63-4215-957B-583118591DA1}"/>
    <cellStyle name="Comma 2 3 3 3 2 4 4" xfId="14579" xr:uid="{20CCB6D0-77D2-491D-BC83-7E0761016B85}"/>
    <cellStyle name="Comma 2 3 3 3 2 4 4 2" xfId="38843" xr:uid="{165293EB-768B-4E48-B267-13ADE2514DED}"/>
    <cellStyle name="Comma 2 3 3 3 2 4 5" xfId="26711" xr:uid="{4BF1091B-0CAA-43AF-A29C-EF1AD87C8E83}"/>
    <cellStyle name="Comma 2 3 3 3 2 5" xfId="4469" xr:uid="{786F3C6C-CB82-4BE5-89B4-F13575CA2D65}"/>
    <cellStyle name="Comma 2 3 3 3 2 5 2" xfId="16601" xr:uid="{D2B08B37-7155-4556-9D59-7D82DED4A309}"/>
    <cellStyle name="Comma 2 3 3 3 2 5 2 2" xfId="40865" xr:uid="{B0BEEA51-5C4E-4EF5-A3E6-DE247238E62C}"/>
    <cellStyle name="Comma 2 3 3 3 2 5 3" xfId="28733" xr:uid="{EC1AB7BC-19A1-4F06-A917-97C3CA2C6CC4}"/>
    <cellStyle name="Comma 2 3 3 3 2 6" xfId="8513" xr:uid="{E16A45CD-F59A-48E8-840A-CC50DE8202C0}"/>
    <cellStyle name="Comma 2 3 3 3 2 6 2" xfId="20645" xr:uid="{5EE120C6-72BF-4354-AD45-98F55AB73920}"/>
    <cellStyle name="Comma 2 3 3 3 2 6 2 2" xfId="44909" xr:uid="{3C63F2D5-F487-4F24-895E-505A6657DB04}"/>
    <cellStyle name="Comma 2 3 3 3 2 6 3" xfId="32777" xr:uid="{041CF46C-7029-4ACD-8D1D-1AAF6B12441D}"/>
    <cellStyle name="Comma 2 3 3 3 2 7" xfId="12557" xr:uid="{4CA38E9C-32EC-417E-8998-74F834682E6D}"/>
    <cellStyle name="Comma 2 3 3 3 2 7 2" xfId="36821" xr:uid="{9894D74F-8FC4-4428-B872-ED7334E18528}"/>
    <cellStyle name="Comma 2 3 3 3 2 8" xfId="24689" xr:uid="{2778AB29-FF67-4B66-BADF-DF93817ABE69}"/>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2 2 2" xfId="44150" xr:uid="{3C6BDF59-412F-4026-8949-5BFE1037C45F}"/>
    <cellStyle name="Comma 2 3 3 3 3 2 2 2 3" xfId="32018" xr:uid="{F071A0F4-3772-4CE8-9EF5-ABA16246CD3B}"/>
    <cellStyle name="Comma 2 3 3 3 3 2 2 3" xfId="11798" xr:uid="{9D2F18D6-0CA0-4831-974A-DE5C5472266E}"/>
    <cellStyle name="Comma 2 3 3 3 3 2 2 3 2" xfId="23930" xr:uid="{ADD0F1C8-6007-4BB7-B914-AB0E6DB03712}"/>
    <cellStyle name="Comma 2 3 3 3 3 2 2 3 2 2" xfId="48194" xr:uid="{9AEB2F19-0068-4AE8-954E-DC670BCFAC29}"/>
    <cellStyle name="Comma 2 3 3 3 3 2 2 3 3" xfId="36062" xr:uid="{9C06B7DA-AA6D-4F3D-96E9-79B22B36653C}"/>
    <cellStyle name="Comma 2 3 3 3 3 2 2 4" xfId="15842" xr:uid="{785A41BD-A01C-4D4E-9EF5-6D6E2806E38A}"/>
    <cellStyle name="Comma 2 3 3 3 3 2 2 4 2" xfId="40106" xr:uid="{28CFA52D-A0B6-4B86-A31A-763AE925720B}"/>
    <cellStyle name="Comma 2 3 3 3 3 2 2 5" xfId="27974" xr:uid="{141E9928-C583-434F-8762-A8B28A3BC00A}"/>
    <cellStyle name="Comma 2 3 3 3 3 2 3" xfId="5732" xr:uid="{8897D950-8F71-4891-AD1D-00B863F6C845}"/>
    <cellStyle name="Comma 2 3 3 3 3 2 3 2" xfId="17864" xr:uid="{F1D73397-C1B3-4467-8F6C-951F4633DF5C}"/>
    <cellStyle name="Comma 2 3 3 3 3 2 3 2 2" xfId="42128" xr:uid="{66E4CD2C-23EC-48BF-8323-DB11A5D76901}"/>
    <cellStyle name="Comma 2 3 3 3 3 2 3 3" xfId="29996" xr:uid="{60E1EB7C-B209-4BE6-B2E5-94E86693F002}"/>
    <cellStyle name="Comma 2 3 3 3 3 2 4" xfId="9776" xr:uid="{7401F101-F61F-41BF-9027-2C77D2F4A2CF}"/>
    <cellStyle name="Comma 2 3 3 3 3 2 4 2" xfId="21908" xr:uid="{88D4B203-06FE-4F69-B256-7F696C59D9E1}"/>
    <cellStyle name="Comma 2 3 3 3 3 2 4 2 2" xfId="46172" xr:uid="{7A0DEBFC-5910-4224-8CD0-CF129FCB641C}"/>
    <cellStyle name="Comma 2 3 3 3 3 2 4 3" xfId="34040" xr:uid="{6996ACDE-AD04-43CE-A4DF-30B6043A2745}"/>
    <cellStyle name="Comma 2 3 3 3 3 2 5" xfId="13820" xr:uid="{7E792010-5D02-4B69-A286-8E405D797CE6}"/>
    <cellStyle name="Comma 2 3 3 3 3 2 5 2" xfId="38084" xr:uid="{E4A37E05-5860-4994-89AD-716B189B96F7}"/>
    <cellStyle name="Comma 2 3 3 3 3 2 6" xfId="25952" xr:uid="{BCA47C87-7C0E-4543-B127-E42DEE985289}"/>
    <cellStyle name="Comma 2 3 3 3 3 3" xfId="2699" xr:uid="{A68EF8E2-0F3E-4A5D-AE55-30946E5CC801}"/>
    <cellStyle name="Comma 2 3 3 3 3 3 2" xfId="6743" xr:uid="{985A061A-3A49-4479-BEA6-F58089CBF6CF}"/>
    <cellStyle name="Comma 2 3 3 3 3 3 2 2" xfId="18875" xr:uid="{07C1C429-E221-4204-8597-A9B2259327BE}"/>
    <cellStyle name="Comma 2 3 3 3 3 3 2 2 2" xfId="43139" xr:uid="{36EC1B70-55C9-40DE-87CC-B76D704D87EE}"/>
    <cellStyle name="Comma 2 3 3 3 3 3 2 3" xfId="31007" xr:uid="{7F4E17A1-76A6-408E-AA2F-BC1B78C3EC87}"/>
    <cellStyle name="Comma 2 3 3 3 3 3 3" xfId="10787" xr:uid="{AA631D00-8D56-4D08-8AA1-CDE912DFA5D4}"/>
    <cellStyle name="Comma 2 3 3 3 3 3 3 2" xfId="22919" xr:uid="{69071DBF-44C8-4A99-9167-7141499DD7D3}"/>
    <cellStyle name="Comma 2 3 3 3 3 3 3 2 2" xfId="47183" xr:uid="{1FEDD532-B748-4BAB-BD72-826C80FF9FFF}"/>
    <cellStyle name="Comma 2 3 3 3 3 3 3 3" xfId="35051" xr:uid="{F6F6EEBC-4978-4EE6-96EA-A0EE97818A01}"/>
    <cellStyle name="Comma 2 3 3 3 3 3 4" xfId="14831" xr:uid="{D3895692-7C2A-4D41-BA10-BF71DFBF0AE2}"/>
    <cellStyle name="Comma 2 3 3 3 3 3 4 2" xfId="39095" xr:uid="{52F9BB84-6B03-419F-BA96-5AB2B431960D}"/>
    <cellStyle name="Comma 2 3 3 3 3 3 5" xfId="26963" xr:uid="{8C1256E7-2E3F-4B47-8A3E-CBB430819459}"/>
    <cellStyle name="Comma 2 3 3 3 3 4" xfId="4721" xr:uid="{CC208A64-A95A-42DB-9884-DB5462E3FBDE}"/>
    <cellStyle name="Comma 2 3 3 3 3 4 2" xfId="16853" xr:uid="{12C482EB-13A3-4180-ADC6-67E7F4D731ED}"/>
    <cellStyle name="Comma 2 3 3 3 3 4 2 2" xfId="41117" xr:uid="{872FD58F-FDD9-4577-850F-01B9342A42D0}"/>
    <cellStyle name="Comma 2 3 3 3 3 4 3" xfId="28985" xr:uid="{F21B23AD-3CC5-4B83-BE37-99A8C68C2C8E}"/>
    <cellStyle name="Comma 2 3 3 3 3 5" xfId="8765" xr:uid="{2E9857BC-DB24-42C8-8940-03445F44F025}"/>
    <cellStyle name="Comma 2 3 3 3 3 5 2" xfId="20897" xr:uid="{89618C40-0F1C-41FA-99EB-D21D120DD024}"/>
    <cellStyle name="Comma 2 3 3 3 3 5 2 2" xfId="45161" xr:uid="{3CFAA09D-FA61-4504-AD03-B785A21F277F}"/>
    <cellStyle name="Comma 2 3 3 3 3 5 3" xfId="33029" xr:uid="{453F7123-1CF0-4B7E-BC5C-86E1085D137D}"/>
    <cellStyle name="Comma 2 3 3 3 3 6" xfId="12809" xr:uid="{8D87B716-CE2C-4C7C-AC28-89497B6D5325}"/>
    <cellStyle name="Comma 2 3 3 3 3 6 2" xfId="37073" xr:uid="{A1C41555-0C0A-42BE-AD42-53DEDA5E6AF7}"/>
    <cellStyle name="Comma 2 3 3 3 3 7" xfId="24941" xr:uid="{FF6A5E26-5168-443F-9433-529A70AD59CC}"/>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2 2 2" xfId="43645" xr:uid="{ADA68FB3-1F52-46FF-ACCD-11303162BEFE}"/>
    <cellStyle name="Comma 2 3 3 3 4 2 2 3" xfId="31513" xr:uid="{B29FE0BE-A7EA-448B-9F93-90548D0D78B8}"/>
    <cellStyle name="Comma 2 3 3 3 4 2 3" xfId="11293" xr:uid="{4AE123C6-5CA1-451F-B104-6E45236EE41B}"/>
    <cellStyle name="Comma 2 3 3 3 4 2 3 2" xfId="23425" xr:uid="{B5FEB3FD-591E-47CC-B703-367653F3F3A6}"/>
    <cellStyle name="Comma 2 3 3 3 4 2 3 2 2" xfId="47689" xr:uid="{F19702ED-7C46-4538-9D34-827DE6F2F2D6}"/>
    <cellStyle name="Comma 2 3 3 3 4 2 3 3" xfId="35557" xr:uid="{E00FF475-CF77-426F-8310-C80E910BA507}"/>
    <cellStyle name="Comma 2 3 3 3 4 2 4" xfId="15337" xr:uid="{40993215-C78C-452D-AE57-3D247A518164}"/>
    <cellStyle name="Comma 2 3 3 3 4 2 4 2" xfId="39601" xr:uid="{FF0943AB-9E90-4F87-AE22-C6488CA08138}"/>
    <cellStyle name="Comma 2 3 3 3 4 2 5" xfId="27469" xr:uid="{4D1D5FD7-A67D-45DB-B193-3B2EB967A334}"/>
    <cellStyle name="Comma 2 3 3 3 4 3" xfId="5227" xr:uid="{FF05A290-8840-43A9-944A-E7E06433F779}"/>
    <cellStyle name="Comma 2 3 3 3 4 3 2" xfId="17359" xr:uid="{CBC71BDD-58E6-4777-B230-61888F1E1481}"/>
    <cellStyle name="Comma 2 3 3 3 4 3 2 2" xfId="41623" xr:uid="{5B8A7556-AA5E-430F-BDF1-036D8B09644F}"/>
    <cellStyle name="Comma 2 3 3 3 4 3 3" xfId="29491" xr:uid="{4912B6BF-B3AE-4E56-9ACE-9C53873F59B5}"/>
    <cellStyle name="Comma 2 3 3 3 4 4" xfId="9271" xr:uid="{E38479FE-37A6-4B39-9F06-F741DEC26D8D}"/>
    <cellStyle name="Comma 2 3 3 3 4 4 2" xfId="21403" xr:uid="{F91CDDFD-F5AA-42AD-8D0A-849D3FDD1840}"/>
    <cellStyle name="Comma 2 3 3 3 4 4 2 2" xfId="45667" xr:uid="{44E9E3D8-15AB-4B6B-B847-1C1D8A03A171}"/>
    <cellStyle name="Comma 2 3 3 3 4 4 3" xfId="33535" xr:uid="{CE36EB7C-5BE8-4682-A906-DB153E8E3007}"/>
    <cellStyle name="Comma 2 3 3 3 4 5" xfId="13315" xr:uid="{7F1EC8CE-FD36-4D34-9E1A-9614BC69AF01}"/>
    <cellStyle name="Comma 2 3 3 3 4 5 2" xfId="37579" xr:uid="{EFD777F8-882E-49B8-A21E-F0DCCF961803}"/>
    <cellStyle name="Comma 2 3 3 3 4 6" xfId="25447" xr:uid="{699D3776-F0FE-49D4-A02D-6D6C352C20C9}"/>
    <cellStyle name="Comma 2 3 3 3 5" xfId="2194" xr:uid="{68C768F9-DAB7-4A54-AC64-49E51316BC9C}"/>
    <cellStyle name="Comma 2 3 3 3 5 2" xfId="6238" xr:uid="{E9F2A446-6D0F-4989-A3F0-E0B9D75A1B41}"/>
    <cellStyle name="Comma 2 3 3 3 5 2 2" xfId="18370" xr:uid="{D0BE51FF-0A95-4C12-BEB0-BCDCC8763ECC}"/>
    <cellStyle name="Comma 2 3 3 3 5 2 2 2" xfId="42634" xr:uid="{41F31B9B-0E76-4797-AA4A-7AB3E122DB80}"/>
    <cellStyle name="Comma 2 3 3 3 5 2 3" xfId="30502" xr:uid="{F2D4F82C-FA8D-4B20-8B72-8EDD0EAA9B87}"/>
    <cellStyle name="Comma 2 3 3 3 5 3" xfId="10282" xr:uid="{E95AF6D2-70F6-4B70-AEAB-A1353178E4D8}"/>
    <cellStyle name="Comma 2 3 3 3 5 3 2" xfId="22414" xr:uid="{F1BC6B48-2D5F-440D-8F03-3CE1E67CC51A}"/>
    <cellStyle name="Comma 2 3 3 3 5 3 2 2" xfId="46678" xr:uid="{34EFC586-7B09-4793-BC2D-480B3B3DB3A1}"/>
    <cellStyle name="Comma 2 3 3 3 5 3 3" xfId="34546" xr:uid="{558739B5-534D-4082-8B18-051CEB2658B2}"/>
    <cellStyle name="Comma 2 3 3 3 5 4" xfId="14326" xr:uid="{38ED3DB3-C0BB-43CC-8B3A-06013DB16B23}"/>
    <cellStyle name="Comma 2 3 3 3 5 4 2" xfId="38590" xr:uid="{3267A880-F9F0-4744-8581-8A77F3301001}"/>
    <cellStyle name="Comma 2 3 3 3 5 5" xfId="26458" xr:uid="{04CC3CFF-463C-4579-AA48-1A1C2E506929}"/>
    <cellStyle name="Comma 2 3 3 3 6" xfId="4216" xr:uid="{79BD7129-23B0-49BF-94DF-ADEC16366ACF}"/>
    <cellStyle name="Comma 2 3 3 3 6 2" xfId="16348" xr:uid="{923ADB2C-1848-4C4A-96C0-882A48C90A83}"/>
    <cellStyle name="Comma 2 3 3 3 6 2 2" xfId="40612" xr:uid="{C0F0B2D7-64BA-40EA-996C-CC5311A88EC2}"/>
    <cellStyle name="Comma 2 3 3 3 6 3" xfId="28480" xr:uid="{5C9BDB4A-FCCA-485F-A7D3-0ADCC24A8201}"/>
    <cellStyle name="Comma 2 3 3 3 7" xfId="8260" xr:uid="{5C710692-5EF5-4EB1-9CD5-43A8621346DA}"/>
    <cellStyle name="Comma 2 3 3 3 7 2" xfId="20392" xr:uid="{0765BCD3-53D7-4883-9635-A02C6E3D89E7}"/>
    <cellStyle name="Comma 2 3 3 3 7 2 2" xfId="44656" xr:uid="{88275EE5-E78B-4DCB-8681-6EF09D7EEC1C}"/>
    <cellStyle name="Comma 2 3 3 3 7 3" xfId="32524" xr:uid="{280383C5-CD33-4847-9C4A-068D0572263A}"/>
    <cellStyle name="Comma 2 3 3 3 8" xfId="12304" xr:uid="{1A274AA9-4F61-4F48-AE52-68816BC7A66A}"/>
    <cellStyle name="Comma 2 3 3 3 8 2" xfId="36568" xr:uid="{9314A27D-3641-41AD-B8C6-313C4B2A4464}"/>
    <cellStyle name="Comma 2 3 3 3 9" xfId="24436" xr:uid="{05C71A22-AC8C-4A8C-BA50-87E2141279F2}"/>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2 2 2" xfId="44277" xr:uid="{49A69D41-32FE-442E-8153-AB930E9553B7}"/>
    <cellStyle name="Comma 2 3 3 4 2 2 2 2 3" xfId="32145" xr:uid="{7E27F127-8DAC-43AF-A855-AC1607DA4B92}"/>
    <cellStyle name="Comma 2 3 3 4 2 2 2 3" xfId="11925" xr:uid="{A6849C88-52C1-4760-B3D5-81D9009D492E}"/>
    <cellStyle name="Comma 2 3 3 4 2 2 2 3 2" xfId="24057" xr:uid="{5143CA11-B8C0-4F4E-AE32-15C93D632637}"/>
    <cellStyle name="Comma 2 3 3 4 2 2 2 3 2 2" xfId="48321" xr:uid="{93B4A257-4D78-4B65-BCE9-88F0309AD075}"/>
    <cellStyle name="Comma 2 3 3 4 2 2 2 3 3" xfId="36189" xr:uid="{A69D4DF1-8EF8-4390-96A2-433231A6E36C}"/>
    <cellStyle name="Comma 2 3 3 4 2 2 2 4" xfId="15969" xr:uid="{0599D9DF-31E6-4364-A8C7-A20ED2B1C053}"/>
    <cellStyle name="Comma 2 3 3 4 2 2 2 4 2" xfId="40233" xr:uid="{6223CD1D-0D89-4B63-BBF6-B71758FEEF5D}"/>
    <cellStyle name="Comma 2 3 3 4 2 2 2 5" xfId="28101" xr:uid="{2E168E03-1F2A-4AC9-AA7C-B54B5609F73F}"/>
    <cellStyle name="Comma 2 3 3 4 2 2 3" xfId="5859" xr:uid="{170FAB57-3B47-4610-98A6-07C1EA4058B0}"/>
    <cellStyle name="Comma 2 3 3 4 2 2 3 2" xfId="17991" xr:uid="{2D243C92-FDDB-4F3F-BD9C-C16369C498D9}"/>
    <cellStyle name="Comma 2 3 3 4 2 2 3 2 2" xfId="42255" xr:uid="{34598823-6CF1-47B4-AD49-A2A2D58838B2}"/>
    <cellStyle name="Comma 2 3 3 4 2 2 3 3" xfId="30123" xr:uid="{327304E1-DFF7-4DE0-93CF-3E4375D6CE9C}"/>
    <cellStyle name="Comma 2 3 3 4 2 2 4" xfId="9903" xr:uid="{800AC1DE-DD8B-4724-BE95-CCECB12E15C0}"/>
    <cellStyle name="Comma 2 3 3 4 2 2 4 2" xfId="22035" xr:uid="{E176FED9-49C3-47CE-9F85-47C2C93499C1}"/>
    <cellStyle name="Comma 2 3 3 4 2 2 4 2 2" xfId="46299" xr:uid="{3F25D214-80F2-46A0-90F5-EFE839711795}"/>
    <cellStyle name="Comma 2 3 3 4 2 2 4 3" xfId="34167" xr:uid="{D2C9958E-5F0C-45FA-B00A-0939D7C52B99}"/>
    <cellStyle name="Comma 2 3 3 4 2 2 5" xfId="13947" xr:uid="{9134E9F9-AA69-4E6A-B51D-0D864AF7A402}"/>
    <cellStyle name="Comma 2 3 3 4 2 2 5 2" xfId="38211" xr:uid="{CEDBFDA5-3CFB-4109-9935-47A64C6994D4}"/>
    <cellStyle name="Comma 2 3 3 4 2 2 6" xfId="26079" xr:uid="{DCB85194-736D-498F-8ACB-575E779FB904}"/>
    <cellStyle name="Comma 2 3 3 4 2 3" xfId="2826" xr:uid="{BC49BA7C-938F-44B7-A73A-6D10AFC874B5}"/>
    <cellStyle name="Comma 2 3 3 4 2 3 2" xfId="6870" xr:uid="{65919858-80FF-4383-898A-0C813F608514}"/>
    <cellStyle name="Comma 2 3 3 4 2 3 2 2" xfId="19002" xr:uid="{00133719-5896-43AB-9BCE-5C43335B7438}"/>
    <cellStyle name="Comma 2 3 3 4 2 3 2 2 2" xfId="43266" xr:uid="{FF58C6E8-09D8-4864-986D-E37165168964}"/>
    <cellStyle name="Comma 2 3 3 4 2 3 2 3" xfId="31134" xr:uid="{04ECF496-D40F-4FFE-B562-72B4B980A84A}"/>
    <cellStyle name="Comma 2 3 3 4 2 3 3" xfId="10914" xr:uid="{A373FEA1-F34E-4084-A8C4-069CF7D64303}"/>
    <cellStyle name="Comma 2 3 3 4 2 3 3 2" xfId="23046" xr:uid="{92766B48-E0B4-4BF5-BA05-D168540141E2}"/>
    <cellStyle name="Comma 2 3 3 4 2 3 3 2 2" xfId="47310" xr:uid="{843815A3-E18A-4B3E-98F4-EA661A1C3DCE}"/>
    <cellStyle name="Comma 2 3 3 4 2 3 3 3" xfId="35178" xr:uid="{3CB48005-E7F8-4D2F-8B26-4B9B638512E4}"/>
    <cellStyle name="Comma 2 3 3 4 2 3 4" xfId="14958" xr:uid="{5C292891-D74E-496D-A8C5-D5003E4C0545}"/>
    <cellStyle name="Comma 2 3 3 4 2 3 4 2" xfId="39222" xr:uid="{0F000275-15B5-4B4D-9BAC-F7E444D90001}"/>
    <cellStyle name="Comma 2 3 3 4 2 3 5" xfId="27090" xr:uid="{B0759CD1-266A-4C67-97B2-A18086372806}"/>
    <cellStyle name="Comma 2 3 3 4 2 4" xfId="4848" xr:uid="{BDF7AF84-8DFE-45DB-BC99-C3298C8A4E37}"/>
    <cellStyle name="Comma 2 3 3 4 2 4 2" xfId="16980" xr:uid="{361D57D6-A95D-44AB-B271-5EA38CA35F41}"/>
    <cellStyle name="Comma 2 3 3 4 2 4 2 2" xfId="41244" xr:uid="{BB6D3A25-040E-4EE1-9127-CC365A4F1E2B}"/>
    <cellStyle name="Comma 2 3 3 4 2 4 3" xfId="29112" xr:uid="{03213090-9D37-4FFA-8667-692C561235F8}"/>
    <cellStyle name="Comma 2 3 3 4 2 5" xfId="8892" xr:uid="{B74FAB1E-4D91-4123-90C4-73898A702D1C}"/>
    <cellStyle name="Comma 2 3 3 4 2 5 2" xfId="21024" xr:uid="{7476696A-5CD5-4B3E-ACDB-14CFE1B44FE9}"/>
    <cellStyle name="Comma 2 3 3 4 2 5 2 2" xfId="45288" xr:uid="{828EA1F3-CE52-4FAD-A415-FB4D55A24809}"/>
    <cellStyle name="Comma 2 3 3 4 2 5 3" xfId="33156" xr:uid="{7187A877-05E6-4861-8CC7-9AB58D192BCE}"/>
    <cellStyle name="Comma 2 3 3 4 2 6" xfId="12936" xr:uid="{94BDBFEE-A01E-40D7-8D9D-C97B517A89B2}"/>
    <cellStyle name="Comma 2 3 3 4 2 6 2" xfId="37200" xr:uid="{72FBBF41-756A-45E6-A2BD-BEBF7A2644C1}"/>
    <cellStyle name="Comma 2 3 3 4 2 7" xfId="25068" xr:uid="{3BBEF86A-4129-449D-9F3F-5443EC2653BD}"/>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2 2 2" xfId="43772" xr:uid="{E355334F-2CDF-4ED9-9A8A-D6B92F6D0497}"/>
    <cellStyle name="Comma 2 3 3 4 3 2 2 3" xfId="31640" xr:uid="{3E2C7363-07A2-47EE-8970-F9D1A2BFD202}"/>
    <cellStyle name="Comma 2 3 3 4 3 2 3" xfId="11420" xr:uid="{EB4E4B5B-3531-40A1-85BC-E918C1724B24}"/>
    <cellStyle name="Comma 2 3 3 4 3 2 3 2" xfId="23552" xr:uid="{67CBD838-E8E6-4D6B-9154-9C893569B9EE}"/>
    <cellStyle name="Comma 2 3 3 4 3 2 3 2 2" xfId="47816" xr:uid="{E94A9AE6-B7AE-49ED-9523-2536F6385387}"/>
    <cellStyle name="Comma 2 3 3 4 3 2 3 3" xfId="35684" xr:uid="{4C622268-F36F-4EC0-BC2F-EC86231E6006}"/>
    <cellStyle name="Comma 2 3 3 4 3 2 4" xfId="15464" xr:uid="{A89B7DF3-8A0C-493A-8701-0B3D096B7DE1}"/>
    <cellStyle name="Comma 2 3 3 4 3 2 4 2" xfId="39728" xr:uid="{355528AC-A849-46D6-ACA2-3588A196316C}"/>
    <cellStyle name="Comma 2 3 3 4 3 2 5" xfId="27596" xr:uid="{1B2A2FC9-1C88-4756-9EF3-07BE9C522FB8}"/>
    <cellStyle name="Comma 2 3 3 4 3 3" xfId="5354" xr:uid="{34B9E166-7AF7-400D-8CC6-A84C0BA28A4B}"/>
    <cellStyle name="Comma 2 3 3 4 3 3 2" xfId="17486" xr:uid="{36A28615-3E06-4159-B594-B35AEEE2715A}"/>
    <cellStyle name="Comma 2 3 3 4 3 3 2 2" xfId="41750" xr:uid="{6E6A6787-7BEE-4CF9-A6E6-9DFC14299D92}"/>
    <cellStyle name="Comma 2 3 3 4 3 3 3" xfId="29618" xr:uid="{6D37DB72-3782-45EF-B481-44471820CB54}"/>
    <cellStyle name="Comma 2 3 3 4 3 4" xfId="9398" xr:uid="{7A0575A6-AD5F-4CA4-A419-9CA72A409417}"/>
    <cellStyle name="Comma 2 3 3 4 3 4 2" xfId="21530" xr:uid="{8E6A10A2-F6E6-4497-A534-7924199842AF}"/>
    <cellStyle name="Comma 2 3 3 4 3 4 2 2" xfId="45794" xr:uid="{A503B477-5D3A-46DF-8506-A623D9295B29}"/>
    <cellStyle name="Comma 2 3 3 4 3 4 3" xfId="33662" xr:uid="{9C27B770-833F-44E8-A71A-B093B21E62A7}"/>
    <cellStyle name="Comma 2 3 3 4 3 5" xfId="13442" xr:uid="{B44DE9DA-8532-43A7-85D3-C9DACEC9F42C}"/>
    <cellStyle name="Comma 2 3 3 4 3 5 2" xfId="37706" xr:uid="{E7F95C52-1084-4E8C-96C8-FE93730BE9D7}"/>
    <cellStyle name="Comma 2 3 3 4 3 6" xfId="25574" xr:uid="{A05DBC3B-F1DC-40F4-BBED-FAC8B69DCDDB}"/>
    <cellStyle name="Comma 2 3 3 4 4" xfId="2321" xr:uid="{299CCCA5-D290-47C2-84A6-1A14FDEDBDBB}"/>
    <cellStyle name="Comma 2 3 3 4 4 2" xfId="6365" xr:uid="{0F83921F-8425-4BA8-B77A-1B4E6B38DFED}"/>
    <cellStyle name="Comma 2 3 3 4 4 2 2" xfId="18497" xr:uid="{7C7C62B0-6018-4914-8F40-0751E0F0A443}"/>
    <cellStyle name="Comma 2 3 3 4 4 2 2 2" xfId="42761" xr:uid="{0C2C6AA0-A00E-4F50-9EAC-4907B765288F}"/>
    <cellStyle name="Comma 2 3 3 4 4 2 3" xfId="30629" xr:uid="{5B3B3F0A-24E8-4FEB-81E4-DD88320F4489}"/>
    <cellStyle name="Comma 2 3 3 4 4 3" xfId="10409" xr:uid="{A8554BD8-B052-4390-A48A-CFC547590F72}"/>
    <cellStyle name="Comma 2 3 3 4 4 3 2" xfId="22541" xr:uid="{CCC00ED0-475A-4EFD-B786-3ED2A6532E47}"/>
    <cellStyle name="Comma 2 3 3 4 4 3 2 2" xfId="46805" xr:uid="{CA6A6F35-CF48-44DE-93CA-7C154D37337B}"/>
    <cellStyle name="Comma 2 3 3 4 4 3 3" xfId="34673" xr:uid="{A03304F6-03A6-4708-AA23-F810F110104E}"/>
    <cellStyle name="Comma 2 3 3 4 4 4" xfId="14453" xr:uid="{0FD43E74-CB05-4DC1-94A9-E38507949004}"/>
    <cellStyle name="Comma 2 3 3 4 4 4 2" xfId="38717" xr:uid="{C84EB2F6-6FEC-45E6-9CD2-C6A290F86EBE}"/>
    <cellStyle name="Comma 2 3 3 4 4 5" xfId="26585" xr:uid="{1C7F38AA-00F4-49DE-944A-235436DCE49B}"/>
    <cellStyle name="Comma 2 3 3 4 5" xfId="4343" xr:uid="{CDE58FF4-BABF-4805-A6E4-6387A2C1F71C}"/>
    <cellStyle name="Comma 2 3 3 4 5 2" xfId="16475" xr:uid="{36C37B9D-0BC1-4A9E-A7DA-2CD5C00F74C1}"/>
    <cellStyle name="Comma 2 3 3 4 5 2 2" xfId="40739" xr:uid="{F2B1DF34-4925-414A-82A7-844D007E2B82}"/>
    <cellStyle name="Comma 2 3 3 4 5 3" xfId="28607" xr:uid="{5EA0A3B3-8019-42FC-96C6-08D779460C2C}"/>
    <cellStyle name="Comma 2 3 3 4 6" xfId="8387" xr:uid="{2416A93D-4C35-451B-AA3E-1267A0857D1F}"/>
    <cellStyle name="Comma 2 3 3 4 6 2" xfId="20519" xr:uid="{5EEA953D-5FA6-4B55-8F86-D72A036C70FA}"/>
    <cellStyle name="Comma 2 3 3 4 6 2 2" xfId="44783" xr:uid="{9A32F384-74D5-4D39-A82D-36709652875C}"/>
    <cellStyle name="Comma 2 3 3 4 6 3" xfId="32651" xr:uid="{418FE467-E22B-4F80-9A94-EBF57CE296EA}"/>
    <cellStyle name="Comma 2 3 3 4 7" xfId="12431" xr:uid="{2392A88C-8165-451B-AF06-EBB64823E7C4}"/>
    <cellStyle name="Comma 2 3 3 4 7 2" xfId="36695" xr:uid="{A8D6F89D-9DCB-4E7C-BF00-6C6E1B2A28E8}"/>
    <cellStyle name="Comma 2 3 3 4 8" xfId="24563" xr:uid="{5511A62D-468B-415E-A496-46E3DC352279}"/>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2 2 2" xfId="44024" xr:uid="{9EC6D835-6BC2-48A2-AF02-5F3C86A1C70D}"/>
    <cellStyle name="Comma 2 3 3 5 2 2 2 3" xfId="31892" xr:uid="{50B01724-5D36-49FE-ACCD-5B825FE64968}"/>
    <cellStyle name="Comma 2 3 3 5 2 2 3" xfId="11672" xr:uid="{14284EBD-19AA-49F7-9B1B-DC3472BB1D31}"/>
    <cellStyle name="Comma 2 3 3 5 2 2 3 2" xfId="23804" xr:uid="{251F7098-2C93-4B13-91BC-C6D0D227E188}"/>
    <cellStyle name="Comma 2 3 3 5 2 2 3 2 2" xfId="48068" xr:uid="{79AC3606-A682-41B6-BCC9-446A43C78CD5}"/>
    <cellStyle name="Comma 2 3 3 5 2 2 3 3" xfId="35936" xr:uid="{C71AF596-6228-4F2E-8D16-94587BFE0586}"/>
    <cellStyle name="Comma 2 3 3 5 2 2 4" xfId="15716" xr:uid="{27C4F87B-8CA1-4F92-AED4-7810B886FB56}"/>
    <cellStyle name="Comma 2 3 3 5 2 2 4 2" xfId="39980" xr:uid="{288FF39F-9A50-49CF-9A01-75F73CB4B50C}"/>
    <cellStyle name="Comma 2 3 3 5 2 2 5" xfId="27848" xr:uid="{A8601AAA-6C15-45B4-8953-D2434A8637C0}"/>
    <cellStyle name="Comma 2 3 3 5 2 3" xfId="5606" xr:uid="{12EDC175-5CCB-4AEB-A5FB-08312F3C52AC}"/>
    <cellStyle name="Comma 2 3 3 5 2 3 2" xfId="17738" xr:uid="{31F0B958-9BBB-44BF-A5C3-31C038D2F961}"/>
    <cellStyle name="Comma 2 3 3 5 2 3 2 2" xfId="42002" xr:uid="{C73171D1-2375-4B73-B1FC-7D299283497A}"/>
    <cellStyle name="Comma 2 3 3 5 2 3 3" xfId="29870" xr:uid="{145467AC-336A-4CAB-9EA4-29E4124114B9}"/>
    <cellStyle name="Comma 2 3 3 5 2 4" xfId="9650" xr:uid="{A63C7629-EA9D-49FD-A610-F5D4ECB427ED}"/>
    <cellStyle name="Comma 2 3 3 5 2 4 2" xfId="21782" xr:uid="{24254DB0-952D-45D8-89AB-0542198969C6}"/>
    <cellStyle name="Comma 2 3 3 5 2 4 2 2" xfId="46046" xr:uid="{18468253-4BD4-411F-BBF4-9F09D028B4EB}"/>
    <cellStyle name="Comma 2 3 3 5 2 4 3" xfId="33914" xr:uid="{A42FC5CC-0425-4A43-979F-1811B9E4FF83}"/>
    <cellStyle name="Comma 2 3 3 5 2 5" xfId="13694" xr:uid="{463DAC2C-D5E7-485C-8ACC-0D126D0BE3BC}"/>
    <cellStyle name="Comma 2 3 3 5 2 5 2" xfId="37958" xr:uid="{803892EA-0B6E-480C-8197-CA0553FD60AC}"/>
    <cellStyle name="Comma 2 3 3 5 2 6" xfId="25826" xr:uid="{576C4D49-8202-4F59-8A67-6450BB1A7071}"/>
    <cellStyle name="Comma 2 3 3 5 3" xfId="2573" xr:uid="{ACD11580-D14C-4BBF-84B8-29EAFAE18A98}"/>
    <cellStyle name="Comma 2 3 3 5 3 2" xfId="6617" xr:uid="{3BA1682D-D13C-493A-9135-6B2F883A3419}"/>
    <cellStyle name="Comma 2 3 3 5 3 2 2" xfId="18749" xr:uid="{3DF8264C-6151-4630-9254-150086E788BD}"/>
    <cellStyle name="Comma 2 3 3 5 3 2 2 2" xfId="43013" xr:uid="{2193EC6D-F525-4A26-AD8F-05355CF0F60A}"/>
    <cellStyle name="Comma 2 3 3 5 3 2 3" xfId="30881" xr:uid="{7326FBA6-DC25-4E28-BE00-75A92301C439}"/>
    <cellStyle name="Comma 2 3 3 5 3 3" xfId="10661" xr:uid="{1DE6C9EF-1F1D-4B7C-8E76-0609004A1C69}"/>
    <cellStyle name="Comma 2 3 3 5 3 3 2" xfId="22793" xr:uid="{03A18D81-C68D-495A-B135-F17CC30C6910}"/>
    <cellStyle name="Comma 2 3 3 5 3 3 2 2" xfId="47057" xr:uid="{974A7863-6D19-4B63-A231-FFC522068DC9}"/>
    <cellStyle name="Comma 2 3 3 5 3 3 3" xfId="34925" xr:uid="{4C990FD9-8773-43C8-BD22-0722BB01C4FE}"/>
    <cellStyle name="Comma 2 3 3 5 3 4" xfId="14705" xr:uid="{692DCCC1-0AA3-4FF0-8DBD-C23488B5498A}"/>
    <cellStyle name="Comma 2 3 3 5 3 4 2" xfId="38969" xr:uid="{32666419-78F4-4780-A18A-4F4290077195}"/>
    <cellStyle name="Comma 2 3 3 5 3 5" xfId="26837" xr:uid="{CEEFD79F-86F2-41C4-B035-E627B69FFBFA}"/>
    <cellStyle name="Comma 2 3 3 5 4" xfId="4595" xr:uid="{25449B95-D982-428B-B285-7160D3115E14}"/>
    <cellStyle name="Comma 2 3 3 5 4 2" xfId="16727" xr:uid="{27B3302D-BBB6-44C8-B58B-ADC7BE31F8CA}"/>
    <cellStyle name="Comma 2 3 3 5 4 2 2" xfId="40991" xr:uid="{19AA090D-AADB-4798-8F9F-6AB82B2C4A21}"/>
    <cellStyle name="Comma 2 3 3 5 4 3" xfId="28859" xr:uid="{2403B07B-B434-497E-9977-1EE21CC71DF9}"/>
    <cellStyle name="Comma 2 3 3 5 5" xfId="8639" xr:uid="{5842F96C-C8F7-431A-B9CF-F6535AEE1CE8}"/>
    <cellStyle name="Comma 2 3 3 5 5 2" xfId="20771" xr:uid="{9C75A9F7-52ED-48FA-85E1-96382A0C14A1}"/>
    <cellStyle name="Comma 2 3 3 5 5 2 2" xfId="45035" xr:uid="{DD41B814-2D3B-4082-B86D-E8332CEDA354}"/>
    <cellStyle name="Comma 2 3 3 5 5 3" xfId="32903" xr:uid="{196802D8-D9FA-47DC-8983-5A7E3A147F97}"/>
    <cellStyle name="Comma 2 3 3 5 6" xfId="12683" xr:uid="{A7E8379B-045C-468E-8587-5F6B810192AD}"/>
    <cellStyle name="Comma 2 3 3 5 6 2" xfId="36947" xr:uid="{A9F6BEEC-D4C1-48C3-BC3A-0C9ADF71E658}"/>
    <cellStyle name="Comma 2 3 3 5 7" xfId="24815" xr:uid="{E25B2E2F-0F42-4F37-B1FF-F3FDE02B259A}"/>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2 2 2" xfId="43519" xr:uid="{07E6E96F-D7E7-4EED-BD71-BA3A59623314}"/>
    <cellStyle name="Comma 2 3 3 6 2 2 3" xfId="31387" xr:uid="{CC71E211-BB1E-4EA8-A8BC-B9FD62641CC1}"/>
    <cellStyle name="Comma 2 3 3 6 2 3" xfId="11167" xr:uid="{DAD6A95D-4AFC-4DC8-8051-560AF9B27B6E}"/>
    <cellStyle name="Comma 2 3 3 6 2 3 2" xfId="23299" xr:uid="{CCB6A16B-8C0E-47CF-81A7-C06801592C6D}"/>
    <cellStyle name="Comma 2 3 3 6 2 3 2 2" xfId="47563" xr:uid="{D9294AE5-5704-4287-B789-3DD83B299C2A}"/>
    <cellStyle name="Comma 2 3 3 6 2 3 3" xfId="35431" xr:uid="{D29464C7-4269-4DFB-963D-E8CF1C8AA778}"/>
    <cellStyle name="Comma 2 3 3 6 2 4" xfId="15211" xr:uid="{C0452EF9-CBDB-47FA-A1DD-09D6F76E8668}"/>
    <cellStyle name="Comma 2 3 3 6 2 4 2" xfId="39475" xr:uid="{C5597525-74E5-4B43-8773-DD6939A2D1F5}"/>
    <cellStyle name="Comma 2 3 3 6 2 5" xfId="27343" xr:uid="{28DA14E3-DEAE-472D-8BBD-D6C4469A82CC}"/>
    <cellStyle name="Comma 2 3 3 6 3" xfId="5101" xr:uid="{F861988A-9E7B-4560-9FCB-E3A50115FA7A}"/>
    <cellStyle name="Comma 2 3 3 6 3 2" xfId="17233" xr:uid="{3690F026-14EB-4278-B108-C00C782F08B1}"/>
    <cellStyle name="Comma 2 3 3 6 3 2 2" xfId="41497" xr:uid="{58BA4D2F-EFA4-441D-9C9C-F3C55CBAEECD}"/>
    <cellStyle name="Comma 2 3 3 6 3 3" xfId="29365" xr:uid="{AC0D9491-98D9-469A-882B-34F1CDFF25C8}"/>
    <cellStyle name="Comma 2 3 3 6 4" xfId="9145" xr:uid="{78D0B0A1-5728-48E0-86B8-954793AD8FED}"/>
    <cellStyle name="Comma 2 3 3 6 4 2" xfId="21277" xr:uid="{4975505A-5786-4E5D-8B67-DE92E370F020}"/>
    <cellStyle name="Comma 2 3 3 6 4 2 2" xfId="45541" xr:uid="{D2B6BCD6-9120-40D9-9D32-A59BA8D986DD}"/>
    <cellStyle name="Comma 2 3 3 6 4 3" xfId="33409" xr:uid="{BED8DF58-97E1-425D-A25A-684F837784CC}"/>
    <cellStyle name="Comma 2 3 3 6 5" xfId="13189" xr:uid="{EF715229-D751-49B7-B173-684A285EC822}"/>
    <cellStyle name="Comma 2 3 3 6 5 2" xfId="37453" xr:uid="{D9A1662A-8D74-471A-AC17-69015F743385}"/>
    <cellStyle name="Comma 2 3 3 6 6" xfId="25321" xr:uid="{534F87F7-008C-466E-838C-741F27A451CD}"/>
    <cellStyle name="Comma 2 3 3 7" xfId="2068" xr:uid="{EBC5D640-916B-4CB8-8AE9-28BB4F77C89B}"/>
    <cellStyle name="Comma 2 3 3 7 2" xfId="6112" xr:uid="{0A5AE78B-A95D-4151-A3CC-79760C0AB15B}"/>
    <cellStyle name="Comma 2 3 3 7 2 2" xfId="18244" xr:uid="{977656A3-53FD-4AEB-A03A-63C583E0BEEE}"/>
    <cellStyle name="Comma 2 3 3 7 2 2 2" xfId="42508" xr:uid="{18373697-70C5-464F-B524-3B4BA62A132B}"/>
    <cellStyle name="Comma 2 3 3 7 2 3" xfId="30376" xr:uid="{504073CA-6874-4F7C-B136-FBC340694C83}"/>
    <cellStyle name="Comma 2 3 3 7 3" xfId="10156" xr:uid="{9C1061CA-1AA1-45D8-AC01-919DCED2F71A}"/>
    <cellStyle name="Comma 2 3 3 7 3 2" xfId="22288" xr:uid="{DBD18814-31A6-4AE0-96DE-AF9726E577CF}"/>
    <cellStyle name="Comma 2 3 3 7 3 2 2" xfId="46552" xr:uid="{678BE706-45B5-4C20-AE3D-BEF7738C7316}"/>
    <cellStyle name="Comma 2 3 3 7 3 3" xfId="34420" xr:uid="{F763F659-12AE-4C67-81ED-E42E62A37E09}"/>
    <cellStyle name="Comma 2 3 3 7 4" xfId="14200" xr:uid="{B56EEBC9-79C1-4B53-8C82-C54A35119C62}"/>
    <cellStyle name="Comma 2 3 3 7 4 2" xfId="38464" xr:uid="{F51EB8A9-F146-4265-93C7-03A6E49D8CA2}"/>
    <cellStyle name="Comma 2 3 3 7 5" xfId="26332" xr:uid="{515C2DD6-5DD5-4645-A6E5-D5501A5F8ED3}"/>
    <cellStyle name="Comma 2 3 3 8" xfId="4090" xr:uid="{DD72DDC1-9B9D-430E-949E-67FC9DF230CD}"/>
    <cellStyle name="Comma 2 3 3 8 2" xfId="16222" xr:uid="{8B1492DA-9D51-4807-A97D-3277B5E228AE}"/>
    <cellStyle name="Comma 2 3 3 8 2 2" xfId="40486" xr:uid="{BEBD5261-DD91-4529-9978-C84EBE53047C}"/>
    <cellStyle name="Comma 2 3 3 8 3" xfId="28354" xr:uid="{64158B55-563B-4F46-81E9-56767EA28678}"/>
    <cellStyle name="Comma 2 3 3 9" xfId="8134" xr:uid="{89FCF4E2-A5DC-4ECB-BFE8-0DEE159021C3}"/>
    <cellStyle name="Comma 2 3 3 9 2" xfId="20266" xr:uid="{69E21635-7798-43E4-8802-5A1AFF621779}"/>
    <cellStyle name="Comma 2 3 3 9 2 2" xfId="44530" xr:uid="{5CC0FFBD-E2C3-487B-B4C7-05929A3ED626}"/>
    <cellStyle name="Comma 2 3 3 9 3" xfId="32398" xr:uid="{2121CD48-9A04-4B25-8DAE-9DED9D6CEA1B}"/>
    <cellStyle name="Comma 2 3 4" xfId="67" xr:uid="{E8F716A1-4961-487C-9587-F86E1E6D115A}"/>
    <cellStyle name="Comma 2 3 4 10" xfId="12199" xr:uid="{E800C69D-02FC-4A7E-A828-0105FD6EE574}"/>
    <cellStyle name="Comma 2 3 4 10 2" xfId="36463" xr:uid="{84C86CDD-BC22-4BA2-A189-8E68DAEA8BAD}"/>
    <cellStyle name="Comma 2 3 4 11" xfId="24331" xr:uid="{C8575588-579E-4350-B3D9-0276925E2D2A}"/>
    <cellStyle name="Comma 2 3 4 2" xfId="130" xr:uid="{5C59F60B-00A0-45BB-B5AF-3CDF8599A7C6}"/>
    <cellStyle name="Comma 2 3 4 2 10" xfId="24394" xr:uid="{C332D2C7-A8F4-4940-909E-CF67FF6B65D5}"/>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2 2 2" xfId="44487" xr:uid="{9F6D58A5-3132-4DD6-9D40-13D3A376654E}"/>
    <cellStyle name="Comma 2 3 4 2 2 2 2 2 2 2 3" xfId="32355" xr:uid="{D483025A-4F2B-4D59-901D-CC65D30E0C49}"/>
    <cellStyle name="Comma 2 3 4 2 2 2 2 2 2 3" xfId="12135" xr:uid="{EF83AAFB-8880-4C39-84F6-8320F2B68FF6}"/>
    <cellStyle name="Comma 2 3 4 2 2 2 2 2 2 3 2" xfId="24267" xr:uid="{AFCC5562-552E-4FE5-8679-074FA99AC8AC}"/>
    <cellStyle name="Comma 2 3 4 2 2 2 2 2 2 3 2 2" xfId="48531" xr:uid="{72D87702-30E6-46F6-BAB6-351948818F00}"/>
    <cellStyle name="Comma 2 3 4 2 2 2 2 2 2 3 3" xfId="36399" xr:uid="{689ECB6E-A557-459E-9C08-A4F350A83988}"/>
    <cellStyle name="Comma 2 3 4 2 2 2 2 2 2 4" xfId="16179" xr:uid="{C85C73F3-68A8-41BB-BEF6-8C50180A6A10}"/>
    <cellStyle name="Comma 2 3 4 2 2 2 2 2 2 4 2" xfId="40443" xr:uid="{26B46EF5-9937-436D-BD9E-A3086D13CC4A}"/>
    <cellStyle name="Comma 2 3 4 2 2 2 2 2 2 5" xfId="28311" xr:uid="{9D494BF3-8938-4ECA-B27B-5846796F6B76}"/>
    <cellStyle name="Comma 2 3 4 2 2 2 2 2 3" xfId="6069" xr:uid="{B5BF02A9-872D-4B4C-AD45-5BF652916E74}"/>
    <cellStyle name="Comma 2 3 4 2 2 2 2 2 3 2" xfId="18201" xr:uid="{0353BBA1-0151-4921-8AEC-0BD756C0E32B}"/>
    <cellStyle name="Comma 2 3 4 2 2 2 2 2 3 2 2" xfId="42465" xr:uid="{962405F9-7449-4C82-82FC-44E942E1FAE6}"/>
    <cellStyle name="Comma 2 3 4 2 2 2 2 2 3 3" xfId="30333" xr:uid="{8FB45E4F-539E-406F-94E7-C748810A2569}"/>
    <cellStyle name="Comma 2 3 4 2 2 2 2 2 4" xfId="10113" xr:uid="{F2D9049F-EDBC-45AD-A31E-D852A86AF63E}"/>
    <cellStyle name="Comma 2 3 4 2 2 2 2 2 4 2" xfId="22245" xr:uid="{C95E6759-3EDB-4538-B52D-032A1391B6CE}"/>
    <cellStyle name="Comma 2 3 4 2 2 2 2 2 4 2 2" xfId="46509" xr:uid="{F00C7AB4-6558-4994-8D15-6207C6FDA4B4}"/>
    <cellStyle name="Comma 2 3 4 2 2 2 2 2 4 3" xfId="34377" xr:uid="{EA43BB42-246F-4ACF-ACD1-264C43AACF19}"/>
    <cellStyle name="Comma 2 3 4 2 2 2 2 2 5" xfId="14157" xr:uid="{BB293111-5FEF-4032-BC0E-D5C863B953E0}"/>
    <cellStyle name="Comma 2 3 4 2 2 2 2 2 5 2" xfId="38421" xr:uid="{00C6E95D-6D33-41F4-B24B-D0DA171AF60F}"/>
    <cellStyle name="Comma 2 3 4 2 2 2 2 2 6" xfId="26289" xr:uid="{21649AF7-052B-4432-A15C-4C87A857ED04}"/>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2 2 2" xfId="43476" xr:uid="{1473E660-45B9-44A3-BDE2-A8B03C110013}"/>
    <cellStyle name="Comma 2 3 4 2 2 2 2 3 2 3" xfId="31344" xr:uid="{166CE9D5-2E99-4DE2-B071-C57360C2C31A}"/>
    <cellStyle name="Comma 2 3 4 2 2 2 2 3 3" xfId="11124" xr:uid="{0B0D17E8-AA28-4482-9221-3B2BB3074002}"/>
    <cellStyle name="Comma 2 3 4 2 2 2 2 3 3 2" xfId="23256" xr:uid="{7A7EC982-164F-43F3-B31A-2F0445B9F052}"/>
    <cellStyle name="Comma 2 3 4 2 2 2 2 3 3 2 2" xfId="47520" xr:uid="{3F5E667D-DF33-4136-B68B-9BC574E8D0F1}"/>
    <cellStyle name="Comma 2 3 4 2 2 2 2 3 3 3" xfId="35388" xr:uid="{2E39CCC5-29CD-4BFE-B0D3-38ED7FEDA62A}"/>
    <cellStyle name="Comma 2 3 4 2 2 2 2 3 4" xfId="15168" xr:uid="{8A6EC0F5-0127-4874-8664-4B7176099168}"/>
    <cellStyle name="Comma 2 3 4 2 2 2 2 3 4 2" xfId="39432" xr:uid="{4EDED941-F355-4536-9A5F-18564771BDB3}"/>
    <cellStyle name="Comma 2 3 4 2 2 2 2 3 5" xfId="27300" xr:uid="{E2DDAD5F-D293-47B6-947A-4786EE631DE1}"/>
    <cellStyle name="Comma 2 3 4 2 2 2 2 4" xfId="5058" xr:uid="{DDD73E9C-A02C-4291-A800-2F5358B422B6}"/>
    <cellStyle name="Comma 2 3 4 2 2 2 2 4 2" xfId="17190" xr:uid="{0FE6AA29-5F23-48D5-930A-A7AF6498029C}"/>
    <cellStyle name="Comma 2 3 4 2 2 2 2 4 2 2" xfId="41454" xr:uid="{8173FA2E-0ABF-4A50-B31E-141675882F91}"/>
    <cellStyle name="Comma 2 3 4 2 2 2 2 4 3" xfId="29322" xr:uid="{591A6918-99B5-44AC-8BA2-709FB655AE45}"/>
    <cellStyle name="Comma 2 3 4 2 2 2 2 5" xfId="9102" xr:uid="{77AD571B-D958-44F4-9EA9-06CE8A6734DD}"/>
    <cellStyle name="Comma 2 3 4 2 2 2 2 5 2" xfId="21234" xr:uid="{51EAA3AE-D27C-418C-BD2D-E6C1D3C92B52}"/>
    <cellStyle name="Comma 2 3 4 2 2 2 2 5 2 2" xfId="45498" xr:uid="{C9BB285A-E9C1-4493-BC24-EC6F06793332}"/>
    <cellStyle name="Comma 2 3 4 2 2 2 2 5 3" xfId="33366" xr:uid="{103E33DB-4BC2-49DB-A60C-77AB5C76C7B6}"/>
    <cellStyle name="Comma 2 3 4 2 2 2 2 6" xfId="13146" xr:uid="{08FA728E-F59E-41C8-99BE-0BE343A0F079}"/>
    <cellStyle name="Comma 2 3 4 2 2 2 2 6 2" xfId="37410" xr:uid="{DA6366D3-B92D-4ABF-98F2-3CB247FF696B}"/>
    <cellStyle name="Comma 2 3 4 2 2 2 2 7" xfId="25278" xr:uid="{BA675A52-4C9E-43B9-80CD-704C47B3D30C}"/>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2 2 2" xfId="43982" xr:uid="{71ADFE18-0BF8-4DAB-AEAC-99426A109AEB}"/>
    <cellStyle name="Comma 2 3 4 2 2 2 3 2 2 3" xfId="31850" xr:uid="{913EE8F5-3B42-44FB-B5FE-C7C3B21148D2}"/>
    <cellStyle name="Comma 2 3 4 2 2 2 3 2 3" xfId="11630" xr:uid="{6E248EA8-A422-49F5-AC3E-5E44C6D1FC95}"/>
    <cellStyle name="Comma 2 3 4 2 2 2 3 2 3 2" xfId="23762" xr:uid="{A2BFB2EE-3529-42D3-AF16-8F5064460BB9}"/>
    <cellStyle name="Comma 2 3 4 2 2 2 3 2 3 2 2" xfId="48026" xr:uid="{0F93630A-DC29-44F3-B12C-66C8A468DF1F}"/>
    <cellStyle name="Comma 2 3 4 2 2 2 3 2 3 3" xfId="35894" xr:uid="{EFF3CCC5-D9AB-465B-A074-DB00D6063128}"/>
    <cellStyle name="Comma 2 3 4 2 2 2 3 2 4" xfId="15674" xr:uid="{91A131C1-2857-44AA-9249-D78464879AB0}"/>
    <cellStyle name="Comma 2 3 4 2 2 2 3 2 4 2" xfId="39938" xr:uid="{0C2AF67D-4AE2-4E06-8332-AF81D1AD3573}"/>
    <cellStyle name="Comma 2 3 4 2 2 2 3 2 5" xfId="27806" xr:uid="{1E30BCEB-DBAF-4B65-B0F5-5A905E0EFCEE}"/>
    <cellStyle name="Comma 2 3 4 2 2 2 3 3" xfId="5564" xr:uid="{EFAD08CE-34D3-4EFB-9FD4-D8374391C8DD}"/>
    <cellStyle name="Comma 2 3 4 2 2 2 3 3 2" xfId="17696" xr:uid="{63A53681-34C2-4087-8B85-A2DA504E48FA}"/>
    <cellStyle name="Comma 2 3 4 2 2 2 3 3 2 2" xfId="41960" xr:uid="{53672DEC-7359-42B2-84DF-E12C0940BE2C}"/>
    <cellStyle name="Comma 2 3 4 2 2 2 3 3 3" xfId="29828" xr:uid="{B5AEEC06-0AB1-4D30-9E38-476F6BCB1186}"/>
    <cellStyle name="Comma 2 3 4 2 2 2 3 4" xfId="9608" xr:uid="{AE4BF7ED-0514-4AB5-AB73-DAC97625273F}"/>
    <cellStyle name="Comma 2 3 4 2 2 2 3 4 2" xfId="21740" xr:uid="{740B0243-B186-4A56-B62A-54F9C4665944}"/>
    <cellStyle name="Comma 2 3 4 2 2 2 3 4 2 2" xfId="46004" xr:uid="{189448CC-5266-4131-88D7-77617D13EAB3}"/>
    <cellStyle name="Comma 2 3 4 2 2 2 3 4 3" xfId="33872" xr:uid="{A439EF0F-D5D2-48F3-BCAC-E41408A465C8}"/>
    <cellStyle name="Comma 2 3 4 2 2 2 3 5" xfId="13652" xr:uid="{A15D89CC-6C07-4D69-9C58-C0EE6A36BBE3}"/>
    <cellStyle name="Comma 2 3 4 2 2 2 3 5 2" xfId="37916" xr:uid="{E9CF6A88-7760-4CF6-8AA5-63C005BD2487}"/>
    <cellStyle name="Comma 2 3 4 2 2 2 3 6" xfId="25784" xr:uid="{DCD4332D-DA55-4E9B-AA16-0DE4415158D6}"/>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2 2 2" xfId="42971" xr:uid="{F8BABE9B-1884-443C-BC9E-F16E7473428A}"/>
    <cellStyle name="Comma 2 3 4 2 2 2 4 2 3" xfId="30839" xr:uid="{1D2379E6-67BA-46F3-ACE2-35A0802D43C8}"/>
    <cellStyle name="Comma 2 3 4 2 2 2 4 3" xfId="10619" xr:uid="{75477E5E-D701-4A0B-B04A-7A32885403BC}"/>
    <cellStyle name="Comma 2 3 4 2 2 2 4 3 2" xfId="22751" xr:uid="{5024B1FA-DBE0-41AD-80AD-7E149791E20E}"/>
    <cellStyle name="Comma 2 3 4 2 2 2 4 3 2 2" xfId="47015" xr:uid="{9F2DA94A-C75B-4E22-9C0A-9C292B0445BF}"/>
    <cellStyle name="Comma 2 3 4 2 2 2 4 3 3" xfId="34883" xr:uid="{B8CBDB13-84D1-472F-AA50-CA4C92E64F7B}"/>
    <cellStyle name="Comma 2 3 4 2 2 2 4 4" xfId="14663" xr:uid="{39ABEB6C-E329-41F7-BA83-A1C324FF144E}"/>
    <cellStyle name="Comma 2 3 4 2 2 2 4 4 2" xfId="38927" xr:uid="{68657858-3ABE-4012-AD34-CB37B15BC819}"/>
    <cellStyle name="Comma 2 3 4 2 2 2 4 5" xfId="26795" xr:uid="{301B000D-C3B3-4770-8817-8D1E36EA948F}"/>
    <cellStyle name="Comma 2 3 4 2 2 2 5" xfId="4553" xr:uid="{50EBA667-EB15-4A68-8D51-EA169A566307}"/>
    <cellStyle name="Comma 2 3 4 2 2 2 5 2" xfId="16685" xr:uid="{DC28912E-93A1-4EA1-91BE-2BE9429C6FBF}"/>
    <cellStyle name="Comma 2 3 4 2 2 2 5 2 2" xfId="40949" xr:uid="{83EA9F51-22B0-40EC-AE6B-C54B224DD52F}"/>
    <cellStyle name="Comma 2 3 4 2 2 2 5 3" xfId="28817" xr:uid="{7FF8A297-1BA7-4840-8038-A89F7ADAC554}"/>
    <cellStyle name="Comma 2 3 4 2 2 2 6" xfId="8597" xr:uid="{777DA6D1-EFA6-40D6-B0EA-F1164AB65910}"/>
    <cellStyle name="Comma 2 3 4 2 2 2 6 2" xfId="20729" xr:uid="{80501E42-090B-4299-B53F-4350C844573F}"/>
    <cellStyle name="Comma 2 3 4 2 2 2 6 2 2" xfId="44993" xr:uid="{B4883A16-EA71-495A-910E-C205D3719C0B}"/>
    <cellStyle name="Comma 2 3 4 2 2 2 6 3" xfId="32861" xr:uid="{116F911A-A76D-41C1-86F3-8F07855DF75F}"/>
    <cellStyle name="Comma 2 3 4 2 2 2 7" xfId="12641" xr:uid="{5E1EF36F-C5B6-43C0-8BC5-E73BB1129F2F}"/>
    <cellStyle name="Comma 2 3 4 2 2 2 7 2" xfId="36905" xr:uid="{0F8089C0-C52B-4F4E-B7D9-A0EFADF8D983}"/>
    <cellStyle name="Comma 2 3 4 2 2 2 8" xfId="24773" xr:uid="{6B999A0A-E574-45F7-92A1-CB2118CA74F9}"/>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2 2 2" xfId="44234" xr:uid="{E840E419-362C-46BB-AED9-4D499D3DCF69}"/>
    <cellStyle name="Comma 2 3 4 2 2 3 2 2 2 3" xfId="32102" xr:uid="{0936C717-698F-434A-908C-5EF7E9535336}"/>
    <cellStyle name="Comma 2 3 4 2 2 3 2 2 3" xfId="11882" xr:uid="{BD6FD7F7-11FD-4F6F-BF47-872AA8F14055}"/>
    <cellStyle name="Comma 2 3 4 2 2 3 2 2 3 2" xfId="24014" xr:uid="{88DA6772-D4DE-41D4-8CDA-7B74C765D5B8}"/>
    <cellStyle name="Comma 2 3 4 2 2 3 2 2 3 2 2" xfId="48278" xr:uid="{124BCBB9-3280-4397-973B-9DB73E74526C}"/>
    <cellStyle name="Comma 2 3 4 2 2 3 2 2 3 3" xfId="36146" xr:uid="{B3BD3B14-CED8-49C0-921D-015524D494A5}"/>
    <cellStyle name="Comma 2 3 4 2 2 3 2 2 4" xfId="15926" xr:uid="{91788667-AD75-422C-A29D-CF9D184ACCB4}"/>
    <cellStyle name="Comma 2 3 4 2 2 3 2 2 4 2" xfId="40190" xr:uid="{C2BC2DFB-F7AC-4432-B087-CCD53FE68343}"/>
    <cellStyle name="Comma 2 3 4 2 2 3 2 2 5" xfId="28058" xr:uid="{9515BE0B-791C-4304-AB3B-CE4CDB293603}"/>
    <cellStyle name="Comma 2 3 4 2 2 3 2 3" xfId="5816" xr:uid="{7E73E6A1-8F26-402B-AFA0-39724A31A8E0}"/>
    <cellStyle name="Comma 2 3 4 2 2 3 2 3 2" xfId="17948" xr:uid="{103204A8-E941-44A1-96A6-8A673E167B6E}"/>
    <cellStyle name="Comma 2 3 4 2 2 3 2 3 2 2" xfId="42212" xr:uid="{3FBD173B-21B7-4D7B-849A-9EA89EB0F397}"/>
    <cellStyle name="Comma 2 3 4 2 2 3 2 3 3" xfId="30080" xr:uid="{8DC202C1-016C-4562-A992-40A222F2B0FC}"/>
    <cellStyle name="Comma 2 3 4 2 2 3 2 4" xfId="9860" xr:uid="{2525BBD3-81C2-4311-B57B-9AA2E2D8ABA7}"/>
    <cellStyle name="Comma 2 3 4 2 2 3 2 4 2" xfId="21992" xr:uid="{640A45FE-66C2-4F36-A7A4-042FA259B8B5}"/>
    <cellStyle name="Comma 2 3 4 2 2 3 2 4 2 2" xfId="46256" xr:uid="{BADECF97-D4D8-418B-99E2-EEBB36498C57}"/>
    <cellStyle name="Comma 2 3 4 2 2 3 2 4 3" xfId="34124" xr:uid="{407A9BE3-01AF-46DC-AA3F-0868286F709C}"/>
    <cellStyle name="Comma 2 3 4 2 2 3 2 5" xfId="13904" xr:uid="{3D05E715-DF16-40BF-B75B-1E111F3FAD90}"/>
    <cellStyle name="Comma 2 3 4 2 2 3 2 5 2" xfId="38168" xr:uid="{53153C73-A5D4-4F84-8C1B-76DF68795A5E}"/>
    <cellStyle name="Comma 2 3 4 2 2 3 2 6" xfId="26036" xr:uid="{AA98BB15-F582-4DC6-89FB-2398889BFD3C}"/>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2 2 2" xfId="43223" xr:uid="{AF7F46B0-2896-4601-9A6C-C1BBEDECA5B8}"/>
    <cellStyle name="Comma 2 3 4 2 2 3 3 2 3" xfId="31091" xr:uid="{A9587A2C-4D82-4218-9FF3-0BAD168121B8}"/>
    <cellStyle name="Comma 2 3 4 2 2 3 3 3" xfId="10871" xr:uid="{612CF965-4E09-42A8-83E1-6969C02C3FC1}"/>
    <cellStyle name="Comma 2 3 4 2 2 3 3 3 2" xfId="23003" xr:uid="{0F7DF3D6-28CE-4D4B-9ED9-327B6CF13B3B}"/>
    <cellStyle name="Comma 2 3 4 2 2 3 3 3 2 2" xfId="47267" xr:uid="{15ACF806-A2E0-4FE2-A269-61322FC98CAE}"/>
    <cellStyle name="Comma 2 3 4 2 2 3 3 3 3" xfId="35135" xr:uid="{B27DC3EE-2C64-4EE8-9B06-CF94D707FFDA}"/>
    <cellStyle name="Comma 2 3 4 2 2 3 3 4" xfId="14915" xr:uid="{86558D42-2573-41A1-8C4E-B378479CE339}"/>
    <cellStyle name="Comma 2 3 4 2 2 3 3 4 2" xfId="39179" xr:uid="{99709200-5F79-4651-9880-EF50AFD95C3B}"/>
    <cellStyle name="Comma 2 3 4 2 2 3 3 5" xfId="27047" xr:uid="{83770309-219A-4900-9CBA-0FFAC72E1FCF}"/>
    <cellStyle name="Comma 2 3 4 2 2 3 4" xfId="4805" xr:uid="{AD0EDDA5-5B60-4E5F-90D7-DD89A565B33E}"/>
    <cellStyle name="Comma 2 3 4 2 2 3 4 2" xfId="16937" xr:uid="{1092DD81-FA80-4338-BF6D-0125C5DC4D09}"/>
    <cellStyle name="Comma 2 3 4 2 2 3 4 2 2" xfId="41201" xr:uid="{5081ADCA-AE1B-4FC7-9A30-8F0132AF7723}"/>
    <cellStyle name="Comma 2 3 4 2 2 3 4 3" xfId="29069" xr:uid="{58D16DE8-A899-4FC5-8471-FBAF906BA876}"/>
    <cellStyle name="Comma 2 3 4 2 2 3 5" xfId="8849" xr:uid="{7CA74146-A0BE-40DF-91CF-ED9B0263460C}"/>
    <cellStyle name="Comma 2 3 4 2 2 3 5 2" xfId="20981" xr:uid="{784EB44A-FCA9-46EC-88B3-0F45EC0CE545}"/>
    <cellStyle name="Comma 2 3 4 2 2 3 5 2 2" xfId="45245" xr:uid="{AE01122E-0B86-4F4B-A37E-A85FC4C78778}"/>
    <cellStyle name="Comma 2 3 4 2 2 3 5 3" xfId="33113" xr:uid="{B206503E-FF2B-4ECD-8C5E-040E9BB52F19}"/>
    <cellStyle name="Comma 2 3 4 2 2 3 6" xfId="12893" xr:uid="{65491353-1ADE-48B3-97C7-BDF2988EE718}"/>
    <cellStyle name="Comma 2 3 4 2 2 3 6 2" xfId="37157" xr:uid="{E178B2F6-232C-4E25-9886-FC0428E108D4}"/>
    <cellStyle name="Comma 2 3 4 2 2 3 7" xfId="25025" xr:uid="{FB30BD66-11E9-4FD7-BA9B-9F1399D6BE83}"/>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2 2 2" xfId="43729" xr:uid="{7D09C6DB-2251-43B6-A25B-2F091A7DF13F}"/>
    <cellStyle name="Comma 2 3 4 2 2 4 2 2 3" xfId="31597" xr:uid="{6284922C-F471-4037-A1F3-831D4BB534B0}"/>
    <cellStyle name="Comma 2 3 4 2 2 4 2 3" xfId="11377" xr:uid="{C9D28A7D-2ACB-40B1-885F-6887A4D6F34D}"/>
    <cellStyle name="Comma 2 3 4 2 2 4 2 3 2" xfId="23509" xr:uid="{BDCD5D59-C372-495B-88FD-387888F86259}"/>
    <cellStyle name="Comma 2 3 4 2 2 4 2 3 2 2" xfId="47773" xr:uid="{AD152EE0-F07B-4637-A1F7-73E3DFF65721}"/>
    <cellStyle name="Comma 2 3 4 2 2 4 2 3 3" xfId="35641" xr:uid="{21A55381-B536-45DD-8DFF-196827E0C769}"/>
    <cellStyle name="Comma 2 3 4 2 2 4 2 4" xfId="15421" xr:uid="{E1348FDC-3F59-4BD8-9EFE-9EEA87B8B0A6}"/>
    <cellStyle name="Comma 2 3 4 2 2 4 2 4 2" xfId="39685" xr:uid="{B08FC659-4544-40A9-AC43-231229DC80AF}"/>
    <cellStyle name="Comma 2 3 4 2 2 4 2 5" xfId="27553" xr:uid="{C35A599A-7D39-4562-8737-B239A40FC3E1}"/>
    <cellStyle name="Comma 2 3 4 2 2 4 3" xfId="5311" xr:uid="{640F5892-DBCB-4233-B93E-0E37135A886C}"/>
    <cellStyle name="Comma 2 3 4 2 2 4 3 2" xfId="17443" xr:uid="{4F5C8BDF-3678-4690-B361-88B1FECAB2AE}"/>
    <cellStyle name="Comma 2 3 4 2 2 4 3 2 2" xfId="41707" xr:uid="{E1033D31-7027-4793-BA23-0BF1F086E3BB}"/>
    <cellStyle name="Comma 2 3 4 2 2 4 3 3" xfId="29575" xr:uid="{ADE7774A-F6C5-4A70-BE0E-6D7EFA71BEA2}"/>
    <cellStyle name="Comma 2 3 4 2 2 4 4" xfId="9355" xr:uid="{777B1C6E-F56C-4486-97E2-4868AA9128CE}"/>
    <cellStyle name="Comma 2 3 4 2 2 4 4 2" xfId="21487" xr:uid="{C6F627B4-737E-452C-B5DF-AD5CE9DF8F21}"/>
    <cellStyle name="Comma 2 3 4 2 2 4 4 2 2" xfId="45751" xr:uid="{A92354CF-30D9-45FC-A031-1C7B028D1A5F}"/>
    <cellStyle name="Comma 2 3 4 2 2 4 4 3" xfId="33619" xr:uid="{08CAB213-A0B7-4905-BEE8-2C9781584B51}"/>
    <cellStyle name="Comma 2 3 4 2 2 4 5" xfId="13399" xr:uid="{01B1918E-4CAF-4E4E-9748-A419015DC040}"/>
    <cellStyle name="Comma 2 3 4 2 2 4 5 2" xfId="37663" xr:uid="{3496E2A8-81BD-410E-A7AD-0E6CC2734EC7}"/>
    <cellStyle name="Comma 2 3 4 2 2 4 6" xfId="25531" xr:uid="{FE59A190-ACA8-44EB-899D-AD6D9A994394}"/>
    <cellStyle name="Comma 2 3 4 2 2 5" xfId="2278" xr:uid="{4B79D0EC-CD9E-4A6B-A2A3-D96AC77FE4DB}"/>
    <cellStyle name="Comma 2 3 4 2 2 5 2" xfId="6322" xr:uid="{CE2BE08B-FBD9-4728-87A7-8E6394E58D84}"/>
    <cellStyle name="Comma 2 3 4 2 2 5 2 2" xfId="18454" xr:uid="{2945A281-980C-4854-B744-98F2E3716E04}"/>
    <cellStyle name="Comma 2 3 4 2 2 5 2 2 2" xfId="42718" xr:uid="{D863F44F-C8FD-4C5C-896C-F178A459FF09}"/>
    <cellStyle name="Comma 2 3 4 2 2 5 2 3" xfId="30586" xr:uid="{A1F4BFFF-059B-4A53-A543-6986335FA273}"/>
    <cellStyle name="Comma 2 3 4 2 2 5 3" xfId="10366" xr:uid="{5531F293-DF5E-4390-8A45-97E69DCF72AF}"/>
    <cellStyle name="Comma 2 3 4 2 2 5 3 2" xfId="22498" xr:uid="{8E22F5F6-D7FD-4EC1-A285-22CD19771309}"/>
    <cellStyle name="Comma 2 3 4 2 2 5 3 2 2" xfId="46762" xr:uid="{43D837AD-61BF-48C5-8E78-BF44B25D10BE}"/>
    <cellStyle name="Comma 2 3 4 2 2 5 3 3" xfId="34630" xr:uid="{CB096D23-B936-42D3-A474-3B22CF1E2130}"/>
    <cellStyle name="Comma 2 3 4 2 2 5 4" xfId="14410" xr:uid="{3D66F4ED-DE8C-49CD-BDF9-55B51A6899AF}"/>
    <cellStyle name="Comma 2 3 4 2 2 5 4 2" xfId="38674" xr:uid="{08921FEC-D74F-42EC-AC86-57EA610EFACF}"/>
    <cellStyle name="Comma 2 3 4 2 2 5 5" xfId="26542" xr:uid="{E5E7F052-49A8-4843-B131-3952C0593C59}"/>
    <cellStyle name="Comma 2 3 4 2 2 6" xfId="4300" xr:uid="{67B019E7-C65D-4D91-8847-FD896F43A50D}"/>
    <cellStyle name="Comma 2 3 4 2 2 6 2" xfId="16432" xr:uid="{DE9C28C2-A881-44EB-96E7-BE3E180C0C6A}"/>
    <cellStyle name="Comma 2 3 4 2 2 6 2 2" xfId="40696" xr:uid="{5E926D9F-06F7-4C30-A274-BC64712DD4A9}"/>
    <cellStyle name="Comma 2 3 4 2 2 6 3" xfId="28564" xr:uid="{CEB08EA4-0F2A-499C-A442-9AB5A911B89A}"/>
    <cellStyle name="Comma 2 3 4 2 2 7" xfId="8344" xr:uid="{E92D241F-77F4-4012-8CF1-5617DCB0B226}"/>
    <cellStyle name="Comma 2 3 4 2 2 7 2" xfId="20476" xr:uid="{35F2D95B-36A0-4D8A-9A69-4A9F0CED21D1}"/>
    <cellStyle name="Comma 2 3 4 2 2 7 2 2" xfId="44740" xr:uid="{10CD866A-6045-46AB-B598-27C3A3AE0D43}"/>
    <cellStyle name="Comma 2 3 4 2 2 7 3" xfId="32608" xr:uid="{A1B1223D-4429-49FC-89F0-D183CEF0CF65}"/>
    <cellStyle name="Comma 2 3 4 2 2 8" xfId="12388" xr:uid="{377439FE-608E-41BD-8AF9-73AD8B1F5AAE}"/>
    <cellStyle name="Comma 2 3 4 2 2 8 2" xfId="36652" xr:uid="{40771D9A-00B9-4496-BD63-F21436B3902E}"/>
    <cellStyle name="Comma 2 3 4 2 2 9" xfId="24520" xr:uid="{E49C421E-C5E2-4381-8B8F-C0E456D9B1DA}"/>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2 2 2" xfId="44361" xr:uid="{ACC3B0DD-E367-4A4E-8A18-54489F21FDB2}"/>
    <cellStyle name="Comma 2 3 4 2 3 2 2 2 2 3" xfId="32229" xr:uid="{763B3097-ED83-45D2-8A36-C2E141E5D6DC}"/>
    <cellStyle name="Comma 2 3 4 2 3 2 2 2 3" xfId="12009" xr:uid="{EF4BF700-BEE5-4132-B593-583349DE5E81}"/>
    <cellStyle name="Comma 2 3 4 2 3 2 2 2 3 2" xfId="24141" xr:uid="{988DBD71-577C-42DE-B7B0-0A68092B86F9}"/>
    <cellStyle name="Comma 2 3 4 2 3 2 2 2 3 2 2" xfId="48405" xr:uid="{FCC7DF09-3587-4DB9-8AE2-D4C6C304E941}"/>
    <cellStyle name="Comma 2 3 4 2 3 2 2 2 3 3" xfId="36273" xr:uid="{38669E87-2AC7-4545-BF00-246A5ACCED36}"/>
    <cellStyle name="Comma 2 3 4 2 3 2 2 2 4" xfId="16053" xr:uid="{2BD29AC4-61F9-4B2B-91E8-6EE55F0D22DB}"/>
    <cellStyle name="Comma 2 3 4 2 3 2 2 2 4 2" xfId="40317" xr:uid="{31B31928-7A17-475A-BE73-F7DD7428227D}"/>
    <cellStyle name="Comma 2 3 4 2 3 2 2 2 5" xfId="28185" xr:uid="{90349804-A637-4AE4-BAA3-6BEAB69F97D3}"/>
    <cellStyle name="Comma 2 3 4 2 3 2 2 3" xfId="5943" xr:uid="{272582BB-3DCE-4E08-A1D7-A0778F267CF7}"/>
    <cellStyle name="Comma 2 3 4 2 3 2 2 3 2" xfId="18075" xr:uid="{BAF95A9B-2B6E-44D7-8563-0B01714CF4E7}"/>
    <cellStyle name="Comma 2 3 4 2 3 2 2 3 2 2" xfId="42339" xr:uid="{9996503E-2594-45A0-A2E7-99E9B347505E}"/>
    <cellStyle name="Comma 2 3 4 2 3 2 2 3 3" xfId="30207" xr:uid="{E74872C8-406A-46C4-8B7A-B9F5D9804822}"/>
    <cellStyle name="Comma 2 3 4 2 3 2 2 4" xfId="9987" xr:uid="{305F715C-624C-422F-861C-B765B9160675}"/>
    <cellStyle name="Comma 2 3 4 2 3 2 2 4 2" xfId="22119" xr:uid="{0E1EA599-AA7A-4BC9-8064-F6F116CB5ED0}"/>
    <cellStyle name="Comma 2 3 4 2 3 2 2 4 2 2" xfId="46383" xr:uid="{2FF936DB-07FB-4C05-8F0C-1EC83DA2A412}"/>
    <cellStyle name="Comma 2 3 4 2 3 2 2 4 3" xfId="34251" xr:uid="{3DEBFF41-43D7-42DE-B19F-6340EBBF017A}"/>
    <cellStyle name="Comma 2 3 4 2 3 2 2 5" xfId="14031" xr:uid="{4FF74706-28FF-40BA-A072-04FA359062DB}"/>
    <cellStyle name="Comma 2 3 4 2 3 2 2 5 2" xfId="38295" xr:uid="{796B9603-2538-45FE-84EF-A560015AC0AD}"/>
    <cellStyle name="Comma 2 3 4 2 3 2 2 6" xfId="26163" xr:uid="{6C39E0A9-8F32-4DC3-9535-5DEFDECFC4B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2 2 2" xfId="43350" xr:uid="{87C5B429-A483-4979-814A-40BF0B6BB9C7}"/>
    <cellStyle name="Comma 2 3 4 2 3 2 3 2 3" xfId="31218" xr:uid="{E7AB224C-6B62-42BC-A0CA-D6973EAC387D}"/>
    <cellStyle name="Comma 2 3 4 2 3 2 3 3" xfId="10998" xr:uid="{232A48ED-1D58-4D3E-9BC9-50F68E96CCF7}"/>
    <cellStyle name="Comma 2 3 4 2 3 2 3 3 2" xfId="23130" xr:uid="{BCADC8DA-FB3A-4EAB-A0C9-F5E2E7BC8620}"/>
    <cellStyle name="Comma 2 3 4 2 3 2 3 3 2 2" xfId="47394" xr:uid="{4B7A8377-6050-4A8E-B8D9-8E3BFBF63B48}"/>
    <cellStyle name="Comma 2 3 4 2 3 2 3 3 3" xfId="35262" xr:uid="{795E3A42-97D1-429D-9459-A190F04EEAC9}"/>
    <cellStyle name="Comma 2 3 4 2 3 2 3 4" xfId="15042" xr:uid="{EB9CAED8-692C-465F-A2BC-03C043FF6595}"/>
    <cellStyle name="Comma 2 3 4 2 3 2 3 4 2" xfId="39306" xr:uid="{32EC2897-4665-42D9-936C-80429C84F9E2}"/>
    <cellStyle name="Comma 2 3 4 2 3 2 3 5" xfId="27174" xr:uid="{430F37D1-91DF-49A9-B989-6EBE17FC6694}"/>
    <cellStyle name="Comma 2 3 4 2 3 2 4" xfId="4932" xr:uid="{7D9B6D08-950F-4C94-AC9F-684BED083638}"/>
    <cellStyle name="Comma 2 3 4 2 3 2 4 2" xfId="17064" xr:uid="{21A61C7B-8C1A-4A3B-A7AE-0F4576C264FD}"/>
    <cellStyle name="Comma 2 3 4 2 3 2 4 2 2" xfId="41328" xr:uid="{9494E675-4ABC-4C31-906C-1BE72CE20840}"/>
    <cellStyle name="Comma 2 3 4 2 3 2 4 3" xfId="29196" xr:uid="{B7A2C38E-5EEC-49CC-B32D-D4837E65333B}"/>
    <cellStyle name="Comma 2 3 4 2 3 2 5" xfId="8976" xr:uid="{6BA66A3C-81DF-4525-98FD-5B33E37A08FF}"/>
    <cellStyle name="Comma 2 3 4 2 3 2 5 2" xfId="21108" xr:uid="{83F3745E-A495-43F1-A50D-34F46B99728A}"/>
    <cellStyle name="Comma 2 3 4 2 3 2 5 2 2" xfId="45372" xr:uid="{FDAD9BE0-3FFE-42EC-9498-A76240F9CC4C}"/>
    <cellStyle name="Comma 2 3 4 2 3 2 5 3" xfId="33240" xr:uid="{C7551521-81B7-4630-9EE9-4E8C13640F87}"/>
    <cellStyle name="Comma 2 3 4 2 3 2 6" xfId="13020" xr:uid="{233D9B56-57B4-4ABF-87DF-9DECE24F6FC1}"/>
    <cellStyle name="Comma 2 3 4 2 3 2 6 2" xfId="37284" xr:uid="{EDC61366-1C1F-42EF-8B0D-4D561123ED5E}"/>
    <cellStyle name="Comma 2 3 4 2 3 2 7" xfId="25152" xr:uid="{C5AC9B83-BC2A-4C46-85C5-60C4888281F5}"/>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2 2 2" xfId="43856" xr:uid="{F71FCDDA-0B97-4027-9E18-2CED441732C3}"/>
    <cellStyle name="Comma 2 3 4 2 3 3 2 2 3" xfId="31724" xr:uid="{E73DF251-76C4-4199-8D69-C1E784DE329E}"/>
    <cellStyle name="Comma 2 3 4 2 3 3 2 3" xfId="11504" xr:uid="{30561061-9351-4B4A-990F-060EB5C96A30}"/>
    <cellStyle name="Comma 2 3 4 2 3 3 2 3 2" xfId="23636" xr:uid="{76B37DF2-7998-4144-BDD1-1E7717FA1229}"/>
    <cellStyle name="Comma 2 3 4 2 3 3 2 3 2 2" xfId="47900" xr:uid="{F4FCFC1A-3895-491C-B6F5-EF3DFC7A1BAE}"/>
    <cellStyle name="Comma 2 3 4 2 3 3 2 3 3" xfId="35768" xr:uid="{20A3F036-73A3-45C7-AC31-76ACD49487C3}"/>
    <cellStyle name="Comma 2 3 4 2 3 3 2 4" xfId="15548" xr:uid="{3639494A-2DFD-4D09-8169-1F67A94E4576}"/>
    <cellStyle name="Comma 2 3 4 2 3 3 2 4 2" xfId="39812" xr:uid="{20EFB18D-8881-4A16-8CC9-720C30AE801F}"/>
    <cellStyle name="Comma 2 3 4 2 3 3 2 5" xfId="27680" xr:uid="{8FEB0C3A-1E5C-41E6-8CBD-94C99FAD120E}"/>
    <cellStyle name="Comma 2 3 4 2 3 3 3" xfId="5438" xr:uid="{14CBFE87-BEDE-413B-A8CC-7276BFBA63A7}"/>
    <cellStyle name="Comma 2 3 4 2 3 3 3 2" xfId="17570" xr:uid="{4BF8DC7C-087D-4E91-A37A-83629B19504C}"/>
    <cellStyle name="Comma 2 3 4 2 3 3 3 2 2" xfId="41834" xr:uid="{A8981FCA-2EC6-4635-9D0F-E793AB2C3498}"/>
    <cellStyle name="Comma 2 3 4 2 3 3 3 3" xfId="29702" xr:uid="{A9D5606A-9783-4B7D-BF56-F64DE7C24C75}"/>
    <cellStyle name="Comma 2 3 4 2 3 3 4" xfId="9482" xr:uid="{6AF10061-903D-4846-B4E8-A5D7E2568EBE}"/>
    <cellStyle name="Comma 2 3 4 2 3 3 4 2" xfId="21614" xr:uid="{4CE26688-339C-4167-B62C-8853707B0D3F}"/>
    <cellStyle name="Comma 2 3 4 2 3 3 4 2 2" xfId="45878" xr:uid="{7A510441-0897-460A-80BA-4382C6D46F34}"/>
    <cellStyle name="Comma 2 3 4 2 3 3 4 3" xfId="33746" xr:uid="{635287A3-A6E9-41A9-9C23-A58743E5CAC6}"/>
    <cellStyle name="Comma 2 3 4 2 3 3 5" xfId="13526" xr:uid="{AACCDC46-7815-425D-B588-783E5E1C142C}"/>
    <cellStyle name="Comma 2 3 4 2 3 3 5 2" xfId="37790" xr:uid="{0E85D361-BA4C-4D45-866C-B1285D6BACF5}"/>
    <cellStyle name="Comma 2 3 4 2 3 3 6" xfId="25658" xr:uid="{3CB95F07-FD02-4856-B473-62FE33C1614D}"/>
    <cellStyle name="Comma 2 3 4 2 3 4" xfId="2405" xr:uid="{2A851784-0BD7-46C4-BF37-21CCBA296A6B}"/>
    <cellStyle name="Comma 2 3 4 2 3 4 2" xfId="6449" xr:uid="{6AABA486-2AAA-4508-8C7F-032336E59349}"/>
    <cellStyle name="Comma 2 3 4 2 3 4 2 2" xfId="18581" xr:uid="{EE3749CA-2AA0-49DC-825F-3F068F73F280}"/>
    <cellStyle name="Comma 2 3 4 2 3 4 2 2 2" xfId="42845" xr:uid="{083AEE02-9AD3-4D01-ADC3-1B1AD64CEB6B}"/>
    <cellStyle name="Comma 2 3 4 2 3 4 2 3" xfId="30713" xr:uid="{53E99680-5795-4F48-8B13-AD8DC21D41E6}"/>
    <cellStyle name="Comma 2 3 4 2 3 4 3" xfId="10493" xr:uid="{DA4E10D3-BCA1-4670-9785-B927D4A728B5}"/>
    <cellStyle name="Comma 2 3 4 2 3 4 3 2" xfId="22625" xr:uid="{6B233644-7A74-4C80-B7C3-A3DDA5B37ADC}"/>
    <cellStyle name="Comma 2 3 4 2 3 4 3 2 2" xfId="46889" xr:uid="{6B07431B-ECEA-46B7-9CE3-FA2E82B612FE}"/>
    <cellStyle name="Comma 2 3 4 2 3 4 3 3" xfId="34757" xr:uid="{D0972230-4001-49FF-A105-E1B2E6B16CCE}"/>
    <cellStyle name="Comma 2 3 4 2 3 4 4" xfId="14537" xr:uid="{C4D0A859-276A-4683-B18E-64B10AA7C04D}"/>
    <cellStyle name="Comma 2 3 4 2 3 4 4 2" xfId="38801" xr:uid="{67064382-678A-45DA-AB7A-ED36AB1FED00}"/>
    <cellStyle name="Comma 2 3 4 2 3 4 5" xfId="26669" xr:uid="{F5493CBC-742D-44C9-85E3-90AE690002F3}"/>
    <cellStyle name="Comma 2 3 4 2 3 5" xfId="4427" xr:uid="{659FC71F-BB80-4548-9768-EA01B78C0C5A}"/>
    <cellStyle name="Comma 2 3 4 2 3 5 2" xfId="16559" xr:uid="{116F53D4-24E7-416A-A161-E5E3F31EB118}"/>
    <cellStyle name="Comma 2 3 4 2 3 5 2 2" xfId="40823" xr:uid="{E4C79257-3E05-4248-AC31-321DAD4AB05E}"/>
    <cellStyle name="Comma 2 3 4 2 3 5 3" xfId="28691" xr:uid="{E2D08CE4-5DA9-40B4-87E9-169F65DD3E97}"/>
    <cellStyle name="Comma 2 3 4 2 3 6" xfId="8471" xr:uid="{84E17392-4AFE-499E-9204-AA8092E5D66C}"/>
    <cellStyle name="Comma 2 3 4 2 3 6 2" xfId="20603" xr:uid="{69197031-83AC-489F-9D62-C30F949E441C}"/>
    <cellStyle name="Comma 2 3 4 2 3 6 2 2" xfId="44867" xr:uid="{084AF3C3-1BEB-47E5-A086-0F121E8DDE04}"/>
    <cellStyle name="Comma 2 3 4 2 3 6 3" xfId="32735" xr:uid="{2B4837B8-6E80-4924-AD0A-6825C0ABF458}"/>
    <cellStyle name="Comma 2 3 4 2 3 7" xfId="12515" xr:uid="{674AB02D-0E6A-4A16-8D5F-C3C733D5D1DB}"/>
    <cellStyle name="Comma 2 3 4 2 3 7 2" xfId="36779" xr:uid="{8451A498-FA4A-42C5-98A2-F4EA22691A9F}"/>
    <cellStyle name="Comma 2 3 4 2 3 8" xfId="24647" xr:uid="{93CB12A6-4510-4D41-A901-E3C769A10102}"/>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2 2 2" xfId="44108" xr:uid="{BD0D17EF-0AFC-4EF3-979C-939E56D02CF0}"/>
    <cellStyle name="Comma 2 3 4 2 4 2 2 2 3" xfId="31976" xr:uid="{2BBC279A-6152-4908-AA51-967A683E6E43}"/>
    <cellStyle name="Comma 2 3 4 2 4 2 2 3" xfId="11756" xr:uid="{FEFDF4D0-BF34-4B71-B7CD-9032B8A91F3F}"/>
    <cellStyle name="Comma 2 3 4 2 4 2 2 3 2" xfId="23888" xr:uid="{1FC5F994-257E-441C-A4C6-1F6727063ECE}"/>
    <cellStyle name="Comma 2 3 4 2 4 2 2 3 2 2" xfId="48152" xr:uid="{0EAF3633-6277-40B0-B6C5-E329DB62CC5B}"/>
    <cellStyle name="Comma 2 3 4 2 4 2 2 3 3" xfId="36020" xr:uid="{99D8909B-D7CB-44BA-8006-8C000FC23665}"/>
    <cellStyle name="Comma 2 3 4 2 4 2 2 4" xfId="15800" xr:uid="{E4A81B44-A4CB-49D7-9FC7-FC266C122A9A}"/>
    <cellStyle name="Comma 2 3 4 2 4 2 2 4 2" xfId="40064" xr:uid="{235A469A-A0A3-425D-B031-8B5145C435A0}"/>
    <cellStyle name="Comma 2 3 4 2 4 2 2 5" xfId="27932" xr:uid="{9BA79330-429E-4A59-ADA8-5E58E7A51BD9}"/>
    <cellStyle name="Comma 2 3 4 2 4 2 3" xfId="5690" xr:uid="{688A66B0-D4A6-4B42-BD18-CFDBF38B28CC}"/>
    <cellStyle name="Comma 2 3 4 2 4 2 3 2" xfId="17822" xr:uid="{EE4C9416-37EA-4270-BBDE-F69B930A6F2C}"/>
    <cellStyle name="Comma 2 3 4 2 4 2 3 2 2" xfId="42086" xr:uid="{19630A0C-BC85-4484-AC9C-640D1A33FC02}"/>
    <cellStyle name="Comma 2 3 4 2 4 2 3 3" xfId="29954" xr:uid="{A1EE121B-AB5C-4275-A108-C4881D23F47C}"/>
    <cellStyle name="Comma 2 3 4 2 4 2 4" xfId="9734" xr:uid="{3787073F-D0E8-4A55-913F-0471D3403332}"/>
    <cellStyle name="Comma 2 3 4 2 4 2 4 2" xfId="21866" xr:uid="{8041DFD8-6676-4A0D-9241-E5A1BFCD54E2}"/>
    <cellStyle name="Comma 2 3 4 2 4 2 4 2 2" xfId="46130" xr:uid="{3C12F168-2A5B-4732-ABF7-4ABF98FE8D2E}"/>
    <cellStyle name="Comma 2 3 4 2 4 2 4 3" xfId="33998" xr:uid="{89239BFD-F896-4B84-8BAC-5A6B5C446AF0}"/>
    <cellStyle name="Comma 2 3 4 2 4 2 5" xfId="13778" xr:uid="{705E52E9-7183-458F-A38B-12E7A7D85ED4}"/>
    <cellStyle name="Comma 2 3 4 2 4 2 5 2" xfId="38042" xr:uid="{112AFAB8-33E4-4145-B0C1-F0DDECE62E61}"/>
    <cellStyle name="Comma 2 3 4 2 4 2 6" xfId="25910" xr:uid="{1AEF0AEC-E58D-40BB-8F8F-D46A1F441766}"/>
    <cellStyle name="Comma 2 3 4 2 4 3" xfId="2657" xr:uid="{A4D23ECE-8494-43C5-8F90-CB3BA3037035}"/>
    <cellStyle name="Comma 2 3 4 2 4 3 2" xfId="6701" xr:uid="{AA7D3016-87E7-4157-85C4-07007F9EF3D5}"/>
    <cellStyle name="Comma 2 3 4 2 4 3 2 2" xfId="18833" xr:uid="{32F1B92C-C94F-4FC9-8437-E0C8586DD4EF}"/>
    <cellStyle name="Comma 2 3 4 2 4 3 2 2 2" xfId="43097" xr:uid="{6C2B64D3-3B5F-492E-9546-132D53484B09}"/>
    <cellStyle name="Comma 2 3 4 2 4 3 2 3" xfId="30965" xr:uid="{B1086ED6-820C-46DB-976C-99223EA94244}"/>
    <cellStyle name="Comma 2 3 4 2 4 3 3" xfId="10745" xr:uid="{E09F3661-C30A-4267-8254-A783E5359564}"/>
    <cellStyle name="Comma 2 3 4 2 4 3 3 2" xfId="22877" xr:uid="{6CCE57D6-1D1A-4AB8-B955-7B86964F0A77}"/>
    <cellStyle name="Comma 2 3 4 2 4 3 3 2 2" xfId="47141" xr:uid="{EA5872C0-ABC2-4D7B-B470-4F785F240071}"/>
    <cellStyle name="Comma 2 3 4 2 4 3 3 3" xfId="35009" xr:uid="{5EF98340-A39B-4648-90AA-5FD535553745}"/>
    <cellStyle name="Comma 2 3 4 2 4 3 4" xfId="14789" xr:uid="{CF891CEA-3D3E-4E6B-8762-ED23EFDE95D0}"/>
    <cellStyle name="Comma 2 3 4 2 4 3 4 2" xfId="39053" xr:uid="{DA70393B-C7F9-4D47-88F0-22AF75095B1D}"/>
    <cellStyle name="Comma 2 3 4 2 4 3 5" xfId="26921" xr:uid="{F6277D99-E664-4310-90C0-A3F079B5F346}"/>
    <cellStyle name="Comma 2 3 4 2 4 4" xfId="4679" xr:uid="{B8D4B595-483A-4036-8720-8E3ABDA125FF}"/>
    <cellStyle name="Comma 2 3 4 2 4 4 2" xfId="16811" xr:uid="{C9A3806F-7082-4C3B-B26B-09741B089A78}"/>
    <cellStyle name="Comma 2 3 4 2 4 4 2 2" xfId="41075" xr:uid="{3829E05B-E709-47FD-89F2-9C927C380ED8}"/>
    <cellStyle name="Comma 2 3 4 2 4 4 3" xfId="28943" xr:uid="{513939BB-B220-43C4-BD22-7B5F99B75BD7}"/>
    <cellStyle name="Comma 2 3 4 2 4 5" xfId="8723" xr:uid="{A16EBC57-236C-4D7C-98B2-8051E5D717B8}"/>
    <cellStyle name="Comma 2 3 4 2 4 5 2" xfId="20855" xr:uid="{1695AC3D-9281-4E5B-A93F-FE5212C3EFE2}"/>
    <cellStyle name="Comma 2 3 4 2 4 5 2 2" xfId="45119" xr:uid="{82D015BC-F79F-47B1-9DC1-91CD92A2A304}"/>
    <cellStyle name="Comma 2 3 4 2 4 5 3" xfId="32987" xr:uid="{69C61039-7988-45C7-A434-E49D5947E3FB}"/>
    <cellStyle name="Comma 2 3 4 2 4 6" xfId="12767" xr:uid="{26606F21-ACA1-4EA4-941F-E287E60355FC}"/>
    <cellStyle name="Comma 2 3 4 2 4 6 2" xfId="37031" xr:uid="{FD4FE402-571A-4A9A-81EB-2F89AB1A5E34}"/>
    <cellStyle name="Comma 2 3 4 2 4 7" xfId="24899" xr:uid="{C57E8629-8189-4567-B553-4F23B9F2B88E}"/>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2 2 2" xfId="43603" xr:uid="{79FE8CAE-18C4-4A7F-B0AA-1D0089156D3E}"/>
    <cellStyle name="Comma 2 3 4 2 5 2 2 3" xfId="31471" xr:uid="{17B1E60C-C25A-42E9-9B63-A1C7607FD3B4}"/>
    <cellStyle name="Comma 2 3 4 2 5 2 3" xfId="11251" xr:uid="{D0F5F331-2892-4A50-824F-E441D462F8A5}"/>
    <cellStyle name="Comma 2 3 4 2 5 2 3 2" xfId="23383" xr:uid="{9BC6DB2F-30B5-45BF-A9B9-9B7219CF82A4}"/>
    <cellStyle name="Comma 2 3 4 2 5 2 3 2 2" xfId="47647" xr:uid="{B7421692-12D1-4E9C-AAD5-D1299830F484}"/>
    <cellStyle name="Comma 2 3 4 2 5 2 3 3" xfId="35515" xr:uid="{57362F39-E5FF-443C-8A46-D39699ABCE0D}"/>
    <cellStyle name="Comma 2 3 4 2 5 2 4" xfId="15295" xr:uid="{39E53391-14F6-43FB-975C-F208BE68A322}"/>
    <cellStyle name="Comma 2 3 4 2 5 2 4 2" xfId="39559" xr:uid="{FC34AA82-2F02-40D1-A824-F31DEF379C92}"/>
    <cellStyle name="Comma 2 3 4 2 5 2 5" xfId="27427" xr:uid="{94A26508-8208-4837-99F4-AEDFDE79C063}"/>
    <cellStyle name="Comma 2 3 4 2 5 3" xfId="5185" xr:uid="{94A6160A-2AE3-4598-90F8-B65D3EA7ADBA}"/>
    <cellStyle name="Comma 2 3 4 2 5 3 2" xfId="17317" xr:uid="{60C87E52-0E92-440F-87A8-9F14E311C981}"/>
    <cellStyle name="Comma 2 3 4 2 5 3 2 2" xfId="41581" xr:uid="{474F2F3C-A6E0-4C5F-8858-5E2722244984}"/>
    <cellStyle name="Comma 2 3 4 2 5 3 3" xfId="29449" xr:uid="{E4442C71-652E-4A55-93CE-B79966ED57C5}"/>
    <cellStyle name="Comma 2 3 4 2 5 4" xfId="9229" xr:uid="{35E990E1-50DD-4140-B8BB-A4C6F629EA2F}"/>
    <cellStyle name="Comma 2 3 4 2 5 4 2" xfId="21361" xr:uid="{F32918E5-408D-47EB-8232-85E81A2B07E9}"/>
    <cellStyle name="Comma 2 3 4 2 5 4 2 2" xfId="45625" xr:uid="{12CABD3B-8B90-4EBC-9FDA-FA2CBBC571AE}"/>
    <cellStyle name="Comma 2 3 4 2 5 4 3" xfId="33493" xr:uid="{A2D59516-B38A-4932-AD45-A5FC44F61D10}"/>
    <cellStyle name="Comma 2 3 4 2 5 5" xfId="13273" xr:uid="{0EF55235-F515-4F34-A244-37631C38B9CD}"/>
    <cellStyle name="Comma 2 3 4 2 5 5 2" xfId="37537" xr:uid="{440003EE-5674-46B9-9E8B-95EEA7BF7D23}"/>
    <cellStyle name="Comma 2 3 4 2 5 6" xfId="25405" xr:uid="{E66330F6-AE4F-4CDC-97D0-333A5CC7525B}"/>
    <cellStyle name="Comma 2 3 4 2 6" xfId="2152" xr:uid="{E70945D8-C2D7-4B40-8D22-AA7E07096662}"/>
    <cellStyle name="Comma 2 3 4 2 6 2" xfId="6196" xr:uid="{242159EC-685C-4FFD-AC4D-1D1FDABB2E57}"/>
    <cellStyle name="Comma 2 3 4 2 6 2 2" xfId="18328" xr:uid="{806F38BA-2D96-4016-A30D-B2F6D28044C7}"/>
    <cellStyle name="Comma 2 3 4 2 6 2 2 2" xfId="42592" xr:uid="{D0AB735E-CBF7-4EF7-BFEE-7B18DC09A881}"/>
    <cellStyle name="Comma 2 3 4 2 6 2 3" xfId="30460" xr:uid="{82370B57-0A95-4025-B1B0-509B9A5F6915}"/>
    <cellStyle name="Comma 2 3 4 2 6 3" xfId="10240" xr:uid="{6FB7A43E-89FD-4D79-9DC3-17E5E31299BF}"/>
    <cellStyle name="Comma 2 3 4 2 6 3 2" xfId="22372" xr:uid="{ABB0FF34-C5C6-4481-B943-CFE383B618BC}"/>
    <cellStyle name="Comma 2 3 4 2 6 3 2 2" xfId="46636" xr:uid="{19E2E656-C012-4FA9-97E6-B1279222CA97}"/>
    <cellStyle name="Comma 2 3 4 2 6 3 3" xfId="34504" xr:uid="{36B176F0-1FC4-48D1-AD4E-7933B721C482}"/>
    <cellStyle name="Comma 2 3 4 2 6 4" xfId="14284" xr:uid="{92BB3B32-749A-4FC0-AC50-84C64A626FA9}"/>
    <cellStyle name="Comma 2 3 4 2 6 4 2" xfId="38548" xr:uid="{E98C7C28-E6F8-4EBE-8073-9AE160C25781}"/>
    <cellStyle name="Comma 2 3 4 2 6 5" xfId="26416" xr:uid="{D460991C-0D0E-426A-86F5-D66E27E55F20}"/>
    <cellStyle name="Comma 2 3 4 2 7" xfId="4174" xr:uid="{EEE2DB83-FE78-4329-B620-2C4973BB99E0}"/>
    <cellStyle name="Comma 2 3 4 2 7 2" xfId="16306" xr:uid="{97C38DAA-2F9B-47E5-BC62-D56C14F0BFF4}"/>
    <cellStyle name="Comma 2 3 4 2 7 2 2" xfId="40570" xr:uid="{C036FB70-1FA7-4C72-A7C0-ADE5BB149116}"/>
    <cellStyle name="Comma 2 3 4 2 7 3" xfId="28438" xr:uid="{07BF22ED-F6D9-4233-8416-F83274D31C5E}"/>
    <cellStyle name="Comma 2 3 4 2 8" xfId="8218" xr:uid="{391E3EBB-5E7A-4587-AD39-E8363048637C}"/>
    <cellStyle name="Comma 2 3 4 2 8 2" xfId="20350" xr:uid="{B544F64C-0857-45F2-BCFC-D40B2AA180EC}"/>
    <cellStyle name="Comma 2 3 4 2 8 2 2" xfId="44614" xr:uid="{BF105F73-3A26-4291-9233-21D0FB17CC92}"/>
    <cellStyle name="Comma 2 3 4 2 8 3" xfId="32482" xr:uid="{B06090D3-F47D-4B55-8165-C49335D54970}"/>
    <cellStyle name="Comma 2 3 4 2 9" xfId="12262" xr:uid="{DB6F5211-3E44-4F36-A794-A4DDABF3C53E}"/>
    <cellStyle name="Comma 2 3 4 2 9 2" xfId="36526" xr:uid="{CBB9E589-86E0-43BD-8572-2222CCA85D9C}"/>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2 2 2" xfId="44424" xr:uid="{FFD7465F-9ED7-480C-8859-2E73FC0C36AB}"/>
    <cellStyle name="Comma 2 3 4 3 2 2 2 2 2 3" xfId="32292" xr:uid="{BE5E737F-FB54-42FE-916F-7D9A391C2DD3}"/>
    <cellStyle name="Comma 2 3 4 3 2 2 2 2 3" xfId="12072" xr:uid="{3B459E61-F064-422E-A00B-E353676729C8}"/>
    <cellStyle name="Comma 2 3 4 3 2 2 2 2 3 2" xfId="24204" xr:uid="{F5A7EB64-FC49-4C79-BC55-69218F0380A0}"/>
    <cellStyle name="Comma 2 3 4 3 2 2 2 2 3 2 2" xfId="48468" xr:uid="{79E8F42B-A9F7-4619-9AB1-811D4C63C9D8}"/>
    <cellStyle name="Comma 2 3 4 3 2 2 2 2 3 3" xfId="36336" xr:uid="{D7F5EC9D-E0D1-4B75-AC01-5225BE8CBA70}"/>
    <cellStyle name="Comma 2 3 4 3 2 2 2 2 4" xfId="16116" xr:uid="{3FF827E2-C156-4F5C-B925-7DD19E3DD0C2}"/>
    <cellStyle name="Comma 2 3 4 3 2 2 2 2 4 2" xfId="40380" xr:uid="{9D6227DC-B886-482A-B127-60A8665919E2}"/>
    <cellStyle name="Comma 2 3 4 3 2 2 2 2 5" xfId="28248" xr:uid="{14BF3903-97CC-47FF-9C8B-2721752F42D7}"/>
    <cellStyle name="Comma 2 3 4 3 2 2 2 3" xfId="6006" xr:uid="{35C98E53-5796-43DC-AAF8-072AEB594644}"/>
    <cellStyle name="Comma 2 3 4 3 2 2 2 3 2" xfId="18138" xr:uid="{6A7FD61E-DC60-4B4C-969E-5D247224E8CB}"/>
    <cellStyle name="Comma 2 3 4 3 2 2 2 3 2 2" xfId="42402" xr:uid="{D0DA2FE7-C172-4DDC-919B-586D8F603BDA}"/>
    <cellStyle name="Comma 2 3 4 3 2 2 2 3 3" xfId="30270" xr:uid="{28F762DB-628B-4D8A-88BB-1FEFE3B88767}"/>
    <cellStyle name="Comma 2 3 4 3 2 2 2 4" xfId="10050" xr:uid="{1DB69B8E-9111-41DD-8849-BFEF4580F2C0}"/>
    <cellStyle name="Comma 2 3 4 3 2 2 2 4 2" xfId="22182" xr:uid="{043D7ACC-8FFB-4F6B-B13C-1E2DBD85F30D}"/>
    <cellStyle name="Comma 2 3 4 3 2 2 2 4 2 2" xfId="46446" xr:uid="{05ACF5A5-B8F2-4881-A978-95D87CF2D910}"/>
    <cellStyle name="Comma 2 3 4 3 2 2 2 4 3" xfId="34314" xr:uid="{E3258FD6-228E-4ADF-A635-D7FC205EE63B}"/>
    <cellStyle name="Comma 2 3 4 3 2 2 2 5" xfId="14094" xr:uid="{7FEBA740-0EBF-4E8B-B893-75B55639B602}"/>
    <cellStyle name="Comma 2 3 4 3 2 2 2 5 2" xfId="38358" xr:uid="{B5FACC2A-4027-4740-87FE-4728225154C9}"/>
    <cellStyle name="Comma 2 3 4 3 2 2 2 6" xfId="26226" xr:uid="{1155EA81-3390-43E7-A4E6-477226957067}"/>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2 2 2" xfId="43413" xr:uid="{3073B64F-A20A-4B2D-BFE9-F42C28900D23}"/>
    <cellStyle name="Comma 2 3 4 3 2 2 3 2 3" xfId="31281" xr:uid="{DD1EA500-CA19-4D8D-8FAE-66A4BC1818B9}"/>
    <cellStyle name="Comma 2 3 4 3 2 2 3 3" xfId="11061" xr:uid="{9277FC6E-B97B-41F4-8758-1EA23ADA0A70}"/>
    <cellStyle name="Comma 2 3 4 3 2 2 3 3 2" xfId="23193" xr:uid="{10454566-C5A0-44B0-B30D-44EC3E213B23}"/>
    <cellStyle name="Comma 2 3 4 3 2 2 3 3 2 2" xfId="47457" xr:uid="{E8648067-941A-4D59-8B92-317ACF4ED3A1}"/>
    <cellStyle name="Comma 2 3 4 3 2 2 3 3 3" xfId="35325" xr:uid="{E540DF80-0905-43F2-B58C-3C0239F3BF61}"/>
    <cellStyle name="Comma 2 3 4 3 2 2 3 4" xfId="15105" xr:uid="{B667593D-96AD-4D88-B99E-14FF438C99BB}"/>
    <cellStyle name="Comma 2 3 4 3 2 2 3 4 2" xfId="39369" xr:uid="{88C32487-E4AE-49CA-920B-E70AC7B8C07D}"/>
    <cellStyle name="Comma 2 3 4 3 2 2 3 5" xfId="27237" xr:uid="{EDF7E180-D071-4F1A-AD5E-57A69F2E9FB3}"/>
    <cellStyle name="Comma 2 3 4 3 2 2 4" xfId="4995" xr:uid="{66FCBFC7-E5F7-4165-B622-FA908CFB13CE}"/>
    <cellStyle name="Comma 2 3 4 3 2 2 4 2" xfId="17127" xr:uid="{71B83026-B962-48B7-AEF4-11F2BC2992D9}"/>
    <cellStyle name="Comma 2 3 4 3 2 2 4 2 2" xfId="41391" xr:uid="{65048052-4437-45F7-AE2A-854276246B36}"/>
    <cellStyle name="Comma 2 3 4 3 2 2 4 3" xfId="29259" xr:uid="{558D9961-1C19-49B0-9321-D609AC6FD6E5}"/>
    <cellStyle name="Comma 2 3 4 3 2 2 5" xfId="9039" xr:uid="{53EE7819-7734-4C7C-8E2D-22F83B02B600}"/>
    <cellStyle name="Comma 2 3 4 3 2 2 5 2" xfId="21171" xr:uid="{05F8FF33-512C-4E43-A4AE-ACBB0D9EA618}"/>
    <cellStyle name="Comma 2 3 4 3 2 2 5 2 2" xfId="45435" xr:uid="{9F7185D0-E706-4CA7-BB85-BB5FFE4272CB}"/>
    <cellStyle name="Comma 2 3 4 3 2 2 5 3" xfId="33303" xr:uid="{10492B1A-22F0-4058-B8BC-38D3DEB2A317}"/>
    <cellStyle name="Comma 2 3 4 3 2 2 6" xfId="13083" xr:uid="{E724333B-C296-4FBA-9B64-90A917F118D7}"/>
    <cellStyle name="Comma 2 3 4 3 2 2 6 2" xfId="37347" xr:uid="{39582ECE-BA46-46EA-A3AF-594A00FBAA61}"/>
    <cellStyle name="Comma 2 3 4 3 2 2 7" xfId="25215" xr:uid="{2597E251-6E24-4057-AE72-CFF71D8638BD}"/>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2 2 2" xfId="43919" xr:uid="{FCDE2DF5-8F28-47DF-A0A3-D0E25243000B}"/>
    <cellStyle name="Comma 2 3 4 3 2 3 2 2 3" xfId="31787" xr:uid="{66828782-6EEC-4D3B-BE82-66AE11FF9418}"/>
    <cellStyle name="Comma 2 3 4 3 2 3 2 3" xfId="11567" xr:uid="{3CECDD95-A8CA-4533-9DF5-0D4B87928FE7}"/>
    <cellStyle name="Comma 2 3 4 3 2 3 2 3 2" xfId="23699" xr:uid="{0F9C8167-3A2E-44C8-AFDE-FF36EBE76314}"/>
    <cellStyle name="Comma 2 3 4 3 2 3 2 3 2 2" xfId="47963" xr:uid="{B9EEE8F3-B1B7-47C5-976E-4DAB88E7ACF3}"/>
    <cellStyle name="Comma 2 3 4 3 2 3 2 3 3" xfId="35831" xr:uid="{2B29A556-7AA3-4AE5-9BA9-B1243A5BFD20}"/>
    <cellStyle name="Comma 2 3 4 3 2 3 2 4" xfId="15611" xr:uid="{8B9C84D0-30E2-44CE-B77F-1CAB9A911600}"/>
    <cellStyle name="Comma 2 3 4 3 2 3 2 4 2" xfId="39875" xr:uid="{D64782B0-8FE9-4CEF-B2ED-79E4BF672AF4}"/>
    <cellStyle name="Comma 2 3 4 3 2 3 2 5" xfId="27743" xr:uid="{2104B617-60CE-4422-ACA7-F328D262EB23}"/>
    <cellStyle name="Comma 2 3 4 3 2 3 3" xfId="5501" xr:uid="{A81A1F3F-CCB1-4B06-A2C6-F7ADF2B55FDD}"/>
    <cellStyle name="Comma 2 3 4 3 2 3 3 2" xfId="17633" xr:uid="{39711C7D-06DB-4CB6-92E9-4C55A2E1FDCA}"/>
    <cellStyle name="Comma 2 3 4 3 2 3 3 2 2" xfId="41897" xr:uid="{03799501-AB66-4D43-A1C9-7169F59FFE07}"/>
    <cellStyle name="Comma 2 3 4 3 2 3 3 3" xfId="29765" xr:uid="{75F3CF1C-6A4E-4F49-B3B5-21DF28DA32B5}"/>
    <cellStyle name="Comma 2 3 4 3 2 3 4" xfId="9545" xr:uid="{F5EC95E1-BB9F-4E16-8ECF-465DBB0CC7E2}"/>
    <cellStyle name="Comma 2 3 4 3 2 3 4 2" xfId="21677" xr:uid="{48460312-E5D7-4DCD-AD93-A0470EB7EF3B}"/>
    <cellStyle name="Comma 2 3 4 3 2 3 4 2 2" xfId="45941" xr:uid="{BE56C691-FBDB-4D39-8441-1B69E49E7A7F}"/>
    <cellStyle name="Comma 2 3 4 3 2 3 4 3" xfId="33809" xr:uid="{4EA2FB9B-46F3-4BFC-A64A-65B80177F75B}"/>
    <cellStyle name="Comma 2 3 4 3 2 3 5" xfId="13589" xr:uid="{0A111069-6425-479D-BAA3-CD8505556FAE}"/>
    <cellStyle name="Comma 2 3 4 3 2 3 5 2" xfId="37853" xr:uid="{D8773363-5F0C-4D8F-A604-299E35E85C62}"/>
    <cellStyle name="Comma 2 3 4 3 2 3 6" xfId="25721" xr:uid="{3CE062F0-8980-44CB-AE6F-5A4E0352E602}"/>
    <cellStyle name="Comma 2 3 4 3 2 4" xfId="2468" xr:uid="{88420444-E936-4CAC-9364-AE5A441AD333}"/>
    <cellStyle name="Comma 2 3 4 3 2 4 2" xfId="6512" xr:uid="{6CB97D14-9705-47EB-AB26-A4B5FD76862C}"/>
    <cellStyle name="Comma 2 3 4 3 2 4 2 2" xfId="18644" xr:uid="{A0ED6C14-8AFC-4531-BE73-2DBA8F59B38C}"/>
    <cellStyle name="Comma 2 3 4 3 2 4 2 2 2" xfId="42908" xr:uid="{2AA8FF70-ABE4-4CED-9D19-45E6BD10371A}"/>
    <cellStyle name="Comma 2 3 4 3 2 4 2 3" xfId="30776" xr:uid="{3B9FE7C8-84A2-49C2-AE1F-D96454101491}"/>
    <cellStyle name="Comma 2 3 4 3 2 4 3" xfId="10556" xr:uid="{9C175D56-D761-40A5-9F05-06CA5F5A7ECD}"/>
    <cellStyle name="Comma 2 3 4 3 2 4 3 2" xfId="22688" xr:uid="{C37D3D21-9F0C-458C-B028-9551B574699A}"/>
    <cellStyle name="Comma 2 3 4 3 2 4 3 2 2" xfId="46952" xr:uid="{B7EF384A-4305-466E-96E8-DF9B9A478882}"/>
    <cellStyle name="Comma 2 3 4 3 2 4 3 3" xfId="34820" xr:uid="{F0F35760-03CA-4A50-A9E0-9002910A22C7}"/>
    <cellStyle name="Comma 2 3 4 3 2 4 4" xfId="14600" xr:uid="{E419C9D1-92F1-42B5-99DF-4610E3FEA3F2}"/>
    <cellStyle name="Comma 2 3 4 3 2 4 4 2" xfId="38864" xr:uid="{18D3F6BF-EEBD-464B-9EE9-8960E0FB348C}"/>
    <cellStyle name="Comma 2 3 4 3 2 4 5" xfId="26732" xr:uid="{1AED8B9F-2102-4329-9447-A598F20E27AB}"/>
    <cellStyle name="Comma 2 3 4 3 2 5" xfId="4490" xr:uid="{2C9300AC-3BAD-4942-B3ED-F8E45AD96885}"/>
    <cellStyle name="Comma 2 3 4 3 2 5 2" xfId="16622" xr:uid="{9FD78724-09E8-4A92-837B-9EDF4F203AAC}"/>
    <cellStyle name="Comma 2 3 4 3 2 5 2 2" xfId="40886" xr:uid="{DF0BD262-473A-4EE3-AB2E-052752C5FE5B}"/>
    <cellStyle name="Comma 2 3 4 3 2 5 3" xfId="28754" xr:uid="{6882841E-C5A2-48E0-B26C-256DB4CB2879}"/>
    <cellStyle name="Comma 2 3 4 3 2 6" xfId="8534" xr:uid="{C91A4CAE-B89D-495F-A0C6-F314810E14AB}"/>
    <cellStyle name="Comma 2 3 4 3 2 6 2" xfId="20666" xr:uid="{18377DE7-EC95-407D-BE18-B1F86FB8567C}"/>
    <cellStyle name="Comma 2 3 4 3 2 6 2 2" xfId="44930" xr:uid="{E97A1C31-CBD4-45D4-88C8-6ED731780110}"/>
    <cellStyle name="Comma 2 3 4 3 2 6 3" xfId="32798" xr:uid="{A0312D12-9FDC-4A1F-B566-811D03634B1C}"/>
    <cellStyle name="Comma 2 3 4 3 2 7" xfId="12578" xr:uid="{1470B385-A0B3-45C8-A387-CA2DCC67B37C}"/>
    <cellStyle name="Comma 2 3 4 3 2 7 2" xfId="36842" xr:uid="{113603EC-2859-4D84-BDFD-78870B810A7C}"/>
    <cellStyle name="Comma 2 3 4 3 2 8" xfId="24710" xr:uid="{238ACB84-6459-4905-9CB9-ADACE58FB65B}"/>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2 2 2" xfId="44171" xr:uid="{641A3D77-DE53-4AAE-A7E9-4355F42C04A0}"/>
    <cellStyle name="Comma 2 3 4 3 3 2 2 2 3" xfId="32039" xr:uid="{DCE7B416-FE2E-41DD-8959-E12F54172889}"/>
    <cellStyle name="Comma 2 3 4 3 3 2 2 3" xfId="11819" xr:uid="{59AC9F5F-9F7F-422C-ACC1-E52E2169D0C5}"/>
    <cellStyle name="Comma 2 3 4 3 3 2 2 3 2" xfId="23951" xr:uid="{DA978862-2C30-442D-ABF7-F312B301D02A}"/>
    <cellStyle name="Comma 2 3 4 3 3 2 2 3 2 2" xfId="48215" xr:uid="{D5B235C6-6CF3-47CB-B6F4-33D9EC622E08}"/>
    <cellStyle name="Comma 2 3 4 3 3 2 2 3 3" xfId="36083" xr:uid="{586B1B53-5B6E-4309-A325-EB568AF2B190}"/>
    <cellStyle name="Comma 2 3 4 3 3 2 2 4" xfId="15863" xr:uid="{1A54BEC5-0A3C-45F2-9EBB-8BC6DB81CD0F}"/>
    <cellStyle name="Comma 2 3 4 3 3 2 2 4 2" xfId="40127" xr:uid="{6097C55F-56C1-44FF-8204-EC213E331900}"/>
    <cellStyle name="Comma 2 3 4 3 3 2 2 5" xfId="27995" xr:uid="{8F9ABA83-1BD7-489A-9CA4-FC1FC2AD2F25}"/>
    <cellStyle name="Comma 2 3 4 3 3 2 3" xfId="5753" xr:uid="{0A3DD4A9-60D1-4105-8E68-9EBC05D4A61C}"/>
    <cellStyle name="Comma 2 3 4 3 3 2 3 2" xfId="17885" xr:uid="{5703C5EC-AEAC-4774-A97B-393DCDC6F273}"/>
    <cellStyle name="Comma 2 3 4 3 3 2 3 2 2" xfId="42149" xr:uid="{D57C6944-47C5-463D-A753-F67B20B91C2A}"/>
    <cellStyle name="Comma 2 3 4 3 3 2 3 3" xfId="30017" xr:uid="{2CA80F39-B5AA-43AA-BA1A-27B072A71DB8}"/>
    <cellStyle name="Comma 2 3 4 3 3 2 4" xfId="9797" xr:uid="{246D708D-74FC-4F4D-817E-2FBE66862D57}"/>
    <cellStyle name="Comma 2 3 4 3 3 2 4 2" xfId="21929" xr:uid="{64A0F238-BAB2-4D15-9B20-3CE6412412CA}"/>
    <cellStyle name="Comma 2 3 4 3 3 2 4 2 2" xfId="46193" xr:uid="{614B8266-1353-4337-8B77-FBB5B9C4D572}"/>
    <cellStyle name="Comma 2 3 4 3 3 2 4 3" xfId="34061" xr:uid="{BD98DA6D-D14D-4C89-811E-07ABDA217321}"/>
    <cellStyle name="Comma 2 3 4 3 3 2 5" xfId="13841" xr:uid="{D67B45D3-1BF6-4640-8DD9-9C7BCAEEFDD4}"/>
    <cellStyle name="Comma 2 3 4 3 3 2 5 2" xfId="38105" xr:uid="{8E37DBF3-92DF-4651-A1B3-1564AB1A534D}"/>
    <cellStyle name="Comma 2 3 4 3 3 2 6" xfId="25973" xr:uid="{10B97A38-2DA2-4010-8E7F-C6EFABA01343}"/>
    <cellStyle name="Comma 2 3 4 3 3 3" xfId="2720" xr:uid="{C5992A3D-641C-4524-8D06-B3B3673FF72A}"/>
    <cellStyle name="Comma 2 3 4 3 3 3 2" xfId="6764" xr:uid="{830D374B-F918-4344-B77D-B77A06789060}"/>
    <cellStyle name="Comma 2 3 4 3 3 3 2 2" xfId="18896" xr:uid="{DE0502F7-82F7-4B17-AE15-BE803349CBFB}"/>
    <cellStyle name="Comma 2 3 4 3 3 3 2 2 2" xfId="43160" xr:uid="{EF986D80-582A-4061-952E-38FE21C1AC18}"/>
    <cellStyle name="Comma 2 3 4 3 3 3 2 3" xfId="31028" xr:uid="{43A43923-95AA-48D4-8D58-930A8FF40F08}"/>
    <cellStyle name="Comma 2 3 4 3 3 3 3" xfId="10808" xr:uid="{11C147B5-926F-40C0-89F3-FEAA27340F92}"/>
    <cellStyle name="Comma 2 3 4 3 3 3 3 2" xfId="22940" xr:uid="{89B3A4DA-B3D5-480A-9A6B-D722C66865FF}"/>
    <cellStyle name="Comma 2 3 4 3 3 3 3 2 2" xfId="47204" xr:uid="{A85E915E-16B8-4EAF-B8C6-3A3D4EAC87B0}"/>
    <cellStyle name="Comma 2 3 4 3 3 3 3 3" xfId="35072" xr:uid="{8426AF5D-2F50-4171-948F-EEB5B4877517}"/>
    <cellStyle name="Comma 2 3 4 3 3 3 4" xfId="14852" xr:uid="{7F867698-78DA-463B-B850-587D10136702}"/>
    <cellStyle name="Comma 2 3 4 3 3 3 4 2" xfId="39116" xr:uid="{A31E19CC-D56A-4780-AA60-0F590E4D50C8}"/>
    <cellStyle name="Comma 2 3 4 3 3 3 5" xfId="26984" xr:uid="{5A0EF606-A729-4FB2-96DE-2904993FFA4C}"/>
    <cellStyle name="Comma 2 3 4 3 3 4" xfId="4742" xr:uid="{A2ABCCA2-B94F-4C8E-BC71-C6E4FAB481FE}"/>
    <cellStyle name="Comma 2 3 4 3 3 4 2" xfId="16874" xr:uid="{4EDED4F0-4403-4D38-800E-44EF3BB56F86}"/>
    <cellStyle name="Comma 2 3 4 3 3 4 2 2" xfId="41138" xr:uid="{6C2EAF12-ADB8-4EEC-B771-E9BD02216FFF}"/>
    <cellStyle name="Comma 2 3 4 3 3 4 3" xfId="29006" xr:uid="{128F5539-E2DC-4779-B8CE-F090D767D5B5}"/>
    <cellStyle name="Comma 2 3 4 3 3 5" xfId="8786" xr:uid="{CD6F7F59-1526-4AEB-991A-2A758F5D9959}"/>
    <cellStyle name="Comma 2 3 4 3 3 5 2" xfId="20918" xr:uid="{D08D74C5-6A5D-438B-B1A8-C0DB3D65134E}"/>
    <cellStyle name="Comma 2 3 4 3 3 5 2 2" xfId="45182" xr:uid="{22AFD1C3-9B1D-4ABC-BFCE-FD56390873BE}"/>
    <cellStyle name="Comma 2 3 4 3 3 5 3" xfId="33050" xr:uid="{4CA33CCC-19F9-4010-BBD1-72F4701D3B27}"/>
    <cellStyle name="Comma 2 3 4 3 3 6" xfId="12830" xr:uid="{F7CF7353-8B71-469C-8E73-169BB81505FF}"/>
    <cellStyle name="Comma 2 3 4 3 3 6 2" xfId="37094" xr:uid="{382626E3-83CE-4480-BDA6-41B8C38A9C74}"/>
    <cellStyle name="Comma 2 3 4 3 3 7" xfId="24962" xr:uid="{181C115E-7477-42DB-97D6-AEA3EFF0DBFB}"/>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2 2 2" xfId="43666" xr:uid="{D5AD5892-3189-40E4-9084-438002CB47C5}"/>
    <cellStyle name="Comma 2 3 4 3 4 2 2 3" xfId="31534" xr:uid="{42D196E8-5693-47D6-A361-2A100B88B25A}"/>
    <cellStyle name="Comma 2 3 4 3 4 2 3" xfId="11314" xr:uid="{A5BCB66E-7AB4-4B69-B990-41F2092A5561}"/>
    <cellStyle name="Comma 2 3 4 3 4 2 3 2" xfId="23446" xr:uid="{36F2432E-0BBB-402D-BEC5-C219565C332B}"/>
    <cellStyle name="Comma 2 3 4 3 4 2 3 2 2" xfId="47710" xr:uid="{A4046403-996C-4152-8CD2-26B82BC78D67}"/>
    <cellStyle name="Comma 2 3 4 3 4 2 3 3" xfId="35578" xr:uid="{3E2240FF-E1C6-4DBA-B9F6-421B57621F36}"/>
    <cellStyle name="Comma 2 3 4 3 4 2 4" xfId="15358" xr:uid="{20FAAD46-4EAE-45B7-A8C4-9806224E4BD2}"/>
    <cellStyle name="Comma 2 3 4 3 4 2 4 2" xfId="39622" xr:uid="{BB0F2E8B-81F0-4BE1-B4F2-0B2C548D374C}"/>
    <cellStyle name="Comma 2 3 4 3 4 2 5" xfId="27490" xr:uid="{0CCCC736-94CF-4459-986D-CDF9088E7BEA}"/>
    <cellStyle name="Comma 2 3 4 3 4 3" xfId="5248" xr:uid="{D1A4234C-EC9B-488B-8585-0896FDBA7F41}"/>
    <cellStyle name="Comma 2 3 4 3 4 3 2" xfId="17380" xr:uid="{73A3CD8D-3662-44E9-9EB4-6089D36B1341}"/>
    <cellStyle name="Comma 2 3 4 3 4 3 2 2" xfId="41644" xr:uid="{69EE3BD2-DFBC-43FD-B9F3-93C15321E54A}"/>
    <cellStyle name="Comma 2 3 4 3 4 3 3" xfId="29512" xr:uid="{5C403BBC-BE8C-4C2A-9591-1C192FE1F76C}"/>
    <cellStyle name="Comma 2 3 4 3 4 4" xfId="9292" xr:uid="{188CB135-044D-4860-9B0F-CC88D1090C33}"/>
    <cellStyle name="Comma 2 3 4 3 4 4 2" xfId="21424" xr:uid="{A1B4230E-1E45-40F7-8EB0-B66DD18FB903}"/>
    <cellStyle name="Comma 2 3 4 3 4 4 2 2" xfId="45688" xr:uid="{4E108615-821B-4535-9706-C4DB7F555246}"/>
    <cellStyle name="Comma 2 3 4 3 4 4 3" xfId="33556" xr:uid="{7078488B-7581-4251-ABD2-AA3C1DF21ADF}"/>
    <cellStyle name="Comma 2 3 4 3 4 5" xfId="13336" xr:uid="{8B50E996-19C7-4C3D-9563-CB45B286EFA8}"/>
    <cellStyle name="Comma 2 3 4 3 4 5 2" xfId="37600" xr:uid="{0E7979EA-CADF-48FA-8CE4-80F0C0C7F54D}"/>
    <cellStyle name="Comma 2 3 4 3 4 6" xfId="25468" xr:uid="{14D07182-45A5-4B11-BFDF-3F97C43C0935}"/>
    <cellStyle name="Comma 2 3 4 3 5" xfId="2215" xr:uid="{032CA907-DD04-485C-9AB9-43519A5F343F}"/>
    <cellStyle name="Comma 2 3 4 3 5 2" xfId="6259" xr:uid="{C44DDC1C-5B0A-4272-BBA9-BA40DFF6931E}"/>
    <cellStyle name="Comma 2 3 4 3 5 2 2" xfId="18391" xr:uid="{F1FBBA41-1E49-4451-AD58-01BB07990741}"/>
    <cellStyle name="Comma 2 3 4 3 5 2 2 2" xfId="42655" xr:uid="{D9A7D6C1-7BD2-4B9A-A4EA-CEA0A7F41BC4}"/>
    <cellStyle name="Comma 2 3 4 3 5 2 3" xfId="30523" xr:uid="{C2C780FB-8D94-46EB-8F80-063D7629972F}"/>
    <cellStyle name="Comma 2 3 4 3 5 3" xfId="10303" xr:uid="{5A61F56E-6256-41F0-90B0-D36FB1778184}"/>
    <cellStyle name="Comma 2 3 4 3 5 3 2" xfId="22435" xr:uid="{15A0B69C-B651-4C4D-8B01-6A9262DA0EFD}"/>
    <cellStyle name="Comma 2 3 4 3 5 3 2 2" xfId="46699" xr:uid="{F7776ED6-0506-4972-809C-3251A9A9323E}"/>
    <cellStyle name="Comma 2 3 4 3 5 3 3" xfId="34567" xr:uid="{8CE2632B-6493-4797-BAF7-50726CC66042}"/>
    <cellStyle name="Comma 2 3 4 3 5 4" xfId="14347" xr:uid="{F21F69EE-C635-4C38-AE2D-DD291D7C4EB3}"/>
    <cellStyle name="Comma 2 3 4 3 5 4 2" xfId="38611" xr:uid="{D77F10F9-6931-4B50-A9EA-775E633D9329}"/>
    <cellStyle name="Comma 2 3 4 3 5 5" xfId="26479" xr:uid="{F627EBA7-9B26-4FBF-BA4D-78047DC38D42}"/>
    <cellStyle name="Comma 2 3 4 3 6" xfId="4237" xr:uid="{AB3A21E5-60CE-4334-B064-662C15D806EA}"/>
    <cellStyle name="Comma 2 3 4 3 6 2" xfId="16369" xr:uid="{1EA4C996-40C4-4A31-BC00-2439EDF2DAFC}"/>
    <cellStyle name="Comma 2 3 4 3 6 2 2" xfId="40633" xr:uid="{2DEF437C-1DF6-4B88-BC16-996F3EB46687}"/>
    <cellStyle name="Comma 2 3 4 3 6 3" xfId="28501" xr:uid="{D99A6983-60F1-4AB2-BA64-CF874E3D5C6C}"/>
    <cellStyle name="Comma 2 3 4 3 7" xfId="8281" xr:uid="{0D6655E8-16A7-4A5F-BA17-825EB7C418E2}"/>
    <cellStyle name="Comma 2 3 4 3 7 2" xfId="20413" xr:uid="{1FCACC25-DEBA-4666-BD2A-48CDCC6E5AAD}"/>
    <cellStyle name="Comma 2 3 4 3 7 2 2" xfId="44677" xr:uid="{FEF022AB-E53A-41FB-A45B-6998FC567C52}"/>
    <cellStyle name="Comma 2 3 4 3 7 3" xfId="32545" xr:uid="{0CC3ABC5-8F7C-40D1-9599-AC2EB4D23F1E}"/>
    <cellStyle name="Comma 2 3 4 3 8" xfId="12325" xr:uid="{86CEA820-B6F4-48BC-B31D-1052F0C8590A}"/>
    <cellStyle name="Comma 2 3 4 3 8 2" xfId="36589" xr:uid="{3C992D00-9C53-492E-ACF4-34327FEF2CCC}"/>
    <cellStyle name="Comma 2 3 4 3 9" xfId="24457" xr:uid="{0757716F-C08C-4972-9ED2-0006ED9E144D}"/>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2 2 2" xfId="44298" xr:uid="{AFBBBCDC-8B53-446F-9CF4-A870723FFB6D}"/>
    <cellStyle name="Comma 2 3 4 4 2 2 2 2 3" xfId="32166" xr:uid="{852B4674-9950-47A8-8E11-EBECA12A9154}"/>
    <cellStyle name="Comma 2 3 4 4 2 2 2 3" xfId="11946" xr:uid="{BE7071D3-1FD8-423B-B969-749B728B801E}"/>
    <cellStyle name="Comma 2 3 4 4 2 2 2 3 2" xfId="24078" xr:uid="{8AA79BF5-8FC0-4A47-A239-EC5851FC2722}"/>
    <cellStyle name="Comma 2 3 4 4 2 2 2 3 2 2" xfId="48342" xr:uid="{79E9EA28-1318-4540-8109-4F2A1357116E}"/>
    <cellStyle name="Comma 2 3 4 4 2 2 2 3 3" xfId="36210" xr:uid="{B7CB15BF-E995-4241-8E39-F1E85584CF96}"/>
    <cellStyle name="Comma 2 3 4 4 2 2 2 4" xfId="15990" xr:uid="{2ECCF639-35AC-4151-A58E-89E9BEE5F94A}"/>
    <cellStyle name="Comma 2 3 4 4 2 2 2 4 2" xfId="40254" xr:uid="{DC858B89-367E-442A-BEAA-E93C40FE18F9}"/>
    <cellStyle name="Comma 2 3 4 4 2 2 2 5" xfId="28122" xr:uid="{17A0D732-6456-4DE5-B619-C2AA0AD64343}"/>
    <cellStyle name="Comma 2 3 4 4 2 2 3" xfId="5880" xr:uid="{8F927A94-3221-4978-B491-15057325511E}"/>
    <cellStyle name="Comma 2 3 4 4 2 2 3 2" xfId="18012" xr:uid="{D5893207-F4D6-4337-870E-FDEFA0D12BFB}"/>
    <cellStyle name="Comma 2 3 4 4 2 2 3 2 2" xfId="42276" xr:uid="{DAE15790-9FA3-435A-94F3-342C510B1681}"/>
    <cellStyle name="Comma 2 3 4 4 2 2 3 3" xfId="30144" xr:uid="{27C2ED2E-93C9-4B4B-A7E6-47B791CAEDC1}"/>
    <cellStyle name="Comma 2 3 4 4 2 2 4" xfId="9924" xr:uid="{6F64B7C7-AA38-4482-9377-4D31CCFA058B}"/>
    <cellStyle name="Comma 2 3 4 4 2 2 4 2" xfId="22056" xr:uid="{54226722-ECB8-45EC-8092-BF35C54D4CBE}"/>
    <cellStyle name="Comma 2 3 4 4 2 2 4 2 2" xfId="46320" xr:uid="{4FF1432D-DBD6-4F49-8A3B-A4C47DB1FCC2}"/>
    <cellStyle name="Comma 2 3 4 4 2 2 4 3" xfId="34188" xr:uid="{61136CA5-9A7A-4DAD-9535-23AB905A27F0}"/>
    <cellStyle name="Comma 2 3 4 4 2 2 5" xfId="13968" xr:uid="{C2D95DE5-7E6B-426B-B2B4-C22EE31C574C}"/>
    <cellStyle name="Comma 2 3 4 4 2 2 5 2" xfId="38232" xr:uid="{E921FD34-887B-4FE1-9A27-58B3B5288B00}"/>
    <cellStyle name="Comma 2 3 4 4 2 2 6" xfId="26100" xr:uid="{1ACE7AD8-2E97-45F5-9807-5933A16915BD}"/>
    <cellStyle name="Comma 2 3 4 4 2 3" xfId="2847" xr:uid="{C19B73ED-5FE9-4DA8-8F87-0FE6DD41EDF9}"/>
    <cellStyle name="Comma 2 3 4 4 2 3 2" xfId="6891" xr:uid="{96969623-FE9C-48F9-AD6A-A7C33B96F355}"/>
    <cellStyle name="Comma 2 3 4 4 2 3 2 2" xfId="19023" xr:uid="{FB11D8B7-B72B-4EEF-B505-5A1922F3DA3E}"/>
    <cellStyle name="Comma 2 3 4 4 2 3 2 2 2" xfId="43287" xr:uid="{2982D531-2685-428A-86A6-1EA8CC8863F5}"/>
    <cellStyle name="Comma 2 3 4 4 2 3 2 3" xfId="31155" xr:uid="{898F0CDC-08BD-426B-B178-F9C6B82C1F29}"/>
    <cellStyle name="Comma 2 3 4 4 2 3 3" xfId="10935" xr:uid="{46CDC6F5-9441-4A85-A9E6-CE43D76AB6B1}"/>
    <cellStyle name="Comma 2 3 4 4 2 3 3 2" xfId="23067" xr:uid="{361397FE-E4E7-4CE2-8AD4-1BBCAE6115F6}"/>
    <cellStyle name="Comma 2 3 4 4 2 3 3 2 2" xfId="47331" xr:uid="{26841A7A-A958-4FA6-B7A1-A59519B118E8}"/>
    <cellStyle name="Comma 2 3 4 4 2 3 3 3" xfId="35199" xr:uid="{0B05F158-68A4-4F5C-8A0D-C1D75B24C48E}"/>
    <cellStyle name="Comma 2 3 4 4 2 3 4" xfId="14979" xr:uid="{2479C4B3-5053-4FBF-90BD-5628F69F2C15}"/>
    <cellStyle name="Comma 2 3 4 4 2 3 4 2" xfId="39243" xr:uid="{47B07897-2F83-4633-9617-EC04997A1C54}"/>
    <cellStyle name="Comma 2 3 4 4 2 3 5" xfId="27111" xr:uid="{E219DB1E-EA37-4D46-8673-B8CF6D7868E3}"/>
    <cellStyle name="Comma 2 3 4 4 2 4" xfId="4869" xr:uid="{27ACD433-86F0-44C7-A9E6-7E7031CB0C12}"/>
    <cellStyle name="Comma 2 3 4 4 2 4 2" xfId="17001" xr:uid="{59463A73-B0AC-4BDE-B53C-B8CE1E1993FE}"/>
    <cellStyle name="Comma 2 3 4 4 2 4 2 2" xfId="41265" xr:uid="{A94C0153-6424-4F11-83FE-DA5199E368CA}"/>
    <cellStyle name="Comma 2 3 4 4 2 4 3" xfId="29133" xr:uid="{2524139C-2FCD-44F2-A407-7D357DA50FE2}"/>
    <cellStyle name="Comma 2 3 4 4 2 5" xfId="8913" xr:uid="{3BB0D9E5-CAC2-4E65-9C58-A30DCCA65DAB}"/>
    <cellStyle name="Comma 2 3 4 4 2 5 2" xfId="21045" xr:uid="{89E6CAF9-3013-428B-A9BA-0104FEA759DC}"/>
    <cellStyle name="Comma 2 3 4 4 2 5 2 2" xfId="45309" xr:uid="{19AA526E-1DF5-4076-AC79-439CAE658B4A}"/>
    <cellStyle name="Comma 2 3 4 4 2 5 3" xfId="33177" xr:uid="{660B3E7C-D6FD-4F6D-973E-A9C350C1DE76}"/>
    <cellStyle name="Comma 2 3 4 4 2 6" xfId="12957" xr:uid="{73E11A9F-ACAC-455C-853B-0F023B138A21}"/>
    <cellStyle name="Comma 2 3 4 4 2 6 2" xfId="37221" xr:uid="{7BE012D9-5E97-4A5A-8054-F279F03565EB}"/>
    <cellStyle name="Comma 2 3 4 4 2 7" xfId="25089" xr:uid="{F2C36D46-4B66-4051-B28F-1A0DB7D4AB77}"/>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2 2 2" xfId="43793" xr:uid="{153C928F-D52D-448A-AD2E-BEB2F8359784}"/>
    <cellStyle name="Comma 2 3 4 4 3 2 2 3" xfId="31661" xr:uid="{4295CD92-D7D0-44B3-8467-29292003BCDE}"/>
    <cellStyle name="Comma 2 3 4 4 3 2 3" xfId="11441" xr:uid="{F3132D1A-0750-472A-BE5D-43C7232EF1D0}"/>
    <cellStyle name="Comma 2 3 4 4 3 2 3 2" xfId="23573" xr:uid="{51F4AA1B-33D5-45EC-BDA1-6A19BAC44AD9}"/>
    <cellStyle name="Comma 2 3 4 4 3 2 3 2 2" xfId="47837" xr:uid="{BB17705D-82D4-435B-8273-603CDE9913C4}"/>
    <cellStyle name="Comma 2 3 4 4 3 2 3 3" xfId="35705" xr:uid="{13076CEF-5F94-457C-A9C7-D34257E07A8B}"/>
    <cellStyle name="Comma 2 3 4 4 3 2 4" xfId="15485" xr:uid="{FF6E729E-A4DF-478E-8426-CDE3D12029EE}"/>
    <cellStyle name="Comma 2 3 4 4 3 2 4 2" xfId="39749" xr:uid="{DE6790B6-CE18-4148-95F6-7D343118FF53}"/>
    <cellStyle name="Comma 2 3 4 4 3 2 5" xfId="27617" xr:uid="{1DC059E3-9468-407F-9DD9-EA084433BAF4}"/>
    <cellStyle name="Comma 2 3 4 4 3 3" xfId="5375" xr:uid="{AC49268C-77A8-47C3-9C53-87DBB51F0576}"/>
    <cellStyle name="Comma 2 3 4 4 3 3 2" xfId="17507" xr:uid="{89E51863-72A8-444F-9116-CAF1581ACBAA}"/>
    <cellStyle name="Comma 2 3 4 4 3 3 2 2" xfId="41771" xr:uid="{B443812D-F779-4986-9353-556CB307FB8A}"/>
    <cellStyle name="Comma 2 3 4 4 3 3 3" xfId="29639" xr:uid="{13B32CDC-EF02-402F-98D7-C98302C9211C}"/>
    <cellStyle name="Comma 2 3 4 4 3 4" xfId="9419" xr:uid="{9DAC92F9-87D5-4BC6-ABAD-5EA5B9D2C32B}"/>
    <cellStyle name="Comma 2 3 4 4 3 4 2" xfId="21551" xr:uid="{682F68E7-3E3C-43C3-B5CC-40CCB4F9A8A4}"/>
    <cellStyle name="Comma 2 3 4 4 3 4 2 2" xfId="45815" xr:uid="{C4BF982A-B744-4EF0-BBC7-13C07BF52CE6}"/>
    <cellStyle name="Comma 2 3 4 4 3 4 3" xfId="33683" xr:uid="{FED0EA7C-1792-438A-9F06-8C184E264EFA}"/>
    <cellStyle name="Comma 2 3 4 4 3 5" xfId="13463" xr:uid="{D3FFD881-A1B5-4B85-997D-41F1DC05778E}"/>
    <cellStyle name="Comma 2 3 4 4 3 5 2" xfId="37727" xr:uid="{B1E1BA76-B5DD-47E2-9870-44ABCD4F63E4}"/>
    <cellStyle name="Comma 2 3 4 4 3 6" xfId="25595" xr:uid="{ABC37E5B-DA42-4E14-8DB9-104D30C76E70}"/>
    <cellStyle name="Comma 2 3 4 4 4" xfId="2342" xr:uid="{FAD8647D-B8F3-4766-852A-7AC9C77375C7}"/>
    <cellStyle name="Comma 2 3 4 4 4 2" xfId="6386" xr:uid="{CA0005DB-46C9-4FD6-B084-30B0E878909C}"/>
    <cellStyle name="Comma 2 3 4 4 4 2 2" xfId="18518" xr:uid="{31E6CF9C-77CF-448E-86CA-B3D385B8EB82}"/>
    <cellStyle name="Comma 2 3 4 4 4 2 2 2" xfId="42782" xr:uid="{1C98E8E8-826E-4FBF-AC95-E3764F261DB8}"/>
    <cellStyle name="Comma 2 3 4 4 4 2 3" xfId="30650" xr:uid="{16E273EA-3EF4-4D1E-A90E-900CF8B3A994}"/>
    <cellStyle name="Comma 2 3 4 4 4 3" xfId="10430" xr:uid="{0B2638A4-7045-4CBF-991E-D28AF81D2BB0}"/>
    <cellStyle name="Comma 2 3 4 4 4 3 2" xfId="22562" xr:uid="{DFFDB46A-549E-47C5-8DD3-C89E4DE56F1D}"/>
    <cellStyle name="Comma 2 3 4 4 4 3 2 2" xfId="46826" xr:uid="{8ACFD5A9-590F-4612-A59C-BE68C2C994EA}"/>
    <cellStyle name="Comma 2 3 4 4 4 3 3" xfId="34694" xr:uid="{86F8E57D-349B-4F58-B385-7C945F7C8AF0}"/>
    <cellStyle name="Comma 2 3 4 4 4 4" xfId="14474" xr:uid="{D301F268-D0A0-464A-A3FD-660B2F66BA85}"/>
    <cellStyle name="Comma 2 3 4 4 4 4 2" xfId="38738" xr:uid="{6BB98AE9-B4ED-4FB6-AAB5-4FFE7357DA74}"/>
    <cellStyle name="Comma 2 3 4 4 4 5" xfId="26606" xr:uid="{72401B56-919B-4AF5-A5BA-261ABB6AE955}"/>
    <cellStyle name="Comma 2 3 4 4 5" xfId="4364" xr:uid="{4F5F26B9-E453-4012-BCD0-A7FD32F58845}"/>
    <cellStyle name="Comma 2 3 4 4 5 2" xfId="16496" xr:uid="{35D4C7DB-AC25-4ECA-8640-845B4EF87AC1}"/>
    <cellStyle name="Comma 2 3 4 4 5 2 2" xfId="40760" xr:uid="{C162E33D-D068-4D98-AC97-A467795A6A1B}"/>
    <cellStyle name="Comma 2 3 4 4 5 3" xfId="28628" xr:uid="{E48DD4EB-44A3-4290-9756-F087D54E313F}"/>
    <cellStyle name="Comma 2 3 4 4 6" xfId="8408" xr:uid="{233CCC00-D524-437F-90FC-75B17EA82AC9}"/>
    <cellStyle name="Comma 2 3 4 4 6 2" xfId="20540" xr:uid="{F8E37E15-7BD5-42BA-AEDC-C641A0029D61}"/>
    <cellStyle name="Comma 2 3 4 4 6 2 2" xfId="44804" xr:uid="{B56EDC6A-72DE-42CA-B704-27B4E1D671D8}"/>
    <cellStyle name="Comma 2 3 4 4 6 3" xfId="32672" xr:uid="{9F863870-215E-4176-A40E-CFC20940C7BD}"/>
    <cellStyle name="Comma 2 3 4 4 7" xfId="12452" xr:uid="{518A9BE6-E15C-41B5-A583-9BCA0354CF79}"/>
    <cellStyle name="Comma 2 3 4 4 7 2" xfId="36716" xr:uid="{49A686D6-8D1F-4C81-9236-5CDA94AB9EDE}"/>
    <cellStyle name="Comma 2 3 4 4 8" xfId="24584" xr:uid="{DF686B6B-8773-4131-98F4-FA687CAFFD4F}"/>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2 2 2" xfId="44045" xr:uid="{D69AF82C-D5C7-4075-A428-FF65C8E986D7}"/>
    <cellStyle name="Comma 2 3 4 5 2 2 2 3" xfId="31913" xr:uid="{BBFF9425-1EA5-49D2-8B69-87287BF72274}"/>
    <cellStyle name="Comma 2 3 4 5 2 2 3" xfId="11693" xr:uid="{3919C262-6C5A-437A-A51F-7647BB811AF3}"/>
    <cellStyle name="Comma 2 3 4 5 2 2 3 2" xfId="23825" xr:uid="{BFF2B3BD-E304-4939-9B76-F957979B5891}"/>
    <cellStyle name="Comma 2 3 4 5 2 2 3 2 2" xfId="48089" xr:uid="{45D64F97-BE55-424A-A02B-4EADB1A7FD25}"/>
    <cellStyle name="Comma 2 3 4 5 2 2 3 3" xfId="35957" xr:uid="{173B1F85-CC28-4201-B483-F01C77725DB0}"/>
    <cellStyle name="Comma 2 3 4 5 2 2 4" xfId="15737" xr:uid="{FCAA4827-1EEC-47F7-BF26-934BACFF91D0}"/>
    <cellStyle name="Comma 2 3 4 5 2 2 4 2" xfId="40001" xr:uid="{B3F2A611-BE89-489B-8D0D-0F28BC7666A7}"/>
    <cellStyle name="Comma 2 3 4 5 2 2 5" xfId="27869" xr:uid="{B57F233F-DF57-494C-94C3-AD520A754867}"/>
    <cellStyle name="Comma 2 3 4 5 2 3" xfId="5627" xr:uid="{83090B15-2FA1-4D64-B984-16A4A2BAFE26}"/>
    <cellStyle name="Comma 2 3 4 5 2 3 2" xfId="17759" xr:uid="{F0FDA602-93AF-4E0D-A53B-6FFCC5442DF8}"/>
    <cellStyle name="Comma 2 3 4 5 2 3 2 2" xfId="42023" xr:uid="{8440B913-67B8-4CF3-9608-E0C51365480A}"/>
    <cellStyle name="Comma 2 3 4 5 2 3 3" xfId="29891" xr:uid="{C4EF6C02-28E2-4D0E-84C0-AF2A53C73E5B}"/>
    <cellStyle name="Comma 2 3 4 5 2 4" xfId="9671" xr:uid="{04C6CDC8-D04F-4599-8DFE-DBBC0FC558C3}"/>
    <cellStyle name="Comma 2 3 4 5 2 4 2" xfId="21803" xr:uid="{D506A0E8-BE4A-4394-AF7E-BE6CFA2A399E}"/>
    <cellStyle name="Comma 2 3 4 5 2 4 2 2" xfId="46067" xr:uid="{AE626B30-34E8-416B-90CC-01D72A46C794}"/>
    <cellStyle name="Comma 2 3 4 5 2 4 3" xfId="33935" xr:uid="{58EA2268-B66B-480D-8A5A-D1351E7A8961}"/>
    <cellStyle name="Comma 2 3 4 5 2 5" xfId="13715" xr:uid="{0388C6AE-E65F-47CD-B64F-32E5C96BF52D}"/>
    <cellStyle name="Comma 2 3 4 5 2 5 2" xfId="37979" xr:uid="{62072970-4B7C-4AB8-935C-140179734D5C}"/>
    <cellStyle name="Comma 2 3 4 5 2 6" xfId="25847" xr:uid="{F00326C1-0344-47E7-89D3-5588778BFF1E}"/>
    <cellStyle name="Comma 2 3 4 5 3" xfId="2594" xr:uid="{06BA5253-070B-46D4-83F5-33BDB2D6E03F}"/>
    <cellStyle name="Comma 2 3 4 5 3 2" xfId="6638" xr:uid="{92A24ABF-16FD-41E0-989C-03EF4BF87CC0}"/>
    <cellStyle name="Comma 2 3 4 5 3 2 2" xfId="18770" xr:uid="{D2929657-2BF4-4C52-974A-9315F4EC186D}"/>
    <cellStyle name="Comma 2 3 4 5 3 2 2 2" xfId="43034" xr:uid="{17D7F2BE-993F-4D17-A9C7-12740BCF3FA1}"/>
    <cellStyle name="Comma 2 3 4 5 3 2 3" xfId="30902" xr:uid="{F8CD12C1-ADC3-43CA-9127-5750A5948D10}"/>
    <cellStyle name="Comma 2 3 4 5 3 3" xfId="10682" xr:uid="{72C3731D-A092-4ED4-B416-75A3109B4980}"/>
    <cellStyle name="Comma 2 3 4 5 3 3 2" xfId="22814" xr:uid="{351B7124-4F01-43FA-95A1-032FB5509FD5}"/>
    <cellStyle name="Comma 2 3 4 5 3 3 2 2" xfId="47078" xr:uid="{33CAC64A-BB22-4B1B-B9A8-A56F5F1FF0B6}"/>
    <cellStyle name="Comma 2 3 4 5 3 3 3" xfId="34946" xr:uid="{15507B3B-BA53-4CF2-817F-138C712B0BFE}"/>
    <cellStyle name="Comma 2 3 4 5 3 4" xfId="14726" xr:uid="{390C6532-9E70-4400-8FE1-C95256996933}"/>
    <cellStyle name="Comma 2 3 4 5 3 4 2" xfId="38990" xr:uid="{A3C9A4E5-07EB-49D1-8789-5DCCCDEC0582}"/>
    <cellStyle name="Comma 2 3 4 5 3 5" xfId="26858" xr:uid="{220F0669-8082-4E8D-ACFB-0C90AD3832CD}"/>
    <cellStyle name="Comma 2 3 4 5 4" xfId="4616" xr:uid="{59317F38-856A-49CF-A40B-F4B403FA0CD1}"/>
    <cellStyle name="Comma 2 3 4 5 4 2" xfId="16748" xr:uid="{72ECCEE2-3854-491E-AE77-C94DA7AE78AD}"/>
    <cellStyle name="Comma 2 3 4 5 4 2 2" xfId="41012" xr:uid="{A4C7B88A-4749-4A05-AB49-152CFF91D9CE}"/>
    <cellStyle name="Comma 2 3 4 5 4 3" xfId="28880" xr:uid="{A6775AFB-7195-4B63-8DDA-F1DDFA930C6E}"/>
    <cellStyle name="Comma 2 3 4 5 5" xfId="8660" xr:uid="{EE047738-0AAA-4932-9628-B5F953AF5D05}"/>
    <cellStyle name="Comma 2 3 4 5 5 2" xfId="20792" xr:uid="{E1C4FADC-49EC-41BC-B53F-CFDBD7F5A1FA}"/>
    <cellStyle name="Comma 2 3 4 5 5 2 2" xfId="45056" xr:uid="{D98F1BE7-F9A6-4842-99A7-E90B2123C03B}"/>
    <cellStyle name="Comma 2 3 4 5 5 3" xfId="32924" xr:uid="{CD5D64C1-C097-41DA-8911-1288D4C97005}"/>
    <cellStyle name="Comma 2 3 4 5 6" xfId="12704" xr:uid="{673BFBF9-1B66-4C00-B52D-295EF75C8D48}"/>
    <cellStyle name="Comma 2 3 4 5 6 2" xfId="36968" xr:uid="{03A4D2F5-9271-4570-8CFB-DB4ADB13DB30}"/>
    <cellStyle name="Comma 2 3 4 5 7" xfId="24836" xr:uid="{A57187F9-5AC8-48E0-8612-7A6F5B722093}"/>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2 2 2" xfId="43540" xr:uid="{0EEDBFB8-AA6E-44A9-950F-254D2B68AE83}"/>
    <cellStyle name="Comma 2 3 4 6 2 2 3" xfId="31408" xr:uid="{2DD127FC-8251-48FD-BBCA-9025B372A6B3}"/>
    <cellStyle name="Comma 2 3 4 6 2 3" xfId="11188" xr:uid="{B6E1E86D-D85F-4489-B529-F3C71E3E51A9}"/>
    <cellStyle name="Comma 2 3 4 6 2 3 2" xfId="23320" xr:uid="{E0717045-F6FA-4F09-BDE6-BE4215D075A0}"/>
    <cellStyle name="Comma 2 3 4 6 2 3 2 2" xfId="47584" xr:uid="{9598DC4C-6EA3-4A06-9130-B73E8D371CDE}"/>
    <cellStyle name="Comma 2 3 4 6 2 3 3" xfId="35452" xr:uid="{6FE3A083-B077-4259-987D-009935C38613}"/>
    <cellStyle name="Comma 2 3 4 6 2 4" xfId="15232" xr:uid="{0C4B25FF-F422-490B-A8EF-C321EBDAAF34}"/>
    <cellStyle name="Comma 2 3 4 6 2 4 2" xfId="39496" xr:uid="{210DF016-FBB2-428F-9E36-D5F0DC3986C7}"/>
    <cellStyle name="Comma 2 3 4 6 2 5" xfId="27364" xr:uid="{2D785EA7-73C3-488A-8929-D5102CC75AC0}"/>
    <cellStyle name="Comma 2 3 4 6 3" xfId="5122" xr:uid="{62C08153-9956-4E47-8033-AD96873D8C81}"/>
    <cellStyle name="Comma 2 3 4 6 3 2" xfId="17254" xr:uid="{37BCF99D-8B8B-46DF-9265-473ECBF0738B}"/>
    <cellStyle name="Comma 2 3 4 6 3 2 2" xfId="41518" xr:uid="{509347BD-10EF-43BC-B09D-E59BC17F34B1}"/>
    <cellStyle name="Comma 2 3 4 6 3 3" xfId="29386" xr:uid="{BEF9096C-F1C1-4B62-8A56-81AB5122F1AE}"/>
    <cellStyle name="Comma 2 3 4 6 4" xfId="9166" xr:uid="{AEB0E16B-6DDC-44FB-B6EE-AD12CB5D9C1E}"/>
    <cellStyle name="Comma 2 3 4 6 4 2" xfId="21298" xr:uid="{22C69D97-18C2-4760-B47F-BF31659B3C6E}"/>
    <cellStyle name="Comma 2 3 4 6 4 2 2" xfId="45562" xr:uid="{0A35E614-B760-4510-91D6-DC2C805EE384}"/>
    <cellStyle name="Comma 2 3 4 6 4 3" xfId="33430" xr:uid="{9E0B7583-77F1-44CC-A6AC-37B03F9D49EE}"/>
    <cellStyle name="Comma 2 3 4 6 5" xfId="13210" xr:uid="{92AD04D2-FA16-4D07-806F-0F1101A8B5E0}"/>
    <cellStyle name="Comma 2 3 4 6 5 2" xfId="37474" xr:uid="{B237D6E9-D453-46B6-B345-A635C6E097F2}"/>
    <cellStyle name="Comma 2 3 4 6 6" xfId="25342" xr:uid="{948A72D3-E8E1-408D-9281-B41786222D3B}"/>
    <cellStyle name="Comma 2 3 4 7" xfId="2089" xr:uid="{5ED6BE82-D367-4E0E-BB2C-8EEFD1F17584}"/>
    <cellStyle name="Comma 2 3 4 7 2" xfId="6133" xr:uid="{E3D23AF0-1568-4192-BD38-8E52FD6480D4}"/>
    <cellStyle name="Comma 2 3 4 7 2 2" xfId="18265" xr:uid="{10AAD7D0-EF4F-4B3F-B3D3-A0EC2A668D4A}"/>
    <cellStyle name="Comma 2 3 4 7 2 2 2" xfId="42529" xr:uid="{50F00E47-3C03-49E1-8007-693A08B6EC37}"/>
    <cellStyle name="Comma 2 3 4 7 2 3" xfId="30397" xr:uid="{4E748799-CC52-4E27-B545-645DF709D596}"/>
    <cellStyle name="Comma 2 3 4 7 3" xfId="10177" xr:uid="{5C2994C4-E31D-48DE-96D4-A796C5CA1F4A}"/>
    <cellStyle name="Comma 2 3 4 7 3 2" xfId="22309" xr:uid="{5FB090AD-5AF2-4FBF-84E3-15AC03669B9B}"/>
    <cellStyle name="Comma 2 3 4 7 3 2 2" xfId="46573" xr:uid="{11B0461B-3026-476F-BF73-FDC45C64362D}"/>
    <cellStyle name="Comma 2 3 4 7 3 3" xfId="34441" xr:uid="{F0BBF80A-AE2D-4AFC-B88E-F9EC2D1140CC}"/>
    <cellStyle name="Comma 2 3 4 7 4" xfId="14221" xr:uid="{A36C9EFF-5AD6-4378-BF18-B58AF22B4750}"/>
    <cellStyle name="Comma 2 3 4 7 4 2" xfId="38485" xr:uid="{7D54A038-9F11-4660-A676-DE3F78B4A18E}"/>
    <cellStyle name="Comma 2 3 4 7 5" xfId="26353" xr:uid="{EF7A0751-CDB1-4EFA-BE86-9413BA01DDE6}"/>
    <cellStyle name="Comma 2 3 4 8" xfId="4111" xr:uid="{29243CA5-BCC6-464B-BECA-95160AF6DC91}"/>
    <cellStyle name="Comma 2 3 4 8 2" xfId="16243" xr:uid="{9628B3AF-5F15-40F9-8F15-669F4BDB74D5}"/>
    <cellStyle name="Comma 2 3 4 8 2 2" xfId="40507" xr:uid="{C2FECF71-4C4B-4DDA-96BF-BBA6924AAD95}"/>
    <cellStyle name="Comma 2 3 4 8 3" xfId="28375" xr:uid="{21C8A39F-3C2C-4FAA-A232-B7CD0C247A8E}"/>
    <cellStyle name="Comma 2 3 4 9" xfId="8155" xr:uid="{AB5F7458-1A94-4E21-B37E-254FBBB4AB44}"/>
    <cellStyle name="Comma 2 3 4 9 2" xfId="20287" xr:uid="{DA8A2C13-24AB-4CA4-8B00-062A83B0B3D3}"/>
    <cellStyle name="Comma 2 3 4 9 2 2" xfId="44551" xr:uid="{E5D70593-6068-45A0-A855-9FAB4DA3FE3C}"/>
    <cellStyle name="Comma 2 3 4 9 3" xfId="32419" xr:uid="{E6F781DE-9F22-4A1F-BC43-81411F855698}"/>
    <cellStyle name="Comma 2 3 5" xfId="88" xr:uid="{97697AEB-31B2-4031-9B52-73D1DE1DEF7F}"/>
    <cellStyle name="Comma 2 3 5 10" xfId="24352" xr:uid="{3E672AA8-7C3E-450E-B9DA-F5CE235D1E06}"/>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2 2 2" xfId="44445" xr:uid="{419CE4F1-4B01-4C9A-A155-283768854999}"/>
    <cellStyle name="Comma 2 3 5 2 2 2 2 2 2 3" xfId="32313" xr:uid="{F3DAC36E-CE9B-4A22-A072-D45E2B4264FB}"/>
    <cellStyle name="Comma 2 3 5 2 2 2 2 2 3" xfId="12093" xr:uid="{08C61621-E624-4583-A472-4D424C62ADA3}"/>
    <cellStyle name="Comma 2 3 5 2 2 2 2 2 3 2" xfId="24225" xr:uid="{B7278870-0B35-49DD-A3A3-70598CC54F86}"/>
    <cellStyle name="Comma 2 3 5 2 2 2 2 2 3 2 2" xfId="48489" xr:uid="{CABA5EDA-89BD-41DE-A6D9-63788865D286}"/>
    <cellStyle name="Comma 2 3 5 2 2 2 2 2 3 3" xfId="36357" xr:uid="{3B0B1786-BEA6-4359-BC97-A00DDAEB0073}"/>
    <cellStyle name="Comma 2 3 5 2 2 2 2 2 4" xfId="16137" xr:uid="{7646FDB0-8AD3-4804-88D0-65A851E6DDD3}"/>
    <cellStyle name="Comma 2 3 5 2 2 2 2 2 4 2" xfId="40401" xr:uid="{D9DE6F3C-DA31-4C2B-A83B-D1A29C16E759}"/>
    <cellStyle name="Comma 2 3 5 2 2 2 2 2 5" xfId="28269" xr:uid="{DEA89B02-1A25-405C-B7DE-66A32EBF0392}"/>
    <cellStyle name="Comma 2 3 5 2 2 2 2 3" xfId="6027" xr:uid="{B6B084F0-4D95-4FC1-8E39-17B2FD1511F4}"/>
    <cellStyle name="Comma 2 3 5 2 2 2 2 3 2" xfId="18159" xr:uid="{8B1F8BAE-C3CF-4407-9C8F-38B67B208AFE}"/>
    <cellStyle name="Comma 2 3 5 2 2 2 2 3 2 2" xfId="42423" xr:uid="{BA3E81BE-1CC7-4BAE-BFFE-E28D5960625E}"/>
    <cellStyle name="Comma 2 3 5 2 2 2 2 3 3" xfId="30291" xr:uid="{0FD844DE-AD14-420A-8424-1CCEE5408C11}"/>
    <cellStyle name="Comma 2 3 5 2 2 2 2 4" xfId="10071" xr:uid="{98424D71-2C9E-4B49-AE33-894F4448CA00}"/>
    <cellStyle name="Comma 2 3 5 2 2 2 2 4 2" xfId="22203" xr:uid="{D2CB2F8E-816F-4A40-B587-3177FAAD93C5}"/>
    <cellStyle name="Comma 2 3 5 2 2 2 2 4 2 2" xfId="46467" xr:uid="{448A44C3-AAF0-411A-AD73-24B7357FF4F6}"/>
    <cellStyle name="Comma 2 3 5 2 2 2 2 4 3" xfId="34335" xr:uid="{55F87BA0-DF2E-44A7-883B-FC6919899FBC}"/>
    <cellStyle name="Comma 2 3 5 2 2 2 2 5" xfId="14115" xr:uid="{A3714030-07BD-4200-962C-C96578220BA5}"/>
    <cellStyle name="Comma 2 3 5 2 2 2 2 5 2" xfId="38379" xr:uid="{73BADD1F-FA36-4C09-A6EE-D9DDDBE9CC72}"/>
    <cellStyle name="Comma 2 3 5 2 2 2 2 6" xfId="26247" xr:uid="{C07EBC3E-983B-4388-98C8-7532F8F90AF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2 2 2" xfId="43434" xr:uid="{2C82A447-84DB-4474-B2EF-24C536E1644A}"/>
    <cellStyle name="Comma 2 3 5 2 2 2 3 2 3" xfId="31302" xr:uid="{63990098-4725-48E0-8B85-FB49CA25400D}"/>
    <cellStyle name="Comma 2 3 5 2 2 2 3 3" xfId="11082" xr:uid="{788193CE-A210-45B0-AE36-00B739053179}"/>
    <cellStyle name="Comma 2 3 5 2 2 2 3 3 2" xfId="23214" xr:uid="{2F8387E9-4A2A-45CE-A823-36CB7A593EDD}"/>
    <cellStyle name="Comma 2 3 5 2 2 2 3 3 2 2" xfId="47478" xr:uid="{9BBD4A32-AD1B-4C7B-84A0-0BFEFFE859EA}"/>
    <cellStyle name="Comma 2 3 5 2 2 2 3 3 3" xfId="35346" xr:uid="{0EC0DFA2-A144-4CB5-B19B-6EDE36E4AC69}"/>
    <cellStyle name="Comma 2 3 5 2 2 2 3 4" xfId="15126" xr:uid="{8FC9D1D0-48AC-4853-8F1B-72395B358EAF}"/>
    <cellStyle name="Comma 2 3 5 2 2 2 3 4 2" xfId="39390" xr:uid="{EB059528-9ED1-4303-819E-7AA75CDF536A}"/>
    <cellStyle name="Comma 2 3 5 2 2 2 3 5" xfId="27258" xr:uid="{418B997B-AFDB-4E07-94E2-A6C17B3A8B53}"/>
    <cellStyle name="Comma 2 3 5 2 2 2 4" xfId="5016" xr:uid="{0723BB81-5DD9-4B83-9CAE-08E55950AD71}"/>
    <cellStyle name="Comma 2 3 5 2 2 2 4 2" xfId="17148" xr:uid="{3A010326-1D92-45DE-B928-D7127F9008F3}"/>
    <cellStyle name="Comma 2 3 5 2 2 2 4 2 2" xfId="41412" xr:uid="{A322F233-FB8E-4369-8663-28C419700F29}"/>
    <cellStyle name="Comma 2 3 5 2 2 2 4 3" xfId="29280" xr:uid="{8CEFBE0D-D61C-4439-84F9-F0005078515D}"/>
    <cellStyle name="Comma 2 3 5 2 2 2 5" xfId="9060" xr:uid="{65E5B389-A1BE-4AA3-9BB4-320D2D5681EE}"/>
    <cellStyle name="Comma 2 3 5 2 2 2 5 2" xfId="21192" xr:uid="{B0B35001-22C6-4EC2-9FA7-54084ECBDEC0}"/>
    <cellStyle name="Comma 2 3 5 2 2 2 5 2 2" xfId="45456" xr:uid="{432A3D43-F76E-4F13-9539-E6E9A188F210}"/>
    <cellStyle name="Comma 2 3 5 2 2 2 5 3" xfId="33324" xr:uid="{50345F6C-E6BE-43BA-A756-F4B12CD1503B}"/>
    <cellStyle name="Comma 2 3 5 2 2 2 6" xfId="13104" xr:uid="{957E04E6-DFEC-4398-98A0-0AF95312E371}"/>
    <cellStyle name="Comma 2 3 5 2 2 2 6 2" xfId="37368" xr:uid="{0323CF93-A2CB-4E05-8E5D-BAC4C4960D40}"/>
    <cellStyle name="Comma 2 3 5 2 2 2 7" xfId="25236" xr:uid="{6E0A21B5-78A3-4D51-8DFA-8A8066B0C056}"/>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2 2 2" xfId="43940" xr:uid="{76BB32E5-9B9E-454C-AE01-D78302E02766}"/>
    <cellStyle name="Comma 2 3 5 2 2 3 2 2 3" xfId="31808" xr:uid="{82ECEC00-D938-419B-A122-B47EF91942FF}"/>
    <cellStyle name="Comma 2 3 5 2 2 3 2 3" xfId="11588" xr:uid="{AE2A0DDD-CE2B-403B-930D-6C3A14949187}"/>
    <cellStyle name="Comma 2 3 5 2 2 3 2 3 2" xfId="23720" xr:uid="{D3B7A4A7-675E-437E-8B63-29BEA01755C8}"/>
    <cellStyle name="Comma 2 3 5 2 2 3 2 3 2 2" xfId="47984" xr:uid="{15FB3ACE-573E-4ADB-B144-0FEDD09454FD}"/>
    <cellStyle name="Comma 2 3 5 2 2 3 2 3 3" xfId="35852" xr:uid="{878A7594-350E-4AAB-B4D4-D03AA5600115}"/>
    <cellStyle name="Comma 2 3 5 2 2 3 2 4" xfId="15632" xr:uid="{C4FB00A1-CD65-40D3-8197-1CC4DAE33BF9}"/>
    <cellStyle name="Comma 2 3 5 2 2 3 2 4 2" xfId="39896" xr:uid="{98D5EA51-D6B2-4CF6-8629-E264EF3602F7}"/>
    <cellStyle name="Comma 2 3 5 2 2 3 2 5" xfId="27764" xr:uid="{734728DB-6F50-4EE2-844A-4EC172163143}"/>
    <cellStyle name="Comma 2 3 5 2 2 3 3" xfId="5522" xr:uid="{409A869C-D0F1-467C-A6EE-D0E6814CCEF5}"/>
    <cellStyle name="Comma 2 3 5 2 2 3 3 2" xfId="17654" xr:uid="{1B9E3951-808D-4F9D-A315-C668AD6579FF}"/>
    <cellStyle name="Comma 2 3 5 2 2 3 3 2 2" xfId="41918" xr:uid="{6E1A38A6-57B5-400D-B6B2-AADAF8AA4E7D}"/>
    <cellStyle name="Comma 2 3 5 2 2 3 3 3" xfId="29786" xr:uid="{C43A4454-F3AA-4CDD-9560-A023CBE31707}"/>
    <cellStyle name="Comma 2 3 5 2 2 3 4" xfId="9566" xr:uid="{6A0A3BCF-D12E-4DF1-AC4E-98B129FD1999}"/>
    <cellStyle name="Comma 2 3 5 2 2 3 4 2" xfId="21698" xr:uid="{CAB3AEB4-64CC-4876-B8F4-88B0B872351C}"/>
    <cellStyle name="Comma 2 3 5 2 2 3 4 2 2" xfId="45962" xr:uid="{C5CB0B26-7481-421F-A17A-4855D6A54110}"/>
    <cellStyle name="Comma 2 3 5 2 2 3 4 3" xfId="33830" xr:uid="{2D872A6E-2A08-49DB-9704-A9337482CC5A}"/>
    <cellStyle name="Comma 2 3 5 2 2 3 5" xfId="13610" xr:uid="{AE017D82-5FBE-46CD-9794-CB52937C9848}"/>
    <cellStyle name="Comma 2 3 5 2 2 3 5 2" xfId="37874" xr:uid="{3960ED6F-1E6F-4F9C-AFA6-560FA84308F9}"/>
    <cellStyle name="Comma 2 3 5 2 2 3 6" xfId="25742" xr:uid="{6E935CED-7283-4B53-BE03-4A1AB1C80C64}"/>
    <cellStyle name="Comma 2 3 5 2 2 4" xfId="2489" xr:uid="{E7594348-B059-4DE1-BB18-681DAA8980C2}"/>
    <cellStyle name="Comma 2 3 5 2 2 4 2" xfId="6533" xr:uid="{0AC6EB7C-FF41-4B6C-9FD7-2858DB45941E}"/>
    <cellStyle name="Comma 2 3 5 2 2 4 2 2" xfId="18665" xr:uid="{BBA3D61F-33BB-4B00-8D94-2F457C1ED50A}"/>
    <cellStyle name="Comma 2 3 5 2 2 4 2 2 2" xfId="42929" xr:uid="{998A542A-F610-410C-AA50-4D28FC7CEC59}"/>
    <cellStyle name="Comma 2 3 5 2 2 4 2 3" xfId="30797" xr:uid="{E009B31E-6232-43FF-BA7D-072EB95FD219}"/>
    <cellStyle name="Comma 2 3 5 2 2 4 3" xfId="10577" xr:uid="{C7D2D73E-9E83-471B-A74D-5F6216AC19B5}"/>
    <cellStyle name="Comma 2 3 5 2 2 4 3 2" xfId="22709" xr:uid="{AB2EBED0-A957-4409-984D-081D804B91EA}"/>
    <cellStyle name="Comma 2 3 5 2 2 4 3 2 2" xfId="46973" xr:uid="{B4539892-9752-4A69-B23E-D7E8C35CA3F8}"/>
    <cellStyle name="Comma 2 3 5 2 2 4 3 3" xfId="34841" xr:uid="{ED7C6B97-1BD6-4501-AD6B-EE315032F731}"/>
    <cellStyle name="Comma 2 3 5 2 2 4 4" xfId="14621" xr:uid="{8B5480F8-26EC-42F4-95F0-DC71135F348B}"/>
    <cellStyle name="Comma 2 3 5 2 2 4 4 2" xfId="38885" xr:uid="{7A13DFF4-8CF6-4147-8CDE-40E1E14A7877}"/>
    <cellStyle name="Comma 2 3 5 2 2 4 5" xfId="26753" xr:uid="{1EE33DD0-2898-4053-AB36-A3931D6E355B}"/>
    <cellStyle name="Comma 2 3 5 2 2 5" xfId="4511" xr:uid="{4DDA9DC8-92C0-49D0-A319-9DD36EDA39BD}"/>
    <cellStyle name="Comma 2 3 5 2 2 5 2" xfId="16643" xr:uid="{5B93BFE8-6295-412F-B538-5AB383883C24}"/>
    <cellStyle name="Comma 2 3 5 2 2 5 2 2" xfId="40907" xr:uid="{FE9949E0-6465-47F9-9A9B-90E5B617372E}"/>
    <cellStyle name="Comma 2 3 5 2 2 5 3" xfId="28775" xr:uid="{6F91DF92-A27C-4E4D-AE98-BDA656915DA6}"/>
    <cellStyle name="Comma 2 3 5 2 2 6" xfId="8555" xr:uid="{0BE99613-66CE-4114-916D-8F0330E70737}"/>
    <cellStyle name="Comma 2 3 5 2 2 6 2" xfId="20687" xr:uid="{2E2BDC52-069E-4EAE-8857-F405BE5D2A5B}"/>
    <cellStyle name="Comma 2 3 5 2 2 6 2 2" xfId="44951" xr:uid="{01C9A7B0-B0D1-4F5B-A871-11D16BBE015C}"/>
    <cellStyle name="Comma 2 3 5 2 2 6 3" xfId="32819" xr:uid="{B0BAB49A-9D47-45ED-9297-5A90580F9C46}"/>
    <cellStyle name="Comma 2 3 5 2 2 7" xfId="12599" xr:uid="{2F56BC64-2FD6-4F52-B828-CFC0C5D47A93}"/>
    <cellStyle name="Comma 2 3 5 2 2 7 2" xfId="36863" xr:uid="{3758B690-493C-4C8C-910B-231F20109887}"/>
    <cellStyle name="Comma 2 3 5 2 2 8" xfId="24731" xr:uid="{AF6945F7-34E8-48BB-A53E-4C17701DB161}"/>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2 2 2" xfId="44192" xr:uid="{C9973AB2-A81A-4D06-A127-978B8014445A}"/>
    <cellStyle name="Comma 2 3 5 2 3 2 2 2 3" xfId="32060" xr:uid="{BF52A441-4D76-4AFE-8041-8A0F9E955A9D}"/>
    <cellStyle name="Comma 2 3 5 2 3 2 2 3" xfId="11840" xr:uid="{DCF2EB43-F2C9-4C79-A79C-0AC1D5F8E45F}"/>
    <cellStyle name="Comma 2 3 5 2 3 2 2 3 2" xfId="23972" xr:uid="{61C2671D-1592-4E13-A40B-CFA3C53BC245}"/>
    <cellStyle name="Comma 2 3 5 2 3 2 2 3 2 2" xfId="48236" xr:uid="{B995ED5C-C19C-47B2-9138-88E35C9B5205}"/>
    <cellStyle name="Comma 2 3 5 2 3 2 2 3 3" xfId="36104" xr:uid="{063C17D1-500A-412F-89A8-F24E594FC889}"/>
    <cellStyle name="Comma 2 3 5 2 3 2 2 4" xfId="15884" xr:uid="{D6AF52A8-2361-46CD-81F5-33EAB8DBB429}"/>
    <cellStyle name="Comma 2 3 5 2 3 2 2 4 2" xfId="40148" xr:uid="{15D216CD-4F6E-4725-A85B-526CD10E06A3}"/>
    <cellStyle name="Comma 2 3 5 2 3 2 2 5" xfId="28016" xr:uid="{B50715E5-C045-499D-BCCF-7C8192ECB4CD}"/>
    <cellStyle name="Comma 2 3 5 2 3 2 3" xfId="5774" xr:uid="{208AF180-A879-4966-8FEE-62AF15A17B0C}"/>
    <cellStyle name="Comma 2 3 5 2 3 2 3 2" xfId="17906" xr:uid="{E1144E00-2565-429E-8440-DC22CEE421B5}"/>
    <cellStyle name="Comma 2 3 5 2 3 2 3 2 2" xfId="42170" xr:uid="{FE732BB4-E40D-4D19-B9BE-21DE31DAEB9F}"/>
    <cellStyle name="Comma 2 3 5 2 3 2 3 3" xfId="30038" xr:uid="{4A18D806-55A5-436F-B0E7-104C12DB83E9}"/>
    <cellStyle name="Comma 2 3 5 2 3 2 4" xfId="9818" xr:uid="{C5AC3656-F730-48B3-96C5-573469697EBC}"/>
    <cellStyle name="Comma 2 3 5 2 3 2 4 2" xfId="21950" xr:uid="{6E2A5DF1-0C7E-4884-AF6D-E2BCF62EEB7D}"/>
    <cellStyle name="Comma 2 3 5 2 3 2 4 2 2" xfId="46214" xr:uid="{BEF2B81D-68EE-4AE5-A096-23C0CBD788AE}"/>
    <cellStyle name="Comma 2 3 5 2 3 2 4 3" xfId="34082" xr:uid="{94567D59-C22F-4627-921E-5C6A1F99902E}"/>
    <cellStyle name="Comma 2 3 5 2 3 2 5" xfId="13862" xr:uid="{98B7669E-EAD5-45B0-93AD-B2122A0A206D}"/>
    <cellStyle name="Comma 2 3 5 2 3 2 5 2" xfId="38126" xr:uid="{3B165DA4-D4FA-4F14-90FB-4B2BC3C32003}"/>
    <cellStyle name="Comma 2 3 5 2 3 2 6" xfId="25994" xr:uid="{66F40646-948A-4254-8BCB-D57CC6AA9257}"/>
    <cellStyle name="Comma 2 3 5 2 3 3" xfId="2741" xr:uid="{3E54D5F8-63FB-4B6B-8402-A40FA8B4FD05}"/>
    <cellStyle name="Comma 2 3 5 2 3 3 2" xfId="6785" xr:uid="{FB3E0A64-4901-4C84-BFE6-9132A63F554A}"/>
    <cellStyle name="Comma 2 3 5 2 3 3 2 2" xfId="18917" xr:uid="{58964BBB-FDFE-4F75-9C2F-CBCCE1BE9A00}"/>
    <cellStyle name="Comma 2 3 5 2 3 3 2 2 2" xfId="43181" xr:uid="{0859CB57-D667-4003-91FE-7687AF4E9565}"/>
    <cellStyle name="Comma 2 3 5 2 3 3 2 3" xfId="31049" xr:uid="{7F887290-CA0D-4ECD-B196-1BEC223752C0}"/>
    <cellStyle name="Comma 2 3 5 2 3 3 3" xfId="10829" xr:uid="{6027F1DA-1972-4DDA-A287-D47D1C95EBEC}"/>
    <cellStyle name="Comma 2 3 5 2 3 3 3 2" xfId="22961" xr:uid="{D53620B7-4CFA-4DD4-8DC7-81F4324E84EA}"/>
    <cellStyle name="Comma 2 3 5 2 3 3 3 2 2" xfId="47225" xr:uid="{B2C872AB-4551-4167-8E4F-23EAB7F3C1B6}"/>
    <cellStyle name="Comma 2 3 5 2 3 3 3 3" xfId="35093" xr:uid="{E62501ED-58C8-4C79-A667-859ED9A8AACC}"/>
    <cellStyle name="Comma 2 3 5 2 3 3 4" xfId="14873" xr:uid="{683A3EBB-24FB-4DB5-B3F4-DF0ADEAB111B}"/>
    <cellStyle name="Comma 2 3 5 2 3 3 4 2" xfId="39137" xr:uid="{BA490F84-52D6-4739-A8BC-1903BE8713DE}"/>
    <cellStyle name="Comma 2 3 5 2 3 3 5" xfId="27005" xr:uid="{46D6CF2D-80E6-4C5B-9EA3-C09ED6818B61}"/>
    <cellStyle name="Comma 2 3 5 2 3 4" xfId="4763" xr:uid="{FBB3381A-F3C0-4622-BA35-F90B1442064D}"/>
    <cellStyle name="Comma 2 3 5 2 3 4 2" xfId="16895" xr:uid="{5D278C59-8E43-4705-95B3-9A916181FCAD}"/>
    <cellStyle name="Comma 2 3 5 2 3 4 2 2" xfId="41159" xr:uid="{56037475-E58F-40A7-9DF4-40C1ACA1ED05}"/>
    <cellStyle name="Comma 2 3 5 2 3 4 3" xfId="29027" xr:uid="{7F969A79-FCA5-4305-99AB-FC4F226F2EFD}"/>
    <cellStyle name="Comma 2 3 5 2 3 5" xfId="8807" xr:uid="{352641A5-2B38-42C8-BC75-20494906EF0E}"/>
    <cellStyle name="Comma 2 3 5 2 3 5 2" xfId="20939" xr:uid="{E3CBBE8D-1F96-470A-8CEB-EE4EF688B564}"/>
    <cellStyle name="Comma 2 3 5 2 3 5 2 2" xfId="45203" xr:uid="{A6C32C9A-7C32-4E24-B11E-84029B7BD7A0}"/>
    <cellStyle name="Comma 2 3 5 2 3 5 3" xfId="33071" xr:uid="{5EC0FDDE-0745-4000-94BA-EAA65767DC39}"/>
    <cellStyle name="Comma 2 3 5 2 3 6" xfId="12851" xr:uid="{5B26A49B-5C0F-48C6-B0EC-5EE3D2986C02}"/>
    <cellStyle name="Comma 2 3 5 2 3 6 2" xfId="37115" xr:uid="{54067261-17D5-42BE-83FA-1CA4AA76370D}"/>
    <cellStyle name="Comma 2 3 5 2 3 7" xfId="24983" xr:uid="{A026CA25-4D36-45F7-865D-816A111E5A28}"/>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2 2 2" xfId="43687" xr:uid="{1D27EFBB-7AFF-4942-A6B9-A85F5F86CCDF}"/>
    <cellStyle name="Comma 2 3 5 2 4 2 2 3" xfId="31555" xr:uid="{66053295-C4E5-4A20-B457-FBC2FB314A30}"/>
    <cellStyle name="Comma 2 3 5 2 4 2 3" xfId="11335" xr:uid="{FDC2FA71-9FD2-4310-8A1B-0E35C35084FB}"/>
    <cellStyle name="Comma 2 3 5 2 4 2 3 2" xfId="23467" xr:uid="{3834029D-5D57-45BD-83A8-7D6FDF055629}"/>
    <cellStyle name="Comma 2 3 5 2 4 2 3 2 2" xfId="47731" xr:uid="{A29F9440-4FA5-4002-9D85-954172933E6F}"/>
    <cellStyle name="Comma 2 3 5 2 4 2 3 3" xfId="35599" xr:uid="{0EC3B811-D17D-4F90-AAD7-D2248F181E44}"/>
    <cellStyle name="Comma 2 3 5 2 4 2 4" xfId="15379" xr:uid="{5BC5A2FB-16A0-4E27-97DA-2D61D849E300}"/>
    <cellStyle name="Comma 2 3 5 2 4 2 4 2" xfId="39643" xr:uid="{25849F0B-57CD-4647-99C0-A4CF13AF72C8}"/>
    <cellStyle name="Comma 2 3 5 2 4 2 5" xfId="27511" xr:uid="{A7AA2F42-93A5-4D2B-9BB3-0957B7D7DD84}"/>
    <cellStyle name="Comma 2 3 5 2 4 3" xfId="5269" xr:uid="{A208D1C1-3608-4A6E-AFE5-3924545D2E63}"/>
    <cellStyle name="Comma 2 3 5 2 4 3 2" xfId="17401" xr:uid="{C202537C-D1A7-426D-9B75-23F538620371}"/>
    <cellStyle name="Comma 2 3 5 2 4 3 2 2" xfId="41665" xr:uid="{40836609-625E-4D34-AED1-1550F7252B85}"/>
    <cellStyle name="Comma 2 3 5 2 4 3 3" xfId="29533" xr:uid="{E425ED26-E863-4EC6-BB30-C4E9C088D546}"/>
    <cellStyle name="Comma 2 3 5 2 4 4" xfId="9313" xr:uid="{C30A31CE-95B1-4BCF-A2E5-B0BE4C3482B1}"/>
    <cellStyle name="Comma 2 3 5 2 4 4 2" xfId="21445" xr:uid="{6B7F7146-C742-4712-B34B-05A3FE58C647}"/>
    <cellStyle name="Comma 2 3 5 2 4 4 2 2" xfId="45709" xr:uid="{21F92EB8-88EE-4BA7-864F-5E95566B2EF9}"/>
    <cellStyle name="Comma 2 3 5 2 4 4 3" xfId="33577" xr:uid="{F5C59392-C235-4F77-8B23-76B3DC499AA9}"/>
    <cellStyle name="Comma 2 3 5 2 4 5" xfId="13357" xr:uid="{38D7DC9F-6D66-4913-86D8-E6801A229D11}"/>
    <cellStyle name="Comma 2 3 5 2 4 5 2" xfId="37621" xr:uid="{26A7659C-6BB5-4B6D-A04C-0BFB95E290EB}"/>
    <cellStyle name="Comma 2 3 5 2 4 6" xfId="25489" xr:uid="{790589D7-8EC6-42F0-BC83-27BC6574B5D1}"/>
    <cellStyle name="Comma 2 3 5 2 5" xfId="2236" xr:uid="{4F845077-EBF6-417E-8085-A0D3464021A0}"/>
    <cellStyle name="Comma 2 3 5 2 5 2" xfId="6280" xr:uid="{1F06B4E4-7A5D-484E-ADC0-5470C71668A5}"/>
    <cellStyle name="Comma 2 3 5 2 5 2 2" xfId="18412" xr:uid="{6CE65F50-D578-4370-B16E-40D829F1A151}"/>
    <cellStyle name="Comma 2 3 5 2 5 2 2 2" xfId="42676" xr:uid="{9A85E971-68D8-4013-BBAD-31D0436B9FFA}"/>
    <cellStyle name="Comma 2 3 5 2 5 2 3" xfId="30544" xr:uid="{FBA7F9E1-87AE-4FE4-83F9-C94FCCCE8972}"/>
    <cellStyle name="Comma 2 3 5 2 5 3" xfId="10324" xr:uid="{FC4DF7D7-9BF3-4779-9603-63D3561682E7}"/>
    <cellStyle name="Comma 2 3 5 2 5 3 2" xfId="22456" xr:uid="{3B644057-03A0-4838-A7C4-507AD57736BC}"/>
    <cellStyle name="Comma 2 3 5 2 5 3 2 2" xfId="46720" xr:uid="{A28176EA-8F7D-4CB3-9CEC-24E1A8303564}"/>
    <cellStyle name="Comma 2 3 5 2 5 3 3" xfId="34588" xr:uid="{DB0EF04C-0BF8-4C50-929F-349D5EE57A29}"/>
    <cellStyle name="Comma 2 3 5 2 5 4" xfId="14368" xr:uid="{73369957-7438-45C0-84A1-72CA8A984B2B}"/>
    <cellStyle name="Comma 2 3 5 2 5 4 2" xfId="38632" xr:uid="{BD1ABF27-DA58-4A12-BD3F-14B5442299E6}"/>
    <cellStyle name="Comma 2 3 5 2 5 5" xfId="26500" xr:uid="{D34C6E4E-74C3-48D8-8447-7ECD67B4C28D}"/>
    <cellStyle name="Comma 2 3 5 2 6" xfId="4258" xr:uid="{112A0086-9460-4D04-90D4-0E2097AA2593}"/>
    <cellStyle name="Comma 2 3 5 2 6 2" xfId="16390" xr:uid="{013039CD-1E7C-4586-87EA-9A317B709EB9}"/>
    <cellStyle name="Comma 2 3 5 2 6 2 2" xfId="40654" xr:uid="{BEF3B8F2-974F-4B40-A400-B58A0A9240CF}"/>
    <cellStyle name="Comma 2 3 5 2 6 3" xfId="28522" xr:uid="{2B315EF5-8FA0-4E29-BB77-A3F2178A068D}"/>
    <cellStyle name="Comma 2 3 5 2 7" xfId="8302" xr:uid="{869DFC8B-7CBB-4DB0-8585-777B214CA030}"/>
    <cellStyle name="Comma 2 3 5 2 7 2" xfId="20434" xr:uid="{79D5C997-A69C-4C36-8062-B3B7C211F295}"/>
    <cellStyle name="Comma 2 3 5 2 7 2 2" xfId="44698" xr:uid="{8557B91C-18ED-41B8-9D9A-B5CCDBCCB797}"/>
    <cellStyle name="Comma 2 3 5 2 7 3" xfId="32566" xr:uid="{A0952831-B92F-42C5-9E22-456A228E65CF}"/>
    <cellStyle name="Comma 2 3 5 2 8" xfId="12346" xr:uid="{B6DCEECF-CD0E-4267-8A92-47D67EDEEB3F}"/>
    <cellStyle name="Comma 2 3 5 2 8 2" xfId="36610" xr:uid="{53DCEB2D-470B-4BFB-AF89-37BBBEB35DD7}"/>
    <cellStyle name="Comma 2 3 5 2 9" xfId="24478" xr:uid="{71A216B9-94DF-4F2C-A708-806835F66653}"/>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2 2 2" xfId="44319" xr:uid="{0D488EEE-A89A-40DE-85D3-7865D6241B90}"/>
    <cellStyle name="Comma 2 3 5 3 2 2 2 2 3" xfId="32187" xr:uid="{36CC7E72-2CF3-4F88-B267-165C3D7CF993}"/>
    <cellStyle name="Comma 2 3 5 3 2 2 2 3" xfId="11967" xr:uid="{14B4F2E2-179F-43C0-B43B-C94DEDFA7DE2}"/>
    <cellStyle name="Comma 2 3 5 3 2 2 2 3 2" xfId="24099" xr:uid="{CF7C5E88-C1AF-4AA7-93AA-44EE003C4F51}"/>
    <cellStyle name="Comma 2 3 5 3 2 2 2 3 2 2" xfId="48363" xr:uid="{B07F90D9-55FD-4AA6-9E2B-E40F9C88E8E7}"/>
    <cellStyle name="Comma 2 3 5 3 2 2 2 3 3" xfId="36231" xr:uid="{7C71409D-1306-460F-A0B9-45E6AEC74AE8}"/>
    <cellStyle name="Comma 2 3 5 3 2 2 2 4" xfId="16011" xr:uid="{555D09EA-F754-4B31-900B-D2A28625828B}"/>
    <cellStyle name="Comma 2 3 5 3 2 2 2 4 2" xfId="40275" xr:uid="{575EF434-BB59-48DA-9596-21BC3D3084AA}"/>
    <cellStyle name="Comma 2 3 5 3 2 2 2 5" xfId="28143" xr:uid="{C16D09B8-8B9A-4E35-ABDB-FFE090DB3237}"/>
    <cellStyle name="Comma 2 3 5 3 2 2 3" xfId="5901" xr:uid="{9EA27745-83D5-4FF4-87CC-C9F101DF900C}"/>
    <cellStyle name="Comma 2 3 5 3 2 2 3 2" xfId="18033" xr:uid="{092432C6-A925-406F-B823-80E1DE27BE61}"/>
    <cellStyle name="Comma 2 3 5 3 2 2 3 2 2" xfId="42297" xr:uid="{0E77363A-4765-4852-A47C-CDF2435ADB37}"/>
    <cellStyle name="Comma 2 3 5 3 2 2 3 3" xfId="30165" xr:uid="{C1D6E9EA-913C-4272-BF13-E12FF9E788BA}"/>
    <cellStyle name="Comma 2 3 5 3 2 2 4" xfId="9945" xr:uid="{4E5D33C4-377A-4E53-BCF8-4E89340482F6}"/>
    <cellStyle name="Comma 2 3 5 3 2 2 4 2" xfId="22077" xr:uid="{ABE55C8F-6F36-4825-86D9-CD6BB282C230}"/>
    <cellStyle name="Comma 2 3 5 3 2 2 4 2 2" xfId="46341" xr:uid="{D7AA18FD-3795-4EF3-BE4C-B780698E26D6}"/>
    <cellStyle name="Comma 2 3 5 3 2 2 4 3" xfId="34209" xr:uid="{14CA4B1C-5348-4024-82A1-649D1FEE5BD0}"/>
    <cellStyle name="Comma 2 3 5 3 2 2 5" xfId="13989" xr:uid="{B1B20655-9899-48E4-8462-B312DA2086E6}"/>
    <cellStyle name="Comma 2 3 5 3 2 2 5 2" xfId="38253" xr:uid="{4A0EBD83-E494-4FB1-ABD2-4F47CA7E0095}"/>
    <cellStyle name="Comma 2 3 5 3 2 2 6" xfId="26121" xr:uid="{AE8B5337-4EFC-493C-AD2F-3EDCCDF9B41D}"/>
    <cellStyle name="Comma 2 3 5 3 2 3" xfId="2868" xr:uid="{327B0448-9600-4D18-A098-F9D27D50CA05}"/>
    <cellStyle name="Comma 2 3 5 3 2 3 2" xfId="6912" xr:uid="{49BE47D9-07F0-4FAC-9E84-E8A4275F2BEF}"/>
    <cellStyle name="Comma 2 3 5 3 2 3 2 2" xfId="19044" xr:uid="{59712368-B241-4702-98AC-C85BF046B35A}"/>
    <cellStyle name="Comma 2 3 5 3 2 3 2 2 2" xfId="43308" xr:uid="{098C341B-E453-470F-AA11-318DCB6A8142}"/>
    <cellStyle name="Comma 2 3 5 3 2 3 2 3" xfId="31176" xr:uid="{71553E1D-4006-4F28-8E47-A5CE7F088C66}"/>
    <cellStyle name="Comma 2 3 5 3 2 3 3" xfId="10956" xr:uid="{1D66E448-C147-4FEB-BB51-2C3C36976E9A}"/>
    <cellStyle name="Comma 2 3 5 3 2 3 3 2" xfId="23088" xr:uid="{D17BECBD-FDAA-4BDC-B2D9-74C3409FE6FA}"/>
    <cellStyle name="Comma 2 3 5 3 2 3 3 2 2" xfId="47352" xr:uid="{AF0A2EBE-7243-43E6-84B0-601F85ABB1D4}"/>
    <cellStyle name="Comma 2 3 5 3 2 3 3 3" xfId="35220" xr:uid="{E3453251-C113-4E87-943E-248C2FE4323A}"/>
    <cellStyle name="Comma 2 3 5 3 2 3 4" xfId="15000" xr:uid="{17BFC6AC-75AA-4DED-A2D9-FDB641F9C4DC}"/>
    <cellStyle name="Comma 2 3 5 3 2 3 4 2" xfId="39264" xr:uid="{CB5BC4CD-ECBE-445C-8CE1-F81ED94A580D}"/>
    <cellStyle name="Comma 2 3 5 3 2 3 5" xfId="27132" xr:uid="{2A1B8535-6A20-4FB0-893F-8F51DEA689E3}"/>
    <cellStyle name="Comma 2 3 5 3 2 4" xfId="4890" xr:uid="{2562E67B-E48E-4FEF-959E-B23486D2AA33}"/>
    <cellStyle name="Comma 2 3 5 3 2 4 2" xfId="17022" xr:uid="{91A8FFA8-D00C-4EB8-A0F4-0C8FDA8EA695}"/>
    <cellStyle name="Comma 2 3 5 3 2 4 2 2" xfId="41286" xr:uid="{7C1DEA3B-ED41-4F6A-913A-B60AEA285F67}"/>
    <cellStyle name="Comma 2 3 5 3 2 4 3" xfId="29154" xr:uid="{70EA21D9-6749-4A6D-AD0C-ADFC4FCEF107}"/>
    <cellStyle name="Comma 2 3 5 3 2 5" xfId="8934" xr:uid="{141CF74C-96C2-481C-8C98-74EF4C77AF02}"/>
    <cellStyle name="Comma 2 3 5 3 2 5 2" xfId="21066" xr:uid="{0A8154D2-531E-4930-B122-EEED11C172E3}"/>
    <cellStyle name="Comma 2 3 5 3 2 5 2 2" xfId="45330" xr:uid="{9D74AAFE-DDB7-411A-93FF-C8E238C28485}"/>
    <cellStyle name="Comma 2 3 5 3 2 5 3" xfId="33198" xr:uid="{9788AE11-56B8-4406-904C-E9AB328EBC4B}"/>
    <cellStyle name="Comma 2 3 5 3 2 6" xfId="12978" xr:uid="{226E18F9-A3A3-4649-A083-45298DF9C3D5}"/>
    <cellStyle name="Comma 2 3 5 3 2 6 2" xfId="37242" xr:uid="{78B9FBE7-E895-4F0B-9B53-23A3995115B3}"/>
    <cellStyle name="Comma 2 3 5 3 2 7" xfId="25110" xr:uid="{E5137717-836F-4C80-BAF4-CF4D6412F191}"/>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2 2 2" xfId="43814" xr:uid="{3BE6F6AD-C9CF-4C1E-9F2B-BCF59CCEE428}"/>
    <cellStyle name="Comma 2 3 5 3 3 2 2 3" xfId="31682" xr:uid="{30774121-A6F5-4D80-AC88-418BF1BB1B6F}"/>
    <cellStyle name="Comma 2 3 5 3 3 2 3" xfId="11462" xr:uid="{ACD07BFF-53DA-4F08-B391-B6F69C87E054}"/>
    <cellStyle name="Comma 2 3 5 3 3 2 3 2" xfId="23594" xr:uid="{4E867FFA-9DC3-45F5-85A3-F4F97C7D7B77}"/>
    <cellStyle name="Comma 2 3 5 3 3 2 3 2 2" xfId="47858" xr:uid="{30D15A07-E4B8-4CA9-ABDD-561FBBA82945}"/>
    <cellStyle name="Comma 2 3 5 3 3 2 3 3" xfId="35726" xr:uid="{1DE0E13E-9CEF-4995-9C4A-DFF4BDA50952}"/>
    <cellStyle name="Comma 2 3 5 3 3 2 4" xfId="15506" xr:uid="{FA7B3E19-12FF-4649-94A7-0B1E93E96709}"/>
    <cellStyle name="Comma 2 3 5 3 3 2 4 2" xfId="39770" xr:uid="{B6CAC989-FE1E-4F15-AA7A-F16F6F2CAD15}"/>
    <cellStyle name="Comma 2 3 5 3 3 2 5" xfId="27638" xr:uid="{5A681534-54E3-4D03-AF2C-43D2243FFCCB}"/>
    <cellStyle name="Comma 2 3 5 3 3 3" xfId="5396" xr:uid="{B60B60C8-D989-4B61-87BE-C7D204384201}"/>
    <cellStyle name="Comma 2 3 5 3 3 3 2" xfId="17528" xr:uid="{29855E17-B249-468D-8EDF-F49277EB4886}"/>
    <cellStyle name="Comma 2 3 5 3 3 3 2 2" xfId="41792" xr:uid="{EB5EEC04-5A9D-4FD8-97AA-57C379F5DB39}"/>
    <cellStyle name="Comma 2 3 5 3 3 3 3" xfId="29660" xr:uid="{9EB948FA-DA38-4312-9174-9DCBFB84CFB7}"/>
    <cellStyle name="Comma 2 3 5 3 3 4" xfId="9440" xr:uid="{000AE07F-4843-496C-A589-F1BB5BCF467A}"/>
    <cellStyle name="Comma 2 3 5 3 3 4 2" xfId="21572" xr:uid="{46B1FC4B-ED12-49A5-9109-5745BB431CDE}"/>
    <cellStyle name="Comma 2 3 5 3 3 4 2 2" xfId="45836" xr:uid="{BEB25AD2-42C9-4046-952C-8F6EE9872ACA}"/>
    <cellStyle name="Comma 2 3 5 3 3 4 3" xfId="33704" xr:uid="{38309022-487C-4071-A8DC-CA82900192A0}"/>
    <cellStyle name="Comma 2 3 5 3 3 5" xfId="13484" xr:uid="{23B1A460-565F-49DB-A0AB-0BD1CD246A91}"/>
    <cellStyle name="Comma 2 3 5 3 3 5 2" xfId="37748" xr:uid="{1A7CA290-88A1-4D77-84BA-9159B318F548}"/>
    <cellStyle name="Comma 2 3 5 3 3 6" xfId="25616" xr:uid="{1EEA9EA6-505D-47DE-AA31-D8D2F4C0578E}"/>
    <cellStyle name="Comma 2 3 5 3 4" xfId="2363" xr:uid="{7EE787FD-FE7E-43F7-BB44-B14A305EF846}"/>
    <cellStyle name="Comma 2 3 5 3 4 2" xfId="6407" xr:uid="{1437179A-1F48-4BCC-8DE5-D2E2AA255689}"/>
    <cellStyle name="Comma 2 3 5 3 4 2 2" xfId="18539" xr:uid="{6D4733D7-A404-4488-9C4B-B54EF6D9D7F7}"/>
    <cellStyle name="Comma 2 3 5 3 4 2 2 2" xfId="42803" xr:uid="{DFBBD6C1-71FB-4B3F-8599-F89DEF497FAC}"/>
    <cellStyle name="Comma 2 3 5 3 4 2 3" xfId="30671" xr:uid="{E1839FE7-E4F7-40E1-9E81-668CA25A9C37}"/>
    <cellStyle name="Comma 2 3 5 3 4 3" xfId="10451" xr:uid="{21F54335-5BF8-4CBC-BA7C-C9DEE945050B}"/>
    <cellStyle name="Comma 2 3 5 3 4 3 2" xfId="22583" xr:uid="{06146257-FEBF-451F-84AB-812D4160B2B7}"/>
    <cellStyle name="Comma 2 3 5 3 4 3 2 2" xfId="46847" xr:uid="{EE2FC5C0-40C2-4CE1-B241-C2F09675FD19}"/>
    <cellStyle name="Comma 2 3 5 3 4 3 3" xfId="34715" xr:uid="{99B4FC65-3D1F-4B57-9BC5-B7E0416C7482}"/>
    <cellStyle name="Comma 2 3 5 3 4 4" xfId="14495" xr:uid="{6037267F-543B-4DB9-A860-EBB75CE7366C}"/>
    <cellStyle name="Comma 2 3 5 3 4 4 2" xfId="38759" xr:uid="{11A2B175-9D8E-49D4-BADF-6A9F8816622A}"/>
    <cellStyle name="Comma 2 3 5 3 4 5" xfId="26627" xr:uid="{180FF59D-5CC5-4701-B97D-F3FD215C7A80}"/>
    <cellStyle name="Comma 2 3 5 3 5" xfId="4385" xr:uid="{92EDEF06-8638-42E9-A8C1-99DBFF332306}"/>
    <cellStyle name="Comma 2 3 5 3 5 2" xfId="16517" xr:uid="{CA9D16E4-737D-4BA3-863F-8ECC2DF90545}"/>
    <cellStyle name="Comma 2 3 5 3 5 2 2" xfId="40781" xr:uid="{F423B22F-18EE-4632-895A-B8B908306F5C}"/>
    <cellStyle name="Comma 2 3 5 3 5 3" xfId="28649" xr:uid="{0D3F7F46-66C9-47CD-8FC8-425C06CB2842}"/>
    <cellStyle name="Comma 2 3 5 3 6" xfId="8429" xr:uid="{E635819A-8088-400D-96C5-E0F82763F79A}"/>
    <cellStyle name="Comma 2 3 5 3 6 2" xfId="20561" xr:uid="{5091E092-84ED-43C8-BAB9-6A322818DB5E}"/>
    <cellStyle name="Comma 2 3 5 3 6 2 2" xfId="44825" xr:uid="{DD03B74D-E159-4BF8-8786-437FD9FF13E1}"/>
    <cellStyle name="Comma 2 3 5 3 6 3" xfId="32693" xr:uid="{8D87C1FE-9A30-4FC4-A899-8044349DC6C9}"/>
    <cellStyle name="Comma 2 3 5 3 7" xfId="12473" xr:uid="{1CA65F82-D760-4276-87BB-60965C66E65F}"/>
    <cellStyle name="Comma 2 3 5 3 7 2" xfId="36737" xr:uid="{D6118166-CB34-4678-9FEA-C5DEA66D72AC}"/>
    <cellStyle name="Comma 2 3 5 3 8" xfId="24605" xr:uid="{5C4DDC02-2E49-45D2-8642-BF7FFD00A8FA}"/>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2 2 2" xfId="44066" xr:uid="{09343B8C-AE5F-4961-93DE-5857C2174381}"/>
    <cellStyle name="Comma 2 3 5 4 2 2 2 3" xfId="31934" xr:uid="{18FB5064-C0FC-424C-819D-EA7E04462A90}"/>
    <cellStyle name="Comma 2 3 5 4 2 2 3" xfId="11714" xr:uid="{10DA313B-1BC6-41DF-815B-F431817D910F}"/>
    <cellStyle name="Comma 2 3 5 4 2 2 3 2" xfId="23846" xr:uid="{C30CAF00-A419-406B-A29C-0A1186329A03}"/>
    <cellStyle name="Comma 2 3 5 4 2 2 3 2 2" xfId="48110" xr:uid="{B47E9DCE-5B73-4338-9615-40142069A4D8}"/>
    <cellStyle name="Comma 2 3 5 4 2 2 3 3" xfId="35978" xr:uid="{D2A236CC-8AD5-4818-BEEA-2392BEB86833}"/>
    <cellStyle name="Comma 2 3 5 4 2 2 4" xfId="15758" xr:uid="{BC09A1F3-44D3-4E26-BD2F-2B645EB70076}"/>
    <cellStyle name="Comma 2 3 5 4 2 2 4 2" xfId="40022" xr:uid="{CFF8F671-B618-4F2A-8785-852304468AF8}"/>
    <cellStyle name="Comma 2 3 5 4 2 2 5" xfId="27890" xr:uid="{574A0E95-5616-4F47-ACCE-6D1897657FF6}"/>
    <cellStyle name="Comma 2 3 5 4 2 3" xfId="5648" xr:uid="{B91458FC-4A27-4C02-AC4B-B736B9041A46}"/>
    <cellStyle name="Comma 2 3 5 4 2 3 2" xfId="17780" xr:uid="{328F12FE-E216-4423-9870-84D4E83B0CA7}"/>
    <cellStyle name="Comma 2 3 5 4 2 3 2 2" xfId="42044" xr:uid="{5DE79E83-99AA-45AD-A2E1-295E3CD65BA1}"/>
    <cellStyle name="Comma 2 3 5 4 2 3 3" xfId="29912" xr:uid="{04F6ADD6-7F28-4EBA-AD84-4448C5A9914E}"/>
    <cellStyle name="Comma 2 3 5 4 2 4" xfId="9692" xr:uid="{7C58E798-C75F-49D5-87E2-36664FC9BF73}"/>
    <cellStyle name="Comma 2 3 5 4 2 4 2" xfId="21824" xr:uid="{E0662B50-990F-42F1-A1DB-2A20F89F1564}"/>
    <cellStyle name="Comma 2 3 5 4 2 4 2 2" xfId="46088" xr:uid="{04455F7F-F814-4EBB-9799-3805FD35C14D}"/>
    <cellStyle name="Comma 2 3 5 4 2 4 3" xfId="33956" xr:uid="{CE25F84C-51E1-4D48-8246-A8BA6B835EAC}"/>
    <cellStyle name="Comma 2 3 5 4 2 5" xfId="13736" xr:uid="{DA40BF29-AD1B-491D-994D-52B7DEEC1C79}"/>
    <cellStyle name="Comma 2 3 5 4 2 5 2" xfId="38000" xr:uid="{C6151DA4-AC47-4FFA-8D38-64F881A31243}"/>
    <cellStyle name="Comma 2 3 5 4 2 6" xfId="25868" xr:uid="{E8F77161-3C9D-478F-969B-4C176374C0D2}"/>
    <cellStyle name="Comma 2 3 5 4 3" xfId="2615" xr:uid="{253FABA7-5404-49FE-8AF7-C35AACA9E506}"/>
    <cellStyle name="Comma 2 3 5 4 3 2" xfId="6659" xr:uid="{105BEEBC-9C18-412B-8A1C-3CD3B6402125}"/>
    <cellStyle name="Comma 2 3 5 4 3 2 2" xfId="18791" xr:uid="{AA2C99B0-0817-4C1B-BA30-193CFE36E0DD}"/>
    <cellStyle name="Comma 2 3 5 4 3 2 2 2" xfId="43055" xr:uid="{EE111B3D-62CB-4516-A86D-79FBBEB00387}"/>
    <cellStyle name="Comma 2 3 5 4 3 2 3" xfId="30923" xr:uid="{59561242-2D16-4441-A2F7-7ADE3312D306}"/>
    <cellStyle name="Comma 2 3 5 4 3 3" xfId="10703" xr:uid="{56CEC42C-7D9B-4B4A-940A-06752A8CAF3C}"/>
    <cellStyle name="Comma 2 3 5 4 3 3 2" xfId="22835" xr:uid="{1A01F9FE-FC12-44E7-9D7C-615B662EAEA4}"/>
    <cellStyle name="Comma 2 3 5 4 3 3 2 2" xfId="47099" xr:uid="{B517A56A-6EC6-44CD-8221-4DF297355CBF}"/>
    <cellStyle name="Comma 2 3 5 4 3 3 3" xfId="34967" xr:uid="{F6B5279B-141D-4040-AC26-8BD09CEA8094}"/>
    <cellStyle name="Comma 2 3 5 4 3 4" xfId="14747" xr:uid="{906302D2-25B2-4574-B7AD-530E37059BC1}"/>
    <cellStyle name="Comma 2 3 5 4 3 4 2" xfId="39011" xr:uid="{85BF8C03-AB09-4B05-8A01-9CC916E393E5}"/>
    <cellStyle name="Comma 2 3 5 4 3 5" xfId="26879" xr:uid="{DD908631-8E46-4B38-9FA4-1378943B3F7F}"/>
    <cellStyle name="Comma 2 3 5 4 4" xfId="4637" xr:uid="{4FF80EED-8C2B-42D2-B375-1575B6FB0DF6}"/>
    <cellStyle name="Comma 2 3 5 4 4 2" xfId="16769" xr:uid="{71430A08-ABBD-4F18-84B9-06C7FA7DFED8}"/>
    <cellStyle name="Comma 2 3 5 4 4 2 2" xfId="41033" xr:uid="{A24D819F-D0FA-4437-9533-6FAF830AC063}"/>
    <cellStyle name="Comma 2 3 5 4 4 3" xfId="28901" xr:uid="{12EFB2F2-23C1-476C-967C-E2F5CF859C78}"/>
    <cellStyle name="Comma 2 3 5 4 5" xfId="8681" xr:uid="{39E4D8F3-C8B3-4DAF-BC25-8A243E4C6562}"/>
    <cellStyle name="Comma 2 3 5 4 5 2" xfId="20813" xr:uid="{29135C98-4FB6-4D64-A093-76651CDCF82D}"/>
    <cellStyle name="Comma 2 3 5 4 5 2 2" xfId="45077" xr:uid="{613B81E1-5F59-490F-A588-F2E7EFD79C18}"/>
    <cellStyle name="Comma 2 3 5 4 5 3" xfId="32945" xr:uid="{ACEDDE9C-ABC1-468A-BB3D-F6BC10CFCBEB}"/>
    <cellStyle name="Comma 2 3 5 4 6" xfId="12725" xr:uid="{B08AAEB9-9B69-4CC5-93D4-CD5F6CD7EC57}"/>
    <cellStyle name="Comma 2 3 5 4 6 2" xfId="36989" xr:uid="{D357C727-FA1A-41C0-9841-4F6BDC54FEBE}"/>
    <cellStyle name="Comma 2 3 5 4 7" xfId="24857" xr:uid="{C28D789D-D300-4506-A878-C01310070ACD}"/>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2 2 2" xfId="43561" xr:uid="{3E138BC5-7C52-477C-AADD-0DE876C67A99}"/>
    <cellStyle name="Comma 2 3 5 5 2 2 3" xfId="31429" xr:uid="{92BC23AD-73C7-4E00-8CAF-7E77A6DCC8DF}"/>
    <cellStyle name="Comma 2 3 5 5 2 3" xfId="11209" xr:uid="{7DBF9885-52CB-4AEA-8C7F-67B5D12A529A}"/>
    <cellStyle name="Comma 2 3 5 5 2 3 2" xfId="23341" xr:uid="{A7910538-7D2E-43BF-98C0-2ED975F4AA01}"/>
    <cellStyle name="Comma 2 3 5 5 2 3 2 2" xfId="47605" xr:uid="{103DCB89-D0FA-4B3B-9259-19CB978B9FF2}"/>
    <cellStyle name="Comma 2 3 5 5 2 3 3" xfId="35473" xr:uid="{44568D76-2194-4294-AF44-E2681250864A}"/>
    <cellStyle name="Comma 2 3 5 5 2 4" xfId="15253" xr:uid="{32DFCAB5-4F94-4F6E-9E7F-528E818076CC}"/>
    <cellStyle name="Comma 2 3 5 5 2 4 2" xfId="39517" xr:uid="{3A7E20EE-455E-40CE-8CFF-1BAC984C9D6A}"/>
    <cellStyle name="Comma 2 3 5 5 2 5" xfId="27385" xr:uid="{C43B6345-E6D3-4852-B679-D8692D17D8FB}"/>
    <cellStyle name="Comma 2 3 5 5 3" xfId="5143" xr:uid="{D2205017-8A22-4FF6-896C-2332C6A683E7}"/>
    <cellStyle name="Comma 2 3 5 5 3 2" xfId="17275" xr:uid="{05E9E27D-6BC5-4603-9B4C-47A7FEA4D32E}"/>
    <cellStyle name="Comma 2 3 5 5 3 2 2" xfId="41539" xr:uid="{44595475-0E50-425E-A2B1-AE040C10A552}"/>
    <cellStyle name="Comma 2 3 5 5 3 3" xfId="29407" xr:uid="{9B1573FD-FF90-40D7-8BC4-9425663FC821}"/>
    <cellStyle name="Comma 2 3 5 5 4" xfId="9187" xr:uid="{9E4C59C9-B3DD-4222-B13C-1B6E98A02028}"/>
    <cellStyle name="Comma 2 3 5 5 4 2" xfId="21319" xr:uid="{B6268040-321B-4D72-9E65-8E09FFFA133E}"/>
    <cellStyle name="Comma 2 3 5 5 4 2 2" xfId="45583" xr:uid="{ACFD74C6-FE90-4BCC-9F88-AB88EA97DB70}"/>
    <cellStyle name="Comma 2 3 5 5 4 3" xfId="33451" xr:uid="{BBE6BE78-B00C-4842-A53A-6E693AC3B43D}"/>
    <cellStyle name="Comma 2 3 5 5 5" xfId="13231" xr:uid="{72B8E7FC-11A1-4475-9EF8-C4EB59B6747D}"/>
    <cellStyle name="Comma 2 3 5 5 5 2" xfId="37495" xr:uid="{B8A74589-7CD3-49D3-B90A-EBB56F47B512}"/>
    <cellStyle name="Comma 2 3 5 5 6" xfId="25363" xr:uid="{9898AAF3-F558-4AB3-B3B3-A4F2BF4E3F84}"/>
    <cellStyle name="Comma 2 3 5 6" xfId="2110" xr:uid="{10904FAB-5617-44C1-99C7-BF37CBE19C73}"/>
    <cellStyle name="Comma 2 3 5 6 2" xfId="6154" xr:uid="{3A52BC39-9B4D-403E-AF2C-7AD89F03BD5A}"/>
    <cellStyle name="Comma 2 3 5 6 2 2" xfId="18286" xr:uid="{E7F7EAFE-1BD4-44AA-9B30-392D69E181B4}"/>
    <cellStyle name="Comma 2 3 5 6 2 2 2" xfId="42550" xr:uid="{CC16E327-94B5-4B43-AC96-7A818F4E2BEB}"/>
    <cellStyle name="Comma 2 3 5 6 2 3" xfId="30418" xr:uid="{A730199F-86DE-4F94-93A3-867D88BA1983}"/>
    <cellStyle name="Comma 2 3 5 6 3" xfId="10198" xr:uid="{CD3B4547-4DC1-49E6-A4DD-6B1EF867391F}"/>
    <cellStyle name="Comma 2 3 5 6 3 2" xfId="22330" xr:uid="{0EFCF9A2-9381-4D7D-B3D1-7E587B1A4A18}"/>
    <cellStyle name="Comma 2 3 5 6 3 2 2" xfId="46594" xr:uid="{67E3AB5C-5122-492C-85B8-E80866A9E9D1}"/>
    <cellStyle name="Comma 2 3 5 6 3 3" xfId="34462" xr:uid="{8AF7F2EE-0090-44FF-B6D3-1738682BBF25}"/>
    <cellStyle name="Comma 2 3 5 6 4" xfId="14242" xr:uid="{E9A5401A-7038-46FF-80AB-A068C3983A1A}"/>
    <cellStyle name="Comma 2 3 5 6 4 2" xfId="38506" xr:uid="{0D4F1AD0-B9BD-49A0-96FF-F727F2ACDC5B}"/>
    <cellStyle name="Comma 2 3 5 6 5" xfId="26374" xr:uid="{4183778F-CB29-4898-913E-35D8706C6B51}"/>
    <cellStyle name="Comma 2 3 5 7" xfId="4132" xr:uid="{58D83011-CFB9-4323-BD27-BCC3BF55C7EB}"/>
    <cellStyle name="Comma 2 3 5 7 2" xfId="16264" xr:uid="{E51B3018-06F9-45F9-8D02-F93F7190E0F6}"/>
    <cellStyle name="Comma 2 3 5 7 2 2" xfId="40528" xr:uid="{71CD9BAB-69AC-4847-8FCE-A333C459A805}"/>
    <cellStyle name="Comma 2 3 5 7 3" xfId="28396" xr:uid="{5D714AB5-9043-4D64-B641-DCB4485D9774}"/>
    <cellStyle name="Comma 2 3 5 8" xfId="8176" xr:uid="{931D7A69-7D22-4423-9C06-96B78B7B875E}"/>
    <cellStyle name="Comma 2 3 5 8 2" xfId="20308" xr:uid="{181D6A66-018E-4CDC-B417-4E45E04A6CF8}"/>
    <cellStyle name="Comma 2 3 5 8 2 2" xfId="44572" xr:uid="{A318A4BF-F2AB-4A7F-A96F-022CCCAD7981}"/>
    <cellStyle name="Comma 2 3 5 8 3" xfId="32440" xr:uid="{C22DBF2C-95CE-4C0B-90A9-F5439AC53465}"/>
    <cellStyle name="Comma 2 3 5 9" xfId="12220" xr:uid="{D0630BBA-B527-4CA8-AB6E-3644CB8FEA17}"/>
    <cellStyle name="Comma 2 3 5 9 2" xfId="36484" xr:uid="{7CFB1769-2F4F-4A27-9F7F-2F8F5FC7C904}"/>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2 2 2" xfId="44382" xr:uid="{C30DF3EA-00BA-41C9-B8B7-AC1E647B2BD3}"/>
    <cellStyle name="Comma 2 3 6 2 2 2 2 2 3" xfId="32250" xr:uid="{5D3579A4-B929-44BE-B1BD-2687705AAA6E}"/>
    <cellStyle name="Comma 2 3 6 2 2 2 2 3" xfId="12030" xr:uid="{147A929A-D3B6-4B06-A704-0686661E2341}"/>
    <cellStyle name="Comma 2 3 6 2 2 2 2 3 2" xfId="24162" xr:uid="{CB283C03-E81D-4773-A635-7CC9571E5848}"/>
    <cellStyle name="Comma 2 3 6 2 2 2 2 3 2 2" xfId="48426" xr:uid="{47218A34-2ABE-4152-A2CE-65358728336A}"/>
    <cellStyle name="Comma 2 3 6 2 2 2 2 3 3" xfId="36294" xr:uid="{D1D0BBEA-209B-4483-B6A9-F38CDE2C5343}"/>
    <cellStyle name="Comma 2 3 6 2 2 2 2 4" xfId="16074" xr:uid="{A9CB5AC0-751F-4F6F-8E78-4F866B51ACA8}"/>
    <cellStyle name="Comma 2 3 6 2 2 2 2 4 2" xfId="40338" xr:uid="{0819F9A9-AF67-48D4-BD52-7402EF1C6C56}"/>
    <cellStyle name="Comma 2 3 6 2 2 2 2 5" xfId="28206" xr:uid="{FEAD762A-4115-414C-BB5E-66F2A9C002C0}"/>
    <cellStyle name="Comma 2 3 6 2 2 2 3" xfId="5964" xr:uid="{29CB619D-0EAD-4A70-81EF-B840EB4DB0E0}"/>
    <cellStyle name="Comma 2 3 6 2 2 2 3 2" xfId="18096" xr:uid="{7426F21B-8572-4157-9DA9-A90246F18FD0}"/>
    <cellStyle name="Comma 2 3 6 2 2 2 3 2 2" xfId="42360" xr:uid="{87684DD0-1DCB-45DD-8745-39ECAF101C89}"/>
    <cellStyle name="Comma 2 3 6 2 2 2 3 3" xfId="30228" xr:uid="{76EB951A-3845-418A-B132-DA71A09CF66A}"/>
    <cellStyle name="Comma 2 3 6 2 2 2 4" xfId="10008" xr:uid="{9BA51E05-50D8-4BC4-8E0A-012E9A5B50C5}"/>
    <cellStyle name="Comma 2 3 6 2 2 2 4 2" xfId="22140" xr:uid="{C3E9C559-5582-4014-A1C6-222FFC0D8673}"/>
    <cellStyle name="Comma 2 3 6 2 2 2 4 2 2" xfId="46404" xr:uid="{585272E3-76CB-4D29-9CEB-B6C28617BAD6}"/>
    <cellStyle name="Comma 2 3 6 2 2 2 4 3" xfId="34272" xr:uid="{7BAD4D5A-47F5-4653-BEBD-01ED762A89A1}"/>
    <cellStyle name="Comma 2 3 6 2 2 2 5" xfId="14052" xr:uid="{0369D097-9BAD-462F-BD7F-D1F49839E1A2}"/>
    <cellStyle name="Comma 2 3 6 2 2 2 5 2" xfId="38316" xr:uid="{74F61B4B-3C02-4F58-BCBE-044E76994AFD}"/>
    <cellStyle name="Comma 2 3 6 2 2 2 6" xfId="26184" xr:uid="{972E711C-D2C4-456E-BDC4-DB2C8D2A4DC2}"/>
    <cellStyle name="Comma 2 3 6 2 2 3" xfId="2931" xr:uid="{396591AF-3451-4A77-8671-C70C6EE803AC}"/>
    <cellStyle name="Comma 2 3 6 2 2 3 2" xfId="6975" xr:uid="{DD5E66B0-ED36-492E-90CC-1089AACBE966}"/>
    <cellStyle name="Comma 2 3 6 2 2 3 2 2" xfId="19107" xr:uid="{6EE5D482-D710-4EC6-B87B-0BFE67D4528D}"/>
    <cellStyle name="Comma 2 3 6 2 2 3 2 2 2" xfId="43371" xr:uid="{1DB06951-110F-43EE-BA2A-C4DAABE5DBFB}"/>
    <cellStyle name="Comma 2 3 6 2 2 3 2 3" xfId="31239" xr:uid="{61E71FCB-BFA4-40B2-A1E8-98DA4C6F0AED}"/>
    <cellStyle name="Comma 2 3 6 2 2 3 3" xfId="11019" xr:uid="{0E444FF6-8942-40F2-B862-694F8F06294C}"/>
    <cellStyle name="Comma 2 3 6 2 2 3 3 2" xfId="23151" xr:uid="{3D5515A9-C308-4A99-9FA6-6AFFFEB82BBE}"/>
    <cellStyle name="Comma 2 3 6 2 2 3 3 2 2" xfId="47415" xr:uid="{13D26242-1FD9-415D-8BA5-7E0EEEAA4418}"/>
    <cellStyle name="Comma 2 3 6 2 2 3 3 3" xfId="35283" xr:uid="{8F17018A-4847-41A4-9AB8-5D0E932B4C63}"/>
    <cellStyle name="Comma 2 3 6 2 2 3 4" xfId="15063" xr:uid="{7D01A506-C6B2-4936-B483-5F7C88FF328B}"/>
    <cellStyle name="Comma 2 3 6 2 2 3 4 2" xfId="39327" xr:uid="{26823BD9-8B43-4773-8F44-08FEA651F14C}"/>
    <cellStyle name="Comma 2 3 6 2 2 3 5" xfId="27195" xr:uid="{FF383C88-FB39-423E-9E68-527720A443C2}"/>
    <cellStyle name="Comma 2 3 6 2 2 4" xfId="4953" xr:uid="{F7A2407B-E640-4447-841F-C758330D687C}"/>
    <cellStyle name="Comma 2 3 6 2 2 4 2" xfId="17085" xr:uid="{FD8EEF1D-0791-4B67-928E-F47E6D2C2F40}"/>
    <cellStyle name="Comma 2 3 6 2 2 4 2 2" xfId="41349" xr:uid="{36EEBEEB-1CF5-4B8B-8033-FF3F092D5FD6}"/>
    <cellStyle name="Comma 2 3 6 2 2 4 3" xfId="29217" xr:uid="{9493BFD9-3C70-4D19-BA6E-C38BD534788D}"/>
    <cellStyle name="Comma 2 3 6 2 2 5" xfId="8997" xr:uid="{314C9495-E409-4FD7-8CFF-41772FD24F33}"/>
    <cellStyle name="Comma 2 3 6 2 2 5 2" xfId="21129" xr:uid="{515E7398-2886-4514-8237-C3A364EAADAE}"/>
    <cellStyle name="Comma 2 3 6 2 2 5 2 2" xfId="45393" xr:uid="{3B49F106-DAFB-46DE-9C23-7800613C9C8C}"/>
    <cellStyle name="Comma 2 3 6 2 2 5 3" xfId="33261" xr:uid="{997A66B7-BB41-4201-89DF-0BE1462400F5}"/>
    <cellStyle name="Comma 2 3 6 2 2 6" xfId="13041" xr:uid="{F895FAA4-4459-4F11-940C-125FADE99A17}"/>
    <cellStyle name="Comma 2 3 6 2 2 6 2" xfId="37305" xr:uid="{0C966BF2-F463-43A9-B22D-0D07E7AAF64C}"/>
    <cellStyle name="Comma 2 3 6 2 2 7" xfId="25173" xr:uid="{F8A78CBA-566C-4597-A0C9-3A008AF91F16}"/>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2 2 2" xfId="43877" xr:uid="{E832BE59-F669-430D-902B-1F3181D873AD}"/>
    <cellStyle name="Comma 2 3 6 2 3 2 2 3" xfId="31745" xr:uid="{C97C6DBB-1277-4A1B-919B-3B00F2CA5AC7}"/>
    <cellStyle name="Comma 2 3 6 2 3 2 3" xfId="11525" xr:uid="{2AA9FB0E-8604-46F3-8599-722324717059}"/>
    <cellStyle name="Comma 2 3 6 2 3 2 3 2" xfId="23657" xr:uid="{29E6664A-71E5-4BED-A687-18C2DB6C0268}"/>
    <cellStyle name="Comma 2 3 6 2 3 2 3 2 2" xfId="47921" xr:uid="{750DB6F2-B7AC-41EE-A683-44CA811EB3ED}"/>
    <cellStyle name="Comma 2 3 6 2 3 2 3 3" xfId="35789" xr:uid="{6E9AD7C2-8553-4C12-9EBE-EF68B11283C0}"/>
    <cellStyle name="Comma 2 3 6 2 3 2 4" xfId="15569" xr:uid="{11CA6CE3-DCFC-4594-BF10-2F21A711A280}"/>
    <cellStyle name="Comma 2 3 6 2 3 2 4 2" xfId="39833" xr:uid="{7D1034E5-6961-48A1-8F8D-D5238D4672FF}"/>
    <cellStyle name="Comma 2 3 6 2 3 2 5" xfId="27701" xr:uid="{529AB56C-36D8-4B68-9B7E-23660A708BE0}"/>
    <cellStyle name="Comma 2 3 6 2 3 3" xfId="5459" xr:uid="{7392DDF3-F7B1-4FA7-9C50-E445C9C4D796}"/>
    <cellStyle name="Comma 2 3 6 2 3 3 2" xfId="17591" xr:uid="{B9EF0312-3F06-475D-88B5-7989BEEB1339}"/>
    <cellStyle name="Comma 2 3 6 2 3 3 2 2" xfId="41855" xr:uid="{D637E713-170A-4E4E-8E43-5723ABD707DD}"/>
    <cellStyle name="Comma 2 3 6 2 3 3 3" xfId="29723" xr:uid="{44B6B02B-E30A-444E-AFF3-7810CF6F9308}"/>
    <cellStyle name="Comma 2 3 6 2 3 4" xfId="9503" xr:uid="{50D74DDE-A588-4B69-9EC8-A583846B3EA4}"/>
    <cellStyle name="Comma 2 3 6 2 3 4 2" xfId="21635" xr:uid="{75762FFA-4F32-4D40-9466-0D603578BF23}"/>
    <cellStyle name="Comma 2 3 6 2 3 4 2 2" xfId="45899" xr:uid="{6BDF8F89-5D8D-4F94-AAED-EDC719163791}"/>
    <cellStyle name="Comma 2 3 6 2 3 4 3" xfId="33767" xr:uid="{60D1A1D7-2DFD-4DB9-9372-98336E2D4D36}"/>
    <cellStyle name="Comma 2 3 6 2 3 5" xfId="13547" xr:uid="{37D00C77-409A-48B7-B0FA-CB07DA6112DF}"/>
    <cellStyle name="Comma 2 3 6 2 3 5 2" xfId="37811" xr:uid="{1CAB5268-2C0A-4DDF-9683-CBCF95471AD9}"/>
    <cellStyle name="Comma 2 3 6 2 3 6" xfId="25679" xr:uid="{ED82B867-8335-4837-9111-50B71290B1E2}"/>
    <cellStyle name="Comma 2 3 6 2 4" xfId="2426" xr:uid="{7D570C59-9DB7-48E0-B16D-CCF99C5947D4}"/>
    <cellStyle name="Comma 2 3 6 2 4 2" xfId="6470" xr:uid="{A4C70D75-C288-42ED-A5D7-3F06A76F84E2}"/>
    <cellStyle name="Comma 2 3 6 2 4 2 2" xfId="18602" xr:uid="{E7018A92-4C55-441A-9745-CB9C6B0666F0}"/>
    <cellStyle name="Comma 2 3 6 2 4 2 2 2" xfId="42866" xr:uid="{852BDC47-904B-4489-A84D-B104AFC78682}"/>
    <cellStyle name="Comma 2 3 6 2 4 2 3" xfId="30734" xr:uid="{107A5F59-EAFD-4F30-9377-E6A8903ED17F}"/>
    <cellStyle name="Comma 2 3 6 2 4 3" xfId="10514" xr:uid="{C495DA7C-7E10-4184-AE3A-64380FA32431}"/>
    <cellStyle name="Comma 2 3 6 2 4 3 2" xfId="22646" xr:uid="{A51462A5-34DA-415B-B242-138F57AE7FBD}"/>
    <cellStyle name="Comma 2 3 6 2 4 3 2 2" xfId="46910" xr:uid="{1AB1F49F-4DB2-448C-BB8D-7424A292B771}"/>
    <cellStyle name="Comma 2 3 6 2 4 3 3" xfId="34778" xr:uid="{4FCB3463-B2DF-47D9-9731-4BBBEE9BD328}"/>
    <cellStyle name="Comma 2 3 6 2 4 4" xfId="14558" xr:uid="{3AFBD4CF-93A7-4941-A45F-7C402C97D8EA}"/>
    <cellStyle name="Comma 2 3 6 2 4 4 2" xfId="38822" xr:uid="{ED44DECF-15B1-4B5A-A46D-AC444FD48065}"/>
    <cellStyle name="Comma 2 3 6 2 4 5" xfId="26690" xr:uid="{60CF5BFF-30EF-4B98-9ED8-C94E684C1A15}"/>
    <cellStyle name="Comma 2 3 6 2 5" xfId="4448" xr:uid="{77C75D13-36E8-473A-AB33-97B34150B4F6}"/>
    <cellStyle name="Comma 2 3 6 2 5 2" xfId="16580" xr:uid="{74ABE70A-C744-4D8E-A04A-E54F21208C9C}"/>
    <cellStyle name="Comma 2 3 6 2 5 2 2" xfId="40844" xr:uid="{1BCF878C-BC39-48ED-A0FD-BB16C333E4A2}"/>
    <cellStyle name="Comma 2 3 6 2 5 3" xfId="28712" xr:uid="{9D48070C-5BCF-45D8-BF36-008AB4C58F78}"/>
    <cellStyle name="Comma 2 3 6 2 6" xfId="8492" xr:uid="{FF1480A1-D585-41DD-9409-9C668A1C6135}"/>
    <cellStyle name="Comma 2 3 6 2 6 2" xfId="20624" xr:uid="{1E69EADE-DAF8-4F39-B947-14A1C30A14BD}"/>
    <cellStyle name="Comma 2 3 6 2 6 2 2" xfId="44888" xr:uid="{C787991B-1254-468A-97A1-51206A1BF81B}"/>
    <cellStyle name="Comma 2 3 6 2 6 3" xfId="32756" xr:uid="{831C8261-5ED0-4925-9F38-8D70DF44B2DA}"/>
    <cellStyle name="Comma 2 3 6 2 7" xfId="12536" xr:uid="{B7AD3ECD-5C69-400E-9850-F67C94D33523}"/>
    <cellStyle name="Comma 2 3 6 2 7 2" xfId="36800" xr:uid="{00D644B0-5CAB-41C8-80F8-66355238FE70}"/>
    <cellStyle name="Comma 2 3 6 2 8" xfId="24668" xr:uid="{4BA2AB6E-2322-4FE9-8327-AEEB2E109269}"/>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2 2 2" xfId="44129" xr:uid="{A8721A69-AB0E-47E5-B531-678504602800}"/>
    <cellStyle name="Comma 2 3 6 3 2 2 2 3" xfId="31997" xr:uid="{CCBEC972-7416-40B2-8773-503ADC66558F}"/>
    <cellStyle name="Comma 2 3 6 3 2 2 3" xfId="11777" xr:uid="{CC03D153-6EE9-4E0A-9076-FEA287C6F568}"/>
    <cellStyle name="Comma 2 3 6 3 2 2 3 2" xfId="23909" xr:uid="{113D3F62-C204-4AB2-B10E-7C10D78A066F}"/>
    <cellStyle name="Comma 2 3 6 3 2 2 3 2 2" xfId="48173" xr:uid="{880F34D1-3153-4583-B2B5-6C1E37C7E5FD}"/>
    <cellStyle name="Comma 2 3 6 3 2 2 3 3" xfId="36041" xr:uid="{2549B761-DA81-4D1E-B5A5-E5C8DC145D7C}"/>
    <cellStyle name="Comma 2 3 6 3 2 2 4" xfId="15821" xr:uid="{94D73AD1-B1F0-4769-9BBC-DDACCB6BF74B}"/>
    <cellStyle name="Comma 2 3 6 3 2 2 4 2" xfId="40085" xr:uid="{69E7A40A-8F6B-4872-89DB-337B00052C92}"/>
    <cellStyle name="Comma 2 3 6 3 2 2 5" xfId="27953" xr:uid="{E9EC2534-6787-45B3-9690-8445B3E54579}"/>
    <cellStyle name="Comma 2 3 6 3 2 3" xfId="5711" xr:uid="{61869281-1C13-4231-84A5-57F579749592}"/>
    <cellStyle name="Comma 2 3 6 3 2 3 2" xfId="17843" xr:uid="{455D308B-222E-4FFE-AD46-A6180EA04EBD}"/>
    <cellStyle name="Comma 2 3 6 3 2 3 2 2" xfId="42107" xr:uid="{ADB9F49E-A108-4079-818A-1ED1F22E0317}"/>
    <cellStyle name="Comma 2 3 6 3 2 3 3" xfId="29975" xr:uid="{CB391AF5-FB63-466F-90E1-224E7CF8AC51}"/>
    <cellStyle name="Comma 2 3 6 3 2 4" xfId="9755" xr:uid="{DD77B923-FCCB-4DDB-AEB7-9A89DA749554}"/>
    <cellStyle name="Comma 2 3 6 3 2 4 2" xfId="21887" xr:uid="{BC7A67D2-A5E4-4F3A-906C-F16D85A1D578}"/>
    <cellStyle name="Comma 2 3 6 3 2 4 2 2" xfId="46151" xr:uid="{0389C24A-6FC2-4F57-9F9D-24D8C9625EB8}"/>
    <cellStyle name="Comma 2 3 6 3 2 4 3" xfId="34019" xr:uid="{FB84ED6E-180D-44DF-9E87-940AA8866661}"/>
    <cellStyle name="Comma 2 3 6 3 2 5" xfId="13799" xr:uid="{DA8556F4-66B9-44D6-A2CF-860502C61538}"/>
    <cellStyle name="Comma 2 3 6 3 2 5 2" xfId="38063" xr:uid="{91D9D1EF-957A-42C7-8611-43480D2CB676}"/>
    <cellStyle name="Comma 2 3 6 3 2 6" xfId="25931" xr:uid="{FB18627A-4C50-43DC-A5A6-6E225B771919}"/>
    <cellStyle name="Comma 2 3 6 3 3" xfId="2678" xr:uid="{ECCE7197-9D9D-4D76-9852-0CA86948C37D}"/>
    <cellStyle name="Comma 2 3 6 3 3 2" xfId="6722" xr:uid="{35E7B46C-4A30-43C2-991D-32341DAD7328}"/>
    <cellStyle name="Comma 2 3 6 3 3 2 2" xfId="18854" xr:uid="{929C36D1-2E69-479B-8C28-D0404FB65A70}"/>
    <cellStyle name="Comma 2 3 6 3 3 2 2 2" xfId="43118" xr:uid="{03491C1F-96D9-4B05-82F7-BCA10384AC54}"/>
    <cellStyle name="Comma 2 3 6 3 3 2 3" xfId="30986" xr:uid="{BE51E96E-EB03-4AE5-9916-EBCACF690046}"/>
    <cellStyle name="Comma 2 3 6 3 3 3" xfId="10766" xr:uid="{B221A152-7D34-4467-B331-08C984DDEF0E}"/>
    <cellStyle name="Comma 2 3 6 3 3 3 2" xfId="22898" xr:uid="{C66C599E-A9AF-401A-9BBD-C1F7F854734F}"/>
    <cellStyle name="Comma 2 3 6 3 3 3 2 2" xfId="47162" xr:uid="{D45A234F-AC23-440F-A500-0321F17E1C2A}"/>
    <cellStyle name="Comma 2 3 6 3 3 3 3" xfId="35030" xr:uid="{B4C9A572-E2A5-47B5-87CF-36C94A6E98D0}"/>
    <cellStyle name="Comma 2 3 6 3 3 4" xfId="14810" xr:uid="{844917D0-6A76-46BD-8D1A-B4C09AD00741}"/>
    <cellStyle name="Comma 2 3 6 3 3 4 2" xfId="39074" xr:uid="{362973B7-1C43-4ACF-BBC7-7CBCBD18DE9B}"/>
    <cellStyle name="Comma 2 3 6 3 3 5" xfId="26942" xr:uid="{21B0DA4C-FC88-48DC-9361-2E67863B1FF1}"/>
    <cellStyle name="Comma 2 3 6 3 4" xfId="4700" xr:uid="{5EFBCD05-9F4C-4EA7-822E-9F2EF2244E14}"/>
    <cellStyle name="Comma 2 3 6 3 4 2" xfId="16832" xr:uid="{9A4CCF33-4FA7-49CE-B52F-06F56FF9B7B3}"/>
    <cellStyle name="Comma 2 3 6 3 4 2 2" xfId="41096" xr:uid="{A941C155-970F-4D00-A496-DC457F85D10C}"/>
    <cellStyle name="Comma 2 3 6 3 4 3" xfId="28964" xr:uid="{699D452B-7537-4E29-9853-9FD16F85CD04}"/>
    <cellStyle name="Comma 2 3 6 3 5" xfId="8744" xr:uid="{D99C0E0B-A99B-42C0-9B19-C7E807A0420F}"/>
    <cellStyle name="Comma 2 3 6 3 5 2" xfId="20876" xr:uid="{AD3CB7AA-643B-42FA-8AFA-91842C7E4158}"/>
    <cellStyle name="Comma 2 3 6 3 5 2 2" xfId="45140" xr:uid="{DE7E0503-2585-4348-947B-482EF04DBDEF}"/>
    <cellStyle name="Comma 2 3 6 3 5 3" xfId="33008" xr:uid="{29316121-D77D-424C-926A-121383CB624A}"/>
    <cellStyle name="Comma 2 3 6 3 6" xfId="12788" xr:uid="{1ACADE62-8246-4970-9034-0278ACD54DBD}"/>
    <cellStyle name="Comma 2 3 6 3 6 2" xfId="37052" xr:uid="{DAE6EAA6-98FD-43F9-B3C9-14216D288C67}"/>
    <cellStyle name="Comma 2 3 6 3 7" xfId="24920" xr:uid="{BA3C245B-50A2-4AB4-8487-E777672E76D4}"/>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2 2 2" xfId="43624" xr:uid="{93FEF5F9-7718-4278-9F88-DB06EDB3F156}"/>
    <cellStyle name="Comma 2 3 6 4 2 2 3" xfId="31492" xr:uid="{C912FF93-BD40-4231-8D13-54A469E647CB}"/>
    <cellStyle name="Comma 2 3 6 4 2 3" xfId="11272" xr:uid="{CEE2A55C-7B0B-405E-95BD-8811D986ADFA}"/>
    <cellStyle name="Comma 2 3 6 4 2 3 2" xfId="23404" xr:uid="{4DEF0218-82C4-4C46-9855-D2962A0BDBFD}"/>
    <cellStyle name="Comma 2 3 6 4 2 3 2 2" xfId="47668" xr:uid="{C795EBA4-9486-41B8-BA88-99D37751D05D}"/>
    <cellStyle name="Comma 2 3 6 4 2 3 3" xfId="35536" xr:uid="{34158894-3008-4D42-884E-216E874214A0}"/>
    <cellStyle name="Comma 2 3 6 4 2 4" xfId="15316" xr:uid="{91D63BB6-BF07-42CE-8E7E-F41C3353B139}"/>
    <cellStyle name="Comma 2 3 6 4 2 4 2" xfId="39580" xr:uid="{318FD34C-CFCE-436A-91A5-4B0CFB971FAB}"/>
    <cellStyle name="Comma 2 3 6 4 2 5" xfId="27448" xr:uid="{B2C5B69A-ABA8-4E05-A5A0-1D857C32AE12}"/>
    <cellStyle name="Comma 2 3 6 4 3" xfId="5206" xr:uid="{B67DD9A8-E7B7-447A-AC26-3B80D5ECDE71}"/>
    <cellStyle name="Comma 2 3 6 4 3 2" xfId="17338" xr:uid="{5DE9C556-7E9D-4DB0-B521-86DD40004AC5}"/>
    <cellStyle name="Comma 2 3 6 4 3 2 2" xfId="41602" xr:uid="{EC7A7082-8A86-4908-8593-1B58132AB46B}"/>
    <cellStyle name="Comma 2 3 6 4 3 3" xfId="29470" xr:uid="{A2920E94-12EF-40C4-892F-9FFA0A74FE1F}"/>
    <cellStyle name="Comma 2 3 6 4 4" xfId="9250" xr:uid="{E2453178-3EE1-4DEE-A8FB-CA38A73FBE37}"/>
    <cellStyle name="Comma 2 3 6 4 4 2" xfId="21382" xr:uid="{E0CC0731-689D-4339-8B78-D45A9DFBFC51}"/>
    <cellStyle name="Comma 2 3 6 4 4 2 2" xfId="45646" xr:uid="{65063B79-C84A-45D2-8463-7D20A7A66D32}"/>
    <cellStyle name="Comma 2 3 6 4 4 3" xfId="33514" xr:uid="{AC8E48C9-9B3D-406C-BA2E-D3263748D7EF}"/>
    <cellStyle name="Comma 2 3 6 4 5" xfId="13294" xr:uid="{3293B2EE-E6D7-45B3-8951-616A9DF6E1B2}"/>
    <cellStyle name="Comma 2 3 6 4 5 2" xfId="37558" xr:uid="{1869B00B-EC58-4767-9004-C0016E450781}"/>
    <cellStyle name="Comma 2 3 6 4 6" xfId="25426" xr:uid="{930CEC8D-5985-409C-8976-F32BA37B6D52}"/>
    <cellStyle name="Comma 2 3 6 5" xfId="2173" xr:uid="{13370F15-153B-4B2E-B9D6-8254405E7422}"/>
    <cellStyle name="Comma 2 3 6 5 2" xfId="6217" xr:uid="{EFAA0F28-1779-4AB0-82C1-A26868A81F97}"/>
    <cellStyle name="Comma 2 3 6 5 2 2" xfId="18349" xr:uid="{E3D1C8A8-986C-436A-B3C0-202AE490A126}"/>
    <cellStyle name="Comma 2 3 6 5 2 2 2" xfId="42613" xr:uid="{465B4F20-88AE-465E-B96C-157AD8932017}"/>
    <cellStyle name="Comma 2 3 6 5 2 3" xfId="30481" xr:uid="{617BBEB2-90A5-4986-B87F-54E2F2F6F69A}"/>
    <cellStyle name="Comma 2 3 6 5 3" xfId="10261" xr:uid="{85E40444-B077-42DB-9E85-281172BAB66C}"/>
    <cellStyle name="Comma 2 3 6 5 3 2" xfId="22393" xr:uid="{B097CC4F-6F4C-42D5-9014-679AA2CADCF5}"/>
    <cellStyle name="Comma 2 3 6 5 3 2 2" xfId="46657" xr:uid="{6E97EAEC-0774-4B8D-8C48-5582FAA10401}"/>
    <cellStyle name="Comma 2 3 6 5 3 3" xfId="34525" xr:uid="{B64FF688-02EC-4587-9DEC-45C75ACDD5DD}"/>
    <cellStyle name="Comma 2 3 6 5 4" xfId="14305" xr:uid="{F2FA89F1-6F20-47FE-A674-50C44CEDCA8D}"/>
    <cellStyle name="Comma 2 3 6 5 4 2" xfId="38569" xr:uid="{26E0AB7C-F82A-4B3A-AA80-2DF9305E5AF0}"/>
    <cellStyle name="Comma 2 3 6 5 5" xfId="26437" xr:uid="{FE3CD4D1-E69D-480C-A90F-BB22A95FBC16}"/>
    <cellStyle name="Comma 2 3 6 6" xfId="4195" xr:uid="{95647E38-1860-4120-B2CD-DD6EFC980C9E}"/>
    <cellStyle name="Comma 2 3 6 6 2" xfId="16327" xr:uid="{A07D95EC-B2A2-4FE1-9890-4964FA50B1A9}"/>
    <cellStyle name="Comma 2 3 6 6 2 2" xfId="40591" xr:uid="{21B2160B-4400-4891-B9F8-0BD4B8E0E0F8}"/>
    <cellStyle name="Comma 2 3 6 6 3" xfId="28459" xr:uid="{F7BDF715-48CA-4266-897A-E1D4A437C6C0}"/>
    <cellStyle name="Comma 2 3 6 7" xfId="8239" xr:uid="{ADDF78E6-1CDB-47D3-8CA4-00E4086F9AB9}"/>
    <cellStyle name="Comma 2 3 6 7 2" xfId="20371" xr:uid="{6BF4DA61-F1ED-4FF3-B4B1-944DA2B71576}"/>
    <cellStyle name="Comma 2 3 6 7 2 2" xfId="44635" xr:uid="{409DE678-AFD9-424E-A509-ADC0D213D4C7}"/>
    <cellStyle name="Comma 2 3 6 7 3" xfId="32503" xr:uid="{A27F4EC8-F118-4203-A80E-75A6E7536265}"/>
    <cellStyle name="Comma 2 3 6 8" xfId="12283" xr:uid="{84973476-58C0-48B8-B79D-69EF1CA73437}"/>
    <cellStyle name="Comma 2 3 6 8 2" xfId="36547" xr:uid="{8A9D4288-19A5-4BDC-AA72-ACDD95EC66CD}"/>
    <cellStyle name="Comma 2 3 6 9" xfId="24415" xr:uid="{12E5C2EF-A72A-4F35-8743-290A72E33D9A}"/>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2 2 2" xfId="44256" xr:uid="{C6B0FAD6-B11E-42DB-9703-C7B894D9A2DF}"/>
    <cellStyle name="Comma 2 3 7 2 2 2 2 3" xfId="32124" xr:uid="{65781843-85F5-4344-83C2-BF57665773E9}"/>
    <cellStyle name="Comma 2 3 7 2 2 2 3" xfId="11904" xr:uid="{446ED734-35A1-4EE7-9163-709CA55345D8}"/>
    <cellStyle name="Comma 2 3 7 2 2 2 3 2" xfId="24036" xr:uid="{EAC2D8EA-7DF8-4D2E-B838-86D8538410F3}"/>
    <cellStyle name="Comma 2 3 7 2 2 2 3 2 2" xfId="48300" xr:uid="{FF5134FD-8ADB-4722-94F8-352BAF11841C}"/>
    <cellStyle name="Comma 2 3 7 2 2 2 3 3" xfId="36168" xr:uid="{E3D6E1B9-FAB9-4DC8-A021-C199C90D7363}"/>
    <cellStyle name="Comma 2 3 7 2 2 2 4" xfId="15948" xr:uid="{85D75EA5-D704-4739-827C-C55AD85ECAFF}"/>
    <cellStyle name="Comma 2 3 7 2 2 2 4 2" xfId="40212" xr:uid="{F1BB35A7-518A-4597-9EDC-F46E88010663}"/>
    <cellStyle name="Comma 2 3 7 2 2 2 5" xfId="28080" xr:uid="{56EC1B6A-649E-428F-B199-A51099D2B152}"/>
    <cellStyle name="Comma 2 3 7 2 2 3" xfId="5838" xr:uid="{7623EE4E-ABCA-4371-8CCA-7F11F4DD34FD}"/>
    <cellStyle name="Comma 2 3 7 2 2 3 2" xfId="17970" xr:uid="{FA95EE9D-A418-4326-B420-B545EA1689EF}"/>
    <cellStyle name="Comma 2 3 7 2 2 3 2 2" xfId="42234" xr:uid="{BC56ABAF-C7FA-4615-9B40-6B11E98465B2}"/>
    <cellStyle name="Comma 2 3 7 2 2 3 3" xfId="30102" xr:uid="{D536816B-6176-4FE7-8E84-3D7D66F339A5}"/>
    <cellStyle name="Comma 2 3 7 2 2 4" xfId="9882" xr:uid="{06934035-78F2-40DA-9DEB-C448525650CD}"/>
    <cellStyle name="Comma 2 3 7 2 2 4 2" xfId="22014" xr:uid="{D9335D50-CCC7-4BE6-A945-4063830892F2}"/>
    <cellStyle name="Comma 2 3 7 2 2 4 2 2" xfId="46278" xr:uid="{890FFAF4-9223-4B17-949B-DA0429E12D24}"/>
    <cellStyle name="Comma 2 3 7 2 2 4 3" xfId="34146" xr:uid="{0DD0A9DC-0321-48CC-AD8D-C2487297DE05}"/>
    <cellStyle name="Comma 2 3 7 2 2 5" xfId="13926" xr:uid="{0862176E-007C-4BA7-9734-0709E63CFD2F}"/>
    <cellStyle name="Comma 2 3 7 2 2 5 2" xfId="38190" xr:uid="{9CA516FA-0A8F-4B41-85C2-DBE51B73E121}"/>
    <cellStyle name="Comma 2 3 7 2 2 6" xfId="26058" xr:uid="{8C223182-16F5-47CA-A887-9A7009F897FC}"/>
    <cellStyle name="Comma 2 3 7 2 3" xfId="2805" xr:uid="{66E301D2-C46C-4AD6-A5BD-F34E696B6288}"/>
    <cellStyle name="Comma 2 3 7 2 3 2" xfId="6849" xr:uid="{22DD0827-39D4-43BC-A679-BD0EB6D4CE9B}"/>
    <cellStyle name="Comma 2 3 7 2 3 2 2" xfId="18981" xr:uid="{D807B67C-0AD0-43E8-AEEF-957B68C30FD3}"/>
    <cellStyle name="Comma 2 3 7 2 3 2 2 2" xfId="43245" xr:uid="{0A817BBF-855F-4AA4-8279-EDA9FD971130}"/>
    <cellStyle name="Comma 2 3 7 2 3 2 3" xfId="31113" xr:uid="{60472A9C-7E79-4683-9205-86E533A36A50}"/>
    <cellStyle name="Comma 2 3 7 2 3 3" xfId="10893" xr:uid="{FFCA15AC-ED74-422A-B90E-99E33F8D0DB0}"/>
    <cellStyle name="Comma 2 3 7 2 3 3 2" xfId="23025" xr:uid="{F1AB4A20-7096-4793-9B48-D26C4F49CE2E}"/>
    <cellStyle name="Comma 2 3 7 2 3 3 2 2" xfId="47289" xr:uid="{91D95DA4-953C-48C8-B464-89B6FAC7366E}"/>
    <cellStyle name="Comma 2 3 7 2 3 3 3" xfId="35157" xr:uid="{68436857-F729-45AB-87DE-07B95DED878F}"/>
    <cellStyle name="Comma 2 3 7 2 3 4" xfId="14937" xr:uid="{5DFFC93D-0CB5-4655-8054-7474F1727A9A}"/>
    <cellStyle name="Comma 2 3 7 2 3 4 2" xfId="39201" xr:uid="{B6E0B09C-DCA2-473C-9695-3071C0BA2C7A}"/>
    <cellStyle name="Comma 2 3 7 2 3 5" xfId="27069" xr:uid="{D3174424-0E89-4D14-8C09-D7D4B881B3F9}"/>
    <cellStyle name="Comma 2 3 7 2 4" xfId="4827" xr:uid="{433499BE-D028-469F-9109-411D7B1560C0}"/>
    <cellStyle name="Comma 2 3 7 2 4 2" xfId="16959" xr:uid="{D02209AF-3FF7-4914-B30C-A8F59F537455}"/>
    <cellStyle name="Comma 2 3 7 2 4 2 2" xfId="41223" xr:uid="{085B0495-F65A-4BC0-AC9B-6ED19A38E240}"/>
    <cellStyle name="Comma 2 3 7 2 4 3" xfId="29091" xr:uid="{61A0EB8A-CB4C-4351-A84C-F119299EE0B8}"/>
    <cellStyle name="Comma 2 3 7 2 5" xfId="8871" xr:uid="{C8FD1C48-862A-44D2-9D8E-B4D62BF24614}"/>
    <cellStyle name="Comma 2 3 7 2 5 2" xfId="21003" xr:uid="{FBCDB83E-2737-4118-A154-90D8E7F37A5C}"/>
    <cellStyle name="Comma 2 3 7 2 5 2 2" xfId="45267" xr:uid="{507B3616-567E-4403-9599-521D7EF52BD4}"/>
    <cellStyle name="Comma 2 3 7 2 5 3" xfId="33135" xr:uid="{3F1522F1-862A-485C-B871-FC904687DBC9}"/>
    <cellStyle name="Comma 2 3 7 2 6" xfId="12915" xr:uid="{08E3BE29-AFFC-41E5-AA8C-221D339F5888}"/>
    <cellStyle name="Comma 2 3 7 2 6 2" xfId="37179" xr:uid="{5B8578B4-3479-4786-9F04-3284484F57E7}"/>
    <cellStyle name="Comma 2 3 7 2 7" xfId="25047" xr:uid="{5D45A347-AAF3-42E4-89E8-8F1B9B47902F}"/>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2 2 2" xfId="43751" xr:uid="{2933B046-8692-4CCD-81CC-5EE6E44430A1}"/>
    <cellStyle name="Comma 2 3 7 3 2 2 3" xfId="31619" xr:uid="{226B54C6-4022-4EFF-893F-743553A77E05}"/>
    <cellStyle name="Comma 2 3 7 3 2 3" xfId="11399" xr:uid="{219C2ACF-BD1C-4514-B35D-78271A48E5BD}"/>
    <cellStyle name="Comma 2 3 7 3 2 3 2" xfId="23531" xr:uid="{57ECC588-ECCA-4D47-9E70-3192A6C654C4}"/>
    <cellStyle name="Comma 2 3 7 3 2 3 2 2" xfId="47795" xr:uid="{F5AF0D99-4861-4601-9A7C-C971522AE9BC}"/>
    <cellStyle name="Comma 2 3 7 3 2 3 3" xfId="35663" xr:uid="{0CCFB38F-1D14-4A4E-8105-7CF2D72E7DDD}"/>
    <cellStyle name="Comma 2 3 7 3 2 4" xfId="15443" xr:uid="{EE6D1BA0-98DF-4F79-9BB2-6281F4EF00F8}"/>
    <cellStyle name="Comma 2 3 7 3 2 4 2" xfId="39707" xr:uid="{C839EF9C-1DA9-4933-A2AF-2813490651DC}"/>
    <cellStyle name="Comma 2 3 7 3 2 5" xfId="27575" xr:uid="{9812BA9D-DD69-4F96-93D6-B6556E992DF9}"/>
    <cellStyle name="Comma 2 3 7 3 3" xfId="5333" xr:uid="{C1BEE56E-6C7C-42C9-BE55-BB7B71AB7EEB}"/>
    <cellStyle name="Comma 2 3 7 3 3 2" xfId="17465" xr:uid="{B23CD8DF-7DA5-4C60-8F5E-EA725448FB8D}"/>
    <cellStyle name="Comma 2 3 7 3 3 2 2" xfId="41729" xr:uid="{AFB22D43-3CD7-433F-8B4C-8EC626E13EB4}"/>
    <cellStyle name="Comma 2 3 7 3 3 3" xfId="29597" xr:uid="{6BA07DF8-97FE-42ED-AE80-3B6174A3C527}"/>
    <cellStyle name="Comma 2 3 7 3 4" xfId="9377" xr:uid="{D1128E1D-774C-4539-95A3-074D85A7D270}"/>
    <cellStyle name="Comma 2 3 7 3 4 2" xfId="21509" xr:uid="{17382409-77F0-4150-B999-BA89E5942090}"/>
    <cellStyle name="Comma 2 3 7 3 4 2 2" xfId="45773" xr:uid="{381A5242-CB0C-4AB2-B37F-47E6FF738645}"/>
    <cellStyle name="Comma 2 3 7 3 4 3" xfId="33641" xr:uid="{F5951922-C430-4D5C-9F4C-A3AC030A0113}"/>
    <cellStyle name="Comma 2 3 7 3 5" xfId="13421" xr:uid="{82B39F38-9AE6-4976-8EAD-FF52279F9CF7}"/>
    <cellStyle name="Comma 2 3 7 3 5 2" xfId="37685" xr:uid="{5F14C74D-5612-4B2F-BA22-A117E16DAD72}"/>
    <cellStyle name="Comma 2 3 7 3 6" xfId="25553" xr:uid="{559E5BD8-5C31-4942-823F-21E7AAC811D8}"/>
    <cellStyle name="Comma 2 3 7 4" xfId="2300" xr:uid="{0FB02171-CFBA-4EA1-B65A-FA33245EC7A8}"/>
    <cellStyle name="Comma 2 3 7 4 2" xfId="6344" xr:uid="{A2E93554-B6B7-4152-843C-E40D918E232F}"/>
    <cellStyle name="Comma 2 3 7 4 2 2" xfId="18476" xr:uid="{05C340D0-7359-4C3C-B9B4-F06C60699AEB}"/>
    <cellStyle name="Comma 2 3 7 4 2 2 2" xfId="42740" xr:uid="{E122B4B4-CB65-4C77-9F1D-EF6E6E037D39}"/>
    <cellStyle name="Comma 2 3 7 4 2 3" xfId="30608" xr:uid="{8DF90A1D-C183-4AA3-961B-9074F06A124C}"/>
    <cellStyle name="Comma 2 3 7 4 3" xfId="10388" xr:uid="{0EAB714A-4339-40E0-92E1-20B9F3C0C92A}"/>
    <cellStyle name="Comma 2 3 7 4 3 2" xfId="22520" xr:uid="{4C27F9B0-FCBE-4313-905D-E5749AA4F79D}"/>
    <cellStyle name="Comma 2 3 7 4 3 2 2" xfId="46784" xr:uid="{E36BE47A-97DB-498A-82BE-C01253B938AD}"/>
    <cellStyle name="Comma 2 3 7 4 3 3" xfId="34652" xr:uid="{A35A862C-5761-4C56-ACD2-CEB1DBB4A672}"/>
    <cellStyle name="Comma 2 3 7 4 4" xfId="14432" xr:uid="{5B2F9483-47F1-475E-91FA-7371AB19E6D9}"/>
    <cellStyle name="Comma 2 3 7 4 4 2" xfId="38696" xr:uid="{C469AAFA-8282-4461-9FF2-76745EC89A9B}"/>
    <cellStyle name="Comma 2 3 7 4 5" xfId="26564" xr:uid="{55FBC25B-B5ED-4F1C-AC25-992AEE8757CF}"/>
    <cellStyle name="Comma 2 3 7 5" xfId="4322" xr:uid="{2E971300-F7D2-4DCE-905D-FCC43C2D69CE}"/>
    <cellStyle name="Comma 2 3 7 5 2" xfId="16454" xr:uid="{9D87CEF8-3671-499A-86A1-B69EF749EBAF}"/>
    <cellStyle name="Comma 2 3 7 5 2 2" xfId="40718" xr:uid="{A255DCF3-C37F-4605-8C5D-D9FC5726E56E}"/>
    <cellStyle name="Comma 2 3 7 5 3" xfId="28586" xr:uid="{A4795385-675D-472B-A308-88448B4AA8D7}"/>
    <cellStyle name="Comma 2 3 7 6" xfId="8366" xr:uid="{A9566A25-C882-4383-9F14-EBFFCCE5A92C}"/>
    <cellStyle name="Comma 2 3 7 6 2" xfId="20498" xr:uid="{C9E4AD8E-57FA-4CA5-B38D-D012B7FC92C5}"/>
    <cellStyle name="Comma 2 3 7 6 2 2" xfId="44762" xr:uid="{8B391A08-4FB8-4D25-879D-1840A343C674}"/>
    <cellStyle name="Comma 2 3 7 6 3" xfId="32630" xr:uid="{E066C2F4-090B-4780-9511-87B3416D78F9}"/>
    <cellStyle name="Comma 2 3 7 7" xfId="12410" xr:uid="{25760440-236D-40D0-B56C-80D338CAB9BA}"/>
    <cellStyle name="Comma 2 3 7 7 2" xfId="36674" xr:uid="{2744540C-5891-4258-B11A-ADA25A445F48}"/>
    <cellStyle name="Comma 2 3 7 8" xfId="24542" xr:uid="{413C1E70-F2C5-4151-9321-CBEA3AB4756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2 2 2" xfId="44003" xr:uid="{E999A7F6-9A82-456A-A53F-03E92F1C91EE}"/>
    <cellStyle name="Comma 2 3 8 2 2 2 3" xfId="31871" xr:uid="{79C6B2EE-F6E9-4969-A618-9A86F1D209D2}"/>
    <cellStyle name="Comma 2 3 8 2 2 3" xfId="11651" xr:uid="{A2F123B9-BD17-4A06-9453-9C7C61DACF31}"/>
    <cellStyle name="Comma 2 3 8 2 2 3 2" xfId="23783" xr:uid="{EDAAB279-FA50-411A-833E-F656D73B685B}"/>
    <cellStyle name="Comma 2 3 8 2 2 3 2 2" xfId="48047" xr:uid="{4DE70DCB-4BAB-4798-8830-7FDBE0ECEC82}"/>
    <cellStyle name="Comma 2 3 8 2 2 3 3" xfId="35915" xr:uid="{C12BF5ED-3FC7-491C-8312-3024DE770137}"/>
    <cellStyle name="Comma 2 3 8 2 2 4" xfId="15695" xr:uid="{81B378A7-90D6-4971-8BD7-1F305A703453}"/>
    <cellStyle name="Comma 2 3 8 2 2 4 2" xfId="39959" xr:uid="{EE22CE50-939D-4B3D-96E3-F17A7C61A0CA}"/>
    <cellStyle name="Comma 2 3 8 2 2 5" xfId="27827" xr:uid="{9D6A097A-8AC1-4D18-9C23-FF672D482E18}"/>
    <cellStyle name="Comma 2 3 8 2 3" xfId="5585" xr:uid="{2CB95C5C-20BC-4DDF-A727-67E89BA210D6}"/>
    <cellStyle name="Comma 2 3 8 2 3 2" xfId="17717" xr:uid="{DA98E4DF-8C78-468E-B6DA-5AB7965888D5}"/>
    <cellStyle name="Comma 2 3 8 2 3 2 2" xfId="41981" xr:uid="{09688E6A-9C2A-4849-BA1E-0ECB50965618}"/>
    <cellStyle name="Comma 2 3 8 2 3 3" xfId="29849" xr:uid="{FC65C6E2-38FD-4C5A-8F46-29FA1CB864EA}"/>
    <cellStyle name="Comma 2 3 8 2 4" xfId="9629" xr:uid="{FB2215F9-0EE3-4237-ADC8-C9743A7EC997}"/>
    <cellStyle name="Comma 2 3 8 2 4 2" xfId="21761" xr:uid="{51B9F790-0784-4988-9555-13CCC8F25E60}"/>
    <cellStyle name="Comma 2 3 8 2 4 2 2" xfId="46025" xr:uid="{830CF521-F67F-43DC-8F20-7B2BD4B3F9C8}"/>
    <cellStyle name="Comma 2 3 8 2 4 3" xfId="33893" xr:uid="{0C960DF3-8D4B-4BC8-91CF-AB38F23492AC}"/>
    <cellStyle name="Comma 2 3 8 2 5" xfId="13673" xr:uid="{04F20CF7-011E-45A9-A503-0860A4DE2F90}"/>
    <cellStyle name="Comma 2 3 8 2 5 2" xfId="37937" xr:uid="{6DD5F505-2B8E-41CF-AFD6-FF100CACF6A3}"/>
    <cellStyle name="Comma 2 3 8 2 6" xfId="25805" xr:uid="{40F5DB3C-6FDE-4CC9-8790-B8756EB79181}"/>
    <cellStyle name="Comma 2 3 8 3" xfId="2552" xr:uid="{F8A88A16-E17C-4089-B2F4-5512B2FEF10E}"/>
    <cellStyle name="Comma 2 3 8 3 2" xfId="6596" xr:uid="{6ED6FF48-3FF2-4CE2-A05E-A0BEE08926C7}"/>
    <cellStyle name="Comma 2 3 8 3 2 2" xfId="18728" xr:uid="{F7ADDA32-F2E9-441F-A6F5-B2855CBE72AC}"/>
    <cellStyle name="Comma 2 3 8 3 2 2 2" xfId="42992" xr:uid="{71C81F7F-F029-4087-A308-6C5FD5A284E4}"/>
    <cellStyle name="Comma 2 3 8 3 2 3" xfId="30860" xr:uid="{106985E2-0A80-4A29-B537-0B03A9D0D59A}"/>
    <cellStyle name="Comma 2 3 8 3 3" xfId="10640" xr:uid="{D7BCF633-7986-4320-8FA4-93FDC7B21011}"/>
    <cellStyle name="Comma 2 3 8 3 3 2" xfId="22772" xr:uid="{05559D69-3448-4A16-80C7-6E4F8D305E30}"/>
    <cellStyle name="Comma 2 3 8 3 3 2 2" xfId="47036" xr:uid="{8D2576CD-9AA1-462F-908E-2E92A3BE0D75}"/>
    <cellStyle name="Comma 2 3 8 3 3 3" xfId="34904" xr:uid="{67B5A896-E2B8-46C0-80FA-4C937BB5E0B8}"/>
    <cellStyle name="Comma 2 3 8 3 4" xfId="14684" xr:uid="{BA0D20C0-D74D-4260-AA2F-00CD425ED0A1}"/>
    <cellStyle name="Comma 2 3 8 3 4 2" xfId="38948" xr:uid="{BDF5ED9C-B55F-45B6-BFCD-1067BFEB3DF5}"/>
    <cellStyle name="Comma 2 3 8 3 5" xfId="26816" xr:uid="{8BC693BF-DD7D-4894-8695-F1E083DDD05B}"/>
    <cellStyle name="Comma 2 3 8 4" xfId="4574" xr:uid="{EC58747E-987A-47C2-A623-61469240AA1C}"/>
    <cellStyle name="Comma 2 3 8 4 2" xfId="16706" xr:uid="{C5587B83-050C-45FE-8D22-4404442CA180}"/>
    <cellStyle name="Comma 2 3 8 4 2 2" xfId="40970" xr:uid="{86953130-9DB6-47CF-8131-3D697F8E896F}"/>
    <cellStyle name="Comma 2 3 8 4 3" xfId="28838" xr:uid="{811B7616-DA40-4A1A-964B-E1560CC9AEA3}"/>
    <cellStyle name="Comma 2 3 8 5" xfId="8618" xr:uid="{56275667-B7DD-4AD9-9358-DDC2244EDC16}"/>
    <cellStyle name="Comma 2 3 8 5 2" xfId="20750" xr:uid="{15ACA8B1-BE65-47D0-AF34-1230B80851F4}"/>
    <cellStyle name="Comma 2 3 8 5 2 2" xfId="45014" xr:uid="{3EA66D61-2B2B-4672-9B32-97E0DA132BF3}"/>
    <cellStyle name="Comma 2 3 8 5 3" xfId="32882" xr:uid="{8D3ECB2D-DBF2-40DD-8A42-F5352858DCA2}"/>
    <cellStyle name="Comma 2 3 8 6" xfId="12662" xr:uid="{407AFC3D-B378-442B-88E4-303F32865FD1}"/>
    <cellStyle name="Comma 2 3 8 6 2" xfId="36926" xr:uid="{F4911380-D9C6-411A-BC80-8D83B0C90412}"/>
    <cellStyle name="Comma 2 3 8 7" xfId="24794" xr:uid="{EAB66CAA-4790-4E8C-939E-AAE8F80BE7BE}"/>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2 2 2" xfId="43498" xr:uid="{0B9E51C6-663D-4047-A51E-FF1378A4BDD1}"/>
    <cellStyle name="Comma 2 3 9 2 2 3" xfId="31366" xr:uid="{E8BEE9AE-E543-4A30-A0A3-56961FDB8D17}"/>
    <cellStyle name="Comma 2 3 9 2 3" xfId="11146" xr:uid="{F854CC3E-420D-4E06-8E72-F83CFD491225}"/>
    <cellStyle name="Comma 2 3 9 2 3 2" xfId="23278" xr:uid="{0560E42A-E2B8-4A18-8C64-59D5756A5CC9}"/>
    <cellStyle name="Comma 2 3 9 2 3 2 2" xfId="47542" xr:uid="{70DB381F-0E8A-4A1B-887A-DB0C65CF6A85}"/>
    <cellStyle name="Comma 2 3 9 2 3 3" xfId="35410" xr:uid="{172BA823-EB79-4CFD-899E-4F7EED43C3FD}"/>
    <cellStyle name="Comma 2 3 9 2 4" xfId="15190" xr:uid="{4AC239CF-3236-4925-B851-161F04A56128}"/>
    <cellStyle name="Comma 2 3 9 2 4 2" xfId="39454" xr:uid="{D069061C-92D4-48C0-9696-C8E817986531}"/>
    <cellStyle name="Comma 2 3 9 2 5" xfId="27322" xr:uid="{A7133750-28A1-4E3E-9C5A-51073E091163}"/>
    <cellStyle name="Comma 2 3 9 3" xfId="5080" xr:uid="{98F7BE3D-B1BA-47D6-B8F2-2E8F59522013}"/>
    <cellStyle name="Comma 2 3 9 3 2" xfId="17212" xr:uid="{D8C0871B-C75B-4BB2-8273-5E2DCE260B80}"/>
    <cellStyle name="Comma 2 3 9 3 2 2" xfId="41476" xr:uid="{BE4B9832-50E0-4649-909D-D221B5BB36DE}"/>
    <cellStyle name="Comma 2 3 9 3 3" xfId="29344" xr:uid="{00A90E8F-6DBA-4B2D-9F9C-074CDAA0A9C4}"/>
    <cellStyle name="Comma 2 3 9 4" xfId="9124" xr:uid="{146CDC19-2422-4E67-A85E-A7DE22390A98}"/>
    <cellStyle name="Comma 2 3 9 4 2" xfId="21256" xr:uid="{A430D22F-DBE9-4BFE-BE2E-4981F1C2FFC4}"/>
    <cellStyle name="Comma 2 3 9 4 2 2" xfId="45520" xr:uid="{C2094592-229D-4E07-8AE9-D407619F8FB7}"/>
    <cellStyle name="Comma 2 3 9 4 3" xfId="33388" xr:uid="{DE49C18A-ECD4-4802-BB19-052BD1CA3328}"/>
    <cellStyle name="Comma 2 3 9 5" xfId="13168" xr:uid="{B755447E-84D7-448E-8ED0-41CB20244912}"/>
    <cellStyle name="Comma 2 3 9 5 2" xfId="37432" xr:uid="{037550B5-1397-46BF-91DB-D69BEA756C2A}"/>
    <cellStyle name="Comma 2 3 9 6" xfId="25300" xr:uid="{54D5B589-FBF3-4AA1-8B69-6CB77DA8DCA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0 2 2" xfId="40479" xr:uid="{02FF7D1E-AAA0-404B-899A-180ECFA9DDA1}"/>
    <cellStyle name="Comma 2 4 2 10 3" xfId="28347" xr:uid="{A665716F-2ECA-4B82-8E06-691A7569E929}"/>
    <cellStyle name="Comma 2 4 2 11" xfId="8127" xr:uid="{A346C7FF-3EA7-43BC-84DA-F91AF8B80E3A}"/>
    <cellStyle name="Comma 2 4 2 11 2" xfId="20259" xr:uid="{F16B78F5-43D6-4653-A10A-464675FB218A}"/>
    <cellStyle name="Comma 2 4 2 11 2 2" xfId="44523" xr:uid="{3389BB72-4DC4-4BA0-8DB1-2E9E6B9E3456}"/>
    <cellStyle name="Comma 2 4 2 11 3" xfId="32391" xr:uid="{D549E467-EDDA-4E58-923F-E5EA53830C61}"/>
    <cellStyle name="Comma 2 4 2 12" xfId="12171" xr:uid="{FE832B2A-93E4-4E10-861A-F438E81D79E4}"/>
    <cellStyle name="Comma 2 4 2 12 2" xfId="36435" xr:uid="{99937019-3AB1-4C29-AA00-3B5C3510D11D}"/>
    <cellStyle name="Comma 2 4 2 13" xfId="24303" xr:uid="{536FD793-7F96-486E-BB41-2469EAB5CC6C}"/>
    <cellStyle name="Comma 2 4 2 2" xfId="60" xr:uid="{30BEF04B-8A85-4BF0-BED0-85035079CDB8}"/>
    <cellStyle name="Comma 2 4 2 2 10" xfId="12192" xr:uid="{56886AC6-0835-44D9-950C-B197B42E814D}"/>
    <cellStyle name="Comma 2 4 2 2 10 2" xfId="36456" xr:uid="{A7CB3A88-4558-4FD2-85F6-A2B5737C85E1}"/>
    <cellStyle name="Comma 2 4 2 2 11" xfId="24324" xr:uid="{070B1C1A-65C2-4FCA-B78E-F4C8E9855620}"/>
    <cellStyle name="Comma 2 4 2 2 2" xfId="123" xr:uid="{147CA576-D69A-4732-85C9-F492D9ACE784}"/>
    <cellStyle name="Comma 2 4 2 2 2 10" xfId="24387" xr:uid="{A9D1B1ED-4C8C-49A0-B5E0-52F36CEEEFF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2 2 2" xfId="44480" xr:uid="{68D973FF-59CE-4333-A9DB-03CAD12AA662}"/>
    <cellStyle name="Comma 2 4 2 2 2 2 2 2 2 2 2 3" xfId="32348" xr:uid="{61CC5191-60F1-47F0-97F4-4FF6AFE78F6C}"/>
    <cellStyle name="Comma 2 4 2 2 2 2 2 2 2 2 3" xfId="12128" xr:uid="{A0E77537-91B7-4B29-9046-D5ACBA3604AA}"/>
    <cellStyle name="Comma 2 4 2 2 2 2 2 2 2 2 3 2" xfId="24260" xr:uid="{1F61F20C-90AC-4E8D-A223-93A13D8D3666}"/>
    <cellStyle name="Comma 2 4 2 2 2 2 2 2 2 2 3 2 2" xfId="48524" xr:uid="{09A9A191-4140-4057-9916-193F4CA56CC7}"/>
    <cellStyle name="Comma 2 4 2 2 2 2 2 2 2 2 3 3" xfId="36392" xr:uid="{83D79B9F-0B83-4616-8143-FD5A1419CE9B}"/>
    <cellStyle name="Comma 2 4 2 2 2 2 2 2 2 2 4" xfId="16172" xr:uid="{6FCC75F8-380B-46A0-86DE-AD7DD52B5D37}"/>
    <cellStyle name="Comma 2 4 2 2 2 2 2 2 2 2 4 2" xfId="40436" xr:uid="{C9FD4A04-00F5-456F-B495-9226ECBA8119}"/>
    <cellStyle name="Comma 2 4 2 2 2 2 2 2 2 2 5" xfId="28304" xr:uid="{9EC38C23-9F02-43C8-A8FB-E9A0E804823A}"/>
    <cellStyle name="Comma 2 4 2 2 2 2 2 2 2 3" xfId="6062" xr:uid="{ADDB2F77-DA37-4C31-8426-D0D20678DE76}"/>
    <cellStyle name="Comma 2 4 2 2 2 2 2 2 2 3 2" xfId="18194" xr:uid="{561D72E8-800E-4CDD-824D-F6F6F05CC52E}"/>
    <cellStyle name="Comma 2 4 2 2 2 2 2 2 2 3 2 2" xfId="42458" xr:uid="{CE29C691-C351-4CEE-A0CB-BB0325303211}"/>
    <cellStyle name="Comma 2 4 2 2 2 2 2 2 2 3 3" xfId="30326" xr:uid="{1556B9B1-59C7-4D35-ADDE-9A504F1911E4}"/>
    <cellStyle name="Comma 2 4 2 2 2 2 2 2 2 4" xfId="10106" xr:uid="{7054DC2B-813D-4854-9983-A573DD9FD1BB}"/>
    <cellStyle name="Comma 2 4 2 2 2 2 2 2 2 4 2" xfId="22238" xr:uid="{CB3B117B-7197-4573-A799-18C9E6A01C81}"/>
    <cellStyle name="Comma 2 4 2 2 2 2 2 2 2 4 2 2" xfId="46502" xr:uid="{009053B9-EAA3-41D5-AB64-3F19F02FC9EF}"/>
    <cellStyle name="Comma 2 4 2 2 2 2 2 2 2 4 3" xfId="34370" xr:uid="{E841B1C2-2AA8-4446-A952-A52CC05898A8}"/>
    <cellStyle name="Comma 2 4 2 2 2 2 2 2 2 5" xfId="14150" xr:uid="{5FC0EC56-4AE4-40E0-8259-00F5CB913D3C}"/>
    <cellStyle name="Comma 2 4 2 2 2 2 2 2 2 5 2" xfId="38414" xr:uid="{D9E189A6-B730-425F-BC6C-B32EF9B2C93B}"/>
    <cellStyle name="Comma 2 4 2 2 2 2 2 2 2 6" xfId="26282" xr:uid="{5BE70FFD-8BD5-4E18-909A-B8447442A5E3}"/>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2 2 2" xfId="43469" xr:uid="{A5946691-609F-4E6F-A13A-2F4BCCF3066F}"/>
    <cellStyle name="Comma 2 4 2 2 2 2 2 2 3 2 3" xfId="31337" xr:uid="{422DDA0A-3D39-4AC2-B6F5-0EBBA38D615D}"/>
    <cellStyle name="Comma 2 4 2 2 2 2 2 2 3 3" xfId="11117" xr:uid="{04C55C74-5D86-4461-BFFA-628A84377054}"/>
    <cellStyle name="Comma 2 4 2 2 2 2 2 2 3 3 2" xfId="23249" xr:uid="{0D8ACBAE-0E98-473F-8698-76CBEDEFFABC}"/>
    <cellStyle name="Comma 2 4 2 2 2 2 2 2 3 3 2 2" xfId="47513" xr:uid="{78F93667-C845-405B-AA0F-3E8CE9887AF2}"/>
    <cellStyle name="Comma 2 4 2 2 2 2 2 2 3 3 3" xfId="35381" xr:uid="{8796F293-0283-4C2D-B795-49E6B8DB7252}"/>
    <cellStyle name="Comma 2 4 2 2 2 2 2 2 3 4" xfId="15161" xr:uid="{71510436-F00F-4A0A-8BD4-B23CF41F0282}"/>
    <cellStyle name="Comma 2 4 2 2 2 2 2 2 3 4 2" xfId="39425" xr:uid="{A2D9E0F0-C5C9-4C95-8478-11254269E875}"/>
    <cellStyle name="Comma 2 4 2 2 2 2 2 2 3 5" xfId="27293" xr:uid="{A2FD512E-9108-4B7A-A668-8C18BC6B7A2D}"/>
    <cellStyle name="Comma 2 4 2 2 2 2 2 2 4" xfId="5051" xr:uid="{96606C3E-3957-4510-8C0F-CAB0B40E2E62}"/>
    <cellStyle name="Comma 2 4 2 2 2 2 2 2 4 2" xfId="17183" xr:uid="{76A63591-D63F-40E7-9730-7BA560B60750}"/>
    <cellStyle name="Comma 2 4 2 2 2 2 2 2 4 2 2" xfId="41447" xr:uid="{9F7C4AC9-FDF7-4735-892B-382870572059}"/>
    <cellStyle name="Comma 2 4 2 2 2 2 2 2 4 3" xfId="29315" xr:uid="{47A344B8-3C5C-419D-A924-4E937C084475}"/>
    <cellStyle name="Comma 2 4 2 2 2 2 2 2 5" xfId="9095" xr:uid="{A06E2A7F-E2BE-443F-8CE5-F502DAF92A9B}"/>
    <cellStyle name="Comma 2 4 2 2 2 2 2 2 5 2" xfId="21227" xr:uid="{69CDDE84-B08B-4916-BF88-AF430BE23C4F}"/>
    <cellStyle name="Comma 2 4 2 2 2 2 2 2 5 2 2" xfId="45491" xr:uid="{BB240D72-93BD-49B4-A6F4-1F63271ECFB3}"/>
    <cellStyle name="Comma 2 4 2 2 2 2 2 2 5 3" xfId="33359" xr:uid="{6E911334-18E1-454D-826F-5D76CA89D75E}"/>
    <cellStyle name="Comma 2 4 2 2 2 2 2 2 6" xfId="13139" xr:uid="{8847F2FA-C1A8-43C0-9B09-D396A4F8020B}"/>
    <cellStyle name="Comma 2 4 2 2 2 2 2 2 6 2" xfId="37403" xr:uid="{303DD16A-FD7A-4117-8240-0D91C52A2476}"/>
    <cellStyle name="Comma 2 4 2 2 2 2 2 2 7" xfId="25271" xr:uid="{EA48C58E-68BA-4FF7-A9F0-CF6E14E8A9C1}"/>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2 2 2" xfId="43975" xr:uid="{642BB2DE-14F4-497A-98FC-3D74D85D85A1}"/>
    <cellStyle name="Comma 2 4 2 2 2 2 2 3 2 2 3" xfId="31843" xr:uid="{6CF566D8-1766-479A-930B-94C3908BCB4E}"/>
    <cellStyle name="Comma 2 4 2 2 2 2 2 3 2 3" xfId="11623" xr:uid="{8CF4979A-C347-4457-ADAB-953DA96E5D35}"/>
    <cellStyle name="Comma 2 4 2 2 2 2 2 3 2 3 2" xfId="23755" xr:uid="{6310C763-23B7-45A4-8EF8-312FDD150C84}"/>
    <cellStyle name="Comma 2 4 2 2 2 2 2 3 2 3 2 2" xfId="48019" xr:uid="{0AAFF0AD-2E98-492D-9E20-D131369D149D}"/>
    <cellStyle name="Comma 2 4 2 2 2 2 2 3 2 3 3" xfId="35887" xr:uid="{194B065F-5D49-4080-9B18-89EDBD6A0B9E}"/>
    <cellStyle name="Comma 2 4 2 2 2 2 2 3 2 4" xfId="15667" xr:uid="{2AF80B90-7127-4B17-B5BE-D6C8F393488D}"/>
    <cellStyle name="Comma 2 4 2 2 2 2 2 3 2 4 2" xfId="39931" xr:uid="{40C6EF21-C688-4CC2-99F2-C66E63451543}"/>
    <cellStyle name="Comma 2 4 2 2 2 2 2 3 2 5" xfId="27799" xr:uid="{4B581F04-1F5F-4ED6-9776-C10C8C143337}"/>
    <cellStyle name="Comma 2 4 2 2 2 2 2 3 3" xfId="5557" xr:uid="{3EB3C5CA-4A3B-48C9-B1F6-B9A3A766D333}"/>
    <cellStyle name="Comma 2 4 2 2 2 2 2 3 3 2" xfId="17689" xr:uid="{62901CFF-3064-41CF-A449-B91BC0626786}"/>
    <cellStyle name="Comma 2 4 2 2 2 2 2 3 3 2 2" xfId="41953" xr:uid="{2E5B867A-7ACB-44E4-A010-CA376FD8BCE6}"/>
    <cellStyle name="Comma 2 4 2 2 2 2 2 3 3 3" xfId="29821" xr:uid="{B79A76BC-F1AF-478C-BF2A-7F77B4152542}"/>
    <cellStyle name="Comma 2 4 2 2 2 2 2 3 4" xfId="9601" xr:uid="{7B77A332-65D7-4E37-B1C8-9105ABB6B206}"/>
    <cellStyle name="Comma 2 4 2 2 2 2 2 3 4 2" xfId="21733" xr:uid="{3992EC9F-F793-4273-A581-85B529B68D38}"/>
    <cellStyle name="Comma 2 4 2 2 2 2 2 3 4 2 2" xfId="45997" xr:uid="{3F939FC2-7B9D-4A45-A46F-FDB3EE7A6CEC}"/>
    <cellStyle name="Comma 2 4 2 2 2 2 2 3 4 3" xfId="33865" xr:uid="{DF861BEF-9B39-4CA9-AB50-A86484907D82}"/>
    <cellStyle name="Comma 2 4 2 2 2 2 2 3 5" xfId="13645" xr:uid="{E82D0F23-CB5E-452E-98E4-D2826AF03C1F}"/>
    <cellStyle name="Comma 2 4 2 2 2 2 2 3 5 2" xfId="37909" xr:uid="{784F5810-4B2C-4470-A886-C857EA5B9601}"/>
    <cellStyle name="Comma 2 4 2 2 2 2 2 3 6" xfId="25777" xr:uid="{80E4D2A0-3B24-4057-BE20-E04E2A58DC0A}"/>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2 2 2" xfId="42964" xr:uid="{0DAE5E0B-F334-44C1-A8E9-81BD4BECD750}"/>
    <cellStyle name="Comma 2 4 2 2 2 2 2 4 2 3" xfId="30832" xr:uid="{FD6EBA7A-241A-4338-B225-98793C4420A6}"/>
    <cellStyle name="Comma 2 4 2 2 2 2 2 4 3" xfId="10612" xr:uid="{A25E85A2-B823-450D-A445-91DB1C437D1D}"/>
    <cellStyle name="Comma 2 4 2 2 2 2 2 4 3 2" xfId="22744" xr:uid="{0D652F91-FA82-4B38-9904-A28DD9E9BF49}"/>
    <cellStyle name="Comma 2 4 2 2 2 2 2 4 3 2 2" xfId="47008" xr:uid="{FFC72472-D78D-44A4-A5BA-4E79D6266FFB}"/>
    <cellStyle name="Comma 2 4 2 2 2 2 2 4 3 3" xfId="34876" xr:uid="{8DCA79A0-B65E-4715-A680-17A5F60DDB67}"/>
    <cellStyle name="Comma 2 4 2 2 2 2 2 4 4" xfId="14656" xr:uid="{B83A3B59-528A-41A4-BD72-BC4730E0B044}"/>
    <cellStyle name="Comma 2 4 2 2 2 2 2 4 4 2" xfId="38920" xr:uid="{41270170-DD0B-4296-A0C7-27C277464F44}"/>
    <cellStyle name="Comma 2 4 2 2 2 2 2 4 5" xfId="26788" xr:uid="{9A4CF219-AD13-4BC4-8661-0FCED1D5C742}"/>
    <cellStyle name="Comma 2 4 2 2 2 2 2 5" xfId="4546" xr:uid="{13BC5CF5-EB1C-4B96-88A6-34EA143C7786}"/>
    <cellStyle name="Comma 2 4 2 2 2 2 2 5 2" xfId="16678" xr:uid="{D43F2A62-FFB0-4173-BF70-AA6A75008343}"/>
    <cellStyle name="Comma 2 4 2 2 2 2 2 5 2 2" xfId="40942" xr:uid="{5606684B-FF82-484E-ABCB-3535C7FD0FEB}"/>
    <cellStyle name="Comma 2 4 2 2 2 2 2 5 3" xfId="28810" xr:uid="{1BCAC28D-6368-4644-994F-0D51089E7AAE}"/>
    <cellStyle name="Comma 2 4 2 2 2 2 2 6" xfId="8590" xr:uid="{6986B539-924A-4300-9531-939A5B5ED4AA}"/>
    <cellStyle name="Comma 2 4 2 2 2 2 2 6 2" xfId="20722" xr:uid="{5FDF3A8B-BDBC-4D1D-92C1-10F51E9E951E}"/>
    <cellStyle name="Comma 2 4 2 2 2 2 2 6 2 2" xfId="44986" xr:uid="{87A6FBF2-AF31-430F-A182-DE17249B921D}"/>
    <cellStyle name="Comma 2 4 2 2 2 2 2 6 3" xfId="32854" xr:uid="{5813FB36-65FB-408D-9E51-59AAD0414C9E}"/>
    <cellStyle name="Comma 2 4 2 2 2 2 2 7" xfId="12634" xr:uid="{42F428EF-ED56-4721-BBE8-07A6C0D41E78}"/>
    <cellStyle name="Comma 2 4 2 2 2 2 2 7 2" xfId="36898" xr:uid="{B078D9E3-2118-4F23-8F86-3538A5F163CB}"/>
    <cellStyle name="Comma 2 4 2 2 2 2 2 8" xfId="24766" xr:uid="{B856BB2F-1B7F-4005-94AD-8128E6ABBCAB}"/>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2 2 2" xfId="44227" xr:uid="{243353EA-546E-4BB4-B718-8E2C470171C4}"/>
    <cellStyle name="Comma 2 4 2 2 2 2 3 2 2 2 3" xfId="32095" xr:uid="{DBFB87D1-D5F7-4903-8088-BA17C93BE36F}"/>
    <cellStyle name="Comma 2 4 2 2 2 2 3 2 2 3" xfId="11875" xr:uid="{6044B933-072B-462D-9B5B-49A14B641442}"/>
    <cellStyle name="Comma 2 4 2 2 2 2 3 2 2 3 2" xfId="24007" xr:uid="{EBE818F8-696C-4FE5-9383-EF58CC0A26A2}"/>
    <cellStyle name="Comma 2 4 2 2 2 2 3 2 2 3 2 2" xfId="48271" xr:uid="{F205DC1F-56C7-41B7-AE74-1EB9EBC981F3}"/>
    <cellStyle name="Comma 2 4 2 2 2 2 3 2 2 3 3" xfId="36139" xr:uid="{23B2C3F5-36E8-4091-A929-DBFB73CBD442}"/>
    <cellStyle name="Comma 2 4 2 2 2 2 3 2 2 4" xfId="15919" xr:uid="{1BADEA73-C7D1-4A4C-A44D-88B72A1A25ED}"/>
    <cellStyle name="Comma 2 4 2 2 2 2 3 2 2 4 2" xfId="40183" xr:uid="{4B12EF9C-5BED-43F1-B0DF-161391625DFB}"/>
    <cellStyle name="Comma 2 4 2 2 2 2 3 2 2 5" xfId="28051" xr:uid="{03D891C9-6EC1-4CD0-BC7A-3B1871966CBA}"/>
    <cellStyle name="Comma 2 4 2 2 2 2 3 2 3" xfId="5809" xr:uid="{473CBB25-7909-4B14-94E6-9275D4CC459E}"/>
    <cellStyle name="Comma 2 4 2 2 2 2 3 2 3 2" xfId="17941" xr:uid="{D8657B43-053A-4023-8F48-B8B9BF0A14D1}"/>
    <cellStyle name="Comma 2 4 2 2 2 2 3 2 3 2 2" xfId="42205" xr:uid="{A906B1E2-7803-4792-8BB8-BFB4DE1F00CC}"/>
    <cellStyle name="Comma 2 4 2 2 2 2 3 2 3 3" xfId="30073" xr:uid="{3DE39C3C-E62A-4266-884C-7393D9DAB558}"/>
    <cellStyle name="Comma 2 4 2 2 2 2 3 2 4" xfId="9853" xr:uid="{409EE35A-2701-49D9-9A6B-83C84F631E7A}"/>
    <cellStyle name="Comma 2 4 2 2 2 2 3 2 4 2" xfId="21985" xr:uid="{2D1CC989-201C-4B0C-9764-635611FF7D75}"/>
    <cellStyle name="Comma 2 4 2 2 2 2 3 2 4 2 2" xfId="46249" xr:uid="{FAF6989D-3E5B-45F7-8A8B-2BA605FD150B}"/>
    <cellStyle name="Comma 2 4 2 2 2 2 3 2 4 3" xfId="34117" xr:uid="{1BC0C084-C658-42AD-A543-3C5B857F817F}"/>
    <cellStyle name="Comma 2 4 2 2 2 2 3 2 5" xfId="13897" xr:uid="{3C9B815B-CCCE-40A4-AFBC-01347200ED44}"/>
    <cellStyle name="Comma 2 4 2 2 2 2 3 2 5 2" xfId="38161" xr:uid="{F13D8C69-E253-45B2-A28E-AEFF49473152}"/>
    <cellStyle name="Comma 2 4 2 2 2 2 3 2 6" xfId="26029" xr:uid="{29C58C32-E181-47E3-B585-F773B39A3EA5}"/>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2 2 2" xfId="43216" xr:uid="{701D7EA2-2E71-47AF-AFDE-CD7F10CB9DAE}"/>
    <cellStyle name="Comma 2 4 2 2 2 2 3 3 2 3" xfId="31084" xr:uid="{28E001F2-DD3E-4FC1-9FF4-E7DCFF6F38D9}"/>
    <cellStyle name="Comma 2 4 2 2 2 2 3 3 3" xfId="10864" xr:uid="{97CE463E-4EC3-4A66-9AE4-B36CD5316904}"/>
    <cellStyle name="Comma 2 4 2 2 2 2 3 3 3 2" xfId="22996" xr:uid="{EFB4B737-2512-4496-BDDC-D6DC9D2E9C97}"/>
    <cellStyle name="Comma 2 4 2 2 2 2 3 3 3 2 2" xfId="47260" xr:uid="{2DEF6268-0A00-4009-8349-43304FB15F89}"/>
    <cellStyle name="Comma 2 4 2 2 2 2 3 3 3 3" xfId="35128" xr:uid="{CCE28D9B-2F81-4D94-82DA-4EA42760690F}"/>
    <cellStyle name="Comma 2 4 2 2 2 2 3 3 4" xfId="14908" xr:uid="{BC8D3D4D-A5B7-442A-92D9-7004530E5327}"/>
    <cellStyle name="Comma 2 4 2 2 2 2 3 3 4 2" xfId="39172" xr:uid="{97E28420-526B-4A4E-AEF6-14A44FCF78F8}"/>
    <cellStyle name="Comma 2 4 2 2 2 2 3 3 5" xfId="27040" xr:uid="{9F4C8105-F1FC-41D9-A24C-FDAF2911EFE0}"/>
    <cellStyle name="Comma 2 4 2 2 2 2 3 4" xfId="4798" xr:uid="{00F999A2-1CA5-4B8D-A302-6F2296AE1BCD}"/>
    <cellStyle name="Comma 2 4 2 2 2 2 3 4 2" xfId="16930" xr:uid="{ED22D048-8C68-41EC-A043-256685109540}"/>
    <cellStyle name="Comma 2 4 2 2 2 2 3 4 2 2" xfId="41194" xr:uid="{3BD5BAB6-90FD-4D0A-BF97-11DBEC6D25E8}"/>
    <cellStyle name="Comma 2 4 2 2 2 2 3 4 3" xfId="29062" xr:uid="{95DF49F7-8E0E-466C-97BF-FCDCF4BC5BAE}"/>
    <cellStyle name="Comma 2 4 2 2 2 2 3 5" xfId="8842" xr:uid="{3E0DFF48-F821-4352-94FA-42F6671A02DA}"/>
    <cellStyle name="Comma 2 4 2 2 2 2 3 5 2" xfId="20974" xr:uid="{9533E09E-EE20-4C33-831B-380574E79077}"/>
    <cellStyle name="Comma 2 4 2 2 2 2 3 5 2 2" xfId="45238" xr:uid="{C3E67712-9605-446A-82F1-B843888296EE}"/>
    <cellStyle name="Comma 2 4 2 2 2 2 3 5 3" xfId="33106" xr:uid="{5D400A43-2144-4DA0-8CD9-66AFA78C9F94}"/>
    <cellStyle name="Comma 2 4 2 2 2 2 3 6" xfId="12886" xr:uid="{73526F6B-CA9E-47C1-BB5F-68EAC8727842}"/>
    <cellStyle name="Comma 2 4 2 2 2 2 3 6 2" xfId="37150" xr:uid="{A953B5D1-AE92-40BB-B26A-DFC1CBA125B0}"/>
    <cellStyle name="Comma 2 4 2 2 2 2 3 7" xfId="25018" xr:uid="{7D5BB03F-8F29-4E36-965A-E4DBE862A627}"/>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2 2 2" xfId="43722" xr:uid="{0A1B724F-7662-44EC-98EA-E1DA1F19E84E}"/>
    <cellStyle name="Comma 2 4 2 2 2 2 4 2 2 3" xfId="31590" xr:uid="{11510BF0-6F88-4A8A-B6FC-84844DEC8362}"/>
    <cellStyle name="Comma 2 4 2 2 2 2 4 2 3" xfId="11370" xr:uid="{698A7D44-B88D-466F-8C2F-34DED7A6F315}"/>
    <cellStyle name="Comma 2 4 2 2 2 2 4 2 3 2" xfId="23502" xr:uid="{54254075-56F4-4586-91DF-C46F1ECAD6DA}"/>
    <cellStyle name="Comma 2 4 2 2 2 2 4 2 3 2 2" xfId="47766" xr:uid="{85FD236E-9BE3-4BAA-8630-7CCAD3B23984}"/>
    <cellStyle name="Comma 2 4 2 2 2 2 4 2 3 3" xfId="35634" xr:uid="{05C5E897-21B1-4814-A3FC-D5869725100A}"/>
    <cellStyle name="Comma 2 4 2 2 2 2 4 2 4" xfId="15414" xr:uid="{A48CD81F-28F2-41BB-A480-99D40609E79A}"/>
    <cellStyle name="Comma 2 4 2 2 2 2 4 2 4 2" xfId="39678" xr:uid="{59639CBF-DE8F-4F02-8458-2B60DB0D4921}"/>
    <cellStyle name="Comma 2 4 2 2 2 2 4 2 5" xfId="27546" xr:uid="{B4CD2F6B-5309-4522-96AA-745479876B37}"/>
    <cellStyle name="Comma 2 4 2 2 2 2 4 3" xfId="5304" xr:uid="{9B30689C-3319-4120-989E-45AEC40FB94B}"/>
    <cellStyle name="Comma 2 4 2 2 2 2 4 3 2" xfId="17436" xr:uid="{14B185BF-9ABF-44E9-8F49-B44FE30C1508}"/>
    <cellStyle name="Comma 2 4 2 2 2 2 4 3 2 2" xfId="41700" xr:uid="{E432668F-56E5-4E84-9F61-2882986A51ED}"/>
    <cellStyle name="Comma 2 4 2 2 2 2 4 3 3" xfId="29568" xr:uid="{A9E675F4-CF93-44E8-BCB8-9D7B0DD0615E}"/>
    <cellStyle name="Comma 2 4 2 2 2 2 4 4" xfId="9348" xr:uid="{AF046E73-D88B-4CDE-AEF9-8E8220F40E00}"/>
    <cellStyle name="Comma 2 4 2 2 2 2 4 4 2" xfId="21480" xr:uid="{2463A5E1-6E0B-4499-B160-474AFCBAA1A3}"/>
    <cellStyle name="Comma 2 4 2 2 2 2 4 4 2 2" xfId="45744" xr:uid="{CB0166F6-F0AC-4BED-9E82-ECEE3C4DA836}"/>
    <cellStyle name="Comma 2 4 2 2 2 2 4 4 3" xfId="33612" xr:uid="{5D5774CD-6B26-497F-9794-6E2F8654CC65}"/>
    <cellStyle name="Comma 2 4 2 2 2 2 4 5" xfId="13392" xr:uid="{08DD9B70-C4FF-4818-A394-ED66709814A4}"/>
    <cellStyle name="Comma 2 4 2 2 2 2 4 5 2" xfId="37656" xr:uid="{EDCC81F8-D36F-4AF0-B4AA-E02C7878F3B5}"/>
    <cellStyle name="Comma 2 4 2 2 2 2 4 6" xfId="25524" xr:uid="{9CE8271E-E044-4B13-819D-6DC7E83B1C07}"/>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2 2 2" xfId="42711" xr:uid="{DD49DE1B-C588-48DF-93A3-16D0115FFAD1}"/>
    <cellStyle name="Comma 2 4 2 2 2 2 5 2 3" xfId="30579" xr:uid="{53176F66-7D57-415F-90D5-E80AC4FAC9ED}"/>
    <cellStyle name="Comma 2 4 2 2 2 2 5 3" xfId="10359" xr:uid="{76490537-F2E6-497D-B3E5-BD93EBAFE0CE}"/>
    <cellStyle name="Comma 2 4 2 2 2 2 5 3 2" xfId="22491" xr:uid="{DCE111E6-92BD-475D-9C4D-D504C7EA1337}"/>
    <cellStyle name="Comma 2 4 2 2 2 2 5 3 2 2" xfId="46755" xr:uid="{5357F52E-F285-41A1-B8AF-478E87E74517}"/>
    <cellStyle name="Comma 2 4 2 2 2 2 5 3 3" xfId="34623" xr:uid="{080E79BC-9261-4EE9-AE16-281A9AE855C3}"/>
    <cellStyle name="Comma 2 4 2 2 2 2 5 4" xfId="14403" xr:uid="{8B2429B7-9366-4181-A19F-C3953CDBE881}"/>
    <cellStyle name="Comma 2 4 2 2 2 2 5 4 2" xfId="38667" xr:uid="{F2F72727-5F5D-48C3-B8B4-CB7E834AAC27}"/>
    <cellStyle name="Comma 2 4 2 2 2 2 5 5" xfId="26535" xr:uid="{029A9BF1-712A-4CAD-995C-EE761142C8CC}"/>
    <cellStyle name="Comma 2 4 2 2 2 2 6" xfId="4293" xr:uid="{07DCB777-AB87-41CF-A1B1-44192A3CEE34}"/>
    <cellStyle name="Comma 2 4 2 2 2 2 6 2" xfId="16425" xr:uid="{14D4BA15-4BA7-4CD6-9E74-19151B9F8E27}"/>
    <cellStyle name="Comma 2 4 2 2 2 2 6 2 2" xfId="40689" xr:uid="{1EF3D346-0A03-4F7C-838B-8E95554B33CF}"/>
    <cellStyle name="Comma 2 4 2 2 2 2 6 3" xfId="28557" xr:uid="{2E9BA2FC-BCF4-49FE-B86C-35A4ABA9CC71}"/>
    <cellStyle name="Comma 2 4 2 2 2 2 7" xfId="8337" xr:uid="{B1A7D8CF-0516-4DD7-B555-5469A31AC131}"/>
    <cellStyle name="Comma 2 4 2 2 2 2 7 2" xfId="20469" xr:uid="{6764DDB1-2FC0-4BA6-A59C-A5ED8271F3CC}"/>
    <cellStyle name="Comma 2 4 2 2 2 2 7 2 2" xfId="44733" xr:uid="{B98F050F-7F9E-412D-8025-E9BCA7C47B52}"/>
    <cellStyle name="Comma 2 4 2 2 2 2 7 3" xfId="32601" xr:uid="{6E525CEE-A489-44B3-8263-9AB0C3460A7F}"/>
    <cellStyle name="Comma 2 4 2 2 2 2 8" xfId="12381" xr:uid="{7EF2D06F-6E9C-4362-9361-2DF809D171A3}"/>
    <cellStyle name="Comma 2 4 2 2 2 2 8 2" xfId="36645" xr:uid="{B745CCCF-01BB-43B5-B9B7-B913A7600004}"/>
    <cellStyle name="Comma 2 4 2 2 2 2 9" xfId="24513" xr:uid="{4A5D108B-CEF3-4D29-BB90-134AB45450C7}"/>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2 2 2" xfId="44354" xr:uid="{F721F4F4-A9FB-4E77-BD66-03735088F9BF}"/>
    <cellStyle name="Comma 2 4 2 2 2 3 2 2 2 2 3" xfId="32222" xr:uid="{83C1F57F-B494-4EA6-A0E2-4C1C82CE0C4F}"/>
    <cellStyle name="Comma 2 4 2 2 2 3 2 2 2 3" xfId="12002" xr:uid="{FB32C326-0785-4101-A6D0-1FBA6AFF76EA}"/>
    <cellStyle name="Comma 2 4 2 2 2 3 2 2 2 3 2" xfId="24134" xr:uid="{FA1D403C-B395-45E2-8531-C932562CBBEF}"/>
    <cellStyle name="Comma 2 4 2 2 2 3 2 2 2 3 2 2" xfId="48398" xr:uid="{902E5B9F-C964-45F9-9F55-1E4AF8EA1212}"/>
    <cellStyle name="Comma 2 4 2 2 2 3 2 2 2 3 3" xfId="36266" xr:uid="{8ADE83D7-8369-4565-9D68-D88384482EBC}"/>
    <cellStyle name="Comma 2 4 2 2 2 3 2 2 2 4" xfId="16046" xr:uid="{8F778EFB-248A-4469-A9CB-B2BA851E4190}"/>
    <cellStyle name="Comma 2 4 2 2 2 3 2 2 2 4 2" xfId="40310" xr:uid="{859C7997-F0EF-487F-8154-EA129B0CF65B}"/>
    <cellStyle name="Comma 2 4 2 2 2 3 2 2 2 5" xfId="28178" xr:uid="{C1DDE558-F6F8-4479-BF49-25917137423A}"/>
    <cellStyle name="Comma 2 4 2 2 2 3 2 2 3" xfId="5936" xr:uid="{887B447A-F21D-4123-BE25-88A25AEE8962}"/>
    <cellStyle name="Comma 2 4 2 2 2 3 2 2 3 2" xfId="18068" xr:uid="{7C91C28F-983E-4B24-9118-622EFE7742D9}"/>
    <cellStyle name="Comma 2 4 2 2 2 3 2 2 3 2 2" xfId="42332" xr:uid="{65CCCFD9-0B60-46B2-87E8-5C896977D146}"/>
    <cellStyle name="Comma 2 4 2 2 2 3 2 2 3 3" xfId="30200" xr:uid="{48C06287-69C8-4354-9350-477FE9019C8E}"/>
    <cellStyle name="Comma 2 4 2 2 2 3 2 2 4" xfId="9980" xr:uid="{B05DC123-AFBE-4AFC-824D-828E94E99584}"/>
    <cellStyle name="Comma 2 4 2 2 2 3 2 2 4 2" xfId="22112" xr:uid="{CD583806-E527-48A0-8CD5-B9E2ECDF6E34}"/>
    <cellStyle name="Comma 2 4 2 2 2 3 2 2 4 2 2" xfId="46376" xr:uid="{F65D5ADF-B24F-4B7A-B88B-B0676B653EC1}"/>
    <cellStyle name="Comma 2 4 2 2 2 3 2 2 4 3" xfId="34244" xr:uid="{FEAD17E2-1222-4160-8D5D-2E438110C9CF}"/>
    <cellStyle name="Comma 2 4 2 2 2 3 2 2 5" xfId="14024" xr:uid="{C6B5EE2E-3FFF-419D-8CFE-E4D55CAF33BE}"/>
    <cellStyle name="Comma 2 4 2 2 2 3 2 2 5 2" xfId="38288" xr:uid="{EACE80ED-7C37-4928-AB80-4F4C171F80EC}"/>
    <cellStyle name="Comma 2 4 2 2 2 3 2 2 6" xfId="26156" xr:uid="{C875B32F-F372-4CB6-8921-3CC4BC98615C}"/>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2 2 2" xfId="43343" xr:uid="{0366C39C-B3A6-4822-A12F-513601E4E409}"/>
    <cellStyle name="Comma 2 4 2 2 2 3 2 3 2 3" xfId="31211" xr:uid="{84AC5935-22B9-48FB-9991-16ABDF3E715D}"/>
    <cellStyle name="Comma 2 4 2 2 2 3 2 3 3" xfId="10991" xr:uid="{C0962227-43E8-4C12-A113-33506223DD37}"/>
    <cellStyle name="Comma 2 4 2 2 2 3 2 3 3 2" xfId="23123" xr:uid="{CA86DA39-3E8B-43CE-ADC6-FD81DBC6E2E4}"/>
    <cellStyle name="Comma 2 4 2 2 2 3 2 3 3 2 2" xfId="47387" xr:uid="{FD7840C2-866B-4832-902E-DF7DFD877C00}"/>
    <cellStyle name="Comma 2 4 2 2 2 3 2 3 3 3" xfId="35255" xr:uid="{1C69E0E8-00DD-4FC4-86CB-9F99CA2711A5}"/>
    <cellStyle name="Comma 2 4 2 2 2 3 2 3 4" xfId="15035" xr:uid="{F5E0CEF1-574B-474D-9FB3-54B153D4DA41}"/>
    <cellStyle name="Comma 2 4 2 2 2 3 2 3 4 2" xfId="39299" xr:uid="{5ED243E5-6BC8-4BCD-BA39-6ABDCBB75A3A}"/>
    <cellStyle name="Comma 2 4 2 2 2 3 2 3 5" xfId="27167" xr:uid="{E38F676E-D681-4D71-A17B-E11C97636EC4}"/>
    <cellStyle name="Comma 2 4 2 2 2 3 2 4" xfId="4925" xr:uid="{7CD53186-4D10-4A21-BF33-7787BA8D0A22}"/>
    <cellStyle name="Comma 2 4 2 2 2 3 2 4 2" xfId="17057" xr:uid="{E52F986D-54A3-4F6A-B0C9-DF51DEA380BE}"/>
    <cellStyle name="Comma 2 4 2 2 2 3 2 4 2 2" xfId="41321" xr:uid="{CBDA27B3-C507-4AE4-AE96-5206C27032A1}"/>
    <cellStyle name="Comma 2 4 2 2 2 3 2 4 3" xfId="29189" xr:uid="{8669131B-6D37-41F0-AF04-22674CCC30E9}"/>
    <cellStyle name="Comma 2 4 2 2 2 3 2 5" xfId="8969" xr:uid="{73184160-C432-4169-A55C-3C8829818395}"/>
    <cellStyle name="Comma 2 4 2 2 2 3 2 5 2" xfId="21101" xr:uid="{5351B5A8-9959-4AB4-BF04-39221FDC73CC}"/>
    <cellStyle name="Comma 2 4 2 2 2 3 2 5 2 2" xfId="45365" xr:uid="{822E64F5-E96B-496D-BA4D-725DF6265AD9}"/>
    <cellStyle name="Comma 2 4 2 2 2 3 2 5 3" xfId="33233" xr:uid="{F37A4C38-C611-43B9-8C2A-A24F8F7FD3FC}"/>
    <cellStyle name="Comma 2 4 2 2 2 3 2 6" xfId="13013" xr:uid="{739994E7-448D-4C5A-AAB6-857E7F8D9412}"/>
    <cellStyle name="Comma 2 4 2 2 2 3 2 6 2" xfId="37277" xr:uid="{F30F8ADC-24E7-409A-9302-00372DA44C03}"/>
    <cellStyle name="Comma 2 4 2 2 2 3 2 7" xfId="25145" xr:uid="{2D9CB2B3-EA00-417D-B3C8-CC18CFB33005}"/>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2 2 2" xfId="43849" xr:uid="{6AB756F4-D14A-4AC0-93FF-F0F72ACDCE42}"/>
    <cellStyle name="Comma 2 4 2 2 2 3 3 2 2 3" xfId="31717" xr:uid="{D2624303-2411-43FB-92ED-1CF326BC0B89}"/>
    <cellStyle name="Comma 2 4 2 2 2 3 3 2 3" xfId="11497" xr:uid="{01450D9A-3348-4D59-A2A3-90325FB9EC10}"/>
    <cellStyle name="Comma 2 4 2 2 2 3 3 2 3 2" xfId="23629" xr:uid="{CBD044F0-6AAF-431B-ACDE-073933F73574}"/>
    <cellStyle name="Comma 2 4 2 2 2 3 3 2 3 2 2" xfId="47893" xr:uid="{03711D23-DF63-4998-9896-247CD60A36AF}"/>
    <cellStyle name="Comma 2 4 2 2 2 3 3 2 3 3" xfId="35761" xr:uid="{D1708324-0385-4BF7-9EE3-F7BDE116F123}"/>
    <cellStyle name="Comma 2 4 2 2 2 3 3 2 4" xfId="15541" xr:uid="{4C26E932-AF9D-4A4C-8F41-421D1CE8AFCC}"/>
    <cellStyle name="Comma 2 4 2 2 2 3 3 2 4 2" xfId="39805" xr:uid="{CD54013A-23E2-4DAE-B55E-4EB8F2AB750C}"/>
    <cellStyle name="Comma 2 4 2 2 2 3 3 2 5" xfId="27673" xr:uid="{9DAF4A1A-E733-48DF-9EEA-45AF82F77B7A}"/>
    <cellStyle name="Comma 2 4 2 2 2 3 3 3" xfId="5431" xr:uid="{75F7CD7F-D8F7-4E45-B73C-FC1C25EB77A1}"/>
    <cellStyle name="Comma 2 4 2 2 2 3 3 3 2" xfId="17563" xr:uid="{64B1390F-B433-422A-A95C-BF7521F609BC}"/>
    <cellStyle name="Comma 2 4 2 2 2 3 3 3 2 2" xfId="41827" xr:uid="{79F91204-1F61-4A91-A436-1FFE66EE3FA4}"/>
    <cellStyle name="Comma 2 4 2 2 2 3 3 3 3" xfId="29695" xr:uid="{352E5550-5158-4E2D-92BD-CC5FF5F4F8E7}"/>
    <cellStyle name="Comma 2 4 2 2 2 3 3 4" xfId="9475" xr:uid="{F6F684D7-8BE3-4E40-A2AD-E8C2E9951FE7}"/>
    <cellStyle name="Comma 2 4 2 2 2 3 3 4 2" xfId="21607" xr:uid="{5F68B68A-4813-4B55-8151-80A811D54835}"/>
    <cellStyle name="Comma 2 4 2 2 2 3 3 4 2 2" xfId="45871" xr:uid="{126D66B6-8956-41C7-932D-C5FBC92EEA0C}"/>
    <cellStyle name="Comma 2 4 2 2 2 3 3 4 3" xfId="33739" xr:uid="{9FCA8C8C-0048-420D-BEEB-C528B1C2CC12}"/>
    <cellStyle name="Comma 2 4 2 2 2 3 3 5" xfId="13519" xr:uid="{4DFBCB65-B6B2-4048-BC0C-D67409BA9624}"/>
    <cellStyle name="Comma 2 4 2 2 2 3 3 5 2" xfId="37783" xr:uid="{C4C4A4DC-61B1-4AFA-A366-A1F6B9625400}"/>
    <cellStyle name="Comma 2 4 2 2 2 3 3 6" xfId="25651" xr:uid="{F3F46ED3-8B8E-447B-A0BD-8ED9C7BEB207}"/>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2 2 2" xfId="42838" xr:uid="{28958514-9C3E-41C4-BE00-A501F06926EC}"/>
    <cellStyle name="Comma 2 4 2 2 2 3 4 2 3" xfId="30706" xr:uid="{C517155A-2E04-4439-9D24-5338EF937A80}"/>
    <cellStyle name="Comma 2 4 2 2 2 3 4 3" xfId="10486" xr:uid="{D755A172-AD73-4B3F-BAA8-D87AC315B95A}"/>
    <cellStyle name="Comma 2 4 2 2 2 3 4 3 2" xfId="22618" xr:uid="{74BCC53E-84FD-4638-89C0-0970E9320625}"/>
    <cellStyle name="Comma 2 4 2 2 2 3 4 3 2 2" xfId="46882" xr:uid="{F8D234D5-4BA3-4939-BCFA-D8BACC89D511}"/>
    <cellStyle name="Comma 2 4 2 2 2 3 4 3 3" xfId="34750" xr:uid="{D652134D-F119-4CFF-9BB1-3452FA95ACD5}"/>
    <cellStyle name="Comma 2 4 2 2 2 3 4 4" xfId="14530" xr:uid="{2B27F948-2053-4948-9649-4C0C7CA3AB02}"/>
    <cellStyle name="Comma 2 4 2 2 2 3 4 4 2" xfId="38794" xr:uid="{2EF5EA33-4B48-4093-8E30-93ACF923CDB6}"/>
    <cellStyle name="Comma 2 4 2 2 2 3 4 5" xfId="26662" xr:uid="{090D3984-3E65-4C23-8150-E5C427727217}"/>
    <cellStyle name="Comma 2 4 2 2 2 3 5" xfId="4420" xr:uid="{F2A8AFBD-B830-416C-9BF7-F801D9B12A02}"/>
    <cellStyle name="Comma 2 4 2 2 2 3 5 2" xfId="16552" xr:uid="{DD414156-9F62-4830-9E82-1AA79FB84010}"/>
    <cellStyle name="Comma 2 4 2 2 2 3 5 2 2" xfId="40816" xr:uid="{61ED2764-BB75-47F5-82DE-46009C095EB9}"/>
    <cellStyle name="Comma 2 4 2 2 2 3 5 3" xfId="28684" xr:uid="{A4D61E06-A04D-4C39-BDAC-9A8CE88FB3F4}"/>
    <cellStyle name="Comma 2 4 2 2 2 3 6" xfId="8464" xr:uid="{888CAA66-B764-4D41-B6FF-EB4DF280F4A0}"/>
    <cellStyle name="Comma 2 4 2 2 2 3 6 2" xfId="20596" xr:uid="{A803639B-A67F-4438-8F09-E3AF391BCAA2}"/>
    <cellStyle name="Comma 2 4 2 2 2 3 6 2 2" xfId="44860" xr:uid="{F06048D1-5F2A-464A-808B-904273049704}"/>
    <cellStyle name="Comma 2 4 2 2 2 3 6 3" xfId="32728" xr:uid="{93271365-1C44-4EDC-BE7B-A624982C72C0}"/>
    <cellStyle name="Comma 2 4 2 2 2 3 7" xfId="12508" xr:uid="{2567C05D-BE34-4EB7-9817-A5D5FCD6919A}"/>
    <cellStyle name="Comma 2 4 2 2 2 3 7 2" xfId="36772" xr:uid="{A2313F96-6571-4379-BBE4-6483BBE2DBAE}"/>
    <cellStyle name="Comma 2 4 2 2 2 3 8" xfId="24640" xr:uid="{E8750E06-AF84-4B3C-8EA7-EB1709CF1E93}"/>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2 2 2" xfId="44101" xr:uid="{3689B041-88D9-458D-91B3-98AD3BCACD80}"/>
    <cellStyle name="Comma 2 4 2 2 2 4 2 2 2 3" xfId="31969" xr:uid="{DD5A35EB-B620-4DE9-B45C-F7E90D46704F}"/>
    <cellStyle name="Comma 2 4 2 2 2 4 2 2 3" xfId="11749" xr:uid="{78347D70-2C7D-48D5-87F8-DFFA3699A04F}"/>
    <cellStyle name="Comma 2 4 2 2 2 4 2 2 3 2" xfId="23881" xr:uid="{2157DAFD-CEBA-439B-BCA8-F09445294A99}"/>
    <cellStyle name="Comma 2 4 2 2 2 4 2 2 3 2 2" xfId="48145" xr:uid="{E1594C97-9F38-4E78-98CB-F09452ABB26C}"/>
    <cellStyle name="Comma 2 4 2 2 2 4 2 2 3 3" xfId="36013" xr:uid="{722E7DBD-ED83-44F5-8F23-9F3FE81FDBD2}"/>
    <cellStyle name="Comma 2 4 2 2 2 4 2 2 4" xfId="15793" xr:uid="{B09217B9-CCAF-442F-B532-D1DBC0021195}"/>
    <cellStyle name="Comma 2 4 2 2 2 4 2 2 4 2" xfId="40057" xr:uid="{B1349AA8-E6DA-47F9-9B26-81C7896669EA}"/>
    <cellStyle name="Comma 2 4 2 2 2 4 2 2 5" xfId="27925" xr:uid="{A3BF9ECB-52AF-432A-83DB-7D93D1E1EBDF}"/>
    <cellStyle name="Comma 2 4 2 2 2 4 2 3" xfId="5683" xr:uid="{8325FE85-8E5D-4EC5-98FD-F202DB527625}"/>
    <cellStyle name="Comma 2 4 2 2 2 4 2 3 2" xfId="17815" xr:uid="{25B1AB44-9162-48EE-A3BF-48C63A9EF329}"/>
    <cellStyle name="Comma 2 4 2 2 2 4 2 3 2 2" xfId="42079" xr:uid="{31EA6FE1-9129-4A83-9E71-7FAC81E5AAE1}"/>
    <cellStyle name="Comma 2 4 2 2 2 4 2 3 3" xfId="29947" xr:uid="{183A0C22-188F-4404-95D9-C41260734F7C}"/>
    <cellStyle name="Comma 2 4 2 2 2 4 2 4" xfId="9727" xr:uid="{4460457F-FEFB-4493-A6D7-647660428636}"/>
    <cellStyle name="Comma 2 4 2 2 2 4 2 4 2" xfId="21859" xr:uid="{29C59BED-14F9-45B3-B9B7-92E69571E7F2}"/>
    <cellStyle name="Comma 2 4 2 2 2 4 2 4 2 2" xfId="46123" xr:uid="{1D1E041B-D311-41E8-8002-41EE12FCA5E8}"/>
    <cellStyle name="Comma 2 4 2 2 2 4 2 4 3" xfId="33991" xr:uid="{91BA7083-94C8-49C6-9A55-6CBF1D28F31D}"/>
    <cellStyle name="Comma 2 4 2 2 2 4 2 5" xfId="13771" xr:uid="{86826D17-8C89-4B35-B268-0012E6126228}"/>
    <cellStyle name="Comma 2 4 2 2 2 4 2 5 2" xfId="38035" xr:uid="{ED8758E7-37FC-416C-905F-DCA6EFF0B9A4}"/>
    <cellStyle name="Comma 2 4 2 2 2 4 2 6" xfId="25903" xr:uid="{F7622985-FEB0-4306-9C8E-7E3D177C9365}"/>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2 2 2" xfId="43090" xr:uid="{8EB0BC13-C176-4AD4-B33F-747CB0E4FD1A}"/>
    <cellStyle name="Comma 2 4 2 2 2 4 3 2 3" xfId="30958" xr:uid="{40791DE2-7A71-4027-8D6E-DCB187DCAF93}"/>
    <cellStyle name="Comma 2 4 2 2 2 4 3 3" xfId="10738" xr:uid="{51848786-E8D2-48AE-A1A8-DDC90CC7428A}"/>
    <cellStyle name="Comma 2 4 2 2 2 4 3 3 2" xfId="22870" xr:uid="{5B2985A5-0DFF-45A9-9DC0-1C4FF315987F}"/>
    <cellStyle name="Comma 2 4 2 2 2 4 3 3 2 2" xfId="47134" xr:uid="{552C6A64-0518-4DA3-BB28-ABEA0AA51FD6}"/>
    <cellStyle name="Comma 2 4 2 2 2 4 3 3 3" xfId="35002" xr:uid="{321562A0-6E3F-484C-94EB-016174DC9010}"/>
    <cellStyle name="Comma 2 4 2 2 2 4 3 4" xfId="14782" xr:uid="{685825D2-DAAB-449F-91F9-14444AA0E9C8}"/>
    <cellStyle name="Comma 2 4 2 2 2 4 3 4 2" xfId="39046" xr:uid="{A4CDD13A-2F5D-49BA-850C-A03029539454}"/>
    <cellStyle name="Comma 2 4 2 2 2 4 3 5" xfId="26914" xr:uid="{E637E49C-B0AD-4EE4-A539-90103B344BD2}"/>
    <cellStyle name="Comma 2 4 2 2 2 4 4" xfId="4672" xr:uid="{7F158742-8DAF-4753-BA9B-A80889F16354}"/>
    <cellStyle name="Comma 2 4 2 2 2 4 4 2" xfId="16804" xr:uid="{A7D258C6-C1ED-42A7-BDF7-5C809901DEAA}"/>
    <cellStyle name="Comma 2 4 2 2 2 4 4 2 2" xfId="41068" xr:uid="{0515D90E-0E31-44EB-A081-4648C23B17F7}"/>
    <cellStyle name="Comma 2 4 2 2 2 4 4 3" xfId="28936" xr:uid="{D0111B14-BF34-422D-BF77-32FB5F278BE2}"/>
    <cellStyle name="Comma 2 4 2 2 2 4 5" xfId="8716" xr:uid="{DAE9832E-479E-4F4F-B02B-3BD6217A3CFB}"/>
    <cellStyle name="Comma 2 4 2 2 2 4 5 2" xfId="20848" xr:uid="{4EA1518A-E34B-420F-97F4-0746FAB4F652}"/>
    <cellStyle name="Comma 2 4 2 2 2 4 5 2 2" xfId="45112" xr:uid="{BCDBB05A-C377-45EB-8CA7-532123AB77A6}"/>
    <cellStyle name="Comma 2 4 2 2 2 4 5 3" xfId="32980" xr:uid="{0243B459-A6E3-4C40-8ED0-B81DCD182C81}"/>
    <cellStyle name="Comma 2 4 2 2 2 4 6" xfId="12760" xr:uid="{6E4DDA53-AE15-432E-B571-937B9B691CF9}"/>
    <cellStyle name="Comma 2 4 2 2 2 4 6 2" xfId="37024" xr:uid="{4ED9C64C-FB77-4BD9-ADA3-670F180A3428}"/>
    <cellStyle name="Comma 2 4 2 2 2 4 7" xfId="24892" xr:uid="{CA76D56C-55AE-4B9F-A45F-83896987C27A}"/>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2 2 2" xfId="43596" xr:uid="{54D1BA47-D00C-4E1E-9211-6CF2CAD789F2}"/>
    <cellStyle name="Comma 2 4 2 2 2 5 2 2 3" xfId="31464" xr:uid="{D4F92C2E-6A73-4F0B-B73C-71CD3335D356}"/>
    <cellStyle name="Comma 2 4 2 2 2 5 2 3" xfId="11244" xr:uid="{25B9E27C-D801-4FB5-8840-AD693BC3BBEF}"/>
    <cellStyle name="Comma 2 4 2 2 2 5 2 3 2" xfId="23376" xr:uid="{72FDF40B-19FD-4095-B468-A47982FAEC9F}"/>
    <cellStyle name="Comma 2 4 2 2 2 5 2 3 2 2" xfId="47640" xr:uid="{337F8BCD-DA32-4AEF-AC3B-021AE17DD237}"/>
    <cellStyle name="Comma 2 4 2 2 2 5 2 3 3" xfId="35508" xr:uid="{70EF1A35-B569-449F-9F4E-5CEB2ABF717C}"/>
    <cellStyle name="Comma 2 4 2 2 2 5 2 4" xfId="15288" xr:uid="{16DA8F09-3D38-4489-AD47-753F7254AFF2}"/>
    <cellStyle name="Comma 2 4 2 2 2 5 2 4 2" xfId="39552" xr:uid="{E6FF0F00-2AC6-4A6E-A36B-C581126C4C4B}"/>
    <cellStyle name="Comma 2 4 2 2 2 5 2 5" xfId="27420" xr:uid="{04AC82A9-954A-44B1-8BDF-C4F39B043C60}"/>
    <cellStyle name="Comma 2 4 2 2 2 5 3" xfId="5178" xr:uid="{3406DC0D-7A42-4C07-B48F-3204739D4FC1}"/>
    <cellStyle name="Comma 2 4 2 2 2 5 3 2" xfId="17310" xr:uid="{10782729-9DE0-401D-BD12-0333FE65F7ED}"/>
    <cellStyle name="Comma 2 4 2 2 2 5 3 2 2" xfId="41574" xr:uid="{977974A2-F19B-4074-8420-8A0739662B5F}"/>
    <cellStyle name="Comma 2 4 2 2 2 5 3 3" xfId="29442" xr:uid="{742725B4-B608-4F09-8DC6-189DA1AF7011}"/>
    <cellStyle name="Comma 2 4 2 2 2 5 4" xfId="9222" xr:uid="{736A3679-CFAC-4028-A271-BA112F78FE5C}"/>
    <cellStyle name="Comma 2 4 2 2 2 5 4 2" xfId="21354" xr:uid="{43293E17-8358-49E0-A5F7-40D8E1E78105}"/>
    <cellStyle name="Comma 2 4 2 2 2 5 4 2 2" xfId="45618" xr:uid="{6F00F818-FA02-4250-83F4-F8043F2A4448}"/>
    <cellStyle name="Comma 2 4 2 2 2 5 4 3" xfId="33486" xr:uid="{009B7573-53FA-42A2-A838-C57B076572E5}"/>
    <cellStyle name="Comma 2 4 2 2 2 5 5" xfId="13266" xr:uid="{B7481038-E30C-4707-B00B-71CA4C049118}"/>
    <cellStyle name="Comma 2 4 2 2 2 5 5 2" xfId="37530" xr:uid="{8D6D9405-6E24-4D29-9A7C-D7DFBA92AB7D}"/>
    <cellStyle name="Comma 2 4 2 2 2 5 6" xfId="25398" xr:uid="{33385392-0DC9-44B8-9A40-C171E16856C0}"/>
    <cellStyle name="Comma 2 4 2 2 2 6" xfId="2145" xr:uid="{4BC0B9DD-5C7E-4A53-A671-F9C6B02F591B}"/>
    <cellStyle name="Comma 2 4 2 2 2 6 2" xfId="6189" xr:uid="{510233CE-7689-4F7E-8A71-689DEA76B96D}"/>
    <cellStyle name="Comma 2 4 2 2 2 6 2 2" xfId="18321" xr:uid="{3DF44FA0-5EA3-45D5-B96E-0D1376947A65}"/>
    <cellStyle name="Comma 2 4 2 2 2 6 2 2 2" xfId="42585" xr:uid="{5042FBB2-8DAD-414A-80E4-5E0DB80D61B5}"/>
    <cellStyle name="Comma 2 4 2 2 2 6 2 3" xfId="30453" xr:uid="{326B542F-051F-4001-A04E-95462658881D}"/>
    <cellStyle name="Comma 2 4 2 2 2 6 3" xfId="10233" xr:uid="{15BED6ED-BF85-48C9-ADAC-30695FB9AC8C}"/>
    <cellStyle name="Comma 2 4 2 2 2 6 3 2" xfId="22365" xr:uid="{C1F37183-4BC1-456E-9EE9-C348B3A0C970}"/>
    <cellStyle name="Comma 2 4 2 2 2 6 3 2 2" xfId="46629" xr:uid="{97EA171F-1208-48F7-AB01-49B6BDCAD764}"/>
    <cellStyle name="Comma 2 4 2 2 2 6 3 3" xfId="34497" xr:uid="{B3FB7DC3-8DF0-4A17-B51E-4197AC1380B7}"/>
    <cellStyle name="Comma 2 4 2 2 2 6 4" xfId="14277" xr:uid="{8178BFC3-1736-489C-9062-948ADB2EE836}"/>
    <cellStyle name="Comma 2 4 2 2 2 6 4 2" xfId="38541" xr:uid="{253051E5-85CE-46AF-A664-DAB028A1C190}"/>
    <cellStyle name="Comma 2 4 2 2 2 6 5" xfId="26409" xr:uid="{A5EDDC80-0B21-4353-94E0-8B985B2F8AFA}"/>
    <cellStyle name="Comma 2 4 2 2 2 7" xfId="4167" xr:uid="{19A3F664-9905-4705-BDE4-6770F7F62525}"/>
    <cellStyle name="Comma 2 4 2 2 2 7 2" xfId="16299" xr:uid="{2E88DD57-B247-4A80-80EF-980A65A4C71B}"/>
    <cellStyle name="Comma 2 4 2 2 2 7 2 2" xfId="40563" xr:uid="{504D7383-9322-4892-85AE-38D3F875EE7D}"/>
    <cellStyle name="Comma 2 4 2 2 2 7 3" xfId="28431" xr:uid="{F074E1ED-8B31-4D62-ABA1-04394115E611}"/>
    <cellStyle name="Comma 2 4 2 2 2 8" xfId="8211" xr:uid="{0836F387-564C-4556-9689-BF333C22EA20}"/>
    <cellStyle name="Comma 2 4 2 2 2 8 2" xfId="20343" xr:uid="{E5BEDCAF-3ED4-4977-8C0E-E6E12F6A0638}"/>
    <cellStyle name="Comma 2 4 2 2 2 8 2 2" xfId="44607" xr:uid="{D331B605-BADD-42E6-A59A-629B5410B24C}"/>
    <cellStyle name="Comma 2 4 2 2 2 8 3" xfId="32475" xr:uid="{36BF39DF-D206-41C8-BEFE-1A5301FFB460}"/>
    <cellStyle name="Comma 2 4 2 2 2 9" xfId="12255" xr:uid="{42ABDB96-B566-42A5-8AB5-CC68406565E9}"/>
    <cellStyle name="Comma 2 4 2 2 2 9 2" xfId="36519" xr:uid="{FEF5832D-75CB-4945-A7CD-A0FBA408FF61}"/>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2 2 2" xfId="44417" xr:uid="{56CFB839-CF41-4D31-AF35-045926A51DBC}"/>
    <cellStyle name="Comma 2 4 2 2 3 2 2 2 2 2 3" xfId="32285" xr:uid="{529CB284-475E-4D70-A996-952B94922333}"/>
    <cellStyle name="Comma 2 4 2 2 3 2 2 2 2 3" xfId="12065" xr:uid="{A1C68D9A-65AE-4F55-8832-F3079D1E1E08}"/>
    <cellStyle name="Comma 2 4 2 2 3 2 2 2 2 3 2" xfId="24197" xr:uid="{28D5C781-71B7-44CD-BAF6-BDACD8A2D93A}"/>
    <cellStyle name="Comma 2 4 2 2 3 2 2 2 2 3 2 2" xfId="48461" xr:uid="{C9E0BEB0-F910-4967-816B-078559761E57}"/>
    <cellStyle name="Comma 2 4 2 2 3 2 2 2 2 3 3" xfId="36329" xr:uid="{804E18AB-A60A-40AD-B489-0D7218A22D03}"/>
    <cellStyle name="Comma 2 4 2 2 3 2 2 2 2 4" xfId="16109" xr:uid="{C255D424-54A6-4B11-9FA3-1829977D8433}"/>
    <cellStyle name="Comma 2 4 2 2 3 2 2 2 2 4 2" xfId="40373" xr:uid="{BEE57043-FB68-4C1E-9840-2C2E21E2A8C3}"/>
    <cellStyle name="Comma 2 4 2 2 3 2 2 2 2 5" xfId="28241" xr:uid="{43ED6E89-33D9-4018-9215-73FDD3810878}"/>
    <cellStyle name="Comma 2 4 2 2 3 2 2 2 3" xfId="5999" xr:uid="{BC12DD8A-F30B-49F9-A6AE-FEFE9B2143F9}"/>
    <cellStyle name="Comma 2 4 2 2 3 2 2 2 3 2" xfId="18131" xr:uid="{3B17A0B9-E103-4233-9123-6CB1B3A31390}"/>
    <cellStyle name="Comma 2 4 2 2 3 2 2 2 3 2 2" xfId="42395" xr:uid="{9AC1C8CB-F964-48B0-A674-54731346F27A}"/>
    <cellStyle name="Comma 2 4 2 2 3 2 2 2 3 3" xfId="30263" xr:uid="{66D218E6-201F-47C8-9421-AF36A89D6EDB}"/>
    <cellStyle name="Comma 2 4 2 2 3 2 2 2 4" xfId="10043" xr:uid="{83C46192-75FE-481C-ACC5-280BB124E9DD}"/>
    <cellStyle name="Comma 2 4 2 2 3 2 2 2 4 2" xfId="22175" xr:uid="{EF2BDB03-D2BC-41C0-8824-2BD7C2D833F8}"/>
    <cellStyle name="Comma 2 4 2 2 3 2 2 2 4 2 2" xfId="46439" xr:uid="{AFEAF68C-6067-42EA-A09A-7C67B021B10E}"/>
    <cellStyle name="Comma 2 4 2 2 3 2 2 2 4 3" xfId="34307" xr:uid="{6ACC8738-BF15-44E7-9C56-42FC24C907DA}"/>
    <cellStyle name="Comma 2 4 2 2 3 2 2 2 5" xfId="14087" xr:uid="{B5304D05-B6D3-49B8-B969-21305355DF15}"/>
    <cellStyle name="Comma 2 4 2 2 3 2 2 2 5 2" xfId="38351" xr:uid="{2963D5F2-FB3E-4744-BA60-E0A14BA586E5}"/>
    <cellStyle name="Comma 2 4 2 2 3 2 2 2 6" xfId="26219" xr:uid="{8B724659-5B26-4DCE-A6B3-A38AC20C31B3}"/>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2 2 2" xfId="43406" xr:uid="{220136D5-BE7F-466D-99C7-28B07430D550}"/>
    <cellStyle name="Comma 2 4 2 2 3 2 2 3 2 3" xfId="31274" xr:uid="{C68A25AC-C753-49BA-B939-8FF60EBE4D88}"/>
    <cellStyle name="Comma 2 4 2 2 3 2 2 3 3" xfId="11054" xr:uid="{76E856EB-6CE1-4F29-9A95-2BE5739E4E03}"/>
    <cellStyle name="Comma 2 4 2 2 3 2 2 3 3 2" xfId="23186" xr:uid="{66C66288-4AAC-45A4-BCC2-9AC752EA229E}"/>
    <cellStyle name="Comma 2 4 2 2 3 2 2 3 3 2 2" xfId="47450" xr:uid="{CF428F6C-970A-4606-8691-A2C112F80D55}"/>
    <cellStyle name="Comma 2 4 2 2 3 2 2 3 3 3" xfId="35318" xr:uid="{882BFC47-7AD5-4305-947C-0E3D0B74B378}"/>
    <cellStyle name="Comma 2 4 2 2 3 2 2 3 4" xfId="15098" xr:uid="{7218BD66-3BC6-458F-A4D6-E4DE013BBBF1}"/>
    <cellStyle name="Comma 2 4 2 2 3 2 2 3 4 2" xfId="39362" xr:uid="{CD16E53C-AE60-434C-AF33-20928128CB0B}"/>
    <cellStyle name="Comma 2 4 2 2 3 2 2 3 5" xfId="27230" xr:uid="{D74A3FC7-F273-461B-B7FC-0A03917C3155}"/>
    <cellStyle name="Comma 2 4 2 2 3 2 2 4" xfId="4988" xr:uid="{E2AE8F99-46EB-4E09-A83E-183DBFF021BF}"/>
    <cellStyle name="Comma 2 4 2 2 3 2 2 4 2" xfId="17120" xr:uid="{6B2739E8-CC55-4666-ADF1-BACFF6D72516}"/>
    <cellStyle name="Comma 2 4 2 2 3 2 2 4 2 2" xfId="41384" xr:uid="{865EF0D0-8121-46CE-ABD8-91A49D0B96C7}"/>
    <cellStyle name="Comma 2 4 2 2 3 2 2 4 3" xfId="29252" xr:uid="{CD46435B-42F2-4FC8-8F8D-3D631FA4A217}"/>
    <cellStyle name="Comma 2 4 2 2 3 2 2 5" xfId="9032" xr:uid="{23BB9FC2-C05A-4056-8B65-0F9DF2C65B80}"/>
    <cellStyle name="Comma 2 4 2 2 3 2 2 5 2" xfId="21164" xr:uid="{CF35451C-7605-4920-BE0B-E461E724E492}"/>
    <cellStyle name="Comma 2 4 2 2 3 2 2 5 2 2" xfId="45428" xr:uid="{CC0E4199-B65A-4F29-9961-CBB1BC8A312E}"/>
    <cellStyle name="Comma 2 4 2 2 3 2 2 5 3" xfId="33296" xr:uid="{197AFF9C-771C-41EA-9879-4E522534A1FD}"/>
    <cellStyle name="Comma 2 4 2 2 3 2 2 6" xfId="13076" xr:uid="{7481AB50-7203-41C8-819F-D20C15CA37C7}"/>
    <cellStyle name="Comma 2 4 2 2 3 2 2 6 2" xfId="37340" xr:uid="{6B29FA8F-DF3C-4431-BEE1-3F93BAFCA4EF}"/>
    <cellStyle name="Comma 2 4 2 2 3 2 2 7" xfId="25208" xr:uid="{B27AA290-FF31-4DE7-8827-80B28383D57F}"/>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2 2 2" xfId="43912" xr:uid="{E17CB7A2-E547-4E39-853A-5AE47499DA95}"/>
    <cellStyle name="Comma 2 4 2 2 3 2 3 2 2 3" xfId="31780" xr:uid="{A74F4D48-2601-4C6D-93D8-9DB38D283654}"/>
    <cellStyle name="Comma 2 4 2 2 3 2 3 2 3" xfId="11560" xr:uid="{EF9C3C62-9FC5-41A7-A83D-444D827C4543}"/>
    <cellStyle name="Comma 2 4 2 2 3 2 3 2 3 2" xfId="23692" xr:uid="{8101C1A5-8313-4280-BAE1-ACDE46C18122}"/>
    <cellStyle name="Comma 2 4 2 2 3 2 3 2 3 2 2" xfId="47956" xr:uid="{9B8D410E-F89E-4F70-B18C-59199801DAF0}"/>
    <cellStyle name="Comma 2 4 2 2 3 2 3 2 3 3" xfId="35824" xr:uid="{ABDECC83-1445-4316-B116-D4BA0569C1F3}"/>
    <cellStyle name="Comma 2 4 2 2 3 2 3 2 4" xfId="15604" xr:uid="{9F1112AA-5F86-4F4E-90D6-1996ADCC7052}"/>
    <cellStyle name="Comma 2 4 2 2 3 2 3 2 4 2" xfId="39868" xr:uid="{658ED480-5C1F-4B84-B9FE-34F37413244B}"/>
    <cellStyle name="Comma 2 4 2 2 3 2 3 2 5" xfId="27736" xr:uid="{2EA34B31-4CE3-486C-B7C4-2DE06C0A5AD3}"/>
    <cellStyle name="Comma 2 4 2 2 3 2 3 3" xfId="5494" xr:uid="{B37FB6B0-E85D-47CE-B357-3DD750F818B4}"/>
    <cellStyle name="Comma 2 4 2 2 3 2 3 3 2" xfId="17626" xr:uid="{2F898392-2C30-402D-B44A-56B1D0033A96}"/>
    <cellStyle name="Comma 2 4 2 2 3 2 3 3 2 2" xfId="41890" xr:uid="{BA6A062D-B310-4A9E-B084-CBBEBE6E7BC3}"/>
    <cellStyle name="Comma 2 4 2 2 3 2 3 3 3" xfId="29758" xr:uid="{0B3B5385-8743-483E-A143-F889006F30E6}"/>
    <cellStyle name="Comma 2 4 2 2 3 2 3 4" xfId="9538" xr:uid="{D61D0B6D-8828-4EB1-A223-A243E24A311E}"/>
    <cellStyle name="Comma 2 4 2 2 3 2 3 4 2" xfId="21670" xr:uid="{7B968631-06F6-42F5-9324-915168FCB39C}"/>
    <cellStyle name="Comma 2 4 2 2 3 2 3 4 2 2" xfId="45934" xr:uid="{6DCA6EF3-3F76-4FC2-9E58-7BB0CBE15BDB}"/>
    <cellStyle name="Comma 2 4 2 2 3 2 3 4 3" xfId="33802" xr:uid="{95FFE584-A345-41A0-95DF-F9438B2163F1}"/>
    <cellStyle name="Comma 2 4 2 2 3 2 3 5" xfId="13582" xr:uid="{02C5FED5-1663-4705-A890-F3D3EF20FD9A}"/>
    <cellStyle name="Comma 2 4 2 2 3 2 3 5 2" xfId="37846" xr:uid="{395F8399-2E8A-4E9E-B0E5-30C3BF39B852}"/>
    <cellStyle name="Comma 2 4 2 2 3 2 3 6" xfId="25714" xr:uid="{CE4A3E97-8F7F-4197-8E77-6A97837AD546}"/>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2 2 2" xfId="42901" xr:uid="{66DE54AE-B53F-4E71-9D7C-1787EF66B22C}"/>
    <cellStyle name="Comma 2 4 2 2 3 2 4 2 3" xfId="30769" xr:uid="{0C091B8A-DEDB-447D-84B9-2F8D18E1758E}"/>
    <cellStyle name="Comma 2 4 2 2 3 2 4 3" xfId="10549" xr:uid="{F3A4D9EF-90BF-4608-A43F-D7D2D059AD78}"/>
    <cellStyle name="Comma 2 4 2 2 3 2 4 3 2" xfId="22681" xr:uid="{C18BAF79-8CD6-47CF-AA9C-50F8A42CAEAA}"/>
    <cellStyle name="Comma 2 4 2 2 3 2 4 3 2 2" xfId="46945" xr:uid="{6A1ECB15-C569-4C11-9B4A-3A3695864BBF}"/>
    <cellStyle name="Comma 2 4 2 2 3 2 4 3 3" xfId="34813" xr:uid="{438C0D11-1CEC-4DA4-A910-C6D7082E0F48}"/>
    <cellStyle name="Comma 2 4 2 2 3 2 4 4" xfId="14593" xr:uid="{AB882489-8523-453D-BC43-133F5E9D6F34}"/>
    <cellStyle name="Comma 2 4 2 2 3 2 4 4 2" xfId="38857" xr:uid="{2B6ED061-FCF8-454C-9EEC-E5D40B27DEEB}"/>
    <cellStyle name="Comma 2 4 2 2 3 2 4 5" xfId="26725" xr:uid="{425C3638-B16D-412B-86B3-E29FACC80AF7}"/>
    <cellStyle name="Comma 2 4 2 2 3 2 5" xfId="4483" xr:uid="{A30FFF1E-FB9D-4BAF-9F31-6B0F077C711E}"/>
    <cellStyle name="Comma 2 4 2 2 3 2 5 2" xfId="16615" xr:uid="{27980263-C25A-4F0B-AE94-43643A35B79E}"/>
    <cellStyle name="Comma 2 4 2 2 3 2 5 2 2" xfId="40879" xr:uid="{4498917E-F6CA-49EB-B412-798D779C3D15}"/>
    <cellStyle name="Comma 2 4 2 2 3 2 5 3" xfId="28747" xr:uid="{958BC1A8-B1B3-41C5-8C6C-6DA924764EAF}"/>
    <cellStyle name="Comma 2 4 2 2 3 2 6" xfId="8527" xr:uid="{84610067-02B5-4456-BDA1-724D07589278}"/>
    <cellStyle name="Comma 2 4 2 2 3 2 6 2" xfId="20659" xr:uid="{530AE1F2-C856-45E4-AF96-F0B859F4BC20}"/>
    <cellStyle name="Comma 2 4 2 2 3 2 6 2 2" xfId="44923" xr:uid="{B5844DD9-5CE9-4DC2-AA37-EE936F3C9CBC}"/>
    <cellStyle name="Comma 2 4 2 2 3 2 6 3" xfId="32791" xr:uid="{7DC2DEAD-5E2E-4D51-9E81-E339D3AA9790}"/>
    <cellStyle name="Comma 2 4 2 2 3 2 7" xfId="12571" xr:uid="{7BBCEBF1-526A-4D6B-B254-712D4F116C37}"/>
    <cellStyle name="Comma 2 4 2 2 3 2 7 2" xfId="36835" xr:uid="{7EC17C49-0E0F-4882-AF40-D79F81A04F96}"/>
    <cellStyle name="Comma 2 4 2 2 3 2 8" xfId="24703" xr:uid="{C0438819-9F7F-4FDA-A31B-04EDC4CF7F7C}"/>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2 2 2" xfId="44164" xr:uid="{41B78EA6-6DB8-4415-947E-37C7D8319E2B}"/>
    <cellStyle name="Comma 2 4 2 2 3 3 2 2 2 3" xfId="32032" xr:uid="{16E0C7C6-5B2E-4B48-8374-FF706331BED1}"/>
    <cellStyle name="Comma 2 4 2 2 3 3 2 2 3" xfId="11812" xr:uid="{1E109F99-D288-4D89-B438-3CD5A09CE1BF}"/>
    <cellStyle name="Comma 2 4 2 2 3 3 2 2 3 2" xfId="23944" xr:uid="{06709F69-5F17-43AB-83BA-54C02B4DD1DD}"/>
    <cellStyle name="Comma 2 4 2 2 3 3 2 2 3 2 2" xfId="48208" xr:uid="{0D334755-B90F-4DFD-B27D-3A39B2CB532E}"/>
    <cellStyle name="Comma 2 4 2 2 3 3 2 2 3 3" xfId="36076" xr:uid="{06023EEE-2738-42CA-B2F4-0DDC3E544E6A}"/>
    <cellStyle name="Comma 2 4 2 2 3 3 2 2 4" xfId="15856" xr:uid="{25D091CD-B08D-4B38-BD0E-A739D89138FC}"/>
    <cellStyle name="Comma 2 4 2 2 3 3 2 2 4 2" xfId="40120" xr:uid="{F4E4725D-4F4F-4AF5-BBA1-12EBEF3D378F}"/>
    <cellStyle name="Comma 2 4 2 2 3 3 2 2 5" xfId="27988" xr:uid="{EDAB63F6-0A31-40E6-B753-CF25F024B401}"/>
    <cellStyle name="Comma 2 4 2 2 3 3 2 3" xfId="5746" xr:uid="{0FF57072-E2DF-41EF-86D9-8225AA0BBA3E}"/>
    <cellStyle name="Comma 2 4 2 2 3 3 2 3 2" xfId="17878" xr:uid="{2FD23E06-C1EC-428A-B8B8-32BD65AC9461}"/>
    <cellStyle name="Comma 2 4 2 2 3 3 2 3 2 2" xfId="42142" xr:uid="{02E94951-7ED9-47CF-8B86-08BECBCC34BD}"/>
    <cellStyle name="Comma 2 4 2 2 3 3 2 3 3" xfId="30010" xr:uid="{135F6A71-8BE4-41F0-959E-0443672C584C}"/>
    <cellStyle name="Comma 2 4 2 2 3 3 2 4" xfId="9790" xr:uid="{5A486050-2494-4BC8-8175-23B81AF53358}"/>
    <cellStyle name="Comma 2 4 2 2 3 3 2 4 2" xfId="21922" xr:uid="{B7EB2D5E-E0FA-4AB5-8C98-AB4DB00653BB}"/>
    <cellStyle name="Comma 2 4 2 2 3 3 2 4 2 2" xfId="46186" xr:uid="{EC0075F3-A487-46AE-9715-5F42749F0DBE}"/>
    <cellStyle name="Comma 2 4 2 2 3 3 2 4 3" xfId="34054" xr:uid="{358EBFAA-F80F-425D-839E-B1247F08EBED}"/>
    <cellStyle name="Comma 2 4 2 2 3 3 2 5" xfId="13834" xr:uid="{E86F512D-E4BD-4582-86E4-D368A12D4BEB}"/>
    <cellStyle name="Comma 2 4 2 2 3 3 2 5 2" xfId="38098" xr:uid="{C7AC53B9-39AF-42DE-84B6-E5395CE553E2}"/>
    <cellStyle name="Comma 2 4 2 2 3 3 2 6" xfId="25966" xr:uid="{CCDE8A28-8D63-423C-A972-5D25C904B975}"/>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2 2 2" xfId="43153" xr:uid="{FD99A138-E06D-4AF3-A934-BB01B1F47B5A}"/>
    <cellStyle name="Comma 2 4 2 2 3 3 3 2 3" xfId="31021" xr:uid="{5E98D3FF-4BEE-4B79-8CA0-AFF36120EF90}"/>
    <cellStyle name="Comma 2 4 2 2 3 3 3 3" xfId="10801" xr:uid="{99AAD917-A9EE-458C-8B92-10841ACEA715}"/>
    <cellStyle name="Comma 2 4 2 2 3 3 3 3 2" xfId="22933" xr:uid="{5D1031B7-061A-4695-9334-2150EB2D4848}"/>
    <cellStyle name="Comma 2 4 2 2 3 3 3 3 2 2" xfId="47197" xr:uid="{90056518-8D0C-4B8D-86C8-AC6F2A4222BB}"/>
    <cellStyle name="Comma 2 4 2 2 3 3 3 3 3" xfId="35065" xr:uid="{57121AED-B714-4C3F-9D41-2FF76AA63078}"/>
    <cellStyle name="Comma 2 4 2 2 3 3 3 4" xfId="14845" xr:uid="{028011B6-7936-4616-9FCA-4C3863A0BED6}"/>
    <cellStyle name="Comma 2 4 2 2 3 3 3 4 2" xfId="39109" xr:uid="{F02B7230-07BD-4407-A930-ED91B22EA0EB}"/>
    <cellStyle name="Comma 2 4 2 2 3 3 3 5" xfId="26977" xr:uid="{A88C904B-AD6D-45D0-95E2-676A9D8AF7DF}"/>
    <cellStyle name="Comma 2 4 2 2 3 3 4" xfId="4735" xr:uid="{83A28803-8DB1-465A-8A5C-07D4F7A60168}"/>
    <cellStyle name="Comma 2 4 2 2 3 3 4 2" xfId="16867" xr:uid="{95327792-D04A-498F-9548-4DC130086994}"/>
    <cellStyle name="Comma 2 4 2 2 3 3 4 2 2" xfId="41131" xr:uid="{24E1A588-0BA4-42AA-95EC-1B2A145FFE2F}"/>
    <cellStyle name="Comma 2 4 2 2 3 3 4 3" xfId="28999" xr:uid="{366A9AB1-B1B0-4E5B-B7AB-A534BA0A2648}"/>
    <cellStyle name="Comma 2 4 2 2 3 3 5" xfId="8779" xr:uid="{4E69EE59-735A-4EF5-BBF3-7FB5DE764E8D}"/>
    <cellStyle name="Comma 2 4 2 2 3 3 5 2" xfId="20911" xr:uid="{26BDC543-F1D7-49F2-82C4-4EFF57F82710}"/>
    <cellStyle name="Comma 2 4 2 2 3 3 5 2 2" xfId="45175" xr:uid="{BA3B26AE-4AA5-4C58-B70C-78EB962A245E}"/>
    <cellStyle name="Comma 2 4 2 2 3 3 5 3" xfId="33043" xr:uid="{E8F5D3B6-CA7B-475B-87F0-F988964695EC}"/>
    <cellStyle name="Comma 2 4 2 2 3 3 6" xfId="12823" xr:uid="{1C0F50EE-E01B-429E-AABF-AB7FE160B3DA}"/>
    <cellStyle name="Comma 2 4 2 2 3 3 6 2" xfId="37087" xr:uid="{69F310E3-DF1E-497D-AB18-84959F75B138}"/>
    <cellStyle name="Comma 2 4 2 2 3 3 7" xfId="24955" xr:uid="{011DA17B-9479-4D74-8D69-47E7307BF341}"/>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2 2 2" xfId="43659" xr:uid="{C7176C26-EDF6-4A36-B141-0FFB32BF9639}"/>
    <cellStyle name="Comma 2 4 2 2 3 4 2 2 3" xfId="31527" xr:uid="{C1908A4F-DEB1-4B66-93DD-91954073F6EB}"/>
    <cellStyle name="Comma 2 4 2 2 3 4 2 3" xfId="11307" xr:uid="{42DDDCDF-D82D-487E-B317-F8C7A8D50D00}"/>
    <cellStyle name="Comma 2 4 2 2 3 4 2 3 2" xfId="23439" xr:uid="{AD544809-DA90-4EF5-99F2-C4DAF76B7507}"/>
    <cellStyle name="Comma 2 4 2 2 3 4 2 3 2 2" xfId="47703" xr:uid="{3C0C23E0-749E-4301-954B-0913A9DE3CC0}"/>
    <cellStyle name="Comma 2 4 2 2 3 4 2 3 3" xfId="35571" xr:uid="{A7989205-57C8-4A8D-959A-1BD5C1B13D06}"/>
    <cellStyle name="Comma 2 4 2 2 3 4 2 4" xfId="15351" xr:uid="{54026BED-22FE-4B1B-BC35-57BF7514EB44}"/>
    <cellStyle name="Comma 2 4 2 2 3 4 2 4 2" xfId="39615" xr:uid="{B4CD79BC-D70E-4B32-9D1E-6802987E1EB9}"/>
    <cellStyle name="Comma 2 4 2 2 3 4 2 5" xfId="27483" xr:uid="{910CE8B6-39ED-4AB2-A9A8-D2D951D71806}"/>
    <cellStyle name="Comma 2 4 2 2 3 4 3" xfId="5241" xr:uid="{7748F76C-D2B1-4FDA-ADC2-DC17A9846C72}"/>
    <cellStyle name="Comma 2 4 2 2 3 4 3 2" xfId="17373" xr:uid="{8AD92C96-FC83-4EF7-BC08-6328D402709B}"/>
    <cellStyle name="Comma 2 4 2 2 3 4 3 2 2" xfId="41637" xr:uid="{0D2FB993-8D66-4B47-8228-D19BD1CDEFB1}"/>
    <cellStyle name="Comma 2 4 2 2 3 4 3 3" xfId="29505" xr:uid="{FE7A0409-7E80-4A54-BD2F-76B48BFC705D}"/>
    <cellStyle name="Comma 2 4 2 2 3 4 4" xfId="9285" xr:uid="{9D16BA1E-0BC5-4207-85B8-338409DEA876}"/>
    <cellStyle name="Comma 2 4 2 2 3 4 4 2" xfId="21417" xr:uid="{240DA0DC-1F2D-4D19-90DD-61C60224C73C}"/>
    <cellStyle name="Comma 2 4 2 2 3 4 4 2 2" xfId="45681" xr:uid="{55066A1B-4D29-4361-A8A8-61039DE3200C}"/>
    <cellStyle name="Comma 2 4 2 2 3 4 4 3" xfId="33549" xr:uid="{9C817FF2-166A-49E2-8A99-B3A9EE7E789D}"/>
    <cellStyle name="Comma 2 4 2 2 3 4 5" xfId="13329" xr:uid="{E9AAD095-4E83-4B6F-A097-69EF346892E8}"/>
    <cellStyle name="Comma 2 4 2 2 3 4 5 2" xfId="37593" xr:uid="{B9445647-8D7D-40EE-A146-27620558E89B}"/>
    <cellStyle name="Comma 2 4 2 2 3 4 6" xfId="25461" xr:uid="{3973711D-1701-4095-84D1-EBA72ADB96F7}"/>
    <cellStyle name="Comma 2 4 2 2 3 5" xfId="2208" xr:uid="{D8C1FFCA-58E0-4270-AB80-E43E59C1FDE1}"/>
    <cellStyle name="Comma 2 4 2 2 3 5 2" xfId="6252" xr:uid="{3354B926-94BB-4B00-9298-6316F6C6EFF9}"/>
    <cellStyle name="Comma 2 4 2 2 3 5 2 2" xfId="18384" xr:uid="{3878B3FD-9289-41E3-95B4-0520D7D993F8}"/>
    <cellStyle name="Comma 2 4 2 2 3 5 2 2 2" xfId="42648" xr:uid="{6006D19C-CCED-4972-BD09-B74DEDEBF730}"/>
    <cellStyle name="Comma 2 4 2 2 3 5 2 3" xfId="30516" xr:uid="{9BB1ECB5-679A-42A2-9FD9-6681A9BF5593}"/>
    <cellStyle name="Comma 2 4 2 2 3 5 3" xfId="10296" xr:uid="{75882699-51F7-4C07-84EB-3D914F23FABA}"/>
    <cellStyle name="Comma 2 4 2 2 3 5 3 2" xfId="22428" xr:uid="{6D4AC6BF-D174-4D30-8E18-2260C457047F}"/>
    <cellStyle name="Comma 2 4 2 2 3 5 3 2 2" xfId="46692" xr:uid="{8862EB93-F472-4143-A3E9-3CED403A7B84}"/>
    <cellStyle name="Comma 2 4 2 2 3 5 3 3" xfId="34560" xr:uid="{1A9B452F-8F92-4978-9762-A54C1D0037B0}"/>
    <cellStyle name="Comma 2 4 2 2 3 5 4" xfId="14340" xr:uid="{E650150E-BF6A-4158-9B7B-0E7FFB5893EE}"/>
    <cellStyle name="Comma 2 4 2 2 3 5 4 2" xfId="38604" xr:uid="{C2EB415E-5B05-4400-A4EE-B37C413DA83F}"/>
    <cellStyle name="Comma 2 4 2 2 3 5 5" xfId="26472" xr:uid="{9CA64E01-A640-4EB0-BA68-418A8F9C5C63}"/>
    <cellStyle name="Comma 2 4 2 2 3 6" xfId="4230" xr:uid="{89CCE2B2-BF67-4EFD-874A-F73AD3740D4D}"/>
    <cellStyle name="Comma 2 4 2 2 3 6 2" xfId="16362" xr:uid="{9C4E2791-BD46-4CE6-98BF-17F284947025}"/>
    <cellStyle name="Comma 2 4 2 2 3 6 2 2" xfId="40626" xr:uid="{FED73724-2B0D-4C1B-8C1A-1868F06F8582}"/>
    <cellStyle name="Comma 2 4 2 2 3 6 3" xfId="28494" xr:uid="{726375F8-6253-4A00-A9E4-377D2F7CCAB7}"/>
    <cellStyle name="Comma 2 4 2 2 3 7" xfId="8274" xr:uid="{2050BBDB-ED86-42DD-BB45-B5011CBC03D0}"/>
    <cellStyle name="Comma 2 4 2 2 3 7 2" xfId="20406" xr:uid="{3F3CFCEA-1FF4-414F-B8CC-A9370A359609}"/>
    <cellStyle name="Comma 2 4 2 2 3 7 2 2" xfId="44670" xr:uid="{6BF9BAD5-0CEB-439E-B177-D42465629C5E}"/>
    <cellStyle name="Comma 2 4 2 2 3 7 3" xfId="32538" xr:uid="{180991EF-8161-4756-A092-A6719E3A7467}"/>
    <cellStyle name="Comma 2 4 2 2 3 8" xfId="12318" xr:uid="{AB6F85FF-C0AC-41F2-853F-32B6DD4DD683}"/>
    <cellStyle name="Comma 2 4 2 2 3 8 2" xfId="36582" xr:uid="{941F5D25-505A-4559-9AFA-3BD37A2F0D23}"/>
    <cellStyle name="Comma 2 4 2 2 3 9" xfId="24450" xr:uid="{4929ECDC-65FE-4709-8A47-526CB08AFB01}"/>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2 2 2" xfId="44291" xr:uid="{58FD661A-8BC7-4E8F-8AD5-18765CFBD307}"/>
    <cellStyle name="Comma 2 4 2 2 4 2 2 2 2 3" xfId="32159" xr:uid="{CC32868A-765D-4B5A-8291-F41E7BAE1D96}"/>
    <cellStyle name="Comma 2 4 2 2 4 2 2 2 3" xfId="11939" xr:uid="{32BB3DF5-8B94-4B6F-836B-1EEDB23CE134}"/>
    <cellStyle name="Comma 2 4 2 2 4 2 2 2 3 2" xfId="24071" xr:uid="{0D815445-087B-497E-BF9D-B740D7DEFCCA}"/>
    <cellStyle name="Comma 2 4 2 2 4 2 2 2 3 2 2" xfId="48335" xr:uid="{17DE66F2-D6F8-4A32-8792-D0F8367847DD}"/>
    <cellStyle name="Comma 2 4 2 2 4 2 2 2 3 3" xfId="36203" xr:uid="{5A3377CD-8098-4A21-A3CC-F92EB399A2A7}"/>
    <cellStyle name="Comma 2 4 2 2 4 2 2 2 4" xfId="15983" xr:uid="{6D68F44C-060B-4352-99D6-CC96DEA47DA5}"/>
    <cellStyle name="Comma 2 4 2 2 4 2 2 2 4 2" xfId="40247" xr:uid="{04A6662F-4033-409A-A91C-9230DA182CD6}"/>
    <cellStyle name="Comma 2 4 2 2 4 2 2 2 5" xfId="28115" xr:uid="{B6380FD8-0AC7-4F9A-8824-1A5A4C1DD16F}"/>
    <cellStyle name="Comma 2 4 2 2 4 2 2 3" xfId="5873" xr:uid="{CFA81139-BC75-4B0B-8568-F1C31FDFE367}"/>
    <cellStyle name="Comma 2 4 2 2 4 2 2 3 2" xfId="18005" xr:uid="{1E772D61-54F2-458A-896A-D226EF4A36EA}"/>
    <cellStyle name="Comma 2 4 2 2 4 2 2 3 2 2" xfId="42269" xr:uid="{F5A470FC-DC6E-4B8C-8E0B-B686A7958EC3}"/>
    <cellStyle name="Comma 2 4 2 2 4 2 2 3 3" xfId="30137" xr:uid="{CC430148-E3D0-4BE5-B926-AEB501E60417}"/>
    <cellStyle name="Comma 2 4 2 2 4 2 2 4" xfId="9917" xr:uid="{98979F08-C1E3-4FDE-844B-4C4756CDB7AF}"/>
    <cellStyle name="Comma 2 4 2 2 4 2 2 4 2" xfId="22049" xr:uid="{1EE566BC-1967-4144-BAD3-9EA46B7A8E60}"/>
    <cellStyle name="Comma 2 4 2 2 4 2 2 4 2 2" xfId="46313" xr:uid="{486A54C9-2124-451D-A3BF-FB8D2AABB98C}"/>
    <cellStyle name="Comma 2 4 2 2 4 2 2 4 3" xfId="34181" xr:uid="{919CF4F5-FEFC-46AC-AB12-537B8C497E08}"/>
    <cellStyle name="Comma 2 4 2 2 4 2 2 5" xfId="13961" xr:uid="{53B7E266-C4EB-41F7-BE2A-CE36AAB56B85}"/>
    <cellStyle name="Comma 2 4 2 2 4 2 2 5 2" xfId="38225" xr:uid="{1E16ADA3-B0BF-4808-BEF7-1B3C270C725A}"/>
    <cellStyle name="Comma 2 4 2 2 4 2 2 6" xfId="26093" xr:uid="{43445222-C06D-498C-9608-A0F86FC3B956}"/>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2 2 2" xfId="43280" xr:uid="{98FB28D3-99A5-4C91-9C79-A344B329BB7A}"/>
    <cellStyle name="Comma 2 4 2 2 4 2 3 2 3" xfId="31148" xr:uid="{7A57529A-705F-414B-AD1C-F047A33FEF6A}"/>
    <cellStyle name="Comma 2 4 2 2 4 2 3 3" xfId="10928" xr:uid="{748EB8AF-B792-411D-B4E7-9AF8A4D20D4F}"/>
    <cellStyle name="Comma 2 4 2 2 4 2 3 3 2" xfId="23060" xr:uid="{FFF8DF07-5DDE-4BC7-8B48-6D31EB4FC9FA}"/>
    <cellStyle name="Comma 2 4 2 2 4 2 3 3 2 2" xfId="47324" xr:uid="{FDF50685-808F-4BB9-A11E-896FC3748656}"/>
    <cellStyle name="Comma 2 4 2 2 4 2 3 3 3" xfId="35192" xr:uid="{8DEF8D6C-8607-4896-A76C-4A86121B8B5F}"/>
    <cellStyle name="Comma 2 4 2 2 4 2 3 4" xfId="14972" xr:uid="{E9DF94D6-F2EA-41C1-A9FB-686AEED0AB85}"/>
    <cellStyle name="Comma 2 4 2 2 4 2 3 4 2" xfId="39236" xr:uid="{30DF6E1D-CB9A-40E6-AFDB-7BCFC862414A}"/>
    <cellStyle name="Comma 2 4 2 2 4 2 3 5" xfId="27104" xr:uid="{5992FF9C-8DD7-4310-ACE3-57CA0244FE45}"/>
    <cellStyle name="Comma 2 4 2 2 4 2 4" xfId="4862" xr:uid="{41D50F7E-B850-445B-93CA-C816557AC9CA}"/>
    <cellStyle name="Comma 2 4 2 2 4 2 4 2" xfId="16994" xr:uid="{F1C35017-4FBB-4B18-A042-F7CEADB7E81B}"/>
    <cellStyle name="Comma 2 4 2 2 4 2 4 2 2" xfId="41258" xr:uid="{0BDB5167-E98E-4E64-89FE-094C9715587A}"/>
    <cellStyle name="Comma 2 4 2 2 4 2 4 3" xfId="29126" xr:uid="{79C1127F-9436-4873-BC31-BFA2E29F931D}"/>
    <cellStyle name="Comma 2 4 2 2 4 2 5" xfId="8906" xr:uid="{8E918D55-B100-43BB-AAB3-FF010E8BB54C}"/>
    <cellStyle name="Comma 2 4 2 2 4 2 5 2" xfId="21038" xr:uid="{844DA079-8E57-4F7D-9B59-D9BDA6BE3062}"/>
    <cellStyle name="Comma 2 4 2 2 4 2 5 2 2" xfId="45302" xr:uid="{241B509F-8A99-4742-9077-B6B202C6CE6F}"/>
    <cellStyle name="Comma 2 4 2 2 4 2 5 3" xfId="33170" xr:uid="{1268A22F-359C-4EB9-B82B-92976AB1455B}"/>
    <cellStyle name="Comma 2 4 2 2 4 2 6" xfId="12950" xr:uid="{70A93EE0-DB3C-406E-8741-AB1BF2685A56}"/>
    <cellStyle name="Comma 2 4 2 2 4 2 6 2" xfId="37214" xr:uid="{A25218CD-866E-4F37-9615-C89077800057}"/>
    <cellStyle name="Comma 2 4 2 2 4 2 7" xfId="25082" xr:uid="{1A3BA1E1-07C2-492D-8760-4E6604C214BE}"/>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2 2 2" xfId="43786" xr:uid="{1C8E74EF-6A19-4C56-9027-215BB0FCD41A}"/>
    <cellStyle name="Comma 2 4 2 2 4 3 2 2 3" xfId="31654" xr:uid="{DEA86BBD-55D1-4DBA-9DB7-3DC8BAA7643E}"/>
    <cellStyle name="Comma 2 4 2 2 4 3 2 3" xfId="11434" xr:uid="{B2A6F6F9-D0C2-4B12-87BA-A17BD71594DA}"/>
    <cellStyle name="Comma 2 4 2 2 4 3 2 3 2" xfId="23566" xr:uid="{15E644B9-880D-4000-9D4F-C9B9E43527FF}"/>
    <cellStyle name="Comma 2 4 2 2 4 3 2 3 2 2" xfId="47830" xr:uid="{D7F64573-4B10-41A3-81EA-543A95F5128A}"/>
    <cellStyle name="Comma 2 4 2 2 4 3 2 3 3" xfId="35698" xr:uid="{5AA41A8C-72B8-4374-A9B3-AC50211DD7A5}"/>
    <cellStyle name="Comma 2 4 2 2 4 3 2 4" xfId="15478" xr:uid="{5F0269CC-9A55-4D51-954A-EA8254BF76B7}"/>
    <cellStyle name="Comma 2 4 2 2 4 3 2 4 2" xfId="39742" xr:uid="{C2BB20B8-AB1C-49E3-8583-221DA8BB39B0}"/>
    <cellStyle name="Comma 2 4 2 2 4 3 2 5" xfId="27610" xr:uid="{43C33F73-7661-4067-B18C-91AEA67C1535}"/>
    <cellStyle name="Comma 2 4 2 2 4 3 3" xfId="5368" xr:uid="{4A5E69F6-FA86-4F18-9535-BD4651EACDBC}"/>
    <cellStyle name="Comma 2 4 2 2 4 3 3 2" xfId="17500" xr:uid="{1025B51D-56C0-4EC3-B247-34F9AD316E30}"/>
    <cellStyle name="Comma 2 4 2 2 4 3 3 2 2" xfId="41764" xr:uid="{F5B15755-9E5D-4414-B31D-9D746520C025}"/>
    <cellStyle name="Comma 2 4 2 2 4 3 3 3" xfId="29632" xr:uid="{62D5D813-C7D4-480D-934F-AEC84D1A64F1}"/>
    <cellStyle name="Comma 2 4 2 2 4 3 4" xfId="9412" xr:uid="{FF3A2E90-B71F-4BFD-8E5B-EDDA4CA5E353}"/>
    <cellStyle name="Comma 2 4 2 2 4 3 4 2" xfId="21544" xr:uid="{CBCE1948-8E5B-40C7-931C-AF596F0AD85E}"/>
    <cellStyle name="Comma 2 4 2 2 4 3 4 2 2" xfId="45808" xr:uid="{F8A3759E-0CBC-4222-9B43-2A8D1CF3826E}"/>
    <cellStyle name="Comma 2 4 2 2 4 3 4 3" xfId="33676" xr:uid="{69F205F4-66B1-4166-97A9-7783F4B831F6}"/>
    <cellStyle name="Comma 2 4 2 2 4 3 5" xfId="13456" xr:uid="{4E1AE756-DFEF-4F02-97EC-F214F55A1E62}"/>
    <cellStyle name="Comma 2 4 2 2 4 3 5 2" xfId="37720" xr:uid="{AE11CEE7-FB34-4EAA-8EF3-6AC6293979A8}"/>
    <cellStyle name="Comma 2 4 2 2 4 3 6" xfId="25588" xr:uid="{0A735D1A-50DF-44A7-9646-2188F9B498B6}"/>
    <cellStyle name="Comma 2 4 2 2 4 4" xfId="2335" xr:uid="{56F87E00-1919-444A-BFDF-9677A4309E46}"/>
    <cellStyle name="Comma 2 4 2 2 4 4 2" xfId="6379" xr:uid="{E78ADFAC-FE74-4B12-A944-558B9CFA76E8}"/>
    <cellStyle name="Comma 2 4 2 2 4 4 2 2" xfId="18511" xr:uid="{81A92773-2B48-4688-8A0C-B13D2E7E2E24}"/>
    <cellStyle name="Comma 2 4 2 2 4 4 2 2 2" xfId="42775" xr:uid="{A771731E-9661-41C1-83AF-6329BB354BEF}"/>
    <cellStyle name="Comma 2 4 2 2 4 4 2 3" xfId="30643" xr:uid="{D7705433-3DF2-44A0-88BD-5127507C13E6}"/>
    <cellStyle name="Comma 2 4 2 2 4 4 3" xfId="10423" xr:uid="{A2FF5ECE-F01A-427E-969D-758BF98C1259}"/>
    <cellStyle name="Comma 2 4 2 2 4 4 3 2" xfId="22555" xr:uid="{E4348F96-CCF7-44CF-BE9D-E235A8BE70FE}"/>
    <cellStyle name="Comma 2 4 2 2 4 4 3 2 2" xfId="46819" xr:uid="{712DA9C4-7830-48F2-9D6B-46FAD14C6E9B}"/>
    <cellStyle name="Comma 2 4 2 2 4 4 3 3" xfId="34687" xr:uid="{30044B70-2D63-439F-BCD0-FB834A2CAC98}"/>
    <cellStyle name="Comma 2 4 2 2 4 4 4" xfId="14467" xr:uid="{92201194-DE1F-48AC-AF88-848776C32044}"/>
    <cellStyle name="Comma 2 4 2 2 4 4 4 2" xfId="38731" xr:uid="{7F8D7F61-137D-478C-A62A-4D6C57E99B13}"/>
    <cellStyle name="Comma 2 4 2 2 4 4 5" xfId="26599" xr:uid="{80DF4199-A93E-4A8D-B791-3FCD3ABF812E}"/>
    <cellStyle name="Comma 2 4 2 2 4 5" xfId="4357" xr:uid="{1FAEA563-82D0-468F-B9EB-81D90201A2DF}"/>
    <cellStyle name="Comma 2 4 2 2 4 5 2" xfId="16489" xr:uid="{B8B613DE-EDF6-4700-B7C8-D286C9542F8A}"/>
    <cellStyle name="Comma 2 4 2 2 4 5 2 2" xfId="40753" xr:uid="{4D0A7D09-A68D-4CA7-90E1-18C10A5A1405}"/>
    <cellStyle name="Comma 2 4 2 2 4 5 3" xfId="28621" xr:uid="{3690E120-F495-43A7-B2AB-B94D3F55233D}"/>
    <cellStyle name="Comma 2 4 2 2 4 6" xfId="8401" xr:uid="{01ABD7B4-68F3-4BB5-B47C-E9E652CC00EC}"/>
    <cellStyle name="Comma 2 4 2 2 4 6 2" xfId="20533" xr:uid="{BE378BB7-A673-474E-B0E9-DF3D3141104A}"/>
    <cellStyle name="Comma 2 4 2 2 4 6 2 2" xfId="44797" xr:uid="{52B2DEB6-DE5A-4875-8D80-40ED59E4CA38}"/>
    <cellStyle name="Comma 2 4 2 2 4 6 3" xfId="32665" xr:uid="{20858383-BCFD-4380-A240-A9BCA66474AE}"/>
    <cellStyle name="Comma 2 4 2 2 4 7" xfId="12445" xr:uid="{030EE6C4-18E3-4E37-9C2A-E7949861EB77}"/>
    <cellStyle name="Comma 2 4 2 2 4 7 2" xfId="36709" xr:uid="{35992B55-1378-49C6-A65A-6F02C8A76105}"/>
    <cellStyle name="Comma 2 4 2 2 4 8" xfId="24577" xr:uid="{DF89E2E4-C144-4F47-962F-634EE4CDEA4B}"/>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2 2 2" xfId="44038" xr:uid="{D98EAA26-6933-40E6-8955-40B1BF4E99B1}"/>
    <cellStyle name="Comma 2 4 2 2 5 2 2 2 3" xfId="31906" xr:uid="{4D0D123F-4449-4E74-B555-F3655D2FE96E}"/>
    <cellStyle name="Comma 2 4 2 2 5 2 2 3" xfId="11686" xr:uid="{E9BF153A-28EF-4F66-8949-574F88F85E96}"/>
    <cellStyle name="Comma 2 4 2 2 5 2 2 3 2" xfId="23818" xr:uid="{015CF7AE-19EA-4AC0-8BA8-7CD2ADDF5C76}"/>
    <cellStyle name="Comma 2 4 2 2 5 2 2 3 2 2" xfId="48082" xr:uid="{8A1B91BE-4540-456E-B551-295D846092F1}"/>
    <cellStyle name="Comma 2 4 2 2 5 2 2 3 3" xfId="35950" xr:uid="{9BF0E03B-E068-4C8D-9998-90BFE8181D24}"/>
    <cellStyle name="Comma 2 4 2 2 5 2 2 4" xfId="15730" xr:uid="{4D344004-9DDC-4C4E-B1BC-2AA0716ECA20}"/>
    <cellStyle name="Comma 2 4 2 2 5 2 2 4 2" xfId="39994" xr:uid="{FE3DD49F-06DB-4E89-AEA0-3652D4FB6724}"/>
    <cellStyle name="Comma 2 4 2 2 5 2 2 5" xfId="27862" xr:uid="{3F3B4653-58E2-4E9D-9BEB-BD8BB85373FB}"/>
    <cellStyle name="Comma 2 4 2 2 5 2 3" xfId="5620" xr:uid="{A7F608E7-9287-42DA-82A2-6932EB9488EE}"/>
    <cellStyle name="Comma 2 4 2 2 5 2 3 2" xfId="17752" xr:uid="{343F704A-663A-4750-B750-892A8BF7923C}"/>
    <cellStyle name="Comma 2 4 2 2 5 2 3 2 2" xfId="42016" xr:uid="{9E40B62F-06D6-4A48-B38E-F676504EB3F7}"/>
    <cellStyle name="Comma 2 4 2 2 5 2 3 3" xfId="29884" xr:uid="{573E0360-2789-4114-96C7-7C134C9406CF}"/>
    <cellStyle name="Comma 2 4 2 2 5 2 4" xfId="9664" xr:uid="{0291333B-F944-44EB-9F68-05B00A82D9FA}"/>
    <cellStyle name="Comma 2 4 2 2 5 2 4 2" xfId="21796" xr:uid="{D065E019-8E84-4477-85DB-6104BC130EE4}"/>
    <cellStyle name="Comma 2 4 2 2 5 2 4 2 2" xfId="46060" xr:uid="{E495EA09-C23E-4DFB-8BA1-624245CA9FBD}"/>
    <cellStyle name="Comma 2 4 2 2 5 2 4 3" xfId="33928" xr:uid="{3D19EC10-6072-44D1-9F38-7196BD78DF35}"/>
    <cellStyle name="Comma 2 4 2 2 5 2 5" xfId="13708" xr:uid="{E719128D-932C-43A1-8AD1-F2B3B2562388}"/>
    <cellStyle name="Comma 2 4 2 2 5 2 5 2" xfId="37972" xr:uid="{89FD2C20-3934-4A2D-9E1F-550AD3AE3613}"/>
    <cellStyle name="Comma 2 4 2 2 5 2 6" xfId="25840" xr:uid="{9EA5E57C-88F3-45E8-9C05-9506ED59C629}"/>
    <cellStyle name="Comma 2 4 2 2 5 3" xfId="2587" xr:uid="{D701AF5C-5037-4B77-99D6-49BB28749102}"/>
    <cellStyle name="Comma 2 4 2 2 5 3 2" xfId="6631" xr:uid="{5B973298-9198-415D-9006-73F51ED7BCEA}"/>
    <cellStyle name="Comma 2 4 2 2 5 3 2 2" xfId="18763" xr:uid="{D4CD074F-FDB0-4797-A75C-253E58C438F1}"/>
    <cellStyle name="Comma 2 4 2 2 5 3 2 2 2" xfId="43027" xr:uid="{DA293565-0E25-4D58-9D9F-D805A534CDCC}"/>
    <cellStyle name="Comma 2 4 2 2 5 3 2 3" xfId="30895" xr:uid="{5903B979-65C6-4736-9511-5DCC426A0EFB}"/>
    <cellStyle name="Comma 2 4 2 2 5 3 3" xfId="10675" xr:uid="{8A50B8C1-BBFA-4095-BC4A-1D8AA63B8913}"/>
    <cellStyle name="Comma 2 4 2 2 5 3 3 2" xfId="22807" xr:uid="{DA23385D-2B1F-4A2B-8BA0-A6332B945C24}"/>
    <cellStyle name="Comma 2 4 2 2 5 3 3 2 2" xfId="47071" xr:uid="{480C58CB-32D9-4FD3-AB07-BB604151436C}"/>
    <cellStyle name="Comma 2 4 2 2 5 3 3 3" xfId="34939" xr:uid="{48DE8C9B-8496-4205-952A-242EAE5C2C97}"/>
    <cellStyle name="Comma 2 4 2 2 5 3 4" xfId="14719" xr:uid="{06845F1E-19CA-4352-A5EE-EDD6E12C8E03}"/>
    <cellStyle name="Comma 2 4 2 2 5 3 4 2" xfId="38983" xr:uid="{86B78D50-FE0D-4167-9DF5-9FC9DFE1CCAC}"/>
    <cellStyle name="Comma 2 4 2 2 5 3 5" xfId="26851" xr:uid="{7D4168D3-B332-4D7D-9221-B11761586F47}"/>
    <cellStyle name="Comma 2 4 2 2 5 4" xfId="4609" xr:uid="{706C819C-70BD-4650-9E38-D281B15EA7F2}"/>
    <cellStyle name="Comma 2 4 2 2 5 4 2" xfId="16741" xr:uid="{85214569-193F-4DB6-8B2C-76F052A64B31}"/>
    <cellStyle name="Comma 2 4 2 2 5 4 2 2" xfId="41005" xr:uid="{2ED74E1D-232A-4698-9899-939BDDF971A6}"/>
    <cellStyle name="Comma 2 4 2 2 5 4 3" xfId="28873" xr:uid="{9AFEAD91-EF54-41FB-A49A-110AFF4B6E54}"/>
    <cellStyle name="Comma 2 4 2 2 5 5" xfId="8653" xr:uid="{1707C266-F533-4FC8-AAA4-EC52BBAEAC59}"/>
    <cellStyle name="Comma 2 4 2 2 5 5 2" xfId="20785" xr:uid="{1AF0ED07-B0B0-44E9-8773-27B813B3B5DC}"/>
    <cellStyle name="Comma 2 4 2 2 5 5 2 2" xfId="45049" xr:uid="{D2EC0632-4D16-4763-9CDB-2257C5ED139B}"/>
    <cellStyle name="Comma 2 4 2 2 5 5 3" xfId="32917" xr:uid="{A7BEB3AF-081A-4E6B-AA6A-16D2F9D53BE3}"/>
    <cellStyle name="Comma 2 4 2 2 5 6" xfId="12697" xr:uid="{0E98E9C2-0430-4606-B967-16DF86797307}"/>
    <cellStyle name="Comma 2 4 2 2 5 6 2" xfId="36961" xr:uid="{18F9207B-AC4B-4FEC-AB1D-B716AA33DDB9}"/>
    <cellStyle name="Comma 2 4 2 2 5 7" xfId="24829" xr:uid="{EBB9048C-223B-4919-9E94-1702E2DB7DE2}"/>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2 2 2" xfId="43533" xr:uid="{06DCECFD-A50E-4DE0-8932-06FA62AE05B6}"/>
    <cellStyle name="Comma 2 4 2 2 6 2 2 3" xfId="31401" xr:uid="{128F0F42-6BCC-4C92-AB62-1B1A16C5CC4A}"/>
    <cellStyle name="Comma 2 4 2 2 6 2 3" xfId="11181" xr:uid="{4627B21E-EE02-4715-A24E-8BFB7696ECE9}"/>
    <cellStyle name="Comma 2 4 2 2 6 2 3 2" xfId="23313" xr:uid="{A52FE4CB-AC61-407C-99C6-5D46BB45CC3F}"/>
    <cellStyle name="Comma 2 4 2 2 6 2 3 2 2" xfId="47577" xr:uid="{3E052B32-FB69-461B-8EA2-E31D27A65FE7}"/>
    <cellStyle name="Comma 2 4 2 2 6 2 3 3" xfId="35445" xr:uid="{BDBEA71D-1EDB-4EDB-853F-24411096BDDB}"/>
    <cellStyle name="Comma 2 4 2 2 6 2 4" xfId="15225" xr:uid="{DFA99226-1F7F-4519-9FB6-49A50A7C2702}"/>
    <cellStyle name="Comma 2 4 2 2 6 2 4 2" xfId="39489" xr:uid="{03028CC6-3DA3-4B5A-B2B6-B1E20A1427B9}"/>
    <cellStyle name="Comma 2 4 2 2 6 2 5" xfId="27357" xr:uid="{24E1024A-2E18-4E70-A411-26BB4B6EDDAF}"/>
    <cellStyle name="Comma 2 4 2 2 6 3" xfId="5115" xr:uid="{C26D8377-21BE-40EA-A99D-BF24E51B441F}"/>
    <cellStyle name="Comma 2 4 2 2 6 3 2" xfId="17247" xr:uid="{5152BF1A-00B8-4199-A7CA-AA4D004E1441}"/>
    <cellStyle name="Comma 2 4 2 2 6 3 2 2" xfId="41511" xr:uid="{2199A8FB-35C1-4399-A27A-75D9E509CFF0}"/>
    <cellStyle name="Comma 2 4 2 2 6 3 3" xfId="29379" xr:uid="{D6C68A93-5EDB-414A-BABC-61BB5E3C062A}"/>
    <cellStyle name="Comma 2 4 2 2 6 4" xfId="9159" xr:uid="{D7E02D56-92D3-40CE-8CBC-0030403D4B33}"/>
    <cellStyle name="Comma 2 4 2 2 6 4 2" xfId="21291" xr:uid="{9DB163A9-E3FF-4FEF-81BD-80C92F233FD6}"/>
    <cellStyle name="Comma 2 4 2 2 6 4 2 2" xfId="45555" xr:uid="{7E3911B3-CFBC-422D-9348-E73EB46A04EF}"/>
    <cellStyle name="Comma 2 4 2 2 6 4 3" xfId="33423" xr:uid="{7D076854-FD64-4FDE-909D-210F9AB7D97C}"/>
    <cellStyle name="Comma 2 4 2 2 6 5" xfId="13203" xr:uid="{A30009FC-D86C-44F1-8847-F81E8CB908A7}"/>
    <cellStyle name="Comma 2 4 2 2 6 5 2" xfId="37467" xr:uid="{C63C32E4-5783-439C-8CAE-EF3232965535}"/>
    <cellStyle name="Comma 2 4 2 2 6 6" xfId="25335" xr:uid="{04CFD4E4-B24D-4B6F-9F92-4028D7241E7D}"/>
    <cellStyle name="Comma 2 4 2 2 7" xfId="2082" xr:uid="{38423909-0CCA-4DB6-921D-D7C4FA313A79}"/>
    <cellStyle name="Comma 2 4 2 2 7 2" xfId="6126" xr:uid="{50F83077-7CA0-44DA-9CEE-0654131509A7}"/>
    <cellStyle name="Comma 2 4 2 2 7 2 2" xfId="18258" xr:uid="{7335AFDD-7F14-478D-B475-67379CFD96C1}"/>
    <cellStyle name="Comma 2 4 2 2 7 2 2 2" xfId="42522" xr:uid="{211D291A-5C26-41EB-81C2-467B1FF3D279}"/>
    <cellStyle name="Comma 2 4 2 2 7 2 3" xfId="30390" xr:uid="{EDCE700E-5AE0-4854-A964-AC5507F38FA3}"/>
    <cellStyle name="Comma 2 4 2 2 7 3" xfId="10170" xr:uid="{4391D4BA-3BCE-46A7-B06D-22DC6DDA0D63}"/>
    <cellStyle name="Comma 2 4 2 2 7 3 2" xfId="22302" xr:uid="{86D48EB8-9146-45BA-B5EE-5D2F2CBA7F86}"/>
    <cellStyle name="Comma 2 4 2 2 7 3 2 2" xfId="46566" xr:uid="{92C8B99B-C322-4453-BB45-F8DFCE5EBAA2}"/>
    <cellStyle name="Comma 2 4 2 2 7 3 3" xfId="34434" xr:uid="{72FEF6B9-CD32-4B8E-A38B-A770D6E996F3}"/>
    <cellStyle name="Comma 2 4 2 2 7 4" xfId="14214" xr:uid="{63BFD96A-C81A-4F6F-94F1-83BB6FAA0685}"/>
    <cellStyle name="Comma 2 4 2 2 7 4 2" xfId="38478" xr:uid="{A61D36C6-CED7-423E-97DC-727EC99FD6A7}"/>
    <cellStyle name="Comma 2 4 2 2 7 5" xfId="26346" xr:uid="{27EB83E3-37F8-4367-8464-D64614E3B7C6}"/>
    <cellStyle name="Comma 2 4 2 2 8" xfId="4104" xr:uid="{D1094265-F875-4C0C-A12B-6E72FB030EC1}"/>
    <cellStyle name="Comma 2 4 2 2 8 2" xfId="16236" xr:uid="{DEA32DA9-BBCF-4EF0-87D7-F2C9FA029D7A}"/>
    <cellStyle name="Comma 2 4 2 2 8 2 2" xfId="40500" xr:uid="{950D02D8-6961-4BF1-B4E1-217D674B22FC}"/>
    <cellStyle name="Comma 2 4 2 2 8 3" xfId="28368" xr:uid="{15521A82-D1CC-470C-B315-F9B1B4941DAA}"/>
    <cellStyle name="Comma 2 4 2 2 9" xfId="8148" xr:uid="{CFE7C4B4-FBE6-4716-8FAB-7A96BB03464E}"/>
    <cellStyle name="Comma 2 4 2 2 9 2" xfId="20280" xr:uid="{83D3018C-0AD5-457E-A384-123EC20A4F2C}"/>
    <cellStyle name="Comma 2 4 2 2 9 2 2" xfId="44544" xr:uid="{F567567A-1816-4B1C-A3A3-1BFB8D2C63D4}"/>
    <cellStyle name="Comma 2 4 2 2 9 3" xfId="32412" xr:uid="{243BE730-ABFA-4661-8C02-E8593BF9E1AB}"/>
    <cellStyle name="Comma 2 4 2 3" xfId="81" xr:uid="{5E232E15-2298-49F5-939A-72F752FDAEFB}"/>
    <cellStyle name="Comma 2 4 2 3 10" xfId="12213" xr:uid="{2E07C591-8728-4C92-9385-42AFD8B660F3}"/>
    <cellStyle name="Comma 2 4 2 3 10 2" xfId="36477" xr:uid="{BBA036EB-D18B-4417-980E-75A8E4F57EBD}"/>
    <cellStyle name="Comma 2 4 2 3 11" xfId="24345" xr:uid="{D5B04350-F4A1-4E71-BED2-ED0906310397}"/>
    <cellStyle name="Comma 2 4 2 3 2" xfId="144" xr:uid="{0BB1E733-38F6-48BA-965E-D0903BFB7B47}"/>
    <cellStyle name="Comma 2 4 2 3 2 10" xfId="24408" xr:uid="{29D8ECC4-6FA8-431B-A05E-90F09BE617C2}"/>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2 2 2" xfId="44501" xr:uid="{62DC6FC6-6E35-4D40-9162-433EFD69FB23}"/>
    <cellStyle name="Comma 2 4 2 3 2 2 2 2 2 2 2 3" xfId="32369" xr:uid="{58AD6E3B-D1EB-40A5-B3CD-B58D7D349E87}"/>
    <cellStyle name="Comma 2 4 2 3 2 2 2 2 2 2 3" xfId="12149" xr:uid="{504D4143-7EE4-49DF-B436-DCEF1A2B530B}"/>
    <cellStyle name="Comma 2 4 2 3 2 2 2 2 2 2 3 2" xfId="24281" xr:uid="{4890E197-1864-419B-A846-F7F2DDFE72E2}"/>
    <cellStyle name="Comma 2 4 2 3 2 2 2 2 2 2 3 2 2" xfId="48545" xr:uid="{28F2E199-CEB1-4F6E-A527-4C79C8834778}"/>
    <cellStyle name="Comma 2 4 2 3 2 2 2 2 2 2 3 3" xfId="36413" xr:uid="{4A2310D6-D7E5-4F4C-9658-4D1ED45A8033}"/>
    <cellStyle name="Comma 2 4 2 3 2 2 2 2 2 2 4" xfId="16193" xr:uid="{950F35F3-A609-4B70-953C-66319CB3A337}"/>
    <cellStyle name="Comma 2 4 2 3 2 2 2 2 2 2 4 2" xfId="40457" xr:uid="{2FEE2179-776E-4B73-99E9-9C68BA706451}"/>
    <cellStyle name="Comma 2 4 2 3 2 2 2 2 2 2 5" xfId="28325" xr:uid="{294CBC02-046A-45F6-9F2F-DC0EB2717217}"/>
    <cellStyle name="Comma 2 4 2 3 2 2 2 2 2 3" xfId="6083" xr:uid="{F434E100-A4FB-4716-93AD-41DF0DA76A1E}"/>
    <cellStyle name="Comma 2 4 2 3 2 2 2 2 2 3 2" xfId="18215" xr:uid="{B1BF98A2-6D18-40DA-90B4-BDED226600D5}"/>
    <cellStyle name="Comma 2 4 2 3 2 2 2 2 2 3 2 2" xfId="42479" xr:uid="{6EE2EF9C-3CED-4132-8FB4-CDE69EBBDF85}"/>
    <cellStyle name="Comma 2 4 2 3 2 2 2 2 2 3 3" xfId="30347" xr:uid="{2D9E6255-4313-4AEC-AEFB-230E1D1D4B0E}"/>
    <cellStyle name="Comma 2 4 2 3 2 2 2 2 2 4" xfId="10127" xr:uid="{E5888F52-886A-4273-8D56-32381844AC69}"/>
    <cellStyle name="Comma 2 4 2 3 2 2 2 2 2 4 2" xfId="22259" xr:uid="{A31A7A20-59CB-4E42-85AD-665A1CF003EF}"/>
    <cellStyle name="Comma 2 4 2 3 2 2 2 2 2 4 2 2" xfId="46523" xr:uid="{3C91B948-3686-49B4-8B8E-F5ECDEEDE6CA}"/>
    <cellStyle name="Comma 2 4 2 3 2 2 2 2 2 4 3" xfId="34391" xr:uid="{4602011C-9ACE-4AB9-8559-A76A40CC75E4}"/>
    <cellStyle name="Comma 2 4 2 3 2 2 2 2 2 5" xfId="14171" xr:uid="{FFDF9846-A437-45C8-8037-DBCB61D03F11}"/>
    <cellStyle name="Comma 2 4 2 3 2 2 2 2 2 5 2" xfId="38435" xr:uid="{23CC0849-B9A6-4A52-AE4F-E7B64ADBA93E}"/>
    <cellStyle name="Comma 2 4 2 3 2 2 2 2 2 6" xfId="26303" xr:uid="{636C0E65-06CB-47A9-9625-6A758C671187}"/>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2 2 2" xfId="43490" xr:uid="{134C0409-4861-4761-A593-9362C696FF0B}"/>
    <cellStyle name="Comma 2 4 2 3 2 2 2 2 3 2 3" xfId="31358" xr:uid="{91AE856F-E3D0-4AC4-9E0E-234EBA0C29CD}"/>
    <cellStyle name="Comma 2 4 2 3 2 2 2 2 3 3" xfId="11138" xr:uid="{334C99B3-30BC-47C0-A52F-882D4175A867}"/>
    <cellStyle name="Comma 2 4 2 3 2 2 2 2 3 3 2" xfId="23270" xr:uid="{FD9B9379-5360-49A1-A342-B700797C564A}"/>
    <cellStyle name="Comma 2 4 2 3 2 2 2 2 3 3 2 2" xfId="47534" xr:uid="{57EA551E-8642-4AC4-AAF0-6DED0DFB9B46}"/>
    <cellStyle name="Comma 2 4 2 3 2 2 2 2 3 3 3" xfId="35402" xr:uid="{FD36E640-2798-4741-938C-0B1257F391AC}"/>
    <cellStyle name="Comma 2 4 2 3 2 2 2 2 3 4" xfId="15182" xr:uid="{1C414F04-3272-4FB8-92B1-B3D957F6E015}"/>
    <cellStyle name="Comma 2 4 2 3 2 2 2 2 3 4 2" xfId="39446" xr:uid="{75112038-BEEE-47F4-8343-D2D776ACCEF6}"/>
    <cellStyle name="Comma 2 4 2 3 2 2 2 2 3 5" xfId="27314" xr:uid="{36D9809C-658B-4541-980E-5C44D1108124}"/>
    <cellStyle name="Comma 2 4 2 3 2 2 2 2 4" xfId="5072" xr:uid="{C4911F35-89BC-4F47-A2CF-5C79756506D2}"/>
    <cellStyle name="Comma 2 4 2 3 2 2 2 2 4 2" xfId="17204" xr:uid="{5A93D147-5389-4BB0-9527-A08FD0C377F9}"/>
    <cellStyle name="Comma 2 4 2 3 2 2 2 2 4 2 2" xfId="41468" xr:uid="{5AB15D6F-B933-46B3-9C68-7C37A95A824B}"/>
    <cellStyle name="Comma 2 4 2 3 2 2 2 2 4 3" xfId="29336" xr:uid="{5FEABFF5-42A7-469C-A8FD-E325325428AD}"/>
    <cellStyle name="Comma 2 4 2 3 2 2 2 2 5" xfId="9116" xr:uid="{AA58971A-10F5-4A69-8E9A-F944AD2F804D}"/>
    <cellStyle name="Comma 2 4 2 3 2 2 2 2 5 2" xfId="21248" xr:uid="{7C9B892C-F458-4F9D-B11F-1DC43FAEAB6D}"/>
    <cellStyle name="Comma 2 4 2 3 2 2 2 2 5 2 2" xfId="45512" xr:uid="{D329BB3B-E470-4E5B-B7AC-19CFC841E353}"/>
    <cellStyle name="Comma 2 4 2 3 2 2 2 2 5 3" xfId="33380" xr:uid="{8CC27F63-19C7-4EB6-A454-824FDA291998}"/>
    <cellStyle name="Comma 2 4 2 3 2 2 2 2 6" xfId="13160" xr:uid="{A9CE5D0A-69B1-44E0-8DCF-2F0899C8DD04}"/>
    <cellStyle name="Comma 2 4 2 3 2 2 2 2 6 2" xfId="37424" xr:uid="{800E242C-BE75-483D-9A7C-18B689D8513D}"/>
    <cellStyle name="Comma 2 4 2 3 2 2 2 2 7" xfId="25292" xr:uid="{51CE9118-2407-4A56-8CA2-F733B92E3FF5}"/>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2 2 2" xfId="43996" xr:uid="{90518E56-2552-476F-AFC8-B92E05B7C6DD}"/>
    <cellStyle name="Comma 2 4 2 3 2 2 2 3 2 2 3" xfId="31864" xr:uid="{E9106BD3-D201-47B5-A929-A84812C62EB2}"/>
    <cellStyle name="Comma 2 4 2 3 2 2 2 3 2 3" xfId="11644" xr:uid="{A6A97133-3C76-4AF3-814B-C9CAAD22BAD5}"/>
    <cellStyle name="Comma 2 4 2 3 2 2 2 3 2 3 2" xfId="23776" xr:uid="{E15C6210-17D6-4AF3-B770-2AF1E3F164DE}"/>
    <cellStyle name="Comma 2 4 2 3 2 2 2 3 2 3 2 2" xfId="48040" xr:uid="{D7A77BE8-0C76-48B6-ACE4-ADBA6B12D453}"/>
    <cellStyle name="Comma 2 4 2 3 2 2 2 3 2 3 3" xfId="35908" xr:uid="{85663568-E227-4766-8139-A26E368D0DE5}"/>
    <cellStyle name="Comma 2 4 2 3 2 2 2 3 2 4" xfId="15688" xr:uid="{C47472CA-73FC-4564-8A03-B00A96732DE8}"/>
    <cellStyle name="Comma 2 4 2 3 2 2 2 3 2 4 2" xfId="39952" xr:uid="{8D267FE9-EB68-4BBA-AB0C-386DB1293F45}"/>
    <cellStyle name="Comma 2 4 2 3 2 2 2 3 2 5" xfId="27820" xr:uid="{61883F81-5D1F-4AA9-8189-62EAB2B92BC4}"/>
    <cellStyle name="Comma 2 4 2 3 2 2 2 3 3" xfId="5578" xr:uid="{987B16CD-DA8F-4CCA-A4D4-DB41B8120081}"/>
    <cellStyle name="Comma 2 4 2 3 2 2 2 3 3 2" xfId="17710" xr:uid="{6B3DCB9B-56FB-4F71-8C80-F9321ED8E726}"/>
    <cellStyle name="Comma 2 4 2 3 2 2 2 3 3 2 2" xfId="41974" xr:uid="{C2A8EAE2-7D6D-4BC0-AAFD-249D2379E58B}"/>
    <cellStyle name="Comma 2 4 2 3 2 2 2 3 3 3" xfId="29842" xr:uid="{3B51705B-7955-4D10-A480-D2184620D113}"/>
    <cellStyle name="Comma 2 4 2 3 2 2 2 3 4" xfId="9622" xr:uid="{89757DEB-AED4-4634-92D5-F9B88C6D75BD}"/>
    <cellStyle name="Comma 2 4 2 3 2 2 2 3 4 2" xfId="21754" xr:uid="{F3A77DC7-134D-421F-9E3F-A1AD51651629}"/>
    <cellStyle name="Comma 2 4 2 3 2 2 2 3 4 2 2" xfId="46018" xr:uid="{50693F3F-154B-4B3F-936A-96F8CB8F14C6}"/>
    <cellStyle name="Comma 2 4 2 3 2 2 2 3 4 3" xfId="33886" xr:uid="{43CA3316-7271-4EBC-A794-999AD4FDBC10}"/>
    <cellStyle name="Comma 2 4 2 3 2 2 2 3 5" xfId="13666" xr:uid="{08877779-8560-42FB-8110-BC304349CE66}"/>
    <cellStyle name="Comma 2 4 2 3 2 2 2 3 5 2" xfId="37930" xr:uid="{1D256D96-95CD-45DD-8406-191B64A51F0D}"/>
    <cellStyle name="Comma 2 4 2 3 2 2 2 3 6" xfId="25798" xr:uid="{A643A015-8308-411D-BBEF-71222288D047}"/>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2 2 2" xfId="42985" xr:uid="{4EEBD149-B667-4695-AD50-263895A153F3}"/>
    <cellStyle name="Comma 2 4 2 3 2 2 2 4 2 3" xfId="30853" xr:uid="{FB555767-DE13-408A-ADCE-FC1C8F8DD45C}"/>
    <cellStyle name="Comma 2 4 2 3 2 2 2 4 3" xfId="10633" xr:uid="{7BC9DC8D-D5A7-4FEA-BD6F-78973EA54509}"/>
    <cellStyle name="Comma 2 4 2 3 2 2 2 4 3 2" xfId="22765" xr:uid="{209ACDE1-1E55-4F92-B0E8-B26D6FAD9388}"/>
    <cellStyle name="Comma 2 4 2 3 2 2 2 4 3 2 2" xfId="47029" xr:uid="{CC649A69-4679-48DE-8878-2E71D4267B67}"/>
    <cellStyle name="Comma 2 4 2 3 2 2 2 4 3 3" xfId="34897" xr:uid="{FCF3B73B-9CF2-4D5D-9644-B7D53739FBFC}"/>
    <cellStyle name="Comma 2 4 2 3 2 2 2 4 4" xfId="14677" xr:uid="{9E251960-3C72-4675-B92F-234A2D674110}"/>
    <cellStyle name="Comma 2 4 2 3 2 2 2 4 4 2" xfId="38941" xr:uid="{2FB1E119-D43C-4318-92A3-148BF9B98190}"/>
    <cellStyle name="Comma 2 4 2 3 2 2 2 4 5" xfId="26809" xr:uid="{2777FB93-E43E-4919-B336-C6B86846D183}"/>
    <cellStyle name="Comma 2 4 2 3 2 2 2 5" xfId="4567" xr:uid="{909EF5AE-FE63-4402-88EB-A2436CAF7261}"/>
    <cellStyle name="Comma 2 4 2 3 2 2 2 5 2" xfId="16699" xr:uid="{46FFE901-F2F1-4EA7-BF51-1B398B5914A3}"/>
    <cellStyle name="Comma 2 4 2 3 2 2 2 5 2 2" xfId="40963" xr:uid="{6E36EB7A-AF2A-45BF-BAD4-32DAD3E77D74}"/>
    <cellStyle name="Comma 2 4 2 3 2 2 2 5 3" xfId="28831" xr:uid="{0C10F926-EFDA-461F-A204-DC9B5E7D902C}"/>
    <cellStyle name="Comma 2 4 2 3 2 2 2 6" xfId="8611" xr:uid="{8C02F62A-631D-4211-A933-74144377447B}"/>
    <cellStyle name="Comma 2 4 2 3 2 2 2 6 2" xfId="20743" xr:uid="{17CE9D6A-A8BF-485B-B144-3FA1768D2990}"/>
    <cellStyle name="Comma 2 4 2 3 2 2 2 6 2 2" xfId="45007" xr:uid="{C1CBED27-C663-4D48-A6D0-1302EA267FE0}"/>
    <cellStyle name="Comma 2 4 2 3 2 2 2 6 3" xfId="32875" xr:uid="{65207539-9ECE-4F93-9259-0F0DAB49F9C7}"/>
    <cellStyle name="Comma 2 4 2 3 2 2 2 7" xfId="12655" xr:uid="{1277A69C-B0F1-420E-9844-02713DBEAB6B}"/>
    <cellStyle name="Comma 2 4 2 3 2 2 2 7 2" xfId="36919" xr:uid="{10F7D7C9-179D-4DEC-8452-12E2B695CDEF}"/>
    <cellStyle name="Comma 2 4 2 3 2 2 2 8" xfId="24787" xr:uid="{B3C0739C-C57E-470C-9AD2-FE76CA11EDE4}"/>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2 2 2" xfId="44248" xr:uid="{2D035357-2EC4-4B25-8391-59A5024FE958}"/>
    <cellStyle name="Comma 2 4 2 3 2 2 3 2 2 2 3" xfId="32116" xr:uid="{0FCB63D0-665A-4F81-AACE-7CDB7B765100}"/>
    <cellStyle name="Comma 2 4 2 3 2 2 3 2 2 3" xfId="11896" xr:uid="{E11C6C9E-5557-4163-850B-41C76C4DDDF5}"/>
    <cellStyle name="Comma 2 4 2 3 2 2 3 2 2 3 2" xfId="24028" xr:uid="{3B5E21C6-8E38-42C6-A9BE-CED6C24A799E}"/>
    <cellStyle name="Comma 2 4 2 3 2 2 3 2 2 3 2 2" xfId="48292" xr:uid="{FCD0E4ED-06CC-45AB-A837-A412E50170F6}"/>
    <cellStyle name="Comma 2 4 2 3 2 2 3 2 2 3 3" xfId="36160" xr:uid="{8529B4FE-C46D-4102-8A2C-717F4BB56D66}"/>
    <cellStyle name="Comma 2 4 2 3 2 2 3 2 2 4" xfId="15940" xr:uid="{247B5395-F458-4ED5-9131-C3BB2709ED66}"/>
    <cellStyle name="Comma 2 4 2 3 2 2 3 2 2 4 2" xfId="40204" xr:uid="{2CBAFA81-3F38-47B7-A238-9EDFD5BC6721}"/>
    <cellStyle name="Comma 2 4 2 3 2 2 3 2 2 5" xfId="28072" xr:uid="{6F15E3CD-18C1-4161-80E8-568E3FA18F28}"/>
    <cellStyle name="Comma 2 4 2 3 2 2 3 2 3" xfId="5830" xr:uid="{842AA21B-85ED-442A-9062-96AD6EF539F3}"/>
    <cellStyle name="Comma 2 4 2 3 2 2 3 2 3 2" xfId="17962" xr:uid="{1CB47C85-1535-4FB7-9BF9-4866A43316DF}"/>
    <cellStyle name="Comma 2 4 2 3 2 2 3 2 3 2 2" xfId="42226" xr:uid="{E42DC7B0-3C78-4B09-B63D-D2BB57794BAF}"/>
    <cellStyle name="Comma 2 4 2 3 2 2 3 2 3 3" xfId="30094" xr:uid="{DCB3783E-4326-402D-A41A-F0B29F9E801E}"/>
    <cellStyle name="Comma 2 4 2 3 2 2 3 2 4" xfId="9874" xr:uid="{17E9FE04-0D43-486C-B07E-4138F35C38D6}"/>
    <cellStyle name="Comma 2 4 2 3 2 2 3 2 4 2" xfId="22006" xr:uid="{A0D8DD05-1182-4B65-A572-0D74FA1045D2}"/>
    <cellStyle name="Comma 2 4 2 3 2 2 3 2 4 2 2" xfId="46270" xr:uid="{C52DDA6A-74D1-416B-B195-23C78DDD270E}"/>
    <cellStyle name="Comma 2 4 2 3 2 2 3 2 4 3" xfId="34138" xr:uid="{6CCAEFFD-8B4B-45CD-8C03-773B1FF5EDEB}"/>
    <cellStyle name="Comma 2 4 2 3 2 2 3 2 5" xfId="13918" xr:uid="{354F8193-BBCF-4B36-B476-5C725C644464}"/>
    <cellStyle name="Comma 2 4 2 3 2 2 3 2 5 2" xfId="38182" xr:uid="{E869AB98-4409-4424-A639-54A564BD883A}"/>
    <cellStyle name="Comma 2 4 2 3 2 2 3 2 6" xfId="26050" xr:uid="{04FCEA2D-F694-468B-BC4F-6A6413047B95}"/>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2 2 2" xfId="43237" xr:uid="{E1462930-D5E7-4DD1-9AAD-7B8395770E67}"/>
    <cellStyle name="Comma 2 4 2 3 2 2 3 3 2 3" xfId="31105" xr:uid="{11BD1255-657B-4DC4-881A-27EC358BAA36}"/>
    <cellStyle name="Comma 2 4 2 3 2 2 3 3 3" xfId="10885" xr:uid="{CA52C02A-1CFC-41B4-B797-1108A3DD0077}"/>
    <cellStyle name="Comma 2 4 2 3 2 2 3 3 3 2" xfId="23017" xr:uid="{9706BB12-28AE-4B35-A1FF-464C18797DDD}"/>
    <cellStyle name="Comma 2 4 2 3 2 2 3 3 3 2 2" xfId="47281" xr:uid="{36EC3D7B-C38E-41FC-8B75-B739B89F8474}"/>
    <cellStyle name="Comma 2 4 2 3 2 2 3 3 3 3" xfId="35149" xr:uid="{AF202A29-4C76-4865-8F3E-A48427EF96F1}"/>
    <cellStyle name="Comma 2 4 2 3 2 2 3 3 4" xfId="14929" xr:uid="{68CC0438-6959-4B9C-9D15-8609CFA7BD89}"/>
    <cellStyle name="Comma 2 4 2 3 2 2 3 3 4 2" xfId="39193" xr:uid="{DE3E4EC7-1141-4278-B2D7-FED99FF30F25}"/>
    <cellStyle name="Comma 2 4 2 3 2 2 3 3 5" xfId="27061" xr:uid="{E5E0249D-83E7-435E-A7D0-EB267A325550}"/>
    <cellStyle name="Comma 2 4 2 3 2 2 3 4" xfId="4819" xr:uid="{4411C869-DF1F-4C49-B74D-93B2B88C2C15}"/>
    <cellStyle name="Comma 2 4 2 3 2 2 3 4 2" xfId="16951" xr:uid="{079DE4AA-80F5-4B78-B535-5AF13CD4BF6B}"/>
    <cellStyle name="Comma 2 4 2 3 2 2 3 4 2 2" xfId="41215" xr:uid="{8234EDE0-9A30-4DAA-9DB3-6FE1343309B1}"/>
    <cellStyle name="Comma 2 4 2 3 2 2 3 4 3" xfId="29083" xr:uid="{2F080318-C9F9-42E8-B527-761921159788}"/>
    <cellStyle name="Comma 2 4 2 3 2 2 3 5" xfId="8863" xr:uid="{F7AB8962-C44C-4444-89A1-F59A0072643B}"/>
    <cellStyle name="Comma 2 4 2 3 2 2 3 5 2" xfId="20995" xr:uid="{8D411E11-E383-48DD-8AA1-235E060C3FF1}"/>
    <cellStyle name="Comma 2 4 2 3 2 2 3 5 2 2" xfId="45259" xr:uid="{6984E2AE-3F82-4572-BE77-3C4F9D8EE93E}"/>
    <cellStyle name="Comma 2 4 2 3 2 2 3 5 3" xfId="33127" xr:uid="{342A5CC8-8008-49F1-A255-546467B50CA1}"/>
    <cellStyle name="Comma 2 4 2 3 2 2 3 6" xfId="12907" xr:uid="{0B45631F-0140-498A-B91E-E9EB86CD9FB3}"/>
    <cellStyle name="Comma 2 4 2 3 2 2 3 6 2" xfId="37171" xr:uid="{9FDE0CAD-6DDA-4CA3-8B11-EE52A05CFF47}"/>
    <cellStyle name="Comma 2 4 2 3 2 2 3 7" xfId="25039" xr:uid="{29D2245D-3D60-4742-8799-8B0148016216}"/>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2 2 2" xfId="43743" xr:uid="{B2003DDD-E34E-4E4D-8013-E2EBD37F33F8}"/>
    <cellStyle name="Comma 2 4 2 3 2 2 4 2 2 3" xfId="31611" xr:uid="{BEC50DEF-4DD1-4DF8-8CDF-4B61E44FF124}"/>
    <cellStyle name="Comma 2 4 2 3 2 2 4 2 3" xfId="11391" xr:uid="{159D2265-FED7-47E6-8436-2BF35C2A7944}"/>
    <cellStyle name="Comma 2 4 2 3 2 2 4 2 3 2" xfId="23523" xr:uid="{92F20FDB-12A9-48AD-8711-7B53DD5AD9C6}"/>
    <cellStyle name="Comma 2 4 2 3 2 2 4 2 3 2 2" xfId="47787" xr:uid="{B893AB6C-56E5-4B8C-88B6-066298732E64}"/>
    <cellStyle name="Comma 2 4 2 3 2 2 4 2 3 3" xfId="35655" xr:uid="{B5DDF4E2-2705-4B4B-83E8-7823A0BF1818}"/>
    <cellStyle name="Comma 2 4 2 3 2 2 4 2 4" xfId="15435" xr:uid="{7F37AC4E-014C-44DC-9181-9465514C86D0}"/>
    <cellStyle name="Comma 2 4 2 3 2 2 4 2 4 2" xfId="39699" xr:uid="{00709A71-8B12-4523-A05F-69941528534B}"/>
    <cellStyle name="Comma 2 4 2 3 2 2 4 2 5" xfId="27567" xr:uid="{56BA997F-62FF-4550-9114-80ACA2C3478C}"/>
    <cellStyle name="Comma 2 4 2 3 2 2 4 3" xfId="5325" xr:uid="{CAEDC2F7-0285-4F08-8C1A-B73D3F11E097}"/>
    <cellStyle name="Comma 2 4 2 3 2 2 4 3 2" xfId="17457" xr:uid="{3FC9D53A-76C9-421F-8CFB-7D824C184436}"/>
    <cellStyle name="Comma 2 4 2 3 2 2 4 3 2 2" xfId="41721" xr:uid="{6D149FE1-612B-4E71-A4BF-A95E2E66C21F}"/>
    <cellStyle name="Comma 2 4 2 3 2 2 4 3 3" xfId="29589" xr:uid="{A848F7A4-C506-4C3E-8C1B-D3F569BBFE95}"/>
    <cellStyle name="Comma 2 4 2 3 2 2 4 4" xfId="9369" xr:uid="{4351355B-25D9-47D4-BC86-CC7F958E2E1D}"/>
    <cellStyle name="Comma 2 4 2 3 2 2 4 4 2" xfId="21501" xr:uid="{F7BF2D18-122D-4E15-981D-7B9DDB0B3AB4}"/>
    <cellStyle name="Comma 2 4 2 3 2 2 4 4 2 2" xfId="45765" xr:uid="{B1842B24-A2A2-446A-8133-020E7C919FEB}"/>
    <cellStyle name="Comma 2 4 2 3 2 2 4 4 3" xfId="33633" xr:uid="{30F6BFA4-15B8-462C-B23E-57544909DC91}"/>
    <cellStyle name="Comma 2 4 2 3 2 2 4 5" xfId="13413" xr:uid="{50D80E44-6E44-4E99-99DC-1B7C0985638B}"/>
    <cellStyle name="Comma 2 4 2 3 2 2 4 5 2" xfId="37677" xr:uid="{2DB13909-7A41-4C96-88ED-1890CCC155B5}"/>
    <cellStyle name="Comma 2 4 2 3 2 2 4 6" xfId="25545" xr:uid="{45253F6D-BB24-4C52-8432-8C135CA95166}"/>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2 2 2" xfId="42732" xr:uid="{2ED676AF-4882-4EF1-941D-67188C999B2B}"/>
    <cellStyle name="Comma 2 4 2 3 2 2 5 2 3" xfId="30600" xr:uid="{7215B337-9AED-494F-870D-5D2494B27FC2}"/>
    <cellStyle name="Comma 2 4 2 3 2 2 5 3" xfId="10380" xr:uid="{93C7C358-A877-4648-8008-8ADA2B8EC103}"/>
    <cellStyle name="Comma 2 4 2 3 2 2 5 3 2" xfId="22512" xr:uid="{FE89B837-6142-46C6-9981-C1752C137C4A}"/>
    <cellStyle name="Comma 2 4 2 3 2 2 5 3 2 2" xfId="46776" xr:uid="{48130C7A-59A5-4E78-8EFE-30F1A1B53096}"/>
    <cellStyle name="Comma 2 4 2 3 2 2 5 3 3" xfId="34644" xr:uid="{D061E3DE-6380-4792-BD8C-5CF5130080C9}"/>
    <cellStyle name="Comma 2 4 2 3 2 2 5 4" xfId="14424" xr:uid="{5D7DF6EF-9573-414C-ABBC-5A2DC3F6F58E}"/>
    <cellStyle name="Comma 2 4 2 3 2 2 5 4 2" xfId="38688" xr:uid="{A2A53950-6ABC-4822-855F-6DF62DE1E3F4}"/>
    <cellStyle name="Comma 2 4 2 3 2 2 5 5" xfId="26556" xr:uid="{018D92D0-FB2C-42A2-B347-86D12276D3A3}"/>
    <cellStyle name="Comma 2 4 2 3 2 2 6" xfId="4314" xr:uid="{05A979A6-E39B-47C5-B667-56BD734B92C7}"/>
    <cellStyle name="Comma 2 4 2 3 2 2 6 2" xfId="16446" xr:uid="{73C1CFD3-57CF-435C-B1E4-5A721485C4ED}"/>
    <cellStyle name="Comma 2 4 2 3 2 2 6 2 2" xfId="40710" xr:uid="{0E01C74A-E372-42B6-AD7A-32A80220F55E}"/>
    <cellStyle name="Comma 2 4 2 3 2 2 6 3" xfId="28578" xr:uid="{069719D9-0D28-4C28-87E0-40B1D31C432F}"/>
    <cellStyle name="Comma 2 4 2 3 2 2 7" xfId="8358" xr:uid="{4B66A0D4-BDC8-4E3A-8796-3BDA1C3E2DE7}"/>
    <cellStyle name="Comma 2 4 2 3 2 2 7 2" xfId="20490" xr:uid="{71D9F748-8DE6-49F5-92D9-1B60582CDB48}"/>
    <cellStyle name="Comma 2 4 2 3 2 2 7 2 2" xfId="44754" xr:uid="{44241FF1-ED51-4D8C-AE77-3EC91C09C6E3}"/>
    <cellStyle name="Comma 2 4 2 3 2 2 7 3" xfId="32622" xr:uid="{5C7CDBAE-1AB5-44BA-8F60-080DE41CA4CC}"/>
    <cellStyle name="Comma 2 4 2 3 2 2 8" xfId="12402" xr:uid="{4D6CDCC1-FCA5-46A3-8E1F-93F518DCA8F3}"/>
    <cellStyle name="Comma 2 4 2 3 2 2 8 2" xfId="36666" xr:uid="{982ADE72-ECA8-4762-BCDB-C1FED12727C8}"/>
    <cellStyle name="Comma 2 4 2 3 2 2 9" xfId="24534" xr:uid="{509C9B76-6EAD-4D8E-A823-E6ECAA434A64}"/>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2 2 2" xfId="44375" xr:uid="{EDF89986-3B84-4A50-B0DA-6A5D54AABBA9}"/>
    <cellStyle name="Comma 2 4 2 3 2 3 2 2 2 2 3" xfId="32243" xr:uid="{D95E6EF7-4EF4-4D33-96D9-E8E5BF47AADD}"/>
    <cellStyle name="Comma 2 4 2 3 2 3 2 2 2 3" xfId="12023" xr:uid="{60E3B83B-DC6D-470A-934A-BA07422CA533}"/>
    <cellStyle name="Comma 2 4 2 3 2 3 2 2 2 3 2" xfId="24155" xr:uid="{FCACD0C6-81C7-422F-9B9A-70EECB27A783}"/>
    <cellStyle name="Comma 2 4 2 3 2 3 2 2 2 3 2 2" xfId="48419" xr:uid="{19B90ED8-3EE5-4E00-ABC2-9D3758D7B027}"/>
    <cellStyle name="Comma 2 4 2 3 2 3 2 2 2 3 3" xfId="36287" xr:uid="{FD86901A-9CB1-4E8E-9205-CD3A8A26F6B7}"/>
    <cellStyle name="Comma 2 4 2 3 2 3 2 2 2 4" xfId="16067" xr:uid="{0B41B05B-A6EB-4B00-9315-41D059C26EC4}"/>
    <cellStyle name="Comma 2 4 2 3 2 3 2 2 2 4 2" xfId="40331" xr:uid="{F8AE0F14-8572-46E0-BD90-E330D4D924FD}"/>
    <cellStyle name="Comma 2 4 2 3 2 3 2 2 2 5" xfId="28199" xr:uid="{095E6B79-7C97-4543-9D8A-308C3C9F3CDD}"/>
    <cellStyle name="Comma 2 4 2 3 2 3 2 2 3" xfId="5957" xr:uid="{D8F1FD42-D4DC-4BC7-AA6C-3B54FDD662C6}"/>
    <cellStyle name="Comma 2 4 2 3 2 3 2 2 3 2" xfId="18089" xr:uid="{251F589F-EF63-472B-A757-D1A94496E1CF}"/>
    <cellStyle name="Comma 2 4 2 3 2 3 2 2 3 2 2" xfId="42353" xr:uid="{7AFEA273-36BD-4F31-A489-ACDB9EF86652}"/>
    <cellStyle name="Comma 2 4 2 3 2 3 2 2 3 3" xfId="30221" xr:uid="{4ED44613-04CA-41DA-8745-E8C3A3054B5E}"/>
    <cellStyle name="Comma 2 4 2 3 2 3 2 2 4" xfId="10001" xr:uid="{7405DD98-8BF2-444A-B5BA-D9A0171834BC}"/>
    <cellStyle name="Comma 2 4 2 3 2 3 2 2 4 2" xfId="22133" xr:uid="{EF23CAB3-71D8-47B1-B34D-5979294BE4B7}"/>
    <cellStyle name="Comma 2 4 2 3 2 3 2 2 4 2 2" xfId="46397" xr:uid="{3AF4FFC9-522E-4A44-A8D1-2CCC3AF58379}"/>
    <cellStyle name="Comma 2 4 2 3 2 3 2 2 4 3" xfId="34265" xr:uid="{D301EDB5-784A-4A5B-9CB8-9879516D815A}"/>
    <cellStyle name="Comma 2 4 2 3 2 3 2 2 5" xfId="14045" xr:uid="{7E363DBB-7342-40E1-AA79-36E67D0138D0}"/>
    <cellStyle name="Comma 2 4 2 3 2 3 2 2 5 2" xfId="38309" xr:uid="{830DD20F-156C-4266-A2F1-6950DB3B2C07}"/>
    <cellStyle name="Comma 2 4 2 3 2 3 2 2 6" xfId="26177" xr:uid="{BC13C6ED-F7BB-4E1D-A0D8-20A7C7DE67A5}"/>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2 2 2" xfId="43364" xr:uid="{F9706BC8-3265-4C34-A290-46C1B0CC5CFA}"/>
    <cellStyle name="Comma 2 4 2 3 2 3 2 3 2 3" xfId="31232" xr:uid="{9D6092AC-2364-4FA9-9358-6EC3B9235525}"/>
    <cellStyle name="Comma 2 4 2 3 2 3 2 3 3" xfId="11012" xr:uid="{26836266-5737-4709-BC94-BE76A81EA821}"/>
    <cellStyle name="Comma 2 4 2 3 2 3 2 3 3 2" xfId="23144" xr:uid="{F0F5D5A9-407B-4B99-854B-20006B53EE79}"/>
    <cellStyle name="Comma 2 4 2 3 2 3 2 3 3 2 2" xfId="47408" xr:uid="{485F5ACA-28B7-4590-9E19-8265325E3CDA}"/>
    <cellStyle name="Comma 2 4 2 3 2 3 2 3 3 3" xfId="35276" xr:uid="{937A8C11-7412-4AD7-9BA9-3836C0E9DA2E}"/>
    <cellStyle name="Comma 2 4 2 3 2 3 2 3 4" xfId="15056" xr:uid="{DCB6A8A0-EA85-4529-9FD6-13C0E94D0C64}"/>
    <cellStyle name="Comma 2 4 2 3 2 3 2 3 4 2" xfId="39320" xr:uid="{61BDF31A-5F52-48B9-9157-D15ECACE7E7E}"/>
    <cellStyle name="Comma 2 4 2 3 2 3 2 3 5" xfId="27188" xr:uid="{7A1F8491-5BBF-48DA-86BC-5DE707F269C9}"/>
    <cellStyle name="Comma 2 4 2 3 2 3 2 4" xfId="4946" xr:uid="{69B40A8B-13A6-44A8-84CB-D37B3DF85C86}"/>
    <cellStyle name="Comma 2 4 2 3 2 3 2 4 2" xfId="17078" xr:uid="{E767D046-1FDB-42DA-BB18-BED2EFC2AC3B}"/>
    <cellStyle name="Comma 2 4 2 3 2 3 2 4 2 2" xfId="41342" xr:uid="{83F0731E-E5FD-4CCD-A7DC-E1F2AE9DE9A0}"/>
    <cellStyle name="Comma 2 4 2 3 2 3 2 4 3" xfId="29210" xr:uid="{D3A66645-5893-4C97-8153-B4CF52D91CFB}"/>
    <cellStyle name="Comma 2 4 2 3 2 3 2 5" xfId="8990" xr:uid="{FD3E9923-0809-413D-BE70-C54EB23165BC}"/>
    <cellStyle name="Comma 2 4 2 3 2 3 2 5 2" xfId="21122" xr:uid="{22006AC6-5389-4081-A7C9-7E3BF68FA7C8}"/>
    <cellStyle name="Comma 2 4 2 3 2 3 2 5 2 2" xfId="45386" xr:uid="{DAA02DF2-C0CC-4F2B-82A4-70A785649733}"/>
    <cellStyle name="Comma 2 4 2 3 2 3 2 5 3" xfId="33254" xr:uid="{342AEACC-3288-477D-919C-211016F40100}"/>
    <cellStyle name="Comma 2 4 2 3 2 3 2 6" xfId="13034" xr:uid="{82300642-2347-4DE8-BF3D-B78AF26625EF}"/>
    <cellStyle name="Comma 2 4 2 3 2 3 2 6 2" xfId="37298" xr:uid="{3D9F5C23-63E5-493B-907D-D36263D28203}"/>
    <cellStyle name="Comma 2 4 2 3 2 3 2 7" xfId="25166" xr:uid="{EF9E3E61-714E-4E7F-B945-2A952E5BDCD0}"/>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2 2 2" xfId="43870" xr:uid="{20336087-7DBA-4975-980C-E917AC1924F7}"/>
    <cellStyle name="Comma 2 4 2 3 2 3 3 2 2 3" xfId="31738" xr:uid="{DEAA2BA3-CE8E-46EB-ADAC-780A1F99EACC}"/>
    <cellStyle name="Comma 2 4 2 3 2 3 3 2 3" xfId="11518" xr:uid="{CD5E586E-3D7F-4338-90D0-17E766D187AC}"/>
    <cellStyle name="Comma 2 4 2 3 2 3 3 2 3 2" xfId="23650" xr:uid="{F7DA8646-2B03-4428-9179-AAD64C0A693D}"/>
    <cellStyle name="Comma 2 4 2 3 2 3 3 2 3 2 2" xfId="47914" xr:uid="{6181395C-5176-4C4D-BA1A-89B7CD7FF3E7}"/>
    <cellStyle name="Comma 2 4 2 3 2 3 3 2 3 3" xfId="35782" xr:uid="{3FAF6378-C5ED-4A45-B97C-BC89A7ED9B8E}"/>
    <cellStyle name="Comma 2 4 2 3 2 3 3 2 4" xfId="15562" xr:uid="{64DB28B9-103C-42A0-A55E-52F334B1D772}"/>
    <cellStyle name="Comma 2 4 2 3 2 3 3 2 4 2" xfId="39826" xr:uid="{5E42174F-6F04-400D-B45D-D9E2DEED9167}"/>
    <cellStyle name="Comma 2 4 2 3 2 3 3 2 5" xfId="27694" xr:uid="{3BDD6FC6-CF1F-4B46-97F0-2332C439DBD6}"/>
    <cellStyle name="Comma 2 4 2 3 2 3 3 3" xfId="5452" xr:uid="{BABED2A1-CA13-47D8-A5F2-F10467DD35B9}"/>
    <cellStyle name="Comma 2 4 2 3 2 3 3 3 2" xfId="17584" xr:uid="{6BD7D854-5155-4B31-A141-4E7C53878B40}"/>
    <cellStyle name="Comma 2 4 2 3 2 3 3 3 2 2" xfId="41848" xr:uid="{844E88DB-855D-4312-9855-0EB035223506}"/>
    <cellStyle name="Comma 2 4 2 3 2 3 3 3 3" xfId="29716" xr:uid="{41B335D9-7818-482C-8B33-4AE2EEFFC7CA}"/>
    <cellStyle name="Comma 2 4 2 3 2 3 3 4" xfId="9496" xr:uid="{EE7AFC45-A393-4514-81A6-DD8305370C5D}"/>
    <cellStyle name="Comma 2 4 2 3 2 3 3 4 2" xfId="21628" xr:uid="{134C028A-9411-4101-9B8D-B177A916AFB5}"/>
    <cellStyle name="Comma 2 4 2 3 2 3 3 4 2 2" xfId="45892" xr:uid="{BA9D78FE-3D5E-49CC-84B8-35488790A5DB}"/>
    <cellStyle name="Comma 2 4 2 3 2 3 3 4 3" xfId="33760" xr:uid="{187E4E51-E389-41A5-9158-D9D70E2E756F}"/>
    <cellStyle name="Comma 2 4 2 3 2 3 3 5" xfId="13540" xr:uid="{B99008D7-F7AE-4784-BEC0-3349A602F96D}"/>
    <cellStyle name="Comma 2 4 2 3 2 3 3 5 2" xfId="37804" xr:uid="{5CFC8403-6A8F-4A22-8280-BE6D4841B2C6}"/>
    <cellStyle name="Comma 2 4 2 3 2 3 3 6" xfId="25672" xr:uid="{516698AB-FC1A-49B3-BD18-13B49CA3EA72}"/>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2 2 2" xfId="42859" xr:uid="{710140A4-7919-44F3-896A-4299CB0D94FD}"/>
    <cellStyle name="Comma 2 4 2 3 2 3 4 2 3" xfId="30727" xr:uid="{05AE157A-C1A8-4ECA-BFFB-0D583FDB6448}"/>
    <cellStyle name="Comma 2 4 2 3 2 3 4 3" xfId="10507" xr:uid="{9672D3EC-3D03-47C0-B636-1D2DFA7D6838}"/>
    <cellStyle name="Comma 2 4 2 3 2 3 4 3 2" xfId="22639" xr:uid="{536E6AF1-8406-4922-B6FB-321CED03707C}"/>
    <cellStyle name="Comma 2 4 2 3 2 3 4 3 2 2" xfId="46903" xr:uid="{D0804242-4E3A-4A04-AB19-BF3F0BCFDCA3}"/>
    <cellStyle name="Comma 2 4 2 3 2 3 4 3 3" xfId="34771" xr:uid="{FA0C1716-0B79-4676-81CD-3D253BCE7B6A}"/>
    <cellStyle name="Comma 2 4 2 3 2 3 4 4" xfId="14551" xr:uid="{1489DE65-5ECF-4B83-88B6-B5A34A459B27}"/>
    <cellStyle name="Comma 2 4 2 3 2 3 4 4 2" xfId="38815" xr:uid="{93C1AA89-194E-48D7-86EB-7A9D7A58D834}"/>
    <cellStyle name="Comma 2 4 2 3 2 3 4 5" xfId="26683" xr:uid="{4A7801B9-CC0F-496C-B046-47151048FD80}"/>
    <cellStyle name="Comma 2 4 2 3 2 3 5" xfId="4441" xr:uid="{6F4141E3-23A6-44E5-9204-F216270EBA62}"/>
    <cellStyle name="Comma 2 4 2 3 2 3 5 2" xfId="16573" xr:uid="{0F59417C-FCF9-4278-9951-8214F483EBDB}"/>
    <cellStyle name="Comma 2 4 2 3 2 3 5 2 2" xfId="40837" xr:uid="{0A6BCC2D-B24F-4E81-8779-7FFF5371113C}"/>
    <cellStyle name="Comma 2 4 2 3 2 3 5 3" xfId="28705" xr:uid="{C71B1CCE-2057-4F42-94BE-F0FCA2541C8A}"/>
    <cellStyle name="Comma 2 4 2 3 2 3 6" xfId="8485" xr:uid="{9E9966CA-31B2-4251-AE3B-AE42D057D914}"/>
    <cellStyle name="Comma 2 4 2 3 2 3 6 2" xfId="20617" xr:uid="{224A55E9-82DF-49D5-84D8-03A2A6CB60DB}"/>
    <cellStyle name="Comma 2 4 2 3 2 3 6 2 2" xfId="44881" xr:uid="{5DF7E9C8-D22C-414F-8ECB-1A5ABBD8FC33}"/>
    <cellStyle name="Comma 2 4 2 3 2 3 6 3" xfId="32749" xr:uid="{9D59E91F-AF5F-4760-A6F5-F5D49508879A}"/>
    <cellStyle name="Comma 2 4 2 3 2 3 7" xfId="12529" xr:uid="{CD683010-4972-4281-A2C9-908ACD5379AE}"/>
    <cellStyle name="Comma 2 4 2 3 2 3 7 2" xfId="36793" xr:uid="{6D45DB8C-B48F-4104-864A-C59880749A7F}"/>
    <cellStyle name="Comma 2 4 2 3 2 3 8" xfId="24661" xr:uid="{E79C0435-3D61-42E9-903D-434870711837}"/>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2 2 2" xfId="44122" xr:uid="{6E9D6B1E-4A9C-4056-B83F-332DB0B61217}"/>
    <cellStyle name="Comma 2 4 2 3 2 4 2 2 2 3" xfId="31990" xr:uid="{5B8F7087-3EB3-427C-B54D-600D546DDE2E}"/>
    <cellStyle name="Comma 2 4 2 3 2 4 2 2 3" xfId="11770" xr:uid="{B2B01C77-68DD-4FD9-B546-4A6F1B143A04}"/>
    <cellStyle name="Comma 2 4 2 3 2 4 2 2 3 2" xfId="23902" xr:uid="{A0B24496-98FB-4F19-AF9C-6FFDC95E8A92}"/>
    <cellStyle name="Comma 2 4 2 3 2 4 2 2 3 2 2" xfId="48166" xr:uid="{20F815C5-0AC0-4ED1-B458-96047542A429}"/>
    <cellStyle name="Comma 2 4 2 3 2 4 2 2 3 3" xfId="36034" xr:uid="{112B6DF1-478C-4D75-8B00-E599B5B4AB43}"/>
    <cellStyle name="Comma 2 4 2 3 2 4 2 2 4" xfId="15814" xr:uid="{5614CC9E-178F-469F-8611-B600F9E04D67}"/>
    <cellStyle name="Comma 2 4 2 3 2 4 2 2 4 2" xfId="40078" xr:uid="{4D9DCD45-0001-46A7-8EDA-47FA1524902A}"/>
    <cellStyle name="Comma 2 4 2 3 2 4 2 2 5" xfId="27946" xr:uid="{98E0CEA9-E768-4156-9E6C-48A2D0A8F803}"/>
    <cellStyle name="Comma 2 4 2 3 2 4 2 3" xfId="5704" xr:uid="{F9D32132-EBFB-4854-99A6-55D75008E422}"/>
    <cellStyle name="Comma 2 4 2 3 2 4 2 3 2" xfId="17836" xr:uid="{7E9F5844-64AB-466B-B1B6-D977D1EFA3DD}"/>
    <cellStyle name="Comma 2 4 2 3 2 4 2 3 2 2" xfId="42100" xr:uid="{980CAF95-440D-4891-828E-575F09D76C00}"/>
    <cellStyle name="Comma 2 4 2 3 2 4 2 3 3" xfId="29968" xr:uid="{47604521-8001-49EF-9D06-459C0ABB53A0}"/>
    <cellStyle name="Comma 2 4 2 3 2 4 2 4" xfId="9748" xr:uid="{4D4A3516-8CE0-41D4-8266-8B15F92966AA}"/>
    <cellStyle name="Comma 2 4 2 3 2 4 2 4 2" xfId="21880" xr:uid="{0D502B89-1C87-4A92-A62C-9B8A2055AEA8}"/>
    <cellStyle name="Comma 2 4 2 3 2 4 2 4 2 2" xfId="46144" xr:uid="{527B18E6-95BF-4A1B-B5C5-50980B6B13E2}"/>
    <cellStyle name="Comma 2 4 2 3 2 4 2 4 3" xfId="34012" xr:uid="{A7EABC41-7BB7-4B1D-A695-D31584E959DE}"/>
    <cellStyle name="Comma 2 4 2 3 2 4 2 5" xfId="13792" xr:uid="{E8C564F9-1475-4623-83E9-268F62A7624B}"/>
    <cellStyle name="Comma 2 4 2 3 2 4 2 5 2" xfId="38056" xr:uid="{D91B19AA-D8C8-402A-BA22-9A4397AE71D4}"/>
    <cellStyle name="Comma 2 4 2 3 2 4 2 6" xfId="25924" xr:uid="{DF4F04AF-61DD-4E77-ADE8-CF84373C5C4D}"/>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2 2 2" xfId="43111" xr:uid="{3054B50D-CC54-4BAE-8965-4D1EAF75A881}"/>
    <cellStyle name="Comma 2 4 2 3 2 4 3 2 3" xfId="30979" xr:uid="{B0A35382-3456-4D8E-A7C5-F98E13000427}"/>
    <cellStyle name="Comma 2 4 2 3 2 4 3 3" xfId="10759" xr:uid="{47F6C3D7-8953-45CD-B80C-B339EEE921AB}"/>
    <cellStyle name="Comma 2 4 2 3 2 4 3 3 2" xfId="22891" xr:uid="{F03278FC-8B4D-4613-95F2-F2B5801328A5}"/>
    <cellStyle name="Comma 2 4 2 3 2 4 3 3 2 2" xfId="47155" xr:uid="{9A155876-F991-4541-BDEE-8380463EB106}"/>
    <cellStyle name="Comma 2 4 2 3 2 4 3 3 3" xfId="35023" xr:uid="{6AAC1FA1-201A-4307-BB8C-A751495D3EB6}"/>
    <cellStyle name="Comma 2 4 2 3 2 4 3 4" xfId="14803" xr:uid="{2E92722D-AA5D-48DD-A159-4C1A3AA0EAFF}"/>
    <cellStyle name="Comma 2 4 2 3 2 4 3 4 2" xfId="39067" xr:uid="{D1958970-6820-4F87-A7C5-29B96B7F4FC8}"/>
    <cellStyle name="Comma 2 4 2 3 2 4 3 5" xfId="26935" xr:uid="{7610456B-39BD-4B41-94FE-0636D8DE0F20}"/>
    <cellStyle name="Comma 2 4 2 3 2 4 4" xfId="4693" xr:uid="{A4EE75FC-4AC1-4243-95BD-CA1D504E08CA}"/>
    <cellStyle name="Comma 2 4 2 3 2 4 4 2" xfId="16825" xr:uid="{CD432E67-D45B-44C0-984B-574393ADF3F3}"/>
    <cellStyle name="Comma 2 4 2 3 2 4 4 2 2" xfId="41089" xr:uid="{B392CEC2-48AD-4BE9-BF63-08ECDF4F0596}"/>
    <cellStyle name="Comma 2 4 2 3 2 4 4 3" xfId="28957" xr:uid="{80BA587D-C540-4DEB-88FB-A58870A1FA1C}"/>
    <cellStyle name="Comma 2 4 2 3 2 4 5" xfId="8737" xr:uid="{B211025E-76DE-41C2-92BA-5712B71C2EEF}"/>
    <cellStyle name="Comma 2 4 2 3 2 4 5 2" xfId="20869" xr:uid="{C8DEA88D-2DBA-4449-A201-8B76A5614178}"/>
    <cellStyle name="Comma 2 4 2 3 2 4 5 2 2" xfId="45133" xr:uid="{0DDC4490-646E-4F40-832A-F4EDA5F4110F}"/>
    <cellStyle name="Comma 2 4 2 3 2 4 5 3" xfId="33001" xr:uid="{CDF61505-173F-4ECD-B7AF-BE7282A5CB36}"/>
    <cellStyle name="Comma 2 4 2 3 2 4 6" xfId="12781" xr:uid="{202078C2-F538-4810-A0F6-6627DB6ADC1D}"/>
    <cellStyle name="Comma 2 4 2 3 2 4 6 2" xfId="37045" xr:uid="{62111874-EFC5-44E8-BAC7-DAA8AE1E9FE4}"/>
    <cellStyle name="Comma 2 4 2 3 2 4 7" xfId="24913" xr:uid="{5A1D13A7-0B9A-4B71-B986-D5DDC2A701D5}"/>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2 2 2" xfId="43617" xr:uid="{F27B54CA-604C-4194-A847-6234A0AAB0F6}"/>
    <cellStyle name="Comma 2 4 2 3 2 5 2 2 3" xfId="31485" xr:uid="{41CE964B-CD91-4114-B249-CDA87223412C}"/>
    <cellStyle name="Comma 2 4 2 3 2 5 2 3" xfId="11265" xr:uid="{9C388E37-22E1-45CA-9E11-3B67C51D4ACA}"/>
    <cellStyle name="Comma 2 4 2 3 2 5 2 3 2" xfId="23397" xr:uid="{81DF2D0B-B7D6-4A3D-863A-716246A144DA}"/>
    <cellStyle name="Comma 2 4 2 3 2 5 2 3 2 2" xfId="47661" xr:uid="{87CD6536-B3F2-4872-A932-1E8236E341E3}"/>
    <cellStyle name="Comma 2 4 2 3 2 5 2 3 3" xfId="35529" xr:uid="{797BF810-7A82-40DC-AB9E-F2B8575EA403}"/>
    <cellStyle name="Comma 2 4 2 3 2 5 2 4" xfId="15309" xr:uid="{8610E4BE-E7E8-464E-A09B-C7524A5AC3A0}"/>
    <cellStyle name="Comma 2 4 2 3 2 5 2 4 2" xfId="39573" xr:uid="{79906940-0BAB-4F59-B9EA-6FA18E234BE0}"/>
    <cellStyle name="Comma 2 4 2 3 2 5 2 5" xfId="27441" xr:uid="{A1858ED5-BFEB-4ACE-99EA-F3F2811DFF41}"/>
    <cellStyle name="Comma 2 4 2 3 2 5 3" xfId="5199" xr:uid="{C7D6B7D6-18B0-4DCC-8F4C-273343B6789F}"/>
    <cellStyle name="Comma 2 4 2 3 2 5 3 2" xfId="17331" xr:uid="{980B64A8-8CE9-4377-8341-C126B0C258C7}"/>
    <cellStyle name="Comma 2 4 2 3 2 5 3 2 2" xfId="41595" xr:uid="{68057B19-2BC2-4CAF-B998-25B0FDDDBFCE}"/>
    <cellStyle name="Comma 2 4 2 3 2 5 3 3" xfId="29463" xr:uid="{2A8DA3E7-4114-4663-9C26-8430AD266088}"/>
    <cellStyle name="Comma 2 4 2 3 2 5 4" xfId="9243" xr:uid="{68630E97-4285-469A-B950-46B81AC4004D}"/>
    <cellStyle name="Comma 2 4 2 3 2 5 4 2" xfId="21375" xr:uid="{6CF851A2-EB4B-4B0A-8A4A-ED65EBC800F9}"/>
    <cellStyle name="Comma 2 4 2 3 2 5 4 2 2" xfId="45639" xr:uid="{A755478C-7FF0-4E16-9B48-255F30D99547}"/>
    <cellStyle name="Comma 2 4 2 3 2 5 4 3" xfId="33507" xr:uid="{227AAAFC-2720-44CE-80D7-5EF02B17294F}"/>
    <cellStyle name="Comma 2 4 2 3 2 5 5" xfId="13287" xr:uid="{AD8ABF9C-7223-4081-8BFB-CA3A23A9B568}"/>
    <cellStyle name="Comma 2 4 2 3 2 5 5 2" xfId="37551" xr:uid="{36EE4210-8D6D-44A9-8DB6-204286285499}"/>
    <cellStyle name="Comma 2 4 2 3 2 5 6" xfId="25419" xr:uid="{7B6A277B-2971-40B6-A1C3-556FD4F6060A}"/>
    <cellStyle name="Comma 2 4 2 3 2 6" xfId="2166" xr:uid="{334317A4-B796-46C3-847C-C9E34DBC0156}"/>
    <cellStyle name="Comma 2 4 2 3 2 6 2" xfId="6210" xr:uid="{B9A67B3C-0609-4F6A-B5F7-9C7B4696285A}"/>
    <cellStyle name="Comma 2 4 2 3 2 6 2 2" xfId="18342" xr:uid="{18451E06-9E5F-44EF-9022-AF83B9AAB114}"/>
    <cellStyle name="Comma 2 4 2 3 2 6 2 2 2" xfId="42606" xr:uid="{CEF367FF-B903-4D45-AA70-59108961FBB8}"/>
    <cellStyle name="Comma 2 4 2 3 2 6 2 3" xfId="30474" xr:uid="{A50B0602-2D0D-4DBA-B423-B5FA23412DCA}"/>
    <cellStyle name="Comma 2 4 2 3 2 6 3" xfId="10254" xr:uid="{43C3512E-A037-44CE-88E7-A05815B04A90}"/>
    <cellStyle name="Comma 2 4 2 3 2 6 3 2" xfId="22386" xr:uid="{65831BDE-D953-498B-931A-D043B8238C49}"/>
    <cellStyle name="Comma 2 4 2 3 2 6 3 2 2" xfId="46650" xr:uid="{D2A99CAD-EC9E-48B3-8B55-0EC28BDF2B68}"/>
    <cellStyle name="Comma 2 4 2 3 2 6 3 3" xfId="34518" xr:uid="{A90FB005-82D3-42D9-A1BE-AEB372C7835E}"/>
    <cellStyle name="Comma 2 4 2 3 2 6 4" xfId="14298" xr:uid="{6045C747-6348-4A42-A23C-45A0AC947086}"/>
    <cellStyle name="Comma 2 4 2 3 2 6 4 2" xfId="38562" xr:uid="{385C3F4C-21A2-47A7-ADF7-92E6C9D3C35C}"/>
    <cellStyle name="Comma 2 4 2 3 2 6 5" xfId="26430" xr:uid="{81E8E801-7E9F-4E69-9B5D-C0A92E7C8749}"/>
    <cellStyle name="Comma 2 4 2 3 2 7" xfId="4188" xr:uid="{C38FB094-83F0-4652-ABCE-4897CBBBF09E}"/>
    <cellStyle name="Comma 2 4 2 3 2 7 2" xfId="16320" xr:uid="{61A30692-1335-4B0C-AC91-DFBB988AD55F}"/>
    <cellStyle name="Comma 2 4 2 3 2 7 2 2" xfId="40584" xr:uid="{67B6AEC9-AD59-4060-9D2D-D0F5A6406C5B}"/>
    <cellStyle name="Comma 2 4 2 3 2 7 3" xfId="28452" xr:uid="{4E69A8B1-31A5-4AF4-B4DA-818983BBF776}"/>
    <cellStyle name="Comma 2 4 2 3 2 8" xfId="8232" xr:uid="{636A6629-9ECA-4A20-A070-EDF8E2AA916F}"/>
    <cellStyle name="Comma 2 4 2 3 2 8 2" xfId="20364" xr:uid="{1C3A7396-F2A1-4BEE-939B-AECFA60E045C}"/>
    <cellStyle name="Comma 2 4 2 3 2 8 2 2" xfId="44628" xr:uid="{76A94D9E-6E97-4FA8-81EB-FA9B47AF3200}"/>
    <cellStyle name="Comma 2 4 2 3 2 8 3" xfId="32496" xr:uid="{84EFE449-A9A6-450B-B8B8-FEB98F3624E6}"/>
    <cellStyle name="Comma 2 4 2 3 2 9" xfId="12276" xr:uid="{D8B52EEF-08FC-4E58-9D11-7916D2E939E7}"/>
    <cellStyle name="Comma 2 4 2 3 2 9 2" xfId="36540" xr:uid="{EDB300A8-0A47-4A5B-8F88-9952BC1209B2}"/>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2 2 2" xfId="44438" xr:uid="{0E52F09B-E389-43E4-8A19-E5841383869D}"/>
    <cellStyle name="Comma 2 4 2 3 3 2 2 2 2 2 3" xfId="32306" xr:uid="{E3BA1D72-C5EC-407E-8256-5FE46B806033}"/>
    <cellStyle name="Comma 2 4 2 3 3 2 2 2 2 3" xfId="12086" xr:uid="{7EE6DE12-A580-4B5E-9745-0200C3E26337}"/>
    <cellStyle name="Comma 2 4 2 3 3 2 2 2 2 3 2" xfId="24218" xr:uid="{D6FB20E8-6B34-4C7A-8C9E-6AD2DA253FD5}"/>
    <cellStyle name="Comma 2 4 2 3 3 2 2 2 2 3 2 2" xfId="48482" xr:uid="{19B93687-A46D-418E-B193-EB8DD2C764B2}"/>
    <cellStyle name="Comma 2 4 2 3 3 2 2 2 2 3 3" xfId="36350" xr:uid="{80A64807-9CD7-489F-9F27-DB5DB5F4B8BD}"/>
    <cellStyle name="Comma 2 4 2 3 3 2 2 2 2 4" xfId="16130" xr:uid="{80F3E0B0-2AA6-49B2-871C-2E7412E56893}"/>
    <cellStyle name="Comma 2 4 2 3 3 2 2 2 2 4 2" xfId="40394" xr:uid="{825160CD-5D14-4C1F-8889-68297E6ACE24}"/>
    <cellStyle name="Comma 2 4 2 3 3 2 2 2 2 5" xfId="28262" xr:uid="{6FFF25BF-407E-4F7E-8DA8-C140A688A696}"/>
    <cellStyle name="Comma 2 4 2 3 3 2 2 2 3" xfId="6020" xr:uid="{241FFE48-9B98-42A3-BB59-5DA015730AAC}"/>
    <cellStyle name="Comma 2 4 2 3 3 2 2 2 3 2" xfId="18152" xr:uid="{59D63AB0-0103-4C82-8B6D-A61D0D4B2780}"/>
    <cellStyle name="Comma 2 4 2 3 3 2 2 2 3 2 2" xfId="42416" xr:uid="{C5DEC7AB-69AA-40A2-B085-582D720D7307}"/>
    <cellStyle name="Comma 2 4 2 3 3 2 2 2 3 3" xfId="30284" xr:uid="{D09D7E0A-E8F5-4C28-B867-D66BC29111CD}"/>
    <cellStyle name="Comma 2 4 2 3 3 2 2 2 4" xfId="10064" xr:uid="{17D225EB-F0AE-44FC-BCBA-6ADA883B7501}"/>
    <cellStyle name="Comma 2 4 2 3 3 2 2 2 4 2" xfId="22196" xr:uid="{977A815D-18CC-44FE-BDA2-291710F589D3}"/>
    <cellStyle name="Comma 2 4 2 3 3 2 2 2 4 2 2" xfId="46460" xr:uid="{99223FEE-EB11-4831-BE92-334C626B48EF}"/>
    <cellStyle name="Comma 2 4 2 3 3 2 2 2 4 3" xfId="34328" xr:uid="{265829AA-9FED-417C-9A4D-6441EBBC7443}"/>
    <cellStyle name="Comma 2 4 2 3 3 2 2 2 5" xfId="14108" xr:uid="{9EF6FBBB-CCB5-4F32-BFF4-B9641CD27646}"/>
    <cellStyle name="Comma 2 4 2 3 3 2 2 2 5 2" xfId="38372" xr:uid="{E2ACD288-7485-4396-A282-55949F0634DF}"/>
    <cellStyle name="Comma 2 4 2 3 3 2 2 2 6" xfId="26240" xr:uid="{EFC3988B-DDED-43A2-8F50-C31E47396CD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2 2 2" xfId="43427" xr:uid="{BFB8B8E9-9DCA-490B-8E72-5207B8C7AE84}"/>
    <cellStyle name="Comma 2 4 2 3 3 2 2 3 2 3" xfId="31295" xr:uid="{4BC76E65-C9FB-4A3D-977C-27FB0FA20266}"/>
    <cellStyle name="Comma 2 4 2 3 3 2 2 3 3" xfId="11075" xr:uid="{826535BE-6D7F-42D6-9F3E-CC18FB1A4ECC}"/>
    <cellStyle name="Comma 2 4 2 3 3 2 2 3 3 2" xfId="23207" xr:uid="{DB164A79-5BE2-4BB1-9F0B-2EA5D09845DD}"/>
    <cellStyle name="Comma 2 4 2 3 3 2 2 3 3 2 2" xfId="47471" xr:uid="{63BB64D5-4357-4248-BEF2-BAA28EA82978}"/>
    <cellStyle name="Comma 2 4 2 3 3 2 2 3 3 3" xfId="35339" xr:uid="{35B8C5EB-9A84-4396-8A37-70EFEA9674D9}"/>
    <cellStyle name="Comma 2 4 2 3 3 2 2 3 4" xfId="15119" xr:uid="{8B0CE3F2-3E70-4F79-B452-6DA26B7B9A01}"/>
    <cellStyle name="Comma 2 4 2 3 3 2 2 3 4 2" xfId="39383" xr:uid="{0F63EAF5-24B9-4542-8A7D-F189175043C3}"/>
    <cellStyle name="Comma 2 4 2 3 3 2 2 3 5" xfId="27251" xr:uid="{7EE4626E-A430-4282-BFE9-C718DC705817}"/>
    <cellStyle name="Comma 2 4 2 3 3 2 2 4" xfId="5009" xr:uid="{86314926-232F-40F0-878C-9255AE8B1E96}"/>
    <cellStyle name="Comma 2 4 2 3 3 2 2 4 2" xfId="17141" xr:uid="{5B34025E-1F3A-4839-AB3B-68D680AF259B}"/>
    <cellStyle name="Comma 2 4 2 3 3 2 2 4 2 2" xfId="41405" xr:uid="{5760AAC9-099D-43AF-B683-8EA58F8D027F}"/>
    <cellStyle name="Comma 2 4 2 3 3 2 2 4 3" xfId="29273" xr:uid="{4BCEC775-1CCF-46BB-96D3-A8362F654D43}"/>
    <cellStyle name="Comma 2 4 2 3 3 2 2 5" xfId="9053" xr:uid="{89B959E8-CB53-4172-8771-A7DAB4FDB979}"/>
    <cellStyle name="Comma 2 4 2 3 3 2 2 5 2" xfId="21185" xr:uid="{0C3945C4-AE41-40A5-B550-38CCFEED349D}"/>
    <cellStyle name="Comma 2 4 2 3 3 2 2 5 2 2" xfId="45449" xr:uid="{629ED807-D8A4-4CC6-AEC8-A8679161AAF7}"/>
    <cellStyle name="Comma 2 4 2 3 3 2 2 5 3" xfId="33317" xr:uid="{89AD774A-D08D-457B-B031-1B51A252AF73}"/>
    <cellStyle name="Comma 2 4 2 3 3 2 2 6" xfId="13097" xr:uid="{9CA4713D-0B9D-4F3D-9A8D-986E37CC174C}"/>
    <cellStyle name="Comma 2 4 2 3 3 2 2 6 2" xfId="37361" xr:uid="{629E2EFF-1747-47AB-A29A-3D72F8E28AB1}"/>
    <cellStyle name="Comma 2 4 2 3 3 2 2 7" xfId="25229" xr:uid="{E5252BE6-083A-47F8-B7F0-1981B3B5D3A9}"/>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2 2 2" xfId="43933" xr:uid="{6518B353-C380-4BD4-8412-7FBED6FF29A2}"/>
    <cellStyle name="Comma 2 4 2 3 3 2 3 2 2 3" xfId="31801" xr:uid="{F74CA908-AA6B-4224-8376-0BE5A5AFAF82}"/>
    <cellStyle name="Comma 2 4 2 3 3 2 3 2 3" xfId="11581" xr:uid="{1324CC99-720A-43E6-8E82-EEF53D50152F}"/>
    <cellStyle name="Comma 2 4 2 3 3 2 3 2 3 2" xfId="23713" xr:uid="{04126A4B-CB89-477D-9B79-F713B534B079}"/>
    <cellStyle name="Comma 2 4 2 3 3 2 3 2 3 2 2" xfId="47977" xr:uid="{5A844C03-F053-42C9-BFF3-533409DB29C7}"/>
    <cellStyle name="Comma 2 4 2 3 3 2 3 2 3 3" xfId="35845" xr:uid="{6CC9EF6F-D0DD-49DC-8DFC-EC91BD2325FB}"/>
    <cellStyle name="Comma 2 4 2 3 3 2 3 2 4" xfId="15625" xr:uid="{E6475F53-4847-454D-B441-9811B7D0E3CC}"/>
    <cellStyle name="Comma 2 4 2 3 3 2 3 2 4 2" xfId="39889" xr:uid="{D6A9D146-3F0A-4D84-A37B-A9B65AD0097C}"/>
    <cellStyle name="Comma 2 4 2 3 3 2 3 2 5" xfId="27757" xr:uid="{152C437C-B76B-4FBC-9E7A-E2330BE4EA7E}"/>
    <cellStyle name="Comma 2 4 2 3 3 2 3 3" xfId="5515" xr:uid="{B9BEF8C0-C07B-4369-A755-FC2FC2E2D9FB}"/>
    <cellStyle name="Comma 2 4 2 3 3 2 3 3 2" xfId="17647" xr:uid="{DB0F5FDB-1577-4455-99BD-A5FA676A7DAF}"/>
    <cellStyle name="Comma 2 4 2 3 3 2 3 3 2 2" xfId="41911" xr:uid="{5179B3D5-5D35-430A-84AE-324A5178CF3D}"/>
    <cellStyle name="Comma 2 4 2 3 3 2 3 3 3" xfId="29779" xr:uid="{44F09364-46B7-453F-B110-C9F0DE975E93}"/>
    <cellStyle name="Comma 2 4 2 3 3 2 3 4" xfId="9559" xr:uid="{F9024C21-5F6D-4E2C-9632-D4AD7B424A34}"/>
    <cellStyle name="Comma 2 4 2 3 3 2 3 4 2" xfId="21691" xr:uid="{F96ECEE1-3C55-4F37-ACD8-F1C0EE7292A2}"/>
    <cellStyle name="Comma 2 4 2 3 3 2 3 4 2 2" xfId="45955" xr:uid="{7BF030B9-DF7F-46D1-8C50-5DEB9215BDB5}"/>
    <cellStyle name="Comma 2 4 2 3 3 2 3 4 3" xfId="33823" xr:uid="{26A1B6C6-9DDC-4120-9F44-2247168DEF94}"/>
    <cellStyle name="Comma 2 4 2 3 3 2 3 5" xfId="13603" xr:uid="{9BECE6E7-57C2-49F1-8329-913ED8E792C4}"/>
    <cellStyle name="Comma 2 4 2 3 3 2 3 5 2" xfId="37867" xr:uid="{689CAEF8-3838-44D4-9B58-8C93E1104857}"/>
    <cellStyle name="Comma 2 4 2 3 3 2 3 6" xfId="25735" xr:uid="{FB1D4FD0-1F48-47AD-ABF2-DBD17C7A0BB3}"/>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2 2 2" xfId="42922" xr:uid="{59AD80FC-C978-43B1-8884-60175176195C}"/>
    <cellStyle name="Comma 2 4 2 3 3 2 4 2 3" xfId="30790" xr:uid="{A5402C5C-0CA1-46B1-B3F6-F5F53114C42E}"/>
    <cellStyle name="Comma 2 4 2 3 3 2 4 3" xfId="10570" xr:uid="{B04F6032-E90F-41F0-B84C-FA3725E187AE}"/>
    <cellStyle name="Comma 2 4 2 3 3 2 4 3 2" xfId="22702" xr:uid="{504D890E-4D53-42A3-80B1-A1F9C5CFAD11}"/>
    <cellStyle name="Comma 2 4 2 3 3 2 4 3 2 2" xfId="46966" xr:uid="{2A5C2205-0977-4D4B-AA8D-7C11C726DF42}"/>
    <cellStyle name="Comma 2 4 2 3 3 2 4 3 3" xfId="34834" xr:uid="{C35E2ED8-ABF2-48B9-B070-1B43B87D577C}"/>
    <cellStyle name="Comma 2 4 2 3 3 2 4 4" xfId="14614" xr:uid="{D43589A5-475D-43EE-8A3D-1A4242DAA9D5}"/>
    <cellStyle name="Comma 2 4 2 3 3 2 4 4 2" xfId="38878" xr:uid="{B56B7BA5-9414-425F-975A-83862E44BC9E}"/>
    <cellStyle name="Comma 2 4 2 3 3 2 4 5" xfId="26746" xr:uid="{D1817564-1537-4617-A9E6-C0D0DFCF99F3}"/>
    <cellStyle name="Comma 2 4 2 3 3 2 5" xfId="4504" xr:uid="{93CB6B61-F6E8-496D-A54F-1B01D5904180}"/>
    <cellStyle name="Comma 2 4 2 3 3 2 5 2" xfId="16636" xr:uid="{02206313-5B4F-480B-999D-10769AC4507F}"/>
    <cellStyle name="Comma 2 4 2 3 3 2 5 2 2" xfId="40900" xr:uid="{F6B6B171-A569-45DB-B1B1-48E915FBA5DA}"/>
    <cellStyle name="Comma 2 4 2 3 3 2 5 3" xfId="28768" xr:uid="{E206A468-FEBF-4B1B-B466-313EE232B455}"/>
    <cellStyle name="Comma 2 4 2 3 3 2 6" xfId="8548" xr:uid="{072DB06C-EC8C-42F5-B302-FCBA107980B1}"/>
    <cellStyle name="Comma 2 4 2 3 3 2 6 2" xfId="20680" xr:uid="{35C2F558-6074-424A-B6CC-1CBF343B21A4}"/>
    <cellStyle name="Comma 2 4 2 3 3 2 6 2 2" xfId="44944" xr:uid="{FD32C7FC-B0F5-43A5-8275-29C870B5FCE8}"/>
    <cellStyle name="Comma 2 4 2 3 3 2 6 3" xfId="32812" xr:uid="{C0209218-E686-4C85-87E9-79442CEEDF8B}"/>
    <cellStyle name="Comma 2 4 2 3 3 2 7" xfId="12592" xr:uid="{62436640-6BB6-46C8-944A-78E49D833B82}"/>
    <cellStyle name="Comma 2 4 2 3 3 2 7 2" xfId="36856" xr:uid="{979C56BF-F814-470D-8B40-938EC712B67A}"/>
    <cellStyle name="Comma 2 4 2 3 3 2 8" xfId="24724" xr:uid="{53E6F691-F4EB-4DA3-B0A1-D7AF619BE77B}"/>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2 2 2" xfId="44185" xr:uid="{2382E4D1-2F6D-4A8D-AE16-EB68858D6025}"/>
    <cellStyle name="Comma 2 4 2 3 3 3 2 2 2 3" xfId="32053" xr:uid="{6AE2303E-0E03-47D9-9F0B-BF5A43F2CB27}"/>
    <cellStyle name="Comma 2 4 2 3 3 3 2 2 3" xfId="11833" xr:uid="{4F6B6093-2EC8-41D6-82E4-4BA5357A5309}"/>
    <cellStyle name="Comma 2 4 2 3 3 3 2 2 3 2" xfId="23965" xr:uid="{2BC985C4-817B-4D79-A032-BD8460A18768}"/>
    <cellStyle name="Comma 2 4 2 3 3 3 2 2 3 2 2" xfId="48229" xr:uid="{BC3CD91C-8A99-430F-9EE4-F7D8E51DAC9E}"/>
    <cellStyle name="Comma 2 4 2 3 3 3 2 2 3 3" xfId="36097" xr:uid="{A4D26C44-662D-4097-9063-1010B2E2601C}"/>
    <cellStyle name="Comma 2 4 2 3 3 3 2 2 4" xfId="15877" xr:uid="{22AD38AA-5442-49E8-B5FE-ADDB9338EF6E}"/>
    <cellStyle name="Comma 2 4 2 3 3 3 2 2 4 2" xfId="40141" xr:uid="{05E2AAFE-899C-416F-942E-F18B0AD024D8}"/>
    <cellStyle name="Comma 2 4 2 3 3 3 2 2 5" xfId="28009" xr:uid="{403B74B4-9DED-465D-B203-F80F05C22057}"/>
    <cellStyle name="Comma 2 4 2 3 3 3 2 3" xfId="5767" xr:uid="{4E418AE7-5ED0-47D0-948E-9E2539D22B17}"/>
    <cellStyle name="Comma 2 4 2 3 3 3 2 3 2" xfId="17899" xr:uid="{87C87D27-3C78-4021-993A-71DAA7010F0C}"/>
    <cellStyle name="Comma 2 4 2 3 3 3 2 3 2 2" xfId="42163" xr:uid="{CAF6E361-93BC-4D86-9660-1DE4334E131E}"/>
    <cellStyle name="Comma 2 4 2 3 3 3 2 3 3" xfId="30031" xr:uid="{5AACAC91-C657-4FAA-B376-DEB75447BEC3}"/>
    <cellStyle name="Comma 2 4 2 3 3 3 2 4" xfId="9811" xr:uid="{B3D21147-8965-40D1-BBAE-860E73784D78}"/>
    <cellStyle name="Comma 2 4 2 3 3 3 2 4 2" xfId="21943" xr:uid="{D6555322-E0E0-4A67-AECA-B536CFB6EE0E}"/>
    <cellStyle name="Comma 2 4 2 3 3 3 2 4 2 2" xfId="46207" xr:uid="{9B63977A-DD18-48EE-B21E-15E6656DB668}"/>
    <cellStyle name="Comma 2 4 2 3 3 3 2 4 3" xfId="34075" xr:uid="{9D962A8F-F4E5-4F0C-A23A-9BCB74F52A35}"/>
    <cellStyle name="Comma 2 4 2 3 3 3 2 5" xfId="13855" xr:uid="{E6EFDF61-9B2C-49FD-9428-045A73051507}"/>
    <cellStyle name="Comma 2 4 2 3 3 3 2 5 2" xfId="38119" xr:uid="{0D9983DE-77DC-4932-BB54-756C39761FCD}"/>
    <cellStyle name="Comma 2 4 2 3 3 3 2 6" xfId="25987" xr:uid="{9F2F3151-7292-4103-B8C9-E5E030DF3FED}"/>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2 2 2" xfId="43174" xr:uid="{9BFA0EAF-AB93-4F0F-A4BC-DF734FF49A64}"/>
    <cellStyle name="Comma 2 4 2 3 3 3 3 2 3" xfId="31042" xr:uid="{BC66D5DE-43D2-4915-BFAC-5455C460AA07}"/>
    <cellStyle name="Comma 2 4 2 3 3 3 3 3" xfId="10822" xr:uid="{DEC701D0-E748-49DF-8BB3-71AD28521D4C}"/>
    <cellStyle name="Comma 2 4 2 3 3 3 3 3 2" xfId="22954" xr:uid="{45131360-2230-4F62-AD93-A9A0F7E5D4A2}"/>
    <cellStyle name="Comma 2 4 2 3 3 3 3 3 2 2" xfId="47218" xr:uid="{841645E8-EF33-4243-96C4-2235A0CB526F}"/>
    <cellStyle name="Comma 2 4 2 3 3 3 3 3 3" xfId="35086" xr:uid="{E56296ED-1060-4893-8490-853BB81E4D9C}"/>
    <cellStyle name="Comma 2 4 2 3 3 3 3 4" xfId="14866" xr:uid="{8C0BD78B-98E7-443C-8507-3EB3FB8D4EDE}"/>
    <cellStyle name="Comma 2 4 2 3 3 3 3 4 2" xfId="39130" xr:uid="{457F0893-D05C-47C4-9FC8-E0F4425EA736}"/>
    <cellStyle name="Comma 2 4 2 3 3 3 3 5" xfId="26998" xr:uid="{3FA9B4CF-E7CA-44E9-B5E2-B6EAD395D405}"/>
    <cellStyle name="Comma 2 4 2 3 3 3 4" xfId="4756" xr:uid="{E9BB2ED6-EE05-48CB-A0AA-72EF8A80E714}"/>
    <cellStyle name="Comma 2 4 2 3 3 3 4 2" xfId="16888" xr:uid="{9DE9E3EF-0684-4BA5-BD0E-C00BD31502F8}"/>
    <cellStyle name="Comma 2 4 2 3 3 3 4 2 2" xfId="41152" xr:uid="{343602FC-ED5B-4B7B-9659-E92BD0D8E65D}"/>
    <cellStyle name="Comma 2 4 2 3 3 3 4 3" xfId="29020" xr:uid="{213B16E7-F47E-4165-B1CC-79D18C92BEF6}"/>
    <cellStyle name="Comma 2 4 2 3 3 3 5" xfId="8800" xr:uid="{1CC96A98-5FAB-446C-8AA7-E3C2B3A3856F}"/>
    <cellStyle name="Comma 2 4 2 3 3 3 5 2" xfId="20932" xr:uid="{DC815555-FE94-41E4-A609-DAEFFFA274B0}"/>
    <cellStyle name="Comma 2 4 2 3 3 3 5 2 2" xfId="45196" xr:uid="{4F13C9EE-C538-44F0-B2C6-0BAA67ADC1DA}"/>
    <cellStyle name="Comma 2 4 2 3 3 3 5 3" xfId="33064" xr:uid="{1B29D654-12B5-4BDE-ACAF-428514AE8D4B}"/>
    <cellStyle name="Comma 2 4 2 3 3 3 6" xfId="12844" xr:uid="{5979EAE2-3BC4-4F64-A180-BE5027AF6511}"/>
    <cellStyle name="Comma 2 4 2 3 3 3 6 2" xfId="37108" xr:uid="{8BB5A851-9BCC-4DCA-AAD4-9452B569F112}"/>
    <cellStyle name="Comma 2 4 2 3 3 3 7" xfId="24976" xr:uid="{03640BC5-1228-43F9-BD85-E36EA18F48EB}"/>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2 2 2" xfId="43680" xr:uid="{82AE6BEA-3195-4ED1-B340-B9E4D77ECC8D}"/>
    <cellStyle name="Comma 2 4 2 3 3 4 2 2 3" xfId="31548" xr:uid="{801973BC-9DF1-4C7C-9A4C-CDB233A3E872}"/>
    <cellStyle name="Comma 2 4 2 3 3 4 2 3" xfId="11328" xr:uid="{9F89D4CC-3A78-4D66-A592-B97C731C0EBD}"/>
    <cellStyle name="Comma 2 4 2 3 3 4 2 3 2" xfId="23460" xr:uid="{B3CA7F1B-4DE4-4293-8B2D-D57985B1D8EB}"/>
    <cellStyle name="Comma 2 4 2 3 3 4 2 3 2 2" xfId="47724" xr:uid="{69AD8D18-D2F0-45CD-808D-D0D67067C00C}"/>
    <cellStyle name="Comma 2 4 2 3 3 4 2 3 3" xfId="35592" xr:uid="{0F3929A9-D6C6-4312-8EAC-7C05534FC43F}"/>
    <cellStyle name="Comma 2 4 2 3 3 4 2 4" xfId="15372" xr:uid="{0E82A51E-79C4-4F66-A0B6-E0424DD69801}"/>
    <cellStyle name="Comma 2 4 2 3 3 4 2 4 2" xfId="39636" xr:uid="{984D1846-12D6-45EC-87A4-21CD1EA80654}"/>
    <cellStyle name="Comma 2 4 2 3 3 4 2 5" xfId="27504" xr:uid="{FA7F158A-5AAD-4C23-9A2A-58D9E9DCB59E}"/>
    <cellStyle name="Comma 2 4 2 3 3 4 3" xfId="5262" xr:uid="{8580D3C8-BB20-4FE1-AF4D-B71181C9C8C4}"/>
    <cellStyle name="Comma 2 4 2 3 3 4 3 2" xfId="17394" xr:uid="{53897564-8552-45B3-ACDE-8955351629B8}"/>
    <cellStyle name="Comma 2 4 2 3 3 4 3 2 2" xfId="41658" xr:uid="{4B52789C-E0D7-4374-86AD-1147826C6175}"/>
    <cellStyle name="Comma 2 4 2 3 3 4 3 3" xfId="29526" xr:uid="{523CE271-2A92-4F79-B074-0EB0910497FD}"/>
    <cellStyle name="Comma 2 4 2 3 3 4 4" xfId="9306" xr:uid="{C3B92560-043B-4977-8E53-5B3C3543D324}"/>
    <cellStyle name="Comma 2 4 2 3 3 4 4 2" xfId="21438" xr:uid="{F0201A9F-47E6-497F-B9E4-10ED52682252}"/>
    <cellStyle name="Comma 2 4 2 3 3 4 4 2 2" xfId="45702" xr:uid="{AA2EAC72-AE86-4573-92B9-879BC0590C63}"/>
    <cellStyle name="Comma 2 4 2 3 3 4 4 3" xfId="33570" xr:uid="{8FCFE42F-C840-4A0D-9B91-F3679A47C5C6}"/>
    <cellStyle name="Comma 2 4 2 3 3 4 5" xfId="13350" xr:uid="{8A82F240-285C-4566-9978-C7A3675608CF}"/>
    <cellStyle name="Comma 2 4 2 3 3 4 5 2" xfId="37614" xr:uid="{7B238555-7814-4651-9D2E-3A35B6521CBD}"/>
    <cellStyle name="Comma 2 4 2 3 3 4 6" xfId="25482" xr:uid="{8C9E9E31-45AA-4E68-8ACB-8041AA0399FC}"/>
    <cellStyle name="Comma 2 4 2 3 3 5" xfId="2229" xr:uid="{988FECE1-200D-439B-9215-6A1E1699A628}"/>
    <cellStyle name="Comma 2 4 2 3 3 5 2" xfId="6273" xr:uid="{1322BD0B-F7CF-4AA2-861B-A1ED77A27374}"/>
    <cellStyle name="Comma 2 4 2 3 3 5 2 2" xfId="18405" xr:uid="{F99F903E-8A30-45D4-96CB-02540F963839}"/>
    <cellStyle name="Comma 2 4 2 3 3 5 2 2 2" xfId="42669" xr:uid="{10FC851D-88FB-4AC5-AF7F-A27B1E3723F4}"/>
    <cellStyle name="Comma 2 4 2 3 3 5 2 3" xfId="30537" xr:uid="{D99CAA82-C256-47DF-9D9C-A6344532B115}"/>
    <cellStyle name="Comma 2 4 2 3 3 5 3" xfId="10317" xr:uid="{A9F82626-044E-4B87-861A-9EB7A9B6E050}"/>
    <cellStyle name="Comma 2 4 2 3 3 5 3 2" xfId="22449" xr:uid="{4CDB568D-8615-453F-90E3-360DA3E03E3E}"/>
    <cellStyle name="Comma 2 4 2 3 3 5 3 2 2" xfId="46713" xr:uid="{6CC20805-09CF-4743-9BFD-BD5DB56EAE84}"/>
    <cellStyle name="Comma 2 4 2 3 3 5 3 3" xfId="34581" xr:uid="{57AAEA54-DA5B-434E-B404-C8BBB9647C22}"/>
    <cellStyle name="Comma 2 4 2 3 3 5 4" xfId="14361" xr:uid="{D42D8607-CA8B-4B21-8BDE-511501ADF0D1}"/>
    <cellStyle name="Comma 2 4 2 3 3 5 4 2" xfId="38625" xr:uid="{04BD80FB-A4C7-4773-9879-5DD64DCE5F0C}"/>
    <cellStyle name="Comma 2 4 2 3 3 5 5" xfId="26493" xr:uid="{68E37AA6-99CF-4AFF-A684-482BE0F072CC}"/>
    <cellStyle name="Comma 2 4 2 3 3 6" xfId="4251" xr:uid="{2EE7FF76-A29D-4A03-BB98-12C900728096}"/>
    <cellStyle name="Comma 2 4 2 3 3 6 2" xfId="16383" xr:uid="{8D0708D6-4CA9-47F5-97C4-B69563DA2C7A}"/>
    <cellStyle name="Comma 2 4 2 3 3 6 2 2" xfId="40647" xr:uid="{FBACEAE7-381B-4B88-B4B7-A3897AD83BFA}"/>
    <cellStyle name="Comma 2 4 2 3 3 6 3" xfId="28515" xr:uid="{30630FDA-2B03-4B27-897C-E08ED8E40D82}"/>
    <cellStyle name="Comma 2 4 2 3 3 7" xfId="8295" xr:uid="{DB6C13EF-8154-48A4-80FB-1A591D754B09}"/>
    <cellStyle name="Comma 2 4 2 3 3 7 2" xfId="20427" xr:uid="{C655E96C-1B7F-4643-B642-662B8075F441}"/>
    <cellStyle name="Comma 2 4 2 3 3 7 2 2" xfId="44691" xr:uid="{8ECC33EC-171B-4332-824A-47384C8B9623}"/>
    <cellStyle name="Comma 2 4 2 3 3 7 3" xfId="32559" xr:uid="{1C791CD6-F665-4CC6-8A7C-60E946F93818}"/>
    <cellStyle name="Comma 2 4 2 3 3 8" xfId="12339" xr:uid="{8826C3F2-E527-4B54-BC03-CF4A0A06ED11}"/>
    <cellStyle name="Comma 2 4 2 3 3 8 2" xfId="36603" xr:uid="{0EE16027-2C55-46C4-BDCD-2BC2064FF22B}"/>
    <cellStyle name="Comma 2 4 2 3 3 9" xfId="24471" xr:uid="{B0106205-53C4-4AFC-831A-291E548B1D92}"/>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2 2 2" xfId="44312" xr:uid="{49DFBF4F-A297-474D-8ADA-9F5D76E3AB6E}"/>
    <cellStyle name="Comma 2 4 2 3 4 2 2 2 2 3" xfId="32180" xr:uid="{352A72CE-1A93-44F7-A157-171FE762DA56}"/>
    <cellStyle name="Comma 2 4 2 3 4 2 2 2 3" xfId="11960" xr:uid="{E7B5D3DA-73B6-42B2-9658-04BFE49098AF}"/>
    <cellStyle name="Comma 2 4 2 3 4 2 2 2 3 2" xfId="24092" xr:uid="{E93EB802-C3F6-4DBE-903B-E9EF516D7622}"/>
    <cellStyle name="Comma 2 4 2 3 4 2 2 2 3 2 2" xfId="48356" xr:uid="{565AF027-C0B4-4157-BE89-AC115A5F0B7B}"/>
    <cellStyle name="Comma 2 4 2 3 4 2 2 2 3 3" xfId="36224" xr:uid="{61D17DAA-C563-4288-87CF-0D3CDC0B200E}"/>
    <cellStyle name="Comma 2 4 2 3 4 2 2 2 4" xfId="16004" xr:uid="{112FF14C-4740-450F-BBB5-6ACB358B5A26}"/>
    <cellStyle name="Comma 2 4 2 3 4 2 2 2 4 2" xfId="40268" xr:uid="{7074986B-167E-422B-BDA1-47F7E83AFB9B}"/>
    <cellStyle name="Comma 2 4 2 3 4 2 2 2 5" xfId="28136" xr:uid="{A8C18F2F-77C6-44F2-ACB2-EBC6E01B060C}"/>
    <cellStyle name="Comma 2 4 2 3 4 2 2 3" xfId="5894" xr:uid="{F208A757-53D7-4D9C-966B-27CC025ED09A}"/>
    <cellStyle name="Comma 2 4 2 3 4 2 2 3 2" xfId="18026" xr:uid="{8D3AB645-B183-4309-B6D8-CA3181F5A8A9}"/>
    <cellStyle name="Comma 2 4 2 3 4 2 2 3 2 2" xfId="42290" xr:uid="{E290D25D-A6BD-4551-8BB4-5032B94BE49F}"/>
    <cellStyle name="Comma 2 4 2 3 4 2 2 3 3" xfId="30158" xr:uid="{3A2DD2DD-A867-451E-9124-EE2F338CFC8D}"/>
    <cellStyle name="Comma 2 4 2 3 4 2 2 4" xfId="9938" xr:uid="{90F0DFC2-6673-48A4-AC38-7EADFADC5C31}"/>
    <cellStyle name="Comma 2 4 2 3 4 2 2 4 2" xfId="22070" xr:uid="{90A8E934-762E-4F04-8D35-D233654EDF5F}"/>
    <cellStyle name="Comma 2 4 2 3 4 2 2 4 2 2" xfId="46334" xr:uid="{26DCFA50-50B1-46C0-9D74-64B51749B83B}"/>
    <cellStyle name="Comma 2 4 2 3 4 2 2 4 3" xfId="34202" xr:uid="{7DED4125-860D-41E7-B061-7825D1A68ABB}"/>
    <cellStyle name="Comma 2 4 2 3 4 2 2 5" xfId="13982" xr:uid="{D29523AD-A231-4ACC-8809-05FE37A441DE}"/>
    <cellStyle name="Comma 2 4 2 3 4 2 2 5 2" xfId="38246" xr:uid="{5F050E0D-FE96-4E31-B3D5-A5E2D7CE5797}"/>
    <cellStyle name="Comma 2 4 2 3 4 2 2 6" xfId="26114" xr:uid="{AA1666C8-5E7C-47AD-9C7C-E0819E39BB30}"/>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2 2 2" xfId="43301" xr:uid="{20A48FE3-9450-40EC-8D46-78BEB32735FB}"/>
    <cellStyle name="Comma 2 4 2 3 4 2 3 2 3" xfId="31169" xr:uid="{D6CAA099-F7D2-4F52-AAA0-439C979ED490}"/>
    <cellStyle name="Comma 2 4 2 3 4 2 3 3" xfId="10949" xr:uid="{77011BAD-8556-4D9B-A539-707490C23F03}"/>
    <cellStyle name="Comma 2 4 2 3 4 2 3 3 2" xfId="23081" xr:uid="{90996A35-8F1B-4597-9D5C-ED8ABC9303CC}"/>
    <cellStyle name="Comma 2 4 2 3 4 2 3 3 2 2" xfId="47345" xr:uid="{F6454F99-81AC-4D0B-8144-8CC08D985BB3}"/>
    <cellStyle name="Comma 2 4 2 3 4 2 3 3 3" xfId="35213" xr:uid="{2248C00C-186B-47F1-8381-1839CD454938}"/>
    <cellStyle name="Comma 2 4 2 3 4 2 3 4" xfId="14993" xr:uid="{AD0C8F01-0E12-468F-94CC-28538A067E2C}"/>
    <cellStyle name="Comma 2 4 2 3 4 2 3 4 2" xfId="39257" xr:uid="{11603700-1867-459A-8BA0-90CF2F5D580E}"/>
    <cellStyle name="Comma 2 4 2 3 4 2 3 5" xfId="27125" xr:uid="{218CD430-ABBB-4BF5-BF3B-7AEC976075EB}"/>
    <cellStyle name="Comma 2 4 2 3 4 2 4" xfId="4883" xr:uid="{E0C0E1AD-1F09-485A-A44D-5C7E5AC67244}"/>
    <cellStyle name="Comma 2 4 2 3 4 2 4 2" xfId="17015" xr:uid="{BFFD5A5E-EE74-49B1-8025-24BF6C783C3A}"/>
    <cellStyle name="Comma 2 4 2 3 4 2 4 2 2" xfId="41279" xr:uid="{E63D3E3A-72F0-40E0-9C82-793A70B59D58}"/>
    <cellStyle name="Comma 2 4 2 3 4 2 4 3" xfId="29147" xr:uid="{B37D7060-0C87-4C2F-BFE3-AA1969C0C220}"/>
    <cellStyle name="Comma 2 4 2 3 4 2 5" xfId="8927" xr:uid="{6E9999F9-B16D-4665-96B6-8C571A537CAC}"/>
    <cellStyle name="Comma 2 4 2 3 4 2 5 2" xfId="21059" xr:uid="{370DB389-9DD6-42DE-A15D-762EA52889BF}"/>
    <cellStyle name="Comma 2 4 2 3 4 2 5 2 2" xfId="45323" xr:uid="{652DFC37-E07A-4952-BADB-5F83EB705322}"/>
    <cellStyle name="Comma 2 4 2 3 4 2 5 3" xfId="33191" xr:uid="{DC3F0A52-79A8-429E-A3CD-E2A39F667D10}"/>
    <cellStyle name="Comma 2 4 2 3 4 2 6" xfId="12971" xr:uid="{89EA4CEF-6812-409B-9CBC-938D42F89E17}"/>
    <cellStyle name="Comma 2 4 2 3 4 2 6 2" xfId="37235" xr:uid="{D5F1C288-7442-42E3-82D2-D550902F967F}"/>
    <cellStyle name="Comma 2 4 2 3 4 2 7" xfId="25103" xr:uid="{F91016E4-6A89-478E-A5B6-59B450A26CC6}"/>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2 2 2" xfId="43807" xr:uid="{41551B8B-D295-4532-9585-57AFD86A57E3}"/>
    <cellStyle name="Comma 2 4 2 3 4 3 2 2 3" xfId="31675" xr:uid="{565E75E0-03D1-4FAC-ACFD-853091A21126}"/>
    <cellStyle name="Comma 2 4 2 3 4 3 2 3" xfId="11455" xr:uid="{217EE6DD-4FA6-4732-B80E-B9317BEA7C45}"/>
    <cellStyle name="Comma 2 4 2 3 4 3 2 3 2" xfId="23587" xr:uid="{5456862E-7163-43A4-8DAD-716EF777759C}"/>
    <cellStyle name="Comma 2 4 2 3 4 3 2 3 2 2" xfId="47851" xr:uid="{2492A5C9-D635-4472-90F5-3540C3847DF7}"/>
    <cellStyle name="Comma 2 4 2 3 4 3 2 3 3" xfId="35719" xr:uid="{E86451EF-5FE2-4CA7-B368-EDC6189DD63B}"/>
    <cellStyle name="Comma 2 4 2 3 4 3 2 4" xfId="15499" xr:uid="{0740D76B-191A-4BEC-B952-C90283A93919}"/>
    <cellStyle name="Comma 2 4 2 3 4 3 2 4 2" xfId="39763" xr:uid="{0FE76A1B-564F-4327-8DEB-40790EF87272}"/>
    <cellStyle name="Comma 2 4 2 3 4 3 2 5" xfId="27631" xr:uid="{A12201F7-69AC-43CD-A8D8-AF995527B581}"/>
    <cellStyle name="Comma 2 4 2 3 4 3 3" xfId="5389" xr:uid="{E8BF2502-20C4-42D1-81A0-DEBAF7FA2595}"/>
    <cellStyle name="Comma 2 4 2 3 4 3 3 2" xfId="17521" xr:uid="{526183FA-FC02-4C47-BAD6-3FDCD1718927}"/>
    <cellStyle name="Comma 2 4 2 3 4 3 3 2 2" xfId="41785" xr:uid="{236C3B93-49DD-4AD8-9392-56AA4728AE9B}"/>
    <cellStyle name="Comma 2 4 2 3 4 3 3 3" xfId="29653" xr:uid="{4A41F8AE-1590-4C9C-9B2E-01CB8EABCC60}"/>
    <cellStyle name="Comma 2 4 2 3 4 3 4" xfId="9433" xr:uid="{C3705A96-3C6B-4BFD-A93F-E95F9D8DA2F5}"/>
    <cellStyle name="Comma 2 4 2 3 4 3 4 2" xfId="21565" xr:uid="{07670103-D57F-4D41-BF6E-DDEEF0A5FF62}"/>
    <cellStyle name="Comma 2 4 2 3 4 3 4 2 2" xfId="45829" xr:uid="{77BB2A38-A0F5-4011-97A5-6616A8668235}"/>
    <cellStyle name="Comma 2 4 2 3 4 3 4 3" xfId="33697" xr:uid="{8758F4F7-6E1A-436C-A3DE-7003E62BDCBA}"/>
    <cellStyle name="Comma 2 4 2 3 4 3 5" xfId="13477" xr:uid="{FD48FF42-B8A4-48E5-8E3D-F50DBF9BD1B8}"/>
    <cellStyle name="Comma 2 4 2 3 4 3 5 2" xfId="37741" xr:uid="{64F154F7-012F-48E9-946A-670EA8A8F309}"/>
    <cellStyle name="Comma 2 4 2 3 4 3 6" xfId="25609" xr:uid="{707DA4C5-0D6D-4C60-8CDB-10CAEC2CFC21}"/>
    <cellStyle name="Comma 2 4 2 3 4 4" xfId="2356" xr:uid="{9349045D-B095-4F19-9139-DDE081B5C2F3}"/>
    <cellStyle name="Comma 2 4 2 3 4 4 2" xfId="6400" xr:uid="{9D2B4B35-9883-4504-88C7-B11EF19B62A2}"/>
    <cellStyle name="Comma 2 4 2 3 4 4 2 2" xfId="18532" xr:uid="{285431A2-6C22-40AB-8514-1F11A377113F}"/>
    <cellStyle name="Comma 2 4 2 3 4 4 2 2 2" xfId="42796" xr:uid="{81E91200-8CA8-45FC-9CD9-6AAF27007FD9}"/>
    <cellStyle name="Comma 2 4 2 3 4 4 2 3" xfId="30664" xr:uid="{81249E67-6B87-4B4C-81EB-8DAEF2A30D26}"/>
    <cellStyle name="Comma 2 4 2 3 4 4 3" xfId="10444" xr:uid="{FB2A5342-AADA-4B2E-88DB-7CD62C404E4F}"/>
    <cellStyle name="Comma 2 4 2 3 4 4 3 2" xfId="22576" xr:uid="{278513B6-5F01-4681-AF7F-1A244705CCCD}"/>
    <cellStyle name="Comma 2 4 2 3 4 4 3 2 2" xfId="46840" xr:uid="{6645A7D8-545E-4AFF-A8CD-05BC867CBC33}"/>
    <cellStyle name="Comma 2 4 2 3 4 4 3 3" xfId="34708" xr:uid="{A9672F02-4953-4923-A403-7CC2956A1ED6}"/>
    <cellStyle name="Comma 2 4 2 3 4 4 4" xfId="14488" xr:uid="{CB84404F-902C-46E1-B3AE-6E13F653304D}"/>
    <cellStyle name="Comma 2 4 2 3 4 4 4 2" xfId="38752" xr:uid="{6DD25355-AB52-4190-B5D1-39B4C7C503F1}"/>
    <cellStyle name="Comma 2 4 2 3 4 4 5" xfId="26620" xr:uid="{A3FA7198-F6B4-465D-8BA2-3C0FBDF3FB82}"/>
    <cellStyle name="Comma 2 4 2 3 4 5" xfId="4378" xr:uid="{C90A1469-8FE9-492B-ACB7-A595A9710892}"/>
    <cellStyle name="Comma 2 4 2 3 4 5 2" xfId="16510" xr:uid="{57BE5E4E-720B-483C-956A-004C25EFEE00}"/>
    <cellStyle name="Comma 2 4 2 3 4 5 2 2" xfId="40774" xr:uid="{90436883-3298-422D-821D-A3E95A572036}"/>
    <cellStyle name="Comma 2 4 2 3 4 5 3" xfId="28642" xr:uid="{3F3FD239-7F62-4D08-8D95-E51CED4BF5A4}"/>
    <cellStyle name="Comma 2 4 2 3 4 6" xfId="8422" xr:uid="{A41FD681-A913-49AD-A47A-B40BE6271578}"/>
    <cellStyle name="Comma 2 4 2 3 4 6 2" xfId="20554" xr:uid="{7EDBA4CE-9012-47E6-9430-BE9CACBBC5CD}"/>
    <cellStyle name="Comma 2 4 2 3 4 6 2 2" xfId="44818" xr:uid="{6761427D-D8BD-4B35-8679-A9F66F61ED32}"/>
    <cellStyle name="Comma 2 4 2 3 4 6 3" xfId="32686" xr:uid="{14187F13-7787-42E1-8715-017F7110C991}"/>
    <cellStyle name="Comma 2 4 2 3 4 7" xfId="12466" xr:uid="{0FADF47C-B504-45B0-AFF6-AA80B03380E2}"/>
    <cellStyle name="Comma 2 4 2 3 4 7 2" xfId="36730" xr:uid="{CCB7A5E5-79C7-4080-A2CF-C6F291464093}"/>
    <cellStyle name="Comma 2 4 2 3 4 8" xfId="24598" xr:uid="{662D75DF-E01B-430A-BCAB-F2BADD7CA2F3}"/>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2 2 2" xfId="44059" xr:uid="{86C9D99C-AA67-4BB7-9F7A-1FCD483861B8}"/>
    <cellStyle name="Comma 2 4 2 3 5 2 2 2 3" xfId="31927" xr:uid="{57D2C38B-FE6E-4754-9904-C1A84E015C2F}"/>
    <cellStyle name="Comma 2 4 2 3 5 2 2 3" xfId="11707" xr:uid="{202D7A12-285A-4CC4-B0E7-F68476BE6E9A}"/>
    <cellStyle name="Comma 2 4 2 3 5 2 2 3 2" xfId="23839" xr:uid="{ED604DFA-040C-4EE0-B74F-FBFB498F6308}"/>
    <cellStyle name="Comma 2 4 2 3 5 2 2 3 2 2" xfId="48103" xr:uid="{853FF919-7D32-412C-845A-77BBE8D57EB9}"/>
    <cellStyle name="Comma 2 4 2 3 5 2 2 3 3" xfId="35971" xr:uid="{669417B0-C115-4840-8A61-4B2C6BE376B1}"/>
    <cellStyle name="Comma 2 4 2 3 5 2 2 4" xfId="15751" xr:uid="{04C8E67F-96E1-4871-AF6A-FDFA5DB4573B}"/>
    <cellStyle name="Comma 2 4 2 3 5 2 2 4 2" xfId="40015" xr:uid="{A322D21E-41E8-4BAC-BD62-E2EDB5881839}"/>
    <cellStyle name="Comma 2 4 2 3 5 2 2 5" xfId="27883" xr:uid="{3320DD80-D6A6-49D6-BE0E-4C463AEC3B28}"/>
    <cellStyle name="Comma 2 4 2 3 5 2 3" xfId="5641" xr:uid="{E7301876-4F38-40D0-B555-2B66B6657DD6}"/>
    <cellStyle name="Comma 2 4 2 3 5 2 3 2" xfId="17773" xr:uid="{45CB085A-10EF-4D5E-8A53-D9BAAC617B1A}"/>
    <cellStyle name="Comma 2 4 2 3 5 2 3 2 2" xfId="42037" xr:uid="{2AD97994-A1C4-470D-B2D9-E62C9D3D7752}"/>
    <cellStyle name="Comma 2 4 2 3 5 2 3 3" xfId="29905" xr:uid="{8542D918-5D96-4C18-AF32-F6EC3EA901FC}"/>
    <cellStyle name="Comma 2 4 2 3 5 2 4" xfId="9685" xr:uid="{3C5B034E-A484-4E4A-A4B1-2DFBEF534012}"/>
    <cellStyle name="Comma 2 4 2 3 5 2 4 2" xfId="21817" xr:uid="{6934AD68-EA9D-4CFD-A5E5-07B767FD9A60}"/>
    <cellStyle name="Comma 2 4 2 3 5 2 4 2 2" xfId="46081" xr:uid="{24BD34D2-08FD-4DDF-9A7B-3BE3004F9F42}"/>
    <cellStyle name="Comma 2 4 2 3 5 2 4 3" xfId="33949" xr:uid="{D42BE97E-2D2F-4FBC-8124-E828D23C20BD}"/>
    <cellStyle name="Comma 2 4 2 3 5 2 5" xfId="13729" xr:uid="{E0378B0D-AE46-418C-B8BB-9D7ECBC93DAC}"/>
    <cellStyle name="Comma 2 4 2 3 5 2 5 2" xfId="37993" xr:uid="{5C187B28-F237-4D83-AA2C-4B0595CF383C}"/>
    <cellStyle name="Comma 2 4 2 3 5 2 6" xfId="25861" xr:uid="{A520EA87-677A-45E9-BF27-1C092C07E13F}"/>
    <cellStyle name="Comma 2 4 2 3 5 3" xfId="2608" xr:uid="{4319539E-492D-423B-9AB0-4BB2E18ABB0F}"/>
    <cellStyle name="Comma 2 4 2 3 5 3 2" xfId="6652" xr:uid="{13A8A5CF-0330-47BD-BC0A-C18674676A3D}"/>
    <cellStyle name="Comma 2 4 2 3 5 3 2 2" xfId="18784" xr:uid="{7F2C1CE4-42D4-48F3-BF71-0EB5C3A4B365}"/>
    <cellStyle name="Comma 2 4 2 3 5 3 2 2 2" xfId="43048" xr:uid="{58BB559B-F9AC-427E-B511-ABB889F72880}"/>
    <cellStyle name="Comma 2 4 2 3 5 3 2 3" xfId="30916" xr:uid="{CDD60678-38B3-4C72-9535-95DE65285C4B}"/>
    <cellStyle name="Comma 2 4 2 3 5 3 3" xfId="10696" xr:uid="{5F9CF12B-1B4A-4C94-B584-BE03BFD07F88}"/>
    <cellStyle name="Comma 2 4 2 3 5 3 3 2" xfId="22828" xr:uid="{B71DD339-C5AB-460A-9B8F-F586CC592D3B}"/>
    <cellStyle name="Comma 2 4 2 3 5 3 3 2 2" xfId="47092" xr:uid="{6B751126-4665-455D-92BE-CCB45E28615E}"/>
    <cellStyle name="Comma 2 4 2 3 5 3 3 3" xfId="34960" xr:uid="{B05628C9-1866-43D1-B448-F838ED79C5D0}"/>
    <cellStyle name="Comma 2 4 2 3 5 3 4" xfId="14740" xr:uid="{D93C0DDA-FF55-4435-B5AE-06B1F855C6E7}"/>
    <cellStyle name="Comma 2 4 2 3 5 3 4 2" xfId="39004" xr:uid="{C7BAF943-575A-42D4-8B17-923401E0216D}"/>
    <cellStyle name="Comma 2 4 2 3 5 3 5" xfId="26872" xr:uid="{207DE5A1-675F-41A7-BC87-3BDA4F483A42}"/>
    <cellStyle name="Comma 2 4 2 3 5 4" xfId="4630" xr:uid="{A7439BFA-435E-4D34-97BF-6CC918BF9B80}"/>
    <cellStyle name="Comma 2 4 2 3 5 4 2" xfId="16762" xr:uid="{FA48590F-9DB6-4AC7-AA1C-8596DB4EB223}"/>
    <cellStyle name="Comma 2 4 2 3 5 4 2 2" xfId="41026" xr:uid="{C3299F14-2E96-43DC-8735-12483B486EDB}"/>
    <cellStyle name="Comma 2 4 2 3 5 4 3" xfId="28894" xr:uid="{7B456289-C148-40E6-986B-4BC2E47433C4}"/>
    <cellStyle name="Comma 2 4 2 3 5 5" xfId="8674" xr:uid="{0C5E9E8A-1A0B-495E-B679-896774006E91}"/>
    <cellStyle name="Comma 2 4 2 3 5 5 2" xfId="20806" xr:uid="{33D79A1A-49F0-46FF-8C98-255DAE32449F}"/>
    <cellStyle name="Comma 2 4 2 3 5 5 2 2" xfId="45070" xr:uid="{0F793749-560D-41C6-8A2B-602842868848}"/>
    <cellStyle name="Comma 2 4 2 3 5 5 3" xfId="32938" xr:uid="{DCF024BA-16F1-4733-ABF4-A3526D1F2485}"/>
    <cellStyle name="Comma 2 4 2 3 5 6" xfId="12718" xr:uid="{19E9C1B1-FB1E-4FED-BA35-048A26F959CA}"/>
    <cellStyle name="Comma 2 4 2 3 5 6 2" xfId="36982" xr:uid="{733D9F07-84BC-4758-AD89-657D828D2F86}"/>
    <cellStyle name="Comma 2 4 2 3 5 7" xfId="24850" xr:uid="{7B86AF54-1DE6-4C95-88C0-ACB069C9558B}"/>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2 2 2" xfId="43554" xr:uid="{BF3668C2-7365-4E9A-BB90-75207700D0B5}"/>
    <cellStyle name="Comma 2 4 2 3 6 2 2 3" xfId="31422" xr:uid="{F22A2E09-9AD8-44D9-9CFF-A890A29EBEB3}"/>
    <cellStyle name="Comma 2 4 2 3 6 2 3" xfId="11202" xr:uid="{94B00CE9-E7A2-4877-B0AE-1CC339BF6C11}"/>
    <cellStyle name="Comma 2 4 2 3 6 2 3 2" xfId="23334" xr:uid="{E10292F9-E4DE-407F-B62B-60E7E99844CA}"/>
    <cellStyle name="Comma 2 4 2 3 6 2 3 2 2" xfId="47598" xr:uid="{C763DF4D-3F58-4DFB-BADC-4E0B0ED738E5}"/>
    <cellStyle name="Comma 2 4 2 3 6 2 3 3" xfId="35466" xr:uid="{FAB9DC6A-8FC1-4092-A0C4-4E5A73739DF3}"/>
    <cellStyle name="Comma 2 4 2 3 6 2 4" xfId="15246" xr:uid="{C51D93A4-38BA-4569-8FF4-1E911CD2E053}"/>
    <cellStyle name="Comma 2 4 2 3 6 2 4 2" xfId="39510" xr:uid="{9D175655-6D0A-4878-BE20-3537EB84B51A}"/>
    <cellStyle name="Comma 2 4 2 3 6 2 5" xfId="27378" xr:uid="{99C56485-9E92-49AD-BCA7-AFB414897C02}"/>
    <cellStyle name="Comma 2 4 2 3 6 3" xfId="5136" xr:uid="{4304F110-749F-4E99-B7DF-EC1D9EC0FF87}"/>
    <cellStyle name="Comma 2 4 2 3 6 3 2" xfId="17268" xr:uid="{3B6771F1-518F-45F7-A5E2-01C08B45FEEC}"/>
    <cellStyle name="Comma 2 4 2 3 6 3 2 2" xfId="41532" xr:uid="{90CEDB89-005D-4036-8676-CD7319EF3AA2}"/>
    <cellStyle name="Comma 2 4 2 3 6 3 3" xfId="29400" xr:uid="{76B43675-FA15-4990-B21B-D0128DBCDCCB}"/>
    <cellStyle name="Comma 2 4 2 3 6 4" xfId="9180" xr:uid="{57DC1A2D-0658-4560-9765-78C469CB60F7}"/>
    <cellStyle name="Comma 2 4 2 3 6 4 2" xfId="21312" xr:uid="{5F6D2CB6-F84D-497F-A008-D8FF35084304}"/>
    <cellStyle name="Comma 2 4 2 3 6 4 2 2" xfId="45576" xr:uid="{22C9E602-21C3-450A-AFB5-A1CE5A2E5993}"/>
    <cellStyle name="Comma 2 4 2 3 6 4 3" xfId="33444" xr:uid="{C6D7F2F5-F51A-4715-9EB8-1C4D00DEBF1B}"/>
    <cellStyle name="Comma 2 4 2 3 6 5" xfId="13224" xr:uid="{AA378C3F-D667-4E72-98B4-C58789FC9974}"/>
    <cellStyle name="Comma 2 4 2 3 6 5 2" xfId="37488" xr:uid="{90D6B03D-C313-4337-A33A-37FE9C3672BE}"/>
    <cellStyle name="Comma 2 4 2 3 6 6" xfId="25356" xr:uid="{E7BC3CC8-3802-48E3-B59C-197688164DF7}"/>
    <cellStyle name="Comma 2 4 2 3 7" xfId="2103" xr:uid="{50E04030-B840-482F-B003-E8DAB957F7C2}"/>
    <cellStyle name="Comma 2 4 2 3 7 2" xfId="6147" xr:uid="{48CD6BEF-7A68-410F-B2D9-BCE743E6A215}"/>
    <cellStyle name="Comma 2 4 2 3 7 2 2" xfId="18279" xr:uid="{9467AD29-08F5-448A-913C-B871816D8FFD}"/>
    <cellStyle name="Comma 2 4 2 3 7 2 2 2" xfId="42543" xr:uid="{ED461743-4363-4C88-BF7F-FB3126376504}"/>
    <cellStyle name="Comma 2 4 2 3 7 2 3" xfId="30411" xr:uid="{0806043D-F808-4959-AB98-1CE98813DA3D}"/>
    <cellStyle name="Comma 2 4 2 3 7 3" xfId="10191" xr:uid="{05594019-AACD-4B28-B52A-51A34A4A551E}"/>
    <cellStyle name="Comma 2 4 2 3 7 3 2" xfId="22323" xr:uid="{2ABE8DB4-BAFD-4948-B789-CCC2E5F61F8C}"/>
    <cellStyle name="Comma 2 4 2 3 7 3 2 2" xfId="46587" xr:uid="{0E04A6F0-E39E-4795-B6F1-BC8CB83FF0DA}"/>
    <cellStyle name="Comma 2 4 2 3 7 3 3" xfId="34455" xr:uid="{2B1AF97A-A9A0-4566-92B5-09AD59ADC467}"/>
    <cellStyle name="Comma 2 4 2 3 7 4" xfId="14235" xr:uid="{12578C63-46B5-44C7-B23F-CD84AC3BFD6E}"/>
    <cellStyle name="Comma 2 4 2 3 7 4 2" xfId="38499" xr:uid="{6DC45B27-3F1A-43BC-BFF7-7DAEBB0A209E}"/>
    <cellStyle name="Comma 2 4 2 3 7 5" xfId="26367" xr:uid="{37F0E86C-B4C2-42AD-A590-EFCA9581C6BF}"/>
    <cellStyle name="Comma 2 4 2 3 8" xfId="4125" xr:uid="{81B011FC-91FB-4A35-AA39-CD70A8004915}"/>
    <cellStyle name="Comma 2 4 2 3 8 2" xfId="16257" xr:uid="{E59E54A0-17AA-472A-A90D-423F416C85FF}"/>
    <cellStyle name="Comma 2 4 2 3 8 2 2" xfId="40521" xr:uid="{B2A1B0CA-02ED-43CF-8174-14F977C6F41C}"/>
    <cellStyle name="Comma 2 4 2 3 8 3" xfId="28389" xr:uid="{C067C4E7-DF90-4130-ACF7-016116704DDC}"/>
    <cellStyle name="Comma 2 4 2 3 9" xfId="8169" xr:uid="{5B0971F4-CE33-4DE5-BF12-A71E35F68DD3}"/>
    <cellStyle name="Comma 2 4 2 3 9 2" xfId="20301" xr:uid="{9BD884DC-D5C0-4D5E-B3C6-224D0D3C08BB}"/>
    <cellStyle name="Comma 2 4 2 3 9 2 2" xfId="44565" xr:uid="{F4F6C8B6-37E0-4789-BD17-23BECB501674}"/>
    <cellStyle name="Comma 2 4 2 3 9 3" xfId="32433" xr:uid="{C4B9E6EB-8AF3-47D6-9F6F-485FAD56D401}"/>
    <cellStyle name="Comma 2 4 2 4" xfId="102" xr:uid="{C8D8B047-6B31-4E19-9B42-AF2778442DF0}"/>
    <cellStyle name="Comma 2 4 2 4 10" xfId="24366" xr:uid="{FA993B40-F6CD-4639-A773-8796EDE0A007}"/>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2 2 2" xfId="44459" xr:uid="{133F93C8-A4BC-4998-BF3A-58D46067F586}"/>
    <cellStyle name="Comma 2 4 2 4 2 2 2 2 2 2 3" xfId="32327" xr:uid="{9EA596E5-A76E-4685-B4C4-129AD9889CB2}"/>
    <cellStyle name="Comma 2 4 2 4 2 2 2 2 2 3" xfId="12107" xr:uid="{A71B920C-635A-4FAA-AE5E-AAC76BAA259F}"/>
    <cellStyle name="Comma 2 4 2 4 2 2 2 2 2 3 2" xfId="24239" xr:uid="{9AF28881-C035-4DA9-8046-3BABA9579BC9}"/>
    <cellStyle name="Comma 2 4 2 4 2 2 2 2 2 3 2 2" xfId="48503" xr:uid="{5B4DFC71-F3E0-443E-AC8E-2C8722088DC5}"/>
    <cellStyle name="Comma 2 4 2 4 2 2 2 2 2 3 3" xfId="36371" xr:uid="{F427FD5F-B53A-4F3B-AA46-3DDC71C22506}"/>
    <cellStyle name="Comma 2 4 2 4 2 2 2 2 2 4" xfId="16151" xr:uid="{B4D22DA7-D2FD-401E-9573-D1859C3EBF84}"/>
    <cellStyle name="Comma 2 4 2 4 2 2 2 2 2 4 2" xfId="40415" xr:uid="{9259C4BE-D36B-40D6-A9BE-FF422ABA4F5C}"/>
    <cellStyle name="Comma 2 4 2 4 2 2 2 2 2 5" xfId="28283" xr:uid="{3F2D2632-54FE-4811-B97B-552C7DF61DBA}"/>
    <cellStyle name="Comma 2 4 2 4 2 2 2 2 3" xfId="6041" xr:uid="{894E11DD-C4F8-40B8-9891-170D422CBD08}"/>
    <cellStyle name="Comma 2 4 2 4 2 2 2 2 3 2" xfId="18173" xr:uid="{82D2302A-9372-4543-AD49-FD572DC18599}"/>
    <cellStyle name="Comma 2 4 2 4 2 2 2 2 3 2 2" xfId="42437" xr:uid="{1F974FE0-2920-40EE-8854-33D81A61A599}"/>
    <cellStyle name="Comma 2 4 2 4 2 2 2 2 3 3" xfId="30305" xr:uid="{B7BA74B6-31CD-47C6-B4BA-156B1EB8F1F9}"/>
    <cellStyle name="Comma 2 4 2 4 2 2 2 2 4" xfId="10085" xr:uid="{6030CB1F-DF12-4381-A245-F9EE25F0BAD0}"/>
    <cellStyle name="Comma 2 4 2 4 2 2 2 2 4 2" xfId="22217" xr:uid="{D6B7565D-5C9C-4DA9-8683-9BF8A0F1FEA1}"/>
    <cellStyle name="Comma 2 4 2 4 2 2 2 2 4 2 2" xfId="46481" xr:uid="{11AAC703-B3A0-46AC-A1C5-BEEB3B53F616}"/>
    <cellStyle name="Comma 2 4 2 4 2 2 2 2 4 3" xfId="34349" xr:uid="{AA86CD9E-4EC5-495D-8011-3FDFF42A556D}"/>
    <cellStyle name="Comma 2 4 2 4 2 2 2 2 5" xfId="14129" xr:uid="{D03E79E9-8226-4AD4-85D8-0A9AF6FD06DB}"/>
    <cellStyle name="Comma 2 4 2 4 2 2 2 2 5 2" xfId="38393" xr:uid="{0E14803C-86E8-4C60-832D-AABAE60DE2CE}"/>
    <cellStyle name="Comma 2 4 2 4 2 2 2 2 6" xfId="26261" xr:uid="{9B92BE47-1628-44D4-97CA-10362B3FC8BA}"/>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2 2 2" xfId="43448" xr:uid="{4A8699C9-6FC0-4D9C-BD6C-3726892781E1}"/>
    <cellStyle name="Comma 2 4 2 4 2 2 2 3 2 3" xfId="31316" xr:uid="{F027A616-2776-4489-8CB2-1FC8C253FDC3}"/>
    <cellStyle name="Comma 2 4 2 4 2 2 2 3 3" xfId="11096" xr:uid="{AA11CE2F-2C43-4A30-A0D2-7C22ED8EC8B5}"/>
    <cellStyle name="Comma 2 4 2 4 2 2 2 3 3 2" xfId="23228" xr:uid="{25A7757B-189C-4D6B-ADE0-DC0DDE0ED1D1}"/>
    <cellStyle name="Comma 2 4 2 4 2 2 2 3 3 2 2" xfId="47492" xr:uid="{E08DDEE4-43FF-4361-9E76-7C4601C224AB}"/>
    <cellStyle name="Comma 2 4 2 4 2 2 2 3 3 3" xfId="35360" xr:uid="{D87921AD-1786-4B8D-82CE-8A2EADA6D39B}"/>
    <cellStyle name="Comma 2 4 2 4 2 2 2 3 4" xfId="15140" xr:uid="{02530088-2152-4A0B-AF4A-054DD7FA4592}"/>
    <cellStyle name="Comma 2 4 2 4 2 2 2 3 4 2" xfId="39404" xr:uid="{E3978522-EC1B-4088-B397-37FD2C719F2D}"/>
    <cellStyle name="Comma 2 4 2 4 2 2 2 3 5" xfId="27272" xr:uid="{0E2AFD83-C3BD-4D05-AA9E-CBF1BCB1CD0C}"/>
    <cellStyle name="Comma 2 4 2 4 2 2 2 4" xfId="5030" xr:uid="{6C37D1EE-826B-4B45-BB86-C00DB38E3582}"/>
    <cellStyle name="Comma 2 4 2 4 2 2 2 4 2" xfId="17162" xr:uid="{307F912F-4894-4F64-A9A1-04CB2125EBCF}"/>
    <cellStyle name="Comma 2 4 2 4 2 2 2 4 2 2" xfId="41426" xr:uid="{8A7FDA3F-4334-4DA4-BE1E-26DD297BD1BA}"/>
    <cellStyle name="Comma 2 4 2 4 2 2 2 4 3" xfId="29294" xr:uid="{2DF2D0EE-B257-4DFE-B19E-7A11282CBF87}"/>
    <cellStyle name="Comma 2 4 2 4 2 2 2 5" xfId="9074" xr:uid="{EC0AD551-E4B0-4831-89FA-3D4AC52BB854}"/>
    <cellStyle name="Comma 2 4 2 4 2 2 2 5 2" xfId="21206" xr:uid="{296D7A48-479D-43BA-ACA0-6EE4FACBE825}"/>
    <cellStyle name="Comma 2 4 2 4 2 2 2 5 2 2" xfId="45470" xr:uid="{3D6E1403-C3DD-444A-B33E-13472C3D6C3C}"/>
    <cellStyle name="Comma 2 4 2 4 2 2 2 5 3" xfId="33338" xr:uid="{1AD5A361-27A3-432A-8B9E-ADBDCEF103F5}"/>
    <cellStyle name="Comma 2 4 2 4 2 2 2 6" xfId="13118" xr:uid="{874E8F83-2ED7-4C5A-88A0-46965C774BE6}"/>
    <cellStyle name="Comma 2 4 2 4 2 2 2 6 2" xfId="37382" xr:uid="{81D7F070-8E29-48DF-BAC1-145629F0D368}"/>
    <cellStyle name="Comma 2 4 2 4 2 2 2 7" xfId="25250" xr:uid="{F14CF8E6-FF89-4E0E-A2F3-C0628C3036FD}"/>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2 2 2" xfId="43954" xr:uid="{39AA8D15-8C36-4CFA-AC81-41C9FA566439}"/>
    <cellStyle name="Comma 2 4 2 4 2 2 3 2 2 3" xfId="31822" xr:uid="{74B7456B-37E8-4E5D-AAC2-265EB7C351C7}"/>
    <cellStyle name="Comma 2 4 2 4 2 2 3 2 3" xfId="11602" xr:uid="{500F0218-C26B-4CAA-AC81-C1D6207898ED}"/>
    <cellStyle name="Comma 2 4 2 4 2 2 3 2 3 2" xfId="23734" xr:uid="{4981E8B6-D908-41D3-B4D6-6E402A8FD719}"/>
    <cellStyle name="Comma 2 4 2 4 2 2 3 2 3 2 2" xfId="47998" xr:uid="{39C05005-5986-40EF-8D6F-C05155BA9B4B}"/>
    <cellStyle name="Comma 2 4 2 4 2 2 3 2 3 3" xfId="35866" xr:uid="{93482260-F234-4DBA-96FA-213F8745C91A}"/>
    <cellStyle name="Comma 2 4 2 4 2 2 3 2 4" xfId="15646" xr:uid="{2466DE79-F772-4C61-A240-9EF845CE0DC5}"/>
    <cellStyle name="Comma 2 4 2 4 2 2 3 2 4 2" xfId="39910" xr:uid="{BB110F16-BC38-4234-A4B0-1ED5453AF0C5}"/>
    <cellStyle name="Comma 2 4 2 4 2 2 3 2 5" xfId="27778" xr:uid="{E6972197-691E-472D-B8A5-3588D6EF5960}"/>
    <cellStyle name="Comma 2 4 2 4 2 2 3 3" xfId="5536" xr:uid="{BCE4059D-C26C-4201-B3DB-540456E1A6D8}"/>
    <cellStyle name="Comma 2 4 2 4 2 2 3 3 2" xfId="17668" xr:uid="{9070914B-3D3A-46A5-98F8-7CB546CC839A}"/>
    <cellStyle name="Comma 2 4 2 4 2 2 3 3 2 2" xfId="41932" xr:uid="{DDBE1CC7-D651-4740-99BD-2215721C71B6}"/>
    <cellStyle name="Comma 2 4 2 4 2 2 3 3 3" xfId="29800" xr:uid="{882B84DF-3425-4A10-B577-DEE83739E2C9}"/>
    <cellStyle name="Comma 2 4 2 4 2 2 3 4" xfId="9580" xr:uid="{433B5584-FC24-4DD4-B9FF-5CCA06857D7D}"/>
    <cellStyle name="Comma 2 4 2 4 2 2 3 4 2" xfId="21712" xr:uid="{657A380C-822F-4B2A-852A-7CF428FB409F}"/>
    <cellStyle name="Comma 2 4 2 4 2 2 3 4 2 2" xfId="45976" xr:uid="{C36FC144-13D4-47AF-B243-9D33ACE0D9DB}"/>
    <cellStyle name="Comma 2 4 2 4 2 2 3 4 3" xfId="33844" xr:uid="{0158B07B-990B-4432-974F-359B6C11864C}"/>
    <cellStyle name="Comma 2 4 2 4 2 2 3 5" xfId="13624" xr:uid="{43C485C7-507B-4C5A-90FA-DB139E6A57C6}"/>
    <cellStyle name="Comma 2 4 2 4 2 2 3 5 2" xfId="37888" xr:uid="{1E74F117-38B9-4321-9126-B27CFFB9AD4B}"/>
    <cellStyle name="Comma 2 4 2 4 2 2 3 6" xfId="25756" xr:uid="{52C6D93B-19D4-49A5-8C87-586E6C530A12}"/>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2 2 2" xfId="42943" xr:uid="{C1171657-D491-41D1-8E2F-DDCE9E8B3C0C}"/>
    <cellStyle name="Comma 2 4 2 4 2 2 4 2 3" xfId="30811" xr:uid="{BFE5B465-DD57-4574-9E13-FC61B70A9A4C}"/>
    <cellStyle name="Comma 2 4 2 4 2 2 4 3" xfId="10591" xr:uid="{FCA242A4-F8EC-4C1C-85C6-A77AE4E9E954}"/>
    <cellStyle name="Comma 2 4 2 4 2 2 4 3 2" xfId="22723" xr:uid="{1E4CE5AD-0924-4449-846A-A8FB0F2D5EE1}"/>
    <cellStyle name="Comma 2 4 2 4 2 2 4 3 2 2" xfId="46987" xr:uid="{82660AD8-EF10-4A3A-BF3A-69F0C71030BA}"/>
    <cellStyle name="Comma 2 4 2 4 2 2 4 3 3" xfId="34855" xr:uid="{9DD4DDDA-8AD0-4857-9A91-1A6C17376DF8}"/>
    <cellStyle name="Comma 2 4 2 4 2 2 4 4" xfId="14635" xr:uid="{9B26B9A0-B044-42E2-BD8A-0CEBA68DB696}"/>
    <cellStyle name="Comma 2 4 2 4 2 2 4 4 2" xfId="38899" xr:uid="{E259EA53-A511-4FAE-A7F7-2730AD67A231}"/>
    <cellStyle name="Comma 2 4 2 4 2 2 4 5" xfId="26767" xr:uid="{CBF5173C-DC09-4747-B4B1-98494B3DDDFC}"/>
    <cellStyle name="Comma 2 4 2 4 2 2 5" xfId="4525" xr:uid="{C210E47F-3895-468A-80D1-32836921E5D2}"/>
    <cellStyle name="Comma 2 4 2 4 2 2 5 2" xfId="16657" xr:uid="{BBA543C8-4F7E-46DC-B3F2-F97CB74FDDBD}"/>
    <cellStyle name="Comma 2 4 2 4 2 2 5 2 2" xfId="40921" xr:uid="{1B500499-8E0D-42FE-BB1C-ED765B605EDA}"/>
    <cellStyle name="Comma 2 4 2 4 2 2 5 3" xfId="28789" xr:uid="{77DB5CF1-5CBF-4F98-8D53-E2D68EAC76E2}"/>
    <cellStyle name="Comma 2 4 2 4 2 2 6" xfId="8569" xr:uid="{A5576754-C526-4EB8-8A99-2FD5504B8FD0}"/>
    <cellStyle name="Comma 2 4 2 4 2 2 6 2" xfId="20701" xr:uid="{345BC4BA-4F25-4C09-AE01-1016A19E8505}"/>
    <cellStyle name="Comma 2 4 2 4 2 2 6 2 2" xfId="44965" xr:uid="{97C7007E-9652-445E-B436-5F1794DCB105}"/>
    <cellStyle name="Comma 2 4 2 4 2 2 6 3" xfId="32833" xr:uid="{E5B7F37A-7D86-4792-8853-E870545BA609}"/>
    <cellStyle name="Comma 2 4 2 4 2 2 7" xfId="12613" xr:uid="{14D27953-CD22-41D6-87CC-0E9E28D27E6A}"/>
    <cellStyle name="Comma 2 4 2 4 2 2 7 2" xfId="36877" xr:uid="{AFFA25BC-6096-4200-98A3-D19DA371B0D4}"/>
    <cellStyle name="Comma 2 4 2 4 2 2 8" xfId="24745" xr:uid="{25FBE9B2-16B6-4FD7-A5FF-B8CC9F80FDF1}"/>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2 2 2" xfId="44206" xr:uid="{0ECF6F3B-26BE-4C12-84EB-7E0186A7610D}"/>
    <cellStyle name="Comma 2 4 2 4 2 3 2 2 2 3" xfId="32074" xr:uid="{A8CB3551-D1C5-4B00-83E5-64CBCDD70872}"/>
    <cellStyle name="Comma 2 4 2 4 2 3 2 2 3" xfId="11854" xr:uid="{FFF122E0-FD1C-4988-BE7C-176BBA636073}"/>
    <cellStyle name="Comma 2 4 2 4 2 3 2 2 3 2" xfId="23986" xr:uid="{321435E1-5374-494A-AEA0-E188F36CB8EF}"/>
    <cellStyle name="Comma 2 4 2 4 2 3 2 2 3 2 2" xfId="48250" xr:uid="{72121F5F-5FFC-4236-A976-FA1987D5414B}"/>
    <cellStyle name="Comma 2 4 2 4 2 3 2 2 3 3" xfId="36118" xr:uid="{E109FD3B-23F7-4172-9517-874321BB721F}"/>
    <cellStyle name="Comma 2 4 2 4 2 3 2 2 4" xfId="15898" xr:uid="{061B6642-0EDA-4D5E-9031-BF05634C31EE}"/>
    <cellStyle name="Comma 2 4 2 4 2 3 2 2 4 2" xfId="40162" xr:uid="{067A2B75-E0F7-4663-8CF9-73E5F7AE4343}"/>
    <cellStyle name="Comma 2 4 2 4 2 3 2 2 5" xfId="28030" xr:uid="{8FD79A35-EBF1-4206-9DA4-DB097BF51856}"/>
    <cellStyle name="Comma 2 4 2 4 2 3 2 3" xfId="5788" xr:uid="{43D83F80-B4C8-49BD-8B18-D86D6EE14340}"/>
    <cellStyle name="Comma 2 4 2 4 2 3 2 3 2" xfId="17920" xr:uid="{DC92FC14-2AF2-41DA-B684-A1D7852EB4BA}"/>
    <cellStyle name="Comma 2 4 2 4 2 3 2 3 2 2" xfId="42184" xr:uid="{AEB2F55D-17C9-45C9-B9B6-E7B8D47709BE}"/>
    <cellStyle name="Comma 2 4 2 4 2 3 2 3 3" xfId="30052" xr:uid="{DBC078F2-4FDD-48AE-87C9-DAC362185ED3}"/>
    <cellStyle name="Comma 2 4 2 4 2 3 2 4" xfId="9832" xr:uid="{24F5F33D-B713-49D4-9C76-843E1E73EE5F}"/>
    <cellStyle name="Comma 2 4 2 4 2 3 2 4 2" xfId="21964" xr:uid="{CB0EAEBB-028E-4E75-9D3C-AE71AB1DA18E}"/>
    <cellStyle name="Comma 2 4 2 4 2 3 2 4 2 2" xfId="46228" xr:uid="{314D9A5C-1426-498E-9D18-AE47167D5794}"/>
    <cellStyle name="Comma 2 4 2 4 2 3 2 4 3" xfId="34096" xr:uid="{2425DE6E-07A4-4B4D-AD52-424FA8195A36}"/>
    <cellStyle name="Comma 2 4 2 4 2 3 2 5" xfId="13876" xr:uid="{9F7A85A7-8CE7-421F-82F2-7A6AF3F482C0}"/>
    <cellStyle name="Comma 2 4 2 4 2 3 2 5 2" xfId="38140" xr:uid="{A76EDF04-3F6F-4BC8-A819-7B0848F942A6}"/>
    <cellStyle name="Comma 2 4 2 4 2 3 2 6" xfId="26008" xr:uid="{B16E54DD-9024-478D-95D0-E6BC51E33AB9}"/>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2 2 2" xfId="43195" xr:uid="{3D3FA41B-1498-408A-8292-C63571F95135}"/>
    <cellStyle name="Comma 2 4 2 4 2 3 3 2 3" xfId="31063" xr:uid="{16D57F94-1E13-476C-ADC3-DD722F2EF5A9}"/>
    <cellStyle name="Comma 2 4 2 4 2 3 3 3" xfId="10843" xr:uid="{C82AE7B6-BB79-4E10-8512-3197EC55DDB0}"/>
    <cellStyle name="Comma 2 4 2 4 2 3 3 3 2" xfId="22975" xr:uid="{F3D31A40-EFB2-4B35-9420-BBECFA20F3DF}"/>
    <cellStyle name="Comma 2 4 2 4 2 3 3 3 2 2" xfId="47239" xr:uid="{71A6DF00-4A66-4BD2-B7E3-7A82E93D6ADD}"/>
    <cellStyle name="Comma 2 4 2 4 2 3 3 3 3" xfId="35107" xr:uid="{392A52B7-1155-483D-91C9-9F8F2AB7BA7C}"/>
    <cellStyle name="Comma 2 4 2 4 2 3 3 4" xfId="14887" xr:uid="{F27A31ED-162F-46BB-A4BD-E75B142C3DDD}"/>
    <cellStyle name="Comma 2 4 2 4 2 3 3 4 2" xfId="39151" xr:uid="{DBB585BB-0404-4507-9535-BB83AE475878}"/>
    <cellStyle name="Comma 2 4 2 4 2 3 3 5" xfId="27019" xr:uid="{8EFE58C9-05D6-4AAC-973B-305AF3587195}"/>
    <cellStyle name="Comma 2 4 2 4 2 3 4" xfId="4777" xr:uid="{38C1AD4A-050A-4582-9204-4FAE64C51713}"/>
    <cellStyle name="Comma 2 4 2 4 2 3 4 2" xfId="16909" xr:uid="{DEDF6C7C-DE9A-4A4E-A6DE-22B759D1CB2E}"/>
    <cellStyle name="Comma 2 4 2 4 2 3 4 2 2" xfId="41173" xr:uid="{558702C6-5C0B-4142-9775-BDD2209B7013}"/>
    <cellStyle name="Comma 2 4 2 4 2 3 4 3" xfId="29041" xr:uid="{2A8EECD2-751B-48B5-BF9F-56E18A98F527}"/>
    <cellStyle name="Comma 2 4 2 4 2 3 5" xfId="8821" xr:uid="{6F06076D-3A96-471F-AD41-30007736EA3B}"/>
    <cellStyle name="Comma 2 4 2 4 2 3 5 2" xfId="20953" xr:uid="{83828A92-5964-4B98-B07D-4EF0C94CF13E}"/>
    <cellStyle name="Comma 2 4 2 4 2 3 5 2 2" xfId="45217" xr:uid="{AE60AD31-4116-468B-AAD9-5D0D424E4AF1}"/>
    <cellStyle name="Comma 2 4 2 4 2 3 5 3" xfId="33085" xr:uid="{0A17D157-9978-4E52-A13B-48166C7ACF06}"/>
    <cellStyle name="Comma 2 4 2 4 2 3 6" xfId="12865" xr:uid="{C1380E98-EFD6-4074-AD6E-0B3F09FA9BC3}"/>
    <cellStyle name="Comma 2 4 2 4 2 3 6 2" xfId="37129" xr:uid="{EA456B5F-66C4-4088-AAA6-D2D85FE7588E}"/>
    <cellStyle name="Comma 2 4 2 4 2 3 7" xfId="24997" xr:uid="{F6D0A5A0-3D9F-421F-A032-CA5048E9C942}"/>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2 2 2" xfId="43701" xr:uid="{DDBD9FA7-A49A-4089-8AAF-7AD7FFA6DDA1}"/>
    <cellStyle name="Comma 2 4 2 4 2 4 2 2 3" xfId="31569" xr:uid="{1460856C-D95F-4178-9861-57BDE5A8C8F2}"/>
    <cellStyle name="Comma 2 4 2 4 2 4 2 3" xfId="11349" xr:uid="{7DDDF632-801A-4B51-807A-0265BE47361E}"/>
    <cellStyle name="Comma 2 4 2 4 2 4 2 3 2" xfId="23481" xr:uid="{C1F6E841-B31E-43D1-90D1-C251C157DB17}"/>
    <cellStyle name="Comma 2 4 2 4 2 4 2 3 2 2" xfId="47745" xr:uid="{69CE6D93-EA00-421B-B75A-A45F7C07B774}"/>
    <cellStyle name="Comma 2 4 2 4 2 4 2 3 3" xfId="35613" xr:uid="{1C1200A7-AC97-48CD-AEE3-6D76D1C0052E}"/>
    <cellStyle name="Comma 2 4 2 4 2 4 2 4" xfId="15393" xr:uid="{8A6366CA-730F-4103-91EA-7B5A682708AE}"/>
    <cellStyle name="Comma 2 4 2 4 2 4 2 4 2" xfId="39657" xr:uid="{236A31C1-D2E8-4792-80C8-4DC619846FDF}"/>
    <cellStyle name="Comma 2 4 2 4 2 4 2 5" xfId="27525" xr:uid="{27648E36-14ED-4BC0-8913-97D739B2AF7E}"/>
    <cellStyle name="Comma 2 4 2 4 2 4 3" xfId="5283" xr:uid="{A18D5931-A670-45B4-ABD1-85F5CC06EA3A}"/>
    <cellStyle name="Comma 2 4 2 4 2 4 3 2" xfId="17415" xr:uid="{E6749166-9A9D-4B16-AA63-AD4C33B062AF}"/>
    <cellStyle name="Comma 2 4 2 4 2 4 3 2 2" xfId="41679" xr:uid="{87CAC0BB-A3EC-414A-AA0F-062D11159B9E}"/>
    <cellStyle name="Comma 2 4 2 4 2 4 3 3" xfId="29547" xr:uid="{14D707C4-9326-41B1-9651-E24ADA656DE4}"/>
    <cellStyle name="Comma 2 4 2 4 2 4 4" xfId="9327" xr:uid="{76C4C624-0DA7-42D9-B1A5-62F7EC696256}"/>
    <cellStyle name="Comma 2 4 2 4 2 4 4 2" xfId="21459" xr:uid="{B17E719A-EFE2-462B-AE1D-B7C01A07A720}"/>
    <cellStyle name="Comma 2 4 2 4 2 4 4 2 2" xfId="45723" xr:uid="{507D7F5E-701F-4BFB-BA95-F3D09C3AC3E9}"/>
    <cellStyle name="Comma 2 4 2 4 2 4 4 3" xfId="33591" xr:uid="{38FAA1D8-EE7E-4281-9BE9-27E3DF92F75B}"/>
    <cellStyle name="Comma 2 4 2 4 2 4 5" xfId="13371" xr:uid="{252B35D9-E1B2-48A8-8FC7-9576D75E6FC7}"/>
    <cellStyle name="Comma 2 4 2 4 2 4 5 2" xfId="37635" xr:uid="{10033AF3-2F45-4CF5-95FD-B62AC4C4E1BF}"/>
    <cellStyle name="Comma 2 4 2 4 2 4 6" xfId="25503" xr:uid="{5D014F7E-9432-4E18-8D39-C2988FF8DA6C}"/>
    <cellStyle name="Comma 2 4 2 4 2 5" xfId="2250" xr:uid="{438F3A1B-D9C5-4295-9A67-476BC8E4293C}"/>
    <cellStyle name="Comma 2 4 2 4 2 5 2" xfId="6294" xr:uid="{E8DED726-4A7F-4EE8-8333-0C28E8359147}"/>
    <cellStyle name="Comma 2 4 2 4 2 5 2 2" xfId="18426" xr:uid="{1E0649EF-86BF-4EDB-8C57-A78B5A83724D}"/>
    <cellStyle name="Comma 2 4 2 4 2 5 2 2 2" xfId="42690" xr:uid="{63E24F20-BE1D-4F62-9AC5-8F05AD192A72}"/>
    <cellStyle name="Comma 2 4 2 4 2 5 2 3" xfId="30558" xr:uid="{84B90FB7-47D5-43D2-AD81-5151FA5C19D0}"/>
    <cellStyle name="Comma 2 4 2 4 2 5 3" xfId="10338" xr:uid="{F2861A48-B3B9-4C07-BC6D-28304CD5C471}"/>
    <cellStyle name="Comma 2 4 2 4 2 5 3 2" xfId="22470" xr:uid="{D14EFAA2-32A6-4B1D-91D1-51CF215F4215}"/>
    <cellStyle name="Comma 2 4 2 4 2 5 3 2 2" xfId="46734" xr:uid="{34DD1893-D401-4A12-B770-18BD4EA1FF69}"/>
    <cellStyle name="Comma 2 4 2 4 2 5 3 3" xfId="34602" xr:uid="{6D5C086C-B561-4E27-AB8B-F6D5FB2FF7D0}"/>
    <cellStyle name="Comma 2 4 2 4 2 5 4" xfId="14382" xr:uid="{2AA86D3B-B11E-42D7-B51A-E6F02A01D956}"/>
    <cellStyle name="Comma 2 4 2 4 2 5 4 2" xfId="38646" xr:uid="{44833F57-620C-4FB7-AC98-283B0B7E1EFA}"/>
    <cellStyle name="Comma 2 4 2 4 2 5 5" xfId="26514" xr:uid="{559873BA-E33D-4839-82B8-3590134AE693}"/>
    <cellStyle name="Comma 2 4 2 4 2 6" xfId="4272" xr:uid="{EA4A9786-C451-4891-A40F-0C0310EEE1EA}"/>
    <cellStyle name="Comma 2 4 2 4 2 6 2" xfId="16404" xr:uid="{55DBDF0E-B639-4F33-8E0C-AA17D310CCB0}"/>
    <cellStyle name="Comma 2 4 2 4 2 6 2 2" xfId="40668" xr:uid="{E7EED525-C926-42BF-99C2-739D3C3342C6}"/>
    <cellStyle name="Comma 2 4 2 4 2 6 3" xfId="28536" xr:uid="{91EB5781-7E6F-4B4B-B0FE-B9C88DE7AFBC}"/>
    <cellStyle name="Comma 2 4 2 4 2 7" xfId="8316" xr:uid="{9B85A83F-5F93-4B0D-A289-4264E714A752}"/>
    <cellStyle name="Comma 2 4 2 4 2 7 2" xfId="20448" xr:uid="{9FF5A28B-A077-45B2-9870-521D9F2A54E3}"/>
    <cellStyle name="Comma 2 4 2 4 2 7 2 2" xfId="44712" xr:uid="{9F44FBA4-8A36-44E6-BFC0-C677ABE74826}"/>
    <cellStyle name="Comma 2 4 2 4 2 7 3" xfId="32580" xr:uid="{D29CC796-5741-403D-8E00-831B2CA31F55}"/>
    <cellStyle name="Comma 2 4 2 4 2 8" xfId="12360" xr:uid="{EBC3829F-2DF5-471B-A11E-74E7035754AC}"/>
    <cellStyle name="Comma 2 4 2 4 2 8 2" xfId="36624" xr:uid="{42C3488D-2188-4BD0-AB61-186810C1F685}"/>
    <cellStyle name="Comma 2 4 2 4 2 9" xfId="24492" xr:uid="{A3101E8A-4148-46C0-943F-C00644B2B503}"/>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2 2 2" xfId="44333" xr:uid="{C442E71C-5F81-45C2-86D4-8A0D6DED5182}"/>
    <cellStyle name="Comma 2 4 2 4 3 2 2 2 2 3" xfId="32201" xr:uid="{5E709F28-BD2F-47C2-A048-0CDA222AABB2}"/>
    <cellStyle name="Comma 2 4 2 4 3 2 2 2 3" xfId="11981" xr:uid="{59F34729-57BA-4F6F-B6D1-2CB244AC5CAB}"/>
    <cellStyle name="Comma 2 4 2 4 3 2 2 2 3 2" xfId="24113" xr:uid="{8F0388C9-499C-4172-97AD-C7E2CF177EB8}"/>
    <cellStyle name="Comma 2 4 2 4 3 2 2 2 3 2 2" xfId="48377" xr:uid="{5BC394DB-3259-4147-B8B7-AD2810BE6868}"/>
    <cellStyle name="Comma 2 4 2 4 3 2 2 2 3 3" xfId="36245" xr:uid="{0BD50863-E2FD-4A23-B993-64E21D60736E}"/>
    <cellStyle name="Comma 2 4 2 4 3 2 2 2 4" xfId="16025" xr:uid="{CD0106A8-53F5-4EF7-A4B8-80780BF3F9FF}"/>
    <cellStyle name="Comma 2 4 2 4 3 2 2 2 4 2" xfId="40289" xr:uid="{6EC266A7-FD2A-404A-BC77-29BE4C103264}"/>
    <cellStyle name="Comma 2 4 2 4 3 2 2 2 5" xfId="28157" xr:uid="{FEA83A0A-854E-48A4-9B18-0920D6EA4E04}"/>
    <cellStyle name="Comma 2 4 2 4 3 2 2 3" xfId="5915" xr:uid="{501C99EA-E63E-45C8-B98F-DF0D1206BC92}"/>
    <cellStyle name="Comma 2 4 2 4 3 2 2 3 2" xfId="18047" xr:uid="{CADB982B-33C2-4211-BE54-509D3BC0A261}"/>
    <cellStyle name="Comma 2 4 2 4 3 2 2 3 2 2" xfId="42311" xr:uid="{C01CCC19-A13B-42B3-B201-7E49E1900AB1}"/>
    <cellStyle name="Comma 2 4 2 4 3 2 2 3 3" xfId="30179" xr:uid="{98E18DF3-9CE4-4F64-B3FE-32763104AB13}"/>
    <cellStyle name="Comma 2 4 2 4 3 2 2 4" xfId="9959" xr:uid="{5EC18666-3B30-40A4-B659-08390C798A10}"/>
    <cellStyle name="Comma 2 4 2 4 3 2 2 4 2" xfId="22091" xr:uid="{A385B582-F059-45A2-8293-E24E495E28D3}"/>
    <cellStyle name="Comma 2 4 2 4 3 2 2 4 2 2" xfId="46355" xr:uid="{4988E470-1ECA-44B4-98D8-6850FE3BA3D1}"/>
    <cellStyle name="Comma 2 4 2 4 3 2 2 4 3" xfId="34223" xr:uid="{902CEA6B-25AE-4DCB-B084-3B332C45193F}"/>
    <cellStyle name="Comma 2 4 2 4 3 2 2 5" xfId="14003" xr:uid="{7F60C121-FE0D-4731-A019-D68356B1C192}"/>
    <cellStyle name="Comma 2 4 2 4 3 2 2 5 2" xfId="38267" xr:uid="{6A14D6C0-F749-4B34-A099-5499512BDFA5}"/>
    <cellStyle name="Comma 2 4 2 4 3 2 2 6" xfId="26135" xr:uid="{78E6D18D-6B33-427C-BD2A-A6464D42FCB5}"/>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2 2 2" xfId="43322" xr:uid="{6FA67BE2-BCB9-4721-9AFD-51B00EC24B40}"/>
    <cellStyle name="Comma 2 4 2 4 3 2 3 2 3" xfId="31190" xr:uid="{6F520C12-2E87-44FA-B6E4-68C8F59C0DC0}"/>
    <cellStyle name="Comma 2 4 2 4 3 2 3 3" xfId="10970" xr:uid="{F1D84D91-6120-4C91-8EFF-0DA118EA6AC9}"/>
    <cellStyle name="Comma 2 4 2 4 3 2 3 3 2" xfId="23102" xr:uid="{A8B79A1B-88E4-4BF3-8210-1058F24B31F5}"/>
    <cellStyle name="Comma 2 4 2 4 3 2 3 3 2 2" xfId="47366" xr:uid="{A25FB167-466C-4B42-AD00-9DC94B0351EB}"/>
    <cellStyle name="Comma 2 4 2 4 3 2 3 3 3" xfId="35234" xr:uid="{213A20B1-26DB-4AA4-BA72-ACE039E352EB}"/>
    <cellStyle name="Comma 2 4 2 4 3 2 3 4" xfId="15014" xr:uid="{18845166-9815-46BA-957A-807C07398A35}"/>
    <cellStyle name="Comma 2 4 2 4 3 2 3 4 2" xfId="39278" xr:uid="{8DD95001-8D52-4AB3-ADAD-F3FC4762E1B2}"/>
    <cellStyle name="Comma 2 4 2 4 3 2 3 5" xfId="27146" xr:uid="{0BE56010-A371-48CF-A253-6485AA05147D}"/>
    <cellStyle name="Comma 2 4 2 4 3 2 4" xfId="4904" xr:uid="{8793C4C5-83B8-46FD-910C-9F7F83886020}"/>
    <cellStyle name="Comma 2 4 2 4 3 2 4 2" xfId="17036" xr:uid="{22123EE0-6E52-4BE0-8671-0D7107326048}"/>
    <cellStyle name="Comma 2 4 2 4 3 2 4 2 2" xfId="41300" xr:uid="{DC41E211-2FEE-4E61-A5BB-50408AD87FC7}"/>
    <cellStyle name="Comma 2 4 2 4 3 2 4 3" xfId="29168" xr:uid="{58C1583E-EF9A-4BF9-B1A5-0049CD210396}"/>
    <cellStyle name="Comma 2 4 2 4 3 2 5" xfId="8948" xr:uid="{0EC17781-127D-4B55-B7FB-801764CB5041}"/>
    <cellStyle name="Comma 2 4 2 4 3 2 5 2" xfId="21080" xr:uid="{7CFEE437-86F8-46E2-9F29-3BA1528F3A1F}"/>
    <cellStyle name="Comma 2 4 2 4 3 2 5 2 2" xfId="45344" xr:uid="{4E7BC025-93BB-443D-9801-60ABFB8135F5}"/>
    <cellStyle name="Comma 2 4 2 4 3 2 5 3" xfId="33212" xr:uid="{FD4B6B07-3972-414F-ADBB-4BF4809B60BC}"/>
    <cellStyle name="Comma 2 4 2 4 3 2 6" xfId="12992" xr:uid="{FD9804AB-44BC-493F-9A39-6D4C9E811598}"/>
    <cellStyle name="Comma 2 4 2 4 3 2 6 2" xfId="37256" xr:uid="{EDA583D7-D062-4872-A869-AFAB9F5F2E77}"/>
    <cellStyle name="Comma 2 4 2 4 3 2 7" xfId="25124" xr:uid="{20728637-8A8F-4138-B8D3-842F152FB9D9}"/>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2 2 2" xfId="43828" xr:uid="{6985A3B8-8214-4DDD-B404-0C6BD4FCA203}"/>
    <cellStyle name="Comma 2 4 2 4 3 3 2 2 3" xfId="31696" xr:uid="{3E3740C7-E997-4875-9A6C-491BA8D73408}"/>
    <cellStyle name="Comma 2 4 2 4 3 3 2 3" xfId="11476" xr:uid="{8001ACD6-42E3-4C49-BDAB-1A7051CC3A6C}"/>
    <cellStyle name="Comma 2 4 2 4 3 3 2 3 2" xfId="23608" xr:uid="{ADD1C8A1-EC15-49A7-AE64-C47CF85E3930}"/>
    <cellStyle name="Comma 2 4 2 4 3 3 2 3 2 2" xfId="47872" xr:uid="{B79D4B6D-9FE8-443E-A740-5FCAD52F1029}"/>
    <cellStyle name="Comma 2 4 2 4 3 3 2 3 3" xfId="35740" xr:uid="{CB927773-8ABE-439D-AD2F-B8134F02D306}"/>
    <cellStyle name="Comma 2 4 2 4 3 3 2 4" xfId="15520" xr:uid="{E8BB37AC-9703-4256-95E1-A08A2D661778}"/>
    <cellStyle name="Comma 2 4 2 4 3 3 2 4 2" xfId="39784" xr:uid="{D2E54D54-6390-4652-BD46-3E9152173E4E}"/>
    <cellStyle name="Comma 2 4 2 4 3 3 2 5" xfId="27652" xr:uid="{7A2213BC-64BB-43AF-B412-21E77125BFE9}"/>
    <cellStyle name="Comma 2 4 2 4 3 3 3" xfId="5410" xr:uid="{144496AB-18D7-4CCE-BA3E-D6FFA4C1E960}"/>
    <cellStyle name="Comma 2 4 2 4 3 3 3 2" xfId="17542" xr:uid="{4BDC2D2E-1640-4115-8D88-B9D994EF93B4}"/>
    <cellStyle name="Comma 2 4 2 4 3 3 3 2 2" xfId="41806" xr:uid="{7B9A557C-A148-4CC7-9A92-FC86BE4A3668}"/>
    <cellStyle name="Comma 2 4 2 4 3 3 3 3" xfId="29674" xr:uid="{6415AFEB-F122-4150-BC03-C6F69ABDE534}"/>
    <cellStyle name="Comma 2 4 2 4 3 3 4" xfId="9454" xr:uid="{B7CC3FD6-2F10-4164-B748-0ABB0FC477FA}"/>
    <cellStyle name="Comma 2 4 2 4 3 3 4 2" xfId="21586" xr:uid="{C1D04CF9-025C-4C56-BA9E-222785C08737}"/>
    <cellStyle name="Comma 2 4 2 4 3 3 4 2 2" xfId="45850" xr:uid="{00C20934-7F5F-48FE-96AD-735504875B4F}"/>
    <cellStyle name="Comma 2 4 2 4 3 3 4 3" xfId="33718" xr:uid="{14F156CC-2B8A-44D0-BD6C-B340BBE05CFF}"/>
    <cellStyle name="Comma 2 4 2 4 3 3 5" xfId="13498" xr:uid="{31ACC2B5-3EBD-4939-9A7E-2BBA7EC0C0E6}"/>
    <cellStyle name="Comma 2 4 2 4 3 3 5 2" xfId="37762" xr:uid="{B99FABB3-E64A-4B30-8381-B9FF99EADED3}"/>
    <cellStyle name="Comma 2 4 2 4 3 3 6" xfId="25630" xr:uid="{28765C60-B775-4121-B2BB-17F935507BF2}"/>
    <cellStyle name="Comma 2 4 2 4 3 4" xfId="2377" xr:uid="{8E9673A6-EC07-460E-9715-D11033892D16}"/>
    <cellStyle name="Comma 2 4 2 4 3 4 2" xfId="6421" xr:uid="{B5CAD9B7-18F9-4648-AF16-1B166AB007F9}"/>
    <cellStyle name="Comma 2 4 2 4 3 4 2 2" xfId="18553" xr:uid="{45968543-DAB8-4006-8978-36FFE0C0759C}"/>
    <cellStyle name="Comma 2 4 2 4 3 4 2 2 2" xfId="42817" xr:uid="{DBACBFAB-9336-406B-81F4-DE3A92ADDA5A}"/>
    <cellStyle name="Comma 2 4 2 4 3 4 2 3" xfId="30685" xr:uid="{E85677CC-9E48-460D-95B3-9A9A88F38A13}"/>
    <cellStyle name="Comma 2 4 2 4 3 4 3" xfId="10465" xr:uid="{7B69BE97-3E80-4D3B-A20E-196078AAB610}"/>
    <cellStyle name="Comma 2 4 2 4 3 4 3 2" xfId="22597" xr:uid="{FE2AF578-7465-4AA9-A720-701B49E2F42E}"/>
    <cellStyle name="Comma 2 4 2 4 3 4 3 2 2" xfId="46861" xr:uid="{19D83E38-1975-4B38-B0F8-27FE2B4A599F}"/>
    <cellStyle name="Comma 2 4 2 4 3 4 3 3" xfId="34729" xr:uid="{25F59BA1-D635-4120-9404-A21A0014ED0D}"/>
    <cellStyle name="Comma 2 4 2 4 3 4 4" xfId="14509" xr:uid="{5FDA4F38-6715-46D6-BAAF-5B8BAE6D8F15}"/>
    <cellStyle name="Comma 2 4 2 4 3 4 4 2" xfId="38773" xr:uid="{B3E66703-C154-4054-93C9-B4454D576E32}"/>
    <cellStyle name="Comma 2 4 2 4 3 4 5" xfId="26641" xr:uid="{BCB9613E-93E4-4BC8-BC28-0796CA954829}"/>
    <cellStyle name="Comma 2 4 2 4 3 5" xfId="4399" xr:uid="{CC37697D-B473-476A-8446-27A77A08D09A}"/>
    <cellStyle name="Comma 2 4 2 4 3 5 2" xfId="16531" xr:uid="{ECE14DE5-E62E-4E30-B5B6-17832019671D}"/>
    <cellStyle name="Comma 2 4 2 4 3 5 2 2" xfId="40795" xr:uid="{F7CDE072-F177-471F-B66E-ECB7372D9A52}"/>
    <cellStyle name="Comma 2 4 2 4 3 5 3" xfId="28663" xr:uid="{A4C127AD-6490-46C2-8B34-500C973387BB}"/>
    <cellStyle name="Comma 2 4 2 4 3 6" xfId="8443" xr:uid="{D1EAEA69-395B-48A5-90A7-EF59399D8E6D}"/>
    <cellStyle name="Comma 2 4 2 4 3 6 2" xfId="20575" xr:uid="{6C0F7D8A-3A95-4170-9884-ABDF2EE1EBDB}"/>
    <cellStyle name="Comma 2 4 2 4 3 6 2 2" xfId="44839" xr:uid="{89E097A4-08E9-4523-B1E0-167CA85E0686}"/>
    <cellStyle name="Comma 2 4 2 4 3 6 3" xfId="32707" xr:uid="{7C45FD0D-4F4C-4AD3-A4EF-B023D3EA1421}"/>
    <cellStyle name="Comma 2 4 2 4 3 7" xfId="12487" xr:uid="{2260AE76-FB1B-4527-A7C5-A89446CE4D85}"/>
    <cellStyle name="Comma 2 4 2 4 3 7 2" xfId="36751" xr:uid="{57A17AC3-6A21-4DCB-B069-1F59B5C9772C}"/>
    <cellStyle name="Comma 2 4 2 4 3 8" xfId="24619" xr:uid="{C110FD08-8E4E-4605-9B8A-6D232B60149C}"/>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2 2 2" xfId="44080" xr:uid="{92712D53-674D-4C85-A2B1-557BE0D0FB1F}"/>
    <cellStyle name="Comma 2 4 2 4 4 2 2 2 3" xfId="31948" xr:uid="{26A38CF8-D1EF-4C95-808E-E2A912E54DCC}"/>
    <cellStyle name="Comma 2 4 2 4 4 2 2 3" xfId="11728" xr:uid="{C9B7C88F-109C-4DE3-8656-E06303A66F7C}"/>
    <cellStyle name="Comma 2 4 2 4 4 2 2 3 2" xfId="23860" xr:uid="{495F2549-CB2C-41E6-AD11-3F45DE44EA6F}"/>
    <cellStyle name="Comma 2 4 2 4 4 2 2 3 2 2" xfId="48124" xr:uid="{90032551-ACB8-4ADF-B53A-B2DA0F78CA95}"/>
    <cellStyle name="Comma 2 4 2 4 4 2 2 3 3" xfId="35992" xr:uid="{1AA43D65-3BA3-44C1-9449-E6156099DFA8}"/>
    <cellStyle name="Comma 2 4 2 4 4 2 2 4" xfId="15772" xr:uid="{91908F7E-4175-45EA-9A7B-776601C0B88E}"/>
    <cellStyle name="Comma 2 4 2 4 4 2 2 4 2" xfId="40036" xr:uid="{0D7AE827-C990-4C5B-A8A1-9A7EA8249FE6}"/>
    <cellStyle name="Comma 2 4 2 4 4 2 2 5" xfId="27904" xr:uid="{09FC2CB7-203F-43FB-8AEA-0C1FA8FC0E97}"/>
    <cellStyle name="Comma 2 4 2 4 4 2 3" xfId="5662" xr:uid="{595A4248-6778-4BF8-8E37-861E4615D3BB}"/>
    <cellStyle name="Comma 2 4 2 4 4 2 3 2" xfId="17794" xr:uid="{4A75482E-2F4B-44CC-80A2-5AEF599E939C}"/>
    <cellStyle name="Comma 2 4 2 4 4 2 3 2 2" xfId="42058" xr:uid="{4FF0C9C3-D28E-446E-929C-D05BF821038F}"/>
    <cellStyle name="Comma 2 4 2 4 4 2 3 3" xfId="29926" xr:uid="{4F1DFB5D-BB01-4C85-9219-E1AE2B04BABA}"/>
    <cellStyle name="Comma 2 4 2 4 4 2 4" xfId="9706" xr:uid="{C6252BF8-EAAD-4F22-BFD8-39D9D5F637FE}"/>
    <cellStyle name="Comma 2 4 2 4 4 2 4 2" xfId="21838" xr:uid="{87CD65CB-D052-4D5E-9FC3-85A1A75F2558}"/>
    <cellStyle name="Comma 2 4 2 4 4 2 4 2 2" xfId="46102" xr:uid="{12D9BC70-7E99-4141-BC25-1E4A762BD94D}"/>
    <cellStyle name="Comma 2 4 2 4 4 2 4 3" xfId="33970" xr:uid="{E2BC6FF2-972E-4BAF-9A9F-6E52D3D84F7B}"/>
    <cellStyle name="Comma 2 4 2 4 4 2 5" xfId="13750" xr:uid="{5F7C5367-866C-4633-B638-1576C701D304}"/>
    <cellStyle name="Comma 2 4 2 4 4 2 5 2" xfId="38014" xr:uid="{73A97992-4BCC-40E9-B06F-F3D9905992CE}"/>
    <cellStyle name="Comma 2 4 2 4 4 2 6" xfId="25882" xr:uid="{80B22E5D-7E92-4113-BA65-6EC2DA283281}"/>
    <cellStyle name="Comma 2 4 2 4 4 3" xfId="2629" xr:uid="{8FC18E20-47DF-481C-A4DB-7813B9AB4DD5}"/>
    <cellStyle name="Comma 2 4 2 4 4 3 2" xfId="6673" xr:uid="{F3E3F1D4-1428-49C2-8EC0-910927E1582F}"/>
    <cellStyle name="Comma 2 4 2 4 4 3 2 2" xfId="18805" xr:uid="{70D6C34D-2B4F-408F-96DD-701D28A2FD47}"/>
    <cellStyle name="Comma 2 4 2 4 4 3 2 2 2" xfId="43069" xr:uid="{B54D8FC7-8021-4F62-A872-FA25C9584122}"/>
    <cellStyle name="Comma 2 4 2 4 4 3 2 3" xfId="30937" xr:uid="{8CA39163-B352-4994-8036-FAB29ED5FA4E}"/>
    <cellStyle name="Comma 2 4 2 4 4 3 3" xfId="10717" xr:uid="{58C46B51-BAC5-4D4A-92D2-3BF1C4C04318}"/>
    <cellStyle name="Comma 2 4 2 4 4 3 3 2" xfId="22849" xr:uid="{1B4789BF-E14C-4D91-88EE-E167BA361BEF}"/>
    <cellStyle name="Comma 2 4 2 4 4 3 3 2 2" xfId="47113" xr:uid="{9DA7E853-23D5-4F30-A5FD-A0344678AA46}"/>
    <cellStyle name="Comma 2 4 2 4 4 3 3 3" xfId="34981" xr:uid="{BC6C9FDA-3575-41F5-8593-A002FC3ACB27}"/>
    <cellStyle name="Comma 2 4 2 4 4 3 4" xfId="14761" xr:uid="{5FC66287-C8F8-4F26-968B-F5DA0D66C8F2}"/>
    <cellStyle name="Comma 2 4 2 4 4 3 4 2" xfId="39025" xr:uid="{A8DBFF9B-2E2E-451F-BB7B-0F6B2CF76D50}"/>
    <cellStyle name="Comma 2 4 2 4 4 3 5" xfId="26893" xr:uid="{DB590598-B090-4FC1-A273-1FCA1B165635}"/>
    <cellStyle name="Comma 2 4 2 4 4 4" xfId="4651" xr:uid="{A44F9B9B-000D-47F1-BF17-5FAB85B2D10A}"/>
    <cellStyle name="Comma 2 4 2 4 4 4 2" xfId="16783" xr:uid="{51CB6B30-275B-4630-93C7-20D0B0DDB83B}"/>
    <cellStyle name="Comma 2 4 2 4 4 4 2 2" xfId="41047" xr:uid="{B9147DDB-B129-4411-BF37-62AF3259D0FD}"/>
    <cellStyle name="Comma 2 4 2 4 4 4 3" xfId="28915" xr:uid="{CD48ACD1-CA77-4226-9808-309DF9A6CC3B}"/>
    <cellStyle name="Comma 2 4 2 4 4 5" xfId="8695" xr:uid="{60C1CEBA-3101-4F50-9906-606DDE721D00}"/>
    <cellStyle name="Comma 2 4 2 4 4 5 2" xfId="20827" xr:uid="{1661B0DD-C1B9-4A86-8CAD-16E1ABA7849B}"/>
    <cellStyle name="Comma 2 4 2 4 4 5 2 2" xfId="45091" xr:uid="{FA210ACF-B7F2-47BE-A3A3-FEF758D614B9}"/>
    <cellStyle name="Comma 2 4 2 4 4 5 3" xfId="32959" xr:uid="{67F0AAE3-4881-4B60-AFE4-D61A1A99C463}"/>
    <cellStyle name="Comma 2 4 2 4 4 6" xfId="12739" xr:uid="{3D341ADC-051F-4463-A6BB-9F5D5BFBFA23}"/>
    <cellStyle name="Comma 2 4 2 4 4 6 2" xfId="37003" xr:uid="{DCCD0D74-B565-4CED-882D-3793A204B1A5}"/>
    <cellStyle name="Comma 2 4 2 4 4 7" xfId="24871" xr:uid="{EE0346A8-20CC-4970-8FF9-98D74E9F3996}"/>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2 2 2" xfId="43575" xr:uid="{37320D0B-656E-4BD2-BCDF-5341AF455BB0}"/>
    <cellStyle name="Comma 2 4 2 4 5 2 2 3" xfId="31443" xr:uid="{22DB296D-98A2-412C-8E80-C5299F454158}"/>
    <cellStyle name="Comma 2 4 2 4 5 2 3" xfId="11223" xr:uid="{36BF1FA2-5E73-4F1D-9154-52D826C8B5EE}"/>
    <cellStyle name="Comma 2 4 2 4 5 2 3 2" xfId="23355" xr:uid="{380510C8-7D3E-4B4B-941E-A9BD30B24A63}"/>
    <cellStyle name="Comma 2 4 2 4 5 2 3 2 2" xfId="47619" xr:uid="{32BCD798-199C-4B37-A077-A8EF14BFE61E}"/>
    <cellStyle name="Comma 2 4 2 4 5 2 3 3" xfId="35487" xr:uid="{CD7C98C6-15CD-40D6-A9A5-AE4C1811C73C}"/>
    <cellStyle name="Comma 2 4 2 4 5 2 4" xfId="15267" xr:uid="{688D6005-A44B-4F4C-A31B-A7F1B31730B9}"/>
    <cellStyle name="Comma 2 4 2 4 5 2 4 2" xfId="39531" xr:uid="{2694BD51-761C-42CF-9C68-058FF5402702}"/>
    <cellStyle name="Comma 2 4 2 4 5 2 5" xfId="27399" xr:uid="{C42C224C-7B27-4B30-9CA3-D2F3D21F64C5}"/>
    <cellStyle name="Comma 2 4 2 4 5 3" xfId="5157" xr:uid="{D45528F9-4CA0-41A6-AF42-7F085EC813C5}"/>
    <cellStyle name="Comma 2 4 2 4 5 3 2" xfId="17289" xr:uid="{343B0017-F587-4ED1-A95F-1EAB4AF95DA0}"/>
    <cellStyle name="Comma 2 4 2 4 5 3 2 2" xfId="41553" xr:uid="{8F4E67DD-5357-4B7C-B6E4-01B97964977B}"/>
    <cellStyle name="Comma 2 4 2 4 5 3 3" xfId="29421" xr:uid="{41F24157-294B-418B-8D0A-2D2A05090FC1}"/>
    <cellStyle name="Comma 2 4 2 4 5 4" xfId="9201" xr:uid="{BC9AC193-4BF8-4914-B9C2-AC662D5B3AE3}"/>
    <cellStyle name="Comma 2 4 2 4 5 4 2" xfId="21333" xr:uid="{E4F303D9-1E14-496D-92C1-B718F445727A}"/>
    <cellStyle name="Comma 2 4 2 4 5 4 2 2" xfId="45597" xr:uid="{ECAB24FA-2814-4619-B1FE-9BB53D3BA854}"/>
    <cellStyle name="Comma 2 4 2 4 5 4 3" xfId="33465" xr:uid="{0BB711D8-44D7-4F3C-9B4C-C8B0320E6639}"/>
    <cellStyle name="Comma 2 4 2 4 5 5" xfId="13245" xr:uid="{8FDC9780-1ECE-428F-9268-74DABA1DA6CF}"/>
    <cellStyle name="Comma 2 4 2 4 5 5 2" xfId="37509" xr:uid="{4472D309-5D17-4940-961C-2FE577835D9A}"/>
    <cellStyle name="Comma 2 4 2 4 5 6" xfId="25377" xr:uid="{E4D7E5F1-72F6-47EB-AC03-7026419F252D}"/>
    <cellStyle name="Comma 2 4 2 4 6" xfId="2124" xr:uid="{27E84186-9F44-4118-91C8-9B5AD16E26B3}"/>
    <cellStyle name="Comma 2 4 2 4 6 2" xfId="6168" xr:uid="{EBD29D09-DB67-4374-87A7-8317E4DB7F62}"/>
    <cellStyle name="Comma 2 4 2 4 6 2 2" xfId="18300" xr:uid="{A62F2AF8-B9C9-415A-B6CB-31DBD4FCEA8F}"/>
    <cellStyle name="Comma 2 4 2 4 6 2 2 2" xfId="42564" xr:uid="{6EA8218A-68C9-44F3-8AD4-ADD2AC9FF3C3}"/>
    <cellStyle name="Comma 2 4 2 4 6 2 3" xfId="30432" xr:uid="{1324847E-A54F-4304-A144-8EA4EC7BF098}"/>
    <cellStyle name="Comma 2 4 2 4 6 3" xfId="10212" xr:uid="{A76AC7A2-CA9A-4FF8-8DCE-E010CBDD64F8}"/>
    <cellStyle name="Comma 2 4 2 4 6 3 2" xfId="22344" xr:uid="{B429A2FE-6A20-4ADC-A0D4-5A586334662D}"/>
    <cellStyle name="Comma 2 4 2 4 6 3 2 2" xfId="46608" xr:uid="{94575D42-B645-42EC-8177-FC9CAE7299AE}"/>
    <cellStyle name="Comma 2 4 2 4 6 3 3" xfId="34476" xr:uid="{2837B8B7-4D55-46C2-98C0-0EFAAB08380B}"/>
    <cellStyle name="Comma 2 4 2 4 6 4" xfId="14256" xr:uid="{0B84614A-B010-44F4-91EA-C5DC6F6C4131}"/>
    <cellStyle name="Comma 2 4 2 4 6 4 2" xfId="38520" xr:uid="{F118A490-DF67-4832-8A02-B586AD5B4510}"/>
    <cellStyle name="Comma 2 4 2 4 6 5" xfId="26388" xr:uid="{2C9F85EA-D28F-4CB4-ACD3-54375E00B125}"/>
    <cellStyle name="Comma 2 4 2 4 7" xfId="4146" xr:uid="{23946BEA-F204-4B28-B388-40B34D521CF7}"/>
    <cellStyle name="Comma 2 4 2 4 7 2" xfId="16278" xr:uid="{BBDC455C-02F3-4C82-9AB2-D18D9DF7FE4B}"/>
    <cellStyle name="Comma 2 4 2 4 7 2 2" xfId="40542" xr:uid="{057988E1-72F1-49B0-8E11-C3411E5015FA}"/>
    <cellStyle name="Comma 2 4 2 4 7 3" xfId="28410" xr:uid="{84A904E4-A504-4C2C-B1E3-A3D4C00BFD3A}"/>
    <cellStyle name="Comma 2 4 2 4 8" xfId="8190" xr:uid="{5A0FDBE8-C89E-42AD-BA25-86A3389D2341}"/>
    <cellStyle name="Comma 2 4 2 4 8 2" xfId="20322" xr:uid="{C774F7D9-253B-47B0-92D0-16C55E1764A5}"/>
    <cellStyle name="Comma 2 4 2 4 8 2 2" xfId="44586" xr:uid="{1A9EC46F-9CB7-413B-8C79-A92FD71A62CA}"/>
    <cellStyle name="Comma 2 4 2 4 8 3" xfId="32454" xr:uid="{BE3EB556-A042-49F7-ACB3-53764E06BE9C}"/>
    <cellStyle name="Comma 2 4 2 4 9" xfId="12234" xr:uid="{6ECA8A68-AEC8-495E-A02E-105F6A3E8E98}"/>
    <cellStyle name="Comma 2 4 2 4 9 2" xfId="36498" xr:uid="{C0450ECD-8762-48FD-AC69-D79E6D5F2802}"/>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2 2 2" xfId="44396" xr:uid="{2A54A80A-B991-40F3-B7BF-5664F267B647}"/>
    <cellStyle name="Comma 2 4 2 5 2 2 2 2 2 3" xfId="32264" xr:uid="{7BB1BBEB-2307-44D8-B7D4-A4D95A1AFC30}"/>
    <cellStyle name="Comma 2 4 2 5 2 2 2 2 3" xfId="12044" xr:uid="{996B8D98-D1BF-4941-B0B1-E12191200EE4}"/>
    <cellStyle name="Comma 2 4 2 5 2 2 2 2 3 2" xfId="24176" xr:uid="{CD3CC475-8035-49C3-85F1-169D6F97C579}"/>
    <cellStyle name="Comma 2 4 2 5 2 2 2 2 3 2 2" xfId="48440" xr:uid="{289F2646-0188-4955-8C6D-A0A1A308239D}"/>
    <cellStyle name="Comma 2 4 2 5 2 2 2 2 3 3" xfId="36308" xr:uid="{E5685B50-BABC-4BCA-8AAC-3680D0F16242}"/>
    <cellStyle name="Comma 2 4 2 5 2 2 2 2 4" xfId="16088" xr:uid="{DB6EE6FC-5443-4368-A703-DDD4C17B08C4}"/>
    <cellStyle name="Comma 2 4 2 5 2 2 2 2 4 2" xfId="40352" xr:uid="{F79F84F2-7E65-4F65-9766-0D605E48228C}"/>
    <cellStyle name="Comma 2 4 2 5 2 2 2 2 5" xfId="28220" xr:uid="{5617D52A-33CF-46AB-8CED-F15A656DA5EF}"/>
    <cellStyle name="Comma 2 4 2 5 2 2 2 3" xfId="5978" xr:uid="{A454C796-9B2C-4BB5-94F3-2D5E9BB13D7C}"/>
    <cellStyle name="Comma 2 4 2 5 2 2 2 3 2" xfId="18110" xr:uid="{D24F8475-8C65-4DE3-94A5-E0C0C2B2E1A4}"/>
    <cellStyle name="Comma 2 4 2 5 2 2 2 3 2 2" xfId="42374" xr:uid="{8A017BF2-5F91-4A8F-B087-745F77BEB35F}"/>
    <cellStyle name="Comma 2 4 2 5 2 2 2 3 3" xfId="30242" xr:uid="{726247E6-0F86-4232-8343-F63C53AD7C60}"/>
    <cellStyle name="Comma 2 4 2 5 2 2 2 4" xfId="10022" xr:uid="{6179D2C5-9FFC-4DDC-ABE4-29A0A65A7336}"/>
    <cellStyle name="Comma 2 4 2 5 2 2 2 4 2" xfId="22154" xr:uid="{9A1312C3-B7F1-4BE2-9668-3AF57118822F}"/>
    <cellStyle name="Comma 2 4 2 5 2 2 2 4 2 2" xfId="46418" xr:uid="{060E739E-5975-4A18-8592-7CB5AD8EFF69}"/>
    <cellStyle name="Comma 2 4 2 5 2 2 2 4 3" xfId="34286" xr:uid="{263E0F49-7E2E-448D-9E76-F0E717EFF224}"/>
    <cellStyle name="Comma 2 4 2 5 2 2 2 5" xfId="14066" xr:uid="{632A94EF-82DD-49E3-A74A-9488CF022624}"/>
    <cellStyle name="Comma 2 4 2 5 2 2 2 5 2" xfId="38330" xr:uid="{E6A4A515-B4DC-4ACF-ADEC-B9364B5A592D}"/>
    <cellStyle name="Comma 2 4 2 5 2 2 2 6" xfId="26198" xr:uid="{9141BE51-30C9-498C-AFB7-B9DDD266650C}"/>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2 2 2" xfId="43385" xr:uid="{A7468868-970E-445A-AA21-4D74884C4B10}"/>
    <cellStyle name="Comma 2 4 2 5 2 2 3 2 3" xfId="31253" xr:uid="{6BF18DED-5950-4922-A2E3-A63E382A965A}"/>
    <cellStyle name="Comma 2 4 2 5 2 2 3 3" xfId="11033" xr:uid="{53F3F411-5A11-470A-BDF8-2D3E160D00C5}"/>
    <cellStyle name="Comma 2 4 2 5 2 2 3 3 2" xfId="23165" xr:uid="{405B1DCD-7949-4099-914F-8ACDA5C968B2}"/>
    <cellStyle name="Comma 2 4 2 5 2 2 3 3 2 2" xfId="47429" xr:uid="{F5393EE7-FDFE-4EF0-8382-5E888557AEF4}"/>
    <cellStyle name="Comma 2 4 2 5 2 2 3 3 3" xfId="35297" xr:uid="{CB1A12F6-B1DB-4651-9DAE-402729323EB0}"/>
    <cellStyle name="Comma 2 4 2 5 2 2 3 4" xfId="15077" xr:uid="{BCE9385E-35BE-42D2-8B3D-9E1CE3F90D87}"/>
    <cellStyle name="Comma 2 4 2 5 2 2 3 4 2" xfId="39341" xr:uid="{0236207A-75A6-4151-A7B1-5BB3CC12C2FF}"/>
    <cellStyle name="Comma 2 4 2 5 2 2 3 5" xfId="27209" xr:uid="{8496A90B-4788-4CCF-91B9-DFABDB8914E7}"/>
    <cellStyle name="Comma 2 4 2 5 2 2 4" xfId="4967" xr:uid="{77C2D550-2E90-46E0-9633-B668C266446F}"/>
    <cellStyle name="Comma 2 4 2 5 2 2 4 2" xfId="17099" xr:uid="{F9810843-50B4-4E17-86FD-A7DFF6238E41}"/>
    <cellStyle name="Comma 2 4 2 5 2 2 4 2 2" xfId="41363" xr:uid="{A7A547BD-F77B-41CB-9F0F-741053D18180}"/>
    <cellStyle name="Comma 2 4 2 5 2 2 4 3" xfId="29231" xr:uid="{0A4E4C87-D951-4939-A863-D048A49DFCBF}"/>
    <cellStyle name="Comma 2 4 2 5 2 2 5" xfId="9011" xr:uid="{019B9C83-113A-46B3-B56E-FFAF5B75734E}"/>
    <cellStyle name="Comma 2 4 2 5 2 2 5 2" xfId="21143" xr:uid="{6A50AF5D-AA93-407D-90AF-386D80EC2AC9}"/>
    <cellStyle name="Comma 2 4 2 5 2 2 5 2 2" xfId="45407" xr:uid="{6C9E790C-8E51-4D8B-A3BE-99F878F30AFB}"/>
    <cellStyle name="Comma 2 4 2 5 2 2 5 3" xfId="33275" xr:uid="{3E7F0AFC-D0B3-44D0-ADE5-13657D578089}"/>
    <cellStyle name="Comma 2 4 2 5 2 2 6" xfId="13055" xr:uid="{3A39C614-0AE6-4DAE-9EDA-F0E9B7CEE145}"/>
    <cellStyle name="Comma 2 4 2 5 2 2 6 2" xfId="37319" xr:uid="{AB9F4E4A-05A0-44EB-9D24-3D5093A15F7A}"/>
    <cellStyle name="Comma 2 4 2 5 2 2 7" xfId="25187" xr:uid="{94E447AA-EEF8-4A76-B280-25ED8556AA4D}"/>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2 2 2" xfId="43891" xr:uid="{4B72C1E8-0561-48A0-B2D2-A601458E73A1}"/>
    <cellStyle name="Comma 2 4 2 5 2 3 2 2 3" xfId="31759" xr:uid="{057050C0-0A30-42CB-95D9-728CF6961DB9}"/>
    <cellStyle name="Comma 2 4 2 5 2 3 2 3" xfId="11539" xr:uid="{17C3BE26-C069-4A00-B5F8-1F9EFAF1E4D7}"/>
    <cellStyle name="Comma 2 4 2 5 2 3 2 3 2" xfId="23671" xr:uid="{C74E22D6-8C66-403D-AC5C-346306BA6F40}"/>
    <cellStyle name="Comma 2 4 2 5 2 3 2 3 2 2" xfId="47935" xr:uid="{1045D3E3-38AD-4D65-A69A-BF39D4244F65}"/>
    <cellStyle name="Comma 2 4 2 5 2 3 2 3 3" xfId="35803" xr:uid="{BFAE5F6E-FB39-4A4D-829D-FAF94E2F0189}"/>
    <cellStyle name="Comma 2 4 2 5 2 3 2 4" xfId="15583" xr:uid="{70473CD2-F83E-4451-BFC4-EE09B0548C7C}"/>
    <cellStyle name="Comma 2 4 2 5 2 3 2 4 2" xfId="39847" xr:uid="{6F372D35-7BE5-46C0-8A58-3734EAAEE73F}"/>
    <cellStyle name="Comma 2 4 2 5 2 3 2 5" xfId="27715" xr:uid="{23FD49ED-BCD7-434E-A996-ECA328379E9E}"/>
    <cellStyle name="Comma 2 4 2 5 2 3 3" xfId="5473" xr:uid="{A3CB5B8D-293F-4665-BFC7-A66CB85A69DD}"/>
    <cellStyle name="Comma 2 4 2 5 2 3 3 2" xfId="17605" xr:uid="{31513FC5-49D1-427C-84FF-1FB43C706150}"/>
    <cellStyle name="Comma 2 4 2 5 2 3 3 2 2" xfId="41869" xr:uid="{8558B036-DC70-4599-9A31-C41DAC993ECD}"/>
    <cellStyle name="Comma 2 4 2 5 2 3 3 3" xfId="29737" xr:uid="{BDBEF366-E53E-4B43-A027-E2817FF689E2}"/>
    <cellStyle name="Comma 2 4 2 5 2 3 4" xfId="9517" xr:uid="{5CD66E12-A339-4D89-91E5-06DE1A069877}"/>
    <cellStyle name="Comma 2 4 2 5 2 3 4 2" xfId="21649" xr:uid="{9177DD74-55D2-42B2-A83D-7BE24FCF9E6F}"/>
    <cellStyle name="Comma 2 4 2 5 2 3 4 2 2" xfId="45913" xr:uid="{B9E9F39D-410F-4ED6-AD2A-6F9DA8A80036}"/>
    <cellStyle name="Comma 2 4 2 5 2 3 4 3" xfId="33781" xr:uid="{BBD0AFE2-33C0-43E8-9A71-E22533C4B6F0}"/>
    <cellStyle name="Comma 2 4 2 5 2 3 5" xfId="13561" xr:uid="{94ABD461-F04B-438A-899D-DAE9C0C4F1BC}"/>
    <cellStyle name="Comma 2 4 2 5 2 3 5 2" xfId="37825" xr:uid="{A05157AC-91FD-4F19-9137-1DDF106722B8}"/>
    <cellStyle name="Comma 2 4 2 5 2 3 6" xfId="25693" xr:uid="{25523501-0E02-4E21-897E-FAEECDF44BA9}"/>
    <cellStyle name="Comma 2 4 2 5 2 4" xfId="2440" xr:uid="{7DD11220-3DCE-4D50-B5A8-B0B708510C69}"/>
    <cellStyle name="Comma 2 4 2 5 2 4 2" xfId="6484" xr:uid="{C4F6A5A8-F5B4-4C34-B930-6F229ABDA7F5}"/>
    <cellStyle name="Comma 2 4 2 5 2 4 2 2" xfId="18616" xr:uid="{2249453E-24A9-4C07-A687-C647346C809E}"/>
    <cellStyle name="Comma 2 4 2 5 2 4 2 2 2" xfId="42880" xr:uid="{769D5FC6-B810-4F5E-B27A-5B09F471A077}"/>
    <cellStyle name="Comma 2 4 2 5 2 4 2 3" xfId="30748" xr:uid="{518DEA37-2EB9-4ED7-B28C-30CBCE897AF1}"/>
    <cellStyle name="Comma 2 4 2 5 2 4 3" xfId="10528" xr:uid="{1E28E58C-CB2C-4E00-BE5D-39FD9899130C}"/>
    <cellStyle name="Comma 2 4 2 5 2 4 3 2" xfId="22660" xr:uid="{B69B29F3-90D1-47F5-93F0-47ECDFFD3FEE}"/>
    <cellStyle name="Comma 2 4 2 5 2 4 3 2 2" xfId="46924" xr:uid="{508129BA-C04F-492D-83AC-8B56D8A23AC8}"/>
    <cellStyle name="Comma 2 4 2 5 2 4 3 3" xfId="34792" xr:uid="{53AD43CE-0074-4520-B8D9-0EF149EC3E91}"/>
    <cellStyle name="Comma 2 4 2 5 2 4 4" xfId="14572" xr:uid="{E890C4F9-7914-4A51-AC18-C1E2C1ED227C}"/>
    <cellStyle name="Comma 2 4 2 5 2 4 4 2" xfId="38836" xr:uid="{9FFCFE15-8626-49FC-9EF3-A1849BA315AE}"/>
    <cellStyle name="Comma 2 4 2 5 2 4 5" xfId="26704" xr:uid="{17904624-688A-4166-B254-DF18ECCF4237}"/>
    <cellStyle name="Comma 2 4 2 5 2 5" xfId="4462" xr:uid="{57573EA8-E030-41A8-9D87-393817117974}"/>
    <cellStyle name="Comma 2 4 2 5 2 5 2" xfId="16594" xr:uid="{6D7C85BD-1546-4E74-A092-24246090B015}"/>
    <cellStyle name="Comma 2 4 2 5 2 5 2 2" xfId="40858" xr:uid="{CEB56AFD-6ECE-4949-85E6-5EA13119743A}"/>
    <cellStyle name="Comma 2 4 2 5 2 5 3" xfId="28726" xr:uid="{E78FEA7B-0C00-47C0-847A-1CD8AD210472}"/>
    <cellStyle name="Comma 2 4 2 5 2 6" xfId="8506" xr:uid="{474522F3-6C85-443D-AA45-683328DE6984}"/>
    <cellStyle name="Comma 2 4 2 5 2 6 2" xfId="20638" xr:uid="{C8C3424F-CF04-4782-BC90-ECBC7EA49F76}"/>
    <cellStyle name="Comma 2 4 2 5 2 6 2 2" xfId="44902" xr:uid="{B98C5AB7-41CD-4399-A696-BAFC16E03849}"/>
    <cellStyle name="Comma 2 4 2 5 2 6 3" xfId="32770" xr:uid="{6C6C440B-B00A-4054-A6A0-F2D34FB48DB4}"/>
    <cellStyle name="Comma 2 4 2 5 2 7" xfId="12550" xr:uid="{B3428DF8-1A29-42DE-B43F-991292D150B1}"/>
    <cellStyle name="Comma 2 4 2 5 2 7 2" xfId="36814" xr:uid="{88B41FB3-727B-40ED-B027-1AA7DC8E47AE}"/>
    <cellStyle name="Comma 2 4 2 5 2 8" xfId="24682" xr:uid="{BFC47A19-F5D8-40FF-AA8C-E1C8D9708054}"/>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2 2 2" xfId="44143" xr:uid="{EC8352F0-16E6-405D-971D-0F1EBB653B9C}"/>
    <cellStyle name="Comma 2 4 2 5 3 2 2 2 3" xfId="32011" xr:uid="{857D8843-CBDA-4CDC-9B99-21F952547177}"/>
    <cellStyle name="Comma 2 4 2 5 3 2 2 3" xfId="11791" xr:uid="{9E0F565F-5970-4A10-B7E8-7B48309EB09C}"/>
    <cellStyle name="Comma 2 4 2 5 3 2 2 3 2" xfId="23923" xr:uid="{A274C6EC-1A24-41B8-8169-3F42A57137A1}"/>
    <cellStyle name="Comma 2 4 2 5 3 2 2 3 2 2" xfId="48187" xr:uid="{415ECA0D-BB6E-4FCC-9F4B-B27E6091166A}"/>
    <cellStyle name="Comma 2 4 2 5 3 2 2 3 3" xfId="36055" xr:uid="{ED9296FC-35BC-471C-913D-F1B0F44DEDE2}"/>
    <cellStyle name="Comma 2 4 2 5 3 2 2 4" xfId="15835" xr:uid="{3B98C151-469B-4E01-9F9A-4EC9208AF1CE}"/>
    <cellStyle name="Comma 2 4 2 5 3 2 2 4 2" xfId="40099" xr:uid="{251A1ECD-C092-4BA6-8C57-A44D7F587202}"/>
    <cellStyle name="Comma 2 4 2 5 3 2 2 5" xfId="27967" xr:uid="{B8B02E3E-132F-4B69-96B2-312B0E1DC1D1}"/>
    <cellStyle name="Comma 2 4 2 5 3 2 3" xfId="5725" xr:uid="{47D32FD0-EDF6-496C-B20F-FD35FB5E3063}"/>
    <cellStyle name="Comma 2 4 2 5 3 2 3 2" xfId="17857" xr:uid="{968566DA-15A4-4063-9D87-878DFBEE8DAF}"/>
    <cellStyle name="Comma 2 4 2 5 3 2 3 2 2" xfId="42121" xr:uid="{18B25441-68BC-4C0C-A9E4-75B864EBAD78}"/>
    <cellStyle name="Comma 2 4 2 5 3 2 3 3" xfId="29989" xr:uid="{9A1D5543-6E12-4903-A2E7-8BCEB4DA8B99}"/>
    <cellStyle name="Comma 2 4 2 5 3 2 4" xfId="9769" xr:uid="{07C50F14-88FC-4802-9FAD-BF478CFCADF0}"/>
    <cellStyle name="Comma 2 4 2 5 3 2 4 2" xfId="21901" xr:uid="{C6482398-B165-47B6-BBBF-7B0503FE6385}"/>
    <cellStyle name="Comma 2 4 2 5 3 2 4 2 2" xfId="46165" xr:uid="{27E47537-3D12-4399-8E69-42DDABF08ACE}"/>
    <cellStyle name="Comma 2 4 2 5 3 2 4 3" xfId="34033" xr:uid="{AA255D86-44AB-4B25-BAAA-0B357F257B4E}"/>
    <cellStyle name="Comma 2 4 2 5 3 2 5" xfId="13813" xr:uid="{6098A7E9-2FFD-4000-8B55-2C739E2310BA}"/>
    <cellStyle name="Comma 2 4 2 5 3 2 5 2" xfId="38077" xr:uid="{1437429A-2BF0-4908-9F35-CA34985BB159}"/>
    <cellStyle name="Comma 2 4 2 5 3 2 6" xfId="25945" xr:uid="{6C36251F-13ED-40AE-B286-7D6CE682CBE8}"/>
    <cellStyle name="Comma 2 4 2 5 3 3" xfId="2692" xr:uid="{10DF0C9A-971C-46E8-80F2-D542EDEE901E}"/>
    <cellStyle name="Comma 2 4 2 5 3 3 2" xfId="6736" xr:uid="{3C43E53B-076C-4CDC-96C4-15C50E5727BC}"/>
    <cellStyle name="Comma 2 4 2 5 3 3 2 2" xfId="18868" xr:uid="{567405EE-B8E0-411D-A61C-606EF6862BB4}"/>
    <cellStyle name="Comma 2 4 2 5 3 3 2 2 2" xfId="43132" xr:uid="{133413A1-E388-4A83-B22E-C87201AD9575}"/>
    <cellStyle name="Comma 2 4 2 5 3 3 2 3" xfId="31000" xr:uid="{3E5D10DE-9D02-4911-AC69-5A0105B7F2E3}"/>
    <cellStyle name="Comma 2 4 2 5 3 3 3" xfId="10780" xr:uid="{0C45BF6A-F37D-4713-BFE5-0E99F3C6C457}"/>
    <cellStyle name="Comma 2 4 2 5 3 3 3 2" xfId="22912" xr:uid="{56F2B959-0662-4684-BE7A-B15E706F7733}"/>
    <cellStyle name="Comma 2 4 2 5 3 3 3 2 2" xfId="47176" xr:uid="{929B61AE-9A15-4EF7-9B70-690A05B7D2B8}"/>
    <cellStyle name="Comma 2 4 2 5 3 3 3 3" xfId="35044" xr:uid="{268FA4B9-156C-4DFA-8479-E1C972F5F453}"/>
    <cellStyle name="Comma 2 4 2 5 3 3 4" xfId="14824" xr:uid="{AD940A75-283C-44A4-96F0-5BB0DA6AC54E}"/>
    <cellStyle name="Comma 2 4 2 5 3 3 4 2" xfId="39088" xr:uid="{52CFAB16-06BC-49F1-B52B-D3BBD7E89F4D}"/>
    <cellStyle name="Comma 2 4 2 5 3 3 5" xfId="26956" xr:uid="{41FFE55D-4681-4CD1-B9BA-C713A2E2DEAD}"/>
    <cellStyle name="Comma 2 4 2 5 3 4" xfId="4714" xr:uid="{C09E8FFC-6E9F-4C92-9047-A11A5B5FAB98}"/>
    <cellStyle name="Comma 2 4 2 5 3 4 2" xfId="16846" xr:uid="{55A3A926-9B4B-429C-9620-79C10CD5E6AD}"/>
    <cellStyle name="Comma 2 4 2 5 3 4 2 2" xfId="41110" xr:uid="{AC9EB73B-7180-4CE5-ABCC-8CAA574D401F}"/>
    <cellStyle name="Comma 2 4 2 5 3 4 3" xfId="28978" xr:uid="{9A580B88-4135-421D-812B-CC69D3FDC8BC}"/>
    <cellStyle name="Comma 2 4 2 5 3 5" xfId="8758" xr:uid="{8748A0C6-70E2-440F-9B81-77D056343888}"/>
    <cellStyle name="Comma 2 4 2 5 3 5 2" xfId="20890" xr:uid="{72302CDE-63B8-47A5-AB21-13B1D4DE87F2}"/>
    <cellStyle name="Comma 2 4 2 5 3 5 2 2" xfId="45154" xr:uid="{85DAE131-51DA-4710-BC18-22009EAA8E29}"/>
    <cellStyle name="Comma 2 4 2 5 3 5 3" xfId="33022" xr:uid="{3A7C4606-E033-4469-8D12-A7691511E0B6}"/>
    <cellStyle name="Comma 2 4 2 5 3 6" xfId="12802" xr:uid="{97F12236-C2B8-40E4-82E3-4F7C93067826}"/>
    <cellStyle name="Comma 2 4 2 5 3 6 2" xfId="37066" xr:uid="{52E0C30F-E974-486F-ADD4-949DC4D34850}"/>
    <cellStyle name="Comma 2 4 2 5 3 7" xfId="24934" xr:uid="{B8035AFA-D977-45D7-8D3A-46A8BAE05900}"/>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2 2 2" xfId="43638" xr:uid="{CE2590C9-CC70-46A5-868D-7A2FCFEC40BD}"/>
    <cellStyle name="Comma 2 4 2 5 4 2 2 3" xfId="31506" xr:uid="{862CBEAE-8C96-4F51-A355-CBB6810A1787}"/>
    <cellStyle name="Comma 2 4 2 5 4 2 3" xfId="11286" xr:uid="{A1B73ADF-9503-472D-B032-220B606AADDF}"/>
    <cellStyle name="Comma 2 4 2 5 4 2 3 2" xfId="23418" xr:uid="{1FA7B2B6-01B7-427D-B6AC-DB2BE8A33DED}"/>
    <cellStyle name="Comma 2 4 2 5 4 2 3 2 2" xfId="47682" xr:uid="{EC472AF0-7C6B-4AE6-B52C-556E4509522D}"/>
    <cellStyle name="Comma 2 4 2 5 4 2 3 3" xfId="35550" xr:uid="{8C71A8FA-F4A9-4E65-885D-B359B8A4AC8A}"/>
    <cellStyle name="Comma 2 4 2 5 4 2 4" xfId="15330" xr:uid="{8AD4543F-678A-43B7-8AEE-AED75733FA12}"/>
    <cellStyle name="Comma 2 4 2 5 4 2 4 2" xfId="39594" xr:uid="{2C8C6D5E-1B64-4C2A-9E0D-897A424A4782}"/>
    <cellStyle name="Comma 2 4 2 5 4 2 5" xfId="27462" xr:uid="{E3B3F7B7-5CBA-493C-977C-110335671885}"/>
    <cellStyle name="Comma 2 4 2 5 4 3" xfId="5220" xr:uid="{130FC632-4352-4F17-8ADF-820E9345FAB0}"/>
    <cellStyle name="Comma 2 4 2 5 4 3 2" xfId="17352" xr:uid="{B99C473E-DFFD-4C09-9031-30A0719F1A91}"/>
    <cellStyle name="Comma 2 4 2 5 4 3 2 2" xfId="41616" xr:uid="{70EF0BE0-02E9-4737-BF18-1F0D5E73A14D}"/>
    <cellStyle name="Comma 2 4 2 5 4 3 3" xfId="29484" xr:uid="{E6CA13E1-19BF-42AF-9CD4-B13537FEFB2A}"/>
    <cellStyle name="Comma 2 4 2 5 4 4" xfId="9264" xr:uid="{BF5337AA-8F68-4BF2-95A6-C9731C150AEF}"/>
    <cellStyle name="Comma 2 4 2 5 4 4 2" xfId="21396" xr:uid="{6FFB1F18-5F14-4CE2-BAAC-E5154E6AB5FB}"/>
    <cellStyle name="Comma 2 4 2 5 4 4 2 2" xfId="45660" xr:uid="{055A4254-0B26-4005-9454-7637330BA570}"/>
    <cellStyle name="Comma 2 4 2 5 4 4 3" xfId="33528" xr:uid="{5A26FE8B-F71F-4691-BCB4-FD4D5384E1D9}"/>
    <cellStyle name="Comma 2 4 2 5 4 5" xfId="13308" xr:uid="{753092A3-D9A8-4FE1-9689-825C840EB878}"/>
    <cellStyle name="Comma 2 4 2 5 4 5 2" xfId="37572" xr:uid="{A30FDFD8-5591-47A4-A5DF-8239E3485920}"/>
    <cellStyle name="Comma 2 4 2 5 4 6" xfId="25440" xr:uid="{0A7859B5-FC06-40E1-9CBB-D82A9D3C7D6E}"/>
    <cellStyle name="Comma 2 4 2 5 5" xfId="2187" xr:uid="{03883953-35E3-4E6D-BD3D-55E538BD62A1}"/>
    <cellStyle name="Comma 2 4 2 5 5 2" xfId="6231" xr:uid="{520690B8-8617-4499-9B59-2F2AB8C5CBB4}"/>
    <cellStyle name="Comma 2 4 2 5 5 2 2" xfId="18363" xr:uid="{A04C7FEF-AFB4-4539-910E-8421EA2815CE}"/>
    <cellStyle name="Comma 2 4 2 5 5 2 2 2" xfId="42627" xr:uid="{2D3A141E-4503-4145-BF2D-E40B5EB51332}"/>
    <cellStyle name="Comma 2 4 2 5 5 2 3" xfId="30495" xr:uid="{6BECD5D7-27A5-4ABB-B5BC-1EA9727DB477}"/>
    <cellStyle name="Comma 2 4 2 5 5 3" xfId="10275" xr:uid="{3F0480B7-1E37-493E-8A71-845938DB78D1}"/>
    <cellStyle name="Comma 2 4 2 5 5 3 2" xfId="22407" xr:uid="{EFA05E0B-313B-4AEE-8C82-87EF4A7B3DC9}"/>
    <cellStyle name="Comma 2 4 2 5 5 3 2 2" xfId="46671" xr:uid="{C0326F2F-58A0-4D38-9566-47ECFA1BAB46}"/>
    <cellStyle name="Comma 2 4 2 5 5 3 3" xfId="34539" xr:uid="{0B57B9A8-982E-44FB-B259-78F649E836C2}"/>
    <cellStyle name="Comma 2 4 2 5 5 4" xfId="14319" xr:uid="{2F190729-198C-4728-B320-1897BD30E909}"/>
    <cellStyle name="Comma 2 4 2 5 5 4 2" xfId="38583" xr:uid="{D3B0683C-397E-478F-A991-0BF3D4DA38CE}"/>
    <cellStyle name="Comma 2 4 2 5 5 5" xfId="26451" xr:uid="{F44AB2D4-BE18-4789-82D8-5EACC5989114}"/>
    <cellStyle name="Comma 2 4 2 5 6" xfId="4209" xr:uid="{75A5428F-A9BE-4524-9A8E-E7FAE2849225}"/>
    <cellStyle name="Comma 2 4 2 5 6 2" xfId="16341" xr:uid="{82F84B72-CFCE-44CA-BD59-570A66EF3FF0}"/>
    <cellStyle name="Comma 2 4 2 5 6 2 2" xfId="40605" xr:uid="{23512C2D-C445-45D3-9C21-18FD25CEE275}"/>
    <cellStyle name="Comma 2 4 2 5 6 3" xfId="28473" xr:uid="{72D7B756-520A-4A79-979D-187DA378D807}"/>
    <cellStyle name="Comma 2 4 2 5 7" xfId="8253" xr:uid="{329477CB-5B45-404C-9DED-F83B7D7CA25A}"/>
    <cellStyle name="Comma 2 4 2 5 7 2" xfId="20385" xr:uid="{9515ACD5-3C4E-4202-BF34-D53183A4C724}"/>
    <cellStyle name="Comma 2 4 2 5 7 2 2" xfId="44649" xr:uid="{60847429-21AB-4D2E-982F-0F5721CF4750}"/>
    <cellStyle name="Comma 2 4 2 5 7 3" xfId="32517" xr:uid="{2721E347-7ED2-4507-9E5D-7DE528197BE6}"/>
    <cellStyle name="Comma 2 4 2 5 8" xfId="12297" xr:uid="{6B1F58AF-082B-4420-B38F-9F30B4CC2A68}"/>
    <cellStyle name="Comma 2 4 2 5 8 2" xfId="36561" xr:uid="{091F38CE-8ABD-4F1A-AED7-178ACD14FEFE}"/>
    <cellStyle name="Comma 2 4 2 5 9" xfId="24429" xr:uid="{5C6A28CE-5BEF-4DA9-A497-C8ABA67C9673}"/>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2 2 2" xfId="44270" xr:uid="{BE7A9C1F-E854-46CC-B45C-9222BB540313}"/>
    <cellStyle name="Comma 2 4 2 6 2 2 2 2 3" xfId="32138" xr:uid="{AC547743-9957-4170-97A5-E013D41767AA}"/>
    <cellStyle name="Comma 2 4 2 6 2 2 2 3" xfId="11918" xr:uid="{19755975-663C-4B2B-BD98-8D0D756714C9}"/>
    <cellStyle name="Comma 2 4 2 6 2 2 2 3 2" xfId="24050" xr:uid="{F95B71E3-FE3F-4F5C-990A-51D987B83EA3}"/>
    <cellStyle name="Comma 2 4 2 6 2 2 2 3 2 2" xfId="48314" xr:uid="{BB1B710A-4969-4BFE-80C3-D3FF767256E6}"/>
    <cellStyle name="Comma 2 4 2 6 2 2 2 3 3" xfId="36182" xr:uid="{73D64C0D-5025-4089-8BE4-33BF0E57CDBD}"/>
    <cellStyle name="Comma 2 4 2 6 2 2 2 4" xfId="15962" xr:uid="{75541EC5-2759-4363-9AA4-EA00071754C9}"/>
    <cellStyle name="Comma 2 4 2 6 2 2 2 4 2" xfId="40226" xr:uid="{5C838283-902F-4ED6-8D3B-ABA83327DDA7}"/>
    <cellStyle name="Comma 2 4 2 6 2 2 2 5" xfId="28094" xr:uid="{A314AAB0-4F03-45F9-91CF-BAC88845B584}"/>
    <cellStyle name="Comma 2 4 2 6 2 2 3" xfId="5852" xr:uid="{F71D5B88-AEB1-4C9B-B029-E5432EA83083}"/>
    <cellStyle name="Comma 2 4 2 6 2 2 3 2" xfId="17984" xr:uid="{BCF9C359-478B-447C-92DC-F069010620B4}"/>
    <cellStyle name="Comma 2 4 2 6 2 2 3 2 2" xfId="42248" xr:uid="{9460D353-9D43-4694-A06F-7C59DF8BFC94}"/>
    <cellStyle name="Comma 2 4 2 6 2 2 3 3" xfId="30116" xr:uid="{9CE43CAF-18B7-4EFA-B4F8-5B424918EAD9}"/>
    <cellStyle name="Comma 2 4 2 6 2 2 4" xfId="9896" xr:uid="{83B0C98D-5E8A-47E2-8C2D-353C9ABB5492}"/>
    <cellStyle name="Comma 2 4 2 6 2 2 4 2" xfId="22028" xr:uid="{8B02A794-291C-47F8-8341-C8F795022F18}"/>
    <cellStyle name="Comma 2 4 2 6 2 2 4 2 2" xfId="46292" xr:uid="{453B8129-993D-4470-8874-1AB9B8200320}"/>
    <cellStyle name="Comma 2 4 2 6 2 2 4 3" xfId="34160" xr:uid="{AD5871A3-4937-4E98-9AA3-163660BCD752}"/>
    <cellStyle name="Comma 2 4 2 6 2 2 5" xfId="13940" xr:uid="{E6DB3B54-37A9-4F5E-83E1-878C22DFCA2C}"/>
    <cellStyle name="Comma 2 4 2 6 2 2 5 2" xfId="38204" xr:uid="{C24AB40E-3F79-431A-9FC3-C425847C2B25}"/>
    <cellStyle name="Comma 2 4 2 6 2 2 6" xfId="26072" xr:uid="{53AA6782-0B69-48D0-9AFC-A11C1ED383D8}"/>
    <cellStyle name="Comma 2 4 2 6 2 3" xfId="2819" xr:uid="{4B20D95F-9498-4C4B-90B9-C050C79E30AA}"/>
    <cellStyle name="Comma 2 4 2 6 2 3 2" xfId="6863" xr:uid="{4A39E0C2-C67A-456A-AD31-CAD89209BC28}"/>
    <cellStyle name="Comma 2 4 2 6 2 3 2 2" xfId="18995" xr:uid="{8AE25CC5-96A9-4B5A-B175-071FE0E441C7}"/>
    <cellStyle name="Comma 2 4 2 6 2 3 2 2 2" xfId="43259" xr:uid="{058E126D-00EC-4BE4-B898-C7250EA0ECB6}"/>
    <cellStyle name="Comma 2 4 2 6 2 3 2 3" xfId="31127" xr:uid="{BEFEAEF2-3BFE-4EF7-85EB-BD299594733E}"/>
    <cellStyle name="Comma 2 4 2 6 2 3 3" xfId="10907" xr:uid="{5B8C76C0-07AA-48C3-86C5-5F6885741C16}"/>
    <cellStyle name="Comma 2 4 2 6 2 3 3 2" xfId="23039" xr:uid="{BB63C763-F62B-4F49-8BC5-26C2FA3B7CFC}"/>
    <cellStyle name="Comma 2 4 2 6 2 3 3 2 2" xfId="47303" xr:uid="{6DFABDE5-FBC2-4147-9053-55F4EE3E0ED9}"/>
    <cellStyle name="Comma 2 4 2 6 2 3 3 3" xfId="35171" xr:uid="{ABD6689C-2F68-4643-A868-CA36654B942E}"/>
    <cellStyle name="Comma 2 4 2 6 2 3 4" xfId="14951" xr:uid="{BCB25AB5-3362-4153-8FA2-4DE63BB2B374}"/>
    <cellStyle name="Comma 2 4 2 6 2 3 4 2" xfId="39215" xr:uid="{2752C0FD-04A0-4894-A6D9-2BC47AEB8AAF}"/>
    <cellStyle name="Comma 2 4 2 6 2 3 5" xfId="27083" xr:uid="{CFF43FB8-52CE-4DE9-B036-C3EEE9AC4868}"/>
    <cellStyle name="Comma 2 4 2 6 2 4" xfId="4841" xr:uid="{1348B81B-97FA-4B37-89C1-21E343D286D4}"/>
    <cellStyle name="Comma 2 4 2 6 2 4 2" xfId="16973" xr:uid="{3D2AC1E6-43DC-483B-993D-ECBF463AA027}"/>
    <cellStyle name="Comma 2 4 2 6 2 4 2 2" xfId="41237" xr:uid="{9FE8EF7D-8E0D-4567-9A61-3441D7308FD6}"/>
    <cellStyle name="Comma 2 4 2 6 2 4 3" xfId="29105" xr:uid="{236AFBFE-0BBB-4760-9B44-3A930673B751}"/>
    <cellStyle name="Comma 2 4 2 6 2 5" xfId="8885" xr:uid="{50F1BAB4-7AC3-4363-92F4-2B9C4B897F42}"/>
    <cellStyle name="Comma 2 4 2 6 2 5 2" xfId="21017" xr:uid="{6DBFA7ED-EC83-4E9F-88AB-98FE3481A1C4}"/>
    <cellStyle name="Comma 2 4 2 6 2 5 2 2" xfId="45281" xr:uid="{CBEE70A9-754A-4780-A086-37820156DB25}"/>
    <cellStyle name="Comma 2 4 2 6 2 5 3" xfId="33149" xr:uid="{D321B4E2-21C1-4F94-A52F-9D7CB91BFEC8}"/>
    <cellStyle name="Comma 2 4 2 6 2 6" xfId="12929" xr:uid="{B9F63F09-3F5E-43CE-A202-26532D7F0661}"/>
    <cellStyle name="Comma 2 4 2 6 2 6 2" xfId="37193" xr:uid="{B43535CD-EAD9-4AEF-95BD-95FAE2374BA1}"/>
    <cellStyle name="Comma 2 4 2 6 2 7" xfId="25061" xr:uid="{BE654D50-D53C-41EF-88B5-AAB37E97913F}"/>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2 2 2" xfId="43765" xr:uid="{560E3367-02CE-41B4-A75F-69B397D02C40}"/>
    <cellStyle name="Comma 2 4 2 6 3 2 2 3" xfId="31633" xr:uid="{598A3A52-6854-453E-9336-D5DD4DFCFB89}"/>
    <cellStyle name="Comma 2 4 2 6 3 2 3" xfId="11413" xr:uid="{83DC0C9E-83D0-40DE-BC27-61953320C2E2}"/>
    <cellStyle name="Comma 2 4 2 6 3 2 3 2" xfId="23545" xr:uid="{20A6E820-29CB-48A2-A8CF-E755CB7BD0FA}"/>
    <cellStyle name="Comma 2 4 2 6 3 2 3 2 2" xfId="47809" xr:uid="{F2CDF99E-987C-468F-9660-E6D04D97AACE}"/>
    <cellStyle name="Comma 2 4 2 6 3 2 3 3" xfId="35677" xr:uid="{56388958-79C4-463C-B4A1-C6F1D2EED028}"/>
    <cellStyle name="Comma 2 4 2 6 3 2 4" xfId="15457" xr:uid="{CD03C112-C346-4D2A-ABBF-FAB651D359BD}"/>
    <cellStyle name="Comma 2 4 2 6 3 2 4 2" xfId="39721" xr:uid="{BE9B9B1E-86FE-4D8F-B663-7D7544B7C646}"/>
    <cellStyle name="Comma 2 4 2 6 3 2 5" xfId="27589" xr:uid="{5F5D41DA-F3AC-476E-8936-31E3BF53B9B2}"/>
    <cellStyle name="Comma 2 4 2 6 3 3" xfId="5347" xr:uid="{750C1832-AFCD-4139-9937-DBCF4026B792}"/>
    <cellStyle name="Comma 2 4 2 6 3 3 2" xfId="17479" xr:uid="{13FE9BBC-5BD2-41A6-8F3D-76ECA9B802CD}"/>
    <cellStyle name="Comma 2 4 2 6 3 3 2 2" xfId="41743" xr:uid="{D8A8A89A-5A33-4645-B852-30532653D23B}"/>
    <cellStyle name="Comma 2 4 2 6 3 3 3" xfId="29611" xr:uid="{328D090B-EF9E-4C65-A60F-882E8A212F33}"/>
    <cellStyle name="Comma 2 4 2 6 3 4" xfId="9391" xr:uid="{3BCB5A31-9F2A-4453-94BC-0709B182E61D}"/>
    <cellStyle name="Comma 2 4 2 6 3 4 2" xfId="21523" xr:uid="{0F76A834-8729-445B-A102-6B08F5647AAD}"/>
    <cellStyle name="Comma 2 4 2 6 3 4 2 2" xfId="45787" xr:uid="{95E74A7B-9882-48CA-83EB-F08A69E1AB67}"/>
    <cellStyle name="Comma 2 4 2 6 3 4 3" xfId="33655" xr:uid="{5D6F9CB7-E931-4314-AB92-C9064A15FB66}"/>
    <cellStyle name="Comma 2 4 2 6 3 5" xfId="13435" xr:uid="{D578A2A2-881D-4135-AC7E-8C942AE849D0}"/>
    <cellStyle name="Comma 2 4 2 6 3 5 2" xfId="37699" xr:uid="{91414DCE-6A94-47A9-8128-20A1AFBF953E}"/>
    <cellStyle name="Comma 2 4 2 6 3 6" xfId="25567" xr:uid="{7C881C1E-6726-4981-863A-C44E935AEB7B}"/>
    <cellStyle name="Comma 2 4 2 6 4" xfId="2314" xr:uid="{83A3ADFC-8306-4755-83EC-52C00EC78E55}"/>
    <cellStyle name="Comma 2 4 2 6 4 2" xfId="6358" xr:uid="{C86DA47F-834D-4895-8AAB-FBEAF520E196}"/>
    <cellStyle name="Comma 2 4 2 6 4 2 2" xfId="18490" xr:uid="{6342B84F-5FB5-423A-B1B2-BE1F7C3E1FE2}"/>
    <cellStyle name="Comma 2 4 2 6 4 2 2 2" xfId="42754" xr:uid="{8FAE4AB3-C1E2-4FE9-B8D9-EEC141592215}"/>
    <cellStyle name="Comma 2 4 2 6 4 2 3" xfId="30622" xr:uid="{8640B752-5377-46C5-9772-31C2832A57E4}"/>
    <cellStyle name="Comma 2 4 2 6 4 3" xfId="10402" xr:uid="{A8A186E8-2414-495A-B259-6D4CE8F3A35A}"/>
    <cellStyle name="Comma 2 4 2 6 4 3 2" xfId="22534" xr:uid="{64718B52-5905-4587-9265-48F249CC76FC}"/>
    <cellStyle name="Comma 2 4 2 6 4 3 2 2" xfId="46798" xr:uid="{4901FE39-AF29-42BA-8B7C-0379D4CB42D6}"/>
    <cellStyle name="Comma 2 4 2 6 4 3 3" xfId="34666" xr:uid="{58D385BA-F6E6-4324-AC6F-F22F1E6E2733}"/>
    <cellStyle name="Comma 2 4 2 6 4 4" xfId="14446" xr:uid="{C7F568B4-CD7B-4F73-9B43-2B77A58D58AD}"/>
    <cellStyle name="Comma 2 4 2 6 4 4 2" xfId="38710" xr:uid="{AC16576E-05D6-4209-999B-D48ECFE889EF}"/>
    <cellStyle name="Comma 2 4 2 6 4 5" xfId="26578" xr:uid="{57F87CAD-4009-4991-A406-EECAA5515AA0}"/>
    <cellStyle name="Comma 2 4 2 6 5" xfId="4336" xr:uid="{FD6344E8-2471-4333-A656-98B80D05C881}"/>
    <cellStyle name="Comma 2 4 2 6 5 2" xfId="16468" xr:uid="{79F94404-C381-4D1C-AF01-8E450E297094}"/>
    <cellStyle name="Comma 2 4 2 6 5 2 2" xfId="40732" xr:uid="{2FC89A0F-7C3B-4452-907C-D1C31EED5CA0}"/>
    <cellStyle name="Comma 2 4 2 6 5 3" xfId="28600" xr:uid="{55232A19-9AEC-46DE-8AF2-99A20B0DF786}"/>
    <cellStyle name="Comma 2 4 2 6 6" xfId="8380" xr:uid="{15254234-0D8E-4E04-85C0-0E408CAA4247}"/>
    <cellStyle name="Comma 2 4 2 6 6 2" xfId="20512" xr:uid="{13119533-DF68-4CD8-A5AB-F605024C1620}"/>
    <cellStyle name="Comma 2 4 2 6 6 2 2" xfId="44776" xr:uid="{2282BB71-0DED-4063-BA24-663D0171A99E}"/>
    <cellStyle name="Comma 2 4 2 6 6 3" xfId="32644" xr:uid="{61751B02-F7ED-4902-A077-EA48F4B5C19C}"/>
    <cellStyle name="Comma 2 4 2 6 7" xfId="12424" xr:uid="{0CE87C97-2101-4CE0-A59C-BCE88EFBBA67}"/>
    <cellStyle name="Comma 2 4 2 6 7 2" xfId="36688" xr:uid="{EA146821-BFE5-4F11-847C-FEC0CFD5BFA9}"/>
    <cellStyle name="Comma 2 4 2 6 8" xfId="24556" xr:uid="{0E656B1A-8126-4B92-BA7F-492EC39E53F5}"/>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2 2 2" xfId="44017" xr:uid="{94F0B066-3EAB-489F-94B9-5A68BFA6A6DE}"/>
    <cellStyle name="Comma 2 4 2 7 2 2 2 3" xfId="31885" xr:uid="{1FF0AEAA-226E-4DDA-A545-B803649E5B08}"/>
    <cellStyle name="Comma 2 4 2 7 2 2 3" xfId="11665" xr:uid="{55032146-34AD-4A54-A78B-1D556957333A}"/>
    <cellStyle name="Comma 2 4 2 7 2 2 3 2" xfId="23797" xr:uid="{2D1E4B59-D269-4CC4-980B-BC6A28050122}"/>
    <cellStyle name="Comma 2 4 2 7 2 2 3 2 2" xfId="48061" xr:uid="{E0B3B089-14E4-4BB6-AC0B-1527AF6E51B2}"/>
    <cellStyle name="Comma 2 4 2 7 2 2 3 3" xfId="35929" xr:uid="{088AA97B-B1A2-480A-BCF5-1802C8064226}"/>
    <cellStyle name="Comma 2 4 2 7 2 2 4" xfId="15709" xr:uid="{F139BB1C-ED6B-4071-B62C-94CA9B4D0A2A}"/>
    <cellStyle name="Comma 2 4 2 7 2 2 4 2" xfId="39973" xr:uid="{9F4F57D7-54C1-4288-A42C-12CCF06C005A}"/>
    <cellStyle name="Comma 2 4 2 7 2 2 5" xfId="27841" xr:uid="{0B9B2A6B-9B08-4A8A-8959-DD18F25DBED9}"/>
    <cellStyle name="Comma 2 4 2 7 2 3" xfId="5599" xr:uid="{EBEA5763-6C2B-49D1-B6BB-5055B8DBB1A3}"/>
    <cellStyle name="Comma 2 4 2 7 2 3 2" xfId="17731" xr:uid="{383417A6-F014-4E32-8948-1E53EA9F7714}"/>
    <cellStyle name="Comma 2 4 2 7 2 3 2 2" xfId="41995" xr:uid="{5DB72D14-7A5B-4DA0-B63F-491D1B9C1F7B}"/>
    <cellStyle name="Comma 2 4 2 7 2 3 3" xfId="29863" xr:uid="{2FB61B47-931A-4734-AEE8-049F91633E87}"/>
    <cellStyle name="Comma 2 4 2 7 2 4" xfId="9643" xr:uid="{A3B3FCDD-6F98-40EC-B23C-D9D2A856E707}"/>
    <cellStyle name="Comma 2 4 2 7 2 4 2" xfId="21775" xr:uid="{52E2E3AF-8FB3-4307-87EE-64DF092F9827}"/>
    <cellStyle name="Comma 2 4 2 7 2 4 2 2" xfId="46039" xr:uid="{938303F1-EF14-47DC-A9A3-9C102FE5A6DA}"/>
    <cellStyle name="Comma 2 4 2 7 2 4 3" xfId="33907" xr:uid="{CD7441A7-772F-4FBA-8997-1C5651F1A037}"/>
    <cellStyle name="Comma 2 4 2 7 2 5" xfId="13687" xr:uid="{60EA4F09-0A44-4BFD-91DE-A015CEC84152}"/>
    <cellStyle name="Comma 2 4 2 7 2 5 2" xfId="37951" xr:uid="{0F68595C-8058-4481-9B9C-4A4D7E8A690D}"/>
    <cellStyle name="Comma 2 4 2 7 2 6" xfId="25819" xr:uid="{C270F652-C006-48C4-9E61-752DD9668765}"/>
    <cellStyle name="Comma 2 4 2 7 3" xfId="2566" xr:uid="{CEAA1E9C-081F-4789-BD77-1A42C4264D8E}"/>
    <cellStyle name="Comma 2 4 2 7 3 2" xfId="6610" xr:uid="{C6155681-94A4-449B-BF74-BC71BE5E2A25}"/>
    <cellStyle name="Comma 2 4 2 7 3 2 2" xfId="18742" xr:uid="{E3F383FD-1E54-4A4F-A03C-D7A863CC2F12}"/>
    <cellStyle name="Comma 2 4 2 7 3 2 2 2" xfId="43006" xr:uid="{DD4683B0-311E-4603-8EED-8E4700716AE4}"/>
    <cellStyle name="Comma 2 4 2 7 3 2 3" xfId="30874" xr:uid="{E701FFFD-C48E-4D99-B000-A7D8366B2582}"/>
    <cellStyle name="Comma 2 4 2 7 3 3" xfId="10654" xr:uid="{636965A0-3DD8-4522-A842-A02869F30179}"/>
    <cellStyle name="Comma 2 4 2 7 3 3 2" xfId="22786" xr:uid="{F7A6D004-A243-49E1-ABC0-648CBB64A9A8}"/>
    <cellStyle name="Comma 2 4 2 7 3 3 2 2" xfId="47050" xr:uid="{EF0D37B9-463C-4664-B7DC-4AA1CF5A8328}"/>
    <cellStyle name="Comma 2 4 2 7 3 3 3" xfId="34918" xr:uid="{631E4CD4-03D1-4CEB-A142-C5CF19D1343A}"/>
    <cellStyle name="Comma 2 4 2 7 3 4" xfId="14698" xr:uid="{E059FBDB-559F-42F3-BF6D-7ABD15617F8B}"/>
    <cellStyle name="Comma 2 4 2 7 3 4 2" xfId="38962" xr:uid="{F9D815E8-4BC9-4E4F-BB06-4C4604A6825E}"/>
    <cellStyle name="Comma 2 4 2 7 3 5" xfId="26830" xr:uid="{F5A7D903-0F81-4577-9F94-65CE37A6ED76}"/>
    <cellStyle name="Comma 2 4 2 7 4" xfId="4588" xr:uid="{4BB77915-AA2F-4D6E-8A56-6E94189B0012}"/>
    <cellStyle name="Comma 2 4 2 7 4 2" xfId="16720" xr:uid="{06CE5329-2336-4FA7-B825-3E5F0A36DE95}"/>
    <cellStyle name="Comma 2 4 2 7 4 2 2" xfId="40984" xr:uid="{CCD23117-283A-4F58-87F5-B769B79E3312}"/>
    <cellStyle name="Comma 2 4 2 7 4 3" xfId="28852" xr:uid="{B82037F5-DEAA-4E57-A75F-36F1FC4FB844}"/>
    <cellStyle name="Comma 2 4 2 7 5" xfId="8632" xr:uid="{8366B63F-BDB6-48D7-96CD-E57D7837A368}"/>
    <cellStyle name="Comma 2 4 2 7 5 2" xfId="20764" xr:uid="{696ACCDA-6E0F-4ACB-A60E-BC9BE738C76E}"/>
    <cellStyle name="Comma 2 4 2 7 5 2 2" xfId="45028" xr:uid="{480A646C-7889-4D82-A43A-94A46427E18F}"/>
    <cellStyle name="Comma 2 4 2 7 5 3" xfId="32896" xr:uid="{4917DB8A-6A7D-4BEF-A370-62DE8121D6C5}"/>
    <cellStyle name="Comma 2 4 2 7 6" xfId="12676" xr:uid="{A694967B-4BA0-4EE2-AF72-D186731E5541}"/>
    <cellStyle name="Comma 2 4 2 7 6 2" xfId="36940" xr:uid="{D935CA8A-09D9-42EA-AA6E-2FFC4255A521}"/>
    <cellStyle name="Comma 2 4 2 7 7" xfId="24808" xr:uid="{A5035FDE-D964-4BBA-B2CB-5AA0C0A06AB5}"/>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2 2 2" xfId="43512" xr:uid="{2C7B6ABE-EA6E-4561-B5CB-471656DCE4F6}"/>
    <cellStyle name="Comma 2 4 2 8 2 2 3" xfId="31380" xr:uid="{3210E802-4C27-468A-B92F-2F4A1231B9CA}"/>
    <cellStyle name="Comma 2 4 2 8 2 3" xfId="11160" xr:uid="{BEF1BE25-3052-4C10-BC56-6EAD51A13715}"/>
    <cellStyle name="Comma 2 4 2 8 2 3 2" xfId="23292" xr:uid="{7E58E1A7-4A8F-4AF4-9B53-543A824AA145}"/>
    <cellStyle name="Comma 2 4 2 8 2 3 2 2" xfId="47556" xr:uid="{E7BC9D46-4CA1-40F3-A171-2FB2FFD3EEEF}"/>
    <cellStyle name="Comma 2 4 2 8 2 3 3" xfId="35424" xr:uid="{80037E22-1453-4799-83D4-34E153CD5D04}"/>
    <cellStyle name="Comma 2 4 2 8 2 4" xfId="15204" xr:uid="{D95D3062-A60F-480F-9B99-38A5455F2314}"/>
    <cellStyle name="Comma 2 4 2 8 2 4 2" xfId="39468" xr:uid="{85686D06-3BCB-46AA-8D84-85A3C7BE2D81}"/>
    <cellStyle name="Comma 2 4 2 8 2 5" xfId="27336" xr:uid="{2DFF8482-299A-4837-BB36-73DD59720FD5}"/>
    <cellStyle name="Comma 2 4 2 8 3" xfId="5094" xr:uid="{C67F1C3E-1433-4785-8990-FF3B76C110C3}"/>
    <cellStyle name="Comma 2 4 2 8 3 2" xfId="17226" xr:uid="{92ADFDCE-8680-4311-819F-7C67C5625FED}"/>
    <cellStyle name="Comma 2 4 2 8 3 2 2" xfId="41490" xr:uid="{C6C0594C-E332-4003-91A1-E04443292CBF}"/>
    <cellStyle name="Comma 2 4 2 8 3 3" xfId="29358" xr:uid="{A7D522A4-F28A-4375-A3CB-C0B3C64594E1}"/>
    <cellStyle name="Comma 2 4 2 8 4" xfId="9138" xr:uid="{2E29B659-39FB-421B-B32F-5CCC1CD0FDF2}"/>
    <cellStyle name="Comma 2 4 2 8 4 2" xfId="21270" xr:uid="{F8FA9F41-70C0-4DA0-BF1D-826E53C6CBBB}"/>
    <cellStyle name="Comma 2 4 2 8 4 2 2" xfId="45534" xr:uid="{0711D5D6-099D-482A-8DC2-94F8DAAA6C13}"/>
    <cellStyle name="Comma 2 4 2 8 4 3" xfId="33402" xr:uid="{2B84FFC1-C8E8-4833-B854-DC532D675BCF}"/>
    <cellStyle name="Comma 2 4 2 8 5" xfId="13182" xr:uid="{036B7AEB-19E5-46FC-B146-2B44B660AC8C}"/>
    <cellStyle name="Comma 2 4 2 8 5 2" xfId="37446" xr:uid="{2C6FD514-2679-49CE-AE46-66701B716792}"/>
    <cellStyle name="Comma 2 4 2 8 6" xfId="25314" xr:uid="{9A107763-1CC7-41BD-B7C4-47E62663CBDC}"/>
    <cellStyle name="Comma 2 4 2 9" xfId="2061" xr:uid="{032EB53A-C97B-4E96-937C-A1422B709DAE}"/>
    <cellStyle name="Comma 2 4 2 9 2" xfId="6105" xr:uid="{9E6307D2-9AF0-4EBD-8051-76485C58DED3}"/>
    <cellStyle name="Comma 2 4 2 9 2 2" xfId="18237" xr:uid="{CECC5A85-EE22-4467-B70C-F5FEDFA4D42A}"/>
    <cellStyle name="Comma 2 4 2 9 2 2 2" xfId="42501" xr:uid="{CAEE095C-DCC9-4658-8B84-07371F34A02C}"/>
    <cellStyle name="Comma 2 4 2 9 2 3" xfId="30369" xr:uid="{D03A77A5-26A4-45F8-8BD5-ABF778FF495E}"/>
    <cellStyle name="Comma 2 4 2 9 3" xfId="10149" xr:uid="{FCC21A65-3C58-44CE-87C1-0B6F4D8C9873}"/>
    <cellStyle name="Comma 2 4 2 9 3 2" xfId="22281" xr:uid="{C1F73EBC-6224-4900-B434-F2CA1555270C}"/>
    <cellStyle name="Comma 2 4 2 9 3 2 2" xfId="46545" xr:uid="{30E45161-DB64-42CA-9A5F-171498829132}"/>
    <cellStyle name="Comma 2 4 2 9 3 3" xfId="34413" xr:uid="{9F266C33-9270-47B7-BDCD-0743A74D1D26}"/>
    <cellStyle name="Comma 2 4 2 9 4" xfId="14193" xr:uid="{367FD850-505B-4D4D-A387-3C96A55948A7}"/>
    <cellStyle name="Comma 2 4 2 9 4 2" xfId="38457" xr:uid="{2558F0C0-019E-4097-9575-2C8EB64FACB7}"/>
    <cellStyle name="Comma 2 4 2 9 5" xfId="26325" xr:uid="{A183C7F9-4021-463D-B843-5D742EB888BE}"/>
    <cellStyle name="Comma 2 5" xfId="31" xr:uid="{CF28769F-7FA6-4927-8BF1-5524471522E2}"/>
    <cellStyle name="Comma 2 5 10" xfId="4075" xr:uid="{1A72D30E-F69D-405D-8C0A-35F3D718B824}"/>
    <cellStyle name="Comma 2 5 10 2" xfId="16207" xr:uid="{177570D7-31C9-4776-BEE6-10AAE5C281F9}"/>
    <cellStyle name="Comma 2 5 10 2 2" xfId="40471" xr:uid="{E5935964-EBF7-4D34-95C1-4661412F9DB5}"/>
    <cellStyle name="Comma 2 5 10 3" xfId="28339" xr:uid="{27E7CB14-498A-4EFB-9370-9F3ED40FB6E6}"/>
    <cellStyle name="Comma 2 5 11" xfId="8119" xr:uid="{1C7DE6B8-0F58-4613-B64B-6A4FFFEFE788}"/>
    <cellStyle name="Comma 2 5 11 2" xfId="20251" xr:uid="{E5FF2AE8-3AEC-4FAF-81D9-CEDDFAD55659}"/>
    <cellStyle name="Comma 2 5 11 2 2" xfId="44515" xr:uid="{BDC95F12-06DA-4A27-B168-D8C779E6F953}"/>
    <cellStyle name="Comma 2 5 11 3" xfId="32383" xr:uid="{C56BEE27-F09E-4F08-A236-FC790E7700F5}"/>
    <cellStyle name="Comma 2 5 12" xfId="12163" xr:uid="{653825C4-D7F7-49CD-A4CF-BF90AE106EE3}"/>
    <cellStyle name="Comma 2 5 12 2" xfId="36427" xr:uid="{587D8DE9-07B6-4981-B10C-AAA62935D8BA}"/>
    <cellStyle name="Comma 2 5 13" xfId="24295" xr:uid="{DDA30488-D35D-40E9-BB11-35028CF848A6}"/>
    <cellStyle name="Comma 2 5 2" xfId="52" xr:uid="{05EC51DB-8868-4BC4-B13F-15B407503B90}"/>
    <cellStyle name="Comma 2 5 2 10" xfId="12184" xr:uid="{43D04944-1975-4DC0-8F1D-624A416ECA70}"/>
    <cellStyle name="Comma 2 5 2 10 2" xfId="36448" xr:uid="{5303FAD3-1579-4831-99B0-25224D7A70FC}"/>
    <cellStyle name="Comma 2 5 2 11" xfId="24316" xr:uid="{798F03BA-A7B6-4EBB-8B4D-05965F13C81F}"/>
    <cellStyle name="Comma 2 5 2 2" xfId="115" xr:uid="{84C267D7-B407-4F4C-AEEC-E0A408AD8DBF}"/>
    <cellStyle name="Comma 2 5 2 2 10" xfId="24379" xr:uid="{7F6155C4-0161-4F88-9BBC-0C7316FD6901}"/>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2 2 2" xfId="44472" xr:uid="{8C6B60DA-2383-4597-8CA8-2F7787D5A82E}"/>
    <cellStyle name="Comma 2 5 2 2 2 2 2 2 2 2 3" xfId="32340" xr:uid="{A7874FBD-8BE5-4270-9781-03130A9C1B8A}"/>
    <cellStyle name="Comma 2 5 2 2 2 2 2 2 2 3" xfId="12120" xr:uid="{ADA3417D-4FE4-435B-B8C3-FA3031D69E1B}"/>
    <cellStyle name="Comma 2 5 2 2 2 2 2 2 2 3 2" xfId="24252" xr:uid="{479E39A2-5EB2-44F6-AC0E-87F1EA4CCF37}"/>
    <cellStyle name="Comma 2 5 2 2 2 2 2 2 2 3 2 2" xfId="48516" xr:uid="{1110DC0A-F8E4-4616-925B-5093A5491EDF}"/>
    <cellStyle name="Comma 2 5 2 2 2 2 2 2 2 3 3" xfId="36384" xr:uid="{956DA8E1-7BBE-444F-AADB-615A9F336AB4}"/>
    <cellStyle name="Comma 2 5 2 2 2 2 2 2 2 4" xfId="16164" xr:uid="{40048709-E1B0-495F-8416-507BFB4E1F90}"/>
    <cellStyle name="Comma 2 5 2 2 2 2 2 2 2 4 2" xfId="40428" xr:uid="{297D93C3-E980-47B0-B663-0B70FC8C4598}"/>
    <cellStyle name="Comma 2 5 2 2 2 2 2 2 2 5" xfId="28296" xr:uid="{05E20417-79E6-4DAE-9E23-6BFE6B3E4155}"/>
    <cellStyle name="Comma 2 5 2 2 2 2 2 2 3" xfId="6054" xr:uid="{24127311-3258-447F-B5E9-765051A6DDAC}"/>
    <cellStyle name="Comma 2 5 2 2 2 2 2 2 3 2" xfId="18186" xr:uid="{2AF0E59E-6EEE-4345-A622-7D75CA59512E}"/>
    <cellStyle name="Comma 2 5 2 2 2 2 2 2 3 2 2" xfId="42450" xr:uid="{E6F40ACF-6CFA-4DED-B9B0-17546ED5CAEC}"/>
    <cellStyle name="Comma 2 5 2 2 2 2 2 2 3 3" xfId="30318" xr:uid="{D490A157-2B53-4FE1-8DA4-F97304F98CEB}"/>
    <cellStyle name="Comma 2 5 2 2 2 2 2 2 4" xfId="10098" xr:uid="{83DB9C94-B6F0-4443-A0C2-74B1864F2216}"/>
    <cellStyle name="Comma 2 5 2 2 2 2 2 2 4 2" xfId="22230" xr:uid="{1C194DE2-24E7-4641-8CA1-958119636828}"/>
    <cellStyle name="Comma 2 5 2 2 2 2 2 2 4 2 2" xfId="46494" xr:uid="{014AA497-14B0-409E-9EBF-6CBA2DF9E16B}"/>
    <cellStyle name="Comma 2 5 2 2 2 2 2 2 4 3" xfId="34362" xr:uid="{AAA7018F-9507-4F60-A9FB-26D7EE6360E2}"/>
    <cellStyle name="Comma 2 5 2 2 2 2 2 2 5" xfId="14142" xr:uid="{0CF3469E-6AEB-4D1F-8586-9F4A247A322C}"/>
    <cellStyle name="Comma 2 5 2 2 2 2 2 2 5 2" xfId="38406" xr:uid="{8FAA6B0D-9F98-4B3B-AB97-21D47D8D1DFD}"/>
    <cellStyle name="Comma 2 5 2 2 2 2 2 2 6" xfId="26274" xr:uid="{F07F7098-457B-4E8C-96F6-9E4C942F7E80}"/>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2 2 2" xfId="43461" xr:uid="{A6EBB3F5-57AE-4449-8689-00C71F29BE88}"/>
    <cellStyle name="Comma 2 5 2 2 2 2 2 3 2 3" xfId="31329" xr:uid="{D89A4192-ECE0-4A62-AD90-2B6554D9FBA0}"/>
    <cellStyle name="Comma 2 5 2 2 2 2 2 3 3" xfId="11109" xr:uid="{248E3C2D-D2AA-4919-903B-238EAC481FC7}"/>
    <cellStyle name="Comma 2 5 2 2 2 2 2 3 3 2" xfId="23241" xr:uid="{DD55E795-9DA9-4A67-BB49-9A7C5B6CE72B}"/>
    <cellStyle name="Comma 2 5 2 2 2 2 2 3 3 2 2" xfId="47505" xr:uid="{7244F7AA-DA9A-485C-BE70-3D69937D13EE}"/>
    <cellStyle name="Comma 2 5 2 2 2 2 2 3 3 3" xfId="35373" xr:uid="{64F90E9A-3D73-4062-AB35-7C7F08472E79}"/>
    <cellStyle name="Comma 2 5 2 2 2 2 2 3 4" xfId="15153" xr:uid="{6F5A1E4E-E32E-4F89-9ADE-E1B66DF6B1ED}"/>
    <cellStyle name="Comma 2 5 2 2 2 2 2 3 4 2" xfId="39417" xr:uid="{2FECE853-53DF-4AAD-B980-940C1BA3D995}"/>
    <cellStyle name="Comma 2 5 2 2 2 2 2 3 5" xfId="27285" xr:uid="{9FD54C4A-EE06-42E6-9589-ABEF9A10E774}"/>
    <cellStyle name="Comma 2 5 2 2 2 2 2 4" xfId="5043" xr:uid="{508C4DA1-D869-4352-8C08-9B5216521BFE}"/>
    <cellStyle name="Comma 2 5 2 2 2 2 2 4 2" xfId="17175" xr:uid="{0D19444B-A364-4BF9-A2B4-15A792254AA5}"/>
    <cellStyle name="Comma 2 5 2 2 2 2 2 4 2 2" xfId="41439" xr:uid="{DF316752-C9EB-4AE9-BE87-AEA8C059B3BF}"/>
    <cellStyle name="Comma 2 5 2 2 2 2 2 4 3" xfId="29307" xr:uid="{6B268F1E-1D03-4363-94FA-D15FAFD8DD82}"/>
    <cellStyle name="Comma 2 5 2 2 2 2 2 5" xfId="9087" xr:uid="{D2AB89B0-E051-42CF-82F1-C2CDA8A9614E}"/>
    <cellStyle name="Comma 2 5 2 2 2 2 2 5 2" xfId="21219" xr:uid="{E2C415B3-214E-4B4D-ABA1-9C33624D0661}"/>
    <cellStyle name="Comma 2 5 2 2 2 2 2 5 2 2" xfId="45483" xr:uid="{A682A9D5-DB58-4395-9654-BDA1B16B5869}"/>
    <cellStyle name="Comma 2 5 2 2 2 2 2 5 3" xfId="33351" xr:uid="{E80E7F39-73A8-4C9B-9B59-F869D252FCB2}"/>
    <cellStyle name="Comma 2 5 2 2 2 2 2 6" xfId="13131" xr:uid="{3F993EEA-DCD7-4F6B-96B5-BF6C8FC062F2}"/>
    <cellStyle name="Comma 2 5 2 2 2 2 2 6 2" xfId="37395" xr:uid="{45662EF7-8B61-47EC-ABB4-B7536574BDE3}"/>
    <cellStyle name="Comma 2 5 2 2 2 2 2 7" xfId="25263" xr:uid="{99B9D4AD-8C94-4589-B54E-88C96A98008B}"/>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2 2 2" xfId="43967" xr:uid="{3BB7E5EF-EEC8-4DEF-90AE-AB4F2E6DC5FF}"/>
    <cellStyle name="Comma 2 5 2 2 2 2 3 2 2 3" xfId="31835" xr:uid="{C3819E50-117B-48B9-A2DA-FB562F35E927}"/>
    <cellStyle name="Comma 2 5 2 2 2 2 3 2 3" xfId="11615" xr:uid="{E85AC59E-FC49-43E8-87E2-15CA0A5DA877}"/>
    <cellStyle name="Comma 2 5 2 2 2 2 3 2 3 2" xfId="23747" xr:uid="{64A64BD3-B4C0-494A-8396-275FF8F2233E}"/>
    <cellStyle name="Comma 2 5 2 2 2 2 3 2 3 2 2" xfId="48011" xr:uid="{C3FDF100-F939-4684-BB07-A6B54CD464AB}"/>
    <cellStyle name="Comma 2 5 2 2 2 2 3 2 3 3" xfId="35879" xr:uid="{54BB5B50-1DFD-4859-B32A-5820425F297D}"/>
    <cellStyle name="Comma 2 5 2 2 2 2 3 2 4" xfId="15659" xr:uid="{F0A638D2-E930-47A1-B88F-101C13E46D5A}"/>
    <cellStyle name="Comma 2 5 2 2 2 2 3 2 4 2" xfId="39923" xr:uid="{7587C4C3-C433-4E55-9035-6569FE9F98F5}"/>
    <cellStyle name="Comma 2 5 2 2 2 2 3 2 5" xfId="27791" xr:uid="{EB1495F0-8D3D-43E7-BEC1-2C9BC82F5573}"/>
    <cellStyle name="Comma 2 5 2 2 2 2 3 3" xfId="5549" xr:uid="{BFC8E824-2B02-4A32-8DBC-23D5EC4AC33F}"/>
    <cellStyle name="Comma 2 5 2 2 2 2 3 3 2" xfId="17681" xr:uid="{C788AC47-7E44-4777-9984-72CABCBA3310}"/>
    <cellStyle name="Comma 2 5 2 2 2 2 3 3 2 2" xfId="41945" xr:uid="{B7CBD66B-5ABA-49BF-9A3D-6AE31A71174F}"/>
    <cellStyle name="Comma 2 5 2 2 2 2 3 3 3" xfId="29813" xr:uid="{D8C97B64-4667-480B-ABA4-726953231A7E}"/>
    <cellStyle name="Comma 2 5 2 2 2 2 3 4" xfId="9593" xr:uid="{DB1F59C9-3EC9-4A85-8166-6177C4444A90}"/>
    <cellStyle name="Comma 2 5 2 2 2 2 3 4 2" xfId="21725" xr:uid="{F09CB03A-5909-4733-8483-F3AB8CFCFF96}"/>
    <cellStyle name="Comma 2 5 2 2 2 2 3 4 2 2" xfId="45989" xr:uid="{C99EA57B-BB6F-44EC-A8F9-A11FFFAB98FB}"/>
    <cellStyle name="Comma 2 5 2 2 2 2 3 4 3" xfId="33857" xr:uid="{D9F88027-CDAC-4C93-802A-2CA2418E62B2}"/>
    <cellStyle name="Comma 2 5 2 2 2 2 3 5" xfId="13637" xr:uid="{21CE0D94-5DC2-48E7-8BA7-FBA74EA130EF}"/>
    <cellStyle name="Comma 2 5 2 2 2 2 3 5 2" xfId="37901" xr:uid="{B50ECF4D-76D0-4F3B-8227-5FE58AB16A6D}"/>
    <cellStyle name="Comma 2 5 2 2 2 2 3 6" xfId="25769" xr:uid="{2FB62D3B-C3AF-4AE8-9438-27F8B3BE1AAD}"/>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2 2 2" xfId="42956" xr:uid="{BD596A8A-317C-4F3A-8D88-4FBDCAE5CDC5}"/>
    <cellStyle name="Comma 2 5 2 2 2 2 4 2 3" xfId="30824" xr:uid="{FDBD47A2-EE07-481E-BB2D-0376A2F30511}"/>
    <cellStyle name="Comma 2 5 2 2 2 2 4 3" xfId="10604" xr:uid="{B5373635-9250-479B-A19C-F2EE3650936E}"/>
    <cellStyle name="Comma 2 5 2 2 2 2 4 3 2" xfId="22736" xr:uid="{E9E02E29-856E-4DB3-80F6-04F8EC382552}"/>
    <cellStyle name="Comma 2 5 2 2 2 2 4 3 2 2" xfId="47000" xr:uid="{4567B645-3264-4404-B5A2-3B880652FDDD}"/>
    <cellStyle name="Comma 2 5 2 2 2 2 4 3 3" xfId="34868" xr:uid="{22C0DEE2-9301-4CF6-91A7-7C70F46CFFE1}"/>
    <cellStyle name="Comma 2 5 2 2 2 2 4 4" xfId="14648" xr:uid="{FC614BA9-7CD6-4EF6-80F2-4125C1E855B7}"/>
    <cellStyle name="Comma 2 5 2 2 2 2 4 4 2" xfId="38912" xr:uid="{DD80767D-7BE7-4F73-8A7A-517D4A9658FD}"/>
    <cellStyle name="Comma 2 5 2 2 2 2 4 5" xfId="26780" xr:uid="{A1503B78-A207-4A5A-84F0-5A5574F0518C}"/>
    <cellStyle name="Comma 2 5 2 2 2 2 5" xfId="4538" xr:uid="{C50D0587-1781-4632-B3C5-9AED1C39458E}"/>
    <cellStyle name="Comma 2 5 2 2 2 2 5 2" xfId="16670" xr:uid="{9CBADEC7-53F4-4539-A247-06048A9961A8}"/>
    <cellStyle name="Comma 2 5 2 2 2 2 5 2 2" xfId="40934" xr:uid="{7C3A2308-FA48-456F-A64E-AE94A48740A2}"/>
    <cellStyle name="Comma 2 5 2 2 2 2 5 3" xfId="28802" xr:uid="{9D14B89B-D46B-43A9-AA5A-79B23F72284E}"/>
    <cellStyle name="Comma 2 5 2 2 2 2 6" xfId="8582" xr:uid="{793A1635-171D-4154-BDFE-8EDC49B40814}"/>
    <cellStyle name="Comma 2 5 2 2 2 2 6 2" xfId="20714" xr:uid="{A9976CC6-AB4F-4CA6-A487-B532CF9E01C7}"/>
    <cellStyle name="Comma 2 5 2 2 2 2 6 2 2" xfId="44978" xr:uid="{E627F07F-74DD-4FAA-8DD9-F21505650BD0}"/>
    <cellStyle name="Comma 2 5 2 2 2 2 6 3" xfId="32846" xr:uid="{9AD0319A-3539-4517-9823-3F0500751E06}"/>
    <cellStyle name="Comma 2 5 2 2 2 2 7" xfId="12626" xr:uid="{8A7CCF80-C67F-44EC-9930-AE09BE3C6F40}"/>
    <cellStyle name="Comma 2 5 2 2 2 2 7 2" xfId="36890" xr:uid="{8649CF29-1401-4C77-AE1E-94DD1F63C294}"/>
    <cellStyle name="Comma 2 5 2 2 2 2 8" xfId="24758" xr:uid="{15A1C919-8079-4414-A811-FAC01F21D723}"/>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2 2 2" xfId="44219" xr:uid="{9A897BFD-19EA-4931-941C-9AB901EECC1B}"/>
    <cellStyle name="Comma 2 5 2 2 2 3 2 2 2 3" xfId="32087" xr:uid="{2D694AC2-2F87-467D-A406-805D27DFC936}"/>
    <cellStyle name="Comma 2 5 2 2 2 3 2 2 3" xfId="11867" xr:uid="{CBD7218E-741E-4716-82C3-AC33C68B29F7}"/>
    <cellStyle name="Comma 2 5 2 2 2 3 2 2 3 2" xfId="23999" xr:uid="{F4B07D17-046E-457B-B29E-EB439BABD63C}"/>
    <cellStyle name="Comma 2 5 2 2 2 3 2 2 3 2 2" xfId="48263" xr:uid="{6ABAF02D-EACF-4DB7-B4A4-0B6528D2AC8C}"/>
    <cellStyle name="Comma 2 5 2 2 2 3 2 2 3 3" xfId="36131" xr:uid="{26B50F04-2F64-48D7-B19A-BDCC84904AFE}"/>
    <cellStyle name="Comma 2 5 2 2 2 3 2 2 4" xfId="15911" xr:uid="{F2EE3085-6166-4B65-9E0D-7916A69CE77C}"/>
    <cellStyle name="Comma 2 5 2 2 2 3 2 2 4 2" xfId="40175" xr:uid="{B475FD34-FBBC-4754-BE6D-CF2E798EBD43}"/>
    <cellStyle name="Comma 2 5 2 2 2 3 2 2 5" xfId="28043" xr:uid="{315DEC2B-2889-4A0B-B39D-80D15B2A98BE}"/>
    <cellStyle name="Comma 2 5 2 2 2 3 2 3" xfId="5801" xr:uid="{10FB6C94-0311-4899-B044-0044A9E2761B}"/>
    <cellStyle name="Comma 2 5 2 2 2 3 2 3 2" xfId="17933" xr:uid="{7ECE23B2-53E6-4D7A-B8B5-0BEF45022DBF}"/>
    <cellStyle name="Comma 2 5 2 2 2 3 2 3 2 2" xfId="42197" xr:uid="{A76C9538-8547-4005-8717-264DAF493B4C}"/>
    <cellStyle name="Comma 2 5 2 2 2 3 2 3 3" xfId="30065" xr:uid="{DB227F51-B3A3-4C6E-8688-6C716DC1087F}"/>
    <cellStyle name="Comma 2 5 2 2 2 3 2 4" xfId="9845" xr:uid="{AC4EF3FF-EF68-4DA4-B879-A88F433AB49D}"/>
    <cellStyle name="Comma 2 5 2 2 2 3 2 4 2" xfId="21977" xr:uid="{974400D4-DA53-47B5-9E5F-54D4EA85F6A0}"/>
    <cellStyle name="Comma 2 5 2 2 2 3 2 4 2 2" xfId="46241" xr:uid="{1040A067-6BEB-4559-A700-EBE20EFC44E7}"/>
    <cellStyle name="Comma 2 5 2 2 2 3 2 4 3" xfId="34109" xr:uid="{64C63FDC-9C63-47D3-A1BD-506E13DC840D}"/>
    <cellStyle name="Comma 2 5 2 2 2 3 2 5" xfId="13889" xr:uid="{242D2C05-EF76-4706-8AF8-997B2349CC68}"/>
    <cellStyle name="Comma 2 5 2 2 2 3 2 5 2" xfId="38153" xr:uid="{8732CC58-000C-470E-A560-4D9FC45703D4}"/>
    <cellStyle name="Comma 2 5 2 2 2 3 2 6" xfId="26021" xr:uid="{9DD84B6C-FFEA-45BB-95D3-FFAA3307AD11}"/>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2 2 2" xfId="43208" xr:uid="{DD82B14D-E85F-4D4C-87BD-627A4A67D6EF}"/>
    <cellStyle name="Comma 2 5 2 2 2 3 3 2 3" xfId="31076" xr:uid="{45D3D5DB-08C4-4EC5-8276-3FBBD38837E9}"/>
    <cellStyle name="Comma 2 5 2 2 2 3 3 3" xfId="10856" xr:uid="{333EB2BC-B332-4FC4-A615-B9FADD96149F}"/>
    <cellStyle name="Comma 2 5 2 2 2 3 3 3 2" xfId="22988" xr:uid="{501695DD-415F-4B64-B674-20A7A0E50C74}"/>
    <cellStyle name="Comma 2 5 2 2 2 3 3 3 2 2" xfId="47252" xr:uid="{5A5C3B84-6392-4C27-8843-FEFDEF9B7B2C}"/>
    <cellStyle name="Comma 2 5 2 2 2 3 3 3 3" xfId="35120" xr:uid="{7562921E-C4EA-46AE-AE9B-77FE37FBFC28}"/>
    <cellStyle name="Comma 2 5 2 2 2 3 3 4" xfId="14900" xr:uid="{30ED2E0B-0650-400D-80BC-EA413381ECE0}"/>
    <cellStyle name="Comma 2 5 2 2 2 3 3 4 2" xfId="39164" xr:uid="{0205F078-4859-457A-81EC-B0F2FA5B1FDD}"/>
    <cellStyle name="Comma 2 5 2 2 2 3 3 5" xfId="27032" xr:uid="{3A7AFF50-2082-42B7-A5BD-3CF2135E2EEB}"/>
    <cellStyle name="Comma 2 5 2 2 2 3 4" xfId="4790" xr:uid="{CED87B05-557A-4BB0-B8CD-2386512129AF}"/>
    <cellStyle name="Comma 2 5 2 2 2 3 4 2" xfId="16922" xr:uid="{A6094D82-7449-4D83-B12E-DA65EE71442C}"/>
    <cellStyle name="Comma 2 5 2 2 2 3 4 2 2" xfId="41186" xr:uid="{1EF87F10-134F-4CBC-9601-022D38EE633C}"/>
    <cellStyle name="Comma 2 5 2 2 2 3 4 3" xfId="29054" xr:uid="{1F2EB3CB-22B8-428E-AE8E-856082231D6A}"/>
    <cellStyle name="Comma 2 5 2 2 2 3 5" xfId="8834" xr:uid="{DB786F45-FCE1-4DC7-A286-77D210EF8534}"/>
    <cellStyle name="Comma 2 5 2 2 2 3 5 2" xfId="20966" xr:uid="{C7743E75-35C6-4AB8-9E2D-FECA2ED8B890}"/>
    <cellStyle name="Comma 2 5 2 2 2 3 5 2 2" xfId="45230" xr:uid="{A85791BB-07C7-4618-A123-776267A80178}"/>
    <cellStyle name="Comma 2 5 2 2 2 3 5 3" xfId="33098" xr:uid="{E972108B-12FB-47B5-93FB-04BDDB16328D}"/>
    <cellStyle name="Comma 2 5 2 2 2 3 6" xfId="12878" xr:uid="{A7F67E09-7651-4F53-84E4-44F53B1EEA36}"/>
    <cellStyle name="Comma 2 5 2 2 2 3 6 2" xfId="37142" xr:uid="{EA50C0E9-76FB-4FAD-BBE0-6922C2ADE25E}"/>
    <cellStyle name="Comma 2 5 2 2 2 3 7" xfId="25010" xr:uid="{6EC94003-411A-4F55-8970-1E03B99E221D}"/>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2 2 2" xfId="43714" xr:uid="{D1048D75-DD08-45B3-9FEE-AA1080133C32}"/>
    <cellStyle name="Comma 2 5 2 2 2 4 2 2 3" xfId="31582" xr:uid="{F974B4A7-6113-42FE-809E-5AD30266FD7E}"/>
    <cellStyle name="Comma 2 5 2 2 2 4 2 3" xfId="11362" xr:uid="{80AFA894-399E-499A-A8EF-0EE0A0491750}"/>
    <cellStyle name="Comma 2 5 2 2 2 4 2 3 2" xfId="23494" xr:uid="{5D729565-A581-4E07-9B0C-C854630AFF58}"/>
    <cellStyle name="Comma 2 5 2 2 2 4 2 3 2 2" xfId="47758" xr:uid="{6AD647FE-A4D5-4F5B-B367-9C917D766A0E}"/>
    <cellStyle name="Comma 2 5 2 2 2 4 2 3 3" xfId="35626" xr:uid="{4CC32FAA-0C8D-4123-B72A-1440E1B07731}"/>
    <cellStyle name="Comma 2 5 2 2 2 4 2 4" xfId="15406" xr:uid="{51A35E11-2BD3-4A0A-975E-DDAC4A272088}"/>
    <cellStyle name="Comma 2 5 2 2 2 4 2 4 2" xfId="39670" xr:uid="{F4B9C2F5-2A01-4781-A9D6-3EDA4722C5C0}"/>
    <cellStyle name="Comma 2 5 2 2 2 4 2 5" xfId="27538" xr:uid="{A729A8F2-75F8-4EB9-88A5-CCD9802083BA}"/>
    <cellStyle name="Comma 2 5 2 2 2 4 3" xfId="5296" xr:uid="{BE4B2C11-3CF5-40FC-A559-70718AA7482F}"/>
    <cellStyle name="Comma 2 5 2 2 2 4 3 2" xfId="17428" xr:uid="{B6BFC30A-D61C-4152-9716-D6F7AB34142F}"/>
    <cellStyle name="Comma 2 5 2 2 2 4 3 2 2" xfId="41692" xr:uid="{DB4FC4F5-224A-4A2D-AD23-8EAE8A7FA6F7}"/>
    <cellStyle name="Comma 2 5 2 2 2 4 3 3" xfId="29560" xr:uid="{4F64CEC3-E822-4C0A-8138-3AA7810ECA52}"/>
    <cellStyle name="Comma 2 5 2 2 2 4 4" xfId="9340" xr:uid="{6A173E8E-6A5B-4792-9617-F9B338CA0007}"/>
    <cellStyle name="Comma 2 5 2 2 2 4 4 2" xfId="21472" xr:uid="{A00F3385-471E-4E76-863E-0062B7C49F44}"/>
    <cellStyle name="Comma 2 5 2 2 2 4 4 2 2" xfId="45736" xr:uid="{EDEF4AE9-6518-496A-8536-60ABB8281BAC}"/>
    <cellStyle name="Comma 2 5 2 2 2 4 4 3" xfId="33604" xr:uid="{F77D5C7B-765F-477A-904C-F3B5D5F4E469}"/>
    <cellStyle name="Comma 2 5 2 2 2 4 5" xfId="13384" xr:uid="{6EE90C77-303E-49A5-A1BD-7A32D89C94B3}"/>
    <cellStyle name="Comma 2 5 2 2 2 4 5 2" xfId="37648" xr:uid="{DB3072BE-60EB-417F-94FB-5AAAECB15D51}"/>
    <cellStyle name="Comma 2 5 2 2 2 4 6" xfId="25516" xr:uid="{172FF304-635C-4A1F-A226-8F3C92B488B5}"/>
    <cellStyle name="Comma 2 5 2 2 2 5" xfId="2263" xr:uid="{DF1DFF0F-3418-4FB3-AF8D-958FBD5828A5}"/>
    <cellStyle name="Comma 2 5 2 2 2 5 2" xfId="6307" xr:uid="{FB0D5722-3568-4C95-A09B-CE1D2F25DE86}"/>
    <cellStyle name="Comma 2 5 2 2 2 5 2 2" xfId="18439" xr:uid="{CBB84E9E-1932-44CC-B180-9325265450BC}"/>
    <cellStyle name="Comma 2 5 2 2 2 5 2 2 2" xfId="42703" xr:uid="{333F98E5-5BB4-4858-A412-250024BCABF5}"/>
    <cellStyle name="Comma 2 5 2 2 2 5 2 3" xfId="30571" xr:uid="{1B1BE171-3E03-4182-943B-AA0A712635F7}"/>
    <cellStyle name="Comma 2 5 2 2 2 5 3" xfId="10351" xr:uid="{55C314D4-A848-4D25-84C4-23C94D8F2977}"/>
    <cellStyle name="Comma 2 5 2 2 2 5 3 2" xfId="22483" xr:uid="{F9BF38D4-697D-4D12-9122-0D2261FB4C6B}"/>
    <cellStyle name="Comma 2 5 2 2 2 5 3 2 2" xfId="46747" xr:uid="{A29C412B-D99F-4525-86A6-2BDEDA519CFF}"/>
    <cellStyle name="Comma 2 5 2 2 2 5 3 3" xfId="34615" xr:uid="{9CE39796-8939-47B5-B88F-F62B08CDACB1}"/>
    <cellStyle name="Comma 2 5 2 2 2 5 4" xfId="14395" xr:uid="{1D2FEFBE-B84C-4E6D-8C23-4DC09D41191D}"/>
    <cellStyle name="Comma 2 5 2 2 2 5 4 2" xfId="38659" xr:uid="{DD213E60-BC6A-421B-9AF8-775E896A7AC7}"/>
    <cellStyle name="Comma 2 5 2 2 2 5 5" xfId="26527" xr:uid="{40C6AB5C-CCA2-4C54-94BA-4805C4898B6E}"/>
    <cellStyle name="Comma 2 5 2 2 2 6" xfId="4285" xr:uid="{45DE2269-55B6-40DA-8321-BB6C7E64795C}"/>
    <cellStyle name="Comma 2 5 2 2 2 6 2" xfId="16417" xr:uid="{A4B91B38-6ACE-402E-BBF0-E062B22DF6C9}"/>
    <cellStyle name="Comma 2 5 2 2 2 6 2 2" xfId="40681" xr:uid="{678C2C05-829B-407A-A227-50D0B95EFDA0}"/>
    <cellStyle name="Comma 2 5 2 2 2 6 3" xfId="28549" xr:uid="{B02042F8-37F8-4FF3-9BB6-ECBCAD9AB086}"/>
    <cellStyle name="Comma 2 5 2 2 2 7" xfId="8329" xr:uid="{04FEE678-90FA-40F8-9825-FF0C578A3C13}"/>
    <cellStyle name="Comma 2 5 2 2 2 7 2" xfId="20461" xr:uid="{5336B9C4-D7B7-4716-99C9-623DCC734D2D}"/>
    <cellStyle name="Comma 2 5 2 2 2 7 2 2" xfId="44725" xr:uid="{66B4C7A8-CCEE-4961-B187-87897461BCD9}"/>
    <cellStyle name="Comma 2 5 2 2 2 7 3" xfId="32593" xr:uid="{FC794931-32F4-46EA-A588-77D4B44B2FD7}"/>
    <cellStyle name="Comma 2 5 2 2 2 8" xfId="12373" xr:uid="{76A3BA6E-CCF1-498D-93DB-3E71D9914282}"/>
    <cellStyle name="Comma 2 5 2 2 2 8 2" xfId="36637" xr:uid="{7F398B92-3686-4475-87C5-ADD771D09FF5}"/>
    <cellStyle name="Comma 2 5 2 2 2 9" xfId="24505" xr:uid="{B4DBD162-B714-4C73-854B-11CD0D703380}"/>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2 2 2" xfId="44346" xr:uid="{58FB14F4-AD31-49F7-A4AE-450D7CB62264}"/>
    <cellStyle name="Comma 2 5 2 2 3 2 2 2 2 3" xfId="32214" xr:uid="{2358A9B6-34B9-46AF-A64B-708E1B4971EA}"/>
    <cellStyle name="Comma 2 5 2 2 3 2 2 2 3" xfId="11994" xr:uid="{027F1465-6FC6-4038-B14A-05B18AE3E489}"/>
    <cellStyle name="Comma 2 5 2 2 3 2 2 2 3 2" xfId="24126" xr:uid="{0C72EAA0-A748-4B2F-AA58-D00056A658E3}"/>
    <cellStyle name="Comma 2 5 2 2 3 2 2 2 3 2 2" xfId="48390" xr:uid="{20858096-EE9B-4899-A1DF-A4EED92BB37F}"/>
    <cellStyle name="Comma 2 5 2 2 3 2 2 2 3 3" xfId="36258" xr:uid="{20337958-9CDD-4B92-8DE0-D6CB7C19F2BF}"/>
    <cellStyle name="Comma 2 5 2 2 3 2 2 2 4" xfId="16038" xr:uid="{A79AFA54-E833-42AF-8DDE-F974B5F92398}"/>
    <cellStyle name="Comma 2 5 2 2 3 2 2 2 4 2" xfId="40302" xr:uid="{57C42C6A-0F4C-483F-A61D-5146368F7653}"/>
    <cellStyle name="Comma 2 5 2 2 3 2 2 2 5" xfId="28170" xr:uid="{E1A9E142-DFC0-492B-86B8-7962B4F2C6F5}"/>
    <cellStyle name="Comma 2 5 2 2 3 2 2 3" xfId="5928" xr:uid="{0CA14634-4E6A-4A4F-9D20-1F57DD360A00}"/>
    <cellStyle name="Comma 2 5 2 2 3 2 2 3 2" xfId="18060" xr:uid="{456DFBFA-6E6D-459C-96E5-A5EA38182096}"/>
    <cellStyle name="Comma 2 5 2 2 3 2 2 3 2 2" xfId="42324" xr:uid="{E1D4F5F6-9763-487B-9D93-F6490D5929A3}"/>
    <cellStyle name="Comma 2 5 2 2 3 2 2 3 3" xfId="30192" xr:uid="{7B0302AB-9C7A-4C3D-9F37-A23A8DD41C71}"/>
    <cellStyle name="Comma 2 5 2 2 3 2 2 4" xfId="9972" xr:uid="{B88F9F89-980C-43E1-9E82-47B55C0B00D7}"/>
    <cellStyle name="Comma 2 5 2 2 3 2 2 4 2" xfId="22104" xr:uid="{38F02D60-71C7-45A8-9C81-AEEDF5F1CB89}"/>
    <cellStyle name="Comma 2 5 2 2 3 2 2 4 2 2" xfId="46368" xr:uid="{14E4C02B-F3B9-4191-B507-104399F3B789}"/>
    <cellStyle name="Comma 2 5 2 2 3 2 2 4 3" xfId="34236" xr:uid="{20AA9058-EC32-42C3-A46F-1759481F46AF}"/>
    <cellStyle name="Comma 2 5 2 2 3 2 2 5" xfId="14016" xr:uid="{4162AFB6-E332-4581-8E44-9915F6AECDE7}"/>
    <cellStyle name="Comma 2 5 2 2 3 2 2 5 2" xfId="38280" xr:uid="{6D1E0486-51A6-4AB8-B044-E5FB6278F061}"/>
    <cellStyle name="Comma 2 5 2 2 3 2 2 6" xfId="26148" xr:uid="{8B162FE8-72E2-48B0-A2D7-A674FC5D881F}"/>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2 2 2" xfId="43335" xr:uid="{EDA1ADBC-FFDF-4B22-9359-508672085D0E}"/>
    <cellStyle name="Comma 2 5 2 2 3 2 3 2 3" xfId="31203" xr:uid="{FF109A30-70E7-4668-9D25-85234A99C6A2}"/>
    <cellStyle name="Comma 2 5 2 2 3 2 3 3" xfId="10983" xr:uid="{22B20710-50C5-48E8-AD56-83DE8AB5D3BB}"/>
    <cellStyle name="Comma 2 5 2 2 3 2 3 3 2" xfId="23115" xr:uid="{BFD145D0-7DAD-445D-BA4E-018E479B332D}"/>
    <cellStyle name="Comma 2 5 2 2 3 2 3 3 2 2" xfId="47379" xr:uid="{36050082-99FC-4F91-838F-5D5C0142A741}"/>
    <cellStyle name="Comma 2 5 2 2 3 2 3 3 3" xfId="35247" xr:uid="{CC6055DC-AE1B-4D27-A293-0235AD912CBA}"/>
    <cellStyle name="Comma 2 5 2 2 3 2 3 4" xfId="15027" xr:uid="{837F0607-1AA2-4C15-9D69-7E9A1086FC8B}"/>
    <cellStyle name="Comma 2 5 2 2 3 2 3 4 2" xfId="39291" xr:uid="{ADA1C9CB-098D-4594-9783-EE9B2720FA70}"/>
    <cellStyle name="Comma 2 5 2 2 3 2 3 5" xfId="27159" xr:uid="{9C1CBED2-DC96-4DD3-87B9-3292A40BF749}"/>
    <cellStyle name="Comma 2 5 2 2 3 2 4" xfId="4917" xr:uid="{E58B238A-3214-4321-BCF4-961953AF526B}"/>
    <cellStyle name="Comma 2 5 2 2 3 2 4 2" xfId="17049" xr:uid="{D53990DD-D7E7-4B14-8569-E328AAA05269}"/>
    <cellStyle name="Comma 2 5 2 2 3 2 4 2 2" xfId="41313" xr:uid="{7D408B39-F1CD-4A1D-A260-E7A5BCE7198F}"/>
    <cellStyle name="Comma 2 5 2 2 3 2 4 3" xfId="29181" xr:uid="{41E91340-616C-467E-AF6A-CFAA92509779}"/>
    <cellStyle name="Comma 2 5 2 2 3 2 5" xfId="8961" xr:uid="{B1C0F9DD-E43B-4D94-938E-9FDE8344E052}"/>
    <cellStyle name="Comma 2 5 2 2 3 2 5 2" xfId="21093" xr:uid="{E382C9FC-8797-4B32-8FCD-A8305D927063}"/>
    <cellStyle name="Comma 2 5 2 2 3 2 5 2 2" xfId="45357" xr:uid="{D5650C73-3B7A-4456-B92B-0C567A041845}"/>
    <cellStyle name="Comma 2 5 2 2 3 2 5 3" xfId="33225" xr:uid="{A1F6C60A-5B05-4A69-B266-0ABB13ED062F}"/>
    <cellStyle name="Comma 2 5 2 2 3 2 6" xfId="13005" xr:uid="{1AB7CFAA-A5C1-46ED-94D4-5A344CAB557F}"/>
    <cellStyle name="Comma 2 5 2 2 3 2 6 2" xfId="37269" xr:uid="{6F5B8175-0F6C-4955-BBC2-53223762D5EF}"/>
    <cellStyle name="Comma 2 5 2 2 3 2 7" xfId="25137" xr:uid="{20ABEDD1-1503-4974-A283-17B9C82FC160}"/>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2 2 2" xfId="43841" xr:uid="{61680D41-77EC-4717-97F7-21C7B8DC7E42}"/>
    <cellStyle name="Comma 2 5 2 2 3 3 2 2 3" xfId="31709" xr:uid="{6C5B3B3D-03E8-4EAE-83ED-B0603E6511B3}"/>
    <cellStyle name="Comma 2 5 2 2 3 3 2 3" xfId="11489" xr:uid="{7DA23269-4444-46B7-A4F0-F2EB526A84A8}"/>
    <cellStyle name="Comma 2 5 2 2 3 3 2 3 2" xfId="23621" xr:uid="{7C4F3795-76CA-4CA7-913C-D4B3A59ABC41}"/>
    <cellStyle name="Comma 2 5 2 2 3 3 2 3 2 2" xfId="47885" xr:uid="{953D15CC-1D06-446F-B55F-0B29D1ECCCE5}"/>
    <cellStyle name="Comma 2 5 2 2 3 3 2 3 3" xfId="35753" xr:uid="{7E8F3284-1C29-4D3D-AA1D-CA7D7B8AF14A}"/>
    <cellStyle name="Comma 2 5 2 2 3 3 2 4" xfId="15533" xr:uid="{A370D7CD-DB9E-45F9-9FF6-5AE4E8641B3E}"/>
    <cellStyle name="Comma 2 5 2 2 3 3 2 4 2" xfId="39797" xr:uid="{4FB8E78F-0DD5-4F63-BE2C-CE91A1D7E041}"/>
    <cellStyle name="Comma 2 5 2 2 3 3 2 5" xfId="27665" xr:uid="{70E7E233-C372-46A3-89B7-E06E8D3DC441}"/>
    <cellStyle name="Comma 2 5 2 2 3 3 3" xfId="5423" xr:uid="{231F5289-672E-47F5-9948-F521AFAC485A}"/>
    <cellStyle name="Comma 2 5 2 2 3 3 3 2" xfId="17555" xr:uid="{4B176A25-5E64-4668-9C4E-7CBC5870EB3E}"/>
    <cellStyle name="Comma 2 5 2 2 3 3 3 2 2" xfId="41819" xr:uid="{6CAC2C8F-5AB8-44B7-B724-624ADD50C1F1}"/>
    <cellStyle name="Comma 2 5 2 2 3 3 3 3" xfId="29687" xr:uid="{98AA231B-AD14-491C-9741-5BE1065AAD71}"/>
    <cellStyle name="Comma 2 5 2 2 3 3 4" xfId="9467" xr:uid="{150317F8-7132-4634-82DB-A249508AC706}"/>
    <cellStyle name="Comma 2 5 2 2 3 3 4 2" xfId="21599" xr:uid="{7F728302-31AA-4BAC-9C2A-50148C940073}"/>
    <cellStyle name="Comma 2 5 2 2 3 3 4 2 2" xfId="45863" xr:uid="{3596B693-CBB7-45B2-9C35-DE66A2E200B9}"/>
    <cellStyle name="Comma 2 5 2 2 3 3 4 3" xfId="33731" xr:uid="{D9979232-81C1-4FA2-A95E-80FDBAD67DC4}"/>
    <cellStyle name="Comma 2 5 2 2 3 3 5" xfId="13511" xr:uid="{CD51A9FB-C734-4322-AA4A-A8C9F60ADE5B}"/>
    <cellStyle name="Comma 2 5 2 2 3 3 5 2" xfId="37775" xr:uid="{4ACD2ABA-78EE-48B9-B68D-76BF9821EFA6}"/>
    <cellStyle name="Comma 2 5 2 2 3 3 6" xfId="25643" xr:uid="{E255415E-26D3-40B8-8276-F02855F05679}"/>
    <cellStyle name="Comma 2 5 2 2 3 4" xfId="2390" xr:uid="{AD3062C2-B08E-4D0E-8467-7BF70C19B078}"/>
    <cellStyle name="Comma 2 5 2 2 3 4 2" xfId="6434" xr:uid="{EA87DC28-7BE5-4329-B8DD-7D3D33B458F0}"/>
    <cellStyle name="Comma 2 5 2 2 3 4 2 2" xfId="18566" xr:uid="{7DB982D5-9E37-4149-9521-27CF4B2FCD7C}"/>
    <cellStyle name="Comma 2 5 2 2 3 4 2 2 2" xfId="42830" xr:uid="{52B09772-35BC-4D77-BD10-E58D848F1C36}"/>
    <cellStyle name="Comma 2 5 2 2 3 4 2 3" xfId="30698" xr:uid="{3457733E-9DF5-4DC7-8EFC-476C9656C6CF}"/>
    <cellStyle name="Comma 2 5 2 2 3 4 3" xfId="10478" xr:uid="{E5CDF6BC-1EDE-4CA5-A0CF-2505608A3EDD}"/>
    <cellStyle name="Comma 2 5 2 2 3 4 3 2" xfId="22610" xr:uid="{8F89AA13-5F2B-4A91-BA4C-81753FBC069E}"/>
    <cellStyle name="Comma 2 5 2 2 3 4 3 2 2" xfId="46874" xr:uid="{2E285E42-FE44-4D1B-B3DA-B6905F37CD48}"/>
    <cellStyle name="Comma 2 5 2 2 3 4 3 3" xfId="34742" xr:uid="{E5865A08-874C-4708-ABC5-BBAFFB4B4119}"/>
    <cellStyle name="Comma 2 5 2 2 3 4 4" xfId="14522" xr:uid="{90D2F3FF-520E-4AD1-8B70-D8C74F4EA962}"/>
    <cellStyle name="Comma 2 5 2 2 3 4 4 2" xfId="38786" xr:uid="{E90DBC1D-1509-481A-AFA7-4C34041198FD}"/>
    <cellStyle name="Comma 2 5 2 2 3 4 5" xfId="26654" xr:uid="{8B81673E-9B89-43D5-9A80-98213CF45852}"/>
    <cellStyle name="Comma 2 5 2 2 3 5" xfId="4412" xr:uid="{FD93EE64-36A4-498B-A4B7-EBD269669CDB}"/>
    <cellStyle name="Comma 2 5 2 2 3 5 2" xfId="16544" xr:uid="{E0B189B6-F645-4731-B6F0-BC3F61A983A6}"/>
    <cellStyle name="Comma 2 5 2 2 3 5 2 2" xfId="40808" xr:uid="{F4E2A842-BA31-43B1-8C85-5D5B2B757997}"/>
    <cellStyle name="Comma 2 5 2 2 3 5 3" xfId="28676" xr:uid="{B1F9EF9F-8157-49FA-9DD7-D449FC36F2B8}"/>
    <cellStyle name="Comma 2 5 2 2 3 6" xfId="8456" xr:uid="{69EF8895-EA5C-4258-A7CD-40FFFD41E3D7}"/>
    <cellStyle name="Comma 2 5 2 2 3 6 2" xfId="20588" xr:uid="{A188FA1F-DF44-407C-8A48-E9293E3BBECE}"/>
    <cellStyle name="Comma 2 5 2 2 3 6 2 2" xfId="44852" xr:uid="{7A8CFDC0-6F8B-420B-BEC1-F7B9CC30D42D}"/>
    <cellStyle name="Comma 2 5 2 2 3 6 3" xfId="32720" xr:uid="{7D22960C-D885-4B00-8037-4C32CEFF4F30}"/>
    <cellStyle name="Comma 2 5 2 2 3 7" xfId="12500" xr:uid="{56039BAE-F41D-45A6-B932-28CF41A61ACA}"/>
    <cellStyle name="Comma 2 5 2 2 3 7 2" xfId="36764" xr:uid="{954BBB22-31EB-4639-99B3-22F0D9298F65}"/>
    <cellStyle name="Comma 2 5 2 2 3 8" xfId="24632" xr:uid="{9062D106-4D22-465D-A632-D42A0B435282}"/>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2 2 2" xfId="44093" xr:uid="{95892BE2-F3EF-4414-B1E0-FF9AE2DE3E7E}"/>
    <cellStyle name="Comma 2 5 2 2 4 2 2 2 3" xfId="31961" xr:uid="{A1D2A26D-54C5-4926-9EC6-49B4CA409A37}"/>
    <cellStyle name="Comma 2 5 2 2 4 2 2 3" xfId="11741" xr:uid="{FA975010-9CCE-4E87-951B-F087D6815546}"/>
    <cellStyle name="Comma 2 5 2 2 4 2 2 3 2" xfId="23873" xr:uid="{C36E4DEE-C3A5-4B51-B4A7-43DF84437055}"/>
    <cellStyle name="Comma 2 5 2 2 4 2 2 3 2 2" xfId="48137" xr:uid="{5988B857-CCF0-4199-9B71-75FFCB94928F}"/>
    <cellStyle name="Comma 2 5 2 2 4 2 2 3 3" xfId="36005" xr:uid="{1256DFE7-7590-485D-A9E2-9A0BD91241EB}"/>
    <cellStyle name="Comma 2 5 2 2 4 2 2 4" xfId="15785" xr:uid="{897E853F-EDE1-466F-9D6B-53F25C8B727D}"/>
    <cellStyle name="Comma 2 5 2 2 4 2 2 4 2" xfId="40049" xr:uid="{EA211B27-D6BB-4CB1-A039-96CEF86DCD00}"/>
    <cellStyle name="Comma 2 5 2 2 4 2 2 5" xfId="27917" xr:uid="{B0AFF9B3-BB45-4ECA-B461-8B4B654D7C0C}"/>
    <cellStyle name="Comma 2 5 2 2 4 2 3" xfId="5675" xr:uid="{5475DADA-04F0-47F5-BB6A-96FC291E70EC}"/>
    <cellStyle name="Comma 2 5 2 2 4 2 3 2" xfId="17807" xr:uid="{D6C66D37-02DA-4301-BB31-DC0E30BB4E77}"/>
    <cellStyle name="Comma 2 5 2 2 4 2 3 2 2" xfId="42071" xr:uid="{4E1934E5-48EC-47CF-A864-07083C6003E9}"/>
    <cellStyle name="Comma 2 5 2 2 4 2 3 3" xfId="29939" xr:uid="{B960D80A-383B-48B6-81CC-E4F7E999C8BB}"/>
    <cellStyle name="Comma 2 5 2 2 4 2 4" xfId="9719" xr:uid="{F45D20AF-6E88-4AF5-A20F-2C337BF4F80D}"/>
    <cellStyle name="Comma 2 5 2 2 4 2 4 2" xfId="21851" xr:uid="{DB945B79-2C84-4FE3-9EB7-FF403D52F64C}"/>
    <cellStyle name="Comma 2 5 2 2 4 2 4 2 2" xfId="46115" xr:uid="{4D738F0C-0B2C-43EB-9BDF-BB28F5C2BB74}"/>
    <cellStyle name="Comma 2 5 2 2 4 2 4 3" xfId="33983" xr:uid="{E633FD24-9F97-494A-A68E-B8D5D3941E56}"/>
    <cellStyle name="Comma 2 5 2 2 4 2 5" xfId="13763" xr:uid="{BAEE9E68-73A2-459A-BE4F-84BEF5A7331C}"/>
    <cellStyle name="Comma 2 5 2 2 4 2 5 2" xfId="38027" xr:uid="{CEF4FB5B-123D-410D-A472-F9F9B7E0A37A}"/>
    <cellStyle name="Comma 2 5 2 2 4 2 6" xfId="25895" xr:uid="{DE2A3473-1952-43AC-B9E3-C010FFC4D824}"/>
    <cellStyle name="Comma 2 5 2 2 4 3" xfId="2642" xr:uid="{50E9C825-510B-44C3-AFBB-6D96716E1E22}"/>
    <cellStyle name="Comma 2 5 2 2 4 3 2" xfId="6686" xr:uid="{F4AA957E-8D66-49B8-8311-5AE4015CD4A7}"/>
    <cellStyle name="Comma 2 5 2 2 4 3 2 2" xfId="18818" xr:uid="{9C880FA2-31E4-4ACC-BFAA-EF966737E76E}"/>
    <cellStyle name="Comma 2 5 2 2 4 3 2 2 2" xfId="43082" xr:uid="{E19E5429-F5CE-4626-AC5E-FCA95ACEE193}"/>
    <cellStyle name="Comma 2 5 2 2 4 3 2 3" xfId="30950" xr:uid="{62831A03-D129-448E-9B60-49E0B4D26C43}"/>
    <cellStyle name="Comma 2 5 2 2 4 3 3" xfId="10730" xr:uid="{552695A3-7280-4B08-B498-D2E6C4677C6B}"/>
    <cellStyle name="Comma 2 5 2 2 4 3 3 2" xfId="22862" xr:uid="{C8273F0B-DF51-4A97-9490-A039A498D0F0}"/>
    <cellStyle name="Comma 2 5 2 2 4 3 3 2 2" xfId="47126" xr:uid="{16790F75-E4B4-421C-BDDB-B6E44DC13E80}"/>
    <cellStyle name="Comma 2 5 2 2 4 3 3 3" xfId="34994" xr:uid="{0A8E787E-00AE-4950-B238-90CD486614A2}"/>
    <cellStyle name="Comma 2 5 2 2 4 3 4" xfId="14774" xr:uid="{8D0DB37D-A982-4F8A-97D1-6FCE602E4838}"/>
    <cellStyle name="Comma 2 5 2 2 4 3 4 2" xfId="39038" xr:uid="{F1AD57B2-B07A-4637-9CFA-6E7A63BB66C8}"/>
    <cellStyle name="Comma 2 5 2 2 4 3 5" xfId="26906" xr:uid="{435B4D31-BE30-4C51-9EEB-003124611BED}"/>
    <cellStyle name="Comma 2 5 2 2 4 4" xfId="4664" xr:uid="{7F61A614-0146-4202-813D-3631BF6D7CB0}"/>
    <cellStyle name="Comma 2 5 2 2 4 4 2" xfId="16796" xr:uid="{1B0D03A9-F5D1-40CD-9A19-57C0C4935654}"/>
    <cellStyle name="Comma 2 5 2 2 4 4 2 2" xfId="41060" xr:uid="{06EA114F-FBBE-44E7-945B-CCF38AA95A87}"/>
    <cellStyle name="Comma 2 5 2 2 4 4 3" xfId="28928" xr:uid="{8F0DB951-AF5E-472B-9D0E-665AB2A2ABDF}"/>
    <cellStyle name="Comma 2 5 2 2 4 5" xfId="8708" xr:uid="{C71EC870-8E99-4D9A-A67D-55768D1A4BF1}"/>
    <cellStyle name="Comma 2 5 2 2 4 5 2" xfId="20840" xr:uid="{6E18F485-6C14-46F6-85CF-1724C312C96D}"/>
    <cellStyle name="Comma 2 5 2 2 4 5 2 2" xfId="45104" xr:uid="{981EBCEF-6B2D-4D82-A538-153985815ADC}"/>
    <cellStyle name="Comma 2 5 2 2 4 5 3" xfId="32972" xr:uid="{6D664630-D590-4C22-A5A1-75E932D615D2}"/>
    <cellStyle name="Comma 2 5 2 2 4 6" xfId="12752" xr:uid="{8C9AB3FF-E0AC-403E-A87C-D9DC840BA344}"/>
    <cellStyle name="Comma 2 5 2 2 4 6 2" xfId="37016" xr:uid="{6DDB3331-2A95-4938-BA85-6196522F278D}"/>
    <cellStyle name="Comma 2 5 2 2 4 7" xfId="24884" xr:uid="{36CF3716-81CC-47C1-A875-6504F0606A23}"/>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2 2 2" xfId="43588" xr:uid="{D3E64CC4-8F1C-4044-B6B3-A358E3DB8EB6}"/>
    <cellStyle name="Comma 2 5 2 2 5 2 2 3" xfId="31456" xr:uid="{05A0C519-3968-4CA0-ADD2-5B750A385C32}"/>
    <cellStyle name="Comma 2 5 2 2 5 2 3" xfId="11236" xr:uid="{D40DCD80-9E18-4B17-B8ED-A5086D71A92B}"/>
    <cellStyle name="Comma 2 5 2 2 5 2 3 2" xfId="23368" xr:uid="{8077E5E7-1B9D-4A78-A99D-AE67B906F0F1}"/>
    <cellStyle name="Comma 2 5 2 2 5 2 3 2 2" xfId="47632" xr:uid="{FC06E96A-DFD6-41C3-8812-F21877429F5A}"/>
    <cellStyle name="Comma 2 5 2 2 5 2 3 3" xfId="35500" xr:uid="{9EDEE56A-FDD6-44FD-9ADD-7E1D427BB513}"/>
    <cellStyle name="Comma 2 5 2 2 5 2 4" xfId="15280" xr:uid="{87FEAC8E-3B6D-43E3-BB7D-F64AF0DD7E4C}"/>
    <cellStyle name="Comma 2 5 2 2 5 2 4 2" xfId="39544" xr:uid="{3D276AAB-326B-4B14-8473-4D32DB2C1C3A}"/>
    <cellStyle name="Comma 2 5 2 2 5 2 5" xfId="27412" xr:uid="{9CEEC8EB-5774-4A8F-83C1-F6A5349074EF}"/>
    <cellStyle name="Comma 2 5 2 2 5 3" xfId="5170" xr:uid="{A2C21778-AEE2-47C8-A95B-216D2EADEAE1}"/>
    <cellStyle name="Comma 2 5 2 2 5 3 2" xfId="17302" xr:uid="{95BDFF8E-9973-4D26-96C3-F0CD6B652AEB}"/>
    <cellStyle name="Comma 2 5 2 2 5 3 2 2" xfId="41566" xr:uid="{DC8C6AFE-D75B-4860-A69B-DE1BCF248532}"/>
    <cellStyle name="Comma 2 5 2 2 5 3 3" xfId="29434" xr:uid="{BE6800BC-2CD7-4687-959C-D452C6B8ADCB}"/>
    <cellStyle name="Comma 2 5 2 2 5 4" xfId="9214" xr:uid="{B253377C-9E4E-4B04-A23C-B4B20A67EC55}"/>
    <cellStyle name="Comma 2 5 2 2 5 4 2" xfId="21346" xr:uid="{03F5A5DD-14E2-4F66-A4C6-3501B3F45057}"/>
    <cellStyle name="Comma 2 5 2 2 5 4 2 2" xfId="45610" xr:uid="{E59D1F4D-BDDA-4CF4-A6E8-052392D8AC56}"/>
    <cellStyle name="Comma 2 5 2 2 5 4 3" xfId="33478" xr:uid="{CDCDAA21-FE0D-454E-8815-04079C1484A1}"/>
    <cellStyle name="Comma 2 5 2 2 5 5" xfId="13258" xr:uid="{CE8518A0-97EC-42F9-A614-5E206BDB3036}"/>
    <cellStyle name="Comma 2 5 2 2 5 5 2" xfId="37522" xr:uid="{C7CDED52-51E7-4AB6-B392-D09121449CA1}"/>
    <cellStyle name="Comma 2 5 2 2 5 6" xfId="25390" xr:uid="{31E0F4D5-2088-4A98-A0E2-0065CA23B1FC}"/>
    <cellStyle name="Comma 2 5 2 2 6" xfId="2137" xr:uid="{6AB462AC-A69B-483C-B826-004DFBC107A0}"/>
    <cellStyle name="Comma 2 5 2 2 6 2" xfId="6181" xr:uid="{23A92BE4-EBDE-484A-B2B7-C2C608A059C5}"/>
    <cellStyle name="Comma 2 5 2 2 6 2 2" xfId="18313" xr:uid="{2A47C26F-3966-46CE-85B8-7F0D26E6897F}"/>
    <cellStyle name="Comma 2 5 2 2 6 2 2 2" xfId="42577" xr:uid="{65D3A6EB-CB76-4F4B-9628-29BDFD753F79}"/>
    <cellStyle name="Comma 2 5 2 2 6 2 3" xfId="30445" xr:uid="{055ED00E-BE3C-47A3-83F4-A128537A52AD}"/>
    <cellStyle name="Comma 2 5 2 2 6 3" xfId="10225" xr:uid="{B742516C-9EFB-4A33-BC77-D730CAAC8752}"/>
    <cellStyle name="Comma 2 5 2 2 6 3 2" xfId="22357" xr:uid="{DA6A18EC-704D-4A37-88FF-4635D733F32D}"/>
    <cellStyle name="Comma 2 5 2 2 6 3 2 2" xfId="46621" xr:uid="{50593EA8-3CBA-4B17-8D37-05A665FCA7DA}"/>
    <cellStyle name="Comma 2 5 2 2 6 3 3" xfId="34489" xr:uid="{233D790A-4D2F-4BAF-982C-9CE65737E84C}"/>
    <cellStyle name="Comma 2 5 2 2 6 4" xfId="14269" xr:uid="{7727DED7-665B-4D58-B3E7-52616DD1F2FF}"/>
    <cellStyle name="Comma 2 5 2 2 6 4 2" xfId="38533" xr:uid="{73700D57-C380-4294-BAFB-13F1CA9AA316}"/>
    <cellStyle name="Comma 2 5 2 2 6 5" xfId="26401" xr:uid="{B52BFE68-66F3-4B11-A2DE-245B61F0D58F}"/>
    <cellStyle name="Comma 2 5 2 2 7" xfId="4159" xr:uid="{814CBD19-778F-4E2F-A804-88070F0F2EDE}"/>
    <cellStyle name="Comma 2 5 2 2 7 2" xfId="16291" xr:uid="{B8A8F7E9-13A3-4BCB-9788-D35CBC975504}"/>
    <cellStyle name="Comma 2 5 2 2 7 2 2" xfId="40555" xr:uid="{10DE9F6C-3D2C-4CBF-A9A4-7F14E23CA2D7}"/>
    <cellStyle name="Comma 2 5 2 2 7 3" xfId="28423" xr:uid="{7E3589BE-CCDB-4DC5-864B-C58051E289E2}"/>
    <cellStyle name="Comma 2 5 2 2 8" xfId="8203" xr:uid="{E2CD8756-FE00-4075-83AA-FF9F00A57698}"/>
    <cellStyle name="Comma 2 5 2 2 8 2" xfId="20335" xr:uid="{838C88A9-314B-46BF-A97B-1B53425A4034}"/>
    <cellStyle name="Comma 2 5 2 2 8 2 2" xfId="44599" xr:uid="{6D1214D7-D595-44C9-8D85-D1A414734A3F}"/>
    <cellStyle name="Comma 2 5 2 2 8 3" xfId="32467" xr:uid="{2075D69D-1313-4102-A4B4-BDCCDAA68011}"/>
    <cellStyle name="Comma 2 5 2 2 9" xfId="12247" xr:uid="{A9A40410-FD56-42C1-9A64-8FFFCDA91E45}"/>
    <cellStyle name="Comma 2 5 2 2 9 2" xfId="36511" xr:uid="{8807FD04-82F4-44E0-8D91-651E06457F8E}"/>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2 2 2" xfId="44409" xr:uid="{B2569C67-4C75-4C8E-B1D2-CE186D79C5EC}"/>
    <cellStyle name="Comma 2 5 2 3 2 2 2 2 2 3" xfId="32277" xr:uid="{97949C1D-541C-477B-A3BB-6CC9278011AC}"/>
    <cellStyle name="Comma 2 5 2 3 2 2 2 2 3" xfId="12057" xr:uid="{BD6AA708-518E-44EF-8A07-6E44A3DD2D26}"/>
    <cellStyle name="Comma 2 5 2 3 2 2 2 2 3 2" xfId="24189" xr:uid="{84AB9C30-8A4E-4932-A68D-DE414B97BE35}"/>
    <cellStyle name="Comma 2 5 2 3 2 2 2 2 3 2 2" xfId="48453" xr:uid="{9B8758F4-F294-4646-911F-A3DF404D22F4}"/>
    <cellStyle name="Comma 2 5 2 3 2 2 2 2 3 3" xfId="36321" xr:uid="{8A5DB714-E6A6-4A14-B9FB-BB5E087386CD}"/>
    <cellStyle name="Comma 2 5 2 3 2 2 2 2 4" xfId="16101" xr:uid="{0ACC6A48-1698-4072-8AD3-D5D5D1F210CB}"/>
    <cellStyle name="Comma 2 5 2 3 2 2 2 2 4 2" xfId="40365" xr:uid="{06E56CEB-0F25-4608-ABEB-E78BDBDEE2AC}"/>
    <cellStyle name="Comma 2 5 2 3 2 2 2 2 5" xfId="28233" xr:uid="{709DB152-6154-439A-9C6C-953903BDD761}"/>
    <cellStyle name="Comma 2 5 2 3 2 2 2 3" xfId="5991" xr:uid="{D56C181A-25A7-48E7-AD83-A2A1DD57C0D0}"/>
    <cellStyle name="Comma 2 5 2 3 2 2 2 3 2" xfId="18123" xr:uid="{A722B465-8267-4EA4-BF6D-E4A8E1D09B98}"/>
    <cellStyle name="Comma 2 5 2 3 2 2 2 3 2 2" xfId="42387" xr:uid="{3F0D412E-1838-4F40-9BF8-555B4FFB100B}"/>
    <cellStyle name="Comma 2 5 2 3 2 2 2 3 3" xfId="30255" xr:uid="{6DD057D7-C662-41F2-B39B-B2249F8A69AD}"/>
    <cellStyle name="Comma 2 5 2 3 2 2 2 4" xfId="10035" xr:uid="{FD9B864D-498F-4251-A0A5-515EB4DFCA6E}"/>
    <cellStyle name="Comma 2 5 2 3 2 2 2 4 2" xfId="22167" xr:uid="{029FE082-D3C1-493A-BA67-C69D0E4F7F10}"/>
    <cellStyle name="Comma 2 5 2 3 2 2 2 4 2 2" xfId="46431" xr:uid="{50704BA7-6DDB-45FA-AD7B-C096144A269C}"/>
    <cellStyle name="Comma 2 5 2 3 2 2 2 4 3" xfId="34299" xr:uid="{4765FB23-E4A0-4E58-B021-124C65F3484C}"/>
    <cellStyle name="Comma 2 5 2 3 2 2 2 5" xfId="14079" xr:uid="{A79415DD-5114-4818-862F-C3C7675B56DF}"/>
    <cellStyle name="Comma 2 5 2 3 2 2 2 5 2" xfId="38343" xr:uid="{0D846016-D51A-4AB0-8C64-5EDDEF650532}"/>
    <cellStyle name="Comma 2 5 2 3 2 2 2 6" xfId="26211" xr:uid="{B9C64877-D26C-4E7A-AB4E-D17C32AD7984}"/>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2 2 2" xfId="43398" xr:uid="{93C2D7B5-A9D7-407C-8A3A-30307AD3A7DF}"/>
    <cellStyle name="Comma 2 5 2 3 2 2 3 2 3" xfId="31266" xr:uid="{E162650A-F87B-44B1-9587-4F3A8949253B}"/>
    <cellStyle name="Comma 2 5 2 3 2 2 3 3" xfId="11046" xr:uid="{A18185D9-0AC1-45F8-96B8-ED6A501159B1}"/>
    <cellStyle name="Comma 2 5 2 3 2 2 3 3 2" xfId="23178" xr:uid="{83E5D384-C645-4B7D-B88A-A518049D0BB4}"/>
    <cellStyle name="Comma 2 5 2 3 2 2 3 3 2 2" xfId="47442" xr:uid="{4E1D7304-8340-4A60-9905-290EADBFE37E}"/>
    <cellStyle name="Comma 2 5 2 3 2 2 3 3 3" xfId="35310" xr:uid="{8F7E3C5D-EAAD-4F8B-9262-90652A6DC8C6}"/>
    <cellStyle name="Comma 2 5 2 3 2 2 3 4" xfId="15090" xr:uid="{2C1CA9EC-B3C5-4DF6-93DD-747142A73BCC}"/>
    <cellStyle name="Comma 2 5 2 3 2 2 3 4 2" xfId="39354" xr:uid="{9499E90F-EF6D-45F0-B3D8-AACAEEEFBC42}"/>
    <cellStyle name="Comma 2 5 2 3 2 2 3 5" xfId="27222" xr:uid="{45102C6D-4A59-4658-8598-4B7FC618E60B}"/>
    <cellStyle name="Comma 2 5 2 3 2 2 4" xfId="4980" xr:uid="{40868EE6-4C1B-402A-AA8F-C2133E4B14B6}"/>
    <cellStyle name="Comma 2 5 2 3 2 2 4 2" xfId="17112" xr:uid="{9A3C5837-D797-48A3-9CB8-87C72C8B9935}"/>
    <cellStyle name="Comma 2 5 2 3 2 2 4 2 2" xfId="41376" xr:uid="{D333A7B9-697D-46F5-81E0-256E5668D497}"/>
    <cellStyle name="Comma 2 5 2 3 2 2 4 3" xfId="29244" xr:uid="{7ECA602D-624E-4B44-A917-581D7BA0F768}"/>
    <cellStyle name="Comma 2 5 2 3 2 2 5" xfId="9024" xr:uid="{A004DF78-F418-4960-A4FB-CEDF89A6076D}"/>
    <cellStyle name="Comma 2 5 2 3 2 2 5 2" xfId="21156" xr:uid="{548973C2-3921-4E2D-88F2-6C64E15282D2}"/>
    <cellStyle name="Comma 2 5 2 3 2 2 5 2 2" xfId="45420" xr:uid="{7E7794C1-A1E9-4098-AB62-9CED75F7ADA2}"/>
    <cellStyle name="Comma 2 5 2 3 2 2 5 3" xfId="33288" xr:uid="{407CCF01-5646-473A-8E28-9C545AF8AF4E}"/>
    <cellStyle name="Comma 2 5 2 3 2 2 6" xfId="13068" xr:uid="{3CBEC2EC-A601-436D-9F15-420E816012DA}"/>
    <cellStyle name="Comma 2 5 2 3 2 2 6 2" xfId="37332" xr:uid="{C1674DB7-1429-4D11-8051-479745FD55E1}"/>
    <cellStyle name="Comma 2 5 2 3 2 2 7" xfId="25200" xr:uid="{080241AB-73A8-40D9-A9E6-03D2E00486E3}"/>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2 2 2" xfId="43904" xr:uid="{A4246E6E-BE4F-4855-9CAC-C43FB5B34628}"/>
    <cellStyle name="Comma 2 5 2 3 2 3 2 2 3" xfId="31772" xr:uid="{7DFF8DAE-BC08-4BED-9407-B919FB2AB0B5}"/>
    <cellStyle name="Comma 2 5 2 3 2 3 2 3" xfId="11552" xr:uid="{7315D07F-2E03-4630-8236-C9686C91DC4A}"/>
    <cellStyle name="Comma 2 5 2 3 2 3 2 3 2" xfId="23684" xr:uid="{87F42161-9473-4738-B560-2DAC690700DD}"/>
    <cellStyle name="Comma 2 5 2 3 2 3 2 3 2 2" xfId="47948" xr:uid="{BA3D5FC4-1BA6-4AAE-B293-CB571DA7FD3F}"/>
    <cellStyle name="Comma 2 5 2 3 2 3 2 3 3" xfId="35816" xr:uid="{D6F167D7-83D0-4F45-9BF1-798F86B77C4F}"/>
    <cellStyle name="Comma 2 5 2 3 2 3 2 4" xfId="15596" xr:uid="{8F7C993E-A769-4C70-9AEF-536F7CD141EA}"/>
    <cellStyle name="Comma 2 5 2 3 2 3 2 4 2" xfId="39860" xr:uid="{5F329E40-05B1-4EC4-AD91-2F37BCD13632}"/>
    <cellStyle name="Comma 2 5 2 3 2 3 2 5" xfId="27728" xr:uid="{8DDBF21B-0506-416B-888C-DF577E818CEB}"/>
    <cellStyle name="Comma 2 5 2 3 2 3 3" xfId="5486" xr:uid="{A65BBC75-AB2B-418A-8EB5-F7509CC6F57D}"/>
    <cellStyle name="Comma 2 5 2 3 2 3 3 2" xfId="17618" xr:uid="{0F8DCB44-017A-4C59-AB0B-C9166E35207F}"/>
    <cellStyle name="Comma 2 5 2 3 2 3 3 2 2" xfId="41882" xr:uid="{8D1C4169-CA91-46B4-AEA7-FDBFA38469AF}"/>
    <cellStyle name="Comma 2 5 2 3 2 3 3 3" xfId="29750" xr:uid="{48ACC41F-09DB-4B86-9614-2CA4BE631EEE}"/>
    <cellStyle name="Comma 2 5 2 3 2 3 4" xfId="9530" xr:uid="{8B9EFD56-9A07-45B1-8DEE-B786B10143F1}"/>
    <cellStyle name="Comma 2 5 2 3 2 3 4 2" xfId="21662" xr:uid="{6DB54D2F-E546-4058-BFF6-824CF2DCCF97}"/>
    <cellStyle name="Comma 2 5 2 3 2 3 4 2 2" xfId="45926" xr:uid="{026D4D9D-79A7-4D2A-B7EC-FED1CB35430A}"/>
    <cellStyle name="Comma 2 5 2 3 2 3 4 3" xfId="33794" xr:uid="{73A01E5A-0E42-4111-B9CC-D9BE58E401EE}"/>
    <cellStyle name="Comma 2 5 2 3 2 3 5" xfId="13574" xr:uid="{4DC3C93A-94B2-4B61-8D62-4FF8393F22D8}"/>
    <cellStyle name="Comma 2 5 2 3 2 3 5 2" xfId="37838" xr:uid="{A6E22D30-5232-43B5-A438-2691E8A04378}"/>
    <cellStyle name="Comma 2 5 2 3 2 3 6" xfId="25706" xr:uid="{9FCDFB8D-FC24-431E-BD6F-AFE2ADC00597}"/>
    <cellStyle name="Comma 2 5 2 3 2 4" xfId="2453" xr:uid="{259986B3-E661-4596-89AA-835379096F53}"/>
    <cellStyle name="Comma 2 5 2 3 2 4 2" xfId="6497" xr:uid="{2EBCCCE9-DA12-4A20-89DA-E13AF57CB700}"/>
    <cellStyle name="Comma 2 5 2 3 2 4 2 2" xfId="18629" xr:uid="{8075540C-FA36-4A65-BFBE-A387AF04178C}"/>
    <cellStyle name="Comma 2 5 2 3 2 4 2 2 2" xfId="42893" xr:uid="{81D98780-0B1C-423A-A8B9-A5C4DB6F1011}"/>
    <cellStyle name="Comma 2 5 2 3 2 4 2 3" xfId="30761" xr:uid="{D5FFACC0-CFA6-4FD1-9935-FF499F2E4BBE}"/>
    <cellStyle name="Comma 2 5 2 3 2 4 3" xfId="10541" xr:uid="{556AF3C0-3DF9-4146-863A-D92CC8BAE4C6}"/>
    <cellStyle name="Comma 2 5 2 3 2 4 3 2" xfId="22673" xr:uid="{24177721-46BC-4234-A451-7291CC37C4C6}"/>
    <cellStyle name="Comma 2 5 2 3 2 4 3 2 2" xfId="46937" xr:uid="{CF624AE4-4BDB-40EA-8447-EB2037639B6F}"/>
    <cellStyle name="Comma 2 5 2 3 2 4 3 3" xfId="34805" xr:uid="{948FFA8F-C43A-48F7-A37A-69E4AA7ECC29}"/>
    <cellStyle name="Comma 2 5 2 3 2 4 4" xfId="14585" xr:uid="{94611048-9DD5-4355-BD54-FA0167CD5825}"/>
    <cellStyle name="Comma 2 5 2 3 2 4 4 2" xfId="38849" xr:uid="{52D2E847-2604-4301-B6FA-3E5FC4230F4B}"/>
    <cellStyle name="Comma 2 5 2 3 2 4 5" xfId="26717" xr:uid="{39D40120-620D-4AD9-87E8-408421AE93CB}"/>
    <cellStyle name="Comma 2 5 2 3 2 5" xfId="4475" xr:uid="{A68DBE04-55B1-4D7E-A337-71738A9634CA}"/>
    <cellStyle name="Comma 2 5 2 3 2 5 2" xfId="16607" xr:uid="{DB0F1058-C76D-45D0-93E9-4B85ED94038E}"/>
    <cellStyle name="Comma 2 5 2 3 2 5 2 2" xfId="40871" xr:uid="{60C64C81-62BF-44D8-8A11-0C98C363708E}"/>
    <cellStyle name="Comma 2 5 2 3 2 5 3" xfId="28739" xr:uid="{717F8A22-CB49-45CD-9FE7-C4F257BEBF2F}"/>
    <cellStyle name="Comma 2 5 2 3 2 6" xfId="8519" xr:uid="{1B7B74CA-74AF-4290-A55F-26F6CB76A32A}"/>
    <cellStyle name="Comma 2 5 2 3 2 6 2" xfId="20651" xr:uid="{2AAE0A7B-11E4-49AF-9FC2-6CBDEC16C85F}"/>
    <cellStyle name="Comma 2 5 2 3 2 6 2 2" xfId="44915" xr:uid="{62F863F6-5B55-4CB2-8A90-6E624441B9C2}"/>
    <cellStyle name="Comma 2 5 2 3 2 6 3" xfId="32783" xr:uid="{FE3D7600-3198-4BD5-8F8F-E24A1DB35C56}"/>
    <cellStyle name="Comma 2 5 2 3 2 7" xfId="12563" xr:uid="{AB7F888F-06A7-4360-AF76-B2427227CC08}"/>
    <cellStyle name="Comma 2 5 2 3 2 7 2" xfId="36827" xr:uid="{6DFFB422-7D32-4F1F-88B6-24B846E04B73}"/>
    <cellStyle name="Comma 2 5 2 3 2 8" xfId="24695" xr:uid="{5B78531B-4462-4718-BD3E-927529366D73}"/>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2 2 2" xfId="44156" xr:uid="{6B90B61B-55D2-44B0-8F67-0F1D96EBFDE1}"/>
    <cellStyle name="Comma 2 5 2 3 3 2 2 2 3" xfId="32024" xr:uid="{13005476-53E8-46DE-8727-E11CC7B7D63F}"/>
    <cellStyle name="Comma 2 5 2 3 3 2 2 3" xfId="11804" xr:uid="{65685DD1-4C95-4E9D-8B04-3394C06A7CD5}"/>
    <cellStyle name="Comma 2 5 2 3 3 2 2 3 2" xfId="23936" xr:uid="{DE9BAA68-E122-472C-8C0F-ED4E0D6254AE}"/>
    <cellStyle name="Comma 2 5 2 3 3 2 2 3 2 2" xfId="48200" xr:uid="{7AF82C77-3CDB-4CFC-ADE3-6CBB1B421E6D}"/>
    <cellStyle name="Comma 2 5 2 3 3 2 2 3 3" xfId="36068" xr:uid="{7865F2BE-5DD1-47CA-9411-1F2166EE0281}"/>
    <cellStyle name="Comma 2 5 2 3 3 2 2 4" xfId="15848" xr:uid="{AA876BC6-4640-4C70-905C-E7AE92835356}"/>
    <cellStyle name="Comma 2 5 2 3 3 2 2 4 2" xfId="40112" xr:uid="{6FD3B930-39E7-4AEA-8C43-EA25C66E6EBA}"/>
    <cellStyle name="Comma 2 5 2 3 3 2 2 5" xfId="27980" xr:uid="{E2CA39BE-CA6E-4F78-B152-F656194225C6}"/>
    <cellStyle name="Comma 2 5 2 3 3 2 3" xfId="5738" xr:uid="{AA25EBAE-57D2-495A-A1D1-749417431C75}"/>
    <cellStyle name="Comma 2 5 2 3 3 2 3 2" xfId="17870" xr:uid="{A4562D53-7833-4338-A17C-C5776D688438}"/>
    <cellStyle name="Comma 2 5 2 3 3 2 3 2 2" xfId="42134" xr:uid="{6DF1BCB1-AE89-4E8E-B34E-3AE77C3FF786}"/>
    <cellStyle name="Comma 2 5 2 3 3 2 3 3" xfId="30002" xr:uid="{FFAE21F7-60F4-43A6-AA36-EE1FAC184B6B}"/>
    <cellStyle name="Comma 2 5 2 3 3 2 4" xfId="9782" xr:uid="{A027ECC9-3449-4A33-99F1-06100C981C67}"/>
    <cellStyle name="Comma 2 5 2 3 3 2 4 2" xfId="21914" xr:uid="{2509F2D3-4E6E-498F-B76A-2F7DE062275C}"/>
    <cellStyle name="Comma 2 5 2 3 3 2 4 2 2" xfId="46178" xr:uid="{61BFC3A9-0767-4A06-AAF4-12B990FEAD88}"/>
    <cellStyle name="Comma 2 5 2 3 3 2 4 3" xfId="34046" xr:uid="{3C5F7516-1CAB-4092-8965-679DE125105A}"/>
    <cellStyle name="Comma 2 5 2 3 3 2 5" xfId="13826" xr:uid="{A7ED1D0D-62AE-45DC-B911-3CE2F2F98771}"/>
    <cellStyle name="Comma 2 5 2 3 3 2 5 2" xfId="38090" xr:uid="{03B7A019-DC73-47DD-B39E-055082277FE6}"/>
    <cellStyle name="Comma 2 5 2 3 3 2 6" xfId="25958" xr:uid="{9AB0926E-B5BA-46E1-B02B-0FA0FFC8C8FE}"/>
    <cellStyle name="Comma 2 5 2 3 3 3" xfId="2705" xr:uid="{AD70A026-1592-4AF4-B8E6-81BB3A5EDB10}"/>
    <cellStyle name="Comma 2 5 2 3 3 3 2" xfId="6749" xr:uid="{81044EDC-7A05-43BF-B4AC-EC620082AC99}"/>
    <cellStyle name="Comma 2 5 2 3 3 3 2 2" xfId="18881" xr:uid="{E55AF891-BFCC-493E-8B2E-0B2C802B9B2D}"/>
    <cellStyle name="Comma 2 5 2 3 3 3 2 2 2" xfId="43145" xr:uid="{D9EE15EB-3523-41E6-BACA-EFBFF746252C}"/>
    <cellStyle name="Comma 2 5 2 3 3 3 2 3" xfId="31013" xr:uid="{D641F876-11F3-4B6A-81F1-3275F2307ECD}"/>
    <cellStyle name="Comma 2 5 2 3 3 3 3" xfId="10793" xr:uid="{B5A763F6-3CF8-4330-8F74-1CFC2706B6E4}"/>
    <cellStyle name="Comma 2 5 2 3 3 3 3 2" xfId="22925" xr:uid="{C4F296DA-B20F-4948-94B1-873174CBCDF7}"/>
    <cellStyle name="Comma 2 5 2 3 3 3 3 2 2" xfId="47189" xr:uid="{50EF3C28-C3A1-4C4B-870F-682BD908079C}"/>
    <cellStyle name="Comma 2 5 2 3 3 3 3 3" xfId="35057" xr:uid="{F0F251C2-44A6-4039-A3F9-A6FD8E2E0359}"/>
    <cellStyle name="Comma 2 5 2 3 3 3 4" xfId="14837" xr:uid="{462252D4-ED35-4104-8438-35021F24B76A}"/>
    <cellStyle name="Comma 2 5 2 3 3 3 4 2" xfId="39101" xr:uid="{1C139210-B5C6-40FA-8E9F-32E30D57BA71}"/>
    <cellStyle name="Comma 2 5 2 3 3 3 5" xfId="26969" xr:uid="{FCE595CC-2289-459E-972A-F6BF846CED3C}"/>
    <cellStyle name="Comma 2 5 2 3 3 4" xfId="4727" xr:uid="{822AA0C5-EF9A-4BA6-BC65-99CE7F6003F7}"/>
    <cellStyle name="Comma 2 5 2 3 3 4 2" xfId="16859" xr:uid="{87B3BB41-9B69-4076-8A29-E3F233EE637E}"/>
    <cellStyle name="Comma 2 5 2 3 3 4 2 2" xfId="41123" xr:uid="{23AF2EC7-0A7E-4E49-AFE5-3F3D70BD7068}"/>
    <cellStyle name="Comma 2 5 2 3 3 4 3" xfId="28991" xr:uid="{0B0D887A-0772-4D2D-A9A1-B156216E9691}"/>
    <cellStyle name="Comma 2 5 2 3 3 5" xfId="8771" xr:uid="{623CC42B-D4F4-46E2-BE23-48C5D58B58AC}"/>
    <cellStyle name="Comma 2 5 2 3 3 5 2" xfId="20903" xr:uid="{D14797E8-49AF-49CE-8C3E-DE07D170444F}"/>
    <cellStyle name="Comma 2 5 2 3 3 5 2 2" xfId="45167" xr:uid="{48CCAF66-5CB0-4F4D-A71F-ADDDDB426E48}"/>
    <cellStyle name="Comma 2 5 2 3 3 5 3" xfId="33035" xr:uid="{17C100C2-48F3-4E6B-8F85-30C58069489D}"/>
    <cellStyle name="Comma 2 5 2 3 3 6" xfId="12815" xr:uid="{984CCD21-CBE5-4C2F-9D52-E2D049A0AD78}"/>
    <cellStyle name="Comma 2 5 2 3 3 6 2" xfId="37079" xr:uid="{3E57D926-CE38-4054-95BC-812427F19334}"/>
    <cellStyle name="Comma 2 5 2 3 3 7" xfId="24947" xr:uid="{5C17EABC-D420-41EF-8B42-3A806D5336FD}"/>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2 2 2" xfId="43651" xr:uid="{D4DD56F7-09AD-4286-BCBB-CCEDE14D40B6}"/>
    <cellStyle name="Comma 2 5 2 3 4 2 2 3" xfId="31519" xr:uid="{F509097A-0F69-48AF-9185-52060E162398}"/>
    <cellStyle name="Comma 2 5 2 3 4 2 3" xfId="11299" xr:uid="{02026A17-62F3-46D6-81DE-38F9ADB23F33}"/>
    <cellStyle name="Comma 2 5 2 3 4 2 3 2" xfId="23431" xr:uid="{17EE1689-0218-4747-90CF-1B8C29DAD2E0}"/>
    <cellStyle name="Comma 2 5 2 3 4 2 3 2 2" xfId="47695" xr:uid="{D0EE4D2A-6AF8-4BFE-9449-30D530BDE201}"/>
    <cellStyle name="Comma 2 5 2 3 4 2 3 3" xfId="35563" xr:uid="{CCBC9C11-6D8E-4810-B552-7A82B3DD0371}"/>
    <cellStyle name="Comma 2 5 2 3 4 2 4" xfId="15343" xr:uid="{E5603F65-7A3D-41DA-99F6-087443D43C2D}"/>
    <cellStyle name="Comma 2 5 2 3 4 2 4 2" xfId="39607" xr:uid="{B5D53D49-15BC-4250-92FF-46A071FF5193}"/>
    <cellStyle name="Comma 2 5 2 3 4 2 5" xfId="27475" xr:uid="{91ED5A28-8213-4524-8B8A-CB2B3349302E}"/>
    <cellStyle name="Comma 2 5 2 3 4 3" xfId="5233" xr:uid="{015DABD2-956F-4EA0-A369-3F847D153B02}"/>
    <cellStyle name="Comma 2 5 2 3 4 3 2" xfId="17365" xr:uid="{2540231A-DF40-4585-86DC-FC63ABD8937B}"/>
    <cellStyle name="Comma 2 5 2 3 4 3 2 2" xfId="41629" xr:uid="{3AEA2E90-197A-43A0-957B-DB45B980C51D}"/>
    <cellStyle name="Comma 2 5 2 3 4 3 3" xfId="29497" xr:uid="{621DE156-EF77-4176-8747-C548FDD5B054}"/>
    <cellStyle name="Comma 2 5 2 3 4 4" xfId="9277" xr:uid="{8FE141F4-68F4-4534-8412-6B9B43363F34}"/>
    <cellStyle name="Comma 2 5 2 3 4 4 2" xfId="21409" xr:uid="{17471205-18C2-4DC4-A4CB-F1BDAAE01117}"/>
    <cellStyle name="Comma 2 5 2 3 4 4 2 2" xfId="45673" xr:uid="{370DBB4E-54C7-439A-8CE3-4F5B373BC6E5}"/>
    <cellStyle name="Comma 2 5 2 3 4 4 3" xfId="33541" xr:uid="{03604D43-B171-41D3-B70B-FEFCAFB65718}"/>
    <cellStyle name="Comma 2 5 2 3 4 5" xfId="13321" xr:uid="{602FE96B-415C-4889-A485-CA577FB5BA04}"/>
    <cellStyle name="Comma 2 5 2 3 4 5 2" xfId="37585" xr:uid="{931B6A63-3187-4E56-8915-4B79F27F38E2}"/>
    <cellStyle name="Comma 2 5 2 3 4 6" xfId="25453" xr:uid="{5FA72F1F-F249-4463-BB9D-5565A2D1DF87}"/>
    <cellStyle name="Comma 2 5 2 3 5" xfId="2200" xr:uid="{38A36918-6245-4D65-BC9B-9C22994B786A}"/>
    <cellStyle name="Comma 2 5 2 3 5 2" xfId="6244" xr:uid="{BF8FD92B-96E6-48B3-931F-D83D8B7CF9C8}"/>
    <cellStyle name="Comma 2 5 2 3 5 2 2" xfId="18376" xr:uid="{0B45B9A1-3712-4D9C-85F5-480F53CC42A7}"/>
    <cellStyle name="Comma 2 5 2 3 5 2 2 2" xfId="42640" xr:uid="{DC0330EC-8440-4FEC-BC03-2910F64EF8FB}"/>
    <cellStyle name="Comma 2 5 2 3 5 2 3" xfId="30508" xr:uid="{CACB80CD-217E-4628-B533-67FA88195717}"/>
    <cellStyle name="Comma 2 5 2 3 5 3" xfId="10288" xr:uid="{0CEF4CE3-55A3-42E3-8D46-B9B48DD6F809}"/>
    <cellStyle name="Comma 2 5 2 3 5 3 2" xfId="22420" xr:uid="{E6D6B268-A359-48B1-835F-B751AAD6E02F}"/>
    <cellStyle name="Comma 2 5 2 3 5 3 2 2" xfId="46684" xr:uid="{874F049D-4D79-45ED-8B7D-1AC307462544}"/>
    <cellStyle name="Comma 2 5 2 3 5 3 3" xfId="34552" xr:uid="{DDE61994-1EBF-4BD7-8E1B-7AF4E64E66B4}"/>
    <cellStyle name="Comma 2 5 2 3 5 4" xfId="14332" xr:uid="{B3D0D3BF-596A-4A4E-9999-FB739C5D5DDF}"/>
    <cellStyle name="Comma 2 5 2 3 5 4 2" xfId="38596" xr:uid="{52DD8762-7321-4F8F-A308-EEC04EE2BD32}"/>
    <cellStyle name="Comma 2 5 2 3 5 5" xfId="26464" xr:uid="{EC19308A-CB4C-4D51-A26D-C81C6E59C9D0}"/>
    <cellStyle name="Comma 2 5 2 3 6" xfId="4222" xr:uid="{22C1110B-64BA-4689-8FD6-F75F0CF64B51}"/>
    <cellStyle name="Comma 2 5 2 3 6 2" xfId="16354" xr:uid="{B480A2C9-FFF4-4086-AF43-2E0D16B70DA1}"/>
    <cellStyle name="Comma 2 5 2 3 6 2 2" xfId="40618" xr:uid="{BE916825-5153-4598-9E3B-E6D9ADEBB606}"/>
    <cellStyle name="Comma 2 5 2 3 6 3" xfId="28486" xr:uid="{7A32C8EF-204C-48EE-8FC3-91CA94A126DD}"/>
    <cellStyle name="Comma 2 5 2 3 7" xfId="8266" xr:uid="{FD9BD474-8439-434A-8474-51D7DD22507E}"/>
    <cellStyle name="Comma 2 5 2 3 7 2" xfId="20398" xr:uid="{1ADA2997-F1E4-413F-91BE-7B0CEC4D7AD9}"/>
    <cellStyle name="Comma 2 5 2 3 7 2 2" xfId="44662" xr:uid="{C5C4D0F7-B26F-4AA7-9C6B-6EFE9F39F2BA}"/>
    <cellStyle name="Comma 2 5 2 3 7 3" xfId="32530" xr:uid="{18E3D130-3A99-485D-9DB3-C06C50AB913C}"/>
    <cellStyle name="Comma 2 5 2 3 8" xfId="12310" xr:uid="{9A78171B-4856-458A-A050-7F88B2C863B9}"/>
    <cellStyle name="Comma 2 5 2 3 8 2" xfId="36574" xr:uid="{F19F0F83-E4F8-4A76-B297-541E6CCFBF38}"/>
    <cellStyle name="Comma 2 5 2 3 9" xfId="24442" xr:uid="{2ED4B006-2613-47C6-A080-62CAAD530B58}"/>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2 2 2" xfId="44283" xr:uid="{D6228848-819E-469C-98BE-3888CD0B03EC}"/>
    <cellStyle name="Comma 2 5 2 4 2 2 2 2 3" xfId="32151" xr:uid="{B5D67397-760D-41D8-9790-A6D2BD6AB6F0}"/>
    <cellStyle name="Comma 2 5 2 4 2 2 2 3" xfId="11931" xr:uid="{A8771C03-B923-4D2E-8E65-25B53F0F1922}"/>
    <cellStyle name="Comma 2 5 2 4 2 2 2 3 2" xfId="24063" xr:uid="{DBAF2B74-CC34-46F9-B73C-6741F5575831}"/>
    <cellStyle name="Comma 2 5 2 4 2 2 2 3 2 2" xfId="48327" xr:uid="{EF2EA069-E7C3-4C8E-9AB8-D33161E77CC7}"/>
    <cellStyle name="Comma 2 5 2 4 2 2 2 3 3" xfId="36195" xr:uid="{83B4735D-1D98-4C11-90D3-303ED49E9613}"/>
    <cellStyle name="Comma 2 5 2 4 2 2 2 4" xfId="15975" xr:uid="{BCBCC3B1-B87E-4354-AFFF-ED7BE6BF7DC4}"/>
    <cellStyle name="Comma 2 5 2 4 2 2 2 4 2" xfId="40239" xr:uid="{A7D042D8-639B-4327-B153-7FAADE7B697D}"/>
    <cellStyle name="Comma 2 5 2 4 2 2 2 5" xfId="28107" xr:uid="{2A5721A6-8A5A-41C0-B533-AE0BAA0FE914}"/>
    <cellStyle name="Comma 2 5 2 4 2 2 3" xfId="5865" xr:uid="{BA894BEE-FFDA-435C-A922-7FA790E17492}"/>
    <cellStyle name="Comma 2 5 2 4 2 2 3 2" xfId="17997" xr:uid="{28BAF4FD-7CAD-431C-B77F-A29A5E9F7B33}"/>
    <cellStyle name="Comma 2 5 2 4 2 2 3 2 2" xfId="42261" xr:uid="{FA2DB251-6853-4AEF-B6E9-3F0AE764FEF9}"/>
    <cellStyle name="Comma 2 5 2 4 2 2 3 3" xfId="30129" xr:uid="{B0C2D0DD-4E1B-4818-B16C-5AD7DF4265BF}"/>
    <cellStyle name="Comma 2 5 2 4 2 2 4" xfId="9909" xr:uid="{4785F727-0B43-485F-84F2-FB973E6EAF03}"/>
    <cellStyle name="Comma 2 5 2 4 2 2 4 2" xfId="22041" xr:uid="{E721104A-A413-4077-B83F-2D65F1AA4B1B}"/>
    <cellStyle name="Comma 2 5 2 4 2 2 4 2 2" xfId="46305" xr:uid="{F211B4A3-4039-4987-A30A-E96677F8D75B}"/>
    <cellStyle name="Comma 2 5 2 4 2 2 4 3" xfId="34173" xr:uid="{A98339D0-50F7-4848-8CCE-C82F0FB0DD66}"/>
    <cellStyle name="Comma 2 5 2 4 2 2 5" xfId="13953" xr:uid="{1B958E26-DD78-4F1F-897D-FA031FDC7E60}"/>
    <cellStyle name="Comma 2 5 2 4 2 2 5 2" xfId="38217" xr:uid="{898EAD0E-5F29-471C-BCB2-F76511DFF3E1}"/>
    <cellStyle name="Comma 2 5 2 4 2 2 6" xfId="26085" xr:uid="{D51DD7D4-F2B3-452C-B809-AEB952EFD4A5}"/>
    <cellStyle name="Comma 2 5 2 4 2 3" xfId="2832" xr:uid="{A6A8BD63-4F33-46C3-A410-58084DC72A9F}"/>
    <cellStyle name="Comma 2 5 2 4 2 3 2" xfId="6876" xr:uid="{8A8944D3-FF00-478E-9514-2C42F157AF78}"/>
    <cellStyle name="Comma 2 5 2 4 2 3 2 2" xfId="19008" xr:uid="{B95AF85A-F470-4D2A-9F6E-DA0556B6C7E7}"/>
    <cellStyle name="Comma 2 5 2 4 2 3 2 2 2" xfId="43272" xr:uid="{7647633E-1EBA-45E2-9BBF-FBAB580998F8}"/>
    <cellStyle name="Comma 2 5 2 4 2 3 2 3" xfId="31140" xr:uid="{187EF3B6-5B83-455B-940D-AF3489527CD3}"/>
    <cellStyle name="Comma 2 5 2 4 2 3 3" xfId="10920" xr:uid="{59FFD250-DC59-4E36-A1BB-A2CCA97396E8}"/>
    <cellStyle name="Comma 2 5 2 4 2 3 3 2" xfId="23052" xr:uid="{1C6952F0-6A37-497D-A2A0-0256D676EEC6}"/>
    <cellStyle name="Comma 2 5 2 4 2 3 3 2 2" xfId="47316" xr:uid="{13068D1B-BF52-4406-8491-9CC18C2F59F7}"/>
    <cellStyle name="Comma 2 5 2 4 2 3 3 3" xfId="35184" xr:uid="{2F7EA91D-C1D7-49D2-A48F-C0ADB3DFB6F4}"/>
    <cellStyle name="Comma 2 5 2 4 2 3 4" xfId="14964" xr:uid="{A420D96B-8E95-436B-B96E-2E39DC31B005}"/>
    <cellStyle name="Comma 2 5 2 4 2 3 4 2" xfId="39228" xr:uid="{F77F6E9C-F25A-4BE0-94EE-1E7081C4C739}"/>
    <cellStyle name="Comma 2 5 2 4 2 3 5" xfId="27096" xr:uid="{311ED861-764A-48AA-B721-11B77D526CDD}"/>
    <cellStyle name="Comma 2 5 2 4 2 4" xfId="4854" xr:uid="{17EADE60-AAA1-4817-BC5A-017B88F3ECD6}"/>
    <cellStyle name="Comma 2 5 2 4 2 4 2" xfId="16986" xr:uid="{959E71DC-7F9C-42D5-B864-D9A719C2433A}"/>
    <cellStyle name="Comma 2 5 2 4 2 4 2 2" xfId="41250" xr:uid="{90C3DAAC-20D9-4C59-AFDE-01BB51BCFE37}"/>
    <cellStyle name="Comma 2 5 2 4 2 4 3" xfId="29118" xr:uid="{8BFA9679-0616-496D-BB23-004991BA4141}"/>
    <cellStyle name="Comma 2 5 2 4 2 5" xfId="8898" xr:uid="{8381BFC1-4A6C-4400-AD1C-58C675764CB5}"/>
    <cellStyle name="Comma 2 5 2 4 2 5 2" xfId="21030" xr:uid="{DE7F0069-2FD6-4F94-97A7-5BE405254C14}"/>
    <cellStyle name="Comma 2 5 2 4 2 5 2 2" xfId="45294" xr:uid="{5B8581DD-4A11-462B-A642-887626643669}"/>
    <cellStyle name="Comma 2 5 2 4 2 5 3" xfId="33162" xr:uid="{AF563C94-FE2F-4367-9B10-59F76AACB768}"/>
    <cellStyle name="Comma 2 5 2 4 2 6" xfId="12942" xr:uid="{9981EE2B-1BE6-498A-8EE5-B012BF0B7AF8}"/>
    <cellStyle name="Comma 2 5 2 4 2 6 2" xfId="37206" xr:uid="{39805A75-A804-41EF-A3AA-65037163A508}"/>
    <cellStyle name="Comma 2 5 2 4 2 7" xfId="25074" xr:uid="{8B09A5A2-ABEB-4AC5-BCEC-31E95936DD9C}"/>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2 2 2" xfId="43778" xr:uid="{175D644B-F762-4AC7-97F5-7002C5B6E536}"/>
    <cellStyle name="Comma 2 5 2 4 3 2 2 3" xfId="31646" xr:uid="{A2F96F9F-5A77-4226-A9EE-75C4B14F0804}"/>
    <cellStyle name="Comma 2 5 2 4 3 2 3" xfId="11426" xr:uid="{7900E6EA-DA4C-4DD4-B968-0EF6CF4F8646}"/>
    <cellStyle name="Comma 2 5 2 4 3 2 3 2" xfId="23558" xr:uid="{AA392300-A1F3-4E2D-9217-D1754CD8C631}"/>
    <cellStyle name="Comma 2 5 2 4 3 2 3 2 2" xfId="47822" xr:uid="{15F6E037-2AEF-4A7D-A28E-831D74028E6A}"/>
    <cellStyle name="Comma 2 5 2 4 3 2 3 3" xfId="35690" xr:uid="{380091BA-AC90-41BD-9B9E-3DBC94D08FE6}"/>
    <cellStyle name="Comma 2 5 2 4 3 2 4" xfId="15470" xr:uid="{FDD322D6-06D6-43A1-ACF1-28E16530C0A2}"/>
    <cellStyle name="Comma 2 5 2 4 3 2 4 2" xfId="39734" xr:uid="{F22D6F89-0907-4C9A-AD34-DC3A3F1589E1}"/>
    <cellStyle name="Comma 2 5 2 4 3 2 5" xfId="27602" xr:uid="{3FFEC3BE-9CC7-47D7-BCF1-8F4124373C42}"/>
    <cellStyle name="Comma 2 5 2 4 3 3" xfId="5360" xr:uid="{81DC239D-AE09-487D-BF90-2789576A4FA0}"/>
    <cellStyle name="Comma 2 5 2 4 3 3 2" xfId="17492" xr:uid="{4B997B79-D2CC-4883-8546-4602373E3963}"/>
    <cellStyle name="Comma 2 5 2 4 3 3 2 2" xfId="41756" xr:uid="{A7CAF8BD-46A8-4E7F-AB2E-8A6DEE5878D6}"/>
    <cellStyle name="Comma 2 5 2 4 3 3 3" xfId="29624" xr:uid="{F834CDC8-45E3-40BA-BB8C-1D607B8C6E3E}"/>
    <cellStyle name="Comma 2 5 2 4 3 4" xfId="9404" xr:uid="{2ABE3BA2-6907-4D1B-876C-27CFD59A9042}"/>
    <cellStyle name="Comma 2 5 2 4 3 4 2" xfId="21536" xr:uid="{EBF8BD54-B653-40C3-893E-2334D6D979F5}"/>
    <cellStyle name="Comma 2 5 2 4 3 4 2 2" xfId="45800" xr:uid="{E14B9087-D6E9-4751-9392-498BFDDEB8F9}"/>
    <cellStyle name="Comma 2 5 2 4 3 4 3" xfId="33668" xr:uid="{CF1D81B9-5438-46C8-A2BE-85717074F426}"/>
    <cellStyle name="Comma 2 5 2 4 3 5" xfId="13448" xr:uid="{A0B9994A-8F47-4FE1-8F10-C88F6A1A8A81}"/>
    <cellStyle name="Comma 2 5 2 4 3 5 2" xfId="37712" xr:uid="{DB402AA5-5BE0-4A21-88D4-FC9CFDC68C33}"/>
    <cellStyle name="Comma 2 5 2 4 3 6" xfId="25580" xr:uid="{B07FD36D-951B-4E4A-876F-EB31FB5FF303}"/>
    <cellStyle name="Comma 2 5 2 4 4" xfId="2327" xr:uid="{F7016DE0-8FD2-4260-B76B-8EE5141EBF35}"/>
    <cellStyle name="Comma 2 5 2 4 4 2" xfId="6371" xr:uid="{2109CB8D-5895-4705-9DE2-79DDA26EA740}"/>
    <cellStyle name="Comma 2 5 2 4 4 2 2" xfId="18503" xr:uid="{D6B9F8B2-0C6A-4B3F-8BA7-7901C90757B7}"/>
    <cellStyle name="Comma 2 5 2 4 4 2 2 2" xfId="42767" xr:uid="{DC6974DB-24BE-425E-87E4-858AD63E8706}"/>
    <cellStyle name="Comma 2 5 2 4 4 2 3" xfId="30635" xr:uid="{8DBB12C3-714D-4765-8D93-69264CC296CF}"/>
    <cellStyle name="Comma 2 5 2 4 4 3" xfId="10415" xr:uid="{189E95B2-75A5-4C10-835E-6435B526E1A9}"/>
    <cellStyle name="Comma 2 5 2 4 4 3 2" xfId="22547" xr:uid="{09D64FD7-93A4-43D8-BDD5-1B7958AE489C}"/>
    <cellStyle name="Comma 2 5 2 4 4 3 2 2" xfId="46811" xr:uid="{769763CF-1EB1-4C11-9F08-16E252F06D7E}"/>
    <cellStyle name="Comma 2 5 2 4 4 3 3" xfId="34679" xr:uid="{CD0BCDDF-DCBB-4715-90AD-143056892DEC}"/>
    <cellStyle name="Comma 2 5 2 4 4 4" xfId="14459" xr:uid="{19D1FDCD-B836-43B1-84C2-A828BC7CB9E3}"/>
    <cellStyle name="Comma 2 5 2 4 4 4 2" xfId="38723" xr:uid="{F2FF557E-B8AB-4063-B98F-39F5AADE971C}"/>
    <cellStyle name="Comma 2 5 2 4 4 5" xfId="26591" xr:uid="{63CA8CC0-02BC-4AB4-AF88-AE94C8D9131C}"/>
    <cellStyle name="Comma 2 5 2 4 5" xfId="4349" xr:uid="{8ABEB890-FAF8-433B-8602-FEBFAE8904B9}"/>
    <cellStyle name="Comma 2 5 2 4 5 2" xfId="16481" xr:uid="{F9B9DA17-45FE-43CD-A95F-4EA0DCBE4CC3}"/>
    <cellStyle name="Comma 2 5 2 4 5 2 2" xfId="40745" xr:uid="{087B6287-9542-4EF2-9616-4EDB4D05D4FC}"/>
    <cellStyle name="Comma 2 5 2 4 5 3" xfId="28613" xr:uid="{DE841AC4-E850-48FD-967A-A00FEEA7D399}"/>
    <cellStyle name="Comma 2 5 2 4 6" xfId="8393" xr:uid="{345EC3CE-275F-48AB-90F9-5C8817FCADAF}"/>
    <cellStyle name="Comma 2 5 2 4 6 2" xfId="20525" xr:uid="{2121C881-BB43-4F31-85F7-6746562FE2C2}"/>
    <cellStyle name="Comma 2 5 2 4 6 2 2" xfId="44789" xr:uid="{02924E77-835B-4F9C-846D-343A2F2E7366}"/>
    <cellStyle name="Comma 2 5 2 4 6 3" xfId="32657" xr:uid="{6111E3DB-F6D0-4BCE-8965-8790E9075063}"/>
    <cellStyle name="Comma 2 5 2 4 7" xfId="12437" xr:uid="{66013701-BF69-4B0E-984C-E5E022F4EF9E}"/>
    <cellStyle name="Comma 2 5 2 4 7 2" xfId="36701" xr:uid="{DA1DE49E-E44A-4B21-8D1C-CA70A4194247}"/>
    <cellStyle name="Comma 2 5 2 4 8" xfId="24569" xr:uid="{BB5C9A6A-12A4-4030-83A7-90B75CCC648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2 2 2" xfId="44030" xr:uid="{E3AE0DFF-569E-4C19-9725-73815BB5EC58}"/>
    <cellStyle name="Comma 2 5 2 5 2 2 2 3" xfId="31898" xr:uid="{BBBD0A2A-CDA1-4B7F-B14B-BE9DE4D56D23}"/>
    <cellStyle name="Comma 2 5 2 5 2 2 3" xfId="11678" xr:uid="{86DA00F5-E1A4-4C56-AB99-06A2980A5EA4}"/>
    <cellStyle name="Comma 2 5 2 5 2 2 3 2" xfId="23810" xr:uid="{48ED2641-E727-4E87-AB3A-58A608CEF794}"/>
    <cellStyle name="Comma 2 5 2 5 2 2 3 2 2" xfId="48074" xr:uid="{B3D5FBCC-BB88-4257-A0CA-E85AE55F4A32}"/>
    <cellStyle name="Comma 2 5 2 5 2 2 3 3" xfId="35942" xr:uid="{F69F61B0-820F-4C8E-B98D-1B12D9D3EE15}"/>
    <cellStyle name="Comma 2 5 2 5 2 2 4" xfId="15722" xr:uid="{9209937F-3FC3-4A84-BA0C-986D1655DB11}"/>
    <cellStyle name="Comma 2 5 2 5 2 2 4 2" xfId="39986" xr:uid="{B22AFB5C-7687-45EB-AC45-B2892EC83F27}"/>
    <cellStyle name="Comma 2 5 2 5 2 2 5" xfId="27854" xr:uid="{E08FC9FC-5769-45FB-A1CE-91A4CAB6E7AB}"/>
    <cellStyle name="Comma 2 5 2 5 2 3" xfId="5612" xr:uid="{47F4B581-D8B3-4B9A-95A1-DA46503BDC67}"/>
    <cellStyle name="Comma 2 5 2 5 2 3 2" xfId="17744" xr:uid="{53BD5B9C-6759-45AB-A784-3AD63B91E78B}"/>
    <cellStyle name="Comma 2 5 2 5 2 3 2 2" xfId="42008" xr:uid="{F6B30A07-44E0-4296-BF5A-6FD55FBF73C8}"/>
    <cellStyle name="Comma 2 5 2 5 2 3 3" xfId="29876" xr:uid="{82DB96AB-4BDF-4BA3-B277-7B11EEA6D9D0}"/>
    <cellStyle name="Comma 2 5 2 5 2 4" xfId="9656" xr:uid="{742D663E-FC1B-4400-A010-BC6F2BD7A873}"/>
    <cellStyle name="Comma 2 5 2 5 2 4 2" xfId="21788" xr:uid="{3D98CF53-5C97-458F-962B-EBEB3CB6AE42}"/>
    <cellStyle name="Comma 2 5 2 5 2 4 2 2" xfId="46052" xr:uid="{AB6D8C92-188E-4497-AB0F-733950D13781}"/>
    <cellStyle name="Comma 2 5 2 5 2 4 3" xfId="33920" xr:uid="{2F294CFE-EA4D-4A2B-BD4B-88494234DED7}"/>
    <cellStyle name="Comma 2 5 2 5 2 5" xfId="13700" xr:uid="{F0FF3965-5C77-4A01-A4FA-DDC3F703A149}"/>
    <cellStyle name="Comma 2 5 2 5 2 5 2" xfId="37964" xr:uid="{AA1F6106-AEA0-4313-B6A6-4B45EE78A887}"/>
    <cellStyle name="Comma 2 5 2 5 2 6" xfId="25832" xr:uid="{1C302B34-4D5F-4572-BD99-8B567436C9F9}"/>
    <cellStyle name="Comma 2 5 2 5 3" xfId="2579" xr:uid="{13217C33-2C5B-4EF3-8A87-74CDE5720496}"/>
    <cellStyle name="Comma 2 5 2 5 3 2" xfId="6623" xr:uid="{D252039E-C048-4D86-B62C-F39DA0CA8A98}"/>
    <cellStyle name="Comma 2 5 2 5 3 2 2" xfId="18755" xr:uid="{1C02539D-C9C0-4AD2-8CE7-D83E293606CC}"/>
    <cellStyle name="Comma 2 5 2 5 3 2 2 2" xfId="43019" xr:uid="{54F37CCC-A1B8-4A56-BDAC-A3EEF6F3DED9}"/>
    <cellStyle name="Comma 2 5 2 5 3 2 3" xfId="30887" xr:uid="{91330588-301E-4932-9274-149E4F60A130}"/>
    <cellStyle name="Comma 2 5 2 5 3 3" xfId="10667" xr:uid="{4CC101E8-08D0-4561-AC83-FC0EC9ED20F5}"/>
    <cellStyle name="Comma 2 5 2 5 3 3 2" xfId="22799" xr:uid="{3F729351-8B4C-462A-B938-FAB86B96B263}"/>
    <cellStyle name="Comma 2 5 2 5 3 3 2 2" xfId="47063" xr:uid="{D0B4E5AA-D1AE-484A-A663-8110B7D6EE6C}"/>
    <cellStyle name="Comma 2 5 2 5 3 3 3" xfId="34931" xr:uid="{8E5B0EBA-93C0-4254-AFD0-06668CECE3CE}"/>
    <cellStyle name="Comma 2 5 2 5 3 4" xfId="14711" xr:uid="{4340478D-F26C-4F55-B648-1B07C26C222E}"/>
    <cellStyle name="Comma 2 5 2 5 3 4 2" xfId="38975" xr:uid="{AAE93400-BA1F-49B5-9807-085C31F55232}"/>
    <cellStyle name="Comma 2 5 2 5 3 5" xfId="26843" xr:uid="{EF86FE6D-F540-476F-8BCE-6B186002A4CE}"/>
    <cellStyle name="Comma 2 5 2 5 4" xfId="4601" xr:uid="{C3979C69-9CC8-4FEB-9686-86D44787DCA6}"/>
    <cellStyle name="Comma 2 5 2 5 4 2" xfId="16733" xr:uid="{60252B4E-6DDF-4BA4-B8C1-BFD58F0C71A2}"/>
    <cellStyle name="Comma 2 5 2 5 4 2 2" xfId="40997" xr:uid="{3B1E688A-F82B-45E2-B4B5-9BBD46FEF7D6}"/>
    <cellStyle name="Comma 2 5 2 5 4 3" xfId="28865" xr:uid="{006E9987-5264-44EF-A8D6-7AAD9004D53D}"/>
    <cellStyle name="Comma 2 5 2 5 5" xfId="8645" xr:uid="{629E4DAB-18DC-45CA-B97F-B59CF1784FF4}"/>
    <cellStyle name="Comma 2 5 2 5 5 2" xfId="20777" xr:uid="{4E17D0DD-F424-45E2-9FD6-4115F42011F4}"/>
    <cellStyle name="Comma 2 5 2 5 5 2 2" xfId="45041" xr:uid="{8BF34FD5-7BD4-4092-A822-DE05D6D8E0F7}"/>
    <cellStyle name="Comma 2 5 2 5 5 3" xfId="32909" xr:uid="{D5181141-EDD4-4C3B-AE83-64E6963B2630}"/>
    <cellStyle name="Comma 2 5 2 5 6" xfId="12689" xr:uid="{257FA681-CF14-46E8-98C5-6EE183C37275}"/>
    <cellStyle name="Comma 2 5 2 5 6 2" xfId="36953" xr:uid="{A023DAF1-579E-44E6-83FC-2EC51F136BE8}"/>
    <cellStyle name="Comma 2 5 2 5 7" xfId="24821" xr:uid="{1BC6F807-A7E7-42D2-9387-B2C6CF3BFFA4}"/>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2 2 2" xfId="43525" xr:uid="{81830EB9-C8D0-4FA1-8E52-63C0932EB01D}"/>
    <cellStyle name="Comma 2 5 2 6 2 2 3" xfId="31393" xr:uid="{BA1D2207-2F09-49FA-AE75-57953A2BC95B}"/>
    <cellStyle name="Comma 2 5 2 6 2 3" xfId="11173" xr:uid="{4ED13E34-0E99-4DFA-96C7-13469A953B6E}"/>
    <cellStyle name="Comma 2 5 2 6 2 3 2" xfId="23305" xr:uid="{CACAA1CC-6CC3-4F91-B334-AAD6353670CF}"/>
    <cellStyle name="Comma 2 5 2 6 2 3 2 2" xfId="47569" xr:uid="{43442F30-A9AF-472B-9AB2-EB15F6D3AF3F}"/>
    <cellStyle name="Comma 2 5 2 6 2 3 3" xfId="35437" xr:uid="{147B859F-5FFE-482B-9025-B16D8071A4F6}"/>
    <cellStyle name="Comma 2 5 2 6 2 4" xfId="15217" xr:uid="{60114EA0-956A-4782-8B7E-3BA0D9B73C56}"/>
    <cellStyle name="Comma 2 5 2 6 2 4 2" xfId="39481" xr:uid="{737744B0-BDFC-4734-8495-31CADD5C164A}"/>
    <cellStyle name="Comma 2 5 2 6 2 5" xfId="27349" xr:uid="{474E3175-30CA-4540-906A-F9702F376CD6}"/>
    <cellStyle name="Comma 2 5 2 6 3" xfId="5107" xr:uid="{3EE23041-8FEC-49ED-A83A-3F77CFCEAF94}"/>
    <cellStyle name="Comma 2 5 2 6 3 2" xfId="17239" xr:uid="{B7C9B1F1-A1B3-4E7F-9ACF-1C6693048C76}"/>
    <cellStyle name="Comma 2 5 2 6 3 2 2" xfId="41503" xr:uid="{2B66377D-000D-42DC-9856-0A04E46CA099}"/>
    <cellStyle name="Comma 2 5 2 6 3 3" xfId="29371" xr:uid="{23E4499E-EB7F-4049-89AE-D2DE9CABE99A}"/>
    <cellStyle name="Comma 2 5 2 6 4" xfId="9151" xr:uid="{E711F851-8CE9-4FD5-A40E-5B69638C3D50}"/>
    <cellStyle name="Comma 2 5 2 6 4 2" xfId="21283" xr:uid="{513DA11A-12A9-4F29-A55A-27372147FFBE}"/>
    <cellStyle name="Comma 2 5 2 6 4 2 2" xfId="45547" xr:uid="{2EB440AF-902C-48BB-A3D6-29E1CA3D5EB8}"/>
    <cellStyle name="Comma 2 5 2 6 4 3" xfId="33415" xr:uid="{FB9E4FC3-40EB-40BF-98FE-2C74FBA8ADAB}"/>
    <cellStyle name="Comma 2 5 2 6 5" xfId="13195" xr:uid="{3C6EA2E7-884C-4D1A-9509-54A9C8E9381C}"/>
    <cellStyle name="Comma 2 5 2 6 5 2" xfId="37459" xr:uid="{212EA724-6C3E-4447-B6BF-056C4EDAF845}"/>
    <cellStyle name="Comma 2 5 2 6 6" xfId="25327" xr:uid="{D2D04817-706E-4F0F-ABBC-33B463BE1DA0}"/>
    <cellStyle name="Comma 2 5 2 7" xfId="2074" xr:uid="{297529C8-6537-454F-9902-69AABF0139C0}"/>
    <cellStyle name="Comma 2 5 2 7 2" xfId="6118" xr:uid="{7F96C15E-B8FC-426C-957A-1BAA6E7D1EE5}"/>
    <cellStyle name="Comma 2 5 2 7 2 2" xfId="18250" xr:uid="{6AAAB6DE-1F34-4362-8114-4AB83F0CEE2E}"/>
    <cellStyle name="Comma 2 5 2 7 2 2 2" xfId="42514" xr:uid="{6B6C88C3-3B8D-4FAE-86D4-F6084A54EB69}"/>
    <cellStyle name="Comma 2 5 2 7 2 3" xfId="30382" xr:uid="{0E233AA8-D410-4F0E-A271-70765086DC24}"/>
    <cellStyle name="Comma 2 5 2 7 3" xfId="10162" xr:uid="{A904FB53-ADCA-411B-9649-B5140F419664}"/>
    <cellStyle name="Comma 2 5 2 7 3 2" xfId="22294" xr:uid="{7F6DC93F-FDC5-448A-BB6E-DDC92E7BA445}"/>
    <cellStyle name="Comma 2 5 2 7 3 2 2" xfId="46558" xr:uid="{2599F826-3092-4D77-9201-6A146B8017DB}"/>
    <cellStyle name="Comma 2 5 2 7 3 3" xfId="34426" xr:uid="{5ADC75C1-D214-4269-A54B-6AAE2B226DBE}"/>
    <cellStyle name="Comma 2 5 2 7 4" xfId="14206" xr:uid="{F4CC6AAF-9C0E-4DB0-AF9E-CDFC019F7BA7}"/>
    <cellStyle name="Comma 2 5 2 7 4 2" xfId="38470" xr:uid="{6BEEB193-9FD2-465E-AF50-C7940B1982C6}"/>
    <cellStyle name="Comma 2 5 2 7 5" xfId="26338" xr:uid="{DCFD97E2-2E79-459C-B806-50B642C328B9}"/>
    <cellStyle name="Comma 2 5 2 8" xfId="4096" xr:uid="{545BD57D-7A75-449C-8662-D29DF90E1546}"/>
    <cellStyle name="Comma 2 5 2 8 2" xfId="16228" xr:uid="{A5D21AA2-4099-4DED-8289-E49BBFDB12F2}"/>
    <cellStyle name="Comma 2 5 2 8 2 2" xfId="40492" xr:uid="{AD8613DA-5428-4126-AEF0-062A7F425DBB}"/>
    <cellStyle name="Comma 2 5 2 8 3" xfId="28360" xr:uid="{C48FCBD9-2F13-4A30-9406-650745A0BF5D}"/>
    <cellStyle name="Comma 2 5 2 9" xfId="8140" xr:uid="{CBEE82D1-DDC8-41A4-BF0B-67DCCF62E032}"/>
    <cellStyle name="Comma 2 5 2 9 2" xfId="20272" xr:uid="{65EA0A49-7BF2-44D7-8711-C43B078C313B}"/>
    <cellStyle name="Comma 2 5 2 9 2 2" xfId="44536" xr:uid="{169379EE-E12C-47CA-97A3-F09492BFEF63}"/>
    <cellStyle name="Comma 2 5 2 9 3" xfId="32404" xr:uid="{469AAF3E-C038-4E2C-92BB-714C3AFF45E2}"/>
    <cellStyle name="Comma 2 5 3" xfId="73" xr:uid="{D28A447E-4A83-4EBE-A71E-AE70AA2BA24A}"/>
    <cellStyle name="Comma 2 5 3 10" xfId="12205" xr:uid="{958B5CC5-A337-46C3-8623-F5A828C0C9DA}"/>
    <cellStyle name="Comma 2 5 3 10 2" xfId="36469" xr:uid="{327B6CFB-21A4-4ED2-A050-C1C6459C0103}"/>
    <cellStyle name="Comma 2 5 3 11" xfId="24337" xr:uid="{5E6B6346-FC9E-4BD6-975E-0CE42D70A61C}"/>
    <cellStyle name="Comma 2 5 3 2" xfId="136" xr:uid="{4663BF2F-46C8-455C-8AD6-840FC88070C6}"/>
    <cellStyle name="Comma 2 5 3 2 10" xfId="24400" xr:uid="{EE121733-47A3-4F85-9B13-1B0617EB4E99}"/>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2 2 2" xfId="44493" xr:uid="{1B00BC5E-9099-411D-A8AF-AA4BCD3155E1}"/>
    <cellStyle name="Comma 2 5 3 2 2 2 2 2 2 2 3" xfId="32361" xr:uid="{C2B45BAA-8EC1-4949-AB00-2AA7E6AEF9C9}"/>
    <cellStyle name="Comma 2 5 3 2 2 2 2 2 2 3" xfId="12141" xr:uid="{216601F9-1804-4585-BD0C-1C0D7BF6E11D}"/>
    <cellStyle name="Comma 2 5 3 2 2 2 2 2 2 3 2" xfId="24273" xr:uid="{61673BBB-A5D1-4B9B-AA8E-D2EFCB74F979}"/>
    <cellStyle name="Comma 2 5 3 2 2 2 2 2 2 3 2 2" xfId="48537" xr:uid="{1474FA72-2EFA-40EB-AA7A-9C45C20E1A6A}"/>
    <cellStyle name="Comma 2 5 3 2 2 2 2 2 2 3 3" xfId="36405" xr:uid="{16F24BAD-B0BB-4C80-9100-FB08C4BC3370}"/>
    <cellStyle name="Comma 2 5 3 2 2 2 2 2 2 4" xfId="16185" xr:uid="{096AFB4F-D5EF-4EF0-A8F0-A93D46205165}"/>
    <cellStyle name="Comma 2 5 3 2 2 2 2 2 2 4 2" xfId="40449" xr:uid="{674D084B-9A21-40B8-AF9E-27E9DF44314D}"/>
    <cellStyle name="Comma 2 5 3 2 2 2 2 2 2 5" xfId="28317" xr:uid="{D93C989B-1C31-41C2-884C-498F2AEF1F8F}"/>
    <cellStyle name="Comma 2 5 3 2 2 2 2 2 3" xfId="6075" xr:uid="{8F9833F4-E921-46C0-91EE-CD55EE992249}"/>
    <cellStyle name="Comma 2 5 3 2 2 2 2 2 3 2" xfId="18207" xr:uid="{11B62CBB-5EFF-45EA-9218-16875C3934A9}"/>
    <cellStyle name="Comma 2 5 3 2 2 2 2 2 3 2 2" xfId="42471" xr:uid="{AAA797C0-8DE4-4642-9B69-65291316675F}"/>
    <cellStyle name="Comma 2 5 3 2 2 2 2 2 3 3" xfId="30339" xr:uid="{6EBBED10-AC62-4066-A50E-8293A4EB9FF8}"/>
    <cellStyle name="Comma 2 5 3 2 2 2 2 2 4" xfId="10119" xr:uid="{9C12BE92-6DDC-46BE-A865-11473EE87D1B}"/>
    <cellStyle name="Comma 2 5 3 2 2 2 2 2 4 2" xfId="22251" xr:uid="{43694D57-1B90-4677-952D-97C7FAB04363}"/>
    <cellStyle name="Comma 2 5 3 2 2 2 2 2 4 2 2" xfId="46515" xr:uid="{649320B1-CC2E-4F2C-8BD1-0D867CEB936C}"/>
    <cellStyle name="Comma 2 5 3 2 2 2 2 2 4 3" xfId="34383" xr:uid="{474B045D-FCA7-4F53-8FCC-B6B8E84BE03E}"/>
    <cellStyle name="Comma 2 5 3 2 2 2 2 2 5" xfId="14163" xr:uid="{8DD0FFE7-A4E9-48FA-83B1-EA24CB47AF14}"/>
    <cellStyle name="Comma 2 5 3 2 2 2 2 2 5 2" xfId="38427" xr:uid="{9C7B2EDC-9FE6-479B-83E2-789A9100D5D4}"/>
    <cellStyle name="Comma 2 5 3 2 2 2 2 2 6" xfId="26295" xr:uid="{627A7A44-391A-4AD1-A1C1-A43E5D0AFF9D}"/>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2 2 2" xfId="43482" xr:uid="{4ED29FBA-6AC8-433D-B593-A1B273CF4485}"/>
    <cellStyle name="Comma 2 5 3 2 2 2 2 3 2 3" xfId="31350" xr:uid="{0BFB18F6-6AB4-4186-8F9C-6A0320EC4F77}"/>
    <cellStyle name="Comma 2 5 3 2 2 2 2 3 3" xfId="11130" xr:uid="{8EA66D42-9236-4E79-A682-EB54ABA4C199}"/>
    <cellStyle name="Comma 2 5 3 2 2 2 2 3 3 2" xfId="23262" xr:uid="{85AA2FF0-EAB1-46A9-A8EB-4BEDF758F76E}"/>
    <cellStyle name="Comma 2 5 3 2 2 2 2 3 3 2 2" xfId="47526" xr:uid="{91AB6AD4-8A6A-4BFD-BFF5-99D1E29E3970}"/>
    <cellStyle name="Comma 2 5 3 2 2 2 2 3 3 3" xfId="35394" xr:uid="{5EFCF51E-ACC8-4AEC-9B07-7DE9CEF01A9D}"/>
    <cellStyle name="Comma 2 5 3 2 2 2 2 3 4" xfId="15174" xr:uid="{2D7B3770-2A0B-456C-AE5A-C9B2454F634F}"/>
    <cellStyle name="Comma 2 5 3 2 2 2 2 3 4 2" xfId="39438" xr:uid="{A2797C84-60D1-4CFD-BCEB-4DC71149BC25}"/>
    <cellStyle name="Comma 2 5 3 2 2 2 2 3 5" xfId="27306" xr:uid="{F789A320-B03A-4230-A0F1-4CDACE6B1B8F}"/>
    <cellStyle name="Comma 2 5 3 2 2 2 2 4" xfId="5064" xr:uid="{4DF704F2-0950-42D8-A95E-64A7412DF2A8}"/>
    <cellStyle name="Comma 2 5 3 2 2 2 2 4 2" xfId="17196" xr:uid="{CF536E75-FB1B-4C44-8049-76D748EE31EF}"/>
    <cellStyle name="Comma 2 5 3 2 2 2 2 4 2 2" xfId="41460" xr:uid="{AB13CABC-526B-4D15-9338-2D38D1C7DCF0}"/>
    <cellStyle name="Comma 2 5 3 2 2 2 2 4 3" xfId="29328" xr:uid="{E12C6303-C34C-4A89-B031-D207177DAB80}"/>
    <cellStyle name="Comma 2 5 3 2 2 2 2 5" xfId="9108" xr:uid="{EC486699-21E9-4472-AEB7-3982E5C6D674}"/>
    <cellStyle name="Comma 2 5 3 2 2 2 2 5 2" xfId="21240" xr:uid="{EAE9CCA8-A3CB-4193-88BE-9533E9D008C5}"/>
    <cellStyle name="Comma 2 5 3 2 2 2 2 5 2 2" xfId="45504" xr:uid="{98A2E29D-01B7-41AD-9EAE-9E5FD237233C}"/>
    <cellStyle name="Comma 2 5 3 2 2 2 2 5 3" xfId="33372" xr:uid="{67BADE52-1C76-4F22-8D1A-50C81CA25BB1}"/>
    <cellStyle name="Comma 2 5 3 2 2 2 2 6" xfId="13152" xr:uid="{276747A9-3D3E-4500-B62A-11D205D5736A}"/>
    <cellStyle name="Comma 2 5 3 2 2 2 2 6 2" xfId="37416" xr:uid="{BD4003FA-B9E3-4B05-AA3B-B1B5FF629E37}"/>
    <cellStyle name="Comma 2 5 3 2 2 2 2 7" xfId="25284" xr:uid="{90D41E86-0DAF-4104-BE79-680BE9B13AFC}"/>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2 2 2" xfId="43988" xr:uid="{B69B50F7-8BCA-42A3-8ED6-D3D821F760BB}"/>
    <cellStyle name="Comma 2 5 3 2 2 2 3 2 2 3" xfId="31856" xr:uid="{D5D1BC70-8CFA-45E1-B7DD-019CEEBFDE34}"/>
    <cellStyle name="Comma 2 5 3 2 2 2 3 2 3" xfId="11636" xr:uid="{C63BE5A6-60FD-4C2C-84CF-D0D119DC1AF0}"/>
    <cellStyle name="Comma 2 5 3 2 2 2 3 2 3 2" xfId="23768" xr:uid="{6401FA3B-3BF0-45C4-AC95-52B2E371CC0D}"/>
    <cellStyle name="Comma 2 5 3 2 2 2 3 2 3 2 2" xfId="48032" xr:uid="{F46A3AB3-74D3-4F76-B7F0-60E7F91E18EC}"/>
    <cellStyle name="Comma 2 5 3 2 2 2 3 2 3 3" xfId="35900" xr:uid="{058238AE-6E7E-4883-9733-7742AD3204E9}"/>
    <cellStyle name="Comma 2 5 3 2 2 2 3 2 4" xfId="15680" xr:uid="{9410388D-0F26-4F44-8003-1971707599A2}"/>
    <cellStyle name="Comma 2 5 3 2 2 2 3 2 4 2" xfId="39944" xr:uid="{77A72621-52E4-4D5A-B476-82EAB1A959C5}"/>
    <cellStyle name="Comma 2 5 3 2 2 2 3 2 5" xfId="27812" xr:uid="{34E18DB3-19B6-4548-9081-305CDB6F1BE0}"/>
    <cellStyle name="Comma 2 5 3 2 2 2 3 3" xfId="5570" xr:uid="{BEA0A81D-4CC1-4A7A-8BD3-9C23E3E0B603}"/>
    <cellStyle name="Comma 2 5 3 2 2 2 3 3 2" xfId="17702" xr:uid="{BCDEDBA7-77C7-4A80-A458-4CDA5F56662F}"/>
    <cellStyle name="Comma 2 5 3 2 2 2 3 3 2 2" xfId="41966" xr:uid="{5E8850F8-3599-49E7-9395-637C02CB598E}"/>
    <cellStyle name="Comma 2 5 3 2 2 2 3 3 3" xfId="29834" xr:uid="{EB7963DB-E1A7-48ED-AB55-58016FDB6967}"/>
    <cellStyle name="Comma 2 5 3 2 2 2 3 4" xfId="9614" xr:uid="{69F6D317-5A9E-4428-BA29-C607E762BF99}"/>
    <cellStyle name="Comma 2 5 3 2 2 2 3 4 2" xfId="21746" xr:uid="{0ECE2306-059D-4932-B2DC-21CECCEB2FD2}"/>
    <cellStyle name="Comma 2 5 3 2 2 2 3 4 2 2" xfId="46010" xr:uid="{22DD0A83-7F58-4DB5-A448-BCAA9C9EEA59}"/>
    <cellStyle name="Comma 2 5 3 2 2 2 3 4 3" xfId="33878" xr:uid="{68192D6F-D613-4C4F-950B-2829C8C527D7}"/>
    <cellStyle name="Comma 2 5 3 2 2 2 3 5" xfId="13658" xr:uid="{DF4572DA-A7C4-4786-BA4E-51123F842208}"/>
    <cellStyle name="Comma 2 5 3 2 2 2 3 5 2" xfId="37922" xr:uid="{438CCB28-8AEE-4073-BD95-694D1804AF42}"/>
    <cellStyle name="Comma 2 5 3 2 2 2 3 6" xfId="25790" xr:uid="{E5FFE0FA-8C04-4A0A-8D41-D3316A8601A0}"/>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2 2 2" xfId="42977" xr:uid="{B9F9F0E5-E6E7-4AB1-8B49-B9AC935A5550}"/>
    <cellStyle name="Comma 2 5 3 2 2 2 4 2 3" xfId="30845" xr:uid="{1B9E88CD-36F2-45E4-A113-1DFEDE1F9AB9}"/>
    <cellStyle name="Comma 2 5 3 2 2 2 4 3" xfId="10625" xr:uid="{9B8F1651-A9AA-4690-8146-141D36F2C0F0}"/>
    <cellStyle name="Comma 2 5 3 2 2 2 4 3 2" xfId="22757" xr:uid="{DD02C82C-E43C-4C44-B8AD-141E6709093A}"/>
    <cellStyle name="Comma 2 5 3 2 2 2 4 3 2 2" xfId="47021" xr:uid="{42580834-7625-454E-838E-2563E5185183}"/>
    <cellStyle name="Comma 2 5 3 2 2 2 4 3 3" xfId="34889" xr:uid="{1BCCBB3D-C3FA-4ABF-A672-E86C255B9140}"/>
    <cellStyle name="Comma 2 5 3 2 2 2 4 4" xfId="14669" xr:uid="{DAB96AE1-E851-4D2E-8AF2-A35773E7F91B}"/>
    <cellStyle name="Comma 2 5 3 2 2 2 4 4 2" xfId="38933" xr:uid="{55984F13-6C3B-46E2-91E0-07536422A329}"/>
    <cellStyle name="Comma 2 5 3 2 2 2 4 5" xfId="26801" xr:uid="{809F836E-C05D-4BCB-9232-DB68E1FBF29B}"/>
    <cellStyle name="Comma 2 5 3 2 2 2 5" xfId="4559" xr:uid="{05CDE35B-2777-44FA-AADD-C2F005384166}"/>
    <cellStyle name="Comma 2 5 3 2 2 2 5 2" xfId="16691" xr:uid="{7384C6C9-3EF2-4579-AA52-14188D2ED9F3}"/>
    <cellStyle name="Comma 2 5 3 2 2 2 5 2 2" xfId="40955" xr:uid="{6F85C06C-4F3D-4F34-A28E-28654091E15F}"/>
    <cellStyle name="Comma 2 5 3 2 2 2 5 3" xfId="28823" xr:uid="{DE05470E-C4DD-4AC9-9570-EF897312EF20}"/>
    <cellStyle name="Comma 2 5 3 2 2 2 6" xfId="8603" xr:uid="{F6118223-B0D6-4931-B140-E78F5F9D122E}"/>
    <cellStyle name="Comma 2 5 3 2 2 2 6 2" xfId="20735" xr:uid="{3A2EC3D0-39B9-49FA-A0C4-CE2A8444BDEA}"/>
    <cellStyle name="Comma 2 5 3 2 2 2 6 2 2" xfId="44999" xr:uid="{EF9AEBB0-A107-4F51-B18A-A4CB1E1BEAE3}"/>
    <cellStyle name="Comma 2 5 3 2 2 2 6 3" xfId="32867" xr:uid="{3B93E012-4ADE-4989-9EB0-B34B9DF479E7}"/>
    <cellStyle name="Comma 2 5 3 2 2 2 7" xfId="12647" xr:uid="{AA7CE6C4-8D9D-4743-B8DC-1C38EF9736D9}"/>
    <cellStyle name="Comma 2 5 3 2 2 2 7 2" xfId="36911" xr:uid="{03D28E8A-6E74-49BB-8A7F-F49B9474D334}"/>
    <cellStyle name="Comma 2 5 3 2 2 2 8" xfId="24779" xr:uid="{FB2F88E7-BDA6-487F-BC6E-41285FEF767C}"/>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2 2 2" xfId="44240" xr:uid="{B651E72E-3AE5-4C63-BD60-941AB355D590}"/>
    <cellStyle name="Comma 2 5 3 2 2 3 2 2 2 3" xfId="32108" xr:uid="{B44CEE0B-E607-4B58-AA3D-F0700C6B272B}"/>
    <cellStyle name="Comma 2 5 3 2 2 3 2 2 3" xfId="11888" xr:uid="{8485F46D-CEA1-499E-A608-0F61C48BB409}"/>
    <cellStyle name="Comma 2 5 3 2 2 3 2 2 3 2" xfId="24020" xr:uid="{46573C43-A821-45C3-AD09-E82749960485}"/>
    <cellStyle name="Comma 2 5 3 2 2 3 2 2 3 2 2" xfId="48284" xr:uid="{02876E1C-1883-4514-82A6-0CEB6011B8D9}"/>
    <cellStyle name="Comma 2 5 3 2 2 3 2 2 3 3" xfId="36152" xr:uid="{FA673882-A273-4FA7-966B-A7265DCE221A}"/>
    <cellStyle name="Comma 2 5 3 2 2 3 2 2 4" xfId="15932" xr:uid="{96082EBF-C3F1-4404-9647-7F9563A8CCAE}"/>
    <cellStyle name="Comma 2 5 3 2 2 3 2 2 4 2" xfId="40196" xr:uid="{F639C7E3-F185-43FB-B610-102E06FD453A}"/>
    <cellStyle name="Comma 2 5 3 2 2 3 2 2 5" xfId="28064" xr:uid="{9B2FF604-6516-4C4F-8128-DFB6779754B7}"/>
    <cellStyle name="Comma 2 5 3 2 2 3 2 3" xfId="5822" xr:uid="{8ADFFBE4-4FE5-4AC3-B547-3F57AB47F6D5}"/>
    <cellStyle name="Comma 2 5 3 2 2 3 2 3 2" xfId="17954" xr:uid="{A7C4F493-5C67-4958-86E2-B2468FE9F67B}"/>
    <cellStyle name="Comma 2 5 3 2 2 3 2 3 2 2" xfId="42218" xr:uid="{D77E5FAB-7C03-4DD2-A695-CB6672FA1A79}"/>
    <cellStyle name="Comma 2 5 3 2 2 3 2 3 3" xfId="30086" xr:uid="{25BD3AE9-AFC8-49F4-9796-6882DAAF96DA}"/>
    <cellStyle name="Comma 2 5 3 2 2 3 2 4" xfId="9866" xr:uid="{760DFBAB-F05E-4142-B36B-2986517B42EF}"/>
    <cellStyle name="Comma 2 5 3 2 2 3 2 4 2" xfId="21998" xr:uid="{89F79583-9854-4C0F-8D4F-266AEB6AAF2A}"/>
    <cellStyle name="Comma 2 5 3 2 2 3 2 4 2 2" xfId="46262" xr:uid="{F4BF7723-C94D-4DD7-8DC2-FC90DCBEBA42}"/>
    <cellStyle name="Comma 2 5 3 2 2 3 2 4 3" xfId="34130" xr:uid="{773B0AA9-D706-4378-A271-7A7BAA4667D3}"/>
    <cellStyle name="Comma 2 5 3 2 2 3 2 5" xfId="13910" xr:uid="{7E426028-DAA6-478E-8E7A-3DD9704F018C}"/>
    <cellStyle name="Comma 2 5 3 2 2 3 2 5 2" xfId="38174" xr:uid="{32AC5712-9F9F-49DB-91D9-DE08635E184A}"/>
    <cellStyle name="Comma 2 5 3 2 2 3 2 6" xfId="26042" xr:uid="{A816328B-4499-44C7-8405-B457D5D7A7A8}"/>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2 2 2" xfId="43229" xr:uid="{987A1B67-CDD7-4525-8AC5-BF0A80CA296E}"/>
    <cellStyle name="Comma 2 5 3 2 2 3 3 2 3" xfId="31097" xr:uid="{7C57EBF0-CBB8-4EFE-9310-691C82D822A7}"/>
    <cellStyle name="Comma 2 5 3 2 2 3 3 3" xfId="10877" xr:uid="{8AD7FEC9-D693-472E-BADE-A8C28C1D3F98}"/>
    <cellStyle name="Comma 2 5 3 2 2 3 3 3 2" xfId="23009" xr:uid="{35746E91-B117-496C-A48A-63E6FDCBC4B4}"/>
    <cellStyle name="Comma 2 5 3 2 2 3 3 3 2 2" xfId="47273" xr:uid="{5C4307CA-7EDD-4C9E-9760-627E22133A3D}"/>
    <cellStyle name="Comma 2 5 3 2 2 3 3 3 3" xfId="35141" xr:uid="{D47CA32B-43C8-479C-9C54-A52E60992135}"/>
    <cellStyle name="Comma 2 5 3 2 2 3 3 4" xfId="14921" xr:uid="{0F81438A-3AF2-453C-9431-3495BB58E715}"/>
    <cellStyle name="Comma 2 5 3 2 2 3 3 4 2" xfId="39185" xr:uid="{C96555F9-DD77-40D6-A899-8A7326F8CFAE}"/>
    <cellStyle name="Comma 2 5 3 2 2 3 3 5" xfId="27053" xr:uid="{A1CEADD7-8051-498C-A1D2-507D5C7DDCC2}"/>
    <cellStyle name="Comma 2 5 3 2 2 3 4" xfId="4811" xr:uid="{B56DED18-E23E-48DF-BD06-8200D66A41A6}"/>
    <cellStyle name="Comma 2 5 3 2 2 3 4 2" xfId="16943" xr:uid="{60615015-9A18-43AA-87F5-5BE92556266F}"/>
    <cellStyle name="Comma 2 5 3 2 2 3 4 2 2" xfId="41207" xr:uid="{54DDF285-40C9-42EF-ACAA-1864AF0CC6BB}"/>
    <cellStyle name="Comma 2 5 3 2 2 3 4 3" xfId="29075" xr:uid="{06D8A2D6-7F61-4552-A546-0DC067A8DDA9}"/>
    <cellStyle name="Comma 2 5 3 2 2 3 5" xfId="8855" xr:uid="{EDEF29C8-4F1F-4CA9-B6D4-3E35B1F169F9}"/>
    <cellStyle name="Comma 2 5 3 2 2 3 5 2" xfId="20987" xr:uid="{9D8C2C29-992B-4D78-A5B8-F7C0655DB875}"/>
    <cellStyle name="Comma 2 5 3 2 2 3 5 2 2" xfId="45251" xr:uid="{74EF16C8-0549-4950-95BA-C1C4DFC4C820}"/>
    <cellStyle name="Comma 2 5 3 2 2 3 5 3" xfId="33119" xr:uid="{307C8375-D0BA-4A44-ADBF-8247D845C1F6}"/>
    <cellStyle name="Comma 2 5 3 2 2 3 6" xfId="12899" xr:uid="{58C5BA37-245C-4FE0-A700-054F74743687}"/>
    <cellStyle name="Comma 2 5 3 2 2 3 6 2" xfId="37163" xr:uid="{A60C609B-4A9A-4DE4-8D3A-BC7A4A821542}"/>
    <cellStyle name="Comma 2 5 3 2 2 3 7" xfId="25031" xr:uid="{634C3C6B-3CF8-4C87-BAA6-14B715F573ED}"/>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2 2 2" xfId="43735" xr:uid="{20708D62-9D8F-4634-92EA-2341613ECC9D}"/>
    <cellStyle name="Comma 2 5 3 2 2 4 2 2 3" xfId="31603" xr:uid="{C694E411-117A-4A90-A681-38C6DF11723C}"/>
    <cellStyle name="Comma 2 5 3 2 2 4 2 3" xfId="11383" xr:uid="{7242F490-C01B-483A-AE00-2781999FD5D2}"/>
    <cellStyle name="Comma 2 5 3 2 2 4 2 3 2" xfId="23515" xr:uid="{EF5BFF8C-33EF-4CAB-B55C-45BC3DA31081}"/>
    <cellStyle name="Comma 2 5 3 2 2 4 2 3 2 2" xfId="47779" xr:uid="{9BC88CF6-FD09-4814-8D6F-46CC11B619C1}"/>
    <cellStyle name="Comma 2 5 3 2 2 4 2 3 3" xfId="35647" xr:uid="{77264D64-C8AE-4EB4-83B2-8C61A0E3D2FC}"/>
    <cellStyle name="Comma 2 5 3 2 2 4 2 4" xfId="15427" xr:uid="{CF722145-D451-4AD4-9A60-FBFFEBAB71DB}"/>
    <cellStyle name="Comma 2 5 3 2 2 4 2 4 2" xfId="39691" xr:uid="{C2F9FA79-A1D8-4073-BCBE-78F89D3EF5AF}"/>
    <cellStyle name="Comma 2 5 3 2 2 4 2 5" xfId="27559" xr:uid="{6CC3481D-7E8A-4AB3-9C6B-EC410033D531}"/>
    <cellStyle name="Comma 2 5 3 2 2 4 3" xfId="5317" xr:uid="{6350440C-101E-4535-ABD5-E8F4A5BE3148}"/>
    <cellStyle name="Comma 2 5 3 2 2 4 3 2" xfId="17449" xr:uid="{FE83D22E-F36F-41EA-A21C-794D84143844}"/>
    <cellStyle name="Comma 2 5 3 2 2 4 3 2 2" xfId="41713" xr:uid="{C0524131-B0A2-4E3D-ACD8-BAF806C0A9C4}"/>
    <cellStyle name="Comma 2 5 3 2 2 4 3 3" xfId="29581" xr:uid="{E11D3D99-7451-4D8C-96CB-915E546A1CB4}"/>
    <cellStyle name="Comma 2 5 3 2 2 4 4" xfId="9361" xr:uid="{9C5DE87F-6263-45FB-817F-69D1FAD4BF00}"/>
    <cellStyle name="Comma 2 5 3 2 2 4 4 2" xfId="21493" xr:uid="{A2F22867-75BB-46DE-A492-9C45D11C672E}"/>
    <cellStyle name="Comma 2 5 3 2 2 4 4 2 2" xfId="45757" xr:uid="{A71D877C-C1D1-4474-8831-02A6EDB44255}"/>
    <cellStyle name="Comma 2 5 3 2 2 4 4 3" xfId="33625" xr:uid="{6A428E59-7274-44F5-AB58-004BE83CA89C}"/>
    <cellStyle name="Comma 2 5 3 2 2 4 5" xfId="13405" xr:uid="{6F2B81E8-A4BF-4257-A3FA-52261899275E}"/>
    <cellStyle name="Comma 2 5 3 2 2 4 5 2" xfId="37669" xr:uid="{5B8B8EE2-7CCF-487D-BB97-D4A6DB651351}"/>
    <cellStyle name="Comma 2 5 3 2 2 4 6" xfId="25537" xr:uid="{486D630F-6E00-424C-BFAD-8423123E0788}"/>
    <cellStyle name="Comma 2 5 3 2 2 5" xfId="2284" xr:uid="{31E333D8-A89E-4C64-A874-DF5087B52420}"/>
    <cellStyle name="Comma 2 5 3 2 2 5 2" xfId="6328" xr:uid="{978935CF-531E-45C8-ACA1-97E141383E3C}"/>
    <cellStyle name="Comma 2 5 3 2 2 5 2 2" xfId="18460" xr:uid="{4EA91452-6CF1-46BE-9380-0822B54DD5DE}"/>
    <cellStyle name="Comma 2 5 3 2 2 5 2 2 2" xfId="42724" xr:uid="{55553579-27BB-439E-80E7-D4A57C7FB782}"/>
    <cellStyle name="Comma 2 5 3 2 2 5 2 3" xfId="30592" xr:uid="{989ABF3D-2836-4014-98B7-EAC35FA231A8}"/>
    <cellStyle name="Comma 2 5 3 2 2 5 3" xfId="10372" xr:uid="{F4EEFA1E-F64A-4E17-9979-23BB413F38B5}"/>
    <cellStyle name="Comma 2 5 3 2 2 5 3 2" xfId="22504" xr:uid="{62901E23-7F85-4E76-8A0D-392F09262E9F}"/>
    <cellStyle name="Comma 2 5 3 2 2 5 3 2 2" xfId="46768" xr:uid="{DC103AB3-07E5-4601-8EC4-EFDB70EAF03A}"/>
    <cellStyle name="Comma 2 5 3 2 2 5 3 3" xfId="34636" xr:uid="{B6D28296-DCD9-43A2-948B-97F9153880D6}"/>
    <cellStyle name="Comma 2 5 3 2 2 5 4" xfId="14416" xr:uid="{1D9F7D76-3040-4D0D-8179-997EAF1953EC}"/>
    <cellStyle name="Comma 2 5 3 2 2 5 4 2" xfId="38680" xr:uid="{D6443A1C-BE27-4F1B-982A-7A2A7DBF3B1E}"/>
    <cellStyle name="Comma 2 5 3 2 2 5 5" xfId="26548" xr:uid="{FE1A0A5C-6783-45A0-B495-24DA8221D6C0}"/>
    <cellStyle name="Comma 2 5 3 2 2 6" xfId="4306" xr:uid="{23AA3229-B2E0-4093-9B95-66E34949BE68}"/>
    <cellStyle name="Comma 2 5 3 2 2 6 2" xfId="16438" xr:uid="{07F55485-5E95-46CF-81F0-C5E094F61D8E}"/>
    <cellStyle name="Comma 2 5 3 2 2 6 2 2" xfId="40702" xr:uid="{BEA2DE54-4BB1-4945-B588-1E407E8668F9}"/>
    <cellStyle name="Comma 2 5 3 2 2 6 3" xfId="28570" xr:uid="{4640CE52-390D-4FD1-A88C-BE83E58506E9}"/>
    <cellStyle name="Comma 2 5 3 2 2 7" xfId="8350" xr:uid="{B994116E-EBC5-41B5-9BDE-F59A2D7B5DBE}"/>
    <cellStyle name="Comma 2 5 3 2 2 7 2" xfId="20482" xr:uid="{1A810DDA-C7F4-4985-B5E7-975E77B4F21B}"/>
    <cellStyle name="Comma 2 5 3 2 2 7 2 2" xfId="44746" xr:uid="{C967403D-C49B-42EF-9E50-6F0EF927AED5}"/>
    <cellStyle name="Comma 2 5 3 2 2 7 3" xfId="32614" xr:uid="{1D901CA9-2578-4934-9A67-62ED9ECEAF51}"/>
    <cellStyle name="Comma 2 5 3 2 2 8" xfId="12394" xr:uid="{A97A3769-DD9C-4742-ADCD-F39BADD425AF}"/>
    <cellStyle name="Comma 2 5 3 2 2 8 2" xfId="36658" xr:uid="{7C508FD2-A0C7-4DEB-872F-3440E2659913}"/>
    <cellStyle name="Comma 2 5 3 2 2 9" xfId="24526" xr:uid="{7EA6AB44-A39C-4A2F-9685-631A6F75C571}"/>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2 2 2" xfId="44367" xr:uid="{447578AF-A90B-4FEA-A2EC-4CEA50357ED4}"/>
    <cellStyle name="Comma 2 5 3 2 3 2 2 2 2 3" xfId="32235" xr:uid="{B89724EB-CE50-4742-909D-6B0919133866}"/>
    <cellStyle name="Comma 2 5 3 2 3 2 2 2 3" xfId="12015" xr:uid="{BE1EE3EA-1047-4CD7-9BF7-C7C62DFB7AFA}"/>
    <cellStyle name="Comma 2 5 3 2 3 2 2 2 3 2" xfId="24147" xr:uid="{1A4F5193-4150-4090-A9B7-01C7CA88D5C0}"/>
    <cellStyle name="Comma 2 5 3 2 3 2 2 2 3 2 2" xfId="48411" xr:uid="{43922A56-4CC1-4AE9-BCB7-A5F658D9C6C4}"/>
    <cellStyle name="Comma 2 5 3 2 3 2 2 2 3 3" xfId="36279" xr:uid="{55B78846-1C41-486B-8A93-194D920C0C73}"/>
    <cellStyle name="Comma 2 5 3 2 3 2 2 2 4" xfId="16059" xr:uid="{1340E9BF-B857-4EDA-8711-B4CFB7E82A5B}"/>
    <cellStyle name="Comma 2 5 3 2 3 2 2 2 4 2" xfId="40323" xr:uid="{B22744F5-F916-411A-97F5-B59BCFFE7F44}"/>
    <cellStyle name="Comma 2 5 3 2 3 2 2 2 5" xfId="28191" xr:uid="{88AD1E29-8391-4EFE-B6D5-1C93B18CB19A}"/>
    <cellStyle name="Comma 2 5 3 2 3 2 2 3" xfId="5949" xr:uid="{01FFA014-0E9C-4536-A997-06D25CD9CCD3}"/>
    <cellStyle name="Comma 2 5 3 2 3 2 2 3 2" xfId="18081" xr:uid="{984BB5FE-7663-4873-9E66-B0E0688FBFAB}"/>
    <cellStyle name="Comma 2 5 3 2 3 2 2 3 2 2" xfId="42345" xr:uid="{E6D8C0EB-C0C1-4C50-A11A-4F6BC84FFA77}"/>
    <cellStyle name="Comma 2 5 3 2 3 2 2 3 3" xfId="30213" xr:uid="{785C88B6-B6EC-4F4C-ABED-138034ECD2E0}"/>
    <cellStyle name="Comma 2 5 3 2 3 2 2 4" xfId="9993" xr:uid="{C8A12C95-29F9-4431-8B0E-1E10FFA116D4}"/>
    <cellStyle name="Comma 2 5 3 2 3 2 2 4 2" xfId="22125" xr:uid="{28A075A2-B250-4D1D-BE46-1FECDFCFE35F}"/>
    <cellStyle name="Comma 2 5 3 2 3 2 2 4 2 2" xfId="46389" xr:uid="{0B6A8962-6393-4605-BD39-957AF4651C8A}"/>
    <cellStyle name="Comma 2 5 3 2 3 2 2 4 3" xfId="34257" xr:uid="{1DCE598E-0237-42A7-A78F-6335D4CAC9BB}"/>
    <cellStyle name="Comma 2 5 3 2 3 2 2 5" xfId="14037" xr:uid="{0F3DCCA7-D01B-4B98-8AD9-66285E2180FB}"/>
    <cellStyle name="Comma 2 5 3 2 3 2 2 5 2" xfId="38301" xr:uid="{8F5D2D0B-350E-4E90-A7C8-2E9AFAA2F826}"/>
    <cellStyle name="Comma 2 5 3 2 3 2 2 6" xfId="26169" xr:uid="{082CBB20-28D5-4594-B036-F0BC1E8AA948}"/>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2 2 2" xfId="43356" xr:uid="{6E4D44D3-30E0-4AD1-BD12-248477F65D99}"/>
    <cellStyle name="Comma 2 5 3 2 3 2 3 2 3" xfId="31224" xr:uid="{5E1E9A94-DA11-4F34-9453-5BEFFD07C191}"/>
    <cellStyle name="Comma 2 5 3 2 3 2 3 3" xfId="11004" xr:uid="{8EDE2724-4FE1-4AAF-B612-BA38F59AB5F8}"/>
    <cellStyle name="Comma 2 5 3 2 3 2 3 3 2" xfId="23136" xr:uid="{D6988FC5-BCAB-47DA-8E27-7B2BE711A0D0}"/>
    <cellStyle name="Comma 2 5 3 2 3 2 3 3 2 2" xfId="47400" xr:uid="{8A4E0344-6665-4857-8201-D5D1F2882E9F}"/>
    <cellStyle name="Comma 2 5 3 2 3 2 3 3 3" xfId="35268" xr:uid="{CEE7EAA7-DE8B-44E8-8008-1BAE8147ACA5}"/>
    <cellStyle name="Comma 2 5 3 2 3 2 3 4" xfId="15048" xr:uid="{E172E858-97B0-4C3B-8787-7AABFCAEBECA}"/>
    <cellStyle name="Comma 2 5 3 2 3 2 3 4 2" xfId="39312" xr:uid="{D7AB12C2-5E6C-4FBA-BAF1-CD675793BCAC}"/>
    <cellStyle name="Comma 2 5 3 2 3 2 3 5" xfId="27180" xr:uid="{C1B25124-0869-4CFE-8F52-F79657D03E66}"/>
    <cellStyle name="Comma 2 5 3 2 3 2 4" xfId="4938" xr:uid="{98EC9ECC-AEE1-4D08-A058-BF34C1FC159E}"/>
    <cellStyle name="Comma 2 5 3 2 3 2 4 2" xfId="17070" xr:uid="{5663F406-2846-465C-A25F-BD4AFD1DDFE0}"/>
    <cellStyle name="Comma 2 5 3 2 3 2 4 2 2" xfId="41334" xr:uid="{0E456610-973A-45FA-BD74-38985FD0621A}"/>
    <cellStyle name="Comma 2 5 3 2 3 2 4 3" xfId="29202" xr:uid="{15DED7D5-5C23-4A63-AB48-70F479564C59}"/>
    <cellStyle name="Comma 2 5 3 2 3 2 5" xfId="8982" xr:uid="{AC6BC7D2-4C89-4A5A-B00B-1F913DFED452}"/>
    <cellStyle name="Comma 2 5 3 2 3 2 5 2" xfId="21114" xr:uid="{C6D2B108-7198-4536-827A-30FF5B4A7BD9}"/>
    <cellStyle name="Comma 2 5 3 2 3 2 5 2 2" xfId="45378" xr:uid="{CF2D23C4-55EC-4773-BCCE-8B5FEB94525C}"/>
    <cellStyle name="Comma 2 5 3 2 3 2 5 3" xfId="33246" xr:uid="{954915DF-2426-40B4-AA7C-B5ACA8975C09}"/>
    <cellStyle name="Comma 2 5 3 2 3 2 6" xfId="13026" xr:uid="{069418AD-C8E4-4AEF-9811-5A07E67F4824}"/>
    <cellStyle name="Comma 2 5 3 2 3 2 6 2" xfId="37290" xr:uid="{AAE02771-56FE-4B4B-A133-B5019E02F7F0}"/>
    <cellStyle name="Comma 2 5 3 2 3 2 7" xfId="25158" xr:uid="{69CF2A1C-C20F-41E3-8230-88FAD7269D8A}"/>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2 2 2" xfId="43862" xr:uid="{68778647-30D3-47AA-852C-8C4CB9518DF0}"/>
    <cellStyle name="Comma 2 5 3 2 3 3 2 2 3" xfId="31730" xr:uid="{94A2B3E4-B544-46F2-B61B-DF07009AFC8E}"/>
    <cellStyle name="Comma 2 5 3 2 3 3 2 3" xfId="11510" xr:uid="{7526029B-F88F-4CD1-B87B-9149AF927178}"/>
    <cellStyle name="Comma 2 5 3 2 3 3 2 3 2" xfId="23642" xr:uid="{41700CB4-A2E3-412C-B52F-3E5B81844C4D}"/>
    <cellStyle name="Comma 2 5 3 2 3 3 2 3 2 2" xfId="47906" xr:uid="{0E82866B-15A0-48AC-BE04-AF1622B8FD54}"/>
    <cellStyle name="Comma 2 5 3 2 3 3 2 3 3" xfId="35774" xr:uid="{FC3B0DDF-4416-46C2-ABBF-EBDF946998B5}"/>
    <cellStyle name="Comma 2 5 3 2 3 3 2 4" xfId="15554" xr:uid="{776464C4-7945-4FA7-8741-447305E58787}"/>
    <cellStyle name="Comma 2 5 3 2 3 3 2 4 2" xfId="39818" xr:uid="{D0FE0FB9-D419-4A72-9406-490CAE3BD848}"/>
    <cellStyle name="Comma 2 5 3 2 3 3 2 5" xfId="27686" xr:uid="{B2FC2F84-7D1C-4086-8F8E-735D5E220443}"/>
    <cellStyle name="Comma 2 5 3 2 3 3 3" xfId="5444" xr:uid="{E18D6B23-64C6-4216-8A03-B21706564DDA}"/>
    <cellStyle name="Comma 2 5 3 2 3 3 3 2" xfId="17576" xr:uid="{B7FF4511-EED5-420E-892C-770A85511649}"/>
    <cellStyle name="Comma 2 5 3 2 3 3 3 2 2" xfId="41840" xr:uid="{BBD8B319-EC00-4845-9E56-9CD485575AEB}"/>
    <cellStyle name="Comma 2 5 3 2 3 3 3 3" xfId="29708" xr:uid="{7B8F0864-4DAE-4788-969E-05164F5915A3}"/>
    <cellStyle name="Comma 2 5 3 2 3 3 4" xfId="9488" xr:uid="{5972E5A9-8721-4E25-BE92-2A0551B69639}"/>
    <cellStyle name="Comma 2 5 3 2 3 3 4 2" xfId="21620" xr:uid="{A4316FA7-C3E9-40C2-9272-A3255CA75C16}"/>
    <cellStyle name="Comma 2 5 3 2 3 3 4 2 2" xfId="45884" xr:uid="{FBDF8D82-1F06-4BBF-B56B-21B141548B3E}"/>
    <cellStyle name="Comma 2 5 3 2 3 3 4 3" xfId="33752" xr:uid="{8E62CE09-EA7D-4651-B102-8BD39F989F2E}"/>
    <cellStyle name="Comma 2 5 3 2 3 3 5" xfId="13532" xr:uid="{42E5B119-D4BF-424C-8D4A-E391F328159C}"/>
    <cellStyle name="Comma 2 5 3 2 3 3 5 2" xfId="37796" xr:uid="{836BE7E6-8616-4D89-82FD-339B792F1281}"/>
    <cellStyle name="Comma 2 5 3 2 3 3 6" xfId="25664" xr:uid="{DEA0EE6B-ABFE-43B9-B6FF-F38AA4C3DD90}"/>
    <cellStyle name="Comma 2 5 3 2 3 4" xfId="2411" xr:uid="{2ACCB37A-8F71-4425-BD8D-592B598FCA6C}"/>
    <cellStyle name="Comma 2 5 3 2 3 4 2" xfId="6455" xr:uid="{5D699F4D-09A4-40A6-8B9F-9FC3DBD9CB2B}"/>
    <cellStyle name="Comma 2 5 3 2 3 4 2 2" xfId="18587" xr:uid="{02659063-BFF0-49D1-B381-5519303EB251}"/>
    <cellStyle name="Comma 2 5 3 2 3 4 2 2 2" xfId="42851" xr:uid="{00BE29CF-E8C2-4F53-81D9-9A1CE640EB5A}"/>
    <cellStyle name="Comma 2 5 3 2 3 4 2 3" xfId="30719" xr:uid="{9CC1D5C2-4DB2-422E-957D-FCD7450E54D2}"/>
    <cellStyle name="Comma 2 5 3 2 3 4 3" xfId="10499" xr:uid="{1968D09A-DEEF-4A40-9C0F-D2B53996288E}"/>
    <cellStyle name="Comma 2 5 3 2 3 4 3 2" xfId="22631" xr:uid="{EFFAAF54-B718-4877-89AE-F3DCE75654A7}"/>
    <cellStyle name="Comma 2 5 3 2 3 4 3 2 2" xfId="46895" xr:uid="{581B3D5C-8BC5-4057-806B-C12B95597661}"/>
    <cellStyle name="Comma 2 5 3 2 3 4 3 3" xfId="34763" xr:uid="{DEAAAE9D-F5DE-4CA9-8565-1327A3259E6C}"/>
    <cellStyle name="Comma 2 5 3 2 3 4 4" xfId="14543" xr:uid="{EE7D639E-1AF0-4378-88EF-98EFF1040537}"/>
    <cellStyle name="Comma 2 5 3 2 3 4 4 2" xfId="38807" xr:uid="{CBA4F628-0584-428A-9192-8FCF4EC8ACFA}"/>
    <cellStyle name="Comma 2 5 3 2 3 4 5" xfId="26675" xr:uid="{F29D4810-6C0A-4DE7-BB08-EBCFD6127334}"/>
    <cellStyle name="Comma 2 5 3 2 3 5" xfId="4433" xr:uid="{4FE89851-6B19-434C-B044-573EB5BC44D3}"/>
    <cellStyle name="Comma 2 5 3 2 3 5 2" xfId="16565" xr:uid="{B1E80FFD-E5B8-4514-9A6F-EF9DC1773464}"/>
    <cellStyle name="Comma 2 5 3 2 3 5 2 2" xfId="40829" xr:uid="{B0A4A11E-FF47-4D64-8568-F66A315C9035}"/>
    <cellStyle name="Comma 2 5 3 2 3 5 3" xfId="28697" xr:uid="{6088A43F-497C-466F-AE30-BC2321E6E37B}"/>
    <cellStyle name="Comma 2 5 3 2 3 6" xfId="8477" xr:uid="{2B4E6C48-D36F-4013-99D0-4B5E7DCBD8FD}"/>
    <cellStyle name="Comma 2 5 3 2 3 6 2" xfId="20609" xr:uid="{E9AE9463-628F-4D23-B89F-5BCDD141DA8F}"/>
    <cellStyle name="Comma 2 5 3 2 3 6 2 2" xfId="44873" xr:uid="{EA4AD7FA-7C5B-4060-A2AD-CC0452EE8E3A}"/>
    <cellStyle name="Comma 2 5 3 2 3 6 3" xfId="32741" xr:uid="{B89C1088-8AF8-46E5-9921-7FF809C653D3}"/>
    <cellStyle name="Comma 2 5 3 2 3 7" xfId="12521" xr:uid="{76A29F76-70E1-4302-852A-511962997D1F}"/>
    <cellStyle name="Comma 2 5 3 2 3 7 2" xfId="36785" xr:uid="{04B315CA-044A-4A72-98A4-6D78D3B4EF45}"/>
    <cellStyle name="Comma 2 5 3 2 3 8" xfId="24653" xr:uid="{D64AABAE-1F76-466D-A90B-C03445F437C9}"/>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2 2 2" xfId="44114" xr:uid="{7BF235CD-B6B9-4C24-A935-41DD4DF7D463}"/>
    <cellStyle name="Comma 2 5 3 2 4 2 2 2 3" xfId="31982" xr:uid="{C000A7C6-5706-4822-8A56-6FD7C2FCC302}"/>
    <cellStyle name="Comma 2 5 3 2 4 2 2 3" xfId="11762" xr:uid="{28C4BA1E-61DD-4C23-A50E-8FFDD8C79D23}"/>
    <cellStyle name="Comma 2 5 3 2 4 2 2 3 2" xfId="23894" xr:uid="{B0A2D62F-26E8-45B7-8065-F62B7F694C29}"/>
    <cellStyle name="Comma 2 5 3 2 4 2 2 3 2 2" xfId="48158" xr:uid="{013ED6DD-4E46-4599-904A-C72C7F2A6477}"/>
    <cellStyle name="Comma 2 5 3 2 4 2 2 3 3" xfId="36026" xr:uid="{150A8F11-0063-4D93-925E-6EBCEA11FD10}"/>
    <cellStyle name="Comma 2 5 3 2 4 2 2 4" xfId="15806" xr:uid="{F8B6026B-782A-4F1F-BCD6-0A32CC2A8D58}"/>
    <cellStyle name="Comma 2 5 3 2 4 2 2 4 2" xfId="40070" xr:uid="{0C880360-22B0-4F84-B21F-A0BA51869264}"/>
    <cellStyle name="Comma 2 5 3 2 4 2 2 5" xfId="27938" xr:uid="{B46E228C-5118-4405-84B3-A3AC617714BA}"/>
    <cellStyle name="Comma 2 5 3 2 4 2 3" xfId="5696" xr:uid="{E8157EDD-C0D3-4D51-B7C9-CF502778DA68}"/>
    <cellStyle name="Comma 2 5 3 2 4 2 3 2" xfId="17828" xr:uid="{7A1D0AA0-BC28-4091-8BED-990578A396D2}"/>
    <cellStyle name="Comma 2 5 3 2 4 2 3 2 2" xfId="42092" xr:uid="{8C25E1C0-5D92-4ED0-A7BE-A0FC841A6460}"/>
    <cellStyle name="Comma 2 5 3 2 4 2 3 3" xfId="29960" xr:uid="{BC3286B8-B8C1-41F5-85B0-2DDAA16E1439}"/>
    <cellStyle name="Comma 2 5 3 2 4 2 4" xfId="9740" xr:uid="{116FEEDD-AAEF-4D80-8A3B-B5D5D2168DF9}"/>
    <cellStyle name="Comma 2 5 3 2 4 2 4 2" xfId="21872" xr:uid="{F56AC1DD-C6B0-40EF-9D33-2E0B42B44F25}"/>
    <cellStyle name="Comma 2 5 3 2 4 2 4 2 2" xfId="46136" xr:uid="{01AAD03A-0C15-42D8-B61D-52B602FE22D8}"/>
    <cellStyle name="Comma 2 5 3 2 4 2 4 3" xfId="34004" xr:uid="{01BE7095-8E31-4A61-AA42-7353931BDF2A}"/>
    <cellStyle name="Comma 2 5 3 2 4 2 5" xfId="13784" xr:uid="{4F891625-2430-49F9-9B98-957C618C96BB}"/>
    <cellStyle name="Comma 2 5 3 2 4 2 5 2" xfId="38048" xr:uid="{B3AF070D-69B1-4A9C-A1CB-A3059A77C2A8}"/>
    <cellStyle name="Comma 2 5 3 2 4 2 6" xfId="25916" xr:uid="{57B274B1-8C1B-413C-B78D-F43A62D41C86}"/>
    <cellStyle name="Comma 2 5 3 2 4 3" xfId="2663" xr:uid="{E8EB911F-6C97-4348-930D-7D1141EBE10E}"/>
    <cellStyle name="Comma 2 5 3 2 4 3 2" xfId="6707" xr:uid="{31B2681D-DB80-4A59-BAAA-0D964B8D2AFB}"/>
    <cellStyle name="Comma 2 5 3 2 4 3 2 2" xfId="18839" xr:uid="{EA1FCE78-2EFD-4122-A9ED-441EFE635C93}"/>
    <cellStyle name="Comma 2 5 3 2 4 3 2 2 2" xfId="43103" xr:uid="{8E455A9E-EEFA-42CF-80F2-C5F18EA1F5A7}"/>
    <cellStyle name="Comma 2 5 3 2 4 3 2 3" xfId="30971" xr:uid="{31121874-1B0A-4C7B-A8E7-98A5663F64AE}"/>
    <cellStyle name="Comma 2 5 3 2 4 3 3" xfId="10751" xr:uid="{BAA66BD6-4FF4-41CA-AE12-188161462671}"/>
    <cellStyle name="Comma 2 5 3 2 4 3 3 2" xfId="22883" xr:uid="{6A663B9D-A4E7-47E8-9340-84D619D5003B}"/>
    <cellStyle name="Comma 2 5 3 2 4 3 3 2 2" xfId="47147" xr:uid="{8A903DBF-5C47-48CF-947F-806330599A01}"/>
    <cellStyle name="Comma 2 5 3 2 4 3 3 3" xfId="35015" xr:uid="{FE8A40E8-C8B7-4D24-8446-D46875F1B01E}"/>
    <cellStyle name="Comma 2 5 3 2 4 3 4" xfId="14795" xr:uid="{325AA27C-DFBF-44EE-884D-3869C4B41B7F}"/>
    <cellStyle name="Comma 2 5 3 2 4 3 4 2" xfId="39059" xr:uid="{E3288CC0-898D-41AE-B2C7-B269A79CD630}"/>
    <cellStyle name="Comma 2 5 3 2 4 3 5" xfId="26927" xr:uid="{3366853C-0309-4082-9E94-37192E1E39D0}"/>
    <cellStyle name="Comma 2 5 3 2 4 4" xfId="4685" xr:uid="{C618C3F2-5861-448A-B5A3-E1E58CB8FB62}"/>
    <cellStyle name="Comma 2 5 3 2 4 4 2" xfId="16817" xr:uid="{A453E02A-CD5D-45BC-9D71-EF0C69E86A32}"/>
    <cellStyle name="Comma 2 5 3 2 4 4 2 2" xfId="41081" xr:uid="{9032128A-BF8A-4E13-9F1B-8A2B6C4B2A30}"/>
    <cellStyle name="Comma 2 5 3 2 4 4 3" xfId="28949" xr:uid="{85869757-2B7A-47AB-980F-9B6D05DFFCBD}"/>
    <cellStyle name="Comma 2 5 3 2 4 5" xfId="8729" xr:uid="{EFE09EA6-D63C-412B-A40C-8A5180C26EEC}"/>
    <cellStyle name="Comma 2 5 3 2 4 5 2" xfId="20861" xr:uid="{7169C887-291F-4850-9DCE-5A7E71235F8D}"/>
    <cellStyle name="Comma 2 5 3 2 4 5 2 2" xfId="45125" xr:uid="{70A01A73-980B-4BA7-AD7C-D123820E52DF}"/>
    <cellStyle name="Comma 2 5 3 2 4 5 3" xfId="32993" xr:uid="{03D06862-4761-40F6-B2C6-DF9DC0FE8BBD}"/>
    <cellStyle name="Comma 2 5 3 2 4 6" xfId="12773" xr:uid="{3728E188-E83E-4B36-A928-53668F5B0664}"/>
    <cellStyle name="Comma 2 5 3 2 4 6 2" xfId="37037" xr:uid="{C9E10CA2-AFEB-4139-A073-FDED9BD0F086}"/>
    <cellStyle name="Comma 2 5 3 2 4 7" xfId="24905" xr:uid="{CCE0765D-B94C-47C7-899C-F5C9B69D8BD8}"/>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2 2 2" xfId="43609" xr:uid="{A8C0BA5F-7AA6-4F2D-A9C2-F69EEED1187A}"/>
    <cellStyle name="Comma 2 5 3 2 5 2 2 3" xfId="31477" xr:uid="{76ACCE6A-265E-4BF3-B01A-476C0132A15F}"/>
    <cellStyle name="Comma 2 5 3 2 5 2 3" xfId="11257" xr:uid="{F2458024-064E-4FC8-B7AF-50547AB4A3EA}"/>
    <cellStyle name="Comma 2 5 3 2 5 2 3 2" xfId="23389" xr:uid="{AF4E42E7-9187-4844-8413-9115CDAACC08}"/>
    <cellStyle name="Comma 2 5 3 2 5 2 3 2 2" xfId="47653" xr:uid="{097E6F15-B9B0-4B20-B107-C882E4357CFF}"/>
    <cellStyle name="Comma 2 5 3 2 5 2 3 3" xfId="35521" xr:uid="{62F5B195-5311-4AF9-B485-ADF26A6CFC6D}"/>
    <cellStyle name="Comma 2 5 3 2 5 2 4" xfId="15301" xr:uid="{1ED254FC-0B09-4CAD-BEA4-C5EE0F0B3421}"/>
    <cellStyle name="Comma 2 5 3 2 5 2 4 2" xfId="39565" xr:uid="{CC8D29C1-C3D3-4149-A8BC-7F8B58F53A94}"/>
    <cellStyle name="Comma 2 5 3 2 5 2 5" xfId="27433" xr:uid="{BE068238-9BBC-4C09-A021-2E902B269620}"/>
    <cellStyle name="Comma 2 5 3 2 5 3" xfId="5191" xr:uid="{4938FFF1-85EB-46C5-AFED-C758AE2437DC}"/>
    <cellStyle name="Comma 2 5 3 2 5 3 2" xfId="17323" xr:uid="{42B15BA6-5C92-4617-A3D2-59484069475E}"/>
    <cellStyle name="Comma 2 5 3 2 5 3 2 2" xfId="41587" xr:uid="{1ABF0C64-334A-4C27-B07B-7B02D0538743}"/>
    <cellStyle name="Comma 2 5 3 2 5 3 3" xfId="29455" xr:uid="{C679DCFC-8DE0-49A0-81B2-A7A702668176}"/>
    <cellStyle name="Comma 2 5 3 2 5 4" xfId="9235" xr:uid="{6A0058A2-4AC9-42E8-A133-23BA664DD0BF}"/>
    <cellStyle name="Comma 2 5 3 2 5 4 2" xfId="21367" xr:uid="{75B204F4-FF86-4E30-8183-10D740C19C34}"/>
    <cellStyle name="Comma 2 5 3 2 5 4 2 2" xfId="45631" xr:uid="{EB8F0543-23AE-4791-AF30-A2D5AA444918}"/>
    <cellStyle name="Comma 2 5 3 2 5 4 3" xfId="33499" xr:uid="{8C3674F2-B515-4E31-BFE6-30B716AEE560}"/>
    <cellStyle name="Comma 2 5 3 2 5 5" xfId="13279" xr:uid="{EEB93E57-D159-4136-9DA5-D1B9DF0934DB}"/>
    <cellStyle name="Comma 2 5 3 2 5 5 2" xfId="37543" xr:uid="{E73D6E56-A3EB-4750-BC26-6BD1753D6998}"/>
    <cellStyle name="Comma 2 5 3 2 5 6" xfId="25411" xr:uid="{CCD6E35E-19C4-4C28-BA15-FA4DF7D0035B}"/>
    <cellStyle name="Comma 2 5 3 2 6" xfId="2158" xr:uid="{6A66E4C9-9DAE-4DC8-B1CF-A5979EA57377}"/>
    <cellStyle name="Comma 2 5 3 2 6 2" xfId="6202" xr:uid="{91AA161F-FBE0-41FC-A339-47D478EDFB91}"/>
    <cellStyle name="Comma 2 5 3 2 6 2 2" xfId="18334" xr:uid="{72DF7820-70B2-4F42-8823-4DB04DC911B5}"/>
    <cellStyle name="Comma 2 5 3 2 6 2 2 2" xfId="42598" xr:uid="{E5D03B24-C034-46B1-8A45-9243D4D451D2}"/>
    <cellStyle name="Comma 2 5 3 2 6 2 3" xfId="30466" xr:uid="{340F81C9-F093-4015-8F8C-5062D6D8B2E7}"/>
    <cellStyle name="Comma 2 5 3 2 6 3" xfId="10246" xr:uid="{FECDAE00-7D90-4766-B37E-B9187BC66A0B}"/>
    <cellStyle name="Comma 2 5 3 2 6 3 2" xfId="22378" xr:uid="{28DFEB6E-316F-4206-A8E3-F0234AA12995}"/>
    <cellStyle name="Comma 2 5 3 2 6 3 2 2" xfId="46642" xr:uid="{8423A1D0-F474-4121-B3C0-FA645FE603E0}"/>
    <cellStyle name="Comma 2 5 3 2 6 3 3" xfId="34510" xr:uid="{C74FC12B-23B5-4E98-B2E2-00185B077C29}"/>
    <cellStyle name="Comma 2 5 3 2 6 4" xfId="14290" xr:uid="{F69F1C4C-CED2-42F7-94E6-CF2C4B17D911}"/>
    <cellStyle name="Comma 2 5 3 2 6 4 2" xfId="38554" xr:uid="{8C17772A-190B-4925-A449-762613393EA4}"/>
    <cellStyle name="Comma 2 5 3 2 6 5" xfId="26422" xr:uid="{3CB756DC-3520-41A4-9C07-D9BC94353273}"/>
    <cellStyle name="Comma 2 5 3 2 7" xfId="4180" xr:uid="{6F92F212-C47A-41DF-BD1D-811F4BD9DD6E}"/>
    <cellStyle name="Comma 2 5 3 2 7 2" xfId="16312" xr:uid="{D6292D01-1473-4CA2-A58B-EDB339284631}"/>
    <cellStyle name="Comma 2 5 3 2 7 2 2" xfId="40576" xr:uid="{8117321D-465A-4A36-B24B-C232583F25BE}"/>
    <cellStyle name="Comma 2 5 3 2 7 3" xfId="28444" xr:uid="{D57EC931-0581-4929-BF76-83B8F5F41EDA}"/>
    <cellStyle name="Comma 2 5 3 2 8" xfId="8224" xr:uid="{7030DDED-E520-443F-8382-BE2AA5355B8B}"/>
    <cellStyle name="Comma 2 5 3 2 8 2" xfId="20356" xr:uid="{C61DAED4-73D5-4B13-8B5E-13C52C926350}"/>
    <cellStyle name="Comma 2 5 3 2 8 2 2" xfId="44620" xr:uid="{25F4A72C-1D8A-47E1-96C3-9E65E3DE5DD4}"/>
    <cellStyle name="Comma 2 5 3 2 8 3" xfId="32488" xr:uid="{C21E1DA0-7AEE-48F4-9237-D76414415266}"/>
    <cellStyle name="Comma 2 5 3 2 9" xfId="12268" xr:uid="{AB591EE7-AF2E-4FAE-8D5B-4B3B68231431}"/>
    <cellStyle name="Comma 2 5 3 2 9 2" xfId="36532" xr:uid="{0D347860-98CA-42E8-940D-9E6F76042F2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2 2 2" xfId="44430" xr:uid="{2EA6E7C2-01B5-43FF-8FF9-BE2C446FF196}"/>
    <cellStyle name="Comma 2 5 3 3 2 2 2 2 2 3" xfId="32298" xr:uid="{8C316BF5-B80E-48E0-BFE1-808BDACD5CE7}"/>
    <cellStyle name="Comma 2 5 3 3 2 2 2 2 3" xfId="12078" xr:uid="{9380982C-EA91-405D-AE31-D7C4822A2743}"/>
    <cellStyle name="Comma 2 5 3 3 2 2 2 2 3 2" xfId="24210" xr:uid="{9E78E39B-9C60-4209-834D-0F9384D3DF88}"/>
    <cellStyle name="Comma 2 5 3 3 2 2 2 2 3 2 2" xfId="48474" xr:uid="{376F58C8-30CB-410E-825E-14442B4C42FD}"/>
    <cellStyle name="Comma 2 5 3 3 2 2 2 2 3 3" xfId="36342" xr:uid="{8F9519CF-BD01-409C-98E3-8514F2F4D241}"/>
    <cellStyle name="Comma 2 5 3 3 2 2 2 2 4" xfId="16122" xr:uid="{F2D40F62-8831-4452-A9F8-0DE27EB2A088}"/>
    <cellStyle name="Comma 2 5 3 3 2 2 2 2 4 2" xfId="40386" xr:uid="{088E47FC-24B7-42E9-B180-9B957D816A4A}"/>
    <cellStyle name="Comma 2 5 3 3 2 2 2 2 5" xfId="28254" xr:uid="{3D0ED441-6970-49A0-8E64-1FBF90BCC468}"/>
    <cellStyle name="Comma 2 5 3 3 2 2 2 3" xfId="6012" xr:uid="{6F281B3C-E683-4730-81EE-47F36DD1E1DF}"/>
    <cellStyle name="Comma 2 5 3 3 2 2 2 3 2" xfId="18144" xr:uid="{7A1B7C27-6508-45DA-8F81-6E93AB70398E}"/>
    <cellStyle name="Comma 2 5 3 3 2 2 2 3 2 2" xfId="42408" xr:uid="{3AC0A7EE-6E35-4F82-90D3-D9519F68A14F}"/>
    <cellStyle name="Comma 2 5 3 3 2 2 2 3 3" xfId="30276" xr:uid="{77E430FE-BB9C-4291-90CB-3683509F79B2}"/>
    <cellStyle name="Comma 2 5 3 3 2 2 2 4" xfId="10056" xr:uid="{F1872B04-B2D3-4354-9960-D0D48A85E537}"/>
    <cellStyle name="Comma 2 5 3 3 2 2 2 4 2" xfId="22188" xr:uid="{C4EAE640-1A08-4699-AE36-6ECE0C779DFF}"/>
    <cellStyle name="Comma 2 5 3 3 2 2 2 4 2 2" xfId="46452" xr:uid="{BB6820F2-5785-434D-BA3B-916398576DD9}"/>
    <cellStyle name="Comma 2 5 3 3 2 2 2 4 3" xfId="34320" xr:uid="{AC5F8FB7-4D46-4F90-B5D9-D63983D5484D}"/>
    <cellStyle name="Comma 2 5 3 3 2 2 2 5" xfId="14100" xr:uid="{520BEAF2-F3FA-4A9D-9D17-4FE595972270}"/>
    <cellStyle name="Comma 2 5 3 3 2 2 2 5 2" xfId="38364" xr:uid="{8D48B64F-D38F-492B-8F84-EA97B972488F}"/>
    <cellStyle name="Comma 2 5 3 3 2 2 2 6" xfId="26232" xr:uid="{A8C9E2F2-5CDC-48AD-BF21-5C3258FE3ABA}"/>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2 2 2" xfId="43419" xr:uid="{91BD9F6E-48F3-4905-9941-D0F3D69EBB5E}"/>
    <cellStyle name="Comma 2 5 3 3 2 2 3 2 3" xfId="31287" xr:uid="{6028D9C5-DB16-49B0-AE5D-C87167DB6563}"/>
    <cellStyle name="Comma 2 5 3 3 2 2 3 3" xfId="11067" xr:uid="{24CC3D62-C11F-4E28-B49A-D353AE064A70}"/>
    <cellStyle name="Comma 2 5 3 3 2 2 3 3 2" xfId="23199" xr:uid="{816B9E70-2F3C-4513-A95D-26E823CA2072}"/>
    <cellStyle name="Comma 2 5 3 3 2 2 3 3 2 2" xfId="47463" xr:uid="{0E2FAA27-1E9D-470A-B1C7-5690BFA7B797}"/>
    <cellStyle name="Comma 2 5 3 3 2 2 3 3 3" xfId="35331" xr:uid="{FF3F4427-DE81-47BA-AC87-E6B5479B2CAE}"/>
    <cellStyle name="Comma 2 5 3 3 2 2 3 4" xfId="15111" xr:uid="{B3A151BB-3510-4992-8AC4-FFA300ECA308}"/>
    <cellStyle name="Comma 2 5 3 3 2 2 3 4 2" xfId="39375" xr:uid="{CE440966-92EC-4E0F-99BA-FD543FDAAE7C}"/>
    <cellStyle name="Comma 2 5 3 3 2 2 3 5" xfId="27243" xr:uid="{6B6CBF80-D0D2-461F-80D1-94277874D2F8}"/>
    <cellStyle name="Comma 2 5 3 3 2 2 4" xfId="5001" xr:uid="{C09B8AB5-DA76-4B3E-B2F8-A77D28E854A8}"/>
    <cellStyle name="Comma 2 5 3 3 2 2 4 2" xfId="17133" xr:uid="{40670A99-CA04-4BDF-92A6-D6662F1945D8}"/>
    <cellStyle name="Comma 2 5 3 3 2 2 4 2 2" xfId="41397" xr:uid="{05CA08BC-AF6B-4C34-96EE-4323B2567E0A}"/>
    <cellStyle name="Comma 2 5 3 3 2 2 4 3" xfId="29265" xr:uid="{05D8D528-AEAF-423E-9528-590F265C4A93}"/>
    <cellStyle name="Comma 2 5 3 3 2 2 5" xfId="9045" xr:uid="{8D994D9E-C476-45FF-B426-E2FE929C88CC}"/>
    <cellStyle name="Comma 2 5 3 3 2 2 5 2" xfId="21177" xr:uid="{6236FC29-1126-40BF-90CF-155B5DCE1572}"/>
    <cellStyle name="Comma 2 5 3 3 2 2 5 2 2" xfId="45441" xr:uid="{E53242B8-A5D4-46F0-9EAA-9E836E166F6B}"/>
    <cellStyle name="Comma 2 5 3 3 2 2 5 3" xfId="33309" xr:uid="{9A116912-4BE5-468C-9705-4AB151C383E5}"/>
    <cellStyle name="Comma 2 5 3 3 2 2 6" xfId="13089" xr:uid="{2D557F92-A38F-4FA8-B5EA-2778AF3B71E6}"/>
    <cellStyle name="Comma 2 5 3 3 2 2 6 2" xfId="37353" xr:uid="{78586808-B02C-438A-8665-1BB67966379A}"/>
    <cellStyle name="Comma 2 5 3 3 2 2 7" xfId="25221" xr:uid="{F7EEE91E-5511-4666-A4CE-ED644E864703}"/>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2 2 2" xfId="43925" xr:uid="{BE9A1D04-30F4-4C76-90EB-3A8A4258B46E}"/>
    <cellStyle name="Comma 2 5 3 3 2 3 2 2 3" xfId="31793" xr:uid="{39214801-3B3E-4D42-9FA5-85E18A45471D}"/>
    <cellStyle name="Comma 2 5 3 3 2 3 2 3" xfId="11573" xr:uid="{F16B6BE4-C3E1-40A4-A8D1-2972162DB46B}"/>
    <cellStyle name="Comma 2 5 3 3 2 3 2 3 2" xfId="23705" xr:uid="{08DAB2BC-65B6-4FE3-B53C-C551525FF158}"/>
    <cellStyle name="Comma 2 5 3 3 2 3 2 3 2 2" xfId="47969" xr:uid="{3FAFDEC6-D4F2-45D3-897A-4A233C7352A7}"/>
    <cellStyle name="Comma 2 5 3 3 2 3 2 3 3" xfId="35837" xr:uid="{637C3F5F-C8CC-4A8E-9857-D1D8B9C64DA8}"/>
    <cellStyle name="Comma 2 5 3 3 2 3 2 4" xfId="15617" xr:uid="{869A2F7D-2AEA-44E1-AB38-D4826AAEE85A}"/>
    <cellStyle name="Comma 2 5 3 3 2 3 2 4 2" xfId="39881" xr:uid="{A9226A5F-BE9E-4ED7-B42D-DB3416D0438E}"/>
    <cellStyle name="Comma 2 5 3 3 2 3 2 5" xfId="27749" xr:uid="{3912816B-7EE3-44E1-B85C-42A36A59A5DC}"/>
    <cellStyle name="Comma 2 5 3 3 2 3 3" xfId="5507" xr:uid="{963CD3DF-7783-476D-AAA2-58C28C10C472}"/>
    <cellStyle name="Comma 2 5 3 3 2 3 3 2" xfId="17639" xr:uid="{6D42FE94-DE1F-406E-AB1B-0836887AD79E}"/>
    <cellStyle name="Comma 2 5 3 3 2 3 3 2 2" xfId="41903" xr:uid="{033A5D44-272E-47A9-9B30-2229F55D9F7A}"/>
    <cellStyle name="Comma 2 5 3 3 2 3 3 3" xfId="29771" xr:uid="{990727DE-6298-47E8-B303-52FD2CCC91DC}"/>
    <cellStyle name="Comma 2 5 3 3 2 3 4" xfId="9551" xr:uid="{E79D69AE-D565-41D9-9D5C-549F16BD832F}"/>
    <cellStyle name="Comma 2 5 3 3 2 3 4 2" xfId="21683" xr:uid="{34FFB751-ED2C-4A11-A461-5CF9742D1326}"/>
    <cellStyle name="Comma 2 5 3 3 2 3 4 2 2" xfId="45947" xr:uid="{C0B07966-6CD9-46D8-9E7A-BD4276F92584}"/>
    <cellStyle name="Comma 2 5 3 3 2 3 4 3" xfId="33815" xr:uid="{B296FD90-DAB5-4897-9FF8-1FC143CB3258}"/>
    <cellStyle name="Comma 2 5 3 3 2 3 5" xfId="13595" xr:uid="{CBDCCC17-91AA-46B1-A3E9-A060F8124382}"/>
    <cellStyle name="Comma 2 5 3 3 2 3 5 2" xfId="37859" xr:uid="{48FE084A-D13A-46A7-AC2E-6FA363800FF0}"/>
    <cellStyle name="Comma 2 5 3 3 2 3 6" xfId="25727" xr:uid="{AF54B56C-325A-42E6-92A6-7DA9752B3D5C}"/>
    <cellStyle name="Comma 2 5 3 3 2 4" xfId="2474" xr:uid="{3F0EA376-1963-4677-BC62-CB8E10941DC8}"/>
    <cellStyle name="Comma 2 5 3 3 2 4 2" xfId="6518" xr:uid="{D2DFAA7D-399A-4CBE-8CBE-42FC61AB6B2F}"/>
    <cellStyle name="Comma 2 5 3 3 2 4 2 2" xfId="18650" xr:uid="{DE31A60E-22F8-49C9-883C-996E0FEE2437}"/>
    <cellStyle name="Comma 2 5 3 3 2 4 2 2 2" xfId="42914" xr:uid="{57DD2612-6C8A-4FAF-B600-2FF3BEAE26B3}"/>
    <cellStyle name="Comma 2 5 3 3 2 4 2 3" xfId="30782" xr:uid="{11250861-1408-4196-8DC1-56C8A9B36D24}"/>
    <cellStyle name="Comma 2 5 3 3 2 4 3" xfId="10562" xr:uid="{5875A206-324E-41A0-A201-05CDFC137752}"/>
    <cellStyle name="Comma 2 5 3 3 2 4 3 2" xfId="22694" xr:uid="{843AE526-DE25-4EF4-BE70-5058F4361425}"/>
    <cellStyle name="Comma 2 5 3 3 2 4 3 2 2" xfId="46958" xr:uid="{78E7F4B9-B3FA-4C64-808F-88FBBB08851F}"/>
    <cellStyle name="Comma 2 5 3 3 2 4 3 3" xfId="34826" xr:uid="{CF1C5C04-1C47-421A-B8DE-AA0017E71633}"/>
    <cellStyle name="Comma 2 5 3 3 2 4 4" xfId="14606" xr:uid="{3546BD30-4CFA-49DC-B996-D692B286895C}"/>
    <cellStyle name="Comma 2 5 3 3 2 4 4 2" xfId="38870" xr:uid="{56683A38-9062-4332-952C-8D1F6C4842FE}"/>
    <cellStyle name="Comma 2 5 3 3 2 4 5" xfId="26738" xr:uid="{44B56695-01AE-45D2-A582-ECE3F098D3FC}"/>
    <cellStyle name="Comma 2 5 3 3 2 5" xfId="4496" xr:uid="{6FDC83D0-326C-4FA6-B16E-DCD3E88A55DA}"/>
    <cellStyle name="Comma 2 5 3 3 2 5 2" xfId="16628" xr:uid="{97D4B5EB-FDD8-4293-B8CD-8FBEF5D9A906}"/>
    <cellStyle name="Comma 2 5 3 3 2 5 2 2" xfId="40892" xr:uid="{C56EB781-9158-4C80-8AFF-643DBD0EA0FC}"/>
    <cellStyle name="Comma 2 5 3 3 2 5 3" xfId="28760" xr:uid="{5CAC9F48-9869-4DD0-A28B-5767D165F145}"/>
    <cellStyle name="Comma 2 5 3 3 2 6" xfId="8540" xr:uid="{C8F3CA8A-2F67-4011-A854-73009FF32439}"/>
    <cellStyle name="Comma 2 5 3 3 2 6 2" xfId="20672" xr:uid="{0D2231B9-5D6C-45DD-9B7B-A934F4AA32F1}"/>
    <cellStyle name="Comma 2 5 3 3 2 6 2 2" xfId="44936" xr:uid="{7BC3CAA0-C4DC-4441-8A3C-13B7C5D1EED3}"/>
    <cellStyle name="Comma 2 5 3 3 2 6 3" xfId="32804" xr:uid="{5535341D-171A-4F60-95BA-F877DEEF80D2}"/>
    <cellStyle name="Comma 2 5 3 3 2 7" xfId="12584" xr:uid="{5BAEC7D0-65E2-40F4-A13D-5335AA1B4F27}"/>
    <cellStyle name="Comma 2 5 3 3 2 7 2" xfId="36848" xr:uid="{CD31118B-FA98-43E3-B596-8A2FD01DBFE1}"/>
    <cellStyle name="Comma 2 5 3 3 2 8" xfId="24716" xr:uid="{6D38CE01-267B-4E12-8F86-9DF824E55599}"/>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2 2 2" xfId="44177" xr:uid="{AE6050D6-F150-4B96-BB62-34EC9878A5A2}"/>
    <cellStyle name="Comma 2 5 3 3 3 2 2 2 3" xfId="32045" xr:uid="{BBA24135-BE31-4838-A19D-5D333B1470ED}"/>
    <cellStyle name="Comma 2 5 3 3 3 2 2 3" xfId="11825" xr:uid="{96815EC4-C739-4554-B20D-78FAAAB373DF}"/>
    <cellStyle name="Comma 2 5 3 3 3 2 2 3 2" xfId="23957" xr:uid="{7D5D52BD-F5FA-46C5-AB21-0BAA7285D95A}"/>
    <cellStyle name="Comma 2 5 3 3 3 2 2 3 2 2" xfId="48221" xr:uid="{D37DA507-ED24-4736-908B-0A6200AFEB2C}"/>
    <cellStyle name="Comma 2 5 3 3 3 2 2 3 3" xfId="36089" xr:uid="{578B0880-986C-457A-B33A-4345E2927441}"/>
    <cellStyle name="Comma 2 5 3 3 3 2 2 4" xfId="15869" xr:uid="{C07D94A1-C16B-4C47-8566-97DF3305FD2C}"/>
    <cellStyle name="Comma 2 5 3 3 3 2 2 4 2" xfId="40133" xr:uid="{4A8A71FF-E640-46E2-8286-A690AB44BB04}"/>
    <cellStyle name="Comma 2 5 3 3 3 2 2 5" xfId="28001" xr:uid="{4FB22F83-3E7A-47FA-90D1-4C53AA30ADB7}"/>
    <cellStyle name="Comma 2 5 3 3 3 2 3" xfId="5759" xr:uid="{1BDA2B17-79B5-4617-833B-3353A080FD68}"/>
    <cellStyle name="Comma 2 5 3 3 3 2 3 2" xfId="17891" xr:uid="{B4D7D717-3519-4AC3-A5E9-8D9DE878AA99}"/>
    <cellStyle name="Comma 2 5 3 3 3 2 3 2 2" xfId="42155" xr:uid="{5DDB0F1F-DC34-4382-A7BA-BB53095F59A6}"/>
    <cellStyle name="Comma 2 5 3 3 3 2 3 3" xfId="30023" xr:uid="{A26ABAB6-08CC-4C0C-9231-ED2FA028F0FE}"/>
    <cellStyle name="Comma 2 5 3 3 3 2 4" xfId="9803" xr:uid="{CCEE221C-DDA2-4A62-9CC7-E49FB75690ED}"/>
    <cellStyle name="Comma 2 5 3 3 3 2 4 2" xfId="21935" xr:uid="{8D113F5F-F53A-4108-A825-A7231E59E829}"/>
    <cellStyle name="Comma 2 5 3 3 3 2 4 2 2" xfId="46199" xr:uid="{1D8AF5C3-35D8-4A13-885F-22D377F97CB0}"/>
    <cellStyle name="Comma 2 5 3 3 3 2 4 3" xfId="34067" xr:uid="{1C2B5294-F175-4AEA-95FE-917B9C783D30}"/>
    <cellStyle name="Comma 2 5 3 3 3 2 5" xfId="13847" xr:uid="{C7DDC7C7-6CB0-449B-9AD7-FC73A12A94D8}"/>
    <cellStyle name="Comma 2 5 3 3 3 2 5 2" xfId="38111" xr:uid="{D3ADBB23-FA34-46D0-BFDF-425D29EB2DBB}"/>
    <cellStyle name="Comma 2 5 3 3 3 2 6" xfId="25979" xr:uid="{237C7CCF-954E-4641-888A-83604C8620E1}"/>
    <cellStyle name="Comma 2 5 3 3 3 3" xfId="2726" xr:uid="{483BFF3A-86D7-4828-8998-0D9BF4825176}"/>
    <cellStyle name="Comma 2 5 3 3 3 3 2" xfId="6770" xr:uid="{7975F3C9-E750-46DD-8129-AC0C7DE562E0}"/>
    <cellStyle name="Comma 2 5 3 3 3 3 2 2" xfId="18902" xr:uid="{03CDF9D5-E925-4697-8564-CD95AC6A98C6}"/>
    <cellStyle name="Comma 2 5 3 3 3 3 2 2 2" xfId="43166" xr:uid="{EF4C7DDB-A736-4DAF-9C83-858820FCAD67}"/>
    <cellStyle name="Comma 2 5 3 3 3 3 2 3" xfId="31034" xr:uid="{FF7ACFB4-FD85-4C05-A252-195AA4999A8D}"/>
    <cellStyle name="Comma 2 5 3 3 3 3 3" xfId="10814" xr:uid="{D882ED8F-150F-4069-8517-CA02D0888CFF}"/>
    <cellStyle name="Comma 2 5 3 3 3 3 3 2" xfId="22946" xr:uid="{747AC770-4F25-4FF3-A595-68692478882D}"/>
    <cellStyle name="Comma 2 5 3 3 3 3 3 2 2" xfId="47210" xr:uid="{C24691F1-4329-4144-9F8F-05382F090A30}"/>
    <cellStyle name="Comma 2 5 3 3 3 3 3 3" xfId="35078" xr:uid="{187DC843-A7FD-4E44-B207-2DDCF6DA4E73}"/>
    <cellStyle name="Comma 2 5 3 3 3 3 4" xfId="14858" xr:uid="{E4EA6D71-BC82-4F2C-B5AB-EBE1D3E56A78}"/>
    <cellStyle name="Comma 2 5 3 3 3 3 4 2" xfId="39122" xr:uid="{3152E456-F547-468A-820E-536D09DD8132}"/>
    <cellStyle name="Comma 2 5 3 3 3 3 5" xfId="26990" xr:uid="{168591B1-B8B0-4068-8E1E-10FAB2171EE9}"/>
    <cellStyle name="Comma 2 5 3 3 3 4" xfId="4748" xr:uid="{FD128CFF-3005-474E-BF9D-D076925094DA}"/>
    <cellStyle name="Comma 2 5 3 3 3 4 2" xfId="16880" xr:uid="{69340ED3-77BE-45B1-AD2E-4AC3579E6922}"/>
    <cellStyle name="Comma 2 5 3 3 3 4 2 2" xfId="41144" xr:uid="{EC06A82D-135F-4A09-8065-15A17F7D7555}"/>
    <cellStyle name="Comma 2 5 3 3 3 4 3" xfId="29012" xr:uid="{28DBF993-9429-4F23-915D-12E7E3C68228}"/>
    <cellStyle name="Comma 2 5 3 3 3 5" xfId="8792" xr:uid="{64419BC4-8AA6-49BC-B622-3D049534D53D}"/>
    <cellStyle name="Comma 2 5 3 3 3 5 2" xfId="20924" xr:uid="{60A090EE-5E73-4AAB-BDAF-A42990018D51}"/>
    <cellStyle name="Comma 2 5 3 3 3 5 2 2" xfId="45188" xr:uid="{516B2F7D-E08C-40D0-8A3D-7B29D190C7A8}"/>
    <cellStyle name="Comma 2 5 3 3 3 5 3" xfId="33056" xr:uid="{4AB01832-16FC-4075-8037-AEF2CCD3E71D}"/>
    <cellStyle name="Comma 2 5 3 3 3 6" xfId="12836" xr:uid="{E3503927-3C97-46A5-8824-91AD2CD2151F}"/>
    <cellStyle name="Comma 2 5 3 3 3 6 2" xfId="37100" xr:uid="{ADED592C-EBBC-4985-AF75-73C539314521}"/>
    <cellStyle name="Comma 2 5 3 3 3 7" xfId="24968" xr:uid="{903258B6-028D-4919-BAB1-0AC48605410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2 2 2" xfId="43672" xr:uid="{18C2816B-E525-4CC9-BFA2-AC6418EB0D0A}"/>
    <cellStyle name="Comma 2 5 3 3 4 2 2 3" xfId="31540" xr:uid="{7DADBD51-A04E-4D20-BB52-D7EC53386E0F}"/>
    <cellStyle name="Comma 2 5 3 3 4 2 3" xfId="11320" xr:uid="{311D3A91-B40F-41B6-AEA8-9244652A6180}"/>
    <cellStyle name="Comma 2 5 3 3 4 2 3 2" xfId="23452" xr:uid="{B5224EF7-A201-4C79-9E7E-37122B26BD9C}"/>
    <cellStyle name="Comma 2 5 3 3 4 2 3 2 2" xfId="47716" xr:uid="{48E31AA0-12F5-4F43-92CC-B62CFC02CE9B}"/>
    <cellStyle name="Comma 2 5 3 3 4 2 3 3" xfId="35584" xr:uid="{35991F07-4550-42FE-9335-13111E230D99}"/>
    <cellStyle name="Comma 2 5 3 3 4 2 4" xfId="15364" xr:uid="{D900321D-D7E0-4AE1-BD64-6749F8BD7A6E}"/>
    <cellStyle name="Comma 2 5 3 3 4 2 4 2" xfId="39628" xr:uid="{462F27E2-8486-469D-8FB7-0E4159C9292C}"/>
    <cellStyle name="Comma 2 5 3 3 4 2 5" xfId="27496" xr:uid="{53227CC4-FE21-4994-877E-9E5668D5DED4}"/>
    <cellStyle name="Comma 2 5 3 3 4 3" xfId="5254" xr:uid="{DBC30ABD-5FD9-434F-BBB8-D45933F56F6E}"/>
    <cellStyle name="Comma 2 5 3 3 4 3 2" xfId="17386" xr:uid="{9E92ECBE-3E07-4BFC-9DC9-626A70BE6747}"/>
    <cellStyle name="Comma 2 5 3 3 4 3 2 2" xfId="41650" xr:uid="{B2C6229F-4BFF-4ED7-8276-9F036BF27B04}"/>
    <cellStyle name="Comma 2 5 3 3 4 3 3" xfId="29518" xr:uid="{3C750296-4079-45C9-B003-B982BE322255}"/>
    <cellStyle name="Comma 2 5 3 3 4 4" xfId="9298" xr:uid="{14F3682B-7E83-4BA1-962F-1A458A7A13F6}"/>
    <cellStyle name="Comma 2 5 3 3 4 4 2" xfId="21430" xr:uid="{B2DA09D4-0A3A-40DF-8DEE-56D0F5E74165}"/>
    <cellStyle name="Comma 2 5 3 3 4 4 2 2" xfId="45694" xr:uid="{C4A7C2B5-AD29-407D-A61E-6D2B6A717CDB}"/>
    <cellStyle name="Comma 2 5 3 3 4 4 3" xfId="33562" xr:uid="{CBE7E099-4210-440A-A476-B671936FF50A}"/>
    <cellStyle name="Comma 2 5 3 3 4 5" xfId="13342" xr:uid="{56D230AA-B37C-4B2A-A29F-4B8B7550A3DA}"/>
    <cellStyle name="Comma 2 5 3 3 4 5 2" xfId="37606" xr:uid="{0D626B30-83CC-4913-ACFD-F90500E4E3F0}"/>
    <cellStyle name="Comma 2 5 3 3 4 6" xfId="25474" xr:uid="{FCAA33A5-F4DF-447C-BA39-D93485E426DF}"/>
    <cellStyle name="Comma 2 5 3 3 5" xfId="2221" xr:uid="{2C103BDB-E02A-4D44-A8C9-8D4BADB3374D}"/>
    <cellStyle name="Comma 2 5 3 3 5 2" xfId="6265" xr:uid="{58CD255E-9862-424A-9B5A-C77294325953}"/>
    <cellStyle name="Comma 2 5 3 3 5 2 2" xfId="18397" xr:uid="{8A02EB9D-8561-41DA-9E24-8BDDD83ECA7E}"/>
    <cellStyle name="Comma 2 5 3 3 5 2 2 2" xfId="42661" xr:uid="{58E5A219-5054-4911-ABFE-D35B7FE99409}"/>
    <cellStyle name="Comma 2 5 3 3 5 2 3" xfId="30529" xr:uid="{93C6C755-C20B-4007-9939-5E607D73C96C}"/>
    <cellStyle name="Comma 2 5 3 3 5 3" xfId="10309" xr:uid="{99093584-6973-46DF-A012-457CF49552A0}"/>
    <cellStyle name="Comma 2 5 3 3 5 3 2" xfId="22441" xr:uid="{FE7A5E5D-7661-4363-A205-540487BF0703}"/>
    <cellStyle name="Comma 2 5 3 3 5 3 2 2" xfId="46705" xr:uid="{5A6F1AAB-4377-4CC7-B913-93A08916B285}"/>
    <cellStyle name="Comma 2 5 3 3 5 3 3" xfId="34573" xr:uid="{E4B95322-1022-4C7E-B567-14EA6C9BDA9E}"/>
    <cellStyle name="Comma 2 5 3 3 5 4" xfId="14353" xr:uid="{A3B29C52-4067-42AC-A118-708C345DEEB0}"/>
    <cellStyle name="Comma 2 5 3 3 5 4 2" xfId="38617" xr:uid="{D299FF4C-AFD1-4E5C-893A-E6911189FEC6}"/>
    <cellStyle name="Comma 2 5 3 3 5 5" xfId="26485" xr:uid="{6E877E6F-6538-4327-AB49-9A1FE0F15E18}"/>
    <cellStyle name="Comma 2 5 3 3 6" xfId="4243" xr:uid="{BDB42DA9-324F-49BB-B609-34BBE46269F0}"/>
    <cellStyle name="Comma 2 5 3 3 6 2" xfId="16375" xr:uid="{C6C3BC22-CD97-4322-98A4-72E16A9E4FC7}"/>
    <cellStyle name="Comma 2 5 3 3 6 2 2" xfId="40639" xr:uid="{B3A9F930-0ED0-42EB-94A7-8D4E50FDF2E0}"/>
    <cellStyle name="Comma 2 5 3 3 6 3" xfId="28507" xr:uid="{DE9CF5AE-71FF-4447-979B-112476975D36}"/>
    <cellStyle name="Comma 2 5 3 3 7" xfId="8287" xr:uid="{7133AFF4-2A21-4B7C-88FA-13734369FD7C}"/>
    <cellStyle name="Comma 2 5 3 3 7 2" xfId="20419" xr:uid="{89965DD4-FE3A-478C-9F0B-5EB94B6CB75C}"/>
    <cellStyle name="Comma 2 5 3 3 7 2 2" xfId="44683" xr:uid="{BCD4AE29-D43B-4C68-9CE4-E390E6A4D425}"/>
    <cellStyle name="Comma 2 5 3 3 7 3" xfId="32551" xr:uid="{D79FBAE6-D1DF-431F-AE80-8EA260F87309}"/>
    <cellStyle name="Comma 2 5 3 3 8" xfId="12331" xr:uid="{F87ECBDB-85B7-4722-BA50-58F0FD3E796E}"/>
    <cellStyle name="Comma 2 5 3 3 8 2" xfId="36595" xr:uid="{4F7DA43C-128E-4F5D-AFCE-6867BF532811}"/>
    <cellStyle name="Comma 2 5 3 3 9" xfId="24463" xr:uid="{E3AD04E5-EB87-4375-B463-DCB8BE9700F6}"/>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2 2 2" xfId="44304" xr:uid="{4E22AC75-C4E2-4072-A5C9-06D29B608BBB}"/>
    <cellStyle name="Comma 2 5 3 4 2 2 2 2 3" xfId="32172" xr:uid="{41B7D60A-EB71-4668-8335-3924B02CA5F6}"/>
    <cellStyle name="Comma 2 5 3 4 2 2 2 3" xfId="11952" xr:uid="{609611A8-403B-4B1B-B40E-CFFAAF4B6921}"/>
    <cellStyle name="Comma 2 5 3 4 2 2 2 3 2" xfId="24084" xr:uid="{F9D47802-C6F9-4ECA-9DA5-2E28C69B4682}"/>
    <cellStyle name="Comma 2 5 3 4 2 2 2 3 2 2" xfId="48348" xr:uid="{9DBB92CD-98F6-4139-9728-F7165D1FD3D7}"/>
    <cellStyle name="Comma 2 5 3 4 2 2 2 3 3" xfId="36216" xr:uid="{FA652E71-BC4D-4202-83A9-D1042C71CC35}"/>
    <cellStyle name="Comma 2 5 3 4 2 2 2 4" xfId="15996" xr:uid="{4342FD17-B216-4413-82F6-17553737FBFC}"/>
    <cellStyle name="Comma 2 5 3 4 2 2 2 4 2" xfId="40260" xr:uid="{9B158135-B1B8-4318-B31C-A7A62BA4EBE0}"/>
    <cellStyle name="Comma 2 5 3 4 2 2 2 5" xfId="28128" xr:uid="{32CFD56C-8B98-433B-9AD6-78A18848A2A4}"/>
    <cellStyle name="Comma 2 5 3 4 2 2 3" xfId="5886" xr:uid="{C70B9E13-FC0E-400D-BBEC-0AB0012D5AC5}"/>
    <cellStyle name="Comma 2 5 3 4 2 2 3 2" xfId="18018" xr:uid="{E2027F45-727B-47E1-A72E-40CA45CCDA25}"/>
    <cellStyle name="Comma 2 5 3 4 2 2 3 2 2" xfId="42282" xr:uid="{FAC70AD0-B89E-46F9-B88D-76492CDC543D}"/>
    <cellStyle name="Comma 2 5 3 4 2 2 3 3" xfId="30150" xr:uid="{99F308C1-EF88-45F2-B8E8-2058746D33FF}"/>
    <cellStyle name="Comma 2 5 3 4 2 2 4" xfId="9930" xr:uid="{1CA085FA-BADF-40A0-9FF1-53472948B91A}"/>
    <cellStyle name="Comma 2 5 3 4 2 2 4 2" xfId="22062" xr:uid="{906D0CDD-57CB-43CD-92FB-37EB18D11060}"/>
    <cellStyle name="Comma 2 5 3 4 2 2 4 2 2" xfId="46326" xr:uid="{FF5AACA6-86F1-40F3-A62B-D3997083CE43}"/>
    <cellStyle name="Comma 2 5 3 4 2 2 4 3" xfId="34194" xr:uid="{31B28773-ABE4-4AD0-BE88-AA04044CE571}"/>
    <cellStyle name="Comma 2 5 3 4 2 2 5" xfId="13974" xr:uid="{489A055F-21A9-42B2-83E7-B262F3D50CA6}"/>
    <cellStyle name="Comma 2 5 3 4 2 2 5 2" xfId="38238" xr:uid="{88598AFA-4A2F-49A4-AA2D-B8D5FC770610}"/>
    <cellStyle name="Comma 2 5 3 4 2 2 6" xfId="26106" xr:uid="{410DBCEB-FD00-407F-9322-F90399C43697}"/>
    <cellStyle name="Comma 2 5 3 4 2 3" xfId="2853" xr:uid="{0C947E6B-C8F9-4BA9-8BB5-ACD6944B4CD9}"/>
    <cellStyle name="Comma 2 5 3 4 2 3 2" xfId="6897" xr:uid="{A95D0F6E-54BE-470C-B117-BB6B52612C0B}"/>
    <cellStyle name="Comma 2 5 3 4 2 3 2 2" xfId="19029" xr:uid="{EB721E38-C9F1-49C6-A69E-F22491656371}"/>
    <cellStyle name="Comma 2 5 3 4 2 3 2 2 2" xfId="43293" xr:uid="{AE156C57-E724-4622-90B5-81E63BDCAC49}"/>
    <cellStyle name="Comma 2 5 3 4 2 3 2 3" xfId="31161" xr:uid="{1D28ECB1-67C4-4A8D-8414-75BEF5B20DFF}"/>
    <cellStyle name="Comma 2 5 3 4 2 3 3" xfId="10941" xr:uid="{B2074C88-B96C-48C0-99AD-E368D49F6048}"/>
    <cellStyle name="Comma 2 5 3 4 2 3 3 2" xfId="23073" xr:uid="{3E1834E6-417B-443F-98CA-54601E846C5A}"/>
    <cellStyle name="Comma 2 5 3 4 2 3 3 2 2" xfId="47337" xr:uid="{6D707752-D8A2-4AD5-AEC3-9149E257043F}"/>
    <cellStyle name="Comma 2 5 3 4 2 3 3 3" xfId="35205" xr:uid="{07544580-2A6B-4799-86FF-5F4637AD3F6B}"/>
    <cellStyle name="Comma 2 5 3 4 2 3 4" xfId="14985" xr:uid="{9BDBA723-794A-46A3-89DF-0551B62D8DE6}"/>
    <cellStyle name="Comma 2 5 3 4 2 3 4 2" xfId="39249" xr:uid="{108ED7D5-0345-415A-8BFA-31697B8CC70A}"/>
    <cellStyle name="Comma 2 5 3 4 2 3 5" xfId="27117" xr:uid="{0E20ABA2-EA41-437A-9A09-6298286397DA}"/>
    <cellStyle name="Comma 2 5 3 4 2 4" xfId="4875" xr:uid="{29BFB6FE-5642-4617-B4B3-34651127BDFF}"/>
    <cellStyle name="Comma 2 5 3 4 2 4 2" xfId="17007" xr:uid="{5F3E0678-2F5E-48F8-B1CD-38C8DAE2CCF0}"/>
    <cellStyle name="Comma 2 5 3 4 2 4 2 2" xfId="41271" xr:uid="{ED36831C-FB80-41A6-975E-A6097E449899}"/>
    <cellStyle name="Comma 2 5 3 4 2 4 3" xfId="29139" xr:uid="{031AEB7A-AEDB-42BF-8590-B2B20764B9C5}"/>
    <cellStyle name="Comma 2 5 3 4 2 5" xfId="8919" xr:uid="{A2F4C6B5-1094-43FA-8561-C20396A8C138}"/>
    <cellStyle name="Comma 2 5 3 4 2 5 2" xfId="21051" xr:uid="{A0DC42A2-F2B8-4622-BBD3-698774C31F16}"/>
    <cellStyle name="Comma 2 5 3 4 2 5 2 2" xfId="45315" xr:uid="{2B9C1CA2-653D-43E1-B958-31AB8272CB1B}"/>
    <cellStyle name="Comma 2 5 3 4 2 5 3" xfId="33183" xr:uid="{775E7424-6AD6-4608-A21D-CDF56CDDE80C}"/>
    <cellStyle name="Comma 2 5 3 4 2 6" xfId="12963" xr:uid="{81693EC6-17C7-4324-89BB-4E99C5D7EEE0}"/>
    <cellStyle name="Comma 2 5 3 4 2 6 2" xfId="37227" xr:uid="{6F3CEE25-6A7F-4805-91C1-333164CD1899}"/>
    <cellStyle name="Comma 2 5 3 4 2 7" xfId="25095" xr:uid="{167E5CE4-9C3B-4B13-9C59-6849D7F8C302}"/>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2 2 2" xfId="43799" xr:uid="{78B91F4C-9C1A-491D-9384-28D719329CC6}"/>
    <cellStyle name="Comma 2 5 3 4 3 2 2 3" xfId="31667" xr:uid="{3976ED48-A6E8-4C2B-8D36-192D93042C4C}"/>
    <cellStyle name="Comma 2 5 3 4 3 2 3" xfId="11447" xr:uid="{9A0CC57E-04D2-4017-8E78-06BFFD4A3167}"/>
    <cellStyle name="Comma 2 5 3 4 3 2 3 2" xfId="23579" xr:uid="{17089A0C-C66B-469E-AC6B-37199FCD6752}"/>
    <cellStyle name="Comma 2 5 3 4 3 2 3 2 2" xfId="47843" xr:uid="{5F6DB7F0-65D0-46BA-A0C7-FE98D6EFE901}"/>
    <cellStyle name="Comma 2 5 3 4 3 2 3 3" xfId="35711" xr:uid="{E0C537E4-2A6A-4C0A-AB58-0EF9308A5640}"/>
    <cellStyle name="Comma 2 5 3 4 3 2 4" xfId="15491" xr:uid="{2A519BF3-36AA-4EA1-8948-2993F59D7D12}"/>
    <cellStyle name="Comma 2 5 3 4 3 2 4 2" xfId="39755" xr:uid="{CE466FEB-0464-4D00-9507-4C07CD3F6C27}"/>
    <cellStyle name="Comma 2 5 3 4 3 2 5" xfId="27623" xr:uid="{7887B07B-0647-4673-83CB-07F9AA9B58C4}"/>
    <cellStyle name="Comma 2 5 3 4 3 3" xfId="5381" xr:uid="{CE1F4211-6667-4971-98F8-4AB4E623ED50}"/>
    <cellStyle name="Comma 2 5 3 4 3 3 2" xfId="17513" xr:uid="{CC0B73A5-5F28-4D91-BD48-EF185DFB9D38}"/>
    <cellStyle name="Comma 2 5 3 4 3 3 2 2" xfId="41777" xr:uid="{68277976-2151-4394-A6DD-A3FD6D33825C}"/>
    <cellStyle name="Comma 2 5 3 4 3 3 3" xfId="29645" xr:uid="{A64CA0AA-6E3B-4CDF-94A5-B6397C8CF6EE}"/>
    <cellStyle name="Comma 2 5 3 4 3 4" xfId="9425" xr:uid="{44CA36A7-70DA-4AF8-9753-921981EA207B}"/>
    <cellStyle name="Comma 2 5 3 4 3 4 2" xfId="21557" xr:uid="{E7A6B633-ED32-4438-8F08-5C777C7A41E8}"/>
    <cellStyle name="Comma 2 5 3 4 3 4 2 2" xfId="45821" xr:uid="{170AFC70-5099-4F97-A1D9-151306EA69D6}"/>
    <cellStyle name="Comma 2 5 3 4 3 4 3" xfId="33689" xr:uid="{ABDF6B0E-3EA0-46DB-A3D5-9FB1012C1554}"/>
    <cellStyle name="Comma 2 5 3 4 3 5" xfId="13469" xr:uid="{E38763F9-8745-4D0B-BB8C-9782D3BB98AC}"/>
    <cellStyle name="Comma 2 5 3 4 3 5 2" xfId="37733" xr:uid="{136866B4-BFE3-4444-87C6-80723C7548C7}"/>
    <cellStyle name="Comma 2 5 3 4 3 6" xfId="25601" xr:uid="{38820AEA-041B-4A64-8651-607CDA7D5CA0}"/>
    <cellStyle name="Comma 2 5 3 4 4" xfId="2348" xr:uid="{BF93F117-B66E-46B5-9CCD-503FFCB84462}"/>
    <cellStyle name="Comma 2 5 3 4 4 2" xfId="6392" xr:uid="{A10A3B82-3BC3-4877-948E-1A8F4F3E3D01}"/>
    <cellStyle name="Comma 2 5 3 4 4 2 2" xfId="18524" xr:uid="{6287A434-30E5-4FBC-A1B3-4DD259BD2E42}"/>
    <cellStyle name="Comma 2 5 3 4 4 2 2 2" xfId="42788" xr:uid="{050DEBCA-D457-4434-BE76-3FAF72F72806}"/>
    <cellStyle name="Comma 2 5 3 4 4 2 3" xfId="30656" xr:uid="{2C1F7EBF-66E6-4A87-9454-598B1588EA99}"/>
    <cellStyle name="Comma 2 5 3 4 4 3" xfId="10436" xr:uid="{7F839121-A23F-4CA3-BF18-9520CFC8EDB0}"/>
    <cellStyle name="Comma 2 5 3 4 4 3 2" xfId="22568" xr:uid="{A7ED2BC6-B5D9-40F3-A7EE-D78252A0D1A0}"/>
    <cellStyle name="Comma 2 5 3 4 4 3 2 2" xfId="46832" xr:uid="{C03F1CD7-869F-4515-BC62-6BE3DF530C92}"/>
    <cellStyle name="Comma 2 5 3 4 4 3 3" xfId="34700" xr:uid="{711E113C-04E0-4E6A-B7FB-1C259A2C3592}"/>
    <cellStyle name="Comma 2 5 3 4 4 4" xfId="14480" xr:uid="{32D42BFE-A2F2-4BDC-82D8-DB2B5F11BB2E}"/>
    <cellStyle name="Comma 2 5 3 4 4 4 2" xfId="38744" xr:uid="{1817E699-B11F-438E-B8AC-FC5D86C7EA87}"/>
    <cellStyle name="Comma 2 5 3 4 4 5" xfId="26612" xr:uid="{FE8FE8F6-0A68-4EE1-860D-F7CA00DD56BE}"/>
    <cellStyle name="Comma 2 5 3 4 5" xfId="4370" xr:uid="{6037C5D9-125F-4DB4-BB6C-48BCE6DC72FF}"/>
    <cellStyle name="Comma 2 5 3 4 5 2" xfId="16502" xr:uid="{E87070AE-97D0-40BD-901A-7CD08747FC4D}"/>
    <cellStyle name="Comma 2 5 3 4 5 2 2" xfId="40766" xr:uid="{25A9377B-3A34-4B90-AE4C-7F03078F6A63}"/>
    <cellStyle name="Comma 2 5 3 4 5 3" xfId="28634" xr:uid="{81D134F4-C14B-478E-B1A1-572CB76F7567}"/>
    <cellStyle name="Comma 2 5 3 4 6" xfId="8414" xr:uid="{6B7820EE-7A1C-4980-8A25-EB66F9892116}"/>
    <cellStyle name="Comma 2 5 3 4 6 2" xfId="20546" xr:uid="{78A6CCB5-8465-473E-8D26-DB235F4B9555}"/>
    <cellStyle name="Comma 2 5 3 4 6 2 2" xfId="44810" xr:uid="{7E900122-F086-4813-85AB-1150B12B578A}"/>
    <cellStyle name="Comma 2 5 3 4 6 3" xfId="32678" xr:uid="{82FF4940-F25A-4F18-8AC0-1ADD50D731FA}"/>
    <cellStyle name="Comma 2 5 3 4 7" xfId="12458" xr:uid="{C789D9FD-D41B-457E-9B1C-54ACC04733F5}"/>
    <cellStyle name="Comma 2 5 3 4 7 2" xfId="36722" xr:uid="{523E17C7-10C1-487A-BBA7-7A9FE80BB200}"/>
    <cellStyle name="Comma 2 5 3 4 8" xfId="24590" xr:uid="{A003BE85-D76B-4831-9DBB-408FABBBD0B1}"/>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2 2 2" xfId="44051" xr:uid="{E63D4C24-ECEC-4F46-A65E-E564A8CC118C}"/>
    <cellStyle name="Comma 2 5 3 5 2 2 2 3" xfId="31919" xr:uid="{4C2336BF-2A8B-48B5-A128-D1A40C05C17D}"/>
    <cellStyle name="Comma 2 5 3 5 2 2 3" xfId="11699" xr:uid="{D02241FB-9C1D-4827-B770-70DA05BE20F9}"/>
    <cellStyle name="Comma 2 5 3 5 2 2 3 2" xfId="23831" xr:uid="{5AB58C5F-E8BF-495D-BE97-4D4467D8A6B0}"/>
    <cellStyle name="Comma 2 5 3 5 2 2 3 2 2" xfId="48095" xr:uid="{1A65BC2A-F41D-4A5F-8EE6-6E77F700F42A}"/>
    <cellStyle name="Comma 2 5 3 5 2 2 3 3" xfId="35963" xr:uid="{2EC7DE30-6C8F-4788-843B-DDBB14A89955}"/>
    <cellStyle name="Comma 2 5 3 5 2 2 4" xfId="15743" xr:uid="{5BCDAB48-FC5C-4AF1-A6AA-9869E2D4D93F}"/>
    <cellStyle name="Comma 2 5 3 5 2 2 4 2" xfId="40007" xr:uid="{98896B31-2D36-466F-A197-36422FEDD625}"/>
    <cellStyle name="Comma 2 5 3 5 2 2 5" xfId="27875" xr:uid="{CC1A0D0D-2213-4550-93CD-BF9E568E73C1}"/>
    <cellStyle name="Comma 2 5 3 5 2 3" xfId="5633" xr:uid="{42E16A65-59F5-47B9-8E21-9C0A0B03D9EA}"/>
    <cellStyle name="Comma 2 5 3 5 2 3 2" xfId="17765" xr:uid="{9E6C016E-36F9-4B9B-AB20-2417D26BF75F}"/>
    <cellStyle name="Comma 2 5 3 5 2 3 2 2" xfId="42029" xr:uid="{AEC6E2BA-2A7B-4490-9CF6-1136934F03B9}"/>
    <cellStyle name="Comma 2 5 3 5 2 3 3" xfId="29897" xr:uid="{D32184DC-DF35-4D73-ACBC-FFB706E039A2}"/>
    <cellStyle name="Comma 2 5 3 5 2 4" xfId="9677" xr:uid="{8C5C6C63-4D93-4F42-8119-A339383E46B1}"/>
    <cellStyle name="Comma 2 5 3 5 2 4 2" xfId="21809" xr:uid="{53FACA84-45EB-40CA-9349-90EB74A90449}"/>
    <cellStyle name="Comma 2 5 3 5 2 4 2 2" xfId="46073" xr:uid="{00BBC824-988A-47B3-968D-AD43B9C287DE}"/>
    <cellStyle name="Comma 2 5 3 5 2 4 3" xfId="33941" xr:uid="{6FCEDAA1-1CE8-4322-BF81-7FF5412C9A9A}"/>
    <cellStyle name="Comma 2 5 3 5 2 5" xfId="13721" xr:uid="{DA52CAE8-AD12-4A88-A5EF-DCCAD2F8843D}"/>
    <cellStyle name="Comma 2 5 3 5 2 5 2" xfId="37985" xr:uid="{AC5DA811-A2EA-4CD1-BC9D-43376D0368B8}"/>
    <cellStyle name="Comma 2 5 3 5 2 6" xfId="25853" xr:uid="{DDA3AC9F-5431-42DD-A9C2-FC0088302A15}"/>
    <cellStyle name="Comma 2 5 3 5 3" xfId="2600" xr:uid="{4916A6D1-FB45-4F45-955C-1C5EC2CC9E7D}"/>
    <cellStyle name="Comma 2 5 3 5 3 2" xfId="6644" xr:uid="{363E7286-0D43-45CC-B43F-F6F36EC3DE13}"/>
    <cellStyle name="Comma 2 5 3 5 3 2 2" xfId="18776" xr:uid="{1686D34C-8BD6-48E3-8667-B52B6C1F0E97}"/>
    <cellStyle name="Comma 2 5 3 5 3 2 2 2" xfId="43040" xr:uid="{57967D9F-06FD-4C44-A681-764F6541B3D7}"/>
    <cellStyle name="Comma 2 5 3 5 3 2 3" xfId="30908" xr:uid="{34AC73B9-1ACE-4C86-AB6B-B1D10DA463FA}"/>
    <cellStyle name="Comma 2 5 3 5 3 3" xfId="10688" xr:uid="{613EFF65-0969-498A-80D9-D89832298131}"/>
    <cellStyle name="Comma 2 5 3 5 3 3 2" xfId="22820" xr:uid="{2B3F442B-36AF-462B-9FBE-5E26CF8A6166}"/>
    <cellStyle name="Comma 2 5 3 5 3 3 2 2" xfId="47084" xr:uid="{EBABEDB5-CF0A-4B36-8719-FB4488EFF37A}"/>
    <cellStyle name="Comma 2 5 3 5 3 3 3" xfId="34952" xr:uid="{4E9E70B2-C4C7-4516-8E54-C4B335C9F741}"/>
    <cellStyle name="Comma 2 5 3 5 3 4" xfId="14732" xr:uid="{88BDA8BA-5B33-48D8-912E-73671DAB9785}"/>
    <cellStyle name="Comma 2 5 3 5 3 4 2" xfId="38996" xr:uid="{E12B7684-02FA-49D8-A74A-A7BE1371F585}"/>
    <cellStyle name="Comma 2 5 3 5 3 5" xfId="26864" xr:uid="{DADAC305-B446-417A-8825-28F72EDBAA1D}"/>
    <cellStyle name="Comma 2 5 3 5 4" xfId="4622" xr:uid="{02C38FE7-BB33-4206-B33A-8805ADC8E691}"/>
    <cellStyle name="Comma 2 5 3 5 4 2" xfId="16754" xr:uid="{C0412903-74A4-44E6-95D0-CFECAEFC13DA}"/>
    <cellStyle name="Comma 2 5 3 5 4 2 2" xfId="41018" xr:uid="{690B3A1C-4A3A-4915-8E37-7E7AB144F983}"/>
    <cellStyle name="Comma 2 5 3 5 4 3" xfId="28886" xr:uid="{70959DE2-1D76-4064-BC44-87F9DF961F50}"/>
    <cellStyle name="Comma 2 5 3 5 5" xfId="8666" xr:uid="{E576DF14-4051-4C1A-BF17-5C4E956CD136}"/>
    <cellStyle name="Comma 2 5 3 5 5 2" xfId="20798" xr:uid="{94D8FA8E-0216-435C-B179-511CE2FA4913}"/>
    <cellStyle name="Comma 2 5 3 5 5 2 2" xfId="45062" xr:uid="{75A4D292-66FC-45B9-AFE4-5CFAF61F85EC}"/>
    <cellStyle name="Comma 2 5 3 5 5 3" xfId="32930" xr:uid="{6C1FB0EF-28CF-4FC9-BAAF-AD50D3BA40DB}"/>
    <cellStyle name="Comma 2 5 3 5 6" xfId="12710" xr:uid="{E763CD00-E10E-4BBB-A5DD-C684F438589B}"/>
    <cellStyle name="Comma 2 5 3 5 6 2" xfId="36974" xr:uid="{474BA851-7A99-4152-91EF-7CE49B9C671E}"/>
    <cellStyle name="Comma 2 5 3 5 7" xfId="24842" xr:uid="{136D6A87-D42D-4576-A344-84CFC8C0B5EC}"/>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2 2 2" xfId="43546" xr:uid="{E99D6CD5-9B11-4710-8CBC-879F46327F50}"/>
    <cellStyle name="Comma 2 5 3 6 2 2 3" xfId="31414" xr:uid="{01008B9B-1432-47D9-9D96-7AB8299C4C43}"/>
    <cellStyle name="Comma 2 5 3 6 2 3" xfId="11194" xr:uid="{B7C48332-4DDA-45B8-B73E-DACB5CE83C7D}"/>
    <cellStyle name="Comma 2 5 3 6 2 3 2" xfId="23326" xr:uid="{D2CC925A-E0FA-4631-8B44-B2CE40A5927C}"/>
    <cellStyle name="Comma 2 5 3 6 2 3 2 2" xfId="47590" xr:uid="{1DDE9C40-100F-49CC-97BB-4418D4738591}"/>
    <cellStyle name="Comma 2 5 3 6 2 3 3" xfId="35458" xr:uid="{1297B26F-C585-4E9B-A7C2-E0920E58E52D}"/>
    <cellStyle name="Comma 2 5 3 6 2 4" xfId="15238" xr:uid="{A658DAAF-CDD9-4BA9-87AA-05846BDD48D7}"/>
    <cellStyle name="Comma 2 5 3 6 2 4 2" xfId="39502" xr:uid="{5F46424C-D4E5-42CC-9088-58395A4525C6}"/>
    <cellStyle name="Comma 2 5 3 6 2 5" xfId="27370" xr:uid="{E149F8C1-A462-488F-8357-929E4E748B02}"/>
    <cellStyle name="Comma 2 5 3 6 3" xfId="5128" xr:uid="{63287FDF-8FA8-4CBA-A3F5-10ABC5DE48C2}"/>
    <cellStyle name="Comma 2 5 3 6 3 2" xfId="17260" xr:uid="{FF820F03-514F-46D9-9886-742A0593F34B}"/>
    <cellStyle name="Comma 2 5 3 6 3 2 2" xfId="41524" xr:uid="{821AE086-8590-48D1-8C88-8D7FADE879F9}"/>
    <cellStyle name="Comma 2 5 3 6 3 3" xfId="29392" xr:uid="{C99C85B7-C806-46E6-A0A2-0FF3F870128F}"/>
    <cellStyle name="Comma 2 5 3 6 4" xfId="9172" xr:uid="{F780AD04-7B3A-48C0-BE1C-4E366ECA1617}"/>
    <cellStyle name="Comma 2 5 3 6 4 2" xfId="21304" xr:uid="{88F0257D-9EC4-4B27-A3C7-95A76325D387}"/>
    <cellStyle name="Comma 2 5 3 6 4 2 2" xfId="45568" xr:uid="{A0BFE564-BE28-4480-BF03-8223D5771606}"/>
    <cellStyle name="Comma 2 5 3 6 4 3" xfId="33436" xr:uid="{964FC028-3BD5-43C5-9067-C88E2D9AC725}"/>
    <cellStyle name="Comma 2 5 3 6 5" xfId="13216" xr:uid="{AD2C9232-158F-4517-B894-31A074379648}"/>
    <cellStyle name="Comma 2 5 3 6 5 2" xfId="37480" xr:uid="{56A48979-138E-47D8-973A-E54ADEFA9E65}"/>
    <cellStyle name="Comma 2 5 3 6 6" xfId="25348" xr:uid="{FA44149B-58F6-4E0D-9E4B-FA9E1E0FF370}"/>
    <cellStyle name="Comma 2 5 3 7" xfId="2095" xr:uid="{04C42F86-8AC0-4B8F-9F7F-2B6588106356}"/>
    <cellStyle name="Comma 2 5 3 7 2" xfId="6139" xr:uid="{37DB0783-C60E-40CD-8B23-332C6FD3D3AA}"/>
    <cellStyle name="Comma 2 5 3 7 2 2" xfId="18271" xr:uid="{1CA9F37B-830A-4149-9151-BE883F9B2CD8}"/>
    <cellStyle name="Comma 2 5 3 7 2 2 2" xfId="42535" xr:uid="{F92CC5A0-B716-482A-9F54-482624CB8653}"/>
    <cellStyle name="Comma 2 5 3 7 2 3" xfId="30403" xr:uid="{20695ECC-AF8F-41C5-A85D-8ADFCE025B94}"/>
    <cellStyle name="Comma 2 5 3 7 3" xfId="10183" xr:uid="{11AF63FA-5CB4-4F87-8EAF-A6812EBC3F48}"/>
    <cellStyle name="Comma 2 5 3 7 3 2" xfId="22315" xr:uid="{6597B85A-0A13-448C-87EF-D9803A058281}"/>
    <cellStyle name="Comma 2 5 3 7 3 2 2" xfId="46579" xr:uid="{84CE2FBB-81CE-4BE6-A6E8-C0938C68E1C6}"/>
    <cellStyle name="Comma 2 5 3 7 3 3" xfId="34447" xr:uid="{162F9F80-8729-4B8F-817D-EAD08BB4BD3F}"/>
    <cellStyle name="Comma 2 5 3 7 4" xfId="14227" xr:uid="{7288D3F9-8DDF-49AD-8F1A-8981640BBA44}"/>
    <cellStyle name="Comma 2 5 3 7 4 2" xfId="38491" xr:uid="{D971F4EC-ACFD-49CC-90ED-5C493A5A7A27}"/>
    <cellStyle name="Comma 2 5 3 7 5" xfId="26359" xr:uid="{5AD3F885-B4EF-4B3F-A3EC-90A29076969F}"/>
    <cellStyle name="Comma 2 5 3 8" xfId="4117" xr:uid="{AFF108A8-159E-463B-BC5C-381D652779C8}"/>
    <cellStyle name="Comma 2 5 3 8 2" xfId="16249" xr:uid="{FD746116-5D25-425C-9DA8-2FD5E754FE41}"/>
    <cellStyle name="Comma 2 5 3 8 2 2" xfId="40513" xr:uid="{AAE0DFE3-D350-4A13-ACCE-2CF8BA5BD325}"/>
    <cellStyle name="Comma 2 5 3 8 3" xfId="28381" xr:uid="{19B9F2FF-17C3-4676-82DB-C7691F04167D}"/>
    <cellStyle name="Comma 2 5 3 9" xfId="8161" xr:uid="{79579E7F-5B02-460F-98AA-7C30DD6CD7B7}"/>
    <cellStyle name="Comma 2 5 3 9 2" xfId="20293" xr:uid="{1F8004FB-F23F-4F06-849A-A36EA795E365}"/>
    <cellStyle name="Comma 2 5 3 9 2 2" xfId="44557" xr:uid="{0557E5F5-1BFF-4685-A47A-629FA7EC91A5}"/>
    <cellStyle name="Comma 2 5 3 9 3" xfId="32425" xr:uid="{BFD9AB0B-CAD0-471E-B766-889AC57F9137}"/>
    <cellStyle name="Comma 2 5 4" xfId="94" xr:uid="{FBB8F24E-475E-4391-B7DE-26207B749098}"/>
    <cellStyle name="Comma 2 5 4 10" xfId="24358" xr:uid="{2ABEAD7C-2238-42F9-9580-BF8F39359905}"/>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2 2 2" xfId="44451" xr:uid="{780B23F9-49DF-4042-9E17-6EFD0A903D7F}"/>
    <cellStyle name="Comma 2 5 4 2 2 2 2 2 2 3" xfId="32319" xr:uid="{74ED8EAC-58D6-4F22-8EA8-3F3AEA9F13A6}"/>
    <cellStyle name="Comma 2 5 4 2 2 2 2 2 3" xfId="12099" xr:uid="{05050239-3C5F-4A11-9E73-7DF2368CDD3F}"/>
    <cellStyle name="Comma 2 5 4 2 2 2 2 2 3 2" xfId="24231" xr:uid="{D6C52DDB-3CE2-4C4F-AB4C-408A6CE12502}"/>
    <cellStyle name="Comma 2 5 4 2 2 2 2 2 3 2 2" xfId="48495" xr:uid="{64D0DCC3-1C79-43DA-A54A-FB848B09C1A0}"/>
    <cellStyle name="Comma 2 5 4 2 2 2 2 2 3 3" xfId="36363" xr:uid="{818F26AC-E5B8-4B77-8499-EA43B85C7F4D}"/>
    <cellStyle name="Comma 2 5 4 2 2 2 2 2 4" xfId="16143" xr:uid="{29277887-3019-4F31-B2D1-06C01244F6B6}"/>
    <cellStyle name="Comma 2 5 4 2 2 2 2 2 4 2" xfId="40407" xr:uid="{6E76A220-A303-450E-99EC-E636C0E43FB7}"/>
    <cellStyle name="Comma 2 5 4 2 2 2 2 2 5" xfId="28275" xr:uid="{67703D63-F9D8-4846-90C6-5FFBEA2C3A63}"/>
    <cellStyle name="Comma 2 5 4 2 2 2 2 3" xfId="6033" xr:uid="{8E2FA5E6-5D0A-4838-B9D4-5769BB211806}"/>
    <cellStyle name="Comma 2 5 4 2 2 2 2 3 2" xfId="18165" xr:uid="{3E3B90A2-FB21-43D8-8531-44C1FD929A61}"/>
    <cellStyle name="Comma 2 5 4 2 2 2 2 3 2 2" xfId="42429" xr:uid="{A54FB6DD-E209-42F0-AA12-0F8C18ECBDFD}"/>
    <cellStyle name="Comma 2 5 4 2 2 2 2 3 3" xfId="30297" xr:uid="{870F0471-DAC9-404D-B4EA-AA731FBA5225}"/>
    <cellStyle name="Comma 2 5 4 2 2 2 2 4" xfId="10077" xr:uid="{571AF5D3-759D-48BF-97DD-78691461EC08}"/>
    <cellStyle name="Comma 2 5 4 2 2 2 2 4 2" xfId="22209" xr:uid="{9A94CC61-58F3-44CE-B767-3A9293D62A5C}"/>
    <cellStyle name="Comma 2 5 4 2 2 2 2 4 2 2" xfId="46473" xr:uid="{9FB1B18E-CB4B-4143-A9ED-6277C8298D50}"/>
    <cellStyle name="Comma 2 5 4 2 2 2 2 4 3" xfId="34341" xr:uid="{C0BABFE0-896E-44BE-B526-49F8E76ECC86}"/>
    <cellStyle name="Comma 2 5 4 2 2 2 2 5" xfId="14121" xr:uid="{9B259A6A-FC55-48A0-A3FF-DA6E1DA81B2A}"/>
    <cellStyle name="Comma 2 5 4 2 2 2 2 5 2" xfId="38385" xr:uid="{01AC5E47-E143-4C4D-9876-7D3AEA32A56F}"/>
    <cellStyle name="Comma 2 5 4 2 2 2 2 6" xfId="26253" xr:uid="{E572227F-1FAA-42EE-A618-2A83AD9CA308}"/>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2 2 2" xfId="43440" xr:uid="{7F034356-F533-415F-9C48-A96BF273726C}"/>
    <cellStyle name="Comma 2 5 4 2 2 2 3 2 3" xfId="31308" xr:uid="{D6ECBCB7-AF29-43E2-9044-E21BE0F5C6AC}"/>
    <cellStyle name="Comma 2 5 4 2 2 2 3 3" xfId="11088" xr:uid="{855200B8-221A-47D9-853B-64F750877744}"/>
    <cellStyle name="Comma 2 5 4 2 2 2 3 3 2" xfId="23220" xr:uid="{C1944373-B167-41EF-88D0-40CEEBE456C2}"/>
    <cellStyle name="Comma 2 5 4 2 2 2 3 3 2 2" xfId="47484" xr:uid="{04E98B17-AD0B-4E69-8CB0-0989FBC23F3A}"/>
    <cellStyle name="Comma 2 5 4 2 2 2 3 3 3" xfId="35352" xr:uid="{A6D601AC-C39B-4A2C-BBFA-5C92BE11DB79}"/>
    <cellStyle name="Comma 2 5 4 2 2 2 3 4" xfId="15132" xr:uid="{04AA2247-2E18-442C-B906-EC8202A5DDB6}"/>
    <cellStyle name="Comma 2 5 4 2 2 2 3 4 2" xfId="39396" xr:uid="{566C555A-5673-4EA6-B9B0-10D8D2FCD77B}"/>
    <cellStyle name="Comma 2 5 4 2 2 2 3 5" xfId="27264" xr:uid="{6079BE19-D4D8-4F90-8D80-51331E05F691}"/>
    <cellStyle name="Comma 2 5 4 2 2 2 4" xfId="5022" xr:uid="{14522D56-FFCF-4662-AA69-42F940E75692}"/>
    <cellStyle name="Comma 2 5 4 2 2 2 4 2" xfId="17154" xr:uid="{356DBDB5-3362-44CB-9230-01DDC768CA10}"/>
    <cellStyle name="Comma 2 5 4 2 2 2 4 2 2" xfId="41418" xr:uid="{7CD8F70E-38EB-49AD-A3CC-6075A5F2307C}"/>
    <cellStyle name="Comma 2 5 4 2 2 2 4 3" xfId="29286" xr:uid="{CD3EFF17-8F62-49AC-89EA-E9525DC491F4}"/>
    <cellStyle name="Comma 2 5 4 2 2 2 5" xfId="9066" xr:uid="{3FA89B7C-0D87-44B9-8184-8ED99F89D590}"/>
    <cellStyle name="Comma 2 5 4 2 2 2 5 2" xfId="21198" xr:uid="{5555AAE8-E423-41B3-B019-D4A383FCE994}"/>
    <cellStyle name="Comma 2 5 4 2 2 2 5 2 2" xfId="45462" xr:uid="{D9EC77C3-98B5-4B11-A482-E1BB36F39791}"/>
    <cellStyle name="Comma 2 5 4 2 2 2 5 3" xfId="33330" xr:uid="{07B8D170-B474-4972-9F59-979BF9CFB97E}"/>
    <cellStyle name="Comma 2 5 4 2 2 2 6" xfId="13110" xr:uid="{BC519729-A9D2-47F7-81EA-8C08B152FBCD}"/>
    <cellStyle name="Comma 2 5 4 2 2 2 6 2" xfId="37374" xr:uid="{6E05C15C-D626-4BE4-B496-4DA762941230}"/>
    <cellStyle name="Comma 2 5 4 2 2 2 7" xfId="25242" xr:uid="{B8B7F1FD-CD60-49B8-A3AF-D7D601ABA75B}"/>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2 2 2" xfId="43946" xr:uid="{FE26286C-0A05-4EB2-AFB3-D40AB2D90BCF}"/>
    <cellStyle name="Comma 2 5 4 2 2 3 2 2 3" xfId="31814" xr:uid="{0865CFDA-DF5E-43F0-9C9B-95EE8718F324}"/>
    <cellStyle name="Comma 2 5 4 2 2 3 2 3" xfId="11594" xr:uid="{B0677B5F-256D-4C97-9041-81B219B6A1EA}"/>
    <cellStyle name="Comma 2 5 4 2 2 3 2 3 2" xfId="23726" xr:uid="{45AB8779-DEEC-4E0F-807A-90C035C93CDA}"/>
    <cellStyle name="Comma 2 5 4 2 2 3 2 3 2 2" xfId="47990" xr:uid="{D2286AFD-7246-4337-B2C3-82B30C7188EA}"/>
    <cellStyle name="Comma 2 5 4 2 2 3 2 3 3" xfId="35858" xr:uid="{B93562C9-3069-4A78-8A62-14930B2B3BE9}"/>
    <cellStyle name="Comma 2 5 4 2 2 3 2 4" xfId="15638" xr:uid="{6525D026-7B88-4793-B820-A2B3EE3BA594}"/>
    <cellStyle name="Comma 2 5 4 2 2 3 2 4 2" xfId="39902" xr:uid="{E0F9C2E6-008A-410F-8956-46397408FAEA}"/>
    <cellStyle name="Comma 2 5 4 2 2 3 2 5" xfId="27770" xr:uid="{85B2BCE1-501A-422A-85F9-2D4C6D974BDE}"/>
    <cellStyle name="Comma 2 5 4 2 2 3 3" xfId="5528" xr:uid="{E3056E44-D60A-449C-AAB5-A73BCB8B6694}"/>
    <cellStyle name="Comma 2 5 4 2 2 3 3 2" xfId="17660" xr:uid="{EE28E95C-1160-41D8-9DA4-81E2332C1691}"/>
    <cellStyle name="Comma 2 5 4 2 2 3 3 2 2" xfId="41924" xr:uid="{2E0EA6F5-7315-4835-8DED-9551B990F4E3}"/>
    <cellStyle name="Comma 2 5 4 2 2 3 3 3" xfId="29792" xr:uid="{ADF8FC75-C9CB-446A-A5B9-9BE8CE4EB933}"/>
    <cellStyle name="Comma 2 5 4 2 2 3 4" xfId="9572" xr:uid="{28FA7CF2-60A3-4A6E-B38C-C3B27FEB20DA}"/>
    <cellStyle name="Comma 2 5 4 2 2 3 4 2" xfId="21704" xr:uid="{7D9189C5-A993-4C58-BE49-4285432063EC}"/>
    <cellStyle name="Comma 2 5 4 2 2 3 4 2 2" xfId="45968" xr:uid="{1227BB9B-5204-434A-B490-51345F146951}"/>
    <cellStyle name="Comma 2 5 4 2 2 3 4 3" xfId="33836" xr:uid="{9D6B9B37-ECD3-4B5E-81DC-6C9877A34683}"/>
    <cellStyle name="Comma 2 5 4 2 2 3 5" xfId="13616" xr:uid="{5CFBEDA7-070D-45F3-8A97-51E1C930CC86}"/>
    <cellStyle name="Comma 2 5 4 2 2 3 5 2" xfId="37880" xr:uid="{3199F4A2-C352-41F4-9EF8-439D15402CEA}"/>
    <cellStyle name="Comma 2 5 4 2 2 3 6" xfId="25748" xr:uid="{9612FD66-6992-4234-BE54-AFE7B9762B30}"/>
    <cellStyle name="Comma 2 5 4 2 2 4" xfId="2495" xr:uid="{880AE2BE-8E06-479B-B2D6-28607728F47E}"/>
    <cellStyle name="Comma 2 5 4 2 2 4 2" xfId="6539" xr:uid="{5E7DB238-B176-4885-A429-CB029A5AEDFD}"/>
    <cellStyle name="Comma 2 5 4 2 2 4 2 2" xfId="18671" xr:uid="{DD99F511-9C5D-4C0B-958B-3081A23FC973}"/>
    <cellStyle name="Comma 2 5 4 2 2 4 2 2 2" xfId="42935" xr:uid="{ADA153BC-AE22-425E-82C0-6B3F998E67C6}"/>
    <cellStyle name="Comma 2 5 4 2 2 4 2 3" xfId="30803" xr:uid="{A3853C34-4963-4BBE-A618-755FAEDC6FA1}"/>
    <cellStyle name="Comma 2 5 4 2 2 4 3" xfId="10583" xr:uid="{5CD86D65-E1A7-4EFA-B0CC-2A0ED427ED9E}"/>
    <cellStyle name="Comma 2 5 4 2 2 4 3 2" xfId="22715" xr:uid="{69BF2374-1720-4CB0-ADA5-6E738C7E3C4D}"/>
    <cellStyle name="Comma 2 5 4 2 2 4 3 2 2" xfId="46979" xr:uid="{A895B4A1-3676-49E1-A5D5-063CA2CBE472}"/>
    <cellStyle name="Comma 2 5 4 2 2 4 3 3" xfId="34847" xr:uid="{13C49665-2CD8-403C-AF16-6840A19939C7}"/>
    <cellStyle name="Comma 2 5 4 2 2 4 4" xfId="14627" xr:uid="{F354B5BF-920C-417D-93FA-87ED20E1DFB4}"/>
    <cellStyle name="Comma 2 5 4 2 2 4 4 2" xfId="38891" xr:uid="{71E94BBA-6FE1-464D-9226-B4580B798347}"/>
    <cellStyle name="Comma 2 5 4 2 2 4 5" xfId="26759" xr:uid="{8CF0A4E3-9BA6-42C8-99AC-457735CCDE1E}"/>
    <cellStyle name="Comma 2 5 4 2 2 5" xfId="4517" xr:uid="{1D647141-5C51-41F1-ACEB-CCE03822A453}"/>
    <cellStyle name="Comma 2 5 4 2 2 5 2" xfId="16649" xr:uid="{63FC7D5F-FF55-48C1-83D2-28D33E4C14D1}"/>
    <cellStyle name="Comma 2 5 4 2 2 5 2 2" xfId="40913" xr:uid="{BA6BA309-9D70-41B6-A53C-C0DC318C65E4}"/>
    <cellStyle name="Comma 2 5 4 2 2 5 3" xfId="28781" xr:uid="{64E48BE4-E21D-464A-B403-172581CCDEEF}"/>
    <cellStyle name="Comma 2 5 4 2 2 6" xfId="8561" xr:uid="{00E23822-6903-480E-A354-7C7731FEC6D6}"/>
    <cellStyle name="Comma 2 5 4 2 2 6 2" xfId="20693" xr:uid="{6BABA8B9-A9E2-4898-8BA2-93DF02C0B338}"/>
    <cellStyle name="Comma 2 5 4 2 2 6 2 2" xfId="44957" xr:uid="{3B9E13F3-01C9-4BD8-BE99-990A593D9B4A}"/>
    <cellStyle name="Comma 2 5 4 2 2 6 3" xfId="32825" xr:uid="{AC0C818E-D513-409E-A11F-1F3ABCFD6685}"/>
    <cellStyle name="Comma 2 5 4 2 2 7" xfId="12605" xr:uid="{6B17F871-DC5F-4783-B7B4-C46AC2CE8CE6}"/>
    <cellStyle name="Comma 2 5 4 2 2 7 2" xfId="36869" xr:uid="{69204BB1-7BC2-44F9-9A9D-2B652A25F1F7}"/>
    <cellStyle name="Comma 2 5 4 2 2 8" xfId="24737" xr:uid="{6725F569-35C9-4E02-A88E-3ABFD27B87C3}"/>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2 2 2" xfId="44198" xr:uid="{D10903DD-4BD7-4C49-B26B-E0142E4CAC2F}"/>
    <cellStyle name="Comma 2 5 4 2 3 2 2 2 3" xfId="32066" xr:uid="{5DEC332F-999C-42F2-8AD3-9F70DF484218}"/>
    <cellStyle name="Comma 2 5 4 2 3 2 2 3" xfId="11846" xr:uid="{64DC2748-B0DF-402F-A14D-C1F41E1259CA}"/>
    <cellStyle name="Comma 2 5 4 2 3 2 2 3 2" xfId="23978" xr:uid="{ACFAF4F0-1029-41EB-80BF-7277C8FDE0A4}"/>
    <cellStyle name="Comma 2 5 4 2 3 2 2 3 2 2" xfId="48242" xr:uid="{40C54F82-8D6A-4368-A3DB-81FD45DEACDD}"/>
    <cellStyle name="Comma 2 5 4 2 3 2 2 3 3" xfId="36110" xr:uid="{71DA4486-3B40-4207-B57E-FCA148B41024}"/>
    <cellStyle name="Comma 2 5 4 2 3 2 2 4" xfId="15890" xr:uid="{09B28145-2E80-4C0F-B702-AC547CC10DE6}"/>
    <cellStyle name="Comma 2 5 4 2 3 2 2 4 2" xfId="40154" xr:uid="{AD73F1CA-7342-443F-8CC0-5ECCB0E279DA}"/>
    <cellStyle name="Comma 2 5 4 2 3 2 2 5" xfId="28022" xr:uid="{A3B1126D-C587-4CE8-976C-2A5E2E8C64A7}"/>
    <cellStyle name="Comma 2 5 4 2 3 2 3" xfId="5780" xr:uid="{FA143CA8-B82B-45EA-97CB-8432C6892999}"/>
    <cellStyle name="Comma 2 5 4 2 3 2 3 2" xfId="17912" xr:uid="{9605BC04-2081-479C-842A-A66611F6D733}"/>
    <cellStyle name="Comma 2 5 4 2 3 2 3 2 2" xfId="42176" xr:uid="{298D916B-71F8-4CA6-80F7-176916554D8F}"/>
    <cellStyle name="Comma 2 5 4 2 3 2 3 3" xfId="30044" xr:uid="{26F473BA-C9DA-4AD1-8801-447FD59C1D92}"/>
    <cellStyle name="Comma 2 5 4 2 3 2 4" xfId="9824" xr:uid="{D6C333C3-2AFA-4431-8A3D-F9FA5F12D431}"/>
    <cellStyle name="Comma 2 5 4 2 3 2 4 2" xfId="21956" xr:uid="{F0A096C4-88AA-456D-A965-9B4EB20D2EC2}"/>
    <cellStyle name="Comma 2 5 4 2 3 2 4 2 2" xfId="46220" xr:uid="{58F010F6-7459-4249-A986-1140F92B4AC8}"/>
    <cellStyle name="Comma 2 5 4 2 3 2 4 3" xfId="34088" xr:uid="{C33C58CC-59DB-4F3B-B601-B33CF409311A}"/>
    <cellStyle name="Comma 2 5 4 2 3 2 5" xfId="13868" xr:uid="{092E5B42-47E9-4970-9F19-54AEECE7FEB6}"/>
    <cellStyle name="Comma 2 5 4 2 3 2 5 2" xfId="38132" xr:uid="{D4F01754-F7B7-4A1F-9C28-48C9A35192DD}"/>
    <cellStyle name="Comma 2 5 4 2 3 2 6" xfId="26000" xr:uid="{F96C6EFC-F277-4390-9D74-8F9CD642502A}"/>
    <cellStyle name="Comma 2 5 4 2 3 3" xfId="2747" xr:uid="{E5614EFC-06BB-4CA0-B7B6-DD842A5A8891}"/>
    <cellStyle name="Comma 2 5 4 2 3 3 2" xfId="6791" xr:uid="{95DEFCE0-DD89-4ADB-815A-104C36B3ACBE}"/>
    <cellStyle name="Comma 2 5 4 2 3 3 2 2" xfId="18923" xr:uid="{CCCB901D-1EA3-4C6B-82A7-90189DA66354}"/>
    <cellStyle name="Comma 2 5 4 2 3 3 2 2 2" xfId="43187" xr:uid="{294129C3-C70C-4E91-9AB1-DF469E3CA91A}"/>
    <cellStyle name="Comma 2 5 4 2 3 3 2 3" xfId="31055" xr:uid="{14884F5F-501C-400D-934E-1B821502861D}"/>
    <cellStyle name="Comma 2 5 4 2 3 3 3" xfId="10835" xr:uid="{11DE7525-DE9E-4942-B59C-E4AD1BD5644F}"/>
    <cellStyle name="Comma 2 5 4 2 3 3 3 2" xfId="22967" xr:uid="{6C187FDF-AC2B-417D-A744-7F44E2522E13}"/>
    <cellStyle name="Comma 2 5 4 2 3 3 3 2 2" xfId="47231" xr:uid="{C7808852-9324-4C10-904F-1A41C74012A5}"/>
    <cellStyle name="Comma 2 5 4 2 3 3 3 3" xfId="35099" xr:uid="{9DCDECA1-9CA9-423C-B743-724A1971D563}"/>
    <cellStyle name="Comma 2 5 4 2 3 3 4" xfId="14879" xr:uid="{71251EC7-DCBF-400A-A167-5590790BFA88}"/>
    <cellStyle name="Comma 2 5 4 2 3 3 4 2" xfId="39143" xr:uid="{8EE726DB-9AE7-41F8-B77A-8FBFB1278208}"/>
    <cellStyle name="Comma 2 5 4 2 3 3 5" xfId="27011" xr:uid="{A8410A81-8382-438E-9AF3-ADCA89A4A80A}"/>
    <cellStyle name="Comma 2 5 4 2 3 4" xfId="4769" xr:uid="{52D8E8A5-F172-4C70-AE42-93A43D01D110}"/>
    <cellStyle name="Comma 2 5 4 2 3 4 2" xfId="16901" xr:uid="{260F3289-CC49-41DD-8998-8BDA57363B22}"/>
    <cellStyle name="Comma 2 5 4 2 3 4 2 2" xfId="41165" xr:uid="{6DCF5CA2-E2EC-4B69-A52A-3607725A1828}"/>
    <cellStyle name="Comma 2 5 4 2 3 4 3" xfId="29033" xr:uid="{C0A8F7F6-207A-4953-A09B-D2CD60E09552}"/>
    <cellStyle name="Comma 2 5 4 2 3 5" xfId="8813" xr:uid="{FBF3AB7F-20B6-41C8-866A-EBAE9BC95B87}"/>
    <cellStyle name="Comma 2 5 4 2 3 5 2" xfId="20945" xr:uid="{A685D5F4-CCDC-4C1F-9BF5-B7292B34DE6D}"/>
    <cellStyle name="Comma 2 5 4 2 3 5 2 2" xfId="45209" xr:uid="{05269089-6634-46AC-AE3E-893865251530}"/>
    <cellStyle name="Comma 2 5 4 2 3 5 3" xfId="33077" xr:uid="{72F5EC50-D780-432A-913E-63C77B790152}"/>
    <cellStyle name="Comma 2 5 4 2 3 6" xfId="12857" xr:uid="{C93388C6-C845-44D0-A2C4-7AFF03CE80E7}"/>
    <cellStyle name="Comma 2 5 4 2 3 6 2" xfId="37121" xr:uid="{C5866629-D93A-4D9B-B81C-94DB59516B3D}"/>
    <cellStyle name="Comma 2 5 4 2 3 7" xfId="24989" xr:uid="{80306D40-D9FB-4E30-8843-E62240F4ABB8}"/>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2 2 2" xfId="43693" xr:uid="{A66BCAD3-AEDB-4924-A813-A9492D896F4D}"/>
    <cellStyle name="Comma 2 5 4 2 4 2 2 3" xfId="31561" xr:uid="{EF54244F-C486-4963-AF70-49AF27ADB799}"/>
    <cellStyle name="Comma 2 5 4 2 4 2 3" xfId="11341" xr:uid="{01A61BFB-3A4C-4B39-A093-E51F32147EFF}"/>
    <cellStyle name="Comma 2 5 4 2 4 2 3 2" xfId="23473" xr:uid="{6DBB5BC9-8390-41B1-8993-1BF685D35A5A}"/>
    <cellStyle name="Comma 2 5 4 2 4 2 3 2 2" xfId="47737" xr:uid="{B88B573D-6E35-481B-AB1C-160AA4D08633}"/>
    <cellStyle name="Comma 2 5 4 2 4 2 3 3" xfId="35605" xr:uid="{6941A7B6-A094-410F-ADD7-AEF56A9C0CFC}"/>
    <cellStyle name="Comma 2 5 4 2 4 2 4" xfId="15385" xr:uid="{EC8E9622-47C6-44F6-8085-6F3DA4C3DBB5}"/>
    <cellStyle name="Comma 2 5 4 2 4 2 4 2" xfId="39649" xr:uid="{31C5DD76-1A9C-493C-AA22-EC80F283DA37}"/>
    <cellStyle name="Comma 2 5 4 2 4 2 5" xfId="27517" xr:uid="{FC281275-6927-4481-BA75-98647F090CB6}"/>
    <cellStyle name="Comma 2 5 4 2 4 3" xfId="5275" xr:uid="{BD84CF8B-994F-43DD-9FA0-8E3071786ED1}"/>
    <cellStyle name="Comma 2 5 4 2 4 3 2" xfId="17407" xr:uid="{9CEDF689-6F04-4E7E-AE70-F1ABA16C85A3}"/>
    <cellStyle name="Comma 2 5 4 2 4 3 2 2" xfId="41671" xr:uid="{3B2CE3CE-F9E7-496D-8B20-1461075EC4CE}"/>
    <cellStyle name="Comma 2 5 4 2 4 3 3" xfId="29539" xr:uid="{B6454147-1F06-49F5-9788-93DBB9DB88EF}"/>
    <cellStyle name="Comma 2 5 4 2 4 4" xfId="9319" xr:uid="{E17A4260-BD6C-4142-9BE2-448E9745BE32}"/>
    <cellStyle name="Comma 2 5 4 2 4 4 2" xfId="21451" xr:uid="{D7E00810-C9D9-4364-A0CE-9928A9511852}"/>
    <cellStyle name="Comma 2 5 4 2 4 4 2 2" xfId="45715" xr:uid="{D5A87439-BFAD-4B29-ABE2-2827DCEDC9E7}"/>
    <cellStyle name="Comma 2 5 4 2 4 4 3" xfId="33583" xr:uid="{AD603444-8B7F-4FD5-AC6A-8675C1958649}"/>
    <cellStyle name="Comma 2 5 4 2 4 5" xfId="13363" xr:uid="{5B9726D8-F992-4E84-996C-9BE4264E676A}"/>
    <cellStyle name="Comma 2 5 4 2 4 5 2" xfId="37627" xr:uid="{EBD2E8D8-3CA5-4565-BAA5-42E22EFDFF83}"/>
    <cellStyle name="Comma 2 5 4 2 4 6" xfId="25495" xr:uid="{AE9CD85F-E9C6-4958-839E-773F2DBC68B5}"/>
    <cellStyle name="Comma 2 5 4 2 5" xfId="2242" xr:uid="{FA95202E-8388-460F-9267-1BE71FD74AE6}"/>
    <cellStyle name="Comma 2 5 4 2 5 2" xfId="6286" xr:uid="{05D4C73F-9236-4145-A6D3-92799E82EF45}"/>
    <cellStyle name="Comma 2 5 4 2 5 2 2" xfId="18418" xr:uid="{E82C84BF-00D6-45F1-BC84-EBABBD260DF1}"/>
    <cellStyle name="Comma 2 5 4 2 5 2 2 2" xfId="42682" xr:uid="{340DE9AD-FFA1-4C99-9E6F-0089E05D9E0D}"/>
    <cellStyle name="Comma 2 5 4 2 5 2 3" xfId="30550" xr:uid="{5CE215C6-D9BB-4738-ACE2-D8338C5FB5E1}"/>
    <cellStyle name="Comma 2 5 4 2 5 3" xfId="10330" xr:uid="{AB128A63-AB92-45E4-A7AC-67EB39ED92BE}"/>
    <cellStyle name="Comma 2 5 4 2 5 3 2" xfId="22462" xr:uid="{1C4B8250-3CF9-4C2E-9989-EBB053013B41}"/>
    <cellStyle name="Comma 2 5 4 2 5 3 2 2" xfId="46726" xr:uid="{7D0D92DE-99C1-4100-8767-716EA360878D}"/>
    <cellStyle name="Comma 2 5 4 2 5 3 3" xfId="34594" xr:uid="{C4512EC5-EA0C-41E1-8568-A7FE125E6541}"/>
    <cellStyle name="Comma 2 5 4 2 5 4" xfId="14374" xr:uid="{CA9EC856-5144-484A-9401-7445D241E0C5}"/>
    <cellStyle name="Comma 2 5 4 2 5 4 2" xfId="38638" xr:uid="{2E83134A-326E-43E2-8227-2FD752510053}"/>
    <cellStyle name="Comma 2 5 4 2 5 5" xfId="26506" xr:uid="{B513B0A1-4E26-43E7-B055-174EFBFA9A7E}"/>
    <cellStyle name="Comma 2 5 4 2 6" xfId="4264" xr:uid="{01E8BF1E-C33B-4815-821F-436FBCB0D498}"/>
    <cellStyle name="Comma 2 5 4 2 6 2" xfId="16396" xr:uid="{7C91293C-F674-40F6-AE60-46B84EC46245}"/>
    <cellStyle name="Comma 2 5 4 2 6 2 2" xfId="40660" xr:uid="{BBE4358C-A9AA-4CCE-85E1-EEAEC08C0F59}"/>
    <cellStyle name="Comma 2 5 4 2 6 3" xfId="28528" xr:uid="{1831250F-86C8-41C1-8230-8C02B2E6E505}"/>
    <cellStyle name="Comma 2 5 4 2 7" xfId="8308" xr:uid="{C42F20A1-4158-4BE8-A78F-D60C088311ED}"/>
    <cellStyle name="Comma 2 5 4 2 7 2" xfId="20440" xr:uid="{B4BD6015-74FC-49B9-98CD-C151248B90FC}"/>
    <cellStyle name="Comma 2 5 4 2 7 2 2" xfId="44704" xr:uid="{FECCDF61-8789-4416-9F4A-242B864AC1B1}"/>
    <cellStyle name="Comma 2 5 4 2 7 3" xfId="32572" xr:uid="{1EF44F8A-0C4A-4C0A-BC33-AC8CBD21DCA8}"/>
    <cellStyle name="Comma 2 5 4 2 8" xfId="12352" xr:uid="{67B83535-97E0-46F1-BAA7-CF8D75A92430}"/>
    <cellStyle name="Comma 2 5 4 2 8 2" xfId="36616" xr:uid="{6D0CCCB9-D17F-4E6C-8DB5-F58FE4E8B536}"/>
    <cellStyle name="Comma 2 5 4 2 9" xfId="24484" xr:uid="{DB1388AC-8C6F-4112-8946-40B7299F4605}"/>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2 2 2" xfId="44325" xr:uid="{C478E19C-B240-4820-91DD-53D0EA41AC23}"/>
    <cellStyle name="Comma 2 5 4 3 2 2 2 2 3" xfId="32193" xr:uid="{0BD20624-361C-4F79-9D6D-4910F6087B1D}"/>
    <cellStyle name="Comma 2 5 4 3 2 2 2 3" xfId="11973" xr:uid="{8CC609FE-0F9D-4C88-99A5-F058E92970FE}"/>
    <cellStyle name="Comma 2 5 4 3 2 2 2 3 2" xfId="24105" xr:uid="{E86F290E-8281-4A46-9E9C-7F450908292B}"/>
    <cellStyle name="Comma 2 5 4 3 2 2 2 3 2 2" xfId="48369" xr:uid="{161F2E4A-514C-40F1-A032-C06D20677D00}"/>
    <cellStyle name="Comma 2 5 4 3 2 2 2 3 3" xfId="36237" xr:uid="{4D9AF34B-AB54-4336-BF91-1DAEBAC6AB16}"/>
    <cellStyle name="Comma 2 5 4 3 2 2 2 4" xfId="16017" xr:uid="{177482B5-B947-4919-8410-6D589CF2AC7C}"/>
    <cellStyle name="Comma 2 5 4 3 2 2 2 4 2" xfId="40281" xr:uid="{1C84D817-2EB4-44F3-82DF-155CE52B7938}"/>
    <cellStyle name="Comma 2 5 4 3 2 2 2 5" xfId="28149" xr:uid="{9999B18A-6736-4416-83D7-C06402C2A6FC}"/>
    <cellStyle name="Comma 2 5 4 3 2 2 3" xfId="5907" xr:uid="{7AA47B4D-5506-42B3-A325-C2E9A3734901}"/>
    <cellStyle name="Comma 2 5 4 3 2 2 3 2" xfId="18039" xr:uid="{63384307-829C-430E-85B4-07B233AC418E}"/>
    <cellStyle name="Comma 2 5 4 3 2 2 3 2 2" xfId="42303" xr:uid="{07DA244D-CBE3-46E6-9268-2283E16AF783}"/>
    <cellStyle name="Comma 2 5 4 3 2 2 3 3" xfId="30171" xr:uid="{B8F9F756-DB95-49F8-AE51-EBA0B2CB8E68}"/>
    <cellStyle name="Comma 2 5 4 3 2 2 4" xfId="9951" xr:uid="{5337F9E3-E38A-4554-8C2B-69A90F40DDFA}"/>
    <cellStyle name="Comma 2 5 4 3 2 2 4 2" xfId="22083" xr:uid="{AF49C99D-4E65-4D27-8538-A07DE3D4EE73}"/>
    <cellStyle name="Comma 2 5 4 3 2 2 4 2 2" xfId="46347" xr:uid="{49D7EF16-553B-407E-B697-1BF910856930}"/>
    <cellStyle name="Comma 2 5 4 3 2 2 4 3" xfId="34215" xr:uid="{9F57F731-AEC1-4383-8F24-260CC029E0EF}"/>
    <cellStyle name="Comma 2 5 4 3 2 2 5" xfId="13995" xr:uid="{215E598F-DA51-4455-8B11-272E59E44240}"/>
    <cellStyle name="Comma 2 5 4 3 2 2 5 2" xfId="38259" xr:uid="{B59B27A4-C552-4956-8095-F0AB886A7B4E}"/>
    <cellStyle name="Comma 2 5 4 3 2 2 6" xfId="26127" xr:uid="{9E998718-AEC9-4C66-8F4B-8166D5EBDC34}"/>
    <cellStyle name="Comma 2 5 4 3 2 3" xfId="2874" xr:uid="{EF631BCD-C9C1-4B91-BEDB-8A1BDE9A5582}"/>
    <cellStyle name="Comma 2 5 4 3 2 3 2" xfId="6918" xr:uid="{2599CD7B-F230-4F36-8264-D6A276F1B39C}"/>
    <cellStyle name="Comma 2 5 4 3 2 3 2 2" xfId="19050" xr:uid="{5E381861-43CA-40BE-8E0F-F00DE6D1B577}"/>
    <cellStyle name="Comma 2 5 4 3 2 3 2 2 2" xfId="43314" xr:uid="{2C3AAF93-1CA1-4B5D-A0D5-CB877F1EB920}"/>
    <cellStyle name="Comma 2 5 4 3 2 3 2 3" xfId="31182" xr:uid="{90D882ED-9FA5-4379-8683-1576C2D6DF96}"/>
    <cellStyle name="Comma 2 5 4 3 2 3 3" xfId="10962" xr:uid="{E42FF12C-03E9-44F0-A753-B2F03ED415D1}"/>
    <cellStyle name="Comma 2 5 4 3 2 3 3 2" xfId="23094" xr:uid="{1F7E6605-2C3E-4026-87F1-653F1F7BD9D3}"/>
    <cellStyle name="Comma 2 5 4 3 2 3 3 2 2" xfId="47358" xr:uid="{9D5BFDFC-B4DF-4153-BD58-0F8743E5B687}"/>
    <cellStyle name="Comma 2 5 4 3 2 3 3 3" xfId="35226" xr:uid="{62C826E7-1548-4AAD-AC29-B0FFAE780B60}"/>
    <cellStyle name="Comma 2 5 4 3 2 3 4" xfId="15006" xr:uid="{0DE6D052-BE9F-4518-8B64-540809177783}"/>
    <cellStyle name="Comma 2 5 4 3 2 3 4 2" xfId="39270" xr:uid="{9C7DE0A4-CCB0-4352-A133-55BEF75112F4}"/>
    <cellStyle name="Comma 2 5 4 3 2 3 5" xfId="27138" xr:uid="{C3D87365-82D3-4739-9F34-6C3438C03760}"/>
    <cellStyle name="Comma 2 5 4 3 2 4" xfId="4896" xr:uid="{3580F634-4BE8-4949-B17F-B710842AF450}"/>
    <cellStyle name="Comma 2 5 4 3 2 4 2" xfId="17028" xr:uid="{0B8ECC5B-1827-4776-B6E4-DCDB54FF7246}"/>
    <cellStyle name="Comma 2 5 4 3 2 4 2 2" xfId="41292" xr:uid="{09B12DB3-45CD-488E-B098-46DE849F9920}"/>
    <cellStyle name="Comma 2 5 4 3 2 4 3" xfId="29160" xr:uid="{A2A5704F-5A36-4283-8242-A5763C58AF85}"/>
    <cellStyle name="Comma 2 5 4 3 2 5" xfId="8940" xr:uid="{1B2C6679-BBC6-41FE-B7FA-23A7BB955F20}"/>
    <cellStyle name="Comma 2 5 4 3 2 5 2" xfId="21072" xr:uid="{380CE8B7-9116-44C5-8D91-5B2523834C50}"/>
    <cellStyle name="Comma 2 5 4 3 2 5 2 2" xfId="45336" xr:uid="{6ED78BE2-166D-44E7-8660-933D16F856EB}"/>
    <cellStyle name="Comma 2 5 4 3 2 5 3" xfId="33204" xr:uid="{79F51F11-73DF-4B55-A97B-96BE249C7BC1}"/>
    <cellStyle name="Comma 2 5 4 3 2 6" xfId="12984" xr:uid="{20ACF22E-BC27-4C44-9B27-3743B79E20D4}"/>
    <cellStyle name="Comma 2 5 4 3 2 6 2" xfId="37248" xr:uid="{3B3DF734-EFF4-457E-8D19-8B04FA728BAD}"/>
    <cellStyle name="Comma 2 5 4 3 2 7" xfId="25116" xr:uid="{9B57EB99-F09F-4FF1-846A-D41504D2E1B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2 2 2" xfId="43820" xr:uid="{864B3FB2-F21E-4023-9812-410C39AE8583}"/>
    <cellStyle name="Comma 2 5 4 3 3 2 2 3" xfId="31688" xr:uid="{55E482FB-451F-4375-8C70-CA454FB2B52D}"/>
    <cellStyle name="Comma 2 5 4 3 3 2 3" xfId="11468" xr:uid="{58F4B690-25A0-44FE-B24A-5F3816394390}"/>
    <cellStyle name="Comma 2 5 4 3 3 2 3 2" xfId="23600" xr:uid="{20362963-2F64-48E2-87A5-6650F5BFB88C}"/>
    <cellStyle name="Comma 2 5 4 3 3 2 3 2 2" xfId="47864" xr:uid="{2856F3DD-DF0B-4EAA-9018-453E4BAC468A}"/>
    <cellStyle name="Comma 2 5 4 3 3 2 3 3" xfId="35732" xr:uid="{7C127602-DFF8-406F-98BE-A5194E305175}"/>
    <cellStyle name="Comma 2 5 4 3 3 2 4" xfId="15512" xr:uid="{3E795A37-C4A0-47E9-BB6B-266D8A3D5E51}"/>
    <cellStyle name="Comma 2 5 4 3 3 2 4 2" xfId="39776" xr:uid="{B2DDC209-DCC3-4946-8000-8478F8E32053}"/>
    <cellStyle name="Comma 2 5 4 3 3 2 5" xfId="27644" xr:uid="{0B669273-CD09-4A35-9998-58D186BEA6AE}"/>
    <cellStyle name="Comma 2 5 4 3 3 3" xfId="5402" xr:uid="{2C94AB54-434A-4CC9-AE6A-26D490516005}"/>
    <cellStyle name="Comma 2 5 4 3 3 3 2" xfId="17534" xr:uid="{2AFE279F-A901-4361-BB6A-B4829B7F40C5}"/>
    <cellStyle name="Comma 2 5 4 3 3 3 2 2" xfId="41798" xr:uid="{DC7BF907-081A-472F-AD19-477A16F5A06F}"/>
    <cellStyle name="Comma 2 5 4 3 3 3 3" xfId="29666" xr:uid="{15D557F5-FC17-4F1E-A9CB-F486E8ABEB9C}"/>
    <cellStyle name="Comma 2 5 4 3 3 4" xfId="9446" xr:uid="{7359450F-C109-4EC8-87E5-5A479711944A}"/>
    <cellStyle name="Comma 2 5 4 3 3 4 2" xfId="21578" xr:uid="{1C49D533-4EAE-4DA6-9932-DB900F82BDE2}"/>
    <cellStyle name="Comma 2 5 4 3 3 4 2 2" xfId="45842" xr:uid="{A45301BE-2DBD-4BA1-8CE7-511E5C9FCA38}"/>
    <cellStyle name="Comma 2 5 4 3 3 4 3" xfId="33710" xr:uid="{64A54A48-769C-41FC-999A-43CF6B2D643A}"/>
    <cellStyle name="Comma 2 5 4 3 3 5" xfId="13490" xr:uid="{6238B3E2-C3A7-4655-B1DF-202C4DCB8308}"/>
    <cellStyle name="Comma 2 5 4 3 3 5 2" xfId="37754" xr:uid="{A8CFE8DD-8B56-48D3-894C-9742366E91A4}"/>
    <cellStyle name="Comma 2 5 4 3 3 6" xfId="25622" xr:uid="{81317121-11BD-4F1F-BEF1-567EABB58E93}"/>
    <cellStyle name="Comma 2 5 4 3 4" xfId="2369" xr:uid="{D3E06667-4F36-44F1-93B1-4D86C41AA853}"/>
    <cellStyle name="Comma 2 5 4 3 4 2" xfId="6413" xr:uid="{6A560E26-A941-4005-9915-CEA19531160E}"/>
    <cellStyle name="Comma 2 5 4 3 4 2 2" xfId="18545" xr:uid="{2C17BA13-DE1F-439F-AD30-E8129A8565C9}"/>
    <cellStyle name="Comma 2 5 4 3 4 2 2 2" xfId="42809" xr:uid="{78D922BE-AB4B-4206-8A5B-F0CE87E750CB}"/>
    <cellStyle name="Comma 2 5 4 3 4 2 3" xfId="30677" xr:uid="{D4F9C09B-049C-4942-8960-98CAE781FE72}"/>
    <cellStyle name="Comma 2 5 4 3 4 3" xfId="10457" xr:uid="{CC005078-7806-4A60-8788-BC317C7CAABB}"/>
    <cellStyle name="Comma 2 5 4 3 4 3 2" xfId="22589" xr:uid="{2793B39C-0B71-4562-8ADB-D9916801DC2B}"/>
    <cellStyle name="Comma 2 5 4 3 4 3 2 2" xfId="46853" xr:uid="{7ED0C46C-AEF8-44A6-B925-3BAD2B2664CC}"/>
    <cellStyle name="Comma 2 5 4 3 4 3 3" xfId="34721" xr:uid="{EF526043-8FCB-4798-851D-CCE6B3F4BD5D}"/>
    <cellStyle name="Comma 2 5 4 3 4 4" xfId="14501" xr:uid="{100D551D-348E-4FF2-9588-18B64495ACF2}"/>
    <cellStyle name="Comma 2 5 4 3 4 4 2" xfId="38765" xr:uid="{EE108DBA-9DB6-46AA-B0EC-535C5EC6DA49}"/>
    <cellStyle name="Comma 2 5 4 3 4 5" xfId="26633" xr:uid="{6B873BA7-FAEC-4703-8171-47F10371E478}"/>
    <cellStyle name="Comma 2 5 4 3 5" xfId="4391" xr:uid="{FC46CBAB-5DEE-4339-8089-BAA3B9458BED}"/>
    <cellStyle name="Comma 2 5 4 3 5 2" xfId="16523" xr:uid="{2316CFB2-BF19-4293-8595-F975B4954CBA}"/>
    <cellStyle name="Comma 2 5 4 3 5 2 2" xfId="40787" xr:uid="{D62E5F16-970B-4994-BD6A-3A0E592BA7F6}"/>
    <cellStyle name="Comma 2 5 4 3 5 3" xfId="28655" xr:uid="{0E9FC402-255A-495B-89CC-7BC69EB3CD31}"/>
    <cellStyle name="Comma 2 5 4 3 6" xfId="8435" xr:uid="{62A7E6E9-5B1E-4C2A-8387-E94831810FE1}"/>
    <cellStyle name="Comma 2 5 4 3 6 2" xfId="20567" xr:uid="{03CE69F7-4478-4732-9061-ABE83F70144B}"/>
    <cellStyle name="Comma 2 5 4 3 6 2 2" xfId="44831" xr:uid="{5CD87760-E003-4B8C-BC05-0BB5A6F3AE8E}"/>
    <cellStyle name="Comma 2 5 4 3 6 3" xfId="32699" xr:uid="{860693EC-6969-4719-A088-1477507C5879}"/>
    <cellStyle name="Comma 2 5 4 3 7" xfId="12479" xr:uid="{E55AEE50-86FB-4FAA-AC4C-AC3F84DA4EE6}"/>
    <cellStyle name="Comma 2 5 4 3 7 2" xfId="36743" xr:uid="{8B44F04D-677D-416E-9B4B-842A5FEB7830}"/>
    <cellStyle name="Comma 2 5 4 3 8" xfId="24611" xr:uid="{9324E58C-B089-442F-93BD-DDD39411588C}"/>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2 2 2" xfId="44072" xr:uid="{F93859D3-488B-4B8B-AE66-E77AD8E299C5}"/>
    <cellStyle name="Comma 2 5 4 4 2 2 2 3" xfId="31940" xr:uid="{C0334322-B52A-4E46-9548-B5890A567006}"/>
    <cellStyle name="Comma 2 5 4 4 2 2 3" xfId="11720" xr:uid="{4E71952C-C82C-4973-ADC4-921664AAB411}"/>
    <cellStyle name="Comma 2 5 4 4 2 2 3 2" xfId="23852" xr:uid="{368AEB8C-100E-44D8-823E-389DF0F89FE3}"/>
    <cellStyle name="Comma 2 5 4 4 2 2 3 2 2" xfId="48116" xr:uid="{E9A08CD5-110E-4E28-9E0A-227B65665964}"/>
    <cellStyle name="Comma 2 5 4 4 2 2 3 3" xfId="35984" xr:uid="{FCB09FEF-B2CC-46FE-97C6-B204024BC64D}"/>
    <cellStyle name="Comma 2 5 4 4 2 2 4" xfId="15764" xr:uid="{5B8BCAD7-EC30-4C41-90B6-7638D2C6775C}"/>
    <cellStyle name="Comma 2 5 4 4 2 2 4 2" xfId="40028" xr:uid="{1E6B7928-1968-41FA-893C-0724602EEEA4}"/>
    <cellStyle name="Comma 2 5 4 4 2 2 5" xfId="27896" xr:uid="{F4DF9597-BD3A-451E-A65A-1A9A2732735E}"/>
    <cellStyle name="Comma 2 5 4 4 2 3" xfId="5654" xr:uid="{80DE8DC0-503B-4556-B61B-F490B8BDE295}"/>
    <cellStyle name="Comma 2 5 4 4 2 3 2" xfId="17786" xr:uid="{1962C4EB-3119-4D45-8C05-1C73E6A7A245}"/>
    <cellStyle name="Comma 2 5 4 4 2 3 2 2" xfId="42050" xr:uid="{2FDED53C-9ACF-4A56-9F0F-73E144B4118D}"/>
    <cellStyle name="Comma 2 5 4 4 2 3 3" xfId="29918" xr:uid="{AA95B412-9746-48E7-850D-557E2DF3CD5B}"/>
    <cellStyle name="Comma 2 5 4 4 2 4" xfId="9698" xr:uid="{54659109-EB1C-4F0B-8626-AF835A39D821}"/>
    <cellStyle name="Comma 2 5 4 4 2 4 2" xfId="21830" xr:uid="{01000626-B7B7-4B77-816E-9E2420A4B122}"/>
    <cellStyle name="Comma 2 5 4 4 2 4 2 2" xfId="46094" xr:uid="{C97720B8-CC5A-4B93-BE20-5E64015370BA}"/>
    <cellStyle name="Comma 2 5 4 4 2 4 3" xfId="33962" xr:uid="{2AF72497-5A1D-4ABA-BCA9-8D78D9879234}"/>
    <cellStyle name="Comma 2 5 4 4 2 5" xfId="13742" xr:uid="{60F8A011-9A56-4EA7-AFC6-35330CB72FD7}"/>
    <cellStyle name="Comma 2 5 4 4 2 5 2" xfId="38006" xr:uid="{89C526B7-65DB-449D-A14E-8D78901F38C0}"/>
    <cellStyle name="Comma 2 5 4 4 2 6" xfId="25874" xr:uid="{4285CFB4-1605-4050-933C-EA4F30469CF7}"/>
    <cellStyle name="Comma 2 5 4 4 3" xfId="2621" xr:uid="{69637CF3-FF67-4B2E-A0FC-EB6756BC4CE5}"/>
    <cellStyle name="Comma 2 5 4 4 3 2" xfId="6665" xr:uid="{3D9E1AA8-EEB7-4DEB-8CDA-34C3C4522D16}"/>
    <cellStyle name="Comma 2 5 4 4 3 2 2" xfId="18797" xr:uid="{BCB6A72B-6911-4B27-A3DF-E39491F20E25}"/>
    <cellStyle name="Comma 2 5 4 4 3 2 2 2" xfId="43061" xr:uid="{F5FB59A1-FD8C-40AE-9064-9FD770521452}"/>
    <cellStyle name="Comma 2 5 4 4 3 2 3" xfId="30929" xr:uid="{357798CC-E8C8-4EC2-8933-317844DBB140}"/>
    <cellStyle name="Comma 2 5 4 4 3 3" xfId="10709" xr:uid="{0A8B845B-5179-4D1F-927D-6ADFE08CAC19}"/>
    <cellStyle name="Comma 2 5 4 4 3 3 2" xfId="22841" xr:uid="{279253AA-F35F-400F-8864-BE4D2A7C7920}"/>
    <cellStyle name="Comma 2 5 4 4 3 3 2 2" xfId="47105" xr:uid="{05991054-93C4-4C6B-A9C7-F8032AC6B975}"/>
    <cellStyle name="Comma 2 5 4 4 3 3 3" xfId="34973" xr:uid="{A91E9A1B-3E14-4636-9AF5-78958A61A469}"/>
    <cellStyle name="Comma 2 5 4 4 3 4" xfId="14753" xr:uid="{B231EB19-CFFD-416F-9D8A-F1265EFE7837}"/>
    <cellStyle name="Comma 2 5 4 4 3 4 2" xfId="39017" xr:uid="{13F9A08B-A74E-4737-8321-43F34D4E8A05}"/>
    <cellStyle name="Comma 2 5 4 4 3 5" xfId="26885" xr:uid="{9F5578D9-DB2C-418A-9C06-0C3BAD965595}"/>
    <cellStyle name="Comma 2 5 4 4 4" xfId="4643" xr:uid="{7BCB52FC-8A66-49A3-BC7A-953681FB7C6E}"/>
    <cellStyle name="Comma 2 5 4 4 4 2" xfId="16775" xr:uid="{CA9D922B-8E4A-415B-935A-413D98D5A06A}"/>
    <cellStyle name="Comma 2 5 4 4 4 2 2" xfId="41039" xr:uid="{5C932CDA-C34E-4E30-A08D-B21D714D9FFC}"/>
    <cellStyle name="Comma 2 5 4 4 4 3" xfId="28907" xr:uid="{19AA6FF2-B77C-4E80-8A2D-B052DDCF27AB}"/>
    <cellStyle name="Comma 2 5 4 4 5" xfId="8687" xr:uid="{DFC6C3B1-282E-4F9C-A019-7B27B5E24BFD}"/>
    <cellStyle name="Comma 2 5 4 4 5 2" xfId="20819" xr:uid="{7B3451B2-6367-4C53-BBAB-74A939C919D1}"/>
    <cellStyle name="Comma 2 5 4 4 5 2 2" xfId="45083" xr:uid="{8A40F57C-3922-4BC5-8843-CE8BF2ACA1AB}"/>
    <cellStyle name="Comma 2 5 4 4 5 3" xfId="32951" xr:uid="{7C389C26-5AC4-4396-BCA3-4E424D440AEA}"/>
    <cellStyle name="Comma 2 5 4 4 6" xfId="12731" xr:uid="{2DB457B0-2307-463B-881C-7B090379B35B}"/>
    <cellStyle name="Comma 2 5 4 4 6 2" xfId="36995" xr:uid="{DCFBE2A5-51E2-4DBC-BC42-DB9FB5B9253B}"/>
    <cellStyle name="Comma 2 5 4 4 7" xfId="24863" xr:uid="{9E159D43-91E4-46AB-B10D-8121D8D9A03A}"/>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2 2 2" xfId="43567" xr:uid="{BC3496F6-D5A6-44B6-8BED-8B5873F16A3D}"/>
    <cellStyle name="Comma 2 5 4 5 2 2 3" xfId="31435" xr:uid="{9373328C-060A-4155-8107-E44B9DEF1796}"/>
    <cellStyle name="Comma 2 5 4 5 2 3" xfId="11215" xr:uid="{E4A878FC-253A-447C-AC3B-9B614439B9E7}"/>
    <cellStyle name="Comma 2 5 4 5 2 3 2" xfId="23347" xr:uid="{9C26CE70-1473-49C3-AB3D-E86DF69EC92D}"/>
    <cellStyle name="Comma 2 5 4 5 2 3 2 2" xfId="47611" xr:uid="{37A32FAE-05F8-434D-A2AC-62AA74E786F7}"/>
    <cellStyle name="Comma 2 5 4 5 2 3 3" xfId="35479" xr:uid="{65FE10F8-1288-4EAD-A79E-1E917528DE46}"/>
    <cellStyle name="Comma 2 5 4 5 2 4" xfId="15259" xr:uid="{2ABB68C8-E615-4C95-971D-B050E68DD971}"/>
    <cellStyle name="Comma 2 5 4 5 2 4 2" xfId="39523" xr:uid="{C2688DAC-8798-49EF-A249-4DBC15D574B0}"/>
    <cellStyle name="Comma 2 5 4 5 2 5" xfId="27391" xr:uid="{5F3328C0-477D-4E95-B167-B42639DEC3A1}"/>
    <cellStyle name="Comma 2 5 4 5 3" xfId="5149" xr:uid="{4D53A12D-2AB2-473C-AB9F-29F6C08AEFCF}"/>
    <cellStyle name="Comma 2 5 4 5 3 2" xfId="17281" xr:uid="{40385C4C-ABEA-450E-954C-91E20FECEA16}"/>
    <cellStyle name="Comma 2 5 4 5 3 2 2" xfId="41545" xr:uid="{CC11BC8B-3AA0-4A54-95A1-1CC6F4FEE896}"/>
    <cellStyle name="Comma 2 5 4 5 3 3" xfId="29413" xr:uid="{C0073C28-428A-4C46-ABBD-53B7029E773C}"/>
    <cellStyle name="Comma 2 5 4 5 4" xfId="9193" xr:uid="{73EBBDB2-49F9-4FD4-91AE-88E4E306D94E}"/>
    <cellStyle name="Comma 2 5 4 5 4 2" xfId="21325" xr:uid="{465BE910-A660-4DE7-8E3A-3E3531017939}"/>
    <cellStyle name="Comma 2 5 4 5 4 2 2" xfId="45589" xr:uid="{D7B41459-9E59-4D30-9291-3B6F43CD1AB6}"/>
    <cellStyle name="Comma 2 5 4 5 4 3" xfId="33457" xr:uid="{2150AB4C-9661-4D48-ABE2-AFC8385A12C0}"/>
    <cellStyle name="Comma 2 5 4 5 5" xfId="13237" xr:uid="{920DD515-BDC4-409C-B53C-3DDAFE11E68B}"/>
    <cellStyle name="Comma 2 5 4 5 5 2" xfId="37501" xr:uid="{8207662D-41F0-47FC-9C6E-F16267784DEF}"/>
    <cellStyle name="Comma 2 5 4 5 6" xfId="25369" xr:uid="{DACC4E2A-AB20-41B0-9A01-7094B87D058A}"/>
    <cellStyle name="Comma 2 5 4 6" xfId="2116" xr:uid="{20710D7C-FCC4-42DE-9CE2-1E9A066178B5}"/>
    <cellStyle name="Comma 2 5 4 6 2" xfId="6160" xr:uid="{0288A09C-4BD5-4E81-A4C4-1DA1AE8F6382}"/>
    <cellStyle name="Comma 2 5 4 6 2 2" xfId="18292" xr:uid="{5FCCB604-836D-4B45-A6BC-65BBEA7BC39F}"/>
    <cellStyle name="Comma 2 5 4 6 2 2 2" xfId="42556" xr:uid="{769CB7F9-92A2-4623-B480-B09FF7367FAF}"/>
    <cellStyle name="Comma 2 5 4 6 2 3" xfId="30424" xr:uid="{FAC7155E-B367-4DBF-B804-90E1B941457C}"/>
    <cellStyle name="Comma 2 5 4 6 3" xfId="10204" xr:uid="{C9AE8955-2D89-49D9-9010-53B2E5FA568C}"/>
    <cellStyle name="Comma 2 5 4 6 3 2" xfId="22336" xr:uid="{2C0706BE-FB31-4FFE-9003-88BD03B47D15}"/>
    <cellStyle name="Comma 2 5 4 6 3 2 2" xfId="46600" xr:uid="{CC479100-B041-43B8-A1FC-423BCEF8D990}"/>
    <cellStyle name="Comma 2 5 4 6 3 3" xfId="34468" xr:uid="{896D4CD0-5D5C-4CC0-BBA1-DD9521F9EEED}"/>
    <cellStyle name="Comma 2 5 4 6 4" xfId="14248" xr:uid="{302B9B43-6B1D-4C94-94EB-CF46483D48E9}"/>
    <cellStyle name="Comma 2 5 4 6 4 2" xfId="38512" xr:uid="{5991E014-317B-4244-A7AB-3A55E78DC504}"/>
    <cellStyle name="Comma 2 5 4 6 5" xfId="26380" xr:uid="{92BC8B5A-7C6B-48EA-A7AF-0FEBAF89B3BE}"/>
    <cellStyle name="Comma 2 5 4 7" xfId="4138" xr:uid="{826D86DD-96F9-48CE-82E2-EE0A4CEC63BB}"/>
    <cellStyle name="Comma 2 5 4 7 2" xfId="16270" xr:uid="{F8484B26-3776-4BEE-8E2C-DD969A9DB2E9}"/>
    <cellStyle name="Comma 2 5 4 7 2 2" xfId="40534" xr:uid="{7A4CB437-D8C7-4F92-A6B0-5E6D3760899B}"/>
    <cellStyle name="Comma 2 5 4 7 3" xfId="28402" xr:uid="{5DFD85C0-97A3-49E5-8D79-7CFA70558756}"/>
    <cellStyle name="Comma 2 5 4 8" xfId="8182" xr:uid="{13FD4752-4F80-492A-A6C9-13B9264590BE}"/>
    <cellStyle name="Comma 2 5 4 8 2" xfId="20314" xr:uid="{37F1EFE6-31A1-4491-8E84-59BD3A50853A}"/>
    <cellStyle name="Comma 2 5 4 8 2 2" xfId="44578" xr:uid="{699A9CB9-99E0-4733-AD7F-5B63C233EC70}"/>
    <cellStyle name="Comma 2 5 4 8 3" xfId="32446" xr:uid="{F2C7501F-8B1E-4CDB-A150-FD3E2B7B8213}"/>
    <cellStyle name="Comma 2 5 4 9" xfId="12226" xr:uid="{A5BFA3F0-E783-4464-9BDC-FD3CE572C2A0}"/>
    <cellStyle name="Comma 2 5 4 9 2" xfId="36490" xr:uid="{3A762C0D-6190-4648-94DD-E5A70D756CD4}"/>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2 2 2" xfId="44388" xr:uid="{AB2FEE46-FFAC-45E4-B7DF-1F1DDE945258}"/>
    <cellStyle name="Comma 2 5 5 2 2 2 2 2 3" xfId="32256" xr:uid="{94E08C57-9E8A-431A-A8E7-156204235501}"/>
    <cellStyle name="Comma 2 5 5 2 2 2 2 3" xfId="12036" xr:uid="{4EDBB214-3C79-45DA-9F41-BAEA4965891C}"/>
    <cellStyle name="Comma 2 5 5 2 2 2 2 3 2" xfId="24168" xr:uid="{9FD0F268-C7F9-4E27-975C-D7B579F19E30}"/>
    <cellStyle name="Comma 2 5 5 2 2 2 2 3 2 2" xfId="48432" xr:uid="{42FCFB14-FE7F-4BFF-81A2-AC1A466BD358}"/>
    <cellStyle name="Comma 2 5 5 2 2 2 2 3 3" xfId="36300" xr:uid="{B1B8D742-4586-4841-967E-33EE3D0CB44C}"/>
    <cellStyle name="Comma 2 5 5 2 2 2 2 4" xfId="16080" xr:uid="{A99E4812-ECCA-4471-829B-04CD9304ECE7}"/>
    <cellStyle name="Comma 2 5 5 2 2 2 2 4 2" xfId="40344" xr:uid="{DBB161B0-6A38-4AA0-9080-644C60F7A5C8}"/>
    <cellStyle name="Comma 2 5 5 2 2 2 2 5" xfId="28212" xr:uid="{8AFC0D42-F4C0-4619-B796-ED85A4B73D4E}"/>
    <cellStyle name="Comma 2 5 5 2 2 2 3" xfId="5970" xr:uid="{850F17F1-B6E0-44ED-ACB6-0B3B4D7DEAB4}"/>
    <cellStyle name="Comma 2 5 5 2 2 2 3 2" xfId="18102" xr:uid="{D8391EFC-DA05-4E13-A2B7-E21DA40CAB5F}"/>
    <cellStyle name="Comma 2 5 5 2 2 2 3 2 2" xfId="42366" xr:uid="{9AB9E52E-DA12-4B32-BEF6-C127D4F8460C}"/>
    <cellStyle name="Comma 2 5 5 2 2 2 3 3" xfId="30234" xr:uid="{61949D98-8E68-4FA7-85C4-4B97007F93AA}"/>
    <cellStyle name="Comma 2 5 5 2 2 2 4" xfId="10014" xr:uid="{7FD697A4-30FF-4D00-ADBD-54022AF1C6C9}"/>
    <cellStyle name="Comma 2 5 5 2 2 2 4 2" xfId="22146" xr:uid="{54C0A03C-CF47-4EBD-9BD3-CECCC1222A36}"/>
    <cellStyle name="Comma 2 5 5 2 2 2 4 2 2" xfId="46410" xr:uid="{489394D9-EB4F-4B7B-B828-2CD7C914C0AD}"/>
    <cellStyle name="Comma 2 5 5 2 2 2 4 3" xfId="34278" xr:uid="{8FC8B42F-C6C1-4337-9633-549198044933}"/>
    <cellStyle name="Comma 2 5 5 2 2 2 5" xfId="14058" xr:uid="{030D7525-F9F0-4BA3-9D77-D986340A9FB7}"/>
    <cellStyle name="Comma 2 5 5 2 2 2 5 2" xfId="38322" xr:uid="{B8ECADBB-34B6-4479-A8FA-02C739590E3E}"/>
    <cellStyle name="Comma 2 5 5 2 2 2 6" xfId="26190" xr:uid="{F8A2CFF5-CE22-4AB9-A8EA-AEC03E8A5848}"/>
    <cellStyle name="Comma 2 5 5 2 2 3" xfId="2937" xr:uid="{9B6A1F22-7457-42FA-9449-9E4EE47EE92F}"/>
    <cellStyle name="Comma 2 5 5 2 2 3 2" xfId="6981" xr:uid="{1D1D9913-5383-46F7-A253-C8D8EF29FA58}"/>
    <cellStyle name="Comma 2 5 5 2 2 3 2 2" xfId="19113" xr:uid="{BC2B5D04-D7EC-41E5-AEB5-EA66C9DA8ACE}"/>
    <cellStyle name="Comma 2 5 5 2 2 3 2 2 2" xfId="43377" xr:uid="{155DBF3A-E9F9-4B27-8300-07629E820219}"/>
    <cellStyle name="Comma 2 5 5 2 2 3 2 3" xfId="31245" xr:uid="{19D41C8C-C55D-40F7-9987-F7E7FBBF5195}"/>
    <cellStyle name="Comma 2 5 5 2 2 3 3" xfId="11025" xr:uid="{88D824C2-2127-4740-B081-B9B2DD6C09FE}"/>
    <cellStyle name="Comma 2 5 5 2 2 3 3 2" xfId="23157" xr:uid="{83ED5B23-02A0-4A62-9EBB-2AECCB27CA1F}"/>
    <cellStyle name="Comma 2 5 5 2 2 3 3 2 2" xfId="47421" xr:uid="{961DDB90-34F8-403F-BCA4-BFC6B4EC0E16}"/>
    <cellStyle name="Comma 2 5 5 2 2 3 3 3" xfId="35289" xr:uid="{54A7FC86-EC53-4583-AD74-5375D2E157A0}"/>
    <cellStyle name="Comma 2 5 5 2 2 3 4" xfId="15069" xr:uid="{B4591B8B-6783-40C0-A72F-82EEB19412F6}"/>
    <cellStyle name="Comma 2 5 5 2 2 3 4 2" xfId="39333" xr:uid="{C57DA006-7C19-4D46-8938-109119D4BFFA}"/>
    <cellStyle name="Comma 2 5 5 2 2 3 5" xfId="27201" xr:uid="{3B5121A7-B1B2-487D-B09C-1F39116F7F2B}"/>
    <cellStyle name="Comma 2 5 5 2 2 4" xfId="4959" xr:uid="{E4351F9D-491E-4D47-A42A-A453A92041E1}"/>
    <cellStyle name="Comma 2 5 5 2 2 4 2" xfId="17091" xr:uid="{5DDF6A9B-5226-481C-8A01-D9040AC9BA64}"/>
    <cellStyle name="Comma 2 5 5 2 2 4 2 2" xfId="41355" xr:uid="{1BC12780-3746-491A-9C0E-5F2CF4EE930D}"/>
    <cellStyle name="Comma 2 5 5 2 2 4 3" xfId="29223" xr:uid="{1BAE7A25-3709-471C-A171-7BE880EFCAFC}"/>
    <cellStyle name="Comma 2 5 5 2 2 5" xfId="9003" xr:uid="{B0BB03CC-3CD0-4994-A3A5-03EC5EBB065D}"/>
    <cellStyle name="Comma 2 5 5 2 2 5 2" xfId="21135" xr:uid="{D020AC67-01CF-4D6D-8AB0-1B9EF148583D}"/>
    <cellStyle name="Comma 2 5 5 2 2 5 2 2" xfId="45399" xr:uid="{442654B2-CF05-40AB-A56D-D3ADC1FC0880}"/>
    <cellStyle name="Comma 2 5 5 2 2 5 3" xfId="33267" xr:uid="{514188C9-1162-4393-A824-2B58ACB86E80}"/>
    <cellStyle name="Comma 2 5 5 2 2 6" xfId="13047" xr:uid="{C79CA264-7256-46DD-A220-31362F921192}"/>
    <cellStyle name="Comma 2 5 5 2 2 6 2" xfId="37311" xr:uid="{C3C77B32-2FAB-440E-9845-F2F8B71D518F}"/>
    <cellStyle name="Comma 2 5 5 2 2 7" xfId="25179" xr:uid="{A941A872-ED29-4294-BB25-6FF6BFEF93E9}"/>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2 2 2" xfId="43883" xr:uid="{B11C53DB-07F1-4A0E-AB64-053002A30117}"/>
    <cellStyle name="Comma 2 5 5 2 3 2 2 3" xfId="31751" xr:uid="{CF457775-D86F-4FBD-917B-0EC1CEB0D22B}"/>
    <cellStyle name="Comma 2 5 5 2 3 2 3" xfId="11531" xr:uid="{59C0472A-3BA0-47E4-811A-A2B73DAB8CAB}"/>
    <cellStyle name="Comma 2 5 5 2 3 2 3 2" xfId="23663" xr:uid="{74AEA656-82FA-4EB2-BD3B-88F258AF3E8F}"/>
    <cellStyle name="Comma 2 5 5 2 3 2 3 2 2" xfId="47927" xr:uid="{2E300631-859F-41DF-A298-B951BF1DA36C}"/>
    <cellStyle name="Comma 2 5 5 2 3 2 3 3" xfId="35795" xr:uid="{31288FCF-D911-4CA6-B54C-CA3CAD1CD99F}"/>
    <cellStyle name="Comma 2 5 5 2 3 2 4" xfId="15575" xr:uid="{9627098B-05FC-4A0F-83AE-B9BCDF4C8237}"/>
    <cellStyle name="Comma 2 5 5 2 3 2 4 2" xfId="39839" xr:uid="{DC292DA0-9C5F-40DA-899F-1F2BCB3E232E}"/>
    <cellStyle name="Comma 2 5 5 2 3 2 5" xfId="27707" xr:uid="{69EA2CCE-158E-409A-AF2A-3EF7D53EA0F1}"/>
    <cellStyle name="Comma 2 5 5 2 3 3" xfId="5465" xr:uid="{08915D03-FD72-4089-850E-A6289FCC2527}"/>
    <cellStyle name="Comma 2 5 5 2 3 3 2" xfId="17597" xr:uid="{ECAF48D6-2EB3-436F-B535-E769608D4F10}"/>
    <cellStyle name="Comma 2 5 5 2 3 3 2 2" xfId="41861" xr:uid="{E7BF4985-5DAD-4F6A-876F-8A1EB2F693B2}"/>
    <cellStyle name="Comma 2 5 5 2 3 3 3" xfId="29729" xr:uid="{2217BACA-E74A-4154-97EB-C6F0F3B962C2}"/>
    <cellStyle name="Comma 2 5 5 2 3 4" xfId="9509" xr:uid="{7EB511AF-0538-4D02-A5F7-09BA3533BD6B}"/>
    <cellStyle name="Comma 2 5 5 2 3 4 2" xfId="21641" xr:uid="{7E6FA23B-8079-4CD8-B10A-8630ABE73990}"/>
    <cellStyle name="Comma 2 5 5 2 3 4 2 2" xfId="45905" xr:uid="{05E28E65-F704-451C-9DD3-A7A8C916180E}"/>
    <cellStyle name="Comma 2 5 5 2 3 4 3" xfId="33773" xr:uid="{626D3C4D-1E59-44E4-A01D-FE8E68ABE482}"/>
    <cellStyle name="Comma 2 5 5 2 3 5" xfId="13553" xr:uid="{255C4B24-9295-4954-B43A-32C6CBBCBD9B}"/>
    <cellStyle name="Comma 2 5 5 2 3 5 2" xfId="37817" xr:uid="{89D963ED-F4C1-4B07-BEBF-452F5D3B0F83}"/>
    <cellStyle name="Comma 2 5 5 2 3 6" xfId="25685" xr:uid="{20E0DAA8-6AE4-477E-9E90-9556EC3DD088}"/>
    <cellStyle name="Comma 2 5 5 2 4" xfId="2432" xr:uid="{9DC97107-EDE8-4719-A7B6-0E77F51599EA}"/>
    <cellStyle name="Comma 2 5 5 2 4 2" xfId="6476" xr:uid="{179EA248-72BF-4C0A-9372-B80D4734099D}"/>
    <cellStyle name="Comma 2 5 5 2 4 2 2" xfId="18608" xr:uid="{88FE7AD7-D7D2-40EB-819B-9157EC7AA62C}"/>
    <cellStyle name="Comma 2 5 5 2 4 2 2 2" xfId="42872" xr:uid="{77D8E62E-6BF1-42A7-8410-82F31A88B487}"/>
    <cellStyle name="Comma 2 5 5 2 4 2 3" xfId="30740" xr:uid="{03957DC6-8938-4A6E-9235-BC52B87371FE}"/>
    <cellStyle name="Comma 2 5 5 2 4 3" xfId="10520" xr:uid="{64A3BC28-BA50-4CDE-9305-A001F892A10B}"/>
    <cellStyle name="Comma 2 5 5 2 4 3 2" xfId="22652" xr:uid="{807FBED7-1999-4A64-85AB-344471A72848}"/>
    <cellStyle name="Comma 2 5 5 2 4 3 2 2" xfId="46916" xr:uid="{A2F2482A-90B1-42A2-BD31-CAA613A1AE74}"/>
    <cellStyle name="Comma 2 5 5 2 4 3 3" xfId="34784" xr:uid="{6628A94C-36F9-48CF-8AFE-E0E426B89C36}"/>
    <cellStyle name="Comma 2 5 5 2 4 4" xfId="14564" xr:uid="{7B85D6D5-1FFA-4D3A-A9BD-F20796F5E0C5}"/>
    <cellStyle name="Comma 2 5 5 2 4 4 2" xfId="38828" xr:uid="{3FD722D6-5DFF-4172-9A5A-4357D60419A0}"/>
    <cellStyle name="Comma 2 5 5 2 4 5" xfId="26696" xr:uid="{EED5BD7A-1FD1-44E2-AC4F-A6AC898EE2FA}"/>
    <cellStyle name="Comma 2 5 5 2 5" xfId="4454" xr:uid="{DC039C27-B5F4-4364-A0F8-2CDD147C6937}"/>
    <cellStyle name="Comma 2 5 5 2 5 2" xfId="16586" xr:uid="{2D9E162D-9615-4C91-B3DA-AFD33316D90C}"/>
    <cellStyle name="Comma 2 5 5 2 5 2 2" xfId="40850" xr:uid="{A3F00A17-8017-4CBC-BC9E-021890EE048D}"/>
    <cellStyle name="Comma 2 5 5 2 5 3" xfId="28718" xr:uid="{2CE1B74D-0A50-4297-AF9A-4BAA8530628A}"/>
    <cellStyle name="Comma 2 5 5 2 6" xfId="8498" xr:uid="{7419228C-3038-4287-ACDA-D0F77A44341C}"/>
    <cellStyle name="Comma 2 5 5 2 6 2" xfId="20630" xr:uid="{89101568-F19E-4B70-9626-67BDA5C06320}"/>
    <cellStyle name="Comma 2 5 5 2 6 2 2" xfId="44894" xr:uid="{83B1A756-49A2-4520-925B-038BFAD044C2}"/>
    <cellStyle name="Comma 2 5 5 2 6 3" xfId="32762" xr:uid="{C61CB7E6-20D3-43E4-8859-2FCB6142ABF2}"/>
    <cellStyle name="Comma 2 5 5 2 7" xfId="12542" xr:uid="{7D07D56E-301F-42DC-ACD1-6ACF52381A4F}"/>
    <cellStyle name="Comma 2 5 5 2 7 2" xfId="36806" xr:uid="{345F3AA1-7D0A-46FC-BB10-A9B9B12FB917}"/>
    <cellStyle name="Comma 2 5 5 2 8" xfId="24674" xr:uid="{945C7E17-23F3-4E70-A70E-CB488063AAC5}"/>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2 2 2" xfId="44135" xr:uid="{A4092AFD-7A08-4101-9AE5-022D9196E909}"/>
    <cellStyle name="Comma 2 5 5 3 2 2 2 3" xfId="32003" xr:uid="{97B53F60-8F7C-4A3A-8998-7B8D5007F5B4}"/>
    <cellStyle name="Comma 2 5 5 3 2 2 3" xfId="11783" xr:uid="{07672732-FEA7-41FC-A450-1BDFC94F691A}"/>
    <cellStyle name="Comma 2 5 5 3 2 2 3 2" xfId="23915" xr:uid="{393BEBB7-2D31-4CB6-BC28-2A7CA57EC259}"/>
    <cellStyle name="Comma 2 5 5 3 2 2 3 2 2" xfId="48179" xr:uid="{205C2BE7-70FC-47B6-8007-8486A6D33A0A}"/>
    <cellStyle name="Comma 2 5 5 3 2 2 3 3" xfId="36047" xr:uid="{1B632071-9625-442D-BC5E-D4F8B8702483}"/>
    <cellStyle name="Comma 2 5 5 3 2 2 4" xfId="15827" xr:uid="{EADBFAAB-3CCA-4AF7-B24F-D8B57AE80BBF}"/>
    <cellStyle name="Comma 2 5 5 3 2 2 4 2" xfId="40091" xr:uid="{F8E7066F-E5F0-4BCF-B5BC-DBEF00DE04C6}"/>
    <cellStyle name="Comma 2 5 5 3 2 2 5" xfId="27959" xr:uid="{9A4B6817-1B00-4D52-BBF5-376D3B74E728}"/>
    <cellStyle name="Comma 2 5 5 3 2 3" xfId="5717" xr:uid="{8B62E054-A0A6-4C1E-BBB3-ACA289F65D62}"/>
    <cellStyle name="Comma 2 5 5 3 2 3 2" xfId="17849" xr:uid="{F4BBFF16-9DCE-482B-96CB-4D5EAEE59BC0}"/>
    <cellStyle name="Comma 2 5 5 3 2 3 2 2" xfId="42113" xr:uid="{3894D1E9-1DC1-4D3D-9E33-3A87868E1E1B}"/>
    <cellStyle name="Comma 2 5 5 3 2 3 3" xfId="29981" xr:uid="{FBF24A3B-3F65-4A89-8620-6480FB8EA3DA}"/>
    <cellStyle name="Comma 2 5 5 3 2 4" xfId="9761" xr:uid="{42D8BD74-64CD-43E7-AA99-6DAE8FE0FC10}"/>
    <cellStyle name="Comma 2 5 5 3 2 4 2" xfId="21893" xr:uid="{945464CD-7F28-47BB-B2D1-C6722BD7A146}"/>
    <cellStyle name="Comma 2 5 5 3 2 4 2 2" xfId="46157" xr:uid="{40F9326E-EE27-4166-AEAD-51367F08FC0D}"/>
    <cellStyle name="Comma 2 5 5 3 2 4 3" xfId="34025" xr:uid="{AA120073-EC2D-442B-90A8-BCE89400CB79}"/>
    <cellStyle name="Comma 2 5 5 3 2 5" xfId="13805" xr:uid="{0A39EBEF-741D-4D80-B83B-92ADB3FC1272}"/>
    <cellStyle name="Comma 2 5 5 3 2 5 2" xfId="38069" xr:uid="{793C1EB7-663D-4713-B0D7-B27852C1E0A2}"/>
    <cellStyle name="Comma 2 5 5 3 2 6" xfId="25937" xr:uid="{800FFEF9-46FD-4067-BA1D-CB61714AAA5C}"/>
    <cellStyle name="Comma 2 5 5 3 3" xfId="2684" xr:uid="{301E8186-A72E-4D4E-81FA-59F4494E8808}"/>
    <cellStyle name="Comma 2 5 5 3 3 2" xfId="6728" xr:uid="{4210C356-962B-46A1-A186-D16945B6BBB8}"/>
    <cellStyle name="Comma 2 5 5 3 3 2 2" xfId="18860" xr:uid="{100FACBC-F2FC-4B4B-B076-525D8B015D68}"/>
    <cellStyle name="Comma 2 5 5 3 3 2 2 2" xfId="43124" xr:uid="{A0C68717-D9DE-4D19-B261-540F614DCF48}"/>
    <cellStyle name="Comma 2 5 5 3 3 2 3" xfId="30992" xr:uid="{B81497A9-7CEB-4870-B95A-B6754A6D7975}"/>
    <cellStyle name="Comma 2 5 5 3 3 3" xfId="10772" xr:uid="{6C8D5374-63A7-4157-BF1A-D7E55731D60E}"/>
    <cellStyle name="Comma 2 5 5 3 3 3 2" xfId="22904" xr:uid="{90C1C2CA-F2F6-4EF3-9F06-A0160B92FA31}"/>
    <cellStyle name="Comma 2 5 5 3 3 3 2 2" xfId="47168" xr:uid="{33CC350F-993C-4D57-B156-16C47B4CE515}"/>
    <cellStyle name="Comma 2 5 5 3 3 3 3" xfId="35036" xr:uid="{2E03F141-75A0-4BC4-83CE-F10FB8547711}"/>
    <cellStyle name="Comma 2 5 5 3 3 4" xfId="14816" xr:uid="{FC324309-95E6-4652-967E-D89A4848DB1A}"/>
    <cellStyle name="Comma 2 5 5 3 3 4 2" xfId="39080" xr:uid="{128708A3-AB80-4396-ABB9-361872BB682B}"/>
    <cellStyle name="Comma 2 5 5 3 3 5" xfId="26948" xr:uid="{0B3C4010-52A9-4B55-B3F0-F1C2C0CEF3A7}"/>
    <cellStyle name="Comma 2 5 5 3 4" xfId="4706" xr:uid="{DB86C2A0-4CF5-4C54-87A2-A6D08DCA70B4}"/>
    <cellStyle name="Comma 2 5 5 3 4 2" xfId="16838" xr:uid="{47C542B6-7E44-403A-B817-7A7CC3CC6954}"/>
    <cellStyle name="Comma 2 5 5 3 4 2 2" xfId="41102" xr:uid="{7EA3BA5A-36A2-4D4B-9284-134F01B32C8C}"/>
    <cellStyle name="Comma 2 5 5 3 4 3" xfId="28970" xr:uid="{884A93B5-ADF0-4483-82D0-04E54FD21AEC}"/>
    <cellStyle name="Comma 2 5 5 3 5" xfId="8750" xr:uid="{C937C292-F9B8-4C42-BC57-68C0E0EC07D1}"/>
    <cellStyle name="Comma 2 5 5 3 5 2" xfId="20882" xr:uid="{C11DBB32-21EF-4439-99A0-68EAEEDBDE80}"/>
    <cellStyle name="Comma 2 5 5 3 5 2 2" xfId="45146" xr:uid="{B0B48B0D-0323-46AE-9CC9-4A32720EFF88}"/>
    <cellStyle name="Comma 2 5 5 3 5 3" xfId="33014" xr:uid="{FB291107-6B36-4679-8AE6-3D4FC7691682}"/>
    <cellStyle name="Comma 2 5 5 3 6" xfId="12794" xr:uid="{B4CCC0F6-0F84-42C0-BA1D-959B818A233C}"/>
    <cellStyle name="Comma 2 5 5 3 6 2" xfId="37058" xr:uid="{8E73BD6C-3A47-4F2F-9D91-6C9684911970}"/>
    <cellStyle name="Comma 2 5 5 3 7" xfId="24926" xr:uid="{CA9567E1-01DD-415D-827D-7BD97BF886E2}"/>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2 2 2" xfId="43630" xr:uid="{3A9F1664-CC03-48E6-8A68-5CA55D77FB11}"/>
    <cellStyle name="Comma 2 5 5 4 2 2 3" xfId="31498" xr:uid="{62DF1D56-6970-4DBC-B2C0-FE0A85DB5035}"/>
    <cellStyle name="Comma 2 5 5 4 2 3" xfId="11278" xr:uid="{C1CAD814-2FD1-40FB-9CD6-66616DE7E600}"/>
    <cellStyle name="Comma 2 5 5 4 2 3 2" xfId="23410" xr:uid="{15D4F498-52D9-4A9D-86B1-FE08BFACE467}"/>
    <cellStyle name="Comma 2 5 5 4 2 3 2 2" xfId="47674" xr:uid="{BA3B0283-80DC-4676-9750-65485A32554D}"/>
    <cellStyle name="Comma 2 5 5 4 2 3 3" xfId="35542" xr:uid="{CF58E10B-7983-433B-A158-809686809BD6}"/>
    <cellStyle name="Comma 2 5 5 4 2 4" xfId="15322" xr:uid="{350BCC28-BD8A-4666-802E-BB1900FBDE4D}"/>
    <cellStyle name="Comma 2 5 5 4 2 4 2" xfId="39586" xr:uid="{9F9E4101-5E7B-44F9-97E1-0BB90948E32E}"/>
    <cellStyle name="Comma 2 5 5 4 2 5" xfId="27454" xr:uid="{61E8EC29-C636-4D6F-B4DF-E61E5FC461BC}"/>
    <cellStyle name="Comma 2 5 5 4 3" xfId="5212" xr:uid="{A5B2E3DE-51CD-41CE-9DA2-1CC2E8FF588C}"/>
    <cellStyle name="Comma 2 5 5 4 3 2" xfId="17344" xr:uid="{C7D4C4F8-417D-445F-B142-1EB539C65E2B}"/>
    <cellStyle name="Comma 2 5 5 4 3 2 2" xfId="41608" xr:uid="{15AD9535-49A5-45CB-BA2A-9AFBBFE5D114}"/>
    <cellStyle name="Comma 2 5 5 4 3 3" xfId="29476" xr:uid="{BECBF0A8-F51D-4747-9E1E-6745B0ED5923}"/>
    <cellStyle name="Comma 2 5 5 4 4" xfId="9256" xr:uid="{2AB296D3-91FC-4329-9B5F-0BDDD7F6BD36}"/>
    <cellStyle name="Comma 2 5 5 4 4 2" xfId="21388" xr:uid="{83BCF2F3-DD77-4C00-A15E-E12636E37421}"/>
    <cellStyle name="Comma 2 5 5 4 4 2 2" xfId="45652" xr:uid="{DC1242E3-2994-4998-A8E4-3CA08C35336C}"/>
    <cellStyle name="Comma 2 5 5 4 4 3" xfId="33520" xr:uid="{FACE630A-5606-481D-9A12-AD3B838064D1}"/>
    <cellStyle name="Comma 2 5 5 4 5" xfId="13300" xr:uid="{F79A2201-F9D4-4496-AEAF-C7999B7FF29B}"/>
    <cellStyle name="Comma 2 5 5 4 5 2" xfId="37564" xr:uid="{86BDAFF3-307F-444B-A1C2-AA151D1498F0}"/>
    <cellStyle name="Comma 2 5 5 4 6" xfId="25432" xr:uid="{CE0FE73A-16BF-4AE5-8783-E35CDB2E2BB9}"/>
    <cellStyle name="Comma 2 5 5 5" xfId="2179" xr:uid="{5260A506-F76D-4621-A5A6-F7861A03A5E1}"/>
    <cellStyle name="Comma 2 5 5 5 2" xfId="6223" xr:uid="{42FA7D51-3EF3-4969-9F68-B76D2342E66E}"/>
    <cellStyle name="Comma 2 5 5 5 2 2" xfId="18355" xr:uid="{2BC56A0C-9585-43F2-9FA5-037816FD9A79}"/>
    <cellStyle name="Comma 2 5 5 5 2 2 2" xfId="42619" xr:uid="{7D059E72-F25B-4B24-B48E-02E3A7994E1E}"/>
    <cellStyle name="Comma 2 5 5 5 2 3" xfId="30487" xr:uid="{E7419A87-AA1A-482C-BF4F-641BE3AC2CCD}"/>
    <cellStyle name="Comma 2 5 5 5 3" xfId="10267" xr:uid="{3803E0C6-AD1B-4066-9C82-2E78B11D1E42}"/>
    <cellStyle name="Comma 2 5 5 5 3 2" xfId="22399" xr:uid="{FA97FB3F-3A45-45B0-800C-31AEE6A2DFC8}"/>
    <cellStyle name="Comma 2 5 5 5 3 2 2" xfId="46663" xr:uid="{DAB5577F-CE08-4D3F-9293-E42C57106E5E}"/>
    <cellStyle name="Comma 2 5 5 5 3 3" xfId="34531" xr:uid="{19A2B69C-9330-4F7D-A941-62C917981414}"/>
    <cellStyle name="Comma 2 5 5 5 4" xfId="14311" xr:uid="{2FC5D60A-2025-4124-9C83-81796A8440E8}"/>
    <cellStyle name="Comma 2 5 5 5 4 2" xfId="38575" xr:uid="{D92CA205-B5B0-4252-86F8-9C8426324BFD}"/>
    <cellStyle name="Comma 2 5 5 5 5" xfId="26443" xr:uid="{A1017544-C209-48EA-9543-4D60B7FCE244}"/>
    <cellStyle name="Comma 2 5 5 6" xfId="4201" xr:uid="{B8840266-CB29-49A7-A3C9-A21977FB2897}"/>
    <cellStyle name="Comma 2 5 5 6 2" xfId="16333" xr:uid="{1F766C7D-13A6-4227-83B9-DA6796BC46B0}"/>
    <cellStyle name="Comma 2 5 5 6 2 2" xfId="40597" xr:uid="{DC037E53-3CFB-4DB8-B5F4-E03AD53B476F}"/>
    <cellStyle name="Comma 2 5 5 6 3" xfId="28465" xr:uid="{A88D5DEB-F139-469C-A210-A9DEA007DFC0}"/>
    <cellStyle name="Comma 2 5 5 7" xfId="8245" xr:uid="{A4CD2E0D-F784-4292-AE68-A61078BBBE38}"/>
    <cellStyle name="Comma 2 5 5 7 2" xfId="20377" xr:uid="{CA54C5F2-65A1-4663-BCF2-F37D08256D21}"/>
    <cellStyle name="Comma 2 5 5 7 2 2" xfId="44641" xr:uid="{4F35149E-C4FC-43AB-9E51-73255126E3A6}"/>
    <cellStyle name="Comma 2 5 5 7 3" xfId="32509" xr:uid="{2724872D-1A8D-48E7-AC4C-477B13F0263C}"/>
    <cellStyle name="Comma 2 5 5 8" xfId="12289" xr:uid="{3F1B2981-19F5-41BF-8A17-6533600B67F4}"/>
    <cellStyle name="Comma 2 5 5 8 2" xfId="36553" xr:uid="{CB7DE84A-46F2-43EC-B1FE-A7DBDBE7554A}"/>
    <cellStyle name="Comma 2 5 5 9" xfId="24421" xr:uid="{28068C50-F04F-4057-B307-F8BDB53D8786}"/>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2 2 2" xfId="44262" xr:uid="{038EE2F3-9E6A-4161-B28C-9E2881487D40}"/>
    <cellStyle name="Comma 2 5 6 2 2 2 2 3" xfId="32130" xr:uid="{0A3DB9C1-33BC-45D0-9C89-9D60424481A9}"/>
    <cellStyle name="Comma 2 5 6 2 2 2 3" xfId="11910" xr:uid="{3F210417-55EB-4B91-AEBD-C04D20FDABB1}"/>
    <cellStyle name="Comma 2 5 6 2 2 2 3 2" xfId="24042" xr:uid="{1A0408C0-1836-4C68-8447-2003CC7B1E74}"/>
    <cellStyle name="Comma 2 5 6 2 2 2 3 2 2" xfId="48306" xr:uid="{2F4FB654-B0AA-4C94-808C-9625BEC4F02A}"/>
    <cellStyle name="Comma 2 5 6 2 2 2 3 3" xfId="36174" xr:uid="{320EFADE-2075-4967-B3D1-90823A448ABD}"/>
    <cellStyle name="Comma 2 5 6 2 2 2 4" xfId="15954" xr:uid="{A875F34F-3E0A-4AA8-9ED1-50CAE83D5400}"/>
    <cellStyle name="Comma 2 5 6 2 2 2 4 2" xfId="40218" xr:uid="{F2D35843-E97A-48B2-ADC0-665F611455E7}"/>
    <cellStyle name="Comma 2 5 6 2 2 2 5" xfId="28086" xr:uid="{B858BF0C-18B8-43AB-A747-861846031D6E}"/>
    <cellStyle name="Comma 2 5 6 2 2 3" xfId="5844" xr:uid="{8D6D2ED5-930B-4249-A534-8B39A11208D2}"/>
    <cellStyle name="Comma 2 5 6 2 2 3 2" xfId="17976" xr:uid="{3782A8D4-0F11-4342-84FE-48733D722A73}"/>
    <cellStyle name="Comma 2 5 6 2 2 3 2 2" xfId="42240" xr:uid="{717236F1-21BC-4E92-B71C-9CBB1FBC488F}"/>
    <cellStyle name="Comma 2 5 6 2 2 3 3" xfId="30108" xr:uid="{4BBA937B-B9F2-45D4-886F-3700C0D62253}"/>
    <cellStyle name="Comma 2 5 6 2 2 4" xfId="9888" xr:uid="{E0946DBF-0637-45EC-8C17-546E3ECCAF24}"/>
    <cellStyle name="Comma 2 5 6 2 2 4 2" xfId="22020" xr:uid="{9303F47A-EEDC-4FC2-A5B5-610668AB351A}"/>
    <cellStyle name="Comma 2 5 6 2 2 4 2 2" xfId="46284" xr:uid="{16AF2D0C-8F1F-45D3-8157-1DB5F0E43D22}"/>
    <cellStyle name="Comma 2 5 6 2 2 4 3" xfId="34152" xr:uid="{08691E1F-738A-4593-806A-02FC083A31E4}"/>
    <cellStyle name="Comma 2 5 6 2 2 5" xfId="13932" xr:uid="{0C9B1BE8-1B56-4F79-90ED-23F491B13C3C}"/>
    <cellStyle name="Comma 2 5 6 2 2 5 2" xfId="38196" xr:uid="{B7A18289-FF55-4415-BAD9-571FF2AC2519}"/>
    <cellStyle name="Comma 2 5 6 2 2 6" xfId="26064" xr:uid="{E6AB31D6-FDEB-4A95-8F21-A530C97F9FF3}"/>
    <cellStyle name="Comma 2 5 6 2 3" xfId="2811" xr:uid="{E3B1551A-A8A1-465E-AD52-F8396F7CF600}"/>
    <cellStyle name="Comma 2 5 6 2 3 2" xfId="6855" xr:uid="{6917B1A4-32B5-4D7A-B994-DDECA3E31C8C}"/>
    <cellStyle name="Comma 2 5 6 2 3 2 2" xfId="18987" xr:uid="{991C2C68-A864-49D2-9EFF-A6E1C26B1557}"/>
    <cellStyle name="Comma 2 5 6 2 3 2 2 2" xfId="43251" xr:uid="{FE2F3689-26DD-4F61-9C45-FDE87E5424A3}"/>
    <cellStyle name="Comma 2 5 6 2 3 2 3" xfId="31119" xr:uid="{86B1DAA4-6A6E-4D6C-9632-020CB1F149F4}"/>
    <cellStyle name="Comma 2 5 6 2 3 3" xfId="10899" xr:uid="{96E9F72F-D2D4-49AC-988E-D118DBD93058}"/>
    <cellStyle name="Comma 2 5 6 2 3 3 2" xfId="23031" xr:uid="{45931B63-E778-46A0-BC2D-74A214BC3257}"/>
    <cellStyle name="Comma 2 5 6 2 3 3 2 2" xfId="47295" xr:uid="{78B15141-0AD3-400F-8BB7-2500BECDF5CD}"/>
    <cellStyle name="Comma 2 5 6 2 3 3 3" xfId="35163" xr:uid="{E18E5F3B-C3FD-4D00-8017-397AC408CECC}"/>
    <cellStyle name="Comma 2 5 6 2 3 4" xfId="14943" xr:uid="{2770744D-2C7D-4924-965D-416EAA03E461}"/>
    <cellStyle name="Comma 2 5 6 2 3 4 2" xfId="39207" xr:uid="{BE6F39BD-1BCD-41B0-A3F2-2FA25F57AF6B}"/>
    <cellStyle name="Comma 2 5 6 2 3 5" xfId="27075" xr:uid="{DB0CDD61-94E0-4595-9BE4-690631053724}"/>
    <cellStyle name="Comma 2 5 6 2 4" xfId="4833" xr:uid="{EB210B89-B82C-4A66-B35F-B2F7C497D618}"/>
    <cellStyle name="Comma 2 5 6 2 4 2" xfId="16965" xr:uid="{3558E43E-CE10-480D-9603-B26D767C7AF5}"/>
    <cellStyle name="Comma 2 5 6 2 4 2 2" xfId="41229" xr:uid="{3C07085E-14A4-404D-9293-BD8569260D92}"/>
    <cellStyle name="Comma 2 5 6 2 4 3" xfId="29097" xr:uid="{BAC97D7C-B8D8-4515-96B4-7B035F6B46AD}"/>
    <cellStyle name="Comma 2 5 6 2 5" xfId="8877" xr:uid="{5A05B96E-4A2A-4220-B81A-F3F1A959F527}"/>
    <cellStyle name="Comma 2 5 6 2 5 2" xfId="21009" xr:uid="{712936BA-297A-4162-A228-2F22729A5132}"/>
    <cellStyle name="Comma 2 5 6 2 5 2 2" xfId="45273" xr:uid="{4258EDEB-AB4E-4356-B325-9733045CBEEA}"/>
    <cellStyle name="Comma 2 5 6 2 5 3" xfId="33141" xr:uid="{9B234026-4CD9-494F-B9CE-18C7C076AAB0}"/>
    <cellStyle name="Comma 2 5 6 2 6" xfId="12921" xr:uid="{9460A20D-E5AA-487F-8480-074F86F40BF3}"/>
    <cellStyle name="Comma 2 5 6 2 6 2" xfId="37185" xr:uid="{6E5FC112-7905-4025-8284-133367F7EE75}"/>
    <cellStyle name="Comma 2 5 6 2 7" xfId="25053" xr:uid="{BAE5C8F8-AEFF-4460-89F3-C5F181647705}"/>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2 2 2" xfId="43757" xr:uid="{F70E4046-9A1F-4100-94BA-5DBF05AB6235}"/>
    <cellStyle name="Comma 2 5 6 3 2 2 3" xfId="31625" xr:uid="{BA100820-CC10-4ED4-BB1C-A703844EA197}"/>
    <cellStyle name="Comma 2 5 6 3 2 3" xfId="11405" xr:uid="{31FC7BA4-E7A1-4C90-B304-3237338D3738}"/>
    <cellStyle name="Comma 2 5 6 3 2 3 2" xfId="23537" xr:uid="{3C2D5709-F876-4244-B83A-FEE01FDAFE72}"/>
    <cellStyle name="Comma 2 5 6 3 2 3 2 2" xfId="47801" xr:uid="{0AC57FCA-37CF-478B-8BA6-5F157D5334F2}"/>
    <cellStyle name="Comma 2 5 6 3 2 3 3" xfId="35669" xr:uid="{9F7C43A4-E7BC-46A8-BFAC-3D7FB17DA9FD}"/>
    <cellStyle name="Comma 2 5 6 3 2 4" xfId="15449" xr:uid="{496712B2-91F2-4FBC-8567-1B89B4CE67C9}"/>
    <cellStyle name="Comma 2 5 6 3 2 4 2" xfId="39713" xr:uid="{02AD25E6-6DD4-4215-B760-03A2612B637E}"/>
    <cellStyle name="Comma 2 5 6 3 2 5" xfId="27581" xr:uid="{039B3D3B-86F7-4085-96A1-493F891B7895}"/>
    <cellStyle name="Comma 2 5 6 3 3" xfId="5339" xr:uid="{D2B76177-FC64-4012-9814-B0943FDB6DD4}"/>
    <cellStyle name="Comma 2 5 6 3 3 2" xfId="17471" xr:uid="{B304215F-E04C-49C8-ADD2-3B805DE3D156}"/>
    <cellStyle name="Comma 2 5 6 3 3 2 2" xfId="41735" xr:uid="{CFF7F9D6-4B99-4887-86CE-EA4A22C39AF9}"/>
    <cellStyle name="Comma 2 5 6 3 3 3" xfId="29603" xr:uid="{666FECF3-6303-4E12-B33B-24708053EDF4}"/>
    <cellStyle name="Comma 2 5 6 3 4" xfId="9383" xr:uid="{69728E2D-87C6-4797-BCE6-C03EE0B578C9}"/>
    <cellStyle name="Comma 2 5 6 3 4 2" xfId="21515" xr:uid="{0A627E20-94B4-4A1B-A460-1261E198DD39}"/>
    <cellStyle name="Comma 2 5 6 3 4 2 2" xfId="45779" xr:uid="{B4A6CD1F-EE71-4FA6-A3EF-F1A650AF8277}"/>
    <cellStyle name="Comma 2 5 6 3 4 3" xfId="33647" xr:uid="{0327AE4B-CAF2-4ACD-8431-603C739DCA72}"/>
    <cellStyle name="Comma 2 5 6 3 5" xfId="13427" xr:uid="{5A8F9F5D-C2D0-4033-ADE6-C3CA9E66A6F4}"/>
    <cellStyle name="Comma 2 5 6 3 5 2" xfId="37691" xr:uid="{B15A094F-BD8B-4715-B0B7-7509DF9E01CC}"/>
    <cellStyle name="Comma 2 5 6 3 6" xfId="25559" xr:uid="{EE3597A9-42A1-423B-B9E2-2B3D1223723B}"/>
    <cellStyle name="Comma 2 5 6 4" xfId="2306" xr:uid="{8A9154C5-746C-4BFB-9E36-7FDFF5D30DD7}"/>
    <cellStyle name="Comma 2 5 6 4 2" xfId="6350" xr:uid="{60272CC1-D83D-4DE4-B09F-74D6C7530A5A}"/>
    <cellStyle name="Comma 2 5 6 4 2 2" xfId="18482" xr:uid="{A178EDDB-4F56-4CB2-A2B3-DC840A55E5C5}"/>
    <cellStyle name="Comma 2 5 6 4 2 2 2" xfId="42746" xr:uid="{1BE7D9C1-136E-4D44-A7E7-1F43B48662A3}"/>
    <cellStyle name="Comma 2 5 6 4 2 3" xfId="30614" xr:uid="{C0EF0621-C70F-4223-A25E-F81A240C9A53}"/>
    <cellStyle name="Comma 2 5 6 4 3" xfId="10394" xr:uid="{AF91E95D-050B-4F6E-AE07-5F6CB6EBD6EA}"/>
    <cellStyle name="Comma 2 5 6 4 3 2" xfId="22526" xr:uid="{53EEEC3C-99AC-4D1B-A77A-9EBFC8F18A20}"/>
    <cellStyle name="Comma 2 5 6 4 3 2 2" xfId="46790" xr:uid="{F0A8B7ED-9D47-4C33-98C0-01B03E025DF5}"/>
    <cellStyle name="Comma 2 5 6 4 3 3" xfId="34658" xr:uid="{EBD54A06-83E7-43D6-8C22-813A8D5A95B9}"/>
    <cellStyle name="Comma 2 5 6 4 4" xfId="14438" xr:uid="{DFA5A45F-45D7-4758-BAD3-A448A6CE97F7}"/>
    <cellStyle name="Comma 2 5 6 4 4 2" xfId="38702" xr:uid="{38CA953D-DCA6-48C7-A8E4-A8CEFFF0AF0E}"/>
    <cellStyle name="Comma 2 5 6 4 5" xfId="26570" xr:uid="{17B0FE38-C919-4C52-8D85-F0FB4B7EBA6A}"/>
    <cellStyle name="Comma 2 5 6 5" xfId="4328" xr:uid="{FC7F67BD-8CB3-42C5-8C96-FB9E0B470C40}"/>
    <cellStyle name="Comma 2 5 6 5 2" xfId="16460" xr:uid="{83F4F8CF-870E-4D20-BFF1-43618359AE04}"/>
    <cellStyle name="Comma 2 5 6 5 2 2" xfId="40724" xr:uid="{986EEEB6-A8E0-431E-8FC0-BF702818EFAC}"/>
    <cellStyle name="Comma 2 5 6 5 3" xfId="28592" xr:uid="{3EACC160-CCA0-4CAA-8D3A-207B80D88C5C}"/>
    <cellStyle name="Comma 2 5 6 6" xfId="8372" xr:uid="{959C68DF-EF28-4238-97C4-D31F73062D17}"/>
    <cellStyle name="Comma 2 5 6 6 2" xfId="20504" xr:uid="{9FD88012-6CA9-4812-ADF3-36996F045DDC}"/>
    <cellStyle name="Comma 2 5 6 6 2 2" xfId="44768" xr:uid="{1BBD3B17-A53D-40C0-83FB-34025377BF64}"/>
    <cellStyle name="Comma 2 5 6 6 3" xfId="32636" xr:uid="{66E20DC4-7D7E-4571-8CDE-6FCCDA644852}"/>
    <cellStyle name="Comma 2 5 6 7" xfId="12416" xr:uid="{C8D63059-5A14-4374-93C3-8F1DF3CDA429}"/>
    <cellStyle name="Comma 2 5 6 7 2" xfId="36680" xr:uid="{9C3D45F5-7141-41D5-8066-1C6FCD1C9B04}"/>
    <cellStyle name="Comma 2 5 6 8" xfId="24548" xr:uid="{3AAA5AF7-01DE-4266-BE9A-6E70D4279C04}"/>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2 2 2" xfId="44009" xr:uid="{8517C664-9B7E-4B0F-82B4-758ED698D631}"/>
    <cellStyle name="Comma 2 5 7 2 2 2 3" xfId="31877" xr:uid="{F26F7851-9824-4318-9FB8-67C6133BC1D4}"/>
    <cellStyle name="Comma 2 5 7 2 2 3" xfId="11657" xr:uid="{8CBBE72B-4231-4E9C-9D46-8F794AC6C03A}"/>
    <cellStyle name="Comma 2 5 7 2 2 3 2" xfId="23789" xr:uid="{AA7A294C-FCEB-4DC7-81CE-628D993F546E}"/>
    <cellStyle name="Comma 2 5 7 2 2 3 2 2" xfId="48053" xr:uid="{5C81F438-4FDC-4808-B25D-185B8B49471A}"/>
    <cellStyle name="Comma 2 5 7 2 2 3 3" xfId="35921" xr:uid="{4F35487C-E036-4A5E-86AC-03CB6CB42DCE}"/>
    <cellStyle name="Comma 2 5 7 2 2 4" xfId="15701" xr:uid="{CFECEA79-C64A-4A99-BFDE-7D857B7FFCF0}"/>
    <cellStyle name="Comma 2 5 7 2 2 4 2" xfId="39965" xr:uid="{CBAFF4D0-1474-4F1D-B7CA-E9E1282506DA}"/>
    <cellStyle name="Comma 2 5 7 2 2 5" xfId="27833" xr:uid="{1BB1F4D0-D514-407A-AED9-2E792FF2BCD1}"/>
    <cellStyle name="Comma 2 5 7 2 3" xfId="5591" xr:uid="{8403A886-6B03-4F0E-B5BA-C0B366575131}"/>
    <cellStyle name="Comma 2 5 7 2 3 2" xfId="17723" xr:uid="{FAE6EDE7-2F55-4115-B5B2-A14BD7F495A5}"/>
    <cellStyle name="Comma 2 5 7 2 3 2 2" xfId="41987" xr:uid="{214D77FC-1FE4-416A-BF7D-C84167977EEF}"/>
    <cellStyle name="Comma 2 5 7 2 3 3" xfId="29855" xr:uid="{01ADADA1-B65C-4030-9F63-9E83742F9088}"/>
    <cellStyle name="Comma 2 5 7 2 4" xfId="9635" xr:uid="{704ABF79-832D-458D-B7D9-F41513522040}"/>
    <cellStyle name="Comma 2 5 7 2 4 2" xfId="21767" xr:uid="{B6AA9B90-63EC-47D4-B655-885660C7E990}"/>
    <cellStyle name="Comma 2 5 7 2 4 2 2" xfId="46031" xr:uid="{F0D0B918-04D2-4B3F-A17F-BE302DF500D7}"/>
    <cellStyle name="Comma 2 5 7 2 4 3" xfId="33899" xr:uid="{1BEE4FE3-EE7E-445D-83A2-C1BBEC337098}"/>
    <cellStyle name="Comma 2 5 7 2 5" xfId="13679" xr:uid="{A31E7244-9C27-4AE9-86F9-BFDDB0B58766}"/>
    <cellStyle name="Comma 2 5 7 2 5 2" xfId="37943" xr:uid="{4EE01926-AA82-4CD1-97AE-24C71C4DE8D5}"/>
    <cellStyle name="Comma 2 5 7 2 6" xfId="25811" xr:uid="{D01C79C7-A400-4A4B-8BDA-3DDA4BC95084}"/>
    <cellStyle name="Comma 2 5 7 3" xfId="2558" xr:uid="{0C02BA38-5E2F-456A-9AA0-45A7F0405305}"/>
    <cellStyle name="Comma 2 5 7 3 2" xfId="6602" xr:uid="{C528246F-8443-4FEA-A58C-6745DF0800BE}"/>
    <cellStyle name="Comma 2 5 7 3 2 2" xfId="18734" xr:uid="{87A56CE4-FB5A-4075-AB6A-3C395C89B9AE}"/>
    <cellStyle name="Comma 2 5 7 3 2 2 2" xfId="42998" xr:uid="{1432C72F-3ADD-4404-AC80-4B0A5CD820AE}"/>
    <cellStyle name="Comma 2 5 7 3 2 3" xfId="30866" xr:uid="{E02C2C60-80B2-46F1-94A6-4BD17F8CFA65}"/>
    <cellStyle name="Comma 2 5 7 3 3" xfId="10646" xr:uid="{BD279FFB-3CCF-44D1-9128-C6BE91088BF2}"/>
    <cellStyle name="Comma 2 5 7 3 3 2" xfId="22778" xr:uid="{11BEB21B-53D5-41B4-8536-C55BF9C537CD}"/>
    <cellStyle name="Comma 2 5 7 3 3 2 2" xfId="47042" xr:uid="{75E4FD1F-9738-4BA2-B95C-32269305ED7F}"/>
    <cellStyle name="Comma 2 5 7 3 3 3" xfId="34910" xr:uid="{68FE6481-A1EF-4851-9111-234C28FF0CBC}"/>
    <cellStyle name="Comma 2 5 7 3 4" xfId="14690" xr:uid="{7DBFD14C-1D2B-493B-BB08-C3C3EE239EB5}"/>
    <cellStyle name="Comma 2 5 7 3 4 2" xfId="38954" xr:uid="{5CE7BC38-6035-4D93-A458-6A55F0328CED}"/>
    <cellStyle name="Comma 2 5 7 3 5" xfId="26822" xr:uid="{3BE1B227-6F23-4AD0-A3A9-7A95CD536E25}"/>
    <cellStyle name="Comma 2 5 7 4" xfId="4580" xr:uid="{1511FE66-4677-4E89-9D8A-8684B345A18B}"/>
    <cellStyle name="Comma 2 5 7 4 2" xfId="16712" xr:uid="{E26E6EDE-9C6B-4450-BF2E-F3D0CE4E20E9}"/>
    <cellStyle name="Comma 2 5 7 4 2 2" xfId="40976" xr:uid="{F0198388-9B8C-45F7-BDF8-9062FBE33A1B}"/>
    <cellStyle name="Comma 2 5 7 4 3" xfId="28844" xr:uid="{E113F79B-6E81-430C-A626-40DD8D35C4D7}"/>
    <cellStyle name="Comma 2 5 7 5" xfId="8624" xr:uid="{780E0517-4C39-43D7-841C-2206E3EE9425}"/>
    <cellStyle name="Comma 2 5 7 5 2" xfId="20756" xr:uid="{94568E1E-9DD4-479A-86B4-92BF158A7409}"/>
    <cellStyle name="Comma 2 5 7 5 2 2" xfId="45020" xr:uid="{4D57BCB3-2DA9-4213-BBBF-F0D75D84CE74}"/>
    <cellStyle name="Comma 2 5 7 5 3" xfId="32888" xr:uid="{386685E6-B885-4453-87F0-AE85AEFEB8CB}"/>
    <cellStyle name="Comma 2 5 7 6" xfId="12668" xr:uid="{78C48360-5769-4698-8DEB-A986F52FCF9D}"/>
    <cellStyle name="Comma 2 5 7 6 2" xfId="36932" xr:uid="{ED6449D8-43F5-4A21-A48B-704B4C09D868}"/>
    <cellStyle name="Comma 2 5 7 7" xfId="24800" xr:uid="{D51955CF-6A1F-43BE-B2C9-78C4622F21B0}"/>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2 2 2" xfId="43504" xr:uid="{DBE492D6-6266-45E1-82E1-01239C6A433E}"/>
    <cellStyle name="Comma 2 5 8 2 2 3" xfId="31372" xr:uid="{6FD54106-6E91-462A-ADBE-451B07090B89}"/>
    <cellStyle name="Comma 2 5 8 2 3" xfId="11152" xr:uid="{7CDA3C1A-2EE1-4C04-ACD8-FF37BB5AEE61}"/>
    <cellStyle name="Comma 2 5 8 2 3 2" xfId="23284" xr:uid="{63B3201C-EAB3-42E7-B798-D1A29249D6A0}"/>
    <cellStyle name="Comma 2 5 8 2 3 2 2" xfId="47548" xr:uid="{5FED3A28-B473-4020-923D-F74376949177}"/>
    <cellStyle name="Comma 2 5 8 2 3 3" xfId="35416" xr:uid="{DD92AD20-0E5E-4642-B690-20AA01AEBBCF}"/>
    <cellStyle name="Comma 2 5 8 2 4" xfId="15196" xr:uid="{6DD51DFD-4BD2-4262-91C2-BD077C72960C}"/>
    <cellStyle name="Comma 2 5 8 2 4 2" xfId="39460" xr:uid="{8DAF79D9-719F-48AF-A9B6-5B8D91F1BD8C}"/>
    <cellStyle name="Comma 2 5 8 2 5" xfId="27328" xr:uid="{31DB4649-48FD-48A7-9E87-0EA5A1692DD5}"/>
    <cellStyle name="Comma 2 5 8 3" xfId="5086" xr:uid="{9B512CF5-5C59-4F40-ADE0-3A5144B78F0A}"/>
    <cellStyle name="Comma 2 5 8 3 2" xfId="17218" xr:uid="{B08061CD-82A3-4B0F-A155-2421987CB90D}"/>
    <cellStyle name="Comma 2 5 8 3 2 2" xfId="41482" xr:uid="{2A1F0935-AD16-4EA8-8507-9214C117E06E}"/>
    <cellStyle name="Comma 2 5 8 3 3" xfId="29350" xr:uid="{F9292DA9-7DF2-44BA-9045-31DF83834DE7}"/>
    <cellStyle name="Comma 2 5 8 4" xfId="9130" xr:uid="{F8AC8BD9-E89F-4795-82B0-BEB36D4BC632}"/>
    <cellStyle name="Comma 2 5 8 4 2" xfId="21262" xr:uid="{A881ED1B-8732-4A9D-BD31-ED7B8E5B1255}"/>
    <cellStyle name="Comma 2 5 8 4 2 2" xfId="45526" xr:uid="{B098D321-59A8-45B5-AD86-C486108BF7EB}"/>
    <cellStyle name="Comma 2 5 8 4 3" xfId="33394" xr:uid="{781C11DC-2148-4523-93E0-08EB98E94B1E}"/>
    <cellStyle name="Comma 2 5 8 5" xfId="13174" xr:uid="{04371F19-0FF1-4C6F-9E64-82D8BF3BA3E7}"/>
    <cellStyle name="Comma 2 5 8 5 2" xfId="37438" xr:uid="{354F31B3-6DFB-4CC7-9919-84E65EC86281}"/>
    <cellStyle name="Comma 2 5 8 6" xfId="25306" xr:uid="{DA82D73C-BB72-407E-A829-4E1DA6FAC9E8}"/>
    <cellStyle name="Comma 2 5 9" xfId="2053" xr:uid="{97BC171F-9189-42B6-9415-D095E75F6C43}"/>
    <cellStyle name="Comma 2 5 9 2" xfId="6097" xr:uid="{7CCF6EAE-6A5D-437B-BFC6-EFE8E7D4D91D}"/>
    <cellStyle name="Comma 2 5 9 2 2" xfId="18229" xr:uid="{1147E5E1-D0BB-4062-8007-BDF264F553DA}"/>
    <cellStyle name="Comma 2 5 9 2 2 2" xfId="42493" xr:uid="{06A9B5CB-E4DF-49F9-ACA5-64BBB0DA98D6}"/>
    <cellStyle name="Comma 2 5 9 2 3" xfId="30361" xr:uid="{B815AC53-6FFE-404A-9641-640DB16D5C3F}"/>
    <cellStyle name="Comma 2 5 9 3" xfId="10141" xr:uid="{65EF9669-6A3E-4F7A-B7F2-7038E57CECB9}"/>
    <cellStyle name="Comma 2 5 9 3 2" xfId="22273" xr:uid="{A25678CC-2528-4CA2-9B44-BBED7B4995F0}"/>
    <cellStyle name="Comma 2 5 9 3 2 2" xfId="46537" xr:uid="{5CFA7D31-EF79-4374-9B47-46B4ABF4B9CB}"/>
    <cellStyle name="Comma 2 5 9 3 3" xfId="34405" xr:uid="{AB7F7072-F310-45F2-AB4E-F187A6472D6F}"/>
    <cellStyle name="Comma 2 5 9 4" xfId="14185" xr:uid="{E8A11795-AF2C-4039-A94A-A3C3E58A68BF}"/>
    <cellStyle name="Comma 2 5 9 4 2" xfId="38449" xr:uid="{37D29EBD-04CC-413D-B1FF-57662058D0E6}"/>
    <cellStyle name="Comma 2 5 9 5" xfId="26317" xr:uid="{91C4824D-7D54-41F0-BF46-457CD0E2CBC0}"/>
    <cellStyle name="Comma 2 6" xfId="41" xr:uid="{599C2BBC-7031-4D4F-B96C-81F39C71B37C}"/>
    <cellStyle name="Comma 2 6 10" xfId="12173" xr:uid="{257A95C7-F365-4FA7-8E99-EF37E0C2F7BC}"/>
    <cellStyle name="Comma 2 6 10 2" xfId="36437" xr:uid="{42B38619-AA3C-4509-94BA-A09B45B0BB51}"/>
    <cellStyle name="Comma 2 6 11" xfId="24305" xr:uid="{7EC59F94-E24D-4DC8-886D-13D25B16D1B3}"/>
    <cellStyle name="Comma 2 6 2" xfId="104" xr:uid="{7D9C9F01-D9B5-48E2-BBA5-C02FE16F5D99}"/>
    <cellStyle name="Comma 2 6 2 10" xfId="24368" xr:uid="{BA82FF98-7AF0-43A9-9A72-5F4C70C802C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2 2 2" xfId="44461" xr:uid="{C91F4790-C18E-44D9-9925-DE17758BC206}"/>
    <cellStyle name="Comma 2 6 2 2 2 2 2 2 2 3" xfId="32329" xr:uid="{E517DBD0-5589-42E5-BC20-27168DC87794}"/>
    <cellStyle name="Comma 2 6 2 2 2 2 2 2 3" xfId="12109" xr:uid="{DB028E3C-5FB9-4DD1-95DF-A939CF636D09}"/>
    <cellStyle name="Comma 2 6 2 2 2 2 2 2 3 2" xfId="24241" xr:uid="{36267217-D99A-46B6-BC94-958A2FEE73FC}"/>
    <cellStyle name="Comma 2 6 2 2 2 2 2 2 3 2 2" xfId="48505" xr:uid="{E4FAE640-EFAA-450F-8586-E76F501342B5}"/>
    <cellStyle name="Comma 2 6 2 2 2 2 2 2 3 3" xfId="36373" xr:uid="{F216DBF6-46A6-4264-BC53-006F4BDE1D28}"/>
    <cellStyle name="Comma 2 6 2 2 2 2 2 2 4" xfId="16153" xr:uid="{40F76729-25A6-4972-8946-FBDEC065CC97}"/>
    <cellStyle name="Comma 2 6 2 2 2 2 2 2 4 2" xfId="40417" xr:uid="{911CF7AB-0D77-4525-A2AA-72AF9D5D5C2E}"/>
    <cellStyle name="Comma 2 6 2 2 2 2 2 2 5" xfId="28285" xr:uid="{4C93F945-73F3-43FC-8126-AA453DA0EB31}"/>
    <cellStyle name="Comma 2 6 2 2 2 2 2 3" xfId="6043" xr:uid="{FB8576C9-97AE-49CF-9AFF-524209A22D74}"/>
    <cellStyle name="Comma 2 6 2 2 2 2 2 3 2" xfId="18175" xr:uid="{0019B165-4A00-46EB-9F9A-65C064BE3ACF}"/>
    <cellStyle name="Comma 2 6 2 2 2 2 2 3 2 2" xfId="42439" xr:uid="{4198F844-8BA7-4BED-9F89-8855B390940F}"/>
    <cellStyle name="Comma 2 6 2 2 2 2 2 3 3" xfId="30307" xr:uid="{A6334883-FE7B-4E45-8F94-E0F4E2C766D9}"/>
    <cellStyle name="Comma 2 6 2 2 2 2 2 4" xfId="10087" xr:uid="{D98E4119-3342-4642-AEB6-8D13A21B273A}"/>
    <cellStyle name="Comma 2 6 2 2 2 2 2 4 2" xfId="22219" xr:uid="{B52EEB62-5B60-4A0D-94D9-665EBA80330F}"/>
    <cellStyle name="Comma 2 6 2 2 2 2 2 4 2 2" xfId="46483" xr:uid="{EC378A1C-F00E-4772-812E-AF63866715A5}"/>
    <cellStyle name="Comma 2 6 2 2 2 2 2 4 3" xfId="34351" xr:uid="{63F84B60-5847-49ED-96B4-DAD47D810ADF}"/>
    <cellStyle name="Comma 2 6 2 2 2 2 2 5" xfId="14131" xr:uid="{68DA8640-5752-48A8-8AE0-D43DE9B8D6DE}"/>
    <cellStyle name="Comma 2 6 2 2 2 2 2 5 2" xfId="38395" xr:uid="{1164F7AD-7524-4583-9979-3430766D47A9}"/>
    <cellStyle name="Comma 2 6 2 2 2 2 2 6" xfId="26263" xr:uid="{7748E9D1-456F-4813-A12B-524CAA2B57F5}"/>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2 2 2" xfId="43450" xr:uid="{64B657BE-3F0A-4B25-B825-93FBDF9D32A6}"/>
    <cellStyle name="Comma 2 6 2 2 2 2 3 2 3" xfId="31318" xr:uid="{0D1A8DC7-A4A3-4F79-8DAD-BBD6CAF296A5}"/>
    <cellStyle name="Comma 2 6 2 2 2 2 3 3" xfId="11098" xr:uid="{C306AD18-2163-4CA8-BF63-91C0069EB090}"/>
    <cellStyle name="Comma 2 6 2 2 2 2 3 3 2" xfId="23230" xr:uid="{F2967E78-EB7A-4441-936B-401869785502}"/>
    <cellStyle name="Comma 2 6 2 2 2 2 3 3 2 2" xfId="47494" xr:uid="{96755909-E386-4D0B-98A5-1C4B91CBFED3}"/>
    <cellStyle name="Comma 2 6 2 2 2 2 3 3 3" xfId="35362" xr:uid="{F496F95C-ED89-4583-898C-F2A34FF46422}"/>
    <cellStyle name="Comma 2 6 2 2 2 2 3 4" xfId="15142" xr:uid="{FAE4B864-4CAC-46AA-8A16-A597C4AD3F5C}"/>
    <cellStyle name="Comma 2 6 2 2 2 2 3 4 2" xfId="39406" xr:uid="{6529706E-BBB2-4C80-9559-E55DF7AA1FD4}"/>
    <cellStyle name="Comma 2 6 2 2 2 2 3 5" xfId="27274" xr:uid="{B62B2BC1-C1A0-4F23-9B91-8E4490397BA7}"/>
    <cellStyle name="Comma 2 6 2 2 2 2 4" xfId="5032" xr:uid="{8DD01171-0CB1-4BF6-8B33-DE2B1F73384C}"/>
    <cellStyle name="Comma 2 6 2 2 2 2 4 2" xfId="17164" xr:uid="{7B429BB6-3519-417A-B29C-F34B60F6C64A}"/>
    <cellStyle name="Comma 2 6 2 2 2 2 4 2 2" xfId="41428" xr:uid="{78DDF01B-8A5B-423E-AEAC-A641651B3FD1}"/>
    <cellStyle name="Comma 2 6 2 2 2 2 4 3" xfId="29296" xr:uid="{74654A84-4BB4-43E1-A8D7-5F9999173EB4}"/>
    <cellStyle name="Comma 2 6 2 2 2 2 5" xfId="9076" xr:uid="{1819438E-515A-494A-81F7-2A00CEAC015D}"/>
    <cellStyle name="Comma 2 6 2 2 2 2 5 2" xfId="21208" xr:uid="{5ACDC5BB-385D-4105-AE1A-5772E639BB8A}"/>
    <cellStyle name="Comma 2 6 2 2 2 2 5 2 2" xfId="45472" xr:uid="{7BA53D31-F218-4D48-BCB7-190B9F0B6519}"/>
    <cellStyle name="Comma 2 6 2 2 2 2 5 3" xfId="33340" xr:uid="{5CF85633-0870-4B2E-B8DB-C3FA0169D6D8}"/>
    <cellStyle name="Comma 2 6 2 2 2 2 6" xfId="13120" xr:uid="{D7D2B822-1AD4-4688-8EC2-1FF5703CC971}"/>
    <cellStyle name="Comma 2 6 2 2 2 2 6 2" xfId="37384" xr:uid="{876F721A-533F-47B5-B137-0B71ACE22F28}"/>
    <cellStyle name="Comma 2 6 2 2 2 2 7" xfId="25252" xr:uid="{20E83392-C69E-4DAB-B95F-746372E64AA6}"/>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2 2 2" xfId="43956" xr:uid="{8EB00A27-39DA-45A3-943D-12A50511F9D9}"/>
    <cellStyle name="Comma 2 6 2 2 2 3 2 2 3" xfId="31824" xr:uid="{BBAC21C1-654F-4A26-9472-20DD18B91B90}"/>
    <cellStyle name="Comma 2 6 2 2 2 3 2 3" xfId="11604" xr:uid="{CFD29F20-FE14-4561-BF02-55448F7FC5CE}"/>
    <cellStyle name="Comma 2 6 2 2 2 3 2 3 2" xfId="23736" xr:uid="{0ABB9288-09B0-403A-B024-B8CDF5087CF7}"/>
    <cellStyle name="Comma 2 6 2 2 2 3 2 3 2 2" xfId="48000" xr:uid="{944A5E53-A99D-4909-A04B-96CF8A3E73E2}"/>
    <cellStyle name="Comma 2 6 2 2 2 3 2 3 3" xfId="35868" xr:uid="{0308F694-9C13-4656-863E-D019D7B00225}"/>
    <cellStyle name="Comma 2 6 2 2 2 3 2 4" xfId="15648" xr:uid="{291F0BB9-AB81-409A-8E45-53B6E80E8C84}"/>
    <cellStyle name="Comma 2 6 2 2 2 3 2 4 2" xfId="39912" xr:uid="{52FB67B9-AE66-44D5-97AD-BEB4FE69C4B5}"/>
    <cellStyle name="Comma 2 6 2 2 2 3 2 5" xfId="27780" xr:uid="{FA2129E8-3B3A-454B-AEBD-0CDABA042EDA}"/>
    <cellStyle name="Comma 2 6 2 2 2 3 3" xfId="5538" xr:uid="{4DFED77B-4F70-4DD5-9F1B-03EDB6DADCCF}"/>
    <cellStyle name="Comma 2 6 2 2 2 3 3 2" xfId="17670" xr:uid="{E42226C2-5109-4293-A25C-105BD0DA8453}"/>
    <cellStyle name="Comma 2 6 2 2 2 3 3 2 2" xfId="41934" xr:uid="{A9821310-3B9C-4053-8681-661A8E4FC3A2}"/>
    <cellStyle name="Comma 2 6 2 2 2 3 3 3" xfId="29802" xr:uid="{653EB67B-44E5-4F13-A213-94FB50EFC9BF}"/>
    <cellStyle name="Comma 2 6 2 2 2 3 4" xfId="9582" xr:uid="{37D60030-DF53-4B00-97F4-4A3F6AF4AFFA}"/>
    <cellStyle name="Comma 2 6 2 2 2 3 4 2" xfId="21714" xr:uid="{5D4E42A4-6261-4120-A309-E15B47A4656E}"/>
    <cellStyle name="Comma 2 6 2 2 2 3 4 2 2" xfId="45978" xr:uid="{D2C1E632-87D6-49FE-959F-D58454877EE0}"/>
    <cellStyle name="Comma 2 6 2 2 2 3 4 3" xfId="33846" xr:uid="{32C52AB4-583F-4DD3-897A-D6932F6493B2}"/>
    <cellStyle name="Comma 2 6 2 2 2 3 5" xfId="13626" xr:uid="{E08A54A1-97E5-4D21-867A-CE2BD0D0AFE8}"/>
    <cellStyle name="Comma 2 6 2 2 2 3 5 2" xfId="37890" xr:uid="{9C8C7E0E-2B2C-43A0-8158-209A4317C05A}"/>
    <cellStyle name="Comma 2 6 2 2 2 3 6" xfId="25758" xr:uid="{AEBACFE2-181F-4EB8-BAE9-B910BC7DD11F}"/>
    <cellStyle name="Comma 2 6 2 2 2 4" xfId="2505" xr:uid="{CE54C62F-6F66-4642-8A62-7B47D15854BF}"/>
    <cellStyle name="Comma 2 6 2 2 2 4 2" xfId="6549" xr:uid="{7060BF43-50CF-4F5F-994A-3BFA71D455C8}"/>
    <cellStyle name="Comma 2 6 2 2 2 4 2 2" xfId="18681" xr:uid="{1FA5B731-DB7B-4C9F-A34F-4BB45A183BAA}"/>
    <cellStyle name="Comma 2 6 2 2 2 4 2 2 2" xfId="42945" xr:uid="{8D456FB3-1962-4BAB-929F-52375721193E}"/>
    <cellStyle name="Comma 2 6 2 2 2 4 2 3" xfId="30813" xr:uid="{B57C0EC0-974B-449B-9A3C-ACE24EAC3818}"/>
    <cellStyle name="Comma 2 6 2 2 2 4 3" xfId="10593" xr:uid="{BDD459DF-F4A6-4B76-A12E-11DC8942C362}"/>
    <cellStyle name="Comma 2 6 2 2 2 4 3 2" xfId="22725" xr:uid="{8994E223-D589-4721-B22B-D37A4FDE69C9}"/>
    <cellStyle name="Comma 2 6 2 2 2 4 3 2 2" xfId="46989" xr:uid="{5A27A7F1-74C4-4102-A27D-4D93E2B7A3F8}"/>
    <cellStyle name="Comma 2 6 2 2 2 4 3 3" xfId="34857" xr:uid="{5F4D7927-4E96-4168-8D7D-BDC4BBD339C1}"/>
    <cellStyle name="Comma 2 6 2 2 2 4 4" xfId="14637" xr:uid="{14E66543-9C19-40AF-8743-E2D06DE1E269}"/>
    <cellStyle name="Comma 2 6 2 2 2 4 4 2" xfId="38901" xr:uid="{762EB63E-1E49-4E8D-9505-80EB4A4F4DDB}"/>
    <cellStyle name="Comma 2 6 2 2 2 4 5" xfId="26769" xr:uid="{FFA600FF-6F9E-4685-8D8E-EA35A403B1D3}"/>
    <cellStyle name="Comma 2 6 2 2 2 5" xfId="4527" xr:uid="{417D0A84-0FED-4155-A80F-3FB31AD5323C}"/>
    <cellStyle name="Comma 2 6 2 2 2 5 2" xfId="16659" xr:uid="{C69B286B-DE27-4A12-84F1-F01FE4632CD7}"/>
    <cellStyle name="Comma 2 6 2 2 2 5 2 2" xfId="40923" xr:uid="{DE1F95E3-1BBB-4539-81F7-46E7FA6BC8D9}"/>
    <cellStyle name="Comma 2 6 2 2 2 5 3" xfId="28791" xr:uid="{CAC42E50-E7C0-4E65-8E69-194956DA88D8}"/>
    <cellStyle name="Comma 2 6 2 2 2 6" xfId="8571" xr:uid="{5776A366-413B-43C8-8902-5D3A7C11556B}"/>
    <cellStyle name="Comma 2 6 2 2 2 6 2" xfId="20703" xr:uid="{BF6B4479-2D5F-49EA-8DCC-FC89CEA681B6}"/>
    <cellStyle name="Comma 2 6 2 2 2 6 2 2" xfId="44967" xr:uid="{4D3E8EE4-2A18-4F98-ADC0-EF40CA2EF6B5}"/>
    <cellStyle name="Comma 2 6 2 2 2 6 3" xfId="32835" xr:uid="{81150B4D-C9B4-408D-A17C-1FCDB0AF2549}"/>
    <cellStyle name="Comma 2 6 2 2 2 7" xfId="12615" xr:uid="{1808F9A4-8D31-49F2-B6E2-479AF0406BE5}"/>
    <cellStyle name="Comma 2 6 2 2 2 7 2" xfId="36879" xr:uid="{EDDA7257-E25B-47DE-A535-77765E5415FB}"/>
    <cellStyle name="Comma 2 6 2 2 2 8" xfId="24747" xr:uid="{FFC067E7-651D-48B1-BBC6-6DBEE740CA2B}"/>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2 2 2" xfId="44208" xr:uid="{93118D13-F75E-45E3-AF36-ABCC5D95B6EF}"/>
    <cellStyle name="Comma 2 6 2 2 3 2 2 2 3" xfId="32076" xr:uid="{163FBB9F-AB78-4A4E-82EC-ACD13E2717DF}"/>
    <cellStyle name="Comma 2 6 2 2 3 2 2 3" xfId="11856" xr:uid="{0E53E9F7-546D-4D32-898D-6D0D18D1F755}"/>
    <cellStyle name="Comma 2 6 2 2 3 2 2 3 2" xfId="23988" xr:uid="{574FF334-1E53-47AC-A6AE-D9BC8BAB355E}"/>
    <cellStyle name="Comma 2 6 2 2 3 2 2 3 2 2" xfId="48252" xr:uid="{C3BCE3FC-1C2F-43B3-8E64-E837B1B781A3}"/>
    <cellStyle name="Comma 2 6 2 2 3 2 2 3 3" xfId="36120" xr:uid="{9540D597-04CB-4C4A-BC2D-3598A263A1D4}"/>
    <cellStyle name="Comma 2 6 2 2 3 2 2 4" xfId="15900" xr:uid="{22294C78-839E-4DF1-A126-AF185ED860FB}"/>
    <cellStyle name="Comma 2 6 2 2 3 2 2 4 2" xfId="40164" xr:uid="{69D275FF-CAC9-46EE-86D3-CDB2F2952996}"/>
    <cellStyle name="Comma 2 6 2 2 3 2 2 5" xfId="28032" xr:uid="{E7133973-E53A-47D0-90B5-D1184C4DF9BC}"/>
    <cellStyle name="Comma 2 6 2 2 3 2 3" xfId="5790" xr:uid="{717C919F-CE9C-4DD9-A904-C690F26304C1}"/>
    <cellStyle name="Comma 2 6 2 2 3 2 3 2" xfId="17922" xr:uid="{98C0A871-52D3-4261-AA7A-C3CD3EBFB038}"/>
    <cellStyle name="Comma 2 6 2 2 3 2 3 2 2" xfId="42186" xr:uid="{499A4FDC-2DFF-4713-9FC2-72E255543C0E}"/>
    <cellStyle name="Comma 2 6 2 2 3 2 3 3" xfId="30054" xr:uid="{CA91285E-B6B5-416C-A091-54FC597B0C1E}"/>
    <cellStyle name="Comma 2 6 2 2 3 2 4" xfId="9834" xr:uid="{C7B86AE8-CACE-4828-B482-DD3AA9214E91}"/>
    <cellStyle name="Comma 2 6 2 2 3 2 4 2" xfId="21966" xr:uid="{A91FAF09-8E7D-4619-9F68-D84D29FBB1D8}"/>
    <cellStyle name="Comma 2 6 2 2 3 2 4 2 2" xfId="46230" xr:uid="{21E16518-33CD-49C5-909C-1982DBA33DDC}"/>
    <cellStyle name="Comma 2 6 2 2 3 2 4 3" xfId="34098" xr:uid="{8428A0F6-A1B6-470D-B66C-0723DD261E2A}"/>
    <cellStyle name="Comma 2 6 2 2 3 2 5" xfId="13878" xr:uid="{B388A320-D792-4C86-BE8E-D3D778B28E9E}"/>
    <cellStyle name="Comma 2 6 2 2 3 2 5 2" xfId="38142" xr:uid="{23C3F501-5EC4-4567-B95B-90D0EF4A9DD0}"/>
    <cellStyle name="Comma 2 6 2 2 3 2 6" xfId="26010" xr:uid="{A363275D-80B6-4DF3-91B0-364CD8A7067C}"/>
    <cellStyle name="Comma 2 6 2 2 3 3" xfId="2757" xr:uid="{EDEE3A4A-87C7-485C-88FB-B1895AFA988F}"/>
    <cellStyle name="Comma 2 6 2 2 3 3 2" xfId="6801" xr:uid="{ED3C5139-4103-4D00-9121-1A336C7682EE}"/>
    <cellStyle name="Comma 2 6 2 2 3 3 2 2" xfId="18933" xr:uid="{DC03ED20-1EFB-401F-83FD-ACE7285C08F9}"/>
    <cellStyle name="Comma 2 6 2 2 3 3 2 2 2" xfId="43197" xr:uid="{86B56CF3-0E16-4058-8175-F32070CD2339}"/>
    <cellStyle name="Comma 2 6 2 2 3 3 2 3" xfId="31065" xr:uid="{DA588058-45F7-4A02-9A6E-B1899B4E3689}"/>
    <cellStyle name="Comma 2 6 2 2 3 3 3" xfId="10845" xr:uid="{30B6E286-4A0D-42DC-B0E9-3558CD13B6EB}"/>
    <cellStyle name="Comma 2 6 2 2 3 3 3 2" xfId="22977" xr:uid="{C40538C3-D09D-41F1-85E0-A31DABD87263}"/>
    <cellStyle name="Comma 2 6 2 2 3 3 3 2 2" xfId="47241" xr:uid="{14A4213B-C4C9-454F-9651-32C104867650}"/>
    <cellStyle name="Comma 2 6 2 2 3 3 3 3" xfId="35109" xr:uid="{CAED1B8D-4440-4176-8826-C7E10888A3D8}"/>
    <cellStyle name="Comma 2 6 2 2 3 3 4" xfId="14889" xr:uid="{58E5C734-E712-4C5B-9FEB-C73DC663E452}"/>
    <cellStyle name="Comma 2 6 2 2 3 3 4 2" xfId="39153" xr:uid="{C1E40034-99BF-449F-BA27-EAC36E500AD9}"/>
    <cellStyle name="Comma 2 6 2 2 3 3 5" xfId="27021" xr:uid="{1CF5FA98-D515-4C2A-8C47-C28B2615E40E}"/>
    <cellStyle name="Comma 2 6 2 2 3 4" xfId="4779" xr:uid="{C34289D9-9410-4B34-88F1-6ACE05677CAE}"/>
    <cellStyle name="Comma 2 6 2 2 3 4 2" xfId="16911" xr:uid="{A91AE50E-4052-48BB-A322-FFA1A3D8B09B}"/>
    <cellStyle name="Comma 2 6 2 2 3 4 2 2" xfId="41175" xr:uid="{52E0CFC6-06DD-4BB3-87CC-AADF568D52AC}"/>
    <cellStyle name="Comma 2 6 2 2 3 4 3" xfId="29043" xr:uid="{8EB798D2-D22F-4D39-87F7-5649C2F697F0}"/>
    <cellStyle name="Comma 2 6 2 2 3 5" xfId="8823" xr:uid="{2B25F395-6BFA-421A-A658-FCFFC44707DA}"/>
    <cellStyle name="Comma 2 6 2 2 3 5 2" xfId="20955" xr:uid="{0391862A-BE14-495C-9746-D072CCA3ECF4}"/>
    <cellStyle name="Comma 2 6 2 2 3 5 2 2" xfId="45219" xr:uid="{AAF4D6EB-9F96-45D6-92EC-FE5A8C217678}"/>
    <cellStyle name="Comma 2 6 2 2 3 5 3" xfId="33087" xr:uid="{C44873FF-4B6D-4DB0-86C5-A0A25732D86B}"/>
    <cellStyle name="Comma 2 6 2 2 3 6" xfId="12867" xr:uid="{A5910A53-4DC4-4784-B94E-F01180937BD6}"/>
    <cellStyle name="Comma 2 6 2 2 3 6 2" xfId="37131" xr:uid="{A7B50623-A334-493A-BA1C-C47898146AB4}"/>
    <cellStyle name="Comma 2 6 2 2 3 7" xfId="24999" xr:uid="{584FADFB-CAB0-4DE6-8DC3-472ABBF42207}"/>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2 2 2" xfId="43703" xr:uid="{3E22E366-F6C7-41EC-BF51-D007EA4FBE6B}"/>
    <cellStyle name="Comma 2 6 2 2 4 2 2 3" xfId="31571" xr:uid="{87068762-709F-4EC0-886D-B797F4907DA3}"/>
    <cellStyle name="Comma 2 6 2 2 4 2 3" xfId="11351" xr:uid="{6E79EFC2-C629-4D36-8F42-5BEF9A148240}"/>
    <cellStyle name="Comma 2 6 2 2 4 2 3 2" xfId="23483" xr:uid="{51152FFD-21CD-44FD-84AE-9502476F2B52}"/>
    <cellStyle name="Comma 2 6 2 2 4 2 3 2 2" xfId="47747" xr:uid="{DFA09142-B133-4D9D-AD3A-5F8FF6EA6C97}"/>
    <cellStyle name="Comma 2 6 2 2 4 2 3 3" xfId="35615" xr:uid="{D65BEC23-D639-4F5D-84FA-05797FA98252}"/>
    <cellStyle name="Comma 2 6 2 2 4 2 4" xfId="15395" xr:uid="{81743B98-AE1F-4690-B904-511CA134363C}"/>
    <cellStyle name="Comma 2 6 2 2 4 2 4 2" xfId="39659" xr:uid="{82E2CFB2-4B6F-4333-BE62-89641BAF53BE}"/>
    <cellStyle name="Comma 2 6 2 2 4 2 5" xfId="27527" xr:uid="{B5442697-3FEC-43F7-A7C9-EC7096B68A52}"/>
    <cellStyle name="Comma 2 6 2 2 4 3" xfId="5285" xr:uid="{163509E6-A421-4458-8256-F80200B74DDC}"/>
    <cellStyle name="Comma 2 6 2 2 4 3 2" xfId="17417" xr:uid="{6D437ED3-36F0-47A9-A04E-C5332EE4CAD6}"/>
    <cellStyle name="Comma 2 6 2 2 4 3 2 2" xfId="41681" xr:uid="{F0A6B7D6-54AA-49EE-B44A-D1B1832AD9E6}"/>
    <cellStyle name="Comma 2 6 2 2 4 3 3" xfId="29549" xr:uid="{68168E35-DFC4-41E8-A372-65534C98D42A}"/>
    <cellStyle name="Comma 2 6 2 2 4 4" xfId="9329" xr:uid="{4196CC5B-7BDF-438C-8E01-61AC7CC7AB72}"/>
    <cellStyle name="Comma 2 6 2 2 4 4 2" xfId="21461" xr:uid="{B74CE0AB-E8BD-4935-8483-CE1058B65E3A}"/>
    <cellStyle name="Comma 2 6 2 2 4 4 2 2" xfId="45725" xr:uid="{13E54783-4239-4B6F-A3D6-836A05A7BC64}"/>
    <cellStyle name="Comma 2 6 2 2 4 4 3" xfId="33593" xr:uid="{57DF41A8-1A6E-427E-BF93-5C2FA55903E2}"/>
    <cellStyle name="Comma 2 6 2 2 4 5" xfId="13373" xr:uid="{347CD0C4-B17C-43AB-8BDD-F696BFE1DC38}"/>
    <cellStyle name="Comma 2 6 2 2 4 5 2" xfId="37637" xr:uid="{C50D33B4-1F4A-4819-A869-3DFD5002DF5C}"/>
    <cellStyle name="Comma 2 6 2 2 4 6" xfId="25505" xr:uid="{E0900EE8-0BDA-4EED-A02D-46831EB8C15D}"/>
    <cellStyle name="Comma 2 6 2 2 5" xfId="2252" xr:uid="{CD860057-8603-4D01-88A8-3F2C5A879A03}"/>
    <cellStyle name="Comma 2 6 2 2 5 2" xfId="6296" xr:uid="{DA97D1AC-E4F0-4DEE-ABCF-F38B337E82CF}"/>
    <cellStyle name="Comma 2 6 2 2 5 2 2" xfId="18428" xr:uid="{A04B770D-4677-4930-8841-A662107CBAFF}"/>
    <cellStyle name="Comma 2 6 2 2 5 2 2 2" xfId="42692" xr:uid="{9C3CCD54-6E44-49CF-947A-14B1E6E024A3}"/>
    <cellStyle name="Comma 2 6 2 2 5 2 3" xfId="30560" xr:uid="{C4A592A7-8583-49F5-8DD5-A4D28249DC16}"/>
    <cellStyle name="Comma 2 6 2 2 5 3" xfId="10340" xr:uid="{A7258776-E494-432B-90CA-708F8599FD2C}"/>
    <cellStyle name="Comma 2 6 2 2 5 3 2" xfId="22472" xr:uid="{4720A293-2BF5-43E7-9438-339F4FE1FAFA}"/>
    <cellStyle name="Comma 2 6 2 2 5 3 2 2" xfId="46736" xr:uid="{674A0178-BD14-431C-8A1C-F1CBB9278433}"/>
    <cellStyle name="Comma 2 6 2 2 5 3 3" xfId="34604" xr:uid="{F7CF213A-2F75-4DAC-A2F7-3CE6D324CFDB}"/>
    <cellStyle name="Comma 2 6 2 2 5 4" xfId="14384" xr:uid="{29010141-D32E-4579-A383-7506BAAD9FDE}"/>
    <cellStyle name="Comma 2 6 2 2 5 4 2" xfId="38648" xr:uid="{39823916-346B-49CC-A60F-3EC9F53F0249}"/>
    <cellStyle name="Comma 2 6 2 2 5 5" xfId="26516" xr:uid="{84E295D7-62DB-4E55-B9A9-E028EF098EDF}"/>
    <cellStyle name="Comma 2 6 2 2 6" xfId="4274" xr:uid="{4B7D773F-83EF-4086-8142-A8D78EFE5770}"/>
    <cellStyle name="Comma 2 6 2 2 6 2" xfId="16406" xr:uid="{FF5F1EF3-F4A9-415D-B513-970DF8DCE4E9}"/>
    <cellStyle name="Comma 2 6 2 2 6 2 2" xfId="40670" xr:uid="{4ABE949B-3199-42F2-BFBB-D0551DC553DC}"/>
    <cellStyle name="Comma 2 6 2 2 6 3" xfId="28538" xr:uid="{80303365-8940-45A1-B331-AD3B7A10E6AA}"/>
    <cellStyle name="Comma 2 6 2 2 7" xfId="8318" xr:uid="{1BACAD5D-A483-4301-92A4-F9E84909DABD}"/>
    <cellStyle name="Comma 2 6 2 2 7 2" xfId="20450" xr:uid="{C2D66C77-0028-4AB9-9F16-336F3254D415}"/>
    <cellStyle name="Comma 2 6 2 2 7 2 2" xfId="44714" xr:uid="{496FADAE-191F-4780-9C68-0AB780A67E1C}"/>
    <cellStyle name="Comma 2 6 2 2 7 3" xfId="32582" xr:uid="{33F9258B-0CF7-4230-A6BE-FFB6128BEF5A}"/>
    <cellStyle name="Comma 2 6 2 2 8" xfId="12362" xr:uid="{CCA272DD-3ECF-43B3-AEFD-EE0EBBE61FB8}"/>
    <cellStyle name="Comma 2 6 2 2 8 2" xfId="36626" xr:uid="{D11F2F1C-EEC4-4FEF-966B-0767FEDCBE03}"/>
    <cellStyle name="Comma 2 6 2 2 9" xfId="24494" xr:uid="{17197651-527C-4F4A-BABF-4AA167E2D4B5}"/>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2 2 2" xfId="44335" xr:uid="{77FCABE1-4582-42D8-9A6C-B27340206C19}"/>
    <cellStyle name="Comma 2 6 2 3 2 2 2 2 3" xfId="32203" xr:uid="{B90F422F-5FAF-4E75-982E-18A4A2E83365}"/>
    <cellStyle name="Comma 2 6 2 3 2 2 2 3" xfId="11983" xr:uid="{F1F1FA59-8365-4B8A-9A05-ED8AC41904A8}"/>
    <cellStyle name="Comma 2 6 2 3 2 2 2 3 2" xfId="24115" xr:uid="{0FDF4AB5-FC89-4E92-9BD3-8DC4FBEAB3D6}"/>
    <cellStyle name="Comma 2 6 2 3 2 2 2 3 2 2" xfId="48379" xr:uid="{7152AFE6-E705-445F-BEA2-BA3B35ED3F06}"/>
    <cellStyle name="Comma 2 6 2 3 2 2 2 3 3" xfId="36247" xr:uid="{EAC9FA80-919C-4C5D-AA60-6A921A425894}"/>
    <cellStyle name="Comma 2 6 2 3 2 2 2 4" xfId="16027" xr:uid="{5430E77D-4D39-47BC-B493-E14DCA9E9813}"/>
    <cellStyle name="Comma 2 6 2 3 2 2 2 4 2" xfId="40291" xr:uid="{450D795A-5DBD-4747-A559-D88387CA068D}"/>
    <cellStyle name="Comma 2 6 2 3 2 2 2 5" xfId="28159" xr:uid="{1F1C2A96-8F60-4AB6-A1FF-E6D8C91192CF}"/>
    <cellStyle name="Comma 2 6 2 3 2 2 3" xfId="5917" xr:uid="{5DCAC050-5F46-4746-A52C-EDECB87873C5}"/>
    <cellStyle name="Comma 2 6 2 3 2 2 3 2" xfId="18049" xr:uid="{21DD551A-DCB2-4C85-BB60-07C5195C76AE}"/>
    <cellStyle name="Comma 2 6 2 3 2 2 3 2 2" xfId="42313" xr:uid="{A53C3B70-91D0-4BF1-951D-9BFA3130EE69}"/>
    <cellStyle name="Comma 2 6 2 3 2 2 3 3" xfId="30181" xr:uid="{6B3229F5-5431-4E6F-85B3-7E9366EAC783}"/>
    <cellStyle name="Comma 2 6 2 3 2 2 4" xfId="9961" xr:uid="{0268447A-273A-4323-B347-609182A00BE1}"/>
    <cellStyle name="Comma 2 6 2 3 2 2 4 2" xfId="22093" xr:uid="{355352CC-F941-4205-BB86-D598B72C441D}"/>
    <cellStyle name="Comma 2 6 2 3 2 2 4 2 2" xfId="46357" xr:uid="{062B5A5C-850B-42B2-AA92-64C495473293}"/>
    <cellStyle name="Comma 2 6 2 3 2 2 4 3" xfId="34225" xr:uid="{78E0E611-B0BE-4956-BA51-AFD985AC71B7}"/>
    <cellStyle name="Comma 2 6 2 3 2 2 5" xfId="14005" xr:uid="{C5F249FB-E462-43DC-A4E5-6EDA75CECDAA}"/>
    <cellStyle name="Comma 2 6 2 3 2 2 5 2" xfId="38269" xr:uid="{C6B81CC3-9CAD-4E0A-8008-C541AB9A6EEB}"/>
    <cellStyle name="Comma 2 6 2 3 2 2 6" xfId="26137" xr:uid="{F9C8126E-8933-480F-BD95-EFDE1FD71ADF}"/>
    <cellStyle name="Comma 2 6 2 3 2 3" xfId="2884" xr:uid="{65EDBD79-79AC-4384-B349-C517D1D31FB5}"/>
    <cellStyle name="Comma 2 6 2 3 2 3 2" xfId="6928" xr:uid="{5D60B37A-F5A7-497B-B11A-F626A56BF701}"/>
    <cellStyle name="Comma 2 6 2 3 2 3 2 2" xfId="19060" xr:uid="{F9E6C6A3-78D7-4A37-8FC1-81E1A14B7D12}"/>
    <cellStyle name="Comma 2 6 2 3 2 3 2 2 2" xfId="43324" xr:uid="{14256351-5B10-41B4-AEB8-88FC87D668C3}"/>
    <cellStyle name="Comma 2 6 2 3 2 3 2 3" xfId="31192" xr:uid="{B264035E-1C1D-45B8-9857-E2DF9F01A961}"/>
    <cellStyle name="Comma 2 6 2 3 2 3 3" xfId="10972" xr:uid="{1818F9BE-E989-4BCD-9907-04833D1419A2}"/>
    <cellStyle name="Comma 2 6 2 3 2 3 3 2" xfId="23104" xr:uid="{8C0F0FD6-D0EB-4992-9E61-8A25FF294195}"/>
    <cellStyle name="Comma 2 6 2 3 2 3 3 2 2" xfId="47368" xr:uid="{D38936DA-4966-4637-A318-58EC76C4201D}"/>
    <cellStyle name="Comma 2 6 2 3 2 3 3 3" xfId="35236" xr:uid="{0675D733-A554-4971-A31D-982501AA02AD}"/>
    <cellStyle name="Comma 2 6 2 3 2 3 4" xfId="15016" xr:uid="{F4DD7C58-724F-463D-843A-87A973885DB8}"/>
    <cellStyle name="Comma 2 6 2 3 2 3 4 2" xfId="39280" xr:uid="{29A5F931-F159-43A7-AEC2-0A675E7E5F1D}"/>
    <cellStyle name="Comma 2 6 2 3 2 3 5" xfId="27148" xr:uid="{7FE6F2EF-6BB1-4877-9248-690F0D778871}"/>
    <cellStyle name="Comma 2 6 2 3 2 4" xfId="4906" xr:uid="{ED96DC54-EDC3-48CD-933F-13BE7C1F4BC4}"/>
    <cellStyle name="Comma 2 6 2 3 2 4 2" xfId="17038" xr:uid="{C2A561CC-AC0F-4F9C-A16F-368BFAD2DE40}"/>
    <cellStyle name="Comma 2 6 2 3 2 4 2 2" xfId="41302" xr:uid="{880C8712-7635-4F50-AFC2-9D9FEC203AE3}"/>
    <cellStyle name="Comma 2 6 2 3 2 4 3" xfId="29170" xr:uid="{7344E402-1976-4E55-A341-49D4DAA2CBA1}"/>
    <cellStyle name="Comma 2 6 2 3 2 5" xfId="8950" xr:uid="{A5B01F19-A6A8-49F5-B510-2B58D34236E1}"/>
    <cellStyle name="Comma 2 6 2 3 2 5 2" xfId="21082" xr:uid="{335E7816-C1D3-4992-8D32-42BD75065E86}"/>
    <cellStyle name="Comma 2 6 2 3 2 5 2 2" xfId="45346" xr:uid="{107E6DCF-FF4D-4EB4-AB83-093E6DE127CE}"/>
    <cellStyle name="Comma 2 6 2 3 2 5 3" xfId="33214" xr:uid="{A6440A45-F18E-4FEA-A49D-A1811D5839E4}"/>
    <cellStyle name="Comma 2 6 2 3 2 6" xfId="12994" xr:uid="{118FD15C-F1E2-4CE2-ABDF-48B613942061}"/>
    <cellStyle name="Comma 2 6 2 3 2 6 2" xfId="37258" xr:uid="{729AE371-A846-4297-AADF-40E618BFBA92}"/>
    <cellStyle name="Comma 2 6 2 3 2 7" xfId="25126" xr:uid="{62C91BA0-2011-4CF5-963D-5DEAAD94EDEE}"/>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2 2 2" xfId="43830" xr:uid="{DE125794-C741-4F4F-8FDA-1ED5DD9C2DCB}"/>
    <cellStyle name="Comma 2 6 2 3 3 2 2 3" xfId="31698" xr:uid="{2B78EAE5-F336-4F0D-A87D-E8046AC4237D}"/>
    <cellStyle name="Comma 2 6 2 3 3 2 3" xfId="11478" xr:uid="{6BB20D28-1B63-45BB-AE70-08589A25F1E9}"/>
    <cellStyle name="Comma 2 6 2 3 3 2 3 2" xfId="23610" xr:uid="{1721E642-93A9-466A-A983-6044ADA04A74}"/>
    <cellStyle name="Comma 2 6 2 3 3 2 3 2 2" xfId="47874" xr:uid="{C2547A22-C9A4-462D-A00E-931569E98BF3}"/>
    <cellStyle name="Comma 2 6 2 3 3 2 3 3" xfId="35742" xr:uid="{89DBCA3D-36C9-4ABF-B61C-C71649DE053E}"/>
    <cellStyle name="Comma 2 6 2 3 3 2 4" xfId="15522" xr:uid="{1680FDE5-A0BF-483A-A7B9-6294B2837C1B}"/>
    <cellStyle name="Comma 2 6 2 3 3 2 4 2" xfId="39786" xr:uid="{F1215E9F-EE98-402C-A797-F398B3BF9CF2}"/>
    <cellStyle name="Comma 2 6 2 3 3 2 5" xfId="27654" xr:uid="{2F9794C4-C22B-4182-8889-012E0810D12D}"/>
    <cellStyle name="Comma 2 6 2 3 3 3" xfId="5412" xr:uid="{54A1D768-8983-4504-B744-48EDFEAFF87D}"/>
    <cellStyle name="Comma 2 6 2 3 3 3 2" xfId="17544" xr:uid="{648B6AD7-203A-4258-A8EA-40B43666D92C}"/>
    <cellStyle name="Comma 2 6 2 3 3 3 2 2" xfId="41808" xr:uid="{568498A5-B852-4792-A64A-542CFB94C09D}"/>
    <cellStyle name="Comma 2 6 2 3 3 3 3" xfId="29676" xr:uid="{86CCFF88-6DED-467A-9C5F-66B29B6580F8}"/>
    <cellStyle name="Comma 2 6 2 3 3 4" xfId="9456" xr:uid="{E846D80D-F281-44FD-BC14-11D83D61A169}"/>
    <cellStyle name="Comma 2 6 2 3 3 4 2" xfId="21588" xr:uid="{92B47932-01D0-4DDF-9199-527A1E3447B4}"/>
    <cellStyle name="Comma 2 6 2 3 3 4 2 2" xfId="45852" xr:uid="{B00322EE-7300-4883-B54A-9E08A88F08F5}"/>
    <cellStyle name="Comma 2 6 2 3 3 4 3" xfId="33720" xr:uid="{AF0B704A-A8F4-40EB-8E1E-A2DADE3AB2FE}"/>
    <cellStyle name="Comma 2 6 2 3 3 5" xfId="13500" xr:uid="{AB94450C-94EB-4503-A6B8-393C47043AA0}"/>
    <cellStyle name="Comma 2 6 2 3 3 5 2" xfId="37764" xr:uid="{34D0E348-AEC6-45DF-87FD-24561C2A3263}"/>
    <cellStyle name="Comma 2 6 2 3 3 6" xfId="25632" xr:uid="{E3E26165-F27F-41DD-BBD6-B2FC1C8FDEC8}"/>
    <cellStyle name="Comma 2 6 2 3 4" xfId="2379" xr:uid="{68F076EA-06A5-454D-A199-8643A0E358E1}"/>
    <cellStyle name="Comma 2 6 2 3 4 2" xfId="6423" xr:uid="{92A79C2E-C7F1-4F8D-A816-F26E63EBE617}"/>
    <cellStyle name="Comma 2 6 2 3 4 2 2" xfId="18555" xr:uid="{E49F5B04-4B31-4568-A1D6-5C06640E46A0}"/>
    <cellStyle name="Comma 2 6 2 3 4 2 2 2" xfId="42819" xr:uid="{41B2DF59-137F-43F7-87C9-9AE90689C408}"/>
    <cellStyle name="Comma 2 6 2 3 4 2 3" xfId="30687" xr:uid="{33A42C2A-4322-43DC-8921-36FC4CF96571}"/>
    <cellStyle name="Comma 2 6 2 3 4 3" xfId="10467" xr:uid="{F4017750-F1C5-42F0-A5F9-3853766C99C9}"/>
    <cellStyle name="Comma 2 6 2 3 4 3 2" xfId="22599" xr:uid="{D6EAED50-0A41-4A07-ABF6-2587A38627F2}"/>
    <cellStyle name="Comma 2 6 2 3 4 3 2 2" xfId="46863" xr:uid="{32E08195-6AAF-4304-B577-7729128C0916}"/>
    <cellStyle name="Comma 2 6 2 3 4 3 3" xfId="34731" xr:uid="{EDF760C7-8E93-4E7B-A6F0-530F67A85753}"/>
    <cellStyle name="Comma 2 6 2 3 4 4" xfId="14511" xr:uid="{4439A91A-82B3-4C0C-B6AB-585416EB6E1E}"/>
    <cellStyle name="Comma 2 6 2 3 4 4 2" xfId="38775" xr:uid="{8764D504-EFFB-4B44-BA3B-E36C0807CC68}"/>
    <cellStyle name="Comma 2 6 2 3 4 5" xfId="26643" xr:uid="{4DF42E28-39AF-4CC4-A70C-EBD8BB729460}"/>
    <cellStyle name="Comma 2 6 2 3 5" xfId="4401" xr:uid="{020FCFC9-CAEE-4A15-B833-18F49C4B3A39}"/>
    <cellStyle name="Comma 2 6 2 3 5 2" xfId="16533" xr:uid="{DFA3CD2E-AD6C-4929-ADDB-26E8E1F5A45B}"/>
    <cellStyle name="Comma 2 6 2 3 5 2 2" xfId="40797" xr:uid="{054386DE-0C64-4529-B555-98F40398323E}"/>
    <cellStyle name="Comma 2 6 2 3 5 3" xfId="28665" xr:uid="{29B27CAA-ADD3-4647-B849-1F085E585312}"/>
    <cellStyle name="Comma 2 6 2 3 6" xfId="8445" xr:uid="{A65534F7-C6B2-4D92-895B-E74C77E31A89}"/>
    <cellStyle name="Comma 2 6 2 3 6 2" xfId="20577" xr:uid="{DB13BA07-DF87-484E-9629-2CB2363326A2}"/>
    <cellStyle name="Comma 2 6 2 3 6 2 2" xfId="44841" xr:uid="{5DBA9BB9-4EEB-46CA-B78B-28BAB34DE028}"/>
    <cellStyle name="Comma 2 6 2 3 6 3" xfId="32709" xr:uid="{F9A232E6-FD67-4FFE-B67F-C2A3792EB891}"/>
    <cellStyle name="Comma 2 6 2 3 7" xfId="12489" xr:uid="{203B3B91-5ECB-4BCD-B04F-AC6D8188A89D}"/>
    <cellStyle name="Comma 2 6 2 3 7 2" xfId="36753" xr:uid="{C669FB36-C70F-4C1C-8B76-CBB9E47B52E0}"/>
    <cellStyle name="Comma 2 6 2 3 8" xfId="24621" xr:uid="{F7BB5306-6F03-493E-A71A-E2C666E60DD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2 2 2" xfId="44082" xr:uid="{1B699EED-BB61-4EED-BBFF-99ACBC23E5E5}"/>
    <cellStyle name="Comma 2 6 2 4 2 2 2 3" xfId="31950" xr:uid="{BB208529-CD77-4F09-820D-E7D543F253A8}"/>
    <cellStyle name="Comma 2 6 2 4 2 2 3" xfId="11730" xr:uid="{34649FEA-E0B1-4DD1-AEE0-30E4807A68CC}"/>
    <cellStyle name="Comma 2 6 2 4 2 2 3 2" xfId="23862" xr:uid="{20F2206C-79EC-446B-88B9-61A6A7A2345D}"/>
    <cellStyle name="Comma 2 6 2 4 2 2 3 2 2" xfId="48126" xr:uid="{810894C3-F07B-434B-ADF8-190446198B3D}"/>
    <cellStyle name="Comma 2 6 2 4 2 2 3 3" xfId="35994" xr:uid="{78AC9F2B-EEB7-4C68-A709-82CDBD9F8969}"/>
    <cellStyle name="Comma 2 6 2 4 2 2 4" xfId="15774" xr:uid="{3B7DD2C5-62D2-4D8E-B061-EE7EF32BFB37}"/>
    <cellStyle name="Comma 2 6 2 4 2 2 4 2" xfId="40038" xr:uid="{B0B8D17B-85CE-40C0-9622-A619AD0D6BBE}"/>
    <cellStyle name="Comma 2 6 2 4 2 2 5" xfId="27906" xr:uid="{AAB63486-591E-462A-B3B6-2763C829C972}"/>
    <cellStyle name="Comma 2 6 2 4 2 3" xfId="5664" xr:uid="{057AE3CF-451E-4E50-B6F6-0963ABE7F4F6}"/>
    <cellStyle name="Comma 2 6 2 4 2 3 2" xfId="17796" xr:uid="{B3375B2E-1B79-46F7-987E-1E0370960F57}"/>
    <cellStyle name="Comma 2 6 2 4 2 3 2 2" xfId="42060" xr:uid="{0D38BED2-37C7-4369-8B9D-62F94FEF439C}"/>
    <cellStyle name="Comma 2 6 2 4 2 3 3" xfId="29928" xr:uid="{F69A15CC-1ADF-4E92-9C46-061A47506378}"/>
    <cellStyle name="Comma 2 6 2 4 2 4" xfId="9708" xr:uid="{8F941F6B-DD80-43D7-A992-052AB3259D91}"/>
    <cellStyle name="Comma 2 6 2 4 2 4 2" xfId="21840" xr:uid="{9A040981-8FCC-42B9-82A6-0738368E5B27}"/>
    <cellStyle name="Comma 2 6 2 4 2 4 2 2" xfId="46104" xr:uid="{A07AF71D-3803-4ADE-A159-57DC44A3CF27}"/>
    <cellStyle name="Comma 2 6 2 4 2 4 3" xfId="33972" xr:uid="{94471E31-7EC2-4350-BEC9-B100E711F91D}"/>
    <cellStyle name="Comma 2 6 2 4 2 5" xfId="13752" xr:uid="{480E1540-0E0A-4260-9FFC-287F6649934E}"/>
    <cellStyle name="Comma 2 6 2 4 2 5 2" xfId="38016" xr:uid="{FBDFE070-C621-418F-A698-4B527FA458D5}"/>
    <cellStyle name="Comma 2 6 2 4 2 6" xfId="25884" xr:uid="{CCAC3850-C230-4CB4-9778-7040155D771E}"/>
    <cellStyle name="Comma 2 6 2 4 3" xfId="2631" xr:uid="{D8300D73-7189-4631-BCAA-5B71B90A70AC}"/>
    <cellStyle name="Comma 2 6 2 4 3 2" xfId="6675" xr:uid="{B8FE58CD-BE27-4C56-8188-9CF30EA6A70D}"/>
    <cellStyle name="Comma 2 6 2 4 3 2 2" xfId="18807" xr:uid="{D2554889-3FD5-476C-BCEC-442147452B3B}"/>
    <cellStyle name="Comma 2 6 2 4 3 2 2 2" xfId="43071" xr:uid="{F491C280-30BA-4DF1-A931-36A5C9872A87}"/>
    <cellStyle name="Comma 2 6 2 4 3 2 3" xfId="30939" xr:uid="{8910C8E8-B1A5-4D54-B146-E74F65BEAE23}"/>
    <cellStyle name="Comma 2 6 2 4 3 3" xfId="10719" xr:uid="{88A6E5E6-ED22-45E6-BFAE-0E52EFEFC1A2}"/>
    <cellStyle name="Comma 2 6 2 4 3 3 2" xfId="22851" xr:uid="{12A21ECA-46CB-47ED-A154-84129E66C8A0}"/>
    <cellStyle name="Comma 2 6 2 4 3 3 2 2" xfId="47115" xr:uid="{F10783D6-80F3-4889-9B29-C29CC3469725}"/>
    <cellStyle name="Comma 2 6 2 4 3 3 3" xfId="34983" xr:uid="{FD0576FA-AB83-45F7-AA61-4C8F032BD68D}"/>
    <cellStyle name="Comma 2 6 2 4 3 4" xfId="14763" xr:uid="{B1E0E4EB-1CAF-4239-AFA7-92297871780D}"/>
    <cellStyle name="Comma 2 6 2 4 3 4 2" xfId="39027" xr:uid="{2646583F-684C-4CAD-9FE6-17FB1F5DC65C}"/>
    <cellStyle name="Comma 2 6 2 4 3 5" xfId="26895" xr:uid="{C1D7339B-FCD8-4411-AA11-5B4A34341E38}"/>
    <cellStyle name="Comma 2 6 2 4 4" xfId="4653" xr:uid="{D5BAD069-9A66-4A9D-84FF-0C9984D3D70D}"/>
    <cellStyle name="Comma 2 6 2 4 4 2" xfId="16785" xr:uid="{BCE73BD7-F111-458E-8E59-0F11E5702E0C}"/>
    <cellStyle name="Comma 2 6 2 4 4 2 2" xfId="41049" xr:uid="{6B70FFDB-6426-46D8-9B21-675178377918}"/>
    <cellStyle name="Comma 2 6 2 4 4 3" xfId="28917" xr:uid="{378244C8-7C44-4DE3-83B9-0AE37857CC02}"/>
    <cellStyle name="Comma 2 6 2 4 5" xfId="8697" xr:uid="{A3EA2134-F959-4392-8BCB-2FD38F1B47DA}"/>
    <cellStyle name="Comma 2 6 2 4 5 2" xfId="20829" xr:uid="{CD0A6EFC-2CDC-42F4-B598-338C27B12E6D}"/>
    <cellStyle name="Comma 2 6 2 4 5 2 2" xfId="45093" xr:uid="{20161211-904D-491B-9464-A340C96312B6}"/>
    <cellStyle name="Comma 2 6 2 4 5 3" xfId="32961" xr:uid="{F2AC410D-FA57-4819-BA47-7E8F8AE2EF65}"/>
    <cellStyle name="Comma 2 6 2 4 6" xfId="12741" xr:uid="{557C11B1-AD32-4DD2-83BC-45A62F0FD856}"/>
    <cellStyle name="Comma 2 6 2 4 6 2" xfId="37005" xr:uid="{5373FBE4-F04E-40CD-9A86-6A82040CDF38}"/>
    <cellStyle name="Comma 2 6 2 4 7" xfId="24873" xr:uid="{A2EC52AA-A564-4300-9245-BC4D95736B1B}"/>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2 2 2" xfId="43577" xr:uid="{C7544EC1-5178-4629-8570-13604CB8D879}"/>
    <cellStyle name="Comma 2 6 2 5 2 2 3" xfId="31445" xr:uid="{C25DD7CA-27FB-4E51-AD32-16E265764CFC}"/>
    <cellStyle name="Comma 2 6 2 5 2 3" xfId="11225" xr:uid="{733FFC3F-5EAC-4B4C-BC41-B18595C87CB7}"/>
    <cellStyle name="Comma 2 6 2 5 2 3 2" xfId="23357" xr:uid="{17ED3516-F03D-4174-A397-E95F0C9421D3}"/>
    <cellStyle name="Comma 2 6 2 5 2 3 2 2" xfId="47621" xr:uid="{8DDC869C-4D68-4235-9BE0-2C0039709FA3}"/>
    <cellStyle name="Comma 2 6 2 5 2 3 3" xfId="35489" xr:uid="{0E00FC94-563D-4F74-855F-35A023D8CC14}"/>
    <cellStyle name="Comma 2 6 2 5 2 4" xfId="15269" xr:uid="{82CE2934-114C-4352-9458-21A38E9AD3E4}"/>
    <cellStyle name="Comma 2 6 2 5 2 4 2" xfId="39533" xr:uid="{F21081F0-6A70-4FCF-B715-961ED3E592C9}"/>
    <cellStyle name="Comma 2 6 2 5 2 5" xfId="27401" xr:uid="{541C0F48-FC35-41A1-9758-F691F0DAD2C2}"/>
    <cellStyle name="Comma 2 6 2 5 3" xfId="5159" xr:uid="{8466FDF7-FCAB-4843-8AEA-B65CD081AE43}"/>
    <cellStyle name="Comma 2 6 2 5 3 2" xfId="17291" xr:uid="{25FBDA84-3BCE-440F-86A6-0603B81F4CF1}"/>
    <cellStyle name="Comma 2 6 2 5 3 2 2" xfId="41555" xr:uid="{4994BD55-5ED5-425C-9233-F2840059B0E9}"/>
    <cellStyle name="Comma 2 6 2 5 3 3" xfId="29423" xr:uid="{81D7950F-B449-4E2B-BF9D-2CA4283CF37C}"/>
    <cellStyle name="Comma 2 6 2 5 4" xfId="9203" xr:uid="{4C43A273-ED09-4923-8DEC-FF404F303260}"/>
    <cellStyle name="Comma 2 6 2 5 4 2" xfId="21335" xr:uid="{F7ACFFCA-9918-4DFA-B169-3D4CA8A69A7F}"/>
    <cellStyle name="Comma 2 6 2 5 4 2 2" xfId="45599" xr:uid="{54DE3231-C3D2-4ED0-B9E6-0F08F8B017EE}"/>
    <cellStyle name="Comma 2 6 2 5 4 3" xfId="33467" xr:uid="{69941CE1-BE75-4304-9FD4-E2C345678A8E}"/>
    <cellStyle name="Comma 2 6 2 5 5" xfId="13247" xr:uid="{B0C48DFF-AF59-4B1A-B299-D7BC05148B05}"/>
    <cellStyle name="Comma 2 6 2 5 5 2" xfId="37511" xr:uid="{1DB42698-D0AC-425B-86EE-0E19EAC2B273}"/>
    <cellStyle name="Comma 2 6 2 5 6" xfId="25379" xr:uid="{5B86159E-C954-4E12-B5F3-55D45638DE35}"/>
    <cellStyle name="Comma 2 6 2 6" xfId="2126" xr:uid="{E58FF0C4-C915-495C-8421-04AA5E4AFCAA}"/>
    <cellStyle name="Comma 2 6 2 6 2" xfId="6170" xr:uid="{EFC7B2F2-E3A9-4503-91A9-26BAEB18839B}"/>
    <cellStyle name="Comma 2 6 2 6 2 2" xfId="18302" xr:uid="{37D4C5C8-05BA-4FF9-B30D-C742C82BB778}"/>
    <cellStyle name="Comma 2 6 2 6 2 2 2" xfId="42566" xr:uid="{B3896A81-F629-4F2A-A19A-B495E9FFA077}"/>
    <cellStyle name="Comma 2 6 2 6 2 3" xfId="30434" xr:uid="{C2C08F62-0C9B-4E20-B986-D76D0FC66408}"/>
    <cellStyle name="Comma 2 6 2 6 3" xfId="10214" xr:uid="{852C9999-20F3-4B2B-8CF5-8E04BEBC1E2A}"/>
    <cellStyle name="Comma 2 6 2 6 3 2" xfId="22346" xr:uid="{A447473A-6E87-4AA5-9EC6-C680F9E779C7}"/>
    <cellStyle name="Comma 2 6 2 6 3 2 2" xfId="46610" xr:uid="{85E21247-8C90-440C-9DE2-308E0E21B870}"/>
    <cellStyle name="Comma 2 6 2 6 3 3" xfId="34478" xr:uid="{E29AB83A-DFC8-43B7-BE97-0BF578C07D6B}"/>
    <cellStyle name="Comma 2 6 2 6 4" xfId="14258" xr:uid="{0B315D05-1F8E-4FC3-91C1-0DD5E1E7B70D}"/>
    <cellStyle name="Comma 2 6 2 6 4 2" xfId="38522" xr:uid="{5F896C68-99A6-4779-9C3D-97675540616E}"/>
    <cellStyle name="Comma 2 6 2 6 5" xfId="26390" xr:uid="{A1C21D0F-A324-4C85-A561-A75383269542}"/>
    <cellStyle name="Comma 2 6 2 7" xfId="4148" xr:uid="{CEFABD5B-67AA-491B-BBE2-75CE36188612}"/>
    <cellStyle name="Comma 2 6 2 7 2" xfId="16280" xr:uid="{0CB16C5A-8D22-40A1-9C0E-095211EA042D}"/>
    <cellStyle name="Comma 2 6 2 7 2 2" xfId="40544" xr:uid="{0A145B78-62D1-4DA0-B326-27E6B45FA890}"/>
    <cellStyle name="Comma 2 6 2 7 3" xfId="28412" xr:uid="{834856E1-CF90-4B6D-AC1A-D50226ACE535}"/>
    <cellStyle name="Comma 2 6 2 8" xfId="8192" xr:uid="{FC626F5F-EEAF-4002-906E-41DDA4D52CA5}"/>
    <cellStyle name="Comma 2 6 2 8 2" xfId="20324" xr:uid="{E8FF2A70-0CD8-4FB2-9125-42DEDC1CF9E4}"/>
    <cellStyle name="Comma 2 6 2 8 2 2" xfId="44588" xr:uid="{405FA139-51F8-4E9C-81AA-25DF59CAE1E5}"/>
    <cellStyle name="Comma 2 6 2 8 3" xfId="32456" xr:uid="{5939758B-A645-4F3D-B55C-3DEEEA76BEA6}"/>
    <cellStyle name="Comma 2 6 2 9" xfId="12236" xr:uid="{530E1126-5305-4717-92DF-9D86400FC9CB}"/>
    <cellStyle name="Comma 2 6 2 9 2" xfId="36500" xr:uid="{4621FBC6-4D8E-4E4D-8FBB-1058011E3DB1}"/>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2 2 2" xfId="44398" xr:uid="{45D60B65-3E6F-4699-8348-9B7242CEC7D7}"/>
    <cellStyle name="Comma 2 6 3 2 2 2 2 2 3" xfId="32266" xr:uid="{69C3F5A3-92FC-4F31-BC3E-A534A4C6FF0A}"/>
    <cellStyle name="Comma 2 6 3 2 2 2 2 3" xfId="12046" xr:uid="{10726147-6F40-461D-A402-8368BCAB17F1}"/>
    <cellStyle name="Comma 2 6 3 2 2 2 2 3 2" xfId="24178" xr:uid="{A23D08F3-B70D-4E45-A12A-2EAD67DD0EFC}"/>
    <cellStyle name="Comma 2 6 3 2 2 2 2 3 2 2" xfId="48442" xr:uid="{54CDCD42-E617-4547-A75E-7B2DC6F5BAA0}"/>
    <cellStyle name="Comma 2 6 3 2 2 2 2 3 3" xfId="36310" xr:uid="{A65C0078-849C-4CA0-847C-7EB76CC4DD5F}"/>
    <cellStyle name="Comma 2 6 3 2 2 2 2 4" xfId="16090" xr:uid="{BA013E68-4F91-4B83-B2B7-C4C5AFA5456D}"/>
    <cellStyle name="Comma 2 6 3 2 2 2 2 4 2" xfId="40354" xr:uid="{0E2A6AC5-656A-4D0F-A7DB-E9A9CB15241A}"/>
    <cellStyle name="Comma 2 6 3 2 2 2 2 5" xfId="28222" xr:uid="{C04B7B5D-CC87-484F-ABD1-B9C5F1D6E9B2}"/>
    <cellStyle name="Comma 2 6 3 2 2 2 3" xfId="5980" xr:uid="{8FF323DA-49D8-4F89-8606-CDC7D95958DA}"/>
    <cellStyle name="Comma 2 6 3 2 2 2 3 2" xfId="18112" xr:uid="{8973999D-8FDD-4D2E-8F93-32AC7C4E1AD1}"/>
    <cellStyle name="Comma 2 6 3 2 2 2 3 2 2" xfId="42376" xr:uid="{45E9DA80-0BA2-4D8A-9CB4-DE80981A3655}"/>
    <cellStyle name="Comma 2 6 3 2 2 2 3 3" xfId="30244" xr:uid="{AB6BF1F4-D75F-458E-94C9-BC3D2D78A793}"/>
    <cellStyle name="Comma 2 6 3 2 2 2 4" xfId="10024" xr:uid="{95C7539E-1B7E-4127-96BF-661856EA7656}"/>
    <cellStyle name="Comma 2 6 3 2 2 2 4 2" xfId="22156" xr:uid="{B92C187B-E4BA-4570-A8D9-6E85814ADA40}"/>
    <cellStyle name="Comma 2 6 3 2 2 2 4 2 2" xfId="46420" xr:uid="{8B8C983D-A1AB-4158-AC6C-C8C8C7B33539}"/>
    <cellStyle name="Comma 2 6 3 2 2 2 4 3" xfId="34288" xr:uid="{F794E581-FEC4-42B0-8250-8C9DFB4885A6}"/>
    <cellStyle name="Comma 2 6 3 2 2 2 5" xfId="14068" xr:uid="{C33C7736-D101-4AB6-89CC-47AF050A62E9}"/>
    <cellStyle name="Comma 2 6 3 2 2 2 5 2" xfId="38332" xr:uid="{8533E0E4-6F57-490D-A7E6-422374C44BAB}"/>
    <cellStyle name="Comma 2 6 3 2 2 2 6" xfId="26200" xr:uid="{DDED6D50-A0B0-4E9E-9C03-0CEFBFC820AA}"/>
    <cellStyle name="Comma 2 6 3 2 2 3" xfId="2947" xr:uid="{5A179745-4AE1-41F4-A59B-872F307B6E23}"/>
    <cellStyle name="Comma 2 6 3 2 2 3 2" xfId="6991" xr:uid="{044128C3-9146-4D2A-A863-9BB2D25522C6}"/>
    <cellStyle name="Comma 2 6 3 2 2 3 2 2" xfId="19123" xr:uid="{80CAC551-70A3-4796-B453-819A4B13DCFB}"/>
    <cellStyle name="Comma 2 6 3 2 2 3 2 2 2" xfId="43387" xr:uid="{ECC42389-DE0E-4EFD-9348-0CA52985BB01}"/>
    <cellStyle name="Comma 2 6 3 2 2 3 2 3" xfId="31255" xr:uid="{B0603F67-CE12-43FB-9040-BC9BEA113063}"/>
    <cellStyle name="Comma 2 6 3 2 2 3 3" xfId="11035" xr:uid="{5B194999-5F20-4706-8751-2481B758EFDD}"/>
    <cellStyle name="Comma 2 6 3 2 2 3 3 2" xfId="23167" xr:uid="{5007234D-DB51-40B7-AC68-0B589EF84DDE}"/>
    <cellStyle name="Comma 2 6 3 2 2 3 3 2 2" xfId="47431" xr:uid="{2544BD89-735B-41E0-8078-54F79BE17D4D}"/>
    <cellStyle name="Comma 2 6 3 2 2 3 3 3" xfId="35299" xr:uid="{60E5612C-D0F7-48FC-A8A7-B0E60569CF9E}"/>
    <cellStyle name="Comma 2 6 3 2 2 3 4" xfId="15079" xr:uid="{6E6A8D35-A29D-4637-BF08-FE9D70936373}"/>
    <cellStyle name="Comma 2 6 3 2 2 3 4 2" xfId="39343" xr:uid="{4456C3E2-2A38-48FE-B68F-74012FE679E9}"/>
    <cellStyle name="Comma 2 6 3 2 2 3 5" xfId="27211" xr:uid="{A4520167-879A-44DE-BF6D-56F4AFB98B47}"/>
    <cellStyle name="Comma 2 6 3 2 2 4" xfId="4969" xr:uid="{B6D503B0-0D88-46F7-B506-9B1694EFC979}"/>
    <cellStyle name="Comma 2 6 3 2 2 4 2" xfId="17101" xr:uid="{3307C4D1-B9F7-4C50-9728-A361536D1547}"/>
    <cellStyle name="Comma 2 6 3 2 2 4 2 2" xfId="41365" xr:uid="{DB5455F7-593A-4327-A4A7-EA12E6355230}"/>
    <cellStyle name="Comma 2 6 3 2 2 4 3" xfId="29233" xr:uid="{FB109BD8-2990-4381-A2F2-A11962637206}"/>
    <cellStyle name="Comma 2 6 3 2 2 5" xfId="9013" xr:uid="{60E215C7-1EB2-433E-97BC-82A1C14D42A1}"/>
    <cellStyle name="Comma 2 6 3 2 2 5 2" xfId="21145" xr:uid="{92D4677C-1057-49CF-8A3E-5B1553B9B8B8}"/>
    <cellStyle name="Comma 2 6 3 2 2 5 2 2" xfId="45409" xr:uid="{DBA8E8EE-B168-4312-AA27-F51DD0F76AE7}"/>
    <cellStyle name="Comma 2 6 3 2 2 5 3" xfId="33277" xr:uid="{26CF15DC-9C2B-4736-BCE0-577F39364F2A}"/>
    <cellStyle name="Comma 2 6 3 2 2 6" xfId="13057" xr:uid="{3D98FF28-2143-459F-A47C-B31C4CE555AE}"/>
    <cellStyle name="Comma 2 6 3 2 2 6 2" xfId="37321" xr:uid="{41F467A0-3325-4F06-B92D-CA015CB9BAF2}"/>
    <cellStyle name="Comma 2 6 3 2 2 7" xfId="25189" xr:uid="{56F878C7-4498-46C3-80A0-EE08D4D28F8A}"/>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2 2 2" xfId="43893" xr:uid="{DDFC0915-3A3A-4332-A11D-134D76939002}"/>
    <cellStyle name="Comma 2 6 3 2 3 2 2 3" xfId="31761" xr:uid="{5D71053C-DBC8-48F7-B759-4C2F0EE3FDC7}"/>
    <cellStyle name="Comma 2 6 3 2 3 2 3" xfId="11541" xr:uid="{B55B186C-3DA7-4E47-B89A-CE90D305647B}"/>
    <cellStyle name="Comma 2 6 3 2 3 2 3 2" xfId="23673" xr:uid="{829F9ECA-BC1F-43A7-8173-354CCA9470F6}"/>
    <cellStyle name="Comma 2 6 3 2 3 2 3 2 2" xfId="47937" xr:uid="{47A7F6BC-9602-45AF-A0E5-E5A3E72B2476}"/>
    <cellStyle name="Comma 2 6 3 2 3 2 3 3" xfId="35805" xr:uid="{24F07D9D-73EB-4526-9706-F09FC0861893}"/>
    <cellStyle name="Comma 2 6 3 2 3 2 4" xfId="15585" xr:uid="{49715BCD-E551-40AF-8F3E-8C20B5C06ED4}"/>
    <cellStyle name="Comma 2 6 3 2 3 2 4 2" xfId="39849" xr:uid="{90BE714C-7137-48DF-AE8F-7678D6C417A1}"/>
    <cellStyle name="Comma 2 6 3 2 3 2 5" xfId="27717" xr:uid="{5E219FD0-6F14-40BF-AB80-3B7B92CDB044}"/>
    <cellStyle name="Comma 2 6 3 2 3 3" xfId="5475" xr:uid="{60059159-5CCB-42FE-9D48-E54212A9CDE9}"/>
    <cellStyle name="Comma 2 6 3 2 3 3 2" xfId="17607" xr:uid="{82B8C959-8E43-4723-A8D7-8F90B73C8BFF}"/>
    <cellStyle name="Comma 2 6 3 2 3 3 2 2" xfId="41871" xr:uid="{A0EDB796-91E0-495B-8815-E119C6015AB2}"/>
    <cellStyle name="Comma 2 6 3 2 3 3 3" xfId="29739" xr:uid="{E4E44F39-946C-474E-A743-1E3345FF21C2}"/>
    <cellStyle name="Comma 2 6 3 2 3 4" xfId="9519" xr:uid="{4CB4836F-6FF1-4CDB-ABEA-D69E05F9A670}"/>
    <cellStyle name="Comma 2 6 3 2 3 4 2" xfId="21651" xr:uid="{3257F4A7-7E5E-4981-8442-2CCB4A006B26}"/>
    <cellStyle name="Comma 2 6 3 2 3 4 2 2" xfId="45915" xr:uid="{F2FD8F0D-E50C-4C70-BF82-91988CA97DF4}"/>
    <cellStyle name="Comma 2 6 3 2 3 4 3" xfId="33783" xr:uid="{C8DD7F09-1F60-4DDD-88F8-3210E1DF8E0F}"/>
    <cellStyle name="Comma 2 6 3 2 3 5" xfId="13563" xr:uid="{CCA10C9A-C69C-46DC-98FA-78FE550C3186}"/>
    <cellStyle name="Comma 2 6 3 2 3 5 2" xfId="37827" xr:uid="{14180A1A-04D0-41DD-9E2E-88C12AE3CA0B}"/>
    <cellStyle name="Comma 2 6 3 2 3 6" xfId="25695" xr:uid="{7F5EEE9D-32B5-481F-9403-43B41C347010}"/>
    <cellStyle name="Comma 2 6 3 2 4" xfId="2442" xr:uid="{3346F8C2-2B31-48BD-A6DB-AC4A2DAFB783}"/>
    <cellStyle name="Comma 2 6 3 2 4 2" xfId="6486" xr:uid="{0D8880D3-0757-456E-BE65-FF9226E3791F}"/>
    <cellStyle name="Comma 2 6 3 2 4 2 2" xfId="18618" xr:uid="{DD076468-7936-458A-9782-30CEC0FCB1B8}"/>
    <cellStyle name="Comma 2 6 3 2 4 2 2 2" xfId="42882" xr:uid="{4D311143-55F6-4B46-98E6-2CD89C322B96}"/>
    <cellStyle name="Comma 2 6 3 2 4 2 3" xfId="30750" xr:uid="{F3E21AC0-B697-449F-BEEA-19C92C4D4EB3}"/>
    <cellStyle name="Comma 2 6 3 2 4 3" xfId="10530" xr:uid="{C83B6E98-D037-4C4D-ACED-C02F36055D4A}"/>
    <cellStyle name="Comma 2 6 3 2 4 3 2" xfId="22662" xr:uid="{A8441FAF-46FB-4150-B9E9-15972C90C33A}"/>
    <cellStyle name="Comma 2 6 3 2 4 3 2 2" xfId="46926" xr:uid="{4DF25A57-4D22-4311-B229-C8478A2B8E56}"/>
    <cellStyle name="Comma 2 6 3 2 4 3 3" xfId="34794" xr:uid="{32868F70-64A7-4359-A6A5-8B3586B34A8C}"/>
    <cellStyle name="Comma 2 6 3 2 4 4" xfId="14574" xr:uid="{CB6D2666-17D4-4A68-A104-DA05106B1230}"/>
    <cellStyle name="Comma 2 6 3 2 4 4 2" xfId="38838" xr:uid="{D61942D5-8243-4BD8-8DFA-57374A45E80C}"/>
    <cellStyle name="Comma 2 6 3 2 4 5" xfId="26706" xr:uid="{C7ADBF65-FE79-439A-B304-41212C02EB85}"/>
    <cellStyle name="Comma 2 6 3 2 5" xfId="4464" xr:uid="{43479ED2-EBB4-4DA9-9B17-D5A2C92444EF}"/>
    <cellStyle name="Comma 2 6 3 2 5 2" xfId="16596" xr:uid="{65AB4578-2641-40CE-8EEF-6DD06F8A73E7}"/>
    <cellStyle name="Comma 2 6 3 2 5 2 2" xfId="40860" xr:uid="{3E746F8D-721D-4C8E-A132-A63FF83671E3}"/>
    <cellStyle name="Comma 2 6 3 2 5 3" xfId="28728" xr:uid="{E49821D3-6B69-49E5-84DC-B39FEC2B0906}"/>
    <cellStyle name="Comma 2 6 3 2 6" xfId="8508" xr:uid="{59EE6C4C-11AB-40F0-A540-98A90ACD56CE}"/>
    <cellStyle name="Comma 2 6 3 2 6 2" xfId="20640" xr:uid="{61DB8504-5512-4012-A11F-D33BD2751853}"/>
    <cellStyle name="Comma 2 6 3 2 6 2 2" xfId="44904" xr:uid="{E9F14C34-E732-4FB8-8A19-1100A443E0FD}"/>
    <cellStyle name="Comma 2 6 3 2 6 3" xfId="32772" xr:uid="{3DE5882B-057F-4762-9C21-E3F7B15D4725}"/>
    <cellStyle name="Comma 2 6 3 2 7" xfId="12552" xr:uid="{DC02875B-317D-4771-96D2-572C22F1A7FB}"/>
    <cellStyle name="Comma 2 6 3 2 7 2" xfId="36816" xr:uid="{CD20F51A-C27C-4988-A400-0C25483C844E}"/>
    <cellStyle name="Comma 2 6 3 2 8" xfId="24684" xr:uid="{6ED87210-ED71-4C5B-BBE1-C7B59B422F3D}"/>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2 2 2" xfId="44145" xr:uid="{C5F17FA7-3012-4F95-B628-C3B06920EEAE}"/>
    <cellStyle name="Comma 2 6 3 3 2 2 2 3" xfId="32013" xr:uid="{4C132E60-E100-4625-9F38-0B41C297328A}"/>
    <cellStyle name="Comma 2 6 3 3 2 2 3" xfId="11793" xr:uid="{17B2FE35-D51F-416C-8F31-C2C7121EFFC8}"/>
    <cellStyle name="Comma 2 6 3 3 2 2 3 2" xfId="23925" xr:uid="{A783B077-A196-4440-A54F-6CE9084E65E6}"/>
    <cellStyle name="Comma 2 6 3 3 2 2 3 2 2" xfId="48189" xr:uid="{4C338645-609A-4A14-AF90-5495878DBDBF}"/>
    <cellStyle name="Comma 2 6 3 3 2 2 3 3" xfId="36057" xr:uid="{255C2C99-15E3-454B-BDDB-9624C07C067E}"/>
    <cellStyle name="Comma 2 6 3 3 2 2 4" xfId="15837" xr:uid="{1F995ABA-6071-4F1D-88D7-596CB8C6F6DE}"/>
    <cellStyle name="Comma 2 6 3 3 2 2 4 2" xfId="40101" xr:uid="{B014CA5A-FDE5-44C5-978D-BB30281184A4}"/>
    <cellStyle name="Comma 2 6 3 3 2 2 5" xfId="27969" xr:uid="{5EB0E045-707C-461E-9828-AFFF2A65C88F}"/>
    <cellStyle name="Comma 2 6 3 3 2 3" xfId="5727" xr:uid="{5ADE2379-1788-4AF9-A3AD-206B3952CA85}"/>
    <cellStyle name="Comma 2 6 3 3 2 3 2" xfId="17859" xr:uid="{6E119467-14EA-490E-BC41-5F911B508D0E}"/>
    <cellStyle name="Comma 2 6 3 3 2 3 2 2" xfId="42123" xr:uid="{FF590541-27D3-4341-871F-1853B9EF36B7}"/>
    <cellStyle name="Comma 2 6 3 3 2 3 3" xfId="29991" xr:uid="{C5C706D3-D727-49C0-9EC3-DE7B8538B3B6}"/>
    <cellStyle name="Comma 2 6 3 3 2 4" xfId="9771" xr:uid="{17F7C5C3-5C63-4948-85FC-9BB3FB96C963}"/>
    <cellStyle name="Comma 2 6 3 3 2 4 2" xfId="21903" xr:uid="{E139AFFA-67DB-439C-A82D-2973F8E8F670}"/>
    <cellStyle name="Comma 2 6 3 3 2 4 2 2" xfId="46167" xr:uid="{CA36297D-F67B-4382-9F29-810B57447661}"/>
    <cellStyle name="Comma 2 6 3 3 2 4 3" xfId="34035" xr:uid="{CC197137-5D25-4266-9122-DC70389C86F9}"/>
    <cellStyle name="Comma 2 6 3 3 2 5" xfId="13815" xr:uid="{89FDFC6D-E005-4F43-AA3B-7DD4558B7916}"/>
    <cellStyle name="Comma 2 6 3 3 2 5 2" xfId="38079" xr:uid="{B6A69A0D-A7E6-4BD5-91EB-C8B0CD72F843}"/>
    <cellStyle name="Comma 2 6 3 3 2 6" xfId="25947" xr:uid="{6C4AF871-A1A4-450A-8692-48A2B230359D}"/>
    <cellStyle name="Comma 2 6 3 3 3" xfId="2694" xr:uid="{C9150255-147C-44FC-8893-77765389FBD0}"/>
    <cellStyle name="Comma 2 6 3 3 3 2" xfId="6738" xr:uid="{93EA5B82-BBCA-4A5A-8AE2-232C9F42E05F}"/>
    <cellStyle name="Comma 2 6 3 3 3 2 2" xfId="18870" xr:uid="{BD7BE0AE-5D7D-4336-B3FC-99520C9E6EFB}"/>
    <cellStyle name="Comma 2 6 3 3 3 2 2 2" xfId="43134" xr:uid="{23823FB7-15D2-43F2-9F21-BD6B536C8C34}"/>
    <cellStyle name="Comma 2 6 3 3 3 2 3" xfId="31002" xr:uid="{5E007107-2F3D-445F-A6DF-CD5FF3B8CFDF}"/>
    <cellStyle name="Comma 2 6 3 3 3 3" xfId="10782" xr:uid="{6E27E39B-0B09-49C4-8086-615A89CE2B63}"/>
    <cellStyle name="Comma 2 6 3 3 3 3 2" xfId="22914" xr:uid="{49F5B78A-1F3D-4564-947A-BA9012F1AD7C}"/>
    <cellStyle name="Comma 2 6 3 3 3 3 2 2" xfId="47178" xr:uid="{6E58B6B3-00E6-42E8-81FC-A03984EE714C}"/>
    <cellStyle name="Comma 2 6 3 3 3 3 3" xfId="35046" xr:uid="{C5433BD8-3752-41D2-9771-E22F029BAA32}"/>
    <cellStyle name="Comma 2 6 3 3 3 4" xfId="14826" xr:uid="{A04F9F5E-92E0-493B-BB1D-24F56A4E0211}"/>
    <cellStyle name="Comma 2 6 3 3 3 4 2" xfId="39090" xr:uid="{A968E989-8DCB-4BA9-A74E-082586B7A958}"/>
    <cellStyle name="Comma 2 6 3 3 3 5" xfId="26958" xr:uid="{278975BC-2972-4856-96F5-7A372F8DF5B5}"/>
    <cellStyle name="Comma 2 6 3 3 4" xfId="4716" xr:uid="{B342C5C7-1CCA-475D-BCF5-198BE41B6029}"/>
    <cellStyle name="Comma 2 6 3 3 4 2" xfId="16848" xr:uid="{1F890ED3-DED4-4516-BE9A-28CDAD5672CE}"/>
    <cellStyle name="Comma 2 6 3 3 4 2 2" xfId="41112" xr:uid="{DDD6CE63-1544-460B-B7FC-31518410D519}"/>
    <cellStyle name="Comma 2 6 3 3 4 3" xfId="28980" xr:uid="{C269A24F-AE91-424F-9D60-425F258EBCE9}"/>
    <cellStyle name="Comma 2 6 3 3 5" xfId="8760" xr:uid="{69EFCBAD-F6EB-48E7-8293-AF9A0CBC1923}"/>
    <cellStyle name="Comma 2 6 3 3 5 2" xfId="20892" xr:uid="{BB8B3345-E829-4B0C-A8B9-FC56DDCDAE7F}"/>
    <cellStyle name="Comma 2 6 3 3 5 2 2" xfId="45156" xr:uid="{715A0BAA-8FAB-46CD-96E1-53545DF20A20}"/>
    <cellStyle name="Comma 2 6 3 3 5 3" xfId="33024" xr:uid="{EC59573B-5425-4803-8D95-1CEEA69A7631}"/>
    <cellStyle name="Comma 2 6 3 3 6" xfId="12804" xr:uid="{197B7FB2-86D3-4D78-8506-C0A0394A5266}"/>
    <cellStyle name="Comma 2 6 3 3 6 2" xfId="37068" xr:uid="{6325357D-12CA-42A1-A28B-FF42E40F240C}"/>
    <cellStyle name="Comma 2 6 3 3 7" xfId="24936" xr:uid="{334F053E-9E84-4921-8849-672DC917415A}"/>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2 2 2" xfId="43640" xr:uid="{22896258-818D-4734-88F2-92A9587E90F7}"/>
    <cellStyle name="Comma 2 6 3 4 2 2 3" xfId="31508" xr:uid="{81621288-7AF0-414A-AD43-AD4FFB39B1C4}"/>
    <cellStyle name="Comma 2 6 3 4 2 3" xfId="11288" xr:uid="{14701065-A9D2-4A69-956A-9FEA6EC44820}"/>
    <cellStyle name="Comma 2 6 3 4 2 3 2" xfId="23420" xr:uid="{8662A731-5975-4424-9DE8-345ACDE5D63B}"/>
    <cellStyle name="Comma 2 6 3 4 2 3 2 2" xfId="47684" xr:uid="{A6747C33-615A-4C77-BBA3-861C266D88DC}"/>
    <cellStyle name="Comma 2 6 3 4 2 3 3" xfId="35552" xr:uid="{664A5B3F-CF1D-4B37-880B-559C52D26A66}"/>
    <cellStyle name="Comma 2 6 3 4 2 4" xfId="15332" xr:uid="{0D9B7913-4D20-4748-8347-57C3DF7D5FA1}"/>
    <cellStyle name="Comma 2 6 3 4 2 4 2" xfId="39596" xr:uid="{F0F076C0-C5A5-4B7A-9868-D79C5231CE57}"/>
    <cellStyle name="Comma 2 6 3 4 2 5" xfId="27464" xr:uid="{AE8EFFA3-8C17-4474-8D23-1FCE170A117B}"/>
    <cellStyle name="Comma 2 6 3 4 3" xfId="5222" xr:uid="{5A4DD53B-4948-4AE7-9679-1D1E8F2639B9}"/>
    <cellStyle name="Comma 2 6 3 4 3 2" xfId="17354" xr:uid="{E4884C9B-6C26-4F2C-BAB9-63171D97A5C7}"/>
    <cellStyle name="Comma 2 6 3 4 3 2 2" xfId="41618" xr:uid="{E6B28F47-167A-45B7-969C-28319B137E22}"/>
    <cellStyle name="Comma 2 6 3 4 3 3" xfId="29486" xr:uid="{9D75E10B-5C92-4984-9AF8-650AEEFE0289}"/>
    <cellStyle name="Comma 2 6 3 4 4" xfId="9266" xr:uid="{D3D9063F-1668-4AAF-882F-507508301A42}"/>
    <cellStyle name="Comma 2 6 3 4 4 2" xfId="21398" xr:uid="{0DFDD561-3417-4BF5-BED5-CA5A578C68BE}"/>
    <cellStyle name="Comma 2 6 3 4 4 2 2" xfId="45662" xr:uid="{EC85E0FD-BC0C-4126-8E4E-5C9DCA56E60C}"/>
    <cellStyle name="Comma 2 6 3 4 4 3" xfId="33530" xr:uid="{3AC79848-4D5C-4C4E-9A62-98C1752C0D36}"/>
    <cellStyle name="Comma 2 6 3 4 5" xfId="13310" xr:uid="{5F58D6BB-F70E-4E5C-B16D-A11E8BCF10FD}"/>
    <cellStyle name="Comma 2 6 3 4 5 2" xfId="37574" xr:uid="{8AB90A58-62D9-4E08-BC91-2BEECE3F15AA}"/>
    <cellStyle name="Comma 2 6 3 4 6" xfId="25442" xr:uid="{383653D1-E619-41A7-97E9-E150D7606D07}"/>
    <cellStyle name="Comma 2 6 3 5" xfId="2189" xr:uid="{7D764565-37AE-4471-8328-756B68D01D80}"/>
    <cellStyle name="Comma 2 6 3 5 2" xfId="6233" xr:uid="{737DFF15-7DE8-4828-A970-FDF536D6C133}"/>
    <cellStyle name="Comma 2 6 3 5 2 2" xfId="18365" xr:uid="{BB45C703-330F-4C4F-8D2F-37521A437446}"/>
    <cellStyle name="Comma 2 6 3 5 2 2 2" xfId="42629" xr:uid="{4436367C-F474-4E92-A136-EE181FE2E436}"/>
    <cellStyle name="Comma 2 6 3 5 2 3" xfId="30497" xr:uid="{232E5ABB-DAAB-4D1B-BD31-D1659AB0A268}"/>
    <cellStyle name="Comma 2 6 3 5 3" xfId="10277" xr:uid="{B1547195-542B-4D90-9BAB-D8254F2C87E4}"/>
    <cellStyle name="Comma 2 6 3 5 3 2" xfId="22409" xr:uid="{A57296E4-AFCE-4CC8-A229-8B09F68FF835}"/>
    <cellStyle name="Comma 2 6 3 5 3 2 2" xfId="46673" xr:uid="{8AD5BB23-64E6-4901-BCAD-73D417776FA4}"/>
    <cellStyle name="Comma 2 6 3 5 3 3" xfId="34541" xr:uid="{C9371FF4-3849-49BA-813E-F655EDAEA46F}"/>
    <cellStyle name="Comma 2 6 3 5 4" xfId="14321" xr:uid="{85615EB7-E920-4EDC-963A-81A75B11A9C5}"/>
    <cellStyle name="Comma 2 6 3 5 4 2" xfId="38585" xr:uid="{35159FBD-0A3A-492D-A699-1E469222E829}"/>
    <cellStyle name="Comma 2 6 3 5 5" xfId="26453" xr:uid="{DF340BA2-277F-4B09-ACE0-8BFDD907BAE2}"/>
    <cellStyle name="Comma 2 6 3 6" xfId="4211" xr:uid="{A1B32A7D-B274-4E01-8ED5-8E60DDA7EB38}"/>
    <cellStyle name="Comma 2 6 3 6 2" xfId="16343" xr:uid="{1D1C370C-3381-488C-90FB-259CE3509CFB}"/>
    <cellStyle name="Comma 2 6 3 6 2 2" xfId="40607" xr:uid="{FFBF856E-43DD-4632-8894-DF6DC2E2B9A5}"/>
    <cellStyle name="Comma 2 6 3 6 3" xfId="28475" xr:uid="{B61572A2-710F-46FC-995A-1001BF8AAA55}"/>
    <cellStyle name="Comma 2 6 3 7" xfId="8255" xr:uid="{C68793E0-5933-4D0F-B214-F438D8912F0A}"/>
    <cellStyle name="Comma 2 6 3 7 2" xfId="20387" xr:uid="{3777CD44-62E8-429C-B082-C02DA0EA5EFD}"/>
    <cellStyle name="Comma 2 6 3 7 2 2" xfId="44651" xr:uid="{FD731A1A-4C37-45FD-89FF-F5D76C360702}"/>
    <cellStyle name="Comma 2 6 3 7 3" xfId="32519" xr:uid="{8D57897C-51A3-41DB-8F4B-D2EA8B496B18}"/>
    <cellStyle name="Comma 2 6 3 8" xfId="12299" xr:uid="{3BCE5E70-DA9A-43AC-A93B-44833DE627AE}"/>
    <cellStyle name="Comma 2 6 3 8 2" xfId="36563" xr:uid="{F48595A7-A529-4961-9A7F-FFC990AC08CE}"/>
    <cellStyle name="Comma 2 6 3 9" xfId="24431" xr:uid="{62F4C6D7-8063-4BF4-A942-34F8A88D8893}"/>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2 2 2" xfId="44272" xr:uid="{8EF01216-0434-4A8B-88DB-478DC1D5A82F}"/>
    <cellStyle name="Comma 2 6 4 2 2 2 2 3" xfId="32140" xr:uid="{047B47E4-FB3C-44DE-A945-1420ACD05399}"/>
    <cellStyle name="Comma 2 6 4 2 2 2 3" xfId="11920" xr:uid="{AC620660-E7BB-4613-B1E2-B8467B59EC98}"/>
    <cellStyle name="Comma 2 6 4 2 2 2 3 2" xfId="24052" xr:uid="{BDF24DD9-FE13-4F20-BFBA-422453338FCF}"/>
    <cellStyle name="Comma 2 6 4 2 2 2 3 2 2" xfId="48316" xr:uid="{0FF6F978-22B4-441B-87AE-AE01DE1348FE}"/>
    <cellStyle name="Comma 2 6 4 2 2 2 3 3" xfId="36184" xr:uid="{6CB8DCAA-5965-4A94-B1DF-5BD6656E650C}"/>
    <cellStyle name="Comma 2 6 4 2 2 2 4" xfId="15964" xr:uid="{63C362EB-B530-4FF0-9F95-E78E6638A77E}"/>
    <cellStyle name="Comma 2 6 4 2 2 2 4 2" xfId="40228" xr:uid="{710E8545-42BC-4090-89E6-E814EE0EED08}"/>
    <cellStyle name="Comma 2 6 4 2 2 2 5" xfId="28096" xr:uid="{AE16AEDF-9B05-4DC8-A707-A27AA436AB1C}"/>
    <cellStyle name="Comma 2 6 4 2 2 3" xfId="5854" xr:uid="{450E58EC-B429-4350-8B14-7675E6A5310B}"/>
    <cellStyle name="Comma 2 6 4 2 2 3 2" xfId="17986" xr:uid="{66E851A9-46BF-4DD8-9B4C-8D88135F31D7}"/>
    <cellStyle name="Comma 2 6 4 2 2 3 2 2" xfId="42250" xr:uid="{915885B8-E0FF-446D-8333-A7DFF5BB7996}"/>
    <cellStyle name="Comma 2 6 4 2 2 3 3" xfId="30118" xr:uid="{22FCB1C9-941E-445E-87E5-03D9A4CD496B}"/>
    <cellStyle name="Comma 2 6 4 2 2 4" xfId="9898" xr:uid="{3C68BC3F-596D-4F8D-8F8B-A3E0532E94AF}"/>
    <cellStyle name="Comma 2 6 4 2 2 4 2" xfId="22030" xr:uid="{17182527-190C-4417-9D2D-048A0457EEC3}"/>
    <cellStyle name="Comma 2 6 4 2 2 4 2 2" xfId="46294" xr:uid="{E6E0CCF4-D7AD-4F0B-8D5B-4528B8D79891}"/>
    <cellStyle name="Comma 2 6 4 2 2 4 3" xfId="34162" xr:uid="{8DA1D440-477F-4CBF-A06F-A4E7C200E53E}"/>
    <cellStyle name="Comma 2 6 4 2 2 5" xfId="13942" xr:uid="{76DDDA8B-B58B-48D0-9649-D54975F1DD06}"/>
    <cellStyle name="Comma 2 6 4 2 2 5 2" xfId="38206" xr:uid="{DF0BCC9E-C3A3-42AC-A7F0-7EB403E843B5}"/>
    <cellStyle name="Comma 2 6 4 2 2 6" xfId="26074" xr:uid="{1E12B761-C84E-4679-A36C-5D5C8F82C7AB}"/>
    <cellStyle name="Comma 2 6 4 2 3" xfId="2821" xr:uid="{92A8C8AA-7FDB-4335-9395-82BAA91E29C6}"/>
    <cellStyle name="Comma 2 6 4 2 3 2" xfId="6865" xr:uid="{C00FB083-7C9E-4A4D-B29D-78DA34A44EE2}"/>
    <cellStyle name="Comma 2 6 4 2 3 2 2" xfId="18997" xr:uid="{C572AD27-835C-4E70-9B21-1543836FA809}"/>
    <cellStyle name="Comma 2 6 4 2 3 2 2 2" xfId="43261" xr:uid="{34CF8FF2-81A8-474A-A082-F0ACE4C6BF0A}"/>
    <cellStyle name="Comma 2 6 4 2 3 2 3" xfId="31129" xr:uid="{103A780D-0397-4048-93B0-56A8713A8995}"/>
    <cellStyle name="Comma 2 6 4 2 3 3" xfId="10909" xr:uid="{B805D1B8-6B28-4BC6-8AFE-DF8E2064BCA9}"/>
    <cellStyle name="Comma 2 6 4 2 3 3 2" xfId="23041" xr:uid="{6FDCB1D7-CB9E-4239-99D4-088E1430BE3E}"/>
    <cellStyle name="Comma 2 6 4 2 3 3 2 2" xfId="47305" xr:uid="{79E68BFE-0E88-46D1-BF68-BB961E4D4712}"/>
    <cellStyle name="Comma 2 6 4 2 3 3 3" xfId="35173" xr:uid="{2E70C603-6734-44CB-A941-334B15A7DBB7}"/>
    <cellStyle name="Comma 2 6 4 2 3 4" xfId="14953" xr:uid="{90C4BFD3-49B8-4603-A356-9B7BC6FB80A4}"/>
    <cellStyle name="Comma 2 6 4 2 3 4 2" xfId="39217" xr:uid="{734A819F-102B-4C4E-B47A-F985E9FDF3BD}"/>
    <cellStyle name="Comma 2 6 4 2 3 5" xfId="27085" xr:uid="{003D4DB9-0880-46A6-B4C8-4DCC8778B1DA}"/>
    <cellStyle name="Comma 2 6 4 2 4" xfId="4843" xr:uid="{A52F08F9-ED82-40BE-90A1-91756C4F621B}"/>
    <cellStyle name="Comma 2 6 4 2 4 2" xfId="16975" xr:uid="{E270B87F-14ED-4392-9871-2D4930B79078}"/>
    <cellStyle name="Comma 2 6 4 2 4 2 2" xfId="41239" xr:uid="{4DE4579E-353F-4CD5-89CF-2289395051F5}"/>
    <cellStyle name="Comma 2 6 4 2 4 3" xfId="29107" xr:uid="{C7A26F39-4B43-4DEE-828A-77412C02D342}"/>
    <cellStyle name="Comma 2 6 4 2 5" xfId="8887" xr:uid="{F0C514BF-1C14-4E71-8CBF-D6F4930AF56F}"/>
    <cellStyle name="Comma 2 6 4 2 5 2" xfId="21019" xr:uid="{AA2C1102-74E1-4A0B-8E48-36C0808CB6A7}"/>
    <cellStyle name="Comma 2 6 4 2 5 2 2" xfId="45283" xr:uid="{61A35109-2790-4043-BD88-00FD1FC1CF80}"/>
    <cellStyle name="Comma 2 6 4 2 5 3" xfId="33151" xr:uid="{71AEC264-3D06-456E-83D6-96D43DBB5268}"/>
    <cellStyle name="Comma 2 6 4 2 6" xfId="12931" xr:uid="{5AB6683B-0135-494D-8018-E316C34F593B}"/>
    <cellStyle name="Comma 2 6 4 2 6 2" xfId="37195" xr:uid="{652B8B32-0C43-4AC8-B1D2-647A8D339C82}"/>
    <cellStyle name="Comma 2 6 4 2 7" xfId="25063" xr:uid="{2BA8B042-9FEB-41C7-BFB4-FC77492664FA}"/>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2 2 2" xfId="43767" xr:uid="{695EBFBB-3626-4774-9D1C-2DB282233A0D}"/>
    <cellStyle name="Comma 2 6 4 3 2 2 3" xfId="31635" xr:uid="{3A0A0788-EE73-43A5-A3A8-9DEECA7F1111}"/>
    <cellStyle name="Comma 2 6 4 3 2 3" xfId="11415" xr:uid="{E9B94826-FDBE-47E5-8508-A55D1E243B0D}"/>
    <cellStyle name="Comma 2 6 4 3 2 3 2" xfId="23547" xr:uid="{20731A90-54F4-404F-985E-E6EE3DDBAF4E}"/>
    <cellStyle name="Comma 2 6 4 3 2 3 2 2" xfId="47811" xr:uid="{D17EBAFA-3172-457C-8564-CF7542DE102A}"/>
    <cellStyle name="Comma 2 6 4 3 2 3 3" xfId="35679" xr:uid="{860EF770-E06D-480D-9471-0F68D31A9A3D}"/>
    <cellStyle name="Comma 2 6 4 3 2 4" xfId="15459" xr:uid="{C732D3AD-8E4E-4E34-993B-4FF2B7AA4FF1}"/>
    <cellStyle name="Comma 2 6 4 3 2 4 2" xfId="39723" xr:uid="{83E91195-552C-44A6-9C9F-2A9D76E56CA7}"/>
    <cellStyle name="Comma 2 6 4 3 2 5" xfId="27591" xr:uid="{66B816AE-29EC-4D52-A0B9-7621E9F429EE}"/>
    <cellStyle name="Comma 2 6 4 3 3" xfId="5349" xr:uid="{A8085DD7-CED2-4920-AFF3-A28DCD4F4F5C}"/>
    <cellStyle name="Comma 2 6 4 3 3 2" xfId="17481" xr:uid="{B9BEDFB6-782A-41BE-A90F-C5FFD41BF3A9}"/>
    <cellStyle name="Comma 2 6 4 3 3 2 2" xfId="41745" xr:uid="{644CBBFD-0CBB-49DA-B52F-1CF2201B43D8}"/>
    <cellStyle name="Comma 2 6 4 3 3 3" xfId="29613" xr:uid="{8494A038-27F5-4F17-B65A-6F01F8F918F0}"/>
    <cellStyle name="Comma 2 6 4 3 4" xfId="9393" xr:uid="{9624A0D3-1843-4DDA-849E-F3799735BFB1}"/>
    <cellStyle name="Comma 2 6 4 3 4 2" xfId="21525" xr:uid="{BD76BFFD-8D2A-4EAF-A734-A8515CBED20C}"/>
    <cellStyle name="Comma 2 6 4 3 4 2 2" xfId="45789" xr:uid="{9BE19005-0472-4028-83AA-751BC8DA6360}"/>
    <cellStyle name="Comma 2 6 4 3 4 3" xfId="33657" xr:uid="{2485F77A-F001-4512-BE2E-EAEBCCE9E50D}"/>
    <cellStyle name="Comma 2 6 4 3 5" xfId="13437" xr:uid="{70BD64E5-D418-43D6-BA15-07F6E58C5DF3}"/>
    <cellStyle name="Comma 2 6 4 3 5 2" xfId="37701" xr:uid="{F2FECEE7-4B65-4F01-B4BB-34326780CAC8}"/>
    <cellStyle name="Comma 2 6 4 3 6" xfId="25569" xr:uid="{F640AA29-2F67-4B53-8955-AB09A468D0DF}"/>
    <cellStyle name="Comma 2 6 4 4" xfId="2316" xr:uid="{D6EED810-84AD-4C28-B1CD-6040CE7D9C7F}"/>
    <cellStyle name="Comma 2 6 4 4 2" xfId="6360" xr:uid="{7E6C5B7C-437F-4B78-A7B3-9A1151AF7EC4}"/>
    <cellStyle name="Comma 2 6 4 4 2 2" xfId="18492" xr:uid="{CA78CB06-7404-4514-8E85-22905245C46E}"/>
    <cellStyle name="Comma 2 6 4 4 2 2 2" xfId="42756" xr:uid="{03DB1189-70CD-4460-B6F7-BA53829F020A}"/>
    <cellStyle name="Comma 2 6 4 4 2 3" xfId="30624" xr:uid="{EC1DEFCD-7CE0-41F7-B9BD-CFD9C4312A1B}"/>
    <cellStyle name="Comma 2 6 4 4 3" xfId="10404" xr:uid="{8E4DDA9B-C0BA-4BAF-9096-72CB03895489}"/>
    <cellStyle name="Comma 2 6 4 4 3 2" xfId="22536" xr:uid="{345ED474-10C3-44C2-9FE0-CF91E44CDAE6}"/>
    <cellStyle name="Comma 2 6 4 4 3 2 2" xfId="46800" xr:uid="{59578394-70AE-4FE3-9AE8-F8EBE4E0E148}"/>
    <cellStyle name="Comma 2 6 4 4 3 3" xfId="34668" xr:uid="{83519F13-4423-4D6B-A44B-7FB5448B56B8}"/>
    <cellStyle name="Comma 2 6 4 4 4" xfId="14448" xr:uid="{F2FBE33F-9106-4C7F-A3C7-E7993CDB2613}"/>
    <cellStyle name="Comma 2 6 4 4 4 2" xfId="38712" xr:uid="{7D197F25-74F7-44CA-ACC9-E74306ABD59A}"/>
    <cellStyle name="Comma 2 6 4 4 5" xfId="26580" xr:uid="{FFABC196-D13C-4261-A9D5-D06EB1B2944C}"/>
    <cellStyle name="Comma 2 6 4 5" xfId="4338" xr:uid="{7474232F-7210-4CEC-A9BF-5E400D1AE060}"/>
    <cellStyle name="Comma 2 6 4 5 2" xfId="16470" xr:uid="{412AF9C4-B739-4BE2-B3AB-166934223663}"/>
    <cellStyle name="Comma 2 6 4 5 2 2" xfId="40734" xr:uid="{E3CA2D3E-900D-4E4C-9B98-3FA2F6C69227}"/>
    <cellStyle name="Comma 2 6 4 5 3" xfId="28602" xr:uid="{A96BF97C-204C-4F5F-B492-309B41A0607C}"/>
    <cellStyle name="Comma 2 6 4 6" xfId="8382" xr:uid="{AFA61FB3-B49A-458C-81B7-B91C7AC38AF9}"/>
    <cellStyle name="Comma 2 6 4 6 2" xfId="20514" xr:uid="{8571AAF7-BB3C-48FE-A3BF-E2CEA73C486D}"/>
    <cellStyle name="Comma 2 6 4 6 2 2" xfId="44778" xr:uid="{E82F1DDA-ECF2-4502-85B2-80D578F04A7A}"/>
    <cellStyle name="Comma 2 6 4 6 3" xfId="32646" xr:uid="{FF7D17B1-99F8-4CC0-A9D5-F95B9ED6B680}"/>
    <cellStyle name="Comma 2 6 4 7" xfId="12426" xr:uid="{1D5F4496-64EA-4ACF-9683-221CFBDC09F6}"/>
    <cellStyle name="Comma 2 6 4 7 2" xfId="36690" xr:uid="{9BDA2737-DAC9-4704-9101-789E7C26D04F}"/>
    <cellStyle name="Comma 2 6 4 8" xfId="24558" xr:uid="{7A382B62-CE36-4B3E-B40C-7890A9037E25}"/>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2 2 2" xfId="44019" xr:uid="{8B9046E3-FC35-4B0E-B5A0-0E3821A9BD95}"/>
    <cellStyle name="Comma 2 6 5 2 2 2 3" xfId="31887" xr:uid="{57995D03-6D77-4F58-A65D-537ED18D21AB}"/>
    <cellStyle name="Comma 2 6 5 2 2 3" xfId="11667" xr:uid="{755F7656-E075-48D8-990D-A0658B14D22E}"/>
    <cellStyle name="Comma 2 6 5 2 2 3 2" xfId="23799" xr:uid="{B0DF4B34-E953-40CE-8D16-024EAE756CEE}"/>
    <cellStyle name="Comma 2 6 5 2 2 3 2 2" xfId="48063" xr:uid="{37BF27FF-4EBC-4FAB-9EC4-52AB8B42AC56}"/>
    <cellStyle name="Comma 2 6 5 2 2 3 3" xfId="35931" xr:uid="{BF822E13-F15D-49A9-9F82-8801F7063D92}"/>
    <cellStyle name="Comma 2 6 5 2 2 4" xfId="15711" xr:uid="{FD44BB0C-4A13-428E-AB0F-7309B601F288}"/>
    <cellStyle name="Comma 2 6 5 2 2 4 2" xfId="39975" xr:uid="{BF1621A3-1183-445F-99D1-B6B026FACC7A}"/>
    <cellStyle name="Comma 2 6 5 2 2 5" xfId="27843" xr:uid="{F92F0CA9-E564-4A00-A381-6490CD88425D}"/>
    <cellStyle name="Comma 2 6 5 2 3" xfId="5601" xr:uid="{9448ACE1-73E9-45D8-AFC7-E9F4B473093F}"/>
    <cellStyle name="Comma 2 6 5 2 3 2" xfId="17733" xr:uid="{7C2540F6-3C8B-4870-8F2A-7FD8BF879EE8}"/>
    <cellStyle name="Comma 2 6 5 2 3 2 2" xfId="41997" xr:uid="{A4D7E1CA-E966-4AD0-B40B-7F777F7DDC27}"/>
    <cellStyle name="Comma 2 6 5 2 3 3" xfId="29865" xr:uid="{6669A983-DD30-4616-A28A-B0CA160F9E59}"/>
    <cellStyle name="Comma 2 6 5 2 4" xfId="9645" xr:uid="{7000D6AB-0D4B-49C9-90AE-BEA3150972C2}"/>
    <cellStyle name="Comma 2 6 5 2 4 2" xfId="21777" xr:uid="{EFBDE682-0977-4236-ABD6-6BE40D2E7A65}"/>
    <cellStyle name="Comma 2 6 5 2 4 2 2" xfId="46041" xr:uid="{E712789E-3A56-4CEF-81C2-B19AF2A2CD1D}"/>
    <cellStyle name="Comma 2 6 5 2 4 3" xfId="33909" xr:uid="{5493A170-0713-4AE3-AE9B-8FE4E514CA06}"/>
    <cellStyle name="Comma 2 6 5 2 5" xfId="13689" xr:uid="{F0633766-16D8-49A7-AA10-8580F01270F7}"/>
    <cellStyle name="Comma 2 6 5 2 5 2" xfId="37953" xr:uid="{2A33798C-6958-4C57-B161-E1B5767BDF8F}"/>
    <cellStyle name="Comma 2 6 5 2 6" xfId="25821" xr:uid="{F01E128A-C0F7-467B-9EFD-D08BD54DD970}"/>
    <cellStyle name="Comma 2 6 5 3" xfId="2568" xr:uid="{034317C2-1C99-4B51-B0CD-EC1BFE7082E7}"/>
    <cellStyle name="Comma 2 6 5 3 2" xfId="6612" xr:uid="{ED1E243A-778D-466C-BA8C-77F298C0B323}"/>
    <cellStyle name="Comma 2 6 5 3 2 2" xfId="18744" xr:uid="{D65AAFE8-4A2D-4CFC-A6F8-2DB18D0B0274}"/>
    <cellStyle name="Comma 2 6 5 3 2 2 2" xfId="43008" xr:uid="{6A913130-DCF5-4E48-8522-2A2668684B27}"/>
    <cellStyle name="Comma 2 6 5 3 2 3" xfId="30876" xr:uid="{071A4FD3-645D-4F5C-A4A0-0B0733ACCA2E}"/>
    <cellStyle name="Comma 2 6 5 3 3" xfId="10656" xr:uid="{DC7C5C25-AAFC-4F85-A6E4-8933BED934DF}"/>
    <cellStyle name="Comma 2 6 5 3 3 2" xfId="22788" xr:uid="{6305177F-1793-44F7-BF57-068C6F41C3A7}"/>
    <cellStyle name="Comma 2 6 5 3 3 2 2" xfId="47052" xr:uid="{0D29566D-DB63-492B-A38E-5827DBFC72BE}"/>
    <cellStyle name="Comma 2 6 5 3 3 3" xfId="34920" xr:uid="{1AA8C03E-A658-425E-99D6-93A5CF4C67CD}"/>
    <cellStyle name="Comma 2 6 5 3 4" xfId="14700" xr:uid="{170A835B-F2AE-4AEB-BB19-676723FFCF0D}"/>
    <cellStyle name="Comma 2 6 5 3 4 2" xfId="38964" xr:uid="{9003D488-6513-4DC6-B184-EFF7A843EE0A}"/>
    <cellStyle name="Comma 2 6 5 3 5" xfId="26832" xr:uid="{36ABE187-AAC1-408C-8BAE-CF4DC67F39B6}"/>
    <cellStyle name="Comma 2 6 5 4" xfId="4590" xr:uid="{251E5A1D-2AF5-4889-85D7-9DBC56F34B6A}"/>
    <cellStyle name="Comma 2 6 5 4 2" xfId="16722" xr:uid="{266E3B52-3295-4CCC-B62A-CF4AE365C468}"/>
    <cellStyle name="Comma 2 6 5 4 2 2" xfId="40986" xr:uid="{34EB9F55-1F31-4FD5-87A4-5A15A31F21C2}"/>
    <cellStyle name="Comma 2 6 5 4 3" xfId="28854" xr:uid="{515072A0-DB66-400B-8ABC-325FA14D93F1}"/>
    <cellStyle name="Comma 2 6 5 5" xfId="8634" xr:uid="{95B42B56-8576-4491-BB53-895FB2E09775}"/>
    <cellStyle name="Comma 2 6 5 5 2" xfId="20766" xr:uid="{A2586D6C-1CD0-4F8A-BCD1-8667E1ED38CE}"/>
    <cellStyle name="Comma 2 6 5 5 2 2" xfId="45030" xr:uid="{10CA601A-8C3E-413F-B322-FA7B073C75E7}"/>
    <cellStyle name="Comma 2 6 5 5 3" xfId="32898" xr:uid="{52A73A0D-CCDD-4EC2-AD93-96C5AD30AEE9}"/>
    <cellStyle name="Comma 2 6 5 6" xfId="12678" xr:uid="{EE1C994B-0DB8-4B6A-8570-8A1A445A858A}"/>
    <cellStyle name="Comma 2 6 5 6 2" xfId="36942" xr:uid="{45C00CAE-16F0-4842-883A-88F5BC6E0C1A}"/>
    <cellStyle name="Comma 2 6 5 7" xfId="24810" xr:uid="{8125763E-FF28-4637-AE5B-715FE10E2AF6}"/>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2 2 2" xfId="43514" xr:uid="{0FD486F9-5AEE-4796-B294-7E696ABB9D8F}"/>
    <cellStyle name="Comma 2 6 6 2 2 3" xfId="31382" xr:uid="{AE4C23D4-9C84-40EC-85C8-F34FF9C9FED4}"/>
    <cellStyle name="Comma 2 6 6 2 3" xfId="11162" xr:uid="{5337BC80-5F31-4810-BBD5-57517DC6E91F}"/>
    <cellStyle name="Comma 2 6 6 2 3 2" xfId="23294" xr:uid="{F4C40C25-80B8-488C-9E62-F935C37D6164}"/>
    <cellStyle name="Comma 2 6 6 2 3 2 2" xfId="47558" xr:uid="{960A03AC-C39D-41CA-BF43-EEF70D886726}"/>
    <cellStyle name="Comma 2 6 6 2 3 3" xfId="35426" xr:uid="{4F682BFB-CCC3-4424-B357-D738BF403AB2}"/>
    <cellStyle name="Comma 2 6 6 2 4" xfId="15206" xr:uid="{2AFE41CE-E7EC-453C-9CF1-F534619E23D9}"/>
    <cellStyle name="Comma 2 6 6 2 4 2" xfId="39470" xr:uid="{F5592C4B-5420-442B-A810-61D6C24B3A10}"/>
    <cellStyle name="Comma 2 6 6 2 5" xfId="27338" xr:uid="{1BC96439-5EBB-494E-B223-5CA680E96C9B}"/>
    <cellStyle name="Comma 2 6 6 3" xfId="5096" xr:uid="{61F0C9EF-011B-4D9A-9A91-C96EE13F5B4C}"/>
    <cellStyle name="Comma 2 6 6 3 2" xfId="17228" xr:uid="{980D7A1A-287F-48CB-8880-690DB3F9E4EB}"/>
    <cellStyle name="Comma 2 6 6 3 2 2" xfId="41492" xr:uid="{966A56E5-B2AA-4E3A-88CD-8E0227A08A11}"/>
    <cellStyle name="Comma 2 6 6 3 3" xfId="29360" xr:uid="{D7E7FB53-9302-47A5-B3B4-F0A534CD7B8D}"/>
    <cellStyle name="Comma 2 6 6 4" xfId="9140" xr:uid="{DFDED4AC-4B4E-4A68-B52D-2B839B06A97E}"/>
    <cellStyle name="Comma 2 6 6 4 2" xfId="21272" xr:uid="{085AEADC-57DE-41DA-8444-98A56AC8A4D8}"/>
    <cellStyle name="Comma 2 6 6 4 2 2" xfId="45536" xr:uid="{8D959994-4234-475E-93B6-9B78D58D1296}"/>
    <cellStyle name="Comma 2 6 6 4 3" xfId="33404" xr:uid="{1171CCDB-D67C-426A-8521-EF3E24BFF969}"/>
    <cellStyle name="Comma 2 6 6 5" xfId="13184" xr:uid="{5A42F2E3-8CE7-4E58-9829-F80B1F702A4D}"/>
    <cellStyle name="Comma 2 6 6 5 2" xfId="37448" xr:uid="{613092C8-EF7F-413D-93AC-BA3E532673FB}"/>
    <cellStyle name="Comma 2 6 6 6" xfId="25316" xr:uid="{323D90C3-5850-4E48-B89A-2A64B58AD40F}"/>
    <cellStyle name="Comma 2 6 7" xfId="2063" xr:uid="{0D7F0EB0-8C0C-40D7-B599-AFB31E44081F}"/>
    <cellStyle name="Comma 2 6 7 2" xfId="6107" xr:uid="{729AE92A-4354-4E29-8AB2-DD82A4F449E3}"/>
    <cellStyle name="Comma 2 6 7 2 2" xfId="18239" xr:uid="{203B1045-045F-4C43-AEB2-369363687B85}"/>
    <cellStyle name="Comma 2 6 7 2 2 2" xfId="42503" xr:uid="{C45EC08E-3DB3-4FFA-B18D-9F88AC56059B}"/>
    <cellStyle name="Comma 2 6 7 2 3" xfId="30371" xr:uid="{874F9FA2-CFEA-409A-9AD2-82FC6CA3C306}"/>
    <cellStyle name="Comma 2 6 7 3" xfId="10151" xr:uid="{684C735F-93AD-4806-B63F-27C8912A5828}"/>
    <cellStyle name="Comma 2 6 7 3 2" xfId="22283" xr:uid="{D485B724-00AF-4D60-B71F-3845FE2D8C0C}"/>
    <cellStyle name="Comma 2 6 7 3 2 2" xfId="46547" xr:uid="{FDD54D79-40ED-49C6-8A3D-A767C2FCC1D9}"/>
    <cellStyle name="Comma 2 6 7 3 3" xfId="34415" xr:uid="{3A2B14EA-4DFF-4AD2-944C-0AA1AE6CA1E6}"/>
    <cellStyle name="Comma 2 6 7 4" xfId="14195" xr:uid="{D2886355-C6FE-445C-8430-8E432DE5E4D4}"/>
    <cellStyle name="Comma 2 6 7 4 2" xfId="38459" xr:uid="{A0C485EC-86F4-479D-B6D6-8E9F7AC4C79F}"/>
    <cellStyle name="Comma 2 6 7 5" xfId="26327" xr:uid="{274AD164-479B-47F7-8025-A6AB8A9069DD}"/>
    <cellStyle name="Comma 2 6 8" xfId="4085" xr:uid="{FD6DD829-3DAF-4454-9602-265E755E4972}"/>
    <cellStyle name="Comma 2 6 8 2" xfId="16217" xr:uid="{92F4074D-EBC0-4FD3-9F52-B86D6C9B268F}"/>
    <cellStyle name="Comma 2 6 8 2 2" xfId="40481" xr:uid="{ED937270-DF5A-45CB-BA47-D12C78E93843}"/>
    <cellStyle name="Comma 2 6 8 3" xfId="28349" xr:uid="{E2443B30-8BBF-4E71-8B2D-8257BA253F7E}"/>
    <cellStyle name="Comma 2 6 9" xfId="8129" xr:uid="{8813DB6B-EE7E-4897-B0DD-0C5F8A8CC88F}"/>
    <cellStyle name="Comma 2 6 9 2" xfId="20261" xr:uid="{B771AE99-4F67-4F06-909F-48DF6C10C737}"/>
    <cellStyle name="Comma 2 6 9 2 2" xfId="44525" xr:uid="{84EA4E11-326D-4B9B-87F4-4C010422E3AE}"/>
    <cellStyle name="Comma 2 6 9 3" xfId="32393" xr:uid="{92082909-03FA-463B-9B58-53CA236D268F}"/>
    <cellStyle name="Comma 2 7" xfId="62" xr:uid="{F42491BF-ECFF-4B7B-A402-AC6F2D169068}"/>
    <cellStyle name="Comma 2 7 10" xfId="12194" xr:uid="{6F69B795-075D-4D41-A64B-AAB9A811079C}"/>
    <cellStyle name="Comma 2 7 10 2" xfId="36458" xr:uid="{58710A86-5C75-4990-BF1F-6035E4381E1C}"/>
    <cellStyle name="Comma 2 7 11" xfId="24326" xr:uid="{D60C4682-9D9B-4755-8F44-1DF395EDCE10}"/>
    <cellStyle name="Comma 2 7 2" xfId="125" xr:uid="{8AF15E32-7E6B-484A-9FC3-A94DA7B1D276}"/>
    <cellStyle name="Comma 2 7 2 10" xfId="24389" xr:uid="{413B2B46-F5A0-4AAC-A90E-8160BE5BF9DD}"/>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2 2 2" xfId="44482" xr:uid="{6C98942C-35B9-4551-AC42-91799DCA50F0}"/>
    <cellStyle name="Comma 2 7 2 2 2 2 2 2 2 3" xfId="32350" xr:uid="{E643E23B-F4F3-4B6A-B91C-667B9026F9B6}"/>
    <cellStyle name="Comma 2 7 2 2 2 2 2 2 3" xfId="12130" xr:uid="{501ACEB5-492B-448C-B276-BE3B46984044}"/>
    <cellStyle name="Comma 2 7 2 2 2 2 2 2 3 2" xfId="24262" xr:uid="{FC40D2CF-8DEC-4E5D-A586-65BC5D253213}"/>
    <cellStyle name="Comma 2 7 2 2 2 2 2 2 3 2 2" xfId="48526" xr:uid="{67233EF7-AAFF-425F-9245-9D43E5FFF21E}"/>
    <cellStyle name="Comma 2 7 2 2 2 2 2 2 3 3" xfId="36394" xr:uid="{02EC698D-AA9A-48AE-AE9F-4194C46EE365}"/>
    <cellStyle name="Comma 2 7 2 2 2 2 2 2 4" xfId="16174" xr:uid="{B2127BC1-9C83-4889-BB86-49CCADA40332}"/>
    <cellStyle name="Comma 2 7 2 2 2 2 2 2 4 2" xfId="40438" xr:uid="{B554869C-2C5E-47B3-8A7F-5CDCBF5F5F66}"/>
    <cellStyle name="Comma 2 7 2 2 2 2 2 2 5" xfId="28306" xr:uid="{CA4AA2BD-5DE6-4E9A-9FFA-6C3010583EF1}"/>
    <cellStyle name="Comma 2 7 2 2 2 2 2 3" xfId="6064" xr:uid="{0D27E337-4E28-4980-8E72-F048147406BF}"/>
    <cellStyle name="Comma 2 7 2 2 2 2 2 3 2" xfId="18196" xr:uid="{CB212799-A953-40BF-96A4-676B5A9017CF}"/>
    <cellStyle name="Comma 2 7 2 2 2 2 2 3 2 2" xfId="42460" xr:uid="{0CF5C7C4-0878-4046-939B-73F07E3A5B8A}"/>
    <cellStyle name="Comma 2 7 2 2 2 2 2 3 3" xfId="30328" xr:uid="{E08A0A5D-9551-447D-A731-E6649CAB631E}"/>
    <cellStyle name="Comma 2 7 2 2 2 2 2 4" xfId="10108" xr:uid="{A8D6A5B3-631B-4AFD-AFA1-DC18FCEA60D0}"/>
    <cellStyle name="Comma 2 7 2 2 2 2 2 4 2" xfId="22240" xr:uid="{B65D91B5-34C4-4CD2-B049-FA7DF619AA43}"/>
    <cellStyle name="Comma 2 7 2 2 2 2 2 4 2 2" xfId="46504" xr:uid="{BB99C923-0D34-4D73-AD5B-C970EF0EAF3B}"/>
    <cellStyle name="Comma 2 7 2 2 2 2 2 4 3" xfId="34372" xr:uid="{8D9A2346-E1C3-42B2-90EB-FCF45ABF4682}"/>
    <cellStyle name="Comma 2 7 2 2 2 2 2 5" xfId="14152" xr:uid="{0CD5BC9A-EF1A-4146-8418-771BC8B64C52}"/>
    <cellStyle name="Comma 2 7 2 2 2 2 2 5 2" xfId="38416" xr:uid="{C1B86A17-D1D7-4356-BB26-F7F8D68B2178}"/>
    <cellStyle name="Comma 2 7 2 2 2 2 2 6" xfId="26284" xr:uid="{8754C46D-5A2F-4638-8B89-70C4AB722C2A}"/>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2 2 2" xfId="43471" xr:uid="{FC003EAB-2F13-4158-AB66-A9315BA6F6D6}"/>
    <cellStyle name="Comma 2 7 2 2 2 2 3 2 3" xfId="31339" xr:uid="{8F197D32-3F2B-430E-A920-17D0C1DBE226}"/>
    <cellStyle name="Comma 2 7 2 2 2 2 3 3" xfId="11119" xr:uid="{B5502469-6EE6-4894-A5B9-D3774B777720}"/>
    <cellStyle name="Comma 2 7 2 2 2 2 3 3 2" xfId="23251" xr:uid="{D15C50AD-C064-4185-A3E5-E7D77078B2ED}"/>
    <cellStyle name="Comma 2 7 2 2 2 2 3 3 2 2" xfId="47515" xr:uid="{8C949B07-F711-40C4-9A14-A40E2FCB9641}"/>
    <cellStyle name="Comma 2 7 2 2 2 2 3 3 3" xfId="35383" xr:uid="{26A5082C-7585-4C7D-8B57-DB3A087A73E6}"/>
    <cellStyle name="Comma 2 7 2 2 2 2 3 4" xfId="15163" xr:uid="{F2CCAC64-441A-46B6-A91A-2BF2ED812595}"/>
    <cellStyle name="Comma 2 7 2 2 2 2 3 4 2" xfId="39427" xr:uid="{9021EFED-3259-45DE-AA11-63493887F8B9}"/>
    <cellStyle name="Comma 2 7 2 2 2 2 3 5" xfId="27295" xr:uid="{86F402FB-CCDD-4914-851B-8F452ABD1413}"/>
    <cellStyle name="Comma 2 7 2 2 2 2 4" xfId="5053" xr:uid="{00A2FCD8-7808-4AB1-B202-7729D2B9C846}"/>
    <cellStyle name="Comma 2 7 2 2 2 2 4 2" xfId="17185" xr:uid="{8A98F934-570E-41EA-A473-5A77B9CC6823}"/>
    <cellStyle name="Comma 2 7 2 2 2 2 4 2 2" xfId="41449" xr:uid="{AE235834-61A1-40A7-A890-120D0FD50924}"/>
    <cellStyle name="Comma 2 7 2 2 2 2 4 3" xfId="29317" xr:uid="{6D429AB6-F168-4885-AB8D-633D4DA9B56F}"/>
    <cellStyle name="Comma 2 7 2 2 2 2 5" xfId="9097" xr:uid="{FB8F7036-7DB7-4F3F-B9DE-EC0D8920E147}"/>
    <cellStyle name="Comma 2 7 2 2 2 2 5 2" xfId="21229" xr:uid="{8D65F010-055F-402A-B19B-F03FD4B4C86F}"/>
    <cellStyle name="Comma 2 7 2 2 2 2 5 2 2" xfId="45493" xr:uid="{B0A83149-C0C8-4E83-B4EE-FBF1C03C8CDD}"/>
    <cellStyle name="Comma 2 7 2 2 2 2 5 3" xfId="33361" xr:uid="{C79BBC78-65E8-4B1A-8950-7449ABB1F571}"/>
    <cellStyle name="Comma 2 7 2 2 2 2 6" xfId="13141" xr:uid="{AFCD472B-0749-4F65-8A4B-DFAAC6C5DB72}"/>
    <cellStyle name="Comma 2 7 2 2 2 2 6 2" xfId="37405" xr:uid="{AB54143F-805E-4131-AFAD-98EFE72B25BB}"/>
    <cellStyle name="Comma 2 7 2 2 2 2 7" xfId="25273" xr:uid="{FDBE05D3-5D74-4C9D-85E3-B97966AD281C}"/>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2 2 2" xfId="43977" xr:uid="{4BD14DDA-83A8-4415-8702-4A32CA3646F4}"/>
    <cellStyle name="Comma 2 7 2 2 2 3 2 2 3" xfId="31845" xr:uid="{056536A1-CC08-422C-92B3-AB4EE4B7D16B}"/>
    <cellStyle name="Comma 2 7 2 2 2 3 2 3" xfId="11625" xr:uid="{5B042336-6350-447F-868F-9D2CF68A647B}"/>
    <cellStyle name="Comma 2 7 2 2 2 3 2 3 2" xfId="23757" xr:uid="{8831DB96-7C6F-41D3-BD30-5B25406C5573}"/>
    <cellStyle name="Comma 2 7 2 2 2 3 2 3 2 2" xfId="48021" xr:uid="{DA1F11FE-3981-4832-9468-0032D7FCCFF7}"/>
    <cellStyle name="Comma 2 7 2 2 2 3 2 3 3" xfId="35889" xr:uid="{A05B370D-2946-4260-BF26-1BD3FE483A92}"/>
    <cellStyle name="Comma 2 7 2 2 2 3 2 4" xfId="15669" xr:uid="{9D8BECF2-9639-4DD8-89EC-FF07E8587B7D}"/>
    <cellStyle name="Comma 2 7 2 2 2 3 2 4 2" xfId="39933" xr:uid="{73460AB1-1224-4EB8-A897-A5954ECDF068}"/>
    <cellStyle name="Comma 2 7 2 2 2 3 2 5" xfId="27801" xr:uid="{A2C35E60-C1B8-4DE1-9F20-A032718A935E}"/>
    <cellStyle name="Comma 2 7 2 2 2 3 3" xfId="5559" xr:uid="{ADA7724C-33BE-4240-8CFF-FC37BBCD3C88}"/>
    <cellStyle name="Comma 2 7 2 2 2 3 3 2" xfId="17691" xr:uid="{80526D0B-5E35-4179-A137-E5A09452720A}"/>
    <cellStyle name="Comma 2 7 2 2 2 3 3 2 2" xfId="41955" xr:uid="{D010B7B2-0911-4D8D-9F7E-4A576A61EC96}"/>
    <cellStyle name="Comma 2 7 2 2 2 3 3 3" xfId="29823" xr:uid="{F1D0F69A-7CA2-45EE-8C97-E846FE048FCD}"/>
    <cellStyle name="Comma 2 7 2 2 2 3 4" xfId="9603" xr:uid="{BB6CB11F-11FE-492E-AA14-636CB75DDB2C}"/>
    <cellStyle name="Comma 2 7 2 2 2 3 4 2" xfId="21735" xr:uid="{2675EBDB-7EE4-433B-8553-9BFE74C66BC2}"/>
    <cellStyle name="Comma 2 7 2 2 2 3 4 2 2" xfId="45999" xr:uid="{2401AB1E-B192-4489-853B-2B95E9BC6EDD}"/>
    <cellStyle name="Comma 2 7 2 2 2 3 4 3" xfId="33867" xr:uid="{FA3D2ECC-3F81-423F-ADC3-EF7FE35D9A57}"/>
    <cellStyle name="Comma 2 7 2 2 2 3 5" xfId="13647" xr:uid="{26840ED6-76CE-4209-9AB7-715196BA6697}"/>
    <cellStyle name="Comma 2 7 2 2 2 3 5 2" xfId="37911" xr:uid="{CF00FCAE-7C28-44A3-ADEE-882E42C4A9C4}"/>
    <cellStyle name="Comma 2 7 2 2 2 3 6" xfId="25779" xr:uid="{0CF84847-54B9-4403-8B55-0E92CD41B544}"/>
    <cellStyle name="Comma 2 7 2 2 2 4" xfId="2526" xr:uid="{CEE158E1-E3CF-4044-835A-5F72EF7A3E23}"/>
    <cellStyle name="Comma 2 7 2 2 2 4 2" xfId="6570" xr:uid="{50D40FB5-B63E-4439-B0D3-6C2B97B63AD9}"/>
    <cellStyle name="Comma 2 7 2 2 2 4 2 2" xfId="18702" xr:uid="{663257CA-E12F-4F35-9F7C-06F92E8E86D9}"/>
    <cellStyle name="Comma 2 7 2 2 2 4 2 2 2" xfId="42966" xr:uid="{4504D311-3C41-47A1-86DD-2C52B53924F9}"/>
    <cellStyle name="Comma 2 7 2 2 2 4 2 3" xfId="30834" xr:uid="{A75621C6-0F58-4836-885B-401428654997}"/>
    <cellStyle name="Comma 2 7 2 2 2 4 3" xfId="10614" xr:uid="{7BC874FA-66E7-4528-9E72-8AFEAF631379}"/>
    <cellStyle name="Comma 2 7 2 2 2 4 3 2" xfId="22746" xr:uid="{E9FCDC21-4F94-4348-8ECF-6C79C0945581}"/>
    <cellStyle name="Comma 2 7 2 2 2 4 3 2 2" xfId="47010" xr:uid="{B474EA12-D654-40A4-B564-D9ECF6474430}"/>
    <cellStyle name="Comma 2 7 2 2 2 4 3 3" xfId="34878" xr:uid="{23E8F3DB-E12A-4499-9151-AA2AEA4CFD40}"/>
    <cellStyle name="Comma 2 7 2 2 2 4 4" xfId="14658" xr:uid="{91901AB8-2602-4BE1-B5CC-65B5E4D44626}"/>
    <cellStyle name="Comma 2 7 2 2 2 4 4 2" xfId="38922" xr:uid="{3FE62EE6-59CC-4284-8A00-7E249ABD0604}"/>
    <cellStyle name="Comma 2 7 2 2 2 4 5" xfId="26790" xr:uid="{84F40AD4-E05E-405F-9F90-305C252BF70E}"/>
    <cellStyle name="Comma 2 7 2 2 2 5" xfId="4548" xr:uid="{9F459C90-A1C3-431F-B1DB-D34F1654D236}"/>
    <cellStyle name="Comma 2 7 2 2 2 5 2" xfId="16680" xr:uid="{EE7402AF-535C-4FD2-B034-7C8AF15AFCE3}"/>
    <cellStyle name="Comma 2 7 2 2 2 5 2 2" xfId="40944" xr:uid="{972E5A63-EF61-4538-BFCA-FB6524B1A6D0}"/>
    <cellStyle name="Comma 2 7 2 2 2 5 3" xfId="28812" xr:uid="{65973A20-E38E-48CA-8D2F-84D276D15E18}"/>
    <cellStyle name="Comma 2 7 2 2 2 6" xfId="8592" xr:uid="{38E8DB85-DF91-4443-B442-75EBA4D7FCAF}"/>
    <cellStyle name="Comma 2 7 2 2 2 6 2" xfId="20724" xr:uid="{1B246EB0-F55D-487A-AA6B-1B471FE57296}"/>
    <cellStyle name="Comma 2 7 2 2 2 6 2 2" xfId="44988" xr:uid="{0208FD2B-715E-4BB5-AF26-82E5E19A49B7}"/>
    <cellStyle name="Comma 2 7 2 2 2 6 3" xfId="32856" xr:uid="{08DBD944-F856-42AB-A2AF-58CA9330743D}"/>
    <cellStyle name="Comma 2 7 2 2 2 7" xfId="12636" xr:uid="{258E5EF2-B760-4A80-B255-8C66C9955A6C}"/>
    <cellStyle name="Comma 2 7 2 2 2 7 2" xfId="36900" xr:uid="{A2375AC7-6B8E-42F0-AD4C-9EB121DA0044}"/>
    <cellStyle name="Comma 2 7 2 2 2 8" xfId="24768" xr:uid="{50BEF53E-BC1E-4A32-9020-FFA5FF74A1B4}"/>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2 2 2" xfId="44229" xr:uid="{E3A3110C-27CA-4CBF-8CFE-7AAA962381E2}"/>
    <cellStyle name="Comma 2 7 2 2 3 2 2 2 3" xfId="32097" xr:uid="{B13D4D2A-04EC-470A-8F2B-898F8B67F934}"/>
    <cellStyle name="Comma 2 7 2 2 3 2 2 3" xfId="11877" xr:uid="{2DFEDDE5-03E7-4906-9FC0-B1376999817D}"/>
    <cellStyle name="Comma 2 7 2 2 3 2 2 3 2" xfId="24009" xr:uid="{D66B87D3-E755-4E0D-82D4-45F39E530009}"/>
    <cellStyle name="Comma 2 7 2 2 3 2 2 3 2 2" xfId="48273" xr:uid="{BF6B8569-A393-4998-B62E-AB8055A62801}"/>
    <cellStyle name="Comma 2 7 2 2 3 2 2 3 3" xfId="36141" xr:uid="{B15D1701-FA8E-4DCA-86D3-287CD347614F}"/>
    <cellStyle name="Comma 2 7 2 2 3 2 2 4" xfId="15921" xr:uid="{54458CC0-E28E-4A9F-A3ED-6BC185A570D5}"/>
    <cellStyle name="Comma 2 7 2 2 3 2 2 4 2" xfId="40185" xr:uid="{4E6B3F39-51BD-402A-877C-9BB76A483C8D}"/>
    <cellStyle name="Comma 2 7 2 2 3 2 2 5" xfId="28053" xr:uid="{F1E921DC-CD31-4067-85D3-E378A29FD520}"/>
    <cellStyle name="Comma 2 7 2 2 3 2 3" xfId="5811" xr:uid="{A4F79041-72CE-432E-9CD4-680D38A8E0F7}"/>
    <cellStyle name="Comma 2 7 2 2 3 2 3 2" xfId="17943" xr:uid="{A99DC23F-7E2A-470F-AEAE-946DA2DD09CE}"/>
    <cellStyle name="Comma 2 7 2 2 3 2 3 2 2" xfId="42207" xr:uid="{7CBB55E9-CC90-4959-A48B-4881F405B964}"/>
    <cellStyle name="Comma 2 7 2 2 3 2 3 3" xfId="30075" xr:uid="{EEC55CBE-B245-442B-B643-6F4CA448FF7B}"/>
    <cellStyle name="Comma 2 7 2 2 3 2 4" xfId="9855" xr:uid="{E03DB9A8-34E5-4102-9881-CC4889260FA5}"/>
    <cellStyle name="Comma 2 7 2 2 3 2 4 2" xfId="21987" xr:uid="{12A5908A-6FBA-49E4-80F5-900DBE21E102}"/>
    <cellStyle name="Comma 2 7 2 2 3 2 4 2 2" xfId="46251" xr:uid="{E0BF47B9-F7E6-4EB4-BBE2-043F66B5CFB2}"/>
    <cellStyle name="Comma 2 7 2 2 3 2 4 3" xfId="34119" xr:uid="{EA9D0FE1-D741-41A0-B5E1-CC6064887017}"/>
    <cellStyle name="Comma 2 7 2 2 3 2 5" xfId="13899" xr:uid="{49A2D1AE-81AA-4F13-B198-0BB32BA2B8D4}"/>
    <cellStyle name="Comma 2 7 2 2 3 2 5 2" xfId="38163" xr:uid="{D3BD1CFB-E37C-490A-9CC9-7DDFF00074E2}"/>
    <cellStyle name="Comma 2 7 2 2 3 2 6" xfId="26031" xr:uid="{B40E3645-AB7B-4E1C-A16E-805109A0796A}"/>
    <cellStyle name="Comma 2 7 2 2 3 3" xfId="2778" xr:uid="{832657FF-9122-45B5-AA75-01A8C149DA92}"/>
    <cellStyle name="Comma 2 7 2 2 3 3 2" xfId="6822" xr:uid="{5304B84D-8653-4295-848B-39AEEB9F30EB}"/>
    <cellStyle name="Comma 2 7 2 2 3 3 2 2" xfId="18954" xr:uid="{D225916C-4E6B-4CC3-92C3-1542BA66ADDE}"/>
    <cellStyle name="Comma 2 7 2 2 3 3 2 2 2" xfId="43218" xr:uid="{0A0ED07C-82C7-4EF4-B7A1-8505D2035990}"/>
    <cellStyle name="Comma 2 7 2 2 3 3 2 3" xfId="31086" xr:uid="{B66E4FA8-5444-4321-A4CC-AC33DC853754}"/>
    <cellStyle name="Comma 2 7 2 2 3 3 3" xfId="10866" xr:uid="{8C824C05-5815-4BD5-8674-CDA9F262CE57}"/>
    <cellStyle name="Comma 2 7 2 2 3 3 3 2" xfId="22998" xr:uid="{A449A625-38E2-4636-8A49-E83104487EDF}"/>
    <cellStyle name="Comma 2 7 2 2 3 3 3 2 2" xfId="47262" xr:uid="{D454DFC9-0249-4B1F-8D76-1CA5FE7BA4A8}"/>
    <cellStyle name="Comma 2 7 2 2 3 3 3 3" xfId="35130" xr:uid="{A5FB191E-396A-41DA-BF0F-561316B6CF7C}"/>
    <cellStyle name="Comma 2 7 2 2 3 3 4" xfId="14910" xr:uid="{A71F2B6A-13B6-43B8-A5EE-F598494233BE}"/>
    <cellStyle name="Comma 2 7 2 2 3 3 4 2" xfId="39174" xr:uid="{D7DDFEF7-0BF4-4886-8878-E422E80B122E}"/>
    <cellStyle name="Comma 2 7 2 2 3 3 5" xfId="27042" xr:uid="{2A4002D3-A480-4FB6-8338-29DDC1F9408A}"/>
    <cellStyle name="Comma 2 7 2 2 3 4" xfId="4800" xr:uid="{CF56C95B-5E7B-4C2D-9D26-1D93DF52E3D3}"/>
    <cellStyle name="Comma 2 7 2 2 3 4 2" xfId="16932" xr:uid="{E4C5C192-BBF3-451C-A23E-9EBF6BF76657}"/>
    <cellStyle name="Comma 2 7 2 2 3 4 2 2" xfId="41196" xr:uid="{84DE7C00-AD75-4BD2-A404-3D6E4BEBC8DF}"/>
    <cellStyle name="Comma 2 7 2 2 3 4 3" xfId="29064" xr:uid="{01A2988B-D21D-46D0-AE07-E8EB1BA1AB3A}"/>
    <cellStyle name="Comma 2 7 2 2 3 5" xfId="8844" xr:uid="{8BB87815-8468-4F08-B7F5-3CD59CCB7036}"/>
    <cellStyle name="Comma 2 7 2 2 3 5 2" xfId="20976" xr:uid="{CCB54566-7839-460D-B49A-9B4D1AB3A551}"/>
    <cellStyle name="Comma 2 7 2 2 3 5 2 2" xfId="45240" xr:uid="{0849C466-A51D-4711-9403-E5AA13C7DED4}"/>
    <cellStyle name="Comma 2 7 2 2 3 5 3" xfId="33108" xr:uid="{2946184D-EC06-4801-9285-D00F6AC4B109}"/>
    <cellStyle name="Comma 2 7 2 2 3 6" xfId="12888" xr:uid="{E55CF43C-55AD-49B8-834D-DBC4117F7F76}"/>
    <cellStyle name="Comma 2 7 2 2 3 6 2" xfId="37152" xr:uid="{339D9D61-7585-47BF-8D9B-3F43C20320FE}"/>
    <cellStyle name="Comma 2 7 2 2 3 7" xfId="25020" xr:uid="{E328F75A-C36C-4625-A1A6-9B03FC46809C}"/>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2 2 2" xfId="43724" xr:uid="{0CB1D5C7-8604-462E-9103-15731F31699C}"/>
    <cellStyle name="Comma 2 7 2 2 4 2 2 3" xfId="31592" xr:uid="{FB361880-AC9D-41D3-9091-F6CE7F084C83}"/>
    <cellStyle name="Comma 2 7 2 2 4 2 3" xfId="11372" xr:uid="{694D825A-1D35-4380-87E8-041E1332352A}"/>
    <cellStyle name="Comma 2 7 2 2 4 2 3 2" xfId="23504" xr:uid="{396B8A67-38BD-4584-A476-C38DFCCDCCE0}"/>
    <cellStyle name="Comma 2 7 2 2 4 2 3 2 2" xfId="47768" xr:uid="{6CE4BD02-08F6-4A28-A972-829F4BED54FE}"/>
    <cellStyle name="Comma 2 7 2 2 4 2 3 3" xfId="35636" xr:uid="{9AF735C9-A2FE-45A5-8C6D-D11184B6DD97}"/>
    <cellStyle name="Comma 2 7 2 2 4 2 4" xfId="15416" xr:uid="{4E516772-4014-4B8D-817C-31EC29F5BEE0}"/>
    <cellStyle name="Comma 2 7 2 2 4 2 4 2" xfId="39680" xr:uid="{040FC3D3-18D8-4A1D-B43A-3779E01A1C24}"/>
    <cellStyle name="Comma 2 7 2 2 4 2 5" xfId="27548" xr:uid="{BAFA74E0-915E-47A5-BDE8-8EBD0CB2C8DE}"/>
    <cellStyle name="Comma 2 7 2 2 4 3" xfId="5306" xr:uid="{5418E751-00BB-43F6-93F9-8D9374F8320C}"/>
    <cellStyle name="Comma 2 7 2 2 4 3 2" xfId="17438" xr:uid="{3EB8A900-0D57-4989-9FCD-AFF34AEC4D6B}"/>
    <cellStyle name="Comma 2 7 2 2 4 3 2 2" xfId="41702" xr:uid="{175F85DC-D203-41D3-B33F-720800E01220}"/>
    <cellStyle name="Comma 2 7 2 2 4 3 3" xfId="29570" xr:uid="{182BB0A0-4787-4C59-BACE-7B54159C9A1B}"/>
    <cellStyle name="Comma 2 7 2 2 4 4" xfId="9350" xr:uid="{EF7FA99E-CBCD-4C49-B980-E389CAF19F34}"/>
    <cellStyle name="Comma 2 7 2 2 4 4 2" xfId="21482" xr:uid="{3BE4CECC-430C-437C-A842-D0DC578A6734}"/>
    <cellStyle name="Comma 2 7 2 2 4 4 2 2" xfId="45746" xr:uid="{99AEFC2B-9918-407E-B0A4-06981A18408F}"/>
    <cellStyle name="Comma 2 7 2 2 4 4 3" xfId="33614" xr:uid="{92E68DAC-46B0-4C15-B587-504E6463AC39}"/>
    <cellStyle name="Comma 2 7 2 2 4 5" xfId="13394" xr:uid="{2110F1F8-8417-461A-983B-14BDA9FED292}"/>
    <cellStyle name="Comma 2 7 2 2 4 5 2" xfId="37658" xr:uid="{44381CE8-E6B9-4003-9E23-65D54FE9182E}"/>
    <cellStyle name="Comma 2 7 2 2 4 6" xfId="25526" xr:uid="{F9FF36D4-1083-4899-83AC-A57FFF687370}"/>
    <cellStyle name="Comma 2 7 2 2 5" xfId="2273" xr:uid="{4AC5BDA3-6AFA-419E-BC5D-CD2759F7ECC9}"/>
    <cellStyle name="Comma 2 7 2 2 5 2" xfId="6317" xr:uid="{B00508F5-197E-4416-98E4-C107A47347CF}"/>
    <cellStyle name="Comma 2 7 2 2 5 2 2" xfId="18449" xr:uid="{8B5A5F04-6D57-4BD2-AA38-BDEF83F6ACF1}"/>
    <cellStyle name="Comma 2 7 2 2 5 2 2 2" xfId="42713" xr:uid="{6856B66A-38FA-4B3D-8214-0C2C683DBE41}"/>
    <cellStyle name="Comma 2 7 2 2 5 2 3" xfId="30581" xr:uid="{9C42A57E-FF44-44A4-A174-9486AAE66003}"/>
    <cellStyle name="Comma 2 7 2 2 5 3" xfId="10361" xr:uid="{FBA88BD7-E2D4-46DB-9FFB-A2734220E885}"/>
    <cellStyle name="Comma 2 7 2 2 5 3 2" xfId="22493" xr:uid="{07C77E6B-B0B4-4862-88F2-B464ADDF21C0}"/>
    <cellStyle name="Comma 2 7 2 2 5 3 2 2" xfId="46757" xr:uid="{58AF0DB8-431A-4768-B4A7-C43EF7EF0934}"/>
    <cellStyle name="Comma 2 7 2 2 5 3 3" xfId="34625" xr:uid="{739B260F-E8A2-43C9-A553-0914A13E52AC}"/>
    <cellStyle name="Comma 2 7 2 2 5 4" xfId="14405" xr:uid="{DF4DEE9C-885C-4818-904C-DF81960C8F22}"/>
    <cellStyle name="Comma 2 7 2 2 5 4 2" xfId="38669" xr:uid="{CC4DB13B-A9EA-4C35-8570-FDA03D5D4F55}"/>
    <cellStyle name="Comma 2 7 2 2 5 5" xfId="26537" xr:uid="{3A818457-AF3C-4E64-AA5D-317303C3D670}"/>
    <cellStyle name="Comma 2 7 2 2 6" xfId="4295" xr:uid="{E38DFFE2-3382-48F8-8617-0A979E4FEBDC}"/>
    <cellStyle name="Comma 2 7 2 2 6 2" xfId="16427" xr:uid="{C0EE27FB-8DA0-4E79-9B08-B23FFDF742AA}"/>
    <cellStyle name="Comma 2 7 2 2 6 2 2" xfId="40691" xr:uid="{CBD52E24-2B9F-4EAE-94B3-0F4427091DFD}"/>
    <cellStyle name="Comma 2 7 2 2 6 3" xfId="28559" xr:uid="{B0A6BE27-EDFB-4DB1-AF54-AE67C6D46E87}"/>
    <cellStyle name="Comma 2 7 2 2 7" xfId="8339" xr:uid="{702A5F44-615C-472A-978F-F69514634AE9}"/>
    <cellStyle name="Comma 2 7 2 2 7 2" xfId="20471" xr:uid="{B0D1B20A-615E-4218-B7CB-82B5016FA872}"/>
    <cellStyle name="Comma 2 7 2 2 7 2 2" xfId="44735" xr:uid="{BA68A555-15D0-4BA1-A5E6-5E646A93BEC9}"/>
    <cellStyle name="Comma 2 7 2 2 7 3" xfId="32603" xr:uid="{34F912BE-D62D-48A2-8518-9BCFBBBF2AB8}"/>
    <cellStyle name="Comma 2 7 2 2 8" xfId="12383" xr:uid="{5082F7E9-CD1A-4DE8-933A-4712A33EF951}"/>
    <cellStyle name="Comma 2 7 2 2 8 2" xfId="36647" xr:uid="{324C3028-D89D-4C81-AC55-211810B81B1F}"/>
    <cellStyle name="Comma 2 7 2 2 9" xfId="24515" xr:uid="{5B7F3FBA-014C-4544-87CD-F472673A0CC4}"/>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2 2 2" xfId="44356" xr:uid="{A700EC7B-EC18-42CA-8B54-17ED4959655D}"/>
    <cellStyle name="Comma 2 7 2 3 2 2 2 2 3" xfId="32224" xr:uid="{9ABAADC9-F6FB-4CD2-A289-7ACE5B8B2E57}"/>
    <cellStyle name="Comma 2 7 2 3 2 2 2 3" xfId="12004" xr:uid="{602CFB14-5312-4561-A0F2-A42071FCD08C}"/>
    <cellStyle name="Comma 2 7 2 3 2 2 2 3 2" xfId="24136" xr:uid="{6A7CE38D-386B-42B1-839E-1DD506CB9A95}"/>
    <cellStyle name="Comma 2 7 2 3 2 2 2 3 2 2" xfId="48400" xr:uid="{8CCE35D0-6C8F-48E9-A394-9B024861691C}"/>
    <cellStyle name="Comma 2 7 2 3 2 2 2 3 3" xfId="36268" xr:uid="{2361F367-5B0D-4FEF-AD6E-3182E571EFBD}"/>
    <cellStyle name="Comma 2 7 2 3 2 2 2 4" xfId="16048" xr:uid="{668C2325-56F2-4232-A4C8-090CCBF2A0BB}"/>
    <cellStyle name="Comma 2 7 2 3 2 2 2 4 2" xfId="40312" xr:uid="{8C29B31A-A092-4AF6-B36C-874B973C7AB5}"/>
    <cellStyle name="Comma 2 7 2 3 2 2 2 5" xfId="28180" xr:uid="{0D75D76B-BDCB-4300-913A-8192DE7F3705}"/>
    <cellStyle name="Comma 2 7 2 3 2 2 3" xfId="5938" xr:uid="{4091A02C-B154-43CD-A72C-7DFC26492C16}"/>
    <cellStyle name="Comma 2 7 2 3 2 2 3 2" xfId="18070" xr:uid="{28F06C4B-D467-447C-AD0B-F35FD223FA5B}"/>
    <cellStyle name="Comma 2 7 2 3 2 2 3 2 2" xfId="42334" xr:uid="{5B60213F-C08B-45DD-B66D-4370CB8619F3}"/>
    <cellStyle name="Comma 2 7 2 3 2 2 3 3" xfId="30202" xr:uid="{B1547D87-758E-4716-A5DF-EB7F18BAE01F}"/>
    <cellStyle name="Comma 2 7 2 3 2 2 4" xfId="9982" xr:uid="{1CE9EEFA-6488-4947-AEC8-309B37297F59}"/>
    <cellStyle name="Comma 2 7 2 3 2 2 4 2" xfId="22114" xr:uid="{14342B7F-59AB-4CB4-8277-8EB9842C8FE3}"/>
    <cellStyle name="Comma 2 7 2 3 2 2 4 2 2" xfId="46378" xr:uid="{424F1C68-8096-4341-A983-F4D14F1BB391}"/>
    <cellStyle name="Comma 2 7 2 3 2 2 4 3" xfId="34246" xr:uid="{B17A17A7-77DF-4D64-85C5-1ED1D6E834FC}"/>
    <cellStyle name="Comma 2 7 2 3 2 2 5" xfId="14026" xr:uid="{315EE098-EF4C-43C0-ACDD-7457E08E4D1F}"/>
    <cellStyle name="Comma 2 7 2 3 2 2 5 2" xfId="38290" xr:uid="{074226E6-B045-4782-A16B-798F44367FD3}"/>
    <cellStyle name="Comma 2 7 2 3 2 2 6" xfId="26158" xr:uid="{866A3707-9B4C-4ECD-A887-DFD27C42BA89}"/>
    <cellStyle name="Comma 2 7 2 3 2 3" xfId="2905" xr:uid="{9250A5AA-F651-495B-BACB-B7292AD04216}"/>
    <cellStyle name="Comma 2 7 2 3 2 3 2" xfId="6949" xr:uid="{5A6F9485-3B76-4D28-A479-CB189D05E9D3}"/>
    <cellStyle name="Comma 2 7 2 3 2 3 2 2" xfId="19081" xr:uid="{AB3F08CF-566B-4B06-AF0B-0C79C1C5C2E6}"/>
    <cellStyle name="Comma 2 7 2 3 2 3 2 2 2" xfId="43345" xr:uid="{5625F7A9-64EB-433B-9B7D-5BC25191FE56}"/>
    <cellStyle name="Comma 2 7 2 3 2 3 2 3" xfId="31213" xr:uid="{6D09038D-E79D-4B77-895B-BB1E411C1522}"/>
    <cellStyle name="Comma 2 7 2 3 2 3 3" xfId="10993" xr:uid="{C681716D-8509-4F33-9852-DD86799FAAF2}"/>
    <cellStyle name="Comma 2 7 2 3 2 3 3 2" xfId="23125" xr:uid="{56BACB93-31F5-4F36-B560-2CFBA5852886}"/>
    <cellStyle name="Comma 2 7 2 3 2 3 3 2 2" xfId="47389" xr:uid="{0224A01B-F640-4D55-81C9-BB1BF259F822}"/>
    <cellStyle name="Comma 2 7 2 3 2 3 3 3" xfId="35257" xr:uid="{752CEE3B-6A12-4261-82D8-15273A98221E}"/>
    <cellStyle name="Comma 2 7 2 3 2 3 4" xfId="15037" xr:uid="{32482883-865D-433D-B05F-9CE499628A94}"/>
    <cellStyle name="Comma 2 7 2 3 2 3 4 2" xfId="39301" xr:uid="{C04D3411-4B3B-4196-84B7-271FFF3F02FF}"/>
    <cellStyle name="Comma 2 7 2 3 2 3 5" xfId="27169" xr:uid="{EF02664E-160F-4EF3-BA50-9774380EA37D}"/>
    <cellStyle name="Comma 2 7 2 3 2 4" xfId="4927" xr:uid="{09F586C1-892F-4B69-A8C3-82A17D9CD246}"/>
    <cellStyle name="Comma 2 7 2 3 2 4 2" xfId="17059" xr:uid="{77E38862-A067-4894-8FE3-75BCCE5D2F44}"/>
    <cellStyle name="Comma 2 7 2 3 2 4 2 2" xfId="41323" xr:uid="{77933128-6B4E-44FA-A165-723242BDE6F8}"/>
    <cellStyle name="Comma 2 7 2 3 2 4 3" xfId="29191" xr:uid="{93537645-3111-4A54-9297-4A5167CC588C}"/>
    <cellStyle name="Comma 2 7 2 3 2 5" xfId="8971" xr:uid="{B51F8F3F-EB89-47B8-B0CD-F96A467F1AFE}"/>
    <cellStyle name="Comma 2 7 2 3 2 5 2" xfId="21103" xr:uid="{AEA585F8-8D12-44AD-A16E-67E338CB755B}"/>
    <cellStyle name="Comma 2 7 2 3 2 5 2 2" xfId="45367" xr:uid="{FB15EA07-5B48-40C0-BEB1-6AB73BCEF9AC}"/>
    <cellStyle name="Comma 2 7 2 3 2 5 3" xfId="33235" xr:uid="{3DAF1E0A-D539-4198-A60B-E8590F10D81E}"/>
    <cellStyle name="Comma 2 7 2 3 2 6" xfId="13015" xr:uid="{163CB51E-998F-4DDE-9F3D-BF621CB44BBE}"/>
    <cellStyle name="Comma 2 7 2 3 2 6 2" xfId="37279" xr:uid="{4FF0A142-7343-4E9F-B208-7028A1648477}"/>
    <cellStyle name="Comma 2 7 2 3 2 7" xfId="25147" xr:uid="{DB4A157E-E611-43B1-84AD-4658DB26BF52}"/>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2 2 2" xfId="43851" xr:uid="{920B6D7B-81E0-4151-B3D7-F60C7275D234}"/>
    <cellStyle name="Comma 2 7 2 3 3 2 2 3" xfId="31719" xr:uid="{1650D20A-3446-4B29-AB01-D3443DA818C5}"/>
    <cellStyle name="Comma 2 7 2 3 3 2 3" xfId="11499" xr:uid="{5098CB6C-B9F4-471B-BE18-BA286DD9FA11}"/>
    <cellStyle name="Comma 2 7 2 3 3 2 3 2" xfId="23631" xr:uid="{13E04D0F-64C9-46BB-944F-C50ECFF28760}"/>
    <cellStyle name="Comma 2 7 2 3 3 2 3 2 2" xfId="47895" xr:uid="{7D3205EB-E919-4736-A061-A80C66AA520D}"/>
    <cellStyle name="Comma 2 7 2 3 3 2 3 3" xfId="35763" xr:uid="{F2A4A51E-1880-4E8B-B1C1-92B555BCADE3}"/>
    <cellStyle name="Comma 2 7 2 3 3 2 4" xfId="15543" xr:uid="{3EDF977A-D53D-4512-A00C-4BC154219ADA}"/>
    <cellStyle name="Comma 2 7 2 3 3 2 4 2" xfId="39807" xr:uid="{9553BA5A-5D59-47CF-88A2-84FA25ECA431}"/>
    <cellStyle name="Comma 2 7 2 3 3 2 5" xfId="27675" xr:uid="{C77392CD-BB52-41B5-A43E-8A60FEAF9114}"/>
    <cellStyle name="Comma 2 7 2 3 3 3" xfId="5433" xr:uid="{C6597CF1-9B71-4988-880E-5AC8F92261B1}"/>
    <cellStyle name="Comma 2 7 2 3 3 3 2" xfId="17565" xr:uid="{71F65A85-18B1-43C8-9E70-706EE1753847}"/>
    <cellStyle name="Comma 2 7 2 3 3 3 2 2" xfId="41829" xr:uid="{E11C6310-75CC-4B96-8866-B3E76600B5B7}"/>
    <cellStyle name="Comma 2 7 2 3 3 3 3" xfId="29697" xr:uid="{2A8979C1-864B-467C-9148-078DAD669ACB}"/>
    <cellStyle name="Comma 2 7 2 3 3 4" xfId="9477" xr:uid="{692BDCC7-4889-4B8F-95BD-5A48694E8F62}"/>
    <cellStyle name="Comma 2 7 2 3 3 4 2" xfId="21609" xr:uid="{A2BC8EF7-CC00-4A1A-905D-E1E22A40952B}"/>
    <cellStyle name="Comma 2 7 2 3 3 4 2 2" xfId="45873" xr:uid="{73AAE52C-B9C3-4E13-9450-259E1F89F4A0}"/>
    <cellStyle name="Comma 2 7 2 3 3 4 3" xfId="33741" xr:uid="{99299666-3EA2-4E15-8A68-0B3F07321A3A}"/>
    <cellStyle name="Comma 2 7 2 3 3 5" xfId="13521" xr:uid="{4F65FF21-549A-452F-B349-524A8279720E}"/>
    <cellStyle name="Comma 2 7 2 3 3 5 2" xfId="37785" xr:uid="{BDF450F1-59E2-4642-9716-243C453AAD88}"/>
    <cellStyle name="Comma 2 7 2 3 3 6" xfId="25653" xr:uid="{7F6807C3-70D0-494C-B00C-4D260B941138}"/>
    <cellStyle name="Comma 2 7 2 3 4" xfId="2400" xr:uid="{F8DB45EA-7686-41EF-A8CA-06EE84A10B84}"/>
    <cellStyle name="Comma 2 7 2 3 4 2" xfId="6444" xr:uid="{CA8DD346-2074-4A81-A3B5-A9CA1CC06D6C}"/>
    <cellStyle name="Comma 2 7 2 3 4 2 2" xfId="18576" xr:uid="{00B88567-F7A3-4085-A0D2-3DC0AFE8F2E1}"/>
    <cellStyle name="Comma 2 7 2 3 4 2 2 2" xfId="42840" xr:uid="{600C185B-E0E0-45F2-9A50-A3B1058A2960}"/>
    <cellStyle name="Comma 2 7 2 3 4 2 3" xfId="30708" xr:uid="{90AE3105-D1C9-4275-8C2D-E739CF095528}"/>
    <cellStyle name="Comma 2 7 2 3 4 3" xfId="10488" xr:uid="{1305FB3D-DBEF-42E1-9511-42C39614873F}"/>
    <cellStyle name="Comma 2 7 2 3 4 3 2" xfId="22620" xr:uid="{930FE1A9-6DE0-49A6-89BC-98BB50C6711A}"/>
    <cellStyle name="Comma 2 7 2 3 4 3 2 2" xfId="46884" xr:uid="{91533037-0AFE-4305-BB2E-8598D7B125D5}"/>
    <cellStyle name="Comma 2 7 2 3 4 3 3" xfId="34752" xr:uid="{CD023C90-B702-4CFC-905A-803A893A5E0B}"/>
    <cellStyle name="Comma 2 7 2 3 4 4" xfId="14532" xr:uid="{0774BCA7-04DD-45DD-AE26-739976507707}"/>
    <cellStyle name="Comma 2 7 2 3 4 4 2" xfId="38796" xr:uid="{2420D248-74BB-40E2-9319-C8AEBF02BD82}"/>
    <cellStyle name="Comma 2 7 2 3 4 5" xfId="26664" xr:uid="{D8913A91-87A8-43FE-A58C-9816187DC02F}"/>
    <cellStyle name="Comma 2 7 2 3 5" xfId="4422" xr:uid="{5E4CBFC1-1595-4D50-8F08-1DB65D5AE6E3}"/>
    <cellStyle name="Comma 2 7 2 3 5 2" xfId="16554" xr:uid="{11A2311F-F709-4A0C-9E3D-56A99552D95F}"/>
    <cellStyle name="Comma 2 7 2 3 5 2 2" xfId="40818" xr:uid="{C587E8AC-55E4-4A05-AD8C-17ECB92C2034}"/>
    <cellStyle name="Comma 2 7 2 3 5 3" xfId="28686" xr:uid="{6B3B5CD2-7A07-42C8-949E-83DD5961E2B6}"/>
    <cellStyle name="Comma 2 7 2 3 6" xfId="8466" xr:uid="{2E0F1FE2-2806-466E-BC0F-BBFEAC29BB30}"/>
    <cellStyle name="Comma 2 7 2 3 6 2" xfId="20598" xr:uid="{6531850C-DFAF-485B-B3B4-7A7836AAE725}"/>
    <cellStyle name="Comma 2 7 2 3 6 2 2" xfId="44862" xr:uid="{FBA76250-B9D3-4178-8005-70CBED9CA8B6}"/>
    <cellStyle name="Comma 2 7 2 3 6 3" xfId="32730" xr:uid="{E7D9BA86-8294-4F3F-A6BB-02F22A51BD33}"/>
    <cellStyle name="Comma 2 7 2 3 7" xfId="12510" xr:uid="{3B2FA714-AF4A-42C1-9C4C-991AAB871A71}"/>
    <cellStyle name="Comma 2 7 2 3 7 2" xfId="36774" xr:uid="{CDC46354-2600-404D-8EE9-3212F55839D1}"/>
    <cellStyle name="Comma 2 7 2 3 8" xfId="24642" xr:uid="{35029EC3-C528-47A2-A8B2-A70E5C764AB2}"/>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2 2 2" xfId="44103" xr:uid="{BA56304A-A92A-4510-8782-066417BFE876}"/>
    <cellStyle name="Comma 2 7 2 4 2 2 2 3" xfId="31971" xr:uid="{2009888B-AA7A-4E79-8BE3-033F06274282}"/>
    <cellStyle name="Comma 2 7 2 4 2 2 3" xfId="11751" xr:uid="{101659F3-D340-4B53-A837-278AF9DFF4D0}"/>
    <cellStyle name="Comma 2 7 2 4 2 2 3 2" xfId="23883" xr:uid="{2B265059-FE40-4C26-AFD9-89900FF10497}"/>
    <cellStyle name="Comma 2 7 2 4 2 2 3 2 2" xfId="48147" xr:uid="{EC33BD15-F4F9-429E-8842-F2FD7420350F}"/>
    <cellStyle name="Comma 2 7 2 4 2 2 3 3" xfId="36015" xr:uid="{F645B7C5-5873-4F54-A7D6-1303C55C3E47}"/>
    <cellStyle name="Comma 2 7 2 4 2 2 4" xfId="15795" xr:uid="{CD6EB2E1-5050-439B-8F2F-DE5438858046}"/>
    <cellStyle name="Comma 2 7 2 4 2 2 4 2" xfId="40059" xr:uid="{9C102D8D-35AD-4A3C-AC36-AEDE75CC87BB}"/>
    <cellStyle name="Comma 2 7 2 4 2 2 5" xfId="27927" xr:uid="{B6B37B2C-BCCF-45BE-A59C-8E947CF73E3F}"/>
    <cellStyle name="Comma 2 7 2 4 2 3" xfId="5685" xr:uid="{DEF3C27F-39E3-406A-BC60-50222A0CED18}"/>
    <cellStyle name="Comma 2 7 2 4 2 3 2" xfId="17817" xr:uid="{47312827-EE56-4C1F-BB84-C6BEF4ED95C7}"/>
    <cellStyle name="Comma 2 7 2 4 2 3 2 2" xfId="42081" xr:uid="{C7F55C34-F398-4A23-A846-B22CC0FE96B7}"/>
    <cellStyle name="Comma 2 7 2 4 2 3 3" xfId="29949" xr:uid="{E3E73855-7790-4E65-AF51-E8B1F6478369}"/>
    <cellStyle name="Comma 2 7 2 4 2 4" xfId="9729" xr:uid="{DC5D1FE6-4054-4405-BBB1-AD59C26120DB}"/>
    <cellStyle name="Comma 2 7 2 4 2 4 2" xfId="21861" xr:uid="{6C0766FE-EEC4-4F8A-BCBC-9659D54A73A4}"/>
    <cellStyle name="Comma 2 7 2 4 2 4 2 2" xfId="46125" xr:uid="{9FB969D4-0352-4845-875F-ED03FA00AE66}"/>
    <cellStyle name="Comma 2 7 2 4 2 4 3" xfId="33993" xr:uid="{30B30182-FADD-4B26-B281-C6832F56DB52}"/>
    <cellStyle name="Comma 2 7 2 4 2 5" xfId="13773" xr:uid="{23CFAFBE-CF0C-4999-A821-1ACA5B904C8A}"/>
    <cellStyle name="Comma 2 7 2 4 2 5 2" xfId="38037" xr:uid="{42C6D2F2-D534-485F-AE99-07D96AC4860B}"/>
    <cellStyle name="Comma 2 7 2 4 2 6" xfId="25905" xr:uid="{C0A18352-950B-486E-B528-CCCA56B4FCD6}"/>
    <cellStyle name="Comma 2 7 2 4 3" xfId="2652" xr:uid="{F750019F-0514-4FF8-AD8C-DFD8DF7A982E}"/>
    <cellStyle name="Comma 2 7 2 4 3 2" xfId="6696" xr:uid="{7FEB9997-62CD-43B6-B95D-E9FC2EB4E5C9}"/>
    <cellStyle name="Comma 2 7 2 4 3 2 2" xfId="18828" xr:uid="{7E382076-D3F6-4FB4-B039-2EEA00AA70AE}"/>
    <cellStyle name="Comma 2 7 2 4 3 2 2 2" xfId="43092" xr:uid="{649700CA-BB47-4B5F-A415-0C7F9587932C}"/>
    <cellStyle name="Comma 2 7 2 4 3 2 3" xfId="30960" xr:uid="{46F4370A-DE20-4738-8E57-542F753979FF}"/>
    <cellStyle name="Comma 2 7 2 4 3 3" xfId="10740" xr:uid="{EAA8C59F-6813-4149-A3E2-48C1C74102A5}"/>
    <cellStyle name="Comma 2 7 2 4 3 3 2" xfId="22872" xr:uid="{E2E3C7D6-5148-4500-862F-0287BB1871FE}"/>
    <cellStyle name="Comma 2 7 2 4 3 3 2 2" xfId="47136" xr:uid="{889F1165-C407-472C-B3FD-6E51E2167225}"/>
    <cellStyle name="Comma 2 7 2 4 3 3 3" xfId="35004" xr:uid="{FD6A3A68-99E4-4FD0-8DEC-77428FD5B56E}"/>
    <cellStyle name="Comma 2 7 2 4 3 4" xfId="14784" xr:uid="{4768F0E9-710F-4313-9359-E66D549943E1}"/>
    <cellStyle name="Comma 2 7 2 4 3 4 2" xfId="39048" xr:uid="{74DFEB7E-DB68-4940-B138-AB8228F02F56}"/>
    <cellStyle name="Comma 2 7 2 4 3 5" xfId="26916" xr:uid="{F7BE9B0B-2A12-43C3-BDE4-1AFAE3608BF7}"/>
    <cellStyle name="Comma 2 7 2 4 4" xfId="4674" xr:uid="{D49EFBA0-A619-4C7E-B2DE-3CC000505E55}"/>
    <cellStyle name="Comma 2 7 2 4 4 2" xfId="16806" xr:uid="{9DDEB747-D9F6-4338-932F-69DC60134269}"/>
    <cellStyle name="Comma 2 7 2 4 4 2 2" xfId="41070" xr:uid="{409329F4-C470-48A2-BD85-F8D054F65041}"/>
    <cellStyle name="Comma 2 7 2 4 4 3" xfId="28938" xr:uid="{F3F4923F-9A20-4994-807C-27B57D0C0BF0}"/>
    <cellStyle name="Comma 2 7 2 4 5" xfId="8718" xr:uid="{715B918B-9BD5-4A50-B65F-B275AECD3827}"/>
    <cellStyle name="Comma 2 7 2 4 5 2" xfId="20850" xr:uid="{AB3ECB7C-AD3F-4761-88CA-1B80B0463C2B}"/>
    <cellStyle name="Comma 2 7 2 4 5 2 2" xfId="45114" xr:uid="{21A73D07-CB59-49C3-BBFB-829E60A919A5}"/>
    <cellStyle name="Comma 2 7 2 4 5 3" xfId="32982" xr:uid="{1758ABD1-F1D1-460A-81A3-73FB1CA8BA5D}"/>
    <cellStyle name="Comma 2 7 2 4 6" xfId="12762" xr:uid="{845338C6-BF6C-4225-8956-6A6E1072A0CA}"/>
    <cellStyle name="Comma 2 7 2 4 6 2" xfId="37026" xr:uid="{08284E40-D086-4330-BADD-D02D982587E8}"/>
    <cellStyle name="Comma 2 7 2 4 7" xfId="24894" xr:uid="{585135A1-3ACD-4731-9B14-6202D6F92DE1}"/>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2 2 2" xfId="43598" xr:uid="{639FF2FC-551A-45DB-8910-AD0223C881A4}"/>
    <cellStyle name="Comma 2 7 2 5 2 2 3" xfId="31466" xr:uid="{51910ACF-2D9C-45CF-8322-5C3C52B8A848}"/>
    <cellStyle name="Comma 2 7 2 5 2 3" xfId="11246" xr:uid="{C3A52321-6030-44C3-884F-3FBA8C173BDE}"/>
    <cellStyle name="Comma 2 7 2 5 2 3 2" xfId="23378" xr:uid="{1B77C63A-0624-447B-BCA1-94682C9E8364}"/>
    <cellStyle name="Comma 2 7 2 5 2 3 2 2" xfId="47642" xr:uid="{500C412C-86E2-4A16-8091-42F7CEA0E585}"/>
    <cellStyle name="Comma 2 7 2 5 2 3 3" xfId="35510" xr:uid="{6C6F8FB8-7AA4-40AA-B783-C647B9E4957F}"/>
    <cellStyle name="Comma 2 7 2 5 2 4" xfId="15290" xr:uid="{06D4C0F0-1D85-4CCD-B8CB-AE38EC2ADB2B}"/>
    <cellStyle name="Comma 2 7 2 5 2 4 2" xfId="39554" xr:uid="{F60708B8-E215-43FE-914B-DBE3C6ACE49F}"/>
    <cellStyle name="Comma 2 7 2 5 2 5" xfId="27422" xr:uid="{A6405F49-6A1D-4F9B-AA93-663E6E94DBB2}"/>
    <cellStyle name="Comma 2 7 2 5 3" xfId="5180" xr:uid="{2BEDA4B1-036C-4257-8AA6-B826354CB763}"/>
    <cellStyle name="Comma 2 7 2 5 3 2" xfId="17312" xr:uid="{1362257E-B58C-47DB-BCC7-2108EE91D4A3}"/>
    <cellStyle name="Comma 2 7 2 5 3 2 2" xfId="41576" xr:uid="{DEE3D947-825F-4E26-9DFA-2B09AA4BAC51}"/>
    <cellStyle name="Comma 2 7 2 5 3 3" xfId="29444" xr:uid="{554FF743-B9A6-48DF-95EA-D4198B70EECC}"/>
    <cellStyle name="Comma 2 7 2 5 4" xfId="9224" xr:uid="{61E1A235-B877-4643-ADE7-CEC52E31AD93}"/>
    <cellStyle name="Comma 2 7 2 5 4 2" xfId="21356" xr:uid="{E8232E3E-585B-46E9-8565-07B7888D2465}"/>
    <cellStyle name="Comma 2 7 2 5 4 2 2" xfId="45620" xr:uid="{72EB68AD-4774-41EB-93F8-58F18AF73848}"/>
    <cellStyle name="Comma 2 7 2 5 4 3" xfId="33488" xr:uid="{17AC132A-FBA7-4DE4-B009-CF106C94C7A5}"/>
    <cellStyle name="Comma 2 7 2 5 5" xfId="13268" xr:uid="{4740C51E-7351-46A0-9642-12E130AA45BD}"/>
    <cellStyle name="Comma 2 7 2 5 5 2" xfId="37532" xr:uid="{40E0385C-1B4E-423A-8B75-529965DB3C37}"/>
    <cellStyle name="Comma 2 7 2 5 6" xfId="25400" xr:uid="{8C699D8E-BD69-465D-BE3C-F58073B678E7}"/>
    <cellStyle name="Comma 2 7 2 6" xfId="2147" xr:uid="{F0F6FBB0-101A-4E8D-A0BE-7E0213A847F8}"/>
    <cellStyle name="Comma 2 7 2 6 2" xfId="6191" xr:uid="{022789BF-F5CB-44EC-B881-A014EA94AD51}"/>
    <cellStyle name="Comma 2 7 2 6 2 2" xfId="18323" xr:uid="{DBF123A7-1F0A-420B-95C3-81D6EF7D0C09}"/>
    <cellStyle name="Comma 2 7 2 6 2 2 2" xfId="42587" xr:uid="{1222675B-B0B1-4674-A8F2-34E94EB27649}"/>
    <cellStyle name="Comma 2 7 2 6 2 3" xfId="30455" xr:uid="{E406082F-5ECD-4CB3-8A07-4C7EA0EDBBAC}"/>
    <cellStyle name="Comma 2 7 2 6 3" xfId="10235" xr:uid="{02AB28EB-BB8A-4DCB-96D5-3BE0D1B42913}"/>
    <cellStyle name="Comma 2 7 2 6 3 2" xfId="22367" xr:uid="{6E522DB2-2296-4FBE-AEF2-6F496841AA73}"/>
    <cellStyle name="Comma 2 7 2 6 3 2 2" xfId="46631" xr:uid="{C747CBA7-2918-4557-818F-7F44FC15DCCF}"/>
    <cellStyle name="Comma 2 7 2 6 3 3" xfId="34499" xr:uid="{84A41846-5679-4AA8-A98D-9AD6640E2EAF}"/>
    <cellStyle name="Comma 2 7 2 6 4" xfId="14279" xr:uid="{8CF9FA4B-65AB-4D2A-A872-9A366BB790B7}"/>
    <cellStyle name="Comma 2 7 2 6 4 2" xfId="38543" xr:uid="{F3BB67B8-CEA3-4D2B-82D7-1845C5DC0988}"/>
    <cellStyle name="Comma 2 7 2 6 5" xfId="26411" xr:uid="{97EF49D4-EC98-4FCC-8EF1-B82CAD5E6448}"/>
    <cellStyle name="Comma 2 7 2 7" xfId="4169" xr:uid="{2B8ABD0E-2A6B-4A8D-86C6-0D2771517D39}"/>
    <cellStyle name="Comma 2 7 2 7 2" xfId="16301" xr:uid="{F55F0550-F457-464D-96B0-54055A735D40}"/>
    <cellStyle name="Comma 2 7 2 7 2 2" xfId="40565" xr:uid="{37031F71-C53A-41A5-B183-358D1CCEF483}"/>
    <cellStyle name="Comma 2 7 2 7 3" xfId="28433" xr:uid="{88828EBA-5F00-4E36-A056-F2F3DBD01106}"/>
    <cellStyle name="Comma 2 7 2 8" xfId="8213" xr:uid="{BD9AAB27-50C4-4789-9BD6-ECE4B440A7F4}"/>
    <cellStyle name="Comma 2 7 2 8 2" xfId="20345" xr:uid="{7DCED9DE-1C95-459C-9C18-F64C2CFB3166}"/>
    <cellStyle name="Comma 2 7 2 8 2 2" xfId="44609" xr:uid="{69A1553B-16C4-44B7-A77D-33810E9EDF28}"/>
    <cellStyle name="Comma 2 7 2 8 3" xfId="32477" xr:uid="{58891AB2-CFDA-4A10-AE1C-E4FB8B297076}"/>
    <cellStyle name="Comma 2 7 2 9" xfId="12257" xr:uid="{7E78FD6B-E468-4A82-902B-235D8591B694}"/>
    <cellStyle name="Comma 2 7 2 9 2" xfId="36521" xr:uid="{1E7F2E2A-80A4-4BE7-942F-6C10FBB6C18D}"/>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2 2 2" xfId="44419" xr:uid="{4B7354A9-A0DF-4B70-95B2-FBD40DBA5F88}"/>
    <cellStyle name="Comma 2 7 3 2 2 2 2 2 3" xfId="32287" xr:uid="{C67CAAAC-C53A-4C34-8CDF-DC62CDEC102A}"/>
    <cellStyle name="Comma 2 7 3 2 2 2 2 3" xfId="12067" xr:uid="{C0B2F19A-4660-45B2-9200-37C3DA085A87}"/>
    <cellStyle name="Comma 2 7 3 2 2 2 2 3 2" xfId="24199" xr:uid="{E951941F-8D8E-4DED-A501-807E535418F9}"/>
    <cellStyle name="Comma 2 7 3 2 2 2 2 3 2 2" xfId="48463" xr:uid="{3C8C21C4-7F13-40D1-8162-47C50D3871B6}"/>
    <cellStyle name="Comma 2 7 3 2 2 2 2 3 3" xfId="36331" xr:uid="{CC61FB6C-49AC-4C50-8B21-CB2B4FB56310}"/>
    <cellStyle name="Comma 2 7 3 2 2 2 2 4" xfId="16111" xr:uid="{4D32C97D-A6AE-4A72-9DCF-CD92FF5525AC}"/>
    <cellStyle name="Comma 2 7 3 2 2 2 2 4 2" xfId="40375" xr:uid="{F8184479-20B5-4833-8749-F0981CFF24A3}"/>
    <cellStyle name="Comma 2 7 3 2 2 2 2 5" xfId="28243" xr:uid="{FAB5A3A2-5674-444B-A164-CA973F87CD83}"/>
    <cellStyle name="Comma 2 7 3 2 2 2 3" xfId="6001" xr:uid="{3F9C311C-9F19-4A9E-B617-4544211FF16B}"/>
    <cellStyle name="Comma 2 7 3 2 2 2 3 2" xfId="18133" xr:uid="{529A9536-24D5-4E00-88A4-D66B2A51FC28}"/>
    <cellStyle name="Comma 2 7 3 2 2 2 3 2 2" xfId="42397" xr:uid="{2D0A2E32-865E-4991-B196-94697F6CA216}"/>
    <cellStyle name="Comma 2 7 3 2 2 2 3 3" xfId="30265" xr:uid="{7E900A24-C936-4F28-ABDC-D6486577D136}"/>
    <cellStyle name="Comma 2 7 3 2 2 2 4" xfId="10045" xr:uid="{F0034A45-0E12-43AA-AA86-30E82F4C092B}"/>
    <cellStyle name="Comma 2 7 3 2 2 2 4 2" xfId="22177" xr:uid="{40A695D2-FC21-45AE-AE1F-49981970AA86}"/>
    <cellStyle name="Comma 2 7 3 2 2 2 4 2 2" xfId="46441" xr:uid="{D6912276-4E5D-40AD-BECB-D0B8ACA95C93}"/>
    <cellStyle name="Comma 2 7 3 2 2 2 4 3" xfId="34309" xr:uid="{F1548F3E-5CA1-4989-95CE-0DE680D8B4BF}"/>
    <cellStyle name="Comma 2 7 3 2 2 2 5" xfId="14089" xr:uid="{61DDC3D5-D122-4491-B23B-939D795541A3}"/>
    <cellStyle name="Comma 2 7 3 2 2 2 5 2" xfId="38353" xr:uid="{A3B3B622-07CE-48E1-AE87-969CF7DEE2CB}"/>
    <cellStyle name="Comma 2 7 3 2 2 2 6" xfId="26221" xr:uid="{A4579DD5-339D-43DA-B097-B853C16F2D77}"/>
    <cellStyle name="Comma 2 7 3 2 2 3" xfId="2968" xr:uid="{23ED5830-635B-472C-9844-0703749CE6F4}"/>
    <cellStyle name="Comma 2 7 3 2 2 3 2" xfId="7012" xr:uid="{95923180-8E1F-4DD4-819B-8D0A5DA0316D}"/>
    <cellStyle name="Comma 2 7 3 2 2 3 2 2" xfId="19144" xr:uid="{03C12A82-A443-4670-8AA0-4D8406855DEA}"/>
    <cellStyle name="Comma 2 7 3 2 2 3 2 2 2" xfId="43408" xr:uid="{3C26007C-64BC-4AFA-BCDF-2BF05FD8034E}"/>
    <cellStyle name="Comma 2 7 3 2 2 3 2 3" xfId="31276" xr:uid="{B5796D9B-F693-4221-A3CE-AD97F5B3D545}"/>
    <cellStyle name="Comma 2 7 3 2 2 3 3" xfId="11056" xr:uid="{3D46C936-5047-46A7-A93D-2FB61633FADC}"/>
    <cellStyle name="Comma 2 7 3 2 2 3 3 2" xfId="23188" xr:uid="{08DE7197-DD92-48D0-9677-32076553C081}"/>
    <cellStyle name="Comma 2 7 3 2 2 3 3 2 2" xfId="47452" xr:uid="{4915860E-7391-4D77-9027-4CCB8D81A72F}"/>
    <cellStyle name="Comma 2 7 3 2 2 3 3 3" xfId="35320" xr:uid="{3CEE5DEE-ED47-4ADF-8C13-58C1CAF96962}"/>
    <cellStyle name="Comma 2 7 3 2 2 3 4" xfId="15100" xr:uid="{F672225B-A57D-4819-9CFE-231B86A598F6}"/>
    <cellStyle name="Comma 2 7 3 2 2 3 4 2" xfId="39364" xr:uid="{697E4E9A-9FB3-4F6A-AD57-962CDFDEBA04}"/>
    <cellStyle name="Comma 2 7 3 2 2 3 5" xfId="27232" xr:uid="{D947D7B0-96DE-4512-B05C-6D43B105F7B3}"/>
    <cellStyle name="Comma 2 7 3 2 2 4" xfId="4990" xr:uid="{0D0163EE-BD5B-4B87-BDFD-C54844154C2B}"/>
    <cellStyle name="Comma 2 7 3 2 2 4 2" xfId="17122" xr:uid="{95A5D820-3724-40E8-9C4C-047FA2EC1461}"/>
    <cellStyle name="Comma 2 7 3 2 2 4 2 2" xfId="41386" xr:uid="{96B86FF3-DAE3-45CD-BC37-E26ECBFFCEBF}"/>
    <cellStyle name="Comma 2 7 3 2 2 4 3" xfId="29254" xr:uid="{8AE9FA61-AF39-47E5-84D8-79B98A928F1A}"/>
    <cellStyle name="Comma 2 7 3 2 2 5" xfId="9034" xr:uid="{B3163E4F-D37A-4B44-A0B8-90F36921B00D}"/>
    <cellStyle name="Comma 2 7 3 2 2 5 2" xfId="21166" xr:uid="{86314C4C-C3A5-4249-8C61-94B659263B43}"/>
    <cellStyle name="Comma 2 7 3 2 2 5 2 2" xfId="45430" xr:uid="{486E5660-2B33-45C3-BEC9-A4C7A316685B}"/>
    <cellStyle name="Comma 2 7 3 2 2 5 3" xfId="33298" xr:uid="{9B922075-4A11-443A-84BA-9D44B889314B}"/>
    <cellStyle name="Comma 2 7 3 2 2 6" xfId="13078" xr:uid="{1CF5420A-EC58-432B-ACAE-07BC75BED556}"/>
    <cellStyle name="Comma 2 7 3 2 2 6 2" xfId="37342" xr:uid="{57FCA8F5-E85A-4023-80D4-19537BBF4430}"/>
    <cellStyle name="Comma 2 7 3 2 2 7" xfId="25210" xr:uid="{7148C1D5-FECA-412A-BABE-5C11312B9FC3}"/>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2 2 2" xfId="43914" xr:uid="{77203A0C-59B6-413D-A7B1-042D23147D62}"/>
    <cellStyle name="Comma 2 7 3 2 3 2 2 3" xfId="31782" xr:uid="{997D3FF4-F1D9-435E-BAD6-DA40CB65A56F}"/>
    <cellStyle name="Comma 2 7 3 2 3 2 3" xfId="11562" xr:uid="{926E7E77-0817-4DFB-853B-414FAB679047}"/>
    <cellStyle name="Comma 2 7 3 2 3 2 3 2" xfId="23694" xr:uid="{699D88BA-F084-4F04-AB13-63515D1E8D10}"/>
    <cellStyle name="Comma 2 7 3 2 3 2 3 2 2" xfId="47958" xr:uid="{FC77D4C0-F39F-4413-AA2D-5F216AD8C7E0}"/>
    <cellStyle name="Comma 2 7 3 2 3 2 3 3" xfId="35826" xr:uid="{EA64F4B0-31AB-472E-8EC1-F300CEA13BC8}"/>
    <cellStyle name="Comma 2 7 3 2 3 2 4" xfId="15606" xr:uid="{16C0FA19-337D-4507-AB83-4C15AEC241F8}"/>
    <cellStyle name="Comma 2 7 3 2 3 2 4 2" xfId="39870" xr:uid="{403D7A06-1E96-4237-8AF2-FAB0B3FC4BB9}"/>
    <cellStyle name="Comma 2 7 3 2 3 2 5" xfId="27738" xr:uid="{FE265662-2564-41ED-8F5E-358D51857544}"/>
    <cellStyle name="Comma 2 7 3 2 3 3" xfId="5496" xr:uid="{1B3A9E90-07C0-43E9-A972-9EBBEAEDC75C}"/>
    <cellStyle name="Comma 2 7 3 2 3 3 2" xfId="17628" xr:uid="{9AAE4C0E-6254-4599-94AE-8D6D55DCA163}"/>
    <cellStyle name="Comma 2 7 3 2 3 3 2 2" xfId="41892" xr:uid="{A278D227-D609-4D89-A5BA-6F6D9E1F08EC}"/>
    <cellStyle name="Comma 2 7 3 2 3 3 3" xfId="29760" xr:uid="{8EE344BF-7A98-443E-9C2A-B780412CA985}"/>
    <cellStyle name="Comma 2 7 3 2 3 4" xfId="9540" xr:uid="{6399A971-B44A-4A2B-BA9B-E1E5F43288AA}"/>
    <cellStyle name="Comma 2 7 3 2 3 4 2" xfId="21672" xr:uid="{AF4BE7E1-EF71-4F21-B5F3-1FA238A0954D}"/>
    <cellStyle name="Comma 2 7 3 2 3 4 2 2" xfId="45936" xr:uid="{D5821E58-055F-4A2A-8472-C9BE0E2D692B}"/>
    <cellStyle name="Comma 2 7 3 2 3 4 3" xfId="33804" xr:uid="{31D54140-001E-4FF3-9AC1-E7013EE089FA}"/>
    <cellStyle name="Comma 2 7 3 2 3 5" xfId="13584" xr:uid="{362504D1-EE5E-4893-96A4-8A3D25A9BC83}"/>
    <cellStyle name="Comma 2 7 3 2 3 5 2" xfId="37848" xr:uid="{AEFAB262-D5C6-451A-8851-EFCC578FAEB7}"/>
    <cellStyle name="Comma 2 7 3 2 3 6" xfId="25716" xr:uid="{9BFBF4DE-E719-4EB5-A53A-713A3C89FAC9}"/>
    <cellStyle name="Comma 2 7 3 2 4" xfId="2463" xr:uid="{F43FA027-C4D6-4B97-B731-2AB1633BD361}"/>
    <cellStyle name="Comma 2 7 3 2 4 2" xfId="6507" xr:uid="{399AA130-133B-44BF-A701-D98E0357F877}"/>
    <cellStyle name="Comma 2 7 3 2 4 2 2" xfId="18639" xr:uid="{2DA54993-E0BA-4340-A4E2-9400B07D2234}"/>
    <cellStyle name="Comma 2 7 3 2 4 2 2 2" xfId="42903" xr:uid="{96E87FB1-DD8E-4A75-AE52-C5EC6AD8C47D}"/>
    <cellStyle name="Comma 2 7 3 2 4 2 3" xfId="30771" xr:uid="{0DD9D70F-0E84-46C5-947A-F2EBB9B6E9D7}"/>
    <cellStyle name="Comma 2 7 3 2 4 3" xfId="10551" xr:uid="{215E342B-653F-4F02-8A53-86B9EA8D0113}"/>
    <cellStyle name="Comma 2 7 3 2 4 3 2" xfId="22683" xr:uid="{5CB7EAAA-0B21-4978-8DB1-95B282260DDF}"/>
    <cellStyle name="Comma 2 7 3 2 4 3 2 2" xfId="46947" xr:uid="{56539801-7845-4291-A9BA-716024AEA3AA}"/>
    <cellStyle name="Comma 2 7 3 2 4 3 3" xfId="34815" xr:uid="{F3354214-225A-46E4-9AE3-BF74EE2721DC}"/>
    <cellStyle name="Comma 2 7 3 2 4 4" xfId="14595" xr:uid="{48ADF036-C280-490C-9EF6-4D42C2052AF4}"/>
    <cellStyle name="Comma 2 7 3 2 4 4 2" xfId="38859" xr:uid="{E4CD9233-0FB2-46C7-AD31-F77B1FD33275}"/>
    <cellStyle name="Comma 2 7 3 2 4 5" xfId="26727" xr:uid="{81C6EBEA-6B72-472A-8620-D971B10883A3}"/>
    <cellStyle name="Comma 2 7 3 2 5" xfId="4485" xr:uid="{8F0259FE-DB6A-4065-91FA-C3176C246C6B}"/>
    <cellStyle name="Comma 2 7 3 2 5 2" xfId="16617" xr:uid="{67C934FB-DBDE-4828-B4B0-0A264F7B884B}"/>
    <cellStyle name="Comma 2 7 3 2 5 2 2" xfId="40881" xr:uid="{D631CC93-71D9-4CA9-8DC0-E1525F78C9D5}"/>
    <cellStyle name="Comma 2 7 3 2 5 3" xfId="28749" xr:uid="{00B765A9-9748-47C7-8AC7-2D5DB3D093E1}"/>
    <cellStyle name="Comma 2 7 3 2 6" xfId="8529" xr:uid="{40B5A040-8CB1-4E6A-943B-50842FEF52E6}"/>
    <cellStyle name="Comma 2 7 3 2 6 2" xfId="20661" xr:uid="{EFD68446-878D-49AB-83DC-4CA671B91EB5}"/>
    <cellStyle name="Comma 2 7 3 2 6 2 2" xfId="44925" xr:uid="{F8C39EA6-984F-4530-8A37-183EC453B616}"/>
    <cellStyle name="Comma 2 7 3 2 6 3" xfId="32793" xr:uid="{FCD8584A-4792-4B3C-880E-98DD1C8A91FF}"/>
    <cellStyle name="Comma 2 7 3 2 7" xfId="12573" xr:uid="{AAABE003-0788-49CE-B8BC-589C6FD95D21}"/>
    <cellStyle name="Comma 2 7 3 2 7 2" xfId="36837" xr:uid="{571065B4-2228-40B2-9AA0-F1A545382748}"/>
    <cellStyle name="Comma 2 7 3 2 8" xfId="24705" xr:uid="{45992496-A808-48B9-B446-C57C7853D627}"/>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2 2 2" xfId="44166" xr:uid="{543054D9-00F4-4896-9DC3-0B7528A58AC7}"/>
    <cellStyle name="Comma 2 7 3 3 2 2 2 3" xfId="32034" xr:uid="{1D3E12B2-2642-4C01-96FA-8898F411A6CC}"/>
    <cellStyle name="Comma 2 7 3 3 2 2 3" xfId="11814" xr:uid="{B5822226-89CA-40C7-80B1-F248A0C7521A}"/>
    <cellStyle name="Comma 2 7 3 3 2 2 3 2" xfId="23946" xr:uid="{6EDBCE05-C386-4DF9-92B1-2C0E4767D3CC}"/>
    <cellStyle name="Comma 2 7 3 3 2 2 3 2 2" xfId="48210" xr:uid="{FFBDF207-0B96-46B9-853E-555898BAD7C8}"/>
    <cellStyle name="Comma 2 7 3 3 2 2 3 3" xfId="36078" xr:uid="{84C48ED5-E610-449A-BDF1-BF88017A1AFC}"/>
    <cellStyle name="Comma 2 7 3 3 2 2 4" xfId="15858" xr:uid="{F8E626B6-EF92-4625-B103-48BC264EF480}"/>
    <cellStyle name="Comma 2 7 3 3 2 2 4 2" xfId="40122" xr:uid="{B6D8ACC4-C7FD-4502-B17E-8D2C9AE276A3}"/>
    <cellStyle name="Comma 2 7 3 3 2 2 5" xfId="27990" xr:uid="{06AFFAA0-13F9-4755-ABFC-D1EB40465AAA}"/>
    <cellStyle name="Comma 2 7 3 3 2 3" xfId="5748" xr:uid="{F09F20B2-8F84-4FE2-A4DB-ABC647356D9C}"/>
    <cellStyle name="Comma 2 7 3 3 2 3 2" xfId="17880" xr:uid="{AABA091B-2303-455A-B130-E1435E99F6B3}"/>
    <cellStyle name="Comma 2 7 3 3 2 3 2 2" xfId="42144" xr:uid="{05AABE79-DB6D-4713-AD3C-C3DA215F3B82}"/>
    <cellStyle name="Comma 2 7 3 3 2 3 3" xfId="30012" xr:uid="{8A983367-B4ED-4008-A915-11F06198B420}"/>
    <cellStyle name="Comma 2 7 3 3 2 4" xfId="9792" xr:uid="{6E69A9D3-8316-4D02-A2B2-27E862304A19}"/>
    <cellStyle name="Comma 2 7 3 3 2 4 2" xfId="21924" xr:uid="{4B413739-4438-4C2C-B01B-AD58B889C78D}"/>
    <cellStyle name="Comma 2 7 3 3 2 4 2 2" xfId="46188" xr:uid="{2B65D87D-8B40-45B5-9438-339EC7BDF872}"/>
    <cellStyle name="Comma 2 7 3 3 2 4 3" xfId="34056" xr:uid="{E3B67871-4A12-481F-963E-58310ED7E6B6}"/>
    <cellStyle name="Comma 2 7 3 3 2 5" xfId="13836" xr:uid="{E216B522-AE9F-412E-A5DF-337BCEF28A6F}"/>
    <cellStyle name="Comma 2 7 3 3 2 5 2" xfId="38100" xr:uid="{8DF78E3E-70CC-4461-9E7E-C670341764EA}"/>
    <cellStyle name="Comma 2 7 3 3 2 6" xfId="25968" xr:uid="{BAC20E3B-8F6E-4539-A00B-4B669EF48F49}"/>
    <cellStyle name="Comma 2 7 3 3 3" xfId="2715" xr:uid="{201E0B93-8314-4D2D-A81F-7702CBB3FCF8}"/>
    <cellStyle name="Comma 2 7 3 3 3 2" xfId="6759" xr:uid="{6DA915EC-0E9C-49F6-AEE9-8821BF70AD74}"/>
    <cellStyle name="Comma 2 7 3 3 3 2 2" xfId="18891" xr:uid="{9AF1562B-DE55-440E-BA0D-DC002CD64447}"/>
    <cellStyle name="Comma 2 7 3 3 3 2 2 2" xfId="43155" xr:uid="{2CEB86B8-2E3E-4E1C-8C81-2856F2BB90E2}"/>
    <cellStyle name="Comma 2 7 3 3 3 2 3" xfId="31023" xr:uid="{2BE82539-4ABD-40C8-A712-4C46DAD62E73}"/>
    <cellStyle name="Comma 2 7 3 3 3 3" xfId="10803" xr:uid="{AD82FF51-A3FA-4865-A17D-D0392563AA9F}"/>
    <cellStyle name="Comma 2 7 3 3 3 3 2" xfId="22935" xr:uid="{A1CA59E8-8CEE-4BC1-A4D3-58885C77CD02}"/>
    <cellStyle name="Comma 2 7 3 3 3 3 2 2" xfId="47199" xr:uid="{1F52B332-22FF-4003-8DCD-7B01E41AAA49}"/>
    <cellStyle name="Comma 2 7 3 3 3 3 3" xfId="35067" xr:uid="{BB647E77-A816-4EB1-9BF2-5B3C725C86F1}"/>
    <cellStyle name="Comma 2 7 3 3 3 4" xfId="14847" xr:uid="{1C1A51DC-FE83-4FEC-BA31-9911C5CFC793}"/>
    <cellStyle name="Comma 2 7 3 3 3 4 2" xfId="39111" xr:uid="{1BC07621-4B54-4ED1-90DA-54ECD764638F}"/>
    <cellStyle name="Comma 2 7 3 3 3 5" xfId="26979" xr:uid="{2EFD825A-11E8-40F0-BD64-3C83F580F591}"/>
    <cellStyle name="Comma 2 7 3 3 4" xfId="4737" xr:uid="{9BC988DE-C8B7-4A3F-80D3-39FAADFAB8CB}"/>
    <cellStyle name="Comma 2 7 3 3 4 2" xfId="16869" xr:uid="{380699F2-60CA-4F79-927D-D8FCD133559C}"/>
    <cellStyle name="Comma 2 7 3 3 4 2 2" xfId="41133" xr:uid="{FB36EE09-2C7E-4F3E-AB2F-5AA9121F6EF9}"/>
    <cellStyle name="Comma 2 7 3 3 4 3" xfId="29001" xr:uid="{E161BE6D-3AF8-4A1E-8E96-9A9AB2F31FBD}"/>
    <cellStyle name="Comma 2 7 3 3 5" xfId="8781" xr:uid="{5DADBF65-CD5F-4A55-B272-13C8DC0757E8}"/>
    <cellStyle name="Comma 2 7 3 3 5 2" xfId="20913" xr:uid="{000597B2-1117-4175-BA57-E6EBF58ED921}"/>
    <cellStyle name="Comma 2 7 3 3 5 2 2" xfId="45177" xr:uid="{415A188D-DA3B-4AA2-A150-BB4DD4EC5ADD}"/>
    <cellStyle name="Comma 2 7 3 3 5 3" xfId="33045" xr:uid="{C6EA028E-D419-497F-9023-157378968134}"/>
    <cellStyle name="Comma 2 7 3 3 6" xfId="12825" xr:uid="{2FE08A7F-8E3A-4DDF-BAB8-29D78C1603CB}"/>
    <cellStyle name="Comma 2 7 3 3 6 2" xfId="37089" xr:uid="{F5030E41-FC1C-411B-A8D7-E286561C2BD4}"/>
    <cellStyle name="Comma 2 7 3 3 7" xfId="24957" xr:uid="{4412997E-80E0-47F6-83A0-3475669722BA}"/>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2 2 2" xfId="43661" xr:uid="{71402313-5D1A-4F17-892E-85E8743DA961}"/>
    <cellStyle name="Comma 2 7 3 4 2 2 3" xfId="31529" xr:uid="{FC20802B-2CB6-47E2-87EF-D0D0627556F0}"/>
    <cellStyle name="Comma 2 7 3 4 2 3" xfId="11309" xr:uid="{57CFB204-503F-4B3A-BEA8-6FB613A0349A}"/>
    <cellStyle name="Comma 2 7 3 4 2 3 2" xfId="23441" xr:uid="{5BE86041-9654-4EDE-B787-4A3B0C5A4705}"/>
    <cellStyle name="Comma 2 7 3 4 2 3 2 2" xfId="47705" xr:uid="{F133A355-8FDF-42A0-ADED-CFCBB6DC0DBD}"/>
    <cellStyle name="Comma 2 7 3 4 2 3 3" xfId="35573" xr:uid="{146F8A84-8A4D-4509-9C63-77A528143404}"/>
    <cellStyle name="Comma 2 7 3 4 2 4" xfId="15353" xr:uid="{92F19D9C-901A-4A23-9F09-8333CE6358B2}"/>
    <cellStyle name="Comma 2 7 3 4 2 4 2" xfId="39617" xr:uid="{43FA520D-888B-4A20-81E4-1CA074916C1A}"/>
    <cellStyle name="Comma 2 7 3 4 2 5" xfId="27485" xr:uid="{76317962-63D5-442A-B466-3A1F7B7DC063}"/>
    <cellStyle name="Comma 2 7 3 4 3" xfId="5243" xr:uid="{449F0B30-F664-4509-ADDB-7194B82F5F1B}"/>
    <cellStyle name="Comma 2 7 3 4 3 2" xfId="17375" xr:uid="{71031958-EDF1-4944-8CE8-DF4A25CEBF0F}"/>
    <cellStyle name="Comma 2 7 3 4 3 2 2" xfId="41639" xr:uid="{2FB3FE30-85F1-4276-9FC3-2A221CBCCBEB}"/>
    <cellStyle name="Comma 2 7 3 4 3 3" xfId="29507" xr:uid="{E194C675-726A-4992-812B-0691272E4286}"/>
    <cellStyle name="Comma 2 7 3 4 4" xfId="9287" xr:uid="{DAAC2CAC-BBC7-45AB-A793-AB9AE472879F}"/>
    <cellStyle name="Comma 2 7 3 4 4 2" xfId="21419" xr:uid="{64489DEF-9A50-4F9B-B7BD-4E6C9BC67640}"/>
    <cellStyle name="Comma 2 7 3 4 4 2 2" xfId="45683" xr:uid="{4966C66E-1398-4BD4-8486-2467AB061B57}"/>
    <cellStyle name="Comma 2 7 3 4 4 3" xfId="33551" xr:uid="{F8C3E7C1-A2C7-4A43-81F2-5AA06D00BF1B}"/>
    <cellStyle name="Comma 2 7 3 4 5" xfId="13331" xr:uid="{15BA59BD-41D0-4952-B372-A4C4ADD465C8}"/>
    <cellStyle name="Comma 2 7 3 4 5 2" xfId="37595" xr:uid="{56A0E1A1-9E1A-43CE-B594-984F0CC32D20}"/>
    <cellStyle name="Comma 2 7 3 4 6" xfId="25463" xr:uid="{FB4D260F-1F5B-408D-930F-CB083D872EE6}"/>
    <cellStyle name="Comma 2 7 3 5" xfId="2210" xr:uid="{5EC7CF87-54E8-48C0-9D0D-9EC9830FA3B3}"/>
    <cellStyle name="Comma 2 7 3 5 2" xfId="6254" xr:uid="{24486DE9-2BBA-48FC-A216-1A6C45BA5F36}"/>
    <cellStyle name="Comma 2 7 3 5 2 2" xfId="18386" xr:uid="{6E90C02F-3310-4170-BD35-C7F39AD965AD}"/>
    <cellStyle name="Comma 2 7 3 5 2 2 2" xfId="42650" xr:uid="{830D7696-54E4-43BC-BE86-C86197B26E2A}"/>
    <cellStyle name="Comma 2 7 3 5 2 3" xfId="30518" xr:uid="{5F1A4AD1-6A4E-4000-B9A0-510030640EDD}"/>
    <cellStyle name="Comma 2 7 3 5 3" xfId="10298" xr:uid="{5C44E17F-F052-454D-8A36-705C40600382}"/>
    <cellStyle name="Comma 2 7 3 5 3 2" xfId="22430" xr:uid="{FC4D7FE7-5D21-4154-9EC5-A4883D00D285}"/>
    <cellStyle name="Comma 2 7 3 5 3 2 2" xfId="46694" xr:uid="{57D7E748-169D-4D36-9881-608A22C472F1}"/>
    <cellStyle name="Comma 2 7 3 5 3 3" xfId="34562" xr:uid="{8A653CCF-435C-4DD2-95D1-CC92BF8E3FB6}"/>
    <cellStyle name="Comma 2 7 3 5 4" xfId="14342" xr:uid="{3DE1AD45-85CB-40B1-9564-09FDD5A78D9C}"/>
    <cellStyle name="Comma 2 7 3 5 4 2" xfId="38606" xr:uid="{3B5CA9D1-DB4A-43E3-AF7B-3AA6DE2887D4}"/>
    <cellStyle name="Comma 2 7 3 5 5" xfId="26474" xr:uid="{EF166102-0D32-48F0-B64B-2DBE8825C0F1}"/>
    <cellStyle name="Comma 2 7 3 6" xfId="4232" xr:uid="{AD1BD385-0FCF-43D0-A91E-2B6D1D000078}"/>
    <cellStyle name="Comma 2 7 3 6 2" xfId="16364" xr:uid="{4608C9A4-17B8-457F-9587-D6BBC213F99E}"/>
    <cellStyle name="Comma 2 7 3 6 2 2" xfId="40628" xr:uid="{E671B9B1-7B16-4E1D-95F9-44721EE12F4E}"/>
    <cellStyle name="Comma 2 7 3 6 3" xfId="28496" xr:uid="{73BD4868-FA0B-4C7B-9EA3-50BA0D3C2B8D}"/>
    <cellStyle name="Comma 2 7 3 7" xfId="8276" xr:uid="{DE862797-3846-4F0C-9457-6F09CDD94D70}"/>
    <cellStyle name="Comma 2 7 3 7 2" xfId="20408" xr:uid="{163C9298-2A74-4EA8-A0E5-2B117A7905BE}"/>
    <cellStyle name="Comma 2 7 3 7 2 2" xfId="44672" xr:uid="{BAE36C29-7A12-4C1D-97E6-1A4A5C073B44}"/>
    <cellStyle name="Comma 2 7 3 7 3" xfId="32540" xr:uid="{3DB4F2D7-2F0D-4941-BABF-A0A9EE5E6BCB}"/>
    <cellStyle name="Comma 2 7 3 8" xfId="12320" xr:uid="{8E15C873-BF51-4921-84A0-2E8B5250AFA1}"/>
    <cellStyle name="Comma 2 7 3 8 2" xfId="36584" xr:uid="{7D5BFC0A-5954-47F1-B742-42382D6F98A0}"/>
    <cellStyle name="Comma 2 7 3 9" xfId="24452" xr:uid="{FEDF306A-A188-41B3-8C16-0A129836F3B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2 2 2" xfId="44293" xr:uid="{AFCA5638-F6FE-4321-AA9D-5B9CCAA6AABF}"/>
    <cellStyle name="Comma 2 7 4 2 2 2 2 3" xfId="32161" xr:uid="{07E2DBDC-4E43-4488-B0AA-528CC4B4FA21}"/>
    <cellStyle name="Comma 2 7 4 2 2 2 3" xfId="11941" xr:uid="{E9EF1C8B-4ACB-4C67-BCB9-CA606BBA271F}"/>
    <cellStyle name="Comma 2 7 4 2 2 2 3 2" xfId="24073" xr:uid="{BD3F46A6-009B-49EB-8EE7-9D22D2437A0C}"/>
    <cellStyle name="Comma 2 7 4 2 2 2 3 2 2" xfId="48337" xr:uid="{05E265DA-2D96-4069-9C87-42E83BC1BD1F}"/>
    <cellStyle name="Comma 2 7 4 2 2 2 3 3" xfId="36205" xr:uid="{16DE64A6-A319-44E1-AFDB-866592D49ECD}"/>
    <cellStyle name="Comma 2 7 4 2 2 2 4" xfId="15985" xr:uid="{D9A48ACD-A3DE-44C3-AB63-FB1E95024A12}"/>
    <cellStyle name="Comma 2 7 4 2 2 2 4 2" xfId="40249" xr:uid="{E6376CC2-F1DB-4976-8432-C1FD407487D0}"/>
    <cellStyle name="Comma 2 7 4 2 2 2 5" xfId="28117" xr:uid="{70F985A2-93C7-4076-BB97-A10D1BF25F4C}"/>
    <cellStyle name="Comma 2 7 4 2 2 3" xfId="5875" xr:uid="{37CBFD90-52F0-4D57-A082-F18440DDA98B}"/>
    <cellStyle name="Comma 2 7 4 2 2 3 2" xfId="18007" xr:uid="{B1BE599A-1FF5-4A35-8EB1-9E681E2BD281}"/>
    <cellStyle name="Comma 2 7 4 2 2 3 2 2" xfId="42271" xr:uid="{6534D588-85DD-4F54-9FA3-0C73FE2F6E2A}"/>
    <cellStyle name="Comma 2 7 4 2 2 3 3" xfId="30139" xr:uid="{26D98D70-EF15-40DB-BF90-84D9384DEF39}"/>
    <cellStyle name="Comma 2 7 4 2 2 4" xfId="9919" xr:uid="{E3237479-E11E-4772-B04E-572621F08772}"/>
    <cellStyle name="Comma 2 7 4 2 2 4 2" xfId="22051" xr:uid="{0B30F757-EAB4-4DD3-9E2F-9E504A62A842}"/>
    <cellStyle name="Comma 2 7 4 2 2 4 2 2" xfId="46315" xr:uid="{D253EDF7-AC53-41D1-B991-C65E2296435C}"/>
    <cellStyle name="Comma 2 7 4 2 2 4 3" xfId="34183" xr:uid="{02D5A038-2CEB-4297-9092-34ABDCFDCBA2}"/>
    <cellStyle name="Comma 2 7 4 2 2 5" xfId="13963" xr:uid="{45EB3B22-D27C-4268-8303-EE32BE55CDFA}"/>
    <cellStyle name="Comma 2 7 4 2 2 5 2" xfId="38227" xr:uid="{4F45E991-5FF9-4449-80B6-2D0C955865C4}"/>
    <cellStyle name="Comma 2 7 4 2 2 6" xfId="26095" xr:uid="{A13B9113-651A-4CD8-A3DC-33433EE14153}"/>
    <cellStyle name="Comma 2 7 4 2 3" xfId="2842" xr:uid="{3150C846-66CD-4561-8EA3-0B0C56963C6B}"/>
    <cellStyle name="Comma 2 7 4 2 3 2" xfId="6886" xr:uid="{7403316B-2702-4E16-943C-93D368046856}"/>
    <cellStyle name="Comma 2 7 4 2 3 2 2" xfId="19018" xr:uid="{6E9A21CD-468D-40A0-8CD5-665E644028A1}"/>
    <cellStyle name="Comma 2 7 4 2 3 2 2 2" xfId="43282" xr:uid="{DF4D35B4-FEA2-4149-9DD6-AA541AB6F32E}"/>
    <cellStyle name="Comma 2 7 4 2 3 2 3" xfId="31150" xr:uid="{5DD2192C-D52B-4DAD-905E-915F64DCEFE8}"/>
    <cellStyle name="Comma 2 7 4 2 3 3" xfId="10930" xr:uid="{47E35C1D-44F2-49A5-9726-FD7AD84B3282}"/>
    <cellStyle name="Comma 2 7 4 2 3 3 2" xfId="23062" xr:uid="{CF07B8EC-5CCB-44DA-A71E-753723B60A88}"/>
    <cellStyle name="Comma 2 7 4 2 3 3 2 2" xfId="47326" xr:uid="{7B23F88A-A1AF-4E2A-83CE-5EC88B339402}"/>
    <cellStyle name="Comma 2 7 4 2 3 3 3" xfId="35194" xr:uid="{93A053A6-88CF-43E8-86FF-DA96BBA47524}"/>
    <cellStyle name="Comma 2 7 4 2 3 4" xfId="14974" xr:uid="{B60AD9F0-4A41-4D87-85F2-D2DBA7DD1913}"/>
    <cellStyle name="Comma 2 7 4 2 3 4 2" xfId="39238" xr:uid="{130974C6-AAAD-4AF5-A2C7-7C6D616408F8}"/>
    <cellStyle name="Comma 2 7 4 2 3 5" xfId="27106" xr:uid="{8F298D11-AB22-4DFD-96E4-9333A71B24EF}"/>
    <cellStyle name="Comma 2 7 4 2 4" xfId="4864" xr:uid="{1CBD7E8E-9BC9-470C-8897-063FEAE62DE6}"/>
    <cellStyle name="Comma 2 7 4 2 4 2" xfId="16996" xr:uid="{4D6045A4-C50B-4BD8-A71C-F5F7DFA08B3A}"/>
    <cellStyle name="Comma 2 7 4 2 4 2 2" xfId="41260" xr:uid="{F6501681-7712-408B-93D0-5BC267DADF6F}"/>
    <cellStyle name="Comma 2 7 4 2 4 3" xfId="29128" xr:uid="{79C6CF1D-9BA0-450B-A968-00EF99F073E4}"/>
    <cellStyle name="Comma 2 7 4 2 5" xfId="8908" xr:uid="{5D6F3444-7043-4BA2-B729-96FC3BDB213D}"/>
    <cellStyle name="Comma 2 7 4 2 5 2" xfId="21040" xr:uid="{3E4B3D90-7D3D-406A-AD98-2737A14D73DB}"/>
    <cellStyle name="Comma 2 7 4 2 5 2 2" xfId="45304" xr:uid="{CDD6CD48-1293-44D1-8719-9D1E233FF8E4}"/>
    <cellStyle name="Comma 2 7 4 2 5 3" xfId="33172" xr:uid="{4D2F48CD-D3C6-4A17-B45C-C6222ECD22F4}"/>
    <cellStyle name="Comma 2 7 4 2 6" xfId="12952" xr:uid="{74ECB8FB-3217-4B07-9194-B2C82071DCF3}"/>
    <cellStyle name="Comma 2 7 4 2 6 2" xfId="37216" xr:uid="{127A7EA8-553D-4E0B-B68E-BE7E6653830C}"/>
    <cellStyle name="Comma 2 7 4 2 7" xfId="25084" xr:uid="{56ACD4A5-99B1-458F-A2D1-3D75F058C182}"/>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2 2 2" xfId="43788" xr:uid="{55DDD628-CEA6-4E4A-AC39-0FB2ADD30504}"/>
    <cellStyle name="Comma 2 7 4 3 2 2 3" xfId="31656" xr:uid="{44DCC022-277A-4DF9-A5D9-EDCD3A868FB0}"/>
    <cellStyle name="Comma 2 7 4 3 2 3" xfId="11436" xr:uid="{FBEFA2FD-E728-4362-B137-BD946C2DADEF}"/>
    <cellStyle name="Comma 2 7 4 3 2 3 2" xfId="23568" xr:uid="{F76A590E-0BD6-40C2-BADA-E5486B274DB2}"/>
    <cellStyle name="Comma 2 7 4 3 2 3 2 2" xfId="47832" xr:uid="{E71C917B-5D58-4E6C-8683-7E993CCCA773}"/>
    <cellStyle name="Comma 2 7 4 3 2 3 3" xfId="35700" xr:uid="{6C3737D7-8094-4C9B-9147-94FFB916E26C}"/>
    <cellStyle name="Comma 2 7 4 3 2 4" xfId="15480" xr:uid="{3E2F7241-8B78-4E28-A97A-81D636645A20}"/>
    <cellStyle name="Comma 2 7 4 3 2 4 2" xfId="39744" xr:uid="{783E0413-5D3B-43B5-B660-0D10C3F0448B}"/>
    <cellStyle name="Comma 2 7 4 3 2 5" xfId="27612" xr:uid="{1AB178E2-364D-4E8D-8C7C-47264431F78F}"/>
    <cellStyle name="Comma 2 7 4 3 3" xfId="5370" xr:uid="{4770CF7A-690E-43E4-99EE-83E672A8A878}"/>
    <cellStyle name="Comma 2 7 4 3 3 2" xfId="17502" xr:uid="{996A5A05-23DA-430A-A32B-A4832FC036FA}"/>
    <cellStyle name="Comma 2 7 4 3 3 2 2" xfId="41766" xr:uid="{D22A4AAF-E195-4677-AEDF-2DF77F559630}"/>
    <cellStyle name="Comma 2 7 4 3 3 3" xfId="29634" xr:uid="{EC2B88F7-E04A-4D73-88B7-99AE2F20F168}"/>
    <cellStyle name="Comma 2 7 4 3 4" xfId="9414" xr:uid="{86061DB5-4F0F-44B3-AB78-8DB7EE798E8B}"/>
    <cellStyle name="Comma 2 7 4 3 4 2" xfId="21546" xr:uid="{96943AC7-E253-4C92-9078-CCB8B4491465}"/>
    <cellStyle name="Comma 2 7 4 3 4 2 2" xfId="45810" xr:uid="{683A0446-5421-41D8-969F-08E78341DBA0}"/>
    <cellStyle name="Comma 2 7 4 3 4 3" xfId="33678" xr:uid="{F1EB090E-EF4D-4BF5-B5FD-22BF58564B08}"/>
    <cellStyle name="Comma 2 7 4 3 5" xfId="13458" xr:uid="{C6AFD7BB-DF21-4D0D-8B49-A866CCB2C7B9}"/>
    <cellStyle name="Comma 2 7 4 3 5 2" xfId="37722" xr:uid="{39D241D5-9DC1-48CE-A763-B9B2DF461936}"/>
    <cellStyle name="Comma 2 7 4 3 6" xfId="25590" xr:uid="{5D8FB0F4-BDD0-42DA-92D0-7E6FA2D598E1}"/>
    <cellStyle name="Comma 2 7 4 4" xfId="2337" xr:uid="{220A8098-5CE5-4FB2-B220-81DC31B55DA2}"/>
    <cellStyle name="Comma 2 7 4 4 2" xfId="6381" xr:uid="{6BDDDB20-FD84-4D2F-9B63-7874B42E9C96}"/>
    <cellStyle name="Comma 2 7 4 4 2 2" xfId="18513" xr:uid="{AE24CE86-31C4-4D9C-BDA2-6D2ACB45663F}"/>
    <cellStyle name="Comma 2 7 4 4 2 2 2" xfId="42777" xr:uid="{6AB246DB-4575-4051-9FC9-55BD0F82792D}"/>
    <cellStyle name="Comma 2 7 4 4 2 3" xfId="30645" xr:uid="{057ADEFF-64CD-4BC1-A7A3-D904EA0954A2}"/>
    <cellStyle name="Comma 2 7 4 4 3" xfId="10425" xr:uid="{E137C7D4-CD75-4353-A4A8-8CD006376A0D}"/>
    <cellStyle name="Comma 2 7 4 4 3 2" xfId="22557" xr:uid="{AFF6277D-8AEF-4A07-A194-A51408361597}"/>
    <cellStyle name="Comma 2 7 4 4 3 2 2" xfId="46821" xr:uid="{3C98DD56-D509-4E5B-B53C-592A1646F4C8}"/>
    <cellStyle name="Comma 2 7 4 4 3 3" xfId="34689" xr:uid="{B88C6657-5379-4C90-98B6-6D45BBE90BFF}"/>
    <cellStyle name="Comma 2 7 4 4 4" xfId="14469" xr:uid="{2E42E13D-7E97-4E75-B2CB-577EA9BC0DEB}"/>
    <cellStyle name="Comma 2 7 4 4 4 2" xfId="38733" xr:uid="{D55C00B1-8A10-4AD6-857B-AAA0DB28FE39}"/>
    <cellStyle name="Comma 2 7 4 4 5" xfId="26601" xr:uid="{6F2C5F78-7304-4B19-AC22-79F833A76599}"/>
    <cellStyle name="Comma 2 7 4 5" xfId="4359" xr:uid="{1E35F79F-BCB7-45E7-ACAB-2F525BE6820C}"/>
    <cellStyle name="Comma 2 7 4 5 2" xfId="16491" xr:uid="{8DE20340-317F-40DC-B0E7-D4A38439F87D}"/>
    <cellStyle name="Comma 2 7 4 5 2 2" xfId="40755" xr:uid="{6EBF6939-0FAA-4001-969D-9250FF32B9B1}"/>
    <cellStyle name="Comma 2 7 4 5 3" xfId="28623" xr:uid="{E8EA6CD0-6B9F-4BA9-A38C-48EE61BAF834}"/>
    <cellStyle name="Comma 2 7 4 6" xfId="8403" xr:uid="{2177C052-5630-46CC-9176-85C1530E018B}"/>
    <cellStyle name="Comma 2 7 4 6 2" xfId="20535" xr:uid="{C992A08F-CBA2-4754-9744-40A63CCBCDC7}"/>
    <cellStyle name="Comma 2 7 4 6 2 2" xfId="44799" xr:uid="{DD344EF2-3F38-411B-93D5-750D22A90B78}"/>
    <cellStyle name="Comma 2 7 4 6 3" xfId="32667" xr:uid="{DEAEDB57-6C84-485C-A44C-13BC13AEC27A}"/>
    <cellStyle name="Comma 2 7 4 7" xfId="12447" xr:uid="{83C6E34A-81CA-4DFC-AA58-36558A26E4EE}"/>
    <cellStyle name="Comma 2 7 4 7 2" xfId="36711" xr:uid="{C4FCCF10-F463-4F01-B694-08521A771420}"/>
    <cellStyle name="Comma 2 7 4 8" xfId="24579" xr:uid="{02A6C4A6-CA2F-4537-B7BD-70ED63C806F5}"/>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2 2 2" xfId="44040" xr:uid="{E331312A-EC91-495B-9A43-DF53D2F3FB22}"/>
    <cellStyle name="Comma 2 7 5 2 2 2 3" xfId="31908" xr:uid="{D84FA7EA-47EC-4B62-9BF9-5134FFE892FA}"/>
    <cellStyle name="Comma 2 7 5 2 2 3" xfId="11688" xr:uid="{4473EA8A-355A-47FE-BFB8-8DA2E345E41A}"/>
    <cellStyle name="Comma 2 7 5 2 2 3 2" xfId="23820" xr:uid="{C509C61C-450E-4DE2-B0C9-727BA3344E59}"/>
    <cellStyle name="Comma 2 7 5 2 2 3 2 2" xfId="48084" xr:uid="{7E836753-E7BB-451C-8592-F7E080F493F1}"/>
    <cellStyle name="Comma 2 7 5 2 2 3 3" xfId="35952" xr:uid="{2DCC222D-F0EB-42DC-90CA-0317D8A7CBAE}"/>
    <cellStyle name="Comma 2 7 5 2 2 4" xfId="15732" xr:uid="{D60FD540-3065-4010-A55F-27AC8739CD9B}"/>
    <cellStyle name="Comma 2 7 5 2 2 4 2" xfId="39996" xr:uid="{2EFE1687-573F-4242-9F75-E69401249394}"/>
    <cellStyle name="Comma 2 7 5 2 2 5" xfId="27864" xr:uid="{9CA1D52B-974E-49D5-87F0-C7AE7232DC1E}"/>
    <cellStyle name="Comma 2 7 5 2 3" xfId="5622" xr:uid="{ABE1C61A-CDC7-45BF-8279-E1554DFC8ED6}"/>
    <cellStyle name="Comma 2 7 5 2 3 2" xfId="17754" xr:uid="{257D789B-D4B6-4A78-A8DB-ED66E97A8AF7}"/>
    <cellStyle name="Comma 2 7 5 2 3 2 2" xfId="42018" xr:uid="{21EA0703-EE1B-4279-934A-76DB9E5F1C7F}"/>
    <cellStyle name="Comma 2 7 5 2 3 3" xfId="29886" xr:uid="{5ADE2151-2BE8-4B28-84C9-16F2EA2B3D90}"/>
    <cellStyle name="Comma 2 7 5 2 4" xfId="9666" xr:uid="{E1F6AC2D-F92C-46F7-B876-44B0BA9A6AAC}"/>
    <cellStyle name="Comma 2 7 5 2 4 2" xfId="21798" xr:uid="{ADDE55C6-2FFF-4DFE-AC7B-3311B5BA69AF}"/>
    <cellStyle name="Comma 2 7 5 2 4 2 2" xfId="46062" xr:uid="{EBA53736-715F-40C8-B090-5850E38B97A0}"/>
    <cellStyle name="Comma 2 7 5 2 4 3" xfId="33930" xr:uid="{B4C4E056-82A6-44CF-8C7E-13E1A39A8B99}"/>
    <cellStyle name="Comma 2 7 5 2 5" xfId="13710" xr:uid="{D0395181-C9D7-41B8-9121-D857E745FA41}"/>
    <cellStyle name="Comma 2 7 5 2 5 2" xfId="37974" xr:uid="{E00694CD-5BFC-4CDC-BC50-3B347DFE8936}"/>
    <cellStyle name="Comma 2 7 5 2 6" xfId="25842" xr:uid="{9761A010-0331-4380-AAE2-936D32FA2D02}"/>
    <cellStyle name="Comma 2 7 5 3" xfId="2589" xr:uid="{03944D07-C05B-4931-BA67-ED07C5086608}"/>
    <cellStyle name="Comma 2 7 5 3 2" xfId="6633" xr:uid="{4EB9FB60-B2A8-4630-B4E9-9B21A652C2CE}"/>
    <cellStyle name="Comma 2 7 5 3 2 2" xfId="18765" xr:uid="{F58EAD29-971B-4400-A82E-0E376A4A1A7A}"/>
    <cellStyle name="Comma 2 7 5 3 2 2 2" xfId="43029" xr:uid="{6126DEB0-F33C-4CB0-80F0-EF430FAF3BA8}"/>
    <cellStyle name="Comma 2 7 5 3 2 3" xfId="30897" xr:uid="{08813DA1-AE23-4BE0-AE9E-6496B6FE3E27}"/>
    <cellStyle name="Comma 2 7 5 3 3" xfId="10677" xr:uid="{3481D16F-F1A8-48DC-A74B-4C0E59E9EC65}"/>
    <cellStyle name="Comma 2 7 5 3 3 2" xfId="22809" xr:uid="{4EF78B76-FAA5-4520-A830-8C5CC7281823}"/>
    <cellStyle name="Comma 2 7 5 3 3 2 2" xfId="47073" xr:uid="{0E9CC034-F955-43EA-AE28-E26B678CE088}"/>
    <cellStyle name="Comma 2 7 5 3 3 3" xfId="34941" xr:uid="{1C9996E1-2513-45D5-8363-3E725A68BF96}"/>
    <cellStyle name="Comma 2 7 5 3 4" xfId="14721" xr:uid="{850834F4-03F4-417D-8C60-535D9597C641}"/>
    <cellStyle name="Comma 2 7 5 3 4 2" xfId="38985" xr:uid="{FF0EA9FA-8069-49B8-9913-A758CCAAF265}"/>
    <cellStyle name="Comma 2 7 5 3 5" xfId="26853" xr:uid="{85B42A58-9DEC-4F3E-BE97-A42DDB0048DB}"/>
    <cellStyle name="Comma 2 7 5 4" xfId="4611" xr:uid="{9308EF87-9FAB-4C3F-AAC4-866975837D58}"/>
    <cellStyle name="Comma 2 7 5 4 2" xfId="16743" xr:uid="{27E1BE3B-D4DA-42D0-A741-943BE8C18A6E}"/>
    <cellStyle name="Comma 2 7 5 4 2 2" xfId="41007" xr:uid="{5A0A2938-E66F-4446-AC7F-E2988C0792DB}"/>
    <cellStyle name="Comma 2 7 5 4 3" xfId="28875" xr:uid="{946DACA5-9403-4727-80CE-071B7F36D551}"/>
    <cellStyle name="Comma 2 7 5 5" xfId="8655" xr:uid="{2B7EE4EF-A14B-4D8A-893B-592D68AA7E42}"/>
    <cellStyle name="Comma 2 7 5 5 2" xfId="20787" xr:uid="{81F2151C-9807-4CE0-9DDA-40F3EDFB3385}"/>
    <cellStyle name="Comma 2 7 5 5 2 2" xfId="45051" xr:uid="{0C14DA33-F508-4BF8-AC09-54E2E7730A29}"/>
    <cellStyle name="Comma 2 7 5 5 3" xfId="32919" xr:uid="{E459ACB9-A63B-4BAB-A134-6BDAFDDC1AC5}"/>
    <cellStyle name="Comma 2 7 5 6" xfId="12699" xr:uid="{A1CC48F2-FB3E-4068-B199-73CBC084384F}"/>
    <cellStyle name="Comma 2 7 5 6 2" xfId="36963" xr:uid="{935125D8-EEDD-4F87-8388-1E114500C989}"/>
    <cellStyle name="Comma 2 7 5 7" xfId="24831" xr:uid="{5BFC6731-E639-49B9-881E-B833C45B7B75}"/>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2 2 2" xfId="43535" xr:uid="{CDE8FC0B-3853-4625-9FE8-8B7BAA7EF9C2}"/>
    <cellStyle name="Comma 2 7 6 2 2 3" xfId="31403" xr:uid="{7A151C04-0764-447A-8A13-D2D467E016F5}"/>
    <cellStyle name="Comma 2 7 6 2 3" xfId="11183" xr:uid="{978230CD-33A9-46C8-8926-E75D675D14E6}"/>
    <cellStyle name="Comma 2 7 6 2 3 2" xfId="23315" xr:uid="{79638BA8-5F58-4551-84A5-9E2AE151DD58}"/>
    <cellStyle name="Comma 2 7 6 2 3 2 2" xfId="47579" xr:uid="{885F6689-BF62-423C-9F1F-1D6F00F7BC14}"/>
    <cellStyle name="Comma 2 7 6 2 3 3" xfId="35447" xr:uid="{BC0929D4-231E-475A-BCC9-7CDD6FB6C8C3}"/>
    <cellStyle name="Comma 2 7 6 2 4" xfId="15227" xr:uid="{34D2FE94-BF4B-423B-94AA-7A4DFF72F777}"/>
    <cellStyle name="Comma 2 7 6 2 4 2" xfId="39491" xr:uid="{102B49E6-99AF-4A32-AE43-2E92F072E16A}"/>
    <cellStyle name="Comma 2 7 6 2 5" xfId="27359" xr:uid="{0AF25421-429A-4043-BC90-FB274C053E85}"/>
    <cellStyle name="Comma 2 7 6 3" xfId="5117" xr:uid="{2C217462-6FAD-4D23-BB4F-8A8D7C91B26D}"/>
    <cellStyle name="Comma 2 7 6 3 2" xfId="17249" xr:uid="{F9FCF8BA-C4AA-422E-B54C-D237B1998FE0}"/>
    <cellStyle name="Comma 2 7 6 3 2 2" xfId="41513" xr:uid="{FD05CD28-A863-4142-887C-6A4FB208FA70}"/>
    <cellStyle name="Comma 2 7 6 3 3" xfId="29381" xr:uid="{A88DAB26-5E7A-4970-AB9D-C73FA277C742}"/>
    <cellStyle name="Comma 2 7 6 4" xfId="9161" xr:uid="{B8C71AED-0EC6-4139-B56E-BBADC9E90637}"/>
    <cellStyle name="Comma 2 7 6 4 2" xfId="21293" xr:uid="{EDF2D650-F7FD-4EC0-BE31-2831120F7519}"/>
    <cellStyle name="Comma 2 7 6 4 2 2" xfId="45557" xr:uid="{203C172E-7EFE-49EA-A959-8FFF23ABA1DA}"/>
    <cellStyle name="Comma 2 7 6 4 3" xfId="33425" xr:uid="{C630D9F6-C1D2-409F-AB13-CD95CE7D3968}"/>
    <cellStyle name="Comma 2 7 6 5" xfId="13205" xr:uid="{2F5BCB96-BEE5-48B5-9F92-28E248D7C097}"/>
    <cellStyle name="Comma 2 7 6 5 2" xfId="37469" xr:uid="{7C7CD3DE-5621-47D9-A774-F45CED1A80FC}"/>
    <cellStyle name="Comma 2 7 6 6" xfId="25337" xr:uid="{EC55A0A0-FD05-4B1F-AF2B-0E629849426B}"/>
    <cellStyle name="Comma 2 7 7" xfId="2084" xr:uid="{50F26E90-87FE-41A2-B865-B723CAD13DDA}"/>
    <cellStyle name="Comma 2 7 7 2" xfId="6128" xr:uid="{36914049-0CA8-4378-BC22-BEB7BE059DF4}"/>
    <cellStyle name="Comma 2 7 7 2 2" xfId="18260" xr:uid="{82588AA7-2536-4243-A44A-5827C1AFAC45}"/>
    <cellStyle name="Comma 2 7 7 2 2 2" xfId="42524" xr:uid="{D874BD37-52C8-4BD5-8764-8C1C0EFE02EA}"/>
    <cellStyle name="Comma 2 7 7 2 3" xfId="30392" xr:uid="{5EC3B486-49AD-4E62-BEB8-AC1264E3492F}"/>
    <cellStyle name="Comma 2 7 7 3" xfId="10172" xr:uid="{4FE7ED42-ED33-4D86-B3A8-A2700264A19D}"/>
    <cellStyle name="Comma 2 7 7 3 2" xfId="22304" xr:uid="{E0AF4AAF-7A09-4DF6-B0B6-8E3A2650B2E9}"/>
    <cellStyle name="Comma 2 7 7 3 2 2" xfId="46568" xr:uid="{FF07B7EA-95C8-4BB7-8568-77730C769588}"/>
    <cellStyle name="Comma 2 7 7 3 3" xfId="34436" xr:uid="{74844D10-B7A6-471C-9CC0-D9F8D2A08F21}"/>
    <cellStyle name="Comma 2 7 7 4" xfId="14216" xr:uid="{602F1FF2-D547-44FC-B5D4-7753CCD8DCD7}"/>
    <cellStyle name="Comma 2 7 7 4 2" xfId="38480" xr:uid="{181E248A-3F0E-4F69-A303-ADDBA9F075F4}"/>
    <cellStyle name="Comma 2 7 7 5" xfId="26348" xr:uid="{22DFCC5A-A97E-47B1-A96E-289E90ECF3B0}"/>
    <cellStyle name="Comma 2 7 8" xfId="4106" xr:uid="{918752ED-AFA9-48E5-BC41-4385E0B2D8EB}"/>
    <cellStyle name="Comma 2 7 8 2" xfId="16238" xr:uid="{C5392F55-4445-45B1-9488-6DE380B57928}"/>
    <cellStyle name="Comma 2 7 8 2 2" xfId="40502" xr:uid="{7EF3FE8B-5AA4-4D67-A41D-6B48CDFBC22D}"/>
    <cellStyle name="Comma 2 7 8 3" xfId="28370" xr:uid="{D9DD29C2-8178-4929-8D4E-896DB762808F}"/>
    <cellStyle name="Comma 2 7 9" xfId="8150" xr:uid="{C06A2164-0B63-4764-A659-FCB56D21D884}"/>
    <cellStyle name="Comma 2 7 9 2" xfId="20282" xr:uid="{93CDFD68-D290-4E00-B245-05A6EE6049CD}"/>
    <cellStyle name="Comma 2 7 9 2 2" xfId="44546" xr:uid="{2E22327F-96EE-4670-A3D4-0CBD9EAC098A}"/>
    <cellStyle name="Comma 2 7 9 3" xfId="32414" xr:uid="{9EF343DB-C04C-4BFD-8889-F28053D8D359}"/>
    <cellStyle name="Comma 2 8" xfId="83" xr:uid="{98813EBE-DC72-4BF1-A64E-C8242A48BCA1}"/>
    <cellStyle name="Comma 2 8 10" xfId="24347" xr:uid="{B7DB3603-65E2-457B-8D6F-7DB67A34628F}"/>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2 2 2" xfId="44440" xr:uid="{2550DFFD-1E94-4D31-B590-15B1047A35B7}"/>
    <cellStyle name="Comma 2 8 2 2 2 2 2 2 3" xfId="32308" xr:uid="{317CA181-5084-460E-8AC7-97F0AD8FA68B}"/>
    <cellStyle name="Comma 2 8 2 2 2 2 2 3" xfId="12088" xr:uid="{658336BB-4C41-47C5-BBE5-9C80F6713920}"/>
    <cellStyle name="Comma 2 8 2 2 2 2 2 3 2" xfId="24220" xr:uid="{AE34D0C2-D0A0-4C77-A6DE-85019E0C1A95}"/>
    <cellStyle name="Comma 2 8 2 2 2 2 2 3 2 2" xfId="48484" xr:uid="{23365677-A6E9-4108-B958-FDDA4AEFD58A}"/>
    <cellStyle name="Comma 2 8 2 2 2 2 2 3 3" xfId="36352" xr:uid="{7E40DF7C-AA33-44B2-B061-5ABCC18B0716}"/>
    <cellStyle name="Comma 2 8 2 2 2 2 2 4" xfId="16132" xr:uid="{AA06C1D2-1B2D-434D-B8B3-B2AE42A0B442}"/>
    <cellStyle name="Comma 2 8 2 2 2 2 2 4 2" xfId="40396" xr:uid="{6EEB2700-867B-44F0-954C-78A04EB3ED6E}"/>
    <cellStyle name="Comma 2 8 2 2 2 2 2 5" xfId="28264" xr:uid="{DD603594-F32B-48E6-9234-C54D3ECC06EB}"/>
    <cellStyle name="Comma 2 8 2 2 2 2 3" xfId="6022" xr:uid="{5C36CDBF-3FBC-4FBF-8118-B573909528FF}"/>
    <cellStyle name="Comma 2 8 2 2 2 2 3 2" xfId="18154" xr:uid="{3D905707-6F70-420C-9E76-D4289822E6A9}"/>
    <cellStyle name="Comma 2 8 2 2 2 2 3 2 2" xfId="42418" xr:uid="{A2683F6A-702C-4C1C-8FAC-7A00228A856B}"/>
    <cellStyle name="Comma 2 8 2 2 2 2 3 3" xfId="30286" xr:uid="{9FDC85B0-6E08-4039-BCB7-2C2853C13DDA}"/>
    <cellStyle name="Comma 2 8 2 2 2 2 4" xfId="10066" xr:uid="{D00A4EE8-3404-4F01-9FCD-FB2E66150170}"/>
    <cellStyle name="Comma 2 8 2 2 2 2 4 2" xfId="22198" xr:uid="{C88A652A-BF5A-4067-A919-76562ADFED7C}"/>
    <cellStyle name="Comma 2 8 2 2 2 2 4 2 2" xfId="46462" xr:uid="{9B92B92B-C7DA-4661-8DD6-5774BF658D10}"/>
    <cellStyle name="Comma 2 8 2 2 2 2 4 3" xfId="34330" xr:uid="{B0D9D9AF-EBA0-495E-9EE4-2DDB3B7DFA92}"/>
    <cellStyle name="Comma 2 8 2 2 2 2 5" xfId="14110" xr:uid="{383E51C1-0A11-40CB-A329-1305A138D267}"/>
    <cellStyle name="Comma 2 8 2 2 2 2 5 2" xfId="38374" xr:uid="{D5246618-AC57-439C-BFC2-13C572C877D7}"/>
    <cellStyle name="Comma 2 8 2 2 2 2 6" xfId="26242" xr:uid="{0B355306-BFBC-42ED-A82A-0EA3843D4B83}"/>
    <cellStyle name="Comma 2 8 2 2 2 3" xfId="2989" xr:uid="{4EE6936A-2277-495C-8440-12FAE09BAA16}"/>
    <cellStyle name="Comma 2 8 2 2 2 3 2" xfId="7033" xr:uid="{8B46485B-06D7-4214-8D57-3FD5AE8931FD}"/>
    <cellStyle name="Comma 2 8 2 2 2 3 2 2" xfId="19165" xr:uid="{EF87281F-2823-4A9A-BBC1-3E3B038BF810}"/>
    <cellStyle name="Comma 2 8 2 2 2 3 2 2 2" xfId="43429" xr:uid="{5BAA28FE-168B-4C98-9570-637432641B68}"/>
    <cellStyle name="Comma 2 8 2 2 2 3 2 3" xfId="31297" xr:uid="{5382A594-ECE7-4B6A-A95A-7BF4B9E383D3}"/>
    <cellStyle name="Comma 2 8 2 2 2 3 3" xfId="11077" xr:uid="{FA011C53-971C-4941-9C2A-BD3FE7EFF612}"/>
    <cellStyle name="Comma 2 8 2 2 2 3 3 2" xfId="23209" xr:uid="{3C313DCE-83C3-4C7A-9DC3-09396D23076F}"/>
    <cellStyle name="Comma 2 8 2 2 2 3 3 2 2" xfId="47473" xr:uid="{1B383D37-FEE5-413C-9216-840FB0B3378C}"/>
    <cellStyle name="Comma 2 8 2 2 2 3 3 3" xfId="35341" xr:uid="{73C020D4-9A0D-40E7-8E10-2594BE0A19C2}"/>
    <cellStyle name="Comma 2 8 2 2 2 3 4" xfId="15121" xr:uid="{A169FBFA-07B4-451F-AF2C-06B9F062CEC8}"/>
    <cellStyle name="Comma 2 8 2 2 2 3 4 2" xfId="39385" xr:uid="{F3FA35C9-3B52-45DC-BF6B-32E595675A5E}"/>
    <cellStyle name="Comma 2 8 2 2 2 3 5" xfId="27253" xr:uid="{E31B61D6-5856-40A4-8367-126609A30C67}"/>
    <cellStyle name="Comma 2 8 2 2 2 4" xfId="5011" xr:uid="{1224DDDF-B7DE-431B-AF1D-689EE7D53999}"/>
    <cellStyle name="Comma 2 8 2 2 2 4 2" xfId="17143" xr:uid="{2A4A26CF-A854-4F05-95B1-8E31B51B3339}"/>
    <cellStyle name="Comma 2 8 2 2 2 4 2 2" xfId="41407" xr:uid="{130B68FB-E951-4CE2-94F9-EB2E03751DE9}"/>
    <cellStyle name="Comma 2 8 2 2 2 4 3" xfId="29275" xr:uid="{D9F26317-831F-4702-9DF5-4DA54A1401A6}"/>
    <cellStyle name="Comma 2 8 2 2 2 5" xfId="9055" xr:uid="{29FE8C10-F29C-41EB-89B5-C8C334D2503B}"/>
    <cellStyle name="Comma 2 8 2 2 2 5 2" xfId="21187" xr:uid="{225EBF68-8983-414A-94CB-EDE91BB6351C}"/>
    <cellStyle name="Comma 2 8 2 2 2 5 2 2" xfId="45451" xr:uid="{F22CC630-9455-4EC6-B4DD-A8017D88E0AE}"/>
    <cellStyle name="Comma 2 8 2 2 2 5 3" xfId="33319" xr:uid="{A738A8BF-D79F-492E-99CD-459D132F51C2}"/>
    <cellStyle name="Comma 2 8 2 2 2 6" xfId="13099" xr:uid="{83763AC3-5EC4-4D92-B5ED-BF4C2505E6DC}"/>
    <cellStyle name="Comma 2 8 2 2 2 6 2" xfId="37363" xr:uid="{478F20E2-CEE1-488F-9BF3-CA9110B81991}"/>
    <cellStyle name="Comma 2 8 2 2 2 7" xfId="25231" xr:uid="{5DCBDE10-2E98-4BA6-AD17-362DFABFC73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2 2 2" xfId="43935" xr:uid="{8F60F769-8B8D-4B4B-97CD-CE1916EA4B1A}"/>
    <cellStyle name="Comma 2 8 2 2 3 2 2 3" xfId="31803" xr:uid="{F2561238-DE46-42DA-842D-1818AD9D1ADC}"/>
    <cellStyle name="Comma 2 8 2 2 3 2 3" xfId="11583" xr:uid="{84A923D4-CFCF-469D-A223-C2483987F46C}"/>
    <cellStyle name="Comma 2 8 2 2 3 2 3 2" xfId="23715" xr:uid="{C0DDF7D5-D466-4915-8CEE-C66D59AF243A}"/>
    <cellStyle name="Comma 2 8 2 2 3 2 3 2 2" xfId="47979" xr:uid="{00C7B763-71A2-43B2-80D9-85D5F4C8D61C}"/>
    <cellStyle name="Comma 2 8 2 2 3 2 3 3" xfId="35847" xr:uid="{93A237CA-3FC0-4C83-BA5B-A5F505536AB6}"/>
    <cellStyle name="Comma 2 8 2 2 3 2 4" xfId="15627" xr:uid="{F4B256C3-D86C-4644-9238-392CDE4F6254}"/>
    <cellStyle name="Comma 2 8 2 2 3 2 4 2" xfId="39891" xr:uid="{DA0A40EF-2DE7-4660-835F-4C8A4FB80D7C}"/>
    <cellStyle name="Comma 2 8 2 2 3 2 5" xfId="27759" xr:uid="{D1D22FBE-1ED9-4FC3-9FEB-8EBE1B1242D8}"/>
    <cellStyle name="Comma 2 8 2 2 3 3" xfId="5517" xr:uid="{DB93958F-DAED-417A-882E-0B021BEAD386}"/>
    <cellStyle name="Comma 2 8 2 2 3 3 2" xfId="17649" xr:uid="{A5D4696F-E9EF-4E39-963C-22DB034A4FA7}"/>
    <cellStyle name="Comma 2 8 2 2 3 3 2 2" xfId="41913" xr:uid="{5E517418-336E-4BF9-8832-AD4A8E819D5A}"/>
    <cellStyle name="Comma 2 8 2 2 3 3 3" xfId="29781" xr:uid="{DAB0A0E3-5416-40B6-9159-CE5F6D327B02}"/>
    <cellStyle name="Comma 2 8 2 2 3 4" xfId="9561" xr:uid="{D0FF8E83-DD58-4A18-9BEE-50D5D0E7337C}"/>
    <cellStyle name="Comma 2 8 2 2 3 4 2" xfId="21693" xr:uid="{C8CFCD9E-8979-4823-B032-74F36F225FD4}"/>
    <cellStyle name="Comma 2 8 2 2 3 4 2 2" xfId="45957" xr:uid="{B4CE7E6F-9FB1-47B5-8063-E71163C0A803}"/>
    <cellStyle name="Comma 2 8 2 2 3 4 3" xfId="33825" xr:uid="{60F6484E-A726-452E-A43C-46C2540668ED}"/>
    <cellStyle name="Comma 2 8 2 2 3 5" xfId="13605" xr:uid="{0F8CF106-B5E9-4EBD-A22A-39E0CFAD4B67}"/>
    <cellStyle name="Comma 2 8 2 2 3 5 2" xfId="37869" xr:uid="{BA9DE28B-00F8-4237-AD74-B74FEF7139E0}"/>
    <cellStyle name="Comma 2 8 2 2 3 6" xfId="25737" xr:uid="{E0C09202-6A1C-45DC-90F1-B7FCDFD510A2}"/>
    <cellStyle name="Comma 2 8 2 2 4" xfId="2484" xr:uid="{6F4540A0-78DA-4B53-9D6E-57E7456A0DC2}"/>
    <cellStyle name="Comma 2 8 2 2 4 2" xfId="6528" xr:uid="{0B272C42-E151-4CC8-96AF-AFD15EC67E75}"/>
    <cellStyle name="Comma 2 8 2 2 4 2 2" xfId="18660" xr:uid="{D0293571-81E2-4D5B-9312-5FCCEE7CA0A0}"/>
    <cellStyle name="Comma 2 8 2 2 4 2 2 2" xfId="42924" xr:uid="{3231ACEE-D7D9-4DE4-AFED-3AAE7AC33954}"/>
    <cellStyle name="Comma 2 8 2 2 4 2 3" xfId="30792" xr:uid="{AAB65B08-270C-48CD-AD81-947FB51BE6D1}"/>
    <cellStyle name="Comma 2 8 2 2 4 3" xfId="10572" xr:uid="{DC01BD07-D16E-432C-8C3B-1E3E4C359855}"/>
    <cellStyle name="Comma 2 8 2 2 4 3 2" xfId="22704" xr:uid="{2B434B17-06AF-4FB4-A586-30D6D9BFC170}"/>
    <cellStyle name="Comma 2 8 2 2 4 3 2 2" xfId="46968" xr:uid="{4BDC1586-579F-42ED-9365-9E7BA5C32482}"/>
    <cellStyle name="Comma 2 8 2 2 4 3 3" xfId="34836" xr:uid="{B3333523-2AF3-4D5B-A429-9A9A073A1CB1}"/>
    <cellStyle name="Comma 2 8 2 2 4 4" xfId="14616" xr:uid="{F7FD5295-6E21-4650-B72E-D5F4A3F14C9A}"/>
    <cellStyle name="Comma 2 8 2 2 4 4 2" xfId="38880" xr:uid="{53258BCA-9391-4691-A4D9-5E6A85851145}"/>
    <cellStyle name="Comma 2 8 2 2 4 5" xfId="26748" xr:uid="{A3F4433A-C90A-4243-8798-1F6F00780EAC}"/>
    <cellStyle name="Comma 2 8 2 2 5" xfId="4506" xr:uid="{07A7F3F1-51A2-41E7-93D7-84B8621343F8}"/>
    <cellStyle name="Comma 2 8 2 2 5 2" xfId="16638" xr:uid="{617D6927-AEAD-4D48-9A01-80C348230E06}"/>
    <cellStyle name="Comma 2 8 2 2 5 2 2" xfId="40902" xr:uid="{3DE18F3B-0B32-4A65-B4AE-DBA3239720BA}"/>
    <cellStyle name="Comma 2 8 2 2 5 3" xfId="28770" xr:uid="{BB728EC5-099D-4AA8-BFAB-9274BD2C346A}"/>
    <cellStyle name="Comma 2 8 2 2 6" xfId="8550" xr:uid="{D022FF14-2DA3-40E4-922A-D0A579CDB766}"/>
    <cellStyle name="Comma 2 8 2 2 6 2" xfId="20682" xr:uid="{4BAEA3CA-3DBC-4497-8A1F-CAE8EACA6D19}"/>
    <cellStyle name="Comma 2 8 2 2 6 2 2" xfId="44946" xr:uid="{6BCA370C-7C01-4016-865E-2A7C7973CB64}"/>
    <cellStyle name="Comma 2 8 2 2 6 3" xfId="32814" xr:uid="{E770E2A3-BB0D-4DF7-9F3A-A640A13F64FB}"/>
    <cellStyle name="Comma 2 8 2 2 7" xfId="12594" xr:uid="{9F302323-DFA4-4024-B746-F97ED994BD47}"/>
    <cellStyle name="Comma 2 8 2 2 7 2" xfId="36858" xr:uid="{4574969F-1284-4902-99A2-57E59D2CB9A7}"/>
    <cellStyle name="Comma 2 8 2 2 8" xfId="24726" xr:uid="{A9F819E9-DFA1-49C0-A3AC-1666DA3424D9}"/>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2 2 2" xfId="44187" xr:uid="{D8EA8CDF-A2DD-4CA8-BA14-05B1A3FF238C}"/>
    <cellStyle name="Comma 2 8 2 3 2 2 2 3" xfId="32055" xr:uid="{B15BB5AF-2E6F-4C0C-8DAB-E967EE07D673}"/>
    <cellStyle name="Comma 2 8 2 3 2 2 3" xfId="11835" xr:uid="{82548460-18C2-48FA-BB05-460AB0202DFB}"/>
    <cellStyle name="Comma 2 8 2 3 2 2 3 2" xfId="23967" xr:uid="{37324D2F-2243-447C-9F7D-2735B5F6FDC0}"/>
    <cellStyle name="Comma 2 8 2 3 2 2 3 2 2" xfId="48231" xr:uid="{0E04AA69-D7A0-4A93-BDEC-8EA8A6BC314E}"/>
    <cellStyle name="Comma 2 8 2 3 2 2 3 3" xfId="36099" xr:uid="{B37A3C39-40E4-43F2-B01D-7F7A875F31A1}"/>
    <cellStyle name="Comma 2 8 2 3 2 2 4" xfId="15879" xr:uid="{CA119AD8-931B-4B1A-B52D-6A7ECA7D389F}"/>
    <cellStyle name="Comma 2 8 2 3 2 2 4 2" xfId="40143" xr:uid="{358324F0-1E7B-484F-B847-E5A766FD2496}"/>
    <cellStyle name="Comma 2 8 2 3 2 2 5" xfId="28011" xr:uid="{A9D7B4D5-A120-4649-8BF0-0AB14D2003C8}"/>
    <cellStyle name="Comma 2 8 2 3 2 3" xfId="5769" xr:uid="{66934C6B-A52B-40CB-8A91-17ED45706EA7}"/>
    <cellStyle name="Comma 2 8 2 3 2 3 2" xfId="17901" xr:uid="{FA94B615-6716-40BF-8D2F-894E37E793B7}"/>
    <cellStyle name="Comma 2 8 2 3 2 3 2 2" xfId="42165" xr:uid="{B6100568-20C2-4142-8C18-6AE2347B0890}"/>
    <cellStyle name="Comma 2 8 2 3 2 3 3" xfId="30033" xr:uid="{4079BEB3-91EE-426B-825F-38EDE84DE2CA}"/>
    <cellStyle name="Comma 2 8 2 3 2 4" xfId="9813" xr:uid="{3DE63013-1D75-4D6C-89C3-E2928C2C5698}"/>
    <cellStyle name="Comma 2 8 2 3 2 4 2" xfId="21945" xr:uid="{BF966F38-1EEA-4947-9544-2D8E0F302BC0}"/>
    <cellStyle name="Comma 2 8 2 3 2 4 2 2" xfId="46209" xr:uid="{03B98639-85AB-4304-B011-885322893642}"/>
    <cellStyle name="Comma 2 8 2 3 2 4 3" xfId="34077" xr:uid="{FFD4E51B-37E3-4038-BAB8-453CBB459794}"/>
    <cellStyle name="Comma 2 8 2 3 2 5" xfId="13857" xr:uid="{22A39C1B-9C9D-4DB9-A8AD-1211EFB1BCCF}"/>
    <cellStyle name="Comma 2 8 2 3 2 5 2" xfId="38121" xr:uid="{B9B90E0C-F9FB-461F-90E4-E504B00D058B}"/>
    <cellStyle name="Comma 2 8 2 3 2 6" xfId="25989" xr:uid="{4A57CB53-2659-499D-A280-25321C59A8F1}"/>
    <cellStyle name="Comma 2 8 2 3 3" xfId="2736" xr:uid="{2AD1E9BC-0920-403D-A011-F94A01AFB01A}"/>
    <cellStyle name="Comma 2 8 2 3 3 2" xfId="6780" xr:uid="{82CB66B9-F6D8-494D-A613-A461FBFC4CD6}"/>
    <cellStyle name="Comma 2 8 2 3 3 2 2" xfId="18912" xr:uid="{3659355A-85A9-4F3E-95EC-FEB2EC9A5A4C}"/>
    <cellStyle name="Comma 2 8 2 3 3 2 2 2" xfId="43176" xr:uid="{F67BCF6C-7818-49E5-A982-A128BD251890}"/>
    <cellStyle name="Comma 2 8 2 3 3 2 3" xfId="31044" xr:uid="{D10AA971-6D4C-4777-8431-02BB324444F5}"/>
    <cellStyle name="Comma 2 8 2 3 3 3" xfId="10824" xr:uid="{F2AC4F21-F533-4B2A-8C32-1A10379F23C5}"/>
    <cellStyle name="Comma 2 8 2 3 3 3 2" xfId="22956" xr:uid="{3612C966-7D65-4A3A-B649-1DC611E99AE3}"/>
    <cellStyle name="Comma 2 8 2 3 3 3 2 2" xfId="47220" xr:uid="{282BA9A3-E60B-425E-B1E3-F9F2A90CB8FB}"/>
    <cellStyle name="Comma 2 8 2 3 3 3 3" xfId="35088" xr:uid="{7D671797-2529-4E33-8FD1-C757D68C832D}"/>
    <cellStyle name="Comma 2 8 2 3 3 4" xfId="14868" xr:uid="{1D91A3A8-7007-42C4-8805-6A26F1CC635B}"/>
    <cellStyle name="Comma 2 8 2 3 3 4 2" xfId="39132" xr:uid="{7096C31E-1AD3-4321-BC0F-5C42253B213A}"/>
    <cellStyle name="Comma 2 8 2 3 3 5" xfId="27000" xr:uid="{6407CEF6-2E88-473C-997D-08859DA9A9F8}"/>
    <cellStyle name="Comma 2 8 2 3 4" xfId="4758" xr:uid="{9D910648-BE89-4098-BF9B-F9431A6449E2}"/>
    <cellStyle name="Comma 2 8 2 3 4 2" xfId="16890" xr:uid="{1B5DA6B8-191D-4C2E-8D3B-94EF784D890E}"/>
    <cellStyle name="Comma 2 8 2 3 4 2 2" xfId="41154" xr:uid="{D85C4C71-1635-4ABA-8F9B-5724FE42E986}"/>
    <cellStyle name="Comma 2 8 2 3 4 3" xfId="29022" xr:uid="{501AC6DC-84D0-48C2-A12A-A3BE451026E7}"/>
    <cellStyle name="Comma 2 8 2 3 5" xfId="8802" xr:uid="{E8F8174B-CD6A-4E15-A8C8-C9AD7B2F186A}"/>
    <cellStyle name="Comma 2 8 2 3 5 2" xfId="20934" xr:uid="{5D729F7D-EF34-4F02-BA60-0B19F1B8C6CB}"/>
    <cellStyle name="Comma 2 8 2 3 5 2 2" xfId="45198" xr:uid="{5A9113D1-4ECB-48D6-B758-1C5F1D99B6B2}"/>
    <cellStyle name="Comma 2 8 2 3 5 3" xfId="33066" xr:uid="{3785EBF3-CACA-49B4-A584-E3021EB635BD}"/>
    <cellStyle name="Comma 2 8 2 3 6" xfId="12846" xr:uid="{951F0376-780D-4F1F-B2D0-E562690773E2}"/>
    <cellStyle name="Comma 2 8 2 3 6 2" xfId="37110" xr:uid="{54F035DD-2674-4DF2-B2F2-2148574EDCE9}"/>
    <cellStyle name="Comma 2 8 2 3 7" xfId="24978" xr:uid="{B57DD946-8A3E-492B-8763-81135876733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2 2 2" xfId="43682" xr:uid="{3D4AD517-72D7-4CFD-9E5D-B74C7F74C872}"/>
    <cellStyle name="Comma 2 8 2 4 2 2 3" xfId="31550" xr:uid="{1247F6DC-387B-4D24-89C0-8925766112FC}"/>
    <cellStyle name="Comma 2 8 2 4 2 3" xfId="11330" xr:uid="{85A38CC2-9E10-47DB-AF73-1D4D4CE57BD6}"/>
    <cellStyle name="Comma 2 8 2 4 2 3 2" xfId="23462" xr:uid="{ACE504EF-93E9-46E1-A4BE-589220D78C0F}"/>
    <cellStyle name="Comma 2 8 2 4 2 3 2 2" xfId="47726" xr:uid="{EF98CD1A-BC87-4C47-B393-EEC1D4D3001A}"/>
    <cellStyle name="Comma 2 8 2 4 2 3 3" xfId="35594" xr:uid="{13A0D37D-122F-4B69-9A96-50D18880EFAC}"/>
    <cellStyle name="Comma 2 8 2 4 2 4" xfId="15374" xr:uid="{98A9047C-DAD2-42B9-890E-08BB1D01C43C}"/>
    <cellStyle name="Comma 2 8 2 4 2 4 2" xfId="39638" xr:uid="{8CAA0F05-1067-40BA-A340-F9A918327990}"/>
    <cellStyle name="Comma 2 8 2 4 2 5" xfId="27506" xr:uid="{5D1C3A5E-1194-4B35-A3C4-42DD7FFDB8D6}"/>
    <cellStyle name="Comma 2 8 2 4 3" xfId="5264" xr:uid="{53A669C0-F4A7-4E0C-A049-03919D1ADCBF}"/>
    <cellStyle name="Comma 2 8 2 4 3 2" xfId="17396" xr:uid="{2CD57B40-590D-42A9-B91C-9A7DD77A4940}"/>
    <cellStyle name="Comma 2 8 2 4 3 2 2" xfId="41660" xr:uid="{09957F20-AD51-40E8-9C07-F0CF559E6193}"/>
    <cellStyle name="Comma 2 8 2 4 3 3" xfId="29528" xr:uid="{3416FD80-6F9F-422C-B8F3-E73AE525492F}"/>
    <cellStyle name="Comma 2 8 2 4 4" xfId="9308" xr:uid="{8E706EDC-DBBA-4476-B909-F30B6D702B0B}"/>
    <cellStyle name="Comma 2 8 2 4 4 2" xfId="21440" xr:uid="{3E3C786B-2397-4E4D-B69B-F7EDF887C51A}"/>
    <cellStyle name="Comma 2 8 2 4 4 2 2" xfId="45704" xr:uid="{CEA9F818-C998-45C5-BAE5-63FF4A939C24}"/>
    <cellStyle name="Comma 2 8 2 4 4 3" xfId="33572" xr:uid="{C753A7A4-8299-48F9-B884-1B2139129812}"/>
    <cellStyle name="Comma 2 8 2 4 5" xfId="13352" xr:uid="{D4D5B031-FE11-4FDF-85A9-D10A8470AF15}"/>
    <cellStyle name="Comma 2 8 2 4 5 2" xfId="37616" xr:uid="{F192F20D-5607-48B3-A572-0CF15748F25D}"/>
    <cellStyle name="Comma 2 8 2 4 6" xfId="25484" xr:uid="{40FE83BD-6DB0-4AEC-B39E-86AE341570C2}"/>
    <cellStyle name="Comma 2 8 2 5" xfId="2231" xr:uid="{EFA21914-1FE6-4844-AE24-DD247CB7D168}"/>
    <cellStyle name="Comma 2 8 2 5 2" xfId="6275" xr:uid="{841D702E-94C9-4C73-BC5C-C9EFA9A24984}"/>
    <cellStyle name="Comma 2 8 2 5 2 2" xfId="18407" xr:uid="{7BA860F6-19D5-4B66-B62B-5661C0A2208B}"/>
    <cellStyle name="Comma 2 8 2 5 2 2 2" xfId="42671" xr:uid="{4C7B4C8A-FF41-43E8-B66C-CFE8648992F0}"/>
    <cellStyle name="Comma 2 8 2 5 2 3" xfId="30539" xr:uid="{F3E29E6B-7130-4B2A-888D-95752F3C2123}"/>
    <cellStyle name="Comma 2 8 2 5 3" xfId="10319" xr:uid="{6EA36682-F68B-47A5-8FDC-5F59941B5032}"/>
    <cellStyle name="Comma 2 8 2 5 3 2" xfId="22451" xr:uid="{783CB83B-1A85-4457-AA1E-634EDB7165D9}"/>
    <cellStyle name="Comma 2 8 2 5 3 2 2" xfId="46715" xr:uid="{1047F199-77C5-4076-BF39-DDCCA595A742}"/>
    <cellStyle name="Comma 2 8 2 5 3 3" xfId="34583" xr:uid="{0CC5084B-93F1-4C53-B977-06F1EA915187}"/>
    <cellStyle name="Comma 2 8 2 5 4" xfId="14363" xr:uid="{3679FC56-9917-4104-A9E9-8EC3731638BE}"/>
    <cellStyle name="Comma 2 8 2 5 4 2" xfId="38627" xr:uid="{A58DB68F-F7C3-475E-A699-DD4490ACD1E1}"/>
    <cellStyle name="Comma 2 8 2 5 5" xfId="26495" xr:uid="{73E78B72-E41C-4641-9896-9A660774B5F9}"/>
    <cellStyle name="Comma 2 8 2 6" xfId="4253" xr:uid="{62949E00-756C-4170-BD8B-85812C17AFD6}"/>
    <cellStyle name="Comma 2 8 2 6 2" xfId="16385" xr:uid="{A12D8DF5-F78D-426C-BFAD-11A90A0D6661}"/>
    <cellStyle name="Comma 2 8 2 6 2 2" xfId="40649" xr:uid="{5E2128D0-7BF8-4D58-AFA5-B84341C48560}"/>
    <cellStyle name="Comma 2 8 2 6 3" xfId="28517" xr:uid="{D01A34FC-9F01-4AB7-9A74-D5A6BD23700F}"/>
    <cellStyle name="Comma 2 8 2 7" xfId="8297" xr:uid="{BEC95B5E-70B7-459C-8D58-C048155501D4}"/>
    <cellStyle name="Comma 2 8 2 7 2" xfId="20429" xr:uid="{8D98B1A7-7436-461F-A481-F5C410E9350E}"/>
    <cellStyle name="Comma 2 8 2 7 2 2" xfId="44693" xr:uid="{E6F84CF8-7E7F-458D-BC72-7DBFCF306945}"/>
    <cellStyle name="Comma 2 8 2 7 3" xfId="32561" xr:uid="{0C5016E3-027D-47DC-8FA4-B020443690E3}"/>
    <cellStyle name="Comma 2 8 2 8" xfId="12341" xr:uid="{8AFB890E-DF01-41B1-B32B-6595DD4AB7BE}"/>
    <cellStyle name="Comma 2 8 2 8 2" xfId="36605" xr:uid="{4CA66E59-515A-46E1-BA29-84EB22F6963C}"/>
    <cellStyle name="Comma 2 8 2 9" xfId="24473" xr:uid="{ED2EF991-F89A-4799-A676-C6E17A8F3BB9}"/>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2 2 2" xfId="44314" xr:uid="{55317D53-A5A2-4107-9C6F-710422E26FD0}"/>
    <cellStyle name="Comma 2 8 3 2 2 2 2 3" xfId="32182" xr:uid="{CA640E09-3713-4F16-B0C3-6D02FEF7C2A4}"/>
    <cellStyle name="Comma 2 8 3 2 2 2 3" xfId="11962" xr:uid="{D8DF68D8-49DF-4CE8-85C6-3C94E694A4B5}"/>
    <cellStyle name="Comma 2 8 3 2 2 2 3 2" xfId="24094" xr:uid="{306A717A-96F0-4868-A5C7-34853E9EFFA7}"/>
    <cellStyle name="Comma 2 8 3 2 2 2 3 2 2" xfId="48358" xr:uid="{4C18FDB6-1782-41B3-9D4E-DCC0E74B80D9}"/>
    <cellStyle name="Comma 2 8 3 2 2 2 3 3" xfId="36226" xr:uid="{333DC2F1-98BC-45A0-882A-8455C7579F39}"/>
    <cellStyle name="Comma 2 8 3 2 2 2 4" xfId="16006" xr:uid="{D2082047-D98C-4A0F-8AF6-22EB3593E779}"/>
    <cellStyle name="Comma 2 8 3 2 2 2 4 2" xfId="40270" xr:uid="{484D7593-EC0C-4678-AB33-49758E6B9FFC}"/>
    <cellStyle name="Comma 2 8 3 2 2 2 5" xfId="28138" xr:uid="{30E785E2-0CCE-4FEE-AAE1-02782A45CC49}"/>
    <cellStyle name="Comma 2 8 3 2 2 3" xfId="5896" xr:uid="{7A263391-9850-4D0D-ADE7-95642A570A32}"/>
    <cellStyle name="Comma 2 8 3 2 2 3 2" xfId="18028" xr:uid="{5DA6086E-7B2A-4882-8AC2-FD61E9D764B7}"/>
    <cellStyle name="Comma 2 8 3 2 2 3 2 2" xfId="42292" xr:uid="{FB3C546B-5919-4B85-8AC2-302F6E6057D1}"/>
    <cellStyle name="Comma 2 8 3 2 2 3 3" xfId="30160" xr:uid="{C3E4FC0E-3C8C-4F61-ABCA-E94A1744C332}"/>
    <cellStyle name="Comma 2 8 3 2 2 4" xfId="9940" xr:uid="{0605DF44-B7A3-4B8D-B8DF-DC7F948621D0}"/>
    <cellStyle name="Comma 2 8 3 2 2 4 2" xfId="22072" xr:uid="{E85FB9DD-3684-47A6-99B4-D07E9A056503}"/>
    <cellStyle name="Comma 2 8 3 2 2 4 2 2" xfId="46336" xr:uid="{19340960-80FD-4B9E-A171-080A6A030A66}"/>
    <cellStyle name="Comma 2 8 3 2 2 4 3" xfId="34204" xr:uid="{F3214E7B-FF7C-4AB1-98A3-47A78B71BEBE}"/>
    <cellStyle name="Comma 2 8 3 2 2 5" xfId="13984" xr:uid="{8A04B17B-034F-43D4-9542-BB03A28FB2D2}"/>
    <cellStyle name="Comma 2 8 3 2 2 5 2" xfId="38248" xr:uid="{D168EAC8-B281-48AF-8E74-DAF2E39AD7F2}"/>
    <cellStyle name="Comma 2 8 3 2 2 6" xfId="26116" xr:uid="{13B4BC1E-AD79-42F8-BF4D-F7CA4750AD99}"/>
    <cellStyle name="Comma 2 8 3 2 3" xfId="2863" xr:uid="{2A4D9BB8-0D47-435D-87CF-CB46B5237390}"/>
    <cellStyle name="Comma 2 8 3 2 3 2" xfId="6907" xr:uid="{BBE39E43-563F-4126-857B-21EE86BE855A}"/>
    <cellStyle name="Comma 2 8 3 2 3 2 2" xfId="19039" xr:uid="{5F7E4DB9-2075-4445-B7B6-8C39661B699B}"/>
    <cellStyle name="Comma 2 8 3 2 3 2 2 2" xfId="43303" xr:uid="{24C849BE-FD35-4B99-811C-2112D18C6DFC}"/>
    <cellStyle name="Comma 2 8 3 2 3 2 3" xfId="31171" xr:uid="{9252B23E-2ABC-45F2-9850-0C06AE3C7792}"/>
    <cellStyle name="Comma 2 8 3 2 3 3" xfId="10951" xr:uid="{02AB73BD-F53B-496F-A949-BE6444EE970C}"/>
    <cellStyle name="Comma 2 8 3 2 3 3 2" xfId="23083" xr:uid="{B847B788-4DC7-4D32-AE8F-3593D70A0AE7}"/>
    <cellStyle name="Comma 2 8 3 2 3 3 2 2" xfId="47347" xr:uid="{D75077E2-D78F-49BB-B4B4-32A52B052114}"/>
    <cellStyle name="Comma 2 8 3 2 3 3 3" xfId="35215" xr:uid="{2BC0C7FF-77F6-4E68-81D6-25884680B493}"/>
    <cellStyle name="Comma 2 8 3 2 3 4" xfId="14995" xr:uid="{F77387D9-6A5D-47E6-B9EC-8DDDC61226C3}"/>
    <cellStyle name="Comma 2 8 3 2 3 4 2" xfId="39259" xr:uid="{EC67B8BB-4470-4F67-83A1-B1F1E877209A}"/>
    <cellStyle name="Comma 2 8 3 2 3 5" xfId="27127" xr:uid="{498DDC0F-8EE3-4030-BCDC-0C10D4702A18}"/>
    <cellStyle name="Comma 2 8 3 2 4" xfId="4885" xr:uid="{C34FCC1F-ACFC-4F45-B86C-C45E9637E76E}"/>
    <cellStyle name="Comma 2 8 3 2 4 2" xfId="17017" xr:uid="{BB0ADB3C-9F75-44D4-AC39-3AF5A4CE138E}"/>
    <cellStyle name="Comma 2 8 3 2 4 2 2" xfId="41281" xr:uid="{B517A8E3-B1E8-4399-A5EB-3C0DDCFB72E9}"/>
    <cellStyle name="Comma 2 8 3 2 4 3" xfId="29149" xr:uid="{3776FED9-F8CE-4577-B06C-CA8E0899611A}"/>
    <cellStyle name="Comma 2 8 3 2 5" xfId="8929" xr:uid="{08CDFC79-7F6D-48B7-9695-6167F72DA7C3}"/>
    <cellStyle name="Comma 2 8 3 2 5 2" xfId="21061" xr:uid="{D102F8CA-0982-4AD4-BDCE-66CBE4422E2D}"/>
    <cellStyle name="Comma 2 8 3 2 5 2 2" xfId="45325" xr:uid="{2CFCC0A5-5D36-492E-B6F8-6FB780D7CB85}"/>
    <cellStyle name="Comma 2 8 3 2 5 3" xfId="33193" xr:uid="{F5B7FBFD-C5D5-41FF-B238-ECCC6F798A0C}"/>
    <cellStyle name="Comma 2 8 3 2 6" xfId="12973" xr:uid="{775B8CD9-4364-4232-A508-E2C581639FBF}"/>
    <cellStyle name="Comma 2 8 3 2 6 2" xfId="37237" xr:uid="{E533AA14-5AD7-4954-94C5-78EE039BDB74}"/>
    <cellStyle name="Comma 2 8 3 2 7" xfId="25105" xr:uid="{FB07DEF8-8F36-41E0-8636-850E8B7C544E}"/>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2 2 2" xfId="43809" xr:uid="{A75BAF98-7ED7-45D3-89AB-FB691C676904}"/>
    <cellStyle name="Comma 2 8 3 3 2 2 3" xfId="31677" xr:uid="{891AA984-C930-470E-B0AC-3771FA782B43}"/>
    <cellStyle name="Comma 2 8 3 3 2 3" xfId="11457" xr:uid="{0292BA6A-3F63-4B26-ABC6-C396D80137CC}"/>
    <cellStyle name="Comma 2 8 3 3 2 3 2" xfId="23589" xr:uid="{ECB733EF-7C80-406B-813A-EFD8BC7FF57A}"/>
    <cellStyle name="Comma 2 8 3 3 2 3 2 2" xfId="47853" xr:uid="{E8300824-3AE2-41F7-9491-AE7A9B8EB17C}"/>
    <cellStyle name="Comma 2 8 3 3 2 3 3" xfId="35721" xr:uid="{C8CCA9ED-2EDD-4683-95CE-AA9D8B2618E1}"/>
    <cellStyle name="Comma 2 8 3 3 2 4" xfId="15501" xr:uid="{D7BA5748-3DC4-42E4-93A1-6FA93C77F78E}"/>
    <cellStyle name="Comma 2 8 3 3 2 4 2" xfId="39765" xr:uid="{26B6B222-6FB9-4A49-A66A-DB2DFCD9403D}"/>
    <cellStyle name="Comma 2 8 3 3 2 5" xfId="27633" xr:uid="{BBE896C5-291D-4FD7-95DE-684C4B47990A}"/>
    <cellStyle name="Comma 2 8 3 3 3" xfId="5391" xr:uid="{54B7E835-B4FE-4817-B800-FDA9E1DC6B45}"/>
    <cellStyle name="Comma 2 8 3 3 3 2" xfId="17523" xr:uid="{66FB1CFD-A974-4DDC-8DCD-AE3E686C147A}"/>
    <cellStyle name="Comma 2 8 3 3 3 2 2" xfId="41787" xr:uid="{82098C5C-6E41-4E69-8ADB-82F6F4FD543C}"/>
    <cellStyle name="Comma 2 8 3 3 3 3" xfId="29655" xr:uid="{A0B6DCAD-34FD-4C90-B0EA-7E5CB6E100BB}"/>
    <cellStyle name="Comma 2 8 3 3 4" xfId="9435" xr:uid="{C271DFE1-5E46-48D7-A610-EEE5131928F1}"/>
    <cellStyle name="Comma 2 8 3 3 4 2" xfId="21567" xr:uid="{009FBDD9-4DC2-4C89-B8CC-FAE242C6F46C}"/>
    <cellStyle name="Comma 2 8 3 3 4 2 2" xfId="45831" xr:uid="{97C62E69-D35A-43EA-9506-F7F78F133C74}"/>
    <cellStyle name="Comma 2 8 3 3 4 3" xfId="33699" xr:uid="{130547C7-19A2-4979-B605-55716F3FB79F}"/>
    <cellStyle name="Comma 2 8 3 3 5" xfId="13479" xr:uid="{1CD1A75F-7D8B-428C-87E7-FFD1DD7A2DC8}"/>
    <cellStyle name="Comma 2 8 3 3 5 2" xfId="37743" xr:uid="{FA88383F-4188-496B-85EE-D36A2D42BB41}"/>
    <cellStyle name="Comma 2 8 3 3 6" xfId="25611" xr:uid="{11716D90-2AE7-4689-BAF7-E50377037435}"/>
    <cellStyle name="Comma 2 8 3 4" xfId="2358" xr:uid="{CA8A29DD-09DE-42CE-B4C8-3BA9AF2A3C15}"/>
    <cellStyle name="Comma 2 8 3 4 2" xfId="6402" xr:uid="{CA9F2399-5602-4536-83A9-A1A38B075550}"/>
    <cellStyle name="Comma 2 8 3 4 2 2" xfId="18534" xr:uid="{1AB4A34C-A02D-4414-8F6B-2A10A5B58B7E}"/>
    <cellStyle name="Comma 2 8 3 4 2 2 2" xfId="42798" xr:uid="{C0B03F3A-DC74-49EC-AF34-E6442DDA2521}"/>
    <cellStyle name="Comma 2 8 3 4 2 3" xfId="30666" xr:uid="{6DFD7B3C-4FD6-4C23-89EA-0F9D2E9A38AB}"/>
    <cellStyle name="Comma 2 8 3 4 3" xfId="10446" xr:uid="{481751A6-302C-4EE2-9A0B-9892BC12FA62}"/>
    <cellStyle name="Comma 2 8 3 4 3 2" xfId="22578" xr:uid="{CA3AAFA5-6BB0-441F-AE2B-59B9EC1DFB00}"/>
    <cellStyle name="Comma 2 8 3 4 3 2 2" xfId="46842" xr:uid="{E9F3B42B-C58C-40C1-80E6-C52E0CE3466D}"/>
    <cellStyle name="Comma 2 8 3 4 3 3" xfId="34710" xr:uid="{B13BD9E5-5597-4031-B5A6-10280567D977}"/>
    <cellStyle name="Comma 2 8 3 4 4" xfId="14490" xr:uid="{7C1F9EB4-9F6C-4F84-94AA-F2D29E1369AB}"/>
    <cellStyle name="Comma 2 8 3 4 4 2" xfId="38754" xr:uid="{2D800429-AD6C-45D2-BFBE-7A0917976EA2}"/>
    <cellStyle name="Comma 2 8 3 4 5" xfId="26622" xr:uid="{E4CE1ADF-41A7-498D-B808-CBCDA95D2467}"/>
    <cellStyle name="Comma 2 8 3 5" xfId="4380" xr:uid="{472DEB4B-25A7-4A50-A88F-AD473907E77D}"/>
    <cellStyle name="Comma 2 8 3 5 2" xfId="16512" xr:uid="{7BB879CD-9AB4-4BFA-873D-4A56991BF682}"/>
    <cellStyle name="Comma 2 8 3 5 2 2" xfId="40776" xr:uid="{0C76428B-ED5F-473F-A14F-3166D8BAE7B8}"/>
    <cellStyle name="Comma 2 8 3 5 3" xfId="28644" xr:uid="{AE65AA7E-6C2F-46AB-B0D5-22AF64C7A121}"/>
    <cellStyle name="Comma 2 8 3 6" xfId="8424" xr:uid="{CF36A347-BF14-4022-9B29-581EA799D21B}"/>
    <cellStyle name="Comma 2 8 3 6 2" xfId="20556" xr:uid="{22191A46-86A8-4DF6-BBCF-DE8F15C9074B}"/>
    <cellStyle name="Comma 2 8 3 6 2 2" xfId="44820" xr:uid="{5FA4476B-E400-4E6F-8967-36351FB978F2}"/>
    <cellStyle name="Comma 2 8 3 6 3" xfId="32688" xr:uid="{1B4B6039-4F94-4522-9561-D5C8F15F09F0}"/>
    <cellStyle name="Comma 2 8 3 7" xfId="12468" xr:uid="{4FF6D041-DFC1-4E0F-81A6-81AE0FB226CA}"/>
    <cellStyle name="Comma 2 8 3 7 2" xfId="36732" xr:uid="{571252E2-E2DA-4AC0-9ED0-8EBFB8250821}"/>
    <cellStyle name="Comma 2 8 3 8" xfId="24600" xr:uid="{80F3B784-BC14-4C9A-A4E5-DDD5B108A61B}"/>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2 2 2" xfId="44061" xr:uid="{02059018-71CC-4BB4-A116-B17C907E2A69}"/>
    <cellStyle name="Comma 2 8 4 2 2 2 3" xfId="31929" xr:uid="{F9232C8C-95D4-4070-9A3B-63FE0BF588D8}"/>
    <cellStyle name="Comma 2 8 4 2 2 3" xfId="11709" xr:uid="{E73FC71F-8EE4-4566-877C-C416C2FA3C4D}"/>
    <cellStyle name="Comma 2 8 4 2 2 3 2" xfId="23841" xr:uid="{525142C7-F5CF-4F3E-9C8B-B66CD710FEFF}"/>
    <cellStyle name="Comma 2 8 4 2 2 3 2 2" xfId="48105" xr:uid="{46DD3678-BCD9-48FF-A2F3-176814AB1087}"/>
    <cellStyle name="Comma 2 8 4 2 2 3 3" xfId="35973" xr:uid="{EE982A7E-6A70-4FAE-9113-CDF7DB1006BA}"/>
    <cellStyle name="Comma 2 8 4 2 2 4" xfId="15753" xr:uid="{31A9EA1E-5D5B-4A89-9AAF-36D20424EC3E}"/>
    <cellStyle name="Comma 2 8 4 2 2 4 2" xfId="40017" xr:uid="{D3667177-EE92-463B-9975-11D3AA0ADF5D}"/>
    <cellStyle name="Comma 2 8 4 2 2 5" xfId="27885" xr:uid="{9853A7E8-6E0C-4655-9854-3FC13BFCFDDB}"/>
    <cellStyle name="Comma 2 8 4 2 3" xfId="5643" xr:uid="{0C65B88E-BC2A-4EE1-A1E4-0831BB3EECF4}"/>
    <cellStyle name="Comma 2 8 4 2 3 2" xfId="17775" xr:uid="{D92835C2-8190-4F8D-9D24-9306581038D0}"/>
    <cellStyle name="Comma 2 8 4 2 3 2 2" xfId="42039" xr:uid="{8AE9FFED-F21A-4455-AB83-603EF4EFACC1}"/>
    <cellStyle name="Comma 2 8 4 2 3 3" xfId="29907" xr:uid="{4C60D62B-1A81-4B8F-AD7A-92E6A044E6CC}"/>
    <cellStyle name="Comma 2 8 4 2 4" xfId="9687" xr:uid="{6464B07E-62B5-480D-9B42-2D1A31E1191A}"/>
    <cellStyle name="Comma 2 8 4 2 4 2" xfId="21819" xr:uid="{6439FD61-C75C-4A8A-BC31-B72440A93A16}"/>
    <cellStyle name="Comma 2 8 4 2 4 2 2" xfId="46083" xr:uid="{22936150-FD86-40E5-8B4E-097A94BA7678}"/>
    <cellStyle name="Comma 2 8 4 2 4 3" xfId="33951" xr:uid="{A239B931-1280-472B-858E-AE3911341845}"/>
    <cellStyle name="Comma 2 8 4 2 5" xfId="13731" xr:uid="{D9F69A4B-3D7D-49DD-9DA6-C0295F97ECE4}"/>
    <cellStyle name="Comma 2 8 4 2 5 2" xfId="37995" xr:uid="{D76F8161-F783-4DA4-87DC-B83CE69A3DB4}"/>
    <cellStyle name="Comma 2 8 4 2 6" xfId="25863" xr:uid="{E88A0189-E44A-476A-946D-E115C54A1362}"/>
    <cellStyle name="Comma 2 8 4 3" xfId="2610" xr:uid="{746F7C2C-C8CD-43FB-AF22-2FD48EC1A96A}"/>
    <cellStyle name="Comma 2 8 4 3 2" xfId="6654" xr:uid="{50B41EE9-D158-42EB-8500-321792A175D7}"/>
    <cellStyle name="Comma 2 8 4 3 2 2" xfId="18786" xr:uid="{A8EEC55A-BD52-4910-B93B-77105F19956F}"/>
    <cellStyle name="Comma 2 8 4 3 2 2 2" xfId="43050" xr:uid="{32FB5D21-DB81-4B5B-9348-772C39AF7604}"/>
    <cellStyle name="Comma 2 8 4 3 2 3" xfId="30918" xr:uid="{2BFC1FF3-F31F-47E6-BD32-10A2CD92A15C}"/>
    <cellStyle name="Comma 2 8 4 3 3" xfId="10698" xr:uid="{653A5D6F-A4BD-4061-B789-C3658945B2DE}"/>
    <cellStyle name="Comma 2 8 4 3 3 2" xfId="22830" xr:uid="{3E94952D-7511-4041-B94A-AF484352139B}"/>
    <cellStyle name="Comma 2 8 4 3 3 2 2" xfId="47094" xr:uid="{536998D0-426F-44AF-A2F0-4B708E68EAAD}"/>
    <cellStyle name="Comma 2 8 4 3 3 3" xfId="34962" xr:uid="{B455AAA6-9B3C-4159-9E8F-0A369FF57C8A}"/>
    <cellStyle name="Comma 2 8 4 3 4" xfId="14742" xr:uid="{171AAA27-3F88-4369-8C9E-A0FF1EDA77A1}"/>
    <cellStyle name="Comma 2 8 4 3 4 2" xfId="39006" xr:uid="{ECE9A4F5-9F39-485F-8D2F-0C0E12F105D5}"/>
    <cellStyle name="Comma 2 8 4 3 5" xfId="26874" xr:uid="{5E8E99A4-BC3E-4569-A3FC-400D7BA20C65}"/>
    <cellStyle name="Comma 2 8 4 4" xfId="4632" xr:uid="{15F436E6-8AD0-4AA4-AE0E-FDA159A8F2EB}"/>
    <cellStyle name="Comma 2 8 4 4 2" xfId="16764" xr:uid="{4064BEF9-FF1D-4312-8FA9-BDA04B702928}"/>
    <cellStyle name="Comma 2 8 4 4 2 2" xfId="41028" xr:uid="{8A4EB9EE-47E6-4937-9C45-BC6BF04C5F32}"/>
    <cellStyle name="Comma 2 8 4 4 3" xfId="28896" xr:uid="{7B3B1CED-70FE-46BC-959A-26080AF6134A}"/>
    <cellStyle name="Comma 2 8 4 5" xfId="8676" xr:uid="{6D495A23-8A00-4939-A76B-E9C5FCB1A7D9}"/>
    <cellStyle name="Comma 2 8 4 5 2" xfId="20808" xr:uid="{2EBE23EC-B7CA-4D22-B100-D7D411ED5092}"/>
    <cellStyle name="Comma 2 8 4 5 2 2" xfId="45072" xr:uid="{4685D25C-E4F2-4A48-9C8F-7952CE99A674}"/>
    <cellStyle name="Comma 2 8 4 5 3" xfId="32940" xr:uid="{7487FD63-55EE-4BFC-9868-6A5A60CA1455}"/>
    <cellStyle name="Comma 2 8 4 6" xfId="12720" xr:uid="{C679AB31-CD9C-499A-A33F-AD7840B16B86}"/>
    <cellStyle name="Comma 2 8 4 6 2" xfId="36984" xr:uid="{846E605E-C0CD-4F90-BAFB-98C34B2EE9AF}"/>
    <cellStyle name="Comma 2 8 4 7" xfId="24852" xr:uid="{31A1D077-4EA8-4F27-9952-F319C3BE1193}"/>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2 2 2" xfId="43556" xr:uid="{CAD95AB7-31FC-4C27-979E-9C8D1573E3DD}"/>
    <cellStyle name="Comma 2 8 5 2 2 3" xfId="31424" xr:uid="{5BBF413A-893D-4824-A9C4-A92763BF9AF2}"/>
    <cellStyle name="Comma 2 8 5 2 3" xfId="11204" xr:uid="{B277F788-6CA7-4758-855A-D92E58F1A3FB}"/>
    <cellStyle name="Comma 2 8 5 2 3 2" xfId="23336" xr:uid="{27EC5C34-52FB-41F8-9F0F-02625F3EF56E}"/>
    <cellStyle name="Comma 2 8 5 2 3 2 2" xfId="47600" xr:uid="{D6D1290F-3416-471B-A3D6-C8EC493C20E7}"/>
    <cellStyle name="Comma 2 8 5 2 3 3" xfId="35468" xr:uid="{7EA96587-2C3B-4518-962A-1DF107276AC4}"/>
    <cellStyle name="Comma 2 8 5 2 4" xfId="15248" xr:uid="{B0F9D56A-4689-4759-B059-4B9E806DF80E}"/>
    <cellStyle name="Comma 2 8 5 2 4 2" xfId="39512" xr:uid="{1221D50B-04F1-45DB-9954-EBDEC8CEE2EE}"/>
    <cellStyle name="Comma 2 8 5 2 5" xfId="27380" xr:uid="{17B5537D-CBB7-4087-B82C-2DA99DBFEE16}"/>
    <cellStyle name="Comma 2 8 5 3" xfId="5138" xr:uid="{278410CD-B587-49DF-A173-273B0AA2E717}"/>
    <cellStyle name="Comma 2 8 5 3 2" xfId="17270" xr:uid="{C283553E-36CB-4C0C-A051-7EAF7845B5EE}"/>
    <cellStyle name="Comma 2 8 5 3 2 2" xfId="41534" xr:uid="{14DEF86A-AEFD-4BF9-9FFB-61895DC9A9DC}"/>
    <cellStyle name="Comma 2 8 5 3 3" xfId="29402" xr:uid="{C3310920-0EEC-4873-96FF-0D3D0AE0B1FC}"/>
    <cellStyle name="Comma 2 8 5 4" xfId="9182" xr:uid="{219F94AF-2054-4C66-B357-49B30264D543}"/>
    <cellStyle name="Comma 2 8 5 4 2" xfId="21314" xr:uid="{DB2584C7-63A4-4816-8E52-C3376522E19A}"/>
    <cellStyle name="Comma 2 8 5 4 2 2" xfId="45578" xr:uid="{8830195D-0B6C-4755-997E-A6EC97A3B42D}"/>
    <cellStyle name="Comma 2 8 5 4 3" xfId="33446" xr:uid="{CD19B4A2-C7C3-4917-BBF9-68F8B5963EE5}"/>
    <cellStyle name="Comma 2 8 5 5" xfId="13226" xr:uid="{B91337AD-3240-44EC-860F-9432C7308859}"/>
    <cellStyle name="Comma 2 8 5 5 2" xfId="37490" xr:uid="{846C57ED-0892-42BC-8895-624F61AD854F}"/>
    <cellStyle name="Comma 2 8 5 6" xfId="25358" xr:uid="{4AA730F7-AFD6-46E0-80AC-06EEDD21EB1A}"/>
    <cellStyle name="Comma 2 8 6" xfId="2105" xr:uid="{7F6BBF91-FDA1-411E-B64C-202115615DA1}"/>
    <cellStyle name="Comma 2 8 6 2" xfId="6149" xr:uid="{FB40A602-E83D-46F0-A0E9-A3B99199A13B}"/>
    <cellStyle name="Comma 2 8 6 2 2" xfId="18281" xr:uid="{CFA28A8E-302B-43B8-84D8-18B2B2C8135C}"/>
    <cellStyle name="Comma 2 8 6 2 2 2" xfId="42545" xr:uid="{B6318968-8826-4AA7-8155-36D5946D7E9E}"/>
    <cellStyle name="Comma 2 8 6 2 3" xfId="30413" xr:uid="{5005A4F8-0131-4905-A453-4160BBE88026}"/>
    <cellStyle name="Comma 2 8 6 3" xfId="10193" xr:uid="{906DEDDA-0813-49E3-8DB1-C7684B23C912}"/>
    <cellStyle name="Comma 2 8 6 3 2" xfId="22325" xr:uid="{2B0151AA-B493-4F48-9665-E7B7BEA99A52}"/>
    <cellStyle name="Comma 2 8 6 3 2 2" xfId="46589" xr:uid="{A361FF4B-44E1-4869-995E-DF1EC3BEFACD}"/>
    <cellStyle name="Comma 2 8 6 3 3" xfId="34457" xr:uid="{552F69C7-222E-4338-A34D-457EA3F47582}"/>
    <cellStyle name="Comma 2 8 6 4" xfId="14237" xr:uid="{E05BD9AF-5AFA-4006-BACD-0D75ECD7F405}"/>
    <cellStyle name="Comma 2 8 6 4 2" xfId="38501" xr:uid="{27C20F3B-7307-4C30-A5BF-8105F2B836FA}"/>
    <cellStyle name="Comma 2 8 6 5" xfId="26369" xr:uid="{D7D7513F-0010-4A1E-B2C0-C9FB753C7633}"/>
    <cellStyle name="Comma 2 8 7" xfId="4127" xr:uid="{B4BA96BC-3D63-4A53-BE3E-9F7A180D1DF7}"/>
    <cellStyle name="Comma 2 8 7 2" xfId="16259" xr:uid="{F8EEACE5-4AAA-4D6F-AA69-5BB7811747AF}"/>
    <cellStyle name="Comma 2 8 7 2 2" xfId="40523" xr:uid="{57E007DC-EE00-45B2-98CB-8F707A3A4659}"/>
    <cellStyle name="Comma 2 8 7 3" xfId="28391" xr:uid="{E9486432-56F3-49FC-8B2B-16835DB7C0BD}"/>
    <cellStyle name="Comma 2 8 8" xfId="8171" xr:uid="{48E234DC-9223-4819-95E4-36F171859896}"/>
    <cellStyle name="Comma 2 8 8 2" xfId="20303" xr:uid="{277E6DEA-612B-459E-8575-7E96FD5A8048}"/>
    <cellStyle name="Comma 2 8 8 2 2" xfId="44567" xr:uid="{E0FFA36A-9CFF-44D9-9BCD-6C67E57CE937}"/>
    <cellStyle name="Comma 2 8 8 3" xfId="32435" xr:uid="{44CAC385-D3E6-4079-B5AE-3926EA42B99E}"/>
    <cellStyle name="Comma 2 8 9" xfId="12215" xr:uid="{38D1AB3B-2ED4-42F3-A5D3-1878E73FA8FB}"/>
    <cellStyle name="Comma 2 8 9 2" xfId="36479" xr:uid="{5658035A-D017-4064-A402-E6899112440C}"/>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2 2 2" xfId="44377" xr:uid="{F587A06B-B865-4FD4-A76A-1E2FD1F69B11}"/>
    <cellStyle name="Comma 2 9 2 2 2 2 2 3" xfId="32245" xr:uid="{CC287604-38E2-4B0D-8743-EA731B042D2A}"/>
    <cellStyle name="Comma 2 9 2 2 2 2 3" xfId="12025" xr:uid="{9FCD5F84-9E16-4015-AB2C-301647CA241A}"/>
    <cellStyle name="Comma 2 9 2 2 2 2 3 2" xfId="24157" xr:uid="{FAC9FAC9-FF66-462E-BC83-21A299BE5526}"/>
    <cellStyle name="Comma 2 9 2 2 2 2 3 2 2" xfId="48421" xr:uid="{9694ECD9-8CDD-43B0-B053-D751C788E279}"/>
    <cellStyle name="Comma 2 9 2 2 2 2 3 3" xfId="36289" xr:uid="{6514AF5E-FA7C-40F4-8266-DC94BCD32760}"/>
    <cellStyle name="Comma 2 9 2 2 2 2 4" xfId="16069" xr:uid="{90AE8A23-EB56-417E-B3BD-A67AE5E49E65}"/>
    <cellStyle name="Comma 2 9 2 2 2 2 4 2" xfId="40333" xr:uid="{9B44F32C-678F-4712-AE77-350245ECE0CB}"/>
    <cellStyle name="Comma 2 9 2 2 2 2 5" xfId="28201" xr:uid="{D56B9888-061E-4585-B25C-41D5B93E1005}"/>
    <cellStyle name="Comma 2 9 2 2 2 3" xfId="5959" xr:uid="{75A26D11-9376-447B-B99F-A4128FA23EEC}"/>
    <cellStyle name="Comma 2 9 2 2 2 3 2" xfId="18091" xr:uid="{7425421B-9D5D-4041-8AD5-D15A6E5D09F0}"/>
    <cellStyle name="Comma 2 9 2 2 2 3 2 2" xfId="42355" xr:uid="{AA28C6E3-7271-4BCB-92C3-4355801169DF}"/>
    <cellStyle name="Comma 2 9 2 2 2 3 3" xfId="30223" xr:uid="{29B54F8B-C6CC-4103-B09B-0CBEB6A60FA9}"/>
    <cellStyle name="Comma 2 9 2 2 2 4" xfId="10003" xr:uid="{ECA02B78-A3B2-4C5B-8DED-76014D625AFD}"/>
    <cellStyle name="Comma 2 9 2 2 2 4 2" xfId="22135" xr:uid="{409DE0DA-19B2-49D0-8117-B13076B46B88}"/>
    <cellStyle name="Comma 2 9 2 2 2 4 2 2" xfId="46399" xr:uid="{F07B689D-5A73-49D1-9547-F4142CD80149}"/>
    <cellStyle name="Comma 2 9 2 2 2 4 3" xfId="34267" xr:uid="{B02A622B-80C9-4EF8-AE56-51BFA0F64C80}"/>
    <cellStyle name="Comma 2 9 2 2 2 5" xfId="14047" xr:uid="{443A5ADE-F6A9-4160-B8EE-7B87E1EA64A0}"/>
    <cellStyle name="Comma 2 9 2 2 2 5 2" xfId="38311" xr:uid="{43F3FB27-89B3-4B89-9D5C-30AF5D8C7892}"/>
    <cellStyle name="Comma 2 9 2 2 2 6" xfId="26179" xr:uid="{DF6795F6-8650-4F08-B669-BFC1BF0E785A}"/>
    <cellStyle name="Comma 2 9 2 2 3" xfId="2926" xr:uid="{9F7D9183-7103-4C73-8C23-397064503503}"/>
    <cellStyle name="Comma 2 9 2 2 3 2" xfId="6970" xr:uid="{AEE06F02-0E93-4FBD-B632-1B46A2C00E8D}"/>
    <cellStyle name="Comma 2 9 2 2 3 2 2" xfId="19102" xr:uid="{CBD9DA76-F2A8-4F70-921B-EC77CF4DFCDD}"/>
    <cellStyle name="Comma 2 9 2 2 3 2 2 2" xfId="43366" xr:uid="{4CFFAB4B-CC64-4062-B96F-CB924C91F06C}"/>
    <cellStyle name="Comma 2 9 2 2 3 2 3" xfId="31234" xr:uid="{4C4C6375-8AEF-446C-A027-78AD762C0D00}"/>
    <cellStyle name="Comma 2 9 2 2 3 3" xfId="11014" xr:uid="{5FBD0108-2AD3-4294-B296-FFE1885D790D}"/>
    <cellStyle name="Comma 2 9 2 2 3 3 2" xfId="23146" xr:uid="{69CA2502-C144-4C95-94A7-F437F3E33193}"/>
    <cellStyle name="Comma 2 9 2 2 3 3 2 2" xfId="47410" xr:uid="{528A7705-4648-40B4-BBEF-F8DC12AFADB6}"/>
    <cellStyle name="Comma 2 9 2 2 3 3 3" xfId="35278" xr:uid="{472B84E7-82AD-47B9-9A8F-08D6400A5153}"/>
    <cellStyle name="Comma 2 9 2 2 3 4" xfId="15058" xr:uid="{A921D9BF-93A8-47EB-A122-726EAFAF7786}"/>
    <cellStyle name="Comma 2 9 2 2 3 4 2" xfId="39322" xr:uid="{7D3F7EAB-707E-4482-83A0-B651BC236EFA}"/>
    <cellStyle name="Comma 2 9 2 2 3 5" xfId="27190" xr:uid="{CB057838-C7F0-4BFD-964C-FCE21A0AB02C}"/>
    <cellStyle name="Comma 2 9 2 2 4" xfId="4948" xr:uid="{44D1A2BE-B26E-4BBE-8F78-C3222FEBBF24}"/>
    <cellStyle name="Comma 2 9 2 2 4 2" xfId="17080" xr:uid="{C86E8256-4174-4229-A204-52F7BCBCE5E1}"/>
    <cellStyle name="Comma 2 9 2 2 4 2 2" xfId="41344" xr:uid="{B6A42E59-7D16-4A82-9141-07D3349C4C26}"/>
    <cellStyle name="Comma 2 9 2 2 4 3" xfId="29212" xr:uid="{C29779D0-9D39-45E7-A63D-4C45D425DCE7}"/>
    <cellStyle name="Comma 2 9 2 2 5" xfId="8992" xr:uid="{E146F7C2-674B-4653-A6AF-32EAC3F619F9}"/>
    <cellStyle name="Comma 2 9 2 2 5 2" xfId="21124" xr:uid="{6CD96524-8AA1-48DC-8774-BF808BAE4B24}"/>
    <cellStyle name="Comma 2 9 2 2 5 2 2" xfId="45388" xr:uid="{31A5215C-F568-4BED-A8D8-F126725D1297}"/>
    <cellStyle name="Comma 2 9 2 2 5 3" xfId="33256" xr:uid="{9E8A1FFF-02D4-42D2-9D2E-18504D59321F}"/>
    <cellStyle name="Comma 2 9 2 2 6" xfId="13036" xr:uid="{5C600B01-CD0A-4CC8-A2EB-72CDD7C4F8EC}"/>
    <cellStyle name="Comma 2 9 2 2 6 2" xfId="37300" xr:uid="{45F7512F-EA4B-466D-A9A2-956C6047D396}"/>
    <cellStyle name="Comma 2 9 2 2 7" xfId="25168" xr:uid="{46212E04-9ED8-4D89-85A5-C8F20672420E}"/>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2 2 2" xfId="43872" xr:uid="{1E329AA4-F2EC-4727-984D-F552D2227EBD}"/>
    <cellStyle name="Comma 2 9 2 3 2 2 3" xfId="31740" xr:uid="{4DBAD929-E33F-4A0E-AF3B-33E0499225BA}"/>
    <cellStyle name="Comma 2 9 2 3 2 3" xfId="11520" xr:uid="{354960C5-8761-49ED-9015-BCD3A1023B1D}"/>
    <cellStyle name="Comma 2 9 2 3 2 3 2" xfId="23652" xr:uid="{842386E7-EB07-463C-B282-557CD3F25C2D}"/>
    <cellStyle name="Comma 2 9 2 3 2 3 2 2" xfId="47916" xr:uid="{3522ACB5-2E27-4154-B76E-57A591935796}"/>
    <cellStyle name="Comma 2 9 2 3 2 3 3" xfId="35784" xr:uid="{3E342D83-5120-4A6B-A107-371CF4DC553E}"/>
    <cellStyle name="Comma 2 9 2 3 2 4" xfId="15564" xr:uid="{C8C29D9B-7C83-40CB-B4A9-7FBEEA562EA9}"/>
    <cellStyle name="Comma 2 9 2 3 2 4 2" xfId="39828" xr:uid="{C5814E19-E212-4D70-9BC5-93EDCA58AD9F}"/>
    <cellStyle name="Comma 2 9 2 3 2 5" xfId="27696" xr:uid="{CBDF19D6-8989-4604-8936-FB96F239DA4D}"/>
    <cellStyle name="Comma 2 9 2 3 3" xfId="5454" xr:uid="{600F83E1-A10E-475E-B3A1-443553212B73}"/>
    <cellStyle name="Comma 2 9 2 3 3 2" xfId="17586" xr:uid="{4A54B279-8F6A-4F51-8E92-D4FD2219F48E}"/>
    <cellStyle name="Comma 2 9 2 3 3 2 2" xfId="41850" xr:uid="{4C55C285-6EBF-442B-9908-82015D48FF4D}"/>
    <cellStyle name="Comma 2 9 2 3 3 3" xfId="29718" xr:uid="{979245ED-1AC0-4230-A8E5-9919457C3AD2}"/>
    <cellStyle name="Comma 2 9 2 3 4" xfId="9498" xr:uid="{331F8B39-550E-4EFE-BAF6-A0A1C4D082BF}"/>
    <cellStyle name="Comma 2 9 2 3 4 2" xfId="21630" xr:uid="{5FCE797E-1ADA-4394-9F38-9393EC291A0E}"/>
    <cellStyle name="Comma 2 9 2 3 4 2 2" xfId="45894" xr:uid="{357ECE47-75D0-4760-873E-C0D28F5EFBCD}"/>
    <cellStyle name="Comma 2 9 2 3 4 3" xfId="33762" xr:uid="{58A6D4A6-944F-4222-8472-5B07731A5B95}"/>
    <cellStyle name="Comma 2 9 2 3 5" xfId="13542" xr:uid="{C6534900-C415-430B-B717-03EBB094383B}"/>
    <cellStyle name="Comma 2 9 2 3 5 2" xfId="37806" xr:uid="{0C949CEB-08FA-4EC7-86D4-6FEEA7226F24}"/>
    <cellStyle name="Comma 2 9 2 3 6" xfId="25674" xr:uid="{A5856D07-450A-47D6-BE0A-D4D70F7CE592}"/>
    <cellStyle name="Comma 2 9 2 4" xfId="2421" xr:uid="{B377B47D-DFA4-4036-8365-4CDD83CAB0E3}"/>
    <cellStyle name="Comma 2 9 2 4 2" xfId="6465" xr:uid="{E7BE711E-EE8D-44C4-9BCB-3901515B79DC}"/>
    <cellStyle name="Comma 2 9 2 4 2 2" xfId="18597" xr:uid="{B50A7C28-DCEB-4918-A960-81F498DEC53E}"/>
    <cellStyle name="Comma 2 9 2 4 2 2 2" xfId="42861" xr:uid="{45760E68-6521-4098-873F-5F61AE6E476C}"/>
    <cellStyle name="Comma 2 9 2 4 2 3" xfId="30729" xr:uid="{34C23A11-F537-4D1E-B3AB-FBCF9137CE06}"/>
    <cellStyle name="Comma 2 9 2 4 3" xfId="10509" xr:uid="{1BD29C11-0C26-4A21-AE3F-B212D893F5C3}"/>
    <cellStyle name="Comma 2 9 2 4 3 2" xfId="22641" xr:uid="{70D46D55-5BEC-4B71-8EE3-04CDC31EBC79}"/>
    <cellStyle name="Comma 2 9 2 4 3 2 2" xfId="46905" xr:uid="{9F8B7D8E-35B7-4168-A80F-4E8450F6CC91}"/>
    <cellStyle name="Comma 2 9 2 4 3 3" xfId="34773" xr:uid="{3C617B4D-A83A-4B1C-8375-500989718FC7}"/>
    <cellStyle name="Comma 2 9 2 4 4" xfId="14553" xr:uid="{AF85E094-C259-417B-BBD3-61D183E40FE6}"/>
    <cellStyle name="Comma 2 9 2 4 4 2" xfId="38817" xr:uid="{84E56654-783D-4F3D-8A1B-129415E55EB8}"/>
    <cellStyle name="Comma 2 9 2 4 5" xfId="26685" xr:uid="{2A3E0889-3042-4375-A182-3CFE84E65B83}"/>
    <cellStyle name="Comma 2 9 2 5" xfId="4443" xr:uid="{F4F9954C-1BE9-4E68-80C3-B3FF7065C9C8}"/>
    <cellStyle name="Comma 2 9 2 5 2" xfId="16575" xr:uid="{CE4762BF-52D7-40B2-9008-8F60E4911823}"/>
    <cellStyle name="Comma 2 9 2 5 2 2" xfId="40839" xr:uid="{E5886644-5A25-4DE3-8EA2-14E1B80DAD94}"/>
    <cellStyle name="Comma 2 9 2 5 3" xfId="28707" xr:uid="{07358FD1-C9AB-40FA-A901-C752BECD2F42}"/>
    <cellStyle name="Comma 2 9 2 6" xfId="8487" xr:uid="{B124C185-E7DD-43A7-9760-2D919E2A2580}"/>
    <cellStyle name="Comma 2 9 2 6 2" xfId="20619" xr:uid="{2B9F3A0A-67B4-4BFE-A0BC-C119FB7A0B9A}"/>
    <cellStyle name="Comma 2 9 2 6 2 2" xfId="44883" xr:uid="{E4FE7252-0046-426E-8C2F-9152A9A138BA}"/>
    <cellStyle name="Comma 2 9 2 6 3" xfId="32751" xr:uid="{665B28F5-414F-4562-B3C8-19F1D5E1F338}"/>
    <cellStyle name="Comma 2 9 2 7" xfId="12531" xr:uid="{F2A020D3-531B-4707-B646-11183A7C93E7}"/>
    <cellStyle name="Comma 2 9 2 7 2" xfId="36795" xr:uid="{21C94E22-DC7B-4F93-B1E6-65F8FBD10D31}"/>
    <cellStyle name="Comma 2 9 2 8" xfId="24663" xr:uid="{1B0DE2E1-3DB3-482E-ADF1-A7C025FD684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2 2 2" xfId="44124" xr:uid="{66C56B76-E419-41AE-8D4D-73A361AB63AD}"/>
    <cellStyle name="Comma 2 9 3 2 2 2 3" xfId="31992" xr:uid="{0FAD7B56-5B72-4363-BEA7-AC6BBFF0097C}"/>
    <cellStyle name="Comma 2 9 3 2 2 3" xfId="11772" xr:uid="{BDA1435F-9974-4065-8D58-5C7835CC804A}"/>
    <cellStyle name="Comma 2 9 3 2 2 3 2" xfId="23904" xr:uid="{403DFA75-5CA5-43C1-A466-A77C35FCA6E5}"/>
    <cellStyle name="Comma 2 9 3 2 2 3 2 2" xfId="48168" xr:uid="{61DD7998-61EC-4E8E-9800-E72680076FA6}"/>
    <cellStyle name="Comma 2 9 3 2 2 3 3" xfId="36036" xr:uid="{F97650BF-B61A-4812-BF3A-F86E161873C3}"/>
    <cellStyle name="Comma 2 9 3 2 2 4" xfId="15816" xr:uid="{9B9CC6A1-3667-472B-90C0-72CA556B8CB6}"/>
    <cellStyle name="Comma 2 9 3 2 2 4 2" xfId="40080" xr:uid="{56211F4D-0F3F-4073-8945-5E298DA83BDC}"/>
    <cellStyle name="Comma 2 9 3 2 2 5" xfId="27948" xr:uid="{40B8D3BA-1712-4BB0-A950-4763B6404651}"/>
    <cellStyle name="Comma 2 9 3 2 3" xfId="5706" xr:uid="{417D2B94-6DB8-4648-8C23-50FD793FD310}"/>
    <cellStyle name="Comma 2 9 3 2 3 2" xfId="17838" xr:uid="{3EE7C589-9775-4693-98BA-99CA5CAD1906}"/>
    <cellStyle name="Comma 2 9 3 2 3 2 2" xfId="42102" xr:uid="{7BED73EF-B139-4697-BD9E-D82C1A95EBC3}"/>
    <cellStyle name="Comma 2 9 3 2 3 3" xfId="29970" xr:uid="{B23FB1EA-40B2-4554-B766-6E08DD11DF9F}"/>
    <cellStyle name="Comma 2 9 3 2 4" xfId="9750" xr:uid="{04EE65A5-1902-4102-96CD-CF3362023485}"/>
    <cellStyle name="Comma 2 9 3 2 4 2" xfId="21882" xr:uid="{9E1790A8-CD5D-40B9-B498-63BC04D28A7D}"/>
    <cellStyle name="Comma 2 9 3 2 4 2 2" xfId="46146" xr:uid="{86160C6F-AF28-4938-B29C-6085C93C1017}"/>
    <cellStyle name="Comma 2 9 3 2 4 3" xfId="34014" xr:uid="{008443FA-46B4-453F-AB25-A41135FCEA91}"/>
    <cellStyle name="Comma 2 9 3 2 5" xfId="13794" xr:uid="{365A45A2-9CF2-42C2-8991-854A29F67D30}"/>
    <cellStyle name="Comma 2 9 3 2 5 2" xfId="38058" xr:uid="{1443F2A0-65B3-40BF-BFC5-B84919559033}"/>
    <cellStyle name="Comma 2 9 3 2 6" xfId="25926" xr:uid="{96DF391C-B43E-40B9-A7D3-A1116896095E}"/>
    <cellStyle name="Comma 2 9 3 3" xfId="2673" xr:uid="{FD5B86AE-A90A-48FE-8B66-9CC29AE4D5CA}"/>
    <cellStyle name="Comma 2 9 3 3 2" xfId="6717" xr:uid="{A27A9C64-734F-4053-90D4-CF728C9624B7}"/>
    <cellStyle name="Comma 2 9 3 3 2 2" xfId="18849" xr:uid="{41BA61D4-DF03-45F5-8A2A-7E17B5683569}"/>
    <cellStyle name="Comma 2 9 3 3 2 2 2" xfId="43113" xr:uid="{8D9F23C9-00AC-4F9B-903A-012B30FAFD54}"/>
    <cellStyle name="Comma 2 9 3 3 2 3" xfId="30981" xr:uid="{E6159834-C72F-45B7-999F-F273AB79E957}"/>
    <cellStyle name="Comma 2 9 3 3 3" xfId="10761" xr:uid="{7C551DC7-5943-4E2D-9A9A-32CC439533AD}"/>
    <cellStyle name="Comma 2 9 3 3 3 2" xfId="22893" xr:uid="{DF1FE6F9-A99C-4FE6-AF86-A35C09798AA8}"/>
    <cellStyle name="Comma 2 9 3 3 3 2 2" xfId="47157" xr:uid="{A041BEA2-FF27-4E27-A7E3-AF7D686E67CE}"/>
    <cellStyle name="Comma 2 9 3 3 3 3" xfId="35025" xr:uid="{88DE959F-7F1E-47E0-84AB-A970745D0BCB}"/>
    <cellStyle name="Comma 2 9 3 3 4" xfId="14805" xr:uid="{BB13D808-0A17-4D78-918F-05C2C820CD20}"/>
    <cellStyle name="Comma 2 9 3 3 4 2" xfId="39069" xr:uid="{CEA5151E-E9CD-4F84-A1BC-30058F54A59F}"/>
    <cellStyle name="Comma 2 9 3 3 5" xfId="26937" xr:uid="{86F25865-968E-4321-83DD-C5AA42736FC3}"/>
    <cellStyle name="Comma 2 9 3 4" xfId="4695" xr:uid="{451D81C6-19F6-4AF0-A3CC-2CDE46C132FD}"/>
    <cellStyle name="Comma 2 9 3 4 2" xfId="16827" xr:uid="{D9E413A3-9F4D-4538-9EE8-C61EA3CBE00D}"/>
    <cellStyle name="Comma 2 9 3 4 2 2" xfId="41091" xr:uid="{D395A627-7833-4B6C-8BE8-A339BBC94F09}"/>
    <cellStyle name="Comma 2 9 3 4 3" xfId="28959" xr:uid="{C79A5656-B8D9-47C6-A7D1-EE4A809A3C63}"/>
    <cellStyle name="Comma 2 9 3 5" xfId="8739" xr:uid="{459262E2-60ED-4A38-9780-FC9CEC363D44}"/>
    <cellStyle name="Comma 2 9 3 5 2" xfId="20871" xr:uid="{90B03A5E-B5D7-44EE-B870-FBF8AB9AB60D}"/>
    <cellStyle name="Comma 2 9 3 5 2 2" xfId="45135" xr:uid="{1E9DE1A4-219D-49D2-B6EB-4B876BF0F13D}"/>
    <cellStyle name="Comma 2 9 3 5 3" xfId="33003" xr:uid="{ADFECEE9-95C2-4E40-BCA3-582D022E3065}"/>
    <cellStyle name="Comma 2 9 3 6" xfId="12783" xr:uid="{554E4239-A154-4768-A613-B6690914D7DC}"/>
    <cellStyle name="Comma 2 9 3 6 2" xfId="37047" xr:uid="{D77350DD-3B9D-433B-97AE-74FD48F8B342}"/>
    <cellStyle name="Comma 2 9 3 7" xfId="24915" xr:uid="{EE979685-111B-4BC5-8738-D927A222F203}"/>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2 2 2" xfId="43619" xr:uid="{B780EEAC-8E01-4F53-BDB6-B9629C2FCCAD}"/>
    <cellStyle name="Comma 2 9 4 2 2 3" xfId="31487" xr:uid="{E9BB5541-59B4-4CE7-AA5A-CF9E241F82CA}"/>
    <cellStyle name="Comma 2 9 4 2 3" xfId="11267" xr:uid="{6D8931F2-3EAE-4206-974B-1AE4106B346C}"/>
    <cellStyle name="Comma 2 9 4 2 3 2" xfId="23399" xr:uid="{3A49C2E5-4D28-4505-BB55-5656F6DC2419}"/>
    <cellStyle name="Comma 2 9 4 2 3 2 2" xfId="47663" xr:uid="{A5E87FCD-CD09-4508-9646-D27EC6FA0ED4}"/>
    <cellStyle name="Comma 2 9 4 2 3 3" xfId="35531" xr:uid="{E29E5839-D464-4473-AA4B-D48D5AFF8406}"/>
    <cellStyle name="Comma 2 9 4 2 4" xfId="15311" xr:uid="{A5197281-72DE-4A23-B548-2F322482C317}"/>
    <cellStyle name="Comma 2 9 4 2 4 2" xfId="39575" xr:uid="{1F21FAE7-20D3-446C-9408-DE3904F9CE74}"/>
    <cellStyle name="Comma 2 9 4 2 5" xfId="27443" xr:uid="{806B31D4-C76B-4B1C-8C0A-4D4A6729D16C}"/>
    <cellStyle name="Comma 2 9 4 3" xfId="5201" xr:uid="{6733799A-D900-4540-B253-3BD784703B52}"/>
    <cellStyle name="Comma 2 9 4 3 2" xfId="17333" xr:uid="{FE6C043B-0C36-4908-B803-524BCF0F3EA7}"/>
    <cellStyle name="Comma 2 9 4 3 2 2" xfId="41597" xr:uid="{F7330754-5928-45B0-89B9-6E3DC1706F9B}"/>
    <cellStyle name="Comma 2 9 4 3 3" xfId="29465" xr:uid="{30F75CAF-6123-4C70-9404-9A25327860BF}"/>
    <cellStyle name="Comma 2 9 4 4" xfId="9245" xr:uid="{B015FA82-15D6-47A6-BB67-A91C47997C5D}"/>
    <cellStyle name="Comma 2 9 4 4 2" xfId="21377" xr:uid="{2DDE82CE-4862-472E-A5BC-77621A3571B3}"/>
    <cellStyle name="Comma 2 9 4 4 2 2" xfId="45641" xr:uid="{83464F02-822C-4652-BF0A-3B25D5C5144D}"/>
    <cellStyle name="Comma 2 9 4 4 3" xfId="33509" xr:uid="{AAD09B3A-6E66-4BB1-AEBF-96CAFF26D075}"/>
    <cellStyle name="Comma 2 9 4 5" xfId="13289" xr:uid="{3C71B521-62E6-4FD7-ADF6-CC57FB4DD01D}"/>
    <cellStyle name="Comma 2 9 4 5 2" xfId="37553" xr:uid="{C212ED62-0B60-4321-B1A3-EE8BC0F859C0}"/>
    <cellStyle name="Comma 2 9 4 6" xfId="25421" xr:uid="{8791BED6-A18D-4B95-8108-0DF87463C724}"/>
    <cellStyle name="Comma 2 9 5" xfId="2168" xr:uid="{897A88C4-4367-4CC0-BCFE-E7626FE069A7}"/>
    <cellStyle name="Comma 2 9 5 2" xfId="6212" xr:uid="{6B6CFA68-B75C-404E-8441-86F8F653A228}"/>
    <cellStyle name="Comma 2 9 5 2 2" xfId="18344" xr:uid="{C3AD4F45-7B44-4DCA-9AB9-90E2A8ADD7F8}"/>
    <cellStyle name="Comma 2 9 5 2 2 2" xfId="42608" xr:uid="{25D1318C-F4BB-43AB-B9CF-F04E74A0F74E}"/>
    <cellStyle name="Comma 2 9 5 2 3" xfId="30476" xr:uid="{E38EA108-3B91-4EB6-9E08-B1C4F2AF5EE5}"/>
    <cellStyle name="Comma 2 9 5 3" xfId="10256" xr:uid="{7C217694-1C71-4387-8C0E-61B7CF7E2223}"/>
    <cellStyle name="Comma 2 9 5 3 2" xfId="22388" xr:uid="{D95A4C78-C767-4BF2-8C7E-8D06F8321F35}"/>
    <cellStyle name="Comma 2 9 5 3 2 2" xfId="46652" xr:uid="{B01B29DE-2AA8-41C5-824E-8D62EE332C2A}"/>
    <cellStyle name="Comma 2 9 5 3 3" xfId="34520" xr:uid="{03400B0F-39A5-44F1-8412-CD768E926BED}"/>
    <cellStyle name="Comma 2 9 5 4" xfId="14300" xr:uid="{7CD73BB8-61E7-42AE-9E89-66D3BE6CBB90}"/>
    <cellStyle name="Comma 2 9 5 4 2" xfId="38564" xr:uid="{F2E17A25-749C-4702-8F86-0C37312BC25C}"/>
    <cellStyle name="Comma 2 9 5 5" xfId="26432" xr:uid="{D672D79B-43F7-4FF3-A434-35F021E14711}"/>
    <cellStyle name="Comma 2 9 6" xfId="4190" xr:uid="{1C0F45C2-5300-4CED-8959-4D6F2C48E052}"/>
    <cellStyle name="Comma 2 9 6 2" xfId="16322" xr:uid="{5E376D64-6136-447D-8D09-47A2EFC1E2F3}"/>
    <cellStyle name="Comma 2 9 6 2 2" xfId="40586" xr:uid="{B94087D7-5FF3-4C20-A1F3-97DCF9D183DB}"/>
    <cellStyle name="Comma 2 9 6 3" xfId="28454" xr:uid="{F2FDBCFD-1271-4D22-88AF-DA875D8D796E}"/>
    <cellStyle name="Comma 2 9 7" xfId="8234" xr:uid="{1E01DECD-9782-4629-AF2E-79FDE775F709}"/>
    <cellStyle name="Comma 2 9 7 2" xfId="20366" xr:uid="{7347A6AA-14EF-48A7-A28C-6E5A5B795F6D}"/>
    <cellStyle name="Comma 2 9 7 2 2" xfId="44630" xr:uid="{9D8D685B-8835-4512-AD67-B7F92FCED5FE}"/>
    <cellStyle name="Comma 2 9 7 3" xfId="32498" xr:uid="{5834473C-0CA6-448A-9D60-CB1A86D20BD5}"/>
    <cellStyle name="Comma 2 9 8" xfId="12278" xr:uid="{46A8B982-5EE8-4358-B4DF-A7DCCF4B055E}"/>
    <cellStyle name="Comma 2 9 8 2" xfId="36542" xr:uid="{242AB2D2-EEAF-4139-8B17-A7CCB674F580}"/>
    <cellStyle name="Comma 2 9 9" xfId="24410" xr:uid="{83636EE1-ADDE-40B1-A78A-D73A3669155A}"/>
    <cellStyle name="Comma 3" xfId="19" xr:uid="{DF5AF497-9448-4A8D-88D8-3B6FAF2E9E06}"/>
    <cellStyle name="Comma 3 2" xfId="48612" xr:uid="{71EFC88D-EC46-42AF-8BE5-0FD072254B6D}"/>
    <cellStyle name="Comma 4" xfId="14" xr:uid="{680EB3DA-7B39-4E07-93E9-80E84467126D}"/>
    <cellStyle name="Comma 4 2" xfId="49242" xr:uid="{AE8FFE7E-2F6B-4B50-AE24-BDBCA3F20B8E}"/>
    <cellStyle name="Comma 4 2 2" xfId="49823" xr:uid="{3E90DC37-0A61-49B0-B109-C0DA71BFBE50}"/>
    <cellStyle name="Comma 4 2 2 2" xfId="49863" xr:uid="{819B6C1D-4749-41BD-9E45-0B143B4B5AAE}"/>
    <cellStyle name="Comma 4 2 3" xfId="49862" xr:uid="{EE6A53A5-6CB3-4C80-B71B-D750433E36FF}"/>
    <cellStyle name="Comma 4 3" xfId="48665" xr:uid="{8A9B49F0-BDB4-4C3A-AA84-83FE510D1E00}"/>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2 2 2" xfId="42486" xr:uid="{1D0C0C6D-202F-46F0-9E43-CECF08DC50A7}"/>
    <cellStyle name="Comma 5 2 10 2 3" xfId="30354" xr:uid="{1B8AA891-60BC-4C85-894F-0A39466D4992}"/>
    <cellStyle name="Comma 5 2 10 3" xfId="10134" xr:uid="{744F5769-BA9F-447C-9727-6B52E1A40DE8}"/>
    <cellStyle name="Comma 5 2 10 3 2" xfId="22266" xr:uid="{4585F7B2-7A27-440B-9D85-CB57020DFD13}"/>
    <cellStyle name="Comma 5 2 10 3 2 2" xfId="46530" xr:uid="{0AA6D4B1-39BE-40B9-89F0-96AF2B2629EF}"/>
    <cellStyle name="Comma 5 2 10 3 3" xfId="34398" xr:uid="{90576626-1159-4ABF-A831-FBE77DB3E65E}"/>
    <cellStyle name="Comma 5 2 10 4" xfId="14178" xr:uid="{C1668B46-B494-4BB2-825F-5422C490DB60}"/>
    <cellStyle name="Comma 5 2 10 4 2" xfId="38442" xr:uid="{1392178E-2D19-493E-A626-0D24F02FD237}"/>
    <cellStyle name="Comma 5 2 10 5" xfId="26310" xr:uid="{A3D51919-7DCE-4DA4-9244-7B356A13D6DD}"/>
    <cellStyle name="Comma 5 2 11" xfId="4068" xr:uid="{3C42416A-DD12-4D6F-8795-08E2EB5E3AEB}"/>
    <cellStyle name="Comma 5 2 11 2" xfId="16200" xr:uid="{EBBC1486-4AB5-4492-9CCB-F678E96A3E62}"/>
    <cellStyle name="Comma 5 2 11 2 2" xfId="40464" xr:uid="{A71CD226-AF8B-49AA-B44B-EEA142F06A34}"/>
    <cellStyle name="Comma 5 2 11 3" xfId="28332" xr:uid="{CF2348C5-E4E5-4A18-9C17-948E22008D04}"/>
    <cellStyle name="Comma 5 2 12" xfId="8112" xr:uid="{F85D9294-3EEE-4B09-93BF-3B7D791B3CEA}"/>
    <cellStyle name="Comma 5 2 12 2" xfId="20244" xr:uid="{19BEFAB7-0BBE-47E9-8356-D723EBA29CDD}"/>
    <cellStyle name="Comma 5 2 12 2 2" xfId="44508" xr:uid="{16C13263-2693-42B3-98EF-CD950CFA3B5F}"/>
    <cellStyle name="Comma 5 2 12 3" xfId="32376" xr:uid="{F9B25823-FE0E-4031-ADB2-5CDA77C52131}"/>
    <cellStyle name="Comma 5 2 13" xfId="12156" xr:uid="{2C237E24-3473-441F-AEBB-8A1DB390FF47}"/>
    <cellStyle name="Comma 5 2 13 2" xfId="36420" xr:uid="{75C2C40B-F79D-4DDD-BBE5-4499D3940771}"/>
    <cellStyle name="Comma 5 2 14" xfId="24288" xr:uid="{67CD7DAF-9BC6-4EEC-BF20-AE16866D6C37}"/>
    <cellStyle name="Comma 5 2 2" xfId="35" xr:uid="{333EDD87-F831-4362-8B00-E562CD394117}"/>
    <cellStyle name="Comma 5 2 2 10" xfId="4079" xr:uid="{B8C2AFC3-D3E1-49DC-BF5E-548272A22887}"/>
    <cellStyle name="Comma 5 2 2 10 2" xfId="16211" xr:uid="{FBA10FC8-0B0D-4BEF-A2C2-847691B7B7A5}"/>
    <cellStyle name="Comma 5 2 2 10 2 2" xfId="40475" xr:uid="{3F0C0A76-9D60-4AF0-9143-959C9F283168}"/>
    <cellStyle name="Comma 5 2 2 10 3" xfId="28343" xr:uid="{0E95E86E-1B87-42F7-A405-50C2D659D581}"/>
    <cellStyle name="Comma 5 2 2 11" xfId="8123" xr:uid="{0FCC345C-41B2-4573-B652-5E5CA6BFC465}"/>
    <cellStyle name="Comma 5 2 2 11 2" xfId="20255" xr:uid="{5E27E11F-A1C5-45D8-AB2D-358B54F8E407}"/>
    <cellStyle name="Comma 5 2 2 11 2 2" xfId="44519" xr:uid="{8CB1A9D1-2820-44C7-A3CE-3C91410E2E3A}"/>
    <cellStyle name="Comma 5 2 2 11 3" xfId="32387" xr:uid="{B9C4D020-95FD-48D5-A04C-950B7D1DBF88}"/>
    <cellStyle name="Comma 5 2 2 12" xfId="12167" xr:uid="{28229FCE-223E-42BC-B9D4-C66D644E9A88}"/>
    <cellStyle name="Comma 5 2 2 12 2" xfId="36431" xr:uid="{309CA668-79A8-4A88-927E-44E3F8C0B3B1}"/>
    <cellStyle name="Comma 5 2 2 13" xfId="24299" xr:uid="{E3641D51-75B1-4EF6-B7AC-3E1BB27F4090}"/>
    <cellStyle name="Comma 5 2 2 2" xfId="56" xr:uid="{87D9A95C-D7C9-43C1-9616-F86692FB1542}"/>
    <cellStyle name="Comma 5 2 2 2 10" xfId="12188" xr:uid="{48CEC1E4-492C-413C-AC74-C0FA848B84E6}"/>
    <cellStyle name="Comma 5 2 2 2 10 2" xfId="36452" xr:uid="{62325824-2D74-4C85-A129-5CE499BA7963}"/>
    <cellStyle name="Comma 5 2 2 2 11" xfId="24320" xr:uid="{76696D07-9DEE-4340-A186-03EA5CA0C63D}"/>
    <cellStyle name="Comma 5 2 2 2 2" xfId="119" xr:uid="{65B324EA-4B79-4578-8B47-B058EAD68E75}"/>
    <cellStyle name="Comma 5 2 2 2 2 10" xfId="24383" xr:uid="{2824EA47-524B-4345-8754-54FC9BD99ACD}"/>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2 2 2" xfId="44476" xr:uid="{1D9C9557-DD79-4F88-BCD4-E816FBDCAF1E}"/>
    <cellStyle name="Comma 5 2 2 2 2 2 2 2 2 2 2 3" xfId="32344" xr:uid="{9145B72D-92C4-4B03-80C4-FDE9820ECE7A}"/>
    <cellStyle name="Comma 5 2 2 2 2 2 2 2 2 2 3" xfId="12124" xr:uid="{6EC3CD2D-2845-4F81-826F-00DDD8E3353C}"/>
    <cellStyle name="Comma 5 2 2 2 2 2 2 2 2 2 3 2" xfId="24256" xr:uid="{45698DB8-7D02-40BC-A880-058F82B66A15}"/>
    <cellStyle name="Comma 5 2 2 2 2 2 2 2 2 2 3 2 2" xfId="48520" xr:uid="{CA843046-5F68-4F31-87C0-C172FDD5546A}"/>
    <cellStyle name="Comma 5 2 2 2 2 2 2 2 2 2 3 3" xfId="36388" xr:uid="{BCA8D967-B677-4BFA-BF01-14B42988B089}"/>
    <cellStyle name="Comma 5 2 2 2 2 2 2 2 2 2 4" xfId="16168" xr:uid="{2B614DB6-A82C-4235-A3A4-D25828B6CB79}"/>
    <cellStyle name="Comma 5 2 2 2 2 2 2 2 2 2 4 2" xfId="40432" xr:uid="{FB8E10C1-B86D-4A07-9CC8-E274A40B13FD}"/>
    <cellStyle name="Comma 5 2 2 2 2 2 2 2 2 2 5" xfId="28300" xr:uid="{EAC14BFA-CA7F-4E46-BFF4-CB8CF3364DA8}"/>
    <cellStyle name="Comma 5 2 2 2 2 2 2 2 2 3" xfId="6058" xr:uid="{3F529AC8-93C0-4FD1-A4DA-0994F44DFFAB}"/>
    <cellStyle name="Comma 5 2 2 2 2 2 2 2 2 3 2" xfId="18190" xr:uid="{16F62562-A94F-483F-9AA1-F678839FBC43}"/>
    <cellStyle name="Comma 5 2 2 2 2 2 2 2 2 3 2 2" xfId="42454" xr:uid="{1DB262D8-1BA5-4221-85C6-623E5AD80FF5}"/>
    <cellStyle name="Comma 5 2 2 2 2 2 2 2 2 3 3" xfId="30322" xr:uid="{CBCD404C-B2F8-4CD9-80AD-9D11FC76CB3D}"/>
    <cellStyle name="Comma 5 2 2 2 2 2 2 2 2 4" xfId="10102" xr:uid="{ADAA32C3-4C0E-48D2-A842-C6B2B5E5D903}"/>
    <cellStyle name="Comma 5 2 2 2 2 2 2 2 2 4 2" xfId="22234" xr:uid="{356D3591-C322-4036-B37E-070BDD3B89D3}"/>
    <cellStyle name="Comma 5 2 2 2 2 2 2 2 2 4 2 2" xfId="46498" xr:uid="{184B78D5-287E-48CB-9093-546370E9BDDE}"/>
    <cellStyle name="Comma 5 2 2 2 2 2 2 2 2 4 3" xfId="34366" xr:uid="{D65C955F-D661-453F-800A-F2F569C82F1D}"/>
    <cellStyle name="Comma 5 2 2 2 2 2 2 2 2 5" xfId="14146" xr:uid="{D609DF8A-710A-49DA-AB8F-0645379E5499}"/>
    <cellStyle name="Comma 5 2 2 2 2 2 2 2 2 5 2" xfId="38410" xr:uid="{1B8B39A2-3AD5-4A05-A5E7-FA0B18A251ED}"/>
    <cellStyle name="Comma 5 2 2 2 2 2 2 2 2 6" xfId="26278" xr:uid="{CB46AB12-CAC3-4628-88F2-B8CEA5D759AF}"/>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2 2 2" xfId="43465" xr:uid="{D73FCB8B-EEB4-4E60-8C80-4A5D5391DC21}"/>
    <cellStyle name="Comma 5 2 2 2 2 2 2 2 3 2 3" xfId="31333" xr:uid="{43F496E0-350A-44B0-9F2C-DA31B6E98D9B}"/>
    <cellStyle name="Comma 5 2 2 2 2 2 2 2 3 3" xfId="11113" xr:uid="{9EF4A7FD-D140-46A1-B1DD-C4BAFF6A2C01}"/>
    <cellStyle name="Comma 5 2 2 2 2 2 2 2 3 3 2" xfId="23245" xr:uid="{868F1204-FE83-4E79-A675-C180D830551E}"/>
    <cellStyle name="Comma 5 2 2 2 2 2 2 2 3 3 2 2" xfId="47509" xr:uid="{D2647C10-3162-4E74-B96A-BEF5718C7086}"/>
    <cellStyle name="Comma 5 2 2 2 2 2 2 2 3 3 3" xfId="35377" xr:uid="{F28A5496-52E7-44B0-8732-10C88B64EBDD}"/>
    <cellStyle name="Comma 5 2 2 2 2 2 2 2 3 4" xfId="15157" xr:uid="{73DEAEE7-C25F-4D80-8C52-D9723B0D7CDC}"/>
    <cellStyle name="Comma 5 2 2 2 2 2 2 2 3 4 2" xfId="39421" xr:uid="{55C2B46B-5DCD-43CB-A140-4EE1B1E8A57C}"/>
    <cellStyle name="Comma 5 2 2 2 2 2 2 2 3 5" xfId="27289" xr:uid="{E1C34E11-F0F6-43E0-8B25-35E6F469357D}"/>
    <cellStyle name="Comma 5 2 2 2 2 2 2 2 4" xfId="5047" xr:uid="{4AC1AD20-19C0-478F-8407-6A7A43F782EF}"/>
    <cellStyle name="Comma 5 2 2 2 2 2 2 2 4 2" xfId="17179" xr:uid="{FAC18330-5FB0-4D74-8E5B-997A1EDB3FCF}"/>
    <cellStyle name="Comma 5 2 2 2 2 2 2 2 4 2 2" xfId="41443" xr:uid="{CBD2E012-57B9-4C24-9C42-47EE137EB042}"/>
    <cellStyle name="Comma 5 2 2 2 2 2 2 2 4 3" xfId="29311" xr:uid="{00F110A4-835A-40CA-B4BA-0F079B5BE0F0}"/>
    <cellStyle name="Comma 5 2 2 2 2 2 2 2 5" xfId="9091" xr:uid="{8EEEE496-22BE-4183-AAEE-6230E138C71A}"/>
    <cellStyle name="Comma 5 2 2 2 2 2 2 2 5 2" xfId="21223" xr:uid="{512B4802-E862-41DD-B073-0E6E8C07E700}"/>
    <cellStyle name="Comma 5 2 2 2 2 2 2 2 5 2 2" xfId="45487" xr:uid="{0ABB0987-CB28-497E-8ADE-B10D22772A8F}"/>
    <cellStyle name="Comma 5 2 2 2 2 2 2 2 5 3" xfId="33355" xr:uid="{241448C3-4FAF-4C5B-AEF5-9AA72177F966}"/>
    <cellStyle name="Comma 5 2 2 2 2 2 2 2 6" xfId="13135" xr:uid="{D37B1638-B185-4B5C-B94A-C371D8CE6967}"/>
    <cellStyle name="Comma 5 2 2 2 2 2 2 2 6 2" xfId="37399" xr:uid="{50A39B43-DBB3-46DE-B40A-7E527D41B8BA}"/>
    <cellStyle name="Comma 5 2 2 2 2 2 2 2 7" xfId="25267" xr:uid="{8B5CC3A9-C149-4EC8-A9A5-DD496AD8BCC8}"/>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2 2 2" xfId="43971" xr:uid="{8DB0EA97-1A68-415D-87C7-92A3BD2E1A08}"/>
    <cellStyle name="Comma 5 2 2 2 2 2 2 3 2 2 3" xfId="31839" xr:uid="{D8803CC6-84F4-49F2-84E0-A37F47434276}"/>
    <cellStyle name="Comma 5 2 2 2 2 2 2 3 2 3" xfId="11619" xr:uid="{652BF0ED-773F-492A-8943-BA0DD587B69F}"/>
    <cellStyle name="Comma 5 2 2 2 2 2 2 3 2 3 2" xfId="23751" xr:uid="{0FB2AB82-F1BA-4345-B5E8-EE7437A018BE}"/>
    <cellStyle name="Comma 5 2 2 2 2 2 2 3 2 3 2 2" xfId="48015" xr:uid="{B9674CAF-0823-4DC6-B1E3-67E32FEF9271}"/>
    <cellStyle name="Comma 5 2 2 2 2 2 2 3 2 3 3" xfId="35883" xr:uid="{7ED61BF9-8855-41BA-8514-65EF220FE9AD}"/>
    <cellStyle name="Comma 5 2 2 2 2 2 2 3 2 4" xfId="15663" xr:uid="{FB4E15DF-46EF-41E7-91C6-05BCFBCDFF41}"/>
    <cellStyle name="Comma 5 2 2 2 2 2 2 3 2 4 2" xfId="39927" xr:uid="{9832F2E9-4FFC-4A56-A8EA-6DCC6145E845}"/>
    <cellStyle name="Comma 5 2 2 2 2 2 2 3 2 5" xfId="27795" xr:uid="{627D48AB-4DE3-469F-8269-1CBFC9560401}"/>
    <cellStyle name="Comma 5 2 2 2 2 2 2 3 3" xfId="5553" xr:uid="{40351960-87C4-48FE-9939-FEC9146FFE07}"/>
    <cellStyle name="Comma 5 2 2 2 2 2 2 3 3 2" xfId="17685" xr:uid="{C5958ECC-7CD1-4275-8327-7CFD609C4396}"/>
    <cellStyle name="Comma 5 2 2 2 2 2 2 3 3 2 2" xfId="41949" xr:uid="{2AA3E631-2B50-4691-8C62-CE992C4848A1}"/>
    <cellStyle name="Comma 5 2 2 2 2 2 2 3 3 3" xfId="29817" xr:uid="{EFAF6346-69A3-473C-BC9B-6E0BB08DA15E}"/>
    <cellStyle name="Comma 5 2 2 2 2 2 2 3 4" xfId="9597" xr:uid="{25A24768-B29C-41AB-B9A1-2B7ED3B7C225}"/>
    <cellStyle name="Comma 5 2 2 2 2 2 2 3 4 2" xfId="21729" xr:uid="{7D17E146-97BB-4BF4-A3B2-8DEAA22DF82C}"/>
    <cellStyle name="Comma 5 2 2 2 2 2 2 3 4 2 2" xfId="45993" xr:uid="{7530DEC1-8278-4DD6-B43A-D876738A48CC}"/>
    <cellStyle name="Comma 5 2 2 2 2 2 2 3 4 3" xfId="33861" xr:uid="{1FF57537-475A-48C3-BCE9-A9885561195C}"/>
    <cellStyle name="Comma 5 2 2 2 2 2 2 3 5" xfId="13641" xr:uid="{4B19314C-0499-40EB-A80F-2EEFA613114A}"/>
    <cellStyle name="Comma 5 2 2 2 2 2 2 3 5 2" xfId="37905" xr:uid="{D010D7C7-2ACD-4563-BEA9-69C69F2D93B0}"/>
    <cellStyle name="Comma 5 2 2 2 2 2 2 3 6" xfId="25773" xr:uid="{47B06E21-DBB9-4388-918D-D4D19F712A31}"/>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2 2 2" xfId="42960" xr:uid="{89E35A84-9CFD-4372-8D8C-2E6DDEF0FB1F}"/>
    <cellStyle name="Comma 5 2 2 2 2 2 2 4 2 3" xfId="30828" xr:uid="{093442CF-35FC-4B19-9509-226C71F83E60}"/>
    <cellStyle name="Comma 5 2 2 2 2 2 2 4 3" xfId="10608" xr:uid="{16823E31-E475-4CAE-8D56-38BE2CB312AD}"/>
    <cellStyle name="Comma 5 2 2 2 2 2 2 4 3 2" xfId="22740" xr:uid="{3E0B86B5-3A92-4647-851A-FF0D3B4D8383}"/>
    <cellStyle name="Comma 5 2 2 2 2 2 2 4 3 2 2" xfId="47004" xr:uid="{1C4FAA51-F17B-4ADD-9EAC-D3639F266E9D}"/>
    <cellStyle name="Comma 5 2 2 2 2 2 2 4 3 3" xfId="34872" xr:uid="{66D8D38A-CFDF-423C-8216-98B7D3DB159C}"/>
    <cellStyle name="Comma 5 2 2 2 2 2 2 4 4" xfId="14652" xr:uid="{A87F6272-7C10-4FC3-9AE2-B730F4299EDB}"/>
    <cellStyle name="Comma 5 2 2 2 2 2 2 4 4 2" xfId="38916" xr:uid="{D953931A-C16E-4EC3-B5DA-919093DF42E8}"/>
    <cellStyle name="Comma 5 2 2 2 2 2 2 4 5" xfId="26784" xr:uid="{B29AB401-F67D-4C0E-87ED-AF19CEEFCC6F}"/>
    <cellStyle name="Comma 5 2 2 2 2 2 2 5" xfId="4542" xr:uid="{678D6538-A11C-48FF-AA04-9509EFA9D2D8}"/>
    <cellStyle name="Comma 5 2 2 2 2 2 2 5 2" xfId="16674" xr:uid="{CC719914-CA53-4F01-AC91-2C879433F71C}"/>
    <cellStyle name="Comma 5 2 2 2 2 2 2 5 2 2" xfId="40938" xr:uid="{C54BB9FE-6404-4397-8874-5208D4D5A3EF}"/>
    <cellStyle name="Comma 5 2 2 2 2 2 2 5 3" xfId="28806" xr:uid="{B5F75F89-897F-4DCA-8671-2166044C2E88}"/>
    <cellStyle name="Comma 5 2 2 2 2 2 2 6" xfId="8586" xr:uid="{59F52957-7629-4E75-BC18-7118DE711933}"/>
    <cellStyle name="Comma 5 2 2 2 2 2 2 6 2" xfId="20718" xr:uid="{E8884275-AD56-4CD4-A971-429894B414C3}"/>
    <cellStyle name="Comma 5 2 2 2 2 2 2 6 2 2" xfId="44982" xr:uid="{79102B66-B696-438F-808E-682CEDBC6207}"/>
    <cellStyle name="Comma 5 2 2 2 2 2 2 6 3" xfId="32850" xr:uid="{7001DADA-598D-4D61-A212-FD949BBA3B11}"/>
    <cellStyle name="Comma 5 2 2 2 2 2 2 7" xfId="12630" xr:uid="{3DF758F7-F32F-4D81-8021-AAF972FD55DF}"/>
    <cellStyle name="Comma 5 2 2 2 2 2 2 7 2" xfId="36894" xr:uid="{8B93D25C-578C-4F38-8765-0947DEA7B6FE}"/>
    <cellStyle name="Comma 5 2 2 2 2 2 2 8" xfId="24762" xr:uid="{04E3DBBF-B382-40CA-BB3C-43115E1D33C9}"/>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2 2 2" xfId="44223" xr:uid="{08B5FC22-B166-45EB-BE2B-5892B33E390E}"/>
    <cellStyle name="Comma 5 2 2 2 2 2 3 2 2 2 3" xfId="32091" xr:uid="{6ADB9100-A031-4F44-B7D9-151BA50D2712}"/>
    <cellStyle name="Comma 5 2 2 2 2 2 3 2 2 3" xfId="11871" xr:uid="{F03C6D95-B447-4D7A-A54C-E85D8A8F4693}"/>
    <cellStyle name="Comma 5 2 2 2 2 2 3 2 2 3 2" xfId="24003" xr:uid="{70F24D24-D8F3-4B87-8BD8-AB97A7A44FE5}"/>
    <cellStyle name="Comma 5 2 2 2 2 2 3 2 2 3 2 2" xfId="48267" xr:uid="{130CF68B-930C-4D70-B7C1-74234C3A6C69}"/>
    <cellStyle name="Comma 5 2 2 2 2 2 3 2 2 3 3" xfId="36135" xr:uid="{8BBF73A7-CF93-4C56-9424-01D0BB23C3DC}"/>
    <cellStyle name="Comma 5 2 2 2 2 2 3 2 2 4" xfId="15915" xr:uid="{F132A219-3DCA-4C55-8D81-76511184867B}"/>
    <cellStyle name="Comma 5 2 2 2 2 2 3 2 2 4 2" xfId="40179" xr:uid="{F7ADA2FF-6ABD-49AB-9C06-817044E9C373}"/>
    <cellStyle name="Comma 5 2 2 2 2 2 3 2 2 5" xfId="28047" xr:uid="{90A054AF-F899-477B-9C02-E6B9639DA8AA}"/>
    <cellStyle name="Comma 5 2 2 2 2 2 3 2 3" xfId="5805" xr:uid="{5628357B-E4B6-48BF-81A4-E4D466EDF73B}"/>
    <cellStyle name="Comma 5 2 2 2 2 2 3 2 3 2" xfId="17937" xr:uid="{73A9223C-5B73-4262-91B7-D378DF02F2AB}"/>
    <cellStyle name="Comma 5 2 2 2 2 2 3 2 3 2 2" xfId="42201" xr:uid="{1B354337-A680-46A1-9D90-05445720C3DB}"/>
    <cellStyle name="Comma 5 2 2 2 2 2 3 2 3 3" xfId="30069" xr:uid="{6B2A25E5-653F-4D80-9B15-81DAB6F0BD87}"/>
    <cellStyle name="Comma 5 2 2 2 2 2 3 2 4" xfId="9849" xr:uid="{EEC30B3C-C7EE-4D2B-B8D5-2D4F1F9CA6A0}"/>
    <cellStyle name="Comma 5 2 2 2 2 2 3 2 4 2" xfId="21981" xr:uid="{CD5D1E1F-1B55-4D25-9231-0BC483312ABD}"/>
    <cellStyle name="Comma 5 2 2 2 2 2 3 2 4 2 2" xfId="46245" xr:uid="{9168C32C-5CEC-48DF-A167-23E86B26F083}"/>
    <cellStyle name="Comma 5 2 2 2 2 2 3 2 4 3" xfId="34113" xr:uid="{6B532F77-1C22-4284-BB91-8B98E3EB18C6}"/>
    <cellStyle name="Comma 5 2 2 2 2 2 3 2 5" xfId="13893" xr:uid="{52A77A29-698B-475C-80F0-890853E1A13A}"/>
    <cellStyle name="Comma 5 2 2 2 2 2 3 2 5 2" xfId="38157" xr:uid="{A22017D9-74F1-438E-8DDE-A9B6DCA4785B}"/>
    <cellStyle name="Comma 5 2 2 2 2 2 3 2 6" xfId="26025" xr:uid="{0EEDBE1A-D3AC-460F-B420-478C48C2B0EC}"/>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2 2 2" xfId="43212" xr:uid="{118233BC-B27B-43D9-BA3D-0FEDDF65D365}"/>
    <cellStyle name="Comma 5 2 2 2 2 2 3 3 2 3" xfId="31080" xr:uid="{C9F2085C-EE23-4428-B992-7CD1DBC58DEE}"/>
    <cellStyle name="Comma 5 2 2 2 2 2 3 3 3" xfId="10860" xr:uid="{6E5079F3-3977-4E99-9562-1C6AF3CBCFB0}"/>
    <cellStyle name="Comma 5 2 2 2 2 2 3 3 3 2" xfId="22992" xr:uid="{BC6F1BB8-E019-4D96-A36B-336316040329}"/>
    <cellStyle name="Comma 5 2 2 2 2 2 3 3 3 2 2" xfId="47256" xr:uid="{A8AE1A82-F663-4DB3-B135-583CA6460C4A}"/>
    <cellStyle name="Comma 5 2 2 2 2 2 3 3 3 3" xfId="35124" xr:uid="{DE136B38-173F-4611-BB40-21412CA63048}"/>
    <cellStyle name="Comma 5 2 2 2 2 2 3 3 4" xfId="14904" xr:uid="{1A3AABFF-EDC3-4E32-9D2B-AC34B51AA06D}"/>
    <cellStyle name="Comma 5 2 2 2 2 2 3 3 4 2" xfId="39168" xr:uid="{5CABC2A8-858E-4370-8DCE-2EAA9D8C1377}"/>
    <cellStyle name="Comma 5 2 2 2 2 2 3 3 5" xfId="27036" xr:uid="{5121B688-F1CA-4311-9670-B37B43060A8A}"/>
    <cellStyle name="Comma 5 2 2 2 2 2 3 4" xfId="4794" xr:uid="{D4142E91-80A6-4E93-BC64-6ABF8CF78FD7}"/>
    <cellStyle name="Comma 5 2 2 2 2 2 3 4 2" xfId="16926" xr:uid="{10DE2765-1053-4D52-94A2-02F93F8E1888}"/>
    <cellStyle name="Comma 5 2 2 2 2 2 3 4 2 2" xfId="41190" xr:uid="{6DF17EC4-1B2E-488C-BCBB-BAB94B1E6915}"/>
    <cellStyle name="Comma 5 2 2 2 2 2 3 4 3" xfId="29058" xr:uid="{5F3DF460-1F77-4D5B-B817-E171C885D07A}"/>
    <cellStyle name="Comma 5 2 2 2 2 2 3 5" xfId="8838" xr:uid="{658E338A-E1C0-481B-93D4-E4663DAB38E5}"/>
    <cellStyle name="Comma 5 2 2 2 2 2 3 5 2" xfId="20970" xr:uid="{0A8FFCC2-E3A3-4156-97A9-5347350E0D13}"/>
    <cellStyle name="Comma 5 2 2 2 2 2 3 5 2 2" xfId="45234" xr:uid="{2E37B773-F7DC-4317-9797-66ACC62DEC5E}"/>
    <cellStyle name="Comma 5 2 2 2 2 2 3 5 3" xfId="33102" xr:uid="{6726BC63-938C-464B-B826-848623101041}"/>
    <cellStyle name="Comma 5 2 2 2 2 2 3 6" xfId="12882" xr:uid="{588463C5-6E51-45EF-B624-D1F7F4C52868}"/>
    <cellStyle name="Comma 5 2 2 2 2 2 3 6 2" xfId="37146" xr:uid="{F599872A-C6A4-4638-8A43-B1CB61062F84}"/>
    <cellStyle name="Comma 5 2 2 2 2 2 3 7" xfId="25014" xr:uid="{9E89EC6B-3A8C-4827-BD75-B9C253037104}"/>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2 2 2" xfId="43718" xr:uid="{1081C8D7-D5E4-4098-9354-5FF60945382C}"/>
    <cellStyle name="Comma 5 2 2 2 2 2 4 2 2 3" xfId="31586" xr:uid="{0E38AED5-623B-40AF-8BAE-31FF1BADC4D0}"/>
    <cellStyle name="Comma 5 2 2 2 2 2 4 2 3" xfId="11366" xr:uid="{D7973B58-ABD1-4EAF-873F-EC15C9B1261A}"/>
    <cellStyle name="Comma 5 2 2 2 2 2 4 2 3 2" xfId="23498" xr:uid="{82AFD8B3-6BA8-4070-86E3-6D03070AA065}"/>
    <cellStyle name="Comma 5 2 2 2 2 2 4 2 3 2 2" xfId="47762" xr:uid="{6310B8D9-560F-4F95-9F8C-CFE9D941AE3A}"/>
    <cellStyle name="Comma 5 2 2 2 2 2 4 2 3 3" xfId="35630" xr:uid="{7C265DAC-D53C-4671-9DF5-DC2C221B765C}"/>
    <cellStyle name="Comma 5 2 2 2 2 2 4 2 4" xfId="15410" xr:uid="{CA161EA4-41DC-4462-8C40-F35D9BACD2E0}"/>
    <cellStyle name="Comma 5 2 2 2 2 2 4 2 4 2" xfId="39674" xr:uid="{9C5501F4-390B-42B3-B561-6BD3E969DD4D}"/>
    <cellStyle name="Comma 5 2 2 2 2 2 4 2 5" xfId="27542" xr:uid="{6535E4FC-5192-4339-91BB-5B01C8F75FDD}"/>
    <cellStyle name="Comma 5 2 2 2 2 2 4 3" xfId="5300" xr:uid="{412D0214-9BCD-4A3B-A3BB-2D02AD267716}"/>
    <cellStyle name="Comma 5 2 2 2 2 2 4 3 2" xfId="17432" xr:uid="{CD32C40C-B9F5-46AC-99D0-7C0BA0E41AAF}"/>
    <cellStyle name="Comma 5 2 2 2 2 2 4 3 2 2" xfId="41696" xr:uid="{EFE81E9E-7AAB-47EC-9EA4-DB97A2D15148}"/>
    <cellStyle name="Comma 5 2 2 2 2 2 4 3 3" xfId="29564" xr:uid="{D81F1994-A07A-46A6-BD2B-65595C52745A}"/>
    <cellStyle name="Comma 5 2 2 2 2 2 4 4" xfId="9344" xr:uid="{9607765D-C1EE-4B94-87BE-3C5178B08DC0}"/>
    <cellStyle name="Comma 5 2 2 2 2 2 4 4 2" xfId="21476" xr:uid="{3B016D02-3CDB-4A4F-87A6-BD6DA2D1B7D8}"/>
    <cellStyle name="Comma 5 2 2 2 2 2 4 4 2 2" xfId="45740" xr:uid="{4DF30690-1FDF-4355-995F-CD0B3E0CFEEE}"/>
    <cellStyle name="Comma 5 2 2 2 2 2 4 4 3" xfId="33608" xr:uid="{2EF973C1-BA64-4D83-A44D-7E6A3CDAAB7B}"/>
    <cellStyle name="Comma 5 2 2 2 2 2 4 5" xfId="13388" xr:uid="{8EC2A029-58E6-4C39-8DA6-745068F0D08E}"/>
    <cellStyle name="Comma 5 2 2 2 2 2 4 5 2" xfId="37652" xr:uid="{99988090-C9B6-4677-B0CF-BFE335F58D42}"/>
    <cellStyle name="Comma 5 2 2 2 2 2 4 6" xfId="25520" xr:uid="{DA69A24C-DB32-4F7A-8513-53C66A598A3F}"/>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2 2 2" xfId="42707" xr:uid="{255BC87B-3AC4-4089-AAD1-D7F6E21F30F0}"/>
    <cellStyle name="Comma 5 2 2 2 2 2 5 2 3" xfId="30575" xr:uid="{4B192143-7CBA-4F6A-8D1A-0F4E0B1C6B8F}"/>
    <cellStyle name="Comma 5 2 2 2 2 2 5 3" xfId="10355" xr:uid="{01AFC7EE-C551-40AB-858E-F5C10953F788}"/>
    <cellStyle name="Comma 5 2 2 2 2 2 5 3 2" xfId="22487" xr:uid="{092E57A6-CDE4-447F-9F05-77F230C27431}"/>
    <cellStyle name="Comma 5 2 2 2 2 2 5 3 2 2" xfId="46751" xr:uid="{DDB7DF00-E46D-4B57-BAD8-988E951B2767}"/>
    <cellStyle name="Comma 5 2 2 2 2 2 5 3 3" xfId="34619" xr:uid="{F5854F3B-3D21-45EA-B9AF-C37FDD06E139}"/>
    <cellStyle name="Comma 5 2 2 2 2 2 5 4" xfId="14399" xr:uid="{C1B86F6A-7DB2-4338-A97D-DA477EACBCDB}"/>
    <cellStyle name="Comma 5 2 2 2 2 2 5 4 2" xfId="38663" xr:uid="{186D52AC-AA75-48E5-9C17-92DF0162F325}"/>
    <cellStyle name="Comma 5 2 2 2 2 2 5 5" xfId="26531" xr:uid="{B1A527E7-E30F-4E4C-814B-EF4BE4F37DE6}"/>
    <cellStyle name="Comma 5 2 2 2 2 2 6" xfId="4289" xr:uid="{F5967962-CC7F-45B9-B3E5-4C4008F52AA0}"/>
    <cellStyle name="Comma 5 2 2 2 2 2 6 2" xfId="16421" xr:uid="{B32D29FA-7AD6-460F-8399-F001D1184D99}"/>
    <cellStyle name="Comma 5 2 2 2 2 2 6 2 2" xfId="40685" xr:uid="{1119655B-AB07-4023-8DC6-71C58FBBE0D6}"/>
    <cellStyle name="Comma 5 2 2 2 2 2 6 3" xfId="28553" xr:uid="{22F35D23-CE02-4C5E-9657-178B18C2E5CB}"/>
    <cellStyle name="Comma 5 2 2 2 2 2 7" xfId="8333" xr:uid="{1054FF77-2DD3-4D45-BAE0-62F9822A0E4C}"/>
    <cellStyle name="Comma 5 2 2 2 2 2 7 2" xfId="20465" xr:uid="{8A63910D-56E5-445D-B8F1-988D04649A1A}"/>
    <cellStyle name="Comma 5 2 2 2 2 2 7 2 2" xfId="44729" xr:uid="{4FB18BDF-9F1C-417A-92F2-52034F6E3D65}"/>
    <cellStyle name="Comma 5 2 2 2 2 2 7 3" xfId="32597" xr:uid="{6E7ED237-3425-4EF8-8D40-202A71936DCE}"/>
    <cellStyle name="Comma 5 2 2 2 2 2 8" xfId="12377" xr:uid="{98DED923-6DD6-495E-AF82-928B8F554C45}"/>
    <cellStyle name="Comma 5 2 2 2 2 2 8 2" xfId="36641" xr:uid="{69CE54ED-AC48-42C7-822A-902065814A39}"/>
    <cellStyle name="Comma 5 2 2 2 2 2 9" xfId="24509" xr:uid="{DB1A682B-B247-4727-A2B9-7B026A273AC3}"/>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2 2 2" xfId="44350" xr:uid="{8C7A5A87-F649-43D6-B700-E536C2296BA7}"/>
    <cellStyle name="Comma 5 2 2 2 2 3 2 2 2 2 3" xfId="32218" xr:uid="{7B6F2E18-B215-41A4-A992-4A48F6195333}"/>
    <cellStyle name="Comma 5 2 2 2 2 3 2 2 2 3" xfId="11998" xr:uid="{311F7623-807A-4B6D-803B-21AAE8D5526C}"/>
    <cellStyle name="Comma 5 2 2 2 2 3 2 2 2 3 2" xfId="24130" xr:uid="{A8AE5428-79AA-45BD-917A-6549A4D4E294}"/>
    <cellStyle name="Comma 5 2 2 2 2 3 2 2 2 3 2 2" xfId="48394" xr:uid="{1C2601FD-8D65-4BDB-8A89-68C92B4B3232}"/>
    <cellStyle name="Comma 5 2 2 2 2 3 2 2 2 3 3" xfId="36262" xr:uid="{733DCA43-8673-4A53-AB08-558FE0C355FD}"/>
    <cellStyle name="Comma 5 2 2 2 2 3 2 2 2 4" xfId="16042" xr:uid="{661B2111-7ED3-458A-B1DD-68B3EFAF7465}"/>
    <cellStyle name="Comma 5 2 2 2 2 3 2 2 2 4 2" xfId="40306" xr:uid="{D53CBD3D-FC3C-43A4-A92F-5D0FE35F146D}"/>
    <cellStyle name="Comma 5 2 2 2 2 3 2 2 2 5" xfId="28174" xr:uid="{0350569F-4033-44AB-B35E-D90CA2AE3AFB}"/>
    <cellStyle name="Comma 5 2 2 2 2 3 2 2 3" xfId="5932" xr:uid="{907384EE-85C9-4957-A1C4-C2D5D0F1D15D}"/>
    <cellStyle name="Comma 5 2 2 2 2 3 2 2 3 2" xfId="18064" xr:uid="{A9523709-B3CB-4578-9EFD-CCFA783C3B4E}"/>
    <cellStyle name="Comma 5 2 2 2 2 3 2 2 3 2 2" xfId="42328" xr:uid="{84635F80-0E39-4FA5-895D-CEA5B8E17961}"/>
    <cellStyle name="Comma 5 2 2 2 2 3 2 2 3 3" xfId="30196" xr:uid="{2698E1E4-7AC9-4B33-BDA5-B764B376CF1F}"/>
    <cellStyle name="Comma 5 2 2 2 2 3 2 2 4" xfId="9976" xr:uid="{C2D76DEC-C088-46BD-BD2F-F3D24B537128}"/>
    <cellStyle name="Comma 5 2 2 2 2 3 2 2 4 2" xfId="22108" xr:uid="{B68E049E-5643-44CE-9704-17E31CC39EB5}"/>
    <cellStyle name="Comma 5 2 2 2 2 3 2 2 4 2 2" xfId="46372" xr:uid="{27D8F473-3850-41D0-A52B-5387B681F1D4}"/>
    <cellStyle name="Comma 5 2 2 2 2 3 2 2 4 3" xfId="34240" xr:uid="{0AE86B76-73D5-4607-BBD7-FDD5030C29AC}"/>
    <cellStyle name="Comma 5 2 2 2 2 3 2 2 5" xfId="14020" xr:uid="{35D32BB7-8973-40A3-AD6F-8889193F7D61}"/>
    <cellStyle name="Comma 5 2 2 2 2 3 2 2 5 2" xfId="38284" xr:uid="{8912BBAE-7318-4E1E-B5F1-40F73E1828E1}"/>
    <cellStyle name="Comma 5 2 2 2 2 3 2 2 6" xfId="26152" xr:uid="{288F2EA5-C9FD-4324-8D24-13E923497D5C}"/>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2 2 2" xfId="43339" xr:uid="{8B6AEB37-E290-49E6-AEF3-E4EF564A3607}"/>
    <cellStyle name="Comma 5 2 2 2 2 3 2 3 2 3" xfId="31207" xr:uid="{71620919-326F-4840-BC7D-F990183DEE54}"/>
    <cellStyle name="Comma 5 2 2 2 2 3 2 3 3" xfId="10987" xr:uid="{919C60AB-8701-4449-A36B-6B597664377B}"/>
    <cellStyle name="Comma 5 2 2 2 2 3 2 3 3 2" xfId="23119" xr:uid="{7CAF234C-2803-4615-B2F2-882E57DDB366}"/>
    <cellStyle name="Comma 5 2 2 2 2 3 2 3 3 2 2" xfId="47383" xr:uid="{AD09D582-1C31-4002-8142-C0B23D54192B}"/>
    <cellStyle name="Comma 5 2 2 2 2 3 2 3 3 3" xfId="35251" xr:uid="{A5A884D8-AD52-46A9-9FE2-0FA1DD05E04C}"/>
    <cellStyle name="Comma 5 2 2 2 2 3 2 3 4" xfId="15031" xr:uid="{6DADD5EE-10A0-456D-B74A-0580D0C9CD4C}"/>
    <cellStyle name="Comma 5 2 2 2 2 3 2 3 4 2" xfId="39295" xr:uid="{90DBD195-A474-413F-8DD8-045888F35BA6}"/>
    <cellStyle name="Comma 5 2 2 2 2 3 2 3 5" xfId="27163" xr:uid="{6B35702C-F759-4AFD-9F6E-EBC40384EB4D}"/>
    <cellStyle name="Comma 5 2 2 2 2 3 2 4" xfId="4921" xr:uid="{DFEABC83-9EF5-40BB-ABEE-593E36B46339}"/>
    <cellStyle name="Comma 5 2 2 2 2 3 2 4 2" xfId="17053" xr:uid="{9EF8D296-629E-47F5-9007-EBAB20B70937}"/>
    <cellStyle name="Comma 5 2 2 2 2 3 2 4 2 2" xfId="41317" xr:uid="{34A6DF50-AEB7-4254-AA67-E69590CED273}"/>
    <cellStyle name="Comma 5 2 2 2 2 3 2 4 3" xfId="29185" xr:uid="{68114778-86E4-4D35-9EA7-6FE8E537AE69}"/>
    <cellStyle name="Comma 5 2 2 2 2 3 2 5" xfId="8965" xr:uid="{6A8AE083-69B8-4BA4-B196-36303803BEB0}"/>
    <cellStyle name="Comma 5 2 2 2 2 3 2 5 2" xfId="21097" xr:uid="{2F2B4E61-63FA-443F-BADB-32020A95F4D7}"/>
    <cellStyle name="Comma 5 2 2 2 2 3 2 5 2 2" xfId="45361" xr:uid="{6FBD665F-F5EC-4120-88BF-AE37EDD84E4C}"/>
    <cellStyle name="Comma 5 2 2 2 2 3 2 5 3" xfId="33229" xr:uid="{B7CBF9E1-ABAB-4116-AAA2-7BED3A502281}"/>
    <cellStyle name="Comma 5 2 2 2 2 3 2 6" xfId="13009" xr:uid="{870474C6-863E-4B1F-B801-DF913C395843}"/>
    <cellStyle name="Comma 5 2 2 2 2 3 2 6 2" xfId="37273" xr:uid="{D96629E5-DDE2-4F6A-8F19-28F3A39803FE}"/>
    <cellStyle name="Comma 5 2 2 2 2 3 2 7" xfId="25141" xr:uid="{ACCDA584-3548-421D-8ADF-B0459F437FF6}"/>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2 2 2" xfId="43845" xr:uid="{49564DA1-64D9-4841-87D7-2CF01E1D3D77}"/>
    <cellStyle name="Comma 5 2 2 2 2 3 3 2 2 3" xfId="31713" xr:uid="{B3D63F55-8657-4A68-BB88-EABE20B5EF9D}"/>
    <cellStyle name="Comma 5 2 2 2 2 3 3 2 3" xfId="11493" xr:uid="{1375848C-C6A4-4E28-9638-5ADF8BC3EA28}"/>
    <cellStyle name="Comma 5 2 2 2 2 3 3 2 3 2" xfId="23625" xr:uid="{00B69CD8-998D-4EFF-8496-0EF7F702F484}"/>
    <cellStyle name="Comma 5 2 2 2 2 3 3 2 3 2 2" xfId="47889" xr:uid="{E7800F07-00E2-41B5-8E64-64C66F93BAB9}"/>
    <cellStyle name="Comma 5 2 2 2 2 3 3 2 3 3" xfId="35757" xr:uid="{24BCA6E6-8856-487B-AEB4-5E8244AF5087}"/>
    <cellStyle name="Comma 5 2 2 2 2 3 3 2 4" xfId="15537" xr:uid="{B4AD67FF-78CC-4515-ABD2-D3B81488DEF8}"/>
    <cellStyle name="Comma 5 2 2 2 2 3 3 2 4 2" xfId="39801" xr:uid="{EB77E63E-2350-4B2D-9A12-9D879DE96B76}"/>
    <cellStyle name="Comma 5 2 2 2 2 3 3 2 5" xfId="27669" xr:uid="{7A369622-2568-40E0-95DF-C6B4FA70AFC7}"/>
    <cellStyle name="Comma 5 2 2 2 2 3 3 3" xfId="5427" xr:uid="{3A0E055A-4905-45FA-8FAD-7F58C037AE57}"/>
    <cellStyle name="Comma 5 2 2 2 2 3 3 3 2" xfId="17559" xr:uid="{2C61A931-1E37-4904-87B0-44FE47A356B8}"/>
    <cellStyle name="Comma 5 2 2 2 2 3 3 3 2 2" xfId="41823" xr:uid="{A11C5193-351A-48CA-85AD-3B192C267DB7}"/>
    <cellStyle name="Comma 5 2 2 2 2 3 3 3 3" xfId="29691" xr:uid="{63818038-9B96-4CAB-9375-6CECD98838FC}"/>
    <cellStyle name="Comma 5 2 2 2 2 3 3 4" xfId="9471" xr:uid="{81A0190B-DBC8-448C-8432-7F2F44BDCF40}"/>
    <cellStyle name="Comma 5 2 2 2 2 3 3 4 2" xfId="21603" xr:uid="{E4E5F83E-35CE-4295-B185-81DB2DB1028E}"/>
    <cellStyle name="Comma 5 2 2 2 2 3 3 4 2 2" xfId="45867" xr:uid="{26DDE93B-1ABF-457E-A7CB-11349FB94BA4}"/>
    <cellStyle name="Comma 5 2 2 2 2 3 3 4 3" xfId="33735" xr:uid="{81235E36-B0EB-40F9-ACC0-ED6017AFF0B0}"/>
    <cellStyle name="Comma 5 2 2 2 2 3 3 5" xfId="13515" xr:uid="{693B3A7F-EE46-454F-AC5F-7724BEBC5DBF}"/>
    <cellStyle name="Comma 5 2 2 2 2 3 3 5 2" xfId="37779" xr:uid="{0CE5CFA0-522E-48E7-8CCE-1D18E2E8E3D5}"/>
    <cellStyle name="Comma 5 2 2 2 2 3 3 6" xfId="25647" xr:uid="{4BD7F471-3280-4FF2-8D89-80C3887C8C76}"/>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2 2 2" xfId="42834" xr:uid="{2B3AA32D-FD5E-4679-A190-AA70639DB42D}"/>
    <cellStyle name="Comma 5 2 2 2 2 3 4 2 3" xfId="30702" xr:uid="{B433BA0D-86E2-457B-8088-C073394C54C9}"/>
    <cellStyle name="Comma 5 2 2 2 2 3 4 3" xfId="10482" xr:uid="{39AB7172-4855-4F40-A62D-D57F4C4B12B1}"/>
    <cellStyle name="Comma 5 2 2 2 2 3 4 3 2" xfId="22614" xr:uid="{42568ACB-95E0-4A52-8B6A-37C606DF2DFF}"/>
    <cellStyle name="Comma 5 2 2 2 2 3 4 3 2 2" xfId="46878" xr:uid="{A1E8EB1B-E7C4-46E5-8912-C3A8D7DC08F2}"/>
    <cellStyle name="Comma 5 2 2 2 2 3 4 3 3" xfId="34746" xr:uid="{383C769F-A599-4A9E-BD3B-47712398A5C5}"/>
    <cellStyle name="Comma 5 2 2 2 2 3 4 4" xfId="14526" xr:uid="{6E7042C9-D267-48BD-A787-793916ECFF29}"/>
    <cellStyle name="Comma 5 2 2 2 2 3 4 4 2" xfId="38790" xr:uid="{12F12178-305A-4486-B520-694A5A9C5AAB}"/>
    <cellStyle name="Comma 5 2 2 2 2 3 4 5" xfId="26658" xr:uid="{C86A7628-8279-4B03-81B8-9C5CF1530DA1}"/>
    <cellStyle name="Comma 5 2 2 2 2 3 5" xfId="4416" xr:uid="{0B4174DB-5521-4C74-9E69-BFDF437C00DB}"/>
    <cellStyle name="Comma 5 2 2 2 2 3 5 2" xfId="16548" xr:uid="{2DA62F61-8A2E-400C-9BDD-3840AB6AC121}"/>
    <cellStyle name="Comma 5 2 2 2 2 3 5 2 2" xfId="40812" xr:uid="{C582FEA5-F4B0-4E1B-800F-83151E492B35}"/>
    <cellStyle name="Comma 5 2 2 2 2 3 5 3" xfId="28680" xr:uid="{0A586562-2541-4C7F-820F-3C88CF6B1459}"/>
    <cellStyle name="Comma 5 2 2 2 2 3 6" xfId="8460" xr:uid="{F196C9F2-9886-4856-B722-540E88E6045E}"/>
    <cellStyle name="Comma 5 2 2 2 2 3 6 2" xfId="20592" xr:uid="{C5E6B172-FB38-47FA-A0FF-2077DE3ED119}"/>
    <cellStyle name="Comma 5 2 2 2 2 3 6 2 2" xfId="44856" xr:uid="{5C062704-A6AF-4D56-9BDB-1DB7B8EE9FBA}"/>
    <cellStyle name="Comma 5 2 2 2 2 3 6 3" xfId="32724" xr:uid="{62E99304-D7DC-414D-9965-8C988169E8B8}"/>
    <cellStyle name="Comma 5 2 2 2 2 3 7" xfId="12504" xr:uid="{72D29246-C501-41BF-9D55-8B5A0B7A537C}"/>
    <cellStyle name="Comma 5 2 2 2 2 3 7 2" xfId="36768" xr:uid="{BE0FBED0-25CB-4F5E-A767-556BFAF7E49E}"/>
    <cellStyle name="Comma 5 2 2 2 2 3 8" xfId="24636" xr:uid="{1B3A2389-97C2-4B1A-ABAB-2A13A97698CE}"/>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2 2 2" xfId="44097" xr:uid="{657B5C4D-B1F3-425F-9DE7-36D7216996EC}"/>
    <cellStyle name="Comma 5 2 2 2 2 4 2 2 2 3" xfId="31965" xr:uid="{604214C0-5D26-460D-94F5-0F89F9353037}"/>
    <cellStyle name="Comma 5 2 2 2 2 4 2 2 3" xfId="11745" xr:uid="{0B24FED0-218F-45E5-A91B-96B77A7BB7D1}"/>
    <cellStyle name="Comma 5 2 2 2 2 4 2 2 3 2" xfId="23877" xr:uid="{1F440508-5B82-42B3-B907-082826A0DFCE}"/>
    <cellStyle name="Comma 5 2 2 2 2 4 2 2 3 2 2" xfId="48141" xr:uid="{0C6A2011-C7C7-4640-A021-676A3F3BDCEA}"/>
    <cellStyle name="Comma 5 2 2 2 2 4 2 2 3 3" xfId="36009" xr:uid="{4E580C76-6B02-45F1-8B23-3789AC7D7A13}"/>
    <cellStyle name="Comma 5 2 2 2 2 4 2 2 4" xfId="15789" xr:uid="{66794FCA-2229-45D8-BFBB-74B18D9E2140}"/>
    <cellStyle name="Comma 5 2 2 2 2 4 2 2 4 2" xfId="40053" xr:uid="{F98CC680-9D0D-4F11-872B-DDAD2A3C8D88}"/>
    <cellStyle name="Comma 5 2 2 2 2 4 2 2 5" xfId="27921" xr:uid="{32BBA6C1-C55E-439C-B48D-B4C935CA9A4E}"/>
    <cellStyle name="Comma 5 2 2 2 2 4 2 3" xfId="5679" xr:uid="{09B9552E-C51C-4B4E-AC10-685F24D4D9B6}"/>
    <cellStyle name="Comma 5 2 2 2 2 4 2 3 2" xfId="17811" xr:uid="{491EDDEE-C6C8-4953-A358-797B5C4D3419}"/>
    <cellStyle name="Comma 5 2 2 2 2 4 2 3 2 2" xfId="42075" xr:uid="{BCE6461D-123A-4BDD-89A8-003B629D5F87}"/>
    <cellStyle name="Comma 5 2 2 2 2 4 2 3 3" xfId="29943" xr:uid="{49FE4058-8EA4-4A22-9646-AF5E9134694F}"/>
    <cellStyle name="Comma 5 2 2 2 2 4 2 4" xfId="9723" xr:uid="{DE5ECFBD-6687-482D-8DC2-C152DE5C7279}"/>
    <cellStyle name="Comma 5 2 2 2 2 4 2 4 2" xfId="21855" xr:uid="{4F08FF98-DCED-4629-8CE9-0B895BD496E8}"/>
    <cellStyle name="Comma 5 2 2 2 2 4 2 4 2 2" xfId="46119" xr:uid="{9A6F3836-FC8B-4313-A188-0128C6D7B31B}"/>
    <cellStyle name="Comma 5 2 2 2 2 4 2 4 3" xfId="33987" xr:uid="{F51D1FD2-9A6E-4567-93DD-6F1B6FEBBB19}"/>
    <cellStyle name="Comma 5 2 2 2 2 4 2 5" xfId="13767" xr:uid="{18A7FB6D-5A5C-4299-9694-7432C2B78CB8}"/>
    <cellStyle name="Comma 5 2 2 2 2 4 2 5 2" xfId="38031" xr:uid="{4D13A7BE-3EE4-47DE-A9BC-507FEF656790}"/>
    <cellStyle name="Comma 5 2 2 2 2 4 2 6" xfId="25899" xr:uid="{68F2D382-2C5F-47C7-A41D-C8C81CF4B87F}"/>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2 2 2" xfId="43086" xr:uid="{3AA3BC76-880A-4E4E-9F6C-F1D0B953EAB2}"/>
    <cellStyle name="Comma 5 2 2 2 2 4 3 2 3" xfId="30954" xr:uid="{B7A69425-E2BB-44D9-A786-320B4A5C755D}"/>
    <cellStyle name="Comma 5 2 2 2 2 4 3 3" xfId="10734" xr:uid="{E8A5C0EC-32E1-489B-AE91-96F9882D4D3E}"/>
    <cellStyle name="Comma 5 2 2 2 2 4 3 3 2" xfId="22866" xr:uid="{664AC28A-78C1-45CA-BAC0-6F7E705B0020}"/>
    <cellStyle name="Comma 5 2 2 2 2 4 3 3 2 2" xfId="47130" xr:uid="{07A5572D-B7DB-4037-B5CE-1F266341E0A2}"/>
    <cellStyle name="Comma 5 2 2 2 2 4 3 3 3" xfId="34998" xr:uid="{FAA4916F-0520-4237-824D-13265CBCFFDA}"/>
    <cellStyle name="Comma 5 2 2 2 2 4 3 4" xfId="14778" xr:uid="{C615F451-808C-45ED-B991-6C4F85D1ECDF}"/>
    <cellStyle name="Comma 5 2 2 2 2 4 3 4 2" xfId="39042" xr:uid="{0207CA4C-CC14-442C-BB06-7511B3DFF328}"/>
    <cellStyle name="Comma 5 2 2 2 2 4 3 5" xfId="26910" xr:uid="{4CF83459-2F38-45F2-88E7-9F19554391C7}"/>
    <cellStyle name="Comma 5 2 2 2 2 4 4" xfId="4668" xr:uid="{03F9190D-7ED2-466B-B4D3-D1A29BDDD866}"/>
    <cellStyle name="Comma 5 2 2 2 2 4 4 2" xfId="16800" xr:uid="{7093BEAD-2575-475F-9F79-BF653C6B51BC}"/>
    <cellStyle name="Comma 5 2 2 2 2 4 4 2 2" xfId="41064" xr:uid="{2552C4F4-FCD8-448D-ACC3-E2B199E0657A}"/>
    <cellStyle name="Comma 5 2 2 2 2 4 4 3" xfId="28932" xr:uid="{57AC0BEA-C35E-4B55-8F9E-F511C3D9DD43}"/>
    <cellStyle name="Comma 5 2 2 2 2 4 5" xfId="8712" xr:uid="{976FCA88-6EEE-4AAD-B264-35137C539F83}"/>
    <cellStyle name="Comma 5 2 2 2 2 4 5 2" xfId="20844" xr:uid="{1FF202F1-E143-43CA-9732-59713B834A3C}"/>
    <cellStyle name="Comma 5 2 2 2 2 4 5 2 2" xfId="45108" xr:uid="{AFF5BFCD-9EEE-42A1-BFB2-00BBB0B11636}"/>
    <cellStyle name="Comma 5 2 2 2 2 4 5 3" xfId="32976" xr:uid="{C7FFD950-0866-4EE3-A897-3DAE5DE0DD15}"/>
    <cellStyle name="Comma 5 2 2 2 2 4 6" xfId="12756" xr:uid="{2AFE698B-A929-489F-B959-83F596CF5063}"/>
    <cellStyle name="Comma 5 2 2 2 2 4 6 2" xfId="37020" xr:uid="{4960B35F-7B93-479C-9C4A-7ED1B90059AF}"/>
    <cellStyle name="Comma 5 2 2 2 2 4 7" xfId="24888" xr:uid="{141C3955-0178-49CD-9A27-552EC1D2BE68}"/>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2 2 2" xfId="43592" xr:uid="{107776B1-35BF-4E08-8D1F-B5F02559846B}"/>
    <cellStyle name="Comma 5 2 2 2 2 5 2 2 3" xfId="31460" xr:uid="{3DA3BD64-A9B0-40D9-A3E0-1710CC9482A8}"/>
    <cellStyle name="Comma 5 2 2 2 2 5 2 3" xfId="11240" xr:uid="{BA91DFB4-7BEA-4ED1-AB4C-E6C4750DD6D8}"/>
    <cellStyle name="Comma 5 2 2 2 2 5 2 3 2" xfId="23372" xr:uid="{26422EA8-D2EA-48A8-BBAA-5F362C9CF855}"/>
    <cellStyle name="Comma 5 2 2 2 2 5 2 3 2 2" xfId="47636" xr:uid="{F05C43E7-2FEF-47C5-8877-E443D95E24AC}"/>
    <cellStyle name="Comma 5 2 2 2 2 5 2 3 3" xfId="35504" xr:uid="{6C770B14-F5FD-4E25-830E-A579C965D7D2}"/>
    <cellStyle name="Comma 5 2 2 2 2 5 2 4" xfId="15284" xr:uid="{DA09AD97-E4BE-4A2E-9B36-3ECA0D807767}"/>
    <cellStyle name="Comma 5 2 2 2 2 5 2 4 2" xfId="39548" xr:uid="{E2884783-E764-4329-B820-E4B3F8E5D5C0}"/>
    <cellStyle name="Comma 5 2 2 2 2 5 2 5" xfId="27416" xr:uid="{4A780C9E-C81F-4C8B-B97F-A3C5D960FEE6}"/>
    <cellStyle name="Comma 5 2 2 2 2 5 3" xfId="5174" xr:uid="{BF69B88F-F7AA-4616-A60B-512BD9B3B4BF}"/>
    <cellStyle name="Comma 5 2 2 2 2 5 3 2" xfId="17306" xr:uid="{B6CF1A69-E878-4861-94EE-EB34FC413044}"/>
    <cellStyle name="Comma 5 2 2 2 2 5 3 2 2" xfId="41570" xr:uid="{BB40DDD2-D05E-4C5D-BB07-AC9AE7C4131B}"/>
    <cellStyle name="Comma 5 2 2 2 2 5 3 3" xfId="29438" xr:uid="{20974CCE-3E0F-4ACB-8E86-1FC96AABB95B}"/>
    <cellStyle name="Comma 5 2 2 2 2 5 4" xfId="9218" xr:uid="{8F49660E-D026-4734-84FF-2D662B9E6BBC}"/>
    <cellStyle name="Comma 5 2 2 2 2 5 4 2" xfId="21350" xr:uid="{284B5B84-62F6-4066-A053-8BD9042C137F}"/>
    <cellStyle name="Comma 5 2 2 2 2 5 4 2 2" xfId="45614" xr:uid="{798B5198-EEAA-4376-80E5-7CD028EDDC2D}"/>
    <cellStyle name="Comma 5 2 2 2 2 5 4 3" xfId="33482" xr:uid="{7BBD07BA-440D-4A81-9DFF-E12CA2E67023}"/>
    <cellStyle name="Comma 5 2 2 2 2 5 5" xfId="13262" xr:uid="{15617FD6-AACC-4B09-B7EA-22559089F2BC}"/>
    <cellStyle name="Comma 5 2 2 2 2 5 5 2" xfId="37526" xr:uid="{DA13FF10-5850-4798-802C-BC554E402332}"/>
    <cellStyle name="Comma 5 2 2 2 2 5 6" xfId="25394" xr:uid="{C58F62F1-0C41-4826-A3CF-3F9002DEAEE0}"/>
    <cellStyle name="Comma 5 2 2 2 2 6" xfId="2141" xr:uid="{E9C88944-A235-478C-A428-5AB22359C0C4}"/>
    <cellStyle name="Comma 5 2 2 2 2 6 2" xfId="6185" xr:uid="{38AA4072-E1FC-438A-856B-3D21884EE8B4}"/>
    <cellStyle name="Comma 5 2 2 2 2 6 2 2" xfId="18317" xr:uid="{F5AEA1C8-C5D2-4DDC-9F51-BBEFE6560A2C}"/>
    <cellStyle name="Comma 5 2 2 2 2 6 2 2 2" xfId="42581" xr:uid="{1BC19EE9-67BB-4785-8C33-3F1207ABCEC3}"/>
    <cellStyle name="Comma 5 2 2 2 2 6 2 3" xfId="30449" xr:uid="{813A88B6-110B-4381-BD59-04C9C2409019}"/>
    <cellStyle name="Comma 5 2 2 2 2 6 3" xfId="10229" xr:uid="{C67D110D-B8AB-453C-8190-DC2B1403E1A0}"/>
    <cellStyle name="Comma 5 2 2 2 2 6 3 2" xfId="22361" xr:uid="{87514804-C719-4E1E-984F-0AB84899E1CD}"/>
    <cellStyle name="Comma 5 2 2 2 2 6 3 2 2" xfId="46625" xr:uid="{828AD2C5-9AEA-4862-A11E-CAF97481626B}"/>
    <cellStyle name="Comma 5 2 2 2 2 6 3 3" xfId="34493" xr:uid="{C66F89DF-467E-4973-B14C-B0DC6FC7BA13}"/>
    <cellStyle name="Comma 5 2 2 2 2 6 4" xfId="14273" xr:uid="{47EB9852-F549-409B-AF4B-E2F333B47B3D}"/>
    <cellStyle name="Comma 5 2 2 2 2 6 4 2" xfId="38537" xr:uid="{B4AB62C2-4064-4C58-B1B2-05E6858FBDE6}"/>
    <cellStyle name="Comma 5 2 2 2 2 6 5" xfId="26405" xr:uid="{6EA6241A-B0D7-4B92-9202-650B8AACCC67}"/>
    <cellStyle name="Comma 5 2 2 2 2 7" xfId="4163" xr:uid="{D71A3DC6-735A-4273-A6B2-89275393E1CA}"/>
    <cellStyle name="Comma 5 2 2 2 2 7 2" xfId="16295" xr:uid="{05AE9234-6C60-48DA-9257-92F45363520C}"/>
    <cellStyle name="Comma 5 2 2 2 2 7 2 2" xfId="40559" xr:uid="{8C62E663-7316-46C3-8C29-5EE5F36EB3E8}"/>
    <cellStyle name="Comma 5 2 2 2 2 7 3" xfId="28427" xr:uid="{48227E85-2FD0-4E32-AD5B-582C3F3BF93B}"/>
    <cellStyle name="Comma 5 2 2 2 2 8" xfId="8207" xr:uid="{B2F107D7-B0F6-4EA7-88A8-06A099058A8B}"/>
    <cellStyle name="Comma 5 2 2 2 2 8 2" xfId="20339" xr:uid="{C7D9F904-1C35-41E5-97C2-0B46AE99B809}"/>
    <cellStyle name="Comma 5 2 2 2 2 8 2 2" xfId="44603" xr:uid="{32009219-554E-4290-AA18-79FC70A45688}"/>
    <cellStyle name="Comma 5 2 2 2 2 8 3" xfId="32471" xr:uid="{08E981BB-2FF2-4C2C-9E23-7894C0252DF7}"/>
    <cellStyle name="Comma 5 2 2 2 2 9" xfId="12251" xr:uid="{5FAF322C-AD85-4F3E-86B2-7BB82D868B5B}"/>
    <cellStyle name="Comma 5 2 2 2 2 9 2" xfId="36515" xr:uid="{60597FF9-06C5-42F0-9848-09AE1EA5A6F6}"/>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2 2 2" xfId="44413" xr:uid="{3EC10171-6609-45D0-98C6-A870A292DC5D}"/>
    <cellStyle name="Comma 5 2 2 2 3 2 2 2 2 2 3" xfId="32281" xr:uid="{F9BBE63D-A3E7-484E-9BE1-1D61061CC57A}"/>
    <cellStyle name="Comma 5 2 2 2 3 2 2 2 2 3" xfId="12061" xr:uid="{5AC57060-0D38-416A-8282-209F09CBBDD3}"/>
    <cellStyle name="Comma 5 2 2 2 3 2 2 2 2 3 2" xfId="24193" xr:uid="{B67DF783-0E13-4BAB-8B0C-ACBB1E537F85}"/>
    <cellStyle name="Comma 5 2 2 2 3 2 2 2 2 3 2 2" xfId="48457" xr:uid="{738D55C7-321C-41E5-8940-79BE7DB69A57}"/>
    <cellStyle name="Comma 5 2 2 2 3 2 2 2 2 3 3" xfId="36325" xr:uid="{A4D7AD8C-4CA3-411E-914B-F2468EFDC4A5}"/>
    <cellStyle name="Comma 5 2 2 2 3 2 2 2 2 4" xfId="16105" xr:uid="{2F82AB1D-148B-43FC-A161-139415229462}"/>
    <cellStyle name="Comma 5 2 2 2 3 2 2 2 2 4 2" xfId="40369" xr:uid="{55B08DA0-606E-4EF0-B9BA-91BEDC97A352}"/>
    <cellStyle name="Comma 5 2 2 2 3 2 2 2 2 5" xfId="28237" xr:uid="{C27CB3EF-47ED-4C1D-9182-BC1695A76ACE}"/>
    <cellStyle name="Comma 5 2 2 2 3 2 2 2 3" xfId="5995" xr:uid="{F58F275D-F8ED-48EF-99D9-F6E1C24AA5C4}"/>
    <cellStyle name="Comma 5 2 2 2 3 2 2 2 3 2" xfId="18127" xr:uid="{A593B564-4227-412D-A8B2-7589CA63D5B3}"/>
    <cellStyle name="Comma 5 2 2 2 3 2 2 2 3 2 2" xfId="42391" xr:uid="{F9411209-A034-4E56-8D2B-FE7D21820BAA}"/>
    <cellStyle name="Comma 5 2 2 2 3 2 2 2 3 3" xfId="30259" xr:uid="{D7BB5BE3-1FF3-4CB8-9D1A-06590FE6E195}"/>
    <cellStyle name="Comma 5 2 2 2 3 2 2 2 4" xfId="10039" xr:uid="{FA106C15-0D27-467A-9217-44A8A6F0C0D5}"/>
    <cellStyle name="Comma 5 2 2 2 3 2 2 2 4 2" xfId="22171" xr:uid="{A0086FF7-2273-4AF3-A1A5-BEF364967131}"/>
    <cellStyle name="Comma 5 2 2 2 3 2 2 2 4 2 2" xfId="46435" xr:uid="{8F88E698-1A0A-4493-975C-4265DA330A72}"/>
    <cellStyle name="Comma 5 2 2 2 3 2 2 2 4 3" xfId="34303" xr:uid="{F2553D4D-F161-427B-8CB4-8EB4F2D83015}"/>
    <cellStyle name="Comma 5 2 2 2 3 2 2 2 5" xfId="14083" xr:uid="{A7C79B89-D185-4240-A6CB-43A83512C9DE}"/>
    <cellStyle name="Comma 5 2 2 2 3 2 2 2 5 2" xfId="38347" xr:uid="{501D9682-E953-4A78-82EA-EA67B4763868}"/>
    <cellStyle name="Comma 5 2 2 2 3 2 2 2 6" xfId="26215" xr:uid="{1E2D1015-6F7D-4F95-ACF3-54040E7C9242}"/>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2 2 2" xfId="43402" xr:uid="{F9CD39C3-2233-4EAE-9560-EC2BEA52FEE8}"/>
    <cellStyle name="Comma 5 2 2 2 3 2 2 3 2 3" xfId="31270" xr:uid="{F5F3A6C2-4AE2-420F-A467-1BDF72829952}"/>
    <cellStyle name="Comma 5 2 2 2 3 2 2 3 3" xfId="11050" xr:uid="{6B6FA5D0-55EB-466E-9BEB-C065D9242FB2}"/>
    <cellStyle name="Comma 5 2 2 2 3 2 2 3 3 2" xfId="23182" xr:uid="{20FA589A-1D11-4653-B854-83058F3818D9}"/>
    <cellStyle name="Comma 5 2 2 2 3 2 2 3 3 2 2" xfId="47446" xr:uid="{ED356D51-733F-482A-BEF4-AB9F563A47D3}"/>
    <cellStyle name="Comma 5 2 2 2 3 2 2 3 3 3" xfId="35314" xr:uid="{CC08EACB-DC11-423F-89EF-977A08A4BBD4}"/>
    <cellStyle name="Comma 5 2 2 2 3 2 2 3 4" xfId="15094" xr:uid="{0A402768-C821-426B-8467-76004E149BFD}"/>
    <cellStyle name="Comma 5 2 2 2 3 2 2 3 4 2" xfId="39358" xr:uid="{9D0E2042-B779-4E5D-97A6-3CE9D8AE4DB5}"/>
    <cellStyle name="Comma 5 2 2 2 3 2 2 3 5" xfId="27226" xr:uid="{C9E219B7-5EB6-4187-95ED-29D8902EB4A3}"/>
    <cellStyle name="Comma 5 2 2 2 3 2 2 4" xfId="4984" xr:uid="{419E9000-AE4A-4C4C-92B0-37322C19B179}"/>
    <cellStyle name="Comma 5 2 2 2 3 2 2 4 2" xfId="17116" xr:uid="{BB32CA66-8030-46E7-88B0-A37532EC6F72}"/>
    <cellStyle name="Comma 5 2 2 2 3 2 2 4 2 2" xfId="41380" xr:uid="{B4028A40-62A5-40A5-BAD0-16AD191A367B}"/>
    <cellStyle name="Comma 5 2 2 2 3 2 2 4 3" xfId="29248" xr:uid="{810002EB-50E0-4774-9116-F7187405AEBF}"/>
    <cellStyle name="Comma 5 2 2 2 3 2 2 5" xfId="9028" xr:uid="{036A4760-E5F3-4604-A284-D96B19E51A12}"/>
    <cellStyle name="Comma 5 2 2 2 3 2 2 5 2" xfId="21160" xr:uid="{882F6012-98CD-4813-A079-474BEADB5224}"/>
    <cellStyle name="Comma 5 2 2 2 3 2 2 5 2 2" xfId="45424" xr:uid="{6A06F8E5-43F5-4A8B-A8EC-C34A12BFE166}"/>
    <cellStyle name="Comma 5 2 2 2 3 2 2 5 3" xfId="33292" xr:uid="{45E00BDC-753A-469F-99B3-87331F911566}"/>
    <cellStyle name="Comma 5 2 2 2 3 2 2 6" xfId="13072" xr:uid="{217DB9B7-9A7C-437B-8DAB-DC2B70A0B158}"/>
    <cellStyle name="Comma 5 2 2 2 3 2 2 6 2" xfId="37336" xr:uid="{7EF4CE6E-8D1C-4912-825C-FF86513EE7CF}"/>
    <cellStyle name="Comma 5 2 2 2 3 2 2 7" xfId="25204" xr:uid="{BC9EB958-4ED5-4E6B-9DF1-E68184FE6CCB}"/>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2 2 2" xfId="43908" xr:uid="{0316D755-513A-46F8-9EA5-BEEBB7DA7B2B}"/>
    <cellStyle name="Comma 5 2 2 2 3 2 3 2 2 3" xfId="31776" xr:uid="{C8172766-76C8-4DD8-BD4C-83A5230FD770}"/>
    <cellStyle name="Comma 5 2 2 2 3 2 3 2 3" xfId="11556" xr:uid="{03706810-898C-47E9-AC56-E088BC706FFD}"/>
    <cellStyle name="Comma 5 2 2 2 3 2 3 2 3 2" xfId="23688" xr:uid="{AFAC0B23-1095-4670-BFFD-44BEAF2EE7DA}"/>
    <cellStyle name="Comma 5 2 2 2 3 2 3 2 3 2 2" xfId="47952" xr:uid="{3948CD86-4A29-4AE4-9A69-06893202D2F2}"/>
    <cellStyle name="Comma 5 2 2 2 3 2 3 2 3 3" xfId="35820" xr:uid="{FD47AD2F-E10D-4C54-8F6B-4E7458E90906}"/>
    <cellStyle name="Comma 5 2 2 2 3 2 3 2 4" xfId="15600" xr:uid="{74662AF7-697F-46EC-B2E4-3224EEB8467D}"/>
    <cellStyle name="Comma 5 2 2 2 3 2 3 2 4 2" xfId="39864" xr:uid="{E76CB3B7-2923-4D5D-A6A3-ADD984AF2CBC}"/>
    <cellStyle name="Comma 5 2 2 2 3 2 3 2 5" xfId="27732" xr:uid="{137D0A92-44E7-436A-8AC3-4B9893DC9EDE}"/>
    <cellStyle name="Comma 5 2 2 2 3 2 3 3" xfId="5490" xr:uid="{FCBF6F48-553B-48B9-A486-3D6B41B9C060}"/>
    <cellStyle name="Comma 5 2 2 2 3 2 3 3 2" xfId="17622" xr:uid="{4A0FBBAF-CB78-4F20-969B-CD4160B9A13C}"/>
    <cellStyle name="Comma 5 2 2 2 3 2 3 3 2 2" xfId="41886" xr:uid="{6AA9E41F-CC4C-4862-8DE2-934CF0866828}"/>
    <cellStyle name="Comma 5 2 2 2 3 2 3 3 3" xfId="29754" xr:uid="{37E85ECB-AB70-4BE4-B7F6-D8618804D4C3}"/>
    <cellStyle name="Comma 5 2 2 2 3 2 3 4" xfId="9534" xr:uid="{B41446AB-0AEE-4B27-9688-A77633A67EC4}"/>
    <cellStyle name="Comma 5 2 2 2 3 2 3 4 2" xfId="21666" xr:uid="{FBC0DC53-E426-4E91-AE57-D87D63690E64}"/>
    <cellStyle name="Comma 5 2 2 2 3 2 3 4 2 2" xfId="45930" xr:uid="{5B11A2E2-0E2E-4507-B774-20AACBC2B767}"/>
    <cellStyle name="Comma 5 2 2 2 3 2 3 4 3" xfId="33798" xr:uid="{51439DCD-575A-4E49-AAAE-E51B64AA30C9}"/>
    <cellStyle name="Comma 5 2 2 2 3 2 3 5" xfId="13578" xr:uid="{6028C8DA-8A3A-4B45-9C19-809896BC5759}"/>
    <cellStyle name="Comma 5 2 2 2 3 2 3 5 2" xfId="37842" xr:uid="{28E3C1B4-DABF-40A4-9B4B-93C09AB018F5}"/>
    <cellStyle name="Comma 5 2 2 2 3 2 3 6" xfId="25710" xr:uid="{7D9E19E8-E201-480A-B64D-DA3034513B62}"/>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2 2 2" xfId="42897" xr:uid="{D2605711-D94A-4BA0-AB9E-059DE28C855F}"/>
    <cellStyle name="Comma 5 2 2 2 3 2 4 2 3" xfId="30765" xr:uid="{6E144862-8F67-44DE-BC83-260867795878}"/>
    <cellStyle name="Comma 5 2 2 2 3 2 4 3" xfId="10545" xr:uid="{7BF0E94E-9FA0-4963-9363-511329EEBA6D}"/>
    <cellStyle name="Comma 5 2 2 2 3 2 4 3 2" xfId="22677" xr:uid="{7EAD4E00-004F-4836-B7F7-53968B5EB374}"/>
    <cellStyle name="Comma 5 2 2 2 3 2 4 3 2 2" xfId="46941" xr:uid="{D83325DC-7039-4625-B581-37AA5E76B8C3}"/>
    <cellStyle name="Comma 5 2 2 2 3 2 4 3 3" xfId="34809" xr:uid="{CC1CD2C4-950F-4980-9BB7-CF92FF3DB0A7}"/>
    <cellStyle name="Comma 5 2 2 2 3 2 4 4" xfId="14589" xr:uid="{E8D4FA11-5C02-435F-A2CB-EECD612CE068}"/>
    <cellStyle name="Comma 5 2 2 2 3 2 4 4 2" xfId="38853" xr:uid="{6648DEE5-4292-47E0-AC5A-1A0DF9E1F274}"/>
    <cellStyle name="Comma 5 2 2 2 3 2 4 5" xfId="26721" xr:uid="{7708FE9E-0661-42A9-AFFB-FFC19A3631DB}"/>
    <cellStyle name="Comma 5 2 2 2 3 2 5" xfId="4479" xr:uid="{40562833-6401-48DB-8246-430BF8A8B768}"/>
    <cellStyle name="Comma 5 2 2 2 3 2 5 2" xfId="16611" xr:uid="{FF2B453E-328C-43F2-AF6B-4E2166339DA9}"/>
    <cellStyle name="Comma 5 2 2 2 3 2 5 2 2" xfId="40875" xr:uid="{317C8A29-69D7-4302-85EC-061CC2F2BEDB}"/>
    <cellStyle name="Comma 5 2 2 2 3 2 5 3" xfId="28743" xr:uid="{7C5146E1-0F21-486A-AF82-926989C22B30}"/>
    <cellStyle name="Comma 5 2 2 2 3 2 6" xfId="8523" xr:uid="{40845FEF-744B-4177-B592-352B7CECA8FB}"/>
    <cellStyle name="Comma 5 2 2 2 3 2 6 2" xfId="20655" xr:uid="{C080F4C9-F2B7-4C9E-8D8D-A1991E446DA0}"/>
    <cellStyle name="Comma 5 2 2 2 3 2 6 2 2" xfId="44919" xr:uid="{2E25DC43-9359-4714-A16C-094078BCC0AF}"/>
    <cellStyle name="Comma 5 2 2 2 3 2 6 3" xfId="32787" xr:uid="{80331D44-807A-4D83-BB52-90D082BCA806}"/>
    <cellStyle name="Comma 5 2 2 2 3 2 7" xfId="12567" xr:uid="{022D6CB1-9FFC-4EDF-A3A6-6EAD94988D30}"/>
    <cellStyle name="Comma 5 2 2 2 3 2 7 2" xfId="36831" xr:uid="{6E832F53-BCE0-4542-B824-029B9588932E}"/>
    <cellStyle name="Comma 5 2 2 2 3 2 8" xfId="24699" xr:uid="{3E600A2F-1B5A-4C42-BC4B-8322016E4F13}"/>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2 2 2" xfId="44160" xr:uid="{5E53C23B-9784-4754-AF15-97E46ABCE4C8}"/>
    <cellStyle name="Comma 5 2 2 2 3 3 2 2 2 3" xfId="32028" xr:uid="{96297477-5112-4B61-A795-8C39BD5853DD}"/>
    <cellStyle name="Comma 5 2 2 2 3 3 2 2 3" xfId="11808" xr:uid="{EBA79FC8-DC96-4589-BF19-B4E094D9C63F}"/>
    <cellStyle name="Comma 5 2 2 2 3 3 2 2 3 2" xfId="23940" xr:uid="{A976E91F-2B13-4637-9A03-AD5F51E7C65A}"/>
    <cellStyle name="Comma 5 2 2 2 3 3 2 2 3 2 2" xfId="48204" xr:uid="{6583CE76-D86F-45B0-9A5E-380DA0879F6C}"/>
    <cellStyle name="Comma 5 2 2 2 3 3 2 2 3 3" xfId="36072" xr:uid="{EF83D0B1-1A93-4A6B-88A7-580AEC2FAB5D}"/>
    <cellStyle name="Comma 5 2 2 2 3 3 2 2 4" xfId="15852" xr:uid="{B70E3341-CD52-4411-90AB-0787FF2D7D11}"/>
    <cellStyle name="Comma 5 2 2 2 3 3 2 2 4 2" xfId="40116" xr:uid="{05FEB3E3-BD4A-4064-A006-2F438069FF1C}"/>
    <cellStyle name="Comma 5 2 2 2 3 3 2 2 5" xfId="27984" xr:uid="{51227CC6-7696-4D6F-8B28-7A822FDCC333}"/>
    <cellStyle name="Comma 5 2 2 2 3 3 2 3" xfId="5742" xr:uid="{2B12A5E4-1840-4A7D-95B9-4B2199B06925}"/>
    <cellStyle name="Comma 5 2 2 2 3 3 2 3 2" xfId="17874" xr:uid="{B5A127DF-F4D3-4D36-8356-7EA7B5EA8CFF}"/>
    <cellStyle name="Comma 5 2 2 2 3 3 2 3 2 2" xfId="42138" xr:uid="{B62A3096-030D-47F3-9AC3-684CDFE9EB44}"/>
    <cellStyle name="Comma 5 2 2 2 3 3 2 3 3" xfId="30006" xr:uid="{9554F02B-A774-4EC5-AFDB-C48209B82607}"/>
    <cellStyle name="Comma 5 2 2 2 3 3 2 4" xfId="9786" xr:uid="{72CB1C81-20E5-436D-A899-144C6628C73B}"/>
    <cellStyle name="Comma 5 2 2 2 3 3 2 4 2" xfId="21918" xr:uid="{2668AF31-38E8-443C-AF34-690992FF9871}"/>
    <cellStyle name="Comma 5 2 2 2 3 3 2 4 2 2" xfId="46182" xr:uid="{ABACB2FF-2317-4177-9B6C-143CD76D0D1F}"/>
    <cellStyle name="Comma 5 2 2 2 3 3 2 4 3" xfId="34050" xr:uid="{C2D2E3B1-BA0E-4B6E-8677-DBA659FD3A11}"/>
    <cellStyle name="Comma 5 2 2 2 3 3 2 5" xfId="13830" xr:uid="{9CC50372-3BEB-4508-A2B5-CB960DAF42E8}"/>
    <cellStyle name="Comma 5 2 2 2 3 3 2 5 2" xfId="38094" xr:uid="{0DA908DE-07DC-4020-B06C-8BFAC5928BF2}"/>
    <cellStyle name="Comma 5 2 2 2 3 3 2 6" xfId="25962" xr:uid="{CBFC0B5C-789B-4FAC-918E-638573037C96}"/>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2 2 2" xfId="43149" xr:uid="{09E1AD2F-359F-4686-B0C5-E057F539F7E4}"/>
    <cellStyle name="Comma 5 2 2 2 3 3 3 2 3" xfId="31017" xr:uid="{8E935D00-7769-4233-9A32-2E260B37C4EF}"/>
    <cellStyle name="Comma 5 2 2 2 3 3 3 3" xfId="10797" xr:uid="{CE06A217-D745-40A2-A167-D6CC5DD9F6EA}"/>
    <cellStyle name="Comma 5 2 2 2 3 3 3 3 2" xfId="22929" xr:uid="{D07862B3-1AB4-4300-8FC9-034C038D828D}"/>
    <cellStyle name="Comma 5 2 2 2 3 3 3 3 2 2" xfId="47193" xr:uid="{4942DBCA-8AA5-4AE0-AEBD-318994DF903B}"/>
    <cellStyle name="Comma 5 2 2 2 3 3 3 3 3" xfId="35061" xr:uid="{7EBE54E3-FA2C-4E4D-85DC-D15288AC8A16}"/>
    <cellStyle name="Comma 5 2 2 2 3 3 3 4" xfId="14841" xr:uid="{7826227C-9AAD-4652-B0A9-4DB82D3969C8}"/>
    <cellStyle name="Comma 5 2 2 2 3 3 3 4 2" xfId="39105" xr:uid="{34B16524-71CE-4F20-85E7-7E8DD842F890}"/>
    <cellStyle name="Comma 5 2 2 2 3 3 3 5" xfId="26973" xr:uid="{12837586-61E4-4B73-AC5F-815FA8EC83C8}"/>
    <cellStyle name="Comma 5 2 2 2 3 3 4" xfId="4731" xr:uid="{0774259C-B28E-4539-AFC8-D8E9BDF5297D}"/>
    <cellStyle name="Comma 5 2 2 2 3 3 4 2" xfId="16863" xr:uid="{FEE4AAB5-381A-455B-86F6-68E81C464E22}"/>
    <cellStyle name="Comma 5 2 2 2 3 3 4 2 2" xfId="41127" xr:uid="{FAAD7B64-9315-4B2E-907F-C352D9DF3956}"/>
    <cellStyle name="Comma 5 2 2 2 3 3 4 3" xfId="28995" xr:uid="{576A7343-58ED-4573-93B3-0EB61E2EDB4D}"/>
    <cellStyle name="Comma 5 2 2 2 3 3 5" xfId="8775" xr:uid="{D2FAE1FE-8044-465C-B132-75CBA2CB8A8B}"/>
    <cellStyle name="Comma 5 2 2 2 3 3 5 2" xfId="20907" xr:uid="{DCB29EF9-F036-40E5-8272-CA5CD1E93FF6}"/>
    <cellStyle name="Comma 5 2 2 2 3 3 5 2 2" xfId="45171" xr:uid="{3E8E5152-2224-49CB-A24D-577C80096D89}"/>
    <cellStyle name="Comma 5 2 2 2 3 3 5 3" xfId="33039" xr:uid="{6785E849-5BEF-4CD6-91D8-E5409FD5A140}"/>
    <cellStyle name="Comma 5 2 2 2 3 3 6" xfId="12819" xr:uid="{200F7F95-5F50-4664-AABE-0D046D24714A}"/>
    <cellStyle name="Comma 5 2 2 2 3 3 6 2" xfId="37083" xr:uid="{04FEBA43-4044-4938-A0DD-D2AE1852B96E}"/>
    <cellStyle name="Comma 5 2 2 2 3 3 7" xfId="24951" xr:uid="{74A09A6C-3B74-4901-8AC6-C2D63A243798}"/>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2 2 2" xfId="43655" xr:uid="{E5D57988-BA8D-4772-B0D9-DE21CFADAB0D}"/>
    <cellStyle name="Comma 5 2 2 2 3 4 2 2 3" xfId="31523" xr:uid="{2C43AD78-57CA-4879-A429-84125F40A20E}"/>
    <cellStyle name="Comma 5 2 2 2 3 4 2 3" xfId="11303" xr:uid="{EFD17D82-2E8D-409A-9C79-613A6B2622A5}"/>
    <cellStyle name="Comma 5 2 2 2 3 4 2 3 2" xfId="23435" xr:uid="{05C698AD-8DBF-4820-A078-F32B0F38139E}"/>
    <cellStyle name="Comma 5 2 2 2 3 4 2 3 2 2" xfId="47699" xr:uid="{614D5EC6-F415-4A1E-AEC6-8E83324CC1B9}"/>
    <cellStyle name="Comma 5 2 2 2 3 4 2 3 3" xfId="35567" xr:uid="{5A8D02A5-B2BA-4D56-B45E-864C2ACFC236}"/>
    <cellStyle name="Comma 5 2 2 2 3 4 2 4" xfId="15347" xr:uid="{36502CD3-AC73-4CFC-AB05-78A3E9A542F3}"/>
    <cellStyle name="Comma 5 2 2 2 3 4 2 4 2" xfId="39611" xr:uid="{73FC4461-DB5D-40BA-8989-7D0E1706ED4F}"/>
    <cellStyle name="Comma 5 2 2 2 3 4 2 5" xfId="27479" xr:uid="{C290C82D-3D35-48A4-BFE4-277F446B5570}"/>
    <cellStyle name="Comma 5 2 2 2 3 4 3" xfId="5237" xr:uid="{0C0C51E3-6EC2-4A4E-80A3-914D0D370BB2}"/>
    <cellStyle name="Comma 5 2 2 2 3 4 3 2" xfId="17369" xr:uid="{EF4334FF-0A92-416F-B613-D8AE0F601D06}"/>
    <cellStyle name="Comma 5 2 2 2 3 4 3 2 2" xfId="41633" xr:uid="{7A42F539-6A45-473A-BF76-83DC926B8A47}"/>
    <cellStyle name="Comma 5 2 2 2 3 4 3 3" xfId="29501" xr:uid="{2685F83E-AFBC-4D9F-8A4F-C978A3D143C3}"/>
    <cellStyle name="Comma 5 2 2 2 3 4 4" xfId="9281" xr:uid="{59768ECD-0FDC-4F13-A6F4-D518824E51ED}"/>
    <cellStyle name="Comma 5 2 2 2 3 4 4 2" xfId="21413" xr:uid="{1FD3D7D2-FF08-4280-9490-F881717569E6}"/>
    <cellStyle name="Comma 5 2 2 2 3 4 4 2 2" xfId="45677" xr:uid="{E365E6C9-E688-458D-9A69-9D0C4C9F89A6}"/>
    <cellStyle name="Comma 5 2 2 2 3 4 4 3" xfId="33545" xr:uid="{374351E8-623E-412E-AEC6-08749A2807EF}"/>
    <cellStyle name="Comma 5 2 2 2 3 4 5" xfId="13325" xr:uid="{D1F7FB15-5F6B-4E32-A297-5B0AE05AAA72}"/>
    <cellStyle name="Comma 5 2 2 2 3 4 5 2" xfId="37589" xr:uid="{94B87740-38DA-44A0-82BE-88068ED8E4F1}"/>
    <cellStyle name="Comma 5 2 2 2 3 4 6" xfId="25457" xr:uid="{3DA891D7-C7F2-467C-9BFB-0BE2320E965F}"/>
    <cellStyle name="Comma 5 2 2 2 3 5" xfId="2204" xr:uid="{37FFD278-38B3-4EA3-A206-653B6923DA65}"/>
    <cellStyle name="Comma 5 2 2 2 3 5 2" xfId="6248" xr:uid="{CE06FF74-0523-4D1D-B667-4FA4761E9410}"/>
    <cellStyle name="Comma 5 2 2 2 3 5 2 2" xfId="18380" xr:uid="{07E933CE-FE11-4BFF-8C65-2E5204FD18A0}"/>
    <cellStyle name="Comma 5 2 2 2 3 5 2 2 2" xfId="42644" xr:uid="{359E8BF8-E49C-4BBD-A56D-32C67C3F55BA}"/>
    <cellStyle name="Comma 5 2 2 2 3 5 2 3" xfId="30512" xr:uid="{1B50E104-F388-4312-991B-A94A2E835BFC}"/>
    <cellStyle name="Comma 5 2 2 2 3 5 3" xfId="10292" xr:uid="{A5133237-DD34-4CC4-AA09-1D0B92F8F252}"/>
    <cellStyle name="Comma 5 2 2 2 3 5 3 2" xfId="22424" xr:uid="{DDA5890C-70F7-42C5-8488-A7221386A378}"/>
    <cellStyle name="Comma 5 2 2 2 3 5 3 2 2" xfId="46688" xr:uid="{19C82A31-1A2A-4107-9A08-73E6AAB965B8}"/>
    <cellStyle name="Comma 5 2 2 2 3 5 3 3" xfId="34556" xr:uid="{E927880F-4E93-4497-801E-416AD1411C95}"/>
    <cellStyle name="Comma 5 2 2 2 3 5 4" xfId="14336" xr:uid="{FEC4B92B-EFEB-4C71-B4AB-BE3C905864F2}"/>
    <cellStyle name="Comma 5 2 2 2 3 5 4 2" xfId="38600" xr:uid="{A4432B1F-A1F3-45B8-BEFE-7B862947743C}"/>
    <cellStyle name="Comma 5 2 2 2 3 5 5" xfId="26468" xr:uid="{3F7EE33F-A40E-4F46-A540-1F65A94E6261}"/>
    <cellStyle name="Comma 5 2 2 2 3 6" xfId="4226" xr:uid="{F9F9F00E-FAD2-426A-85AE-D8EDB8C86A75}"/>
    <cellStyle name="Comma 5 2 2 2 3 6 2" xfId="16358" xr:uid="{1512CF05-447E-49A1-B0AB-9BF1E20B1B8C}"/>
    <cellStyle name="Comma 5 2 2 2 3 6 2 2" xfId="40622" xr:uid="{323A05CD-E129-4AB1-B6EA-1E8681CC5FF4}"/>
    <cellStyle name="Comma 5 2 2 2 3 6 3" xfId="28490" xr:uid="{6175B434-7D81-4163-890C-7C2E5209D3D8}"/>
    <cellStyle name="Comma 5 2 2 2 3 7" xfId="8270" xr:uid="{4AE9C55C-F4FB-43A2-9793-C7A90AF731E0}"/>
    <cellStyle name="Comma 5 2 2 2 3 7 2" xfId="20402" xr:uid="{18D6B4D4-C4E6-4B2F-89A1-F245E5E86070}"/>
    <cellStyle name="Comma 5 2 2 2 3 7 2 2" xfId="44666" xr:uid="{FC09D8BA-78CB-4223-9CC8-70E1D9C03784}"/>
    <cellStyle name="Comma 5 2 2 2 3 7 3" xfId="32534" xr:uid="{83E83B7E-E7AA-4D72-A796-B549534EC051}"/>
    <cellStyle name="Comma 5 2 2 2 3 8" xfId="12314" xr:uid="{719CA9C1-3568-4F23-8159-89F7142D0E7C}"/>
    <cellStyle name="Comma 5 2 2 2 3 8 2" xfId="36578" xr:uid="{8136425D-B76B-4CE3-BB51-F368169A1DCB}"/>
    <cellStyle name="Comma 5 2 2 2 3 9" xfId="24446" xr:uid="{DB7472D9-4863-46D0-BA7B-ABCE4D42A2E3}"/>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2 2 2" xfId="44287" xr:uid="{DE94725F-6954-4523-89FC-A1121209358E}"/>
    <cellStyle name="Comma 5 2 2 2 4 2 2 2 2 3" xfId="32155" xr:uid="{86966094-6D8B-4A87-9AAF-D2D3490F58C0}"/>
    <cellStyle name="Comma 5 2 2 2 4 2 2 2 3" xfId="11935" xr:uid="{752264E4-BEB9-4243-AC1A-F4BDB38B37FE}"/>
    <cellStyle name="Comma 5 2 2 2 4 2 2 2 3 2" xfId="24067" xr:uid="{DA29FEAB-A299-42AC-82CD-7C19C60DC896}"/>
    <cellStyle name="Comma 5 2 2 2 4 2 2 2 3 2 2" xfId="48331" xr:uid="{CFA50EE1-286D-4F1E-80FB-06DC12DCA599}"/>
    <cellStyle name="Comma 5 2 2 2 4 2 2 2 3 3" xfId="36199" xr:uid="{A235141B-2FCB-4C5A-BEFC-0DF6A5321859}"/>
    <cellStyle name="Comma 5 2 2 2 4 2 2 2 4" xfId="15979" xr:uid="{EC6EB758-6988-4886-9E17-7CAB125269BF}"/>
    <cellStyle name="Comma 5 2 2 2 4 2 2 2 4 2" xfId="40243" xr:uid="{BE130377-0D5A-4B6E-95FC-8A978DA32F49}"/>
    <cellStyle name="Comma 5 2 2 2 4 2 2 2 5" xfId="28111" xr:uid="{0B7DB92D-1CBC-47BE-A7A4-E02A97F2071C}"/>
    <cellStyle name="Comma 5 2 2 2 4 2 2 3" xfId="5869" xr:uid="{C20685F8-3741-449F-992E-92A3003D3C23}"/>
    <cellStyle name="Comma 5 2 2 2 4 2 2 3 2" xfId="18001" xr:uid="{994D144E-1890-46F8-B3CA-2E36B503B27E}"/>
    <cellStyle name="Comma 5 2 2 2 4 2 2 3 2 2" xfId="42265" xr:uid="{D121F30F-3FF2-48E6-A1A6-F2C23E5F0E8F}"/>
    <cellStyle name="Comma 5 2 2 2 4 2 2 3 3" xfId="30133" xr:uid="{BF8B5C6E-7E07-45E5-BC65-5C526CA8D6B7}"/>
    <cellStyle name="Comma 5 2 2 2 4 2 2 4" xfId="9913" xr:uid="{2DF72969-87AE-4374-B61C-E36306FAA8D4}"/>
    <cellStyle name="Comma 5 2 2 2 4 2 2 4 2" xfId="22045" xr:uid="{3B24D658-6096-4774-B118-725FEC24FA14}"/>
    <cellStyle name="Comma 5 2 2 2 4 2 2 4 2 2" xfId="46309" xr:uid="{3C1097E6-57A8-478A-BA4E-9211456F8E6C}"/>
    <cellStyle name="Comma 5 2 2 2 4 2 2 4 3" xfId="34177" xr:uid="{2E1209C3-0CB3-49B6-8BF9-BED64201F15A}"/>
    <cellStyle name="Comma 5 2 2 2 4 2 2 5" xfId="13957" xr:uid="{2F6C1EE1-6F2E-4020-89ED-9190CC52FCD4}"/>
    <cellStyle name="Comma 5 2 2 2 4 2 2 5 2" xfId="38221" xr:uid="{DFA3C7F4-E98C-467C-A7C9-64DFC835C353}"/>
    <cellStyle name="Comma 5 2 2 2 4 2 2 6" xfId="26089" xr:uid="{862ED3DC-A6D2-4EAA-B702-BD560039561B}"/>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2 2 2" xfId="43276" xr:uid="{E5497BD8-B686-4002-92FC-78FC78D80BF3}"/>
    <cellStyle name="Comma 5 2 2 2 4 2 3 2 3" xfId="31144" xr:uid="{7D076BEE-8BD1-4EB2-852A-71B5D59CC575}"/>
    <cellStyle name="Comma 5 2 2 2 4 2 3 3" xfId="10924" xr:uid="{23C30713-E670-4CF4-B0E5-6327924C7081}"/>
    <cellStyle name="Comma 5 2 2 2 4 2 3 3 2" xfId="23056" xr:uid="{5FBE3FA3-5ACC-464A-89B3-13D61F0159B1}"/>
    <cellStyle name="Comma 5 2 2 2 4 2 3 3 2 2" xfId="47320" xr:uid="{68B2C615-9F28-4FBF-A931-50BAF853547F}"/>
    <cellStyle name="Comma 5 2 2 2 4 2 3 3 3" xfId="35188" xr:uid="{EFA0107F-B1D5-4FA8-855F-8315FD2227B4}"/>
    <cellStyle name="Comma 5 2 2 2 4 2 3 4" xfId="14968" xr:uid="{EF704C0B-615C-4E40-9CB4-F04F6B862AF9}"/>
    <cellStyle name="Comma 5 2 2 2 4 2 3 4 2" xfId="39232" xr:uid="{8C17E845-8F06-4EC0-8A3D-CC3DE131CBD3}"/>
    <cellStyle name="Comma 5 2 2 2 4 2 3 5" xfId="27100" xr:uid="{595A9F58-5B41-4AD4-9022-0279442C281B}"/>
    <cellStyle name="Comma 5 2 2 2 4 2 4" xfId="4858" xr:uid="{1BA179E4-2A40-45EA-842F-CA5C486CAE82}"/>
    <cellStyle name="Comma 5 2 2 2 4 2 4 2" xfId="16990" xr:uid="{7D5A8FA8-8F0B-4BCA-9F31-1C9B578A53C7}"/>
    <cellStyle name="Comma 5 2 2 2 4 2 4 2 2" xfId="41254" xr:uid="{46C3C3B3-F276-4AE4-A35E-26E6013CEB5F}"/>
    <cellStyle name="Comma 5 2 2 2 4 2 4 3" xfId="29122" xr:uid="{0B54A6EF-DA84-4FE0-BA22-5851864D8197}"/>
    <cellStyle name="Comma 5 2 2 2 4 2 5" xfId="8902" xr:uid="{1A3B99C8-AEDA-454A-A875-95AE1DD8BCA6}"/>
    <cellStyle name="Comma 5 2 2 2 4 2 5 2" xfId="21034" xr:uid="{BCC595F6-72D3-4F8E-9668-8FA4F82716C1}"/>
    <cellStyle name="Comma 5 2 2 2 4 2 5 2 2" xfId="45298" xr:uid="{611C7C8C-9AF8-41E5-814D-8188A340491D}"/>
    <cellStyle name="Comma 5 2 2 2 4 2 5 3" xfId="33166" xr:uid="{01AD20CE-0652-4AC1-B765-230D3DF69FCC}"/>
    <cellStyle name="Comma 5 2 2 2 4 2 6" xfId="12946" xr:uid="{995F0882-8EC4-4640-8DB9-9315D5F03149}"/>
    <cellStyle name="Comma 5 2 2 2 4 2 6 2" xfId="37210" xr:uid="{48F39A09-B1FF-4158-B391-2B892F5CCCBB}"/>
    <cellStyle name="Comma 5 2 2 2 4 2 7" xfId="25078" xr:uid="{748BC8B1-973E-477E-93B9-63947FA802EE}"/>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2 2 2" xfId="43782" xr:uid="{EB7745E4-E32A-43EF-8045-A8C36D5D8A74}"/>
    <cellStyle name="Comma 5 2 2 2 4 3 2 2 3" xfId="31650" xr:uid="{ED818EA9-20BB-4615-A7D9-FB37B26E0021}"/>
    <cellStyle name="Comma 5 2 2 2 4 3 2 3" xfId="11430" xr:uid="{BBC62748-BCB0-45FE-9655-5E9F650A63FA}"/>
    <cellStyle name="Comma 5 2 2 2 4 3 2 3 2" xfId="23562" xr:uid="{4CD77216-DB90-4F04-8638-63CC67CF28B0}"/>
    <cellStyle name="Comma 5 2 2 2 4 3 2 3 2 2" xfId="47826" xr:uid="{88BFED4E-36B0-41F7-8AC0-109EC4E6E32C}"/>
    <cellStyle name="Comma 5 2 2 2 4 3 2 3 3" xfId="35694" xr:uid="{74EFA8DD-1AAA-4A73-8899-9DF88EAE32C3}"/>
    <cellStyle name="Comma 5 2 2 2 4 3 2 4" xfId="15474" xr:uid="{D1FEA90E-9D4D-455D-AC0F-24D97CB18B6A}"/>
    <cellStyle name="Comma 5 2 2 2 4 3 2 4 2" xfId="39738" xr:uid="{D763993C-6C8A-4BBD-B078-F2BBFA925346}"/>
    <cellStyle name="Comma 5 2 2 2 4 3 2 5" xfId="27606" xr:uid="{FBA4C145-EB0F-4B93-BA72-51123B0D9479}"/>
    <cellStyle name="Comma 5 2 2 2 4 3 3" xfId="5364" xr:uid="{EB8C1E4F-A907-4506-B8BF-6E7CD55F88B5}"/>
    <cellStyle name="Comma 5 2 2 2 4 3 3 2" xfId="17496" xr:uid="{EE2C753A-15C7-4B45-BBE2-99039E6AEF09}"/>
    <cellStyle name="Comma 5 2 2 2 4 3 3 2 2" xfId="41760" xr:uid="{5F721F32-C74F-441E-9B5F-95F339D6BB38}"/>
    <cellStyle name="Comma 5 2 2 2 4 3 3 3" xfId="29628" xr:uid="{2A123EA5-1761-4231-8E6D-70A6E77C163A}"/>
    <cellStyle name="Comma 5 2 2 2 4 3 4" xfId="9408" xr:uid="{183C6A45-16C4-49ED-B0C8-F96CEA8F8752}"/>
    <cellStyle name="Comma 5 2 2 2 4 3 4 2" xfId="21540" xr:uid="{A7EB1149-B81B-4D5C-8F70-593A9DA68068}"/>
    <cellStyle name="Comma 5 2 2 2 4 3 4 2 2" xfId="45804" xr:uid="{D4846DE9-1539-492E-86A8-1EB887B539A9}"/>
    <cellStyle name="Comma 5 2 2 2 4 3 4 3" xfId="33672" xr:uid="{330DF35F-6D74-4723-B90E-F68DD5635908}"/>
    <cellStyle name="Comma 5 2 2 2 4 3 5" xfId="13452" xr:uid="{C6456A41-26C6-4F34-9084-A88D8602E854}"/>
    <cellStyle name="Comma 5 2 2 2 4 3 5 2" xfId="37716" xr:uid="{3AB9A745-D1ED-4718-87C9-A244C796238F}"/>
    <cellStyle name="Comma 5 2 2 2 4 3 6" xfId="25584" xr:uid="{2562CAFA-00C2-4664-99C2-33E4EB421B77}"/>
    <cellStyle name="Comma 5 2 2 2 4 4" xfId="2331" xr:uid="{2E75157B-C07D-494D-8628-D70D06CB293B}"/>
    <cellStyle name="Comma 5 2 2 2 4 4 2" xfId="6375" xr:uid="{BE1D991A-814A-4DD1-AE2D-1A1E255F1077}"/>
    <cellStyle name="Comma 5 2 2 2 4 4 2 2" xfId="18507" xr:uid="{864DB510-7F0C-4F6B-82A2-08667C958FC4}"/>
    <cellStyle name="Comma 5 2 2 2 4 4 2 2 2" xfId="42771" xr:uid="{03F31FCE-1E52-4AAB-AF42-59B6F2F67889}"/>
    <cellStyle name="Comma 5 2 2 2 4 4 2 3" xfId="30639" xr:uid="{BC3F05C9-289F-4194-9C07-9F3290EE0C3F}"/>
    <cellStyle name="Comma 5 2 2 2 4 4 3" xfId="10419" xr:uid="{85C0E266-C99F-479F-B70F-6CE1BC66C204}"/>
    <cellStyle name="Comma 5 2 2 2 4 4 3 2" xfId="22551" xr:uid="{101A4A12-C0B5-4DB6-A6AE-7D6EDBEEC5DC}"/>
    <cellStyle name="Comma 5 2 2 2 4 4 3 2 2" xfId="46815" xr:uid="{79F0849A-BCA7-4046-A124-D30616430FF2}"/>
    <cellStyle name="Comma 5 2 2 2 4 4 3 3" xfId="34683" xr:uid="{CA96EBC4-6FFB-46C1-A9F0-E504167D260B}"/>
    <cellStyle name="Comma 5 2 2 2 4 4 4" xfId="14463" xr:uid="{801970B0-E211-4E69-B18F-F35D082214C6}"/>
    <cellStyle name="Comma 5 2 2 2 4 4 4 2" xfId="38727" xr:uid="{CCAAB26C-3B2C-4356-91BB-B20FB37F4830}"/>
    <cellStyle name="Comma 5 2 2 2 4 4 5" xfId="26595" xr:uid="{F9964C47-884E-42B9-83CE-9D2546562BFC}"/>
    <cellStyle name="Comma 5 2 2 2 4 5" xfId="4353" xr:uid="{9CE00D36-BD36-4947-A6B4-ECD6D88076BD}"/>
    <cellStyle name="Comma 5 2 2 2 4 5 2" xfId="16485" xr:uid="{C85A36C6-E6AF-4890-A5F6-F04B028A624C}"/>
    <cellStyle name="Comma 5 2 2 2 4 5 2 2" xfId="40749" xr:uid="{6B34E207-1CC7-4995-A66E-80C613DE1F90}"/>
    <cellStyle name="Comma 5 2 2 2 4 5 3" xfId="28617" xr:uid="{F20A4416-3B31-4A7C-B636-139D427E8875}"/>
    <cellStyle name="Comma 5 2 2 2 4 6" xfId="8397" xr:uid="{D914365E-F985-4BBA-AD5F-9CDF50800746}"/>
    <cellStyle name="Comma 5 2 2 2 4 6 2" xfId="20529" xr:uid="{0BB10A60-9638-45CB-8034-0E00D6A91DFE}"/>
    <cellStyle name="Comma 5 2 2 2 4 6 2 2" xfId="44793" xr:uid="{08195C63-A5B0-4530-8676-B390DFDE1E07}"/>
    <cellStyle name="Comma 5 2 2 2 4 6 3" xfId="32661" xr:uid="{BE16FBD2-FB5B-431A-A8A2-59531F7C5EB4}"/>
    <cellStyle name="Comma 5 2 2 2 4 7" xfId="12441" xr:uid="{44C60DB4-DD44-41F7-9BDE-B37D4C832E60}"/>
    <cellStyle name="Comma 5 2 2 2 4 7 2" xfId="36705" xr:uid="{5ADEB07D-509B-40C3-8296-83158050387F}"/>
    <cellStyle name="Comma 5 2 2 2 4 8" xfId="24573" xr:uid="{C91C7F2E-C935-480C-B918-39DB3700D155}"/>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2 2 2" xfId="44034" xr:uid="{C51CA288-ACBD-422F-955B-A90FB1B2169A}"/>
    <cellStyle name="Comma 5 2 2 2 5 2 2 2 3" xfId="31902" xr:uid="{E845C322-A10E-466D-A2D3-4A60BD559078}"/>
    <cellStyle name="Comma 5 2 2 2 5 2 2 3" xfId="11682" xr:uid="{F905E3E8-C163-4BBE-B904-DEB5F8364528}"/>
    <cellStyle name="Comma 5 2 2 2 5 2 2 3 2" xfId="23814" xr:uid="{B077A164-3E3E-4C5E-AA7C-63EE53540274}"/>
    <cellStyle name="Comma 5 2 2 2 5 2 2 3 2 2" xfId="48078" xr:uid="{3F5D84EE-3AF4-43E9-9033-3BDCE2FFCE26}"/>
    <cellStyle name="Comma 5 2 2 2 5 2 2 3 3" xfId="35946" xr:uid="{F16294B0-C339-4528-800A-6AC464269110}"/>
    <cellStyle name="Comma 5 2 2 2 5 2 2 4" xfId="15726" xr:uid="{862FE865-EE4A-40E5-8AA8-CE607AE1388E}"/>
    <cellStyle name="Comma 5 2 2 2 5 2 2 4 2" xfId="39990" xr:uid="{04F1E0D8-BB05-4C0A-92C5-A7E26FE20FF8}"/>
    <cellStyle name="Comma 5 2 2 2 5 2 2 5" xfId="27858" xr:uid="{FA0CFD03-3057-4257-B59E-D7E62E949BA4}"/>
    <cellStyle name="Comma 5 2 2 2 5 2 3" xfId="5616" xr:uid="{4A59DB32-1786-4EB6-8E47-3B4F1C93E075}"/>
    <cellStyle name="Comma 5 2 2 2 5 2 3 2" xfId="17748" xr:uid="{103354FC-1330-4146-B940-700A6C31712D}"/>
    <cellStyle name="Comma 5 2 2 2 5 2 3 2 2" xfId="42012" xr:uid="{A869DC17-FD9D-409B-B6A5-B291159DC0D1}"/>
    <cellStyle name="Comma 5 2 2 2 5 2 3 3" xfId="29880" xr:uid="{89E552AC-FC97-40B5-89E9-9699C0FFDA76}"/>
    <cellStyle name="Comma 5 2 2 2 5 2 4" xfId="9660" xr:uid="{A4E69B58-5BF6-42C5-8995-CB480D681E4C}"/>
    <cellStyle name="Comma 5 2 2 2 5 2 4 2" xfId="21792" xr:uid="{CDDADA77-5504-41D4-8A2A-35EF9A90206B}"/>
    <cellStyle name="Comma 5 2 2 2 5 2 4 2 2" xfId="46056" xr:uid="{6ADF4780-EB21-45E2-9DFF-81257016CA69}"/>
    <cellStyle name="Comma 5 2 2 2 5 2 4 3" xfId="33924" xr:uid="{563EBD41-96AF-45F0-BF3A-6E0EE068FB93}"/>
    <cellStyle name="Comma 5 2 2 2 5 2 5" xfId="13704" xr:uid="{CBFA71EE-0AA9-4ECA-95A8-2182BE23F41D}"/>
    <cellStyle name="Comma 5 2 2 2 5 2 5 2" xfId="37968" xr:uid="{B4547DE3-45AF-4FBF-A299-24A89F1BA053}"/>
    <cellStyle name="Comma 5 2 2 2 5 2 6" xfId="25836" xr:uid="{BE50FAEC-629D-4193-8FF7-D6CE7D96137B}"/>
    <cellStyle name="Comma 5 2 2 2 5 3" xfId="2583" xr:uid="{52C511F7-2E91-476D-953E-DE82519DDB38}"/>
    <cellStyle name="Comma 5 2 2 2 5 3 2" xfId="6627" xr:uid="{E9676790-4D4F-4F1F-BF4C-18F2C3B12640}"/>
    <cellStyle name="Comma 5 2 2 2 5 3 2 2" xfId="18759" xr:uid="{8BB19A88-4B7C-45B3-8BD9-3EFD13B5F319}"/>
    <cellStyle name="Comma 5 2 2 2 5 3 2 2 2" xfId="43023" xr:uid="{2D7C6D73-7C8C-4E73-BEEE-84DF9C27DEA4}"/>
    <cellStyle name="Comma 5 2 2 2 5 3 2 3" xfId="30891" xr:uid="{6AA36E05-59E7-4308-BC6F-D48D0B00E158}"/>
    <cellStyle name="Comma 5 2 2 2 5 3 3" xfId="10671" xr:uid="{3D135D60-FE35-4564-AF35-D264805F6F0A}"/>
    <cellStyle name="Comma 5 2 2 2 5 3 3 2" xfId="22803" xr:uid="{1CCBAB70-4677-4AD9-851B-DAE74D310DAB}"/>
    <cellStyle name="Comma 5 2 2 2 5 3 3 2 2" xfId="47067" xr:uid="{0A412BDC-3407-422B-9C46-90237EAEB2C9}"/>
    <cellStyle name="Comma 5 2 2 2 5 3 3 3" xfId="34935" xr:uid="{10A878B8-EB55-4DCF-A915-6ACFA67A6DE3}"/>
    <cellStyle name="Comma 5 2 2 2 5 3 4" xfId="14715" xr:uid="{F745D747-286A-4E99-B49A-01528EE862BD}"/>
    <cellStyle name="Comma 5 2 2 2 5 3 4 2" xfId="38979" xr:uid="{10579FFC-DCD6-40E7-A2EF-AF89ED98BD99}"/>
    <cellStyle name="Comma 5 2 2 2 5 3 5" xfId="26847" xr:uid="{250EB57C-A129-4C99-8825-CCD01E687B51}"/>
    <cellStyle name="Comma 5 2 2 2 5 4" xfId="4605" xr:uid="{9C1B85F9-9B36-466B-8EEF-D86DB17BFE2C}"/>
    <cellStyle name="Comma 5 2 2 2 5 4 2" xfId="16737" xr:uid="{9FDFE08C-F241-4DD8-AFFC-B76E54F55F47}"/>
    <cellStyle name="Comma 5 2 2 2 5 4 2 2" xfId="41001" xr:uid="{C5F7342F-53D9-45C0-B616-8152ECBCD445}"/>
    <cellStyle name="Comma 5 2 2 2 5 4 3" xfId="28869" xr:uid="{C5890C51-B396-40BF-8E46-DBB488FC6721}"/>
    <cellStyle name="Comma 5 2 2 2 5 5" xfId="8649" xr:uid="{9E651C67-4709-456B-9980-8449F81F4B2D}"/>
    <cellStyle name="Comma 5 2 2 2 5 5 2" xfId="20781" xr:uid="{135CA51E-F1B9-4B83-8B35-D5FAC32A3F4F}"/>
    <cellStyle name="Comma 5 2 2 2 5 5 2 2" xfId="45045" xr:uid="{E4CC7F36-8689-4412-9F7E-B03795E60E32}"/>
    <cellStyle name="Comma 5 2 2 2 5 5 3" xfId="32913" xr:uid="{88A93CD5-146B-416C-8FB2-D9A44D45685F}"/>
    <cellStyle name="Comma 5 2 2 2 5 6" xfId="12693" xr:uid="{0B9879A6-AB15-4BB0-ACA0-719E585A3E8A}"/>
    <cellStyle name="Comma 5 2 2 2 5 6 2" xfId="36957" xr:uid="{5CBD56FD-51AA-4E91-9E2B-520C1AEDF4F7}"/>
    <cellStyle name="Comma 5 2 2 2 5 7" xfId="24825" xr:uid="{AD533763-9AB8-48D2-AFD9-B40A369BF17C}"/>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2 2 2" xfId="43529" xr:uid="{BB3B527A-0AF5-4C66-85BB-E0DDF607C982}"/>
    <cellStyle name="Comma 5 2 2 2 6 2 2 3" xfId="31397" xr:uid="{BBF59C78-8184-4A62-B80E-9F3D7A7ED738}"/>
    <cellStyle name="Comma 5 2 2 2 6 2 3" xfId="11177" xr:uid="{441DF647-574B-4AB2-8816-7589B8B1764E}"/>
    <cellStyle name="Comma 5 2 2 2 6 2 3 2" xfId="23309" xr:uid="{77D48D9F-5653-4115-AE42-17119689BA0C}"/>
    <cellStyle name="Comma 5 2 2 2 6 2 3 2 2" xfId="47573" xr:uid="{616217E3-F078-462E-B97F-0BCB2B38D0BA}"/>
    <cellStyle name="Comma 5 2 2 2 6 2 3 3" xfId="35441" xr:uid="{115F0597-100E-4A6E-8FEE-AB06F29331D3}"/>
    <cellStyle name="Comma 5 2 2 2 6 2 4" xfId="15221" xr:uid="{42DEC6FA-A5CB-49CA-AFB2-425E88E13B78}"/>
    <cellStyle name="Comma 5 2 2 2 6 2 4 2" xfId="39485" xr:uid="{153CDE94-9206-4AEE-A6AD-534094B5E25B}"/>
    <cellStyle name="Comma 5 2 2 2 6 2 5" xfId="27353" xr:uid="{F2ACE523-CC9E-4AD7-9600-0C9E1FBF6B01}"/>
    <cellStyle name="Comma 5 2 2 2 6 3" xfId="5111" xr:uid="{56317C46-F872-4B2E-B7F2-36E9DEDC38DD}"/>
    <cellStyle name="Comma 5 2 2 2 6 3 2" xfId="17243" xr:uid="{C035DCD0-541C-4489-A31F-EE6B99DF55E5}"/>
    <cellStyle name="Comma 5 2 2 2 6 3 2 2" xfId="41507" xr:uid="{74FF115D-41A9-4E17-AF6D-619916C8A76F}"/>
    <cellStyle name="Comma 5 2 2 2 6 3 3" xfId="29375" xr:uid="{B0984B29-32E1-49BA-A14E-79BD9171B656}"/>
    <cellStyle name="Comma 5 2 2 2 6 4" xfId="9155" xr:uid="{47E6005A-82B3-433B-8EC2-C31F59A4613E}"/>
    <cellStyle name="Comma 5 2 2 2 6 4 2" xfId="21287" xr:uid="{DD8CBEAF-6641-44F8-9497-49C60C0A717E}"/>
    <cellStyle name="Comma 5 2 2 2 6 4 2 2" xfId="45551" xr:uid="{73C74F6D-DE21-4458-AE11-BD05CD0BAC1F}"/>
    <cellStyle name="Comma 5 2 2 2 6 4 3" xfId="33419" xr:uid="{5247AC62-BB47-4185-BCD1-5FBE9F48843E}"/>
    <cellStyle name="Comma 5 2 2 2 6 5" xfId="13199" xr:uid="{C2CFAE24-C6A8-46C7-B6FD-D42D629181BF}"/>
    <cellStyle name="Comma 5 2 2 2 6 5 2" xfId="37463" xr:uid="{9D80F3CF-74A3-4D04-9AD3-2E7996502446}"/>
    <cellStyle name="Comma 5 2 2 2 6 6" xfId="25331" xr:uid="{9B908930-9C70-4D1E-A4F1-E7A1D8FD9C0A}"/>
    <cellStyle name="Comma 5 2 2 2 7" xfId="2078" xr:uid="{224B4BA3-85C8-49DB-984D-C4CB44C88721}"/>
    <cellStyle name="Comma 5 2 2 2 7 2" xfId="6122" xr:uid="{81BAA733-AE18-4DF0-8208-48822F2B6B2C}"/>
    <cellStyle name="Comma 5 2 2 2 7 2 2" xfId="18254" xr:uid="{5B4856DD-6931-4829-B94D-2AB20C56B04F}"/>
    <cellStyle name="Comma 5 2 2 2 7 2 2 2" xfId="42518" xr:uid="{90E07BE1-1D2A-405F-B44C-46309FD5D83D}"/>
    <cellStyle name="Comma 5 2 2 2 7 2 3" xfId="30386" xr:uid="{C9625E9B-89FD-4399-A43C-7ED81010C081}"/>
    <cellStyle name="Comma 5 2 2 2 7 3" xfId="10166" xr:uid="{ECC4028B-2A66-47BE-BDBF-CAD2441BFD83}"/>
    <cellStyle name="Comma 5 2 2 2 7 3 2" xfId="22298" xr:uid="{756F4E18-5514-46CA-A72F-1E63ADEDA68E}"/>
    <cellStyle name="Comma 5 2 2 2 7 3 2 2" xfId="46562" xr:uid="{027EE57F-4982-48D5-A415-E827D8BE566F}"/>
    <cellStyle name="Comma 5 2 2 2 7 3 3" xfId="34430" xr:uid="{0794B6D3-48D3-4FC6-BEBE-84461993BB9E}"/>
    <cellStyle name="Comma 5 2 2 2 7 4" xfId="14210" xr:uid="{16E6BD35-C92C-41E1-AB31-00A7DE4E62F6}"/>
    <cellStyle name="Comma 5 2 2 2 7 4 2" xfId="38474" xr:uid="{AB740617-AE41-46B9-8994-934B6D7129F8}"/>
    <cellStyle name="Comma 5 2 2 2 7 5" xfId="26342" xr:uid="{39D8ECD1-E807-45E1-8CBF-D00FE73716C6}"/>
    <cellStyle name="Comma 5 2 2 2 8" xfId="4100" xr:uid="{FE00FA4A-3F09-421D-AD98-87F1D245EA99}"/>
    <cellStyle name="Comma 5 2 2 2 8 2" xfId="16232" xr:uid="{836FA8F8-98EE-4394-82A9-BA7DFD39BB96}"/>
    <cellStyle name="Comma 5 2 2 2 8 2 2" xfId="40496" xr:uid="{B21E55C0-D75E-4A20-8E1B-CF4E027FE00F}"/>
    <cellStyle name="Comma 5 2 2 2 8 3" xfId="28364" xr:uid="{D6290544-84EB-458E-9E03-3270D499F714}"/>
    <cellStyle name="Comma 5 2 2 2 9" xfId="8144" xr:uid="{BD3F394B-7E28-4ABB-BE5F-DE2E223BBB55}"/>
    <cellStyle name="Comma 5 2 2 2 9 2" xfId="20276" xr:uid="{CC82B7B7-8CBC-40FF-8341-8471A3D04C7E}"/>
    <cellStyle name="Comma 5 2 2 2 9 2 2" xfId="44540" xr:uid="{0A6BE822-2795-4159-8585-9E8FAD084068}"/>
    <cellStyle name="Comma 5 2 2 2 9 3" xfId="32408" xr:uid="{BB40F960-81C8-4D30-8B08-6672BEBBA091}"/>
    <cellStyle name="Comma 5 2 2 3" xfId="77" xr:uid="{760903FD-AE96-4A85-860A-8339E17C24C8}"/>
    <cellStyle name="Comma 5 2 2 3 10" xfId="12209" xr:uid="{923F98DB-0B8C-4855-86DF-76EB774FE8DC}"/>
    <cellStyle name="Comma 5 2 2 3 10 2" xfId="36473" xr:uid="{599C1162-CC75-4555-AB75-233013D246FA}"/>
    <cellStyle name="Comma 5 2 2 3 11" xfId="24341" xr:uid="{4F564C97-4678-4C32-A4C3-11697659F98E}"/>
    <cellStyle name="Comma 5 2 2 3 2" xfId="140" xr:uid="{7C2879E8-C4CE-4F08-8630-DC22551BB8ED}"/>
    <cellStyle name="Comma 5 2 2 3 2 10" xfId="24404" xr:uid="{E9F957BA-799C-498B-80E1-5E8E661054B6}"/>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2 2 2" xfId="44497" xr:uid="{E8C7D92D-DB6E-467B-9C6E-112CF59A9236}"/>
    <cellStyle name="Comma 5 2 2 3 2 2 2 2 2 2 2 3" xfId="32365" xr:uid="{F4829690-5FD9-4D57-8B1A-17981D7D5387}"/>
    <cellStyle name="Comma 5 2 2 3 2 2 2 2 2 2 3" xfId="12145" xr:uid="{187CD905-0356-49F5-8300-90345344F4A8}"/>
    <cellStyle name="Comma 5 2 2 3 2 2 2 2 2 2 3 2" xfId="24277" xr:uid="{F253F7CB-36A3-4B38-AFDE-EA7D9587626A}"/>
    <cellStyle name="Comma 5 2 2 3 2 2 2 2 2 2 3 2 2" xfId="48541" xr:uid="{970019BD-9F75-45E0-85CF-BCAE19F44B39}"/>
    <cellStyle name="Comma 5 2 2 3 2 2 2 2 2 2 3 3" xfId="36409" xr:uid="{309AB06D-E173-4B85-B2FC-E1C2D13D9C85}"/>
    <cellStyle name="Comma 5 2 2 3 2 2 2 2 2 2 4" xfId="16189" xr:uid="{E380C8A5-9416-4411-B958-1EF385481224}"/>
    <cellStyle name="Comma 5 2 2 3 2 2 2 2 2 2 4 2" xfId="40453" xr:uid="{39AC2109-406F-48A4-8D1F-F9E58548CC9B}"/>
    <cellStyle name="Comma 5 2 2 3 2 2 2 2 2 2 5" xfId="28321" xr:uid="{ADF6FAA7-7FEF-4F8B-83E3-A7EB42EA3A2E}"/>
    <cellStyle name="Comma 5 2 2 3 2 2 2 2 2 3" xfId="6079" xr:uid="{D7D1C19B-E2B8-4FC4-8496-55E301A9693A}"/>
    <cellStyle name="Comma 5 2 2 3 2 2 2 2 2 3 2" xfId="18211" xr:uid="{1868734F-7658-4BE9-B693-7EB57437BB5A}"/>
    <cellStyle name="Comma 5 2 2 3 2 2 2 2 2 3 2 2" xfId="42475" xr:uid="{6BE85B89-0C13-462A-9587-5369DF474CB9}"/>
    <cellStyle name="Comma 5 2 2 3 2 2 2 2 2 3 3" xfId="30343" xr:uid="{F47569CE-510D-4362-A8CE-9F668D70A935}"/>
    <cellStyle name="Comma 5 2 2 3 2 2 2 2 2 4" xfId="10123" xr:uid="{B1D1ABBF-0A00-48E2-95DC-845EE01F48DA}"/>
    <cellStyle name="Comma 5 2 2 3 2 2 2 2 2 4 2" xfId="22255" xr:uid="{9B93FB31-3A8C-419B-B81C-F4BBFB1A331A}"/>
    <cellStyle name="Comma 5 2 2 3 2 2 2 2 2 4 2 2" xfId="46519" xr:uid="{AF203513-0038-4D1A-8A66-426619F18F25}"/>
    <cellStyle name="Comma 5 2 2 3 2 2 2 2 2 4 3" xfId="34387" xr:uid="{3D9BC33F-1144-43A9-8D90-8691C53413B7}"/>
    <cellStyle name="Comma 5 2 2 3 2 2 2 2 2 5" xfId="14167" xr:uid="{C663C0D3-6FA7-4BD2-9EC6-7AFF561A95DE}"/>
    <cellStyle name="Comma 5 2 2 3 2 2 2 2 2 5 2" xfId="38431" xr:uid="{884DCCEB-1E3E-48C6-815E-FBB5F3288898}"/>
    <cellStyle name="Comma 5 2 2 3 2 2 2 2 2 6" xfId="26299" xr:uid="{E52350CE-9FC1-4B5A-9319-81B58C4073DB}"/>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2 2 2" xfId="43486" xr:uid="{B57FF97C-D1B9-49CE-869C-21A133995983}"/>
    <cellStyle name="Comma 5 2 2 3 2 2 2 2 3 2 3" xfId="31354" xr:uid="{68832CEF-9357-4030-9AF3-2EDA3B32C6F2}"/>
    <cellStyle name="Comma 5 2 2 3 2 2 2 2 3 3" xfId="11134" xr:uid="{3CC14660-F0FD-471F-ADD3-222CB67A82EB}"/>
    <cellStyle name="Comma 5 2 2 3 2 2 2 2 3 3 2" xfId="23266" xr:uid="{9BB2DB59-DC15-4143-AE3D-3C9318C7E07E}"/>
    <cellStyle name="Comma 5 2 2 3 2 2 2 2 3 3 2 2" xfId="47530" xr:uid="{B2613603-785E-45F6-AE00-C23F019965D8}"/>
    <cellStyle name="Comma 5 2 2 3 2 2 2 2 3 3 3" xfId="35398" xr:uid="{9FE9D790-9A80-4F12-A656-F648D2596A18}"/>
    <cellStyle name="Comma 5 2 2 3 2 2 2 2 3 4" xfId="15178" xr:uid="{0BA4E2A0-B366-4AD7-8F10-08598A0D7171}"/>
    <cellStyle name="Comma 5 2 2 3 2 2 2 2 3 4 2" xfId="39442" xr:uid="{A9FB2871-C044-4E61-A35B-283BEBC069B4}"/>
    <cellStyle name="Comma 5 2 2 3 2 2 2 2 3 5" xfId="27310" xr:uid="{4428C362-34E7-4B9D-B136-73B4BD450CE5}"/>
    <cellStyle name="Comma 5 2 2 3 2 2 2 2 4" xfId="5068" xr:uid="{84196990-32F0-4246-89E6-B87C0666551A}"/>
    <cellStyle name="Comma 5 2 2 3 2 2 2 2 4 2" xfId="17200" xr:uid="{6241FB94-E432-461F-A535-329A89235DE2}"/>
    <cellStyle name="Comma 5 2 2 3 2 2 2 2 4 2 2" xfId="41464" xr:uid="{4B6429AA-0E8F-44B5-8705-400A5F49D4AC}"/>
    <cellStyle name="Comma 5 2 2 3 2 2 2 2 4 3" xfId="29332" xr:uid="{3FC44FE0-3B4D-4785-9E30-D49E7A4D00EC}"/>
    <cellStyle name="Comma 5 2 2 3 2 2 2 2 5" xfId="9112" xr:uid="{FB77BF48-108D-453B-8542-EFDAC9D32A12}"/>
    <cellStyle name="Comma 5 2 2 3 2 2 2 2 5 2" xfId="21244" xr:uid="{3BC4BE58-AC0E-4BAE-BFCD-9A6262302F3C}"/>
    <cellStyle name="Comma 5 2 2 3 2 2 2 2 5 2 2" xfId="45508" xr:uid="{9948C409-4975-4590-A294-3DAB0E87FC3C}"/>
    <cellStyle name="Comma 5 2 2 3 2 2 2 2 5 3" xfId="33376" xr:uid="{D2882004-CAAB-4A06-955A-0E48BE95B9AE}"/>
    <cellStyle name="Comma 5 2 2 3 2 2 2 2 6" xfId="13156" xr:uid="{33D5C6D3-CA34-429B-9B63-537356814514}"/>
    <cellStyle name="Comma 5 2 2 3 2 2 2 2 6 2" xfId="37420" xr:uid="{48802026-AEAF-47EB-8463-36C3180D7AEA}"/>
    <cellStyle name="Comma 5 2 2 3 2 2 2 2 7" xfId="25288" xr:uid="{E947281C-811C-4883-B738-A55D3EF6EE01}"/>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2 2 2" xfId="43992" xr:uid="{4F51BF82-83C2-46B7-AF28-115901D0E76E}"/>
    <cellStyle name="Comma 5 2 2 3 2 2 2 3 2 2 3" xfId="31860" xr:uid="{1D488EB0-347E-4769-9A44-8E8FCE9FC5D2}"/>
    <cellStyle name="Comma 5 2 2 3 2 2 2 3 2 3" xfId="11640" xr:uid="{BA3CD25C-8DB8-43AF-B56C-A36761BA3E75}"/>
    <cellStyle name="Comma 5 2 2 3 2 2 2 3 2 3 2" xfId="23772" xr:uid="{511D7B13-07E4-4EFD-B694-222391151745}"/>
    <cellStyle name="Comma 5 2 2 3 2 2 2 3 2 3 2 2" xfId="48036" xr:uid="{015628F3-86EA-4130-B255-26E3002516D4}"/>
    <cellStyle name="Comma 5 2 2 3 2 2 2 3 2 3 3" xfId="35904" xr:uid="{2CD7751C-B720-469E-B24D-1D5BDAD69581}"/>
    <cellStyle name="Comma 5 2 2 3 2 2 2 3 2 4" xfId="15684" xr:uid="{CA07D9A9-5300-4C9E-9A6B-9F05B7D96E92}"/>
    <cellStyle name="Comma 5 2 2 3 2 2 2 3 2 4 2" xfId="39948" xr:uid="{14782F1A-0824-475E-A6AE-35A69791AD76}"/>
    <cellStyle name="Comma 5 2 2 3 2 2 2 3 2 5" xfId="27816" xr:uid="{A5C6D943-B20A-4973-9F04-368BC6ED7636}"/>
    <cellStyle name="Comma 5 2 2 3 2 2 2 3 3" xfId="5574" xr:uid="{44731785-6CC7-4A02-9296-0B1DC4F1380E}"/>
    <cellStyle name="Comma 5 2 2 3 2 2 2 3 3 2" xfId="17706" xr:uid="{8160EE2C-F82C-4F79-8A31-A805AC761865}"/>
    <cellStyle name="Comma 5 2 2 3 2 2 2 3 3 2 2" xfId="41970" xr:uid="{65D61FA7-BAC5-431D-A90B-300886720143}"/>
    <cellStyle name="Comma 5 2 2 3 2 2 2 3 3 3" xfId="29838" xr:uid="{2526DBAF-E211-401F-BED4-169D39A55832}"/>
    <cellStyle name="Comma 5 2 2 3 2 2 2 3 4" xfId="9618" xr:uid="{B13EDDB4-1269-4027-B671-404042E6854D}"/>
    <cellStyle name="Comma 5 2 2 3 2 2 2 3 4 2" xfId="21750" xr:uid="{7738A799-5CEB-4971-956B-628C70D1793D}"/>
    <cellStyle name="Comma 5 2 2 3 2 2 2 3 4 2 2" xfId="46014" xr:uid="{5DB3AF5D-9356-4912-B50F-4ED137DA9DE8}"/>
    <cellStyle name="Comma 5 2 2 3 2 2 2 3 4 3" xfId="33882" xr:uid="{D733DEE4-B691-484F-B8BD-C2E74CB652C8}"/>
    <cellStyle name="Comma 5 2 2 3 2 2 2 3 5" xfId="13662" xr:uid="{AABC0546-690C-4EEC-8AFD-49A2FD447306}"/>
    <cellStyle name="Comma 5 2 2 3 2 2 2 3 5 2" xfId="37926" xr:uid="{E7464233-4B24-44A5-8A15-8F8722C4C3E6}"/>
    <cellStyle name="Comma 5 2 2 3 2 2 2 3 6" xfId="25794" xr:uid="{C0FE6A0A-1D71-4A6E-8311-9FAD120C6D97}"/>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2 2 2" xfId="42981" xr:uid="{88E5EDAB-F0EC-485E-9CC0-B26EDBFF8978}"/>
    <cellStyle name="Comma 5 2 2 3 2 2 2 4 2 3" xfId="30849" xr:uid="{F4C73B9A-CBFA-4017-8B21-E66091928608}"/>
    <cellStyle name="Comma 5 2 2 3 2 2 2 4 3" xfId="10629" xr:uid="{CC354C94-882D-462F-9343-0C2042292DF0}"/>
    <cellStyle name="Comma 5 2 2 3 2 2 2 4 3 2" xfId="22761" xr:uid="{BA2DFEF6-4025-453C-9776-102CB0BBAF9A}"/>
    <cellStyle name="Comma 5 2 2 3 2 2 2 4 3 2 2" xfId="47025" xr:uid="{D7E84D73-1E6F-4776-88ED-E86B9FB19D35}"/>
    <cellStyle name="Comma 5 2 2 3 2 2 2 4 3 3" xfId="34893" xr:uid="{7EB92A45-9AF7-442F-8351-0EFA7E0A3BF8}"/>
    <cellStyle name="Comma 5 2 2 3 2 2 2 4 4" xfId="14673" xr:uid="{1071B23A-324F-460E-8F10-174235275310}"/>
    <cellStyle name="Comma 5 2 2 3 2 2 2 4 4 2" xfId="38937" xr:uid="{65501A5F-A8C8-4320-B7AB-7EC797778573}"/>
    <cellStyle name="Comma 5 2 2 3 2 2 2 4 5" xfId="26805" xr:uid="{54C4A30B-75C4-43B1-96F8-86C53A783B5D}"/>
    <cellStyle name="Comma 5 2 2 3 2 2 2 5" xfId="4563" xr:uid="{FB124E4E-8634-4C02-B2A2-CD765C1309F5}"/>
    <cellStyle name="Comma 5 2 2 3 2 2 2 5 2" xfId="16695" xr:uid="{971234BC-3190-419C-963A-53A06D6A367A}"/>
    <cellStyle name="Comma 5 2 2 3 2 2 2 5 2 2" xfId="40959" xr:uid="{B2783A46-0DE3-4F78-BEE2-E579BC01C3C5}"/>
    <cellStyle name="Comma 5 2 2 3 2 2 2 5 3" xfId="28827" xr:uid="{7B026F95-14D1-40D1-93E5-EC057CE237C4}"/>
    <cellStyle name="Comma 5 2 2 3 2 2 2 6" xfId="8607" xr:uid="{B3958BA7-4B6A-48F3-8152-896AD8BDB642}"/>
    <cellStyle name="Comma 5 2 2 3 2 2 2 6 2" xfId="20739" xr:uid="{F034FEDF-CFAC-4033-AB7B-60B7FA2CF546}"/>
    <cellStyle name="Comma 5 2 2 3 2 2 2 6 2 2" xfId="45003" xr:uid="{50AC33CC-6D39-47D3-80D8-924AC6B2EB4A}"/>
    <cellStyle name="Comma 5 2 2 3 2 2 2 6 3" xfId="32871" xr:uid="{C9215446-6684-450B-A392-9F15C9A63182}"/>
    <cellStyle name="Comma 5 2 2 3 2 2 2 7" xfId="12651" xr:uid="{AA44E5B9-DAA5-44B8-BDA7-812BB15617F9}"/>
    <cellStyle name="Comma 5 2 2 3 2 2 2 7 2" xfId="36915" xr:uid="{36D96624-392D-4B59-8CCE-0D38FA680130}"/>
    <cellStyle name="Comma 5 2 2 3 2 2 2 8" xfId="24783" xr:uid="{9897C19A-484F-4001-B7AF-292B46604DD4}"/>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2 2 2" xfId="44244" xr:uid="{0668E368-E75F-49D7-B5AE-5F71F59C760C}"/>
    <cellStyle name="Comma 5 2 2 3 2 2 3 2 2 2 3" xfId="32112" xr:uid="{98E1AA87-FD83-44DC-9C8A-89AF267FDF73}"/>
    <cellStyle name="Comma 5 2 2 3 2 2 3 2 2 3" xfId="11892" xr:uid="{B6C3A713-2F6F-4A7A-9DE2-404B7EA13071}"/>
    <cellStyle name="Comma 5 2 2 3 2 2 3 2 2 3 2" xfId="24024" xr:uid="{FCDC202C-BD0B-4D4B-86C1-96F18923277F}"/>
    <cellStyle name="Comma 5 2 2 3 2 2 3 2 2 3 2 2" xfId="48288" xr:uid="{CDCA0737-C919-4CE4-BB00-A063E5B07ADF}"/>
    <cellStyle name="Comma 5 2 2 3 2 2 3 2 2 3 3" xfId="36156" xr:uid="{DC6319DF-FB90-40A4-824D-F872DDE17E0C}"/>
    <cellStyle name="Comma 5 2 2 3 2 2 3 2 2 4" xfId="15936" xr:uid="{3191CF48-EA51-464F-86DB-661BC6133E4C}"/>
    <cellStyle name="Comma 5 2 2 3 2 2 3 2 2 4 2" xfId="40200" xr:uid="{3181678D-8846-49CF-841D-4821290B81EB}"/>
    <cellStyle name="Comma 5 2 2 3 2 2 3 2 2 5" xfId="28068" xr:uid="{3FE06B51-EA12-4068-BF45-BA13071ED740}"/>
    <cellStyle name="Comma 5 2 2 3 2 2 3 2 3" xfId="5826" xr:uid="{1FC53C16-8BCD-4D6C-B5CF-9A1B3BC8AA4B}"/>
    <cellStyle name="Comma 5 2 2 3 2 2 3 2 3 2" xfId="17958" xr:uid="{C3306E9F-7CF1-4788-94F5-0931A61F76E9}"/>
    <cellStyle name="Comma 5 2 2 3 2 2 3 2 3 2 2" xfId="42222" xr:uid="{D2FF21F4-7D12-48BB-B953-3D1069F0578B}"/>
    <cellStyle name="Comma 5 2 2 3 2 2 3 2 3 3" xfId="30090" xr:uid="{BA50597A-ACA7-434F-9993-317EED76A9BD}"/>
    <cellStyle name="Comma 5 2 2 3 2 2 3 2 4" xfId="9870" xr:uid="{326DCEFC-591F-4301-BC7A-657613F7CEB0}"/>
    <cellStyle name="Comma 5 2 2 3 2 2 3 2 4 2" xfId="22002" xr:uid="{7FE2C299-1CBA-4D5D-B4C1-0819D226E915}"/>
    <cellStyle name="Comma 5 2 2 3 2 2 3 2 4 2 2" xfId="46266" xr:uid="{FC654D15-A483-4DE4-9DB4-23D9EC63DCA5}"/>
    <cellStyle name="Comma 5 2 2 3 2 2 3 2 4 3" xfId="34134" xr:uid="{5B072CFC-44F2-45C6-9A1F-D36A5877E4A2}"/>
    <cellStyle name="Comma 5 2 2 3 2 2 3 2 5" xfId="13914" xr:uid="{BAAEDCB1-8F19-49D4-A76C-999850881AEA}"/>
    <cellStyle name="Comma 5 2 2 3 2 2 3 2 5 2" xfId="38178" xr:uid="{E599B5B1-F2D4-4E24-B6EE-FD63F8ED467D}"/>
    <cellStyle name="Comma 5 2 2 3 2 2 3 2 6" xfId="26046" xr:uid="{F7951102-D1C8-4F99-9A70-A397966B7BFD}"/>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2 2 2" xfId="43233" xr:uid="{64D4D312-55FB-440A-BC9B-ED7E796DEF8F}"/>
    <cellStyle name="Comma 5 2 2 3 2 2 3 3 2 3" xfId="31101" xr:uid="{DCFFC546-D86B-4E87-9F2F-1F77D679A626}"/>
    <cellStyle name="Comma 5 2 2 3 2 2 3 3 3" xfId="10881" xr:uid="{8234FB4A-B579-4FA5-BCF2-4D2DD61E2261}"/>
    <cellStyle name="Comma 5 2 2 3 2 2 3 3 3 2" xfId="23013" xr:uid="{E8F7634F-DAC0-4EDA-AA09-0AFA55A3B638}"/>
    <cellStyle name="Comma 5 2 2 3 2 2 3 3 3 2 2" xfId="47277" xr:uid="{FADBA13A-C74F-4A73-AFEE-2B1D200C7B1D}"/>
    <cellStyle name="Comma 5 2 2 3 2 2 3 3 3 3" xfId="35145" xr:uid="{8BF908E1-921B-40B2-BE19-396F879C7222}"/>
    <cellStyle name="Comma 5 2 2 3 2 2 3 3 4" xfId="14925" xr:uid="{B8CB06D7-6776-4A2E-8C70-396AE9E73C20}"/>
    <cellStyle name="Comma 5 2 2 3 2 2 3 3 4 2" xfId="39189" xr:uid="{0C86999F-9165-4BDE-92B1-D22C2B7ADBAF}"/>
    <cellStyle name="Comma 5 2 2 3 2 2 3 3 5" xfId="27057" xr:uid="{8E25AFC7-595E-4BD6-8470-D9FF80EA22B8}"/>
    <cellStyle name="Comma 5 2 2 3 2 2 3 4" xfId="4815" xr:uid="{1B202DE8-9471-45C0-85EF-399442C9266E}"/>
    <cellStyle name="Comma 5 2 2 3 2 2 3 4 2" xfId="16947" xr:uid="{63F25C6E-9A67-41AE-815A-B08FA036E2AF}"/>
    <cellStyle name="Comma 5 2 2 3 2 2 3 4 2 2" xfId="41211" xr:uid="{7BE99050-3C76-4818-8FCD-045AA2C92057}"/>
    <cellStyle name="Comma 5 2 2 3 2 2 3 4 3" xfId="29079" xr:uid="{3BDD1EE1-442A-4642-BFE5-8D6E2D6B59D7}"/>
    <cellStyle name="Comma 5 2 2 3 2 2 3 5" xfId="8859" xr:uid="{F9E31918-AB14-4458-AF27-0EE5DF7518C0}"/>
    <cellStyle name="Comma 5 2 2 3 2 2 3 5 2" xfId="20991" xr:uid="{9190E14B-A278-4AC3-8206-3CAE928C4525}"/>
    <cellStyle name="Comma 5 2 2 3 2 2 3 5 2 2" xfId="45255" xr:uid="{91C32306-4061-47F4-B0E9-688ED397648B}"/>
    <cellStyle name="Comma 5 2 2 3 2 2 3 5 3" xfId="33123" xr:uid="{D33713F4-52B9-4980-9F4D-43E6D79CE5FF}"/>
    <cellStyle name="Comma 5 2 2 3 2 2 3 6" xfId="12903" xr:uid="{9FF2460F-16E4-49DC-BD42-04DD4E943072}"/>
    <cellStyle name="Comma 5 2 2 3 2 2 3 6 2" xfId="37167" xr:uid="{38C72B15-3373-47DE-9549-D2E8EE1A6044}"/>
    <cellStyle name="Comma 5 2 2 3 2 2 3 7" xfId="25035" xr:uid="{A1CDA443-6984-402F-B595-95DF35301ED4}"/>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2 2 2" xfId="43739" xr:uid="{8630EB95-BDB4-4B96-B65A-ECEBEC79E67A}"/>
    <cellStyle name="Comma 5 2 2 3 2 2 4 2 2 3" xfId="31607" xr:uid="{2897D525-50A0-4378-B1DC-6FD8E66BEBD5}"/>
    <cellStyle name="Comma 5 2 2 3 2 2 4 2 3" xfId="11387" xr:uid="{CB4FB915-FFE5-443D-AEF7-CC14B8B45E34}"/>
    <cellStyle name="Comma 5 2 2 3 2 2 4 2 3 2" xfId="23519" xr:uid="{6AAD803B-C493-4AF6-9533-1A3EBF9FC9A9}"/>
    <cellStyle name="Comma 5 2 2 3 2 2 4 2 3 2 2" xfId="47783" xr:uid="{DAA583E5-853C-4409-84A2-1446417E4362}"/>
    <cellStyle name="Comma 5 2 2 3 2 2 4 2 3 3" xfId="35651" xr:uid="{A217220A-3872-4143-BE59-2C089E3829C8}"/>
    <cellStyle name="Comma 5 2 2 3 2 2 4 2 4" xfId="15431" xr:uid="{0378DD48-6F34-4A46-A73E-509A53DDFAB8}"/>
    <cellStyle name="Comma 5 2 2 3 2 2 4 2 4 2" xfId="39695" xr:uid="{A6E2B03B-41A7-4660-B3BD-E63407552E67}"/>
    <cellStyle name="Comma 5 2 2 3 2 2 4 2 5" xfId="27563" xr:uid="{D133E53A-4348-4939-AAAE-811CD4111368}"/>
    <cellStyle name="Comma 5 2 2 3 2 2 4 3" xfId="5321" xr:uid="{6CB0A433-3CAF-407F-AE4C-F4238721EA83}"/>
    <cellStyle name="Comma 5 2 2 3 2 2 4 3 2" xfId="17453" xr:uid="{6012895C-B348-4724-864A-88BDDF2EA586}"/>
    <cellStyle name="Comma 5 2 2 3 2 2 4 3 2 2" xfId="41717" xr:uid="{E7F7C8DF-6650-4A26-98EF-E3216BCB0CA5}"/>
    <cellStyle name="Comma 5 2 2 3 2 2 4 3 3" xfId="29585" xr:uid="{F2BEC591-D844-45E6-93DD-8D5DFEC73EE4}"/>
    <cellStyle name="Comma 5 2 2 3 2 2 4 4" xfId="9365" xr:uid="{F97F00BD-1699-4746-A97E-08F8931FECAD}"/>
    <cellStyle name="Comma 5 2 2 3 2 2 4 4 2" xfId="21497" xr:uid="{D2F1C86C-DA2F-47D4-A7F5-5C3E1FF1CC50}"/>
    <cellStyle name="Comma 5 2 2 3 2 2 4 4 2 2" xfId="45761" xr:uid="{B0BFF90C-42BE-4AD0-AC93-18B2EB2794AB}"/>
    <cellStyle name="Comma 5 2 2 3 2 2 4 4 3" xfId="33629" xr:uid="{3CCCFC02-F880-4009-9D60-DFA2101E6430}"/>
    <cellStyle name="Comma 5 2 2 3 2 2 4 5" xfId="13409" xr:uid="{C93A54DB-44FE-4311-8BBD-64C5A8FA75D8}"/>
    <cellStyle name="Comma 5 2 2 3 2 2 4 5 2" xfId="37673" xr:uid="{716D80DE-E94E-48CA-B248-8A6C170E4F1C}"/>
    <cellStyle name="Comma 5 2 2 3 2 2 4 6" xfId="25541" xr:uid="{EFE91C4B-B7D3-490F-A76A-826D0F3B0813}"/>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2 2 2" xfId="42728" xr:uid="{C23098DC-39C0-4CD4-B942-F05652F49379}"/>
    <cellStyle name="Comma 5 2 2 3 2 2 5 2 3" xfId="30596" xr:uid="{D34FE100-4761-48F3-9D01-88065766A352}"/>
    <cellStyle name="Comma 5 2 2 3 2 2 5 3" xfId="10376" xr:uid="{F510582D-3D43-4F8B-9914-9AF84ECC1F92}"/>
    <cellStyle name="Comma 5 2 2 3 2 2 5 3 2" xfId="22508" xr:uid="{CB98F2D3-5781-443D-BA17-BCF7B3CC4011}"/>
    <cellStyle name="Comma 5 2 2 3 2 2 5 3 2 2" xfId="46772" xr:uid="{602EF26D-9D4A-49E2-B7B6-114118A6FC23}"/>
    <cellStyle name="Comma 5 2 2 3 2 2 5 3 3" xfId="34640" xr:uid="{510EFEBC-1C24-42A6-94DA-3099D26B6AB9}"/>
    <cellStyle name="Comma 5 2 2 3 2 2 5 4" xfId="14420" xr:uid="{A018120D-5CE9-46F4-9F0A-9EE1FB6272AA}"/>
    <cellStyle name="Comma 5 2 2 3 2 2 5 4 2" xfId="38684" xr:uid="{D657DF4D-6E52-4AD8-920B-F6706B35633B}"/>
    <cellStyle name="Comma 5 2 2 3 2 2 5 5" xfId="26552" xr:uid="{AFB30C11-5212-4D6E-B940-C5990EF0EF04}"/>
    <cellStyle name="Comma 5 2 2 3 2 2 6" xfId="4310" xr:uid="{40BE0206-EE64-4E9B-ADE4-6895146FC69C}"/>
    <cellStyle name="Comma 5 2 2 3 2 2 6 2" xfId="16442" xr:uid="{B2FCD304-802C-4F9A-AE88-0275A6CF5E09}"/>
    <cellStyle name="Comma 5 2 2 3 2 2 6 2 2" xfId="40706" xr:uid="{04D4EBAF-BFBC-4265-B8BA-A34793D89429}"/>
    <cellStyle name="Comma 5 2 2 3 2 2 6 3" xfId="28574" xr:uid="{A64C8A54-D914-4105-B74F-05580654582D}"/>
    <cellStyle name="Comma 5 2 2 3 2 2 7" xfId="8354" xr:uid="{202C87C1-DC24-4F38-A98D-28DE67D16F5F}"/>
    <cellStyle name="Comma 5 2 2 3 2 2 7 2" xfId="20486" xr:uid="{E1004E63-48B4-4AAD-A2EF-0BBAE5A99FB7}"/>
    <cellStyle name="Comma 5 2 2 3 2 2 7 2 2" xfId="44750" xr:uid="{99C39736-C3C5-4DDA-B9C6-818D90DA4C09}"/>
    <cellStyle name="Comma 5 2 2 3 2 2 7 3" xfId="32618" xr:uid="{46B80767-181F-4D1A-9F15-E9BDFA629FA1}"/>
    <cellStyle name="Comma 5 2 2 3 2 2 8" xfId="12398" xr:uid="{563B2552-015C-470F-8AF0-B593EEDA7CF2}"/>
    <cellStyle name="Comma 5 2 2 3 2 2 8 2" xfId="36662" xr:uid="{E23E046B-1F9F-4905-BB6A-7501CAA6AC22}"/>
    <cellStyle name="Comma 5 2 2 3 2 2 9" xfId="24530" xr:uid="{B6B9AC08-F5DC-4A97-B0CA-D04072328C39}"/>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2 2 2" xfId="44371" xr:uid="{5B4CC2A5-4F9D-4637-8509-5F6BB8971A8E}"/>
    <cellStyle name="Comma 5 2 2 3 2 3 2 2 2 2 3" xfId="32239" xr:uid="{40080C30-3C27-4039-9507-5C9C8E02086A}"/>
    <cellStyle name="Comma 5 2 2 3 2 3 2 2 2 3" xfId="12019" xr:uid="{86ED0CD8-0791-4906-B282-EDB0067DE806}"/>
    <cellStyle name="Comma 5 2 2 3 2 3 2 2 2 3 2" xfId="24151" xr:uid="{90DB59D7-515F-4917-B915-41A97DCF96CE}"/>
    <cellStyle name="Comma 5 2 2 3 2 3 2 2 2 3 2 2" xfId="48415" xr:uid="{8728C9B4-991A-4729-B092-1D29D9E776F4}"/>
    <cellStyle name="Comma 5 2 2 3 2 3 2 2 2 3 3" xfId="36283" xr:uid="{B5F9DAF1-2977-44DA-A555-2D89F1DC7F15}"/>
    <cellStyle name="Comma 5 2 2 3 2 3 2 2 2 4" xfId="16063" xr:uid="{9E7B2888-A0BC-4E2E-B250-C6953CACA92F}"/>
    <cellStyle name="Comma 5 2 2 3 2 3 2 2 2 4 2" xfId="40327" xr:uid="{97C8A280-1CF1-4C05-A972-16EAA91684B2}"/>
    <cellStyle name="Comma 5 2 2 3 2 3 2 2 2 5" xfId="28195" xr:uid="{C8580D19-3561-480A-A0AA-8EF57B94E994}"/>
    <cellStyle name="Comma 5 2 2 3 2 3 2 2 3" xfId="5953" xr:uid="{49D9A2A1-4CC9-4D4C-A124-7C88629EDE2F}"/>
    <cellStyle name="Comma 5 2 2 3 2 3 2 2 3 2" xfId="18085" xr:uid="{B104DE52-B755-4BC6-A40B-AA6DE58B2B3F}"/>
    <cellStyle name="Comma 5 2 2 3 2 3 2 2 3 2 2" xfId="42349" xr:uid="{DC00C58A-549A-4BDB-8983-4F20AEC5E19F}"/>
    <cellStyle name="Comma 5 2 2 3 2 3 2 2 3 3" xfId="30217" xr:uid="{98B1161A-4B93-4209-89A0-CBB638D3AD8A}"/>
    <cellStyle name="Comma 5 2 2 3 2 3 2 2 4" xfId="9997" xr:uid="{AFF2E520-7CAD-4B85-BEAE-987C6B620BFA}"/>
    <cellStyle name="Comma 5 2 2 3 2 3 2 2 4 2" xfId="22129" xr:uid="{1C0C6779-0157-4E23-AB35-7E80A72C0BDF}"/>
    <cellStyle name="Comma 5 2 2 3 2 3 2 2 4 2 2" xfId="46393" xr:uid="{2D739313-4A5D-46B0-998B-BAEF5EA3AA94}"/>
    <cellStyle name="Comma 5 2 2 3 2 3 2 2 4 3" xfId="34261" xr:uid="{D79853FD-B367-4120-B015-1173CF6F9906}"/>
    <cellStyle name="Comma 5 2 2 3 2 3 2 2 5" xfId="14041" xr:uid="{4B6328E7-724B-4C71-813E-AD58274D6F74}"/>
    <cellStyle name="Comma 5 2 2 3 2 3 2 2 5 2" xfId="38305" xr:uid="{AEE97820-B1E4-46AA-B644-10E38841F30A}"/>
    <cellStyle name="Comma 5 2 2 3 2 3 2 2 6" xfId="26173" xr:uid="{43D75D52-B288-4C9F-B7A3-74575F85E0D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2 2 2" xfId="43360" xr:uid="{C2BB607E-1D15-4E47-A87C-23C686DBFF6B}"/>
    <cellStyle name="Comma 5 2 2 3 2 3 2 3 2 3" xfId="31228" xr:uid="{60E493C3-BA3C-4F17-B80A-C8DBCBC27340}"/>
    <cellStyle name="Comma 5 2 2 3 2 3 2 3 3" xfId="11008" xr:uid="{9AC89FAB-DA83-4B36-8397-5957194A681E}"/>
    <cellStyle name="Comma 5 2 2 3 2 3 2 3 3 2" xfId="23140" xr:uid="{73397738-FB75-4799-8E38-13D0778F7FDC}"/>
    <cellStyle name="Comma 5 2 2 3 2 3 2 3 3 2 2" xfId="47404" xr:uid="{B5970C2A-9086-430A-82D7-7BA763C59A6A}"/>
    <cellStyle name="Comma 5 2 2 3 2 3 2 3 3 3" xfId="35272" xr:uid="{494A6084-05EC-44E0-8D54-5549B5AC2933}"/>
    <cellStyle name="Comma 5 2 2 3 2 3 2 3 4" xfId="15052" xr:uid="{14310826-0AAA-4548-A926-6219AB5D8669}"/>
    <cellStyle name="Comma 5 2 2 3 2 3 2 3 4 2" xfId="39316" xr:uid="{C54A33B1-8CFC-4CFF-98B9-61772A805E83}"/>
    <cellStyle name="Comma 5 2 2 3 2 3 2 3 5" xfId="27184" xr:uid="{C44E3E92-102B-44B6-BAE0-C7ADF5D75A9F}"/>
    <cellStyle name="Comma 5 2 2 3 2 3 2 4" xfId="4942" xr:uid="{E712E0D8-7AF8-4FB4-AA0F-AA336A54A1E0}"/>
    <cellStyle name="Comma 5 2 2 3 2 3 2 4 2" xfId="17074" xr:uid="{FEF91AED-F517-4F5F-ADF2-E9515594E935}"/>
    <cellStyle name="Comma 5 2 2 3 2 3 2 4 2 2" xfId="41338" xr:uid="{518D5B2C-20A6-43FD-8E95-AD61191F7457}"/>
    <cellStyle name="Comma 5 2 2 3 2 3 2 4 3" xfId="29206" xr:uid="{D01D2C09-8CF7-4096-B030-96BDEE972FF1}"/>
    <cellStyle name="Comma 5 2 2 3 2 3 2 5" xfId="8986" xr:uid="{66D2DF54-5DD9-4E35-8715-8629E5581418}"/>
    <cellStyle name="Comma 5 2 2 3 2 3 2 5 2" xfId="21118" xr:uid="{C73F9824-CFC0-4C61-B733-1D230EDC62E6}"/>
    <cellStyle name="Comma 5 2 2 3 2 3 2 5 2 2" xfId="45382" xr:uid="{AA650C39-E0E6-4380-9708-173304FFD6E9}"/>
    <cellStyle name="Comma 5 2 2 3 2 3 2 5 3" xfId="33250" xr:uid="{BF8561DD-2ED0-4823-81E9-4E0E79CD8E49}"/>
    <cellStyle name="Comma 5 2 2 3 2 3 2 6" xfId="13030" xr:uid="{EBE5942A-9F64-41DB-B943-D646398F0796}"/>
    <cellStyle name="Comma 5 2 2 3 2 3 2 6 2" xfId="37294" xr:uid="{87BD0C63-8891-4157-88C7-B380413657F6}"/>
    <cellStyle name="Comma 5 2 2 3 2 3 2 7" xfId="25162" xr:uid="{28EE0871-FF09-42ED-A937-F47AD20C045E}"/>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2 2 2" xfId="43866" xr:uid="{DFA30D31-19D3-4C4D-B45C-A8AF8F81BDF5}"/>
    <cellStyle name="Comma 5 2 2 3 2 3 3 2 2 3" xfId="31734" xr:uid="{EC4A9FE2-E946-4274-BF6E-455F209E2880}"/>
    <cellStyle name="Comma 5 2 2 3 2 3 3 2 3" xfId="11514" xr:uid="{A70FB4EE-56A2-4E72-98A1-AC14D2CD3773}"/>
    <cellStyle name="Comma 5 2 2 3 2 3 3 2 3 2" xfId="23646" xr:uid="{3155D4E3-DF61-4201-9657-FEE567BF26D4}"/>
    <cellStyle name="Comma 5 2 2 3 2 3 3 2 3 2 2" xfId="47910" xr:uid="{C90A2677-7B77-485D-8094-9491B7C5B8F0}"/>
    <cellStyle name="Comma 5 2 2 3 2 3 3 2 3 3" xfId="35778" xr:uid="{1301E194-BA98-4E0B-99B2-EDAE4DEACBC1}"/>
    <cellStyle name="Comma 5 2 2 3 2 3 3 2 4" xfId="15558" xr:uid="{BF1055F5-7416-4FA9-84B5-7945CD816B4B}"/>
    <cellStyle name="Comma 5 2 2 3 2 3 3 2 4 2" xfId="39822" xr:uid="{779C9665-B786-49F5-948F-956FF9552153}"/>
    <cellStyle name="Comma 5 2 2 3 2 3 3 2 5" xfId="27690" xr:uid="{48669AB8-B60A-4E22-9281-7F1835816149}"/>
    <cellStyle name="Comma 5 2 2 3 2 3 3 3" xfId="5448" xr:uid="{EB486D61-A16E-4192-81C8-BACCF8C3AA51}"/>
    <cellStyle name="Comma 5 2 2 3 2 3 3 3 2" xfId="17580" xr:uid="{3339C00D-1B36-4639-9F43-4C0B83B15CA2}"/>
    <cellStyle name="Comma 5 2 2 3 2 3 3 3 2 2" xfId="41844" xr:uid="{00F7E672-672C-4400-83AB-D85A31CA2E0E}"/>
    <cellStyle name="Comma 5 2 2 3 2 3 3 3 3" xfId="29712" xr:uid="{D9F3D175-1678-41F7-9243-5852811D1A12}"/>
    <cellStyle name="Comma 5 2 2 3 2 3 3 4" xfId="9492" xr:uid="{4FF82C5F-1201-432F-9D7C-FBF629BB355C}"/>
    <cellStyle name="Comma 5 2 2 3 2 3 3 4 2" xfId="21624" xr:uid="{65398EF6-B982-4E6F-B031-670DCC133DA3}"/>
    <cellStyle name="Comma 5 2 2 3 2 3 3 4 2 2" xfId="45888" xr:uid="{450A4DFA-7615-4076-A6C3-E8927DBE925F}"/>
    <cellStyle name="Comma 5 2 2 3 2 3 3 4 3" xfId="33756" xr:uid="{7D96D39B-09C4-4BB0-8342-41E4EDAC6CBD}"/>
    <cellStyle name="Comma 5 2 2 3 2 3 3 5" xfId="13536" xr:uid="{26908D81-AEFA-4827-8BA1-0BB5206AA524}"/>
    <cellStyle name="Comma 5 2 2 3 2 3 3 5 2" xfId="37800" xr:uid="{80353642-17F0-4A4B-BF03-B714BD6C2825}"/>
    <cellStyle name="Comma 5 2 2 3 2 3 3 6" xfId="25668" xr:uid="{EFBD9012-E1DF-427B-BAE6-D9FC54CA1A9D}"/>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2 2 2" xfId="42855" xr:uid="{13C14D36-3EC8-4A29-9C73-6E76C6E11B77}"/>
    <cellStyle name="Comma 5 2 2 3 2 3 4 2 3" xfId="30723" xr:uid="{A4675E60-F1DA-4046-AAF7-9780CF63AAFF}"/>
    <cellStyle name="Comma 5 2 2 3 2 3 4 3" xfId="10503" xr:uid="{EBEA8D31-F4DD-4998-B93F-4B431C6F9190}"/>
    <cellStyle name="Comma 5 2 2 3 2 3 4 3 2" xfId="22635" xr:uid="{CE3A0102-FF25-48AE-8B8E-5D9EF76ECA21}"/>
    <cellStyle name="Comma 5 2 2 3 2 3 4 3 2 2" xfId="46899" xr:uid="{D96AB008-5AC1-4746-8698-43E26610206D}"/>
    <cellStyle name="Comma 5 2 2 3 2 3 4 3 3" xfId="34767" xr:uid="{B1C1E530-F557-422A-8EFB-9C6BD54DC755}"/>
    <cellStyle name="Comma 5 2 2 3 2 3 4 4" xfId="14547" xr:uid="{31311494-5749-43D0-B8CF-55941F2013A9}"/>
    <cellStyle name="Comma 5 2 2 3 2 3 4 4 2" xfId="38811" xr:uid="{502D59EA-90E1-4642-AEBC-63B18AF59556}"/>
    <cellStyle name="Comma 5 2 2 3 2 3 4 5" xfId="26679" xr:uid="{CF5C3F72-2D95-4916-BF68-51D2E62F574F}"/>
    <cellStyle name="Comma 5 2 2 3 2 3 5" xfId="4437" xr:uid="{61427FDA-1DD4-44E4-A8D7-28A5F67B7F71}"/>
    <cellStyle name="Comma 5 2 2 3 2 3 5 2" xfId="16569" xr:uid="{CBD57696-E02D-4F43-AA96-A610F1E9A25A}"/>
    <cellStyle name="Comma 5 2 2 3 2 3 5 2 2" xfId="40833" xr:uid="{07035AE0-1BE3-47CD-A192-85734B3944C0}"/>
    <cellStyle name="Comma 5 2 2 3 2 3 5 3" xfId="28701" xr:uid="{92414F26-59FA-4D33-8D2B-7C2C9341FE02}"/>
    <cellStyle name="Comma 5 2 2 3 2 3 6" xfId="8481" xr:uid="{F5089EA7-A47C-409D-9176-3990A5AD61FA}"/>
    <cellStyle name="Comma 5 2 2 3 2 3 6 2" xfId="20613" xr:uid="{AAC0E1B6-00E2-4DF4-BAD3-A3B8872CE935}"/>
    <cellStyle name="Comma 5 2 2 3 2 3 6 2 2" xfId="44877" xr:uid="{3F3F4DAB-9A9E-4539-A29F-E8F342338870}"/>
    <cellStyle name="Comma 5 2 2 3 2 3 6 3" xfId="32745" xr:uid="{24DDB6CB-DBCE-4BF7-AB31-319F4E1EA9A0}"/>
    <cellStyle name="Comma 5 2 2 3 2 3 7" xfId="12525" xr:uid="{0186B70B-9E14-43D2-ABEE-818A555AC0A9}"/>
    <cellStyle name="Comma 5 2 2 3 2 3 7 2" xfId="36789" xr:uid="{C968AA64-8F5A-473C-87B5-2AF10247286A}"/>
    <cellStyle name="Comma 5 2 2 3 2 3 8" xfId="24657" xr:uid="{9B77E844-5032-4395-B451-81A580CD8AC1}"/>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2 2 2" xfId="44118" xr:uid="{16504DDA-1B77-4155-902F-CD9E7C5C1F66}"/>
    <cellStyle name="Comma 5 2 2 3 2 4 2 2 2 3" xfId="31986" xr:uid="{9038DA75-3531-47A6-872B-A94E840CDA66}"/>
    <cellStyle name="Comma 5 2 2 3 2 4 2 2 3" xfId="11766" xr:uid="{C0370633-5ED3-4F2C-AEA9-E99B45D70529}"/>
    <cellStyle name="Comma 5 2 2 3 2 4 2 2 3 2" xfId="23898" xr:uid="{F6872C7E-3E6D-4566-8CDC-DC1335ABFDB8}"/>
    <cellStyle name="Comma 5 2 2 3 2 4 2 2 3 2 2" xfId="48162" xr:uid="{41774A30-A44A-46DA-B916-B74071D49DD4}"/>
    <cellStyle name="Comma 5 2 2 3 2 4 2 2 3 3" xfId="36030" xr:uid="{F27530ED-1A0B-4770-81C9-1C53462B25BB}"/>
    <cellStyle name="Comma 5 2 2 3 2 4 2 2 4" xfId="15810" xr:uid="{6C1C382B-D0B2-4962-9950-7C7F91668A11}"/>
    <cellStyle name="Comma 5 2 2 3 2 4 2 2 4 2" xfId="40074" xr:uid="{C59A9C0A-14B3-424A-97DF-C4761989590F}"/>
    <cellStyle name="Comma 5 2 2 3 2 4 2 2 5" xfId="27942" xr:uid="{FBB61BA3-C1F8-41D9-9148-CE75071B3527}"/>
    <cellStyle name="Comma 5 2 2 3 2 4 2 3" xfId="5700" xr:uid="{6F5B7307-B9A7-472D-A8FD-BE2EE7C998EB}"/>
    <cellStyle name="Comma 5 2 2 3 2 4 2 3 2" xfId="17832" xr:uid="{C9E1D0CB-A854-4428-A552-EEA03F243C94}"/>
    <cellStyle name="Comma 5 2 2 3 2 4 2 3 2 2" xfId="42096" xr:uid="{FB4BE34A-A8AE-4DD9-8BCD-6A49DDB5AF6D}"/>
    <cellStyle name="Comma 5 2 2 3 2 4 2 3 3" xfId="29964" xr:uid="{B5F51FBC-1E58-4EED-B340-09DBDD2DBE94}"/>
    <cellStyle name="Comma 5 2 2 3 2 4 2 4" xfId="9744" xr:uid="{A753C850-FD4E-4BB3-9E4F-B07642CFA918}"/>
    <cellStyle name="Comma 5 2 2 3 2 4 2 4 2" xfId="21876" xr:uid="{3CFB93EA-1AEF-4F5C-9567-52864219293A}"/>
    <cellStyle name="Comma 5 2 2 3 2 4 2 4 2 2" xfId="46140" xr:uid="{3AE84718-4877-45BD-9D19-488A30E45C67}"/>
    <cellStyle name="Comma 5 2 2 3 2 4 2 4 3" xfId="34008" xr:uid="{DF475916-543F-4922-A6B6-9D372749FB9D}"/>
    <cellStyle name="Comma 5 2 2 3 2 4 2 5" xfId="13788" xr:uid="{95E8FE59-CB67-4D76-A2FC-75C9DE463D2C}"/>
    <cellStyle name="Comma 5 2 2 3 2 4 2 5 2" xfId="38052" xr:uid="{50A3F3F1-3F0A-470C-9395-A029C89B7984}"/>
    <cellStyle name="Comma 5 2 2 3 2 4 2 6" xfId="25920" xr:uid="{CAA78B42-5322-4910-996E-9A29C678D0ED}"/>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2 2 2" xfId="43107" xr:uid="{25C36477-0C97-4D9D-AE3B-E8DDBAFFC784}"/>
    <cellStyle name="Comma 5 2 2 3 2 4 3 2 3" xfId="30975" xr:uid="{856B67BE-B8D4-4C5F-8174-382354075750}"/>
    <cellStyle name="Comma 5 2 2 3 2 4 3 3" xfId="10755" xr:uid="{F65E8468-5070-45EE-BA7F-D37CC09A8BC4}"/>
    <cellStyle name="Comma 5 2 2 3 2 4 3 3 2" xfId="22887" xr:uid="{AE99F4B2-934E-41E4-B4D7-430FBEDB6EE2}"/>
    <cellStyle name="Comma 5 2 2 3 2 4 3 3 2 2" xfId="47151" xr:uid="{EF7AA9B9-5A77-4D2B-AF80-72D8572CCA33}"/>
    <cellStyle name="Comma 5 2 2 3 2 4 3 3 3" xfId="35019" xr:uid="{835F19B8-77AB-454B-A73A-AB946A5300A1}"/>
    <cellStyle name="Comma 5 2 2 3 2 4 3 4" xfId="14799" xr:uid="{5CD837B8-C58C-423B-B04B-90C937A06568}"/>
    <cellStyle name="Comma 5 2 2 3 2 4 3 4 2" xfId="39063" xr:uid="{BAA197AC-0F2C-425F-8310-A62CDB1C7215}"/>
    <cellStyle name="Comma 5 2 2 3 2 4 3 5" xfId="26931" xr:uid="{3718910A-F528-4251-A61B-EF7D23445F1E}"/>
    <cellStyle name="Comma 5 2 2 3 2 4 4" xfId="4689" xr:uid="{889504A7-D2A7-48DB-B441-D0D892808921}"/>
    <cellStyle name="Comma 5 2 2 3 2 4 4 2" xfId="16821" xr:uid="{E9F0CD27-9CAE-4297-B5E3-8BB10125662F}"/>
    <cellStyle name="Comma 5 2 2 3 2 4 4 2 2" xfId="41085" xr:uid="{D43692C0-77E1-4165-BBBC-52995EAC8BB6}"/>
    <cellStyle name="Comma 5 2 2 3 2 4 4 3" xfId="28953" xr:uid="{394D5330-ABE4-4ED2-870D-E0F8958B0329}"/>
    <cellStyle name="Comma 5 2 2 3 2 4 5" xfId="8733" xr:uid="{952AC6DD-DCD0-4840-BCBA-4A7EDAE0633E}"/>
    <cellStyle name="Comma 5 2 2 3 2 4 5 2" xfId="20865" xr:uid="{4E3388EC-003A-4AE3-AA4D-82AAEB3F182F}"/>
    <cellStyle name="Comma 5 2 2 3 2 4 5 2 2" xfId="45129" xr:uid="{B3FB86C0-B1A8-435E-9BB9-543EBF707966}"/>
    <cellStyle name="Comma 5 2 2 3 2 4 5 3" xfId="32997" xr:uid="{3034FA3B-1185-4610-A697-BA4D30D15267}"/>
    <cellStyle name="Comma 5 2 2 3 2 4 6" xfId="12777" xr:uid="{16177DEC-7DD7-4076-B62D-56B2602A99D2}"/>
    <cellStyle name="Comma 5 2 2 3 2 4 6 2" xfId="37041" xr:uid="{AEBF6DCF-6E5B-48CE-A92A-365CDA5D0D77}"/>
    <cellStyle name="Comma 5 2 2 3 2 4 7" xfId="24909" xr:uid="{0411541B-7901-4C59-968E-7DC32DD26EA7}"/>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2 2 2" xfId="43613" xr:uid="{8D41C486-F95D-4CDC-83D4-399EB264509F}"/>
    <cellStyle name="Comma 5 2 2 3 2 5 2 2 3" xfId="31481" xr:uid="{825125F2-6F38-44BF-8361-9BE4ACD7FA9D}"/>
    <cellStyle name="Comma 5 2 2 3 2 5 2 3" xfId="11261" xr:uid="{3DCCDF4A-5F90-45AE-AC73-D7D08D21B12B}"/>
    <cellStyle name="Comma 5 2 2 3 2 5 2 3 2" xfId="23393" xr:uid="{1E975972-3136-41AB-A47C-614FA1A41FB3}"/>
    <cellStyle name="Comma 5 2 2 3 2 5 2 3 2 2" xfId="47657" xr:uid="{ADE2E206-D0AA-43D6-8159-DEF849FF7CD7}"/>
    <cellStyle name="Comma 5 2 2 3 2 5 2 3 3" xfId="35525" xr:uid="{0477F61F-0B68-4F09-9BC6-54C86F5CCE7F}"/>
    <cellStyle name="Comma 5 2 2 3 2 5 2 4" xfId="15305" xr:uid="{C648FA53-05EB-44C2-89F6-A7F4450F2DA5}"/>
    <cellStyle name="Comma 5 2 2 3 2 5 2 4 2" xfId="39569" xr:uid="{E1B2F240-4104-47B6-B75D-997C337E3125}"/>
    <cellStyle name="Comma 5 2 2 3 2 5 2 5" xfId="27437" xr:uid="{E84A3A48-5C4C-43D0-A100-E64D531BB255}"/>
    <cellStyle name="Comma 5 2 2 3 2 5 3" xfId="5195" xr:uid="{DA1C5ADB-1ED3-45AA-B5E6-7CDD44B94277}"/>
    <cellStyle name="Comma 5 2 2 3 2 5 3 2" xfId="17327" xr:uid="{380EDCA1-4B13-4EA6-AA39-DFD2398AD847}"/>
    <cellStyle name="Comma 5 2 2 3 2 5 3 2 2" xfId="41591" xr:uid="{32308544-72AD-4A76-82E5-C83BFE331360}"/>
    <cellStyle name="Comma 5 2 2 3 2 5 3 3" xfId="29459" xr:uid="{D2B2ECA5-74C1-4CDB-A8C4-28C2112EA803}"/>
    <cellStyle name="Comma 5 2 2 3 2 5 4" xfId="9239" xr:uid="{22AD9BEA-A287-42E7-BC28-4084D6D8231C}"/>
    <cellStyle name="Comma 5 2 2 3 2 5 4 2" xfId="21371" xr:uid="{9C0DDFFC-C308-4B2B-BFA1-F0B723F7921D}"/>
    <cellStyle name="Comma 5 2 2 3 2 5 4 2 2" xfId="45635" xr:uid="{930B96EC-5CBD-4DE7-8C3E-EBF9C74010D2}"/>
    <cellStyle name="Comma 5 2 2 3 2 5 4 3" xfId="33503" xr:uid="{3719DB62-5551-4A15-8495-6868656F433A}"/>
    <cellStyle name="Comma 5 2 2 3 2 5 5" xfId="13283" xr:uid="{9E2C266C-CB6A-4035-97B0-91C5ECF4A87E}"/>
    <cellStyle name="Comma 5 2 2 3 2 5 5 2" xfId="37547" xr:uid="{C2A0525F-01EC-4DA1-B032-593B886845ED}"/>
    <cellStyle name="Comma 5 2 2 3 2 5 6" xfId="25415" xr:uid="{D70971C1-70AA-4043-AA83-8996343F4BA1}"/>
    <cellStyle name="Comma 5 2 2 3 2 6" xfId="2162" xr:uid="{22513264-6779-4FAF-BE63-ABF10853B45A}"/>
    <cellStyle name="Comma 5 2 2 3 2 6 2" xfId="6206" xr:uid="{95A78F39-AF4B-4311-911E-E8598FF5BEEC}"/>
    <cellStyle name="Comma 5 2 2 3 2 6 2 2" xfId="18338" xr:uid="{9FA5CF80-6234-4B84-9568-0E7A495FDD71}"/>
    <cellStyle name="Comma 5 2 2 3 2 6 2 2 2" xfId="42602" xr:uid="{5DF4F723-4C93-4992-8190-EAC654A875F2}"/>
    <cellStyle name="Comma 5 2 2 3 2 6 2 3" xfId="30470" xr:uid="{6828BE61-8B66-4DA1-BBBA-474965527C3E}"/>
    <cellStyle name="Comma 5 2 2 3 2 6 3" xfId="10250" xr:uid="{4DF8CFA4-2132-49E6-BEA3-2EC60E73A424}"/>
    <cellStyle name="Comma 5 2 2 3 2 6 3 2" xfId="22382" xr:uid="{A2973C5E-9068-4E1E-AA83-C0AA7F8C945D}"/>
    <cellStyle name="Comma 5 2 2 3 2 6 3 2 2" xfId="46646" xr:uid="{85CDCF40-8F9F-4CD5-AE75-AA7FBFE47453}"/>
    <cellStyle name="Comma 5 2 2 3 2 6 3 3" xfId="34514" xr:uid="{00DFDDC3-A0B5-4B71-9DFD-5DF495DE21CD}"/>
    <cellStyle name="Comma 5 2 2 3 2 6 4" xfId="14294" xr:uid="{59A4BDED-611A-401E-A1B2-0882F1407AE6}"/>
    <cellStyle name="Comma 5 2 2 3 2 6 4 2" xfId="38558" xr:uid="{6A0461CF-26B6-4183-836E-0079C77CA7E0}"/>
    <cellStyle name="Comma 5 2 2 3 2 6 5" xfId="26426" xr:uid="{046DF387-13AB-49F9-89CB-38EA68989167}"/>
    <cellStyle name="Comma 5 2 2 3 2 7" xfId="4184" xr:uid="{428861AF-6D62-4E64-A655-47AA907941CE}"/>
    <cellStyle name="Comma 5 2 2 3 2 7 2" xfId="16316" xr:uid="{A627BDDB-72FC-42C4-8CCA-B1E47CF07B50}"/>
    <cellStyle name="Comma 5 2 2 3 2 7 2 2" xfId="40580" xr:uid="{85E408D2-7C10-45C4-9662-6CE374E2EB0F}"/>
    <cellStyle name="Comma 5 2 2 3 2 7 3" xfId="28448" xr:uid="{A928F21F-D104-43DE-854A-22DE8E4BAFB7}"/>
    <cellStyle name="Comma 5 2 2 3 2 8" xfId="8228" xr:uid="{696EB894-A7AF-4FBE-9A8C-72D4A89AD9FC}"/>
    <cellStyle name="Comma 5 2 2 3 2 8 2" xfId="20360" xr:uid="{0881C25F-9CCE-4325-A564-43445A9AB0B9}"/>
    <cellStyle name="Comma 5 2 2 3 2 8 2 2" xfId="44624" xr:uid="{66DFEF61-ED71-4AC6-9A29-DF59BA925824}"/>
    <cellStyle name="Comma 5 2 2 3 2 8 3" xfId="32492" xr:uid="{90873843-B281-4308-A3CD-F04CC2EFBE4F}"/>
    <cellStyle name="Comma 5 2 2 3 2 9" xfId="12272" xr:uid="{11FC3586-6E10-46AD-B11A-3EED634355A5}"/>
    <cellStyle name="Comma 5 2 2 3 2 9 2" xfId="36536" xr:uid="{CD6B2399-2BAB-45DA-851D-2314544B08B0}"/>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2 2 2" xfId="44434" xr:uid="{2F07748C-0126-45B2-BEEB-F6359E368EE0}"/>
    <cellStyle name="Comma 5 2 2 3 3 2 2 2 2 2 3" xfId="32302" xr:uid="{8F179337-EEED-499E-B148-EFDDEDC7CDC1}"/>
    <cellStyle name="Comma 5 2 2 3 3 2 2 2 2 3" xfId="12082" xr:uid="{6D2FA66F-D76B-4501-98EA-FBD074A2EB9A}"/>
    <cellStyle name="Comma 5 2 2 3 3 2 2 2 2 3 2" xfId="24214" xr:uid="{3B9BF831-C993-4787-B80F-26C8404C7E95}"/>
    <cellStyle name="Comma 5 2 2 3 3 2 2 2 2 3 2 2" xfId="48478" xr:uid="{FB54ACE6-2572-486D-A89D-54EE92513496}"/>
    <cellStyle name="Comma 5 2 2 3 3 2 2 2 2 3 3" xfId="36346" xr:uid="{DC052A79-3B7A-4ACC-A184-04C616026B1C}"/>
    <cellStyle name="Comma 5 2 2 3 3 2 2 2 2 4" xfId="16126" xr:uid="{09CC75BA-66BB-40E9-BFF8-FD988B1CEC5C}"/>
    <cellStyle name="Comma 5 2 2 3 3 2 2 2 2 4 2" xfId="40390" xr:uid="{1E58D97F-AFDE-4B32-9BEB-B7E79058EBC0}"/>
    <cellStyle name="Comma 5 2 2 3 3 2 2 2 2 5" xfId="28258" xr:uid="{AA5B6E35-C0D7-444B-A7BB-75C6F9A2C8ED}"/>
    <cellStyle name="Comma 5 2 2 3 3 2 2 2 3" xfId="6016" xr:uid="{D809B8B0-6E49-493C-8C5F-A1FF152B16C9}"/>
    <cellStyle name="Comma 5 2 2 3 3 2 2 2 3 2" xfId="18148" xr:uid="{2C9AA048-BF74-46EC-B2B4-2D98F148F13F}"/>
    <cellStyle name="Comma 5 2 2 3 3 2 2 2 3 2 2" xfId="42412" xr:uid="{46548EAF-5934-4A0B-93B5-D5232E0D8BD9}"/>
    <cellStyle name="Comma 5 2 2 3 3 2 2 2 3 3" xfId="30280" xr:uid="{372A042D-C7AF-4FF8-88DB-20ACEABA44C0}"/>
    <cellStyle name="Comma 5 2 2 3 3 2 2 2 4" xfId="10060" xr:uid="{AF3789D6-0124-4AF6-B091-475EA053D4CD}"/>
    <cellStyle name="Comma 5 2 2 3 3 2 2 2 4 2" xfId="22192" xr:uid="{44295E96-949F-464C-B685-843B20C2B33E}"/>
    <cellStyle name="Comma 5 2 2 3 3 2 2 2 4 2 2" xfId="46456" xr:uid="{71051BE6-8282-4E34-9B11-85C9239B9713}"/>
    <cellStyle name="Comma 5 2 2 3 3 2 2 2 4 3" xfId="34324" xr:uid="{9820BA24-7E92-43CC-9EB6-6A2C51AFF66B}"/>
    <cellStyle name="Comma 5 2 2 3 3 2 2 2 5" xfId="14104" xr:uid="{08F96271-DD3E-4AD9-AF6A-67EC67E2E9F3}"/>
    <cellStyle name="Comma 5 2 2 3 3 2 2 2 5 2" xfId="38368" xr:uid="{3B48CF70-70C5-440A-ADB9-7AE72CB1F725}"/>
    <cellStyle name="Comma 5 2 2 3 3 2 2 2 6" xfId="26236" xr:uid="{FCA2CF22-3252-4ADA-920C-B614E705865B}"/>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2 2 2" xfId="43423" xr:uid="{54EE589F-65A9-4B40-BE11-B3EE8463CDD9}"/>
    <cellStyle name="Comma 5 2 2 3 3 2 2 3 2 3" xfId="31291" xr:uid="{52FA7A12-522B-4224-8CBD-B2E483EBB14C}"/>
    <cellStyle name="Comma 5 2 2 3 3 2 2 3 3" xfId="11071" xr:uid="{04A4D269-9022-4949-B040-C91BCE392BA4}"/>
    <cellStyle name="Comma 5 2 2 3 3 2 2 3 3 2" xfId="23203" xr:uid="{A6449605-4A11-40AB-9BB6-A1EE6934FF56}"/>
    <cellStyle name="Comma 5 2 2 3 3 2 2 3 3 2 2" xfId="47467" xr:uid="{A4841EF3-535D-4653-8147-AE4307F9BB90}"/>
    <cellStyle name="Comma 5 2 2 3 3 2 2 3 3 3" xfId="35335" xr:uid="{F4AE31EE-D7CD-4368-8DA6-6AD40B8959A6}"/>
    <cellStyle name="Comma 5 2 2 3 3 2 2 3 4" xfId="15115" xr:uid="{C127558D-FBAF-475C-8248-0162E670AE1E}"/>
    <cellStyle name="Comma 5 2 2 3 3 2 2 3 4 2" xfId="39379" xr:uid="{3E9797A7-E014-4935-8A61-FD023D821490}"/>
    <cellStyle name="Comma 5 2 2 3 3 2 2 3 5" xfId="27247" xr:uid="{0124C136-344E-4CBA-A57C-6A60D5B65D0E}"/>
    <cellStyle name="Comma 5 2 2 3 3 2 2 4" xfId="5005" xr:uid="{99454FBA-B1D7-4769-A7F9-35800462C274}"/>
    <cellStyle name="Comma 5 2 2 3 3 2 2 4 2" xfId="17137" xr:uid="{3EE0B784-7AA4-435B-8A71-7C2F25DDE1F8}"/>
    <cellStyle name="Comma 5 2 2 3 3 2 2 4 2 2" xfId="41401" xr:uid="{3C3E023F-CCA7-41C4-AD1A-BC3F0B5AD263}"/>
    <cellStyle name="Comma 5 2 2 3 3 2 2 4 3" xfId="29269" xr:uid="{13BB59F9-7112-4696-A150-75FC1F093ACC}"/>
    <cellStyle name="Comma 5 2 2 3 3 2 2 5" xfId="9049" xr:uid="{32683679-6F53-42DE-BBE2-F58B34E81662}"/>
    <cellStyle name="Comma 5 2 2 3 3 2 2 5 2" xfId="21181" xr:uid="{33A88739-A1E9-4C21-B6E2-9461105D019F}"/>
    <cellStyle name="Comma 5 2 2 3 3 2 2 5 2 2" xfId="45445" xr:uid="{12E482CA-D419-4FB4-A053-39C53C102017}"/>
    <cellStyle name="Comma 5 2 2 3 3 2 2 5 3" xfId="33313" xr:uid="{E0923D17-51D3-43FC-A04B-276E5F7C0907}"/>
    <cellStyle name="Comma 5 2 2 3 3 2 2 6" xfId="13093" xr:uid="{061A9394-7885-4593-81B0-59DEFF36A90F}"/>
    <cellStyle name="Comma 5 2 2 3 3 2 2 6 2" xfId="37357" xr:uid="{AECA2B85-EED8-4083-81E3-AB204F0DCF1F}"/>
    <cellStyle name="Comma 5 2 2 3 3 2 2 7" xfId="25225" xr:uid="{48F358AE-0879-4B29-B940-B5139E3941D1}"/>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2 2 2" xfId="43929" xr:uid="{F551EFE6-605A-446C-8700-C872864DF221}"/>
    <cellStyle name="Comma 5 2 2 3 3 2 3 2 2 3" xfId="31797" xr:uid="{6D379EB9-8EE4-4102-ACC8-C5F218AC045E}"/>
    <cellStyle name="Comma 5 2 2 3 3 2 3 2 3" xfId="11577" xr:uid="{267826D6-2C48-4004-B2A4-69F5DAFDFF51}"/>
    <cellStyle name="Comma 5 2 2 3 3 2 3 2 3 2" xfId="23709" xr:uid="{C6CE5374-BA2D-4AC3-B131-B98300B350ED}"/>
    <cellStyle name="Comma 5 2 2 3 3 2 3 2 3 2 2" xfId="47973" xr:uid="{ACDE5A0D-5134-46ED-ABE8-6CAC426A93F3}"/>
    <cellStyle name="Comma 5 2 2 3 3 2 3 2 3 3" xfId="35841" xr:uid="{8294CD49-92B1-45AE-A595-41A489942F23}"/>
    <cellStyle name="Comma 5 2 2 3 3 2 3 2 4" xfId="15621" xr:uid="{6B2CB691-5105-493B-A492-B79FA9276DA1}"/>
    <cellStyle name="Comma 5 2 2 3 3 2 3 2 4 2" xfId="39885" xr:uid="{32BE6D9E-8ABA-45E4-9A86-2306862C0C07}"/>
    <cellStyle name="Comma 5 2 2 3 3 2 3 2 5" xfId="27753" xr:uid="{C7FCE981-D791-45F0-B904-61E47EBB953F}"/>
    <cellStyle name="Comma 5 2 2 3 3 2 3 3" xfId="5511" xr:uid="{10D39CCD-735B-44BD-8EC3-84B769541633}"/>
    <cellStyle name="Comma 5 2 2 3 3 2 3 3 2" xfId="17643" xr:uid="{F0324A54-8364-4C1E-9FAB-E57251F8B86A}"/>
    <cellStyle name="Comma 5 2 2 3 3 2 3 3 2 2" xfId="41907" xr:uid="{EC1E580B-AB1F-41EB-ABEE-1CAAA7BF407B}"/>
    <cellStyle name="Comma 5 2 2 3 3 2 3 3 3" xfId="29775" xr:uid="{DACA8675-184D-41ED-9727-C8AD082FFE0C}"/>
    <cellStyle name="Comma 5 2 2 3 3 2 3 4" xfId="9555" xr:uid="{0352FF38-185E-4899-B01D-A2A1CBF613A9}"/>
    <cellStyle name="Comma 5 2 2 3 3 2 3 4 2" xfId="21687" xr:uid="{D8CEF809-6070-4283-A3ED-F63EF24CF337}"/>
    <cellStyle name="Comma 5 2 2 3 3 2 3 4 2 2" xfId="45951" xr:uid="{31AF89A9-97BC-40A7-A97B-D213D5D4FEA9}"/>
    <cellStyle name="Comma 5 2 2 3 3 2 3 4 3" xfId="33819" xr:uid="{85872265-8764-4DDF-9CD5-B0FA0BE77718}"/>
    <cellStyle name="Comma 5 2 2 3 3 2 3 5" xfId="13599" xr:uid="{E90855FD-F845-4F3B-8114-A26412D070B7}"/>
    <cellStyle name="Comma 5 2 2 3 3 2 3 5 2" xfId="37863" xr:uid="{B12E01CF-F48C-45AC-9866-61665FF8809A}"/>
    <cellStyle name="Comma 5 2 2 3 3 2 3 6" xfId="25731" xr:uid="{96A551C1-8978-49A3-8318-113F9908BCFC}"/>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2 2 2" xfId="42918" xr:uid="{F254FEC0-2953-49A6-8AE9-89090EF22DAF}"/>
    <cellStyle name="Comma 5 2 2 3 3 2 4 2 3" xfId="30786" xr:uid="{77E15F52-F27F-4F2F-85A0-2AC016D6BEB5}"/>
    <cellStyle name="Comma 5 2 2 3 3 2 4 3" xfId="10566" xr:uid="{DCE4940C-9718-4D2F-966B-72CB26C20B8D}"/>
    <cellStyle name="Comma 5 2 2 3 3 2 4 3 2" xfId="22698" xr:uid="{26B76D8F-B3D6-4146-BAB3-1DDF19437E71}"/>
    <cellStyle name="Comma 5 2 2 3 3 2 4 3 2 2" xfId="46962" xr:uid="{F5DFCC9A-5EEB-482E-AE1C-CA6CEC1C9916}"/>
    <cellStyle name="Comma 5 2 2 3 3 2 4 3 3" xfId="34830" xr:uid="{B9BB8A9A-03A6-4DCF-A1EB-4B077CE39162}"/>
    <cellStyle name="Comma 5 2 2 3 3 2 4 4" xfId="14610" xr:uid="{06202B23-638E-4EE3-8679-2B9769C8FD39}"/>
    <cellStyle name="Comma 5 2 2 3 3 2 4 4 2" xfId="38874" xr:uid="{2AF4DFA2-7A34-4F92-9553-A6FF23513405}"/>
    <cellStyle name="Comma 5 2 2 3 3 2 4 5" xfId="26742" xr:uid="{0084DD95-E11C-48D2-B6C6-BC98E4A936B1}"/>
    <cellStyle name="Comma 5 2 2 3 3 2 5" xfId="4500" xr:uid="{38C95C75-162A-48BB-8E0A-1BDB92A2F1DB}"/>
    <cellStyle name="Comma 5 2 2 3 3 2 5 2" xfId="16632" xr:uid="{938A73A3-CC1D-47A2-83AC-47C0CD4E75D7}"/>
    <cellStyle name="Comma 5 2 2 3 3 2 5 2 2" xfId="40896" xr:uid="{B77A714B-BAD8-443C-88D9-47E83A4C1668}"/>
    <cellStyle name="Comma 5 2 2 3 3 2 5 3" xfId="28764" xr:uid="{962F4204-7D14-46E9-ADE9-01DD10A46789}"/>
    <cellStyle name="Comma 5 2 2 3 3 2 6" xfId="8544" xr:uid="{D3B2546D-30DD-44C8-89DB-148E697B4A97}"/>
    <cellStyle name="Comma 5 2 2 3 3 2 6 2" xfId="20676" xr:uid="{8514BCBD-8899-403B-9758-5B925B1C627F}"/>
    <cellStyle name="Comma 5 2 2 3 3 2 6 2 2" xfId="44940" xr:uid="{F16DCAF6-C1B7-49C9-8084-CA81BC4584D2}"/>
    <cellStyle name="Comma 5 2 2 3 3 2 6 3" xfId="32808" xr:uid="{F7474BEC-A290-438E-8FFC-37D1A3385E7D}"/>
    <cellStyle name="Comma 5 2 2 3 3 2 7" xfId="12588" xr:uid="{849EA809-1CAF-4561-AAA2-721CFD2EF48C}"/>
    <cellStyle name="Comma 5 2 2 3 3 2 7 2" xfId="36852" xr:uid="{47137FDA-898F-478C-83F2-3D016EB884E7}"/>
    <cellStyle name="Comma 5 2 2 3 3 2 8" xfId="24720" xr:uid="{90D61010-5943-4C81-A971-2F2051B110CA}"/>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2 2 2" xfId="44181" xr:uid="{660F9223-DA0E-422C-814F-CBFE0135A9E3}"/>
    <cellStyle name="Comma 5 2 2 3 3 3 2 2 2 3" xfId="32049" xr:uid="{F008C0AC-0E1E-4913-B528-4C9C397E2939}"/>
    <cellStyle name="Comma 5 2 2 3 3 3 2 2 3" xfId="11829" xr:uid="{8399B080-7BB4-414A-B934-BC59E60BFC18}"/>
    <cellStyle name="Comma 5 2 2 3 3 3 2 2 3 2" xfId="23961" xr:uid="{342826A6-9F09-4A1C-90EA-1967C03B3191}"/>
    <cellStyle name="Comma 5 2 2 3 3 3 2 2 3 2 2" xfId="48225" xr:uid="{154170F1-3A07-4DCA-9886-3B0932555009}"/>
    <cellStyle name="Comma 5 2 2 3 3 3 2 2 3 3" xfId="36093" xr:uid="{7D1C0A37-B344-4639-9930-AA61AC0F81D6}"/>
    <cellStyle name="Comma 5 2 2 3 3 3 2 2 4" xfId="15873" xr:uid="{18FDFFB0-5CEF-4CBF-9A70-EBFFBF8F635A}"/>
    <cellStyle name="Comma 5 2 2 3 3 3 2 2 4 2" xfId="40137" xr:uid="{597AAF3E-092F-4C51-ADE6-9A5F60918902}"/>
    <cellStyle name="Comma 5 2 2 3 3 3 2 2 5" xfId="28005" xr:uid="{FAC91CAA-0914-4F9D-87EC-97D8087BDDF8}"/>
    <cellStyle name="Comma 5 2 2 3 3 3 2 3" xfId="5763" xr:uid="{887ABD2B-8E68-446C-B31E-086642DD0D21}"/>
    <cellStyle name="Comma 5 2 2 3 3 3 2 3 2" xfId="17895" xr:uid="{F7AC272A-FAB7-4CF2-85D3-52B4BF570F74}"/>
    <cellStyle name="Comma 5 2 2 3 3 3 2 3 2 2" xfId="42159" xr:uid="{77B8311C-BA79-44C9-9B5D-CF629F1B5ED7}"/>
    <cellStyle name="Comma 5 2 2 3 3 3 2 3 3" xfId="30027" xr:uid="{A0AF7DE1-1D10-4775-A4E9-2A1E140D11D1}"/>
    <cellStyle name="Comma 5 2 2 3 3 3 2 4" xfId="9807" xr:uid="{A847909A-892A-46B4-915A-B5C286287D53}"/>
    <cellStyle name="Comma 5 2 2 3 3 3 2 4 2" xfId="21939" xr:uid="{8A655C72-5CB9-40AE-9244-BFF7BACC7AF8}"/>
    <cellStyle name="Comma 5 2 2 3 3 3 2 4 2 2" xfId="46203" xr:uid="{8C75E4AC-921E-4276-B1D8-652739154678}"/>
    <cellStyle name="Comma 5 2 2 3 3 3 2 4 3" xfId="34071" xr:uid="{3479A845-5A8E-4476-B4F6-69903F8BB7CB}"/>
    <cellStyle name="Comma 5 2 2 3 3 3 2 5" xfId="13851" xr:uid="{97ADDF2C-05E9-454B-B8FC-9B615B4E9018}"/>
    <cellStyle name="Comma 5 2 2 3 3 3 2 5 2" xfId="38115" xr:uid="{1F5A5470-1F60-497D-83D5-396AB2D6EC1B}"/>
    <cellStyle name="Comma 5 2 2 3 3 3 2 6" xfId="25983" xr:uid="{69D63E44-4EB3-4DCB-8C9A-8159F86667B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2 2 2" xfId="43170" xr:uid="{23DCD223-BCAB-401B-9981-07A69404BE76}"/>
    <cellStyle name="Comma 5 2 2 3 3 3 3 2 3" xfId="31038" xr:uid="{C89FE444-AEB6-468E-9732-9B88643435BE}"/>
    <cellStyle name="Comma 5 2 2 3 3 3 3 3" xfId="10818" xr:uid="{B16DD2C4-F0E0-4777-8760-763C44239B60}"/>
    <cellStyle name="Comma 5 2 2 3 3 3 3 3 2" xfId="22950" xr:uid="{C5661E45-556A-4A6C-B48A-76B26F82B15E}"/>
    <cellStyle name="Comma 5 2 2 3 3 3 3 3 2 2" xfId="47214" xr:uid="{DCC63C7E-B6EF-44AB-88A9-64BA53DEEF51}"/>
    <cellStyle name="Comma 5 2 2 3 3 3 3 3 3" xfId="35082" xr:uid="{35292CF6-6353-4A85-8D64-738BDDAEE130}"/>
    <cellStyle name="Comma 5 2 2 3 3 3 3 4" xfId="14862" xr:uid="{5E974A0D-DA22-4C76-BB47-477F9F4090DF}"/>
    <cellStyle name="Comma 5 2 2 3 3 3 3 4 2" xfId="39126" xr:uid="{C3CAE677-9731-4552-9FB9-8B9AB9CAA04B}"/>
    <cellStyle name="Comma 5 2 2 3 3 3 3 5" xfId="26994" xr:uid="{AA032DA2-5E91-4789-B39B-686277A2CB20}"/>
    <cellStyle name="Comma 5 2 2 3 3 3 4" xfId="4752" xr:uid="{DB4B8051-99CC-4278-A07E-FD3D1D372D22}"/>
    <cellStyle name="Comma 5 2 2 3 3 3 4 2" xfId="16884" xr:uid="{9A08710E-E150-478D-A139-7F1BF1C27C5F}"/>
    <cellStyle name="Comma 5 2 2 3 3 3 4 2 2" xfId="41148" xr:uid="{384576EC-5935-46EA-A4B8-18A1C271C49C}"/>
    <cellStyle name="Comma 5 2 2 3 3 3 4 3" xfId="29016" xr:uid="{4B1E42ED-9659-4B66-8C9A-6760F9CA1E24}"/>
    <cellStyle name="Comma 5 2 2 3 3 3 5" xfId="8796" xr:uid="{9D6F3B5C-0B8E-4100-A852-EFF13A9A7F6E}"/>
    <cellStyle name="Comma 5 2 2 3 3 3 5 2" xfId="20928" xr:uid="{E219DE49-54FE-4B65-9BE6-FDE69CEC9D34}"/>
    <cellStyle name="Comma 5 2 2 3 3 3 5 2 2" xfId="45192" xr:uid="{56518357-2DCE-4D96-8ED0-680681E47E3A}"/>
    <cellStyle name="Comma 5 2 2 3 3 3 5 3" xfId="33060" xr:uid="{39033A54-5DEB-4979-984E-949DAE163B88}"/>
    <cellStyle name="Comma 5 2 2 3 3 3 6" xfId="12840" xr:uid="{23627877-ACE5-425F-8772-74EF2F4FDDCB}"/>
    <cellStyle name="Comma 5 2 2 3 3 3 6 2" xfId="37104" xr:uid="{AFFFD8A2-0DEA-4E3A-B369-1E05491CBB39}"/>
    <cellStyle name="Comma 5 2 2 3 3 3 7" xfId="24972" xr:uid="{35FF7A01-8E01-4855-9F70-F50005D69F02}"/>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2 2 2" xfId="43676" xr:uid="{B1F5019D-2323-4C92-B5C8-F188E1FD17F0}"/>
    <cellStyle name="Comma 5 2 2 3 3 4 2 2 3" xfId="31544" xr:uid="{FE540290-7348-4394-BF02-78D33E9A0938}"/>
    <cellStyle name="Comma 5 2 2 3 3 4 2 3" xfId="11324" xr:uid="{1E4790D9-FA78-42CC-93C9-935E478A4C28}"/>
    <cellStyle name="Comma 5 2 2 3 3 4 2 3 2" xfId="23456" xr:uid="{BEBFB09C-B278-4BB1-A180-DD56A11BE72F}"/>
    <cellStyle name="Comma 5 2 2 3 3 4 2 3 2 2" xfId="47720" xr:uid="{8157FAB2-7C82-4663-8880-DFD02DF11711}"/>
    <cellStyle name="Comma 5 2 2 3 3 4 2 3 3" xfId="35588" xr:uid="{B075F546-872B-4977-BDBD-D402111D6984}"/>
    <cellStyle name="Comma 5 2 2 3 3 4 2 4" xfId="15368" xr:uid="{C557ED2C-8DB1-4EB0-B724-ADAE2C1CF384}"/>
    <cellStyle name="Comma 5 2 2 3 3 4 2 4 2" xfId="39632" xr:uid="{D5070EAB-3738-4312-9348-765CB6F1ACA0}"/>
    <cellStyle name="Comma 5 2 2 3 3 4 2 5" xfId="27500" xr:uid="{B2FE27E6-5B8C-4DAD-90C2-7D8654269964}"/>
    <cellStyle name="Comma 5 2 2 3 3 4 3" xfId="5258" xr:uid="{6BDFA14D-9917-4958-8A4A-C2AE45FEFB71}"/>
    <cellStyle name="Comma 5 2 2 3 3 4 3 2" xfId="17390" xr:uid="{2ADA01C7-B108-4850-AD69-75D6031891C3}"/>
    <cellStyle name="Comma 5 2 2 3 3 4 3 2 2" xfId="41654" xr:uid="{45831118-6E0D-431F-A665-0B260A7E0D03}"/>
    <cellStyle name="Comma 5 2 2 3 3 4 3 3" xfId="29522" xr:uid="{54DFFB73-FE3D-4B0E-87E6-E45C293622AA}"/>
    <cellStyle name="Comma 5 2 2 3 3 4 4" xfId="9302" xr:uid="{FD23408E-D73D-45F1-BC37-5AF7B8A55476}"/>
    <cellStyle name="Comma 5 2 2 3 3 4 4 2" xfId="21434" xr:uid="{7CA47B4E-75C9-41DB-AEC2-265473FF4355}"/>
    <cellStyle name="Comma 5 2 2 3 3 4 4 2 2" xfId="45698" xr:uid="{DB9E3A78-9024-4D2E-ACFB-9179B34C092B}"/>
    <cellStyle name="Comma 5 2 2 3 3 4 4 3" xfId="33566" xr:uid="{22E449EF-3A08-4708-A566-4A22BCDF32B5}"/>
    <cellStyle name="Comma 5 2 2 3 3 4 5" xfId="13346" xr:uid="{F58B03E1-EBC7-47F1-9477-351CEDC4A2A7}"/>
    <cellStyle name="Comma 5 2 2 3 3 4 5 2" xfId="37610" xr:uid="{2647BA8F-93CD-46AB-9C8F-1FA61F83346D}"/>
    <cellStyle name="Comma 5 2 2 3 3 4 6" xfId="25478" xr:uid="{7AE64B6F-46F9-44A3-BCFC-4D1B91300808}"/>
    <cellStyle name="Comma 5 2 2 3 3 5" xfId="2225" xr:uid="{F865ABC4-3AF8-429C-A6D5-8A5B08F19E31}"/>
    <cellStyle name="Comma 5 2 2 3 3 5 2" xfId="6269" xr:uid="{75603AA5-311C-42C7-92B0-4E31ADD24B56}"/>
    <cellStyle name="Comma 5 2 2 3 3 5 2 2" xfId="18401" xr:uid="{51E9D674-075F-4466-B7E7-BA06DCAE6F96}"/>
    <cellStyle name="Comma 5 2 2 3 3 5 2 2 2" xfId="42665" xr:uid="{7707A391-16D4-4D39-8E3C-A3FF3E373212}"/>
    <cellStyle name="Comma 5 2 2 3 3 5 2 3" xfId="30533" xr:uid="{06433710-0803-4647-861C-72847EFF69A1}"/>
    <cellStyle name="Comma 5 2 2 3 3 5 3" xfId="10313" xr:uid="{60591F5B-1BD3-4B67-ACE2-A82B06C6FFCF}"/>
    <cellStyle name="Comma 5 2 2 3 3 5 3 2" xfId="22445" xr:uid="{36160AD1-0C19-400D-B799-BC8D65C6B7C6}"/>
    <cellStyle name="Comma 5 2 2 3 3 5 3 2 2" xfId="46709" xr:uid="{1EC9884B-5358-4CB5-BFAE-1ADE477322C9}"/>
    <cellStyle name="Comma 5 2 2 3 3 5 3 3" xfId="34577" xr:uid="{5104F096-0681-46EA-B236-C12F9C016959}"/>
    <cellStyle name="Comma 5 2 2 3 3 5 4" xfId="14357" xr:uid="{E15580C3-D1B8-4A39-BDDA-214AFF27962F}"/>
    <cellStyle name="Comma 5 2 2 3 3 5 4 2" xfId="38621" xr:uid="{2BA2D5AC-B236-4C4C-AA62-3BAC95939A64}"/>
    <cellStyle name="Comma 5 2 2 3 3 5 5" xfId="26489" xr:uid="{865709B4-7B00-4FEB-81AA-AA2B4021BC4A}"/>
    <cellStyle name="Comma 5 2 2 3 3 6" xfId="4247" xr:uid="{5BF08801-E61D-426B-9242-0BE8012761F8}"/>
    <cellStyle name="Comma 5 2 2 3 3 6 2" xfId="16379" xr:uid="{B755D1DC-BFD8-4172-A922-DDF96D83DB9A}"/>
    <cellStyle name="Comma 5 2 2 3 3 6 2 2" xfId="40643" xr:uid="{7FCC55B2-7579-430E-A4DE-8455A86259DD}"/>
    <cellStyle name="Comma 5 2 2 3 3 6 3" xfId="28511" xr:uid="{2F4E3D4F-9248-463A-93FF-D0FE29748FD5}"/>
    <cellStyle name="Comma 5 2 2 3 3 7" xfId="8291" xr:uid="{DDCC5CC1-E155-47EF-8336-AC8E170174EB}"/>
    <cellStyle name="Comma 5 2 2 3 3 7 2" xfId="20423" xr:uid="{ACC238B2-DCCF-4AC6-9325-5A4AB532FF95}"/>
    <cellStyle name="Comma 5 2 2 3 3 7 2 2" xfId="44687" xr:uid="{E50829DD-D1BF-47DD-B913-F3FCF9106332}"/>
    <cellStyle name="Comma 5 2 2 3 3 7 3" xfId="32555" xr:uid="{13B50319-9F28-4A16-A8BA-8AAF56CFEFDC}"/>
    <cellStyle name="Comma 5 2 2 3 3 8" xfId="12335" xr:uid="{E1FA987E-B6FD-4004-B435-A779C35F6DBC}"/>
    <cellStyle name="Comma 5 2 2 3 3 8 2" xfId="36599" xr:uid="{844A44CC-4ADC-43F1-9775-C494590D70FF}"/>
    <cellStyle name="Comma 5 2 2 3 3 9" xfId="24467" xr:uid="{967B1358-5981-490E-8341-39A72F811025}"/>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2 2 2" xfId="44308" xr:uid="{627CDB20-1FA9-4240-B9C0-320FF7F67605}"/>
    <cellStyle name="Comma 5 2 2 3 4 2 2 2 2 3" xfId="32176" xr:uid="{BE2B0CD8-E39A-4033-A6B2-67217E425164}"/>
    <cellStyle name="Comma 5 2 2 3 4 2 2 2 3" xfId="11956" xr:uid="{E848C64D-B36C-4EAA-ADFC-735BA2A45832}"/>
    <cellStyle name="Comma 5 2 2 3 4 2 2 2 3 2" xfId="24088" xr:uid="{6130688B-E11A-4DE5-8FDF-9B2B5F24B7D0}"/>
    <cellStyle name="Comma 5 2 2 3 4 2 2 2 3 2 2" xfId="48352" xr:uid="{23A05E0A-958A-424F-B9A0-554CF674BDAF}"/>
    <cellStyle name="Comma 5 2 2 3 4 2 2 2 3 3" xfId="36220" xr:uid="{F3EE4A6D-45DD-43E0-BDF5-8E87AB19D073}"/>
    <cellStyle name="Comma 5 2 2 3 4 2 2 2 4" xfId="16000" xr:uid="{0E42D759-9CCE-4387-A533-12FC1B48E830}"/>
    <cellStyle name="Comma 5 2 2 3 4 2 2 2 4 2" xfId="40264" xr:uid="{F3823E07-2B63-4CCF-9E4B-4A543C93A577}"/>
    <cellStyle name="Comma 5 2 2 3 4 2 2 2 5" xfId="28132" xr:uid="{095E213F-12F9-4C81-B846-05B0E44866EA}"/>
    <cellStyle name="Comma 5 2 2 3 4 2 2 3" xfId="5890" xr:uid="{A560D396-B22D-48BF-8553-60D057D04AD1}"/>
    <cellStyle name="Comma 5 2 2 3 4 2 2 3 2" xfId="18022" xr:uid="{9EF35AA1-2AB1-4BDC-A556-BE24F5DC77B6}"/>
    <cellStyle name="Comma 5 2 2 3 4 2 2 3 2 2" xfId="42286" xr:uid="{1411FB95-BFE6-470E-9163-6E7297CE9359}"/>
    <cellStyle name="Comma 5 2 2 3 4 2 2 3 3" xfId="30154" xr:uid="{9166F0D7-0DF7-419C-A98B-BB5B5BBCBDBD}"/>
    <cellStyle name="Comma 5 2 2 3 4 2 2 4" xfId="9934" xr:uid="{ABCF8A74-C1B3-428E-90C7-1C8515E16591}"/>
    <cellStyle name="Comma 5 2 2 3 4 2 2 4 2" xfId="22066" xr:uid="{DD13C29C-D2AC-4EC8-9E90-9684D9A1F367}"/>
    <cellStyle name="Comma 5 2 2 3 4 2 2 4 2 2" xfId="46330" xr:uid="{3DFF0293-1BCA-4746-B14E-656E19836E60}"/>
    <cellStyle name="Comma 5 2 2 3 4 2 2 4 3" xfId="34198" xr:uid="{BCE7662A-BC78-49DE-A418-ABA920F1771C}"/>
    <cellStyle name="Comma 5 2 2 3 4 2 2 5" xfId="13978" xr:uid="{A039DFC6-2D12-47E4-BEB8-39A0F0B29A22}"/>
    <cellStyle name="Comma 5 2 2 3 4 2 2 5 2" xfId="38242" xr:uid="{688562F5-1A04-4FE6-9AC7-48947E99BF3F}"/>
    <cellStyle name="Comma 5 2 2 3 4 2 2 6" xfId="26110" xr:uid="{1F735136-EF13-48DA-981F-704380325F1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2 2 2" xfId="43297" xr:uid="{CC02E1A0-0E94-4F7A-B8A8-5216489316B7}"/>
    <cellStyle name="Comma 5 2 2 3 4 2 3 2 3" xfId="31165" xr:uid="{8C2439C6-C8F8-435A-A2D0-C4C80687C4A8}"/>
    <cellStyle name="Comma 5 2 2 3 4 2 3 3" xfId="10945" xr:uid="{8EF7BDD8-21DB-4505-BFCE-871512B57BAA}"/>
    <cellStyle name="Comma 5 2 2 3 4 2 3 3 2" xfId="23077" xr:uid="{A1134CB3-BF69-4C25-99BE-AB1E97E7B712}"/>
    <cellStyle name="Comma 5 2 2 3 4 2 3 3 2 2" xfId="47341" xr:uid="{D9AE2DCB-C0DF-45E6-86FE-AE81EFDA5AC3}"/>
    <cellStyle name="Comma 5 2 2 3 4 2 3 3 3" xfId="35209" xr:uid="{46AFB25C-8E28-48CD-A4A1-7A73712E9086}"/>
    <cellStyle name="Comma 5 2 2 3 4 2 3 4" xfId="14989" xr:uid="{11F9135D-9491-466F-93AC-2225C2AF716D}"/>
    <cellStyle name="Comma 5 2 2 3 4 2 3 4 2" xfId="39253" xr:uid="{A7E638DA-6273-4F84-99E2-779E6500C37B}"/>
    <cellStyle name="Comma 5 2 2 3 4 2 3 5" xfId="27121" xr:uid="{32B5CC1A-FB24-4823-8814-399ACF205DB1}"/>
    <cellStyle name="Comma 5 2 2 3 4 2 4" xfId="4879" xr:uid="{EE3B769D-79F3-416D-BD71-73D3A90036FE}"/>
    <cellStyle name="Comma 5 2 2 3 4 2 4 2" xfId="17011" xr:uid="{A354276B-37CB-40A2-A1A2-7BE9DC2839C8}"/>
    <cellStyle name="Comma 5 2 2 3 4 2 4 2 2" xfId="41275" xr:uid="{0F7D3CA6-30F1-4D91-B474-B033B9DFB331}"/>
    <cellStyle name="Comma 5 2 2 3 4 2 4 3" xfId="29143" xr:uid="{01DBF02E-791A-453B-80B1-0A49CE5ADF80}"/>
    <cellStyle name="Comma 5 2 2 3 4 2 5" xfId="8923" xr:uid="{C6B9D6A9-1A52-4BEC-BD35-3CCB5EBD9CF4}"/>
    <cellStyle name="Comma 5 2 2 3 4 2 5 2" xfId="21055" xr:uid="{C982538B-A011-4A53-88A9-F178B919E618}"/>
    <cellStyle name="Comma 5 2 2 3 4 2 5 2 2" xfId="45319" xr:uid="{8A238372-B13D-413C-A568-6801A6EF8B91}"/>
    <cellStyle name="Comma 5 2 2 3 4 2 5 3" xfId="33187" xr:uid="{750B16EA-402A-491D-B236-409317E27867}"/>
    <cellStyle name="Comma 5 2 2 3 4 2 6" xfId="12967" xr:uid="{DC83E82D-AC7C-4B51-B14D-B8930E031AF8}"/>
    <cellStyle name="Comma 5 2 2 3 4 2 6 2" xfId="37231" xr:uid="{2A24DE35-3E56-4760-A951-F7FD7805076B}"/>
    <cellStyle name="Comma 5 2 2 3 4 2 7" xfId="25099" xr:uid="{1B6B00A2-7EED-43A6-A081-BC0205C8DB44}"/>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2 2 2" xfId="43803" xr:uid="{A90A03C9-43D4-40ED-8F98-459B4242AD5F}"/>
    <cellStyle name="Comma 5 2 2 3 4 3 2 2 3" xfId="31671" xr:uid="{0D9530D7-161D-4543-80C3-1AD256339AA7}"/>
    <cellStyle name="Comma 5 2 2 3 4 3 2 3" xfId="11451" xr:uid="{C5084D7F-1305-4BEE-B858-0585F4F80464}"/>
    <cellStyle name="Comma 5 2 2 3 4 3 2 3 2" xfId="23583" xr:uid="{D37A8A90-62F2-40C1-867A-4226751E8E73}"/>
    <cellStyle name="Comma 5 2 2 3 4 3 2 3 2 2" xfId="47847" xr:uid="{7CD35F15-033B-4499-9690-0126F18F0501}"/>
    <cellStyle name="Comma 5 2 2 3 4 3 2 3 3" xfId="35715" xr:uid="{97058E73-6AB6-4988-BCE9-046F0B0E1220}"/>
    <cellStyle name="Comma 5 2 2 3 4 3 2 4" xfId="15495" xr:uid="{FCA01D7D-D005-434F-B55A-E2A1B38C0CD4}"/>
    <cellStyle name="Comma 5 2 2 3 4 3 2 4 2" xfId="39759" xr:uid="{500E26C8-C9E2-4119-801E-C12A64F13226}"/>
    <cellStyle name="Comma 5 2 2 3 4 3 2 5" xfId="27627" xr:uid="{4B7B62F4-6DEF-4947-9830-12BCD94013FF}"/>
    <cellStyle name="Comma 5 2 2 3 4 3 3" xfId="5385" xr:uid="{AF9F43F9-4CE4-48A3-B6A4-B0C0F67AF8FB}"/>
    <cellStyle name="Comma 5 2 2 3 4 3 3 2" xfId="17517" xr:uid="{146D4B1E-FE7F-4E14-909D-1D48C76EDE56}"/>
    <cellStyle name="Comma 5 2 2 3 4 3 3 2 2" xfId="41781" xr:uid="{0477D979-FEDC-4D54-97BB-C4A3BAB86956}"/>
    <cellStyle name="Comma 5 2 2 3 4 3 3 3" xfId="29649" xr:uid="{AED8CD19-5B36-4E8C-A7CA-4D89645CCB24}"/>
    <cellStyle name="Comma 5 2 2 3 4 3 4" xfId="9429" xr:uid="{8C7D1677-0048-4587-8445-B621FC09BC8A}"/>
    <cellStyle name="Comma 5 2 2 3 4 3 4 2" xfId="21561" xr:uid="{0F108C8F-34E9-4C5C-832E-FB3F2195B2C9}"/>
    <cellStyle name="Comma 5 2 2 3 4 3 4 2 2" xfId="45825" xr:uid="{E5CA3906-54DE-424D-90C8-5B37BC676543}"/>
    <cellStyle name="Comma 5 2 2 3 4 3 4 3" xfId="33693" xr:uid="{4C893F99-9904-48A1-8A8C-A128733DF3FE}"/>
    <cellStyle name="Comma 5 2 2 3 4 3 5" xfId="13473" xr:uid="{79732BDA-3BC8-4091-8082-AAC6B02BCBA9}"/>
    <cellStyle name="Comma 5 2 2 3 4 3 5 2" xfId="37737" xr:uid="{0A8C240E-A5A9-4F64-A5F0-EBE3EE44AAC6}"/>
    <cellStyle name="Comma 5 2 2 3 4 3 6" xfId="25605" xr:uid="{4ED694AF-AD06-417E-927C-B2A4DD556481}"/>
    <cellStyle name="Comma 5 2 2 3 4 4" xfId="2352" xr:uid="{62AEDBD0-53AB-48E7-AF03-59111CBD1213}"/>
    <cellStyle name="Comma 5 2 2 3 4 4 2" xfId="6396" xr:uid="{1BA0A380-4803-4A05-B4BD-B386E1888B90}"/>
    <cellStyle name="Comma 5 2 2 3 4 4 2 2" xfId="18528" xr:uid="{96C5B034-2FEF-45AE-A6F9-DBD73831D10C}"/>
    <cellStyle name="Comma 5 2 2 3 4 4 2 2 2" xfId="42792" xr:uid="{4279A6B3-DD6D-43B8-83EB-4B057CEB2EAD}"/>
    <cellStyle name="Comma 5 2 2 3 4 4 2 3" xfId="30660" xr:uid="{80643586-3B7D-4E3E-B91D-829D7C5CD923}"/>
    <cellStyle name="Comma 5 2 2 3 4 4 3" xfId="10440" xr:uid="{A74EEF1D-4C1A-453A-B49C-47D13BCA1AEF}"/>
    <cellStyle name="Comma 5 2 2 3 4 4 3 2" xfId="22572" xr:uid="{82632CEF-D114-4698-A384-302A344B72DB}"/>
    <cellStyle name="Comma 5 2 2 3 4 4 3 2 2" xfId="46836" xr:uid="{DCC19930-7CB6-44CC-AC27-10F4063833DA}"/>
    <cellStyle name="Comma 5 2 2 3 4 4 3 3" xfId="34704" xr:uid="{9B295033-C16A-46F5-AF48-EC26303EE30D}"/>
    <cellStyle name="Comma 5 2 2 3 4 4 4" xfId="14484" xr:uid="{80C3591B-12AE-47A9-A34B-7125654B4D5A}"/>
    <cellStyle name="Comma 5 2 2 3 4 4 4 2" xfId="38748" xr:uid="{E622F80F-DE70-4947-A320-61924A703393}"/>
    <cellStyle name="Comma 5 2 2 3 4 4 5" xfId="26616" xr:uid="{6918538B-6604-410D-83F2-B9CAC38C4E35}"/>
    <cellStyle name="Comma 5 2 2 3 4 5" xfId="4374" xr:uid="{83B857BA-7981-469D-A3BB-315C796A0BA7}"/>
    <cellStyle name="Comma 5 2 2 3 4 5 2" xfId="16506" xr:uid="{CB7C2923-8780-49A9-8E27-2E21A9954600}"/>
    <cellStyle name="Comma 5 2 2 3 4 5 2 2" xfId="40770" xr:uid="{D04E9198-72AB-469F-8570-0D7D560E4E34}"/>
    <cellStyle name="Comma 5 2 2 3 4 5 3" xfId="28638" xr:uid="{950E8EF6-7813-4C9F-8B34-A3C66CD4553C}"/>
    <cellStyle name="Comma 5 2 2 3 4 6" xfId="8418" xr:uid="{C61D36C9-C16C-4992-A2C2-46BB5A48493F}"/>
    <cellStyle name="Comma 5 2 2 3 4 6 2" xfId="20550" xr:uid="{DD2C5505-6940-4AAC-91A5-4525377F7909}"/>
    <cellStyle name="Comma 5 2 2 3 4 6 2 2" xfId="44814" xr:uid="{F8CEB164-2B87-4295-B330-92FF913994FB}"/>
    <cellStyle name="Comma 5 2 2 3 4 6 3" xfId="32682" xr:uid="{5AF3471D-6E7C-4A9D-9ACE-F7434E167B72}"/>
    <cellStyle name="Comma 5 2 2 3 4 7" xfId="12462" xr:uid="{C3E1E079-223A-42B0-B535-B8EFA92D6699}"/>
    <cellStyle name="Comma 5 2 2 3 4 7 2" xfId="36726" xr:uid="{6DA621BB-7952-4E0E-9EEF-01FB1175C789}"/>
    <cellStyle name="Comma 5 2 2 3 4 8" xfId="24594" xr:uid="{25E3E0DB-483E-4E78-A4CA-6106D3C59DF4}"/>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2 2 2" xfId="44055" xr:uid="{DB0F7C21-DFE7-4A1B-A58C-4BCCAACC9D92}"/>
    <cellStyle name="Comma 5 2 2 3 5 2 2 2 3" xfId="31923" xr:uid="{898858AA-4DE3-476A-8B5A-6D37D0B760C2}"/>
    <cellStyle name="Comma 5 2 2 3 5 2 2 3" xfId="11703" xr:uid="{8A74A481-C201-4243-AA5D-C148F8D3CAA4}"/>
    <cellStyle name="Comma 5 2 2 3 5 2 2 3 2" xfId="23835" xr:uid="{8B7C1D7F-0FFD-434A-98B3-B89EC992547D}"/>
    <cellStyle name="Comma 5 2 2 3 5 2 2 3 2 2" xfId="48099" xr:uid="{836D4D34-F73B-4633-8DC5-2714910B9DCF}"/>
    <cellStyle name="Comma 5 2 2 3 5 2 2 3 3" xfId="35967" xr:uid="{24B3C281-BE9A-4FC4-8FB0-35D7886E8733}"/>
    <cellStyle name="Comma 5 2 2 3 5 2 2 4" xfId="15747" xr:uid="{8A681D6D-B325-4C36-8C84-AF88A0B051DD}"/>
    <cellStyle name="Comma 5 2 2 3 5 2 2 4 2" xfId="40011" xr:uid="{38DE01E3-440B-4D4B-87D6-D23B97652998}"/>
    <cellStyle name="Comma 5 2 2 3 5 2 2 5" xfId="27879" xr:uid="{DC2A269D-4F58-4E73-BC8F-EE9E29BEE05E}"/>
    <cellStyle name="Comma 5 2 2 3 5 2 3" xfId="5637" xr:uid="{779DFBFD-75C8-4C38-B357-1DCFA913798D}"/>
    <cellStyle name="Comma 5 2 2 3 5 2 3 2" xfId="17769" xr:uid="{E94BEE03-5EAF-4A46-866B-318610690C55}"/>
    <cellStyle name="Comma 5 2 2 3 5 2 3 2 2" xfId="42033" xr:uid="{A1F62F90-B938-4B51-8ABD-F46AFD994332}"/>
    <cellStyle name="Comma 5 2 2 3 5 2 3 3" xfId="29901" xr:uid="{7C9E347B-ECF3-460A-AE30-ABAA80D019CE}"/>
    <cellStyle name="Comma 5 2 2 3 5 2 4" xfId="9681" xr:uid="{089233B4-7551-4819-8DBC-720E1DDA9BA5}"/>
    <cellStyle name="Comma 5 2 2 3 5 2 4 2" xfId="21813" xr:uid="{D7A68033-73FC-43B0-A261-20206CC61EBB}"/>
    <cellStyle name="Comma 5 2 2 3 5 2 4 2 2" xfId="46077" xr:uid="{B59C2E3E-2434-45FA-BE3D-F7AC4C7D1CAA}"/>
    <cellStyle name="Comma 5 2 2 3 5 2 4 3" xfId="33945" xr:uid="{934A58BC-9083-4443-9BEF-868235C4C379}"/>
    <cellStyle name="Comma 5 2 2 3 5 2 5" xfId="13725" xr:uid="{9457CD56-A9A3-4E5D-8A0D-32BCF123BE2D}"/>
    <cellStyle name="Comma 5 2 2 3 5 2 5 2" xfId="37989" xr:uid="{DD6F48B7-2077-4E51-9244-84A9693A62B5}"/>
    <cellStyle name="Comma 5 2 2 3 5 2 6" xfId="25857" xr:uid="{AC4E376B-5B5B-49C1-B815-9453ABA2FB6C}"/>
    <cellStyle name="Comma 5 2 2 3 5 3" xfId="2604" xr:uid="{B8E00868-0133-4517-B546-B7CF0D87518A}"/>
    <cellStyle name="Comma 5 2 2 3 5 3 2" xfId="6648" xr:uid="{76648BC1-FDD8-4568-9CBE-51F3A789E019}"/>
    <cellStyle name="Comma 5 2 2 3 5 3 2 2" xfId="18780" xr:uid="{A5517B49-0C88-44EA-8F2E-29263DF70AC7}"/>
    <cellStyle name="Comma 5 2 2 3 5 3 2 2 2" xfId="43044" xr:uid="{F04F324D-FE59-48DF-BC12-F11CFCCCA9AE}"/>
    <cellStyle name="Comma 5 2 2 3 5 3 2 3" xfId="30912" xr:uid="{E0F6ADE4-B3E0-4299-8A5F-2485CF434374}"/>
    <cellStyle name="Comma 5 2 2 3 5 3 3" xfId="10692" xr:uid="{34D94961-1D56-4C68-876B-804E4DEBF0FA}"/>
    <cellStyle name="Comma 5 2 2 3 5 3 3 2" xfId="22824" xr:uid="{66AAF00A-9486-4C62-B52D-A8A119452605}"/>
    <cellStyle name="Comma 5 2 2 3 5 3 3 2 2" xfId="47088" xr:uid="{31CEEC95-61CA-41EA-8FF3-CA887783DF36}"/>
    <cellStyle name="Comma 5 2 2 3 5 3 3 3" xfId="34956" xr:uid="{D5ADE204-8356-4485-B9EB-D3C70331C668}"/>
    <cellStyle name="Comma 5 2 2 3 5 3 4" xfId="14736" xr:uid="{AA97C9FA-8012-4BDB-ACC3-A9F69CE1D0C8}"/>
    <cellStyle name="Comma 5 2 2 3 5 3 4 2" xfId="39000" xr:uid="{A6692EC6-5545-4197-8BE0-F55BDC670254}"/>
    <cellStyle name="Comma 5 2 2 3 5 3 5" xfId="26868" xr:uid="{1212304F-64E7-4842-B182-3EA885CC3732}"/>
    <cellStyle name="Comma 5 2 2 3 5 4" xfId="4626" xr:uid="{C32CE347-6BBD-4336-BCDC-FF3A21F5894E}"/>
    <cellStyle name="Comma 5 2 2 3 5 4 2" xfId="16758" xr:uid="{0A6158EB-2973-4F84-9472-D51DFD0F2272}"/>
    <cellStyle name="Comma 5 2 2 3 5 4 2 2" xfId="41022" xr:uid="{8A55A198-D55D-4B6A-90B6-41F2AF2AA52D}"/>
    <cellStyle name="Comma 5 2 2 3 5 4 3" xfId="28890" xr:uid="{E383BF8E-F664-4E29-A9F7-5FD70E5ED895}"/>
    <cellStyle name="Comma 5 2 2 3 5 5" xfId="8670" xr:uid="{B4F52220-F0AC-4D70-9439-5663767FA03E}"/>
    <cellStyle name="Comma 5 2 2 3 5 5 2" xfId="20802" xr:uid="{F328AEC7-E07B-4DE1-86EA-6CA758A5A125}"/>
    <cellStyle name="Comma 5 2 2 3 5 5 2 2" xfId="45066" xr:uid="{990D7C95-C38C-4D7A-B205-F30F86DBC66D}"/>
    <cellStyle name="Comma 5 2 2 3 5 5 3" xfId="32934" xr:uid="{868A0A54-8F01-45BB-A5A6-CDD5D579D6BC}"/>
    <cellStyle name="Comma 5 2 2 3 5 6" xfId="12714" xr:uid="{CE1EB052-D5EC-43C7-A4A0-D160C447CDF4}"/>
    <cellStyle name="Comma 5 2 2 3 5 6 2" xfId="36978" xr:uid="{2A40436F-EC7C-4922-A01C-B486A1D819FB}"/>
    <cellStyle name="Comma 5 2 2 3 5 7" xfId="24846" xr:uid="{10A62F00-959C-4EB4-A6D7-A6844FF1A9D5}"/>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2 2 2" xfId="43550" xr:uid="{8DB3C196-ADC6-4F80-9715-5543329ABBBF}"/>
    <cellStyle name="Comma 5 2 2 3 6 2 2 3" xfId="31418" xr:uid="{54616E94-FC8C-4AD1-B9A8-C5BDD273D006}"/>
    <cellStyle name="Comma 5 2 2 3 6 2 3" xfId="11198" xr:uid="{BF7D8CD3-41DD-4679-AA90-DD683288F62D}"/>
    <cellStyle name="Comma 5 2 2 3 6 2 3 2" xfId="23330" xr:uid="{218C55F0-9F2B-4EDA-9422-9CD02727AB71}"/>
    <cellStyle name="Comma 5 2 2 3 6 2 3 2 2" xfId="47594" xr:uid="{0AA2E5ED-08F9-47E3-9C08-559B4A572DE4}"/>
    <cellStyle name="Comma 5 2 2 3 6 2 3 3" xfId="35462" xr:uid="{0CCA832E-0DE7-4138-A85C-F48435C38655}"/>
    <cellStyle name="Comma 5 2 2 3 6 2 4" xfId="15242" xr:uid="{4963ACE4-CCD3-4074-AA3C-95FE66ECC505}"/>
    <cellStyle name="Comma 5 2 2 3 6 2 4 2" xfId="39506" xr:uid="{065A7C3C-981B-44A2-B823-746E31EEEAB9}"/>
    <cellStyle name="Comma 5 2 2 3 6 2 5" xfId="27374" xr:uid="{802432AE-84DF-4130-9AE3-3879B2AF724D}"/>
    <cellStyle name="Comma 5 2 2 3 6 3" xfId="5132" xr:uid="{BADB0F76-BC59-4BC2-9B16-790F0FF6EA87}"/>
    <cellStyle name="Comma 5 2 2 3 6 3 2" xfId="17264" xr:uid="{65BB9AA6-FCB9-4ABC-AAF4-112AEF34260D}"/>
    <cellStyle name="Comma 5 2 2 3 6 3 2 2" xfId="41528" xr:uid="{A47F86A3-C718-43A0-B05C-711DC3FF7B97}"/>
    <cellStyle name="Comma 5 2 2 3 6 3 3" xfId="29396" xr:uid="{FB7C9D59-B052-475F-A87F-F92AB45AB1DF}"/>
    <cellStyle name="Comma 5 2 2 3 6 4" xfId="9176" xr:uid="{C2009D30-6254-4FBC-8711-1C312C37BE5A}"/>
    <cellStyle name="Comma 5 2 2 3 6 4 2" xfId="21308" xr:uid="{549B6CA6-6401-4157-93D4-76245BF7320C}"/>
    <cellStyle name="Comma 5 2 2 3 6 4 2 2" xfId="45572" xr:uid="{74C99A66-5B4F-49F7-AD3E-52F66CA40BBE}"/>
    <cellStyle name="Comma 5 2 2 3 6 4 3" xfId="33440" xr:uid="{389F6C08-B9F4-4E81-9691-15C798BD1C96}"/>
    <cellStyle name="Comma 5 2 2 3 6 5" xfId="13220" xr:uid="{A84E3F5C-0571-4D3C-9179-CE65DA953430}"/>
    <cellStyle name="Comma 5 2 2 3 6 5 2" xfId="37484" xr:uid="{E93279D5-588F-4216-B2DA-A502687390DF}"/>
    <cellStyle name="Comma 5 2 2 3 6 6" xfId="25352" xr:uid="{92B1ECC4-53BA-4D1F-951C-1478D810CF0C}"/>
    <cellStyle name="Comma 5 2 2 3 7" xfId="2099" xr:uid="{0A6D783C-122B-451B-AE5B-8FDD65FC9C64}"/>
    <cellStyle name="Comma 5 2 2 3 7 2" xfId="6143" xr:uid="{CD087B2D-74EA-4621-B568-6BC0ACC55489}"/>
    <cellStyle name="Comma 5 2 2 3 7 2 2" xfId="18275" xr:uid="{B1797083-0163-4123-BB36-0B08F80EB3A3}"/>
    <cellStyle name="Comma 5 2 2 3 7 2 2 2" xfId="42539" xr:uid="{BB535CC6-82F4-4A33-9F4E-FF88DC68B10B}"/>
    <cellStyle name="Comma 5 2 2 3 7 2 3" xfId="30407" xr:uid="{A23869F9-676F-49EA-8A1C-67614DD1309C}"/>
    <cellStyle name="Comma 5 2 2 3 7 3" xfId="10187" xr:uid="{2576ACCF-D933-434C-B270-2F79A2CE56DF}"/>
    <cellStyle name="Comma 5 2 2 3 7 3 2" xfId="22319" xr:uid="{38621DE6-B74F-40E8-B114-CCBACF898898}"/>
    <cellStyle name="Comma 5 2 2 3 7 3 2 2" xfId="46583" xr:uid="{1CA2B121-FD77-46A9-8C5A-CC3A415D3136}"/>
    <cellStyle name="Comma 5 2 2 3 7 3 3" xfId="34451" xr:uid="{8287321B-20AF-4FBC-9EAD-9DDEB1C3848E}"/>
    <cellStyle name="Comma 5 2 2 3 7 4" xfId="14231" xr:uid="{8F2A4A32-1808-4B18-9C62-DC3F0071CD52}"/>
    <cellStyle name="Comma 5 2 2 3 7 4 2" xfId="38495" xr:uid="{059D42E7-4130-4CD6-9F59-C111F5898197}"/>
    <cellStyle name="Comma 5 2 2 3 7 5" xfId="26363" xr:uid="{1F0EF89E-6016-49EE-9C00-8399652F09FA}"/>
    <cellStyle name="Comma 5 2 2 3 8" xfId="4121" xr:uid="{AD6BAC28-BDEB-4502-97E8-C7C405457E28}"/>
    <cellStyle name="Comma 5 2 2 3 8 2" xfId="16253" xr:uid="{5B64FA26-C3A5-46F0-A953-E92221253CA5}"/>
    <cellStyle name="Comma 5 2 2 3 8 2 2" xfId="40517" xr:uid="{11CF0605-67A1-4132-9CD9-E4949BCD043D}"/>
    <cellStyle name="Comma 5 2 2 3 8 3" xfId="28385" xr:uid="{377FC827-9432-452F-93A7-D771C82CDC3A}"/>
    <cellStyle name="Comma 5 2 2 3 9" xfId="8165" xr:uid="{6B8AAE87-BA96-4B26-9BDB-981C77086278}"/>
    <cellStyle name="Comma 5 2 2 3 9 2" xfId="20297" xr:uid="{1BC3EA4B-3821-4725-96A3-BC1A808551DF}"/>
    <cellStyle name="Comma 5 2 2 3 9 2 2" xfId="44561" xr:uid="{A6EBF31B-6B32-4159-A59D-2714041B581F}"/>
    <cellStyle name="Comma 5 2 2 3 9 3" xfId="32429" xr:uid="{3E8D6427-7481-4557-A016-DF39BD265C0D}"/>
    <cellStyle name="Comma 5 2 2 4" xfId="98" xr:uid="{F5DBA991-AE6D-493C-A78D-0799D33425A0}"/>
    <cellStyle name="Comma 5 2 2 4 10" xfId="24362" xr:uid="{2FAE9699-80CB-4629-9804-B77361DC3212}"/>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2 2 2" xfId="44455" xr:uid="{36E19587-7AFC-49C7-AD71-4D8E1F298B16}"/>
    <cellStyle name="Comma 5 2 2 4 2 2 2 2 2 2 3" xfId="32323" xr:uid="{5BA163E5-BB20-4272-979D-5BAEC59DDCC6}"/>
    <cellStyle name="Comma 5 2 2 4 2 2 2 2 2 3" xfId="12103" xr:uid="{5C758C9F-4C8D-4AB6-8C4E-097322F115A3}"/>
    <cellStyle name="Comma 5 2 2 4 2 2 2 2 2 3 2" xfId="24235" xr:uid="{4FB27580-A97B-4217-9174-FF471091E16A}"/>
    <cellStyle name="Comma 5 2 2 4 2 2 2 2 2 3 2 2" xfId="48499" xr:uid="{50F051B9-030F-408D-9A45-D725F2CF11E6}"/>
    <cellStyle name="Comma 5 2 2 4 2 2 2 2 2 3 3" xfId="36367" xr:uid="{78597512-6396-499B-BF0E-A1C70A3E67FE}"/>
    <cellStyle name="Comma 5 2 2 4 2 2 2 2 2 4" xfId="16147" xr:uid="{72EC2716-319E-4DFD-BA32-1A3C02C4C6C7}"/>
    <cellStyle name="Comma 5 2 2 4 2 2 2 2 2 4 2" xfId="40411" xr:uid="{4EF3C4D1-6878-4521-B5CD-842655CA7C7E}"/>
    <cellStyle name="Comma 5 2 2 4 2 2 2 2 2 5" xfId="28279" xr:uid="{0AB1BCDE-C78C-48D0-8C83-07A2F4C83B40}"/>
    <cellStyle name="Comma 5 2 2 4 2 2 2 2 3" xfId="6037" xr:uid="{A6F22FDF-7E0D-44B6-B07A-125E9045DE3A}"/>
    <cellStyle name="Comma 5 2 2 4 2 2 2 2 3 2" xfId="18169" xr:uid="{4E366E39-3B66-4BCD-A477-0DCD2AE866FB}"/>
    <cellStyle name="Comma 5 2 2 4 2 2 2 2 3 2 2" xfId="42433" xr:uid="{B2A506B6-C1C9-48E3-9E0A-33CEE1027F0C}"/>
    <cellStyle name="Comma 5 2 2 4 2 2 2 2 3 3" xfId="30301" xr:uid="{9D5FEADA-6582-4AFC-8BD9-1683CF3F4BA4}"/>
    <cellStyle name="Comma 5 2 2 4 2 2 2 2 4" xfId="10081" xr:uid="{54D46E60-FAE4-460B-BDB1-DE59F83CE2B6}"/>
    <cellStyle name="Comma 5 2 2 4 2 2 2 2 4 2" xfId="22213" xr:uid="{0558E60D-CFE6-4529-9B69-B15EB77379A4}"/>
    <cellStyle name="Comma 5 2 2 4 2 2 2 2 4 2 2" xfId="46477" xr:uid="{B75E710D-F88E-43C3-B32B-D0874E413B83}"/>
    <cellStyle name="Comma 5 2 2 4 2 2 2 2 4 3" xfId="34345" xr:uid="{51DE8712-6118-4A99-939B-5F69CB2AC2AC}"/>
    <cellStyle name="Comma 5 2 2 4 2 2 2 2 5" xfId="14125" xr:uid="{611D4D90-9673-4FF9-B072-0DAC1CA2B823}"/>
    <cellStyle name="Comma 5 2 2 4 2 2 2 2 5 2" xfId="38389" xr:uid="{166FAEAE-A105-40E6-AACD-038D2E896422}"/>
    <cellStyle name="Comma 5 2 2 4 2 2 2 2 6" xfId="26257" xr:uid="{3CD1179E-A189-4B64-A012-FBA126881E44}"/>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2 2 2" xfId="43444" xr:uid="{293A76F6-4D7D-4D87-A797-54DC9CA11E0A}"/>
    <cellStyle name="Comma 5 2 2 4 2 2 2 3 2 3" xfId="31312" xr:uid="{CE758740-236E-4527-BA91-B45DB251E768}"/>
    <cellStyle name="Comma 5 2 2 4 2 2 2 3 3" xfId="11092" xr:uid="{924FEA5D-0859-41A6-9CF8-6EAEAF15E218}"/>
    <cellStyle name="Comma 5 2 2 4 2 2 2 3 3 2" xfId="23224" xr:uid="{F73585A4-A28C-4808-9691-7647DF44D4EF}"/>
    <cellStyle name="Comma 5 2 2 4 2 2 2 3 3 2 2" xfId="47488" xr:uid="{3EC2FA48-EA70-4179-89F6-B5EFCB02D664}"/>
    <cellStyle name="Comma 5 2 2 4 2 2 2 3 3 3" xfId="35356" xr:uid="{7FD280D8-F695-4F76-9604-9EC72DFA839F}"/>
    <cellStyle name="Comma 5 2 2 4 2 2 2 3 4" xfId="15136" xr:uid="{505C7E72-249A-4E3B-83F4-481F3B735511}"/>
    <cellStyle name="Comma 5 2 2 4 2 2 2 3 4 2" xfId="39400" xr:uid="{B366113C-5EB2-4347-869C-A8521F80C8D6}"/>
    <cellStyle name="Comma 5 2 2 4 2 2 2 3 5" xfId="27268" xr:uid="{F1BAF996-314B-49AF-8E83-A37C113118BA}"/>
    <cellStyle name="Comma 5 2 2 4 2 2 2 4" xfId="5026" xr:uid="{A0DDB5C1-2FC9-499F-BCF2-4AC7826D16EB}"/>
    <cellStyle name="Comma 5 2 2 4 2 2 2 4 2" xfId="17158" xr:uid="{0690F852-4906-46B0-8391-B5E3C6D97F1C}"/>
    <cellStyle name="Comma 5 2 2 4 2 2 2 4 2 2" xfId="41422" xr:uid="{E5DC3567-EADE-4FBF-AEED-7A0C6166F1D5}"/>
    <cellStyle name="Comma 5 2 2 4 2 2 2 4 3" xfId="29290" xr:uid="{72979D62-16C4-41BD-B8B2-372AD6600071}"/>
    <cellStyle name="Comma 5 2 2 4 2 2 2 5" xfId="9070" xr:uid="{4649414C-67EB-47F6-A455-306604BC763F}"/>
    <cellStyle name="Comma 5 2 2 4 2 2 2 5 2" xfId="21202" xr:uid="{6A12D398-BB72-4E85-8D08-157FA2AD66E0}"/>
    <cellStyle name="Comma 5 2 2 4 2 2 2 5 2 2" xfId="45466" xr:uid="{DA65E450-BFC9-4C05-A76B-2913E1DD0017}"/>
    <cellStyle name="Comma 5 2 2 4 2 2 2 5 3" xfId="33334" xr:uid="{802FDEB4-5D81-4495-90DD-0B33DA036FC7}"/>
    <cellStyle name="Comma 5 2 2 4 2 2 2 6" xfId="13114" xr:uid="{0ABD7D64-0D0C-43FF-9CEC-D93903DF900F}"/>
    <cellStyle name="Comma 5 2 2 4 2 2 2 6 2" xfId="37378" xr:uid="{26008D2A-E2B2-4024-9BE5-335A6E00FE65}"/>
    <cellStyle name="Comma 5 2 2 4 2 2 2 7" xfId="25246" xr:uid="{F0498D4E-64CB-49AD-8D84-F241EBD6ECE1}"/>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2 2 2" xfId="43950" xr:uid="{577FEC08-3194-4BB8-9B27-9ECEF0145C4E}"/>
    <cellStyle name="Comma 5 2 2 4 2 2 3 2 2 3" xfId="31818" xr:uid="{E614B263-4AFF-4E9C-8C93-4220F4C63661}"/>
    <cellStyle name="Comma 5 2 2 4 2 2 3 2 3" xfId="11598" xr:uid="{A53B35E4-E07B-421C-B5B5-DE08E5147C4D}"/>
    <cellStyle name="Comma 5 2 2 4 2 2 3 2 3 2" xfId="23730" xr:uid="{9C3FD065-0DF2-42DA-9C85-0F16D60520A5}"/>
    <cellStyle name="Comma 5 2 2 4 2 2 3 2 3 2 2" xfId="47994" xr:uid="{04ABD0BD-3C0E-44D2-878C-644E45F2859A}"/>
    <cellStyle name="Comma 5 2 2 4 2 2 3 2 3 3" xfId="35862" xr:uid="{A1D99752-7772-4C00-9FAB-7814B3BF36F0}"/>
    <cellStyle name="Comma 5 2 2 4 2 2 3 2 4" xfId="15642" xr:uid="{E9B39079-9ADA-4142-80FA-CF2D37075270}"/>
    <cellStyle name="Comma 5 2 2 4 2 2 3 2 4 2" xfId="39906" xr:uid="{F0F38BD9-8342-4E29-850C-1E6195B18654}"/>
    <cellStyle name="Comma 5 2 2 4 2 2 3 2 5" xfId="27774" xr:uid="{09FB0350-72D8-48CA-B552-07054827E221}"/>
    <cellStyle name="Comma 5 2 2 4 2 2 3 3" xfId="5532" xr:uid="{26ADE8EC-A1F4-4F66-9C08-95AD55A50DF3}"/>
    <cellStyle name="Comma 5 2 2 4 2 2 3 3 2" xfId="17664" xr:uid="{29D85338-92CC-4785-9AD9-9AD7532ECB5F}"/>
    <cellStyle name="Comma 5 2 2 4 2 2 3 3 2 2" xfId="41928" xr:uid="{BCEA3C8E-9D44-4453-BF9C-4CC1EBB04659}"/>
    <cellStyle name="Comma 5 2 2 4 2 2 3 3 3" xfId="29796" xr:uid="{A1D0356C-37ED-4625-8FCA-6FBB81DBD792}"/>
    <cellStyle name="Comma 5 2 2 4 2 2 3 4" xfId="9576" xr:uid="{E745E408-7ED4-4928-86C0-FF3FCE3C07B6}"/>
    <cellStyle name="Comma 5 2 2 4 2 2 3 4 2" xfId="21708" xr:uid="{D5AFE167-59F5-4867-BE2C-EF3A949D6A83}"/>
    <cellStyle name="Comma 5 2 2 4 2 2 3 4 2 2" xfId="45972" xr:uid="{9CB32BD8-81B2-4332-85A0-B916F780CE83}"/>
    <cellStyle name="Comma 5 2 2 4 2 2 3 4 3" xfId="33840" xr:uid="{93A45056-E303-4DFB-8714-98956F373B77}"/>
    <cellStyle name="Comma 5 2 2 4 2 2 3 5" xfId="13620" xr:uid="{4E0E9EB4-B379-40C0-883F-BBDE0D8C11F4}"/>
    <cellStyle name="Comma 5 2 2 4 2 2 3 5 2" xfId="37884" xr:uid="{E1500916-9FF0-40CB-869C-20E95382DD99}"/>
    <cellStyle name="Comma 5 2 2 4 2 2 3 6" xfId="25752" xr:uid="{DD355481-43BE-4FEE-95F0-A289E4BF76FA}"/>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2 2 2" xfId="42939" xr:uid="{F10EA728-3933-4563-951D-4DFFED70B422}"/>
    <cellStyle name="Comma 5 2 2 4 2 2 4 2 3" xfId="30807" xr:uid="{FBCFBEEA-0BF9-4D63-924D-C80B6E2D0207}"/>
    <cellStyle name="Comma 5 2 2 4 2 2 4 3" xfId="10587" xr:uid="{21BB927F-5952-45C2-B245-334D07ADE62D}"/>
    <cellStyle name="Comma 5 2 2 4 2 2 4 3 2" xfId="22719" xr:uid="{4A195F12-21BB-42DF-A740-5F8335C900D1}"/>
    <cellStyle name="Comma 5 2 2 4 2 2 4 3 2 2" xfId="46983" xr:uid="{493130AC-3613-4136-8FF7-1202800E92AF}"/>
    <cellStyle name="Comma 5 2 2 4 2 2 4 3 3" xfId="34851" xr:uid="{298E4BFE-8889-4A64-AD00-7FC6B66EB545}"/>
    <cellStyle name="Comma 5 2 2 4 2 2 4 4" xfId="14631" xr:uid="{E9804286-7BBF-4F23-9D65-8BBF1F66E68E}"/>
    <cellStyle name="Comma 5 2 2 4 2 2 4 4 2" xfId="38895" xr:uid="{F2382F93-E6DB-450A-8601-A6EB63F5A9CB}"/>
    <cellStyle name="Comma 5 2 2 4 2 2 4 5" xfId="26763" xr:uid="{426B5039-EAEF-4C5D-AC6B-0BDF30FF14AF}"/>
    <cellStyle name="Comma 5 2 2 4 2 2 5" xfId="4521" xr:uid="{07FD7280-EFCA-4B4C-845C-B351C9F9EC50}"/>
    <cellStyle name="Comma 5 2 2 4 2 2 5 2" xfId="16653" xr:uid="{B8995C03-E9E4-4BBF-A533-692C164AC468}"/>
    <cellStyle name="Comma 5 2 2 4 2 2 5 2 2" xfId="40917" xr:uid="{88E0E0D4-F8E4-4A06-91B9-2F56CB93C253}"/>
    <cellStyle name="Comma 5 2 2 4 2 2 5 3" xfId="28785" xr:uid="{E6525EF7-F02C-447E-B539-8CB63F49AE90}"/>
    <cellStyle name="Comma 5 2 2 4 2 2 6" xfId="8565" xr:uid="{1009978A-A415-496E-8DCC-3AE3B43ED6FA}"/>
    <cellStyle name="Comma 5 2 2 4 2 2 6 2" xfId="20697" xr:uid="{4E1C1857-53BE-49AA-9FC1-2CF9459DDA23}"/>
    <cellStyle name="Comma 5 2 2 4 2 2 6 2 2" xfId="44961" xr:uid="{89EC9679-9119-44F4-A908-DB4EB1482B9F}"/>
    <cellStyle name="Comma 5 2 2 4 2 2 6 3" xfId="32829" xr:uid="{E320E9CA-BF5E-4B94-83E0-BD0FE2F3F4A5}"/>
    <cellStyle name="Comma 5 2 2 4 2 2 7" xfId="12609" xr:uid="{3BFA0445-7EF8-4775-B6F2-DC504CF9F9E2}"/>
    <cellStyle name="Comma 5 2 2 4 2 2 7 2" xfId="36873" xr:uid="{5593D043-F5C3-406A-AD17-CE5F40C323F0}"/>
    <cellStyle name="Comma 5 2 2 4 2 2 8" xfId="24741" xr:uid="{F6B1EC1C-9065-4710-A88F-DB34A3E6483B}"/>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2 2 2" xfId="44202" xr:uid="{BD6FB8A7-25FC-41E0-9DFD-C25280A6260C}"/>
    <cellStyle name="Comma 5 2 2 4 2 3 2 2 2 3" xfId="32070" xr:uid="{53F0CBC4-74DD-4C90-B10D-C544A817926D}"/>
    <cellStyle name="Comma 5 2 2 4 2 3 2 2 3" xfId="11850" xr:uid="{3574D865-23CF-4618-BE9E-61E80EFAC6A9}"/>
    <cellStyle name="Comma 5 2 2 4 2 3 2 2 3 2" xfId="23982" xr:uid="{AC48BF2F-3E51-4BB6-8178-EA6CB4A4A0F9}"/>
    <cellStyle name="Comma 5 2 2 4 2 3 2 2 3 2 2" xfId="48246" xr:uid="{6AB50371-CCF9-4105-8278-807C0A39B419}"/>
    <cellStyle name="Comma 5 2 2 4 2 3 2 2 3 3" xfId="36114" xr:uid="{516A751E-0AF1-45B5-9FBA-7359DB7516F8}"/>
    <cellStyle name="Comma 5 2 2 4 2 3 2 2 4" xfId="15894" xr:uid="{114BF2C0-7345-4393-83D4-2C4E012A0D25}"/>
    <cellStyle name="Comma 5 2 2 4 2 3 2 2 4 2" xfId="40158" xr:uid="{ADEABCA6-E424-431F-B2E8-B82E87D9BA24}"/>
    <cellStyle name="Comma 5 2 2 4 2 3 2 2 5" xfId="28026" xr:uid="{612700DC-7284-4EDD-A647-08AE1F5B46A5}"/>
    <cellStyle name="Comma 5 2 2 4 2 3 2 3" xfId="5784" xr:uid="{B83C8C5B-75BB-4FE4-A070-BED6AE325285}"/>
    <cellStyle name="Comma 5 2 2 4 2 3 2 3 2" xfId="17916" xr:uid="{9228F3AA-9A9F-4A25-A894-2586B54AF0AB}"/>
    <cellStyle name="Comma 5 2 2 4 2 3 2 3 2 2" xfId="42180" xr:uid="{D9A95C5F-DCB0-4A69-9F49-2FA45BBF5A2A}"/>
    <cellStyle name="Comma 5 2 2 4 2 3 2 3 3" xfId="30048" xr:uid="{21DA0ECF-1C55-4D43-935F-386DF3DB2E13}"/>
    <cellStyle name="Comma 5 2 2 4 2 3 2 4" xfId="9828" xr:uid="{F3C93D27-1125-4DCA-8465-FA6F6788799D}"/>
    <cellStyle name="Comma 5 2 2 4 2 3 2 4 2" xfId="21960" xr:uid="{F3416C4C-7344-4D5A-A6F5-C6573602A0C3}"/>
    <cellStyle name="Comma 5 2 2 4 2 3 2 4 2 2" xfId="46224" xr:uid="{F68ADB36-BAD6-4E94-9FA8-DECFB168CE4F}"/>
    <cellStyle name="Comma 5 2 2 4 2 3 2 4 3" xfId="34092" xr:uid="{A49326B9-F392-4496-B532-4E2913DBE570}"/>
    <cellStyle name="Comma 5 2 2 4 2 3 2 5" xfId="13872" xr:uid="{787CA39B-8B74-4056-999A-B2BEEDA07CD8}"/>
    <cellStyle name="Comma 5 2 2 4 2 3 2 5 2" xfId="38136" xr:uid="{255D090D-085D-4A71-9CAB-4FD61F0BE61C}"/>
    <cellStyle name="Comma 5 2 2 4 2 3 2 6" xfId="26004" xr:uid="{FC85905D-647D-42C5-A066-4623182D202C}"/>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2 2 2" xfId="43191" xr:uid="{DD9FCC05-DBB7-4AD7-9E13-2E42A56060AB}"/>
    <cellStyle name="Comma 5 2 2 4 2 3 3 2 3" xfId="31059" xr:uid="{CED87E29-2247-42EF-BB8C-5366E13BC5AB}"/>
    <cellStyle name="Comma 5 2 2 4 2 3 3 3" xfId="10839" xr:uid="{8272D645-26CF-4D29-9202-F03BAA62FDFE}"/>
    <cellStyle name="Comma 5 2 2 4 2 3 3 3 2" xfId="22971" xr:uid="{468CD50F-35FC-4C8B-AFDC-73B2C716087D}"/>
    <cellStyle name="Comma 5 2 2 4 2 3 3 3 2 2" xfId="47235" xr:uid="{D88DE3F7-99C2-4FCC-AD8C-2144A5367A9D}"/>
    <cellStyle name="Comma 5 2 2 4 2 3 3 3 3" xfId="35103" xr:uid="{142CA0F8-8B50-49B1-8784-2FA9007DE1EE}"/>
    <cellStyle name="Comma 5 2 2 4 2 3 3 4" xfId="14883" xr:uid="{68379A9D-DE74-474B-9191-F929482155E6}"/>
    <cellStyle name="Comma 5 2 2 4 2 3 3 4 2" xfId="39147" xr:uid="{A3BBDE49-5199-4B41-9EE9-6E183D9B43BB}"/>
    <cellStyle name="Comma 5 2 2 4 2 3 3 5" xfId="27015" xr:uid="{74F25C3B-5EB3-422B-88F7-E720FEA2D5BA}"/>
    <cellStyle name="Comma 5 2 2 4 2 3 4" xfId="4773" xr:uid="{0A3E4D43-BA1B-4A08-AA3A-864C23742B71}"/>
    <cellStyle name="Comma 5 2 2 4 2 3 4 2" xfId="16905" xr:uid="{40E6813A-7859-4686-8E09-DDB8E89511E7}"/>
    <cellStyle name="Comma 5 2 2 4 2 3 4 2 2" xfId="41169" xr:uid="{D29640F0-859A-41B7-A8DC-106E28870FB8}"/>
    <cellStyle name="Comma 5 2 2 4 2 3 4 3" xfId="29037" xr:uid="{60D4CE5C-CB27-469A-8E8D-189117890722}"/>
    <cellStyle name="Comma 5 2 2 4 2 3 5" xfId="8817" xr:uid="{E370E8D8-1BE2-4C4A-8CEC-ADC2017689BB}"/>
    <cellStyle name="Comma 5 2 2 4 2 3 5 2" xfId="20949" xr:uid="{D604D24F-A15B-4D50-B888-88843A7432B2}"/>
    <cellStyle name="Comma 5 2 2 4 2 3 5 2 2" xfId="45213" xr:uid="{89DB11AA-4FB1-4DF2-B14E-A7F3BD3300FF}"/>
    <cellStyle name="Comma 5 2 2 4 2 3 5 3" xfId="33081" xr:uid="{0107D14E-FC07-4C88-8392-7F9CAF8335C2}"/>
    <cellStyle name="Comma 5 2 2 4 2 3 6" xfId="12861" xr:uid="{38C258D3-8DC3-47FC-811C-0B301BD122ED}"/>
    <cellStyle name="Comma 5 2 2 4 2 3 6 2" xfId="37125" xr:uid="{1DD0DD6A-912A-4BA6-9FEE-DD992BB81C38}"/>
    <cellStyle name="Comma 5 2 2 4 2 3 7" xfId="24993" xr:uid="{8D78AB06-9795-4A67-9094-567A28385EC2}"/>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2 2 2" xfId="43697" xr:uid="{4630C9DC-B1A5-4AF3-A3CF-3894AE63907C}"/>
    <cellStyle name="Comma 5 2 2 4 2 4 2 2 3" xfId="31565" xr:uid="{0FCE4AD1-0339-463D-B360-867FBF10EE54}"/>
    <cellStyle name="Comma 5 2 2 4 2 4 2 3" xfId="11345" xr:uid="{05E3863D-5A31-4EB4-B360-8C1FF702FE88}"/>
    <cellStyle name="Comma 5 2 2 4 2 4 2 3 2" xfId="23477" xr:uid="{091A3EF3-39A7-459E-99B0-6AF045D7C7CA}"/>
    <cellStyle name="Comma 5 2 2 4 2 4 2 3 2 2" xfId="47741" xr:uid="{062508A9-8272-451D-9964-82B4255F873F}"/>
    <cellStyle name="Comma 5 2 2 4 2 4 2 3 3" xfId="35609" xr:uid="{DEC93EF7-B413-497C-A99C-8B826D1DEF82}"/>
    <cellStyle name="Comma 5 2 2 4 2 4 2 4" xfId="15389" xr:uid="{12677A05-8A6B-44C0-B564-5318C0F036CA}"/>
    <cellStyle name="Comma 5 2 2 4 2 4 2 4 2" xfId="39653" xr:uid="{076AD9BA-DB86-4398-8119-309DAE0CB631}"/>
    <cellStyle name="Comma 5 2 2 4 2 4 2 5" xfId="27521" xr:uid="{05591338-675B-408C-9C12-93689D40F4BE}"/>
    <cellStyle name="Comma 5 2 2 4 2 4 3" xfId="5279" xr:uid="{9E9714DD-53B1-463A-B1A9-D819ECC799DB}"/>
    <cellStyle name="Comma 5 2 2 4 2 4 3 2" xfId="17411" xr:uid="{6F09C118-E394-4F0B-AAD8-EBB29285E83F}"/>
    <cellStyle name="Comma 5 2 2 4 2 4 3 2 2" xfId="41675" xr:uid="{A6246F08-75C6-4990-A014-38A185BB033D}"/>
    <cellStyle name="Comma 5 2 2 4 2 4 3 3" xfId="29543" xr:uid="{AE614CCB-B883-42DB-8602-9EA8B1EFA864}"/>
    <cellStyle name="Comma 5 2 2 4 2 4 4" xfId="9323" xr:uid="{703CA35D-4C50-420F-8639-C498797288A8}"/>
    <cellStyle name="Comma 5 2 2 4 2 4 4 2" xfId="21455" xr:uid="{1C9D6B3B-F1AA-4217-BC35-0F164DD68F6B}"/>
    <cellStyle name="Comma 5 2 2 4 2 4 4 2 2" xfId="45719" xr:uid="{669BA40D-CA4E-44BA-BB46-7402B4CC2C21}"/>
    <cellStyle name="Comma 5 2 2 4 2 4 4 3" xfId="33587" xr:uid="{72AE6B90-5B91-4F10-B73C-7CA131C634FE}"/>
    <cellStyle name="Comma 5 2 2 4 2 4 5" xfId="13367" xr:uid="{EB786E4A-58C5-44AE-A146-86AD7A302EF9}"/>
    <cellStyle name="Comma 5 2 2 4 2 4 5 2" xfId="37631" xr:uid="{46F49BCA-6B6B-4BDA-9FC4-37E48E398828}"/>
    <cellStyle name="Comma 5 2 2 4 2 4 6" xfId="25499" xr:uid="{D4CF3131-4650-4B0D-8F91-E10223D52987}"/>
    <cellStyle name="Comma 5 2 2 4 2 5" xfId="2246" xr:uid="{21E5E832-A428-4B8A-8014-26BF3DA099F8}"/>
    <cellStyle name="Comma 5 2 2 4 2 5 2" xfId="6290" xr:uid="{D5920DBE-3AD7-4861-AE7C-64A5C9FFB673}"/>
    <cellStyle name="Comma 5 2 2 4 2 5 2 2" xfId="18422" xr:uid="{EAA9D44D-CA2A-4281-AF0C-26EF6A2F1D24}"/>
    <cellStyle name="Comma 5 2 2 4 2 5 2 2 2" xfId="42686" xr:uid="{D40A65EA-0A30-48E0-81EC-08C6E5819B23}"/>
    <cellStyle name="Comma 5 2 2 4 2 5 2 3" xfId="30554" xr:uid="{53AC734C-5D41-4DFF-9C83-0C3A5416E8BF}"/>
    <cellStyle name="Comma 5 2 2 4 2 5 3" xfId="10334" xr:uid="{B0484669-2375-43E4-8796-F31F50BA9DDA}"/>
    <cellStyle name="Comma 5 2 2 4 2 5 3 2" xfId="22466" xr:uid="{22111269-EB68-48CF-BB84-3633DABA5100}"/>
    <cellStyle name="Comma 5 2 2 4 2 5 3 2 2" xfId="46730" xr:uid="{8341E320-1404-40F6-8D06-1BA998F4D815}"/>
    <cellStyle name="Comma 5 2 2 4 2 5 3 3" xfId="34598" xr:uid="{B6379D91-80F6-4B1B-8FF6-27A1517688CD}"/>
    <cellStyle name="Comma 5 2 2 4 2 5 4" xfId="14378" xr:uid="{D1ED9B75-B2F5-4409-8575-4C4E0C656ADA}"/>
    <cellStyle name="Comma 5 2 2 4 2 5 4 2" xfId="38642" xr:uid="{E212AB4B-0575-45A9-A80B-D946BC28597B}"/>
    <cellStyle name="Comma 5 2 2 4 2 5 5" xfId="26510" xr:uid="{63B6B64E-34CF-4583-A350-DFFA3F22E916}"/>
    <cellStyle name="Comma 5 2 2 4 2 6" xfId="4268" xr:uid="{230FD635-879F-420F-9950-5A7641841969}"/>
    <cellStyle name="Comma 5 2 2 4 2 6 2" xfId="16400" xr:uid="{B249E84F-28AF-4D03-99EB-525D04B54E3C}"/>
    <cellStyle name="Comma 5 2 2 4 2 6 2 2" xfId="40664" xr:uid="{3A85D6F5-51BA-4069-AA07-60DDCD4E2E33}"/>
    <cellStyle name="Comma 5 2 2 4 2 6 3" xfId="28532" xr:uid="{76EC05FC-F7A4-49FF-8385-894DF7FD1681}"/>
    <cellStyle name="Comma 5 2 2 4 2 7" xfId="8312" xr:uid="{4A16C7E0-89D8-4D96-8C19-DE833FC45BD8}"/>
    <cellStyle name="Comma 5 2 2 4 2 7 2" xfId="20444" xr:uid="{446F0212-482E-4843-A27D-3373428A65FC}"/>
    <cellStyle name="Comma 5 2 2 4 2 7 2 2" xfId="44708" xr:uid="{9D9CD295-A09A-49B5-846C-AD3E8937A42A}"/>
    <cellStyle name="Comma 5 2 2 4 2 7 3" xfId="32576" xr:uid="{EAC80659-4EBE-4C51-BFA5-89A48C9C071F}"/>
    <cellStyle name="Comma 5 2 2 4 2 8" xfId="12356" xr:uid="{DA6770E6-B44D-4C29-B524-115F4BA88248}"/>
    <cellStyle name="Comma 5 2 2 4 2 8 2" xfId="36620" xr:uid="{52420B8B-63B6-4723-BFBB-46D95E313C47}"/>
    <cellStyle name="Comma 5 2 2 4 2 9" xfId="24488" xr:uid="{531061A8-8BA2-4472-8546-47A3ACB87712}"/>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2 2 2" xfId="44329" xr:uid="{1709F2CE-EFFA-47FA-BFCF-38892E2A6C88}"/>
    <cellStyle name="Comma 5 2 2 4 3 2 2 2 2 3" xfId="32197" xr:uid="{7E11ADB9-0B22-4CF2-8881-6CBB7E8A42F0}"/>
    <cellStyle name="Comma 5 2 2 4 3 2 2 2 3" xfId="11977" xr:uid="{EA387691-8A3B-449A-9CF1-E9F607769D5B}"/>
    <cellStyle name="Comma 5 2 2 4 3 2 2 2 3 2" xfId="24109" xr:uid="{54A7ABE6-D9CD-4704-ABD4-C907CAD4BE36}"/>
    <cellStyle name="Comma 5 2 2 4 3 2 2 2 3 2 2" xfId="48373" xr:uid="{1475327D-D3C0-45EF-8B0A-FBDD153A73A1}"/>
    <cellStyle name="Comma 5 2 2 4 3 2 2 2 3 3" xfId="36241" xr:uid="{364054A6-3AB3-4F50-9F39-F0508F24FAB6}"/>
    <cellStyle name="Comma 5 2 2 4 3 2 2 2 4" xfId="16021" xr:uid="{46EFF592-EF00-417F-BB7A-CB26CDEC72AA}"/>
    <cellStyle name="Comma 5 2 2 4 3 2 2 2 4 2" xfId="40285" xr:uid="{5377E629-EFEF-4BF8-BD5F-43FE7EAC7A1F}"/>
    <cellStyle name="Comma 5 2 2 4 3 2 2 2 5" xfId="28153" xr:uid="{2538CB23-2F1C-4DF9-B764-1E4A07362AB0}"/>
    <cellStyle name="Comma 5 2 2 4 3 2 2 3" xfId="5911" xr:uid="{05CA0A0B-CF55-48D4-AE95-03DE47A0B490}"/>
    <cellStyle name="Comma 5 2 2 4 3 2 2 3 2" xfId="18043" xr:uid="{C131765B-D535-4C4D-B3E7-D6D8D2AB6915}"/>
    <cellStyle name="Comma 5 2 2 4 3 2 2 3 2 2" xfId="42307" xr:uid="{DAF8A55F-5674-4996-A154-DD91AF8FD8DB}"/>
    <cellStyle name="Comma 5 2 2 4 3 2 2 3 3" xfId="30175" xr:uid="{5405AF60-C03B-40A1-997A-8EFB58CE6148}"/>
    <cellStyle name="Comma 5 2 2 4 3 2 2 4" xfId="9955" xr:uid="{CE415DAC-D769-405A-962F-3E70D26A2018}"/>
    <cellStyle name="Comma 5 2 2 4 3 2 2 4 2" xfId="22087" xr:uid="{2FFE0217-743D-4688-A584-925674377F56}"/>
    <cellStyle name="Comma 5 2 2 4 3 2 2 4 2 2" xfId="46351" xr:uid="{BF619554-845A-4414-8998-E5BF070A184C}"/>
    <cellStyle name="Comma 5 2 2 4 3 2 2 4 3" xfId="34219" xr:uid="{572A1522-C09E-45D7-B062-B69B66A268CE}"/>
    <cellStyle name="Comma 5 2 2 4 3 2 2 5" xfId="13999" xr:uid="{677947FE-4027-49F0-948C-B92D91811D55}"/>
    <cellStyle name="Comma 5 2 2 4 3 2 2 5 2" xfId="38263" xr:uid="{B23889BC-00E5-431A-8153-F277907323A4}"/>
    <cellStyle name="Comma 5 2 2 4 3 2 2 6" xfId="26131" xr:uid="{CDDF446C-627C-4BF9-8628-51D226881312}"/>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2 2 2" xfId="43318" xr:uid="{BDFE7525-865D-4112-B42F-D63EDF52B023}"/>
    <cellStyle name="Comma 5 2 2 4 3 2 3 2 3" xfId="31186" xr:uid="{A9388754-4391-4E3B-B177-887591D37C45}"/>
    <cellStyle name="Comma 5 2 2 4 3 2 3 3" xfId="10966" xr:uid="{4E1F403C-1B5E-4CD9-8825-F074AE44F42A}"/>
    <cellStyle name="Comma 5 2 2 4 3 2 3 3 2" xfId="23098" xr:uid="{95220339-16D3-47D5-B46B-69708DC10E04}"/>
    <cellStyle name="Comma 5 2 2 4 3 2 3 3 2 2" xfId="47362" xr:uid="{1E520E55-7BFE-49CB-92DD-45566BB73DC9}"/>
    <cellStyle name="Comma 5 2 2 4 3 2 3 3 3" xfId="35230" xr:uid="{E3CCCE11-11FB-4794-972B-45240A78ACE9}"/>
    <cellStyle name="Comma 5 2 2 4 3 2 3 4" xfId="15010" xr:uid="{841A8A4D-C503-483A-990B-7281A30759D2}"/>
    <cellStyle name="Comma 5 2 2 4 3 2 3 4 2" xfId="39274" xr:uid="{9242D9C5-57E9-4D68-8A63-D2FB6814F3E4}"/>
    <cellStyle name="Comma 5 2 2 4 3 2 3 5" xfId="27142" xr:uid="{AFBFF0BC-58AA-4E14-936A-0314B24BCAB2}"/>
    <cellStyle name="Comma 5 2 2 4 3 2 4" xfId="4900" xr:uid="{F4973672-20E1-4CB3-A95B-246BE2F2EE7B}"/>
    <cellStyle name="Comma 5 2 2 4 3 2 4 2" xfId="17032" xr:uid="{0DD496DB-DAD7-4907-84AF-5AC48696C1EB}"/>
    <cellStyle name="Comma 5 2 2 4 3 2 4 2 2" xfId="41296" xr:uid="{8E998435-5F09-4267-8385-72131FE3B774}"/>
    <cellStyle name="Comma 5 2 2 4 3 2 4 3" xfId="29164" xr:uid="{5C0692EC-52E8-44D8-9E4D-2B6D634DD093}"/>
    <cellStyle name="Comma 5 2 2 4 3 2 5" xfId="8944" xr:uid="{47FC3E9C-A44A-4D27-91F4-EB824934BFCF}"/>
    <cellStyle name="Comma 5 2 2 4 3 2 5 2" xfId="21076" xr:uid="{A4C5CB21-CCD6-41E3-9925-AC041CE3CE14}"/>
    <cellStyle name="Comma 5 2 2 4 3 2 5 2 2" xfId="45340" xr:uid="{3ACE208B-2FB1-410A-99E6-0FC826A820D0}"/>
    <cellStyle name="Comma 5 2 2 4 3 2 5 3" xfId="33208" xr:uid="{A1B2F644-67DC-4BE2-9B6E-074553665D6F}"/>
    <cellStyle name="Comma 5 2 2 4 3 2 6" xfId="12988" xr:uid="{40D45402-2394-4EAA-8BE3-A79A93415330}"/>
    <cellStyle name="Comma 5 2 2 4 3 2 6 2" xfId="37252" xr:uid="{CB94E958-D377-4841-960D-79D908330938}"/>
    <cellStyle name="Comma 5 2 2 4 3 2 7" xfId="25120" xr:uid="{71AC46D9-5967-48B7-9C12-0E3E5D1E92BC}"/>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2 2 2" xfId="43824" xr:uid="{BC6C795A-C77C-461D-A11C-970711DF6CE4}"/>
    <cellStyle name="Comma 5 2 2 4 3 3 2 2 3" xfId="31692" xr:uid="{D8D1FECD-F056-4156-9D32-8C9C314B1486}"/>
    <cellStyle name="Comma 5 2 2 4 3 3 2 3" xfId="11472" xr:uid="{4369A4C2-92D6-45B2-8F03-B55DE0313E82}"/>
    <cellStyle name="Comma 5 2 2 4 3 3 2 3 2" xfId="23604" xr:uid="{8EACCE41-2FB5-46C9-A67A-1A7A58768404}"/>
    <cellStyle name="Comma 5 2 2 4 3 3 2 3 2 2" xfId="47868" xr:uid="{100FCBC5-F2E9-47A2-8312-7EBFED77CF9B}"/>
    <cellStyle name="Comma 5 2 2 4 3 3 2 3 3" xfId="35736" xr:uid="{3E65E664-BB88-47A2-856D-FCAB75D6EBE1}"/>
    <cellStyle name="Comma 5 2 2 4 3 3 2 4" xfId="15516" xr:uid="{2A011D16-4077-483F-9883-7F4BC952239C}"/>
    <cellStyle name="Comma 5 2 2 4 3 3 2 4 2" xfId="39780" xr:uid="{766950E6-8EA8-4538-825E-3890496F8F01}"/>
    <cellStyle name="Comma 5 2 2 4 3 3 2 5" xfId="27648" xr:uid="{7C73432B-1B3A-4EFE-ADEC-2102FCDAB48B}"/>
    <cellStyle name="Comma 5 2 2 4 3 3 3" xfId="5406" xr:uid="{561214EF-BEAB-46B5-9C9E-0A54E9672666}"/>
    <cellStyle name="Comma 5 2 2 4 3 3 3 2" xfId="17538" xr:uid="{09242B36-DD4B-4BB5-9A6E-254BD2D7E55B}"/>
    <cellStyle name="Comma 5 2 2 4 3 3 3 2 2" xfId="41802" xr:uid="{B2A996DE-1F6E-4F24-B961-0A7535F1A8F1}"/>
    <cellStyle name="Comma 5 2 2 4 3 3 3 3" xfId="29670" xr:uid="{E0D3F01B-F5E5-4ECD-ABCF-A50A4D0DA979}"/>
    <cellStyle name="Comma 5 2 2 4 3 3 4" xfId="9450" xr:uid="{788E622A-CCF0-4EFF-B86C-8016D63768CE}"/>
    <cellStyle name="Comma 5 2 2 4 3 3 4 2" xfId="21582" xr:uid="{D8569003-E35A-484D-B804-4C3E73590A9F}"/>
    <cellStyle name="Comma 5 2 2 4 3 3 4 2 2" xfId="45846" xr:uid="{4C23E853-3CC3-4792-B342-1E1AD694FF9E}"/>
    <cellStyle name="Comma 5 2 2 4 3 3 4 3" xfId="33714" xr:uid="{164EF6AB-CA90-4F68-BAF1-E368AA9342EB}"/>
    <cellStyle name="Comma 5 2 2 4 3 3 5" xfId="13494" xr:uid="{4346DCF0-ACE8-4F4F-B207-FEE5EF3D38DC}"/>
    <cellStyle name="Comma 5 2 2 4 3 3 5 2" xfId="37758" xr:uid="{F2B2C0DB-2D96-4AD4-B68D-3D787D7757B0}"/>
    <cellStyle name="Comma 5 2 2 4 3 3 6" xfId="25626" xr:uid="{69DB4054-A2E6-4F1E-9AEB-13A23E6B4630}"/>
    <cellStyle name="Comma 5 2 2 4 3 4" xfId="2373" xr:uid="{966E1739-4630-4C8B-8D8A-58314D751A11}"/>
    <cellStyle name="Comma 5 2 2 4 3 4 2" xfId="6417" xr:uid="{FFD936ED-27DB-474E-92E7-9C31221B223C}"/>
    <cellStyle name="Comma 5 2 2 4 3 4 2 2" xfId="18549" xr:uid="{2AFB9B34-636F-47EE-86A6-C7E997B2D848}"/>
    <cellStyle name="Comma 5 2 2 4 3 4 2 2 2" xfId="42813" xr:uid="{43D9ADEB-7DAD-4634-AAB0-EBE8C4E3162A}"/>
    <cellStyle name="Comma 5 2 2 4 3 4 2 3" xfId="30681" xr:uid="{FF7A2567-B9C3-4AD4-8B61-E8689CE0F079}"/>
    <cellStyle name="Comma 5 2 2 4 3 4 3" xfId="10461" xr:uid="{0E164011-6707-4006-9996-14DA6CD50D00}"/>
    <cellStyle name="Comma 5 2 2 4 3 4 3 2" xfId="22593" xr:uid="{CF0EFF32-16F2-4EA3-88F6-03523788A66E}"/>
    <cellStyle name="Comma 5 2 2 4 3 4 3 2 2" xfId="46857" xr:uid="{D96D1372-8DDB-4501-BDAE-A712289AC399}"/>
    <cellStyle name="Comma 5 2 2 4 3 4 3 3" xfId="34725" xr:uid="{E751154C-4A7D-4FDE-A0C2-82EBA8CEF20D}"/>
    <cellStyle name="Comma 5 2 2 4 3 4 4" xfId="14505" xr:uid="{DFDB5EF3-3F8F-4FE8-BFA8-2425EE5D7B2D}"/>
    <cellStyle name="Comma 5 2 2 4 3 4 4 2" xfId="38769" xr:uid="{E789067A-9DAA-4BD3-9852-8237078FA46D}"/>
    <cellStyle name="Comma 5 2 2 4 3 4 5" xfId="26637" xr:uid="{4A48789C-BFFC-4D3B-AF81-614F2C43129D}"/>
    <cellStyle name="Comma 5 2 2 4 3 5" xfId="4395" xr:uid="{AD4D0A8E-D26B-4B20-8834-BDE0F1D2B5CD}"/>
    <cellStyle name="Comma 5 2 2 4 3 5 2" xfId="16527" xr:uid="{C212D414-0B92-4B24-B56F-44D8A343D30E}"/>
    <cellStyle name="Comma 5 2 2 4 3 5 2 2" xfId="40791" xr:uid="{910D2C4D-923B-4BF6-8114-8C0C417DD0E4}"/>
    <cellStyle name="Comma 5 2 2 4 3 5 3" xfId="28659" xr:uid="{9B1C6E4D-3ACF-4431-BEAC-F687798B93A3}"/>
    <cellStyle name="Comma 5 2 2 4 3 6" xfId="8439" xr:uid="{CD113B30-EFD3-420A-956C-9870B8DB4DBD}"/>
    <cellStyle name="Comma 5 2 2 4 3 6 2" xfId="20571" xr:uid="{2F3B0F46-F114-4A68-A1B4-47D2C1A11E16}"/>
    <cellStyle name="Comma 5 2 2 4 3 6 2 2" xfId="44835" xr:uid="{EF8E12FB-F78A-4A4D-B517-4413BD197503}"/>
    <cellStyle name="Comma 5 2 2 4 3 6 3" xfId="32703" xr:uid="{9075D41B-5FF2-4FAA-8138-0969DD90CC74}"/>
    <cellStyle name="Comma 5 2 2 4 3 7" xfId="12483" xr:uid="{04CF347E-56AD-4F4D-8644-28A70AE0DF93}"/>
    <cellStyle name="Comma 5 2 2 4 3 7 2" xfId="36747" xr:uid="{2F45DB52-DD18-41DB-B953-0F07BD403352}"/>
    <cellStyle name="Comma 5 2 2 4 3 8" xfId="24615" xr:uid="{CC64D85A-89BE-4DEC-95DF-F63719FA0FFB}"/>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2 2 2" xfId="44076" xr:uid="{497C9C2A-E9F0-4F4A-9BD8-FFEFC8BB73C0}"/>
    <cellStyle name="Comma 5 2 2 4 4 2 2 2 3" xfId="31944" xr:uid="{C97F03B0-8D93-4D06-BF3D-8C2409C27CC5}"/>
    <cellStyle name="Comma 5 2 2 4 4 2 2 3" xfId="11724" xr:uid="{B184B4F6-74FF-4946-BDF8-0E0C01467012}"/>
    <cellStyle name="Comma 5 2 2 4 4 2 2 3 2" xfId="23856" xr:uid="{E4CDD5CC-6587-4E84-9989-7DABF786A450}"/>
    <cellStyle name="Comma 5 2 2 4 4 2 2 3 2 2" xfId="48120" xr:uid="{4BC3D574-3E88-40CF-AEC3-06FC344EA309}"/>
    <cellStyle name="Comma 5 2 2 4 4 2 2 3 3" xfId="35988" xr:uid="{B49F17D5-95CB-4070-93E9-AC76C22AAD36}"/>
    <cellStyle name="Comma 5 2 2 4 4 2 2 4" xfId="15768" xr:uid="{ED4F4D0A-1F65-4F4F-8FFD-FDFC74E22C22}"/>
    <cellStyle name="Comma 5 2 2 4 4 2 2 4 2" xfId="40032" xr:uid="{BAAE744A-B646-423F-AE95-DFFA2E7256F5}"/>
    <cellStyle name="Comma 5 2 2 4 4 2 2 5" xfId="27900" xr:uid="{D197AB07-C801-47EE-9EBB-E363302F6CD0}"/>
    <cellStyle name="Comma 5 2 2 4 4 2 3" xfId="5658" xr:uid="{26035376-39F9-4000-9B64-A494BC16775A}"/>
    <cellStyle name="Comma 5 2 2 4 4 2 3 2" xfId="17790" xr:uid="{3367F22C-B476-4A08-B6AD-4F7D63D1E322}"/>
    <cellStyle name="Comma 5 2 2 4 4 2 3 2 2" xfId="42054" xr:uid="{94F3D400-4185-452B-B569-DAD5B06B229A}"/>
    <cellStyle name="Comma 5 2 2 4 4 2 3 3" xfId="29922" xr:uid="{2726D6F8-DAFA-45D9-A553-542FF0FD51D6}"/>
    <cellStyle name="Comma 5 2 2 4 4 2 4" xfId="9702" xr:uid="{0FA7FD33-E20C-4FCC-9C20-190442C9C9C2}"/>
    <cellStyle name="Comma 5 2 2 4 4 2 4 2" xfId="21834" xr:uid="{D47944CE-3164-416A-A06F-DBD80C72D88F}"/>
    <cellStyle name="Comma 5 2 2 4 4 2 4 2 2" xfId="46098" xr:uid="{9FD7E9D0-AAD2-44F6-B6E5-691134C683CB}"/>
    <cellStyle name="Comma 5 2 2 4 4 2 4 3" xfId="33966" xr:uid="{AC6708BE-1577-4668-BD2B-6A0262E5B7F3}"/>
    <cellStyle name="Comma 5 2 2 4 4 2 5" xfId="13746" xr:uid="{C548D86F-0522-4305-B2B4-3AA4722BE136}"/>
    <cellStyle name="Comma 5 2 2 4 4 2 5 2" xfId="38010" xr:uid="{0AB47164-FBA6-4169-AC50-647C4DF83D38}"/>
    <cellStyle name="Comma 5 2 2 4 4 2 6" xfId="25878" xr:uid="{4CB4ECE2-E834-442C-AEB2-06284D4E87D9}"/>
    <cellStyle name="Comma 5 2 2 4 4 3" xfId="2625" xr:uid="{4D7B25E9-B378-41E1-8B27-F13666B30F03}"/>
    <cellStyle name="Comma 5 2 2 4 4 3 2" xfId="6669" xr:uid="{EDB091F1-59F2-4F72-A89E-B1C7F6F8DD99}"/>
    <cellStyle name="Comma 5 2 2 4 4 3 2 2" xfId="18801" xr:uid="{125CEF9F-41BB-481E-B859-FE66B0C43288}"/>
    <cellStyle name="Comma 5 2 2 4 4 3 2 2 2" xfId="43065" xr:uid="{47D7EBF0-479B-4685-81F0-222CF85DE7EB}"/>
    <cellStyle name="Comma 5 2 2 4 4 3 2 3" xfId="30933" xr:uid="{79A5CB22-EE65-4289-8D1B-C622CAC6888A}"/>
    <cellStyle name="Comma 5 2 2 4 4 3 3" xfId="10713" xr:uid="{10759BBC-869E-4CFA-AAE8-5DC40FE5E711}"/>
    <cellStyle name="Comma 5 2 2 4 4 3 3 2" xfId="22845" xr:uid="{11F200D0-A2F4-40FF-9619-8DED2640D5D4}"/>
    <cellStyle name="Comma 5 2 2 4 4 3 3 2 2" xfId="47109" xr:uid="{D7CF45F2-3332-4A83-A188-F354BC11EA29}"/>
    <cellStyle name="Comma 5 2 2 4 4 3 3 3" xfId="34977" xr:uid="{F421789B-92F9-4BED-8793-94A8FE1688E6}"/>
    <cellStyle name="Comma 5 2 2 4 4 3 4" xfId="14757" xr:uid="{19CE4627-F13C-4CBF-878D-356CE85A3F71}"/>
    <cellStyle name="Comma 5 2 2 4 4 3 4 2" xfId="39021" xr:uid="{8CBBF110-F0FB-4131-8FAD-D3062CBD861A}"/>
    <cellStyle name="Comma 5 2 2 4 4 3 5" xfId="26889" xr:uid="{93B7B3AB-93AD-4511-8A4C-4A4F66AFC6AA}"/>
    <cellStyle name="Comma 5 2 2 4 4 4" xfId="4647" xr:uid="{714D2296-8FE0-4CB7-ACF2-811D368A042F}"/>
    <cellStyle name="Comma 5 2 2 4 4 4 2" xfId="16779" xr:uid="{2ED278D5-1DD1-4538-B8CC-AF2570180D14}"/>
    <cellStyle name="Comma 5 2 2 4 4 4 2 2" xfId="41043" xr:uid="{671289F7-1C4E-4BAB-A9BB-F2C4422FACC2}"/>
    <cellStyle name="Comma 5 2 2 4 4 4 3" xfId="28911" xr:uid="{9BF4035F-B54F-478F-823B-E2084BE14530}"/>
    <cellStyle name="Comma 5 2 2 4 4 5" xfId="8691" xr:uid="{F3BCD95A-A4B0-4E2D-A316-F86679C59220}"/>
    <cellStyle name="Comma 5 2 2 4 4 5 2" xfId="20823" xr:uid="{2D50A4A8-F03F-4785-AC15-D3DFAC3F3B8E}"/>
    <cellStyle name="Comma 5 2 2 4 4 5 2 2" xfId="45087" xr:uid="{546D4A3E-9AEB-4D76-82CD-9E98FAEA2E48}"/>
    <cellStyle name="Comma 5 2 2 4 4 5 3" xfId="32955" xr:uid="{5F4E835B-9824-4975-B7C7-63AB793833F7}"/>
    <cellStyle name="Comma 5 2 2 4 4 6" xfId="12735" xr:uid="{A9FA7400-93ED-4141-AC25-97ECB59B2EEE}"/>
    <cellStyle name="Comma 5 2 2 4 4 6 2" xfId="36999" xr:uid="{71D799CB-8E89-476B-B800-524D385B7FC0}"/>
    <cellStyle name="Comma 5 2 2 4 4 7" xfId="24867" xr:uid="{5039AFFC-20F1-4386-8B97-014DEDD30F9C}"/>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2 2 2" xfId="43571" xr:uid="{D935AA0D-16F9-4FEB-8295-49E0D9116661}"/>
    <cellStyle name="Comma 5 2 2 4 5 2 2 3" xfId="31439" xr:uid="{F4BB895C-4CBC-40DB-8945-1B92CEF7F904}"/>
    <cellStyle name="Comma 5 2 2 4 5 2 3" xfId="11219" xr:uid="{193A73A5-8C20-4191-A997-4E333D774A9E}"/>
    <cellStyle name="Comma 5 2 2 4 5 2 3 2" xfId="23351" xr:uid="{96F2F11C-D4CA-4D32-AE24-B69CFEEE17E6}"/>
    <cellStyle name="Comma 5 2 2 4 5 2 3 2 2" xfId="47615" xr:uid="{A67018CC-71FD-4186-B705-1F7CE0A61577}"/>
    <cellStyle name="Comma 5 2 2 4 5 2 3 3" xfId="35483" xr:uid="{39B3CA85-0CEC-4ACA-A2B9-9CEE2DD38083}"/>
    <cellStyle name="Comma 5 2 2 4 5 2 4" xfId="15263" xr:uid="{7021A986-C787-45DF-BAB0-4036BECC3EE0}"/>
    <cellStyle name="Comma 5 2 2 4 5 2 4 2" xfId="39527" xr:uid="{A73BF8DF-06E0-4598-8A8C-EF2D999C69DC}"/>
    <cellStyle name="Comma 5 2 2 4 5 2 5" xfId="27395" xr:uid="{E738D667-4945-45C1-AFA9-784234E2BFD1}"/>
    <cellStyle name="Comma 5 2 2 4 5 3" xfId="5153" xr:uid="{7C313701-0CF9-4BE2-9A78-F773E72C4787}"/>
    <cellStyle name="Comma 5 2 2 4 5 3 2" xfId="17285" xr:uid="{13940025-5334-4484-86BC-95977EE13ED8}"/>
    <cellStyle name="Comma 5 2 2 4 5 3 2 2" xfId="41549" xr:uid="{D029927D-985E-4E41-B934-511AE8B7CE8B}"/>
    <cellStyle name="Comma 5 2 2 4 5 3 3" xfId="29417" xr:uid="{CC300975-1C8F-490C-9DE9-D96280E76FF3}"/>
    <cellStyle name="Comma 5 2 2 4 5 4" xfId="9197" xr:uid="{131A1B9A-9FD9-4430-9F87-2CC7CE5140B1}"/>
    <cellStyle name="Comma 5 2 2 4 5 4 2" xfId="21329" xr:uid="{28527A5A-3BF9-49DD-858D-1434A2702312}"/>
    <cellStyle name="Comma 5 2 2 4 5 4 2 2" xfId="45593" xr:uid="{6E2E0117-A642-4FB2-ABC6-CD823072AA50}"/>
    <cellStyle name="Comma 5 2 2 4 5 4 3" xfId="33461" xr:uid="{09C2A13C-EB04-41E0-AEB9-99B8E723A12C}"/>
    <cellStyle name="Comma 5 2 2 4 5 5" xfId="13241" xr:uid="{5B162C7A-A681-4210-92E5-B50A5C3D8864}"/>
    <cellStyle name="Comma 5 2 2 4 5 5 2" xfId="37505" xr:uid="{FDBDF08B-EAA3-4CC7-BF40-BDE8EECF9882}"/>
    <cellStyle name="Comma 5 2 2 4 5 6" xfId="25373" xr:uid="{98795987-EF97-488C-AD10-18533C143F2F}"/>
    <cellStyle name="Comma 5 2 2 4 6" xfId="2120" xr:uid="{1E45FB61-7B46-490D-BE36-CDB937067405}"/>
    <cellStyle name="Comma 5 2 2 4 6 2" xfId="6164" xr:uid="{ECA26E98-4267-476E-A3E7-FB94426EBEB3}"/>
    <cellStyle name="Comma 5 2 2 4 6 2 2" xfId="18296" xr:uid="{5CA6FAE5-2589-4E63-9ED8-04EDEEA95336}"/>
    <cellStyle name="Comma 5 2 2 4 6 2 2 2" xfId="42560" xr:uid="{535943D7-5296-44C2-890D-D52304FB2800}"/>
    <cellStyle name="Comma 5 2 2 4 6 2 3" xfId="30428" xr:uid="{015C59CD-FDE4-42AC-84A3-6701EC6D4DFB}"/>
    <cellStyle name="Comma 5 2 2 4 6 3" xfId="10208" xr:uid="{47146617-5DBD-4791-B262-044413412C14}"/>
    <cellStyle name="Comma 5 2 2 4 6 3 2" xfId="22340" xr:uid="{B580DC24-2577-4A51-8EA6-C3CD5B14794C}"/>
    <cellStyle name="Comma 5 2 2 4 6 3 2 2" xfId="46604" xr:uid="{A5A55192-28CB-47E3-9E34-85AAC1952008}"/>
    <cellStyle name="Comma 5 2 2 4 6 3 3" xfId="34472" xr:uid="{63F1165F-CFFA-4976-9760-98DC957ABF8B}"/>
    <cellStyle name="Comma 5 2 2 4 6 4" xfId="14252" xr:uid="{302A543D-663C-4CD1-85AD-ECB61E216EEA}"/>
    <cellStyle name="Comma 5 2 2 4 6 4 2" xfId="38516" xr:uid="{E34A468C-DCAB-4485-BCD8-06427E716D8B}"/>
    <cellStyle name="Comma 5 2 2 4 6 5" xfId="26384" xr:uid="{7F759101-0D00-4D08-B5C8-0E1B9DB849D9}"/>
    <cellStyle name="Comma 5 2 2 4 7" xfId="4142" xr:uid="{2512EC02-CC90-4820-8661-B4E67A172CC0}"/>
    <cellStyle name="Comma 5 2 2 4 7 2" xfId="16274" xr:uid="{2CB481BA-BE18-4C9F-8211-987C30447075}"/>
    <cellStyle name="Comma 5 2 2 4 7 2 2" xfId="40538" xr:uid="{BDF9F769-8AED-4CB6-BA01-00CC592476AD}"/>
    <cellStyle name="Comma 5 2 2 4 7 3" xfId="28406" xr:uid="{CF5D059A-5F2E-4448-8A06-5A440F0CD3DC}"/>
    <cellStyle name="Comma 5 2 2 4 8" xfId="8186" xr:uid="{5E9CB588-9009-458C-860B-D24F055DDE36}"/>
    <cellStyle name="Comma 5 2 2 4 8 2" xfId="20318" xr:uid="{62730AF5-272E-43DA-A296-5F68E21E488B}"/>
    <cellStyle name="Comma 5 2 2 4 8 2 2" xfId="44582" xr:uid="{8418EB59-4B5C-40EE-8452-F483A1AB8992}"/>
    <cellStyle name="Comma 5 2 2 4 8 3" xfId="32450" xr:uid="{38088440-33FD-448B-AA15-5F7935396478}"/>
    <cellStyle name="Comma 5 2 2 4 9" xfId="12230" xr:uid="{2D8E69C5-57A9-46D5-943E-474BFBA25F98}"/>
    <cellStyle name="Comma 5 2 2 4 9 2" xfId="36494" xr:uid="{55A8D4BC-C0AC-428B-9B76-1C872C06F5F5}"/>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2 2 2" xfId="44392" xr:uid="{13AD10CC-6C90-4E84-8B12-3144CCAF32D1}"/>
    <cellStyle name="Comma 5 2 2 5 2 2 2 2 2 3" xfId="32260" xr:uid="{51784A3D-05D4-4658-8850-1CB60B671F2A}"/>
    <cellStyle name="Comma 5 2 2 5 2 2 2 2 3" xfId="12040" xr:uid="{70D99E62-EB73-483A-8A30-32501CB63B66}"/>
    <cellStyle name="Comma 5 2 2 5 2 2 2 2 3 2" xfId="24172" xr:uid="{541AF77D-B3FF-4917-AC14-F62F8EE113E2}"/>
    <cellStyle name="Comma 5 2 2 5 2 2 2 2 3 2 2" xfId="48436" xr:uid="{08E62218-1591-48AB-B38B-CD0B623081AB}"/>
    <cellStyle name="Comma 5 2 2 5 2 2 2 2 3 3" xfId="36304" xr:uid="{7A95178F-6A47-4AB2-A4CB-874DD6CB0912}"/>
    <cellStyle name="Comma 5 2 2 5 2 2 2 2 4" xfId="16084" xr:uid="{17BA4742-6169-4E81-A948-60EB3D3C46EB}"/>
    <cellStyle name="Comma 5 2 2 5 2 2 2 2 4 2" xfId="40348" xr:uid="{BB3C5082-F74A-4A51-8FCF-3F59D7EA8F26}"/>
    <cellStyle name="Comma 5 2 2 5 2 2 2 2 5" xfId="28216" xr:uid="{133114C6-A14D-46A3-AB8C-9603B421A36D}"/>
    <cellStyle name="Comma 5 2 2 5 2 2 2 3" xfId="5974" xr:uid="{64EBBC4A-D777-4791-8FD4-2A349CFB1639}"/>
    <cellStyle name="Comma 5 2 2 5 2 2 2 3 2" xfId="18106" xr:uid="{C74A4394-B9F2-4E10-BCF3-C310F1D3A19D}"/>
    <cellStyle name="Comma 5 2 2 5 2 2 2 3 2 2" xfId="42370" xr:uid="{80AEF209-66F4-4D8C-B463-BE20D72CADD7}"/>
    <cellStyle name="Comma 5 2 2 5 2 2 2 3 3" xfId="30238" xr:uid="{B1B90EF2-87A7-4695-9729-ECDA90B1E39E}"/>
    <cellStyle name="Comma 5 2 2 5 2 2 2 4" xfId="10018" xr:uid="{E06166CC-6CB6-42D9-9C72-5E8A17ED7EC8}"/>
    <cellStyle name="Comma 5 2 2 5 2 2 2 4 2" xfId="22150" xr:uid="{CBFB5712-FABE-44A0-AB2C-6A5E45F987F0}"/>
    <cellStyle name="Comma 5 2 2 5 2 2 2 4 2 2" xfId="46414" xr:uid="{25970718-707E-4062-9162-F2731FC6478F}"/>
    <cellStyle name="Comma 5 2 2 5 2 2 2 4 3" xfId="34282" xr:uid="{0CF6E9EF-3F6E-49F6-A769-054699F5251A}"/>
    <cellStyle name="Comma 5 2 2 5 2 2 2 5" xfId="14062" xr:uid="{F616F48D-01D9-435D-860B-208C983D6978}"/>
    <cellStyle name="Comma 5 2 2 5 2 2 2 5 2" xfId="38326" xr:uid="{5562B695-1C7B-4828-8F6C-CACA9CC556D0}"/>
    <cellStyle name="Comma 5 2 2 5 2 2 2 6" xfId="26194" xr:uid="{C728F9BF-8E85-4DB3-AA8E-454D64B4C8B5}"/>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2 2 2" xfId="43381" xr:uid="{FB051759-C7B5-4110-A129-4CF5C3440157}"/>
    <cellStyle name="Comma 5 2 2 5 2 2 3 2 3" xfId="31249" xr:uid="{CD4FD5C9-EC40-4C30-AB1F-EAD121BE489C}"/>
    <cellStyle name="Comma 5 2 2 5 2 2 3 3" xfId="11029" xr:uid="{723F63D1-F708-45AD-9DF0-785E83368E8B}"/>
    <cellStyle name="Comma 5 2 2 5 2 2 3 3 2" xfId="23161" xr:uid="{095FF258-486B-44D3-A688-E9351C0ED369}"/>
    <cellStyle name="Comma 5 2 2 5 2 2 3 3 2 2" xfId="47425" xr:uid="{CC8C3D9B-1E25-4001-A885-A153E7E33A27}"/>
    <cellStyle name="Comma 5 2 2 5 2 2 3 3 3" xfId="35293" xr:uid="{B3B9AEED-B0CD-4FBF-8CED-F6F6C0F09FE3}"/>
    <cellStyle name="Comma 5 2 2 5 2 2 3 4" xfId="15073" xr:uid="{D32496F4-6E4E-473B-B7BE-D55DEFFCD466}"/>
    <cellStyle name="Comma 5 2 2 5 2 2 3 4 2" xfId="39337" xr:uid="{3B6C0427-4422-4835-AF3D-55A2D3661C14}"/>
    <cellStyle name="Comma 5 2 2 5 2 2 3 5" xfId="27205" xr:uid="{10DC9F18-F607-4899-B0AD-335D50E93F41}"/>
    <cellStyle name="Comma 5 2 2 5 2 2 4" xfId="4963" xr:uid="{8528CE96-D07D-402D-9564-2AB9B779C745}"/>
    <cellStyle name="Comma 5 2 2 5 2 2 4 2" xfId="17095" xr:uid="{E9445B64-CA44-4389-A1F3-5799D3DF2E1D}"/>
    <cellStyle name="Comma 5 2 2 5 2 2 4 2 2" xfId="41359" xr:uid="{19925D48-7AD5-4C25-920D-312DF047CD4F}"/>
    <cellStyle name="Comma 5 2 2 5 2 2 4 3" xfId="29227" xr:uid="{8A220547-8F6D-4EC2-88A8-7D32C876255B}"/>
    <cellStyle name="Comma 5 2 2 5 2 2 5" xfId="9007" xr:uid="{33D70C7F-06BC-45E2-B0F7-35B2E0AA189D}"/>
    <cellStyle name="Comma 5 2 2 5 2 2 5 2" xfId="21139" xr:uid="{69672C84-EE82-42BE-868A-39A03A63EB19}"/>
    <cellStyle name="Comma 5 2 2 5 2 2 5 2 2" xfId="45403" xr:uid="{90AAE94D-BC65-4750-B7F4-EB16CABE538B}"/>
    <cellStyle name="Comma 5 2 2 5 2 2 5 3" xfId="33271" xr:uid="{09CDAB64-FDEF-4625-848F-DD1F40585673}"/>
    <cellStyle name="Comma 5 2 2 5 2 2 6" xfId="13051" xr:uid="{DC61F433-3C1C-4E62-8679-D77A15DDDE30}"/>
    <cellStyle name="Comma 5 2 2 5 2 2 6 2" xfId="37315" xr:uid="{AB0AF121-A8B7-45E8-8D3A-DBFBD9E5E8C6}"/>
    <cellStyle name="Comma 5 2 2 5 2 2 7" xfId="25183" xr:uid="{2AA8A274-AFDC-43E7-8845-8E14E28A6DF2}"/>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2 2 2" xfId="43887" xr:uid="{77CD664D-6D88-4105-BC89-03B4468C05B7}"/>
    <cellStyle name="Comma 5 2 2 5 2 3 2 2 3" xfId="31755" xr:uid="{DB853627-0E36-48EE-8744-CB83AB15903F}"/>
    <cellStyle name="Comma 5 2 2 5 2 3 2 3" xfId="11535" xr:uid="{7F2064CA-CE05-4E3F-985B-CFC51180BF34}"/>
    <cellStyle name="Comma 5 2 2 5 2 3 2 3 2" xfId="23667" xr:uid="{6CD29A5F-B662-4E19-865F-900AB26881FA}"/>
    <cellStyle name="Comma 5 2 2 5 2 3 2 3 2 2" xfId="47931" xr:uid="{C9C837AC-EF8A-45CB-ABF9-ECCD61B4D6C8}"/>
    <cellStyle name="Comma 5 2 2 5 2 3 2 3 3" xfId="35799" xr:uid="{9C474113-8733-450C-B628-831AA3011384}"/>
    <cellStyle name="Comma 5 2 2 5 2 3 2 4" xfId="15579" xr:uid="{25F474BF-996B-417A-BDAC-BDDA8827F666}"/>
    <cellStyle name="Comma 5 2 2 5 2 3 2 4 2" xfId="39843" xr:uid="{B9992D9E-B9DF-41EB-8A7F-1755E75DD44A}"/>
    <cellStyle name="Comma 5 2 2 5 2 3 2 5" xfId="27711" xr:uid="{2FC99488-18AB-4096-B7C1-309D05E3E6CB}"/>
    <cellStyle name="Comma 5 2 2 5 2 3 3" xfId="5469" xr:uid="{17057C45-9B5B-4C2D-BAB5-9639EFB2779B}"/>
    <cellStyle name="Comma 5 2 2 5 2 3 3 2" xfId="17601" xr:uid="{8D6CBD7A-53C6-4D9D-ADD3-42211E197808}"/>
    <cellStyle name="Comma 5 2 2 5 2 3 3 2 2" xfId="41865" xr:uid="{5E7AB3B2-481E-4D9D-ADF6-4D390E6F23C8}"/>
    <cellStyle name="Comma 5 2 2 5 2 3 3 3" xfId="29733" xr:uid="{80EF3AB7-3A04-421A-BE84-0F1569819DBC}"/>
    <cellStyle name="Comma 5 2 2 5 2 3 4" xfId="9513" xr:uid="{DE3D9DD7-B3CF-4DF3-8255-CFB4237F4C05}"/>
    <cellStyle name="Comma 5 2 2 5 2 3 4 2" xfId="21645" xr:uid="{BEE8B2DC-D3D7-421B-B95F-0A643919D887}"/>
    <cellStyle name="Comma 5 2 2 5 2 3 4 2 2" xfId="45909" xr:uid="{0A1FC9FE-5A4D-4E80-B2B8-FABFCA819288}"/>
    <cellStyle name="Comma 5 2 2 5 2 3 4 3" xfId="33777" xr:uid="{8800354F-52F6-41D9-BD3F-F1A879009779}"/>
    <cellStyle name="Comma 5 2 2 5 2 3 5" xfId="13557" xr:uid="{02B2C082-9A03-4FFF-9BF4-D73A87E2B946}"/>
    <cellStyle name="Comma 5 2 2 5 2 3 5 2" xfId="37821" xr:uid="{C8228A16-27E6-4513-BD9B-D73692257AD4}"/>
    <cellStyle name="Comma 5 2 2 5 2 3 6" xfId="25689" xr:uid="{CFA28033-7442-46AB-852F-935A03BF6D8F}"/>
    <cellStyle name="Comma 5 2 2 5 2 4" xfId="2436" xr:uid="{854CB86B-09C9-44D2-9714-A39BD7A26AFA}"/>
    <cellStyle name="Comma 5 2 2 5 2 4 2" xfId="6480" xr:uid="{659DD000-0675-472C-897C-D5AE5A85B0DB}"/>
    <cellStyle name="Comma 5 2 2 5 2 4 2 2" xfId="18612" xr:uid="{DB823D8C-FA3C-4471-BC05-0EBAFCCE58A1}"/>
    <cellStyle name="Comma 5 2 2 5 2 4 2 2 2" xfId="42876" xr:uid="{B40B53A0-78F3-48E6-9268-CBB6C73BD5C9}"/>
    <cellStyle name="Comma 5 2 2 5 2 4 2 3" xfId="30744" xr:uid="{471F6DB3-F5D9-4600-9D78-E51B3E2240D4}"/>
    <cellStyle name="Comma 5 2 2 5 2 4 3" xfId="10524" xr:uid="{D33912F2-D8C1-4210-AB3A-FDAE645575EA}"/>
    <cellStyle name="Comma 5 2 2 5 2 4 3 2" xfId="22656" xr:uid="{48F43AC5-A324-4762-9A68-A72885A73A14}"/>
    <cellStyle name="Comma 5 2 2 5 2 4 3 2 2" xfId="46920" xr:uid="{FBBA5E06-FEE5-4A73-B17F-477D6643CCCC}"/>
    <cellStyle name="Comma 5 2 2 5 2 4 3 3" xfId="34788" xr:uid="{0F0E3B1E-2314-424A-8782-1F9AB8BD5140}"/>
    <cellStyle name="Comma 5 2 2 5 2 4 4" xfId="14568" xr:uid="{CF0BA141-0023-49A5-BCEA-836AA7AD8B11}"/>
    <cellStyle name="Comma 5 2 2 5 2 4 4 2" xfId="38832" xr:uid="{31DEE24F-DF85-4CCA-A6FB-257F67565AA8}"/>
    <cellStyle name="Comma 5 2 2 5 2 4 5" xfId="26700" xr:uid="{0C62C83B-8E1B-44C6-8F1C-BA7E0B606CB0}"/>
    <cellStyle name="Comma 5 2 2 5 2 5" xfId="4458" xr:uid="{316C9E39-7CAA-4C52-BF4F-FCF2F7DB5A26}"/>
    <cellStyle name="Comma 5 2 2 5 2 5 2" xfId="16590" xr:uid="{2D412C2F-A73B-4C50-B16B-BF27B32962B6}"/>
    <cellStyle name="Comma 5 2 2 5 2 5 2 2" xfId="40854" xr:uid="{62E84CCF-D4CF-4B71-A91E-8360E390F3F3}"/>
    <cellStyle name="Comma 5 2 2 5 2 5 3" xfId="28722" xr:uid="{BF147194-AAE5-4BA9-8CEE-8B833D62FAE8}"/>
    <cellStyle name="Comma 5 2 2 5 2 6" xfId="8502" xr:uid="{5A64196F-5D9C-4E28-BA12-41B9A873AAF6}"/>
    <cellStyle name="Comma 5 2 2 5 2 6 2" xfId="20634" xr:uid="{F8584E78-94E4-4618-94EB-69E155511E2C}"/>
    <cellStyle name="Comma 5 2 2 5 2 6 2 2" xfId="44898" xr:uid="{C14C94E4-D27A-40DF-B213-8915EEB69872}"/>
    <cellStyle name="Comma 5 2 2 5 2 6 3" xfId="32766" xr:uid="{7B65F1D7-8213-4078-ADD7-F80FBC120126}"/>
    <cellStyle name="Comma 5 2 2 5 2 7" xfId="12546" xr:uid="{4A985D87-6729-4084-A356-77E63E7D81CB}"/>
    <cellStyle name="Comma 5 2 2 5 2 7 2" xfId="36810" xr:uid="{22781765-FCD1-44F1-AD06-388C4051EC3F}"/>
    <cellStyle name="Comma 5 2 2 5 2 8" xfId="24678" xr:uid="{FF4D8AD4-1F38-4AC7-88ED-17A69320AD60}"/>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2 2 2" xfId="44139" xr:uid="{A62D165C-5042-4C8D-96A9-5E57B19076EA}"/>
    <cellStyle name="Comma 5 2 2 5 3 2 2 2 3" xfId="32007" xr:uid="{CFC7F29F-8749-4F76-8F87-AA723F01B1D3}"/>
    <cellStyle name="Comma 5 2 2 5 3 2 2 3" xfId="11787" xr:uid="{FBA13438-0BF7-4AAC-B9EB-EBCC4F4A4297}"/>
    <cellStyle name="Comma 5 2 2 5 3 2 2 3 2" xfId="23919" xr:uid="{A675548B-51F2-4A3F-B6B1-FE0D0AB31E9C}"/>
    <cellStyle name="Comma 5 2 2 5 3 2 2 3 2 2" xfId="48183" xr:uid="{2AC90078-18E7-4710-A6E5-67497C94B6D2}"/>
    <cellStyle name="Comma 5 2 2 5 3 2 2 3 3" xfId="36051" xr:uid="{FF3451EA-8A0B-4F37-9A95-5A7A8902C8FA}"/>
    <cellStyle name="Comma 5 2 2 5 3 2 2 4" xfId="15831" xr:uid="{4CD4986C-B544-40E4-9273-7561F73F343A}"/>
    <cellStyle name="Comma 5 2 2 5 3 2 2 4 2" xfId="40095" xr:uid="{AF97F5B0-6FCA-414F-B305-29C1ED9B249E}"/>
    <cellStyle name="Comma 5 2 2 5 3 2 2 5" xfId="27963" xr:uid="{7BC275D6-1384-45BB-B7E6-3594F3548ED0}"/>
    <cellStyle name="Comma 5 2 2 5 3 2 3" xfId="5721" xr:uid="{59D1CC3E-AA64-4014-90E5-AB2A9C3BDB9D}"/>
    <cellStyle name="Comma 5 2 2 5 3 2 3 2" xfId="17853" xr:uid="{89302C08-B7F3-47C2-9D14-4B8560DEA5C4}"/>
    <cellStyle name="Comma 5 2 2 5 3 2 3 2 2" xfId="42117" xr:uid="{18CD1494-6B2C-4DB3-8C08-F1E500F5C2F2}"/>
    <cellStyle name="Comma 5 2 2 5 3 2 3 3" xfId="29985" xr:uid="{9874ED57-DB56-4A90-935D-3FFF5F6A873B}"/>
    <cellStyle name="Comma 5 2 2 5 3 2 4" xfId="9765" xr:uid="{A19E7350-E835-4EE4-BA45-47100806EC3C}"/>
    <cellStyle name="Comma 5 2 2 5 3 2 4 2" xfId="21897" xr:uid="{ED73BBD2-1067-4F14-BF36-80C16C0E7918}"/>
    <cellStyle name="Comma 5 2 2 5 3 2 4 2 2" xfId="46161" xr:uid="{462850C1-DC33-42FE-ACAA-5C9B0DD745ED}"/>
    <cellStyle name="Comma 5 2 2 5 3 2 4 3" xfId="34029" xr:uid="{D6D093FD-8662-44C2-B225-C5D0952CD55A}"/>
    <cellStyle name="Comma 5 2 2 5 3 2 5" xfId="13809" xr:uid="{68220472-BB68-48BE-AEAC-7404ECD2E487}"/>
    <cellStyle name="Comma 5 2 2 5 3 2 5 2" xfId="38073" xr:uid="{049F23AC-64DF-4D5F-A8F5-080D395B2BCF}"/>
    <cellStyle name="Comma 5 2 2 5 3 2 6" xfId="25941" xr:uid="{950F66FB-5900-47CF-9957-D143DDE09409}"/>
    <cellStyle name="Comma 5 2 2 5 3 3" xfId="2688" xr:uid="{86C13FE6-52F1-48B2-99F3-3E768CFEE25F}"/>
    <cellStyle name="Comma 5 2 2 5 3 3 2" xfId="6732" xr:uid="{C698933C-8323-44F0-87DB-841B182858FA}"/>
    <cellStyle name="Comma 5 2 2 5 3 3 2 2" xfId="18864" xr:uid="{0DD336E8-720F-4997-957F-9C47BA4C9E01}"/>
    <cellStyle name="Comma 5 2 2 5 3 3 2 2 2" xfId="43128" xr:uid="{D3E67FC1-7FF7-4D9F-9236-F486C7B743DA}"/>
    <cellStyle name="Comma 5 2 2 5 3 3 2 3" xfId="30996" xr:uid="{B3E8A4F4-CD5C-4099-B0EC-2592D9B685C9}"/>
    <cellStyle name="Comma 5 2 2 5 3 3 3" xfId="10776" xr:uid="{B28E5B51-BB2D-4CDE-A3AE-B25F584C816C}"/>
    <cellStyle name="Comma 5 2 2 5 3 3 3 2" xfId="22908" xr:uid="{26551A09-6F15-4169-A1D0-3FFE155E182B}"/>
    <cellStyle name="Comma 5 2 2 5 3 3 3 2 2" xfId="47172" xr:uid="{93C51291-DFD0-47BE-B80D-F7F92D78064E}"/>
    <cellStyle name="Comma 5 2 2 5 3 3 3 3" xfId="35040" xr:uid="{477BF093-7D2C-40F1-99A5-73C8C8B67E74}"/>
    <cellStyle name="Comma 5 2 2 5 3 3 4" xfId="14820" xr:uid="{9DD130EB-E3B0-44A0-898C-384BE492247A}"/>
    <cellStyle name="Comma 5 2 2 5 3 3 4 2" xfId="39084" xr:uid="{5B9B00FC-3827-4201-B983-98F060970ED0}"/>
    <cellStyle name="Comma 5 2 2 5 3 3 5" xfId="26952" xr:uid="{1FF05D6D-A827-4E79-840E-1EFAA4C534AD}"/>
    <cellStyle name="Comma 5 2 2 5 3 4" xfId="4710" xr:uid="{C16DEE45-1600-40A3-BD89-8333444551E7}"/>
    <cellStyle name="Comma 5 2 2 5 3 4 2" xfId="16842" xr:uid="{8C2A2A53-CEB4-48AA-A09A-BCE299610C9A}"/>
    <cellStyle name="Comma 5 2 2 5 3 4 2 2" xfId="41106" xr:uid="{884983F5-3C7F-4F0F-8D5F-26B52A68CD34}"/>
    <cellStyle name="Comma 5 2 2 5 3 4 3" xfId="28974" xr:uid="{DF8B04E1-65CF-4292-AA9B-72CCFA6A6C60}"/>
    <cellStyle name="Comma 5 2 2 5 3 5" xfId="8754" xr:uid="{43DAB1FF-12ED-4670-AF6B-F859C0C7E8B2}"/>
    <cellStyle name="Comma 5 2 2 5 3 5 2" xfId="20886" xr:uid="{10A5CAF9-3C3A-46C9-AEDF-1E6908E4CE91}"/>
    <cellStyle name="Comma 5 2 2 5 3 5 2 2" xfId="45150" xr:uid="{46C34E3A-3B5E-4A5C-B530-AB21E6EDD9EA}"/>
    <cellStyle name="Comma 5 2 2 5 3 5 3" xfId="33018" xr:uid="{7431758A-D3F6-4E6F-A5C8-4EA966299D87}"/>
    <cellStyle name="Comma 5 2 2 5 3 6" xfId="12798" xr:uid="{1AE402DA-BD30-4283-9A2D-59F993EF8FEA}"/>
    <cellStyle name="Comma 5 2 2 5 3 6 2" xfId="37062" xr:uid="{4420D1AE-9189-4834-BF40-FEB9845DEF5D}"/>
    <cellStyle name="Comma 5 2 2 5 3 7" xfId="24930" xr:uid="{42442E94-F0A8-4A11-ACCF-B77C26CFFA95}"/>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2 2 2" xfId="43634" xr:uid="{78A95762-35F8-4647-99F2-CC06123B7EE5}"/>
    <cellStyle name="Comma 5 2 2 5 4 2 2 3" xfId="31502" xr:uid="{0ACF54CD-B820-400F-8C65-08913598B3AC}"/>
    <cellStyle name="Comma 5 2 2 5 4 2 3" xfId="11282" xr:uid="{115D9E2E-69F4-4EB1-91BE-FD8F2E41435D}"/>
    <cellStyle name="Comma 5 2 2 5 4 2 3 2" xfId="23414" xr:uid="{EDB91E4C-D994-4DC6-AF75-93203E7D521E}"/>
    <cellStyle name="Comma 5 2 2 5 4 2 3 2 2" xfId="47678" xr:uid="{7421A1E1-57A4-4CBE-B98C-BBAAA98B24F4}"/>
    <cellStyle name="Comma 5 2 2 5 4 2 3 3" xfId="35546" xr:uid="{1DC3D60C-AF30-4698-AAAE-7AC4C3664A6B}"/>
    <cellStyle name="Comma 5 2 2 5 4 2 4" xfId="15326" xr:uid="{23727FCC-AA7B-4B85-B7E3-3C9A82266550}"/>
    <cellStyle name="Comma 5 2 2 5 4 2 4 2" xfId="39590" xr:uid="{F9E8089A-4D2C-496F-81AF-F7C81E53D03C}"/>
    <cellStyle name="Comma 5 2 2 5 4 2 5" xfId="27458" xr:uid="{E873A1D8-6E2D-4F9C-AD6E-B7E491DECCF6}"/>
    <cellStyle name="Comma 5 2 2 5 4 3" xfId="5216" xr:uid="{CD1D7395-CE00-4476-9286-211D71FC0844}"/>
    <cellStyle name="Comma 5 2 2 5 4 3 2" xfId="17348" xr:uid="{B8E97127-0565-48DB-8945-FF09A7C8B913}"/>
    <cellStyle name="Comma 5 2 2 5 4 3 2 2" xfId="41612" xr:uid="{7B6FCC6E-A29F-4E55-BF90-B3FC53FF01CD}"/>
    <cellStyle name="Comma 5 2 2 5 4 3 3" xfId="29480" xr:uid="{A385ADCD-BFAB-460D-AA2B-372405E1534C}"/>
    <cellStyle name="Comma 5 2 2 5 4 4" xfId="9260" xr:uid="{26CC665E-6A77-4610-A550-3D9B0748F23F}"/>
    <cellStyle name="Comma 5 2 2 5 4 4 2" xfId="21392" xr:uid="{E81DDB29-EF67-4312-BF11-D66A9C7AB185}"/>
    <cellStyle name="Comma 5 2 2 5 4 4 2 2" xfId="45656" xr:uid="{841DE31F-0348-45F1-AFC3-37AD304DB35A}"/>
    <cellStyle name="Comma 5 2 2 5 4 4 3" xfId="33524" xr:uid="{817CD452-44BA-4ED6-B811-8E60B240053A}"/>
    <cellStyle name="Comma 5 2 2 5 4 5" xfId="13304" xr:uid="{BB09BB79-EDEC-4BC1-B314-CA5A7BC57AA4}"/>
    <cellStyle name="Comma 5 2 2 5 4 5 2" xfId="37568" xr:uid="{7CCC5ED3-D883-48C0-9597-11C1C1090B0F}"/>
    <cellStyle name="Comma 5 2 2 5 4 6" xfId="25436" xr:uid="{7F942289-EFAB-43AB-B01B-9AC46B34CC3C}"/>
    <cellStyle name="Comma 5 2 2 5 5" xfId="2183" xr:uid="{7130E414-9B61-4157-AB7E-7C516987A287}"/>
    <cellStyle name="Comma 5 2 2 5 5 2" xfId="6227" xr:uid="{3781C7FA-BDBB-4071-883F-27CF5D7CB807}"/>
    <cellStyle name="Comma 5 2 2 5 5 2 2" xfId="18359" xr:uid="{CFD2E45F-D259-4993-BEBD-914B21FFE865}"/>
    <cellStyle name="Comma 5 2 2 5 5 2 2 2" xfId="42623" xr:uid="{AEA041FB-CC6B-4555-9199-873CA857C972}"/>
    <cellStyle name="Comma 5 2 2 5 5 2 3" xfId="30491" xr:uid="{049E40AA-D963-48C1-B2C9-9D89E5E5772A}"/>
    <cellStyle name="Comma 5 2 2 5 5 3" xfId="10271" xr:uid="{AF81232A-3AA0-4E8A-8484-2CFA98064909}"/>
    <cellStyle name="Comma 5 2 2 5 5 3 2" xfId="22403" xr:uid="{95CD9EB8-72DA-48A8-AEF3-2A2F49B19481}"/>
    <cellStyle name="Comma 5 2 2 5 5 3 2 2" xfId="46667" xr:uid="{6EFBC05D-ADCC-46E3-BE81-11C9BD4E55ED}"/>
    <cellStyle name="Comma 5 2 2 5 5 3 3" xfId="34535" xr:uid="{D7AA588C-6FA9-4644-9F5E-B635E7B2E8BF}"/>
    <cellStyle name="Comma 5 2 2 5 5 4" xfId="14315" xr:uid="{EEA5AB8F-12EA-498C-AFA8-19D8B1507750}"/>
    <cellStyle name="Comma 5 2 2 5 5 4 2" xfId="38579" xr:uid="{6AD5BFAA-A79F-440D-836F-D3D34C53F193}"/>
    <cellStyle name="Comma 5 2 2 5 5 5" xfId="26447" xr:uid="{06094D18-DF58-42C7-858C-2EAC3F21AE4B}"/>
    <cellStyle name="Comma 5 2 2 5 6" xfId="4205" xr:uid="{118DCA56-68BE-4667-B25B-6B6BD081B6B8}"/>
    <cellStyle name="Comma 5 2 2 5 6 2" xfId="16337" xr:uid="{A71AECCF-1386-48CB-9F4E-14B840C2F95C}"/>
    <cellStyle name="Comma 5 2 2 5 6 2 2" xfId="40601" xr:uid="{82A9D035-293A-40B7-B3B7-BD319DB99C86}"/>
    <cellStyle name="Comma 5 2 2 5 6 3" xfId="28469" xr:uid="{3A9F6D31-DF8C-419C-83A8-37D6533A2A5B}"/>
    <cellStyle name="Comma 5 2 2 5 7" xfId="8249" xr:uid="{225F0EB0-4A83-4EDF-901C-FC88E9D9EDED}"/>
    <cellStyle name="Comma 5 2 2 5 7 2" xfId="20381" xr:uid="{A9D23437-857B-441F-A9CB-4734B8A66AFE}"/>
    <cellStyle name="Comma 5 2 2 5 7 2 2" xfId="44645" xr:uid="{D737FE33-F611-402C-ACD1-7FAC51565890}"/>
    <cellStyle name="Comma 5 2 2 5 7 3" xfId="32513" xr:uid="{3F9B91EC-13B2-45CA-A7B5-C7FC73271B19}"/>
    <cellStyle name="Comma 5 2 2 5 8" xfId="12293" xr:uid="{8CF374D0-8E9F-480E-B386-E27DE82AF837}"/>
    <cellStyle name="Comma 5 2 2 5 8 2" xfId="36557" xr:uid="{FB01B38F-B8FC-4185-B170-FE4CAE6C602B}"/>
    <cellStyle name="Comma 5 2 2 5 9" xfId="24425" xr:uid="{21DFDB7F-EE14-446C-AECD-1F4DDBFD0FAA}"/>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2 2 2" xfId="44266" xr:uid="{87CF5C5A-F960-4717-BBA2-1D0CE1D7AAE4}"/>
    <cellStyle name="Comma 5 2 2 6 2 2 2 2 3" xfId="32134" xr:uid="{482913D7-4715-4EEF-8732-C89160E70A28}"/>
    <cellStyle name="Comma 5 2 2 6 2 2 2 3" xfId="11914" xr:uid="{C14A2570-49AF-4BA6-9A68-8A7B3A4E1DFC}"/>
    <cellStyle name="Comma 5 2 2 6 2 2 2 3 2" xfId="24046" xr:uid="{00F62E4B-42DE-4FB3-A4E4-55E1AAB8E5ED}"/>
    <cellStyle name="Comma 5 2 2 6 2 2 2 3 2 2" xfId="48310" xr:uid="{997320E7-0E4C-43BA-A7C6-1EC2CBBFA345}"/>
    <cellStyle name="Comma 5 2 2 6 2 2 2 3 3" xfId="36178" xr:uid="{15302CA0-516A-439F-8BC3-E468731F5286}"/>
    <cellStyle name="Comma 5 2 2 6 2 2 2 4" xfId="15958" xr:uid="{5EEC4C07-74C0-4E06-8B91-09C0E5D39BF3}"/>
    <cellStyle name="Comma 5 2 2 6 2 2 2 4 2" xfId="40222" xr:uid="{70CBF28C-3F43-4F38-A70A-9B91E67052BE}"/>
    <cellStyle name="Comma 5 2 2 6 2 2 2 5" xfId="28090" xr:uid="{C0151870-095A-4CE2-8548-DD97BE9065BB}"/>
    <cellStyle name="Comma 5 2 2 6 2 2 3" xfId="5848" xr:uid="{4033256B-DFCF-4532-9A48-2CF8E11F096F}"/>
    <cellStyle name="Comma 5 2 2 6 2 2 3 2" xfId="17980" xr:uid="{300B69F1-F56D-4DA5-90E2-DEBF5511301B}"/>
    <cellStyle name="Comma 5 2 2 6 2 2 3 2 2" xfId="42244" xr:uid="{3BE33A84-9E23-4C52-9E51-00BC758EDCB2}"/>
    <cellStyle name="Comma 5 2 2 6 2 2 3 3" xfId="30112" xr:uid="{5ECD2DFE-1C4A-4E21-8915-AEDF26E4ECC7}"/>
    <cellStyle name="Comma 5 2 2 6 2 2 4" xfId="9892" xr:uid="{D78C0E7B-AF13-4F5E-B964-3C5C59892231}"/>
    <cellStyle name="Comma 5 2 2 6 2 2 4 2" xfId="22024" xr:uid="{579AB99E-91CF-41EB-BFAE-32CE78D567FA}"/>
    <cellStyle name="Comma 5 2 2 6 2 2 4 2 2" xfId="46288" xr:uid="{BCA44BCC-6DDA-4894-A0D6-D6207B2D56D3}"/>
    <cellStyle name="Comma 5 2 2 6 2 2 4 3" xfId="34156" xr:uid="{B05AF52B-2A6C-4F7C-B7E0-C541CE50E8DC}"/>
    <cellStyle name="Comma 5 2 2 6 2 2 5" xfId="13936" xr:uid="{F1856E55-66F7-4A4C-B9B2-FD40851B6898}"/>
    <cellStyle name="Comma 5 2 2 6 2 2 5 2" xfId="38200" xr:uid="{5A619E47-1243-41E8-A77A-08C687FEDC94}"/>
    <cellStyle name="Comma 5 2 2 6 2 2 6" xfId="26068" xr:uid="{770C48F9-CD4B-4769-B992-F92B2AB2464E}"/>
    <cellStyle name="Comma 5 2 2 6 2 3" xfId="2815" xr:uid="{F6D5BBAB-27A1-4C39-9701-BA924C949B5A}"/>
    <cellStyle name="Comma 5 2 2 6 2 3 2" xfId="6859" xr:uid="{BC24D3A3-04EC-4E1F-B246-8900150D93C0}"/>
    <cellStyle name="Comma 5 2 2 6 2 3 2 2" xfId="18991" xr:uid="{F2385660-EABD-4B24-9DBB-8004FE6A5E7B}"/>
    <cellStyle name="Comma 5 2 2 6 2 3 2 2 2" xfId="43255" xr:uid="{0ABE75EC-555C-46C0-BB74-27BB6F1DDB0A}"/>
    <cellStyle name="Comma 5 2 2 6 2 3 2 3" xfId="31123" xr:uid="{C6A98D33-807F-4A4D-A2B8-B55242AB19C4}"/>
    <cellStyle name="Comma 5 2 2 6 2 3 3" xfId="10903" xr:uid="{60A31D2C-FB7A-4C72-A043-45BB7BEA745E}"/>
    <cellStyle name="Comma 5 2 2 6 2 3 3 2" xfId="23035" xr:uid="{B333367C-AEEC-4041-A016-73EADBEC355F}"/>
    <cellStyle name="Comma 5 2 2 6 2 3 3 2 2" xfId="47299" xr:uid="{3CCEE5F2-7151-474D-85EF-DC06F935A333}"/>
    <cellStyle name="Comma 5 2 2 6 2 3 3 3" xfId="35167" xr:uid="{D3BF3CE7-6B10-42BB-897D-0A801FD4907F}"/>
    <cellStyle name="Comma 5 2 2 6 2 3 4" xfId="14947" xr:uid="{4E3CD296-99FA-4448-A43B-4D94B1E351FF}"/>
    <cellStyle name="Comma 5 2 2 6 2 3 4 2" xfId="39211" xr:uid="{A8299AC8-7002-406A-A3BA-141306A6941D}"/>
    <cellStyle name="Comma 5 2 2 6 2 3 5" xfId="27079" xr:uid="{A592B4FD-6C3E-4A82-B586-B79FC6018CD9}"/>
    <cellStyle name="Comma 5 2 2 6 2 4" xfId="4837" xr:uid="{B3E3D855-2BA2-47B7-B7F8-A987372BFD51}"/>
    <cellStyle name="Comma 5 2 2 6 2 4 2" xfId="16969" xr:uid="{581ECC0C-D9E5-4D5D-947E-B2C67E4AAE7C}"/>
    <cellStyle name="Comma 5 2 2 6 2 4 2 2" xfId="41233" xr:uid="{2DEC9B74-123B-4CBF-BF50-BA4FF520AA0E}"/>
    <cellStyle name="Comma 5 2 2 6 2 4 3" xfId="29101" xr:uid="{5F484C9B-A362-4973-9A7E-872E4AE064C4}"/>
    <cellStyle name="Comma 5 2 2 6 2 5" xfId="8881" xr:uid="{F799F503-1640-4838-A56B-9BF0FDC0869E}"/>
    <cellStyle name="Comma 5 2 2 6 2 5 2" xfId="21013" xr:uid="{BE5F1191-91C3-47A8-A287-FA34DFEF35DD}"/>
    <cellStyle name="Comma 5 2 2 6 2 5 2 2" xfId="45277" xr:uid="{0994A1FC-3CB0-4925-BB1F-77AFB490ED29}"/>
    <cellStyle name="Comma 5 2 2 6 2 5 3" xfId="33145" xr:uid="{31AF1021-5566-4E59-9905-1CD130698FC4}"/>
    <cellStyle name="Comma 5 2 2 6 2 6" xfId="12925" xr:uid="{E4272B21-851C-42E5-A52F-2ED021A22A56}"/>
    <cellStyle name="Comma 5 2 2 6 2 6 2" xfId="37189" xr:uid="{DF5223F7-318E-42B0-AB8E-D20E61CC4C7F}"/>
    <cellStyle name="Comma 5 2 2 6 2 7" xfId="25057" xr:uid="{B6BDB55C-7AAA-4658-A8B7-0768D306C6D7}"/>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2 2 2" xfId="43761" xr:uid="{0ADC87FE-4341-4ABB-831A-B7233DE7349A}"/>
    <cellStyle name="Comma 5 2 2 6 3 2 2 3" xfId="31629" xr:uid="{F19E1D40-0435-4973-8F15-9E5EA013C5D7}"/>
    <cellStyle name="Comma 5 2 2 6 3 2 3" xfId="11409" xr:uid="{07E9E653-49F0-402E-95B9-0080C3C21AAE}"/>
    <cellStyle name="Comma 5 2 2 6 3 2 3 2" xfId="23541" xr:uid="{93B95CEC-4AA2-44AE-9420-06F48A607D04}"/>
    <cellStyle name="Comma 5 2 2 6 3 2 3 2 2" xfId="47805" xr:uid="{80919CA2-5C56-4774-BDBF-AB06C258B9D8}"/>
    <cellStyle name="Comma 5 2 2 6 3 2 3 3" xfId="35673" xr:uid="{A5DFD87B-DB81-4867-B7E8-91563EEDA556}"/>
    <cellStyle name="Comma 5 2 2 6 3 2 4" xfId="15453" xr:uid="{372DB4F9-A434-432B-B282-CACAE9B18381}"/>
    <cellStyle name="Comma 5 2 2 6 3 2 4 2" xfId="39717" xr:uid="{3187740F-3C3F-410E-807D-03C2D8383A04}"/>
    <cellStyle name="Comma 5 2 2 6 3 2 5" xfId="27585" xr:uid="{6CBA15D9-9099-445D-BA2A-9B443F0EFF92}"/>
    <cellStyle name="Comma 5 2 2 6 3 3" xfId="5343" xr:uid="{1150D55F-E8F7-422B-BBB5-BDF08B00258E}"/>
    <cellStyle name="Comma 5 2 2 6 3 3 2" xfId="17475" xr:uid="{B477B5D2-FF16-44C3-B519-EFC3590EA577}"/>
    <cellStyle name="Comma 5 2 2 6 3 3 2 2" xfId="41739" xr:uid="{39B38651-1329-41CF-B2DB-F911FAFBC276}"/>
    <cellStyle name="Comma 5 2 2 6 3 3 3" xfId="29607" xr:uid="{F415574E-D294-4551-96F5-65FDA159A882}"/>
    <cellStyle name="Comma 5 2 2 6 3 4" xfId="9387" xr:uid="{7D19CD75-E8AC-4B3F-BE9B-F73C62BE4083}"/>
    <cellStyle name="Comma 5 2 2 6 3 4 2" xfId="21519" xr:uid="{02A43358-6BE9-4C03-820A-1156366D535D}"/>
    <cellStyle name="Comma 5 2 2 6 3 4 2 2" xfId="45783" xr:uid="{A55BD21B-891A-4FEA-A865-39E00FFB0D7F}"/>
    <cellStyle name="Comma 5 2 2 6 3 4 3" xfId="33651" xr:uid="{8771EAFF-87C7-4370-988B-0991A4B4C118}"/>
    <cellStyle name="Comma 5 2 2 6 3 5" xfId="13431" xr:uid="{5F04FC93-A773-4BE1-88D2-ED5E2C2E0CBF}"/>
    <cellStyle name="Comma 5 2 2 6 3 5 2" xfId="37695" xr:uid="{01CAF411-0378-41B8-A70C-FADCA019AF07}"/>
    <cellStyle name="Comma 5 2 2 6 3 6" xfId="25563" xr:uid="{745BE1E0-51D4-4631-8A7B-37BB4220C262}"/>
    <cellStyle name="Comma 5 2 2 6 4" xfId="2310" xr:uid="{FE1E7DD2-413B-43E1-89BA-E1894937002B}"/>
    <cellStyle name="Comma 5 2 2 6 4 2" xfId="6354" xr:uid="{3014A9F5-8B4D-47F7-A0B4-09F41921849A}"/>
    <cellStyle name="Comma 5 2 2 6 4 2 2" xfId="18486" xr:uid="{F2E8A212-BDCB-4AB5-855C-6EBD68FB9D6E}"/>
    <cellStyle name="Comma 5 2 2 6 4 2 2 2" xfId="42750" xr:uid="{E48A444D-F276-465F-96C2-C2AF6A8F3EA8}"/>
    <cellStyle name="Comma 5 2 2 6 4 2 3" xfId="30618" xr:uid="{6F5D258F-1D8F-4EB8-9A89-59A49EFF59F9}"/>
    <cellStyle name="Comma 5 2 2 6 4 3" xfId="10398" xr:uid="{9636A1E4-0807-4FFF-9D3A-40AAA7D7BE43}"/>
    <cellStyle name="Comma 5 2 2 6 4 3 2" xfId="22530" xr:uid="{CF57073A-6DD5-49B2-AD9B-89687D680DEB}"/>
    <cellStyle name="Comma 5 2 2 6 4 3 2 2" xfId="46794" xr:uid="{64B74877-67C4-4D80-B572-EFE60A43DA9E}"/>
    <cellStyle name="Comma 5 2 2 6 4 3 3" xfId="34662" xr:uid="{82F94375-C34A-4228-8882-5EF22B3010DB}"/>
    <cellStyle name="Comma 5 2 2 6 4 4" xfId="14442" xr:uid="{6B2F2B8E-772D-41F5-A9FB-C9478B2BE752}"/>
    <cellStyle name="Comma 5 2 2 6 4 4 2" xfId="38706" xr:uid="{B9C7B473-4304-4CC2-BD84-1E5078FF0FAB}"/>
    <cellStyle name="Comma 5 2 2 6 4 5" xfId="26574" xr:uid="{6FC6D773-E578-4AFC-9164-04DD0BF77A41}"/>
    <cellStyle name="Comma 5 2 2 6 5" xfId="4332" xr:uid="{26CABEE1-151D-4B2B-8170-AB667A6134A4}"/>
    <cellStyle name="Comma 5 2 2 6 5 2" xfId="16464" xr:uid="{1731767D-F63C-4D19-AC61-A82DAE9A7E64}"/>
    <cellStyle name="Comma 5 2 2 6 5 2 2" xfId="40728" xr:uid="{D65AD0CC-7980-4DB5-9C7B-BD22CCD79CEC}"/>
    <cellStyle name="Comma 5 2 2 6 5 3" xfId="28596" xr:uid="{748FB4AB-6F44-4B24-B7BE-39E741D81AC0}"/>
    <cellStyle name="Comma 5 2 2 6 6" xfId="8376" xr:uid="{F8F2F193-C09F-41C5-91D5-A5688993E070}"/>
    <cellStyle name="Comma 5 2 2 6 6 2" xfId="20508" xr:uid="{7BDCFD94-8138-43CA-ACA4-55E015AA6246}"/>
    <cellStyle name="Comma 5 2 2 6 6 2 2" xfId="44772" xr:uid="{F8AB8031-EFC8-4566-8B41-F7E5079A21B9}"/>
    <cellStyle name="Comma 5 2 2 6 6 3" xfId="32640" xr:uid="{CF82841C-49D1-4B2E-ACC0-4595B741AB9A}"/>
    <cellStyle name="Comma 5 2 2 6 7" xfId="12420" xr:uid="{0E89078A-4EC4-411D-A6B3-29CAFCF786C5}"/>
    <cellStyle name="Comma 5 2 2 6 7 2" xfId="36684" xr:uid="{148E0340-C91D-4405-BFA6-860BDB30DFE3}"/>
    <cellStyle name="Comma 5 2 2 6 8" xfId="24552" xr:uid="{9FEF9149-0995-40D8-B50B-0795F72AB521}"/>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2 2 2" xfId="44013" xr:uid="{0F44CA9E-F601-4E16-B763-92E1BF26DC02}"/>
    <cellStyle name="Comma 5 2 2 7 2 2 2 3" xfId="31881" xr:uid="{A554F6AC-3379-47CB-97E0-709B202A2A1F}"/>
    <cellStyle name="Comma 5 2 2 7 2 2 3" xfId="11661" xr:uid="{F32C35C9-303D-4CC5-9440-2B221B9C7E48}"/>
    <cellStyle name="Comma 5 2 2 7 2 2 3 2" xfId="23793" xr:uid="{A80D260F-CDEC-4A06-9B26-00738B5D3EB4}"/>
    <cellStyle name="Comma 5 2 2 7 2 2 3 2 2" xfId="48057" xr:uid="{AF1B386C-2D77-40A3-9AE9-8624227695AA}"/>
    <cellStyle name="Comma 5 2 2 7 2 2 3 3" xfId="35925" xr:uid="{318EF495-DAE3-436A-BF44-CE9091F2BA4C}"/>
    <cellStyle name="Comma 5 2 2 7 2 2 4" xfId="15705" xr:uid="{727E2711-D4BE-4678-AAEF-3F33DB4E96FB}"/>
    <cellStyle name="Comma 5 2 2 7 2 2 4 2" xfId="39969" xr:uid="{6FEF86B4-F713-4912-84F3-1A7193E588FA}"/>
    <cellStyle name="Comma 5 2 2 7 2 2 5" xfId="27837" xr:uid="{72CBD48E-FE64-4A35-A3B9-0E73B1CD69D8}"/>
    <cellStyle name="Comma 5 2 2 7 2 3" xfId="5595" xr:uid="{FF0EAB2B-8357-4D8D-873A-A8BE16EB5D2C}"/>
    <cellStyle name="Comma 5 2 2 7 2 3 2" xfId="17727" xr:uid="{8B366B96-AE10-4BC0-8B2F-482929027E41}"/>
    <cellStyle name="Comma 5 2 2 7 2 3 2 2" xfId="41991" xr:uid="{16525640-7A13-4B7B-946F-8EBDF65D5799}"/>
    <cellStyle name="Comma 5 2 2 7 2 3 3" xfId="29859" xr:uid="{FFBECE26-7FDB-48C1-86A4-A9A08FABA4C3}"/>
    <cellStyle name="Comma 5 2 2 7 2 4" xfId="9639" xr:uid="{799558FC-DE25-459A-95D2-40AE3E14571E}"/>
    <cellStyle name="Comma 5 2 2 7 2 4 2" xfId="21771" xr:uid="{9224A58B-D5A4-4858-A098-831718A22C8A}"/>
    <cellStyle name="Comma 5 2 2 7 2 4 2 2" xfId="46035" xr:uid="{9177E2ED-C922-4327-9E7F-85172F5F63AE}"/>
    <cellStyle name="Comma 5 2 2 7 2 4 3" xfId="33903" xr:uid="{F68E8CDC-1C57-414F-B874-1EFE959082A5}"/>
    <cellStyle name="Comma 5 2 2 7 2 5" xfId="13683" xr:uid="{FD376E69-5186-4DF5-8C5C-FC804DC9D9FF}"/>
    <cellStyle name="Comma 5 2 2 7 2 5 2" xfId="37947" xr:uid="{8D5081CC-C1D9-4E6D-897E-D1ABE84B5A2A}"/>
    <cellStyle name="Comma 5 2 2 7 2 6" xfId="25815" xr:uid="{9E5CBB13-4A0F-46E6-A601-E85114A4D276}"/>
    <cellStyle name="Comma 5 2 2 7 3" xfId="2562" xr:uid="{67B21B8A-9E20-46CD-9FDE-39EDF364F84E}"/>
    <cellStyle name="Comma 5 2 2 7 3 2" xfId="6606" xr:uid="{BF241AD7-6443-4565-95E3-0735592C1DA1}"/>
    <cellStyle name="Comma 5 2 2 7 3 2 2" xfId="18738" xr:uid="{15D41519-DC90-4D8E-9B19-F03283ADBFF9}"/>
    <cellStyle name="Comma 5 2 2 7 3 2 2 2" xfId="43002" xr:uid="{8CCA5167-3CA6-4276-ADBC-3C9614340992}"/>
    <cellStyle name="Comma 5 2 2 7 3 2 3" xfId="30870" xr:uid="{D52B317A-CEC8-4F71-9DD8-F233579D03EB}"/>
    <cellStyle name="Comma 5 2 2 7 3 3" xfId="10650" xr:uid="{E250480F-F6C7-4884-8A82-0394E3D7E06E}"/>
    <cellStyle name="Comma 5 2 2 7 3 3 2" xfId="22782" xr:uid="{58893953-C42C-43FE-A1E2-1193CC597328}"/>
    <cellStyle name="Comma 5 2 2 7 3 3 2 2" xfId="47046" xr:uid="{A3787E82-C6A3-459F-BF00-E87F9C52E86C}"/>
    <cellStyle name="Comma 5 2 2 7 3 3 3" xfId="34914" xr:uid="{866C50CC-C63A-4AA9-BACD-4E437D12572D}"/>
    <cellStyle name="Comma 5 2 2 7 3 4" xfId="14694" xr:uid="{E8E78DBB-3E7F-44EA-B08C-16EDE63D0B68}"/>
    <cellStyle name="Comma 5 2 2 7 3 4 2" xfId="38958" xr:uid="{43F74A60-B72D-45F0-BA48-406364FB0C09}"/>
    <cellStyle name="Comma 5 2 2 7 3 5" xfId="26826" xr:uid="{041D24A8-0521-460A-824D-C6A962B33FD3}"/>
    <cellStyle name="Comma 5 2 2 7 4" xfId="4584" xr:uid="{275D9B26-686A-4525-9AF0-5A9F6D7E634B}"/>
    <cellStyle name="Comma 5 2 2 7 4 2" xfId="16716" xr:uid="{719375B8-6961-49A2-96A3-AFAAB0919953}"/>
    <cellStyle name="Comma 5 2 2 7 4 2 2" xfId="40980" xr:uid="{C0F8F5C9-9360-428D-ADA8-EE954B735897}"/>
    <cellStyle name="Comma 5 2 2 7 4 3" xfId="28848" xr:uid="{784C5905-48B2-47BE-8430-28318F47FDAD}"/>
    <cellStyle name="Comma 5 2 2 7 5" xfId="8628" xr:uid="{7B85D63F-E7FE-403F-A228-D2FC07526A5E}"/>
    <cellStyle name="Comma 5 2 2 7 5 2" xfId="20760" xr:uid="{24A4DA8D-A460-4F62-8E7B-C4021E9F5A3E}"/>
    <cellStyle name="Comma 5 2 2 7 5 2 2" xfId="45024" xr:uid="{C28C6BE6-0532-404E-8F7B-91D16E8D91E5}"/>
    <cellStyle name="Comma 5 2 2 7 5 3" xfId="32892" xr:uid="{F5E3F364-98E4-4616-958A-2B8F3E0E953C}"/>
    <cellStyle name="Comma 5 2 2 7 6" xfId="12672" xr:uid="{811F4DAD-F77F-4B4D-AB30-9B07C161B71C}"/>
    <cellStyle name="Comma 5 2 2 7 6 2" xfId="36936" xr:uid="{5B3FDC08-E1F8-47C0-B12C-AF2D4B81BD4B}"/>
    <cellStyle name="Comma 5 2 2 7 7" xfId="24804" xr:uid="{9887EF44-D098-4A50-AE66-8F61B27F7E04}"/>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2 2 2" xfId="43508" xr:uid="{6A60DC61-3096-42B4-9158-D3E842641251}"/>
    <cellStyle name="Comma 5 2 2 8 2 2 3" xfId="31376" xr:uid="{4470D29C-8326-4EC5-9B00-687043825DC4}"/>
    <cellStyle name="Comma 5 2 2 8 2 3" xfId="11156" xr:uid="{4D53B179-F31B-4026-85B8-E63902C8F1BD}"/>
    <cellStyle name="Comma 5 2 2 8 2 3 2" xfId="23288" xr:uid="{9E51DC13-9EE8-4830-84DF-60CB5F45722A}"/>
    <cellStyle name="Comma 5 2 2 8 2 3 2 2" xfId="47552" xr:uid="{E9EF9FD7-2738-4006-BEAE-E9950761DFC2}"/>
    <cellStyle name="Comma 5 2 2 8 2 3 3" xfId="35420" xr:uid="{02761E28-C4D8-49DA-A636-7E60FE241A16}"/>
    <cellStyle name="Comma 5 2 2 8 2 4" xfId="15200" xr:uid="{3E5A6CF7-2CEC-466A-A8FB-DEC58A91603D}"/>
    <cellStyle name="Comma 5 2 2 8 2 4 2" xfId="39464" xr:uid="{8FE00608-5A28-45CA-A16A-DCB79416038D}"/>
    <cellStyle name="Comma 5 2 2 8 2 5" xfId="27332" xr:uid="{917454E8-4C0B-4740-9D6A-0E8B3D635A8B}"/>
    <cellStyle name="Comma 5 2 2 8 3" xfId="5090" xr:uid="{8AD70243-FDF5-4CFB-A768-1887BAD862BD}"/>
    <cellStyle name="Comma 5 2 2 8 3 2" xfId="17222" xr:uid="{EB708C0F-CE7D-412A-8784-72969682CCB6}"/>
    <cellStyle name="Comma 5 2 2 8 3 2 2" xfId="41486" xr:uid="{5C60911F-C52D-4612-9978-7FAF476A5A16}"/>
    <cellStyle name="Comma 5 2 2 8 3 3" xfId="29354" xr:uid="{E1E4D4BC-E3BC-4A71-8A36-B44B3F685758}"/>
    <cellStyle name="Comma 5 2 2 8 4" xfId="9134" xr:uid="{2E0BB426-671E-4AD6-9643-05775AEA1DEC}"/>
    <cellStyle name="Comma 5 2 2 8 4 2" xfId="21266" xr:uid="{A2D02930-EBA8-4DA6-8305-D6A8A5EACF3B}"/>
    <cellStyle name="Comma 5 2 2 8 4 2 2" xfId="45530" xr:uid="{4BFC0405-63B0-4B80-976E-98A3334EB01B}"/>
    <cellStyle name="Comma 5 2 2 8 4 3" xfId="33398" xr:uid="{93A3E610-71E3-429A-96DA-2A0ECB008F02}"/>
    <cellStyle name="Comma 5 2 2 8 5" xfId="13178" xr:uid="{0743967A-1EEC-4F0D-86C0-4AB5361784F0}"/>
    <cellStyle name="Comma 5 2 2 8 5 2" xfId="37442" xr:uid="{BC4B5636-62AD-4B29-8A2A-985897B90BC1}"/>
    <cellStyle name="Comma 5 2 2 8 6" xfId="25310" xr:uid="{446F6748-2DA9-4658-B14A-3039C29B2A6C}"/>
    <cellStyle name="Comma 5 2 2 9" xfId="2057" xr:uid="{341CCF05-1A0C-44AD-990A-E0052C1F1C5D}"/>
    <cellStyle name="Comma 5 2 2 9 2" xfId="6101" xr:uid="{DC24F63D-1218-4C08-93BD-E2DD5222B125}"/>
    <cellStyle name="Comma 5 2 2 9 2 2" xfId="18233" xr:uid="{D90AD54B-7D23-4698-99E1-8A1EC898869E}"/>
    <cellStyle name="Comma 5 2 2 9 2 2 2" xfId="42497" xr:uid="{EFBA7E8D-17DD-48AD-AB1A-97D22A013772}"/>
    <cellStyle name="Comma 5 2 2 9 2 3" xfId="30365" xr:uid="{B702D918-D9E6-4504-85F3-30983CDCF703}"/>
    <cellStyle name="Comma 5 2 2 9 3" xfId="10145" xr:uid="{7E98F9B4-C835-4C4B-9897-930629E20A72}"/>
    <cellStyle name="Comma 5 2 2 9 3 2" xfId="22277" xr:uid="{5E5061F3-767E-41FF-88EA-40F82C062099}"/>
    <cellStyle name="Comma 5 2 2 9 3 2 2" xfId="46541" xr:uid="{F6F7169D-9D59-4517-827B-0B86FE32A9D8}"/>
    <cellStyle name="Comma 5 2 2 9 3 3" xfId="34409" xr:uid="{AD8690D0-9B23-4677-BC42-50D04D2929BC}"/>
    <cellStyle name="Comma 5 2 2 9 4" xfId="14189" xr:uid="{BB6E404D-5337-4C1D-A8C2-DE299FE5F1BF}"/>
    <cellStyle name="Comma 5 2 2 9 4 2" xfId="38453" xr:uid="{0EC8CDEE-655D-48F6-8621-15E57BB4D3A5}"/>
    <cellStyle name="Comma 5 2 2 9 5" xfId="26321" xr:uid="{001FA546-A341-4BDC-BB51-03FDB13F413A}"/>
    <cellStyle name="Comma 5 2 3" xfId="45" xr:uid="{097A4FFB-D2E1-4DEA-A521-AF2423305221}"/>
    <cellStyle name="Comma 5 2 3 10" xfId="12177" xr:uid="{B870CCA9-8448-40ED-86B3-2DC0991A03BC}"/>
    <cellStyle name="Comma 5 2 3 10 2" xfId="36441" xr:uid="{87C5BBDF-B3A7-45D6-8197-677D42C5984C}"/>
    <cellStyle name="Comma 5 2 3 11" xfId="24309" xr:uid="{3A68415E-B199-4402-B786-2906E906BBE9}"/>
    <cellStyle name="Comma 5 2 3 2" xfId="108" xr:uid="{03E0F888-FE21-40C4-BEEF-E4F132226DEF}"/>
    <cellStyle name="Comma 5 2 3 2 10" xfId="24372" xr:uid="{9BE428DF-137F-4C1C-950D-F2E70602CC81}"/>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2 2 2" xfId="44465" xr:uid="{2F88091B-D395-4C81-AE0A-0C319545E3CA}"/>
    <cellStyle name="Comma 5 2 3 2 2 2 2 2 2 2 3" xfId="32333" xr:uid="{060C078D-E260-4F15-90C7-5C7C9454ACCB}"/>
    <cellStyle name="Comma 5 2 3 2 2 2 2 2 2 3" xfId="12113" xr:uid="{A4C49431-0603-40BB-B20E-3BBD5BF402F2}"/>
    <cellStyle name="Comma 5 2 3 2 2 2 2 2 2 3 2" xfId="24245" xr:uid="{F62B72E7-1E1C-46B4-8026-53BB3B3019F7}"/>
    <cellStyle name="Comma 5 2 3 2 2 2 2 2 2 3 2 2" xfId="48509" xr:uid="{5A7A4271-F32C-4F03-A6C1-CF4BB6330287}"/>
    <cellStyle name="Comma 5 2 3 2 2 2 2 2 2 3 3" xfId="36377" xr:uid="{CD156F78-2A46-423D-AE51-9316A47F43EB}"/>
    <cellStyle name="Comma 5 2 3 2 2 2 2 2 2 4" xfId="16157" xr:uid="{94CF7C70-97AB-4A19-BF11-40B34BD396FE}"/>
    <cellStyle name="Comma 5 2 3 2 2 2 2 2 2 4 2" xfId="40421" xr:uid="{6BD5B0D9-1153-47E2-B095-DA461F5E1832}"/>
    <cellStyle name="Comma 5 2 3 2 2 2 2 2 2 5" xfId="28289" xr:uid="{60E8A68A-23E9-4957-9746-083172B2026D}"/>
    <cellStyle name="Comma 5 2 3 2 2 2 2 2 3" xfId="6047" xr:uid="{11B6C0A8-3AF4-4EE7-B051-441EF0EA09AD}"/>
    <cellStyle name="Comma 5 2 3 2 2 2 2 2 3 2" xfId="18179" xr:uid="{515AEE1E-A372-4F48-9F81-8B700E6473E9}"/>
    <cellStyle name="Comma 5 2 3 2 2 2 2 2 3 2 2" xfId="42443" xr:uid="{61C954E0-9230-49E9-ADFE-A1F0B1A269C7}"/>
    <cellStyle name="Comma 5 2 3 2 2 2 2 2 3 3" xfId="30311" xr:uid="{69AD0211-67E8-4EEA-9C70-5450D7C27686}"/>
    <cellStyle name="Comma 5 2 3 2 2 2 2 2 4" xfId="10091" xr:uid="{52357BAC-20CD-4D42-9649-0948D7BD995E}"/>
    <cellStyle name="Comma 5 2 3 2 2 2 2 2 4 2" xfId="22223" xr:uid="{78AA6850-6F08-44C1-96BE-3AC5528DF6E0}"/>
    <cellStyle name="Comma 5 2 3 2 2 2 2 2 4 2 2" xfId="46487" xr:uid="{DB178A41-E13D-4C6A-A681-F42BF0B5D534}"/>
    <cellStyle name="Comma 5 2 3 2 2 2 2 2 4 3" xfId="34355" xr:uid="{EC4BDDF0-03A7-4A90-88B0-DB7A0F895907}"/>
    <cellStyle name="Comma 5 2 3 2 2 2 2 2 5" xfId="14135" xr:uid="{B655A2DF-0897-4ED7-ADBF-A0219F8DFC87}"/>
    <cellStyle name="Comma 5 2 3 2 2 2 2 2 5 2" xfId="38399" xr:uid="{959D7824-0A76-4B26-8BBB-88390F2D0F84}"/>
    <cellStyle name="Comma 5 2 3 2 2 2 2 2 6" xfId="26267" xr:uid="{B41059D6-EB29-457E-AFE9-12198AE07508}"/>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2 2 2" xfId="43454" xr:uid="{FF92A2CD-5519-491F-BE7C-C62AABAF12E3}"/>
    <cellStyle name="Comma 5 2 3 2 2 2 2 3 2 3" xfId="31322" xr:uid="{169343D1-3911-4753-BF89-A722E157AC2D}"/>
    <cellStyle name="Comma 5 2 3 2 2 2 2 3 3" xfId="11102" xr:uid="{75CF1F5D-6C8A-46D7-AD5D-D3193DB63ED5}"/>
    <cellStyle name="Comma 5 2 3 2 2 2 2 3 3 2" xfId="23234" xr:uid="{C7957985-CBC9-4AFD-B85E-135B2EA2AF24}"/>
    <cellStyle name="Comma 5 2 3 2 2 2 2 3 3 2 2" xfId="47498" xr:uid="{8C87A5B7-9B7D-4ABC-A5F4-8AD79403E567}"/>
    <cellStyle name="Comma 5 2 3 2 2 2 2 3 3 3" xfId="35366" xr:uid="{82B6DACA-606F-4E95-B667-B6937B0E2E18}"/>
    <cellStyle name="Comma 5 2 3 2 2 2 2 3 4" xfId="15146" xr:uid="{7039654A-A07B-4B44-9D67-131A32869A41}"/>
    <cellStyle name="Comma 5 2 3 2 2 2 2 3 4 2" xfId="39410" xr:uid="{FFEEB16E-F116-4441-8513-11A17796B82B}"/>
    <cellStyle name="Comma 5 2 3 2 2 2 2 3 5" xfId="27278" xr:uid="{987F8CD4-1785-466A-A486-3F63F63B6A7A}"/>
    <cellStyle name="Comma 5 2 3 2 2 2 2 4" xfId="5036" xr:uid="{44C615CE-DC25-4279-A8D0-5C63A76F7B31}"/>
    <cellStyle name="Comma 5 2 3 2 2 2 2 4 2" xfId="17168" xr:uid="{C72298CE-42CD-4A58-B515-14A3F92F9920}"/>
    <cellStyle name="Comma 5 2 3 2 2 2 2 4 2 2" xfId="41432" xr:uid="{E8DD0A52-CD49-432B-8907-1E1631A1964B}"/>
    <cellStyle name="Comma 5 2 3 2 2 2 2 4 3" xfId="29300" xr:uid="{D78F8D94-DB5D-44C9-AF23-39D698044B35}"/>
    <cellStyle name="Comma 5 2 3 2 2 2 2 5" xfId="9080" xr:uid="{C4148F6E-49B6-44D1-9D95-75A2ADD9CB45}"/>
    <cellStyle name="Comma 5 2 3 2 2 2 2 5 2" xfId="21212" xr:uid="{72B1CEAA-6402-4731-AA00-401387255804}"/>
    <cellStyle name="Comma 5 2 3 2 2 2 2 5 2 2" xfId="45476" xr:uid="{86ED98A2-F8ED-4767-BD98-665E78EF40EB}"/>
    <cellStyle name="Comma 5 2 3 2 2 2 2 5 3" xfId="33344" xr:uid="{5E5D1FBC-0AC4-467A-B9DA-6E4430E5017B}"/>
    <cellStyle name="Comma 5 2 3 2 2 2 2 6" xfId="13124" xr:uid="{4CE800AC-B402-4E9A-9978-8B868915ED70}"/>
    <cellStyle name="Comma 5 2 3 2 2 2 2 6 2" xfId="37388" xr:uid="{3AE34518-82C4-4C19-BDFB-9E1C64B4CC04}"/>
    <cellStyle name="Comma 5 2 3 2 2 2 2 7" xfId="25256" xr:uid="{287A626A-DB18-4C23-86F4-B0A5E4CDF758}"/>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2 2 2" xfId="43960" xr:uid="{7903DDD9-CED3-4A44-A5F4-6BE513B2F7EA}"/>
    <cellStyle name="Comma 5 2 3 2 2 2 3 2 2 3" xfId="31828" xr:uid="{36F62661-B216-4895-9651-684AEA60E883}"/>
    <cellStyle name="Comma 5 2 3 2 2 2 3 2 3" xfId="11608" xr:uid="{72A32833-896B-4874-81FA-997AA7A39D88}"/>
    <cellStyle name="Comma 5 2 3 2 2 2 3 2 3 2" xfId="23740" xr:uid="{0235ACC0-AFFA-47D4-9935-9B5793C67BE0}"/>
    <cellStyle name="Comma 5 2 3 2 2 2 3 2 3 2 2" xfId="48004" xr:uid="{7C428DA1-3E3F-4399-9FD1-9A30AC326B27}"/>
    <cellStyle name="Comma 5 2 3 2 2 2 3 2 3 3" xfId="35872" xr:uid="{CE3F14F9-75A3-4336-A488-8C70D0092A0A}"/>
    <cellStyle name="Comma 5 2 3 2 2 2 3 2 4" xfId="15652" xr:uid="{9E3562D0-3FE4-4558-AA21-1A25FE351D6E}"/>
    <cellStyle name="Comma 5 2 3 2 2 2 3 2 4 2" xfId="39916" xr:uid="{8DECCF10-BA54-4061-90B5-D02AC2EAD3E1}"/>
    <cellStyle name="Comma 5 2 3 2 2 2 3 2 5" xfId="27784" xr:uid="{0B06935B-0095-435A-8682-AA9D34C9F8E0}"/>
    <cellStyle name="Comma 5 2 3 2 2 2 3 3" xfId="5542" xr:uid="{0549FA48-53D0-46BE-80A3-1E72F6E7FAEC}"/>
    <cellStyle name="Comma 5 2 3 2 2 2 3 3 2" xfId="17674" xr:uid="{DACB0E26-9095-4F8C-A11F-E0BB652C1E42}"/>
    <cellStyle name="Comma 5 2 3 2 2 2 3 3 2 2" xfId="41938" xr:uid="{1697C01A-944A-4BB4-A9EC-B8CE12C98FF2}"/>
    <cellStyle name="Comma 5 2 3 2 2 2 3 3 3" xfId="29806" xr:uid="{A23A99AE-FAC2-43E5-8CE0-8F9D9A8DF727}"/>
    <cellStyle name="Comma 5 2 3 2 2 2 3 4" xfId="9586" xr:uid="{323F095D-E11A-412B-A4D9-B407470983C3}"/>
    <cellStyle name="Comma 5 2 3 2 2 2 3 4 2" xfId="21718" xr:uid="{BA54ACCD-E6D9-4BD5-980F-EB3ADE04AD77}"/>
    <cellStyle name="Comma 5 2 3 2 2 2 3 4 2 2" xfId="45982" xr:uid="{FC3D18A5-9B26-454F-942E-85D69F346EC4}"/>
    <cellStyle name="Comma 5 2 3 2 2 2 3 4 3" xfId="33850" xr:uid="{76F0F591-DD2D-4DA9-AD45-6CEFC3219293}"/>
    <cellStyle name="Comma 5 2 3 2 2 2 3 5" xfId="13630" xr:uid="{F005D781-D038-45DE-B3E7-A174CDC448DA}"/>
    <cellStyle name="Comma 5 2 3 2 2 2 3 5 2" xfId="37894" xr:uid="{7BC37BCF-58F5-4DBC-B761-972E0D747519}"/>
    <cellStyle name="Comma 5 2 3 2 2 2 3 6" xfId="25762" xr:uid="{7DFA20FF-0717-49F0-B30D-F869FB8A0CAC}"/>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2 2 2" xfId="42949" xr:uid="{4FF29C57-A4CF-4907-AD7B-7B23B99FB0F7}"/>
    <cellStyle name="Comma 5 2 3 2 2 2 4 2 3" xfId="30817" xr:uid="{B12DB466-E859-46C4-BB43-74DFFE4ADFFD}"/>
    <cellStyle name="Comma 5 2 3 2 2 2 4 3" xfId="10597" xr:uid="{84DEA39F-3EFE-44B2-A640-92FADBEC13A6}"/>
    <cellStyle name="Comma 5 2 3 2 2 2 4 3 2" xfId="22729" xr:uid="{A5A54A08-BD6E-4FBE-8943-D7E51BEBA1DD}"/>
    <cellStyle name="Comma 5 2 3 2 2 2 4 3 2 2" xfId="46993" xr:uid="{A7790C6B-F493-446D-89CF-53470E523080}"/>
    <cellStyle name="Comma 5 2 3 2 2 2 4 3 3" xfId="34861" xr:uid="{82743DDA-A0D8-4C83-ABF4-68D90E273681}"/>
    <cellStyle name="Comma 5 2 3 2 2 2 4 4" xfId="14641" xr:uid="{AFBE40B1-8BD7-4BF7-B125-2500F2F7BB07}"/>
    <cellStyle name="Comma 5 2 3 2 2 2 4 4 2" xfId="38905" xr:uid="{0D4B9495-FCB7-4C0F-9F18-C0D0E5A1598F}"/>
    <cellStyle name="Comma 5 2 3 2 2 2 4 5" xfId="26773" xr:uid="{43EB5B77-C9F5-40CC-B975-428A6B176618}"/>
    <cellStyle name="Comma 5 2 3 2 2 2 5" xfId="4531" xr:uid="{5F98B10F-0503-4036-BBE1-2008C3BFBE13}"/>
    <cellStyle name="Comma 5 2 3 2 2 2 5 2" xfId="16663" xr:uid="{86F63ACF-D057-4917-A771-B71816C03C76}"/>
    <cellStyle name="Comma 5 2 3 2 2 2 5 2 2" xfId="40927" xr:uid="{069020AA-8258-48DE-9186-B869E88FE345}"/>
    <cellStyle name="Comma 5 2 3 2 2 2 5 3" xfId="28795" xr:uid="{98442EFF-CF62-4323-9916-11D12301E097}"/>
    <cellStyle name="Comma 5 2 3 2 2 2 6" xfId="8575" xr:uid="{436A8A97-962A-4D70-8E73-0EBAB40D7AEE}"/>
    <cellStyle name="Comma 5 2 3 2 2 2 6 2" xfId="20707" xr:uid="{52C2CE66-A674-4CF1-B92F-A1301F5D726D}"/>
    <cellStyle name="Comma 5 2 3 2 2 2 6 2 2" xfId="44971" xr:uid="{C62C5C3D-EC3B-4054-9F50-DB7E643DFCE0}"/>
    <cellStyle name="Comma 5 2 3 2 2 2 6 3" xfId="32839" xr:uid="{9C4B4D94-3086-424A-9B24-E5EABD0E2FFC}"/>
    <cellStyle name="Comma 5 2 3 2 2 2 7" xfId="12619" xr:uid="{E6D8545B-AF73-4BBF-A579-56D479A494D1}"/>
    <cellStyle name="Comma 5 2 3 2 2 2 7 2" xfId="36883" xr:uid="{492C44DD-F62C-41EB-8EAF-17A312EB46C1}"/>
    <cellStyle name="Comma 5 2 3 2 2 2 8" xfId="24751" xr:uid="{333BB4CA-7C26-460A-A666-7BDD5CCD22EA}"/>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2 2 2" xfId="44212" xr:uid="{C200928F-EBD5-43A3-8C8A-D3576FDAFCD5}"/>
    <cellStyle name="Comma 5 2 3 2 2 3 2 2 2 3" xfId="32080" xr:uid="{F4D9EF8F-2BB5-47BB-9395-141827E4F920}"/>
    <cellStyle name="Comma 5 2 3 2 2 3 2 2 3" xfId="11860" xr:uid="{4D9597EB-6F2B-4963-9743-47718BBF44D1}"/>
    <cellStyle name="Comma 5 2 3 2 2 3 2 2 3 2" xfId="23992" xr:uid="{C70535A4-AE0C-46F0-951C-5BB7C1197601}"/>
    <cellStyle name="Comma 5 2 3 2 2 3 2 2 3 2 2" xfId="48256" xr:uid="{F901292D-C219-47C5-8B08-B97859AB97F4}"/>
    <cellStyle name="Comma 5 2 3 2 2 3 2 2 3 3" xfId="36124" xr:uid="{38A32172-B980-4F57-A1B7-F1BF8AAB323C}"/>
    <cellStyle name="Comma 5 2 3 2 2 3 2 2 4" xfId="15904" xr:uid="{61690B74-EC5A-4892-805A-E9654A798948}"/>
    <cellStyle name="Comma 5 2 3 2 2 3 2 2 4 2" xfId="40168" xr:uid="{B2153D76-7E9E-4CD7-A24E-2B5485F99FA3}"/>
    <cellStyle name="Comma 5 2 3 2 2 3 2 2 5" xfId="28036" xr:uid="{81971B12-B064-442B-AA10-06D3123873CD}"/>
    <cellStyle name="Comma 5 2 3 2 2 3 2 3" xfId="5794" xr:uid="{D2A832BE-AF5F-4D62-8578-6681395D5720}"/>
    <cellStyle name="Comma 5 2 3 2 2 3 2 3 2" xfId="17926" xr:uid="{1AD2B920-0BB2-4BBA-B1A1-2D834C1EF2A5}"/>
    <cellStyle name="Comma 5 2 3 2 2 3 2 3 2 2" xfId="42190" xr:uid="{FE4069BE-2F11-4101-8C5D-F0333DFBEB4A}"/>
    <cellStyle name="Comma 5 2 3 2 2 3 2 3 3" xfId="30058" xr:uid="{9091F486-4000-4F90-9416-801765A4DEC8}"/>
    <cellStyle name="Comma 5 2 3 2 2 3 2 4" xfId="9838" xr:uid="{654625D9-6DDA-4A88-B50C-EC344C2D39F6}"/>
    <cellStyle name="Comma 5 2 3 2 2 3 2 4 2" xfId="21970" xr:uid="{D800DA45-3465-4DD0-BED2-3508A28EA49C}"/>
    <cellStyle name="Comma 5 2 3 2 2 3 2 4 2 2" xfId="46234" xr:uid="{E41F069E-FB4A-4A48-80FB-9B855279EBEB}"/>
    <cellStyle name="Comma 5 2 3 2 2 3 2 4 3" xfId="34102" xr:uid="{425F9BCB-BB5B-426E-B41D-25FDC42B4398}"/>
    <cellStyle name="Comma 5 2 3 2 2 3 2 5" xfId="13882" xr:uid="{B17BD1A3-96D4-42CB-BC95-6B8646C921E1}"/>
    <cellStyle name="Comma 5 2 3 2 2 3 2 5 2" xfId="38146" xr:uid="{89F084CB-1F1C-43D2-996D-F5F3B1FA30AF}"/>
    <cellStyle name="Comma 5 2 3 2 2 3 2 6" xfId="26014" xr:uid="{6350F288-1420-485E-AD0F-8790A8544F00}"/>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2 2 2" xfId="43201" xr:uid="{0D6EE1E5-49EA-4BAE-A172-9254BA4CA701}"/>
    <cellStyle name="Comma 5 2 3 2 2 3 3 2 3" xfId="31069" xr:uid="{DF0E2A83-CE0B-4604-8549-F72AF51EA677}"/>
    <cellStyle name="Comma 5 2 3 2 2 3 3 3" xfId="10849" xr:uid="{FC1ED7EC-1564-4E15-B78B-F1AE6CA87ED6}"/>
    <cellStyle name="Comma 5 2 3 2 2 3 3 3 2" xfId="22981" xr:uid="{AD955D5E-C02F-4A20-A5C8-A1DE53855D32}"/>
    <cellStyle name="Comma 5 2 3 2 2 3 3 3 2 2" xfId="47245" xr:uid="{012746AF-57F3-4885-BED4-06ACD224BEB6}"/>
    <cellStyle name="Comma 5 2 3 2 2 3 3 3 3" xfId="35113" xr:uid="{4D8C730D-811C-4B2B-A5A3-7F161E1854F8}"/>
    <cellStyle name="Comma 5 2 3 2 2 3 3 4" xfId="14893" xr:uid="{A0DA0A0E-F56A-481C-9345-2AEADF6F6801}"/>
    <cellStyle name="Comma 5 2 3 2 2 3 3 4 2" xfId="39157" xr:uid="{82F16927-E491-4B1F-B144-F70AFBF8A15A}"/>
    <cellStyle name="Comma 5 2 3 2 2 3 3 5" xfId="27025" xr:uid="{E86F4DB4-2942-454F-AB0B-E531112E2DCD}"/>
    <cellStyle name="Comma 5 2 3 2 2 3 4" xfId="4783" xr:uid="{A2BA9C90-3C0E-492E-AF22-0696BEDA87F3}"/>
    <cellStyle name="Comma 5 2 3 2 2 3 4 2" xfId="16915" xr:uid="{CBCC1A4F-A4D9-43C3-B708-D6FB62A917B2}"/>
    <cellStyle name="Comma 5 2 3 2 2 3 4 2 2" xfId="41179" xr:uid="{6AA5669B-7FB0-40B1-9261-2BE63AA4CE13}"/>
    <cellStyle name="Comma 5 2 3 2 2 3 4 3" xfId="29047" xr:uid="{476DB841-9A42-4AB4-B51E-DDAFBEFBB17A}"/>
    <cellStyle name="Comma 5 2 3 2 2 3 5" xfId="8827" xr:uid="{E4413DF5-08F1-428E-8CB3-CAF5D5001BB3}"/>
    <cellStyle name="Comma 5 2 3 2 2 3 5 2" xfId="20959" xr:uid="{3D82C227-7781-4780-B683-0DCC23FEE251}"/>
    <cellStyle name="Comma 5 2 3 2 2 3 5 2 2" xfId="45223" xr:uid="{707D0A15-F90C-48CB-A2F5-9806CBF37FC3}"/>
    <cellStyle name="Comma 5 2 3 2 2 3 5 3" xfId="33091" xr:uid="{38781FF2-EDDF-460A-8413-DEE28D7CDD62}"/>
    <cellStyle name="Comma 5 2 3 2 2 3 6" xfId="12871" xr:uid="{257E5CA0-2256-49C6-9D1D-A3E1032866DF}"/>
    <cellStyle name="Comma 5 2 3 2 2 3 6 2" xfId="37135" xr:uid="{3A32E128-4EBE-44D6-BE21-CCDEE98E902F}"/>
    <cellStyle name="Comma 5 2 3 2 2 3 7" xfId="25003" xr:uid="{9D41711D-EE4E-4502-89AF-1809400CB9D2}"/>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2 2 2" xfId="43707" xr:uid="{62B9B070-6AEC-420D-9F75-89392D9E1A39}"/>
    <cellStyle name="Comma 5 2 3 2 2 4 2 2 3" xfId="31575" xr:uid="{30F69B90-A380-4229-BBE4-8B3DF53EC333}"/>
    <cellStyle name="Comma 5 2 3 2 2 4 2 3" xfId="11355" xr:uid="{DEBDF19B-F7E1-4A63-B384-37BC8BAD3F7A}"/>
    <cellStyle name="Comma 5 2 3 2 2 4 2 3 2" xfId="23487" xr:uid="{8EACAD70-AB9D-4A1B-9526-7B5A368CFF39}"/>
    <cellStyle name="Comma 5 2 3 2 2 4 2 3 2 2" xfId="47751" xr:uid="{22D310AD-C9E5-423B-8876-CCE28A5170CE}"/>
    <cellStyle name="Comma 5 2 3 2 2 4 2 3 3" xfId="35619" xr:uid="{1B2445F6-B6D3-468C-99C0-3AC63960D1DA}"/>
    <cellStyle name="Comma 5 2 3 2 2 4 2 4" xfId="15399" xr:uid="{3805490A-610E-40D5-A41F-2CB0095581DB}"/>
    <cellStyle name="Comma 5 2 3 2 2 4 2 4 2" xfId="39663" xr:uid="{1AC1ABD8-E6B9-4877-BA23-5AFAEE253767}"/>
    <cellStyle name="Comma 5 2 3 2 2 4 2 5" xfId="27531" xr:uid="{7ABFC0E8-13C3-416B-B72D-C19711A83590}"/>
    <cellStyle name="Comma 5 2 3 2 2 4 3" xfId="5289" xr:uid="{318AFAEA-19F9-47DF-AED2-7675D70F4869}"/>
    <cellStyle name="Comma 5 2 3 2 2 4 3 2" xfId="17421" xr:uid="{F36EFD29-5C97-400F-826B-C66B648919E0}"/>
    <cellStyle name="Comma 5 2 3 2 2 4 3 2 2" xfId="41685" xr:uid="{D18862D8-BA28-404B-B70F-DCBCD434437E}"/>
    <cellStyle name="Comma 5 2 3 2 2 4 3 3" xfId="29553" xr:uid="{5F365787-0A79-4697-9C7E-23D7862E6135}"/>
    <cellStyle name="Comma 5 2 3 2 2 4 4" xfId="9333" xr:uid="{2D193873-76A0-4377-8DE7-F18C2F71E681}"/>
    <cellStyle name="Comma 5 2 3 2 2 4 4 2" xfId="21465" xr:uid="{E908711F-0559-4FDD-81DD-435FB4164D20}"/>
    <cellStyle name="Comma 5 2 3 2 2 4 4 2 2" xfId="45729" xr:uid="{68A5EFE8-0B10-47A4-80B6-F245FF9EA59C}"/>
    <cellStyle name="Comma 5 2 3 2 2 4 4 3" xfId="33597" xr:uid="{B4345F2C-A95F-49D1-91B8-7A321B87E0D6}"/>
    <cellStyle name="Comma 5 2 3 2 2 4 5" xfId="13377" xr:uid="{D4009C1C-B260-4F14-B9BD-7AF5E37122EA}"/>
    <cellStyle name="Comma 5 2 3 2 2 4 5 2" xfId="37641" xr:uid="{1D514EF1-6F2D-4AA1-8C9D-69D7926AF90C}"/>
    <cellStyle name="Comma 5 2 3 2 2 4 6" xfId="25509" xr:uid="{1D501ED3-DD47-4A5F-8BA0-2C97ABB51126}"/>
    <cellStyle name="Comma 5 2 3 2 2 5" xfId="2256" xr:uid="{CDC49598-EDEC-47F3-B643-F201F8BD0364}"/>
    <cellStyle name="Comma 5 2 3 2 2 5 2" xfId="6300" xr:uid="{F44736D5-FE48-4B8F-B9DC-AAB69B7B6663}"/>
    <cellStyle name="Comma 5 2 3 2 2 5 2 2" xfId="18432" xr:uid="{3DC221BE-F97C-4613-8674-08BCB59E4CBE}"/>
    <cellStyle name="Comma 5 2 3 2 2 5 2 2 2" xfId="42696" xr:uid="{88CE9C07-5252-496D-9465-8C79E79FF179}"/>
    <cellStyle name="Comma 5 2 3 2 2 5 2 3" xfId="30564" xr:uid="{E3C95ACE-6F6C-4DBF-85BD-70EC7A73A0E1}"/>
    <cellStyle name="Comma 5 2 3 2 2 5 3" xfId="10344" xr:uid="{AAAE19D6-5816-434B-85EF-0840A5614710}"/>
    <cellStyle name="Comma 5 2 3 2 2 5 3 2" xfId="22476" xr:uid="{1649AD66-DDE2-45DB-A719-31755CBAFE9E}"/>
    <cellStyle name="Comma 5 2 3 2 2 5 3 2 2" xfId="46740" xr:uid="{6723B764-D227-4760-8B81-AF7D6D0CEB8A}"/>
    <cellStyle name="Comma 5 2 3 2 2 5 3 3" xfId="34608" xr:uid="{39826B67-DF33-4F91-9D2B-AB491D6709E4}"/>
    <cellStyle name="Comma 5 2 3 2 2 5 4" xfId="14388" xr:uid="{7841A241-83EF-4926-93A8-6786E1CBB2B7}"/>
    <cellStyle name="Comma 5 2 3 2 2 5 4 2" xfId="38652" xr:uid="{131C6F50-0120-48AF-8649-E370234F1551}"/>
    <cellStyle name="Comma 5 2 3 2 2 5 5" xfId="26520" xr:uid="{29274EC7-3741-44D7-B87B-865B031A46F8}"/>
    <cellStyle name="Comma 5 2 3 2 2 6" xfId="4278" xr:uid="{9A08F1CD-8ABF-4FD5-B6B4-3E68A1973C67}"/>
    <cellStyle name="Comma 5 2 3 2 2 6 2" xfId="16410" xr:uid="{5CCE3F04-34C9-495A-9C07-D178A030AA1F}"/>
    <cellStyle name="Comma 5 2 3 2 2 6 2 2" xfId="40674" xr:uid="{F6AB9045-FF22-4DF9-BBBC-26245B1A895D}"/>
    <cellStyle name="Comma 5 2 3 2 2 6 3" xfId="28542" xr:uid="{E303FFB9-3B2F-4CAF-A05C-4235C3D1E310}"/>
    <cellStyle name="Comma 5 2 3 2 2 7" xfId="8322" xr:uid="{98EBB617-92B3-490C-AD05-EF2BE8284486}"/>
    <cellStyle name="Comma 5 2 3 2 2 7 2" xfId="20454" xr:uid="{67DF0713-8A17-4F2C-836F-84AD9BEE0E89}"/>
    <cellStyle name="Comma 5 2 3 2 2 7 2 2" xfId="44718" xr:uid="{3D383735-3A94-4CEB-B143-E2DA3E9995DE}"/>
    <cellStyle name="Comma 5 2 3 2 2 7 3" xfId="32586" xr:uid="{98B2C86A-C711-4890-BA52-8B77B443EAAA}"/>
    <cellStyle name="Comma 5 2 3 2 2 8" xfId="12366" xr:uid="{92C59474-4843-4A96-BB17-96EA7C9AB7FC}"/>
    <cellStyle name="Comma 5 2 3 2 2 8 2" xfId="36630" xr:uid="{2D21A8E4-3427-4AE6-BCB7-5BC15A89E498}"/>
    <cellStyle name="Comma 5 2 3 2 2 9" xfId="24498" xr:uid="{429E4BCB-9104-4AA1-BF02-F9AC86EB96B3}"/>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2 2 2" xfId="44339" xr:uid="{472101F9-CE7B-4BD4-97DB-89CFEE55B5F6}"/>
    <cellStyle name="Comma 5 2 3 2 3 2 2 2 2 3" xfId="32207" xr:uid="{B0F27ECF-C8AF-47A2-B535-B18FDA9C7F85}"/>
    <cellStyle name="Comma 5 2 3 2 3 2 2 2 3" xfId="11987" xr:uid="{4026A475-BEA4-4793-B00F-219BC68095DC}"/>
    <cellStyle name="Comma 5 2 3 2 3 2 2 2 3 2" xfId="24119" xr:uid="{1169784A-169A-4E2B-80E1-0E3DBE45C34C}"/>
    <cellStyle name="Comma 5 2 3 2 3 2 2 2 3 2 2" xfId="48383" xr:uid="{94C4446B-3858-4BA5-8857-4E5A05E4E887}"/>
    <cellStyle name="Comma 5 2 3 2 3 2 2 2 3 3" xfId="36251" xr:uid="{2B5418BC-9CC6-4B2D-BA22-E0DF46E9D197}"/>
    <cellStyle name="Comma 5 2 3 2 3 2 2 2 4" xfId="16031" xr:uid="{CB7BB27B-492E-4E57-993D-8E332AD7A493}"/>
    <cellStyle name="Comma 5 2 3 2 3 2 2 2 4 2" xfId="40295" xr:uid="{A0195592-83B2-4ADE-AF5C-E598AF07AD58}"/>
    <cellStyle name="Comma 5 2 3 2 3 2 2 2 5" xfId="28163" xr:uid="{CDC846D3-6486-4A36-BFAA-D924EC39A666}"/>
    <cellStyle name="Comma 5 2 3 2 3 2 2 3" xfId="5921" xr:uid="{FAA38CB8-9D69-4F8D-BD23-637286A699A8}"/>
    <cellStyle name="Comma 5 2 3 2 3 2 2 3 2" xfId="18053" xr:uid="{266C8320-98C7-4D92-850E-9823EA387C37}"/>
    <cellStyle name="Comma 5 2 3 2 3 2 2 3 2 2" xfId="42317" xr:uid="{A9877E0C-F813-46AC-913A-E1E9A3E6E6E0}"/>
    <cellStyle name="Comma 5 2 3 2 3 2 2 3 3" xfId="30185" xr:uid="{0F74B61F-B366-4491-8450-5225B526B290}"/>
    <cellStyle name="Comma 5 2 3 2 3 2 2 4" xfId="9965" xr:uid="{4E396BA3-8A84-4DBB-AB51-A21F1E431309}"/>
    <cellStyle name="Comma 5 2 3 2 3 2 2 4 2" xfId="22097" xr:uid="{747E906E-6E83-407D-BFF4-6F99B6974386}"/>
    <cellStyle name="Comma 5 2 3 2 3 2 2 4 2 2" xfId="46361" xr:uid="{EF3728ED-2823-4F52-AFC1-7859120E3285}"/>
    <cellStyle name="Comma 5 2 3 2 3 2 2 4 3" xfId="34229" xr:uid="{F38C7B7C-E39D-40ED-A898-0ED69C55B3A2}"/>
    <cellStyle name="Comma 5 2 3 2 3 2 2 5" xfId="14009" xr:uid="{2D83F1B8-57ED-41AC-8A1D-D68E4E5FB077}"/>
    <cellStyle name="Comma 5 2 3 2 3 2 2 5 2" xfId="38273" xr:uid="{E77C424A-E044-4B34-97D4-BDC6B0E0677E}"/>
    <cellStyle name="Comma 5 2 3 2 3 2 2 6" xfId="26141" xr:uid="{A0CBFE7B-55A7-42A5-ACB0-87DCE25C07BF}"/>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2 2 2" xfId="43328" xr:uid="{C6E4400A-63AA-4EEF-A31B-EFFE5025A422}"/>
    <cellStyle name="Comma 5 2 3 2 3 2 3 2 3" xfId="31196" xr:uid="{4373D47C-F46F-420A-93D8-9ABAC10A9CA2}"/>
    <cellStyle name="Comma 5 2 3 2 3 2 3 3" xfId="10976" xr:uid="{03183640-F67D-4FD1-9FD6-CCD410C29E6C}"/>
    <cellStyle name="Comma 5 2 3 2 3 2 3 3 2" xfId="23108" xr:uid="{498E7427-9E22-44E1-AF8B-D427CF0BC3A9}"/>
    <cellStyle name="Comma 5 2 3 2 3 2 3 3 2 2" xfId="47372" xr:uid="{B2922831-3150-4C48-AE73-AD51F821A12B}"/>
    <cellStyle name="Comma 5 2 3 2 3 2 3 3 3" xfId="35240" xr:uid="{46CB43F8-9823-44BD-A608-EDB196DCBDB0}"/>
    <cellStyle name="Comma 5 2 3 2 3 2 3 4" xfId="15020" xr:uid="{3A948D5D-60FF-47AD-993A-EF189614098F}"/>
    <cellStyle name="Comma 5 2 3 2 3 2 3 4 2" xfId="39284" xr:uid="{1EE28BF3-EA95-4530-BC85-33305AD675C8}"/>
    <cellStyle name="Comma 5 2 3 2 3 2 3 5" xfId="27152" xr:uid="{AE57951E-1E40-495C-9B01-3F785F8F5E21}"/>
    <cellStyle name="Comma 5 2 3 2 3 2 4" xfId="4910" xr:uid="{34066DB2-13E9-4400-A0E2-215B52A31748}"/>
    <cellStyle name="Comma 5 2 3 2 3 2 4 2" xfId="17042" xr:uid="{AF5E4CC6-07EC-4905-8EE7-12BFFEEE6960}"/>
    <cellStyle name="Comma 5 2 3 2 3 2 4 2 2" xfId="41306" xr:uid="{FBB9A30F-B1A9-4CD5-A136-A2E2D19898BD}"/>
    <cellStyle name="Comma 5 2 3 2 3 2 4 3" xfId="29174" xr:uid="{EB7C8B49-12D7-4C0E-A937-2DDADF63AA19}"/>
    <cellStyle name="Comma 5 2 3 2 3 2 5" xfId="8954" xr:uid="{173B7CF0-37FB-4DB5-9769-16A11388FBB3}"/>
    <cellStyle name="Comma 5 2 3 2 3 2 5 2" xfId="21086" xr:uid="{F831A607-58B9-40D4-9588-82A29BF0374A}"/>
    <cellStyle name="Comma 5 2 3 2 3 2 5 2 2" xfId="45350" xr:uid="{5C1AFF49-A2AD-48E4-92C4-1DD772BA460E}"/>
    <cellStyle name="Comma 5 2 3 2 3 2 5 3" xfId="33218" xr:uid="{3BB4BA28-3FE5-4EB8-A0A0-CEC2A8FDBC8B}"/>
    <cellStyle name="Comma 5 2 3 2 3 2 6" xfId="12998" xr:uid="{10DDE6B6-651A-4EC2-AB7E-1BB58994B5C2}"/>
    <cellStyle name="Comma 5 2 3 2 3 2 6 2" xfId="37262" xr:uid="{65DA4D61-FF38-4474-9792-CC4FEBEAB500}"/>
    <cellStyle name="Comma 5 2 3 2 3 2 7" xfId="25130" xr:uid="{75B30C3E-91BA-41E8-9DCD-9266D4AF706B}"/>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2 2 2" xfId="43834" xr:uid="{30682436-F3D7-458D-96F7-6289E326889F}"/>
    <cellStyle name="Comma 5 2 3 2 3 3 2 2 3" xfId="31702" xr:uid="{65BCB71E-785F-4A47-9A50-5D9730AC3916}"/>
    <cellStyle name="Comma 5 2 3 2 3 3 2 3" xfId="11482" xr:uid="{25D12F17-E5FF-4C3F-8981-AC1B6851C3C3}"/>
    <cellStyle name="Comma 5 2 3 2 3 3 2 3 2" xfId="23614" xr:uid="{2816C97E-F3D7-4534-9EBB-877750D6440B}"/>
    <cellStyle name="Comma 5 2 3 2 3 3 2 3 2 2" xfId="47878" xr:uid="{614843C2-0C15-4D84-838C-65F6E6CE8634}"/>
    <cellStyle name="Comma 5 2 3 2 3 3 2 3 3" xfId="35746" xr:uid="{0822AA51-35B0-4024-A8C2-E8F57679C2E9}"/>
    <cellStyle name="Comma 5 2 3 2 3 3 2 4" xfId="15526" xr:uid="{ABBD7243-B744-4E9C-AE3B-E14018BEE0A4}"/>
    <cellStyle name="Comma 5 2 3 2 3 3 2 4 2" xfId="39790" xr:uid="{5E7CC51F-F96E-4BB4-98B6-D3DF21DD6158}"/>
    <cellStyle name="Comma 5 2 3 2 3 3 2 5" xfId="27658" xr:uid="{D8741BBE-565F-47AB-A7BC-6E2A43F38808}"/>
    <cellStyle name="Comma 5 2 3 2 3 3 3" xfId="5416" xr:uid="{94007B41-2499-495B-92FE-A67789E2F214}"/>
    <cellStyle name="Comma 5 2 3 2 3 3 3 2" xfId="17548" xr:uid="{EA66C4F5-1F9F-4EB3-BEB3-776F4BAEB707}"/>
    <cellStyle name="Comma 5 2 3 2 3 3 3 2 2" xfId="41812" xr:uid="{506D5069-CACE-46FE-A73C-5F5F01CCF9E3}"/>
    <cellStyle name="Comma 5 2 3 2 3 3 3 3" xfId="29680" xr:uid="{93A52C28-4EA2-409E-B6A0-5C09DAB25032}"/>
    <cellStyle name="Comma 5 2 3 2 3 3 4" xfId="9460" xr:uid="{87AE24B8-3605-4EF8-8F7F-A9F1FFC06D28}"/>
    <cellStyle name="Comma 5 2 3 2 3 3 4 2" xfId="21592" xr:uid="{A97EEBAD-E777-43F7-A86D-8C50FA608AC9}"/>
    <cellStyle name="Comma 5 2 3 2 3 3 4 2 2" xfId="45856" xr:uid="{5AD73512-4A4E-42C6-BC14-08B159A41697}"/>
    <cellStyle name="Comma 5 2 3 2 3 3 4 3" xfId="33724" xr:uid="{018DB032-D881-4DB1-AFFF-5C46AD17587B}"/>
    <cellStyle name="Comma 5 2 3 2 3 3 5" xfId="13504" xr:uid="{653582B7-6674-4C96-B8FF-2B25047FDA03}"/>
    <cellStyle name="Comma 5 2 3 2 3 3 5 2" xfId="37768" xr:uid="{370BFD83-A2AC-4A30-98F8-10FDC481F22E}"/>
    <cellStyle name="Comma 5 2 3 2 3 3 6" xfId="25636" xr:uid="{A982C513-A42F-47F2-940C-B909DB3D29A2}"/>
    <cellStyle name="Comma 5 2 3 2 3 4" xfId="2383" xr:uid="{DF262BB7-8522-481D-B6B9-D37F52BD8111}"/>
    <cellStyle name="Comma 5 2 3 2 3 4 2" xfId="6427" xr:uid="{95792FCB-D1FD-4D1E-80FF-F2B84F644F76}"/>
    <cellStyle name="Comma 5 2 3 2 3 4 2 2" xfId="18559" xr:uid="{5AFA2CCF-6E1F-4601-9D30-8C9C98C89C17}"/>
    <cellStyle name="Comma 5 2 3 2 3 4 2 2 2" xfId="42823" xr:uid="{7E8650BE-F6C3-40CE-9A5A-0304AA21F768}"/>
    <cellStyle name="Comma 5 2 3 2 3 4 2 3" xfId="30691" xr:uid="{499C0147-E208-43F4-98F0-20D446C82051}"/>
    <cellStyle name="Comma 5 2 3 2 3 4 3" xfId="10471" xr:uid="{24CA746C-6392-464C-B7D1-F9EF0C26A4A2}"/>
    <cellStyle name="Comma 5 2 3 2 3 4 3 2" xfId="22603" xr:uid="{CED0C1C6-E214-4CD0-B6F9-55F4BA0EA106}"/>
    <cellStyle name="Comma 5 2 3 2 3 4 3 2 2" xfId="46867" xr:uid="{ACCB1C8B-6896-4BC3-AA06-D071C5005AB7}"/>
    <cellStyle name="Comma 5 2 3 2 3 4 3 3" xfId="34735" xr:uid="{337DCD76-522A-4DFD-8601-B713067F9DD3}"/>
    <cellStyle name="Comma 5 2 3 2 3 4 4" xfId="14515" xr:uid="{38464C3B-2DC8-430A-84C2-1D5A91744192}"/>
    <cellStyle name="Comma 5 2 3 2 3 4 4 2" xfId="38779" xr:uid="{E6D6B9F3-6DA5-42A7-B19C-7472FA14762C}"/>
    <cellStyle name="Comma 5 2 3 2 3 4 5" xfId="26647" xr:uid="{72210E97-CAB9-40B0-A998-264D25147998}"/>
    <cellStyle name="Comma 5 2 3 2 3 5" xfId="4405" xr:uid="{7AA8827C-ADCA-47A4-8623-66DA20935814}"/>
    <cellStyle name="Comma 5 2 3 2 3 5 2" xfId="16537" xr:uid="{F88105BA-0243-4171-AAD7-F0D9C80BBD20}"/>
    <cellStyle name="Comma 5 2 3 2 3 5 2 2" xfId="40801" xr:uid="{96369903-33DC-4E80-8DF4-E3426736A283}"/>
    <cellStyle name="Comma 5 2 3 2 3 5 3" xfId="28669" xr:uid="{8FC58456-17CA-457E-8831-7264E96B661D}"/>
    <cellStyle name="Comma 5 2 3 2 3 6" xfId="8449" xr:uid="{79C66AC6-7CC3-4F20-B244-434371C67462}"/>
    <cellStyle name="Comma 5 2 3 2 3 6 2" xfId="20581" xr:uid="{90FA9B4E-8C80-48D5-B612-0FDA8ED14519}"/>
    <cellStyle name="Comma 5 2 3 2 3 6 2 2" xfId="44845" xr:uid="{DE0F0CA9-4FB1-41B9-A965-1F03FF927D78}"/>
    <cellStyle name="Comma 5 2 3 2 3 6 3" xfId="32713" xr:uid="{81557027-70BF-40F1-8B0F-682B235B10E2}"/>
    <cellStyle name="Comma 5 2 3 2 3 7" xfId="12493" xr:uid="{0A4F0F30-19D9-4116-BC23-33E143BBEBB8}"/>
    <cellStyle name="Comma 5 2 3 2 3 7 2" xfId="36757" xr:uid="{84EC839A-DE57-4913-86FB-800E83E5A5A0}"/>
    <cellStyle name="Comma 5 2 3 2 3 8" xfId="24625" xr:uid="{AAA9F63E-1660-4497-B023-A9B850BE86AC}"/>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2 2 2" xfId="44086" xr:uid="{4C343062-0F94-4E59-8E9E-3D658F3CA2C7}"/>
    <cellStyle name="Comma 5 2 3 2 4 2 2 2 3" xfId="31954" xr:uid="{A3867891-205D-4BF3-91D9-C85324EA5EC5}"/>
    <cellStyle name="Comma 5 2 3 2 4 2 2 3" xfId="11734" xr:uid="{997BD5CA-A2FF-4CD3-9C90-00EB3B28B3C9}"/>
    <cellStyle name="Comma 5 2 3 2 4 2 2 3 2" xfId="23866" xr:uid="{430259FD-B796-440D-A37B-942C48077EF2}"/>
    <cellStyle name="Comma 5 2 3 2 4 2 2 3 2 2" xfId="48130" xr:uid="{93069CB4-7ECD-4EA5-A1AB-867DE1CF3B88}"/>
    <cellStyle name="Comma 5 2 3 2 4 2 2 3 3" xfId="35998" xr:uid="{DDDD88D4-B9FE-440C-BC36-12C9E17BE75A}"/>
    <cellStyle name="Comma 5 2 3 2 4 2 2 4" xfId="15778" xr:uid="{0F88271F-7988-4302-9F13-01B14721742D}"/>
    <cellStyle name="Comma 5 2 3 2 4 2 2 4 2" xfId="40042" xr:uid="{40CBE250-C1B2-4D7A-B321-92892142222C}"/>
    <cellStyle name="Comma 5 2 3 2 4 2 2 5" xfId="27910" xr:uid="{357A9DA5-75C7-44CA-871D-E44E2AE52787}"/>
    <cellStyle name="Comma 5 2 3 2 4 2 3" xfId="5668" xr:uid="{5D5A5F7F-2B1C-43FB-AAEA-5FA5F99A6F6D}"/>
    <cellStyle name="Comma 5 2 3 2 4 2 3 2" xfId="17800" xr:uid="{2C90E231-A79A-4E5B-9AFC-C8BB6360E606}"/>
    <cellStyle name="Comma 5 2 3 2 4 2 3 2 2" xfId="42064" xr:uid="{57AB00CC-00CB-49C9-95FB-BC9769315972}"/>
    <cellStyle name="Comma 5 2 3 2 4 2 3 3" xfId="29932" xr:uid="{0137F4F0-7E05-42A8-A257-45E24844EBE4}"/>
    <cellStyle name="Comma 5 2 3 2 4 2 4" xfId="9712" xr:uid="{C1DABE85-292A-44F7-ACB0-073D08C36208}"/>
    <cellStyle name="Comma 5 2 3 2 4 2 4 2" xfId="21844" xr:uid="{185C7D3A-765B-459B-81D4-B1DEC54E4471}"/>
    <cellStyle name="Comma 5 2 3 2 4 2 4 2 2" xfId="46108" xr:uid="{77595794-2B37-4DDA-829D-7EAF1084A28F}"/>
    <cellStyle name="Comma 5 2 3 2 4 2 4 3" xfId="33976" xr:uid="{CB52F929-D9CB-4547-9697-B6BF6EFBFAAC}"/>
    <cellStyle name="Comma 5 2 3 2 4 2 5" xfId="13756" xr:uid="{C93FAB8D-E4FB-440A-AD7B-ABD8BD216898}"/>
    <cellStyle name="Comma 5 2 3 2 4 2 5 2" xfId="38020" xr:uid="{82F290E9-0377-4F38-8987-8C133A97DE1C}"/>
    <cellStyle name="Comma 5 2 3 2 4 2 6" xfId="25888" xr:uid="{45A82544-8856-497F-8B23-3D68EC086A28}"/>
    <cellStyle name="Comma 5 2 3 2 4 3" xfId="2635" xr:uid="{1EB00047-3697-422E-96DE-BE9EF9633F2F}"/>
    <cellStyle name="Comma 5 2 3 2 4 3 2" xfId="6679" xr:uid="{B8A5482C-5E41-4ECE-8B82-4BB15CC26831}"/>
    <cellStyle name="Comma 5 2 3 2 4 3 2 2" xfId="18811" xr:uid="{A3FAB00A-48A4-4D61-B166-F0037746E07A}"/>
    <cellStyle name="Comma 5 2 3 2 4 3 2 2 2" xfId="43075" xr:uid="{852E0D72-E7C9-45A0-B52A-5DE88602943E}"/>
    <cellStyle name="Comma 5 2 3 2 4 3 2 3" xfId="30943" xr:uid="{6F4E29F4-AED3-4F47-96A1-5C17544F0F19}"/>
    <cellStyle name="Comma 5 2 3 2 4 3 3" xfId="10723" xr:uid="{4A96BA76-849D-4711-A37D-E40C6A82F0AE}"/>
    <cellStyle name="Comma 5 2 3 2 4 3 3 2" xfId="22855" xr:uid="{8526AFF7-EC92-4864-B090-62188123CDC6}"/>
    <cellStyle name="Comma 5 2 3 2 4 3 3 2 2" xfId="47119" xr:uid="{044CE203-92D0-4C04-85BE-F6B21A6D206E}"/>
    <cellStyle name="Comma 5 2 3 2 4 3 3 3" xfId="34987" xr:uid="{4F10EDBA-0C6E-469C-8470-E78D78253C8E}"/>
    <cellStyle name="Comma 5 2 3 2 4 3 4" xfId="14767" xr:uid="{A19C6E93-AC82-4201-8ECC-7CABBAF62291}"/>
    <cellStyle name="Comma 5 2 3 2 4 3 4 2" xfId="39031" xr:uid="{34A918D0-FA4C-4733-9A28-4BE58009E3EE}"/>
    <cellStyle name="Comma 5 2 3 2 4 3 5" xfId="26899" xr:uid="{D5B08125-3E81-4571-98EF-46A078DD96A9}"/>
    <cellStyle name="Comma 5 2 3 2 4 4" xfId="4657" xr:uid="{719203B9-9905-49E5-AA8B-F683A667186D}"/>
    <cellStyle name="Comma 5 2 3 2 4 4 2" xfId="16789" xr:uid="{90713EED-9CD2-4582-95C2-B80146284963}"/>
    <cellStyle name="Comma 5 2 3 2 4 4 2 2" xfId="41053" xr:uid="{1CA3C093-70C1-4E0D-9E53-FAFF646822CF}"/>
    <cellStyle name="Comma 5 2 3 2 4 4 3" xfId="28921" xr:uid="{BA43CCEA-7C4B-4140-92F5-1BEED2B23314}"/>
    <cellStyle name="Comma 5 2 3 2 4 5" xfId="8701" xr:uid="{6E55210E-7692-442D-A425-EDFEA959A8FB}"/>
    <cellStyle name="Comma 5 2 3 2 4 5 2" xfId="20833" xr:uid="{3B92D1B7-1E3C-4210-873D-504D0364D949}"/>
    <cellStyle name="Comma 5 2 3 2 4 5 2 2" xfId="45097" xr:uid="{218621E2-BA38-44D6-9FAA-09B5A82DAE8E}"/>
    <cellStyle name="Comma 5 2 3 2 4 5 3" xfId="32965" xr:uid="{F41E3ABC-1508-468E-AE3C-D66F44FE68B1}"/>
    <cellStyle name="Comma 5 2 3 2 4 6" xfId="12745" xr:uid="{87A0C282-488C-4752-AD0A-407DEDA5AB08}"/>
    <cellStyle name="Comma 5 2 3 2 4 6 2" xfId="37009" xr:uid="{42BCD200-696C-4AE4-800F-DD6016F40077}"/>
    <cellStyle name="Comma 5 2 3 2 4 7" xfId="24877" xr:uid="{26BE093E-525D-4E7D-9438-F66856724F55}"/>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2 2 2" xfId="43581" xr:uid="{B7DB33B9-2596-4D8F-BADB-33A6167AF27B}"/>
    <cellStyle name="Comma 5 2 3 2 5 2 2 3" xfId="31449" xr:uid="{53532F32-5037-43F0-8FB2-4D0019D4A676}"/>
    <cellStyle name="Comma 5 2 3 2 5 2 3" xfId="11229" xr:uid="{7FCD4938-12BA-4E36-AC35-DBEB3443DAA4}"/>
    <cellStyle name="Comma 5 2 3 2 5 2 3 2" xfId="23361" xr:uid="{E8D4F094-6EF0-4A1D-A721-650A979A5F59}"/>
    <cellStyle name="Comma 5 2 3 2 5 2 3 2 2" xfId="47625" xr:uid="{47EC852C-4FDE-4B96-B371-C8C14E7E4C1C}"/>
    <cellStyle name="Comma 5 2 3 2 5 2 3 3" xfId="35493" xr:uid="{68D5B564-7535-4B8B-A310-1B4C3A6FAF6B}"/>
    <cellStyle name="Comma 5 2 3 2 5 2 4" xfId="15273" xr:uid="{2CCA8765-ED8E-4CA3-9076-90A33B135EE8}"/>
    <cellStyle name="Comma 5 2 3 2 5 2 4 2" xfId="39537" xr:uid="{CA2BDDAA-7ADB-4726-90D5-5DFDAA11D4C8}"/>
    <cellStyle name="Comma 5 2 3 2 5 2 5" xfId="27405" xr:uid="{91F69587-6D54-484C-B783-E25C75315D1E}"/>
    <cellStyle name="Comma 5 2 3 2 5 3" xfId="5163" xr:uid="{6CDFAE4A-3DEA-4A2D-9B8E-AB4A839A523F}"/>
    <cellStyle name="Comma 5 2 3 2 5 3 2" xfId="17295" xr:uid="{2C60FA53-783D-4A23-A66B-1E92974647B3}"/>
    <cellStyle name="Comma 5 2 3 2 5 3 2 2" xfId="41559" xr:uid="{5260E06C-D606-43EB-A51C-4C74B361220E}"/>
    <cellStyle name="Comma 5 2 3 2 5 3 3" xfId="29427" xr:uid="{9E442DC6-CB75-4E5E-BA4C-6EDA8E2BE3FF}"/>
    <cellStyle name="Comma 5 2 3 2 5 4" xfId="9207" xr:uid="{80F4F8E7-DA91-4942-A00D-D6EF88CD7DA0}"/>
    <cellStyle name="Comma 5 2 3 2 5 4 2" xfId="21339" xr:uid="{839A2C1E-D600-4BF8-BE09-C03EABCA7B81}"/>
    <cellStyle name="Comma 5 2 3 2 5 4 2 2" xfId="45603" xr:uid="{5EF444F9-5551-42D9-B313-F4D8DB7EE432}"/>
    <cellStyle name="Comma 5 2 3 2 5 4 3" xfId="33471" xr:uid="{0C442C1B-51F8-4115-BBA6-B014E55C129E}"/>
    <cellStyle name="Comma 5 2 3 2 5 5" xfId="13251" xr:uid="{C174A587-F952-4504-88D7-75CCFC817926}"/>
    <cellStyle name="Comma 5 2 3 2 5 5 2" xfId="37515" xr:uid="{7D1F7C53-23D4-4A04-B5BB-3796138C7AA4}"/>
    <cellStyle name="Comma 5 2 3 2 5 6" xfId="25383" xr:uid="{C0CCFF77-753D-45BA-8094-D0FF352C1099}"/>
    <cellStyle name="Comma 5 2 3 2 6" xfId="2130" xr:uid="{8100DB80-2E09-41D6-9094-B65FCA18D22A}"/>
    <cellStyle name="Comma 5 2 3 2 6 2" xfId="6174" xr:uid="{B8B9CAC9-0C4D-45D8-B1D4-FF725A8D2F3E}"/>
    <cellStyle name="Comma 5 2 3 2 6 2 2" xfId="18306" xr:uid="{BF4C57E0-A36C-420C-90D6-6A1B4E15533F}"/>
    <cellStyle name="Comma 5 2 3 2 6 2 2 2" xfId="42570" xr:uid="{B6C4380A-B884-4296-BC2C-F52A4B71E1D6}"/>
    <cellStyle name="Comma 5 2 3 2 6 2 3" xfId="30438" xr:uid="{98ECF951-BD4A-4D99-B06F-A309CD7CEFCE}"/>
    <cellStyle name="Comma 5 2 3 2 6 3" xfId="10218" xr:uid="{0E54A575-6CCD-4755-95CE-114E5C5320E5}"/>
    <cellStyle name="Comma 5 2 3 2 6 3 2" xfId="22350" xr:uid="{4268E042-69DC-4C3C-BD5D-A4C6D4A00BB5}"/>
    <cellStyle name="Comma 5 2 3 2 6 3 2 2" xfId="46614" xr:uid="{75E23FFD-591A-4480-8596-E9DF7578EA9B}"/>
    <cellStyle name="Comma 5 2 3 2 6 3 3" xfId="34482" xr:uid="{5182F1A7-F3FB-4ACD-867A-EF1F44F7559F}"/>
    <cellStyle name="Comma 5 2 3 2 6 4" xfId="14262" xr:uid="{EFC42C62-1723-47F4-9FA5-0255CBB4BA82}"/>
    <cellStyle name="Comma 5 2 3 2 6 4 2" xfId="38526" xr:uid="{B320DA7C-1549-4894-A245-B41D8F986FBC}"/>
    <cellStyle name="Comma 5 2 3 2 6 5" xfId="26394" xr:uid="{08C78308-DE57-4F87-8A4B-E1127670902F}"/>
    <cellStyle name="Comma 5 2 3 2 7" xfId="4152" xr:uid="{74EF376B-87D0-4D5A-81FC-69DF97FFA40C}"/>
    <cellStyle name="Comma 5 2 3 2 7 2" xfId="16284" xr:uid="{1F4225C0-8A69-444A-B838-F2F43296CC59}"/>
    <cellStyle name="Comma 5 2 3 2 7 2 2" xfId="40548" xr:uid="{0CBA5C21-5EFA-4F1A-BD46-2F84A35AC567}"/>
    <cellStyle name="Comma 5 2 3 2 7 3" xfId="28416" xr:uid="{A412F9CE-AF89-4B08-87EC-3860486E6273}"/>
    <cellStyle name="Comma 5 2 3 2 8" xfId="8196" xr:uid="{B16FF68C-7CA6-45F0-AB76-CB1B30C1A31A}"/>
    <cellStyle name="Comma 5 2 3 2 8 2" xfId="20328" xr:uid="{C0E90A87-0E2F-4C72-964C-0000B0072268}"/>
    <cellStyle name="Comma 5 2 3 2 8 2 2" xfId="44592" xr:uid="{72F1FFFB-C73F-4FF6-9BA5-33152C395959}"/>
    <cellStyle name="Comma 5 2 3 2 8 3" xfId="32460" xr:uid="{80FA1E63-6B3F-4B1F-93BB-E2CA19AB717F}"/>
    <cellStyle name="Comma 5 2 3 2 9" xfId="12240" xr:uid="{5EBBE946-B843-475D-B35A-4EF8098919A8}"/>
    <cellStyle name="Comma 5 2 3 2 9 2" xfId="36504" xr:uid="{065770F4-FD25-4646-900A-096D898239E3}"/>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2 2 2" xfId="44402" xr:uid="{56EC067E-6381-4513-9EA1-FC67C6CEB486}"/>
    <cellStyle name="Comma 5 2 3 3 2 2 2 2 2 3" xfId="32270" xr:uid="{15025886-399A-4352-A541-048E84333458}"/>
    <cellStyle name="Comma 5 2 3 3 2 2 2 2 3" xfId="12050" xr:uid="{ED6AB27A-8826-4B16-8534-C9CFDE1C47D8}"/>
    <cellStyle name="Comma 5 2 3 3 2 2 2 2 3 2" xfId="24182" xr:uid="{06E8EFF3-EFA9-4D41-95A4-AD8E7C61A83D}"/>
    <cellStyle name="Comma 5 2 3 3 2 2 2 2 3 2 2" xfId="48446" xr:uid="{6465589E-ADF0-4CBD-B94A-7E56A09DF217}"/>
    <cellStyle name="Comma 5 2 3 3 2 2 2 2 3 3" xfId="36314" xr:uid="{5C0AF227-8938-472D-8064-0E7CEB6AD13E}"/>
    <cellStyle name="Comma 5 2 3 3 2 2 2 2 4" xfId="16094" xr:uid="{77A130E4-32F0-4430-A6C6-C282FB99186E}"/>
    <cellStyle name="Comma 5 2 3 3 2 2 2 2 4 2" xfId="40358" xr:uid="{D9D65805-0AC0-4BBD-A889-D94CE588DD1D}"/>
    <cellStyle name="Comma 5 2 3 3 2 2 2 2 5" xfId="28226" xr:uid="{7EA14F14-79CC-4A4B-A2A2-A3BDE3453E38}"/>
    <cellStyle name="Comma 5 2 3 3 2 2 2 3" xfId="5984" xr:uid="{F9570B57-4A6C-46FE-BA5D-30A76FDD6C29}"/>
    <cellStyle name="Comma 5 2 3 3 2 2 2 3 2" xfId="18116" xr:uid="{77F8AA6D-5A10-490E-A699-E11AC84A6F1B}"/>
    <cellStyle name="Comma 5 2 3 3 2 2 2 3 2 2" xfId="42380" xr:uid="{A4C1544B-78D4-4E02-B26C-F7CDCEA9BB35}"/>
    <cellStyle name="Comma 5 2 3 3 2 2 2 3 3" xfId="30248" xr:uid="{D780DDFA-B98C-420D-BEDB-D724B819CC26}"/>
    <cellStyle name="Comma 5 2 3 3 2 2 2 4" xfId="10028" xr:uid="{CEC288A7-D9A1-4210-9603-F19CF833CE74}"/>
    <cellStyle name="Comma 5 2 3 3 2 2 2 4 2" xfId="22160" xr:uid="{39760CDF-35FB-4F11-9190-D1DECE2C4015}"/>
    <cellStyle name="Comma 5 2 3 3 2 2 2 4 2 2" xfId="46424" xr:uid="{5DA7E926-FD41-48AE-B7CC-9491727A8C3A}"/>
    <cellStyle name="Comma 5 2 3 3 2 2 2 4 3" xfId="34292" xr:uid="{F5C4B92D-E88E-4640-9149-8BC1A27617D1}"/>
    <cellStyle name="Comma 5 2 3 3 2 2 2 5" xfId="14072" xr:uid="{D1B6132D-A6D4-44F7-A533-1C7D58D142EC}"/>
    <cellStyle name="Comma 5 2 3 3 2 2 2 5 2" xfId="38336" xr:uid="{BBF73DA6-FCBD-4965-808F-E6FC8D721064}"/>
    <cellStyle name="Comma 5 2 3 3 2 2 2 6" xfId="26204" xr:uid="{F4397C91-57B2-4A7B-8BB0-0F43060E9F42}"/>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2 2 2" xfId="43391" xr:uid="{FAB98E8E-707E-4A0E-909E-AB2F8D762A1F}"/>
    <cellStyle name="Comma 5 2 3 3 2 2 3 2 3" xfId="31259" xr:uid="{7ECA11A6-F122-4C23-8415-14F4FD9168C2}"/>
    <cellStyle name="Comma 5 2 3 3 2 2 3 3" xfId="11039" xr:uid="{4C23DCC6-29D6-489D-95E9-24BE3F4C31EE}"/>
    <cellStyle name="Comma 5 2 3 3 2 2 3 3 2" xfId="23171" xr:uid="{00419D7E-F652-4CC7-B5E3-0013ED4806F4}"/>
    <cellStyle name="Comma 5 2 3 3 2 2 3 3 2 2" xfId="47435" xr:uid="{D2463A99-9094-44D4-BDFA-3D384569A8B9}"/>
    <cellStyle name="Comma 5 2 3 3 2 2 3 3 3" xfId="35303" xr:uid="{878AC0D7-5F13-457F-AFE1-22D97957DC73}"/>
    <cellStyle name="Comma 5 2 3 3 2 2 3 4" xfId="15083" xr:uid="{41E0EC51-C699-4DED-BA43-AD5975FB711E}"/>
    <cellStyle name="Comma 5 2 3 3 2 2 3 4 2" xfId="39347" xr:uid="{E6EC2352-DEED-49C4-947C-E01FD01B0C51}"/>
    <cellStyle name="Comma 5 2 3 3 2 2 3 5" xfId="27215" xr:uid="{317B9ED4-6B6D-4562-87D3-1F8603E7A3F4}"/>
    <cellStyle name="Comma 5 2 3 3 2 2 4" xfId="4973" xr:uid="{46D0A0CE-8494-4F7D-A39D-B17283DBD3D4}"/>
    <cellStyle name="Comma 5 2 3 3 2 2 4 2" xfId="17105" xr:uid="{09644132-C613-4542-BC98-A9D130150C38}"/>
    <cellStyle name="Comma 5 2 3 3 2 2 4 2 2" xfId="41369" xr:uid="{FB6F845A-8BA4-4B83-B185-055CCFCBB874}"/>
    <cellStyle name="Comma 5 2 3 3 2 2 4 3" xfId="29237" xr:uid="{F2A6E8A0-7BE5-44E4-9F93-E14F02CD0F7C}"/>
    <cellStyle name="Comma 5 2 3 3 2 2 5" xfId="9017" xr:uid="{243410E1-9C7A-4A45-BB48-5ED92A148836}"/>
    <cellStyle name="Comma 5 2 3 3 2 2 5 2" xfId="21149" xr:uid="{F376865E-0282-46AF-AB32-0B63CBAB0BC3}"/>
    <cellStyle name="Comma 5 2 3 3 2 2 5 2 2" xfId="45413" xr:uid="{5EF3EDA2-99A4-4088-9A2F-3CF70CEE9BA9}"/>
    <cellStyle name="Comma 5 2 3 3 2 2 5 3" xfId="33281" xr:uid="{65AEBB9A-81AD-4F12-BE96-281D9C9C679B}"/>
    <cellStyle name="Comma 5 2 3 3 2 2 6" xfId="13061" xr:uid="{032E250C-599B-4C8F-ACF1-DE51811E0F20}"/>
    <cellStyle name="Comma 5 2 3 3 2 2 6 2" xfId="37325" xr:uid="{D91AA8BC-12D2-47D3-ACC8-8FED8B8FFD2E}"/>
    <cellStyle name="Comma 5 2 3 3 2 2 7" xfId="25193" xr:uid="{DF510F50-9E3B-49E1-8FC0-FAE979300B9F}"/>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2 2 2" xfId="43897" xr:uid="{4D6A12F3-565D-4A81-92C3-D6B52902F4F2}"/>
    <cellStyle name="Comma 5 2 3 3 2 3 2 2 3" xfId="31765" xr:uid="{C4330CFB-867E-420C-ABCB-7B723477D5B0}"/>
    <cellStyle name="Comma 5 2 3 3 2 3 2 3" xfId="11545" xr:uid="{9F51C800-4916-463B-BEF7-71940D702D30}"/>
    <cellStyle name="Comma 5 2 3 3 2 3 2 3 2" xfId="23677" xr:uid="{3AB39F9C-5605-40E0-A39E-2BE6DE933C59}"/>
    <cellStyle name="Comma 5 2 3 3 2 3 2 3 2 2" xfId="47941" xr:uid="{A73E50B2-D826-463C-85C5-90C3B63189BE}"/>
    <cellStyle name="Comma 5 2 3 3 2 3 2 3 3" xfId="35809" xr:uid="{8BF19B82-922A-4D9D-8217-0396F07F994F}"/>
    <cellStyle name="Comma 5 2 3 3 2 3 2 4" xfId="15589" xr:uid="{42703D5D-84E3-4B41-9901-5699D3B9099A}"/>
    <cellStyle name="Comma 5 2 3 3 2 3 2 4 2" xfId="39853" xr:uid="{F8562A05-E620-4D83-AE40-72F9CA640FB8}"/>
    <cellStyle name="Comma 5 2 3 3 2 3 2 5" xfId="27721" xr:uid="{5C2001BF-4A36-408A-BB10-7C68C59A59EF}"/>
    <cellStyle name="Comma 5 2 3 3 2 3 3" xfId="5479" xr:uid="{4911B2FD-9001-4917-92D9-F4E16FDA5655}"/>
    <cellStyle name="Comma 5 2 3 3 2 3 3 2" xfId="17611" xr:uid="{40316510-8EC9-46D9-AECF-6F6635B42501}"/>
    <cellStyle name="Comma 5 2 3 3 2 3 3 2 2" xfId="41875" xr:uid="{EB80A0F3-CFB7-4E02-8027-B7BC822FAE5F}"/>
    <cellStyle name="Comma 5 2 3 3 2 3 3 3" xfId="29743" xr:uid="{8403310D-8EDE-4B47-B982-907AD442F168}"/>
    <cellStyle name="Comma 5 2 3 3 2 3 4" xfId="9523" xr:uid="{DC1650AE-6708-4A6E-BBE3-6FEF0F90264B}"/>
    <cellStyle name="Comma 5 2 3 3 2 3 4 2" xfId="21655" xr:uid="{348C7E97-53C5-416F-8158-A638E83B465B}"/>
    <cellStyle name="Comma 5 2 3 3 2 3 4 2 2" xfId="45919" xr:uid="{C40DBC99-9883-4504-A48C-8DE7CF22BF13}"/>
    <cellStyle name="Comma 5 2 3 3 2 3 4 3" xfId="33787" xr:uid="{57FBD375-4117-4436-BB02-51D796B40010}"/>
    <cellStyle name="Comma 5 2 3 3 2 3 5" xfId="13567" xr:uid="{2668F865-BEDF-4D89-B369-FCD9B8A978A2}"/>
    <cellStyle name="Comma 5 2 3 3 2 3 5 2" xfId="37831" xr:uid="{D0A0991A-6D4E-4E38-9B09-BA02BADFADD8}"/>
    <cellStyle name="Comma 5 2 3 3 2 3 6" xfId="25699" xr:uid="{4F90FC83-EF8A-4B69-B527-268FD5A941BA}"/>
    <cellStyle name="Comma 5 2 3 3 2 4" xfId="2446" xr:uid="{43410619-9E3A-431A-A22A-A016E308FDB1}"/>
    <cellStyle name="Comma 5 2 3 3 2 4 2" xfId="6490" xr:uid="{6F932340-089C-47F3-B065-5CE2153B7FBD}"/>
    <cellStyle name="Comma 5 2 3 3 2 4 2 2" xfId="18622" xr:uid="{8139A891-6718-43C9-91C3-850AA6CF1A91}"/>
    <cellStyle name="Comma 5 2 3 3 2 4 2 2 2" xfId="42886" xr:uid="{F6BA25E6-CE4E-4BC2-9F7E-3C4E1CB0C5A7}"/>
    <cellStyle name="Comma 5 2 3 3 2 4 2 3" xfId="30754" xr:uid="{9020DD73-58C2-42FE-858A-10E5AF8722DF}"/>
    <cellStyle name="Comma 5 2 3 3 2 4 3" xfId="10534" xr:uid="{BA35F245-6E80-4E7F-88D2-C5C81B412BE6}"/>
    <cellStyle name="Comma 5 2 3 3 2 4 3 2" xfId="22666" xr:uid="{F2FD7130-7BB7-4925-9077-78624A46A035}"/>
    <cellStyle name="Comma 5 2 3 3 2 4 3 2 2" xfId="46930" xr:uid="{A3960674-1EF5-40EE-91FD-0F9ABE08C757}"/>
    <cellStyle name="Comma 5 2 3 3 2 4 3 3" xfId="34798" xr:uid="{7F54313C-CC12-439F-BADD-7C523A1BF2CC}"/>
    <cellStyle name="Comma 5 2 3 3 2 4 4" xfId="14578" xr:uid="{7A574935-A3C4-4F39-B8DA-F2FFDD684991}"/>
    <cellStyle name="Comma 5 2 3 3 2 4 4 2" xfId="38842" xr:uid="{EB56DC2C-57EE-493D-B165-A0A81FA51133}"/>
    <cellStyle name="Comma 5 2 3 3 2 4 5" xfId="26710" xr:uid="{B341F192-D0DF-40D6-AEAC-1F285135C974}"/>
    <cellStyle name="Comma 5 2 3 3 2 5" xfId="4468" xr:uid="{969C8183-B4CB-47E5-8264-CC1DAB3A1818}"/>
    <cellStyle name="Comma 5 2 3 3 2 5 2" xfId="16600" xr:uid="{772670DF-E919-4356-9D09-AC8C5F61AA49}"/>
    <cellStyle name="Comma 5 2 3 3 2 5 2 2" xfId="40864" xr:uid="{B4F05581-ED82-4FA6-B785-93D938AC9F1A}"/>
    <cellStyle name="Comma 5 2 3 3 2 5 3" xfId="28732" xr:uid="{218E5692-47E7-4C67-BF07-76F0D4D622B2}"/>
    <cellStyle name="Comma 5 2 3 3 2 6" xfId="8512" xr:uid="{4E002E0D-79E7-4BAF-9573-FF97EB6EBD6F}"/>
    <cellStyle name="Comma 5 2 3 3 2 6 2" xfId="20644" xr:uid="{DA29B710-6197-4C63-B1F0-3F1F313E1B9A}"/>
    <cellStyle name="Comma 5 2 3 3 2 6 2 2" xfId="44908" xr:uid="{0AFBEE9F-610D-48C6-A1D5-F760DF76A30E}"/>
    <cellStyle name="Comma 5 2 3 3 2 6 3" xfId="32776" xr:uid="{BAF2FF6A-9346-405B-9517-8C1FD5324A4B}"/>
    <cellStyle name="Comma 5 2 3 3 2 7" xfId="12556" xr:uid="{44C50EE0-26C1-4409-A9C8-5F91F2A1D6C2}"/>
    <cellStyle name="Comma 5 2 3 3 2 7 2" xfId="36820" xr:uid="{0A5BF782-F3FA-4CAE-9A32-44072E8E47A6}"/>
    <cellStyle name="Comma 5 2 3 3 2 8" xfId="24688" xr:uid="{BFB1E629-7335-41FE-90CD-64CF949E0B35}"/>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2 2 2" xfId="44149" xr:uid="{05B1D20B-9F43-4487-9818-E7653C480FDB}"/>
    <cellStyle name="Comma 5 2 3 3 3 2 2 2 3" xfId="32017" xr:uid="{5273C1BD-8C60-423F-98C7-2C77781DF1A5}"/>
    <cellStyle name="Comma 5 2 3 3 3 2 2 3" xfId="11797" xr:uid="{6D4F51F9-D3F7-4678-B121-80DB2BAEC570}"/>
    <cellStyle name="Comma 5 2 3 3 3 2 2 3 2" xfId="23929" xr:uid="{90C9F7D7-538A-4605-B0E9-45C86EB2F4CB}"/>
    <cellStyle name="Comma 5 2 3 3 3 2 2 3 2 2" xfId="48193" xr:uid="{48E98AE2-FD0C-4FD5-A724-AB72CBDC4F59}"/>
    <cellStyle name="Comma 5 2 3 3 3 2 2 3 3" xfId="36061" xr:uid="{590D42A1-B938-4D6B-B4ED-D1FCB03AD922}"/>
    <cellStyle name="Comma 5 2 3 3 3 2 2 4" xfId="15841" xr:uid="{6FBF16E2-7F02-4AB6-8CF0-D896887DA815}"/>
    <cellStyle name="Comma 5 2 3 3 3 2 2 4 2" xfId="40105" xr:uid="{6EDAC513-0261-4C3A-A2DD-4F9DB41ADF21}"/>
    <cellStyle name="Comma 5 2 3 3 3 2 2 5" xfId="27973" xr:uid="{3A481A5E-A52D-483C-B134-658F11B24F63}"/>
    <cellStyle name="Comma 5 2 3 3 3 2 3" xfId="5731" xr:uid="{2B019577-5CAA-44BC-8B4F-42DA354FA9D8}"/>
    <cellStyle name="Comma 5 2 3 3 3 2 3 2" xfId="17863" xr:uid="{D3A70A14-448C-4368-98CE-B711BE0ED028}"/>
    <cellStyle name="Comma 5 2 3 3 3 2 3 2 2" xfId="42127" xr:uid="{D2DC7080-0883-4E14-9CE8-606CC4F95C43}"/>
    <cellStyle name="Comma 5 2 3 3 3 2 3 3" xfId="29995" xr:uid="{F20F91D8-C68C-496E-BE03-5744135880BA}"/>
    <cellStyle name="Comma 5 2 3 3 3 2 4" xfId="9775" xr:uid="{4DCE50FE-53BF-4BF9-903B-1866FE9E8FE2}"/>
    <cellStyle name="Comma 5 2 3 3 3 2 4 2" xfId="21907" xr:uid="{C457EB08-077E-4256-869D-F08778887DDA}"/>
    <cellStyle name="Comma 5 2 3 3 3 2 4 2 2" xfId="46171" xr:uid="{38F2715D-E207-46E3-9369-A00C434DF0D0}"/>
    <cellStyle name="Comma 5 2 3 3 3 2 4 3" xfId="34039" xr:uid="{79D6C4C7-B08F-445B-BE95-56760F9574DD}"/>
    <cellStyle name="Comma 5 2 3 3 3 2 5" xfId="13819" xr:uid="{858902C1-CD4E-4894-8C57-1E31B18DA268}"/>
    <cellStyle name="Comma 5 2 3 3 3 2 5 2" xfId="38083" xr:uid="{59A1C8FD-48FC-4CC7-B4AB-BDE040E272D6}"/>
    <cellStyle name="Comma 5 2 3 3 3 2 6" xfId="25951" xr:uid="{3D234B90-9E6C-4DC7-9C34-8556AF2F6C09}"/>
    <cellStyle name="Comma 5 2 3 3 3 3" xfId="2698" xr:uid="{B4E1DEA9-C8FB-43B3-8FD4-5AA29575CFCF}"/>
    <cellStyle name="Comma 5 2 3 3 3 3 2" xfId="6742" xr:uid="{31B959C9-A3A4-4719-84C0-F5640A0A5130}"/>
    <cellStyle name="Comma 5 2 3 3 3 3 2 2" xfId="18874" xr:uid="{1D72AD1B-E245-4863-81E9-F213B55E57EF}"/>
    <cellStyle name="Comma 5 2 3 3 3 3 2 2 2" xfId="43138" xr:uid="{9BE4CB4F-1219-4FC4-B173-EDF8517CE0E0}"/>
    <cellStyle name="Comma 5 2 3 3 3 3 2 3" xfId="31006" xr:uid="{3399B23B-6836-4E81-AC74-7344C39D5C60}"/>
    <cellStyle name="Comma 5 2 3 3 3 3 3" xfId="10786" xr:uid="{ED90EAF4-A947-4591-9F08-79AEC773F2F6}"/>
    <cellStyle name="Comma 5 2 3 3 3 3 3 2" xfId="22918" xr:uid="{B2B1A570-6BC8-4D35-95ED-62F53C65AB5F}"/>
    <cellStyle name="Comma 5 2 3 3 3 3 3 2 2" xfId="47182" xr:uid="{1239E6F1-293E-4843-9FB0-2774B49E6550}"/>
    <cellStyle name="Comma 5 2 3 3 3 3 3 3" xfId="35050" xr:uid="{E69E94CC-AC91-46E1-A62E-5CDB0A819C99}"/>
    <cellStyle name="Comma 5 2 3 3 3 3 4" xfId="14830" xr:uid="{D1FE777B-848E-4BA9-95DC-8E7C0E3D367E}"/>
    <cellStyle name="Comma 5 2 3 3 3 3 4 2" xfId="39094" xr:uid="{544FCA66-BCA2-45DD-93ED-34450F399ED8}"/>
    <cellStyle name="Comma 5 2 3 3 3 3 5" xfId="26962" xr:uid="{068297F1-03BB-4235-812A-D6910B0CF509}"/>
    <cellStyle name="Comma 5 2 3 3 3 4" xfId="4720" xr:uid="{8DDBA712-E03B-4ED8-8E5F-83032A034FDC}"/>
    <cellStyle name="Comma 5 2 3 3 3 4 2" xfId="16852" xr:uid="{27D03411-C436-4C0D-B5D2-85D49B1A6264}"/>
    <cellStyle name="Comma 5 2 3 3 3 4 2 2" xfId="41116" xr:uid="{17C151D7-AAA9-41A5-A31F-C9C0C60BB1E3}"/>
    <cellStyle name="Comma 5 2 3 3 3 4 3" xfId="28984" xr:uid="{060B881E-4D5A-4213-8963-76266FD7A012}"/>
    <cellStyle name="Comma 5 2 3 3 3 5" xfId="8764" xr:uid="{3BAC170A-87A1-450B-86EB-073EF72C9527}"/>
    <cellStyle name="Comma 5 2 3 3 3 5 2" xfId="20896" xr:uid="{91C7ECF2-E942-47E7-9E62-291F40BF167A}"/>
    <cellStyle name="Comma 5 2 3 3 3 5 2 2" xfId="45160" xr:uid="{CBEEBB53-0314-46C9-A615-BC90D01ED789}"/>
    <cellStyle name="Comma 5 2 3 3 3 5 3" xfId="33028" xr:uid="{A7ACA134-458B-4D78-81B0-374FB994EDB1}"/>
    <cellStyle name="Comma 5 2 3 3 3 6" xfId="12808" xr:uid="{CED76A12-D2D4-4874-B936-85E6748FAE49}"/>
    <cellStyle name="Comma 5 2 3 3 3 6 2" xfId="37072" xr:uid="{8C0171E8-B569-4A68-9435-F887BEFB729C}"/>
    <cellStyle name="Comma 5 2 3 3 3 7" xfId="24940" xr:uid="{9E954EDD-ABE6-4270-8942-D68B2DC26D3B}"/>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2 2 2" xfId="43644" xr:uid="{1915B80E-571A-4189-8115-F76F64B231F5}"/>
    <cellStyle name="Comma 5 2 3 3 4 2 2 3" xfId="31512" xr:uid="{6EBA5F34-6F49-4523-A3C8-6091C3098E7C}"/>
    <cellStyle name="Comma 5 2 3 3 4 2 3" xfId="11292" xr:uid="{C087A607-8BE7-49A3-BED6-195FFED0D1D3}"/>
    <cellStyle name="Comma 5 2 3 3 4 2 3 2" xfId="23424" xr:uid="{5AC906D3-5D4B-4861-A233-922D5A132A5B}"/>
    <cellStyle name="Comma 5 2 3 3 4 2 3 2 2" xfId="47688" xr:uid="{CD5C8FAF-2516-41C2-8436-FA2ECAF8871E}"/>
    <cellStyle name="Comma 5 2 3 3 4 2 3 3" xfId="35556" xr:uid="{E663EE81-5346-4079-A5FC-803BE0772AD1}"/>
    <cellStyle name="Comma 5 2 3 3 4 2 4" xfId="15336" xr:uid="{E3090876-35EE-46AC-946A-84AE3406F701}"/>
    <cellStyle name="Comma 5 2 3 3 4 2 4 2" xfId="39600" xr:uid="{A4CC020D-A342-4B36-999A-44CC462F7029}"/>
    <cellStyle name="Comma 5 2 3 3 4 2 5" xfId="27468" xr:uid="{1DEFC54A-AC03-4B3F-AC02-CAB7EF023CF0}"/>
    <cellStyle name="Comma 5 2 3 3 4 3" xfId="5226" xr:uid="{2A15AFEE-082E-46FB-BE11-9B0B9B9F1B06}"/>
    <cellStyle name="Comma 5 2 3 3 4 3 2" xfId="17358" xr:uid="{AFDCA121-639C-4011-8751-8FFAC2F2560A}"/>
    <cellStyle name="Comma 5 2 3 3 4 3 2 2" xfId="41622" xr:uid="{1F3583C7-22C3-47E3-8AAA-A7A0A0FA2914}"/>
    <cellStyle name="Comma 5 2 3 3 4 3 3" xfId="29490" xr:uid="{2B7C7EDB-C4A5-4E61-A522-B8C79C5B3E39}"/>
    <cellStyle name="Comma 5 2 3 3 4 4" xfId="9270" xr:uid="{DDD76F75-0FF9-43BC-A0DC-C02A8FFF301D}"/>
    <cellStyle name="Comma 5 2 3 3 4 4 2" xfId="21402" xr:uid="{937C039A-BA97-43E2-AEBA-ACD442E562F2}"/>
    <cellStyle name="Comma 5 2 3 3 4 4 2 2" xfId="45666" xr:uid="{ADD907C9-396B-4931-BAC5-E7AC2F349857}"/>
    <cellStyle name="Comma 5 2 3 3 4 4 3" xfId="33534" xr:uid="{CF1BAF4E-BB3B-41B4-A621-F0A70036443C}"/>
    <cellStyle name="Comma 5 2 3 3 4 5" xfId="13314" xr:uid="{F344A5B4-6D8E-452C-9D53-B1B0815F2C97}"/>
    <cellStyle name="Comma 5 2 3 3 4 5 2" xfId="37578" xr:uid="{15CD75D3-875A-4165-A4E7-221982E8A8AD}"/>
    <cellStyle name="Comma 5 2 3 3 4 6" xfId="25446" xr:uid="{D05ABA45-F462-4740-9EDB-4200F2F12EB9}"/>
    <cellStyle name="Comma 5 2 3 3 5" xfId="2193" xr:uid="{0C234E7D-971B-4BA4-A4FC-8D140CCFA43D}"/>
    <cellStyle name="Comma 5 2 3 3 5 2" xfId="6237" xr:uid="{E8ED4645-F30B-4259-A65C-96D4213E7791}"/>
    <cellStyle name="Comma 5 2 3 3 5 2 2" xfId="18369" xr:uid="{24352884-A76A-4D86-A459-DAFB89FC3EA3}"/>
    <cellStyle name="Comma 5 2 3 3 5 2 2 2" xfId="42633" xr:uid="{B44ACD1E-3033-4E2D-BF6E-99F94327AEE8}"/>
    <cellStyle name="Comma 5 2 3 3 5 2 3" xfId="30501" xr:uid="{E4BE2895-60D5-4B01-B711-7A5874431F36}"/>
    <cellStyle name="Comma 5 2 3 3 5 3" xfId="10281" xr:uid="{2CE3EB5B-ACE1-427D-9830-65D4CC70F12F}"/>
    <cellStyle name="Comma 5 2 3 3 5 3 2" xfId="22413" xr:uid="{41473577-507B-44FE-895A-0D1D92EC7FAA}"/>
    <cellStyle name="Comma 5 2 3 3 5 3 2 2" xfId="46677" xr:uid="{BF9D3DF8-4A35-4DFC-94C5-EBF26F1BE0CD}"/>
    <cellStyle name="Comma 5 2 3 3 5 3 3" xfId="34545" xr:uid="{FB287DEA-ACEE-43E9-91A8-9684445AB69D}"/>
    <cellStyle name="Comma 5 2 3 3 5 4" xfId="14325" xr:uid="{F0E334A8-699C-4E75-A511-78D94E01DD22}"/>
    <cellStyle name="Comma 5 2 3 3 5 4 2" xfId="38589" xr:uid="{DA2BA37F-568A-498B-A25C-913C1E79F2CB}"/>
    <cellStyle name="Comma 5 2 3 3 5 5" xfId="26457" xr:uid="{513BD241-DBF8-4CC0-A632-55B98F8D26C9}"/>
    <cellStyle name="Comma 5 2 3 3 6" xfId="4215" xr:uid="{4F8F3722-4385-4013-9496-23FDC92C8E64}"/>
    <cellStyle name="Comma 5 2 3 3 6 2" xfId="16347" xr:uid="{3B7358A7-3EA2-4868-B46E-510CC8EF82DF}"/>
    <cellStyle name="Comma 5 2 3 3 6 2 2" xfId="40611" xr:uid="{98E25CC4-ADEA-451D-B83F-B8DC63D3F8FA}"/>
    <cellStyle name="Comma 5 2 3 3 6 3" xfId="28479" xr:uid="{1C2C8FBA-7A6B-4308-AE5A-51BE86C3819B}"/>
    <cellStyle name="Comma 5 2 3 3 7" xfId="8259" xr:uid="{301CE1E8-F905-4AC1-8C9C-39C8AC3D473C}"/>
    <cellStyle name="Comma 5 2 3 3 7 2" xfId="20391" xr:uid="{DD88D384-2DD8-4B20-9D7E-6E82F0FEDF92}"/>
    <cellStyle name="Comma 5 2 3 3 7 2 2" xfId="44655" xr:uid="{FF47B382-EE79-4057-8D83-5962DD639F08}"/>
    <cellStyle name="Comma 5 2 3 3 7 3" xfId="32523" xr:uid="{316EE028-0F76-4154-94EB-6A1E052E7905}"/>
    <cellStyle name="Comma 5 2 3 3 8" xfId="12303" xr:uid="{3E00E171-CBB0-46BE-A9E3-4059D0669A5D}"/>
    <cellStyle name="Comma 5 2 3 3 8 2" xfId="36567" xr:uid="{23EBB6B9-819F-4365-9811-5380BBDD137F}"/>
    <cellStyle name="Comma 5 2 3 3 9" xfId="24435" xr:uid="{6C482F1F-A33A-4703-ADEA-8B5015FF07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2 2 2" xfId="44276" xr:uid="{30B70617-342C-4E2C-B9E7-22249E1AF43D}"/>
    <cellStyle name="Comma 5 2 3 4 2 2 2 2 3" xfId="32144" xr:uid="{65110324-8AC3-4A81-A3FE-7A5588F19E48}"/>
    <cellStyle name="Comma 5 2 3 4 2 2 2 3" xfId="11924" xr:uid="{0E1A2BF7-55C7-4326-8A22-FCAA5431F0EB}"/>
    <cellStyle name="Comma 5 2 3 4 2 2 2 3 2" xfId="24056" xr:uid="{0F3DF95E-D191-4F3E-BEBE-0F617B270E0D}"/>
    <cellStyle name="Comma 5 2 3 4 2 2 2 3 2 2" xfId="48320" xr:uid="{48058BFD-B024-43E5-8A9C-FA35E189E0F0}"/>
    <cellStyle name="Comma 5 2 3 4 2 2 2 3 3" xfId="36188" xr:uid="{32DA8209-D0FE-4EB5-8129-D8C34E2B6985}"/>
    <cellStyle name="Comma 5 2 3 4 2 2 2 4" xfId="15968" xr:uid="{79A1E097-C0D0-4F3C-B8B9-2D280355ACED}"/>
    <cellStyle name="Comma 5 2 3 4 2 2 2 4 2" xfId="40232" xr:uid="{A7373E5E-EE58-4EC6-B24B-6208E566DFC5}"/>
    <cellStyle name="Comma 5 2 3 4 2 2 2 5" xfId="28100" xr:uid="{863336BF-965D-4BE8-A78E-597787F3826F}"/>
    <cellStyle name="Comma 5 2 3 4 2 2 3" xfId="5858" xr:uid="{BDE11FEC-4CA6-4C1F-AB42-0C2283011F2C}"/>
    <cellStyle name="Comma 5 2 3 4 2 2 3 2" xfId="17990" xr:uid="{746B1862-118F-4311-B645-75F35E9C9D93}"/>
    <cellStyle name="Comma 5 2 3 4 2 2 3 2 2" xfId="42254" xr:uid="{74EBB25E-CF7B-45D0-8389-CA2B8FD38A54}"/>
    <cellStyle name="Comma 5 2 3 4 2 2 3 3" xfId="30122" xr:uid="{DBDDB971-F133-4A00-8580-193A2D7BDA6B}"/>
    <cellStyle name="Comma 5 2 3 4 2 2 4" xfId="9902" xr:uid="{01516BA3-E5C6-4AEA-A67E-E6A0FEC9C181}"/>
    <cellStyle name="Comma 5 2 3 4 2 2 4 2" xfId="22034" xr:uid="{1EC7A517-D04A-4353-AEC9-09F03A325744}"/>
    <cellStyle name="Comma 5 2 3 4 2 2 4 2 2" xfId="46298" xr:uid="{D81A31CA-DE63-41CF-80A8-8BF6BA84EDA9}"/>
    <cellStyle name="Comma 5 2 3 4 2 2 4 3" xfId="34166" xr:uid="{15C9FE33-B1D0-4691-B12C-0BC1C73F1AE9}"/>
    <cellStyle name="Comma 5 2 3 4 2 2 5" xfId="13946" xr:uid="{FD7CEA2A-9A76-48F8-9327-C270733CBDD9}"/>
    <cellStyle name="Comma 5 2 3 4 2 2 5 2" xfId="38210" xr:uid="{65E13976-C7F7-468C-8377-984D5980EBEB}"/>
    <cellStyle name="Comma 5 2 3 4 2 2 6" xfId="26078" xr:uid="{8114095A-3A19-49CC-A0B2-3B02F87D41E0}"/>
    <cellStyle name="Comma 5 2 3 4 2 3" xfId="2825" xr:uid="{2C82C210-B6E5-4D96-90D7-4EFDCBDE189D}"/>
    <cellStyle name="Comma 5 2 3 4 2 3 2" xfId="6869" xr:uid="{3CB12051-B483-4EC4-98CE-7A9BACD0259A}"/>
    <cellStyle name="Comma 5 2 3 4 2 3 2 2" xfId="19001" xr:uid="{C18B832F-F4A2-4C1D-A1B8-B6956AF3EB68}"/>
    <cellStyle name="Comma 5 2 3 4 2 3 2 2 2" xfId="43265" xr:uid="{41163FF1-98BC-458A-AC7D-1D4A4C82A17B}"/>
    <cellStyle name="Comma 5 2 3 4 2 3 2 3" xfId="31133" xr:uid="{D3A21C9D-3E12-473E-806E-403AD207AE1A}"/>
    <cellStyle name="Comma 5 2 3 4 2 3 3" xfId="10913" xr:uid="{9A8ABCFB-C74B-4A62-AA45-5E9CB8881155}"/>
    <cellStyle name="Comma 5 2 3 4 2 3 3 2" xfId="23045" xr:uid="{6512242A-3531-44D7-B7EC-37C4E7602CEF}"/>
    <cellStyle name="Comma 5 2 3 4 2 3 3 2 2" xfId="47309" xr:uid="{E3C372A2-A2B6-41BA-A8C1-2C519FCB0E18}"/>
    <cellStyle name="Comma 5 2 3 4 2 3 3 3" xfId="35177" xr:uid="{584C8603-3070-4E92-800D-6EE459977F67}"/>
    <cellStyle name="Comma 5 2 3 4 2 3 4" xfId="14957" xr:uid="{E27D69E6-1217-4649-9217-01A725A53A37}"/>
    <cellStyle name="Comma 5 2 3 4 2 3 4 2" xfId="39221" xr:uid="{54D2D135-F64A-4B37-8A96-D5049BE75B40}"/>
    <cellStyle name="Comma 5 2 3 4 2 3 5" xfId="27089" xr:uid="{AB7E42DF-CC6E-484B-B225-C75BAD7B4AD3}"/>
    <cellStyle name="Comma 5 2 3 4 2 4" xfId="4847" xr:uid="{A0B05969-BCD1-4930-8F9F-2DBF72E11BC4}"/>
    <cellStyle name="Comma 5 2 3 4 2 4 2" xfId="16979" xr:uid="{AB4F6E63-A3AF-478F-9A7B-7C89F8E62483}"/>
    <cellStyle name="Comma 5 2 3 4 2 4 2 2" xfId="41243" xr:uid="{9629F0BF-CB56-4CFF-93F0-8EE780079C0F}"/>
    <cellStyle name="Comma 5 2 3 4 2 4 3" xfId="29111" xr:uid="{34948940-3B29-4EEC-8EC1-45A152BBD5A6}"/>
    <cellStyle name="Comma 5 2 3 4 2 5" xfId="8891" xr:uid="{4E4CED7A-C170-41A3-B656-26806525F6BC}"/>
    <cellStyle name="Comma 5 2 3 4 2 5 2" xfId="21023" xr:uid="{8DECF22D-0524-4535-AAA5-0188889EBD4A}"/>
    <cellStyle name="Comma 5 2 3 4 2 5 2 2" xfId="45287" xr:uid="{090B2E65-1F5F-4B45-957B-9F668D6B61AC}"/>
    <cellStyle name="Comma 5 2 3 4 2 5 3" xfId="33155" xr:uid="{DA492088-0474-4AB6-9AFB-BB11A9754BBE}"/>
    <cellStyle name="Comma 5 2 3 4 2 6" xfId="12935" xr:uid="{7F58C97B-120B-4EC3-BD15-73AAAFE5A6B9}"/>
    <cellStyle name="Comma 5 2 3 4 2 6 2" xfId="37199" xr:uid="{0E9872BF-2E83-4B3E-A080-13720B599EF4}"/>
    <cellStyle name="Comma 5 2 3 4 2 7" xfId="25067" xr:uid="{A4C9A752-97C2-4648-A37E-B797A96C2876}"/>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2 2 2" xfId="43771" xr:uid="{F693E53A-A4BC-49C9-B90C-D7E61A801104}"/>
    <cellStyle name="Comma 5 2 3 4 3 2 2 3" xfId="31639" xr:uid="{1ED79DA1-38E9-4AE7-A30F-77B77E22EC6D}"/>
    <cellStyle name="Comma 5 2 3 4 3 2 3" xfId="11419" xr:uid="{3C62F4A4-02C9-4E3F-9BA1-DDC3B8EE8269}"/>
    <cellStyle name="Comma 5 2 3 4 3 2 3 2" xfId="23551" xr:uid="{CA9D1043-B952-4285-9E0C-30E7DB7A5E41}"/>
    <cellStyle name="Comma 5 2 3 4 3 2 3 2 2" xfId="47815" xr:uid="{F558688E-5233-454B-9005-6C745C075BE4}"/>
    <cellStyle name="Comma 5 2 3 4 3 2 3 3" xfId="35683" xr:uid="{B36F3B18-E053-4FD1-B2D8-0F3F529DD1D8}"/>
    <cellStyle name="Comma 5 2 3 4 3 2 4" xfId="15463" xr:uid="{8AF6C818-41C5-4470-A634-2B1A1102AE38}"/>
    <cellStyle name="Comma 5 2 3 4 3 2 4 2" xfId="39727" xr:uid="{9A2666D6-4E5D-4805-B973-AE204FC42A43}"/>
    <cellStyle name="Comma 5 2 3 4 3 2 5" xfId="27595" xr:uid="{182E2AC3-849F-4FFC-964A-97BF2C857584}"/>
    <cellStyle name="Comma 5 2 3 4 3 3" xfId="5353" xr:uid="{9F79DD5D-A71D-4B6C-A99C-80C082037C4D}"/>
    <cellStyle name="Comma 5 2 3 4 3 3 2" xfId="17485" xr:uid="{5DF76BDB-0299-4D33-A70B-FE71348DE9CA}"/>
    <cellStyle name="Comma 5 2 3 4 3 3 2 2" xfId="41749" xr:uid="{17B4C562-7157-4F10-9598-4DA787967BF1}"/>
    <cellStyle name="Comma 5 2 3 4 3 3 3" xfId="29617" xr:uid="{C1F99ED9-B906-4009-BD9C-EF3714A37AF1}"/>
    <cellStyle name="Comma 5 2 3 4 3 4" xfId="9397" xr:uid="{44C6D814-6BDA-4203-8355-2EB64F47C772}"/>
    <cellStyle name="Comma 5 2 3 4 3 4 2" xfId="21529" xr:uid="{82A862C2-E105-44CD-8D81-7D72729FFE4B}"/>
    <cellStyle name="Comma 5 2 3 4 3 4 2 2" xfId="45793" xr:uid="{84B3628F-3B53-4442-9DCB-D154EAEE7D11}"/>
    <cellStyle name="Comma 5 2 3 4 3 4 3" xfId="33661" xr:uid="{54BD8130-E95C-411F-A1F2-3B0115B15FAE}"/>
    <cellStyle name="Comma 5 2 3 4 3 5" xfId="13441" xr:uid="{5669C8A0-7B54-4E0F-92AD-F59FEC9DE5A2}"/>
    <cellStyle name="Comma 5 2 3 4 3 5 2" xfId="37705" xr:uid="{623A2B3B-6088-4F0F-BCD2-627BAA6248CB}"/>
    <cellStyle name="Comma 5 2 3 4 3 6" xfId="25573" xr:uid="{4B70C2B7-9D62-41D8-BB49-C9B9A409D98D}"/>
    <cellStyle name="Comma 5 2 3 4 4" xfId="2320" xr:uid="{0838D2BC-0340-40E8-B973-AA697981431C}"/>
    <cellStyle name="Comma 5 2 3 4 4 2" xfId="6364" xr:uid="{1C1A4856-CBF8-46C1-901E-994B22C89F5A}"/>
    <cellStyle name="Comma 5 2 3 4 4 2 2" xfId="18496" xr:uid="{5910E852-DA03-4AFC-882C-865C51271A48}"/>
    <cellStyle name="Comma 5 2 3 4 4 2 2 2" xfId="42760" xr:uid="{30174FFD-BD9C-4294-B28E-9C4C0D569977}"/>
    <cellStyle name="Comma 5 2 3 4 4 2 3" xfId="30628" xr:uid="{1F788964-3F60-4059-A381-E3B338511C38}"/>
    <cellStyle name="Comma 5 2 3 4 4 3" xfId="10408" xr:uid="{77529F93-B300-4C72-AB3E-37EED2E9C131}"/>
    <cellStyle name="Comma 5 2 3 4 4 3 2" xfId="22540" xr:uid="{C58062B8-07E1-485C-BCCE-F261B8B77579}"/>
    <cellStyle name="Comma 5 2 3 4 4 3 2 2" xfId="46804" xr:uid="{AD69F592-B8C1-4EB5-A7BF-90CB1DC20DA1}"/>
    <cellStyle name="Comma 5 2 3 4 4 3 3" xfId="34672" xr:uid="{1F27350F-2A5E-404D-9887-166458321F7C}"/>
    <cellStyle name="Comma 5 2 3 4 4 4" xfId="14452" xr:uid="{77337A26-EB3B-4CE5-8B06-26AEA7EF1BC5}"/>
    <cellStyle name="Comma 5 2 3 4 4 4 2" xfId="38716" xr:uid="{A3EAA333-1B08-4A9E-AAFB-023359F4B34C}"/>
    <cellStyle name="Comma 5 2 3 4 4 5" xfId="26584" xr:uid="{AD1606FD-A1D5-4D59-8370-6277588BFE50}"/>
    <cellStyle name="Comma 5 2 3 4 5" xfId="4342" xr:uid="{DD5866F1-8465-4771-A446-056A0170819C}"/>
    <cellStyle name="Comma 5 2 3 4 5 2" xfId="16474" xr:uid="{E8DFB0E4-BEF9-4521-A577-1D610CC58144}"/>
    <cellStyle name="Comma 5 2 3 4 5 2 2" xfId="40738" xr:uid="{352AC323-6D44-4607-A9A9-677E90762A4E}"/>
    <cellStyle name="Comma 5 2 3 4 5 3" xfId="28606" xr:uid="{345F682B-E245-4699-B2A7-C3DAAF6DF3B1}"/>
    <cellStyle name="Comma 5 2 3 4 6" xfId="8386" xr:uid="{9C58D65F-1B3F-45F0-A690-97EC7CD920E4}"/>
    <cellStyle name="Comma 5 2 3 4 6 2" xfId="20518" xr:uid="{3D748C0D-81A2-4585-B28D-6EE9DA38F57C}"/>
    <cellStyle name="Comma 5 2 3 4 6 2 2" xfId="44782" xr:uid="{B4E192B0-BBB2-4F5B-922C-1CB38881C250}"/>
    <cellStyle name="Comma 5 2 3 4 6 3" xfId="32650" xr:uid="{49D1BD1B-2A1B-4C26-A677-573573FE9465}"/>
    <cellStyle name="Comma 5 2 3 4 7" xfId="12430" xr:uid="{CE9D579F-7FFB-4C7C-93E0-E32E13A951D9}"/>
    <cellStyle name="Comma 5 2 3 4 7 2" xfId="36694" xr:uid="{B3B1DB61-32E1-43B0-90F8-BB5BF7EBFBE3}"/>
    <cellStyle name="Comma 5 2 3 4 8" xfId="24562" xr:uid="{EC744909-96BC-4C7D-82DF-7E31F9D200E4}"/>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2 2 2" xfId="44023" xr:uid="{49B4DC05-80B1-414F-A0E2-BBD5C44AC4D5}"/>
    <cellStyle name="Comma 5 2 3 5 2 2 2 3" xfId="31891" xr:uid="{35C313C9-E27E-44F8-BD4B-2A52FAB8E9B1}"/>
    <cellStyle name="Comma 5 2 3 5 2 2 3" xfId="11671" xr:uid="{DB845F1A-F1BD-4AB3-A0E3-1499B97B0ADF}"/>
    <cellStyle name="Comma 5 2 3 5 2 2 3 2" xfId="23803" xr:uid="{5B2A5333-C541-43A3-AD6B-0998C8AE8FA4}"/>
    <cellStyle name="Comma 5 2 3 5 2 2 3 2 2" xfId="48067" xr:uid="{B938A086-3B54-49EF-9D03-D93B7D44E4D9}"/>
    <cellStyle name="Comma 5 2 3 5 2 2 3 3" xfId="35935" xr:uid="{602EE161-F358-4C4E-9818-4323A931C9AE}"/>
    <cellStyle name="Comma 5 2 3 5 2 2 4" xfId="15715" xr:uid="{A53759F4-84CA-4D7E-A53C-C69F08EEA3D4}"/>
    <cellStyle name="Comma 5 2 3 5 2 2 4 2" xfId="39979" xr:uid="{FBFB7023-3CD2-44BB-B457-59F77AF1B0C0}"/>
    <cellStyle name="Comma 5 2 3 5 2 2 5" xfId="27847" xr:uid="{ADB96F2F-F40E-425C-AF90-E53F46D2733E}"/>
    <cellStyle name="Comma 5 2 3 5 2 3" xfId="5605" xr:uid="{326F5D34-2758-44A2-BCAA-E3C67949316B}"/>
    <cellStyle name="Comma 5 2 3 5 2 3 2" xfId="17737" xr:uid="{FE4F5980-43C1-4AC4-8FEC-A5D4D8B8E8C8}"/>
    <cellStyle name="Comma 5 2 3 5 2 3 2 2" xfId="42001" xr:uid="{918D6417-E64C-4DF9-8B5C-020AB1D97D1F}"/>
    <cellStyle name="Comma 5 2 3 5 2 3 3" xfId="29869" xr:uid="{F28C0357-3080-4C78-8299-5A285EE3F174}"/>
    <cellStyle name="Comma 5 2 3 5 2 4" xfId="9649" xr:uid="{C694B493-9AD4-479A-A1C9-C73E4A214E92}"/>
    <cellStyle name="Comma 5 2 3 5 2 4 2" xfId="21781" xr:uid="{F36F90FF-8D3E-43AA-BF6F-4C8B0E9009AB}"/>
    <cellStyle name="Comma 5 2 3 5 2 4 2 2" xfId="46045" xr:uid="{A4094EA8-1A5E-4EB0-ADF5-37776E38BBB1}"/>
    <cellStyle name="Comma 5 2 3 5 2 4 3" xfId="33913" xr:uid="{F2FAA682-06E6-4054-B8B6-C5ECF6300D1A}"/>
    <cellStyle name="Comma 5 2 3 5 2 5" xfId="13693" xr:uid="{EB6AD7E1-D7B3-4743-87A5-4DC3EA6EF029}"/>
    <cellStyle name="Comma 5 2 3 5 2 5 2" xfId="37957" xr:uid="{6DA4FF40-C8CE-4C1C-8D2F-B146EAA0A190}"/>
    <cellStyle name="Comma 5 2 3 5 2 6" xfId="25825" xr:uid="{8D7FAA6D-322C-4491-8863-648156C42627}"/>
    <cellStyle name="Comma 5 2 3 5 3" xfId="2572" xr:uid="{CCEB3A7E-F2BC-4C5F-83D1-421C6621B709}"/>
    <cellStyle name="Comma 5 2 3 5 3 2" xfId="6616" xr:uid="{4D15805D-DB39-493F-B97A-BC62850F1BBA}"/>
    <cellStyle name="Comma 5 2 3 5 3 2 2" xfId="18748" xr:uid="{5C180B2A-C352-4A48-B851-7E2EC769670F}"/>
    <cellStyle name="Comma 5 2 3 5 3 2 2 2" xfId="43012" xr:uid="{123BEBF9-5164-415D-AA12-348A2E35AF99}"/>
    <cellStyle name="Comma 5 2 3 5 3 2 3" xfId="30880" xr:uid="{5E4F07C1-082B-40D0-964E-79B04F579727}"/>
    <cellStyle name="Comma 5 2 3 5 3 3" xfId="10660" xr:uid="{BBDE323B-29F6-42A4-91B1-672DE6D7CB39}"/>
    <cellStyle name="Comma 5 2 3 5 3 3 2" xfId="22792" xr:uid="{BC63AB70-C9A7-43F5-BEC1-F6732C6842E0}"/>
    <cellStyle name="Comma 5 2 3 5 3 3 2 2" xfId="47056" xr:uid="{8CFE5D0D-2156-4A6E-9E2E-5AB276418C86}"/>
    <cellStyle name="Comma 5 2 3 5 3 3 3" xfId="34924" xr:uid="{0FE94C07-E7BD-46A4-A6DE-1178516DB1E9}"/>
    <cellStyle name="Comma 5 2 3 5 3 4" xfId="14704" xr:uid="{AD88A511-07A6-4427-8181-F05E596742A1}"/>
    <cellStyle name="Comma 5 2 3 5 3 4 2" xfId="38968" xr:uid="{301B4E4F-EF54-4C68-B19F-CA22732FF615}"/>
    <cellStyle name="Comma 5 2 3 5 3 5" xfId="26836" xr:uid="{D6AE5920-CC48-4D5D-87C7-9DE02E767CFB}"/>
    <cellStyle name="Comma 5 2 3 5 4" xfId="4594" xr:uid="{EB90159A-A0FA-48BA-A1BC-90BE4806A066}"/>
    <cellStyle name="Comma 5 2 3 5 4 2" xfId="16726" xr:uid="{31879FB4-B094-4C30-89F4-9523655E2309}"/>
    <cellStyle name="Comma 5 2 3 5 4 2 2" xfId="40990" xr:uid="{AA1C551E-6CAE-4D89-9410-D08D69F5D40E}"/>
    <cellStyle name="Comma 5 2 3 5 4 3" xfId="28858" xr:uid="{2B1F46B0-212C-4080-B1A6-DF209AE1B048}"/>
    <cellStyle name="Comma 5 2 3 5 5" xfId="8638" xr:uid="{749C853E-D3E8-414B-9CAE-7BCF793F0602}"/>
    <cellStyle name="Comma 5 2 3 5 5 2" xfId="20770" xr:uid="{18DD5F8B-63D0-41C2-85CA-0B4309EB1600}"/>
    <cellStyle name="Comma 5 2 3 5 5 2 2" xfId="45034" xr:uid="{A1916878-765A-43DC-97EB-006CE762873B}"/>
    <cellStyle name="Comma 5 2 3 5 5 3" xfId="32902" xr:uid="{859E23C1-0893-4192-B4B5-12EEA7BD5A8C}"/>
    <cellStyle name="Comma 5 2 3 5 6" xfId="12682" xr:uid="{1B6B0E3D-BA81-453B-8BC6-A0168C7B7B5D}"/>
    <cellStyle name="Comma 5 2 3 5 6 2" xfId="36946" xr:uid="{98E92B62-460E-4FE7-8586-6CE70904AF06}"/>
    <cellStyle name="Comma 5 2 3 5 7" xfId="24814" xr:uid="{C726C0AB-916D-415E-B238-CACBA58581D7}"/>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2 2 2" xfId="43518" xr:uid="{D6730B58-72EB-47DF-B747-20AD8CB22062}"/>
    <cellStyle name="Comma 5 2 3 6 2 2 3" xfId="31386" xr:uid="{B0AE7668-EC86-4DEC-B652-6AD194414E94}"/>
    <cellStyle name="Comma 5 2 3 6 2 3" xfId="11166" xr:uid="{D3AF6A51-1B14-4497-B924-3ACD9C81CE84}"/>
    <cellStyle name="Comma 5 2 3 6 2 3 2" xfId="23298" xr:uid="{D36A7459-6EC0-4121-B1D0-C64A69C336D3}"/>
    <cellStyle name="Comma 5 2 3 6 2 3 2 2" xfId="47562" xr:uid="{DF7EA2BA-A874-41DE-B249-8C2C515271DD}"/>
    <cellStyle name="Comma 5 2 3 6 2 3 3" xfId="35430" xr:uid="{7245755A-882E-4657-908E-AE0B6049631C}"/>
    <cellStyle name="Comma 5 2 3 6 2 4" xfId="15210" xr:uid="{07C59D8E-06F1-4177-B491-A4B488E14ADB}"/>
    <cellStyle name="Comma 5 2 3 6 2 4 2" xfId="39474" xr:uid="{18AE623A-CC87-4791-A2E1-1D05DAA1EA0E}"/>
    <cellStyle name="Comma 5 2 3 6 2 5" xfId="27342" xr:uid="{776AF314-3613-44A0-B7BC-2C672D3A0795}"/>
    <cellStyle name="Comma 5 2 3 6 3" xfId="5100" xr:uid="{29A8D147-F4A9-47A2-BD5C-D27C82CA4D24}"/>
    <cellStyle name="Comma 5 2 3 6 3 2" xfId="17232" xr:uid="{50A472C1-2D46-4676-BA1B-4809788659BF}"/>
    <cellStyle name="Comma 5 2 3 6 3 2 2" xfId="41496" xr:uid="{70D827C8-566A-4270-A48F-B9BD235EFA25}"/>
    <cellStyle name="Comma 5 2 3 6 3 3" xfId="29364" xr:uid="{AB01F615-777F-4816-9704-AC052CD5045C}"/>
    <cellStyle name="Comma 5 2 3 6 4" xfId="9144" xr:uid="{AB40E34A-9732-415A-BE87-20C2A0EB6D52}"/>
    <cellStyle name="Comma 5 2 3 6 4 2" xfId="21276" xr:uid="{AE159AE4-749B-412F-B192-E089F84290ED}"/>
    <cellStyle name="Comma 5 2 3 6 4 2 2" xfId="45540" xr:uid="{B6E593CC-BD0E-4553-BA99-E711193E0153}"/>
    <cellStyle name="Comma 5 2 3 6 4 3" xfId="33408" xr:uid="{12E17EDB-6904-403B-8C77-B916F7396D2B}"/>
    <cellStyle name="Comma 5 2 3 6 5" xfId="13188" xr:uid="{F452FA4A-46A4-4676-9860-297D83DD25C0}"/>
    <cellStyle name="Comma 5 2 3 6 5 2" xfId="37452" xr:uid="{3453EC9C-AD16-4ADD-A91C-C39D2AE7E24A}"/>
    <cellStyle name="Comma 5 2 3 6 6" xfId="25320" xr:uid="{7C44DA63-D80B-47C6-9596-AE354B8F99BF}"/>
    <cellStyle name="Comma 5 2 3 7" xfId="2067" xr:uid="{EA76ADF9-FA38-40DD-81CD-2A68884C7BAB}"/>
    <cellStyle name="Comma 5 2 3 7 2" xfId="6111" xr:uid="{07B69F66-19F7-4D79-9BFF-0DC5702A5A09}"/>
    <cellStyle name="Comma 5 2 3 7 2 2" xfId="18243" xr:uid="{DA8196BF-8342-4925-BD4B-DCC27B3FD0E6}"/>
    <cellStyle name="Comma 5 2 3 7 2 2 2" xfId="42507" xr:uid="{14A49ECC-7147-4549-82C1-6BFF1A9D496B}"/>
    <cellStyle name="Comma 5 2 3 7 2 3" xfId="30375" xr:uid="{BD008712-BA7F-40D1-B251-D6345CEBFF87}"/>
    <cellStyle name="Comma 5 2 3 7 3" xfId="10155" xr:uid="{C63AE677-29EF-418F-B75B-F9DB4FE5731B}"/>
    <cellStyle name="Comma 5 2 3 7 3 2" xfId="22287" xr:uid="{364E611B-0EA5-47B4-9465-AE372DD8B323}"/>
    <cellStyle name="Comma 5 2 3 7 3 2 2" xfId="46551" xr:uid="{0C10C227-7D2E-4F50-B4B8-3BF818F98409}"/>
    <cellStyle name="Comma 5 2 3 7 3 3" xfId="34419" xr:uid="{E8D2F9B3-8107-4345-B140-EC36D3764F26}"/>
    <cellStyle name="Comma 5 2 3 7 4" xfId="14199" xr:uid="{314D55C9-E0AA-478E-A3BB-D7FF0891F8D4}"/>
    <cellStyle name="Comma 5 2 3 7 4 2" xfId="38463" xr:uid="{F464352D-67B9-4C53-AB82-5EF51B141970}"/>
    <cellStyle name="Comma 5 2 3 7 5" xfId="26331" xr:uid="{56BE84AC-A770-4D28-8181-FB02ABD6BF79}"/>
    <cellStyle name="Comma 5 2 3 8" xfId="4089" xr:uid="{E765395F-696F-4678-8E50-4AE4FB2F3092}"/>
    <cellStyle name="Comma 5 2 3 8 2" xfId="16221" xr:uid="{C881CA2D-4108-4085-B89F-05B61EF817BC}"/>
    <cellStyle name="Comma 5 2 3 8 2 2" xfId="40485" xr:uid="{86901FD6-915A-4758-86ED-863F67C24D13}"/>
    <cellStyle name="Comma 5 2 3 8 3" xfId="28353" xr:uid="{51623D39-232A-4841-98DE-0A3190265693}"/>
    <cellStyle name="Comma 5 2 3 9" xfId="8133" xr:uid="{DEB05464-66AD-427D-A23C-16959AF640BD}"/>
    <cellStyle name="Comma 5 2 3 9 2" xfId="20265" xr:uid="{8C3900DD-1726-45D5-A712-32538EDA23DB}"/>
    <cellStyle name="Comma 5 2 3 9 2 2" xfId="44529" xr:uid="{AEEBBC5E-7212-4A74-B4DA-E1ACA7CBA08B}"/>
    <cellStyle name="Comma 5 2 3 9 3" xfId="32397" xr:uid="{0CEA4AD5-565B-483F-BC7B-85B70430FC9F}"/>
    <cellStyle name="Comma 5 2 4" xfId="66" xr:uid="{DBA60F6E-9FED-4AD2-B11A-F805349CD2A2}"/>
    <cellStyle name="Comma 5 2 4 10" xfId="12198" xr:uid="{BEB2137F-7A67-4C9D-826A-B7D6D58BAEF3}"/>
    <cellStyle name="Comma 5 2 4 10 2" xfId="36462" xr:uid="{863F31DF-2066-4EF6-A868-2EB20325ABB5}"/>
    <cellStyle name="Comma 5 2 4 11" xfId="24330" xr:uid="{327E6EB1-087E-4654-8844-756A6EE91CE0}"/>
    <cellStyle name="Comma 5 2 4 2" xfId="129" xr:uid="{81BD9487-A34F-40A0-A82B-C157FFC746EE}"/>
    <cellStyle name="Comma 5 2 4 2 10" xfId="24393" xr:uid="{77E8B46B-1AA8-4E50-B1C4-691F58CF32DB}"/>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2 2 2" xfId="44486" xr:uid="{7DB146EE-CC0E-453B-AC16-D3C37C2E52E2}"/>
    <cellStyle name="Comma 5 2 4 2 2 2 2 2 2 2 3" xfId="32354" xr:uid="{AFE037D3-1020-461B-8E40-8A1BA69C9A7D}"/>
    <cellStyle name="Comma 5 2 4 2 2 2 2 2 2 3" xfId="12134" xr:uid="{5A58B0E5-8DEF-4EFD-BDDE-361CEA0167C6}"/>
    <cellStyle name="Comma 5 2 4 2 2 2 2 2 2 3 2" xfId="24266" xr:uid="{5492C234-C4C4-4435-A311-45AB560CBEB0}"/>
    <cellStyle name="Comma 5 2 4 2 2 2 2 2 2 3 2 2" xfId="48530" xr:uid="{0C4E7A19-DE7F-490A-B936-F382ADFA672D}"/>
    <cellStyle name="Comma 5 2 4 2 2 2 2 2 2 3 3" xfId="36398" xr:uid="{FB2E6321-A66F-4B69-AAA8-C314A9AB0748}"/>
    <cellStyle name="Comma 5 2 4 2 2 2 2 2 2 4" xfId="16178" xr:uid="{F22EC2FF-7D2A-4B22-B007-3DFF736D9D37}"/>
    <cellStyle name="Comma 5 2 4 2 2 2 2 2 2 4 2" xfId="40442" xr:uid="{CDD4BDBF-0AC0-47BB-B04E-1F32C3DBFEC7}"/>
    <cellStyle name="Comma 5 2 4 2 2 2 2 2 2 5" xfId="28310" xr:uid="{9CC87F25-206F-4DB9-8AAE-A07D67B34FB7}"/>
    <cellStyle name="Comma 5 2 4 2 2 2 2 2 3" xfId="6068" xr:uid="{507DD433-B03A-4B2F-BBC1-30137218587C}"/>
    <cellStyle name="Comma 5 2 4 2 2 2 2 2 3 2" xfId="18200" xr:uid="{C80A5C79-6C3A-48DE-BECF-D1B1F5882212}"/>
    <cellStyle name="Comma 5 2 4 2 2 2 2 2 3 2 2" xfId="42464" xr:uid="{6EADB678-B2DC-4BE2-B256-53DCF52E6B81}"/>
    <cellStyle name="Comma 5 2 4 2 2 2 2 2 3 3" xfId="30332" xr:uid="{A9649070-E588-4697-A26A-492A620F5631}"/>
    <cellStyle name="Comma 5 2 4 2 2 2 2 2 4" xfId="10112" xr:uid="{5083AA40-8DEB-4328-8CF9-4C56F48F2690}"/>
    <cellStyle name="Comma 5 2 4 2 2 2 2 2 4 2" xfId="22244" xr:uid="{8A0574A2-05B5-4EB0-AD2F-A26FBEC3A0D2}"/>
    <cellStyle name="Comma 5 2 4 2 2 2 2 2 4 2 2" xfId="46508" xr:uid="{A0DF7F8D-C470-452A-9EDE-251F5DA541C9}"/>
    <cellStyle name="Comma 5 2 4 2 2 2 2 2 4 3" xfId="34376" xr:uid="{C9F6D4A7-FB76-4A06-84F9-FEAF107255CB}"/>
    <cellStyle name="Comma 5 2 4 2 2 2 2 2 5" xfId="14156" xr:uid="{FDFDE468-CAF8-451D-B5F6-899977CA60EB}"/>
    <cellStyle name="Comma 5 2 4 2 2 2 2 2 5 2" xfId="38420" xr:uid="{B9EDA53E-539A-4AAD-A3D9-700B53EF4922}"/>
    <cellStyle name="Comma 5 2 4 2 2 2 2 2 6" xfId="26288" xr:uid="{F1BE2A88-CE55-4716-AFE6-78A0D15CC673}"/>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2 2 2" xfId="43475" xr:uid="{7AB50E3B-8E94-4B0D-B488-F5FAD93BDB1C}"/>
    <cellStyle name="Comma 5 2 4 2 2 2 2 3 2 3" xfId="31343" xr:uid="{3CC0A0A7-7204-41DF-A41A-81809C8E95AF}"/>
    <cellStyle name="Comma 5 2 4 2 2 2 2 3 3" xfId="11123" xr:uid="{9613FD3C-4751-4963-A92E-8C0BE6AF51FB}"/>
    <cellStyle name="Comma 5 2 4 2 2 2 2 3 3 2" xfId="23255" xr:uid="{1651C39E-7E65-47CF-B8BF-63A649A0A574}"/>
    <cellStyle name="Comma 5 2 4 2 2 2 2 3 3 2 2" xfId="47519" xr:uid="{E6601687-AA30-46D1-99F8-3CA75072E3FA}"/>
    <cellStyle name="Comma 5 2 4 2 2 2 2 3 3 3" xfId="35387" xr:uid="{72459E85-41A4-41AE-816B-CE7B7454EA3A}"/>
    <cellStyle name="Comma 5 2 4 2 2 2 2 3 4" xfId="15167" xr:uid="{A8C851F9-DFFC-4B4C-950A-3A47D74C429C}"/>
    <cellStyle name="Comma 5 2 4 2 2 2 2 3 4 2" xfId="39431" xr:uid="{660BB760-8C34-40A0-9A48-B8237E4C5542}"/>
    <cellStyle name="Comma 5 2 4 2 2 2 2 3 5" xfId="27299" xr:uid="{6B573A7C-903A-4FBC-A0D9-D0884BFFC145}"/>
    <cellStyle name="Comma 5 2 4 2 2 2 2 4" xfId="5057" xr:uid="{97DFE9E5-2C50-4DC2-B37E-9DF26D799411}"/>
    <cellStyle name="Comma 5 2 4 2 2 2 2 4 2" xfId="17189" xr:uid="{586FA899-2B29-465E-9A33-171EE8B9B7EA}"/>
    <cellStyle name="Comma 5 2 4 2 2 2 2 4 2 2" xfId="41453" xr:uid="{4F4AC9BB-5C15-4456-8A1F-4EEE462A1969}"/>
    <cellStyle name="Comma 5 2 4 2 2 2 2 4 3" xfId="29321" xr:uid="{BD246511-BD41-4F1F-8E29-1A0701095E12}"/>
    <cellStyle name="Comma 5 2 4 2 2 2 2 5" xfId="9101" xr:uid="{A5625C83-6358-48A5-87E5-54F2E97781A8}"/>
    <cellStyle name="Comma 5 2 4 2 2 2 2 5 2" xfId="21233" xr:uid="{23005DFC-F77C-46CD-A258-ACE9D9C5E663}"/>
    <cellStyle name="Comma 5 2 4 2 2 2 2 5 2 2" xfId="45497" xr:uid="{F615202C-1357-429E-A458-074AB3235769}"/>
    <cellStyle name="Comma 5 2 4 2 2 2 2 5 3" xfId="33365" xr:uid="{E8E86B9E-28A9-4815-B536-8BBC1AF1E160}"/>
    <cellStyle name="Comma 5 2 4 2 2 2 2 6" xfId="13145" xr:uid="{AEF3E45F-AB66-4619-9CC2-DCE95EDB9643}"/>
    <cellStyle name="Comma 5 2 4 2 2 2 2 6 2" xfId="37409" xr:uid="{008D928C-AD59-451A-B503-F180983E3984}"/>
    <cellStyle name="Comma 5 2 4 2 2 2 2 7" xfId="25277" xr:uid="{29D1D56C-3FA1-4EFC-BE7E-BD56F00810EE}"/>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2 2 2" xfId="43981" xr:uid="{E334B6D5-E390-4638-B939-5D37F0A00F40}"/>
    <cellStyle name="Comma 5 2 4 2 2 2 3 2 2 3" xfId="31849" xr:uid="{A047CDB8-CC51-4CA8-8EDB-7128E70943A6}"/>
    <cellStyle name="Comma 5 2 4 2 2 2 3 2 3" xfId="11629" xr:uid="{30EDA6F5-6948-4A4B-AD29-BDDE2D60E839}"/>
    <cellStyle name="Comma 5 2 4 2 2 2 3 2 3 2" xfId="23761" xr:uid="{ADAC3F90-5166-4496-BAB7-6D160D3FF58D}"/>
    <cellStyle name="Comma 5 2 4 2 2 2 3 2 3 2 2" xfId="48025" xr:uid="{3AE5F32F-5D23-4C83-9B4D-45A1D59CF6C2}"/>
    <cellStyle name="Comma 5 2 4 2 2 2 3 2 3 3" xfId="35893" xr:uid="{4BDD905F-6C9B-45B2-B238-3343F8E749C6}"/>
    <cellStyle name="Comma 5 2 4 2 2 2 3 2 4" xfId="15673" xr:uid="{12B17DD8-9140-46E7-AC31-BF8E8A828796}"/>
    <cellStyle name="Comma 5 2 4 2 2 2 3 2 4 2" xfId="39937" xr:uid="{12C12D79-B258-4304-82CB-1B4756D2872C}"/>
    <cellStyle name="Comma 5 2 4 2 2 2 3 2 5" xfId="27805" xr:uid="{38EC24CB-B213-46AE-8F64-4F1AE0AF5A2A}"/>
    <cellStyle name="Comma 5 2 4 2 2 2 3 3" xfId="5563" xr:uid="{FC88314C-74D6-4E5F-B9BC-1CBF3BE66437}"/>
    <cellStyle name="Comma 5 2 4 2 2 2 3 3 2" xfId="17695" xr:uid="{ADD4EB36-CA52-454B-9B29-6A4CB39E9F50}"/>
    <cellStyle name="Comma 5 2 4 2 2 2 3 3 2 2" xfId="41959" xr:uid="{C6BC6E30-1E43-4D6B-AEDF-42327601420D}"/>
    <cellStyle name="Comma 5 2 4 2 2 2 3 3 3" xfId="29827" xr:uid="{72ABF367-F0AE-426D-A984-8D2F1D6C0FE0}"/>
    <cellStyle name="Comma 5 2 4 2 2 2 3 4" xfId="9607" xr:uid="{FDD8EFAF-381D-46BA-AB01-762BAD4867EE}"/>
    <cellStyle name="Comma 5 2 4 2 2 2 3 4 2" xfId="21739" xr:uid="{FF9AB7E2-1685-4FF5-A2D4-A3A810664AB7}"/>
    <cellStyle name="Comma 5 2 4 2 2 2 3 4 2 2" xfId="46003" xr:uid="{99C3ADF1-14CA-4F47-B020-A45E5990FFBB}"/>
    <cellStyle name="Comma 5 2 4 2 2 2 3 4 3" xfId="33871" xr:uid="{E950FDF8-650A-4BB7-9D8D-0748DA74D2DB}"/>
    <cellStyle name="Comma 5 2 4 2 2 2 3 5" xfId="13651" xr:uid="{5D8C7B1A-3B38-4375-A039-DC3A24934F10}"/>
    <cellStyle name="Comma 5 2 4 2 2 2 3 5 2" xfId="37915" xr:uid="{C3D3F7B8-E5D0-4EBC-9DEE-C4DE50AE06F8}"/>
    <cellStyle name="Comma 5 2 4 2 2 2 3 6" xfId="25783" xr:uid="{6CBB2DEC-AF8A-43AB-9BCE-A66991A85839}"/>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2 2 2" xfId="42970" xr:uid="{AC87D343-3290-4373-AD32-04769FBC4CBA}"/>
    <cellStyle name="Comma 5 2 4 2 2 2 4 2 3" xfId="30838" xr:uid="{564A0310-FBC7-40C5-A0FC-5477E23D8427}"/>
    <cellStyle name="Comma 5 2 4 2 2 2 4 3" xfId="10618" xr:uid="{54FF8123-B9F5-47E8-B764-9104BA5A6945}"/>
    <cellStyle name="Comma 5 2 4 2 2 2 4 3 2" xfId="22750" xr:uid="{71ED044A-55A4-4144-B412-921032F05E13}"/>
    <cellStyle name="Comma 5 2 4 2 2 2 4 3 2 2" xfId="47014" xr:uid="{01572240-8358-439D-84F8-7DBCCDE056EE}"/>
    <cellStyle name="Comma 5 2 4 2 2 2 4 3 3" xfId="34882" xr:uid="{E331CF29-4151-4B24-ABBD-481F00675D38}"/>
    <cellStyle name="Comma 5 2 4 2 2 2 4 4" xfId="14662" xr:uid="{ED8D9B74-1174-49E1-86CA-93E89D8FF6FB}"/>
    <cellStyle name="Comma 5 2 4 2 2 2 4 4 2" xfId="38926" xr:uid="{6149FA14-C81D-4F91-B29D-E0A8D5F1C204}"/>
    <cellStyle name="Comma 5 2 4 2 2 2 4 5" xfId="26794" xr:uid="{556F090F-C8F1-4CB9-BE1D-D0888DEF639C}"/>
    <cellStyle name="Comma 5 2 4 2 2 2 5" xfId="4552" xr:uid="{E60A646C-1BC9-41DB-A67C-DCE18A558E9C}"/>
    <cellStyle name="Comma 5 2 4 2 2 2 5 2" xfId="16684" xr:uid="{B9813E74-1FBC-40BC-9686-CB446675B143}"/>
    <cellStyle name="Comma 5 2 4 2 2 2 5 2 2" xfId="40948" xr:uid="{EF79A771-21C0-46A8-8356-BBF08DD87F37}"/>
    <cellStyle name="Comma 5 2 4 2 2 2 5 3" xfId="28816" xr:uid="{DD0782D0-9DCC-46C5-869A-BF81AB4E80C7}"/>
    <cellStyle name="Comma 5 2 4 2 2 2 6" xfId="8596" xr:uid="{5D530019-570D-4E42-97F9-7D33E843EA0D}"/>
    <cellStyle name="Comma 5 2 4 2 2 2 6 2" xfId="20728" xr:uid="{D70FE18B-CCD8-4C0D-B803-AE3E2564640F}"/>
    <cellStyle name="Comma 5 2 4 2 2 2 6 2 2" xfId="44992" xr:uid="{B8155E5F-61D7-4E37-A4E2-C90703820AA7}"/>
    <cellStyle name="Comma 5 2 4 2 2 2 6 3" xfId="32860" xr:uid="{26CE7DBC-B7A7-4240-BD70-A1F9325D01D3}"/>
    <cellStyle name="Comma 5 2 4 2 2 2 7" xfId="12640" xr:uid="{A6BC9E36-E177-418B-B0EF-6994B5F7F499}"/>
    <cellStyle name="Comma 5 2 4 2 2 2 7 2" xfId="36904" xr:uid="{F94FADF4-22FE-4C93-B0E7-C7DC267623BE}"/>
    <cellStyle name="Comma 5 2 4 2 2 2 8" xfId="24772" xr:uid="{7472E370-C9F9-44F9-9D2F-B624A1691AEB}"/>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2 2 2" xfId="44233" xr:uid="{084E1088-288F-47DA-AC20-EB36D4B54885}"/>
    <cellStyle name="Comma 5 2 4 2 2 3 2 2 2 3" xfId="32101" xr:uid="{3EAEE9AD-2DFD-4ED5-9559-0483325A3693}"/>
    <cellStyle name="Comma 5 2 4 2 2 3 2 2 3" xfId="11881" xr:uid="{C0B2F48C-57E8-4792-ACCC-9CC5C99939DE}"/>
    <cellStyle name="Comma 5 2 4 2 2 3 2 2 3 2" xfId="24013" xr:uid="{C0BC30E8-3F65-4AC3-BF28-E8D1AB80D292}"/>
    <cellStyle name="Comma 5 2 4 2 2 3 2 2 3 2 2" xfId="48277" xr:uid="{A2B3313A-A313-4D66-9A44-001B4CEA8406}"/>
    <cellStyle name="Comma 5 2 4 2 2 3 2 2 3 3" xfId="36145" xr:uid="{E152E5D3-0FB5-4DAC-8997-3842083147D7}"/>
    <cellStyle name="Comma 5 2 4 2 2 3 2 2 4" xfId="15925" xr:uid="{A558797D-A47E-4109-A1F9-72BC4920A0B0}"/>
    <cellStyle name="Comma 5 2 4 2 2 3 2 2 4 2" xfId="40189" xr:uid="{5BAB38EC-956A-4C9B-95B3-F81A74257F24}"/>
    <cellStyle name="Comma 5 2 4 2 2 3 2 2 5" xfId="28057" xr:uid="{5F8EF971-497B-40F6-8A93-2EA5CBC77705}"/>
    <cellStyle name="Comma 5 2 4 2 2 3 2 3" xfId="5815" xr:uid="{A026B7A0-FB68-4ED3-A605-95C415DDF12D}"/>
    <cellStyle name="Comma 5 2 4 2 2 3 2 3 2" xfId="17947" xr:uid="{0B22E6B1-80D4-46CC-9061-915F790A7892}"/>
    <cellStyle name="Comma 5 2 4 2 2 3 2 3 2 2" xfId="42211" xr:uid="{124CD40E-1AC9-490F-BCBB-140CECB37391}"/>
    <cellStyle name="Comma 5 2 4 2 2 3 2 3 3" xfId="30079" xr:uid="{E28CB0E9-ABBA-4BCF-9CAE-C4AAC22A6D0F}"/>
    <cellStyle name="Comma 5 2 4 2 2 3 2 4" xfId="9859" xr:uid="{199C0E27-2B44-421E-91A5-A468E4087030}"/>
    <cellStyle name="Comma 5 2 4 2 2 3 2 4 2" xfId="21991" xr:uid="{EDF44DB2-F316-4657-8CFE-49A8758B4F2A}"/>
    <cellStyle name="Comma 5 2 4 2 2 3 2 4 2 2" xfId="46255" xr:uid="{84F27AB2-17CD-47DD-8CCE-56F3656DF764}"/>
    <cellStyle name="Comma 5 2 4 2 2 3 2 4 3" xfId="34123" xr:uid="{05A45DDD-D48E-4506-A560-BE152457A461}"/>
    <cellStyle name="Comma 5 2 4 2 2 3 2 5" xfId="13903" xr:uid="{A8C1A73A-81A7-4352-BEB2-5177514135F7}"/>
    <cellStyle name="Comma 5 2 4 2 2 3 2 5 2" xfId="38167" xr:uid="{7D7DB1E0-AF10-48A1-BE87-8588E4BE09DD}"/>
    <cellStyle name="Comma 5 2 4 2 2 3 2 6" xfId="26035" xr:uid="{CA108DAB-BFA7-4369-92F9-E53EF0B6A71C}"/>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2 2 2" xfId="43222" xr:uid="{A7CA3F35-3A10-44D7-A892-19AF49BB5B14}"/>
    <cellStyle name="Comma 5 2 4 2 2 3 3 2 3" xfId="31090" xr:uid="{125613B0-BA6B-4C19-89FA-D53B80AD0270}"/>
    <cellStyle name="Comma 5 2 4 2 2 3 3 3" xfId="10870" xr:uid="{0F5EA4E7-CE30-4D22-88D8-F5FB87E31CF4}"/>
    <cellStyle name="Comma 5 2 4 2 2 3 3 3 2" xfId="23002" xr:uid="{DC770B66-B3DF-4D05-9E5C-6BC791E43BC5}"/>
    <cellStyle name="Comma 5 2 4 2 2 3 3 3 2 2" xfId="47266" xr:uid="{D83F6483-4180-4C75-89E7-E6B3780614A3}"/>
    <cellStyle name="Comma 5 2 4 2 2 3 3 3 3" xfId="35134" xr:uid="{592A9F19-FB55-4AD2-B9D5-D2A78CF22B7E}"/>
    <cellStyle name="Comma 5 2 4 2 2 3 3 4" xfId="14914" xr:uid="{9C58A286-BE8F-4555-830A-6865948EC273}"/>
    <cellStyle name="Comma 5 2 4 2 2 3 3 4 2" xfId="39178" xr:uid="{A2EB93B5-1AC6-43E2-9F39-AD232F106924}"/>
    <cellStyle name="Comma 5 2 4 2 2 3 3 5" xfId="27046" xr:uid="{3BE8B1F6-82BC-4FDD-9132-2F6802EB1751}"/>
    <cellStyle name="Comma 5 2 4 2 2 3 4" xfId="4804" xr:uid="{16BDCFFA-D6AD-44CF-98E7-41751E4E50AA}"/>
    <cellStyle name="Comma 5 2 4 2 2 3 4 2" xfId="16936" xr:uid="{D71C2B50-6AB1-4D20-9F5E-D8BF1872E122}"/>
    <cellStyle name="Comma 5 2 4 2 2 3 4 2 2" xfId="41200" xr:uid="{E7B02E06-0E8A-4496-AD25-176DDF2B8034}"/>
    <cellStyle name="Comma 5 2 4 2 2 3 4 3" xfId="29068" xr:uid="{EC1DB5E1-460F-4D1B-BF23-EBCDDC3A14CE}"/>
    <cellStyle name="Comma 5 2 4 2 2 3 5" xfId="8848" xr:uid="{8753B52A-CF94-4D9F-A41A-7C39E4A8FC91}"/>
    <cellStyle name="Comma 5 2 4 2 2 3 5 2" xfId="20980" xr:uid="{40EF9512-AE26-43D4-8610-88F4EB61D399}"/>
    <cellStyle name="Comma 5 2 4 2 2 3 5 2 2" xfId="45244" xr:uid="{4A0CA936-9209-42B5-8352-6F74D913A7AC}"/>
    <cellStyle name="Comma 5 2 4 2 2 3 5 3" xfId="33112" xr:uid="{035B2E1D-6377-44F1-9B5F-E5841CAC5018}"/>
    <cellStyle name="Comma 5 2 4 2 2 3 6" xfId="12892" xr:uid="{5BE0666D-DB88-4358-BD76-3C2002CD1161}"/>
    <cellStyle name="Comma 5 2 4 2 2 3 6 2" xfId="37156" xr:uid="{4E90DB8D-2BFE-4C7F-8D5E-F3582F9AC1A4}"/>
    <cellStyle name="Comma 5 2 4 2 2 3 7" xfId="25024" xr:uid="{A9EB5F71-DD52-47E4-8D2D-C16868D5E477}"/>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2 2 2" xfId="43728" xr:uid="{A51CFE29-FF12-458A-8DFA-8FE13414758E}"/>
    <cellStyle name="Comma 5 2 4 2 2 4 2 2 3" xfId="31596" xr:uid="{D8D81F6A-660A-4A59-A8AC-F9FF8F04999C}"/>
    <cellStyle name="Comma 5 2 4 2 2 4 2 3" xfId="11376" xr:uid="{F611E7CD-9AA5-4DA4-8F1A-58F923AE5DA4}"/>
    <cellStyle name="Comma 5 2 4 2 2 4 2 3 2" xfId="23508" xr:uid="{19A2D414-42C6-4799-8DA3-7EE18D68C2DF}"/>
    <cellStyle name="Comma 5 2 4 2 2 4 2 3 2 2" xfId="47772" xr:uid="{18F7D805-9076-408B-9ECA-C41756A948D0}"/>
    <cellStyle name="Comma 5 2 4 2 2 4 2 3 3" xfId="35640" xr:uid="{69793FE9-093E-4B55-8593-A6D766635D67}"/>
    <cellStyle name="Comma 5 2 4 2 2 4 2 4" xfId="15420" xr:uid="{899D7DF2-794A-4D54-BBC4-0DC51A2E2F0C}"/>
    <cellStyle name="Comma 5 2 4 2 2 4 2 4 2" xfId="39684" xr:uid="{444D0250-818F-49A8-9BDE-6705F4A74582}"/>
    <cellStyle name="Comma 5 2 4 2 2 4 2 5" xfId="27552" xr:uid="{409B2DD2-CE26-4CA2-AD06-31A51323EF99}"/>
    <cellStyle name="Comma 5 2 4 2 2 4 3" xfId="5310" xr:uid="{383C7593-56BB-4A24-BC2D-91AAF87C4D0E}"/>
    <cellStyle name="Comma 5 2 4 2 2 4 3 2" xfId="17442" xr:uid="{53A7CE29-028A-43C0-A9B3-4E96DDDB5C48}"/>
    <cellStyle name="Comma 5 2 4 2 2 4 3 2 2" xfId="41706" xr:uid="{CC9330E6-B042-4F57-AAD2-B68EB8873F4D}"/>
    <cellStyle name="Comma 5 2 4 2 2 4 3 3" xfId="29574" xr:uid="{B10A5FBA-F201-462A-8A26-D4E991E0C0FD}"/>
    <cellStyle name="Comma 5 2 4 2 2 4 4" xfId="9354" xr:uid="{62B4F159-FE68-4CEF-816E-A257F202A92C}"/>
    <cellStyle name="Comma 5 2 4 2 2 4 4 2" xfId="21486" xr:uid="{85248033-D834-4028-BF1A-D9A9118F6874}"/>
    <cellStyle name="Comma 5 2 4 2 2 4 4 2 2" xfId="45750" xr:uid="{DB89781E-BD32-4665-8EFD-D1BF24415B9E}"/>
    <cellStyle name="Comma 5 2 4 2 2 4 4 3" xfId="33618" xr:uid="{418C7D77-803E-4970-9C35-4CC5521583FD}"/>
    <cellStyle name="Comma 5 2 4 2 2 4 5" xfId="13398" xr:uid="{BB287E76-66FB-427E-B8E6-B4B866BD85F5}"/>
    <cellStyle name="Comma 5 2 4 2 2 4 5 2" xfId="37662" xr:uid="{0EBF5B8A-03E1-47A0-80F8-35A3EA3EF17D}"/>
    <cellStyle name="Comma 5 2 4 2 2 4 6" xfId="25530" xr:uid="{4954DE2D-0A71-40E5-860E-C3CC2E489FA6}"/>
    <cellStyle name="Comma 5 2 4 2 2 5" xfId="2277" xr:uid="{DAA4D5DA-5B99-446B-8997-8FD242CC0D24}"/>
    <cellStyle name="Comma 5 2 4 2 2 5 2" xfId="6321" xr:uid="{84E0A69A-72CF-40FD-86EB-E4DBF02E3477}"/>
    <cellStyle name="Comma 5 2 4 2 2 5 2 2" xfId="18453" xr:uid="{8C077A4F-3675-4AA4-B2DB-FE1FCE58D129}"/>
    <cellStyle name="Comma 5 2 4 2 2 5 2 2 2" xfId="42717" xr:uid="{36C67948-6A3F-4884-8D0E-0E4268301D85}"/>
    <cellStyle name="Comma 5 2 4 2 2 5 2 3" xfId="30585" xr:uid="{23F1B4D9-59FF-41DA-98A4-510A321D24EE}"/>
    <cellStyle name="Comma 5 2 4 2 2 5 3" xfId="10365" xr:uid="{9732E9AF-5C39-4132-A992-C8D847AD855A}"/>
    <cellStyle name="Comma 5 2 4 2 2 5 3 2" xfId="22497" xr:uid="{AFFD5D79-96CA-47F4-8FE7-ECC186B14E1D}"/>
    <cellStyle name="Comma 5 2 4 2 2 5 3 2 2" xfId="46761" xr:uid="{7493C758-B45B-4C52-9593-D7AA55478A25}"/>
    <cellStyle name="Comma 5 2 4 2 2 5 3 3" xfId="34629" xr:uid="{AD341F44-9E22-4129-A56F-8A5943AEC257}"/>
    <cellStyle name="Comma 5 2 4 2 2 5 4" xfId="14409" xr:uid="{571F8B87-4FF7-4969-871F-8B7E7C59BF54}"/>
    <cellStyle name="Comma 5 2 4 2 2 5 4 2" xfId="38673" xr:uid="{26BBF5CA-9336-4C97-B9DC-32FDD3FEC143}"/>
    <cellStyle name="Comma 5 2 4 2 2 5 5" xfId="26541" xr:uid="{84209ADD-8B84-409B-8526-4A46E1AA0E79}"/>
    <cellStyle name="Comma 5 2 4 2 2 6" xfId="4299" xr:uid="{B275DEA4-13CD-4017-9798-34507483F45C}"/>
    <cellStyle name="Comma 5 2 4 2 2 6 2" xfId="16431" xr:uid="{92229A9E-9A60-4D19-9623-8C92BFF27906}"/>
    <cellStyle name="Comma 5 2 4 2 2 6 2 2" xfId="40695" xr:uid="{8D544D45-2543-4A9E-93FA-96160D66F870}"/>
    <cellStyle name="Comma 5 2 4 2 2 6 3" xfId="28563" xr:uid="{EFDCEE75-CDFA-476F-A4FA-E58DC341BF3F}"/>
    <cellStyle name="Comma 5 2 4 2 2 7" xfId="8343" xr:uid="{F37FC7A3-892B-447E-B6CA-FB2A124A0337}"/>
    <cellStyle name="Comma 5 2 4 2 2 7 2" xfId="20475" xr:uid="{AAA0AE4B-0666-4771-A5AB-1F0D115BF59D}"/>
    <cellStyle name="Comma 5 2 4 2 2 7 2 2" xfId="44739" xr:uid="{C2A33A0C-6A04-4A89-9B29-2FD204741990}"/>
    <cellStyle name="Comma 5 2 4 2 2 7 3" xfId="32607" xr:uid="{CC3FEF3B-1F24-4BC1-8A30-F428E49F9EF9}"/>
    <cellStyle name="Comma 5 2 4 2 2 8" xfId="12387" xr:uid="{02900B7E-FAF9-45CA-AD96-022703CAF3DE}"/>
    <cellStyle name="Comma 5 2 4 2 2 8 2" xfId="36651" xr:uid="{BAC2DADA-1E47-40A0-A915-00E73C732687}"/>
    <cellStyle name="Comma 5 2 4 2 2 9" xfId="24519" xr:uid="{D20970A3-1CA3-457F-956B-15EC39AE0FD0}"/>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2 2 2" xfId="44360" xr:uid="{FC173AE0-1C6A-4B81-9567-BA3AA6E69BC3}"/>
    <cellStyle name="Comma 5 2 4 2 3 2 2 2 2 3" xfId="32228" xr:uid="{9FF876C8-2114-4DEE-A647-543313967959}"/>
    <cellStyle name="Comma 5 2 4 2 3 2 2 2 3" xfId="12008" xr:uid="{EF00A752-975B-4147-B7C6-90D2C5E09470}"/>
    <cellStyle name="Comma 5 2 4 2 3 2 2 2 3 2" xfId="24140" xr:uid="{266C5B3D-E86C-4FD1-9391-536889608189}"/>
    <cellStyle name="Comma 5 2 4 2 3 2 2 2 3 2 2" xfId="48404" xr:uid="{006BDF75-C5AE-4198-9C34-4412A75B15D6}"/>
    <cellStyle name="Comma 5 2 4 2 3 2 2 2 3 3" xfId="36272" xr:uid="{16A63CB6-A9D7-457E-A76F-9EE0E80E1FA6}"/>
    <cellStyle name="Comma 5 2 4 2 3 2 2 2 4" xfId="16052" xr:uid="{2825CB77-3286-41D3-A80C-6AF19857480A}"/>
    <cellStyle name="Comma 5 2 4 2 3 2 2 2 4 2" xfId="40316" xr:uid="{4368C461-A2EC-48AC-978A-398C2E9B09B8}"/>
    <cellStyle name="Comma 5 2 4 2 3 2 2 2 5" xfId="28184" xr:uid="{F8930D9A-BE7C-4055-957B-2A9D3C7C26B4}"/>
    <cellStyle name="Comma 5 2 4 2 3 2 2 3" xfId="5942" xr:uid="{4789A718-8EC4-452B-8D2C-5A3091E86E94}"/>
    <cellStyle name="Comma 5 2 4 2 3 2 2 3 2" xfId="18074" xr:uid="{83997605-1C74-42A8-A17E-B1736D865F54}"/>
    <cellStyle name="Comma 5 2 4 2 3 2 2 3 2 2" xfId="42338" xr:uid="{DF5CB56D-75B5-4B0B-AEBE-0A403FBD8BD7}"/>
    <cellStyle name="Comma 5 2 4 2 3 2 2 3 3" xfId="30206" xr:uid="{29B730A6-04C6-421C-B89C-1CDA32F14EC0}"/>
    <cellStyle name="Comma 5 2 4 2 3 2 2 4" xfId="9986" xr:uid="{236C9602-97CC-46EE-9B3C-C54483DB7418}"/>
    <cellStyle name="Comma 5 2 4 2 3 2 2 4 2" xfId="22118" xr:uid="{55DA09E9-CEA6-46F3-B230-A331D79857E7}"/>
    <cellStyle name="Comma 5 2 4 2 3 2 2 4 2 2" xfId="46382" xr:uid="{C64BFE2E-334B-49A3-A621-A107E3ECDBCC}"/>
    <cellStyle name="Comma 5 2 4 2 3 2 2 4 3" xfId="34250" xr:uid="{88058602-F956-48F1-9F47-45D2FA3021E8}"/>
    <cellStyle name="Comma 5 2 4 2 3 2 2 5" xfId="14030" xr:uid="{8D1A3E68-1DC7-4E5B-8DA8-67C247EEBEC9}"/>
    <cellStyle name="Comma 5 2 4 2 3 2 2 5 2" xfId="38294" xr:uid="{F2123314-99AD-4DA5-99E6-50D4BFBDA214}"/>
    <cellStyle name="Comma 5 2 4 2 3 2 2 6" xfId="26162" xr:uid="{6CFFF194-66D6-4C2D-AA01-D42B29376F15}"/>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2 2 2" xfId="43349" xr:uid="{C56A1FBF-BF48-4A1D-8119-5B4EDC0F5BF7}"/>
    <cellStyle name="Comma 5 2 4 2 3 2 3 2 3" xfId="31217" xr:uid="{FFB9BCBA-4667-408E-8351-362481F68E60}"/>
    <cellStyle name="Comma 5 2 4 2 3 2 3 3" xfId="10997" xr:uid="{DA490BD8-3C8E-4958-870F-F91672CBBC5D}"/>
    <cellStyle name="Comma 5 2 4 2 3 2 3 3 2" xfId="23129" xr:uid="{1D38F9FE-C116-4882-BD20-22A03AAACFA9}"/>
    <cellStyle name="Comma 5 2 4 2 3 2 3 3 2 2" xfId="47393" xr:uid="{F9EF6384-89AB-46AC-95C5-7843821F7D8C}"/>
    <cellStyle name="Comma 5 2 4 2 3 2 3 3 3" xfId="35261" xr:uid="{4A5AEBD5-27DF-400C-ADC1-AB61430E1B0B}"/>
    <cellStyle name="Comma 5 2 4 2 3 2 3 4" xfId="15041" xr:uid="{00AA3C69-464F-4B71-AC79-1B2C6DAADB96}"/>
    <cellStyle name="Comma 5 2 4 2 3 2 3 4 2" xfId="39305" xr:uid="{2AC3A345-73EA-4C93-9BE6-F1118453BA6E}"/>
    <cellStyle name="Comma 5 2 4 2 3 2 3 5" xfId="27173" xr:uid="{C6E35D59-20E3-48D6-943A-5AE7BA423DD0}"/>
    <cellStyle name="Comma 5 2 4 2 3 2 4" xfId="4931" xr:uid="{19E95242-B824-46C4-B0A5-828DCD3DB8B2}"/>
    <cellStyle name="Comma 5 2 4 2 3 2 4 2" xfId="17063" xr:uid="{9FF6E395-8CC8-427E-9DCC-34CC0F2CF76F}"/>
    <cellStyle name="Comma 5 2 4 2 3 2 4 2 2" xfId="41327" xr:uid="{C204102B-9582-4EF9-8C81-275D7C01636C}"/>
    <cellStyle name="Comma 5 2 4 2 3 2 4 3" xfId="29195" xr:uid="{702682AC-E2D7-470E-B870-81D1ACB7B925}"/>
    <cellStyle name="Comma 5 2 4 2 3 2 5" xfId="8975" xr:uid="{D49525C4-9D17-4DBE-B4D5-8D9B513FDF9E}"/>
    <cellStyle name="Comma 5 2 4 2 3 2 5 2" xfId="21107" xr:uid="{7FFDCF3F-0A62-48D6-8100-C6CAD82C755E}"/>
    <cellStyle name="Comma 5 2 4 2 3 2 5 2 2" xfId="45371" xr:uid="{0C23AD55-866B-46D4-9AEB-5F3ED575748A}"/>
    <cellStyle name="Comma 5 2 4 2 3 2 5 3" xfId="33239" xr:uid="{CCE82BF4-6650-49B2-82A3-DC45FE729B80}"/>
    <cellStyle name="Comma 5 2 4 2 3 2 6" xfId="13019" xr:uid="{20350529-F336-4FBE-A963-D92D51E3957E}"/>
    <cellStyle name="Comma 5 2 4 2 3 2 6 2" xfId="37283" xr:uid="{69B8C8BD-32B8-44E4-B8EB-930121376BD7}"/>
    <cellStyle name="Comma 5 2 4 2 3 2 7" xfId="25151" xr:uid="{0CFEF477-06CD-4820-A845-653FA0934D0C}"/>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2 2 2" xfId="43855" xr:uid="{6074D050-E834-43F4-9A7C-98E45F367D91}"/>
    <cellStyle name="Comma 5 2 4 2 3 3 2 2 3" xfId="31723" xr:uid="{83E437DD-A36B-43AF-8116-82CB257AFD8C}"/>
    <cellStyle name="Comma 5 2 4 2 3 3 2 3" xfId="11503" xr:uid="{CF39E229-8A69-402B-AE1C-4EF7FC9DD999}"/>
    <cellStyle name="Comma 5 2 4 2 3 3 2 3 2" xfId="23635" xr:uid="{F6BE1358-69B2-453B-8ADE-EB289404280F}"/>
    <cellStyle name="Comma 5 2 4 2 3 3 2 3 2 2" xfId="47899" xr:uid="{E88FFD38-122F-490C-B3C0-8DE5522F8703}"/>
    <cellStyle name="Comma 5 2 4 2 3 3 2 3 3" xfId="35767" xr:uid="{FCF985FD-5C32-4920-B8BD-FC394BE3447A}"/>
    <cellStyle name="Comma 5 2 4 2 3 3 2 4" xfId="15547" xr:uid="{02A68708-F3A1-4080-97B9-4606C90A9A14}"/>
    <cellStyle name="Comma 5 2 4 2 3 3 2 4 2" xfId="39811" xr:uid="{3BFDCEFC-54C2-4394-9A06-43CDD03BB270}"/>
    <cellStyle name="Comma 5 2 4 2 3 3 2 5" xfId="27679" xr:uid="{46AE1B36-3895-4EE4-A054-F9BA00907C43}"/>
    <cellStyle name="Comma 5 2 4 2 3 3 3" xfId="5437" xr:uid="{3A0DBDA7-17A4-43BF-A5BA-08235C33C962}"/>
    <cellStyle name="Comma 5 2 4 2 3 3 3 2" xfId="17569" xr:uid="{B88D4897-336A-4C29-9819-CBF2A0DF9DAC}"/>
    <cellStyle name="Comma 5 2 4 2 3 3 3 2 2" xfId="41833" xr:uid="{05B3356D-5967-4DF6-8C30-AD969D37B86A}"/>
    <cellStyle name="Comma 5 2 4 2 3 3 3 3" xfId="29701" xr:uid="{28078807-C60B-40FA-871A-D31CA236AEFD}"/>
    <cellStyle name="Comma 5 2 4 2 3 3 4" xfId="9481" xr:uid="{22955DDF-C096-4478-9185-863D4DAD444D}"/>
    <cellStyle name="Comma 5 2 4 2 3 3 4 2" xfId="21613" xr:uid="{A5ECD443-CDCF-4EBD-AAEA-65AEF5EA832B}"/>
    <cellStyle name="Comma 5 2 4 2 3 3 4 2 2" xfId="45877" xr:uid="{F6D973E3-9C81-49C4-BAC1-51C286460ACB}"/>
    <cellStyle name="Comma 5 2 4 2 3 3 4 3" xfId="33745" xr:uid="{72390546-59BB-41DA-B171-4E6EB8610A96}"/>
    <cellStyle name="Comma 5 2 4 2 3 3 5" xfId="13525" xr:uid="{F24DAD02-89D4-4A8D-B5F9-CAD0A93EA604}"/>
    <cellStyle name="Comma 5 2 4 2 3 3 5 2" xfId="37789" xr:uid="{8972A903-C59B-436C-A431-16C33BE5907C}"/>
    <cellStyle name="Comma 5 2 4 2 3 3 6" xfId="25657" xr:uid="{B35EA0A4-E5B6-46B8-9DFF-DD774B15410D}"/>
    <cellStyle name="Comma 5 2 4 2 3 4" xfId="2404" xr:uid="{B1B03796-46B1-4A64-B061-A8CD20057A3F}"/>
    <cellStyle name="Comma 5 2 4 2 3 4 2" xfId="6448" xr:uid="{566144B6-2E74-44EA-A1ED-A00851887380}"/>
    <cellStyle name="Comma 5 2 4 2 3 4 2 2" xfId="18580" xr:uid="{3AE46E5B-0391-4F89-8060-D4E5DBD3CEE4}"/>
    <cellStyle name="Comma 5 2 4 2 3 4 2 2 2" xfId="42844" xr:uid="{568B49A5-9567-4E89-BA10-95C2E7B01ECE}"/>
    <cellStyle name="Comma 5 2 4 2 3 4 2 3" xfId="30712" xr:uid="{CF64B74A-F49E-4298-94F0-23F1F54114E8}"/>
    <cellStyle name="Comma 5 2 4 2 3 4 3" xfId="10492" xr:uid="{AF168339-A6B6-4674-B617-9A25E090BE3D}"/>
    <cellStyle name="Comma 5 2 4 2 3 4 3 2" xfId="22624" xr:uid="{7872E794-A472-4769-A753-61601243FCD2}"/>
    <cellStyle name="Comma 5 2 4 2 3 4 3 2 2" xfId="46888" xr:uid="{75C3BD01-7773-4D5D-B62A-1644C79BAFB3}"/>
    <cellStyle name="Comma 5 2 4 2 3 4 3 3" xfId="34756" xr:uid="{D3BF3994-738C-4E29-A48A-A4DB450688F4}"/>
    <cellStyle name="Comma 5 2 4 2 3 4 4" xfId="14536" xr:uid="{BC03A7C4-07BC-4DDB-84CD-EC980CD46817}"/>
    <cellStyle name="Comma 5 2 4 2 3 4 4 2" xfId="38800" xr:uid="{8557DCE1-9E72-4D42-93AA-BB282530814F}"/>
    <cellStyle name="Comma 5 2 4 2 3 4 5" xfId="26668" xr:uid="{2271ED99-0AE7-4A3D-9300-AFB27C2D91A1}"/>
    <cellStyle name="Comma 5 2 4 2 3 5" xfId="4426" xr:uid="{85A684CE-3C32-40D5-89DD-8F1C88BFE0DF}"/>
    <cellStyle name="Comma 5 2 4 2 3 5 2" xfId="16558" xr:uid="{D9413247-0589-42FF-9A9B-FE2ACE54291C}"/>
    <cellStyle name="Comma 5 2 4 2 3 5 2 2" xfId="40822" xr:uid="{14106FCC-6B8B-4178-9E5F-0EF22100F8F0}"/>
    <cellStyle name="Comma 5 2 4 2 3 5 3" xfId="28690" xr:uid="{303431A4-B995-433D-8494-449C4073ADCB}"/>
    <cellStyle name="Comma 5 2 4 2 3 6" xfId="8470" xr:uid="{85929E5E-DED3-4BDF-BA33-579C9144EE93}"/>
    <cellStyle name="Comma 5 2 4 2 3 6 2" xfId="20602" xr:uid="{1C5AD412-1436-47AF-A4AF-8BB3C9780FEB}"/>
    <cellStyle name="Comma 5 2 4 2 3 6 2 2" xfId="44866" xr:uid="{DD42EB79-FC80-49D3-9C85-EA198396FB41}"/>
    <cellStyle name="Comma 5 2 4 2 3 6 3" xfId="32734" xr:uid="{72280C3B-9957-4871-AF5F-BA5A015AD97F}"/>
    <cellStyle name="Comma 5 2 4 2 3 7" xfId="12514" xr:uid="{FA47C52B-97BD-438E-9335-17E3DAF622AA}"/>
    <cellStyle name="Comma 5 2 4 2 3 7 2" xfId="36778" xr:uid="{7CAEB4C6-F3A1-4A6E-A28C-9B9309D65317}"/>
    <cellStyle name="Comma 5 2 4 2 3 8" xfId="24646" xr:uid="{86FC38DC-B218-419C-AEEE-27ED72968C39}"/>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2 2 2" xfId="44107" xr:uid="{6DE4620E-CFCF-42CF-9F89-44BBB26A5FDE}"/>
    <cellStyle name="Comma 5 2 4 2 4 2 2 2 3" xfId="31975" xr:uid="{1A2C38FC-63C2-408B-B1A9-6CEB230BCBE2}"/>
    <cellStyle name="Comma 5 2 4 2 4 2 2 3" xfId="11755" xr:uid="{FC85045A-FFBA-46F4-9403-B7B6829F088D}"/>
    <cellStyle name="Comma 5 2 4 2 4 2 2 3 2" xfId="23887" xr:uid="{F4E5DBB3-A870-410E-ADC8-6E21E3E262FB}"/>
    <cellStyle name="Comma 5 2 4 2 4 2 2 3 2 2" xfId="48151" xr:uid="{60AC3905-CF6A-4889-BD92-44017E1E4D2D}"/>
    <cellStyle name="Comma 5 2 4 2 4 2 2 3 3" xfId="36019" xr:uid="{595AC096-0C44-4099-969F-CAADF892A687}"/>
    <cellStyle name="Comma 5 2 4 2 4 2 2 4" xfId="15799" xr:uid="{1AFF7BA0-99CD-4265-937D-CADE0C187701}"/>
    <cellStyle name="Comma 5 2 4 2 4 2 2 4 2" xfId="40063" xr:uid="{116B6940-11E7-4568-A656-C70E80AE4306}"/>
    <cellStyle name="Comma 5 2 4 2 4 2 2 5" xfId="27931" xr:uid="{B756B7A2-7667-4006-9A36-A1CEAA69B446}"/>
    <cellStyle name="Comma 5 2 4 2 4 2 3" xfId="5689" xr:uid="{D329220F-C722-41FF-9BE9-0891ADF49BE8}"/>
    <cellStyle name="Comma 5 2 4 2 4 2 3 2" xfId="17821" xr:uid="{18321168-564C-4AD3-8251-E5F2DF263C06}"/>
    <cellStyle name="Comma 5 2 4 2 4 2 3 2 2" xfId="42085" xr:uid="{46CF7692-41B1-4D07-97ED-89665B66B036}"/>
    <cellStyle name="Comma 5 2 4 2 4 2 3 3" xfId="29953" xr:uid="{B1B82290-4396-4308-9694-248A8147418E}"/>
    <cellStyle name="Comma 5 2 4 2 4 2 4" xfId="9733" xr:uid="{CCBA7464-3320-4D50-BED3-7804E421EC3F}"/>
    <cellStyle name="Comma 5 2 4 2 4 2 4 2" xfId="21865" xr:uid="{7D4B6229-CBE5-453A-AD64-987BAB5E993F}"/>
    <cellStyle name="Comma 5 2 4 2 4 2 4 2 2" xfId="46129" xr:uid="{D47DDC40-E850-40B6-979C-9B44D6C861F4}"/>
    <cellStyle name="Comma 5 2 4 2 4 2 4 3" xfId="33997" xr:uid="{6923CABD-3058-4A1B-8F9E-AD7050ED6289}"/>
    <cellStyle name="Comma 5 2 4 2 4 2 5" xfId="13777" xr:uid="{029B1BF5-29AE-487A-8D80-86D71E0A66D9}"/>
    <cellStyle name="Comma 5 2 4 2 4 2 5 2" xfId="38041" xr:uid="{0C432D79-17BF-49F0-B223-14991F2121BB}"/>
    <cellStyle name="Comma 5 2 4 2 4 2 6" xfId="25909" xr:uid="{DAA85827-D12F-4091-8D84-654ACD7E23E1}"/>
    <cellStyle name="Comma 5 2 4 2 4 3" xfId="2656" xr:uid="{CA5A1454-72EA-47D8-BAC9-0CC77B0DD81E}"/>
    <cellStyle name="Comma 5 2 4 2 4 3 2" xfId="6700" xr:uid="{DB520BE2-95BA-4FF8-A8C7-91A6FF26AB29}"/>
    <cellStyle name="Comma 5 2 4 2 4 3 2 2" xfId="18832" xr:uid="{8ED1EED3-E04C-4BB4-A47D-231F0EBCDB3D}"/>
    <cellStyle name="Comma 5 2 4 2 4 3 2 2 2" xfId="43096" xr:uid="{9A949859-C04A-4357-9945-E6FB370694D9}"/>
    <cellStyle name="Comma 5 2 4 2 4 3 2 3" xfId="30964" xr:uid="{25FCCD85-6BCE-4A53-9775-66BD432A52D4}"/>
    <cellStyle name="Comma 5 2 4 2 4 3 3" xfId="10744" xr:uid="{26A98C0E-27F9-40E8-AB2D-F6CDF9C11D27}"/>
    <cellStyle name="Comma 5 2 4 2 4 3 3 2" xfId="22876" xr:uid="{63BC2606-A22E-4DE5-8EB4-5C904CB35362}"/>
    <cellStyle name="Comma 5 2 4 2 4 3 3 2 2" xfId="47140" xr:uid="{60C7319E-0A98-40C0-8633-DDE3871A20EB}"/>
    <cellStyle name="Comma 5 2 4 2 4 3 3 3" xfId="35008" xr:uid="{77F32700-EAAA-4456-95FF-F32F77CD0ABB}"/>
    <cellStyle name="Comma 5 2 4 2 4 3 4" xfId="14788" xr:uid="{703384E4-6412-4DDD-9ED9-450D160FB4FF}"/>
    <cellStyle name="Comma 5 2 4 2 4 3 4 2" xfId="39052" xr:uid="{4E488743-BF79-4746-9959-834298CE02F9}"/>
    <cellStyle name="Comma 5 2 4 2 4 3 5" xfId="26920" xr:uid="{4FA66F58-C4D9-44B6-9A44-982AC1B4B971}"/>
    <cellStyle name="Comma 5 2 4 2 4 4" xfId="4678" xr:uid="{3163B284-1E2C-4633-995F-B864DD7B571F}"/>
    <cellStyle name="Comma 5 2 4 2 4 4 2" xfId="16810" xr:uid="{8DA3B55A-6635-4540-BA9D-A46D31AEB47F}"/>
    <cellStyle name="Comma 5 2 4 2 4 4 2 2" xfId="41074" xr:uid="{BD697CD6-40E2-4582-B75C-5FBB6E714785}"/>
    <cellStyle name="Comma 5 2 4 2 4 4 3" xfId="28942" xr:uid="{D6F2325E-7DF2-41A9-834C-4B083E4613D7}"/>
    <cellStyle name="Comma 5 2 4 2 4 5" xfId="8722" xr:uid="{5EBB4F43-D9CA-4937-A4B1-322346297782}"/>
    <cellStyle name="Comma 5 2 4 2 4 5 2" xfId="20854" xr:uid="{9302F70B-DE30-4B8D-B5EA-6A81AC9B465D}"/>
    <cellStyle name="Comma 5 2 4 2 4 5 2 2" xfId="45118" xr:uid="{330338A0-A2FB-468D-BD0B-45F0BB4F6492}"/>
    <cellStyle name="Comma 5 2 4 2 4 5 3" xfId="32986" xr:uid="{EA7A9A95-3212-4FA7-B181-D913E30A8807}"/>
    <cellStyle name="Comma 5 2 4 2 4 6" xfId="12766" xr:uid="{CC59D18E-14E2-4A77-AF23-EE34D1BE9D5A}"/>
    <cellStyle name="Comma 5 2 4 2 4 6 2" xfId="37030" xr:uid="{410AD76B-2064-48C5-870E-CA320D817256}"/>
    <cellStyle name="Comma 5 2 4 2 4 7" xfId="24898" xr:uid="{0FB445DA-6B0B-4A9F-AA76-D7B6FB2E59DD}"/>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2 2 2" xfId="43602" xr:uid="{D2C704B6-E5B5-4DF6-B726-D043D9BA70D6}"/>
    <cellStyle name="Comma 5 2 4 2 5 2 2 3" xfId="31470" xr:uid="{C55203FB-F2D6-4141-AB0E-DA8F9ADDF2F4}"/>
    <cellStyle name="Comma 5 2 4 2 5 2 3" xfId="11250" xr:uid="{E50846D9-CB6C-49BA-AFD8-D58AD54E774C}"/>
    <cellStyle name="Comma 5 2 4 2 5 2 3 2" xfId="23382" xr:uid="{4AF45439-61BF-40F4-B587-26EBFAF6E927}"/>
    <cellStyle name="Comma 5 2 4 2 5 2 3 2 2" xfId="47646" xr:uid="{C1BE70B4-1FB2-415C-BDED-0C51B7AD1F25}"/>
    <cellStyle name="Comma 5 2 4 2 5 2 3 3" xfId="35514" xr:uid="{F4E2FEF8-D5BF-4968-8F97-3FF50C850284}"/>
    <cellStyle name="Comma 5 2 4 2 5 2 4" xfId="15294" xr:uid="{0658D914-778F-428B-8A1A-6762C665F955}"/>
    <cellStyle name="Comma 5 2 4 2 5 2 4 2" xfId="39558" xr:uid="{F4122435-D661-49E3-B6BC-7EA52139864A}"/>
    <cellStyle name="Comma 5 2 4 2 5 2 5" xfId="27426" xr:uid="{E09BE56C-A721-4891-A713-ECD25B73AF2D}"/>
    <cellStyle name="Comma 5 2 4 2 5 3" xfId="5184" xr:uid="{23DFDB12-D7AF-40BA-A22D-BB4F3B12B6D6}"/>
    <cellStyle name="Comma 5 2 4 2 5 3 2" xfId="17316" xr:uid="{CE08EB47-F684-47AA-B053-A0ADB7217413}"/>
    <cellStyle name="Comma 5 2 4 2 5 3 2 2" xfId="41580" xr:uid="{7703A0B2-A208-48C9-B42E-6D43CBA1CFF1}"/>
    <cellStyle name="Comma 5 2 4 2 5 3 3" xfId="29448" xr:uid="{1C052343-DA2A-4F61-93BC-B6D499802C02}"/>
    <cellStyle name="Comma 5 2 4 2 5 4" xfId="9228" xr:uid="{CE333C9B-1AC2-4D40-A5D5-AFA7370F1527}"/>
    <cellStyle name="Comma 5 2 4 2 5 4 2" xfId="21360" xr:uid="{0566A1FA-1DAA-41D7-9DD5-1CCFC005B2E0}"/>
    <cellStyle name="Comma 5 2 4 2 5 4 2 2" xfId="45624" xr:uid="{747FB241-3D95-4723-83FD-3F53586966BE}"/>
    <cellStyle name="Comma 5 2 4 2 5 4 3" xfId="33492" xr:uid="{CA5D71AB-1213-47A3-B600-1FB1FC015C53}"/>
    <cellStyle name="Comma 5 2 4 2 5 5" xfId="13272" xr:uid="{2B3EDFC6-74BB-4556-86A8-F1D77AD93D4A}"/>
    <cellStyle name="Comma 5 2 4 2 5 5 2" xfId="37536" xr:uid="{D9FB387F-392F-463C-B9CF-2AB8173B6E00}"/>
    <cellStyle name="Comma 5 2 4 2 5 6" xfId="25404" xr:uid="{39C6EED4-3DBD-4207-ADB7-65D8D136FF6E}"/>
    <cellStyle name="Comma 5 2 4 2 6" xfId="2151" xr:uid="{72ED316F-BF6A-41BF-9297-5CEBC615098B}"/>
    <cellStyle name="Comma 5 2 4 2 6 2" xfId="6195" xr:uid="{866E25B6-EEE1-47F3-A5FB-420820210AF4}"/>
    <cellStyle name="Comma 5 2 4 2 6 2 2" xfId="18327" xr:uid="{1E2595C3-432D-45C4-8966-E9947AE8CF3F}"/>
    <cellStyle name="Comma 5 2 4 2 6 2 2 2" xfId="42591" xr:uid="{427BCAA0-D92C-4313-8C75-6DDD331E3D94}"/>
    <cellStyle name="Comma 5 2 4 2 6 2 3" xfId="30459" xr:uid="{880817E8-C9EA-4520-AC50-6D1498FD5834}"/>
    <cellStyle name="Comma 5 2 4 2 6 3" xfId="10239" xr:uid="{F8368B6A-F491-459D-A320-A96722FC6BCD}"/>
    <cellStyle name="Comma 5 2 4 2 6 3 2" xfId="22371" xr:uid="{2DD2EE4C-2AF4-4A6B-932A-C1DEBBA16FF0}"/>
    <cellStyle name="Comma 5 2 4 2 6 3 2 2" xfId="46635" xr:uid="{28441AC6-FF6E-4F88-B925-78EDC27DFADA}"/>
    <cellStyle name="Comma 5 2 4 2 6 3 3" xfId="34503" xr:uid="{71C226AD-A2B2-405C-A555-3F0B27ACD215}"/>
    <cellStyle name="Comma 5 2 4 2 6 4" xfId="14283" xr:uid="{46776973-43DF-43F2-AF9A-C3945B9C5734}"/>
    <cellStyle name="Comma 5 2 4 2 6 4 2" xfId="38547" xr:uid="{887E5D37-98AA-4388-A228-285AA5F27646}"/>
    <cellStyle name="Comma 5 2 4 2 6 5" xfId="26415" xr:uid="{45D89DDE-786B-4F71-A097-34B280109105}"/>
    <cellStyle name="Comma 5 2 4 2 7" xfId="4173" xr:uid="{6A49DB37-DFE3-460B-88D8-AB2382ABC859}"/>
    <cellStyle name="Comma 5 2 4 2 7 2" xfId="16305" xr:uid="{467006B3-81FD-45D3-87BF-64B732D9C9B1}"/>
    <cellStyle name="Comma 5 2 4 2 7 2 2" xfId="40569" xr:uid="{18DDF273-4E15-41C0-A252-2BB5FB2F3DC4}"/>
    <cellStyle name="Comma 5 2 4 2 7 3" xfId="28437" xr:uid="{254B7BEF-33CD-4B4B-9B67-A7E17EDC1979}"/>
    <cellStyle name="Comma 5 2 4 2 8" xfId="8217" xr:uid="{978ED7AD-6BA1-4B51-AAEE-9B75321BA916}"/>
    <cellStyle name="Comma 5 2 4 2 8 2" xfId="20349" xr:uid="{EC50B482-DFB9-4620-AE7E-5CFD0870D123}"/>
    <cellStyle name="Comma 5 2 4 2 8 2 2" xfId="44613" xr:uid="{296B3927-F9EF-4642-847E-18B3E032A47F}"/>
    <cellStyle name="Comma 5 2 4 2 8 3" xfId="32481" xr:uid="{A3A9EA1D-CB5A-41B0-89F6-5814631C3395}"/>
    <cellStyle name="Comma 5 2 4 2 9" xfId="12261" xr:uid="{29FCF00C-66D2-487F-9CE3-539E01125409}"/>
    <cellStyle name="Comma 5 2 4 2 9 2" xfId="36525" xr:uid="{025C3059-3E61-4212-940C-0F9C13B39233}"/>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2 2 2" xfId="44423" xr:uid="{C89A351D-C25E-4989-82B8-2D50D1786FE2}"/>
    <cellStyle name="Comma 5 2 4 3 2 2 2 2 2 3" xfId="32291" xr:uid="{5DE82AB1-A903-4D60-B6F8-4D18C2AC8375}"/>
    <cellStyle name="Comma 5 2 4 3 2 2 2 2 3" xfId="12071" xr:uid="{26E7ABAB-209E-474F-A19A-E388741A5D1B}"/>
    <cellStyle name="Comma 5 2 4 3 2 2 2 2 3 2" xfId="24203" xr:uid="{8D6B2D38-6EFE-45F3-8374-42BFBC465A20}"/>
    <cellStyle name="Comma 5 2 4 3 2 2 2 2 3 2 2" xfId="48467" xr:uid="{610F2484-AC1C-4FF6-B6B8-0273147F6ED9}"/>
    <cellStyle name="Comma 5 2 4 3 2 2 2 2 3 3" xfId="36335" xr:uid="{9793F119-5C16-40DD-B074-2D80ED7FB082}"/>
    <cellStyle name="Comma 5 2 4 3 2 2 2 2 4" xfId="16115" xr:uid="{541E59E6-CD7D-4256-8F42-76EED00098BE}"/>
    <cellStyle name="Comma 5 2 4 3 2 2 2 2 4 2" xfId="40379" xr:uid="{5D760FBF-3F4D-49DA-9AB0-3C64748F45F7}"/>
    <cellStyle name="Comma 5 2 4 3 2 2 2 2 5" xfId="28247" xr:uid="{4767A616-4DB1-4983-96C4-50258D075673}"/>
    <cellStyle name="Comma 5 2 4 3 2 2 2 3" xfId="6005" xr:uid="{664652AF-8B1B-4428-ADC2-EB47C147E835}"/>
    <cellStyle name="Comma 5 2 4 3 2 2 2 3 2" xfId="18137" xr:uid="{08F47148-8CC6-4F4E-9EA6-C06130FA14C1}"/>
    <cellStyle name="Comma 5 2 4 3 2 2 2 3 2 2" xfId="42401" xr:uid="{E67F8821-7C4F-46B6-B23F-431EF2A3B1C1}"/>
    <cellStyle name="Comma 5 2 4 3 2 2 2 3 3" xfId="30269" xr:uid="{CD9A26EB-680D-4A1D-B037-E784378D64C6}"/>
    <cellStyle name="Comma 5 2 4 3 2 2 2 4" xfId="10049" xr:uid="{727E511D-D80F-42C4-9E9D-8B56AFCE7573}"/>
    <cellStyle name="Comma 5 2 4 3 2 2 2 4 2" xfId="22181" xr:uid="{E2F14A45-727E-4D66-B8F7-7FFF94156613}"/>
    <cellStyle name="Comma 5 2 4 3 2 2 2 4 2 2" xfId="46445" xr:uid="{CC111863-6F00-4B86-8C7A-4D508908DBCC}"/>
    <cellStyle name="Comma 5 2 4 3 2 2 2 4 3" xfId="34313" xr:uid="{CAB6B549-F620-4F98-BC57-4D409C4940F9}"/>
    <cellStyle name="Comma 5 2 4 3 2 2 2 5" xfId="14093" xr:uid="{1554F532-696B-4EB2-9CB0-A783301A92CD}"/>
    <cellStyle name="Comma 5 2 4 3 2 2 2 5 2" xfId="38357" xr:uid="{0B3E0366-C4BD-4FB0-8DD3-29298801C491}"/>
    <cellStyle name="Comma 5 2 4 3 2 2 2 6" xfId="26225" xr:uid="{A525EEBD-F446-4F6F-9074-54A2A346B71C}"/>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2 2 2" xfId="43412" xr:uid="{C22A18C1-3436-43DA-B694-49F1F503CEC5}"/>
    <cellStyle name="Comma 5 2 4 3 2 2 3 2 3" xfId="31280" xr:uid="{52A2E925-0A61-48FF-937A-F0D0FA4D0BCA}"/>
    <cellStyle name="Comma 5 2 4 3 2 2 3 3" xfId="11060" xr:uid="{1FAD2F37-D907-4772-8528-6707601DA388}"/>
    <cellStyle name="Comma 5 2 4 3 2 2 3 3 2" xfId="23192" xr:uid="{90F6E42C-89E2-4DA5-AB09-CD780F8C73C6}"/>
    <cellStyle name="Comma 5 2 4 3 2 2 3 3 2 2" xfId="47456" xr:uid="{F9F87379-C19E-4C78-8237-B7E2643CF8D6}"/>
    <cellStyle name="Comma 5 2 4 3 2 2 3 3 3" xfId="35324" xr:uid="{8AD5F6ED-5068-4D79-B8C7-AA3B0558DD83}"/>
    <cellStyle name="Comma 5 2 4 3 2 2 3 4" xfId="15104" xr:uid="{DCD95435-F849-444A-84FB-53D478293714}"/>
    <cellStyle name="Comma 5 2 4 3 2 2 3 4 2" xfId="39368" xr:uid="{3449B618-3C6E-426B-A27C-6C1DD19B7FFD}"/>
    <cellStyle name="Comma 5 2 4 3 2 2 3 5" xfId="27236" xr:uid="{D3919E81-D8AE-4A32-B1BB-4C9CC7BA756D}"/>
    <cellStyle name="Comma 5 2 4 3 2 2 4" xfId="4994" xr:uid="{E68DC65F-D1E7-4193-AD2C-C6219830B73F}"/>
    <cellStyle name="Comma 5 2 4 3 2 2 4 2" xfId="17126" xr:uid="{93D3FA60-7135-455A-881E-B0A42D97D7F1}"/>
    <cellStyle name="Comma 5 2 4 3 2 2 4 2 2" xfId="41390" xr:uid="{54DB0655-7AFF-4D26-BC7C-BC9342614D58}"/>
    <cellStyle name="Comma 5 2 4 3 2 2 4 3" xfId="29258" xr:uid="{B92CCFD1-346F-4E8F-91F0-31A1805D4B69}"/>
    <cellStyle name="Comma 5 2 4 3 2 2 5" xfId="9038" xr:uid="{9DFD1239-5D9B-4CF8-B402-ACEA85254A83}"/>
    <cellStyle name="Comma 5 2 4 3 2 2 5 2" xfId="21170" xr:uid="{E294D87E-0714-476B-8C89-FE9F8249F16E}"/>
    <cellStyle name="Comma 5 2 4 3 2 2 5 2 2" xfId="45434" xr:uid="{EDC5796B-248F-48A5-A751-CD2B5669CF44}"/>
    <cellStyle name="Comma 5 2 4 3 2 2 5 3" xfId="33302" xr:uid="{FE960B86-94C9-4FAF-8329-3F98A07E3942}"/>
    <cellStyle name="Comma 5 2 4 3 2 2 6" xfId="13082" xr:uid="{74BB4852-2FE4-4B09-93A6-91EC3827DFA1}"/>
    <cellStyle name="Comma 5 2 4 3 2 2 6 2" xfId="37346" xr:uid="{822DECAD-777E-4775-8465-1FE9D5569AEB}"/>
    <cellStyle name="Comma 5 2 4 3 2 2 7" xfId="25214" xr:uid="{8AB10E12-18F8-411A-9DBA-2B5B28F3D2E5}"/>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2 2 2" xfId="43918" xr:uid="{471A2ED3-DA7D-4E4A-878E-A8D377ACA156}"/>
    <cellStyle name="Comma 5 2 4 3 2 3 2 2 3" xfId="31786" xr:uid="{89A81889-8298-4B8F-9B8D-54F403E7020B}"/>
    <cellStyle name="Comma 5 2 4 3 2 3 2 3" xfId="11566" xr:uid="{9F1ABD65-F754-4C29-9528-EC8C655CC5D9}"/>
    <cellStyle name="Comma 5 2 4 3 2 3 2 3 2" xfId="23698" xr:uid="{152BE3E2-6B46-498E-8DFC-A0F9B88F7968}"/>
    <cellStyle name="Comma 5 2 4 3 2 3 2 3 2 2" xfId="47962" xr:uid="{9203E617-7DD8-4EFB-9386-F7DA4DA43642}"/>
    <cellStyle name="Comma 5 2 4 3 2 3 2 3 3" xfId="35830" xr:uid="{00AC7E7E-6ABD-4742-BA7D-E8DB47DBC420}"/>
    <cellStyle name="Comma 5 2 4 3 2 3 2 4" xfId="15610" xr:uid="{724E0AE4-37EC-49B5-9961-C69AD02DEA9A}"/>
    <cellStyle name="Comma 5 2 4 3 2 3 2 4 2" xfId="39874" xr:uid="{83A5AC99-8A08-4498-A24A-2F97FEFA75EA}"/>
    <cellStyle name="Comma 5 2 4 3 2 3 2 5" xfId="27742" xr:uid="{D87954F8-31BD-4452-ADFB-E2622D9C2598}"/>
    <cellStyle name="Comma 5 2 4 3 2 3 3" xfId="5500" xr:uid="{98503EF8-BB98-4786-9FCE-8CF1AC43D5ED}"/>
    <cellStyle name="Comma 5 2 4 3 2 3 3 2" xfId="17632" xr:uid="{78CA8105-95A6-43D0-A66A-4E20E46AE6AF}"/>
    <cellStyle name="Comma 5 2 4 3 2 3 3 2 2" xfId="41896" xr:uid="{333CF38B-90F4-4324-B92C-DA43B3654E79}"/>
    <cellStyle name="Comma 5 2 4 3 2 3 3 3" xfId="29764" xr:uid="{120DFBD0-1D3C-453F-9892-DD76CCD621AD}"/>
    <cellStyle name="Comma 5 2 4 3 2 3 4" xfId="9544" xr:uid="{DE34109A-0530-4A48-85DB-90427925C93C}"/>
    <cellStyle name="Comma 5 2 4 3 2 3 4 2" xfId="21676" xr:uid="{A36DE7D6-9A33-483C-80B9-828BCC547671}"/>
    <cellStyle name="Comma 5 2 4 3 2 3 4 2 2" xfId="45940" xr:uid="{7FF6033C-B225-4D64-B045-185D33DED322}"/>
    <cellStyle name="Comma 5 2 4 3 2 3 4 3" xfId="33808" xr:uid="{ACF2E6E2-6E66-41BD-A449-C9473B2BF3EE}"/>
    <cellStyle name="Comma 5 2 4 3 2 3 5" xfId="13588" xr:uid="{26E5E431-DBE3-4E88-AA2D-27B3CBBDB39E}"/>
    <cellStyle name="Comma 5 2 4 3 2 3 5 2" xfId="37852" xr:uid="{61E435BB-7D62-43AC-93B7-E2A411C6AD4D}"/>
    <cellStyle name="Comma 5 2 4 3 2 3 6" xfId="25720" xr:uid="{764EB7A9-6B41-4464-BCF8-50F904AF8471}"/>
    <cellStyle name="Comma 5 2 4 3 2 4" xfId="2467" xr:uid="{ABF6A7B6-068B-47CB-BDE0-12BA2030A607}"/>
    <cellStyle name="Comma 5 2 4 3 2 4 2" xfId="6511" xr:uid="{619DCE52-1C9E-4AF4-90F5-5CE3D6E78394}"/>
    <cellStyle name="Comma 5 2 4 3 2 4 2 2" xfId="18643" xr:uid="{DCF976CE-8F23-45AC-889B-B3964CD62BB5}"/>
    <cellStyle name="Comma 5 2 4 3 2 4 2 2 2" xfId="42907" xr:uid="{480E51F3-5AFB-4D4E-9224-87DD7F0DA5C7}"/>
    <cellStyle name="Comma 5 2 4 3 2 4 2 3" xfId="30775" xr:uid="{5683DE14-DA92-4807-BC57-9E13C61D014A}"/>
    <cellStyle name="Comma 5 2 4 3 2 4 3" xfId="10555" xr:uid="{89A6D6C3-EC34-40EB-85AA-B92477C2EAFE}"/>
    <cellStyle name="Comma 5 2 4 3 2 4 3 2" xfId="22687" xr:uid="{F22353DF-981B-4D7E-9C9C-172C57120379}"/>
    <cellStyle name="Comma 5 2 4 3 2 4 3 2 2" xfId="46951" xr:uid="{AC5630C6-3CA1-4142-980D-72D4F0589AF7}"/>
    <cellStyle name="Comma 5 2 4 3 2 4 3 3" xfId="34819" xr:uid="{B66F7FF5-590C-460C-A079-3E9A71F334B6}"/>
    <cellStyle name="Comma 5 2 4 3 2 4 4" xfId="14599" xr:uid="{372A9AA7-468D-4C64-BA91-A2565F14AB89}"/>
    <cellStyle name="Comma 5 2 4 3 2 4 4 2" xfId="38863" xr:uid="{81FA4E30-E05C-4D8D-8711-D31AD693A369}"/>
    <cellStyle name="Comma 5 2 4 3 2 4 5" xfId="26731" xr:uid="{887DDD1D-657D-47FF-A64F-D8075569C4F9}"/>
    <cellStyle name="Comma 5 2 4 3 2 5" xfId="4489" xr:uid="{977A10C2-2B8B-4DC3-8201-3BBAAE62D988}"/>
    <cellStyle name="Comma 5 2 4 3 2 5 2" xfId="16621" xr:uid="{05ACB168-EE31-4C69-B017-81B45EA746F7}"/>
    <cellStyle name="Comma 5 2 4 3 2 5 2 2" xfId="40885" xr:uid="{45594A83-C7B6-466A-913D-79E2BEE7BA56}"/>
    <cellStyle name="Comma 5 2 4 3 2 5 3" xfId="28753" xr:uid="{586B14E5-FC6F-4F9B-AA4A-4A7A9C59BB88}"/>
    <cellStyle name="Comma 5 2 4 3 2 6" xfId="8533" xr:uid="{0FC25947-FD40-4BBB-88A6-380DEF0C909C}"/>
    <cellStyle name="Comma 5 2 4 3 2 6 2" xfId="20665" xr:uid="{B2F4666D-61E4-49E7-8634-F99C5C1C5CC5}"/>
    <cellStyle name="Comma 5 2 4 3 2 6 2 2" xfId="44929" xr:uid="{2D9A37E0-5BF2-4A85-8678-A414AC3B66A1}"/>
    <cellStyle name="Comma 5 2 4 3 2 6 3" xfId="32797" xr:uid="{B2DEE564-63DB-4876-BAD3-84E4F40899C8}"/>
    <cellStyle name="Comma 5 2 4 3 2 7" xfId="12577" xr:uid="{1FE5B680-60B8-483C-9F6B-9B4D828F438C}"/>
    <cellStyle name="Comma 5 2 4 3 2 7 2" xfId="36841" xr:uid="{71E8C240-0DEA-4A12-A6B3-2CCF62A2D846}"/>
    <cellStyle name="Comma 5 2 4 3 2 8" xfId="24709" xr:uid="{8AA596D4-9DBA-4F0A-8B4A-9129E4A65CB5}"/>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2 2 2" xfId="44170" xr:uid="{4EB8FDB9-AE6E-4C2E-8FD9-BC11F8B66E43}"/>
    <cellStyle name="Comma 5 2 4 3 3 2 2 2 3" xfId="32038" xr:uid="{0D427B6F-EDA5-45BC-B7E3-B8D8CE0B1D19}"/>
    <cellStyle name="Comma 5 2 4 3 3 2 2 3" xfId="11818" xr:uid="{FCE789C5-2238-477B-99B3-628FF26E4EE5}"/>
    <cellStyle name="Comma 5 2 4 3 3 2 2 3 2" xfId="23950" xr:uid="{DF39434A-4894-4885-96B5-B31FAEE37237}"/>
    <cellStyle name="Comma 5 2 4 3 3 2 2 3 2 2" xfId="48214" xr:uid="{0AD60E80-A503-44AB-973F-9A2D90DC6DE7}"/>
    <cellStyle name="Comma 5 2 4 3 3 2 2 3 3" xfId="36082" xr:uid="{FA3A3212-5F93-4099-ABD1-5AA0CC68EBC0}"/>
    <cellStyle name="Comma 5 2 4 3 3 2 2 4" xfId="15862" xr:uid="{8DB38CC8-C1D7-43A1-B09A-A50071ED5A49}"/>
    <cellStyle name="Comma 5 2 4 3 3 2 2 4 2" xfId="40126" xr:uid="{3C74B8A3-BA2B-4F7F-9A6D-86BE2C125E3E}"/>
    <cellStyle name="Comma 5 2 4 3 3 2 2 5" xfId="27994" xr:uid="{F6A043AF-FE51-4C97-AFF6-01D4645951EF}"/>
    <cellStyle name="Comma 5 2 4 3 3 2 3" xfId="5752" xr:uid="{2C5319DC-BF1F-49EF-9287-A2AE3B6E18FE}"/>
    <cellStyle name="Comma 5 2 4 3 3 2 3 2" xfId="17884" xr:uid="{104AE3B1-6126-4A1F-AE3F-96A1B4843F4D}"/>
    <cellStyle name="Comma 5 2 4 3 3 2 3 2 2" xfId="42148" xr:uid="{9795FB2D-8F45-4A30-8C7D-90782222A2E5}"/>
    <cellStyle name="Comma 5 2 4 3 3 2 3 3" xfId="30016" xr:uid="{2CC02650-B52E-43F6-9EDC-8D221EF3AB03}"/>
    <cellStyle name="Comma 5 2 4 3 3 2 4" xfId="9796" xr:uid="{C9BD8B2C-E7DA-45D1-8C53-88003C1E986F}"/>
    <cellStyle name="Comma 5 2 4 3 3 2 4 2" xfId="21928" xr:uid="{D28CD893-81A3-42CC-8AC0-6C3186392602}"/>
    <cellStyle name="Comma 5 2 4 3 3 2 4 2 2" xfId="46192" xr:uid="{70FB1724-2BD5-45B7-BF53-662307ABD14A}"/>
    <cellStyle name="Comma 5 2 4 3 3 2 4 3" xfId="34060" xr:uid="{368D2BBD-BE22-429B-A0E3-ED79284B45D8}"/>
    <cellStyle name="Comma 5 2 4 3 3 2 5" xfId="13840" xr:uid="{E280586D-5D4A-4AC0-B791-5F15C5888936}"/>
    <cellStyle name="Comma 5 2 4 3 3 2 5 2" xfId="38104" xr:uid="{5D7F755B-F473-4299-9256-FB2ACDDD2975}"/>
    <cellStyle name="Comma 5 2 4 3 3 2 6" xfId="25972" xr:uid="{E064EC18-7CD8-4A92-8F20-86D186DE2C7F}"/>
    <cellStyle name="Comma 5 2 4 3 3 3" xfId="2719" xr:uid="{30FE6128-6204-4C53-B362-578D24D99E20}"/>
    <cellStyle name="Comma 5 2 4 3 3 3 2" xfId="6763" xr:uid="{BBA7677C-4F58-470C-B0D2-C219B5331068}"/>
    <cellStyle name="Comma 5 2 4 3 3 3 2 2" xfId="18895" xr:uid="{160CD431-9038-4CDB-9E85-8D93CD67241D}"/>
    <cellStyle name="Comma 5 2 4 3 3 3 2 2 2" xfId="43159" xr:uid="{78EAD1C0-661E-435C-A5D0-9EA178A6D8D6}"/>
    <cellStyle name="Comma 5 2 4 3 3 3 2 3" xfId="31027" xr:uid="{3847153F-6D76-40A0-B901-BEEB99581908}"/>
    <cellStyle name="Comma 5 2 4 3 3 3 3" xfId="10807" xr:uid="{11BA5865-4FBA-48E8-8AD1-C46F33754D7C}"/>
    <cellStyle name="Comma 5 2 4 3 3 3 3 2" xfId="22939" xr:uid="{FE8B169F-9AC8-4156-82ED-58DF6997B9D7}"/>
    <cellStyle name="Comma 5 2 4 3 3 3 3 2 2" xfId="47203" xr:uid="{4C0E0E6E-6B7E-41B4-B046-E55F298827C6}"/>
    <cellStyle name="Comma 5 2 4 3 3 3 3 3" xfId="35071" xr:uid="{96BC3717-11A0-493B-811C-207CD9C3C67C}"/>
    <cellStyle name="Comma 5 2 4 3 3 3 4" xfId="14851" xr:uid="{C365642F-5520-432F-9FD2-35BCF25A2276}"/>
    <cellStyle name="Comma 5 2 4 3 3 3 4 2" xfId="39115" xr:uid="{9BBB2E6F-78E0-48D6-BDDA-7B59767A3211}"/>
    <cellStyle name="Comma 5 2 4 3 3 3 5" xfId="26983" xr:uid="{1EE55634-B7C1-474D-A726-A84C7634A9D9}"/>
    <cellStyle name="Comma 5 2 4 3 3 4" xfId="4741" xr:uid="{601288C5-46D1-406A-9A40-1AF04389E101}"/>
    <cellStyle name="Comma 5 2 4 3 3 4 2" xfId="16873" xr:uid="{C845A060-9D0C-4C5C-AD79-CD0C7C1AE1B5}"/>
    <cellStyle name="Comma 5 2 4 3 3 4 2 2" xfId="41137" xr:uid="{5EED3346-BF45-4203-B467-A243148FCC2B}"/>
    <cellStyle name="Comma 5 2 4 3 3 4 3" xfId="29005" xr:uid="{49DEC6DC-5C19-4900-AD39-028AC843136D}"/>
    <cellStyle name="Comma 5 2 4 3 3 5" xfId="8785" xr:uid="{9A64870D-CF62-4DE4-84DA-C11CC500A649}"/>
    <cellStyle name="Comma 5 2 4 3 3 5 2" xfId="20917" xr:uid="{DFB0ED77-41ED-43BF-88A4-7F97AECD2CEA}"/>
    <cellStyle name="Comma 5 2 4 3 3 5 2 2" xfId="45181" xr:uid="{51B34989-B3ED-43D1-978D-840C53980C72}"/>
    <cellStyle name="Comma 5 2 4 3 3 5 3" xfId="33049" xr:uid="{19D879D8-059A-4D9B-8008-135734D919D1}"/>
    <cellStyle name="Comma 5 2 4 3 3 6" xfId="12829" xr:uid="{72F5C9C8-E3FC-4E65-BF3D-7EA950DDEC48}"/>
    <cellStyle name="Comma 5 2 4 3 3 6 2" xfId="37093" xr:uid="{BBB95FE9-5604-4189-B6F8-5B9885BA7ADD}"/>
    <cellStyle name="Comma 5 2 4 3 3 7" xfId="24961" xr:uid="{60694515-E1B8-4ECE-84E7-30EEBC1418CD}"/>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2 2 2" xfId="43665" xr:uid="{F30422FD-DCE9-4AA1-AFE7-F9AA82355AAC}"/>
    <cellStyle name="Comma 5 2 4 3 4 2 2 3" xfId="31533" xr:uid="{5134E9C4-0288-430D-9990-92726ACEC55F}"/>
    <cellStyle name="Comma 5 2 4 3 4 2 3" xfId="11313" xr:uid="{94293D33-F92E-4C97-988D-FB487DFF601E}"/>
    <cellStyle name="Comma 5 2 4 3 4 2 3 2" xfId="23445" xr:uid="{40E014A2-8CA3-45B1-B13F-57179D9E64D4}"/>
    <cellStyle name="Comma 5 2 4 3 4 2 3 2 2" xfId="47709" xr:uid="{5D991A71-0BA2-4594-8B7D-038A763857A9}"/>
    <cellStyle name="Comma 5 2 4 3 4 2 3 3" xfId="35577" xr:uid="{A1CD7E64-3A77-493A-8B87-E650B1F9832A}"/>
    <cellStyle name="Comma 5 2 4 3 4 2 4" xfId="15357" xr:uid="{51F1AC77-35FF-4F0C-8650-6028CC316609}"/>
    <cellStyle name="Comma 5 2 4 3 4 2 4 2" xfId="39621" xr:uid="{1332EBC6-6486-4F50-9E9B-1D7A28AB6AAB}"/>
    <cellStyle name="Comma 5 2 4 3 4 2 5" xfId="27489" xr:uid="{33C24DF3-FE3F-48CA-9E22-D3BB276D9EF2}"/>
    <cellStyle name="Comma 5 2 4 3 4 3" xfId="5247" xr:uid="{A65FC677-243C-4E4B-8E0C-445A6FF74FA7}"/>
    <cellStyle name="Comma 5 2 4 3 4 3 2" xfId="17379" xr:uid="{2F35858D-E8F5-4A8E-9E0B-D4DB0F06A37B}"/>
    <cellStyle name="Comma 5 2 4 3 4 3 2 2" xfId="41643" xr:uid="{AF716CBF-90E7-458C-B704-B9BE7DD78C32}"/>
    <cellStyle name="Comma 5 2 4 3 4 3 3" xfId="29511" xr:uid="{730AE0BC-5A5B-4FFF-8942-0A62991DC45B}"/>
    <cellStyle name="Comma 5 2 4 3 4 4" xfId="9291" xr:uid="{0D6F2533-2028-4DCE-A808-46CB27D844DF}"/>
    <cellStyle name="Comma 5 2 4 3 4 4 2" xfId="21423" xr:uid="{35FA69F6-1926-4CC4-8BC7-72CCF31EC015}"/>
    <cellStyle name="Comma 5 2 4 3 4 4 2 2" xfId="45687" xr:uid="{5C4EEB9C-5703-4C5C-B492-0C68C0E81714}"/>
    <cellStyle name="Comma 5 2 4 3 4 4 3" xfId="33555" xr:uid="{8139819C-3E1F-4656-B5B2-CD88D893FA1A}"/>
    <cellStyle name="Comma 5 2 4 3 4 5" xfId="13335" xr:uid="{9278B5FB-5FBC-466C-AA32-8FFE41B46727}"/>
    <cellStyle name="Comma 5 2 4 3 4 5 2" xfId="37599" xr:uid="{EFD1AD5F-1E92-4089-95B8-99A9D1A07D4D}"/>
    <cellStyle name="Comma 5 2 4 3 4 6" xfId="25467" xr:uid="{BAE604EB-81B1-4C9E-9F79-16F732C1DC7B}"/>
    <cellStyle name="Comma 5 2 4 3 5" xfId="2214" xr:uid="{6D71006E-0752-4A91-A892-3323B48B46C6}"/>
    <cellStyle name="Comma 5 2 4 3 5 2" xfId="6258" xr:uid="{621CB5EB-0267-4E09-B4C9-32A8AF6ECA6D}"/>
    <cellStyle name="Comma 5 2 4 3 5 2 2" xfId="18390" xr:uid="{23F8EC00-C44C-4F6E-926D-32F766E4E313}"/>
    <cellStyle name="Comma 5 2 4 3 5 2 2 2" xfId="42654" xr:uid="{7557913F-3CDC-447F-9456-08DFF7FA3DD3}"/>
    <cellStyle name="Comma 5 2 4 3 5 2 3" xfId="30522" xr:uid="{D47BC221-0EDC-4712-9FB7-480241271EAD}"/>
    <cellStyle name="Comma 5 2 4 3 5 3" xfId="10302" xr:uid="{3ED712BD-957D-4B93-917E-6D91D333E6E0}"/>
    <cellStyle name="Comma 5 2 4 3 5 3 2" xfId="22434" xr:uid="{3A81900D-39F5-400B-A86B-208D5E1564A7}"/>
    <cellStyle name="Comma 5 2 4 3 5 3 2 2" xfId="46698" xr:uid="{CADB865F-87E6-46ED-AAC6-6AE8E95FC6FE}"/>
    <cellStyle name="Comma 5 2 4 3 5 3 3" xfId="34566" xr:uid="{40B31E50-7E51-42A0-B6EB-814F029F4156}"/>
    <cellStyle name="Comma 5 2 4 3 5 4" xfId="14346" xr:uid="{788B165C-30DA-4D62-A44C-5358082CB353}"/>
    <cellStyle name="Comma 5 2 4 3 5 4 2" xfId="38610" xr:uid="{5B9FE2F4-7DE6-4AB2-BFED-7C23DB07DF44}"/>
    <cellStyle name="Comma 5 2 4 3 5 5" xfId="26478" xr:uid="{5B14CB2C-FD4B-4FA9-9E47-580862B8904B}"/>
    <cellStyle name="Comma 5 2 4 3 6" xfId="4236" xr:uid="{6B41E5E1-4E54-4B93-87BF-10AA100FF9F6}"/>
    <cellStyle name="Comma 5 2 4 3 6 2" xfId="16368" xr:uid="{E921FFB1-06B7-4359-BE81-81EACFBA7792}"/>
    <cellStyle name="Comma 5 2 4 3 6 2 2" xfId="40632" xr:uid="{211EEAA3-5707-44DC-90F1-C5506311F745}"/>
    <cellStyle name="Comma 5 2 4 3 6 3" xfId="28500" xr:uid="{C1436CF3-CC3A-42C9-8C78-4AA4AE377ED5}"/>
    <cellStyle name="Comma 5 2 4 3 7" xfId="8280" xr:uid="{CE501F3F-47B8-4955-AF1D-6A33414DF16A}"/>
    <cellStyle name="Comma 5 2 4 3 7 2" xfId="20412" xr:uid="{0CEF7391-8972-47A4-B5C6-60F26E8B54F4}"/>
    <cellStyle name="Comma 5 2 4 3 7 2 2" xfId="44676" xr:uid="{5C599A57-E346-426C-9296-42DD16FCDB58}"/>
    <cellStyle name="Comma 5 2 4 3 7 3" xfId="32544" xr:uid="{3591D7C6-3E51-475B-856E-3DD3E0D57629}"/>
    <cellStyle name="Comma 5 2 4 3 8" xfId="12324" xr:uid="{27525AE7-0BBE-4431-8C9F-B548E9AEAB6B}"/>
    <cellStyle name="Comma 5 2 4 3 8 2" xfId="36588" xr:uid="{4E52BC86-BD7B-471B-8DF7-1A7B9DCFC194}"/>
    <cellStyle name="Comma 5 2 4 3 9" xfId="24456" xr:uid="{D28B529B-B8CA-489F-AF91-4BA713C49F4F}"/>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2 2 2" xfId="44297" xr:uid="{2AB6C412-1F37-45E0-968B-B77D47AAFABA}"/>
    <cellStyle name="Comma 5 2 4 4 2 2 2 2 3" xfId="32165" xr:uid="{7D126CF6-150E-4F61-BC41-F77563D833FA}"/>
    <cellStyle name="Comma 5 2 4 4 2 2 2 3" xfId="11945" xr:uid="{7D1585DF-B06F-4EBC-AFE9-0B94B65E53EA}"/>
    <cellStyle name="Comma 5 2 4 4 2 2 2 3 2" xfId="24077" xr:uid="{E662E549-F72C-4738-A1D9-6FD762630635}"/>
    <cellStyle name="Comma 5 2 4 4 2 2 2 3 2 2" xfId="48341" xr:uid="{5D4FD097-E5C3-4985-8507-2D1F48550E2A}"/>
    <cellStyle name="Comma 5 2 4 4 2 2 2 3 3" xfId="36209" xr:uid="{D50E7554-0EAF-4D88-922C-EB521EFA2450}"/>
    <cellStyle name="Comma 5 2 4 4 2 2 2 4" xfId="15989" xr:uid="{2D3362F0-E244-4F6F-AC5E-42D421C60E73}"/>
    <cellStyle name="Comma 5 2 4 4 2 2 2 4 2" xfId="40253" xr:uid="{DD45421B-E085-45D7-AFBA-6DC110C8A180}"/>
    <cellStyle name="Comma 5 2 4 4 2 2 2 5" xfId="28121" xr:uid="{7D4680AD-A26A-43E4-A0DA-76677B7A6DA3}"/>
    <cellStyle name="Comma 5 2 4 4 2 2 3" xfId="5879" xr:uid="{EA1F7C69-1F28-4D6C-8915-1D404EE481A4}"/>
    <cellStyle name="Comma 5 2 4 4 2 2 3 2" xfId="18011" xr:uid="{975BF385-4106-485D-BCF8-EC04D1275129}"/>
    <cellStyle name="Comma 5 2 4 4 2 2 3 2 2" xfId="42275" xr:uid="{F403B01A-CA68-4F2A-A9D5-726AE9999B67}"/>
    <cellStyle name="Comma 5 2 4 4 2 2 3 3" xfId="30143" xr:uid="{10756DF4-C50F-4FED-A26A-39E2DF1B4C2D}"/>
    <cellStyle name="Comma 5 2 4 4 2 2 4" xfId="9923" xr:uid="{9C19F06D-C93E-44C3-BFB6-65AB5172F0FF}"/>
    <cellStyle name="Comma 5 2 4 4 2 2 4 2" xfId="22055" xr:uid="{B522C901-8F46-47A4-A99E-006C32BAFADA}"/>
    <cellStyle name="Comma 5 2 4 4 2 2 4 2 2" xfId="46319" xr:uid="{EE2CE184-AB9A-4BF4-8843-B1A20626BEEC}"/>
    <cellStyle name="Comma 5 2 4 4 2 2 4 3" xfId="34187" xr:uid="{9D7FCBE7-1B05-4DBC-A140-AB827232DF83}"/>
    <cellStyle name="Comma 5 2 4 4 2 2 5" xfId="13967" xr:uid="{824EC17F-9FCA-4D21-B424-80489A359A61}"/>
    <cellStyle name="Comma 5 2 4 4 2 2 5 2" xfId="38231" xr:uid="{CAA05D82-1DB9-46F4-AB92-B45107C76E4D}"/>
    <cellStyle name="Comma 5 2 4 4 2 2 6" xfId="26099" xr:uid="{64D71CD1-B696-4F41-9EC0-58462A969574}"/>
    <cellStyle name="Comma 5 2 4 4 2 3" xfId="2846" xr:uid="{6E46EBFD-5F1F-4035-9433-0B90482E3541}"/>
    <cellStyle name="Comma 5 2 4 4 2 3 2" xfId="6890" xr:uid="{95C75376-7510-4AB3-82CA-3BA22EB0E51F}"/>
    <cellStyle name="Comma 5 2 4 4 2 3 2 2" xfId="19022" xr:uid="{3F5BE05A-C8BA-4D37-8D2A-6E1BB0E6F3C4}"/>
    <cellStyle name="Comma 5 2 4 4 2 3 2 2 2" xfId="43286" xr:uid="{1981E878-604B-44FB-8670-48588DD87749}"/>
    <cellStyle name="Comma 5 2 4 4 2 3 2 3" xfId="31154" xr:uid="{625113B2-D863-4DB1-ABFF-B627108077F6}"/>
    <cellStyle name="Comma 5 2 4 4 2 3 3" xfId="10934" xr:uid="{EBC95942-2C39-48E9-AE82-5AE7BF81C2BE}"/>
    <cellStyle name="Comma 5 2 4 4 2 3 3 2" xfId="23066" xr:uid="{05789703-6443-463F-8689-31A07FB6C867}"/>
    <cellStyle name="Comma 5 2 4 4 2 3 3 2 2" xfId="47330" xr:uid="{793D1E88-80CE-4112-9615-9C50EEA2C64E}"/>
    <cellStyle name="Comma 5 2 4 4 2 3 3 3" xfId="35198" xr:uid="{0C2CF1CB-9B7F-4FB1-89BC-65A478D99D4C}"/>
    <cellStyle name="Comma 5 2 4 4 2 3 4" xfId="14978" xr:uid="{552590C0-4A52-4926-AD46-E18C418143A8}"/>
    <cellStyle name="Comma 5 2 4 4 2 3 4 2" xfId="39242" xr:uid="{B17F34D0-6996-470E-AD75-E047DF056140}"/>
    <cellStyle name="Comma 5 2 4 4 2 3 5" xfId="27110" xr:uid="{007FC874-B708-441E-8988-6AE07D19E45E}"/>
    <cellStyle name="Comma 5 2 4 4 2 4" xfId="4868" xr:uid="{F267857F-853E-47EC-A269-16818235D63A}"/>
    <cellStyle name="Comma 5 2 4 4 2 4 2" xfId="17000" xr:uid="{5D56588D-C773-4F0D-A028-5B5FF8D32037}"/>
    <cellStyle name="Comma 5 2 4 4 2 4 2 2" xfId="41264" xr:uid="{DD2E3749-20B2-440F-90A3-3A1DE749E746}"/>
    <cellStyle name="Comma 5 2 4 4 2 4 3" xfId="29132" xr:uid="{439FABCB-FDCB-4406-A078-521B34FC4430}"/>
    <cellStyle name="Comma 5 2 4 4 2 5" xfId="8912" xr:uid="{F226E9A9-6B65-424F-B2B4-8803A661B081}"/>
    <cellStyle name="Comma 5 2 4 4 2 5 2" xfId="21044" xr:uid="{2319A3F0-5528-41FF-8B12-7778FA81919D}"/>
    <cellStyle name="Comma 5 2 4 4 2 5 2 2" xfId="45308" xr:uid="{D54EE8F3-2A4E-412A-AF23-997D590E434A}"/>
    <cellStyle name="Comma 5 2 4 4 2 5 3" xfId="33176" xr:uid="{4D64EB67-8ABC-42EF-8945-20695381926B}"/>
    <cellStyle name="Comma 5 2 4 4 2 6" xfId="12956" xr:uid="{6E7C6852-E840-4A26-A244-9DA4B75E58CB}"/>
    <cellStyle name="Comma 5 2 4 4 2 6 2" xfId="37220" xr:uid="{5D629628-8421-40C5-8165-B4CBA6D1A4D2}"/>
    <cellStyle name="Comma 5 2 4 4 2 7" xfId="25088" xr:uid="{D570E949-BF9F-4230-A408-38E9100CB6A8}"/>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2 2 2" xfId="43792" xr:uid="{199F2716-55FF-4082-83B0-A61968C9A040}"/>
    <cellStyle name="Comma 5 2 4 4 3 2 2 3" xfId="31660" xr:uid="{AA587ED4-4FC3-4BDA-B54B-2977ABFD01C8}"/>
    <cellStyle name="Comma 5 2 4 4 3 2 3" xfId="11440" xr:uid="{339FDBF4-3B5B-42F0-88DE-C2984E368BBA}"/>
    <cellStyle name="Comma 5 2 4 4 3 2 3 2" xfId="23572" xr:uid="{9A8A5B01-1662-4EB7-A110-1C74CAE89FA7}"/>
    <cellStyle name="Comma 5 2 4 4 3 2 3 2 2" xfId="47836" xr:uid="{435580A6-892A-4881-B101-AC06F75312DD}"/>
    <cellStyle name="Comma 5 2 4 4 3 2 3 3" xfId="35704" xr:uid="{2A99DC76-DA42-4625-BE72-2260E67AFE54}"/>
    <cellStyle name="Comma 5 2 4 4 3 2 4" xfId="15484" xr:uid="{D2821C64-6997-4E91-8AFD-D91021E4045A}"/>
    <cellStyle name="Comma 5 2 4 4 3 2 4 2" xfId="39748" xr:uid="{AFCECAC6-040D-451B-9B60-7BED58EFC47D}"/>
    <cellStyle name="Comma 5 2 4 4 3 2 5" xfId="27616" xr:uid="{6BDFF1AD-0BD3-4F70-B3EB-AD6C4391340B}"/>
    <cellStyle name="Comma 5 2 4 4 3 3" xfId="5374" xr:uid="{74817347-B6CC-4306-8FE5-7876C7B14B0F}"/>
    <cellStyle name="Comma 5 2 4 4 3 3 2" xfId="17506" xr:uid="{8A440062-AB15-40B6-BF24-C6EDFD6B2A34}"/>
    <cellStyle name="Comma 5 2 4 4 3 3 2 2" xfId="41770" xr:uid="{108DA1A7-B141-41A6-BE70-94AB282A8918}"/>
    <cellStyle name="Comma 5 2 4 4 3 3 3" xfId="29638" xr:uid="{E8A7DFF2-FD12-45B6-88E1-4BEBCB2A6E3C}"/>
    <cellStyle name="Comma 5 2 4 4 3 4" xfId="9418" xr:uid="{2A9BAA78-D644-4F38-9B31-CE582A829266}"/>
    <cellStyle name="Comma 5 2 4 4 3 4 2" xfId="21550" xr:uid="{0A7114BB-9563-4144-8510-18594075CCB8}"/>
    <cellStyle name="Comma 5 2 4 4 3 4 2 2" xfId="45814" xr:uid="{45BF4439-5120-497B-8538-7DD13D1468A5}"/>
    <cellStyle name="Comma 5 2 4 4 3 4 3" xfId="33682" xr:uid="{B58ECD3D-8EA0-4DA5-B031-375582F51F3D}"/>
    <cellStyle name="Comma 5 2 4 4 3 5" xfId="13462" xr:uid="{B6B654B6-0893-4022-98F3-20AFD270042D}"/>
    <cellStyle name="Comma 5 2 4 4 3 5 2" xfId="37726" xr:uid="{286A96EC-41FD-492A-8506-FE7B4B888BD0}"/>
    <cellStyle name="Comma 5 2 4 4 3 6" xfId="25594" xr:uid="{E198A634-0B1E-48E0-8A45-EEF2BF94F9C9}"/>
    <cellStyle name="Comma 5 2 4 4 4" xfId="2341" xr:uid="{933E1D99-6422-47B2-A024-7F097BAA48F1}"/>
    <cellStyle name="Comma 5 2 4 4 4 2" xfId="6385" xr:uid="{CB91F9AF-269E-477C-B3A0-C690901B5ED8}"/>
    <cellStyle name="Comma 5 2 4 4 4 2 2" xfId="18517" xr:uid="{0EA2393F-3B5E-4711-B08C-ADAE9E9440F3}"/>
    <cellStyle name="Comma 5 2 4 4 4 2 2 2" xfId="42781" xr:uid="{190E4B9B-3563-4E86-9ADC-8B6816D8F9EB}"/>
    <cellStyle name="Comma 5 2 4 4 4 2 3" xfId="30649" xr:uid="{A6E1033B-F8C6-4EF3-B91D-C51E3ED05CF9}"/>
    <cellStyle name="Comma 5 2 4 4 4 3" xfId="10429" xr:uid="{83671075-D29E-40DE-BD7A-9603F6908D01}"/>
    <cellStyle name="Comma 5 2 4 4 4 3 2" xfId="22561" xr:uid="{6BD2E0EA-BB64-479F-B2F0-8ADB3BBDBF1E}"/>
    <cellStyle name="Comma 5 2 4 4 4 3 2 2" xfId="46825" xr:uid="{8DB44FF8-F026-4A3C-A8D6-1EB41895AD04}"/>
    <cellStyle name="Comma 5 2 4 4 4 3 3" xfId="34693" xr:uid="{4375F3E3-575B-4F6A-B28B-CF271BDC61BD}"/>
    <cellStyle name="Comma 5 2 4 4 4 4" xfId="14473" xr:uid="{4080C454-63AC-4318-8119-54667D006898}"/>
    <cellStyle name="Comma 5 2 4 4 4 4 2" xfId="38737" xr:uid="{BA774717-3323-4806-AA4B-87B3B504C501}"/>
    <cellStyle name="Comma 5 2 4 4 4 5" xfId="26605" xr:uid="{1E859730-299D-4403-8112-EBE98D97B01A}"/>
    <cellStyle name="Comma 5 2 4 4 5" xfId="4363" xr:uid="{CECADEED-435E-46DE-8DFC-2A26B549D3BD}"/>
    <cellStyle name="Comma 5 2 4 4 5 2" xfId="16495" xr:uid="{D3ECAECF-A064-4F05-8A3B-04E20D69B742}"/>
    <cellStyle name="Comma 5 2 4 4 5 2 2" xfId="40759" xr:uid="{34E06062-4F9F-49EB-A0F3-4E54D909214A}"/>
    <cellStyle name="Comma 5 2 4 4 5 3" xfId="28627" xr:uid="{E29E4EE6-E4AD-45E8-A35B-B827CAE79C36}"/>
    <cellStyle name="Comma 5 2 4 4 6" xfId="8407" xr:uid="{08AF93B3-DE70-4EEF-8CFD-B0085FE2735B}"/>
    <cellStyle name="Comma 5 2 4 4 6 2" xfId="20539" xr:uid="{50F32A13-AF6E-4AA0-8788-715841AF624C}"/>
    <cellStyle name="Comma 5 2 4 4 6 2 2" xfId="44803" xr:uid="{2CB28F09-E426-4323-A03A-AEBB2046B810}"/>
    <cellStyle name="Comma 5 2 4 4 6 3" xfId="32671" xr:uid="{848CABF8-2655-4BA8-BC0B-A51DDB389DE2}"/>
    <cellStyle name="Comma 5 2 4 4 7" xfId="12451" xr:uid="{6A57A6BD-9FFE-4C18-8A02-2A80158DE0D0}"/>
    <cellStyle name="Comma 5 2 4 4 7 2" xfId="36715" xr:uid="{46344C04-7FA2-4F25-91BD-52815963901B}"/>
    <cellStyle name="Comma 5 2 4 4 8" xfId="24583" xr:uid="{B6A8AB20-DFEA-4648-8403-44F375EAF73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2 2 2" xfId="44044" xr:uid="{DE367BE2-DC0B-453D-AE37-AE033D5BB60B}"/>
    <cellStyle name="Comma 5 2 4 5 2 2 2 3" xfId="31912" xr:uid="{DC630496-A12D-48A3-B0C2-4B8A525AD906}"/>
    <cellStyle name="Comma 5 2 4 5 2 2 3" xfId="11692" xr:uid="{2330F46D-9DBA-4504-AA70-06FAD79FEEAF}"/>
    <cellStyle name="Comma 5 2 4 5 2 2 3 2" xfId="23824" xr:uid="{012E6550-A61E-468C-939E-7FE9F9EDDDB1}"/>
    <cellStyle name="Comma 5 2 4 5 2 2 3 2 2" xfId="48088" xr:uid="{96CB8377-315C-4073-9792-A178D8EEDD58}"/>
    <cellStyle name="Comma 5 2 4 5 2 2 3 3" xfId="35956" xr:uid="{640FF920-A718-4362-BA49-B02DE5B715B7}"/>
    <cellStyle name="Comma 5 2 4 5 2 2 4" xfId="15736" xr:uid="{DD066EAF-FE15-4A86-80B6-EE84DE394E91}"/>
    <cellStyle name="Comma 5 2 4 5 2 2 4 2" xfId="40000" xr:uid="{F96A02C9-06D8-4143-B93C-9F1FBA55DD98}"/>
    <cellStyle name="Comma 5 2 4 5 2 2 5" xfId="27868" xr:uid="{148021CF-5025-4978-BA12-E5517A2E2446}"/>
    <cellStyle name="Comma 5 2 4 5 2 3" xfId="5626" xr:uid="{7F8E3E20-80FB-4416-BD56-F3D400CC7D20}"/>
    <cellStyle name="Comma 5 2 4 5 2 3 2" xfId="17758" xr:uid="{6B58ED1F-406B-4047-AF36-1452209F71AD}"/>
    <cellStyle name="Comma 5 2 4 5 2 3 2 2" xfId="42022" xr:uid="{04DBE95C-1DFB-47E3-B624-62C31054C623}"/>
    <cellStyle name="Comma 5 2 4 5 2 3 3" xfId="29890" xr:uid="{26E9D226-A2EE-471A-9D49-68E710C56295}"/>
    <cellStyle name="Comma 5 2 4 5 2 4" xfId="9670" xr:uid="{FE6B16DA-DFCB-4568-B199-E0257BA1B4CD}"/>
    <cellStyle name="Comma 5 2 4 5 2 4 2" xfId="21802" xr:uid="{D710B019-2135-498D-B5EF-86640225BFFF}"/>
    <cellStyle name="Comma 5 2 4 5 2 4 2 2" xfId="46066" xr:uid="{B010637E-0C63-43B3-995F-8C9F4B37F1FF}"/>
    <cellStyle name="Comma 5 2 4 5 2 4 3" xfId="33934" xr:uid="{F2B87E43-BEB7-4AAA-95E5-09D77A44C3CB}"/>
    <cellStyle name="Comma 5 2 4 5 2 5" xfId="13714" xr:uid="{641F0420-CEB0-41D7-B83F-2C1950AD16E5}"/>
    <cellStyle name="Comma 5 2 4 5 2 5 2" xfId="37978" xr:uid="{56714523-FB41-4E86-9C1A-044067929825}"/>
    <cellStyle name="Comma 5 2 4 5 2 6" xfId="25846" xr:uid="{61DCD88E-1FF7-42CE-AE63-C4A517D3449E}"/>
    <cellStyle name="Comma 5 2 4 5 3" xfId="2593" xr:uid="{E6CC83BA-105F-4860-8EC7-567DBEC0AA77}"/>
    <cellStyle name="Comma 5 2 4 5 3 2" xfId="6637" xr:uid="{5B93A95C-A399-4AC5-B1CF-2D37E89BB72A}"/>
    <cellStyle name="Comma 5 2 4 5 3 2 2" xfId="18769" xr:uid="{FF2800E7-46D6-4D1D-B1DD-0FC29D16B170}"/>
    <cellStyle name="Comma 5 2 4 5 3 2 2 2" xfId="43033" xr:uid="{9DD5D277-B57A-44B7-A0BD-AFF528AB8874}"/>
    <cellStyle name="Comma 5 2 4 5 3 2 3" xfId="30901" xr:uid="{C000AEED-43C0-47CA-80D3-4BE59818E5E4}"/>
    <cellStyle name="Comma 5 2 4 5 3 3" xfId="10681" xr:uid="{3C58B367-DB3D-46E0-8249-5A884E10944B}"/>
    <cellStyle name="Comma 5 2 4 5 3 3 2" xfId="22813" xr:uid="{F3B7C45A-1E5D-43D7-93F6-980A73F7649E}"/>
    <cellStyle name="Comma 5 2 4 5 3 3 2 2" xfId="47077" xr:uid="{D21BF300-E19E-4B5B-A8E3-7C3C411BC6D8}"/>
    <cellStyle name="Comma 5 2 4 5 3 3 3" xfId="34945" xr:uid="{8B548636-643E-48F3-8CA0-B12F13FDD739}"/>
    <cellStyle name="Comma 5 2 4 5 3 4" xfId="14725" xr:uid="{361F4ED8-ACA8-47DB-A99E-79DE12D5E800}"/>
    <cellStyle name="Comma 5 2 4 5 3 4 2" xfId="38989" xr:uid="{E7DD9B9F-01D2-410E-8D42-934ACD9DECDB}"/>
    <cellStyle name="Comma 5 2 4 5 3 5" xfId="26857" xr:uid="{DB1FA710-F584-4CF2-AD3E-FAEE302D7F89}"/>
    <cellStyle name="Comma 5 2 4 5 4" xfId="4615" xr:uid="{4A38E22E-F413-4220-A803-5A22DFDA0F9D}"/>
    <cellStyle name="Comma 5 2 4 5 4 2" xfId="16747" xr:uid="{AD8669FC-CD42-4B26-8ECC-CCF1CAD1DD09}"/>
    <cellStyle name="Comma 5 2 4 5 4 2 2" xfId="41011" xr:uid="{C58DB0A4-45DE-49ED-AFA0-F88C730CE975}"/>
    <cellStyle name="Comma 5 2 4 5 4 3" xfId="28879" xr:uid="{84EC1E2F-8105-4289-B0F2-FA3F063B49BF}"/>
    <cellStyle name="Comma 5 2 4 5 5" xfId="8659" xr:uid="{99DFAFAC-F772-46F3-AB4A-C219BCE69CCC}"/>
    <cellStyle name="Comma 5 2 4 5 5 2" xfId="20791" xr:uid="{F01623CB-5906-419C-A643-7A3A0A15E5D6}"/>
    <cellStyle name="Comma 5 2 4 5 5 2 2" xfId="45055" xr:uid="{9429A2D6-03F9-4394-A624-C05C13261BA7}"/>
    <cellStyle name="Comma 5 2 4 5 5 3" xfId="32923" xr:uid="{D1A4D672-E2D5-4294-A7AE-A88225D48726}"/>
    <cellStyle name="Comma 5 2 4 5 6" xfId="12703" xr:uid="{E4CA41C0-F7FB-458A-83E2-D0F601BE6411}"/>
    <cellStyle name="Comma 5 2 4 5 6 2" xfId="36967" xr:uid="{A9C69257-4209-44B2-8F8E-911F5B020FA5}"/>
    <cellStyle name="Comma 5 2 4 5 7" xfId="24835" xr:uid="{5D5FC40A-6139-48A2-BBAB-DC204842F739}"/>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2 2 2" xfId="43539" xr:uid="{A0CC9BD6-64F9-4D57-B05B-3656708EB50E}"/>
    <cellStyle name="Comma 5 2 4 6 2 2 3" xfId="31407" xr:uid="{A79417E0-045F-4E71-BB5A-41F9F55483BE}"/>
    <cellStyle name="Comma 5 2 4 6 2 3" xfId="11187" xr:uid="{FAA5DE1C-4CBF-4405-B519-7353B5679F8A}"/>
    <cellStyle name="Comma 5 2 4 6 2 3 2" xfId="23319" xr:uid="{5B05EC5E-4C45-4D9F-B87B-5D6634920014}"/>
    <cellStyle name="Comma 5 2 4 6 2 3 2 2" xfId="47583" xr:uid="{56A8619E-7F0F-4BB6-B87C-8BFBF68318E0}"/>
    <cellStyle name="Comma 5 2 4 6 2 3 3" xfId="35451" xr:uid="{9F956D59-1D71-41FA-A29F-B9047AFD5FF5}"/>
    <cellStyle name="Comma 5 2 4 6 2 4" xfId="15231" xr:uid="{DC822937-ED77-479C-8D3D-48D248CB3BAB}"/>
    <cellStyle name="Comma 5 2 4 6 2 4 2" xfId="39495" xr:uid="{1336CA42-8BF0-4FF3-94C2-3C29EC8CC914}"/>
    <cellStyle name="Comma 5 2 4 6 2 5" xfId="27363" xr:uid="{956640E6-F1C6-4942-B152-A105F9E60711}"/>
    <cellStyle name="Comma 5 2 4 6 3" xfId="5121" xr:uid="{9DBB667E-3BE7-4576-A178-85BFB71DB3AD}"/>
    <cellStyle name="Comma 5 2 4 6 3 2" xfId="17253" xr:uid="{7F4DCA32-198F-4116-BE25-2FBCEDEEA1AF}"/>
    <cellStyle name="Comma 5 2 4 6 3 2 2" xfId="41517" xr:uid="{CA951F18-0908-4A43-B152-920143AD9E74}"/>
    <cellStyle name="Comma 5 2 4 6 3 3" xfId="29385" xr:uid="{4239E8ED-7F75-42D5-8872-76756019B9A2}"/>
    <cellStyle name="Comma 5 2 4 6 4" xfId="9165" xr:uid="{A8284985-1C42-4A7C-9025-C7999EFE23FC}"/>
    <cellStyle name="Comma 5 2 4 6 4 2" xfId="21297" xr:uid="{03993AAD-0231-4916-B4BD-5E2B459C4BD3}"/>
    <cellStyle name="Comma 5 2 4 6 4 2 2" xfId="45561" xr:uid="{D2F952C9-9333-4E64-B041-B6DD746AA9B8}"/>
    <cellStyle name="Comma 5 2 4 6 4 3" xfId="33429" xr:uid="{C20BBBC6-F01D-40D0-B2C8-58EE93789C9C}"/>
    <cellStyle name="Comma 5 2 4 6 5" xfId="13209" xr:uid="{FC41CF57-107C-4493-ACDD-F835177269C5}"/>
    <cellStyle name="Comma 5 2 4 6 5 2" xfId="37473" xr:uid="{4574E7CD-E6D0-4F4B-8F89-5138DD0FF44E}"/>
    <cellStyle name="Comma 5 2 4 6 6" xfId="25341" xr:uid="{D9528439-344B-46EC-BA1C-43147C8E87AB}"/>
    <cellStyle name="Comma 5 2 4 7" xfId="2088" xr:uid="{42B1E71D-7D15-48DE-BF7F-873CE19A0B41}"/>
    <cellStyle name="Comma 5 2 4 7 2" xfId="6132" xr:uid="{E57B4EE5-E5A1-4DAB-8956-7DDAE7BBB72D}"/>
    <cellStyle name="Comma 5 2 4 7 2 2" xfId="18264" xr:uid="{CD5884A5-7FDA-44CA-A3DC-CE7805FB6059}"/>
    <cellStyle name="Comma 5 2 4 7 2 2 2" xfId="42528" xr:uid="{F352A1C5-BDC4-4EBA-8E3B-864E53E27049}"/>
    <cellStyle name="Comma 5 2 4 7 2 3" xfId="30396" xr:uid="{9E15A56B-5A89-454B-B614-1E2FF7A04E50}"/>
    <cellStyle name="Comma 5 2 4 7 3" xfId="10176" xr:uid="{72646180-B6C4-447C-9683-B12AEEE5802B}"/>
    <cellStyle name="Comma 5 2 4 7 3 2" xfId="22308" xr:uid="{5B2A331D-ACDE-47CE-A72A-093AD10012AB}"/>
    <cellStyle name="Comma 5 2 4 7 3 2 2" xfId="46572" xr:uid="{98397C91-A558-4035-A53B-BD505AE918B7}"/>
    <cellStyle name="Comma 5 2 4 7 3 3" xfId="34440" xr:uid="{B49C4570-B203-4FCC-9637-325B65912221}"/>
    <cellStyle name="Comma 5 2 4 7 4" xfId="14220" xr:uid="{933AF0DF-479D-4A56-9F1F-2A23660361EB}"/>
    <cellStyle name="Comma 5 2 4 7 4 2" xfId="38484" xr:uid="{E8324445-83D7-47B0-84AD-F24189A9486F}"/>
    <cellStyle name="Comma 5 2 4 7 5" xfId="26352" xr:uid="{A11F4FAE-1631-4AEC-A582-A5880C6CD6FE}"/>
    <cellStyle name="Comma 5 2 4 8" xfId="4110" xr:uid="{A3472D8C-C014-4C1D-BDF5-C51F199A4142}"/>
    <cellStyle name="Comma 5 2 4 8 2" xfId="16242" xr:uid="{145789A5-8892-44D9-84C9-939C2CDA01F8}"/>
    <cellStyle name="Comma 5 2 4 8 2 2" xfId="40506" xr:uid="{7A650D81-2C24-452E-9FC4-F46548FD9F88}"/>
    <cellStyle name="Comma 5 2 4 8 3" xfId="28374" xr:uid="{81829CF5-817A-4A4D-BDDC-8056D52BF098}"/>
    <cellStyle name="Comma 5 2 4 9" xfId="8154" xr:uid="{EB6BBDC6-E313-472A-A929-0E3CE2FC23C0}"/>
    <cellStyle name="Comma 5 2 4 9 2" xfId="20286" xr:uid="{AED95230-36C6-464F-9367-8BDA7F900BD3}"/>
    <cellStyle name="Comma 5 2 4 9 2 2" xfId="44550" xr:uid="{F6626041-AE20-4344-A7FF-B39022981843}"/>
    <cellStyle name="Comma 5 2 4 9 3" xfId="32418" xr:uid="{F36C2D48-5EED-4CA6-A2EE-95A56F89FF46}"/>
    <cellStyle name="Comma 5 2 5" xfId="87" xr:uid="{E5E36C2D-565B-450F-B5EE-430E2C71FD67}"/>
    <cellStyle name="Comma 5 2 5 10" xfId="24351" xr:uid="{10B5F018-D518-4FD6-A8B2-1921CBD3F739}"/>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2 2 2" xfId="44444" xr:uid="{08AF43E7-B5EF-494A-B0C5-871F66BC150D}"/>
    <cellStyle name="Comma 5 2 5 2 2 2 2 2 2 3" xfId="32312" xr:uid="{E862C47B-AF03-4505-BEA8-F97815D391C5}"/>
    <cellStyle name="Comma 5 2 5 2 2 2 2 2 3" xfId="12092" xr:uid="{EA544837-E93B-4B51-BD42-40F154CDBC44}"/>
    <cellStyle name="Comma 5 2 5 2 2 2 2 2 3 2" xfId="24224" xr:uid="{CEB78A44-0284-46C9-A9F8-52DCB005558A}"/>
    <cellStyle name="Comma 5 2 5 2 2 2 2 2 3 2 2" xfId="48488" xr:uid="{3B46DE66-3982-46A6-9F1A-529862F4F59A}"/>
    <cellStyle name="Comma 5 2 5 2 2 2 2 2 3 3" xfId="36356" xr:uid="{9D44D83D-DD92-4F83-9BC8-D87702264405}"/>
    <cellStyle name="Comma 5 2 5 2 2 2 2 2 4" xfId="16136" xr:uid="{25BF839C-CE82-4093-BBCA-A58B983956C1}"/>
    <cellStyle name="Comma 5 2 5 2 2 2 2 2 4 2" xfId="40400" xr:uid="{ED3F0739-D271-4016-81F7-C71F38B65E72}"/>
    <cellStyle name="Comma 5 2 5 2 2 2 2 2 5" xfId="28268" xr:uid="{DBAF9AD6-BCB8-428C-8FC0-66F4F8F512EA}"/>
    <cellStyle name="Comma 5 2 5 2 2 2 2 3" xfId="6026" xr:uid="{D4C41FAB-9034-42D8-8AFC-7E3C00F35F9F}"/>
    <cellStyle name="Comma 5 2 5 2 2 2 2 3 2" xfId="18158" xr:uid="{0B66D930-6F2E-4798-8C1F-2B117B8E1209}"/>
    <cellStyle name="Comma 5 2 5 2 2 2 2 3 2 2" xfId="42422" xr:uid="{AE5DECCC-4DC5-4A12-9F50-7370FD5C7F3F}"/>
    <cellStyle name="Comma 5 2 5 2 2 2 2 3 3" xfId="30290" xr:uid="{DE0FAFD9-27F0-492B-AF0A-7FEC72139DD5}"/>
    <cellStyle name="Comma 5 2 5 2 2 2 2 4" xfId="10070" xr:uid="{36E8D2D6-D871-4E47-A9FE-7F1A363FC8E1}"/>
    <cellStyle name="Comma 5 2 5 2 2 2 2 4 2" xfId="22202" xr:uid="{7883505D-CDDB-44B9-9651-53AA623774D9}"/>
    <cellStyle name="Comma 5 2 5 2 2 2 2 4 2 2" xfId="46466" xr:uid="{9F89BA13-7B84-41BE-999E-315532B4EC4C}"/>
    <cellStyle name="Comma 5 2 5 2 2 2 2 4 3" xfId="34334" xr:uid="{1399C1D4-5398-4A53-A7E0-1B98BFE27859}"/>
    <cellStyle name="Comma 5 2 5 2 2 2 2 5" xfId="14114" xr:uid="{800554E4-DE78-4B02-AED8-A959BEF17605}"/>
    <cellStyle name="Comma 5 2 5 2 2 2 2 5 2" xfId="38378" xr:uid="{3EEFFF8C-D403-41C5-A22C-2F761D7B6DEB}"/>
    <cellStyle name="Comma 5 2 5 2 2 2 2 6" xfId="26246" xr:uid="{5CA26E64-7DAE-40CC-9535-66FD0B691FFC}"/>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2 2 2" xfId="43433" xr:uid="{6EF0F62B-EC4C-4C53-8F16-DE1A4D82D167}"/>
    <cellStyle name="Comma 5 2 5 2 2 2 3 2 3" xfId="31301" xr:uid="{A1561734-50A1-4659-8CFD-D2E7CA595318}"/>
    <cellStyle name="Comma 5 2 5 2 2 2 3 3" xfId="11081" xr:uid="{BA5ACF8C-F5B9-4F8A-9A6D-79C3F670888D}"/>
    <cellStyle name="Comma 5 2 5 2 2 2 3 3 2" xfId="23213" xr:uid="{CC993F25-869E-488D-A551-DB585D32F8B9}"/>
    <cellStyle name="Comma 5 2 5 2 2 2 3 3 2 2" xfId="47477" xr:uid="{FA954B89-035D-482E-854A-C996AF145259}"/>
    <cellStyle name="Comma 5 2 5 2 2 2 3 3 3" xfId="35345" xr:uid="{D64CFF19-6717-4013-83C6-CBCFE3E0EA40}"/>
    <cellStyle name="Comma 5 2 5 2 2 2 3 4" xfId="15125" xr:uid="{0D2139A5-8096-49F1-A19E-F1B8626A9EBA}"/>
    <cellStyle name="Comma 5 2 5 2 2 2 3 4 2" xfId="39389" xr:uid="{289BE540-E1F8-43E3-B2A8-3DC317A546F3}"/>
    <cellStyle name="Comma 5 2 5 2 2 2 3 5" xfId="27257" xr:uid="{2555A51E-7373-4B57-94A8-60BD8EEEC585}"/>
    <cellStyle name="Comma 5 2 5 2 2 2 4" xfId="5015" xr:uid="{AEAD9E21-0BBF-46EB-BC7C-387F5AB98601}"/>
    <cellStyle name="Comma 5 2 5 2 2 2 4 2" xfId="17147" xr:uid="{D4AC3832-4592-4552-96C8-9B1051A23F96}"/>
    <cellStyle name="Comma 5 2 5 2 2 2 4 2 2" xfId="41411" xr:uid="{875BC636-9E23-419E-8DBD-CFEEF1F30EBE}"/>
    <cellStyle name="Comma 5 2 5 2 2 2 4 3" xfId="29279" xr:uid="{9FCE56F8-BDF3-42C7-824C-F77338C99E0E}"/>
    <cellStyle name="Comma 5 2 5 2 2 2 5" xfId="9059" xr:uid="{75CBBE89-7BB8-4373-90F1-5E594C75F04A}"/>
    <cellStyle name="Comma 5 2 5 2 2 2 5 2" xfId="21191" xr:uid="{A58BF2A3-0B65-405A-83E3-DC43EE526A4B}"/>
    <cellStyle name="Comma 5 2 5 2 2 2 5 2 2" xfId="45455" xr:uid="{6B9AEE6C-F3DE-48E5-B97E-CA462F0DC35A}"/>
    <cellStyle name="Comma 5 2 5 2 2 2 5 3" xfId="33323" xr:uid="{0089D244-5756-40C2-AFF6-5736B2B234A3}"/>
    <cellStyle name="Comma 5 2 5 2 2 2 6" xfId="13103" xr:uid="{A3F4559E-052B-4274-843B-E8C9271E52D0}"/>
    <cellStyle name="Comma 5 2 5 2 2 2 6 2" xfId="37367" xr:uid="{FA892C88-E0F7-4888-8F83-350960D35B75}"/>
    <cellStyle name="Comma 5 2 5 2 2 2 7" xfId="25235" xr:uid="{BA769E3F-99F6-4B3F-B7F2-C1BA7B05C6C6}"/>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2 2 2" xfId="43939" xr:uid="{6B2CAD16-69C4-4D19-AE73-7F01E23CD468}"/>
    <cellStyle name="Comma 5 2 5 2 2 3 2 2 3" xfId="31807" xr:uid="{5BCCE64E-CF47-4CE7-B74A-0E7615403337}"/>
    <cellStyle name="Comma 5 2 5 2 2 3 2 3" xfId="11587" xr:uid="{A9AAF5D6-9DC8-4E71-959F-9429B100AA62}"/>
    <cellStyle name="Comma 5 2 5 2 2 3 2 3 2" xfId="23719" xr:uid="{12EE826D-A925-4479-BFB7-23136A2ACDDD}"/>
    <cellStyle name="Comma 5 2 5 2 2 3 2 3 2 2" xfId="47983" xr:uid="{09F133DC-29D8-4BDA-97FE-063016C4817D}"/>
    <cellStyle name="Comma 5 2 5 2 2 3 2 3 3" xfId="35851" xr:uid="{BF1E1440-01D8-412E-8FB3-E97FE3F3FF6B}"/>
    <cellStyle name="Comma 5 2 5 2 2 3 2 4" xfId="15631" xr:uid="{4E96EBA5-947F-4C2A-9F93-A8B0059D9DE1}"/>
    <cellStyle name="Comma 5 2 5 2 2 3 2 4 2" xfId="39895" xr:uid="{152F7389-0F6F-4458-AD42-CD7502545CDE}"/>
    <cellStyle name="Comma 5 2 5 2 2 3 2 5" xfId="27763" xr:uid="{4C28EF53-338C-40E3-9A75-F30EAC923D8E}"/>
    <cellStyle name="Comma 5 2 5 2 2 3 3" xfId="5521" xr:uid="{BAD23CC9-A8CD-435D-8FDD-E09E73B19FF1}"/>
    <cellStyle name="Comma 5 2 5 2 2 3 3 2" xfId="17653" xr:uid="{4BEF048D-1DAC-4802-B3E8-FB3018F144F7}"/>
    <cellStyle name="Comma 5 2 5 2 2 3 3 2 2" xfId="41917" xr:uid="{2F6E6009-C91E-449E-AC17-3B97231A1DA6}"/>
    <cellStyle name="Comma 5 2 5 2 2 3 3 3" xfId="29785" xr:uid="{22DD5712-8047-4627-8E2E-246877C09ABB}"/>
    <cellStyle name="Comma 5 2 5 2 2 3 4" xfId="9565" xr:uid="{2AEB59E6-D8E8-4AD8-A556-747599FB0357}"/>
    <cellStyle name="Comma 5 2 5 2 2 3 4 2" xfId="21697" xr:uid="{A65ACD3E-7F3D-4C8A-A302-5E086942E384}"/>
    <cellStyle name="Comma 5 2 5 2 2 3 4 2 2" xfId="45961" xr:uid="{5E423CD0-F1F6-41DB-AE7B-06B254972E56}"/>
    <cellStyle name="Comma 5 2 5 2 2 3 4 3" xfId="33829" xr:uid="{78081894-49E2-40DE-A05C-1FDEF6CDB71D}"/>
    <cellStyle name="Comma 5 2 5 2 2 3 5" xfId="13609" xr:uid="{CC1A6961-D224-4E62-9D71-4DF74249A8A0}"/>
    <cellStyle name="Comma 5 2 5 2 2 3 5 2" xfId="37873" xr:uid="{74BE98CD-8562-4684-A9D8-71E129D90A6D}"/>
    <cellStyle name="Comma 5 2 5 2 2 3 6" xfId="25741" xr:uid="{80308F07-666E-40CB-8B3F-3F51A6408149}"/>
    <cellStyle name="Comma 5 2 5 2 2 4" xfId="2488" xr:uid="{9FCA0240-BF24-4A34-9135-AF8DAC474432}"/>
    <cellStyle name="Comma 5 2 5 2 2 4 2" xfId="6532" xr:uid="{39512932-68E6-4A9E-8B83-3630DA176284}"/>
    <cellStyle name="Comma 5 2 5 2 2 4 2 2" xfId="18664" xr:uid="{D41F524F-F43B-4995-B3C2-4C89A6D13537}"/>
    <cellStyle name="Comma 5 2 5 2 2 4 2 2 2" xfId="42928" xr:uid="{CEF8BDD2-04EC-4DE4-A203-BF941367451C}"/>
    <cellStyle name="Comma 5 2 5 2 2 4 2 3" xfId="30796" xr:uid="{8772AFEC-D0E1-4EB7-B53A-1874D39BD616}"/>
    <cellStyle name="Comma 5 2 5 2 2 4 3" xfId="10576" xr:uid="{59AF01D0-64BF-4688-B69C-978CF2642F53}"/>
    <cellStyle name="Comma 5 2 5 2 2 4 3 2" xfId="22708" xr:uid="{471261C1-4602-4349-B794-DE9D182321C7}"/>
    <cellStyle name="Comma 5 2 5 2 2 4 3 2 2" xfId="46972" xr:uid="{D9C20FBE-A7F6-4FC8-826F-B09F1ADCE983}"/>
    <cellStyle name="Comma 5 2 5 2 2 4 3 3" xfId="34840" xr:uid="{2FB87B52-8994-4FD8-AE59-ACB290DEF7A0}"/>
    <cellStyle name="Comma 5 2 5 2 2 4 4" xfId="14620" xr:uid="{67832B98-61EC-4341-BCD9-58356328731C}"/>
    <cellStyle name="Comma 5 2 5 2 2 4 4 2" xfId="38884" xr:uid="{F0F392EC-68CC-41B3-9A83-061B5D3BC7B5}"/>
    <cellStyle name="Comma 5 2 5 2 2 4 5" xfId="26752" xr:uid="{B9562B40-1FE8-468E-BF67-6FF73D738797}"/>
    <cellStyle name="Comma 5 2 5 2 2 5" xfId="4510" xr:uid="{8A96199C-1BCA-4AFD-BE5A-F3EC5A44E2AE}"/>
    <cellStyle name="Comma 5 2 5 2 2 5 2" xfId="16642" xr:uid="{14A03886-4296-4D75-8FE2-FAA0E0E6C3B0}"/>
    <cellStyle name="Comma 5 2 5 2 2 5 2 2" xfId="40906" xr:uid="{E4293C8F-1623-448B-AC9E-9DFDF9D566FC}"/>
    <cellStyle name="Comma 5 2 5 2 2 5 3" xfId="28774" xr:uid="{3AED7F90-C290-4706-A996-95D764FE4AA0}"/>
    <cellStyle name="Comma 5 2 5 2 2 6" xfId="8554" xr:uid="{D99C25ED-333A-4E1C-BC95-4F9869F074BF}"/>
    <cellStyle name="Comma 5 2 5 2 2 6 2" xfId="20686" xr:uid="{2A844D2F-C324-4902-958F-3A7E0969E61D}"/>
    <cellStyle name="Comma 5 2 5 2 2 6 2 2" xfId="44950" xr:uid="{722E7632-9D03-4C49-9217-D3CF0EBD876C}"/>
    <cellStyle name="Comma 5 2 5 2 2 6 3" xfId="32818" xr:uid="{3C28CD93-1B9B-4BF2-AA2B-939B789C754E}"/>
    <cellStyle name="Comma 5 2 5 2 2 7" xfId="12598" xr:uid="{F13F7608-3F7B-4838-B766-D6B61EA1ECDE}"/>
    <cellStyle name="Comma 5 2 5 2 2 7 2" xfId="36862" xr:uid="{259CCA21-25DC-4A71-838C-CAB51EA5DB0A}"/>
    <cellStyle name="Comma 5 2 5 2 2 8" xfId="24730" xr:uid="{3AA56214-CD97-4F81-8AA7-D927393ED29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2 2 2" xfId="44191" xr:uid="{9D1A67DB-6505-4562-BB62-9BF848E041F3}"/>
    <cellStyle name="Comma 5 2 5 2 3 2 2 2 3" xfId="32059" xr:uid="{070D4E7E-E28D-4331-9395-50B5BADB19EB}"/>
    <cellStyle name="Comma 5 2 5 2 3 2 2 3" xfId="11839" xr:uid="{D8EE7B79-E5FA-43BB-BD04-ABCEB2B5D08F}"/>
    <cellStyle name="Comma 5 2 5 2 3 2 2 3 2" xfId="23971" xr:uid="{CCE2CCF2-00A6-42BE-9289-EBC8A3445EF5}"/>
    <cellStyle name="Comma 5 2 5 2 3 2 2 3 2 2" xfId="48235" xr:uid="{B442027F-797C-40BB-A8A6-7380BAD481B4}"/>
    <cellStyle name="Comma 5 2 5 2 3 2 2 3 3" xfId="36103" xr:uid="{873C3BDE-6F0E-4BA7-97E8-2F4CB64B6989}"/>
    <cellStyle name="Comma 5 2 5 2 3 2 2 4" xfId="15883" xr:uid="{DB110F7B-6F53-4121-A808-3352F3000A28}"/>
    <cellStyle name="Comma 5 2 5 2 3 2 2 4 2" xfId="40147" xr:uid="{9CD7FB56-5995-4952-A32C-BBB40477EDC5}"/>
    <cellStyle name="Comma 5 2 5 2 3 2 2 5" xfId="28015" xr:uid="{67D13C1A-FA15-4642-9542-E89D2DA0DC15}"/>
    <cellStyle name="Comma 5 2 5 2 3 2 3" xfId="5773" xr:uid="{BE4C7DD1-F989-4006-BD34-D7CD22AE26C5}"/>
    <cellStyle name="Comma 5 2 5 2 3 2 3 2" xfId="17905" xr:uid="{4D5631B3-8B14-4F21-8C8D-4613F9B44B4D}"/>
    <cellStyle name="Comma 5 2 5 2 3 2 3 2 2" xfId="42169" xr:uid="{B0FE87F2-F857-444E-AF58-38699A63827C}"/>
    <cellStyle name="Comma 5 2 5 2 3 2 3 3" xfId="30037" xr:uid="{C06A1CB1-4719-41BA-9F5B-C07337A013B0}"/>
    <cellStyle name="Comma 5 2 5 2 3 2 4" xfId="9817" xr:uid="{04B73318-BE48-4C4C-A284-39DAA5D3B6FF}"/>
    <cellStyle name="Comma 5 2 5 2 3 2 4 2" xfId="21949" xr:uid="{6EE31A8B-E173-4DAD-A6D4-BDE4219746BD}"/>
    <cellStyle name="Comma 5 2 5 2 3 2 4 2 2" xfId="46213" xr:uid="{E6A71841-AEF4-4F3F-B785-814CC141545C}"/>
    <cellStyle name="Comma 5 2 5 2 3 2 4 3" xfId="34081" xr:uid="{16321E20-0878-4CD6-9E68-905F478A82E6}"/>
    <cellStyle name="Comma 5 2 5 2 3 2 5" xfId="13861" xr:uid="{0D748EFC-7ADD-4D1E-9D5F-313821AD7582}"/>
    <cellStyle name="Comma 5 2 5 2 3 2 5 2" xfId="38125" xr:uid="{CCC21205-D9FB-435C-9CD9-4F8D35396162}"/>
    <cellStyle name="Comma 5 2 5 2 3 2 6" xfId="25993" xr:uid="{8DAECB1D-7C42-4779-B15D-8492CADFA8F8}"/>
    <cellStyle name="Comma 5 2 5 2 3 3" xfId="2740" xr:uid="{52294A54-1CAA-4345-B8C5-3AE8DBC85741}"/>
    <cellStyle name="Comma 5 2 5 2 3 3 2" xfId="6784" xr:uid="{7075E042-7743-4153-8E51-C7D45DF685DD}"/>
    <cellStyle name="Comma 5 2 5 2 3 3 2 2" xfId="18916" xr:uid="{8122FAB7-7F00-4A4B-8C2C-7C658433DEA0}"/>
    <cellStyle name="Comma 5 2 5 2 3 3 2 2 2" xfId="43180" xr:uid="{324AAE42-64D2-4249-B2A5-1D3182E1AEE5}"/>
    <cellStyle name="Comma 5 2 5 2 3 3 2 3" xfId="31048" xr:uid="{A1B67BC3-24C2-4342-99F7-3C69A1CBB756}"/>
    <cellStyle name="Comma 5 2 5 2 3 3 3" xfId="10828" xr:uid="{35544F90-E5DA-4D38-8274-C2CB5705E6A3}"/>
    <cellStyle name="Comma 5 2 5 2 3 3 3 2" xfId="22960" xr:uid="{1AC23EAA-F9C9-4AC8-A035-61B3DA030629}"/>
    <cellStyle name="Comma 5 2 5 2 3 3 3 2 2" xfId="47224" xr:uid="{C58C5E27-06C4-4BE4-8DF8-E88FDD030C84}"/>
    <cellStyle name="Comma 5 2 5 2 3 3 3 3" xfId="35092" xr:uid="{719E3FD5-6351-40FA-9173-D69D6C6E5D5C}"/>
    <cellStyle name="Comma 5 2 5 2 3 3 4" xfId="14872" xr:uid="{1F7F0C55-FBF4-400F-BDF2-5E39B5165CC5}"/>
    <cellStyle name="Comma 5 2 5 2 3 3 4 2" xfId="39136" xr:uid="{6831D86C-9D0B-4AE6-ACCE-E23A4AE14504}"/>
    <cellStyle name="Comma 5 2 5 2 3 3 5" xfId="27004" xr:uid="{7798BFF4-18CB-4865-B40E-9B579E776555}"/>
    <cellStyle name="Comma 5 2 5 2 3 4" xfId="4762" xr:uid="{CDD8A1D4-02B6-42B1-8CF4-88DC597C2D26}"/>
    <cellStyle name="Comma 5 2 5 2 3 4 2" xfId="16894" xr:uid="{6B856744-6EB1-4476-8ED2-B6FC636B9AC8}"/>
    <cellStyle name="Comma 5 2 5 2 3 4 2 2" xfId="41158" xr:uid="{297BA2BD-ABE9-42DE-8D6E-7872CF8D776C}"/>
    <cellStyle name="Comma 5 2 5 2 3 4 3" xfId="29026" xr:uid="{66DA9D8B-8C61-4321-A325-678AE1C46FBB}"/>
    <cellStyle name="Comma 5 2 5 2 3 5" xfId="8806" xr:uid="{C3E7AE2A-5C7E-410A-93A8-3339DF9ECE32}"/>
    <cellStyle name="Comma 5 2 5 2 3 5 2" xfId="20938" xr:uid="{B81E8F8A-11F4-4205-AFF7-D8C4CA00F6C5}"/>
    <cellStyle name="Comma 5 2 5 2 3 5 2 2" xfId="45202" xr:uid="{D2A2B984-B73E-493E-88F4-EA446CEC6060}"/>
    <cellStyle name="Comma 5 2 5 2 3 5 3" xfId="33070" xr:uid="{12403EDD-CEB5-4194-8295-938DEBCEA8F0}"/>
    <cellStyle name="Comma 5 2 5 2 3 6" xfId="12850" xr:uid="{32CC1E5E-BC5F-40BD-B9E3-5BD6106B6ECA}"/>
    <cellStyle name="Comma 5 2 5 2 3 6 2" xfId="37114" xr:uid="{8800FFA3-5822-45F3-881F-C0631D0B4079}"/>
    <cellStyle name="Comma 5 2 5 2 3 7" xfId="24982" xr:uid="{6C84C14D-CE91-4FA8-9C1E-EA31CF5C935E}"/>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2 2 2" xfId="43686" xr:uid="{33879789-8543-441B-AE24-24FBAE11B220}"/>
    <cellStyle name="Comma 5 2 5 2 4 2 2 3" xfId="31554" xr:uid="{98E3CE6D-A14D-497E-B62E-BFE8AB1FECF5}"/>
    <cellStyle name="Comma 5 2 5 2 4 2 3" xfId="11334" xr:uid="{1D3C105E-15EF-4C3E-A122-714662CF5CAF}"/>
    <cellStyle name="Comma 5 2 5 2 4 2 3 2" xfId="23466" xr:uid="{A544808A-1BDB-4815-BA2B-3E2B0CF063B0}"/>
    <cellStyle name="Comma 5 2 5 2 4 2 3 2 2" xfId="47730" xr:uid="{60DB8B2C-839F-4327-B644-E0FF02793887}"/>
    <cellStyle name="Comma 5 2 5 2 4 2 3 3" xfId="35598" xr:uid="{E90A55BC-D89D-4ABB-A277-B58676822ADE}"/>
    <cellStyle name="Comma 5 2 5 2 4 2 4" xfId="15378" xr:uid="{D20A8C9F-E7EE-417D-8E22-AE8FD8AD1941}"/>
    <cellStyle name="Comma 5 2 5 2 4 2 4 2" xfId="39642" xr:uid="{418D39D2-037A-4C65-95DB-7D8986127431}"/>
    <cellStyle name="Comma 5 2 5 2 4 2 5" xfId="27510" xr:uid="{CEC532A5-F29B-491D-A59B-DAD113763FF8}"/>
    <cellStyle name="Comma 5 2 5 2 4 3" xfId="5268" xr:uid="{7C7AF06B-2102-4444-949A-B53B97C87759}"/>
    <cellStyle name="Comma 5 2 5 2 4 3 2" xfId="17400" xr:uid="{8E5D8B09-4AD7-4BC6-B66E-9A4AD589AA42}"/>
    <cellStyle name="Comma 5 2 5 2 4 3 2 2" xfId="41664" xr:uid="{49670086-72CE-49F2-B678-B16D68B3B17B}"/>
    <cellStyle name="Comma 5 2 5 2 4 3 3" xfId="29532" xr:uid="{EAFDFB60-5B08-435D-ABF4-113C003D7826}"/>
    <cellStyle name="Comma 5 2 5 2 4 4" xfId="9312" xr:uid="{2ADAF64E-DA5D-447C-B547-E769D959358A}"/>
    <cellStyle name="Comma 5 2 5 2 4 4 2" xfId="21444" xr:uid="{53BD72D5-865F-45BF-AE51-F72A87445E00}"/>
    <cellStyle name="Comma 5 2 5 2 4 4 2 2" xfId="45708" xr:uid="{B33C483A-8A14-4DB5-A542-52967237ECE8}"/>
    <cellStyle name="Comma 5 2 5 2 4 4 3" xfId="33576" xr:uid="{33FB8E1B-607C-426F-9788-8C3B45ED73FC}"/>
    <cellStyle name="Comma 5 2 5 2 4 5" xfId="13356" xr:uid="{F987BE6B-44B0-49F8-B0EE-8EE5180CBD35}"/>
    <cellStyle name="Comma 5 2 5 2 4 5 2" xfId="37620" xr:uid="{6424C48B-7151-4FF4-BAC5-DEF674B94127}"/>
    <cellStyle name="Comma 5 2 5 2 4 6" xfId="25488" xr:uid="{734A3F42-3D4D-4DC9-B654-EF9E55B4036A}"/>
    <cellStyle name="Comma 5 2 5 2 5" xfId="2235" xr:uid="{12E257D9-3E33-427C-A1E5-E040B4144599}"/>
    <cellStyle name="Comma 5 2 5 2 5 2" xfId="6279" xr:uid="{54F664CC-4555-426C-88F1-DF4304704EE6}"/>
    <cellStyle name="Comma 5 2 5 2 5 2 2" xfId="18411" xr:uid="{9286CBEA-1FB0-4A4A-A953-C80100627261}"/>
    <cellStyle name="Comma 5 2 5 2 5 2 2 2" xfId="42675" xr:uid="{48C4E48C-E6C1-4AE4-8037-08383AB1BEEB}"/>
    <cellStyle name="Comma 5 2 5 2 5 2 3" xfId="30543" xr:uid="{628B05B3-B464-4C19-AB26-8FE51B59CB83}"/>
    <cellStyle name="Comma 5 2 5 2 5 3" xfId="10323" xr:uid="{E9C95771-A81A-4ADB-B9FC-201E0ECE1D44}"/>
    <cellStyle name="Comma 5 2 5 2 5 3 2" xfId="22455" xr:uid="{7BAE46B0-D79B-4332-BD4F-1FBAA52CAB2E}"/>
    <cellStyle name="Comma 5 2 5 2 5 3 2 2" xfId="46719" xr:uid="{DD2EDB5D-B73C-4996-804E-F468CDA9DE14}"/>
    <cellStyle name="Comma 5 2 5 2 5 3 3" xfId="34587" xr:uid="{931DCBE7-474F-42C5-9C7B-66078DF6767A}"/>
    <cellStyle name="Comma 5 2 5 2 5 4" xfId="14367" xr:uid="{1FDDB825-42E4-47DC-8EB7-B1DE1199B8EF}"/>
    <cellStyle name="Comma 5 2 5 2 5 4 2" xfId="38631" xr:uid="{0C4DF7D1-FAC2-43E1-A8D0-96AD2886659F}"/>
    <cellStyle name="Comma 5 2 5 2 5 5" xfId="26499" xr:uid="{3215FD48-973E-4378-9174-3677075FC630}"/>
    <cellStyle name="Comma 5 2 5 2 6" xfId="4257" xr:uid="{FF56331A-3CCC-4946-B352-74FD99A4B889}"/>
    <cellStyle name="Comma 5 2 5 2 6 2" xfId="16389" xr:uid="{A9DF711F-34EE-4049-AD70-CC549CCDC9BB}"/>
    <cellStyle name="Comma 5 2 5 2 6 2 2" xfId="40653" xr:uid="{04DD68E0-510E-41FE-9371-B0CDF9040719}"/>
    <cellStyle name="Comma 5 2 5 2 6 3" xfId="28521" xr:uid="{6B49D2A0-D9DF-4984-BB0F-A35A2C100A2A}"/>
    <cellStyle name="Comma 5 2 5 2 7" xfId="8301" xr:uid="{35217C55-B313-4CF4-B8E1-658240C6E8D6}"/>
    <cellStyle name="Comma 5 2 5 2 7 2" xfId="20433" xr:uid="{F01A362B-EFE6-4F36-BC5E-D30FC3C5F2E1}"/>
    <cellStyle name="Comma 5 2 5 2 7 2 2" xfId="44697" xr:uid="{11E60D68-7A30-40C6-9C06-09351E1AA700}"/>
    <cellStyle name="Comma 5 2 5 2 7 3" xfId="32565" xr:uid="{4BDB8142-922D-4CBB-9BF8-DABC55A0F865}"/>
    <cellStyle name="Comma 5 2 5 2 8" xfId="12345" xr:uid="{B60C25AD-FC17-4940-BEC6-D68396ABFDF7}"/>
    <cellStyle name="Comma 5 2 5 2 8 2" xfId="36609" xr:uid="{18B79838-9E3E-4683-A75E-CEE9E233A704}"/>
    <cellStyle name="Comma 5 2 5 2 9" xfId="24477" xr:uid="{900CC100-5928-4947-8D8E-D2B23B5E75C4}"/>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2 2 2" xfId="44318" xr:uid="{40C287BF-829C-4302-8AAC-568CDFE33D88}"/>
    <cellStyle name="Comma 5 2 5 3 2 2 2 2 3" xfId="32186" xr:uid="{597B3ABD-CD39-41D0-80E2-DD1E563BDC00}"/>
    <cellStyle name="Comma 5 2 5 3 2 2 2 3" xfId="11966" xr:uid="{46D59B2C-6FAD-41EE-9970-225C7D8AFEA4}"/>
    <cellStyle name="Comma 5 2 5 3 2 2 2 3 2" xfId="24098" xr:uid="{88342C99-13DD-40D8-BEF1-5B6D6A807256}"/>
    <cellStyle name="Comma 5 2 5 3 2 2 2 3 2 2" xfId="48362" xr:uid="{F0B57741-6A16-470C-A530-33920149F4A1}"/>
    <cellStyle name="Comma 5 2 5 3 2 2 2 3 3" xfId="36230" xr:uid="{289A6478-5AE1-42E6-82DD-7D477D7F4EF0}"/>
    <cellStyle name="Comma 5 2 5 3 2 2 2 4" xfId="16010" xr:uid="{46B789D4-40A1-4809-93DA-1E6D5B5B1702}"/>
    <cellStyle name="Comma 5 2 5 3 2 2 2 4 2" xfId="40274" xr:uid="{9B4C5D62-48F7-41FC-9BB4-97DFE288BAB3}"/>
    <cellStyle name="Comma 5 2 5 3 2 2 2 5" xfId="28142" xr:uid="{67A44227-DBAB-4BBE-B704-541EAD3E999D}"/>
    <cellStyle name="Comma 5 2 5 3 2 2 3" xfId="5900" xr:uid="{2181A635-252C-4B7A-95C9-CB45F6FEAC99}"/>
    <cellStyle name="Comma 5 2 5 3 2 2 3 2" xfId="18032" xr:uid="{B612ED98-7A5D-445F-AD39-BF2F3CABCD4E}"/>
    <cellStyle name="Comma 5 2 5 3 2 2 3 2 2" xfId="42296" xr:uid="{95782DD4-0C99-473A-9996-237A6229966C}"/>
    <cellStyle name="Comma 5 2 5 3 2 2 3 3" xfId="30164" xr:uid="{0F8FBBA6-4CB2-412F-84C7-AD61249BD921}"/>
    <cellStyle name="Comma 5 2 5 3 2 2 4" xfId="9944" xr:uid="{B140AAA6-8100-45B3-B183-19F7543EA751}"/>
    <cellStyle name="Comma 5 2 5 3 2 2 4 2" xfId="22076" xr:uid="{E4511F03-C69A-40DF-9FB7-BCB3ABB27CF7}"/>
    <cellStyle name="Comma 5 2 5 3 2 2 4 2 2" xfId="46340" xr:uid="{42D4E2C2-83D5-4AEE-BC42-E2E02FC1C652}"/>
    <cellStyle name="Comma 5 2 5 3 2 2 4 3" xfId="34208" xr:uid="{11A01759-0856-4602-904E-7E1C8539A29C}"/>
    <cellStyle name="Comma 5 2 5 3 2 2 5" xfId="13988" xr:uid="{BB41EC9E-7A88-494F-87F6-364E8D9B654F}"/>
    <cellStyle name="Comma 5 2 5 3 2 2 5 2" xfId="38252" xr:uid="{0AF81179-5CA7-4178-AB2C-A9D9493E1CC0}"/>
    <cellStyle name="Comma 5 2 5 3 2 2 6" xfId="26120" xr:uid="{99EE2758-0287-4D90-9D87-6B2E9C2B5268}"/>
    <cellStyle name="Comma 5 2 5 3 2 3" xfId="2867" xr:uid="{A16A473A-E9D9-4F66-83EF-956E9A4378AE}"/>
    <cellStyle name="Comma 5 2 5 3 2 3 2" xfId="6911" xr:uid="{80AE8E22-4CF1-4F65-B4E2-76A69069D9D9}"/>
    <cellStyle name="Comma 5 2 5 3 2 3 2 2" xfId="19043" xr:uid="{E229099A-721F-414C-989F-928995895246}"/>
    <cellStyle name="Comma 5 2 5 3 2 3 2 2 2" xfId="43307" xr:uid="{BC7F0523-17B2-4467-9978-7F8C10A71168}"/>
    <cellStyle name="Comma 5 2 5 3 2 3 2 3" xfId="31175" xr:uid="{7C20BEEC-5D4C-4A04-B09B-A86BE52E17FD}"/>
    <cellStyle name="Comma 5 2 5 3 2 3 3" xfId="10955" xr:uid="{59FA7F34-D0ED-43B6-8E4C-6D4E2297C67F}"/>
    <cellStyle name="Comma 5 2 5 3 2 3 3 2" xfId="23087" xr:uid="{1EC08E38-C835-4CC8-9166-18DA8E1FF4AB}"/>
    <cellStyle name="Comma 5 2 5 3 2 3 3 2 2" xfId="47351" xr:uid="{0F83D85F-D9D9-469D-9520-85CAFAF78403}"/>
    <cellStyle name="Comma 5 2 5 3 2 3 3 3" xfId="35219" xr:uid="{0DBF91B7-207D-4E48-88A9-562ECF138130}"/>
    <cellStyle name="Comma 5 2 5 3 2 3 4" xfId="14999" xr:uid="{949EC5E0-3331-4483-9C7D-145218F9D2EC}"/>
    <cellStyle name="Comma 5 2 5 3 2 3 4 2" xfId="39263" xr:uid="{B62182CD-60C9-44FA-85DC-03BC56FDF515}"/>
    <cellStyle name="Comma 5 2 5 3 2 3 5" xfId="27131" xr:uid="{0024E3C4-79E1-4837-9829-DA50244D86A1}"/>
    <cellStyle name="Comma 5 2 5 3 2 4" xfId="4889" xr:uid="{4226AF42-0A95-4E6A-AB50-208A1F2E6714}"/>
    <cellStyle name="Comma 5 2 5 3 2 4 2" xfId="17021" xr:uid="{B4F3C70D-1DEE-4FFA-8E95-F471D9DBAEF0}"/>
    <cellStyle name="Comma 5 2 5 3 2 4 2 2" xfId="41285" xr:uid="{512307F2-BEC2-4F68-9280-492911724301}"/>
    <cellStyle name="Comma 5 2 5 3 2 4 3" xfId="29153" xr:uid="{A3863C93-ACD2-4994-A84E-A6762F6BEE61}"/>
    <cellStyle name="Comma 5 2 5 3 2 5" xfId="8933" xr:uid="{2A8050FF-86F4-4769-976F-B265537DC677}"/>
    <cellStyle name="Comma 5 2 5 3 2 5 2" xfId="21065" xr:uid="{4FCCD0B0-5803-44F7-83B5-DFED7D0CC7A1}"/>
    <cellStyle name="Comma 5 2 5 3 2 5 2 2" xfId="45329" xr:uid="{5C49F2D5-5619-494E-8EF3-504128A85DA5}"/>
    <cellStyle name="Comma 5 2 5 3 2 5 3" xfId="33197" xr:uid="{F89DEB16-258A-416D-89C4-6F71ABC64325}"/>
    <cellStyle name="Comma 5 2 5 3 2 6" xfId="12977" xr:uid="{6E876E5C-E800-40C6-9A19-09F776B944CF}"/>
    <cellStyle name="Comma 5 2 5 3 2 6 2" xfId="37241" xr:uid="{17886355-A2E6-498C-B15E-248C6E42A5B0}"/>
    <cellStyle name="Comma 5 2 5 3 2 7" xfId="25109" xr:uid="{43524151-6967-4C06-B8D0-242D06EE09C8}"/>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2 2 2" xfId="43813" xr:uid="{98857226-D24D-4B02-85ED-B33571466D92}"/>
    <cellStyle name="Comma 5 2 5 3 3 2 2 3" xfId="31681" xr:uid="{70798330-4EE1-48E6-B63F-00F9E34F3038}"/>
    <cellStyle name="Comma 5 2 5 3 3 2 3" xfId="11461" xr:uid="{467B1FD2-AC5B-4290-AB68-5F5052FA7221}"/>
    <cellStyle name="Comma 5 2 5 3 3 2 3 2" xfId="23593" xr:uid="{9360100C-4FA2-46E7-91B9-103C6C1B9DAB}"/>
    <cellStyle name="Comma 5 2 5 3 3 2 3 2 2" xfId="47857" xr:uid="{1E699510-9A65-4002-BD71-7170B94CC1F8}"/>
    <cellStyle name="Comma 5 2 5 3 3 2 3 3" xfId="35725" xr:uid="{AB8610D0-F47E-474E-8948-E8E4DD03B272}"/>
    <cellStyle name="Comma 5 2 5 3 3 2 4" xfId="15505" xr:uid="{13BD231A-1E64-456E-8450-074202C12684}"/>
    <cellStyle name="Comma 5 2 5 3 3 2 4 2" xfId="39769" xr:uid="{CF1F527D-F27B-4366-AAA8-B4079ABA1155}"/>
    <cellStyle name="Comma 5 2 5 3 3 2 5" xfId="27637" xr:uid="{3CCD82FA-A033-4DF7-9258-CAE78FF1A5E7}"/>
    <cellStyle name="Comma 5 2 5 3 3 3" xfId="5395" xr:uid="{7BD5CF41-9FBA-4F7A-995F-E00BF4B489C3}"/>
    <cellStyle name="Comma 5 2 5 3 3 3 2" xfId="17527" xr:uid="{71637232-1423-40DA-BC62-3CBE5E964FA3}"/>
    <cellStyle name="Comma 5 2 5 3 3 3 2 2" xfId="41791" xr:uid="{4E556675-C266-4119-85F3-45DAFE2D1087}"/>
    <cellStyle name="Comma 5 2 5 3 3 3 3" xfId="29659" xr:uid="{CBEB77B7-36DD-47EC-8388-65076C9E240D}"/>
    <cellStyle name="Comma 5 2 5 3 3 4" xfId="9439" xr:uid="{6245A541-406B-44E8-9D72-905682B81183}"/>
    <cellStyle name="Comma 5 2 5 3 3 4 2" xfId="21571" xr:uid="{E9D51342-5734-48FE-A777-6B8E92DC9B69}"/>
    <cellStyle name="Comma 5 2 5 3 3 4 2 2" xfId="45835" xr:uid="{DD0E7628-C3F8-4E61-9C57-410F9059D5C0}"/>
    <cellStyle name="Comma 5 2 5 3 3 4 3" xfId="33703" xr:uid="{0242DCD4-CEFC-4598-82E1-E10F74DF3B44}"/>
    <cellStyle name="Comma 5 2 5 3 3 5" xfId="13483" xr:uid="{FAE8E426-6819-43DB-A0FF-AF2B1528C18B}"/>
    <cellStyle name="Comma 5 2 5 3 3 5 2" xfId="37747" xr:uid="{D7C35904-7D6A-490D-978D-A2B3C861066B}"/>
    <cellStyle name="Comma 5 2 5 3 3 6" xfId="25615" xr:uid="{693007A0-4024-4EE6-86B5-037517A0C223}"/>
    <cellStyle name="Comma 5 2 5 3 4" xfId="2362" xr:uid="{25535240-CC58-42BB-832E-123BF19C6E8B}"/>
    <cellStyle name="Comma 5 2 5 3 4 2" xfId="6406" xr:uid="{62CFC346-301D-4B2A-97D8-1E9BF915A924}"/>
    <cellStyle name="Comma 5 2 5 3 4 2 2" xfId="18538" xr:uid="{5C1B1F1C-1972-4448-9987-6862670FF765}"/>
    <cellStyle name="Comma 5 2 5 3 4 2 2 2" xfId="42802" xr:uid="{A0C0DC21-45F8-4BAB-8E98-533DAA630530}"/>
    <cellStyle name="Comma 5 2 5 3 4 2 3" xfId="30670" xr:uid="{08B1C290-00EB-40B5-A07E-9D8D6BAF753C}"/>
    <cellStyle name="Comma 5 2 5 3 4 3" xfId="10450" xr:uid="{DCEA271A-63A9-412C-871B-14C6C19A63FA}"/>
    <cellStyle name="Comma 5 2 5 3 4 3 2" xfId="22582" xr:uid="{35C9FD5E-D3E1-4EA3-AC82-91B51900A907}"/>
    <cellStyle name="Comma 5 2 5 3 4 3 2 2" xfId="46846" xr:uid="{3B45E68B-900E-47B8-B20C-46661B6009C5}"/>
    <cellStyle name="Comma 5 2 5 3 4 3 3" xfId="34714" xr:uid="{5D3E37A4-AA37-4FDA-8432-507328CCE9C9}"/>
    <cellStyle name="Comma 5 2 5 3 4 4" xfId="14494" xr:uid="{36B9BA33-08CA-46ED-BE68-4979B05F0506}"/>
    <cellStyle name="Comma 5 2 5 3 4 4 2" xfId="38758" xr:uid="{642E2C6F-D22F-48B8-AE49-FC124A1F8CA1}"/>
    <cellStyle name="Comma 5 2 5 3 4 5" xfId="26626" xr:uid="{9A86D4EC-CA54-4DC6-B33D-F8E997062DF4}"/>
    <cellStyle name="Comma 5 2 5 3 5" xfId="4384" xr:uid="{E5098CF3-7806-4D75-B864-D04B237D6EA9}"/>
    <cellStyle name="Comma 5 2 5 3 5 2" xfId="16516" xr:uid="{7C634D02-24B0-4E1F-9CF3-3731F3462AF2}"/>
    <cellStyle name="Comma 5 2 5 3 5 2 2" xfId="40780" xr:uid="{B7A61F57-F9EF-4A76-A786-CB6A69F21F90}"/>
    <cellStyle name="Comma 5 2 5 3 5 3" xfId="28648" xr:uid="{7248C5F4-92FB-4469-BC51-92857E7C8F33}"/>
    <cellStyle name="Comma 5 2 5 3 6" xfId="8428" xr:uid="{9ABF64FC-832F-4F31-AF47-89AAA83AF0BC}"/>
    <cellStyle name="Comma 5 2 5 3 6 2" xfId="20560" xr:uid="{4A9784E9-D976-4F7C-9EDB-9D99CEBB7C6C}"/>
    <cellStyle name="Comma 5 2 5 3 6 2 2" xfId="44824" xr:uid="{F2DCE4C8-8DAD-4FFE-BE2C-6106EE880EDE}"/>
    <cellStyle name="Comma 5 2 5 3 6 3" xfId="32692" xr:uid="{4EFD2D96-8ED3-4E84-BFC6-B9967AE73DB8}"/>
    <cellStyle name="Comma 5 2 5 3 7" xfId="12472" xr:uid="{3A636199-3E8B-478E-946A-DEC31C516212}"/>
    <cellStyle name="Comma 5 2 5 3 7 2" xfId="36736" xr:uid="{4EC6F4BF-4B54-4851-91B6-33516B7D8655}"/>
    <cellStyle name="Comma 5 2 5 3 8" xfId="24604" xr:uid="{E3986DF2-E707-42D0-8ED0-8C581278E7EC}"/>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2 2 2" xfId="44065" xr:uid="{645748ED-269F-4F86-8071-1D570F9AEE69}"/>
    <cellStyle name="Comma 5 2 5 4 2 2 2 3" xfId="31933" xr:uid="{5F6D3731-019A-4541-8576-DFA77FD7AD06}"/>
    <cellStyle name="Comma 5 2 5 4 2 2 3" xfId="11713" xr:uid="{B9882255-3135-4295-B89A-C09084699836}"/>
    <cellStyle name="Comma 5 2 5 4 2 2 3 2" xfId="23845" xr:uid="{CD78C49C-668A-4BF7-88B1-2B07960955B3}"/>
    <cellStyle name="Comma 5 2 5 4 2 2 3 2 2" xfId="48109" xr:uid="{5F140C82-412E-431A-AC4E-65EC72E88D33}"/>
    <cellStyle name="Comma 5 2 5 4 2 2 3 3" xfId="35977" xr:uid="{823A0029-7EC7-45BE-8ED6-464E61E170CB}"/>
    <cellStyle name="Comma 5 2 5 4 2 2 4" xfId="15757" xr:uid="{F1FAF58E-FA21-49CA-8ACD-564F2CC5FA29}"/>
    <cellStyle name="Comma 5 2 5 4 2 2 4 2" xfId="40021" xr:uid="{A03F6154-E80A-4B11-9E9C-6755B2271902}"/>
    <cellStyle name="Comma 5 2 5 4 2 2 5" xfId="27889" xr:uid="{1B042112-392A-46E9-AB81-8CDC0B1268A1}"/>
    <cellStyle name="Comma 5 2 5 4 2 3" xfId="5647" xr:uid="{29C21659-FD82-4E8C-A5B8-00A59FFFDD47}"/>
    <cellStyle name="Comma 5 2 5 4 2 3 2" xfId="17779" xr:uid="{574F0E3C-540B-4ED2-88A0-354450742495}"/>
    <cellStyle name="Comma 5 2 5 4 2 3 2 2" xfId="42043" xr:uid="{01455C1B-A04C-45A7-8F03-D6C2EA9AD32C}"/>
    <cellStyle name="Comma 5 2 5 4 2 3 3" xfId="29911" xr:uid="{CD03EA94-56AC-41A4-B222-0A2606E670BF}"/>
    <cellStyle name="Comma 5 2 5 4 2 4" xfId="9691" xr:uid="{C0CD4E2F-3A52-40FD-BE51-34F48584758B}"/>
    <cellStyle name="Comma 5 2 5 4 2 4 2" xfId="21823" xr:uid="{B021F047-EEDA-46B1-A6F0-2B5715EE64D7}"/>
    <cellStyle name="Comma 5 2 5 4 2 4 2 2" xfId="46087" xr:uid="{DE7378DF-7301-4AB4-869D-C356B652F4F9}"/>
    <cellStyle name="Comma 5 2 5 4 2 4 3" xfId="33955" xr:uid="{DA07F7F7-5B6D-4495-B496-CD59452B06E8}"/>
    <cellStyle name="Comma 5 2 5 4 2 5" xfId="13735" xr:uid="{A3A193E7-2FB4-45E3-8B8D-7A1919A01D1D}"/>
    <cellStyle name="Comma 5 2 5 4 2 5 2" xfId="37999" xr:uid="{20E10AC1-ECDB-4C99-A76E-A49D2BDF8D66}"/>
    <cellStyle name="Comma 5 2 5 4 2 6" xfId="25867" xr:uid="{28333434-2C75-4850-9F2E-486EB9426D73}"/>
    <cellStyle name="Comma 5 2 5 4 3" xfId="2614" xr:uid="{FC47066A-8D79-4098-9F3F-CAF36F632C43}"/>
    <cellStyle name="Comma 5 2 5 4 3 2" xfId="6658" xr:uid="{C1276A1C-D6A0-443B-A8A3-D6F2E4BDD9C2}"/>
    <cellStyle name="Comma 5 2 5 4 3 2 2" xfId="18790" xr:uid="{BD5F096E-DAD2-4880-B499-6F185F80A411}"/>
    <cellStyle name="Comma 5 2 5 4 3 2 2 2" xfId="43054" xr:uid="{BF65BB45-EE32-48F8-B86A-2760EE013233}"/>
    <cellStyle name="Comma 5 2 5 4 3 2 3" xfId="30922" xr:uid="{6DAE5212-C356-48EB-9289-A04494A59114}"/>
    <cellStyle name="Comma 5 2 5 4 3 3" xfId="10702" xr:uid="{5FD62206-2A47-4158-8FF1-C3C49097D785}"/>
    <cellStyle name="Comma 5 2 5 4 3 3 2" xfId="22834" xr:uid="{C3AEAC82-A2AF-48C1-9B99-9C228A30460B}"/>
    <cellStyle name="Comma 5 2 5 4 3 3 2 2" xfId="47098" xr:uid="{7B3E2F24-666A-4DD4-976F-F015F58AC2F2}"/>
    <cellStyle name="Comma 5 2 5 4 3 3 3" xfId="34966" xr:uid="{257FF915-FCF3-45C1-B989-D565EC563715}"/>
    <cellStyle name="Comma 5 2 5 4 3 4" xfId="14746" xr:uid="{6EB22F43-B365-4803-8F94-2C29B28D44D8}"/>
    <cellStyle name="Comma 5 2 5 4 3 4 2" xfId="39010" xr:uid="{E8D6F8E9-D781-45E6-942D-BCB570C73C71}"/>
    <cellStyle name="Comma 5 2 5 4 3 5" xfId="26878" xr:uid="{0F041F7B-6838-49B3-965D-74BB62BED29B}"/>
    <cellStyle name="Comma 5 2 5 4 4" xfId="4636" xr:uid="{BD6BEC4C-08D7-469C-9FAE-97E42E2E172C}"/>
    <cellStyle name="Comma 5 2 5 4 4 2" xfId="16768" xr:uid="{7CC79168-DB21-43FD-ADE5-06BA879CC47A}"/>
    <cellStyle name="Comma 5 2 5 4 4 2 2" xfId="41032" xr:uid="{AD3BDA63-FA6B-43F6-9A59-DCEBD99E8CCB}"/>
    <cellStyle name="Comma 5 2 5 4 4 3" xfId="28900" xr:uid="{0973B2D9-75B3-49A0-A13A-39BC33170F5A}"/>
    <cellStyle name="Comma 5 2 5 4 5" xfId="8680" xr:uid="{44760816-E4D5-4A26-AC70-CC28675044EF}"/>
    <cellStyle name="Comma 5 2 5 4 5 2" xfId="20812" xr:uid="{1DCDA7E0-A1B9-48CF-9832-3A139A61E862}"/>
    <cellStyle name="Comma 5 2 5 4 5 2 2" xfId="45076" xr:uid="{1A239B2A-0100-4346-B217-3EE1F0F9FA7D}"/>
    <cellStyle name="Comma 5 2 5 4 5 3" xfId="32944" xr:uid="{0219C21C-1D34-4E19-AA81-6E3280448502}"/>
    <cellStyle name="Comma 5 2 5 4 6" xfId="12724" xr:uid="{D6DB8A76-EA11-42B2-9803-003902699844}"/>
    <cellStyle name="Comma 5 2 5 4 6 2" xfId="36988" xr:uid="{66669EF5-32A3-4B5C-8EBD-133875180FED}"/>
    <cellStyle name="Comma 5 2 5 4 7" xfId="24856" xr:uid="{D2E50044-DBB7-4FAD-A983-05A34C19E535}"/>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2 2 2" xfId="43560" xr:uid="{C987CED0-22A0-41C5-8E98-E4DF9B8D27B8}"/>
    <cellStyle name="Comma 5 2 5 5 2 2 3" xfId="31428" xr:uid="{11CB5BCE-A0BD-4741-8829-1B0D8B9005E5}"/>
    <cellStyle name="Comma 5 2 5 5 2 3" xfId="11208" xr:uid="{8FB34405-E018-4C0A-8505-67DB4B68C309}"/>
    <cellStyle name="Comma 5 2 5 5 2 3 2" xfId="23340" xr:uid="{6B571ECC-489A-4E49-A7AD-572DBB81BD5C}"/>
    <cellStyle name="Comma 5 2 5 5 2 3 2 2" xfId="47604" xr:uid="{30CF38C8-EB4F-4446-9E92-7559F02031AE}"/>
    <cellStyle name="Comma 5 2 5 5 2 3 3" xfId="35472" xr:uid="{62F5AF93-F40A-4A0C-BFB9-9ECD3B346D7B}"/>
    <cellStyle name="Comma 5 2 5 5 2 4" xfId="15252" xr:uid="{E40B736F-685C-4702-ABC1-5DD5165A9DFD}"/>
    <cellStyle name="Comma 5 2 5 5 2 4 2" xfId="39516" xr:uid="{9717FD75-4B77-408D-A4F7-72E7AC577F23}"/>
    <cellStyle name="Comma 5 2 5 5 2 5" xfId="27384" xr:uid="{46E7C1A7-8D1D-4A55-92FD-793B26E17922}"/>
    <cellStyle name="Comma 5 2 5 5 3" xfId="5142" xr:uid="{2A062931-7F22-4EE5-94C4-1491E3795C8C}"/>
    <cellStyle name="Comma 5 2 5 5 3 2" xfId="17274" xr:uid="{83F620A3-FD1D-4238-8D16-775F262E0155}"/>
    <cellStyle name="Comma 5 2 5 5 3 2 2" xfId="41538" xr:uid="{73F0DF42-5063-4373-9F89-0383C993E084}"/>
    <cellStyle name="Comma 5 2 5 5 3 3" xfId="29406" xr:uid="{D2E93932-E8BD-4963-91BD-E68E27BDF3CF}"/>
    <cellStyle name="Comma 5 2 5 5 4" xfId="9186" xr:uid="{9F5C6FDF-432A-4082-8F2C-7F2F36A19B7D}"/>
    <cellStyle name="Comma 5 2 5 5 4 2" xfId="21318" xr:uid="{88A24B6A-C91C-4698-A088-6605EE46C907}"/>
    <cellStyle name="Comma 5 2 5 5 4 2 2" xfId="45582" xr:uid="{F93C21C6-83BE-42E0-AB61-5809AE114010}"/>
    <cellStyle name="Comma 5 2 5 5 4 3" xfId="33450" xr:uid="{B0161995-1788-4CBD-A411-93CA730F8B0B}"/>
    <cellStyle name="Comma 5 2 5 5 5" xfId="13230" xr:uid="{22641BE3-1269-4BE8-887B-12BAECDE0E94}"/>
    <cellStyle name="Comma 5 2 5 5 5 2" xfId="37494" xr:uid="{2D091727-58C8-49A5-BBB4-CAB1749EAAB4}"/>
    <cellStyle name="Comma 5 2 5 5 6" xfId="25362" xr:uid="{8B8BE679-29F7-4FDE-B843-E5C2AB56D461}"/>
    <cellStyle name="Comma 5 2 5 6" xfId="2109" xr:uid="{6475325A-441F-466A-A626-3F869107E8FE}"/>
    <cellStyle name="Comma 5 2 5 6 2" xfId="6153" xr:uid="{F2F01935-D23A-4BFA-B63A-903845D111FC}"/>
    <cellStyle name="Comma 5 2 5 6 2 2" xfId="18285" xr:uid="{94462BD7-6C4B-4ACB-9A0F-F7A2D6558B0B}"/>
    <cellStyle name="Comma 5 2 5 6 2 2 2" xfId="42549" xr:uid="{370CB212-0EF7-4C38-AE37-2D14053FA74B}"/>
    <cellStyle name="Comma 5 2 5 6 2 3" xfId="30417" xr:uid="{72A4DB1B-2C2C-4326-8B20-6988210B5D4B}"/>
    <cellStyle name="Comma 5 2 5 6 3" xfId="10197" xr:uid="{6874367B-FC6D-4F59-A71E-4BB5803A10DC}"/>
    <cellStyle name="Comma 5 2 5 6 3 2" xfId="22329" xr:uid="{886513ED-F94A-4CC7-949D-70E502509CA8}"/>
    <cellStyle name="Comma 5 2 5 6 3 2 2" xfId="46593" xr:uid="{4836A562-8AC0-4EE7-AB1C-EEC3ED80EC7C}"/>
    <cellStyle name="Comma 5 2 5 6 3 3" xfId="34461" xr:uid="{F4765C39-C5C2-43B6-9BB8-409A9C15D654}"/>
    <cellStyle name="Comma 5 2 5 6 4" xfId="14241" xr:uid="{C6AFF753-4D36-4906-B258-A2158DEC42B4}"/>
    <cellStyle name="Comma 5 2 5 6 4 2" xfId="38505" xr:uid="{20FD57C8-892A-4EC9-8022-EB319C526991}"/>
    <cellStyle name="Comma 5 2 5 6 5" xfId="26373" xr:uid="{1845B98E-C9DC-4686-A2B6-A560256001C0}"/>
    <cellStyle name="Comma 5 2 5 7" xfId="4131" xr:uid="{0088408E-E4C0-44A7-9ECC-9F8AE88750C9}"/>
    <cellStyle name="Comma 5 2 5 7 2" xfId="16263" xr:uid="{D1E4C287-7303-4A41-ABDE-D2744D8868E9}"/>
    <cellStyle name="Comma 5 2 5 7 2 2" xfId="40527" xr:uid="{F1617DBE-2722-471F-8D46-321D214F6B88}"/>
    <cellStyle name="Comma 5 2 5 7 3" xfId="28395" xr:uid="{7012472E-33C6-44F5-A90D-016CB52315D1}"/>
    <cellStyle name="Comma 5 2 5 8" xfId="8175" xr:uid="{8AA3286F-5BE1-4005-A736-A385A7552971}"/>
    <cellStyle name="Comma 5 2 5 8 2" xfId="20307" xr:uid="{34E8CA23-6A62-4D77-A132-9B793575D01D}"/>
    <cellStyle name="Comma 5 2 5 8 2 2" xfId="44571" xr:uid="{6572F32F-8E0B-4C2A-B8E6-4855A36E4918}"/>
    <cellStyle name="Comma 5 2 5 8 3" xfId="32439" xr:uid="{423944AA-2225-42C8-AF24-3421BF6A513B}"/>
    <cellStyle name="Comma 5 2 5 9" xfId="12219" xr:uid="{77DB0916-0EAD-4747-9651-916FE44D6219}"/>
    <cellStyle name="Comma 5 2 5 9 2" xfId="36483" xr:uid="{E249C6C0-0E48-4C9B-AC1F-8DF016AD03E1}"/>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2 2 2" xfId="44381" xr:uid="{6DEA47FE-E7EA-4C87-A6FE-A3D73816754C}"/>
    <cellStyle name="Comma 5 2 6 2 2 2 2 2 3" xfId="32249" xr:uid="{CD155B5E-7820-4547-B77A-141E5F649839}"/>
    <cellStyle name="Comma 5 2 6 2 2 2 2 3" xfId="12029" xr:uid="{E0C3D543-612C-45DE-A5CE-679CAF113C09}"/>
    <cellStyle name="Comma 5 2 6 2 2 2 2 3 2" xfId="24161" xr:uid="{B68F1B80-6A52-4DA0-9E07-DFAE9A9381AE}"/>
    <cellStyle name="Comma 5 2 6 2 2 2 2 3 2 2" xfId="48425" xr:uid="{6CA1BEF8-99BA-45A5-B8D3-17230232EA24}"/>
    <cellStyle name="Comma 5 2 6 2 2 2 2 3 3" xfId="36293" xr:uid="{E405E676-CDA8-4DAD-AAA9-BB76B8D103C5}"/>
    <cellStyle name="Comma 5 2 6 2 2 2 2 4" xfId="16073" xr:uid="{84D6CFA7-C48C-458E-A7E8-64D2D70BED23}"/>
    <cellStyle name="Comma 5 2 6 2 2 2 2 4 2" xfId="40337" xr:uid="{CABEC212-C136-487A-AD0C-913DE0312E96}"/>
    <cellStyle name="Comma 5 2 6 2 2 2 2 5" xfId="28205" xr:uid="{6064FA86-F28E-46D1-B83A-6747F4F53468}"/>
    <cellStyle name="Comma 5 2 6 2 2 2 3" xfId="5963" xr:uid="{F7486B2E-66E5-4A99-9370-F3C8465A5088}"/>
    <cellStyle name="Comma 5 2 6 2 2 2 3 2" xfId="18095" xr:uid="{C206BF19-F358-4A34-ADB9-0254AF9A316C}"/>
    <cellStyle name="Comma 5 2 6 2 2 2 3 2 2" xfId="42359" xr:uid="{B90AE4A8-C934-4BE1-87C4-3F42F64EBE0F}"/>
    <cellStyle name="Comma 5 2 6 2 2 2 3 3" xfId="30227" xr:uid="{D48C0EF0-8F9F-4A2F-AF58-4E385C664A8F}"/>
    <cellStyle name="Comma 5 2 6 2 2 2 4" xfId="10007" xr:uid="{5C5E995C-A326-4585-A88D-6AB7A6B143AC}"/>
    <cellStyle name="Comma 5 2 6 2 2 2 4 2" xfId="22139" xr:uid="{6B96516D-D3D8-45D8-861F-C352D1A7E5BC}"/>
    <cellStyle name="Comma 5 2 6 2 2 2 4 2 2" xfId="46403" xr:uid="{DE02B39D-D82B-49F3-92AD-A52610F9C612}"/>
    <cellStyle name="Comma 5 2 6 2 2 2 4 3" xfId="34271" xr:uid="{FF7F40E3-3CE1-4633-B6CA-81A7E728BBCC}"/>
    <cellStyle name="Comma 5 2 6 2 2 2 5" xfId="14051" xr:uid="{EBCB699B-5B74-4EE5-A07A-016671011F8A}"/>
    <cellStyle name="Comma 5 2 6 2 2 2 5 2" xfId="38315" xr:uid="{B2AFF622-B301-44CC-A054-D6DE31690646}"/>
    <cellStyle name="Comma 5 2 6 2 2 2 6" xfId="26183" xr:uid="{EBC18F8E-EB56-47EE-932E-D52DB30533D4}"/>
    <cellStyle name="Comma 5 2 6 2 2 3" xfId="2930" xr:uid="{5CD716F3-920F-434B-9AB7-76B12115E729}"/>
    <cellStyle name="Comma 5 2 6 2 2 3 2" xfId="6974" xr:uid="{5679551A-2968-4D56-865E-8C27706237F3}"/>
    <cellStyle name="Comma 5 2 6 2 2 3 2 2" xfId="19106" xr:uid="{46571CD6-F187-419A-B8C1-04E87DC058D4}"/>
    <cellStyle name="Comma 5 2 6 2 2 3 2 2 2" xfId="43370" xr:uid="{1800D4C8-85DC-40ED-92EE-C759EA95E233}"/>
    <cellStyle name="Comma 5 2 6 2 2 3 2 3" xfId="31238" xr:uid="{5F95CE60-DFB7-4D1D-9E31-F6C03F57F959}"/>
    <cellStyle name="Comma 5 2 6 2 2 3 3" xfId="11018" xr:uid="{1168116A-0C5E-44A1-900D-B7031DC14C5B}"/>
    <cellStyle name="Comma 5 2 6 2 2 3 3 2" xfId="23150" xr:uid="{0F15F7F0-7B91-4D1B-BD47-2F8FDAC622EB}"/>
    <cellStyle name="Comma 5 2 6 2 2 3 3 2 2" xfId="47414" xr:uid="{8C66CA1E-AEA4-4634-990F-D29CD4420AD9}"/>
    <cellStyle name="Comma 5 2 6 2 2 3 3 3" xfId="35282" xr:uid="{A5FBFB63-8EF6-4835-8AB0-2B3DFAA6EE9C}"/>
    <cellStyle name="Comma 5 2 6 2 2 3 4" xfId="15062" xr:uid="{7D46CD4C-E929-4F5F-94DA-E7CE4C0DA0E3}"/>
    <cellStyle name="Comma 5 2 6 2 2 3 4 2" xfId="39326" xr:uid="{F601F9C5-EE81-4DEE-B683-B07E9011F1C7}"/>
    <cellStyle name="Comma 5 2 6 2 2 3 5" xfId="27194" xr:uid="{7A2AE1FD-5DB0-4596-8383-D9BDC4B5B339}"/>
    <cellStyle name="Comma 5 2 6 2 2 4" xfId="4952" xr:uid="{F2E26D1F-84FD-4B8D-BAA2-DCBD71E0741C}"/>
    <cellStyle name="Comma 5 2 6 2 2 4 2" xfId="17084" xr:uid="{C749AF16-F37B-4495-9E9D-8BD50D6CD53F}"/>
    <cellStyle name="Comma 5 2 6 2 2 4 2 2" xfId="41348" xr:uid="{D036D8A8-AF5B-442A-8F99-717955E2AA06}"/>
    <cellStyle name="Comma 5 2 6 2 2 4 3" xfId="29216" xr:uid="{030FD9F7-1393-40F6-B547-6E326272246F}"/>
    <cellStyle name="Comma 5 2 6 2 2 5" xfId="8996" xr:uid="{4AE62D9A-C24A-40DF-98E2-63CD492F0D4C}"/>
    <cellStyle name="Comma 5 2 6 2 2 5 2" xfId="21128" xr:uid="{CE43BE9F-89E1-4A78-9048-06413DA914EB}"/>
    <cellStyle name="Comma 5 2 6 2 2 5 2 2" xfId="45392" xr:uid="{96FE4FE7-1A6C-4922-BECF-56EE8F8A9A03}"/>
    <cellStyle name="Comma 5 2 6 2 2 5 3" xfId="33260" xr:uid="{159A1EAE-1757-4CF2-A11C-70EE5DACEEC1}"/>
    <cellStyle name="Comma 5 2 6 2 2 6" xfId="13040" xr:uid="{63CE8FCA-000E-4B28-8693-A1541BEB314E}"/>
    <cellStyle name="Comma 5 2 6 2 2 6 2" xfId="37304" xr:uid="{2AE48386-90BE-4797-8D95-958F20199F2E}"/>
    <cellStyle name="Comma 5 2 6 2 2 7" xfId="25172" xr:uid="{644AC7CE-72CE-43FA-BA30-443D0B34049A}"/>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2 2 2" xfId="43876" xr:uid="{D0FC5718-E876-4086-AFBD-6207DA6259D6}"/>
    <cellStyle name="Comma 5 2 6 2 3 2 2 3" xfId="31744" xr:uid="{D0D9DB8C-A120-41AE-B40D-66F48E5F9953}"/>
    <cellStyle name="Comma 5 2 6 2 3 2 3" xfId="11524" xr:uid="{49F14298-C198-4235-82CA-78DC80D1F503}"/>
    <cellStyle name="Comma 5 2 6 2 3 2 3 2" xfId="23656" xr:uid="{9A24A8D3-659C-4AE6-830F-85A490D48929}"/>
    <cellStyle name="Comma 5 2 6 2 3 2 3 2 2" xfId="47920" xr:uid="{B8D44938-EAC7-4A41-A85B-9290581AA5A8}"/>
    <cellStyle name="Comma 5 2 6 2 3 2 3 3" xfId="35788" xr:uid="{BF6F2090-64DD-4901-8968-80AD52C58650}"/>
    <cellStyle name="Comma 5 2 6 2 3 2 4" xfId="15568" xr:uid="{9BB5DF3D-9DAC-4F81-A255-CA1924FBCD76}"/>
    <cellStyle name="Comma 5 2 6 2 3 2 4 2" xfId="39832" xr:uid="{C33000B5-9611-4565-BAD4-BEFEF0908BDB}"/>
    <cellStyle name="Comma 5 2 6 2 3 2 5" xfId="27700" xr:uid="{74943504-D788-4C19-8CDB-792853481780}"/>
    <cellStyle name="Comma 5 2 6 2 3 3" xfId="5458" xr:uid="{40C2F8F7-2290-43B6-AC8F-DAEAFEFEEED3}"/>
    <cellStyle name="Comma 5 2 6 2 3 3 2" xfId="17590" xr:uid="{86680800-34DF-4FAE-BD60-F29A24C5EBEF}"/>
    <cellStyle name="Comma 5 2 6 2 3 3 2 2" xfId="41854" xr:uid="{BD3A6C91-2F42-4158-8942-3C44DAC3FC12}"/>
    <cellStyle name="Comma 5 2 6 2 3 3 3" xfId="29722" xr:uid="{D595C098-7EDA-44E6-A187-8F4740CAA3A5}"/>
    <cellStyle name="Comma 5 2 6 2 3 4" xfId="9502" xr:uid="{5CAF0157-EC41-4B81-A1AA-6C00BAD3E2C1}"/>
    <cellStyle name="Comma 5 2 6 2 3 4 2" xfId="21634" xr:uid="{7A26E652-C8C3-4BC1-91C0-ABBDEF45A938}"/>
    <cellStyle name="Comma 5 2 6 2 3 4 2 2" xfId="45898" xr:uid="{28B2A559-59A3-4F98-B024-76BF400A91B5}"/>
    <cellStyle name="Comma 5 2 6 2 3 4 3" xfId="33766" xr:uid="{7BCEA588-FB71-4B8C-B441-ACCD375C008E}"/>
    <cellStyle name="Comma 5 2 6 2 3 5" xfId="13546" xr:uid="{F4C2DD44-1829-488C-9901-5E8E6DF54EBC}"/>
    <cellStyle name="Comma 5 2 6 2 3 5 2" xfId="37810" xr:uid="{C5B54613-DD69-47AB-A606-CAD59B87FF83}"/>
    <cellStyle name="Comma 5 2 6 2 3 6" xfId="25678" xr:uid="{EABDC299-0FB4-4173-8D6C-8CE7F4BD07A2}"/>
    <cellStyle name="Comma 5 2 6 2 4" xfId="2425" xr:uid="{4B2A10E0-C8BD-4A16-8DDF-7F39FE3ADD56}"/>
    <cellStyle name="Comma 5 2 6 2 4 2" xfId="6469" xr:uid="{628C0CE0-E736-4F5E-8928-E19110F6D2CA}"/>
    <cellStyle name="Comma 5 2 6 2 4 2 2" xfId="18601" xr:uid="{58896180-BDAE-46CF-8427-7B15D8931A79}"/>
    <cellStyle name="Comma 5 2 6 2 4 2 2 2" xfId="42865" xr:uid="{B927FA52-B8D6-4426-AA96-42F5B97F22B7}"/>
    <cellStyle name="Comma 5 2 6 2 4 2 3" xfId="30733" xr:uid="{40AE36E9-B2FD-46FE-A069-328ECE26D54E}"/>
    <cellStyle name="Comma 5 2 6 2 4 3" xfId="10513" xr:uid="{5976398B-7CE9-47EE-8640-4956BB49AEDB}"/>
    <cellStyle name="Comma 5 2 6 2 4 3 2" xfId="22645" xr:uid="{E49FA854-2F27-4A15-93EB-69793B63DC8D}"/>
    <cellStyle name="Comma 5 2 6 2 4 3 2 2" xfId="46909" xr:uid="{932A89BE-B457-44AC-B567-BC13952D200E}"/>
    <cellStyle name="Comma 5 2 6 2 4 3 3" xfId="34777" xr:uid="{556F600E-100F-4F2F-B3B9-17444F53B36D}"/>
    <cellStyle name="Comma 5 2 6 2 4 4" xfId="14557" xr:uid="{5D1DF027-D778-4114-B6A8-4DCE058B787B}"/>
    <cellStyle name="Comma 5 2 6 2 4 4 2" xfId="38821" xr:uid="{53602E0E-C743-4486-8473-2A25F735249F}"/>
    <cellStyle name="Comma 5 2 6 2 4 5" xfId="26689" xr:uid="{46BE83A7-67AC-480B-AE5F-B040CDCC7A05}"/>
    <cellStyle name="Comma 5 2 6 2 5" xfId="4447" xr:uid="{823CEFAB-D9F6-4F88-B61D-499B51930A00}"/>
    <cellStyle name="Comma 5 2 6 2 5 2" xfId="16579" xr:uid="{88EA6EFD-785A-41AD-BE72-E0E704692D86}"/>
    <cellStyle name="Comma 5 2 6 2 5 2 2" xfId="40843" xr:uid="{290702F0-9915-4FB9-A03E-15287F6C59B0}"/>
    <cellStyle name="Comma 5 2 6 2 5 3" xfId="28711" xr:uid="{FC24A695-6FC5-4EB7-A3E6-5197FAB1F941}"/>
    <cellStyle name="Comma 5 2 6 2 6" xfId="8491" xr:uid="{ADBDC66C-01F3-4EB1-A572-4F190175590D}"/>
    <cellStyle name="Comma 5 2 6 2 6 2" xfId="20623" xr:uid="{E9233F47-BA3D-4D19-9CFA-7CF3D3E2829C}"/>
    <cellStyle name="Comma 5 2 6 2 6 2 2" xfId="44887" xr:uid="{4F2E3A1E-6046-4192-B311-AE03A73A9B6B}"/>
    <cellStyle name="Comma 5 2 6 2 6 3" xfId="32755" xr:uid="{AA5FD0BA-DF0A-4A02-B4CB-89B215FBE832}"/>
    <cellStyle name="Comma 5 2 6 2 7" xfId="12535" xr:uid="{26EC2280-5961-460A-B077-57F0948DBCA9}"/>
    <cellStyle name="Comma 5 2 6 2 7 2" xfId="36799" xr:uid="{8F3CC8C7-8913-4721-AB3D-3C5DFD7AACAA}"/>
    <cellStyle name="Comma 5 2 6 2 8" xfId="24667" xr:uid="{150426D8-8ADF-4246-8775-FA993FF1F7BF}"/>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2 2 2" xfId="44128" xr:uid="{486218C3-F5D0-4A5C-A67F-7291372A0090}"/>
    <cellStyle name="Comma 5 2 6 3 2 2 2 3" xfId="31996" xr:uid="{3360F463-649B-4C2A-8400-D2BDD115C0E1}"/>
    <cellStyle name="Comma 5 2 6 3 2 2 3" xfId="11776" xr:uid="{8A9AE682-38FF-4D0A-8BDC-8AAEE447C4A1}"/>
    <cellStyle name="Comma 5 2 6 3 2 2 3 2" xfId="23908" xr:uid="{344C5DAD-88A0-46CE-9FC4-68D2122AFBD9}"/>
    <cellStyle name="Comma 5 2 6 3 2 2 3 2 2" xfId="48172" xr:uid="{903ED884-A771-41BD-84EF-06D0164D9E0C}"/>
    <cellStyle name="Comma 5 2 6 3 2 2 3 3" xfId="36040" xr:uid="{09FDA12C-5544-4E69-8032-17CFA4647AB9}"/>
    <cellStyle name="Comma 5 2 6 3 2 2 4" xfId="15820" xr:uid="{6410191B-B029-4B7F-9777-827143FC125C}"/>
    <cellStyle name="Comma 5 2 6 3 2 2 4 2" xfId="40084" xr:uid="{E49E3A87-A19E-43BD-AA44-8911F0D35FFA}"/>
    <cellStyle name="Comma 5 2 6 3 2 2 5" xfId="27952" xr:uid="{13999E38-9C04-41F0-84B2-5CC789E42A2D}"/>
    <cellStyle name="Comma 5 2 6 3 2 3" xfId="5710" xr:uid="{F85219C2-87B3-4747-831A-434169FDAD35}"/>
    <cellStyle name="Comma 5 2 6 3 2 3 2" xfId="17842" xr:uid="{7A7E3484-309F-4D09-9810-86699B04C602}"/>
    <cellStyle name="Comma 5 2 6 3 2 3 2 2" xfId="42106" xr:uid="{BDA6C3C0-1D47-46E7-B5E1-BBD9EB5533CC}"/>
    <cellStyle name="Comma 5 2 6 3 2 3 3" xfId="29974" xr:uid="{4F3D8303-5EEE-4E31-B565-574ACD4F4324}"/>
    <cellStyle name="Comma 5 2 6 3 2 4" xfId="9754" xr:uid="{2587CA5A-8417-4ED7-A62A-FD6FDC7C1AB5}"/>
    <cellStyle name="Comma 5 2 6 3 2 4 2" xfId="21886" xr:uid="{5131002A-9770-443B-BB32-47FBFA41E273}"/>
    <cellStyle name="Comma 5 2 6 3 2 4 2 2" xfId="46150" xr:uid="{32C26208-1073-4348-AAEE-3C00CB7CE91B}"/>
    <cellStyle name="Comma 5 2 6 3 2 4 3" xfId="34018" xr:uid="{2A032F1D-F34B-4B83-8669-52CB5E4F8F9D}"/>
    <cellStyle name="Comma 5 2 6 3 2 5" xfId="13798" xr:uid="{333C70B3-9959-4DA4-AC4B-295A9B286DD3}"/>
    <cellStyle name="Comma 5 2 6 3 2 5 2" xfId="38062" xr:uid="{8BA28CFE-BA1C-4CA8-BB44-EE0C930FF471}"/>
    <cellStyle name="Comma 5 2 6 3 2 6" xfId="25930" xr:uid="{41939865-0065-4495-98FB-FEF296FCDE45}"/>
    <cellStyle name="Comma 5 2 6 3 3" xfId="2677" xr:uid="{CD9FF74B-DE49-4B43-8C4A-C6F9270AC600}"/>
    <cellStyle name="Comma 5 2 6 3 3 2" xfId="6721" xr:uid="{40D9B534-4A03-47FE-9136-4746C57DA9BA}"/>
    <cellStyle name="Comma 5 2 6 3 3 2 2" xfId="18853" xr:uid="{00413693-C971-4464-A988-8BDE3F609EF5}"/>
    <cellStyle name="Comma 5 2 6 3 3 2 2 2" xfId="43117" xr:uid="{6D1C4A82-5CD8-4455-8B86-AA7AEEC21985}"/>
    <cellStyle name="Comma 5 2 6 3 3 2 3" xfId="30985" xr:uid="{9D1E046D-DDF0-4D0B-8532-DAEC78209EB0}"/>
    <cellStyle name="Comma 5 2 6 3 3 3" xfId="10765" xr:uid="{2BC78160-9254-4FA1-9044-CB4ABE1C78BE}"/>
    <cellStyle name="Comma 5 2 6 3 3 3 2" xfId="22897" xr:uid="{89CB91CB-DDA5-43F5-862B-D7E41C1A01EF}"/>
    <cellStyle name="Comma 5 2 6 3 3 3 2 2" xfId="47161" xr:uid="{F2091B94-5468-4E7C-9121-C616E9B24464}"/>
    <cellStyle name="Comma 5 2 6 3 3 3 3" xfId="35029" xr:uid="{C8B3BC45-8852-470F-B07F-895A89FD519A}"/>
    <cellStyle name="Comma 5 2 6 3 3 4" xfId="14809" xr:uid="{B2FB376E-02EE-4B03-8950-39505EE2480C}"/>
    <cellStyle name="Comma 5 2 6 3 3 4 2" xfId="39073" xr:uid="{F87AD76D-8491-4D7E-BCDF-B5C87825B409}"/>
    <cellStyle name="Comma 5 2 6 3 3 5" xfId="26941" xr:uid="{0FE8CBCF-ED9D-467C-9324-06CAFAB9883E}"/>
    <cellStyle name="Comma 5 2 6 3 4" xfId="4699" xr:uid="{DAD69A3F-4C54-417B-84A1-2F2D1A9B3B19}"/>
    <cellStyle name="Comma 5 2 6 3 4 2" xfId="16831" xr:uid="{18FBB1B8-8F32-4A61-9DD2-8BFE038A203A}"/>
    <cellStyle name="Comma 5 2 6 3 4 2 2" xfId="41095" xr:uid="{606D07E3-8E7B-42C3-AAD6-354B437267DC}"/>
    <cellStyle name="Comma 5 2 6 3 4 3" xfId="28963" xr:uid="{054E7B1F-9BBC-48B5-8FD6-A0C12CE84C71}"/>
    <cellStyle name="Comma 5 2 6 3 5" xfId="8743" xr:uid="{19842E10-2AE5-4D86-8E56-36681CAA65A5}"/>
    <cellStyle name="Comma 5 2 6 3 5 2" xfId="20875" xr:uid="{1F43438D-69F7-4EFB-A5A9-867E76DBE7D7}"/>
    <cellStyle name="Comma 5 2 6 3 5 2 2" xfId="45139" xr:uid="{92C09572-7C2E-4C4D-908D-23882252EDE1}"/>
    <cellStyle name="Comma 5 2 6 3 5 3" xfId="33007" xr:uid="{DF24D643-5320-4236-809E-22901B70DD18}"/>
    <cellStyle name="Comma 5 2 6 3 6" xfId="12787" xr:uid="{8E481CA8-D0EB-439C-8E9B-FB69D73FB882}"/>
    <cellStyle name="Comma 5 2 6 3 6 2" xfId="37051" xr:uid="{95554978-7ABA-449A-B1EC-E0614CDDC9F8}"/>
    <cellStyle name="Comma 5 2 6 3 7" xfId="24919" xr:uid="{A337899E-E4A8-4A31-9D2B-04CD7B6AECA8}"/>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2 2 2" xfId="43623" xr:uid="{87486942-ADB7-4E60-A0F7-85B83DEDF8B8}"/>
    <cellStyle name="Comma 5 2 6 4 2 2 3" xfId="31491" xr:uid="{501531C9-0E6B-4ECE-B344-F414ABCB603A}"/>
    <cellStyle name="Comma 5 2 6 4 2 3" xfId="11271" xr:uid="{E502294C-60B1-4850-A3C6-EA27B66FDC22}"/>
    <cellStyle name="Comma 5 2 6 4 2 3 2" xfId="23403" xr:uid="{25ADA8BE-E36D-41A9-AC21-3617ACA7B930}"/>
    <cellStyle name="Comma 5 2 6 4 2 3 2 2" xfId="47667" xr:uid="{27097BE2-7514-45AC-B95A-D1AC70046F62}"/>
    <cellStyle name="Comma 5 2 6 4 2 3 3" xfId="35535" xr:uid="{4525B632-0419-497C-A870-86F420B49C40}"/>
    <cellStyle name="Comma 5 2 6 4 2 4" xfId="15315" xr:uid="{BFFCD2B4-D1AB-4FD4-9F4D-167783FDAAE8}"/>
    <cellStyle name="Comma 5 2 6 4 2 4 2" xfId="39579" xr:uid="{DD6900B9-82D0-4B92-A3BF-CCF6329581D7}"/>
    <cellStyle name="Comma 5 2 6 4 2 5" xfId="27447" xr:uid="{574AF555-A393-411C-9D65-0E2AD43CFAB9}"/>
    <cellStyle name="Comma 5 2 6 4 3" xfId="5205" xr:uid="{2058FD9A-325A-49E6-905E-AEEB86409DC9}"/>
    <cellStyle name="Comma 5 2 6 4 3 2" xfId="17337" xr:uid="{26C52634-6237-4EF2-B9C0-DC433F7371F0}"/>
    <cellStyle name="Comma 5 2 6 4 3 2 2" xfId="41601" xr:uid="{C912D5D4-12DA-44F1-B725-61F6A493B204}"/>
    <cellStyle name="Comma 5 2 6 4 3 3" xfId="29469" xr:uid="{6BE66834-EE1B-4D05-BD68-5234B24D654C}"/>
    <cellStyle name="Comma 5 2 6 4 4" xfId="9249" xr:uid="{1A8BC667-078C-4225-89CD-732E9482A1C5}"/>
    <cellStyle name="Comma 5 2 6 4 4 2" xfId="21381" xr:uid="{968366BB-5744-40DA-B618-927825C7768F}"/>
    <cellStyle name="Comma 5 2 6 4 4 2 2" xfId="45645" xr:uid="{67937B7C-9FDC-4182-B391-7CCC06F9F494}"/>
    <cellStyle name="Comma 5 2 6 4 4 3" xfId="33513" xr:uid="{7CFA575A-FBD8-4C69-B097-E9C73227281E}"/>
    <cellStyle name="Comma 5 2 6 4 5" xfId="13293" xr:uid="{DB19D094-FF41-4D6A-AB4C-80377D4277A2}"/>
    <cellStyle name="Comma 5 2 6 4 5 2" xfId="37557" xr:uid="{3F5EA41D-C31D-4299-AE1F-147ADBFE1651}"/>
    <cellStyle name="Comma 5 2 6 4 6" xfId="25425" xr:uid="{1F98F0D9-FAD5-4310-8722-8CAFC44BF394}"/>
    <cellStyle name="Comma 5 2 6 5" xfId="2172" xr:uid="{D875CC6C-A9DC-45BD-94CB-A053CAFD3E1C}"/>
    <cellStyle name="Comma 5 2 6 5 2" xfId="6216" xr:uid="{A373CD0B-4E99-4230-9506-8BE36238849F}"/>
    <cellStyle name="Comma 5 2 6 5 2 2" xfId="18348" xr:uid="{D70BDD89-AB64-4BD8-BA4A-C1AB8B9A7E51}"/>
    <cellStyle name="Comma 5 2 6 5 2 2 2" xfId="42612" xr:uid="{7B266CDA-E6A5-44F4-83C1-FB951B531078}"/>
    <cellStyle name="Comma 5 2 6 5 2 3" xfId="30480" xr:uid="{CB4C70B7-A0DC-4012-92AE-72511B715AB4}"/>
    <cellStyle name="Comma 5 2 6 5 3" xfId="10260" xr:uid="{7E8E16E5-06FA-4F61-B48E-D49E8A6F69C0}"/>
    <cellStyle name="Comma 5 2 6 5 3 2" xfId="22392" xr:uid="{74638B76-9098-461B-BB69-45D8092247BD}"/>
    <cellStyle name="Comma 5 2 6 5 3 2 2" xfId="46656" xr:uid="{38C28596-9395-47CC-A63F-2C17F860BF72}"/>
    <cellStyle name="Comma 5 2 6 5 3 3" xfId="34524" xr:uid="{FB3CC4D6-32F6-4F83-8A29-4C0B5066B61C}"/>
    <cellStyle name="Comma 5 2 6 5 4" xfId="14304" xr:uid="{0DFCF839-3F36-4251-8371-443D6517F657}"/>
    <cellStyle name="Comma 5 2 6 5 4 2" xfId="38568" xr:uid="{8DA92EFD-DE1F-4BFA-9FE6-DF3F7792154F}"/>
    <cellStyle name="Comma 5 2 6 5 5" xfId="26436" xr:uid="{AF92F8A8-F8E8-4E8C-9BD2-1429E9026AAD}"/>
    <cellStyle name="Comma 5 2 6 6" xfId="4194" xr:uid="{8CC55639-2769-46D9-93A4-6700ADC84BE7}"/>
    <cellStyle name="Comma 5 2 6 6 2" xfId="16326" xr:uid="{6A29E350-768E-4871-B6C0-375D53D7DD0B}"/>
    <cellStyle name="Comma 5 2 6 6 2 2" xfId="40590" xr:uid="{FA7123A8-0319-49E2-8C25-DDFBC8C597B1}"/>
    <cellStyle name="Comma 5 2 6 6 3" xfId="28458" xr:uid="{33D9521D-CD12-42C1-B53E-B9F0DFF5BFD0}"/>
    <cellStyle name="Comma 5 2 6 7" xfId="8238" xr:uid="{319DF3A1-8A69-44B4-AA08-3CD8CD87751D}"/>
    <cellStyle name="Comma 5 2 6 7 2" xfId="20370" xr:uid="{1D8FA72D-752E-45D9-82B7-54EAC210446F}"/>
    <cellStyle name="Comma 5 2 6 7 2 2" xfId="44634" xr:uid="{3C505E4A-57A3-475F-AF23-F1345C2B4D75}"/>
    <cellStyle name="Comma 5 2 6 7 3" xfId="32502" xr:uid="{2A91860B-DAE7-49E0-957D-FF34743752F1}"/>
    <cellStyle name="Comma 5 2 6 8" xfId="12282" xr:uid="{8791FF9E-D29D-4E96-8B87-4BA4878CC0CB}"/>
    <cellStyle name="Comma 5 2 6 8 2" xfId="36546" xr:uid="{CE040BD0-7452-4F49-A5CC-3294434ED7CC}"/>
    <cellStyle name="Comma 5 2 6 9" xfId="24414" xr:uid="{FCB6D5D4-E1D7-43A8-9624-BFDCECAFF6C9}"/>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2 2 2" xfId="44255" xr:uid="{D30755EC-C39A-4627-9B57-55CA69D39D71}"/>
    <cellStyle name="Comma 5 2 7 2 2 2 2 3" xfId="32123" xr:uid="{25E1DBDF-3722-4FDD-AA70-146CA0BEAC86}"/>
    <cellStyle name="Comma 5 2 7 2 2 2 3" xfId="11903" xr:uid="{398B0A01-7383-47B9-B963-50967C956D0F}"/>
    <cellStyle name="Comma 5 2 7 2 2 2 3 2" xfId="24035" xr:uid="{DBC5D59B-B386-4208-8A65-7603D3B6697C}"/>
    <cellStyle name="Comma 5 2 7 2 2 2 3 2 2" xfId="48299" xr:uid="{C19CF1A3-6EF4-4A42-8226-699A97FB39A9}"/>
    <cellStyle name="Comma 5 2 7 2 2 2 3 3" xfId="36167" xr:uid="{F5A53D6F-78EA-401E-83C1-781EA6C8ADD9}"/>
    <cellStyle name="Comma 5 2 7 2 2 2 4" xfId="15947" xr:uid="{96B76349-5531-4381-BF76-1D9F41247E32}"/>
    <cellStyle name="Comma 5 2 7 2 2 2 4 2" xfId="40211" xr:uid="{AE5C5BF7-F2D0-44C8-B4A2-06B19FEC5261}"/>
    <cellStyle name="Comma 5 2 7 2 2 2 5" xfId="28079" xr:uid="{C87D220E-1612-488E-9561-C5F319CC2BE2}"/>
    <cellStyle name="Comma 5 2 7 2 2 3" xfId="5837" xr:uid="{0DC65098-EF7C-4B86-B4A4-00CE5A49761F}"/>
    <cellStyle name="Comma 5 2 7 2 2 3 2" xfId="17969" xr:uid="{A3B0316A-9B52-45DB-B042-6045C887CB91}"/>
    <cellStyle name="Comma 5 2 7 2 2 3 2 2" xfId="42233" xr:uid="{12E074AD-D54D-429A-AEC5-15656BF9BF75}"/>
    <cellStyle name="Comma 5 2 7 2 2 3 3" xfId="30101" xr:uid="{3067B24A-BC76-4798-8E2F-474766C0294F}"/>
    <cellStyle name="Comma 5 2 7 2 2 4" xfId="9881" xr:uid="{BDC810BD-70B6-4389-BE96-B1E3D8D03F9D}"/>
    <cellStyle name="Comma 5 2 7 2 2 4 2" xfId="22013" xr:uid="{F7507793-BD7D-4A00-BD3E-AD2DD905937E}"/>
    <cellStyle name="Comma 5 2 7 2 2 4 2 2" xfId="46277" xr:uid="{13F9FF78-B9AE-4BCB-A009-A752F8241860}"/>
    <cellStyle name="Comma 5 2 7 2 2 4 3" xfId="34145" xr:uid="{701D113C-F73D-41A1-B832-C21AEB6FCAFB}"/>
    <cellStyle name="Comma 5 2 7 2 2 5" xfId="13925" xr:uid="{4C948297-E04C-4D68-8A96-6C0D7981D062}"/>
    <cellStyle name="Comma 5 2 7 2 2 5 2" xfId="38189" xr:uid="{5A42AD26-4DE7-46AF-B256-6327BD041EB5}"/>
    <cellStyle name="Comma 5 2 7 2 2 6" xfId="26057" xr:uid="{6DD7182D-C944-4659-B2A1-24C9275D09B8}"/>
    <cellStyle name="Comma 5 2 7 2 3" xfId="2804" xr:uid="{C5C74CBD-6FFA-4B2A-9261-95144087B5A0}"/>
    <cellStyle name="Comma 5 2 7 2 3 2" xfId="6848" xr:uid="{5E0187EA-7A91-4AD3-B14D-3622DE0242A8}"/>
    <cellStyle name="Comma 5 2 7 2 3 2 2" xfId="18980" xr:uid="{E11692BE-9A27-47B0-948C-4BB951342680}"/>
    <cellStyle name="Comma 5 2 7 2 3 2 2 2" xfId="43244" xr:uid="{417D4CDF-A932-4A1E-86A2-F451C75F5178}"/>
    <cellStyle name="Comma 5 2 7 2 3 2 3" xfId="31112" xr:uid="{A94491C0-2A04-4938-9EE9-A477B12B94FE}"/>
    <cellStyle name="Comma 5 2 7 2 3 3" xfId="10892" xr:uid="{082FD801-630D-45CB-9BD6-EF468B015912}"/>
    <cellStyle name="Comma 5 2 7 2 3 3 2" xfId="23024" xr:uid="{2B818176-EDD4-4913-B236-2078380CD969}"/>
    <cellStyle name="Comma 5 2 7 2 3 3 2 2" xfId="47288" xr:uid="{25E8AECD-1013-4435-B964-A8C9D4D4DC6D}"/>
    <cellStyle name="Comma 5 2 7 2 3 3 3" xfId="35156" xr:uid="{1734574A-B67C-40C3-9D2E-53059AF2B771}"/>
    <cellStyle name="Comma 5 2 7 2 3 4" xfId="14936" xr:uid="{4109DBBA-966C-438C-86D7-EF8C062DE1B5}"/>
    <cellStyle name="Comma 5 2 7 2 3 4 2" xfId="39200" xr:uid="{4830BCF4-C02E-4448-A0E9-31242B4C1758}"/>
    <cellStyle name="Comma 5 2 7 2 3 5" xfId="27068" xr:uid="{243C70B1-3291-4B10-918B-7E7B93280560}"/>
    <cellStyle name="Comma 5 2 7 2 4" xfId="4826" xr:uid="{5E64EB1F-F680-431B-B6F6-F3435615AF7E}"/>
    <cellStyle name="Comma 5 2 7 2 4 2" xfId="16958" xr:uid="{A386389E-2E5A-4B23-9281-2BEBB417FD1C}"/>
    <cellStyle name="Comma 5 2 7 2 4 2 2" xfId="41222" xr:uid="{9720E81A-1C42-4031-BFFD-6EE5F84D9687}"/>
    <cellStyle name="Comma 5 2 7 2 4 3" xfId="29090" xr:uid="{A28D5E2B-5FE6-4D0E-B9DA-E17163B3973A}"/>
    <cellStyle name="Comma 5 2 7 2 5" xfId="8870" xr:uid="{A467D024-3C03-4A49-8F8F-AF00170F10AB}"/>
    <cellStyle name="Comma 5 2 7 2 5 2" xfId="21002" xr:uid="{F894E6F8-7A1A-48DD-90EA-72E45C73CE45}"/>
    <cellStyle name="Comma 5 2 7 2 5 2 2" xfId="45266" xr:uid="{10FB959E-15FD-4D63-8B1E-4A5BAD13E8C5}"/>
    <cellStyle name="Comma 5 2 7 2 5 3" xfId="33134" xr:uid="{910D6E10-2201-4D3F-B266-79B1F5F717E9}"/>
    <cellStyle name="Comma 5 2 7 2 6" xfId="12914" xr:uid="{CC7AB677-5FEE-4CC4-BF16-3461206B82F8}"/>
    <cellStyle name="Comma 5 2 7 2 6 2" xfId="37178" xr:uid="{DA942155-34F1-439C-B523-92F0F16D2424}"/>
    <cellStyle name="Comma 5 2 7 2 7" xfId="25046" xr:uid="{6149462B-ED1D-469D-B028-47070FB924E2}"/>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2 2 2" xfId="43750" xr:uid="{A3EA00BE-6AF0-42BA-8E93-A23D26D45B58}"/>
    <cellStyle name="Comma 5 2 7 3 2 2 3" xfId="31618" xr:uid="{08DEBB05-ECFE-48A8-8420-C655484F650E}"/>
    <cellStyle name="Comma 5 2 7 3 2 3" xfId="11398" xr:uid="{036D5B5D-8B45-4666-8011-4C3028F68197}"/>
    <cellStyle name="Comma 5 2 7 3 2 3 2" xfId="23530" xr:uid="{6DD4614C-FBD5-4B02-BBAF-3839079DB020}"/>
    <cellStyle name="Comma 5 2 7 3 2 3 2 2" xfId="47794" xr:uid="{2F9A6919-FE1E-4BA4-B2C4-76F71ED18C1F}"/>
    <cellStyle name="Comma 5 2 7 3 2 3 3" xfId="35662" xr:uid="{D71D9438-F6CD-47E8-AFC0-6060CECDD0CC}"/>
    <cellStyle name="Comma 5 2 7 3 2 4" xfId="15442" xr:uid="{B0E625A7-3359-4F4E-B613-4B94BDBF745F}"/>
    <cellStyle name="Comma 5 2 7 3 2 4 2" xfId="39706" xr:uid="{C1625C98-C12F-4348-B6F1-C0D0220FC2B8}"/>
    <cellStyle name="Comma 5 2 7 3 2 5" xfId="27574" xr:uid="{D572CE9D-A70A-4D6B-8E7A-CD528AF0A130}"/>
    <cellStyle name="Comma 5 2 7 3 3" xfId="5332" xr:uid="{7469A366-08C2-474E-A673-52DE5C6A6B4C}"/>
    <cellStyle name="Comma 5 2 7 3 3 2" xfId="17464" xr:uid="{FFD16B8D-7C25-40E2-A266-83CEF64EA4B5}"/>
    <cellStyle name="Comma 5 2 7 3 3 2 2" xfId="41728" xr:uid="{E1AFA4F2-F62A-4505-8D22-57211BCC1C7A}"/>
    <cellStyle name="Comma 5 2 7 3 3 3" xfId="29596" xr:uid="{009E3B70-807D-4C3B-A634-B7308EEDDD0C}"/>
    <cellStyle name="Comma 5 2 7 3 4" xfId="9376" xr:uid="{6801BCD5-D1F0-46B3-88C8-D9A0DB7A8F64}"/>
    <cellStyle name="Comma 5 2 7 3 4 2" xfId="21508" xr:uid="{FCFA925D-6C67-445D-8857-2D03161D2266}"/>
    <cellStyle name="Comma 5 2 7 3 4 2 2" xfId="45772" xr:uid="{AC6C0564-7857-43AC-8633-234B57EA7EE9}"/>
    <cellStyle name="Comma 5 2 7 3 4 3" xfId="33640" xr:uid="{81DDF558-0ABA-4F47-AC82-4C798A8E1BC1}"/>
    <cellStyle name="Comma 5 2 7 3 5" xfId="13420" xr:uid="{1E6CC94D-1B1C-4294-A650-533F211E67DA}"/>
    <cellStyle name="Comma 5 2 7 3 5 2" xfId="37684" xr:uid="{FBD049EE-758F-4945-A3F7-A92055A66C60}"/>
    <cellStyle name="Comma 5 2 7 3 6" xfId="25552" xr:uid="{684FEB56-9F6B-49A4-8862-DC0505929978}"/>
    <cellStyle name="Comma 5 2 7 4" xfId="2299" xr:uid="{0DEA5535-D25E-44AA-B9B3-CFF0CE044F20}"/>
    <cellStyle name="Comma 5 2 7 4 2" xfId="6343" xr:uid="{FA3A10D9-5B8C-4203-84AA-92460F695ABB}"/>
    <cellStyle name="Comma 5 2 7 4 2 2" xfId="18475" xr:uid="{F0874B7F-039F-488B-944C-76858ED95693}"/>
    <cellStyle name="Comma 5 2 7 4 2 2 2" xfId="42739" xr:uid="{1A37DD42-885D-4F45-A9C3-C6DE3C36F7CE}"/>
    <cellStyle name="Comma 5 2 7 4 2 3" xfId="30607" xr:uid="{4E6B9A3C-5671-4DA4-9552-FA1EABAC2E37}"/>
    <cellStyle name="Comma 5 2 7 4 3" xfId="10387" xr:uid="{C13139C0-168E-42A8-B404-F7E783C5DD13}"/>
    <cellStyle name="Comma 5 2 7 4 3 2" xfId="22519" xr:uid="{3A86C8C2-98D8-417B-AEFF-C80410FF330D}"/>
    <cellStyle name="Comma 5 2 7 4 3 2 2" xfId="46783" xr:uid="{6A35ED49-B58A-4AF1-9963-5024384F4509}"/>
    <cellStyle name="Comma 5 2 7 4 3 3" xfId="34651" xr:uid="{D3002F43-DE33-43CF-8925-D9C2394CB55D}"/>
    <cellStyle name="Comma 5 2 7 4 4" xfId="14431" xr:uid="{17D54738-10CB-4903-A480-70BDCA3B6255}"/>
    <cellStyle name="Comma 5 2 7 4 4 2" xfId="38695" xr:uid="{EB6B950B-77DD-4487-9EB3-98921EA1BB84}"/>
    <cellStyle name="Comma 5 2 7 4 5" xfId="26563" xr:uid="{FBCCD3C8-5DA0-41AB-9197-654698EE6596}"/>
    <cellStyle name="Comma 5 2 7 5" xfId="4321" xr:uid="{4EAE4382-6875-4A5F-89BB-F6E353D623D6}"/>
    <cellStyle name="Comma 5 2 7 5 2" xfId="16453" xr:uid="{24761A5D-E739-4916-B8D5-07974DE62201}"/>
    <cellStyle name="Comma 5 2 7 5 2 2" xfId="40717" xr:uid="{20F53B79-A8A3-45DC-B7B1-7A3D369AE462}"/>
    <cellStyle name="Comma 5 2 7 5 3" xfId="28585" xr:uid="{CDE7434F-788A-4C69-9031-46A8A0E69D99}"/>
    <cellStyle name="Comma 5 2 7 6" xfId="8365" xr:uid="{103B612F-3B15-4011-9473-584AD3FBD3F4}"/>
    <cellStyle name="Comma 5 2 7 6 2" xfId="20497" xr:uid="{C679997A-3708-47F5-935E-562CFCC2E0B4}"/>
    <cellStyle name="Comma 5 2 7 6 2 2" xfId="44761" xr:uid="{A25E14D8-732E-4051-9045-491480B67A1B}"/>
    <cellStyle name="Comma 5 2 7 6 3" xfId="32629" xr:uid="{8BE74747-711F-4646-80D0-20EF292EBB9A}"/>
    <cellStyle name="Comma 5 2 7 7" xfId="12409" xr:uid="{233CBA58-A33A-48E9-A0BA-9E8F0F9856E0}"/>
    <cellStyle name="Comma 5 2 7 7 2" xfId="36673" xr:uid="{E631BE9B-2907-4126-B965-774C8FA24C0F}"/>
    <cellStyle name="Comma 5 2 7 8" xfId="24541" xr:uid="{9B5EEDCE-A348-402C-90A5-BD93CE7FDCB9}"/>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2 2 2" xfId="44002" xr:uid="{F190EF89-0B17-4A47-9795-81DE690259E2}"/>
    <cellStyle name="Comma 5 2 8 2 2 2 3" xfId="31870" xr:uid="{BC022BC7-4EF6-4238-9AF1-15E18C92F0B1}"/>
    <cellStyle name="Comma 5 2 8 2 2 3" xfId="11650" xr:uid="{448CCF96-C548-446B-8873-1D40360DC290}"/>
    <cellStyle name="Comma 5 2 8 2 2 3 2" xfId="23782" xr:uid="{59DF4DE2-38A6-4914-A0EF-976113609BA7}"/>
    <cellStyle name="Comma 5 2 8 2 2 3 2 2" xfId="48046" xr:uid="{D4EF620D-4B4B-4E68-BD42-40CABDDAABB1}"/>
    <cellStyle name="Comma 5 2 8 2 2 3 3" xfId="35914" xr:uid="{5664A879-F561-47E6-93B6-87E26781DB76}"/>
    <cellStyle name="Comma 5 2 8 2 2 4" xfId="15694" xr:uid="{E4997170-3DE4-48B6-8D9D-F6C21C2A9EE1}"/>
    <cellStyle name="Comma 5 2 8 2 2 4 2" xfId="39958" xr:uid="{F98D9025-5CD3-4909-9B63-5BB47EF65298}"/>
    <cellStyle name="Comma 5 2 8 2 2 5" xfId="27826" xr:uid="{5EA15640-4E14-45A5-923F-D7C96284E789}"/>
    <cellStyle name="Comma 5 2 8 2 3" xfId="5584" xr:uid="{0017C9BF-9FD8-4321-8542-01CAB1D274D7}"/>
    <cellStyle name="Comma 5 2 8 2 3 2" xfId="17716" xr:uid="{9ABE6D85-E0FF-4AE1-9D4A-0B9BD4A06725}"/>
    <cellStyle name="Comma 5 2 8 2 3 2 2" xfId="41980" xr:uid="{30EBD5B7-4241-4476-AE23-2FF1BD128F89}"/>
    <cellStyle name="Comma 5 2 8 2 3 3" xfId="29848" xr:uid="{EAF791FB-4499-4C58-A279-2317F3F56FC5}"/>
    <cellStyle name="Comma 5 2 8 2 4" xfId="9628" xr:uid="{9D8042EB-064E-46BF-9734-F897E466F8A7}"/>
    <cellStyle name="Comma 5 2 8 2 4 2" xfId="21760" xr:uid="{737BCAA9-74BC-48C3-ACB9-4F354133B7FF}"/>
    <cellStyle name="Comma 5 2 8 2 4 2 2" xfId="46024" xr:uid="{B0A9A1AF-B310-4ECB-9636-0C8336D95499}"/>
    <cellStyle name="Comma 5 2 8 2 4 3" xfId="33892" xr:uid="{F6BCBEB5-661E-44E8-93A2-50E5C3D61B71}"/>
    <cellStyle name="Comma 5 2 8 2 5" xfId="13672" xr:uid="{7F213184-D606-4016-BF3B-797C70B6C47E}"/>
    <cellStyle name="Comma 5 2 8 2 5 2" xfId="37936" xr:uid="{D1FAB91F-32C8-4C31-876B-ED97E5C0CCAC}"/>
    <cellStyle name="Comma 5 2 8 2 6" xfId="25804" xr:uid="{825C4305-812D-47FB-AED3-377EEC576805}"/>
    <cellStyle name="Comma 5 2 8 3" xfId="2551" xr:uid="{E1C0668C-84B6-497C-A737-6BE5BB82E78F}"/>
    <cellStyle name="Comma 5 2 8 3 2" xfId="6595" xr:uid="{21790223-B200-42B9-8424-40F1C7BB6D88}"/>
    <cellStyle name="Comma 5 2 8 3 2 2" xfId="18727" xr:uid="{818394E3-C4DD-4FD3-9C58-3B1ED905186E}"/>
    <cellStyle name="Comma 5 2 8 3 2 2 2" xfId="42991" xr:uid="{C0BD45C6-89BB-40EE-BF80-8320F96D5AA3}"/>
    <cellStyle name="Comma 5 2 8 3 2 3" xfId="30859" xr:uid="{46810408-270F-48F0-A22B-8E089FFA5ECE}"/>
    <cellStyle name="Comma 5 2 8 3 3" xfId="10639" xr:uid="{4CF299B1-A607-4A76-9584-7DB918E95FD8}"/>
    <cellStyle name="Comma 5 2 8 3 3 2" xfId="22771" xr:uid="{019EFCAE-400D-468C-AF82-6705F4B9E3E9}"/>
    <cellStyle name="Comma 5 2 8 3 3 2 2" xfId="47035" xr:uid="{FCB2C002-A1F7-45E8-9C40-E31CAE4BA98E}"/>
    <cellStyle name="Comma 5 2 8 3 3 3" xfId="34903" xr:uid="{1E5DECD9-7162-4950-BC7D-2F59E812B4A9}"/>
    <cellStyle name="Comma 5 2 8 3 4" xfId="14683" xr:uid="{7475951B-5903-4CAF-B440-17DBDCD43F07}"/>
    <cellStyle name="Comma 5 2 8 3 4 2" xfId="38947" xr:uid="{290A21AD-D279-4A24-AAB3-A42DAFE31832}"/>
    <cellStyle name="Comma 5 2 8 3 5" xfId="26815" xr:uid="{8E2B5807-AB96-4EAE-BA2E-C0EA374B0BE3}"/>
    <cellStyle name="Comma 5 2 8 4" xfId="4573" xr:uid="{12D873B2-D750-4DCD-A5A5-6D6662D815DC}"/>
    <cellStyle name="Comma 5 2 8 4 2" xfId="16705" xr:uid="{79B7E206-7E48-445F-BC74-3FDDA0511D36}"/>
    <cellStyle name="Comma 5 2 8 4 2 2" xfId="40969" xr:uid="{4034E03A-EE88-4816-A5F8-599BCAB1B6BF}"/>
    <cellStyle name="Comma 5 2 8 4 3" xfId="28837" xr:uid="{C88BB92C-87F3-45BC-894A-88C1270BAFD9}"/>
    <cellStyle name="Comma 5 2 8 5" xfId="8617" xr:uid="{9DE9A5BD-610F-4FFC-AB17-6AE13C096219}"/>
    <cellStyle name="Comma 5 2 8 5 2" xfId="20749" xr:uid="{BBC3B3C9-010C-4B66-B363-144AFA9ECE8D}"/>
    <cellStyle name="Comma 5 2 8 5 2 2" xfId="45013" xr:uid="{2B8E35D7-853C-4C04-8E00-834A4FCF0B49}"/>
    <cellStyle name="Comma 5 2 8 5 3" xfId="32881" xr:uid="{75679301-2E8F-419B-855F-7033DA44473B}"/>
    <cellStyle name="Comma 5 2 8 6" xfId="12661" xr:uid="{B335F697-45AB-417E-8AA3-443EE8296B09}"/>
    <cellStyle name="Comma 5 2 8 6 2" xfId="36925" xr:uid="{63F0CD39-4F22-4063-ADBD-DFB22AF65714}"/>
    <cellStyle name="Comma 5 2 8 7" xfId="24793" xr:uid="{AD57F3CC-54AD-4E9D-9EC2-D5B64238F97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2 2 2" xfId="43497" xr:uid="{04EA1E74-ACA0-41A9-9943-D3CEA304D2F9}"/>
    <cellStyle name="Comma 5 2 9 2 2 3" xfId="31365" xr:uid="{49CB498F-A41C-4F6D-A3A5-1EE2497B0A6C}"/>
    <cellStyle name="Comma 5 2 9 2 3" xfId="11145" xr:uid="{F0241957-46E7-417A-98F1-F39F13A3449E}"/>
    <cellStyle name="Comma 5 2 9 2 3 2" xfId="23277" xr:uid="{CE5934DA-1624-4D72-85C8-75FB752F5145}"/>
    <cellStyle name="Comma 5 2 9 2 3 2 2" xfId="47541" xr:uid="{ACCF4FAD-B890-4269-B8E6-6DE8A2991F39}"/>
    <cellStyle name="Comma 5 2 9 2 3 3" xfId="35409" xr:uid="{7BF6EA62-53C6-418B-9367-B05FB73F2FD4}"/>
    <cellStyle name="Comma 5 2 9 2 4" xfId="15189" xr:uid="{4ECD3CAD-5AFB-4977-8CB7-6D1EF405224B}"/>
    <cellStyle name="Comma 5 2 9 2 4 2" xfId="39453" xr:uid="{0C702A38-A05C-4C36-A670-2E6D77C6BB75}"/>
    <cellStyle name="Comma 5 2 9 2 5" xfId="27321" xr:uid="{0D08C56C-C319-486B-B6D3-2093B081ECA7}"/>
    <cellStyle name="Comma 5 2 9 3" xfId="5079" xr:uid="{05518D4D-1F15-4E56-B1B9-C4344A0BBEB7}"/>
    <cellStyle name="Comma 5 2 9 3 2" xfId="17211" xr:uid="{1CAFED9A-C844-4324-AC43-9562251427DC}"/>
    <cellStyle name="Comma 5 2 9 3 2 2" xfId="41475" xr:uid="{DE93089E-4CC8-428D-8114-7BFB90F98651}"/>
    <cellStyle name="Comma 5 2 9 3 3" xfId="29343" xr:uid="{124BD200-A4D3-43F2-A6E8-9191A525923F}"/>
    <cellStyle name="Comma 5 2 9 4" xfId="9123" xr:uid="{1C15E766-A1E5-47DC-8C61-C1948BE1653A}"/>
    <cellStyle name="Comma 5 2 9 4 2" xfId="21255" xr:uid="{67C34E9A-3A2C-407C-A1BF-A649E83A6FE4}"/>
    <cellStyle name="Comma 5 2 9 4 2 2" xfId="45519" xr:uid="{C0A917E4-73BC-4B1A-8044-C3BDF3F05099}"/>
    <cellStyle name="Comma 5 2 9 4 3" xfId="33387" xr:uid="{EB08FC0C-B172-4614-B1EC-304EACA64D6C}"/>
    <cellStyle name="Comma 5 2 9 5" xfId="13167" xr:uid="{29BCAB8D-DF5B-4FC0-9C5A-04E21DF6EAD0}"/>
    <cellStyle name="Comma 5 2 9 5 2" xfId="37431" xr:uid="{532BF859-7E0A-4930-B7CF-4F0A0D4A900C}"/>
    <cellStyle name="Comma 5 2 9 6" xfId="25299" xr:uid="{3071BAD8-5FAD-4590-B392-27F31250CD8C}"/>
    <cellStyle name="Comma 5 3" xfId="30" xr:uid="{074748F6-BD7E-4291-81EE-B288B47CB6B3}"/>
    <cellStyle name="Comma 5 3 10" xfId="4074" xr:uid="{6EA15368-3AD9-4FE2-A844-903F2BA26705}"/>
    <cellStyle name="Comma 5 3 10 2" xfId="16206" xr:uid="{70A22175-7B2D-4657-A891-C12CEF213B4F}"/>
    <cellStyle name="Comma 5 3 10 2 2" xfId="40470" xr:uid="{19EDC4AF-F7AB-4B62-B98D-B50149D1FFDF}"/>
    <cellStyle name="Comma 5 3 10 3" xfId="28338" xr:uid="{9BA4C84B-833B-4147-AAF8-CF0827532F59}"/>
    <cellStyle name="Comma 5 3 11" xfId="8118" xr:uid="{AC2DEE49-2313-4B2F-83AC-B0089CEACB4C}"/>
    <cellStyle name="Comma 5 3 11 2" xfId="20250" xr:uid="{7EF799DA-86E8-4BC6-8160-AE088CC579E8}"/>
    <cellStyle name="Comma 5 3 11 2 2" xfId="44514" xr:uid="{3CAE2243-0862-4F22-BF65-F95306AD8AAC}"/>
    <cellStyle name="Comma 5 3 11 3" xfId="32382" xr:uid="{73A90009-4439-45D8-A488-393D9D7DD4A5}"/>
    <cellStyle name="Comma 5 3 12" xfId="12162" xr:uid="{895A808C-D895-4676-8620-F98E160839BA}"/>
    <cellStyle name="Comma 5 3 12 2" xfId="36426" xr:uid="{BB6845A4-FFA9-46D3-8489-8210D62BC307}"/>
    <cellStyle name="Comma 5 3 13" xfId="24294" xr:uid="{AC040E26-3A1A-496D-88D4-D6FBEA771A91}"/>
    <cellStyle name="Comma 5 3 2" xfId="51" xr:uid="{BCB87914-6541-4C3E-A973-CDB2E577E6B3}"/>
    <cellStyle name="Comma 5 3 2 10" xfId="12183" xr:uid="{34F1C870-6BD5-4F6B-B4E3-5E38D3C54721}"/>
    <cellStyle name="Comma 5 3 2 10 2" xfId="36447" xr:uid="{16463E62-DB55-4C23-88E8-2BBD8FCB112A}"/>
    <cellStyle name="Comma 5 3 2 11" xfId="24315" xr:uid="{CD016CBD-62D1-4AFF-BC2F-2EBC3146D2C7}"/>
    <cellStyle name="Comma 5 3 2 2" xfId="114" xr:uid="{98D60F4C-8F2F-458E-B468-4C1577C3E7FF}"/>
    <cellStyle name="Comma 5 3 2 2 10" xfId="24378" xr:uid="{269AC9A0-AEC8-4674-B1E2-64B5388E9E2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2 2 2" xfId="44471" xr:uid="{80A832AD-21A8-4F4D-A7E9-99981377D193}"/>
    <cellStyle name="Comma 5 3 2 2 2 2 2 2 2 2 3" xfId="32339" xr:uid="{F4E48ABA-8D7E-4A6E-8DE9-7293C94AB4B8}"/>
    <cellStyle name="Comma 5 3 2 2 2 2 2 2 2 3" xfId="12119" xr:uid="{9D2CA4AA-050A-4A03-9E51-43486F67D66B}"/>
    <cellStyle name="Comma 5 3 2 2 2 2 2 2 2 3 2" xfId="24251" xr:uid="{50480A61-4A55-4B61-B8C3-B2134FC83392}"/>
    <cellStyle name="Comma 5 3 2 2 2 2 2 2 2 3 2 2" xfId="48515" xr:uid="{E090B44B-B09F-4FDC-8A34-12BEE9C7862A}"/>
    <cellStyle name="Comma 5 3 2 2 2 2 2 2 2 3 3" xfId="36383" xr:uid="{42E3A551-96FC-4359-A748-11FE38DBE06A}"/>
    <cellStyle name="Comma 5 3 2 2 2 2 2 2 2 4" xfId="16163" xr:uid="{EA66ED50-F7B7-4F44-A3D1-A8D64A66F019}"/>
    <cellStyle name="Comma 5 3 2 2 2 2 2 2 2 4 2" xfId="40427" xr:uid="{B60DFCC0-78E7-40E9-BFAC-425D39C9B3CB}"/>
    <cellStyle name="Comma 5 3 2 2 2 2 2 2 2 5" xfId="28295" xr:uid="{1FBA1FFC-8DCD-4230-BC37-9F7CDEFCD069}"/>
    <cellStyle name="Comma 5 3 2 2 2 2 2 2 3" xfId="6053" xr:uid="{013C1AA1-3E1D-4EA9-911B-C0EE95171026}"/>
    <cellStyle name="Comma 5 3 2 2 2 2 2 2 3 2" xfId="18185" xr:uid="{DFF7B251-11BA-48B7-8A62-54E2A7438509}"/>
    <cellStyle name="Comma 5 3 2 2 2 2 2 2 3 2 2" xfId="42449" xr:uid="{57C9D885-1BA5-4E4F-8C94-6D71A4968447}"/>
    <cellStyle name="Comma 5 3 2 2 2 2 2 2 3 3" xfId="30317" xr:uid="{FB3081E6-84C7-4995-82CD-8F69C8EAAF9D}"/>
    <cellStyle name="Comma 5 3 2 2 2 2 2 2 4" xfId="10097" xr:uid="{52606001-910D-441E-A4EE-9B5E96D94FFA}"/>
    <cellStyle name="Comma 5 3 2 2 2 2 2 2 4 2" xfId="22229" xr:uid="{216B714E-2565-47E9-9482-A33D17E78DFB}"/>
    <cellStyle name="Comma 5 3 2 2 2 2 2 2 4 2 2" xfId="46493" xr:uid="{11C3A8B2-8D1C-4096-BC1F-0939C46BEAB0}"/>
    <cellStyle name="Comma 5 3 2 2 2 2 2 2 4 3" xfId="34361" xr:uid="{20485813-C5AB-4129-90F9-00B299552192}"/>
    <cellStyle name="Comma 5 3 2 2 2 2 2 2 5" xfId="14141" xr:uid="{E4870DF0-EE48-4E07-8B5E-8D7642D05F56}"/>
    <cellStyle name="Comma 5 3 2 2 2 2 2 2 5 2" xfId="38405" xr:uid="{CFBD17F9-6ADA-452B-BCD6-5CA2CE91A64A}"/>
    <cellStyle name="Comma 5 3 2 2 2 2 2 2 6" xfId="26273" xr:uid="{06ECE4E8-5D04-4352-99CB-9429B7624C0C}"/>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2 2 2" xfId="43460" xr:uid="{3BB80638-90ED-49AD-92FE-D285FFE9D304}"/>
    <cellStyle name="Comma 5 3 2 2 2 2 2 3 2 3" xfId="31328" xr:uid="{4C42B646-757B-4722-8457-0422D4C4C9E8}"/>
    <cellStyle name="Comma 5 3 2 2 2 2 2 3 3" xfId="11108" xr:uid="{D93E57F6-19D1-4CF4-97AE-2EC02104C6D9}"/>
    <cellStyle name="Comma 5 3 2 2 2 2 2 3 3 2" xfId="23240" xr:uid="{2045B2D1-9E66-4E1C-BCAF-70C398110C14}"/>
    <cellStyle name="Comma 5 3 2 2 2 2 2 3 3 2 2" xfId="47504" xr:uid="{71E212E9-568B-416C-98CA-9D407E33E1BA}"/>
    <cellStyle name="Comma 5 3 2 2 2 2 2 3 3 3" xfId="35372" xr:uid="{EAC24384-0578-42F9-91A0-C85281F990DC}"/>
    <cellStyle name="Comma 5 3 2 2 2 2 2 3 4" xfId="15152" xr:uid="{74082DD4-AE2F-4A63-9F79-196770108F96}"/>
    <cellStyle name="Comma 5 3 2 2 2 2 2 3 4 2" xfId="39416" xr:uid="{8FCBE91D-BCB4-4CA1-9CCC-DA7B0AF733E8}"/>
    <cellStyle name="Comma 5 3 2 2 2 2 2 3 5" xfId="27284" xr:uid="{F30AE9EF-3B6A-4BF8-A789-F2ACA98B07E2}"/>
    <cellStyle name="Comma 5 3 2 2 2 2 2 4" xfId="5042" xr:uid="{D814A7E8-2A8A-4DFF-BEF4-59752A6C8874}"/>
    <cellStyle name="Comma 5 3 2 2 2 2 2 4 2" xfId="17174" xr:uid="{32249C2D-3B13-4B53-BA83-A302D928780F}"/>
    <cellStyle name="Comma 5 3 2 2 2 2 2 4 2 2" xfId="41438" xr:uid="{CA36C196-B971-4467-8A41-B44786DC024D}"/>
    <cellStyle name="Comma 5 3 2 2 2 2 2 4 3" xfId="29306" xr:uid="{E21621B5-6B15-40D2-A6BF-F8F53B53D02D}"/>
    <cellStyle name="Comma 5 3 2 2 2 2 2 5" xfId="9086" xr:uid="{11A65DA4-681D-487C-9AB2-9341D6A1BB99}"/>
    <cellStyle name="Comma 5 3 2 2 2 2 2 5 2" xfId="21218" xr:uid="{24AB0701-7EE5-4C82-A569-54F8ECDCCBF1}"/>
    <cellStyle name="Comma 5 3 2 2 2 2 2 5 2 2" xfId="45482" xr:uid="{76D95AB0-CCA9-422A-A8EC-F4FD041DB808}"/>
    <cellStyle name="Comma 5 3 2 2 2 2 2 5 3" xfId="33350" xr:uid="{680BD133-B113-44DC-95B2-381769653E24}"/>
    <cellStyle name="Comma 5 3 2 2 2 2 2 6" xfId="13130" xr:uid="{2721F75C-0B92-40BD-9E59-9B08B8EF9FEA}"/>
    <cellStyle name="Comma 5 3 2 2 2 2 2 6 2" xfId="37394" xr:uid="{51F678C9-337B-4CA7-B9A3-5B93D1C90DB2}"/>
    <cellStyle name="Comma 5 3 2 2 2 2 2 7" xfId="25262" xr:uid="{1E502748-6486-4AB4-9C5C-29CADD5823AB}"/>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2 2 2" xfId="43966" xr:uid="{CD03CD5C-9BFE-41AA-909F-69EDECFD0E5D}"/>
    <cellStyle name="Comma 5 3 2 2 2 2 3 2 2 3" xfId="31834" xr:uid="{3BBB2BC7-9F85-4DF0-820B-D1A5B977282F}"/>
    <cellStyle name="Comma 5 3 2 2 2 2 3 2 3" xfId="11614" xr:uid="{51270AA3-8C6D-4DEF-A537-E492DD21D4F4}"/>
    <cellStyle name="Comma 5 3 2 2 2 2 3 2 3 2" xfId="23746" xr:uid="{114E87EB-BE9B-46E1-AC63-437047D2F57A}"/>
    <cellStyle name="Comma 5 3 2 2 2 2 3 2 3 2 2" xfId="48010" xr:uid="{386E5BC7-CB7E-46A1-9058-D012FF893987}"/>
    <cellStyle name="Comma 5 3 2 2 2 2 3 2 3 3" xfId="35878" xr:uid="{E939B4DD-4018-4920-A00A-7C10E872DAD3}"/>
    <cellStyle name="Comma 5 3 2 2 2 2 3 2 4" xfId="15658" xr:uid="{E2E33D85-1CAB-44E3-A719-225D05CADEC5}"/>
    <cellStyle name="Comma 5 3 2 2 2 2 3 2 4 2" xfId="39922" xr:uid="{4CCEE049-42AB-4885-AF3F-CA6F6EB53D2C}"/>
    <cellStyle name="Comma 5 3 2 2 2 2 3 2 5" xfId="27790" xr:uid="{8C352328-FFDB-4575-8FD6-67EBF26D87D4}"/>
    <cellStyle name="Comma 5 3 2 2 2 2 3 3" xfId="5548" xr:uid="{13673081-7DC6-41BF-888A-E79A0E7EBD9E}"/>
    <cellStyle name="Comma 5 3 2 2 2 2 3 3 2" xfId="17680" xr:uid="{5CAD2CEF-27C4-4B3A-A28C-FD654014C2C3}"/>
    <cellStyle name="Comma 5 3 2 2 2 2 3 3 2 2" xfId="41944" xr:uid="{44B6763A-2AA7-4595-808D-299E98B1F1A9}"/>
    <cellStyle name="Comma 5 3 2 2 2 2 3 3 3" xfId="29812" xr:uid="{0992AA51-841D-4410-9EB3-33B27866C279}"/>
    <cellStyle name="Comma 5 3 2 2 2 2 3 4" xfId="9592" xr:uid="{B1794923-96AD-48A4-B695-65B07AF744C6}"/>
    <cellStyle name="Comma 5 3 2 2 2 2 3 4 2" xfId="21724" xr:uid="{7163DA25-3EE4-4E5A-B135-7D812D443E09}"/>
    <cellStyle name="Comma 5 3 2 2 2 2 3 4 2 2" xfId="45988" xr:uid="{CD71DDD9-76FD-407D-80E7-6752E034E86E}"/>
    <cellStyle name="Comma 5 3 2 2 2 2 3 4 3" xfId="33856" xr:uid="{2F2BB3BF-F2A3-4C5A-A9A0-53278CE2FA53}"/>
    <cellStyle name="Comma 5 3 2 2 2 2 3 5" xfId="13636" xr:uid="{1F942137-A93E-4A25-B29A-5C37B120469E}"/>
    <cellStyle name="Comma 5 3 2 2 2 2 3 5 2" xfId="37900" xr:uid="{64C04EEE-DDE0-4A2B-9608-C609C6E35039}"/>
    <cellStyle name="Comma 5 3 2 2 2 2 3 6" xfId="25768" xr:uid="{D45510A9-A171-43F5-9515-75284EB46238}"/>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2 2 2" xfId="42955" xr:uid="{67CD0A64-6CB6-4AB5-9A87-65210ECE2AF4}"/>
    <cellStyle name="Comma 5 3 2 2 2 2 4 2 3" xfId="30823" xr:uid="{783B2638-2DF0-4335-8AE2-A805967FBD96}"/>
    <cellStyle name="Comma 5 3 2 2 2 2 4 3" xfId="10603" xr:uid="{E85234FB-9729-4BB9-9621-3732FEC97B31}"/>
    <cellStyle name="Comma 5 3 2 2 2 2 4 3 2" xfId="22735" xr:uid="{D8DD7AB4-6272-4CC0-B39B-B7BA3CA3AC49}"/>
    <cellStyle name="Comma 5 3 2 2 2 2 4 3 2 2" xfId="46999" xr:uid="{8FA48FED-A045-4ECA-9421-FAEECD15C182}"/>
    <cellStyle name="Comma 5 3 2 2 2 2 4 3 3" xfId="34867" xr:uid="{A074B7F5-48CA-4AE7-B66C-F98B97C0FB3C}"/>
    <cellStyle name="Comma 5 3 2 2 2 2 4 4" xfId="14647" xr:uid="{18EBCC9C-7CA8-421B-9789-49B4F07FD041}"/>
    <cellStyle name="Comma 5 3 2 2 2 2 4 4 2" xfId="38911" xr:uid="{44F971F6-1167-4357-B76D-FCAF162A2457}"/>
    <cellStyle name="Comma 5 3 2 2 2 2 4 5" xfId="26779" xr:uid="{79F15F76-C149-4850-89F6-18372B6C751B}"/>
    <cellStyle name="Comma 5 3 2 2 2 2 5" xfId="4537" xr:uid="{14F4D01B-FACB-443A-8E9A-6F11D0F5E0FA}"/>
    <cellStyle name="Comma 5 3 2 2 2 2 5 2" xfId="16669" xr:uid="{6768345A-6AA1-4126-91C4-B2CDB1B8845B}"/>
    <cellStyle name="Comma 5 3 2 2 2 2 5 2 2" xfId="40933" xr:uid="{853FB95A-1080-4EBE-88F9-DE68D0B288F2}"/>
    <cellStyle name="Comma 5 3 2 2 2 2 5 3" xfId="28801" xr:uid="{B8CAA876-1A20-44DD-BE87-80E44C615BC5}"/>
    <cellStyle name="Comma 5 3 2 2 2 2 6" xfId="8581" xr:uid="{3536DCF5-ADF1-44AE-8044-9E99546CFDCA}"/>
    <cellStyle name="Comma 5 3 2 2 2 2 6 2" xfId="20713" xr:uid="{75854232-F7E0-4F06-A782-6ED41A977383}"/>
    <cellStyle name="Comma 5 3 2 2 2 2 6 2 2" xfId="44977" xr:uid="{71DE6699-3191-451B-8A97-21B804FAF092}"/>
    <cellStyle name="Comma 5 3 2 2 2 2 6 3" xfId="32845" xr:uid="{F9B014CC-964C-4C9E-A04A-2E2EDC755010}"/>
    <cellStyle name="Comma 5 3 2 2 2 2 7" xfId="12625" xr:uid="{C4AFAC64-9F11-4C7B-A491-18D2673F7FFC}"/>
    <cellStyle name="Comma 5 3 2 2 2 2 7 2" xfId="36889" xr:uid="{8991068A-8C09-4E59-8B2F-135359325C70}"/>
    <cellStyle name="Comma 5 3 2 2 2 2 8" xfId="24757" xr:uid="{927F5680-AF64-450D-8DB3-ACF400C74EAE}"/>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2 2 2" xfId="44218" xr:uid="{A7501A9C-8459-40B5-8A49-FC4761E7D9F4}"/>
    <cellStyle name="Comma 5 3 2 2 2 3 2 2 2 3" xfId="32086" xr:uid="{63E7D922-03B6-4919-88BD-E01876CAAE8C}"/>
    <cellStyle name="Comma 5 3 2 2 2 3 2 2 3" xfId="11866" xr:uid="{53484AF2-77CD-48E2-8CD3-79B1F0F679D7}"/>
    <cellStyle name="Comma 5 3 2 2 2 3 2 2 3 2" xfId="23998" xr:uid="{8F8ACF69-94F0-4004-9526-40A2FF6CB253}"/>
    <cellStyle name="Comma 5 3 2 2 2 3 2 2 3 2 2" xfId="48262" xr:uid="{50EA7549-75A7-4867-9299-C2588AAD852A}"/>
    <cellStyle name="Comma 5 3 2 2 2 3 2 2 3 3" xfId="36130" xr:uid="{BEA0C1BD-6768-41FF-AEEB-99AD66A600F5}"/>
    <cellStyle name="Comma 5 3 2 2 2 3 2 2 4" xfId="15910" xr:uid="{2EA14F2F-9A82-4D92-AB00-0B35A7B7E793}"/>
    <cellStyle name="Comma 5 3 2 2 2 3 2 2 4 2" xfId="40174" xr:uid="{B8212B00-EEAD-46E3-BB6E-35055CC59E9B}"/>
    <cellStyle name="Comma 5 3 2 2 2 3 2 2 5" xfId="28042" xr:uid="{50B7E002-102D-4D66-947E-4CD480B55E51}"/>
    <cellStyle name="Comma 5 3 2 2 2 3 2 3" xfId="5800" xr:uid="{6B6A64AA-2B55-423D-ADBD-5B07A6C16790}"/>
    <cellStyle name="Comma 5 3 2 2 2 3 2 3 2" xfId="17932" xr:uid="{2CC70EDB-4F30-42E2-8903-6100F7D9A49F}"/>
    <cellStyle name="Comma 5 3 2 2 2 3 2 3 2 2" xfId="42196" xr:uid="{B55C9FA2-391C-4747-9971-6E9E3D0AFB27}"/>
    <cellStyle name="Comma 5 3 2 2 2 3 2 3 3" xfId="30064" xr:uid="{04AAB758-E2A5-45B5-8142-C6573B5B7597}"/>
    <cellStyle name="Comma 5 3 2 2 2 3 2 4" xfId="9844" xr:uid="{3BB5960A-D329-4899-80A9-AF8B669F4E44}"/>
    <cellStyle name="Comma 5 3 2 2 2 3 2 4 2" xfId="21976" xr:uid="{14754558-AADE-4844-B91D-3F4C27EFCA6D}"/>
    <cellStyle name="Comma 5 3 2 2 2 3 2 4 2 2" xfId="46240" xr:uid="{B6ED699E-06F4-48C2-AD91-D8658A083034}"/>
    <cellStyle name="Comma 5 3 2 2 2 3 2 4 3" xfId="34108" xr:uid="{15299FAB-824D-4AA8-99BF-B597572788AB}"/>
    <cellStyle name="Comma 5 3 2 2 2 3 2 5" xfId="13888" xr:uid="{BB10CC42-B4AB-4988-8553-8086E3E29FA1}"/>
    <cellStyle name="Comma 5 3 2 2 2 3 2 5 2" xfId="38152" xr:uid="{1FED17BB-D9FB-4043-A5BA-A7F1E3F16C34}"/>
    <cellStyle name="Comma 5 3 2 2 2 3 2 6" xfId="26020" xr:uid="{5EB9C3F0-66D6-4411-A2A0-ADFA7E651D2F}"/>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2 2 2" xfId="43207" xr:uid="{72837676-94B0-453E-AB71-15AE6B0A87D6}"/>
    <cellStyle name="Comma 5 3 2 2 2 3 3 2 3" xfId="31075" xr:uid="{EE94233C-BFF6-477B-8414-B786246CCEA5}"/>
    <cellStyle name="Comma 5 3 2 2 2 3 3 3" xfId="10855" xr:uid="{22A6A19F-5868-467D-883B-168E84AC1CE9}"/>
    <cellStyle name="Comma 5 3 2 2 2 3 3 3 2" xfId="22987" xr:uid="{C05DFAD1-A867-435A-8F9C-2703187A635F}"/>
    <cellStyle name="Comma 5 3 2 2 2 3 3 3 2 2" xfId="47251" xr:uid="{F1B5A9BF-B21F-4DA7-A85B-9FAB000BA0E8}"/>
    <cellStyle name="Comma 5 3 2 2 2 3 3 3 3" xfId="35119" xr:uid="{A757FA01-BF61-45F2-8088-8B9021A98D2F}"/>
    <cellStyle name="Comma 5 3 2 2 2 3 3 4" xfId="14899" xr:uid="{0401F26D-CDA1-45D3-9B92-037FB1A681F8}"/>
    <cellStyle name="Comma 5 3 2 2 2 3 3 4 2" xfId="39163" xr:uid="{0C7BD0A0-9D75-47C2-908B-19D25F6A2FF3}"/>
    <cellStyle name="Comma 5 3 2 2 2 3 3 5" xfId="27031" xr:uid="{83487701-7F1E-4999-B50C-0A0240ED39F2}"/>
    <cellStyle name="Comma 5 3 2 2 2 3 4" xfId="4789" xr:uid="{EB890D12-D173-4D53-AE27-4C333C516D3C}"/>
    <cellStyle name="Comma 5 3 2 2 2 3 4 2" xfId="16921" xr:uid="{A66FB8B7-09B1-4D18-8C77-4CE0F4D9B45A}"/>
    <cellStyle name="Comma 5 3 2 2 2 3 4 2 2" xfId="41185" xr:uid="{95B38E18-3AB1-44FD-86AA-6AAF8B6C340A}"/>
    <cellStyle name="Comma 5 3 2 2 2 3 4 3" xfId="29053" xr:uid="{7E3178F3-C231-49E6-AD4E-591ADB7B05B0}"/>
    <cellStyle name="Comma 5 3 2 2 2 3 5" xfId="8833" xr:uid="{4F687B59-3AFE-4194-B033-BC8E170F25A5}"/>
    <cellStyle name="Comma 5 3 2 2 2 3 5 2" xfId="20965" xr:uid="{42925D08-5E17-479F-8C29-2829A41596D4}"/>
    <cellStyle name="Comma 5 3 2 2 2 3 5 2 2" xfId="45229" xr:uid="{FBEFED4A-BDBE-4894-9FBA-A26C46545E10}"/>
    <cellStyle name="Comma 5 3 2 2 2 3 5 3" xfId="33097" xr:uid="{70EB0251-729F-47EB-9D79-6C13EE4D125E}"/>
    <cellStyle name="Comma 5 3 2 2 2 3 6" xfId="12877" xr:uid="{FD5823A7-2BC4-4964-A909-407E124DBDEA}"/>
    <cellStyle name="Comma 5 3 2 2 2 3 6 2" xfId="37141" xr:uid="{F264EC18-1956-404E-A983-675C1041096B}"/>
    <cellStyle name="Comma 5 3 2 2 2 3 7" xfId="25009" xr:uid="{BE64951D-2917-478A-8A05-605D7A6329EF}"/>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2 2 2" xfId="43713" xr:uid="{A130DEFD-D098-468D-ADBC-B62501A998C3}"/>
    <cellStyle name="Comma 5 3 2 2 2 4 2 2 3" xfId="31581" xr:uid="{3B43C503-985C-4D5E-A61E-3CAFFB98EEBF}"/>
    <cellStyle name="Comma 5 3 2 2 2 4 2 3" xfId="11361" xr:uid="{E99B1EC3-8523-49CB-83B6-7864FE10E0AE}"/>
    <cellStyle name="Comma 5 3 2 2 2 4 2 3 2" xfId="23493" xr:uid="{8A986C18-5543-4CCA-B737-B820D17EB84A}"/>
    <cellStyle name="Comma 5 3 2 2 2 4 2 3 2 2" xfId="47757" xr:uid="{2D178889-5A51-4D1C-B65F-2FDE8DAC8E57}"/>
    <cellStyle name="Comma 5 3 2 2 2 4 2 3 3" xfId="35625" xr:uid="{58A713A6-3BFA-40A8-A436-2B37583DEDFC}"/>
    <cellStyle name="Comma 5 3 2 2 2 4 2 4" xfId="15405" xr:uid="{7FE3A4A0-631D-4491-87B9-2F2F31263CE9}"/>
    <cellStyle name="Comma 5 3 2 2 2 4 2 4 2" xfId="39669" xr:uid="{8E08839F-2DF9-45B9-A420-605691A3C74D}"/>
    <cellStyle name="Comma 5 3 2 2 2 4 2 5" xfId="27537" xr:uid="{341791C9-35F2-4F1E-9897-6B881A67E233}"/>
    <cellStyle name="Comma 5 3 2 2 2 4 3" xfId="5295" xr:uid="{E1F7F38B-6B72-4341-AD80-D86FEF8A9227}"/>
    <cellStyle name="Comma 5 3 2 2 2 4 3 2" xfId="17427" xr:uid="{50D919A4-616D-4A58-A520-B9EA3F6F2523}"/>
    <cellStyle name="Comma 5 3 2 2 2 4 3 2 2" xfId="41691" xr:uid="{FFF8E076-7FBE-4324-A7BB-1883A89AB0A1}"/>
    <cellStyle name="Comma 5 3 2 2 2 4 3 3" xfId="29559" xr:uid="{52AB71CA-A1B8-4E0F-931D-CC419BEDD6AA}"/>
    <cellStyle name="Comma 5 3 2 2 2 4 4" xfId="9339" xr:uid="{14A93BDB-B4BC-4702-9304-5710254CC004}"/>
    <cellStyle name="Comma 5 3 2 2 2 4 4 2" xfId="21471" xr:uid="{DB593BD7-581E-418D-A12F-16803545BB09}"/>
    <cellStyle name="Comma 5 3 2 2 2 4 4 2 2" xfId="45735" xr:uid="{71A57021-5BC0-499C-ACEB-5CA0D4C2D46E}"/>
    <cellStyle name="Comma 5 3 2 2 2 4 4 3" xfId="33603" xr:uid="{112C4FFD-61A6-456F-B39D-3FE65551B2C5}"/>
    <cellStyle name="Comma 5 3 2 2 2 4 5" xfId="13383" xr:uid="{2E58FF2C-5A02-4235-B2E0-AFB736FB9F6B}"/>
    <cellStyle name="Comma 5 3 2 2 2 4 5 2" xfId="37647" xr:uid="{75D1160A-5B7B-4B39-B824-48C9E3156245}"/>
    <cellStyle name="Comma 5 3 2 2 2 4 6" xfId="25515" xr:uid="{2B6434C6-78E8-4D29-B2DF-83360127BAAC}"/>
    <cellStyle name="Comma 5 3 2 2 2 5" xfId="2262" xr:uid="{A3DF5B53-5EBF-4669-899A-92A99AA8F421}"/>
    <cellStyle name="Comma 5 3 2 2 2 5 2" xfId="6306" xr:uid="{78E6F75A-6FF3-442A-9CFD-FA46D72D45F4}"/>
    <cellStyle name="Comma 5 3 2 2 2 5 2 2" xfId="18438" xr:uid="{84199968-2BA7-4578-9C77-B795790B8653}"/>
    <cellStyle name="Comma 5 3 2 2 2 5 2 2 2" xfId="42702" xr:uid="{B7AE02E3-16D5-4B12-8799-284079A08EBD}"/>
    <cellStyle name="Comma 5 3 2 2 2 5 2 3" xfId="30570" xr:uid="{18E54398-A356-49DB-8E20-70AAF5AE213C}"/>
    <cellStyle name="Comma 5 3 2 2 2 5 3" xfId="10350" xr:uid="{87BC6AF9-4A37-4FFA-836A-1D74A44E7918}"/>
    <cellStyle name="Comma 5 3 2 2 2 5 3 2" xfId="22482" xr:uid="{E557F3EE-4C28-4B22-A4B2-202E91BCF5FB}"/>
    <cellStyle name="Comma 5 3 2 2 2 5 3 2 2" xfId="46746" xr:uid="{0BEB80A3-D3E7-4C14-9D53-EC196082849B}"/>
    <cellStyle name="Comma 5 3 2 2 2 5 3 3" xfId="34614" xr:uid="{FE4EE97B-D0EC-49F3-985F-0721BEE2AED8}"/>
    <cellStyle name="Comma 5 3 2 2 2 5 4" xfId="14394" xr:uid="{C23FC92B-81EB-477A-BE87-0C6CEFE2950B}"/>
    <cellStyle name="Comma 5 3 2 2 2 5 4 2" xfId="38658" xr:uid="{A5A948C1-C093-4DCC-9C46-481AB7D3517D}"/>
    <cellStyle name="Comma 5 3 2 2 2 5 5" xfId="26526" xr:uid="{4FB138BF-1D58-4106-B872-03C794FCD306}"/>
    <cellStyle name="Comma 5 3 2 2 2 6" xfId="4284" xr:uid="{5E7A6712-78C6-4B83-9F91-A47F2BECC321}"/>
    <cellStyle name="Comma 5 3 2 2 2 6 2" xfId="16416" xr:uid="{9BA23C5B-C726-4920-BDA8-157E47C34769}"/>
    <cellStyle name="Comma 5 3 2 2 2 6 2 2" xfId="40680" xr:uid="{99FD1C15-1925-4193-A1DF-063069CDBC49}"/>
    <cellStyle name="Comma 5 3 2 2 2 6 3" xfId="28548" xr:uid="{59957C5E-BB57-4BBE-87D8-B36C207BF552}"/>
    <cellStyle name="Comma 5 3 2 2 2 7" xfId="8328" xr:uid="{DCD6E325-C2AC-41D9-AE90-E3FC66E01795}"/>
    <cellStyle name="Comma 5 3 2 2 2 7 2" xfId="20460" xr:uid="{00117D52-7309-4C87-A25C-F56A3B8A19BA}"/>
    <cellStyle name="Comma 5 3 2 2 2 7 2 2" xfId="44724" xr:uid="{D33DE860-ABB0-431B-AB68-E15C2100B89F}"/>
    <cellStyle name="Comma 5 3 2 2 2 7 3" xfId="32592" xr:uid="{7E250231-BF64-4A84-BB1F-4BFE40C93A13}"/>
    <cellStyle name="Comma 5 3 2 2 2 8" xfId="12372" xr:uid="{34AF5643-D14D-4A68-8BCD-FBBD47C470EF}"/>
    <cellStyle name="Comma 5 3 2 2 2 8 2" xfId="36636" xr:uid="{690B19D4-80FD-479C-BBCE-FC8AC0F1B02E}"/>
    <cellStyle name="Comma 5 3 2 2 2 9" xfId="24504" xr:uid="{354BC4B1-8F6B-40FE-8ACB-4FC87C542E27}"/>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2 2 2" xfId="44345" xr:uid="{90722E1F-D5C7-4012-9DBE-48A3F1533B22}"/>
    <cellStyle name="Comma 5 3 2 2 3 2 2 2 2 3" xfId="32213" xr:uid="{068FAB51-C137-49A5-85C9-06BD845A99DD}"/>
    <cellStyle name="Comma 5 3 2 2 3 2 2 2 3" xfId="11993" xr:uid="{F544AD54-4B62-4562-AB8D-B9604C3A1DEC}"/>
    <cellStyle name="Comma 5 3 2 2 3 2 2 2 3 2" xfId="24125" xr:uid="{FA0BE704-F413-4708-AFE1-B9F7D8E04EB8}"/>
    <cellStyle name="Comma 5 3 2 2 3 2 2 2 3 2 2" xfId="48389" xr:uid="{27AD8D53-862A-48AA-8EEA-E9AD0054EB6F}"/>
    <cellStyle name="Comma 5 3 2 2 3 2 2 2 3 3" xfId="36257" xr:uid="{53A488BB-DB26-4E2B-A3EF-F421BB7E32DB}"/>
    <cellStyle name="Comma 5 3 2 2 3 2 2 2 4" xfId="16037" xr:uid="{87036D5E-DF25-4471-B47A-01BA67D10E55}"/>
    <cellStyle name="Comma 5 3 2 2 3 2 2 2 4 2" xfId="40301" xr:uid="{A39067CC-6DE8-408E-AA7D-D2E6485BF0E2}"/>
    <cellStyle name="Comma 5 3 2 2 3 2 2 2 5" xfId="28169" xr:uid="{F63FC46B-B480-4FD4-9B25-581762510B43}"/>
    <cellStyle name="Comma 5 3 2 2 3 2 2 3" xfId="5927" xr:uid="{ABD09A87-DC18-4803-9608-AB653DCEEA02}"/>
    <cellStyle name="Comma 5 3 2 2 3 2 2 3 2" xfId="18059" xr:uid="{FE81DAD2-09D6-4855-AFBC-481DF50D1EA3}"/>
    <cellStyle name="Comma 5 3 2 2 3 2 2 3 2 2" xfId="42323" xr:uid="{000193E7-B8E1-4C16-8E39-F3F22BAC74FF}"/>
    <cellStyle name="Comma 5 3 2 2 3 2 2 3 3" xfId="30191" xr:uid="{9D49A834-CD80-4A39-84B6-CAC0BA60BD88}"/>
    <cellStyle name="Comma 5 3 2 2 3 2 2 4" xfId="9971" xr:uid="{E8926D66-C243-4D71-9576-B1D8A09771DA}"/>
    <cellStyle name="Comma 5 3 2 2 3 2 2 4 2" xfId="22103" xr:uid="{B135CFB2-DA84-4FDB-81FD-D818FC360045}"/>
    <cellStyle name="Comma 5 3 2 2 3 2 2 4 2 2" xfId="46367" xr:uid="{6786F739-5A6F-4428-BD2F-C8D8C5DE75CA}"/>
    <cellStyle name="Comma 5 3 2 2 3 2 2 4 3" xfId="34235" xr:uid="{842C19DF-F377-4B00-81B9-EFF70418EBCC}"/>
    <cellStyle name="Comma 5 3 2 2 3 2 2 5" xfId="14015" xr:uid="{522F8DAD-4D42-4A47-AC55-48B5269FB4C8}"/>
    <cellStyle name="Comma 5 3 2 2 3 2 2 5 2" xfId="38279" xr:uid="{662AC627-F273-4915-A179-58538273902B}"/>
    <cellStyle name="Comma 5 3 2 2 3 2 2 6" xfId="26147" xr:uid="{4AF43BF1-FBD3-43AD-B037-4246C79D8FBE}"/>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2 2 2" xfId="43334" xr:uid="{BFBC3504-47B2-44B4-BE37-E2BBDABBDDF3}"/>
    <cellStyle name="Comma 5 3 2 2 3 2 3 2 3" xfId="31202" xr:uid="{127DC6B6-C819-4635-B926-F445D56D0BD7}"/>
    <cellStyle name="Comma 5 3 2 2 3 2 3 3" xfId="10982" xr:uid="{E878DAA0-96FF-4F5F-8E44-2A501C89CC5A}"/>
    <cellStyle name="Comma 5 3 2 2 3 2 3 3 2" xfId="23114" xr:uid="{0A2DF516-20E6-462F-B6E5-2646F3D27C21}"/>
    <cellStyle name="Comma 5 3 2 2 3 2 3 3 2 2" xfId="47378" xr:uid="{AEED9882-50CE-4C94-AC0F-DC3488BCD997}"/>
    <cellStyle name="Comma 5 3 2 2 3 2 3 3 3" xfId="35246" xr:uid="{56D13BB1-9FFA-4989-8133-BC485095F889}"/>
    <cellStyle name="Comma 5 3 2 2 3 2 3 4" xfId="15026" xr:uid="{203CF313-71ED-476C-AA56-B5E96BBDD5B7}"/>
    <cellStyle name="Comma 5 3 2 2 3 2 3 4 2" xfId="39290" xr:uid="{AAF75E15-A53D-4EA4-B9EA-9525242CFBC1}"/>
    <cellStyle name="Comma 5 3 2 2 3 2 3 5" xfId="27158" xr:uid="{51F21832-2951-460C-BDB3-3B8195E1360E}"/>
    <cellStyle name="Comma 5 3 2 2 3 2 4" xfId="4916" xr:uid="{524955AB-9118-4C22-B37A-E9062EEB5E92}"/>
    <cellStyle name="Comma 5 3 2 2 3 2 4 2" xfId="17048" xr:uid="{11C10227-855E-4ADB-B4B5-F40B2FF531F0}"/>
    <cellStyle name="Comma 5 3 2 2 3 2 4 2 2" xfId="41312" xr:uid="{C06B9854-A4D1-450D-A9B5-C51E6C64EEF1}"/>
    <cellStyle name="Comma 5 3 2 2 3 2 4 3" xfId="29180" xr:uid="{769F2336-951D-429D-8346-B2C0DBCCEDE6}"/>
    <cellStyle name="Comma 5 3 2 2 3 2 5" xfId="8960" xr:uid="{B94A45D3-9A8E-4E3E-BA56-E271E1C868CF}"/>
    <cellStyle name="Comma 5 3 2 2 3 2 5 2" xfId="21092" xr:uid="{FB835976-416D-4572-873B-D6D269756AFB}"/>
    <cellStyle name="Comma 5 3 2 2 3 2 5 2 2" xfId="45356" xr:uid="{86515FAF-E774-40D5-92D6-4C98E33CD5D7}"/>
    <cellStyle name="Comma 5 3 2 2 3 2 5 3" xfId="33224" xr:uid="{890C56F3-34DF-4939-B9B0-4DE94D74210D}"/>
    <cellStyle name="Comma 5 3 2 2 3 2 6" xfId="13004" xr:uid="{0A3A9D85-3DA0-4E17-A4B4-FF91F596CB21}"/>
    <cellStyle name="Comma 5 3 2 2 3 2 6 2" xfId="37268" xr:uid="{13242790-BA98-4A45-AE02-87D8D44A69F9}"/>
    <cellStyle name="Comma 5 3 2 2 3 2 7" xfId="25136" xr:uid="{A1DCD481-BF2B-491B-90FD-A71A302091E4}"/>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2 2 2" xfId="43840" xr:uid="{5973F718-75CD-4564-87B7-69D1F3C71346}"/>
    <cellStyle name="Comma 5 3 2 2 3 3 2 2 3" xfId="31708" xr:uid="{0353FF65-DD87-4333-9869-0E43EB86CDAE}"/>
    <cellStyle name="Comma 5 3 2 2 3 3 2 3" xfId="11488" xr:uid="{D227293E-D136-44A9-8936-27533CC39504}"/>
    <cellStyle name="Comma 5 3 2 2 3 3 2 3 2" xfId="23620" xr:uid="{60462263-4E19-492E-A6C1-41773FB3B20A}"/>
    <cellStyle name="Comma 5 3 2 2 3 3 2 3 2 2" xfId="47884" xr:uid="{F82D53A6-3451-4A8B-B9B0-8AC9AD3440BF}"/>
    <cellStyle name="Comma 5 3 2 2 3 3 2 3 3" xfId="35752" xr:uid="{7DD116E3-FD2D-47C1-BD74-5128AC22EB2A}"/>
    <cellStyle name="Comma 5 3 2 2 3 3 2 4" xfId="15532" xr:uid="{8A27BE15-12CD-4DC9-AD38-E9A2D7EA6096}"/>
    <cellStyle name="Comma 5 3 2 2 3 3 2 4 2" xfId="39796" xr:uid="{98CFB55C-062F-41AE-8DB2-26678A48870F}"/>
    <cellStyle name="Comma 5 3 2 2 3 3 2 5" xfId="27664" xr:uid="{2B7F11D3-85A2-4906-94AD-B8FE56B2CA92}"/>
    <cellStyle name="Comma 5 3 2 2 3 3 3" xfId="5422" xr:uid="{511F7118-E863-4FEF-8549-71732DD94AFC}"/>
    <cellStyle name="Comma 5 3 2 2 3 3 3 2" xfId="17554" xr:uid="{747ED776-D492-4557-A107-55070E6BEB8B}"/>
    <cellStyle name="Comma 5 3 2 2 3 3 3 2 2" xfId="41818" xr:uid="{4320F3EA-93F1-4913-AF61-7E6A1F950173}"/>
    <cellStyle name="Comma 5 3 2 2 3 3 3 3" xfId="29686" xr:uid="{7942EA05-007F-408C-8108-6F9A7C1469D3}"/>
    <cellStyle name="Comma 5 3 2 2 3 3 4" xfId="9466" xr:uid="{5C63E023-2616-4774-9B3D-E459444C19C2}"/>
    <cellStyle name="Comma 5 3 2 2 3 3 4 2" xfId="21598" xr:uid="{5E1A6737-8D6E-4662-A9E0-205EDAE4FFF7}"/>
    <cellStyle name="Comma 5 3 2 2 3 3 4 2 2" xfId="45862" xr:uid="{0E74AF05-72EB-47DD-A945-5B8C22B85A8D}"/>
    <cellStyle name="Comma 5 3 2 2 3 3 4 3" xfId="33730" xr:uid="{36625EB5-1C11-4CD6-8107-DAEBA6ACA9FC}"/>
    <cellStyle name="Comma 5 3 2 2 3 3 5" xfId="13510" xr:uid="{101E14D8-B47D-4451-9D68-80F8B57B4F83}"/>
    <cellStyle name="Comma 5 3 2 2 3 3 5 2" xfId="37774" xr:uid="{DB2D2652-4E3F-4DE5-BA4F-5E21E87BF44A}"/>
    <cellStyle name="Comma 5 3 2 2 3 3 6" xfId="25642" xr:uid="{6E32DE75-0B38-4FEF-9338-4C305848A544}"/>
    <cellStyle name="Comma 5 3 2 2 3 4" xfId="2389" xr:uid="{4D53F29A-9C1F-455A-B875-822D8F35F701}"/>
    <cellStyle name="Comma 5 3 2 2 3 4 2" xfId="6433" xr:uid="{2E76F13F-B95B-4AFB-B591-782F46CA9A1C}"/>
    <cellStyle name="Comma 5 3 2 2 3 4 2 2" xfId="18565" xr:uid="{24E31A91-1E1D-4F7C-A4AA-1B7996E3F793}"/>
    <cellStyle name="Comma 5 3 2 2 3 4 2 2 2" xfId="42829" xr:uid="{7A791A91-CB9E-4B0B-98E6-A5236F3D52C2}"/>
    <cellStyle name="Comma 5 3 2 2 3 4 2 3" xfId="30697" xr:uid="{971127D9-7A75-4906-B27E-D0BEFDAE7B22}"/>
    <cellStyle name="Comma 5 3 2 2 3 4 3" xfId="10477" xr:uid="{B6B65C5F-59B7-40E5-AEB2-655F77675E04}"/>
    <cellStyle name="Comma 5 3 2 2 3 4 3 2" xfId="22609" xr:uid="{6938DADF-9EAD-4677-A37D-539200384199}"/>
    <cellStyle name="Comma 5 3 2 2 3 4 3 2 2" xfId="46873" xr:uid="{E3BC1992-5304-4D9D-8E60-2A4D97755875}"/>
    <cellStyle name="Comma 5 3 2 2 3 4 3 3" xfId="34741" xr:uid="{0FE9629C-3190-49EB-9F1F-F00F185160C1}"/>
    <cellStyle name="Comma 5 3 2 2 3 4 4" xfId="14521" xr:uid="{83B48D6A-5BF9-4D1B-845D-2AFD0D6086FC}"/>
    <cellStyle name="Comma 5 3 2 2 3 4 4 2" xfId="38785" xr:uid="{142729B3-FCC6-4034-8080-01552046D282}"/>
    <cellStyle name="Comma 5 3 2 2 3 4 5" xfId="26653" xr:uid="{D3755E1D-A5A2-4FDB-9229-A95B25DA1504}"/>
    <cellStyle name="Comma 5 3 2 2 3 5" xfId="4411" xr:uid="{75620BF1-8653-4191-B6B0-C4B06CF95776}"/>
    <cellStyle name="Comma 5 3 2 2 3 5 2" xfId="16543" xr:uid="{2090B145-25AE-48AB-9ECD-9C4A4887CCBE}"/>
    <cellStyle name="Comma 5 3 2 2 3 5 2 2" xfId="40807" xr:uid="{8B7B202A-7ACE-45AE-8FEF-0E1F1F16AE8E}"/>
    <cellStyle name="Comma 5 3 2 2 3 5 3" xfId="28675" xr:uid="{32BFEEB4-63C0-45D9-AEAF-67B898208427}"/>
    <cellStyle name="Comma 5 3 2 2 3 6" xfId="8455" xr:uid="{1A751C07-BF16-4AC0-844C-D5C648FA48C9}"/>
    <cellStyle name="Comma 5 3 2 2 3 6 2" xfId="20587" xr:uid="{6FB58CC8-1FFF-453C-8B8B-E1DADAE41CEF}"/>
    <cellStyle name="Comma 5 3 2 2 3 6 2 2" xfId="44851" xr:uid="{DA360175-0AF5-4997-A6EB-C9752726EEDB}"/>
    <cellStyle name="Comma 5 3 2 2 3 6 3" xfId="32719" xr:uid="{E51A8DDB-D5B4-490E-8494-C89AFDA4A80E}"/>
    <cellStyle name="Comma 5 3 2 2 3 7" xfId="12499" xr:uid="{0741350E-4C06-42AD-A965-48A6EC98C569}"/>
    <cellStyle name="Comma 5 3 2 2 3 7 2" xfId="36763" xr:uid="{98D02BE8-67AF-494A-BECF-DC0DFD8184A8}"/>
    <cellStyle name="Comma 5 3 2 2 3 8" xfId="24631" xr:uid="{1CDAFE72-CBE9-4BE2-926E-68733536CE2F}"/>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2 2 2" xfId="44092" xr:uid="{8098651E-AC3F-4647-B75F-270F9BDB4386}"/>
    <cellStyle name="Comma 5 3 2 2 4 2 2 2 3" xfId="31960" xr:uid="{24078EBF-3D81-4356-B4D5-A6726CA199C1}"/>
    <cellStyle name="Comma 5 3 2 2 4 2 2 3" xfId="11740" xr:uid="{2A922129-06EF-4905-831B-6897B709BE52}"/>
    <cellStyle name="Comma 5 3 2 2 4 2 2 3 2" xfId="23872" xr:uid="{805D976E-FC93-4631-AFB9-43B5AFFDAE0A}"/>
    <cellStyle name="Comma 5 3 2 2 4 2 2 3 2 2" xfId="48136" xr:uid="{53BDC9C8-1CDF-4013-98F2-FFCB4BEB1E52}"/>
    <cellStyle name="Comma 5 3 2 2 4 2 2 3 3" xfId="36004" xr:uid="{37690AD8-049B-4CB5-B217-1E397C434E0D}"/>
    <cellStyle name="Comma 5 3 2 2 4 2 2 4" xfId="15784" xr:uid="{FB51DF09-01A4-4E23-90A5-F937567D9475}"/>
    <cellStyle name="Comma 5 3 2 2 4 2 2 4 2" xfId="40048" xr:uid="{30C99453-22BA-42FD-8E3F-9CE86C0DCFA1}"/>
    <cellStyle name="Comma 5 3 2 2 4 2 2 5" xfId="27916" xr:uid="{CDD2F457-41A4-4659-A410-07E153554437}"/>
    <cellStyle name="Comma 5 3 2 2 4 2 3" xfId="5674" xr:uid="{351780E6-B058-4A7F-8ADA-E742EBF4ACEE}"/>
    <cellStyle name="Comma 5 3 2 2 4 2 3 2" xfId="17806" xr:uid="{5A961E16-F2E1-4D3D-8A6D-98F9FE19B1DA}"/>
    <cellStyle name="Comma 5 3 2 2 4 2 3 2 2" xfId="42070" xr:uid="{BADA8037-65C8-44AD-95B4-6F976A519830}"/>
    <cellStyle name="Comma 5 3 2 2 4 2 3 3" xfId="29938" xr:uid="{2CB87207-D2EF-46C5-81DD-E1B5439D38D0}"/>
    <cellStyle name="Comma 5 3 2 2 4 2 4" xfId="9718" xr:uid="{F0C79531-6B66-436D-AED2-8BD9EE66B64A}"/>
    <cellStyle name="Comma 5 3 2 2 4 2 4 2" xfId="21850" xr:uid="{59CCF824-D059-4F13-93B4-46CBA91267F5}"/>
    <cellStyle name="Comma 5 3 2 2 4 2 4 2 2" xfId="46114" xr:uid="{85146D8A-41A8-4ACB-A114-95A4DA66FD37}"/>
    <cellStyle name="Comma 5 3 2 2 4 2 4 3" xfId="33982" xr:uid="{234CF6D0-9A66-4709-9F5A-2A08321C2904}"/>
    <cellStyle name="Comma 5 3 2 2 4 2 5" xfId="13762" xr:uid="{75814F4A-D9FD-4900-9BFE-E8601982AB8C}"/>
    <cellStyle name="Comma 5 3 2 2 4 2 5 2" xfId="38026" xr:uid="{9CC91C4B-488F-4393-9154-7DA4DAAE6486}"/>
    <cellStyle name="Comma 5 3 2 2 4 2 6" xfId="25894" xr:uid="{24288F74-4D23-412A-B79F-2EABD129FD6F}"/>
    <cellStyle name="Comma 5 3 2 2 4 3" xfId="2641" xr:uid="{459881B4-4A86-479C-863B-4A6623E44221}"/>
    <cellStyle name="Comma 5 3 2 2 4 3 2" xfId="6685" xr:uid="{279A4A39-4BAA-44A4-ABDA-C9F723A9710E}"/>
    <cellStyle name="Comma 5 3 2 2 4 3 2 2" xfId="18817" xr:uid="{AA1AA580-BAF5-4CA2-A9E4-B804CCEC6658}"/>
    <cellStyle name="Comma 5 3 2 2 4 3 2 2 2" xfId="43081" xr:uid="{894D1CC6-2DDD-4BE4-B0E5-DC2AF059AB49}"/>
    <cellStyle name="Comma 5 3 2 2 4 3 2 3" xfId="30949" xr:uid="{DDB00AF3-8DEE-44F7-99FC-9AD4060E88A6}"/>
    <cellStyle name="Comma 5 3 2 2 4 3 3" xfId="10729" xr:uid="{5677C17C-0477-4DD9-A628-3E97707C73D7}"/>
    <cellStyle name="Comma 5 3 2 2 4 3 3 2" xfId="22861" xr:uid="{1822FC65-BBF4-4798-B5D8-E9F5D774FB21}"/>
    <cellStyle name="Comma 5 3 2 2 4 3 3 2 2" xfId="47125" xr:uid="{2F07B64E-B124-46CE-892E-95520D04D0E0}"/>
    <cellStyle name="Comma 5 3 2 2 4 3 3 3" xfId="34993" xr:uid="{0C16CBBC-5648-4703-BA58-F002D51D0072}"/>
    <cellStyle name="Comma 5 3 2 2 4 3 4" xfId="14773" xr:uid="{5F7CC599-FEC6-4005-90BF-0D8141524B91}"/>
    <cellStyle name="Comma 5 3 2 2 4 3 4 2" xfId="39037" xr:uid="{EB645795-B9EB-4D6A-94D6-09B98C3799C9}"/>
    <cellStyle name="Comma 5 3 2 2 4 3 5" xfId="26905" xr:uid="{1BFAEEE8-8C99-4A98-8DFB-F59BE907C2BA}"/>
    <cellStyle name="Comma 5 3 2 2 4 4" xfId="4663" xr:uid="{12DA9686-39B6-4546-AF85-80D011E41FF0}"/>
    <cellStyle name="Comma 5 3 2 2 4 4 2" xfId="16795" xr:uid="{A53E021F-44FA-487F-9673-8D4509070BF8}"/>
    <cellStyle name="Comma 5 3 2 2 4 4 2 2" xfId="41059" xr:uid="{80FF0C94-A93C-4748-A588-0DEB2586FD9A}"/>
    <cellStyle name="Comma 5 3 2 2 4 4 3" xfId="28927" xr:uid="{B727EA8D-C5F4-4787-A3C5-15ABDC3E84E9}"/>
    <cellStyle name="Comma 5 3 2 2 4 5" xfId="8707" xr:uid="{A5E3E0CF-7F80-4E3B-A6BA-655EDD45E1FB}"/>
    <cellStyle name="Comma 5 3 2 2 4 5 2" xfId="20839" xr:uid="{6B539A9C-F16F-4F2C-B20F-8508D383566E}"/>
    <cellStyle name="Comma 5 3 2 2 4 5 2 2" xfId="45103" xr:uid="{E212BE66-EF3C-45BF-814D-367D6CC3EFDF}"/>
    <cellStyle name="Comma 5 3 2 2 4 5 3" xfId="32971" xr:uid="{36DE768C-339F-4BD0-B2D4-26135B6B3BC8}"/>
    <cellStyle name="Comma 5 3 2 2 4 6" xfId="12751" xr:uid="{416AF92A-DDB2-489E-9AD4-812E6C14CD83}"/>
    <cellStyle name="Comma 5 3 2 2 4 6 2" xfId="37015" xr:uid="{5CB34D4E-5CF1-4C92-A646-062987DB3167}"/>
    <cellStyle name="Comma 5 3 2 2 4 7" xfId="24883" xr:uid="{88E974D9-06CC-4093-9334-886BA15CF38B}"/>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2 2 2" xfId="43587" xr:uid="{05F6ACFE-BC26-46C3-9464-1607CD65C62F}"/>
    <cellStyle name="Comma 5 3 2 2 5 2 2 3" xfId="31455" xr:uid="{3CCEDD6F-816D-4027-A65A-6889D5D3B161}"/>
    <cellStyle name="Comma 5 3 2 2 5 2 3" xfId="11235" xr:uid="{BFDDF2B7-18DC-4CCD-B287-7204EACF9753}"/>
    <cellStyle name="Comma 5 3 2 2 5 2 3 2" xfId="23367" xr:uid="{C5B643E7-2A17-4B7F-B791-BDAA3B8CEF9D}"/>
    <cellStyle name="Comma 5 3 2 2 5 2 3 2 2" xfId="47631" xr:uid="{BBB83F73-29A8-4F27-B1CC-919C235A1A2E}"/>
    <cellStyle name="Comma 5 3 2 2 5 2 3 3" xfId="35499" xr:uid="{9EC7DED0-1416-43E8-BF1D-CF0F4CF57AC6}"/>
    <cellStyle name="Comma 5 3 2 2 5 2 4" xfId="15279" xr:uid="{B9C2FFEF-0A8B-45BF-92C2-B5BCBEC76106}"/>
    <cellStyle name="Comma 5 3 2 2 5 2 4 2" xfId="39543" xr:uid="{0F0E2AE0-0DC1-44C6-A8DF-6BC891FA7578}"/>
    <cellStyle name="Comma 5 3 2 2 5 2 5" xfId="27411" xr:uid="{2EC88837-D526-4FC1-AF90-9B29D94AEE07}"/>
    <cellStyle name="Comma 5 3 2 2 5 3" xfId="5169" xr:uid="{58BF7D38-3B1C-405B-99C3-06F41BFB4E49}"/>
    <cellStyle name="Comma 5 3 2 2 5 3 2" xfId="17301" xr:uid="{7F2FFEF8-28C3-477B-B5C1-C2D1A400D3FE}"/>
    <cellStyle name="Comma 5 3 2 2 5 3 2 2" xfId="41565" xr:uid="{C4AAFEA2-9346-422D-8EA8-17F7C13310E6}"/>
    <cellStyle name="Comma 5 3 2 2 5 3 3" xfId="29433" xr:uid="{6BB8A42D-22B1-43F2-9319-09F3999DD891}"/>
    <cellStyle name="Comma 5 3 2 2 5 4" xfId="9213" xr:uid="{469F6732-9A2A-4AF5-931B-85024EFB1C5F}"/>
    <cellStyle name="Comma 5 3 2 2 5 4 2" xfId="21345" xr:uid="{62F51E8F-A1BC-4F73-BB15-754B73261EAF}"/>
    <cellStyle name="Comma 5 3 2 2 5 4 2 2" xfId="45609" xr:uid="{28E93E6F-1C1E-4666-8FE8-E6D389C2B314}"/>
    <cellStyle name="Comma 5 3 2 2 5 4 3" xfId="33477" xr:uid="{B8BC209C-4675-4A57-9EC7-4C2ACE1CACAC}"/>
    <cellStyle name="Comma 5 3 2 2 5 5" xfId="13257" xr:uid="{759D838F-1C77-4BEA-B982-AFC84C785F61}"/>
    <cellStyle name="Comma 5 3 2 2 5 5 2" xfId="37521" xr:uid="{58199D6E-5E25-4563-AD27-0A85964E340A}"/>
    <cellStyle name="Comma 5 3 2 2 5 6" xfId="25389" xr:uid="{B6E82973-8500-4650-9651-AE3C07028ECC}"/>
    <cellStyle name="Comma 5 3 2 2 6" xfId="2136" xr:uid="{1FBCC776-5DBE-479D-8623-15B2DE145889}"/>
    <cellStyle name="Comma 5 3 2 2 6 2" xfId="6180" xr:uid="{D7B6E288-0D7C-4698-85BD-001E884F15A5}"/>
    <cellStyle name="Comma 5 3 2 2 6 2 2" xfId="18312" xr:uid="{44E6630B-845F-4681-ADB9-FC44D874AA61}"/>
    <cellStyle name="Comma 5 3 2 2 6 2 2 2" xfId="42576" xr:uid="{149149AB-DE3E-4274-A10A-03B7377C384C}"/>
    <cellStyle name="Comma 5 3 2 2 6 2 3" xfId="30444" xr:uid="{C2B2DBE6-CE43-488F-848F-41A5ACD2BC28}"/>
    <cellStyle name="Comma 5 3 2 2 6 3" xfId="10224" xr:uid="{0F06A1F9-9A2A-4515-862C-B9D0D9BEF617}"/>
    <cellStyle name="Comma 5 3 2 2 6 3 2" xfId="22356" xr:uid="{3AA55994-9310-4A96-AEEA-57DE63366B91}"/>
    <cellStyle name="Comma 5 3 2 2 6 3 2 2" xfId="46620" xr:uid="{202484D5-2261-44EC-9165-B5D580B05FD9}"/>
    <cellStyle name="Comma 5 3 2 2 6 3 3" xfId="34488" xr:uid="{03886B2C-644A-4F61-8071-9E5B2B350DFF}"/>
    <cellStyle name="Comma 5 3 2 2 6 4" xfId="14268" xr:uid="{D4C80EBF-D4B9-403B-A97A-CA914321B214}"/>
    <cellStyle name="Comma 5 3 2 2 6 4 2" xfId="38532" xr:uid="{8838E017-5D12-445F-8C01-21968919DDD8}"/>
    <cellStyle name="Comma 5 3 2 2 6 5" xfId="26400" xr:uid="{B5C19185-013E-484A-8899-6650177F4735}"/>
    <cellStyle name="Comma 5 3 2 2 7" xfId="4158" xr:uid="{B7C3D870-D4C0-47D3-9E55-065D71E55D4D}"/>
    <cellStyle name="Comma 5 3 2 2 7 2" xfId="16290" xr:uid="{916F3CF4-5BBB-42AD-AEB8-3B7BD3FC5E66}"/>
    <cellStyle name="Comma 5 3 2 2 7 2 2" xfId="40554" xr:uid="{D8068C35-5E62-45C5-A58B-FA118F6E7C5C}"/>
    <cellStyle name="Comma 5 3 2 2 7 3" xfId="28422" xr:uid="{7406105C-0206-4304-B1E0-FC85EA88E9AD}"/>
    <cellStyle name="Comma 5 3 2 2 8" xfId="8202" xr:uid="{B5C2B061-9CEF-441D-846D-67C2BE2B4537}"/>
    <cellStyle name="Comma 5 3 2 2 8 2" xfId="20334" xr:uid="{06FAB605-8047-4D05-8229-58DBA0F810DF}"/>
    <cellStyle name="Comma 5 3 2 2 8 2 2" xfId="44598" xr:uid="{5E50C17B-C6A8-493B-A189-43E1059D5056}"/>
    <cellStyle name="Comma 5 3 2 2 8 3" xfId="32466" xr:uid="{E8415B12-5A18-42B5-BD39-29D46A3EDE4A}"/>
    <cellStyle name="Comma 5 3 2 2 9" xfId="12246" xr:uid="{B136D3FE-061B-4EF8-A448-09E20F3E7A9F}"/>
    <cellStyle name="Comma 5 3 2 2 9 2" xfId="36510" xr:uid="{D8FEE598-2E5D-434F-9824-9A1F15C51206}"/>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2 2 2" xfId="44408" xr:uid="{5F4AD787-12B8-439B-8671-E90A473BC40F}"/>
    <cellStyle name="Comma 5 3 2 3 2 2 2 2 2 3" xfId="32276" xr:uid="{FEA8FBEF-BC97-46E9-9A15-5245EB9779CA}"/>
    <cellStyle name="Comma 5 3 2 3 2 2 2 2 3" xfId="12056" xr:uid="{AAB522CE-28F1-4899-BDEE-20AC57F93975}"/>
    <cellStyle name="Comma 5 3 2 3 2 2 2 2 3 2" xfId="24188" xr:uid="{7BBAC2AC-E6FA-4C78-9968-B6050312094C}"/>
    <cellStyle name="Comma 5 3 2 3 2 2 2 2 3 2 2" xfId="48452" xr:uid="{2F4657C6-8DE8-441E-8004-4DA04B4AD8D4}"/>
    <cellStyle name="Comma 5 3 2 3 2 2 2 2 3 3" xfId="36320" xr:uid="{4BA8123B-F33C-4543-BC1D-C4CED9FCE8FF}"/>
    <cellStyle name="Comma 5 3 2 3 2 2 2 2 4" xfId="16100" xr:uid="{9D414814-984E-4998-AAB2-34D4384B5DB3}"/>
    <cellStyle name="Comma 5 3 2 3 2 2 2 2 4 2" xfId="40364" xr:uid="{430388F8-3A4E-4F78-AB2E-FF68FAE8FDCF}"/>
    <cellStyle name="Comma 5 3 2 3 2 2 2 2 5" xfId="28232" xr:uid="{E604F0AF-95E6-4474-ABEE-76757C987F5A}"/>
    <cellStyle name="Comma 5 3 2 3 2 2 2 3" xfId="5990" xr:uid="{8D595E50-66E6-4162-88C7-EE343E7E9E9C}"/>
    <cellStyle name="Comma 5 3 2 3 2 2 2 3 2" xfId="18122" xr:uid="{E404F401-0B7B-4F43-BDF3-DBF2EF7CBCE5}"/>
    <cellStyle name="Comma 5 3 2 3 2 2 2 3 2 2" xfId="42386" xr:uid="{31BF8265-B81A-4801-B139-46989F4CD101}"/>
    <cellStyle name="Comma 5 3 2 3 2 2 2 3 3" xfId="30254" xr:uid="{382CD0E3-4CA5-4AFC-BC3C-D7F9845C8A3F}"/>
    <cellStyle name="Comma 5 3 2 3 2 2 2 4" xfId="10034" xr:uid="{9ADBB080-9B9E-408B-A030-8AD9639CB82E}"/>
    <cellStyle name="Comma 5 3 2 3 2 2 2 4 2" xfId="22166" xr:uid="{64DB6D0E-50CD-42F8-A22E-2CA08DAF3E10}"/>
    <cellStyle name="Comma 5 3 2 3 2 2 2 4 2 2" xfId="46430" xr:uid="{3844B135-61B6-4578-8DBF-F880FACC5097}"/>
    <cellStyle name="Comma 5 3 2 3 2 2 2 4 3" xfId="34298" xr:uid="{2DCDAFCF-BE0A-4B2D-BEB9-7D9389127D50}"/>
    <cellStyle name="Comma 5 3 2 3 2 2 2 5" xfId="14078" xr:uid="{329A9D50-3E6F-4E85-BFD5-EE9B37B1E178}"/>
    <cellStyle name="Comma 5 3 2 3 2 2 2 5 2" xfId="38342" xr:uid="{5A84CA59-23F5-425B-8328-B9D252E2280E}"/>
    <cellStyle name="Comma 5 3 2 3 2 2 2 6" xfId="26210" xr:uid="{8314BBB8-531C-4C76-AF77-AA81CE512CDC}"/>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2 2 2" xfId="43397" xr:uid="{4F49D2CA-12D3-419B-8D01-96CF1C4B8143}"/>
    <cellStyle name="Comma 5 3 2 3 2 2 3 2 3" xfId="31265" xr:uid="{96D2D39E-EBB3-4173-BD18-0A781DECCADA}"/>
    <cellStyle name="Comma 5 3 2 3 2 2 3 3" xfId="11045" xr:uid="{18457F67-D07D-41DC-A9B4-C6FF138511C2}"/>
    <cellStyle name="Comma 5 3 2 3 2 2 3 3 2" xfId="23177" xr:uid="{74B33A7D-A975-49C8-B0DB-B2CEEC8C6E0E}"/>
    <cellStyle name="Comma 5 3 2 3 2 2 3 3 2 2" xfId="47441" xr:uid="{B3473693-4704-4B4C-A9DC-8E76E44B82EB}"/>
    <cellStyle name="Comma 5 3 2 3 2 2 3 3 3" xfId="35309" xr:uid="{99CA96AA-D81F-46D0-9FE8-7AEC7BB3E269}"/>
    <cellStyle name="Comma 5 3 2 3 2 2 3 4" xfId="15089" xr:uid="{A4EFB0C5-A45A-4D43-A7D9-B3AD5D7AAC33}"/>
    <cellStyle name="Comma 5 3 2 3 2 2 3 4 2" xfId="39353" xr:uid="{4B5FB3AE-D0F3-44ED-824C-EBC9E9599EF6}"/>
    <cellStyle name="Comma 5 3 2 3 2 2 3 5" xfId="27221" xr:uid="{7579740B-7325-48D5-AFC2-EA7684962F66}"/>
    <cellStyle name="Comma 5 3 2 3 2 2 4" xfId="4979" xr:uid="{3DB451D3-065C-4E26-98BD-C3E86925F3D3}"/>
    <cellStyle name="Comma 5 3 2 3 2 2 4 2" xfId="17111" xr:uid="{7BAAB036-7BBA-47EC-92DC-5E64D4B6280E}"/>
    <cellStyle name="Comma 5 3 2 3 2 2 4 2 2" xfId="41375" xr:uid="{3844CCAF-14A7-4D77-9270-CDE2F44D28BD}"/>
    <cellStyle name="Comma 5 3 2 3 2 2 4 3" xfId="29243" xr:uid="{2F481CF0-E0D0-41DB-8589-73BD61DC0547}"/>
    <cellStyle name="Comma 5 3 2 3 2 2 5" xfId="9023" xr:uid="{A2415C31-2F52-4FD8-BD16-8F912271748C}"/>
    <cellStyle name="Comma 5 3 2 3 2 2 5 2" xfId="21155" xr:uid="{0D0C35B2-DB99-487E-B716-97CE07B67BFF}"/>
    <cellStyle name="Comma 5 3 2 3 2 2 5 2 2" xfId="45419" xr:uid="{9125555E-21BC-44E0-B06B-77021139EA47}"/>
    <cellStyle name="Comma 5 3 2 3 2 2 5 3" xfId="33287" xr:uid="{0EDE5862-2823-4E7C-A101-21D2385A1522}"/>
    <cellStyle name="Comma 5 3 2 3 2 2 6" xfId="13067" xr:uid="{446D5E52-3230-48D1-AD91-829F0E15DA97}"/>
    <cellStyle name="Comma 5 3 2 3 2 2 6 2" xfId="37331" xr:uid="{3CC738DB-702F-4C30-875A-7A0FCF5CC6B8}"/>
    <cellStyle name="Comma 5 3 2 3 2 2 7" xfId="25199" xr:uid="{EF76CCCA-6653-4847-99B2-B4BF2B5FAC84}"/>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2 2 2" xfId="43903" xr:uid="{62398B2C-BD45-48AC-BE91-71E8000776CF}"/>
    <cellStyle name="Comma 5 3 2 3 2 3 2 2 3" xfId="31771" xr:uid="{83372273-0F50-435E-ADFA-622C7B804299}"/>
    <cellStyle name="Comma 5 3 2 3 2 3 2 3" xfId="11551" xr:uid="{B7D1313B-7E63-451B-9EF2-9A39B829F699}"/>
    <cellStyle name="Comma 5 3 2 3 2 3 2 3 2" xfId="23683" xr:uid="{8CEF760C-8A0F-4D74-955F-6E427014FCE3}"/>
    <cellStyle name="Comma 5 3 2 3 2 3 2 3 2 2" xfId="47947" xr:uid="{459A25D6-560B-4ECB-9BB4-21C5F5744B4E}"/>
    <cellStyle name="Comma 5 3 2 3 2 3 2 3 3" xfId="35815" xr:uid="{E7B28CBC-15DD-4667-BA92-B07EDADE3E4B}"/>
    <cellStyle name="Comma 5 3 2 3 2 3 2 4" xfId="15595" xr:uid="{A32A7589-A81A-493F-9919-F9ABD1E4D278}"/>
    <cellStyle name="Comma 5 3 2 3 2 3 2 4 2" xfId="39859" xr:uid="{1F095F6E-E2E4-424D-91EA-72FDC701CA72}"/>
    <cellStyle name="Comma 5 3 2 3 2 3 2 5" xfId="27727" xr:uid="{59C834C0-CCC1-49B9-B0C5-2D850A8846E4}"/>
    <cellStyle name="Comma 5 3 2 3 2 3 3" xfId="5485" xr:uid="{7F62B337-1D81-4A7D-BFCF-281CC43601AD}"/>
    <cellStyle name="Comma 5 3 2 3 2 3 3 2" xfId="17617" xr:uid="{87F8BC54-EF74-4B89-84C3-3C04F43D5EC7}"/>
    <cellStyle name="Comma 5 3 2 3 2 3 3 2 2" xfId="41881" xr:uid="{5EE6B785-EF8B-4324-9B3A-F37DF36B336F}"/>
    <cellStyle name="Comma 5 3 2 3 2 3 3 3" xfId="29749" xr:uid="{2E3B9181-D815-4943-93A6-C1F3FC018116}"/>
    <cellStyle name="Comma 5 3 2 3 2 3 4" xfId="9529" xr:uid="{CC92625F-1279-4935-A395-60EE7D36D6FC}"/>
    <cellStyle name="Comma 5 3 2 3 2 3 4 2" xfId="21661" xr:uid="{3E4D9F84-91CE-4EF9-963A-06C7C69E195F}"/>
    <cellStyle name="Comma 5 3 2 3 2 3 4 2 2" xfId="45925" xr:uid="{FD29A41D-8DF1-4B09-8985-3C4BE18FE5DA}"/>
    <cellStyle name="Comma 5 3 2 3 2 3 4 3" xfId="33793" xr:uid="{1B540E3C-3E80-43DB-B055-1416CE3EE544}"/>
    <cellStyle name="Comma 5 3 2 3 2 3 5" xfId="13573" xr:uid="{FE3010B3-1319-4980-A22C-498D46D75D7D}"/>
    <cellStyle name="Comma 5 3 2 3 2 3 5 2" xfId="37837" xr:uid="{F8199D89-2B98-4C7E-8451-D3100E2BCAAE}"/>
    <cellStyle name="Comma 5 3 2 3 2 3 6" xfId="25705" xr:uid="{D3A7E439-9BD8-43FC-A325-1D5BCEC8EC38}"/>
    <cellStyle name="Comma 5 3 2 3 2 4" xfId="2452" xr:uid="{CF939DBF-05A6-4DF6-A716-90267B1374C2}"/>
    <cellStyle name="Comma 5 3 2 3 2 4 2" xfId="6496" xr:uid="{52098EE4-C346-47D6-93A6-0617B05FCAF4}"/>
    <cellStyle name="Comma 5 3 2 3 2 4 2 2" xfId="18628" xr:uid="{E1D45DC2-4E32-44D0-B6B8-03AA5C29E536}"/>
    <cellStyle name="Comma 5 3 2 3 2 4 2 2 2" xfId="42892" xr:uid="{7CC2AC83-A341-4278-8D8E-7A49902BB8FB}"/>
    <cellStyle name="Comma 5 3 2 3 2 4 2 3" xfId="30760" xr:uid="{CE990D4C-CC1A-44BE-ACAB-D2EDEDECCF48}"/>
    <cellStyle name="Comma 5 3 2 3 2 4 3" xfId="10540" xr:uid="{39DE8269-D359-4BC6-B9C6-7DC57EE7904F}"/>
    <cellStyle name="Comma 5 3 2 3 2 4 3 2" xfId="22672" xr:uid="{9F43FD95-9D09-44EF-8536-31A274DE341E}"/>
    <cellStyle name="Comma 5 3 2 3 2 4 3 2 2" xfId="46936" xr:uid="{6FB7A404-169D-4312-905E-2C93EF2E6F20}"/>
    <cellStyle name="Comma 5 3 2 3 2 4 3 3" xfId="34804" xr:uid="{736CB23A-32D4-48C9-BF79-B8B77DDAF5D4}"/>
    <cellStyle name="Comma 5 3 2 3 2 4 4" xfId="14584" xr:uid="{936A2AB9-6617-4CB8-91D4-64B60568B3FE}"/>
    <cellStyle name="Comma 5 3 2 3 2 4 4 2" xfId="38848" xr:uid="{7CB4CA38-7E41-41CF-9686-8DFDFD86FA6B}"/>
    <cellStyle name="Comma 5 3 2 3 2 4 5" xfId="26716" xr:uid="{982996C5-457A-47EC-9431-1298EF28FA5D}"/>
    <cellStyle name="Comma 5 3 2 3 2 5" xfId="4474" xr:uid="{9683351A-B47C-4B07-9182-12F65D3BF9AB}"/>
    <cellStyle name="Comma 5 3 2 3 2 5 2" xfId="16606" xr:uid="{0FDFCA87-F7C2-4A5B-84F6-385118BBAE44}"/>
    <cellStyle name="Comma 5 3 2 3 2 5 2 2" xfId="40870" xr:uid="{F9F46E14-6EFF-4B1E-9156-CF5CC07215F0}"/>
    <cellStyle name="Comma 5 3 2 3 2 5 3" xfId="28738" xr:uid="{9CD39498-4B7D-4E31-B893-96C2615EB63E}"/>
    <cellStyle name="Comma 5 3 2 3 2 6" xfId="8518" xr:uid="{39F1740B-66B4-455C-B9DA-566E224550C1}"/>
    <cellStyle name="Comma 5 3 2 3 2 6 2" xfId="20650" xr:uid="{6B23D90F-309C-46D2-A073-4FBA9CC7DE82}"/>
    <cellStyle name="Comma 5 3 2 3 2 6 2 2" xfId="44914" xr:uid="{A0C74C57-6685-481C-8739-C84EF50D5AA4}"/>
    <cellStyle name="Comma 5 3 2 3 2 6 3" xfId="32782" xr:uid="{D61BFF28-0E77-4FA6-A614-B2CAFF9620BE}"/>
    <cellStyle name="Comma 5 3 2 3 2 7" xfId="12562" xr:uid="{253C3C27-4052-4ED8-983C-9A64A52DB4B7}"/>
    <cellStyle name="Comma 5 3 2 3 2 7 2" xfId="36826" xr:uid="{7A262E9A-39C6-4DEE-A921-EFC7CB1EAB55}"/>
    <cellStyle name="Comma 5 3 2 3 2 8" xfId="24694" xr:uid="{E2D05F85-EA60-4FEE-B3F3-A58AD56504DF}"/>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2 2 2" xfId="44155" xr:uid="{5EB2F3CE-7017-455F-9B98-AFDF0AD7648E}"/>
    <cellStyle name="Comma 5 3 2 3 3 2 2 2 3" xfId="32023" xr:uid="{802F9B5E-48EA-4B60-A664-D3E47E22B191}"/>
    <cellStyle name="Comma 5 3 2 3 3 2 2 3" xfId="11803" xr:uid="{4C735171-8130-4723-B9FB-8DB07B5B72BF}"/>
    <cellStyle name="Comma 5 3 2 3 3 2 2 3 2" xfId="23935" xr:uid="{CF803C37-8CA1-4A3B-BFE3-033E3D1FA39B}"/>
    <cellStyle name="Comma 5 3 2 3 3 2 2 3 2 2" xfId="48199" xr:uid="{12580DAD-BCBA-4B71-A946-00EBB1C330B9}"/>
    <cellStyle name="Comma 5 3 2 3 3 2 2 3 3" xfId="36067" xr:uid="{5F37157D-3327-46DD-A463-84AF98E25266}"/>
    <cellStyle name="Comma 5 3 2 3 3 2 2 4" xfId="15847" xr:uid="{95F1933C-3ECB-4F32-9081-6CA3CCFCAE73}"/>
    <cellStyle name="Comma 5 3 2 3 3 2 2 4 2" xfId="40111" xr:uid="{F26CC66E-039D-4E01-929D-CF527CCBF5D0}"/>
    <cellStyle name="Comma 5 3 2 3 3 2 2 5" xfId="27979" xr:uid="{BF72D580-3675-494E-B28C-8448E4B9B845}"/>
    <cellStyle name="Comma 5 3 2 3 3 2 3" xfId="5737" xr:uid="{E50A853E-9D3A-4F5E-9704-E0E54DB78175}"/>
    <cellStyle name="Comma 5 3 2 3 3 2 3 2" xfId="17869" xr:uid="{0FED4793-A8FD-4B74-A83C-52DD7337E118}"/>
    <cellStyle name="Comma 5 3 2 3 3 2 3 2 2" xfId="42133" xr:uid="{E981CC9E-4CC3-4A2B-A5DC-70600DA17222}"/>
    <cellStyle name="Comma 5 3 2 3 3 2 3 3" xfId="30001" xr:uid="{3746B78B-D9B0-4556-B44D-C47D3CBB4767}"/>
    <cellStyle name="Comma 5 3 2 3 3 2 4" xfId="9781" xr:uid="{5C1B0B88-CA33-46CB-B472-7FBBC3D9C208}"/>
    <cellStyle name="Comma 5 3 2 3 3 2 4 2" xfId="21913" xr:uid="{4E5C2363-BD01-4367-BB87-A374556590D7}"/>
    <cellStyle name="Comma 5 3 2 3 3 2 4 2 2" xfId="46177" xr:uid="{42CD813C-9DCD-4461-B1FF-C4E9410E7BAC}"/>
    <cellStyle name="Comma 5 3 2 3 3 2 4 3" xfId="34045" xr:uid="{0CE9A6A9-18D4-4D43-97B7-A9AF7F8F729C}"/>
    <cellStyle name="Comma 5 3 2 3 3 2 5" xfId="13825" xr:uid="{731DEB77-C627-4805-A045-EB3EEF7BC1B0}"/>
    <cellStyle name="Comma 5 3 2 3 3 2 5 2" xfId="38089" xr:uid="{F2FCD036-AC02-4460-A583-5464A7900F8D}"/>
    <cellStyle name="Comma 5 3 2 3 3 2 6" xfId="25957" xr:uid="{512268EE-4205-4E78-BC77-8F7E68D87DCD}"/>
    <cellStyle name="Comma 5 3 2 3 3 3" xfId="2704" xr:uid="{FC8EA1A9-D9EC-4857-8253-13BBA7088EDB}"/>
    <cellStyle name="Comma 5 3 2 3 3 3 2" xfId="6748" xr:uid="{5BAB55AB-F8F1-4478-B897-BBA22EE2DCF8}"/>
    <cellStyle name="Comma 5 3 2 3 3 3 2 2" xfId="18880" xr:uid="{5B69277B-6A2B-441B-98CE-9E8A61376603}"/>
    <cellStyle name="Comma 5 3 2 3 3 3 2 2 2" xfId="43144" xr:uid="{2E9B0D30-FB36-478F-B0FF-9D8BA764BB17}"/>
    <cellStyle name="Comma 5 3 2 3 3 3 2 3" xfId="31012" xr:uid="{2727BB80-E82F-4CD0-B8F4-5C5D998A8F83}"/>
    <cellStyle name="Comma 5 3 2 3 3 3 3" xfId="10792" xr:uid="{A12A5A7F-F312-4520-95BB-B87A7585629D}"/>
    <cellStyle name="Comma 5 3 2 3 3 3 3 2" xfId="22924" xr:uid="{44BD939A-14E4-412E-A3BF-BE8B64A2CBCE}"/>
    <cellStyle name="Comma 5 3 2 3 3 3 3 2 2" xfId="47188" xr:uid="{824CB245-4136-45BD-B74E-285706B7723B}"/>
    <cellStyle name="Comma 5 3 2 3 3 3 3 3" xfId="35056" xr:uid="{A45587CF-5470-4696-9BCE-0E343F2D5BC9}"/>
    <cellStyle name="Comma 5 3 2 3 3 3 4" xfId="14836" xr:uid="{079CAC4B-260A-4389-8953-C5DB311F72CF}"/>
    <cellStyle name="Comma 5 3 2 3 3 3 4 2" xfId="39100" xr:uid="{8E31B1FB-1A4C-4FF1-A9AC-26D15750154A}"/>
    <cellStyle name="Comma 5 3 2 3 3 3 5" xfId="26968" xr:uid="{06A5B5AD-9AF1-41CE-879D-76B5BF6D176A}"/>
    <cellStyle name="Comma 5 3 2 3 3 4" xfId="4726" xr:uid="{265CCCD7-0C6E-4B43-964F-B5B07B34E0BC}"/>
    <cellStyle name="Comma 5 3 2 3 3 4 2" xfId="16858" xr:uid="{2335AB6D-D76B-4AA3-A2C9-E9514B3A815A}"/>
    <cellStyle name="Comma 5 3 2 3 3 4 2 2" xfId="41122" xr:uid="{3C02277D-68B9-464A-B1EB-3F3DEC3EADB6}"/>
    <cellStyle name="Comma 5 3 2 3 3 4 3" xfId="28990" xr:uid="{85BDDF7C-C764-4DB2-8B15-F15F05825906}"/>
    <cellStyle name="Comma 5 3 2 3 3 5" xfId="8770" xr:uid="{BB66E7EE-E2D6-4D37-9CE6-F5C85741E3C1}"/>
    <cellStyle name="Comma 5 3 2 3 3 5 2" xfId="20902" xr:uid="{19DC85C5-F9C8-494A-9FA5-79C5FCA79F04}"/>
    <cellStyle name="Comma 5 3 2 3 3 5 2 2" xfId="45166" xr:uid="{8BA505B1-C8FA-42D0-AECA-7ACAD5AD2CB6}"/>
    <cellStyle name="Comma 5 3 2 3 3 5 3" xfId="33034" xr:uid="{84C9698F-1537-405B-A8D8-5E3860B16C26}"/>
    <cellStyle name="Comma 5 3 2 3 3 6" xfId="12814" xr:uid="{F9FA4188-5CAC-464C-9909-9BB0358659D5}"/>
    <cellStyle name="Comma 5 3 2 3 3 6 2" xfId="37078" xr:uid="{544AC483-C557-443F-8E7F-059226516F34}"/>
    <cellStyle name="Comma 5 3 2 3 3 7" xfId="24946" xr:uid="{997F55DE-4358-48D5-B7AD-C7B6E3D77538}"/>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2 2 2" xfId="43650" xr:uid="{23C42CDD-603B-4781-93C8-35B14E86E530}"/>
    <cellStyle name="Comma 5 3 2 3 4 2 2 3" xfId="31518" xr:uid="{8BE5A056-B0B8-498B-9971-E8B26EDD3D17}"/>
    <cellStyle name="Comma 5 3 2 3 4 2 3" xfId="11298" xr:uid="{D7E9C845-73B5-4A51-9232-A614873B5434}"/>
    <cellStyle name="Comma 5 3 2 3 4 2 3 2" xfId="23430" xr:uid="{D67D5A79-0C23-40CB-AD4E-7245F0030273}"/>
    <cellStyle name="Comma 5 3 2 3 4 2 3 2 2" xfId="47694" xr:uid="{9E597818-6518-41A4-AA96-706C89E848A6}"/>
    <cellStyle name="Comma 5 3 2 3 4 2 3 3" xfId="35562" xr:uid="{4819C18F-97EA-4221-9A5D-3A80D614F57F}"/>
    <cellStyle name="Comma 5 3 2 3 4 2 4" xfId="15342" xr:uid="{A203C246-CFBA-4B80-8A1F-C1A98A16D462}"/>
    <cellStyle name="Comma 5 3 2 3 4 2 4 2" xfId="39606" xr:uid="{32717F75-1292-4DB9-8E01-7D1BC9635CDB}"/>
    <cellStyle name="Comma 5 3 2 3 4 2 5" xfId="27474" xr:uid="{9C67B04F-8A52-4D31-ACA9-B6CA8F6B5065}"/>
    <cellStyle name="Comma 5 3 2 3 4 3" xfId="5232" xr:uid="{041279C3-3858-4C23-AD04-0A214FF6E409}"/>
    <cellStyle name="Comma 5 3 2 3 4 3 2" xfId="17364" xr:uid="{CF55F38A-CF81-4A42-BD4E-F921B1170768}"/>
    <cellStyle name="Comma 5 3 2 3 4 3 2 2" xfId="41628" xr:uid="{F144CBC7-565D-4CC3-B0F6-2F837AA40977}"/>
    <cellStyle name="Comma 5 3 2 3 4 3 3" xfId="29496" xr:uid="{75561AB7-81AE-4456-B55D-0109D27F50BB}"/>
    <cellStyle name="Comma 5 3 2 3 4 4" xfId="9276" xr:uid="{6AD9481D-3F50-4453-B43F-8B3C563A6ADE}"/>
    <cellStyle name="Comma 5 3 2 3 4 4 2" xfId="21408" xr:uid="{4A577914-CDD5-45ED-B26F-85E95FA69F2F}"/>
    <cellStyle name="Comma 5 3 2 3 4 4 2 2" xfId="45672" xr:uid="{82EC58AB-FE33-490D-8792-D3357D3533B8}"/>
    <cellStyle name="Comma 5 3 2 3 4 4 3" xfId="33540" xr:uid="{92BB9643-2AF5-43B7-8C18-EFB4B471CA94}"/>
    <cellStyle name="Comma 5 3 2 3 4 5" xfId="13320" xr:uid="{8D7F2F58-4F17-415A-BD51-F553A9190397}"/>
    <cellStyle name="Comma 5 3 2 3 4 5 2" xfId="37584" xr:uid="{03057FD6-10F3-424F-B312-D238F33B7356}"/>
    <cellStyle name="Comma 5 3 2 3 4 6" xfId="25452" xr:uid="{E46C4B32-6A0C-4B97-B517-B0F98271C14B}"/>
    <cellStyle name="Comma 5 3 2 3 5" xfId="2199" xr:uid="{5B7A6075-5CE4-48FF-AD8E-06C369A5B95C}"/>
    <cellStyle name="Comma 5 3 2 3 5 2" xfId="6243" xr:uid="{BBE83EE1-8114-45FA-A8F8-6F7405CFA9E4}"/>
    <cellStyle name="Comma 5 3 2 3 5 2 2" xfId="18375" xr:uid="{E9ADCAD6-F467-4477-90A1-6AB9AE2BC5FB}"/>
    <cellStyle name="Comma 5 3 2 3 5 2 2 2" xfId="42639" xr:uid="{027CE81B-7988-4ACF-8C03-CC3961513264}"/>
    <cellStyle name="Comma 5 3 2 3 5 2 3" xfId="30507" xr:uid="{33E62B7A-F8DE-45A6-8396-7C3952C790B9}"/>
    <cellStyle name="Comma 5 3 2 3 5 3" xfId="10287" xr:uid="{63D91B52-8867-404C-B5C9-1A24F57BFE30}"/>
    <cellStyle name="Comma 5 3 2 3 5 3 2" xfId="22419" xr:uid="{B32DCC34-372E-420E-85A8-17A174F595B9}"/>
    <cellStyle name="Comma 5 3 2 3 5 3 2 2" xfId="46683" xr:uid="{2C3093A2-A08B-4D6B-8629-8325C9AA7158}"/>
    <cellStyle name="Comma 5 3 2 3 5 3 3" xfId="34551" xr:uid="{A7EC73B4-CF95-4F1A-ACEA-26BF90F44A33}"/>
    <cellStyle name="Comma 5 3 2 3 5 4" xfId="14331" xr:uid="{A5140A26-C17B-44D0-AF46-3B4F3344663F}"/>
    <cellStyle name="Comma 5 3 2 3 5 4 2" xfId="38595" xr:uid="{C5C44DE8-6067-4BF7-82B2-7D31B6B1FD21}"/>
    <cellStyle name="Comma 5 3 2 3 5 5" xfId="26463" xr:uid="{2B79648E-67DC-4913-89A0-DC1FD476742A}"/>
    <cellStyle name="Comma 5 3 2 3 6" xfId="4221" xr:uid="{A7F08E63-200E-4E39-A811-04143B68DA21}"/>
    <cellStyle name="Comma 5 3 2 3 6 2" xfId="16353" xr:uid="{BA0804E8-09F7-4C19-82F0-B2657B803611}"/>
    <cellStyle name="Comma 5 3 2 3 6 2 2" xfId="40617" xr:uid="{4FDDE9D5-15D4-4352-ACC7-2EF0FBB7C7A6}"/>
    <cellStyle name="Comma 5 3 2 3 6 3" xfId="28485" xr:uid="{95251DEA-8E9F-48E9-805D-6E9B917DB858}"/>
    <cellStyle name="Comma 5 3 2 3 7" xfId="8265" xr:uid="{0C4A42BA-F61E-4966-9E9D-1656DC3BB840}"/>
    <cellStyle name="Comma 5 3 2 3 7 2" xfId="20397" xr:uid="{410FCFCF-A1C8-4985-BBB5-112762C118E0}"/>
    <cellStyle name="Comma 5 3 2 3 7 2 2" xfId="44661" xr:uid="{6EAE2E73-C9A3-4DEB-B4A4-809611BA0959}"/>
    <cellStyle name="Comma 5 3 2 3 7 3" xfId="32529" xr:uid="{49BBA27B-0DA9-4257-8F2A-FFA63D6417FE}"/>
    <cellStyle name="Comma 5 3 2 3 8" xfId="12309" xr:uid="{C18E726D-1BD0-4AEE-B131-9E3961B99E9C}"/>
    <cellStyle name="Comma 5 3 2 3 8 2" xfId="36573" xr:uid="{EA5D8745-766A-4988-A315-04DBA4EE69AB}"/>
    <cellStyle name="Comma 5 3 2 3 9" xfId="24441" xr:uid="{95174416-702C-436F-8D1D-91AF69677C8E}"/>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2 2 2" xfId="44282" xr:uid="{010E5B20-F2FC-4C9D-92BF-7D063330E87A}"/>
    <cellStyle name="Comma 5 3 2 4 2 2 2 2 3" xfId="32150" xr:uid="{A7384FAB-977C-41D1-98EB-E81AD1FF80BC}"/>
    <cellStyle name="Comma 5 3 2 4 2 2 2 3" xfId="11930" xr:uid="{5FB915DF-F2F1-41F9-8D12-0844450D2708}"/>
    <cellStyle name="Comma 5 3 2 4 2 2 2 3 2" xfId="24062" xr:uid="{724E21E0-F747-40C5-97F4-87C922984E71}"/>
    <cellStyle name="Comma 5 3 2 4 2 2 2 3 2 2" xfId="48326" xr:uid="{F6B8940E-A056-4E2A-83DE-D89DEA3105F8}"/>
    <cellStyle name="Comma 5 3 2 4 2 2 2 3 3" xfId="36194" xr:uid="{8C73F0F0-C356-462D-B410-7EAE958C1441}"/>
    <cellStyle name="Comma 5 3 2 4 2 2 2 4" xfId="15974" xr:uid="{278E32D2-31DF-4803-B2EE-C8A35A1E1642}"/>
    <cellStyle name="Comma 5 3 2 4 2 2 2 4 2" xfId="40238" xr:uid="{CF4DF375-7F34-438A-AC52-CCDF5CB18F4F}"/>
    <cellStyle name="Comma 5 3 2 4 2 2 2 5" xfId="28106" xr:uid="{4462972D-AEB1-4D62-AD01-6392DC071EE3}"/>
    <cellStyle name="Comma 5 3 2 4 2 2 3" xfId="5864" xr:uid="{0AC58AD1-705B-4E07-9833-ED9F2DBE894D}"/>
    <cellStyle name="Comma 5 3 2 4 2 2 3 2" xfId="17996" xr:uid="{DDB5BCBB-863F-44BE-9AD1-A6C4E10102E7}"/>
    <cellStyle name="Comma 5 3 2 4 2 2 3 2 2" xfId="42260" xr:uid="{348C2B7B-79C4-4909-B0E4-E3880E2377C6}"/>
    <cellStyle name="Comma 5 3 2 4 2 2 3 3" xfId="30128" xr:uid="{A2D27BA4-D4AA-435F-8809-BC1AE137AFAC}"/>
    <cellStyle name="Comma 5 3 2 4 2 2 4" xfId="9908" xr:uid="{3457F7BA-5DA5-4A34-B192-A6534CBC7F96}"/>
    <cellStyle name="Comma 5 3 2 4 2 2 4 2" xfId="22040" xr:uid="{3810926B-53C1-4F83-9459-DF0229C26B9E}"/>
    <cellStyle name="Comma 5 3 2 4 2 2 4 2 2" xfId="46304" xr:uid="{B64DCE80-55F1-45D9-BFCE-9AA11D5BEAE6}"/>
    <cellStyle name="Comma 5 3 2 4 2 2 4 3" xfId="34172" xr:uid="{19C514F6-1DBF-4C0F-B628-DE4C09D5A01B}"/>
    <cellStyle name="Comma 5 3 2 4 2 2 5" xfId="13952" xr:uid="{1FAF2D26-03AE-4C21-BF5D-35277C021DC3}"/>
    <cellStyle name="Comma 5 3 2 4 2 2 5 2" xfId="38216" xr:uid="{B7868210-66AA-4693-AC29-00BE8FAA708C}"/>
    <cellStyle name="Comma 5 3 2 4 2 2 6" xfId="26084" xr:uid="{5F6B8B40-8E02-47CB-83B8-4DC1E2C4CE19}"/>
    <cellStyle name="Comma 5 3 2 4 2 3" xfId="2831" xr:uid="{B726EA44-8B4C-4D2D-A80A-6D4418690C9F}"/>
    <cellStyle name="Comma 5 3 2 4 2 3 2" xfId="6875" xr:uid="{1E46A325-0EDF-421D-AC94-467E2A434B87}"/>
    <cellStyle name="Comma 5 3 2 4 2 3 2 2" xfId="19007" xr:uid="{F076DE71-36B4-4C74-A20F-5C108742A959}"/>
    <cellStyle name="Comma 5 3 2 4 2 3 2 2 2" xfId="43271" xr:uid="{084B552E-6BF4-40C6-A35F-074FCFB0D94D}"/>
    <cellStyle name="Comma 5 3 2 4 2 3 2 3" xfId="31139" xr:uid="{709300D4-14C4-478C-9859-00AB2AC046B4}"/>
    <cellStyle name="Comma 5 3 2 4 2 3 3" xfId="10919" xr:uid="{FF7D31A2-8ABA-439E-93F2-A3F430CCC102}"/>
    <cellStyle name="Comma 5 3 2 4 2 3 3 2" xfId="23051" xr:uid="{28DE9D37-2972-4997-8EB6-76669559E037}"/>
    <cellStyle name="Comma 5 3 2 4 2 3 3 2 2" xfId="47315" xr:uid="{B36F367C-AA68-48A9-9E84-81DC3C295795}"/>
    <cellStyle name="Comma 5 3 2 4 2 3 3 3" xfId="35183" xr:uid="{DECF0B1D-278B-4988-ABEE-D591FF70897F}"/>
    <cellStyle name="Comma 5 3 2 4 2 3 4" xfId="14963" xr:uid="{A44E7B15-D2B1-45AB-BAD6-FF19413CE894}"/>
    <cellStyle name="Comma 5 3 2 4 2 3 4 2" xfId="39227" xr:uid="{9333445C-EE32-4BDD-8411-14BCDDBE3BCF}"/>
    <cellStyle name="Comma 5 3 2 4 2 3 5" xfId="27095" xr:uid="{35B46D52-9849-40B1-9A72-DA892C34193F}"/>
    <cellStyle name="Comma 5 3 2 4 2 4" xfId="4853" xr:uid="{65E41F80-1487-41E9-8F16-F54F2ADDFA4C}"/>
    <cellStyle name="Comma 5 3 2 4 2 4 2" xfId="16985" xr:uid="{3D40534B-C0EA-46BB-B089-979B6B7C7930}"/>
    <cellStyle name="Comma 5 3 2 4 2 4 2 2" xfId="41249" xr:uid="{107456D1-EE38-4BC8-8655-C9C681C354AC}"/>
    <cellStyle name="Comma 5 3 2 4 2 4 3" xfId="29117" xr:uid="{E57FA472-D295-4E60-BDEB-6E5D5E6295F6}"/>
    <cellStyle name="Comma 5 3 2 4 2 5" xfId="8897" xr:uid="{D68586ED-C017-490E-910B-8CA3B2ADD82C}"/>
    <cellStyle name="Comma 5 3 2 4 2 5 2" xfId="21029" xr:uid="{2078782F-1432-4009-8423-87C228FE4AD6}"/>
    <cellStyle name="Comma 5 3 2 4 2 5 2 2" xfId="45293" xr:uid="{0EEFE4AD-11AE-4C6B-B92B-33C804E03809}"/>
    <cellStyle name="Comma 5 3 2 4 2 5 3" xfId="33161" xr:uid="{16E69B5D-AACE-4990-998C-5AC4AC97747E}"/>
    <cellStyle name="Comma 5 3 2 4 2 6" xfId="12941" xr:uid="{45D3631B-0712-4CE7-9980-25B8CCD52936}"/>
    <cellStyle name="Comma 5 3 2 4 2 6 2" xfId="37205" xr:uid="{D1097BE4-6590-47FA-A12F-99B38A956185}"/>
    <cellStyle name="Comma 5 3 2 4 2 7" xfId="25073" xr:uid="{73C19B72-CBF6-4336-9591-F769C8C34267}"/>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2 2 2" xfId="43777" xr:uid="{F031FB2E-E646-45EE-A9D7-845FD4014F1E}"/>
    <cellStyle name="Comma 5 3 2 4 3 2 2 3" xfId="31645" xr:uid="{3B317A82-7C89-467C-AFD2-6335FFC8917F}"/>
    <cellStyle name="Comma 5 3 2 4 3 2 3" xfId="11425" xr:uid="{5197BD71-2BFB-4CAC-BA91-785363030F6C}"/>
    <cellStyle name="Comma 5 3 2 4 3 2 3 2" xfId="23557" xr:uid="{BBEC04A7-0C55-4B5D-8595-17367C1EB28F}"/>
    <cellStyle name="Comma 5 3 2 4 3 2 3 2 2" xfId="47821" xr:uid="{7E772602-6825-410A-BB79-1DEF0C7E53D3}"/>
    <cellStyle name="Comma 5 3 2 4 3 2 3 3" xfId="35689" xr:uid="{FAB6941D-5E35-4F0B-BA3A-9D82165BC68D}"/>
    <cellStyle name="Comma 5 3 2 4 3 2 4" xfId="15469" xr:uid="{EB9E1E1C-824A-48DD-88BF-FE2AE7412C6C}"/>
    <cellStyle name="Comma 5 3 2 4 3 2 4 2" xfId="39733" xr:uid="{3A56DB18-BBFA-478B-8663-9AB303EAABAA}"/>
    <cellStyle name="Comma 5 3 2 4 3 2 5" xfId="27601" xr:uid="{F8B5AAD7-633F-49B8-A4ED-0D072EDE6B37}"/>
    <cellStyle name="Comma 5 3 2 4 3 3" xfId="5359" xr:uid="{6022B09B-9709-48CF-8695-86185AA5C84D}"/>
    <cellStyle name="Comma 5 3 2 4 3 3 2" xfId="17491" xr:uid="{EF18590B-25F3-462C-87C1-5D18A222B7F0}"/>
    <cellStyle name="Comma 5 3 2 4 3 3 2 2" xfId="41755" xr:uid="{0E90A2C8-9C94-46E5-8C59-257B851F9D97}"/>
    <cellStyle name="Comma 5 3 2 4 3 3 3" xfId="29623" xr:uid="{C216FDF2-340C-4761-9362-F557A3152AF7}"/>
    <cellStyle name="Comma 5 3 2 4 3 4" xfId="9403" xr:uid="{A8B3630C-225E-4322-ACE2-30DC8EB9B132}"/>
    <cellStyle name="Comma 5 3 2 4 3 4 2" xfId="21535" xr:uid="{F4BED088-2BF2-4AFD-9158-B38EABF0591F}"/>
    <cellStyle name="Comma 5 3 2 4 3 4 2 2" xfId="45799" xr:uid="{753B29FE-272D-480C-8336-EB02EE739DAE}"/>
    <cellStyle name="Comma 5 3 2 4 3 4 3" xfId="33667" xr:uid="{2E4B052A-4971-4CCE-927A-9BFF98BDF336}"/>
    <cellStyle name="Comma 5 3 2 4 3 5" xfId="13447" xr:uid="{4D419D65-0B3E-4236-BC07-3A2A75DC2684}"/>
    <cellStyle name="Comma 5 3 2 4 3 5 2" xfId="37711" xr:uid="{1D10AF9A-83CD-4292-8C5B-D4E35068F020}"/>
    <cellStyle name="Comma 5 3 2 4 3 6" xfId="25579" xr:uid="{36171F1D-EEFC-44B9-B8F2-9A3D221CEE43}"/>
    <cellStyle name="Comma 5 3 2 4 4" xfId="2326" xr:uid="{6D65BD36-F562-4DF8-B23F-76BFF430041A}"/>
    <cellStyle name="Comma 5 3 2 4 4 2" xfId="6370" xr:uid="{2221FE9D-3824-4FBF-A84D-5AD5F09B2D71}"/>
    <cellStyle name="Comma 5 3 2 4 4 2 2" xfId="18502" xr:uid="{5A8AEADD-1E7E-4E7B-896F-AD15BE9E63A6}"/>
    <cellStyle name="Comma 5 3 2 4 4 2 2 2" xfId="42766" xr:uid="{E57EA9B2-D7E0-4FBA-9A16-04D7DA862911}"/>
    <cellStyle name="Comma 5 3 2 4 4 2 3" xfId="30634" xr:uid="{4031FB4B-BEF9-429F-8D36-DA012C0F29F0}"/>
    <cellStyle name="Comma 5 3 2 4 4 3" xfId="10414" xr:uid="{BE7EA092-B11D-4BCD-9B71-163FED06B3B9}"/>
    <cellStyle name="Comma 5 3 2 4 4 3 2" xfId="22546" xr:uid="{BAB1C668-A5FE-4979-B01C-C5F696A1397D}"/>
    <cellStyle name="Comma 5 3 2 4 4 3 2 2" xfId="46810" xr:uid="{A4BA9A66-8503-4835-BC08-20166F1CC9A5}"/>
    <cellStyle name="Comma 5 3 2 4 4 3 3" xfId="34678" xr:uid="{B6BEC49B-AFCD-478E-BBFF-B0AC3C3D8F0F}"/>
    <cellStyle name="Comma 5 3 2 4 4 4" xfId="14458" xr:uid="{47E9F929-A6CD-4E26-8364-6653227DF00A}"/>
    <cellStyle name="Comma 5 3 2 4 4 4 2" xfId="38722" xr:uid="{93A6C038-7709-41BB-AEA2-6C25BFF340A1}"/>
    <cellStyle name="Comma 5 3 2 4 4 5" xfId="26590" xr:uid="{EA35DC18-4B74-43DA-925D-B9D97424D471}"/>
    <cellStyle name="Comma 5 3 2 4 5" xfId="4348" xr:uid="{4179CB66-8182-4204-8B3C-5426FBAF52DA}"/>
    <cellStyle name="Comma 5 3 2 4 5 2" xfId="16480" xr:uid="{B777CE09-A820-4D12-8F8C-065C26A1FF59}"/>
    <cellStyle name="Comma 5 3 2 4 5 2 2" xfId="40744" xr:uid="{A603A15A-14D8-4782-9A7E-12590B9292CE}"/>
    <cellStyle name="Comma 5 3 2 4 5 3" xfId="28612" xr:uid="{9014BF6F-1050-46E3-AE1F-1BA27F6CCD60}"/>
    <cellStyle name="Comma 5 3 2 4 6" xfId="8392" xr:uid="{FEDAA3D5-4260-4957-8A74-E979D7EE267D}"/>
    <cellStyle name="Comma 5 3 2 4 6 2" xfId="20524" xr:uid="{FFF2A242-394C-483D-BC4A-2DBAE2DBC00E}"/>
    <cellStyle name="Comma 5 3 2 4 6 2 2" xfId="44788" xr:uid="{8BCBD19D-D661-4809-95B6-AAE3F7CE3664}"/>
    <cellStyle name="Comma 5 3 2 4 6 3" xfId="32656" xr:uid="{0F7FD279-E792-46F0-AEC2-91CEA225350B}"/>
    <cellStyle name="Comma 5 3 2 4 7" xfId="12436" xr:uid="{911C305D-B915-49E2-AEA7-13182C66B497}"/>
    <cellStyle name="Comma 5 3 2 4 7 2" xfId="36700" xr:uid="{381E4277-BA7F-4CC1-BDE7-64B5FEA9B2D7}"/>
    <cellStyle name="Comma 5 3 2 4 8" xfId="24568" xr:uid="{C1ED9F3C-0F90-4F21-B596-9D30DAE95632}"/>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2 2 2" xfId="44029" xr:uid="{0D278A54-CFE8-4F47-8404-9A2C0C62A439}"/>
    <cellStyle name="Comma 5 3 2 5 2 2 2 3" xfId="31897" xr:uid="{360E3EEA-6110-40C8-B114-C261651F613D}"/>
    <cellStyle name="Comma 5 3 2 5 2 2 3" xfId="11677" xr:uid="{CBB6405A-D91B-4D56-B71C-A40F4E950D3E}"/>
    <cellStyle name="Comma 5 3 2 5 2 2 3 2" xfId="23809" xr:uid="{18865D0A-8D88-4E77-9C2E-1CC3B2673001}"/>
    <cellStyle name="Comma 5 3 2 5 2 2 3 2 2" xfId="48073" xr:uid="{49F9D738-E88C-459A-9541-760E18766BC7}"/>
    <cellStyle name="Comma 5 3 2 5 2 2 3 3" xfId="35941" xr:uid="{0BD29FC9-136C-4510-86B0-6DB971F413D9}"/>
    <cellStyle name="Comma 5 3 2 5 2 2 4" xfId="15721" xr:uid="{D7BA5DED-F4EB-4C29-BBD9-6957D3397F08}"/>
    <cellStyle name="Comma 5 3 2 5 2 2 4 2" xfId="39985" xr:uid="{7281D3F0-A05D-4098-B3D9-3C03675FDA49}"/>
    <cellStyle name="Comma 5 3 2 5 2 2 5" xfId="27853" xr:uid="{25786983-C8A5-4D21-A93A-611EF079B0DF}"/>
    <cellStyle name="Comma 5 3 2 5 2 3" xfId="5611" xr:uid="{443F4E58-1AFC-439F-B0C2-64A66ED44681}"/>
    <cellStyle name="Comma 5 3 2 5 2 3 2" xfId="17743" xr:uid="{469C091B-1514-4395-9B31-54BF5B8833C1}"/>
    <cellStyle name="Comma 5 3 2 5 2 3 2 2" xfId="42007" xr:uid="{0EE5D93F-0ED3-4F54-BBF7-1BCF72C7DE29}"/>
    <cellStyle name="Comma 5 3 2 5 2 3 3" xfId="29875" xr:uid="{E7B6A7BD-0114-40A7-AE2A-1F030C7F88AD}"/>
    <cellStyle name="Comma 5 3 2 5 2 4" xfId="9655" xr:uid="{4D1273A8-3DDB-4DA8-B9C1-1457A95BB5E3}"/>
    <cellStyle name="Comma 5 3 2 5 2 4 2" xfId="21787" xr:uid="{5EEDBD40-C16F-4518-BDB2-CB665E84627E}"/>
    <cellStyle name="Comma 5 3 2 5 2 4 2 2" xfId="46051" xr:uid="{DF005688-ACAA-47B5-BB31-3D298AE2EA40}"/>
    <cellStyle name="Comma 5 3 2 5 2 4 3" xfId="33919" xr:uid="{BAA2241C-7EB5-44D6-BC9A-1A456F1A8E94}"/>
    <cellStyle name="Comma 5 3 2 5 2 5" xfId="13699" xr:uid="{AA920589-F350-4770-809E-C21B57B6FA92}"/>
    <cellStyle name="Comma 5 3 2 5 2 5 2" xfId="37963" xr:uid="{C7271ED5-1806-465D-A868-6F0522E36C68}"/>
    <cellStyle name="Comma 5 3 2 5 2 6" xfId="25831" xr:uid="{3B3F1ECF-F0C9-4235-B216-313C382B4D07}"/>
    <cellStyle name="Comma 5 3 2 5 3" xfId="2578" xr:uid="{D2CAD0E9-6E0C-4F4E-96F8-F8E8D9F866DF}"/>
    <cellStyle name="Comma 5 3 2 5 3 2" xfId="6622" xr:uid="{811CCF6E-A070-4332-BC4E-D486822D5B1D}"/>
    <cellStyle name="Comma 5 3 2 5 3 2 2" xfId="18754" xr:uid="{77C1C397-844E-4E72-AC2E-963CFAD73EF8}"/>
    <cellStyle name="Comma 5 3 2 5 3 2 2 2" xfId="43018" xr:uid="{D9BFB2D2-E78D-4BED-AEA1-8C40CF689A2C}"/>
    <cellStyle name="Comma 5 3 2 5 3 2 3" xfId="30886" xr:uid="{FCE17C31-3291-4E6E-93E5-1EAA9CCFA68D}"/>
    <cellStyle name="Comma 5 3 2 5 3 3" xfId="10666" xr:uid="{4421BA87-6282-4462-B37A-424213E9325E}"/>
    <cellStyle name="Comma 5 3 2 5 3 3 2" xfId="22798" xr:uid="{C54C1226-9D3B-4AED-82B6-0F157EE9CE5D}"/>
    <cellStyle name="Comma 5 3 2 5 3 3 2 2" xfId="47062" xr:uid="{EE50A8A0-8478-4419-9758-E88B413309F7}"/>
    <cellStyle name="Comma 5 3 2 5 3 3 3" xfId="34930" xr:uid="{3A3FE96D-3381-44BB-AA43-622105F8A248}"/>
    <cellStyle name="Comma 5 3 2 5 3 4" xfId="14710" xr:uid="{AEE0DDD7-EC3D-4164-A1CE-7F4579640E45}"/>
    <cellStyle name="Comma 5 3 2 5 3 4 2" xfId="38974" xr:uid="{B9FF9FEB-4B4E-426E-92A7-573F23C32417}"/>
    <cellStyle name="Comma 5 3 2 5 3 5" xfId="26842" xr:uid="{919E6C25-A91F-4908-9729-CE05BC5BAF0A}"/>
    <cellStyle name="Comma 5 3 2 5 4" xfId="4600" xr:uid="{17C21DA3-6821-440B-AA89-6937EE4D39F9}"/>
    <cellStyle name="Comma 5 3 2 5 4 2" xfId="16732" xr:uid="{17FE2962-FAC9-4BD3-BC0B-F3D8D34A5A6D}"/>
    <cellStyle name="Comma 5 3 2 5 4 2 2" xfId="40996" xr:uid="{5924D7DC-182E-42F9-A54B-8B9295D24423}"/>
    <cellStyle name="Comma 5 3 2 5 4 3" xfId="28864" xr:uid="{6E128FFA-118A-4C44-B9C3-176BBD091F5F}"/>
    <cellStyle name="Comma 5 3 2 5 5" xfId="8644" xr:uid="{D1F39673-6EA7-467A-B8DA-29A0BD7DBF96}"/>
    <cellStyle name="Comma 5 3 2 5 5 2" xfId="20776" xr:uid="{09224666-4D2E-4E22-86EE-12CB292A7F57}"/>
    <cellStyle name="Comma 5 3 2 5 5 2 2" xfId="45040" xr:uid="{6682D889-9351-4CFC-9AF7-CEB432BA2284}"/>
    <cellStyle name="Comma 5 3 2 5 5 3" xfId="32908" xr:uid="{EBA0D56D-B13D-4A68-935F-3343F0F18207}"/>
    <cellStyle name="Comma 5 3 2 5 6" xfId="12688" xr:uid="{1CA152BD-5C8B-43A8-9E27-4D02DE5E5041}"/>
    <cellStyle name="Comma 5 3 2 5 6 2" xfId="36952" xr:uid="{C3278C8F-FDA3-4C02-8CB0-117712F0AECF}"/>
    <cellStyle name="Comma 5 3 2 5 7" xfId="24820" xr:uid="{2C211589-2459-45DA-8D74-BDDDAB36A1C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2 2 2" xfId="43524" xr:uid="{E8CAA8D0-8CC4-4096-9B82-28E52010DB4D}"/>
    <cellStyle name="Comma 5 3 2 6 2 2 3" xfId="31392" xr:uid="{12A55B88-CD21-48EE-B1E5-F605B7CC7E2A}"/>
    <cellStyle name="Comma 5 3 2 6 2 3" xfId="11172" xr:uid="{75628332-38A5-4472-BE10-0AE74AA455CE}"/>
    <cellStyle name="Comma 5 3 2 6 2 3 2" xfId="23304" xr:uid="{16D0828E-36E2-4867-B90E-0CB1BDF08EA7}"/>
    <cellStyle name="Comma 5 3 2 6 2 3 2 2" xfId="47568" xr:uid="{C07279ED-7949-4FE9-900E-2078EB84EE78}"/>
    <cellStyle name="Comma 5 3 2 6 2 3 3" xfId="35436" xr:uid="{399C16A2-BD4E-4495-835B-D000FD133747}"/>
    <cellStyle name="Comma 5 3 2 6 2 4" xfId="15216" xr:uid="{2ED13CE6-9943-4C4D-858B-328BBBC54DE9}"/>
    <cellStyle name="Comma 5 3 2 6 2 4 2" xfId="39480" xr:uid="{7429EF86-20BB-480A-8503-BE7AC8113D5E}"/>
    <cellStyle name="Comma 5 3 2 6 2 5" xfId="27348" xr:uid="{FCEE2137-D891-4799-9CB0-D9627B48ABB2}"/>
    <cellStyle name="Comma 5 3 2 6 3" xfId="5106" xr:uid="{FC35B309-CDCE-4639-A0C2-9F75ED22800B}"/>
    <cellStyle name="Comma 5 3 2 6 3 2" xfId="17238" xr:uid="{84F4A5DE-6C43-4A86-902E-879367C29F94}"/>
    <cellStyle name="Comma 5 3 2 6 3 2 2" xfId="41502" xr:uid="{FF89940F-45B1-402E-B8EB-2452A0C75EB6}"/>
    <cellStyle name="Comma 5 3 2 6 3 3" xfId="29370" xr:uid="{DA536EA7-77DC-4ADD-8AAF-0D3ADA663A47}"/>
    <cellStyle name="Comma 5 3 2 6 4" xfId="9150" xr:uid="{985637C3-E958-4C91-9B39-B48E662B5A1C}"/>
    <cellStyle name="Comma 5 3 2 6 4 2" xfId="21282" xr:uid="{58209B1E-499D-490E-9C88-272ECD6AAE30}"/>
    <cellStyle name="Comma 5 3 2 6 4 2 2" xfId="45546" xr:uid="{997C018F-B68B-4B36-AB14-235355F41F24}"/>
    <cellStyle name="Comma 5 3 2 6 4 3" xfId="33414" xr:uid="{E82D258F-DF9F-42AF-AE0F-4733CDED3A0C}"/>
    <cellStyle name="Comma 5 3 2 6 5" xfId="13194" xr:uid="{456B565D-FEE6-4FCA-BE32-7C56001D013D}"/>
    <cellStyle name="Comma 5 3 2 6 5 2" xfId="37458" xr:uid="{9E9D116F-FA36-4226-B5C8-E514AA7EC2B5}"/>
    <cellStyle name="Comma 5 3 2 6 6" xfId="25326" xr:uid="{413BF77C-17DB-46DF-A07A-91DFC0A00DAC}"/>
    <cellStyle name="Comma 5 3 2 7" xfId="2073" xr:uid="{4D41206A-9146-4EE9-858F-849907A23DF1}"/>
    <cellStyle name="Comma 5 3 2 7 2" xfId="6117" xr:uid="{C2631786-98BD-4F21-9178-03C036227C0A}"/>
    <cellStyle name="Comma 5 3 2 7 2 2" xfId="18249" xr:uid="{C7E9D282-FD3D-4DDD-89C6-6C66DECD2AD6}"/>
    <cellStyle name="Comma 5 3 2 7 2 2 2" xfId="42513" xr:uid="{F2E1D52C-3C19-4EFD-A2F1-D00D71C60F84}"/>
    <cellStyle name="Comma 5 3 2 7 2 3" xfId="30381" xr:uid="{4EF8917F-26AD-432D-868D-E777CCBF1EE9}"/>
    <cellStyle name="Comma 5 3 2 7 3" xfId="10161" xr:uid="{01C3DA11-0125-4C9D-AC36-DA70B5FD4C87}"/>
    <cellStyle name="Comma 5 3 2 7 3 2" xfId="22293" xr:uid="{02386BF7-54E8-40E2-8E69-77D24BC07D50}"/>
    <cellStyle name="Comma 5 3 2 7 3 2 2" xfId="46557" xr:uid="{5C855413-250E-42D1-AB28-03E44FF107E7}"/>
    <cellStyle name="Comma 5 3 2 7 3 3" xfId="34425" xr:uid="{0C1426BB-0B42-44E0-AE15-9B16F0850537}"/>
    <cellStyle name="Comma 5 3 2 7 4" xfId="14205" xr:uid="{28FECBD4-8D86-4F45-B45F-C472F29E1744}"/>
    <cellStyle name="Comma 5 3 2 7 4 2" xfId="38469" xr:uid="{8BC1B195-0FA2-4E36-AD7F-8A00D7722745}"/>
    <cellStyle name="Comma 5 3 2 7 5" xfId="26337" xr:uid="{73172365-7463-467B-9455-1CD25114A654}"/>
    <cellStyle name="Comma 5 3 2 8" xfId="4095" xr:uid="{A4D227B5-156A-40CE-BDD3-1916DB06F866}"/>
    <cellStyle name="Comma 5 3 2 8 2" xfId="16227" xr:uid="{244052DD-EB5C-4BA9-8F52-529BC2FCDF93}"/>
    <cellStyle name="Comma 5 3 2 8 2 2" xfId="40491" xr:uid="{B0B7AFCA-CA21-4A95-AFDD-B6E8864880CD}"/>
    <cellStyle name="Comma 5 3 2 8 3" xfId="28359" xr:uid="{7C54CFCD-71BA-41ED-B972-0E96B36B2613}"/>
    <cellStyle name="Comma 5 3 2 9" xfId="8139" xr:uid="{C467B7A8-400E-41F8-ADDA-4103151AE80E}"/>
    <cellStyle name="Comma 5 3 2 9 2" xfId="20271" xr:uid="{60C08B31-1A2B-4731-8F8C-6F40E412CF94}"/>
    <cellStyle name="Comma 5 3 2 9 2 2" xfId="44535" xr:uid="{72C94DC7-E21F-4354-AA12-0DD2DA5611AC}"/>
    <cellStyle name="Comma 5 3 2 9 3" xfId="32403" xr:uid="{D8048D99-8A36-46E3-9667-90D8DE5BF177}"/>
    <cellStyle name="Comma 5 3 3" xfId="72" xr:uid="{883FB7CC-EDB5-44DF-B773-2E192A012DE7}"/>
    <cellStyle name="Comma 5 3 3 10" xfId="12204" xr:uid="{A79A28EA-E5E8-4D59-9546-2DBDE28B7F6F}"/>
    <cellStyle name="Comma 5 3 3 10 2" xfId="36468" xr:uid="{AD29A418-088F-4680-8046-A2B9E4B473B5}"/>
    <cellStyle name="Comma 5 3 3 11" xfId="24336" xr:uid="{BCA33938-2A4B-4E39-8729-E4D59E300141}"/>
    <cellStyle name="Comma 5 3 3 2" xfId="135" xr:uid="{27870D7D-5E98-4E39-B456-2822B4F462E7}"/>
    <cellStyle name="Comma 5 3 3 2 10" xfId="24399" xr:uid="{A59263B0-76FC-47E3-B63F-C932E0ED1AFC}"/>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2 2 2" xfId="44492" xr:uid="{74BE780B-DC2C-4B05-9D46-FCB6B71B9925}"/>
    <cellStyle name="Comma 5 3 3 2 2 2 2 2 2 2 3" xfId="32360" xr:uid="{A993661E-180C-448D-B21F-0D865CA50E54}"/>
    <cellStyle name="Comma 5 3 3 2 2 2 2 2 2 3" xfId="12140" xr:uid="{4004E6DF-4886-4690-A471-F5A47B66AF23}"/>
    <cellStyle name="Comma 5 3 3 2 2 2 2 2 2 3 2" xfId="24272" xr:uid="{ECED0A4F-8271-42A2-8A40-D3C9A856C296}"/>
    <cellStyle name="Comma 5 3 3 2 2 2 2 2 2 3 2 2" xfId="48536" xr:uid="{959FA8AA-9DD8-4865-A544-BD50F3EBF585}"/>
    <cellStyle name="Comma 5 3 3 2 2 2 2 2 2 3 3" xfId="36404" xr:uid="{3D43A246-59A4-439D-AEBC-91C4D15FF8C8}"/>
    <cellStyle name="Comma 5 3 3 2 2 2 2 2 2 4" xfId="16184" xr:uid="{E984E8B2-87C8-4C7B-A429-F6AA4BA927DB}"/>
    <cellStyle name="Comma 5 3 3 2 2 2 2 2 2 4 2" xfId="40448" xr:uid="{20FC93DB-3E7C-4825-B37B-20EAECA6A845}"/>
    <cellStyle name="Comma 5 3 3 2 2 2 2 2 2 5" xfId="28316" xr:uid="{C07CC03D-F2AA-459C-8BD5-CD8A60535263}"/>
    <cellStyle name="Comma 5 3 3 2 2 2 2 2 3" xfId="6074" xr:uid="{D27C4D2A-0A05-460E-8ED2-FDABCFE00898}"/>
    <cellStyle name="Comma 5 3 3 2 2 2 2 2 3 2" xfId="18206" xr:uid="{327B40B1-85B1-4A00-8F4F-DEF2B53024EB}"/>
    <cellStyle name="Comma 5 3 3 2 2 2 2 2 3 2 2" xfId="42470" xr:uid="{DF2A2936-23C6-4744-A83B-5D27D6091CEF}"/>
    <cellStyle name="Comma 5 3 3 2 2 2 2 2 3 3" xfId="30338" xr:uid="{A426CF2F-A283-4275-A45E-3CF49DA40CC0}"/>
    <cellStyle name="Comma 5 3 3 2 2 2 2 2 4" xfId="10118" xr:uid="{E2866F32-4214-48F9-91AC-0DB382969F30}"/>
    <cellStyle name="Comma 5 3 3 2 2 2 2 2 4 2" xfId="22250" xr:uid="{7ED6159E-6015-4FE7-9307-451EDE62CABA}"/>
    <cellStyle name="Comma 5 3 3 2 2 2 2 2 4 2 2" xfId="46514" xr:uid="{A90A75FA-6AAF-49EF-B330-6AD35DA418C9}"/>
    <cellStyle name="Comma 5 3 3 2 2 2 2 2 4 3" xfId="34382" xr:uid="{336A8EA4-431B-41AC-8E33-7EB5B77019D3}"/>
    <cellStyle name="Comma 5 3 3 2 2 2 2 2 5" xfId="14162" xr:uid="{6E9D4FAF-42DE-48BF-B05D-92FB88965628}"/>
    <cellStyle name="Comma 5 3 3 2 2 2 2 2 5 2" xfId="38426" xr:uid="{77A6CF8A-3E6A-481F-ABCF-1ED270E9F6C7}"/>
    <cellStyle name="Comma 5 3 3 2 2 2 2 2 6" xfId="26294" xr:uid="{CE6709EE-E99B-41C8-AF45-6232CEC7B031}"/>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2 2 2" xfId="43481" xr:uid="{7B6B17FD-DF34-45D1-95D6-03DFD5E84525}"/>
    <cellStyle name="Comma 5 3 3 2 2 2 2 3 2 3" xfId="31349" xr:uid="{9B445B4A-FE2F-4339-A69B-D0A43F4583E7}"/>
    <cellStyle name="Comma 5 3 3 2 2 2 2 3 3" xfId="11129" xr:uid="{AFDD4A4E-433A-4C5B-A4B8-09309736FD74}"/>
    <cellStyle name="Comma 5 3 3 2 2 2 2 3 3 2" xfId="23261" xr:uid="{9542D9B3-340D-4EB0-A38D-6F0856571F3F}"/>
    <cellStyle name="Comma 5 3 3 2 2 2 2 3 3 2 2" xfId="47525" xr:uid="{31D5EA21-813A-4E10-9139-7D2E7EAEEBB7}"/>
    <cellStyle name="Comma 5 3 3 2 2 2 2 3 3 3" xfId="35393" xr:uid="{5077418F-463C-4DD5-A213-1F52071234B4}"/>
    <cellStyle name="Comma 5 3 3 2 2 2 2 3 4" xfId="15173" xr:uid="{2F96880F-F541-4E7E-91FF-F0412BF343BE}"/>
    <cellStyle name="Comma 5 3 3 2 2 2 2 3 4 2" xfId="39437" xr:uid="{55881582-FB8A-4CD5-AB14-8CB36646676A}"/>
    <cellStyle name="Comma 5 3 3 2 2 2 2 3 5" xfId="27305" xr:uid="{6EFD66B8-AA24-4B7A-A137-1F32AE28014E}"/>
    <cellStyle name="Comma 5 3 3 2 2 2 2 4" xfId="5063" xr:uid="{381CD8F2-DF48-4CF9-87B4-1FDA08401832}"/>
    <cellStyle name="Comma 5 3 3 2 2 2 2 4 2" xfId="17195" xr:uid="{4E9B713C-8700-4A3E-B8CD-342CF30C7512}"/>
    <cellStyle name="Comma 5 3 3 2 2 2 2 4 2 2" xfId="41459" xr:uid="{CE40EEC2-1F17-4543-AFD1-94A014D4933B}"/>
    <cellStyle name="Comma 5 3 3 2 2 2 2 4 3" xfId="29327" xr:uid="{3C9568B8-2079-4360-A70D-96BFBD117BA1}"/>
    <cellStyle name="Comma 5 3 3 2 2 2 2 5" xfId="9107" xr:uid="{7DAF6E8C-4F2B-445F-8806-BC45BC3F8255}"/>
    <cellStyle name="Comma 5 3 3 2 2 2 2 5 2" xfId="21239" xr:uid="{B820C340-A221-42A3-AA9F-45E76EE04E71}"/>
    <cellStyle name="Comma 5 3 3 2 2 2 2 5 2 2" xfId="45503" xr:uid="{E873DE7C-9140-4371-920A-4D4D4A50C726}"/>
    <cellStyle name="Comma 5 3 3 2 2 2 2 5 3" xfId="33371" xr:uid="{3A2A4677-E75F-4A21-B71A-99CE5C7750A9}"/>
    <cellStyle name="Comma 5 3 3 2 2 2 2 6" xfId="13151" xr:uid="{3DB8214B-6AEE-46DF-93CA-B384D4ADF6FF}"/>
    <cellStyle name="Comma 5 3 3 2 2 2 2 6 2" xfId="37415" xr:uid="{005248EB-8106-4456-8E4F-1A2D3ECC75F9}"/>
    <cellStyle name="Comma 5 3 3 2 2 2 2 7" xfId="25283" xr:uid="{B83997ED-D0E0-44D4-972F-4F42FE2AA6E9}"/>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2 2 2" xfId="43987" xr:uid="{73C12CC3-D458-4C2E-B9BB-2732A38CD265}"/>
    <cellStyle name="Comma 5 3 3 2 2 2 3 2 2 3" xfId="31855" xr:uid="{549774F3-861A-46B9-B656-7B09E19EF7B0}"/>
    <cellStyle name="Comma 5 3 3 2 2 2 3 2 3" xfId="11635" xr:uid="{49182004-C6D0-46B3-B708-EB9AB268DB3A}"/>
    <cellStyle name="Comma 5 3 3 2 2 2 3 2 3 2" xfId="23767" xr:uid="{05F761D5-21C8-4E17-B90E-40814BF49ACA}"/>
    <cellStyle name="Comma 5 3 3 2 2 2 3 2 3 2 2" xfId="48031" xr:uid="{13223190-BFE1-451B-8207-DEB63EF71428}"/>
    <cellStyle name="Comma 5 3 3 2 2 2 3 2 3 3" xfId="35899" xr:uid="{801D9320-4401-4063-9417-12BE47B3554B}"/>
    <cellStyle name="Comma 5 3 3 2 2 2 3 2 4" xfId="15679" xr:uid="{145D7B3D-9334-4F0C-AA3D-48EC0D9C3BE0}"/>
    <cellStyle name="Comma 5 3 3 2 2 2 3 2 4 2" xfId="39943" xr:uid="{9572C134-1E0E-40F6-B07E-16D200A8E8DB}"/>
    <cellStyle name="Comma 5 3 3 2 2 2 3 2 5" xfId="27811" xr:uid="{5F1321A2-5855-4AF6-863A-4CB6950C9927}"/>
    <cellStyle name="Comma 5 3 3 2 2 2 3 3" xfId="5569" xr:uid="{81125E7F-3EE0-49CB-87F2-427F1C7BE92F}"/>
    <cellStyle name="Comma 5 3 3 2 2 2 3 3 2" xfId="17701" xr:uid="{ED4D41FA-987C-4804-A642-88C252DB27E7}"/>
    <cellStyle name="Comma 5 3 3 2 2 2 3 3 2 2" xfId="41965" xr:uid="{3DDFF24F-C914-4843-885E-F984939BD809}"/>
    <cellStyle name="Comma 5 3 3 2 2 2 3 3 3" xfId="29833" xr:uid="{EA89AF37-9456-4649-BE8A-17F15FC6C81D}"/>
    <cellStyle name="Comma 5 3 3 2 2 2 3 4" xfId="9613" xr:uid="{69B6FEA4-E6AF-4CB3-940B-BC4B0B403125}"/>
    <cellStyle name="Comma 5 3 3 2 2 2 3 4 2" xfId="21745" xr:uid="{BB0B232F-EC54-4D28-9527-BA20A20661E5}"/>
    <cellStyle name="Comma 5 3 3 2 2 2 3 4 2 2" xfId="46009" xr:uid="{46263BCF-36D8-4AA7-9A79-158601CB0891}"/>
    <cellStyle name="Comma 5 3 3 2 2 2 3 4 3" xfId="33877" xr:uid="{F4714523-F859-4B4C-864C-BFD60D3E2F79}"/>
    <cellStyle name="Comma 5 3 3 2 2 2 3 5" xfId="13657" xr:uid="{B5239A23-E28B-4CA9-AFE0-8D0B30791013}"/>
    <cellStyle name="Comma 5 3 3 2 2 2 3 5 2" xfId="37921" xr:uid="{15641A79-2702-4461-86D8-DF1580379D8B}"/>
    <cellStyle name="Comma 5 3 3 2 2 2 3 6" xfId="25789" xr:uid="{B6FB8625-97D7-4499-A622-95C3D61605C2}"/>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2 2 2" xfId="42976" xr:uid="{40CAB7FB-B0B6-4022-97CF-E63DA39D2B6C}"/>
    <cellStyle name="Comma 5 3 3 2 2 2 4 2 3" xfId="30844" xr:uid="{F5C87543-DE6B-44C1-A101-D1591557042C}"/>
    <cellStyle name="Comma 5 3 3 2 2 2 4 3" xfId="10624" xr:uid="{D3F68703-D50C-4DB2-9E6A-F33196DAB8A7}"/>
    <cellStyle name="Comma 5 3 3 2 2 2 4 3 2" xfId="22756" xr:uid="{002266E9-39D0-441C-89F1-49A970ECFD54}"/>
    <cellStyle name="Comma 5 3 3 2 2 2 4 3 2 2" xfId="47020" xr:uid="{69B9587F-A913-4E09-81B4-97E8F8255FE6}"/>
    <cellStyle name="Comma 5 3 3 2 2 2 4 3 3" xfId="34888" xr:uid="{B53DDAF3-DA06-45D8-B4E2-EDF3464FBA6C}"/>
    <cellStyle name="Comma 5 3 3 2 2 2 4 4" xfId="14668" xr:uid="{E31B542C-C28D-4BE9-8936-D035042164EA}"/>
    <cellStyle name="Comma 5 3 3 2 2 2 4 4 2" xfId="38932" xr:uid="{0FBACB7D-65CA-4EF6-99AA-FCCC4085EC95}"/>
    <cellStyle name="Comma 5 3 3 2 2 2 4 5" xfId="26800" xr:uid="{490FA813-4FE5-4A5B-9F40-6F8F8A605B6E}"/>
    <cellStyle name="Comma 5 3 3 2 2 2 5" xfId="4558" xr:uid="{7A5533A3-4720-4AD2-B3CC-01E6CD612FC7}"/>
    <cellStyle name="Comma 5 3 3 2 2 2 5 2" xfId="16690" xr:uid="{0E37B073-3D17-4F88-A501-6A69FF94CA08}"/>
    <cellStyle name="Comma 5 3 3 2 2 2 5 2 2" xfId="40954" xr:uid="{8BCE34C1-7BA2-4F6D-B9DD-26042E19AC01}"/>
    <cellStyle name="Comma 5 3 3 2 2 2 5 3" xfId="28822" xr:uid="{95DF6D9F-5B17-4EF0-8052-39E77619FC19}"/>
    <cellStyle name="Comma 5 3 3 2 2 2 6" xfId="8602" xr:uid="{396A6EE9-30F0-4903-B1EA-1249FFA777A5}"/>
    <cellStyle name="Comma 5 3 3 2 2 2 6 2" xfId="20734" xr:uid="{B2BF7362-8247-4705-9CFB-7F01312C8AA7}"/>
    <cellStyle name="Comma 5 3 3 2 2 2 6 2 2" xfId="44998" xr:uid="{46334D52-CBB6-4EA4-9E58-47FF7D659A72}"/>
    <cellStyle name="Comma 5 3 3 2 2 2 6 3" xfId="32866" xr:uid="{7F9B9B63-E47C-4A08-9BB4-3A144688C401}"/>
    <cellStyle name="Comma 5 3 3 2 2 2 7" xfId="12646" xr:uid="{C8D3B8EB-5E65-4B0D-8DC3-D2DDE08B31F1}"/>
    <cellStyle name="Comma 5 3 3 2 2 2 7 2" xfId="36910" xr:uid="{DD2811F2-F48C-4EF6-8FE7-D93C374F637B}"/>
    <cellStyle name="Comma 5 3 3 2 2 2 8" xfId="24778" xr:uid="{82449C49-EE6A-48F6-9746-E4C2CB7D873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2 2 2" xfId="44239" xr:uid="{810A278A-E973-4C9B-AC91-7241E8FE4665}"/>
    <cellStyle name="Comma 5 3 3 2 2 3 2 2 2 3" xfId="32107" xr:uid="{C85B6494-A8B8-4C10-832D-68DA338BCA0D}"/>
    <cellStyle name="Comma 5 3 3 2 2 3 2 2 3" xfId="11887" xr:uid="{77D1A596-6E85-4394-BA81-05595BC7BB99}"/>
    <cellStyle name="Comma 5 3 3 2 2 3 2 2 3 2" xfId="24019" xr:uid="{1A834F35-389E-44D4-93C5-F50693AEA66A}"/>
    <cellStyle name="Comma 5 3 3 2 2 3 2 2 3 2 2" xfId="48283" xr:uid="{B026D91D-7AA4-4520-86DB-FEA0EDA92E08}"/>
    <cellStyle name="Comma 5 3 3 2 2 3 2 2 3 3" xfId="36151" xr:uid="{ED9BDABB-01A5-44F6-876C-CC79C4C76927}"/>
    <cellStyle name="Comma 5 3 3 2 2 3 2 2 4" xfId="15931" xr:uid="{D7FC4A8D-7267-4627-9A10-8C23EB91CDC4}"/>
    <cellStyle name="Comma 5 3 3 2 2 3 2 2 4 2" xfId="40195" xr:uid="{0D906A37-A98F-4820-A84D-DAF073CD30A3}"/>
    <cellStyle name="Comma 5 3 3 2 2 3 2 2 5" xfId="28063" xr:uid="{8DAB49D4-C327-44AD-BA23-DB042906D30D}"/>
    <cellStyle name="Comma 5 3 3 2 2 3 2 3" xfId="5821" xr:uid="{186922E2-A394-43A6-A4FF-6DFCC4EAA015}"/>
    <cellStyle name="Comma 5 3 3 2 2 3 2 3 2" xfId="17953" xr:uid="{7BFFF0A0-757C-41CB-8F8D-DE370C648FFC}"/>
    <cellStyle name="Comma 5 3 3 2 2 3 2 3 2 2" xfId="42217" xr:uid="{FFDE5B6B-8BF6-440C-9AB7-9F70D5AA7B8A}"/>
    <cellStyle name="Comma 5 3 3 2 2 3 2 3 3" xfId="30085" xr:uid="{6B6EBE41-C82A-4B06-9F0F-43E716B42796}"/>
    <cellStyle name="Comma 5 3 3 2 2 3 2 4" xfId="9865" xr:uid="{0E5FD95F-EA24-4A4D-A116-6DEFFFF70108}"/>
    <cellStyle name="Comma 5 3 3 2 2 3 2 4 2" xfId="21997" xr:uid="{11507895-F981-483A-9960-8CCC056A8C67}"/>
    <cellStyle name="Comma 5 3 3 2 2 3 2 4 2 2" xfId="46261" xr:uid="{9C6AAFF7-0AF4-4CEE-8953-48A64068BFA5}"/>
    <cellStyle name="Comma 5 3 3 2 2 3 2 4 3" xfId="34129" xr:uid="{98D77181-B352-4409-A28E-DC0AC7463043}"/>
    <cellStyle name="Comma 5 3 3 2 2 3 2 5" xfId="13909" xr:uid="{44E811DE-ADA2-4049-90B1-F82F3E44F269}"/>
    <cellStyle name="Comma 5 3 3 2 2 3 2 5 2" xfId="38173" xr:uid="{AFD4378E-5264-4811-BE75-E91B076D90F3}"/>
    <cellStyle name="Comma 5 3 3 2 2 3 2 6" xfId="26041" xr:uid="{FDA4D09F-EB4A-4B69-B3DC-A218611A390B}"/>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2 2 2" xfId="43228" xr:uid="{F289E833-0B92-4DD4-AB23-08E574D24E49}"/>
    <cellStyle name="Comma 5 3 3 2 2 3 3 2 3" xfId="31096" xr:uid="{B43A396A-8D47-4BE9-B659-EAC32A815020}"/>
    <cellStyle name="Comma 5 3 3 2 2 3 3 3" xfId="10876" xr:uid="{C3F03ACD-E9B4-445B-A575-302FD954D74F}"/>
    <cellStyle name="Comma 5 3 3 2 2 3 3 3 2" xfId="23008" xr:uid="{D219C88D-FAC1-48C9-AC1A-8672F7DE2803}"/>
    <cellStyle name="Comma 5 3 3 2 2 3 3 3 2 2" xfId="47272" xr:uid="{8246484B-F4FB-452F-8C69-B0FAC844721D}"/>
    <cellStyle name="Comma 5 3 3 2 2 3 3 3 3" xfId="35140" xr:uid="{10ECD85B-B0E6-4CEF-A3D3-6B69DF1E37F1}"/>
    <cellStyle name="Comma 5 3 3 2 2 3 3 4" xfId="14920" xr:uid="{75D82CA9-D28D-40A0-B670-739C08D86A1F}"/>
    <cellStyle name="Comma 5 3 3 2 2 3 3 4 2" xfId="39184" xr:uid="{E49576B6-C4C5-4428-A0D4-9C93A8655E43}"/>
    <cellStyle name="Comma 5 3 3 2 2 3 3 5" xfId="27052" xr:uid="{9DD08455-93E2-4C35-AF32-93C3087C68E1}"/>
    <cellStyle name="Comma 5 3 3 2 2 3 4" xfId="4810" xr:uid="{2F63B8F5-3EF1-4F9D-AF60-C4B66FB992B3}"/>
    <cellStyle name="Comma 5 3 3 2 2 3 4 2" xfId="16942" xr:uid="{C4DFA29B-A0EC-462D-840D-7D747567897E}"/>
    <cellStyle name="Comma 5 3 3 2 2 3 4 2 2" xfId="41206" xr:uid="{0ACB90AC-5D69-4282-9532-E31D5F66AE90}"/>
    <cellStyle name="Comma 5 3 3 2 2 3 4 3" xfId="29074" xr:uid="{93F87DA0-4DDD-4587-80BC-869225CBF85C}"/>
    <cellStyle name="Comma 5 3 3 2 2 3 5" xfId="8854" xr:uid="{A9F518C4-CFDA-4B56-B91C-6B50C18E1ADB}"/>
    <cellStyle name="Comma 5 3 3 2 2 3 5 2" xfId="20986" xr:uid="{090069AB-A74B-4257-9994-87C84441B312}"/>
    <cellStyle name="Comma 5 3 3 2 2 3 5 2 2" xfId="45250" xr:uid="{86D72D17-8409-4B52-ADE2-E9E5D023D66F}"/>
    <cellStyle name="Comma 5 3 3 2 2 3 5 3" xfId="33118" xr:uid="{5FB880F3-8005-46C4-96EF-AB5CF35C6B64}"/>
    <cellStyle name="Comma 5 3 3 2 2 3 6" xfId="12898" xr:uid="{F3FD7DD4-C142-4BB0-8A4B-724807B2AA13}"/>
    <cellStyle name="Comma 5 3 3 2 2 3 6 2" xfId="37162" xr:uid="{E22EFF39-239A-4C9C-BD0D-9E4C48942E4A}"/>
    <cellStyle name="Comma 5 3 3 2 2 3 7" xfId="25030" xr:uid="{824A52AC-CE5D-4324-88BB-844037F92EE5}"/>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2 2 2" xfId="43734" xr:uid="{2721E0C1-CC9F-4513-A31B-436271BE77FE}"/>
    <cellStyle name="Comma 5 3 3 2 2 4 2 2 3" xfId="31602" xr:uid="{5395A3EB-595C-4238-945A-727B9BCA88AC}"/>
    <cellStyle name="Comma 5 3 3 2 2 4 2 3" xfId="11382" xr:uid="{F5345EA3-9E89-4D79-B3D7-887E581A9697}"/>
    <cellStyle name="Comma 5 3 3 2 2 4 2 3 2" xfId="23514" xr:uid="{3854AD46-0AC4-4574-9D09-86CD23C07D24}"/>
    <cellStyle name="Comma 5 3 3 2 2 4 2 3 2 2" xfId="47778" xr:uid="{391027DC-CA87-4550-8CD6-B022D2500C99}"/>
    <cellStyle name="Comma 5 3 3 2 2 4 2 3 3" xfId="35646" xr:uid="{81CE02E0-21BE-423F-ADC5-A2149329140E}"/>
    <cellStyle name="Comma 5 3 3 2 2 4 2 4" xfId="15426" xr:uid="{EA645EF8-4D9F-4AD3-BCDC-FD41A5055929}"/>
    <cellStyle name="Comma 5 3 3 2 2 4 2 4 2" xfId="39690" xr:uid="{8F8EE62A-70B1-4CC8-B912-165F16CB3846}"/>
    <cellStyle name="Comma 5 3 3 2 2 4 2 5" xfId="27558" xr:uid="{E27B68CB-7F2D-4BF4-938D-9320ED1E5283}"/>
    <cellStyle name="Comma 5 3 3 2 2 4 3" xfId="5316" xr:uid="{68D89592-E2B4-48C9-8541-EBB4ABD16508}"/>
    <cellStyle name="Comma 5 3 3 2 2 4 3 2" xfId="17448" xr:uid="{53017D5E-5210-47BD-97EA-92FCA483EF55}"/>
    <cellStyle name="Comma 5 3 3 2 2 4 3 2 2" xfId="41712" xr:uid="{342C9E22-B82F-4FD2-8D3C-A36E866FD2E4}"/>
    <cellStyle name="Comma 5 3 3 2 2 4 3 3" xfId="29580" xr:uid="{46706EE1-DD1C-4274-B972-D55A640D44E3}"/>
    <cellStyle name="Comma 5 3 3 2 2 4 4" xfId="9360" xr:uid="{86E32DDF-C136-4267-BF8E-F49CF11B651E}"/>
    <cellStyle name="Comma 5 3 3 2 2 4 4 2" xfId="21492" xr:uid="{8A6CF774-64F1-4FC9-BF63-3AB697E387EF}"/>
    <cellStyle name="Comma 5 3 3 2 2 4 4 2 2" xfId="45756" xr:uid="{6D8C1F36-482A-4E84-87EE-808661AF8C50}"/>
    <cellStyle name="Comma 5 3 3 2 2 4 4 3" xfId="33624" xr:uid="{50AAB0C3-0CCD-4876-9936-415716B9F1E4}"/>
    <cellStyle name="Comma 5 3 3 2 2 4 5" xfId="13404" xr:uid="{50E0E49F-1C83-41CD-B7EA-E42D78ECE86C}"/>
    <cellStyle name="Comma 5 3 3 2 2 4 5 2" xfId="37668" xr:uid="{C579E99A-37FE-4EB4-AB9B-3FB74A1003BA}"/>
    <cellStyle name="Comma 5 3 3 2 2 4 6" xfId="25536" xr:uid="{9C3A9664-D241-45D2-9C77-8729CD27E67C}"/>
    <cellStyle name="Comma 5 3 3 2 2 5" xfId="2283" xr:uid="{FCB5E805-F82C-448E-972B-4E92E3425F13}"/>
    <cellStyle name="Comma 5 3 3 2 2 5 2" xfId="6327" xr:uid="{95E4DC2C-609D-4950-BF18-BE4E493AEFC8}"/>
    <cellStyle name="Comma 5 3 3 2 2 5 2 2" xfId="18459" xr:uid="{FF330FC0-815F-4C97-991A-6021007002A7}"/>
    <cellStyle name="Comma 5 3 3 2 2 5 2 2 2" xfId="42723" xr:uid="{3D0F36FB-3234-4A26-A941-B3452AD04C05}"/>
    <cellStyle name="Comma 5 3 3 2 2 5 2 3" xfId="30591" xr:uid="{B55A38BD-7734-4AA8-8A37-9B2C2389970E}"/>
    <cellStyle name="Comma 5 3 3 2 2 5 3" xfId="10371" xr:uid="{AEE4F64C-078B-465F-92E7-2519C921300A}"/>
    <cellStyle name="Comma 5 3 3 2 2 5 3 2" xfId="22503" xr:uid="{F48A2D18-BC7C-49BD-9AF6-C61F3EEC31CF}"/>
    <cellStyle name="Comma 5 3 3 2 2 5 3 2 2" xfId="46767" xr:uid="{69B48DF1-286C-4F0E-8263-B55BFBC27144}"/>
    <cellStyle name="Comma 5 3 3 2 2 5 3 3" xfId="34635" xr:uid="{158C54EA-A405-4F1E-994B-519FDF39B61A}"/>
    <cellStyle name="Comma 5 3 3 2 2 5 4" xfId="14415" xr:uid="{5E39B7A5-D4A1-413D-823C-7A937E7634F3}"/>
    <cellStyle name="Comma 5 3 3 2 2 5 4 2" xfId="38679" xr:uid="{FC4FFC78-F0AD-48BD-A723-BDD4257B5AB2}"/>
    <cellStyle name="Comma 5 3 3 2 2 5 5" xfId="26547" xr:uid="{9611EEE0-7C18-49C2-B9C8-22CED6998AEB}"/>
    <cellStyle name="Comma 5 3 3 2 2 6" xfId="4305" xr:uid="{93C7FC4B-20E2-4A5A-BB35-D8164EA5315F}"/>
    <cellStyle name="Comma 5 3 3 2 2 6 2" xfId="16437" xr:uid="{18BE732D-F0C6-4628-BB0A-250670FD7665}"/>
    <cellStyle name="Comma 5 3 3 2 2 6 2 2" xfId="40701" xr:uid="{3918B69B-2478-4EF7-9545-9F49C3951BAC}"/>
    <cellStyle name="Comma 5 3 3 2 2 6 3" xfId="28569" xr:uid="{1CCD3CFC-B1F7-4828-8ABF-3E8A8C2677C2}"/>
    <cellStyle name="Comma 5 3 3 2 2 7" xfId="8349" xr:uid="{ABE8E8F3-8CB2-4F30-AF96-E66072485675}"/>
    <cellStyle name="Comma 5 3 3 2 2 7 2" xfId="20481" xr:uid="{31BE5630-A844-4BFA-8C96-0CAD1988FFDB}"/>
    <cellStyle name="Comma 5 3 3 2 2 7 2 2" xfId="44745" xr:uid="{6B68ABB8-3F9E-43BE-855A-2980C5356C4F}"/>
    <cellStyle name="Comma 5 3 3 2 2 7 3" xfId="32613" xr:uid="{811CBE6C-E9CB-48F5-9ED9-A54433837C85}"/>
    <cellStyle name="Comma 5 3 3 2 2 8" xfId="12393" xr:uid="{7D6F3F7B-CA0A-4733-8728-6791A65CBE0A}"/>
    <cellStyle name="Comma 5 3 3 2 2 8 2" xfId="36657" xr:uid="{D70B4BE0-9B46-48F8-A274-1BEBA1A84C44}"/>
    <cellStyle name="Comma 5 3 3 2 2 9" xfId="24525" xr:uid="{8BD682F8-633E-4AEA-8511-C7D62D098C4F}"/>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2 2 2" xfId="44366" xr:uid="{B0C49C57-AA08-41DA-9100-07EECA3BDEF5}"/>
    <cellStyle name="Comma 5 3 3 2 3 2 2 2 2 3" xfId="32234" xr:uid="{3634B468-F020-41D2-9F17-8FEB2121181C}"/>
    <cellStyle name="Comma 5 3 3 2 3 2 2 2 3" xfId="12014" xr:uid="{24D7BB6E-B368-402C-92DE-4F7B25734740}"/>
    <cellStyle name="Comma 5 3 3 2 3 2 2 2 3 2" xfId="24146" xr:uid="{5164F705-0A3F-4509-8537-A0CD4C4B9D32}"/>
    <cellStyle name="Comma 5 3 3 2 3 2 2 2 3 2 2" xfId="48410" xr:uid="{DDD2F1AE-D89D-45F0-9B6B-8AC524A4B583}"/>
    <cellStyle name="Comma 5 3 3 2 3 2 2 2 3 3" xfId="36278" xr:uid="{275523CD-D40A-4D67-98CC-7CFAAD1A1B1E}"/>
    <cellStyle name="Comma 5 3 3 2 3 2 2 2 4" xfId="16058" xr:uid="{E2A77043-599E-4DBC-BEB5-6DE421B9FADF}"/>
    <cellStyle name="Comma 5 3 3 2 3 2 2 2 4 2" xfId="40322" xr:uid="{3DF9C087-9556-4326-B4B2-C23C8AAAC308}"/>
    <cellStyle name="Comma 5 3 3 2 3 2 2 2 5" xfId="28190" xr:uid="{053BFE5F-EC0E-41D8-9AD5-5FB450FD7AE8}"/>
    <cellStyle name="Comma 5 3 3 2 3 2 2 3" xfId="5948" xr:uid="{04CCBAB6-9AFA-4A69-954B-C31F548B34E7}"/>
    <cellStyle name="Comma 5 3 3 2 3 2 2 3 2" xfId="18080" xr:uid="{CBEA15CA-8C36-44E3-8D91-49879241F65E}"/>
    <cellStyle name="Comma 5 3 3 2 3 2 2 3 2 2" xfId="42344" xr:uid="{C330CCF2-8837-41CA-ADA2-6BBD9218EA4C}"/>
    <cellStyle name="Comma 5 3 3 2 3 2 2 3 3" xfId="30212" xr:uid="{DFB45172-FF62-4B05-996F-C383208F39DD}"/>
    <cellStyle name="Comma 5 3 3 2 3 2 2 4" xfId="9992" xr:uid="{059F91AD-CF0E-49F3-9D34-FC436B8748C9}"/>
    <cellStyle name="Comma 5 3 3 2 3 2 2 4 2" xfId="22124" xr:uid="{CE01AD19-F709-4531-9A4D-11126B1C2348}"/>
    <cellStyle name="Comma 5 3 3 2 3 2 2 4 2 2" xfId="46388" xr:uid="{8CADBE02-2CD9-49B0-9152-A0ADD11956E9}"/>
    <cellStyle name="Comma 5 3 3 2 3 2 2 4 3" xfId="34256" xr:uid="{E046138F-0CB2-401E-BB1C-1978D3F2B271}"/>
    <cellStyle name="Comma 5 3 3 2 3 2 2 5" xfId="14036" xr:uid="{F3EE2089-64DB-4360-8489-46AD3C0ED45E}"/>
    <cellStyle name="Comma 5 3 3 2 3 2 2 5 2" xfId="38300" xr:uid="{450C3A4A-26A5-4242-8D88-D0AE7033DC76}"/>
    <cellStyle name="Comma 5 3 3 2 3 2 2 6" xfId="26168" xr:uid="{FAC76BE9-BC42-4E68-AB89-EEF825132988}"/>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2 2 2" xfId="43355" xr:uid="{1565D0A4-A6E5-4C6A-B4BE-8B9F08376177}"/>
    <cellStyle name="Comma 5 3 3 2 3 2 3 2 3" xfId="31223" xr:uid="{ECA71D93-DA59-485F-9EC9-8261323772EB}"/>
    <cellStyle name="Comma 5 3 3 2 3 2 3 3" xfId="11003" xr:uid="{DA3A97B7-D037-4566-81BC-1C01FAB816AC}"/>
    <cellStyle name="Comma 5 3 3 2 3 2 3 3 2" xfId="23135" xr:uid="{74EC0517-F879-45D6-80EF-6AE1439529C8}"/>
    <cellStyle name="Comma 5 3 3 2 3 2 3 3 2 2" xfId="47399" xr:uid="{9BF0A60E-E128-4EC4-B7E0-6A8538885010}"/>
    <cellStyle name="Comma 5 3 3 2 3 2 3 3 3" xfId="35267" xr:uid="{4854F599-F366-4F9E-B375-A52007FB3CDF}"/>
    <cellStyle name="Comma 5 3 3 2 3 2 3 4" xfId="15047" xr:uid="{3516E7C6-58A9-45D1-8B91-50737C5533B6}"/>
    <cellStyle name="Comma 5 3 3 2 3 2 3 4 2" xfId="39311" xr:uid="{81424973-776B-49B6-AC31-293A2D7EF1FA}"/>
    <cellStyle name="Comma 5 3 3 2 3 2 3 5" xfId="27179" xr:uid="{204C52CF-1C4A-4762-B6EC-0801648D9E32}"/>
    <cellStyle name="Comma 5 3 3 2 3 2 4" xfId="4937" xr:uid="{97069A67-185D-4472-9846-F489BBB12D66}"/>
    <cellStyle name="Comma 5 3 3 2 3 2 4 2" xfId="17069" xr:uid="{26F64ED9-F442-4096-95DA-C527F4C10C78}"/>
    <cellStyle name="Comma 5 3 3 2 3 2 4 2 2" xfId="41333" xr:uid="{8E0BE57E-BB01-4BE5-9191-5B16348B10D2}"/>
    <cellStyle name="Comma 5 3 3 2 3 2 4 3" xfId="29201" xr:uid="{236A9D79-545F-49FF-A821-11C854F6D45A}"/>
    <cellStyle name="Comma 5 3 3 2 3 2 5" xfId="8981" xr:uid="{792B9715-DACE-4E07-9DC2-391AD07301F5}"/>
    <cellStyle name="Comma 5 3 3 2 3 2 5 2" xfId="21113" xr:uid="{495A0E12-42DF-46F6-A434-C47F33BE097E}"/>
    <cellStyle name="Comma 5 3 3 2 3 2 5 2 2" xfId="45377" xr:uid="{399615FA-6488-45A0-B471-DE9802B2D9FF}"/>
    <cellStyle name="Comma 5 3 3 2 3 2 5 3" xfId="33245" xr:uid="{B6C3E177-DEF3-4DA1-92BE-9CC10CA0DB05}"/>
    <cellStyle name="Comma 5 3 3 2 3 2 6" xfId="13025" xr:uid="{84E989E4-8AD6-45C8-8969-39B9A2B6DC19}"/>
    <cellStyle name="Comma 5 3 3 2 3 2 6 2" xfId="37289" xr:uid="{31704FCD-4673-4A1F-B34E-86DA126C32ED}"/>
    <cellStyle name="Comma 5 3 3 2 3 2 7" xfId="25157" xr:uid="{73D0984F-5B01-4D4D-A72B-C74395A08A1E}"/>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2 2 2" xfId="43861" xr:uid="{1C8BE906-74F0-4856-BD8F-94C968751827}"/>
    <cellStyle name="Comma 5 3 3 2 3 3 2 2 3" xfId="31729" xr:uid="{286E80BD-DCAE-4B8B-92A9-7019B250A969}"/>
    <cellStyle name="Comma 5 3 3 2 3 3 2 3" xfId="11509" xr:uid="{6E23CCFC-71D4-433B-B007-EEF46A2580F0}"/>
    <cellStyle name="Comma 5 3 3 2 3 3 2 3 2" xfId="23641" xr:uid="{922755F9-8B21-4FD9-8871-EB93EE68EE8C}"/>
    <cellStyle name="Comma 5 3 3 2 3 3 2 3 2 2" xfId="47905" xr:uid="{A8312753-582B-4DBE-A9D7-A4FF9689DCD8}"/>
    <cellStyle name="Comma 5 3 3 2 3 3 2 3 3" xfId="35773" xr:uid="{1C78F4B6-C39B-4EEA-8D67-C1719C8502E0}"/>
    <cellStyle name="Comma 5 3 3 2 3 3 2 4" xfId="15553" xr:uid="{AA13F068-8230-4BC7-8A5B-0FAB4653A351}"/>
    <cellStyle name="Comma 5 3 3 2 3 3 2 4 2" xfId="39817" xr:uid="{C0B822BC-3FD7-4B37-999D-C9EC567223FF}"/>
    <cellStyle name="Comma 5 3 3 2 3 3 2 5" xfId="27685" xr:uid="{382A6C76-16A3-4FC4-852C-7868BE2C3AE6}"/>
    <cellStyle name="Comma 5 3 3 2 3 3 3" xfId="5443" xr:uid="{67BD9521-8CB1-4C59-8F12-5275289DCD44}"/>
    <cellStyle name="Comma 5 3 3 2 3 3 3 2" xfId="17575" xr:uid="{5E97893F-5889-4BD6-8381-2344F55BC37D}"/>
    <cellStyle name="Comma 5 3 3 2 3 3 3 2 2" xfId="41839" xr:uid="{9F24093B-C7C4-4EA8-BFA7-FD3F53E2CD3E}"/>
    <cellStyle name="Comma 5 3 3 2 3 3 3 3" xfId="29707" xr:uid="{E108783E-5F94-4C41-9E7D-B5AC449F0515}"/>
    <cellStyle name="Comma 5 3 3 2 3 3 4" xfId="9487" xr:uid="{C57AAD50-E42E-4788-A1D2-1D9E560DDF8E}"/>
    <cellStyle name="Comma 5 3 3 2 3 3 4 2" xfId="21619" xr:uid="{F0BEC4F5-6809-4588-9BDF-6C9A15F1AD88}"/>
    <cellStyle name="Comma 5 3 3 2 3 3 4 2 2" xfId="45883" xr:uid="{E528EEB2-0F39-4973-B338-AFF9BC5FCBC1}"/>
    <cellStyle name="Comma 5 3 3 2 3 3 4 3" xfId="33751" xr:uid="{12177979-D6EC-485E-9052-EDEF321719A9}"/>
    <cellStyle name="Comma 5 3 3 2 3 3 5" xfId="13531" xr:uid="{6BA6311D-7A4E-4CA1-9ABD-C072DA2BEC94}"/>
    <cellStyle name="Comma 5 3 3 2 3 3 5 2" xfId="37795" xr:uid="{A99B6480-FA5B-4567-8346-3A7CB959C1F4}"/>
    <cellStyle name="Comma 5 3 3 2 3 3 6" xfId="25663" xr:uid="{9AC2A9B0-0850-4511-B298-FCF06A05D94C}"/>
    <cellStyle name="Comma 5 3 3 2 3 4" xfId="2410" xr:uid="{9E29E83D-57A2-4CEC-B1DD-DD908B014152}"/>
    <cellStyle name="Comma 5 3 3 2 3 4 2" xfId="6454" xr:uid="{EE9735E4-9AB7-4A57-AF49-C44F4E339D93}"/>
    <cellStyle name="Comma 5 3 3 2 3 4 2 2" xfId="18586" xr:uid="{953092E1-9D0E-4568-B1A3-08AE8F387860}"/>
    <cellStyle name="Comma 5 3 3 2 3 4 2 2 2" xfId="42850" xr:uid="{D6180D3F-A23B-44F9-8240-75E7359CB7DF}"/>
    <cellStyle name="Comma 5 3 3 2 3 4 2 3" xfId="30718" xr:uid="{9DD9CC93-DC74-47B8-8665-5322E1533112}"/>
    <cellStyle name="Comma 5 3 3 2 3 4 3" xfId="10498" xr:uid="{6DEAE551-A414-45FD-9731-1DCC49651D25}"/>
    <cellStyle name="Comma 5 3 3 2 3 4 3 2" xfId="22630" xr:uid="{B9D760C2-0F47-445C-9655-5AF904E2CCD9}"/>
    <cellStyle name="Comma 5 3 3 2 3 4 3 2 2" xfId="46894" xr:uid="{AF8FEE4A-DB77-44B6-8B6F-EC3F0C3C0146}"/>
    <cellStyle name="Comma 5 3 3 2 3 4 3 3" xfId="34762" xr:uid="{34CB2F6D-FC87-4D04-825D-86ABE7C87553}"/>
    <cellStyle name="Comma 5 3 3 2 3 4 4" xfId="14542" xr:uid="{1BA0816D-DC29-4457-A8D3-F622786F52A6}"/>
    <cellStyle name="Comma 5 3 3 2 3 4 4 2" xfId="38806" xr:uid="{7572B1C0-ACDF-4520-97AF-0769287D6266}"/>
    <cellStyle name="Comma 5 3 3 2 3 4 5" xfId="26674" xr:uid="{6B8EE0A8-BB0F-4B06-A4D0-47E642A0BF24}"/>
    <cellStyle name="Comma 5 3 3 2 3 5" xfId="4432" xr:uid="{7C668700-0885-4002-8C2B-A0634F6DDC4B}"/>
    <cellStyle name="Comma 5 3 3 2 3 5 2" xfId="16564" xr:uid="{D475D56D-E7A6-40DC-9408-EB775DFB4398}"/>
    <cellStyle name="Comma 5 3 3 2 3 5 2 2" xfId="40828" xr:uid="{CDDEE7A3-7321-4355-81EE-6F546D1AF128}"/>
    <cellStyle name="Comma 5 3 3 2 3 5 3" xfId="28696" xr:uid="{6D9BAE8B-E945-47BE-A1B3-1824D5EC9CFA}"/>
    <cellStyle name="Comma 5 3 3 2 3 6" xfId="8476" xr:uid="{AF9C91E0-5C0E-46D3-8968-0B1D6C378DC6}"/>
    <cellStyle name="Comma 5 3 3 2 3 6 2" xfId="20608" xr:uid="{EBDCA8B9-E61B-4200-8C07-7B29580EF83E}"/>
    <cellStyle name="Comma 5 3 3 2 3 6 2 2" xfId="44872" xr:uid="{060F77EF-9F34-4099-80B5-76E1186770A6}"/>
    <cellStyle name="Comma 5 3 3 2 3 6 3" xfId="32740" xr:uid="{67545582-0F03-4148-85D6-9C0D4A09B8F2}"/>
    <cellStyle name="Comma 5 3 3 2 3 7" xfId="12520" xr:uid="{7FA6370B-D5C7-41B5-B552-BEB5653D4AC9}"/>
    <cellStyle name="Comma 5 3 3 2 3 7 2" xfId="36784" xr:uid="{29C51B73-0410-41D5-84A9-B9D115412406}"/>
    <cellStyle name="Comma 5 3 3 2 3 8" xfId="24652" xr:uid="{1D5990AD-F8B5-452B-8CAD-B906388C8FB8}"/>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2 2 2" xfId="44113" xr:uid="{7C76772D-1ED7-4247-AF39-2BEAE1AB7E13}"/>
    <cellStyle name="Comma 5 3 3 2 4 2 2 2 3" xfId="31981" xr:uid="{85CD653B-27A0-4348-ABD1-4FBC883FF3E0}"/>
    <cellStyle name="Comma 5 3 3 2 4 2 2 3" xfId="11761" xr:uid="{8238756C-3009-45C7-8F20-5B66641732CD}"/>
    <cellStyle name="Comma 5 3 3 2 4 2 2 3 2" xfId="23893" xr:uid="{E380A9AB-947E-44E1-80BC-EB48CE05BCEF}"/>
    <cellStyle name="Comma 5 3 3 2 4 2 2 3 2 2" xfId="48157" xr:uid="{3080CC17-3386-4DA3-A4D2-A68556C48D69}"/>
    <cellStyle name="Comma 5 3 3 2 4 2 2 3 3" xfId="36025" xr:uid="{A252FC3E-8EB0-4E23-9E96-6BEC64E90C77}"/>
    <cellStyle name="Comma 5 3 3 2 4 2 2 4" xfId="15805" xr:uid="{C53D21C9-97F8-438B-BBEF-2CCFEA4199B8}"/>
    <cellStyle name="Comma 5 3 3 2 4 2 2 4 2" xfId="40069" xr:uid="{C97C9894-9E47-4161-88D6-AEA2EA645824}"/>
    <cellStyle name="Comma 5 3 3 2 4 2 2 5" xfId="27937" xr:uid="{C95CC2CC-5194-4371-9D94-DF52EB61DF76}"/>
    <cellStyle name="Comma 5 3 3 2 4 2 3" xfId="5695" xr:uid="{4D8B6F61-EE48-487D-A3F5-9A7D5A6BD00F}"/>
    <cellStyle name="Comma 5 3 3 2 4 2 3 2" xfId="17827" xr:uid="{7B667E2A-3517-4154-AF93-E5C8ED917D4D}"/>
    <cellStyle name="Comma 5 3 3 2 4 2 3 2 2" xfId="42091" xr:uid="{73C475E0-ED3B-4ACE-83FC-2A7AAEFC71F7}"/>
    <cellStyle name="Comma 5 3 3 2 4 2 3 3" xfId="29959" xr:uid="{EC46F1EC-99A8-48F9-B2B1-85AB338D2229}"/>
    <cellStyle name="Comma 5 3 3 2 4 2 4" xfId="9739" xr:uid="{99401D9D-2462-48AC-91D2-5D92AE7C09B0}"/>
    <cellStyle name="Comma 5 3 3 2 4 2 4 2" xfId="21871" xr:uid="{AC3D1D01-AE89-46D7-A68B-6F0BA841ADFB}"/>
    <cellStyle name="Comma 5 3 3 2 4 2 4 2 2" xfId="46135" xr:uid="{3F482128-B214-486C-8D7B-CC268D8A0461}"/>
    <cellStyle name="Comma 5 3 3 2 4 2 4 3" xfId="34003" xr:uid="{841D2EF8-63B7-4609-B5F8-2BAF6642282C}"/>
    <cellStyle name="Comma 5 3 3 2 4 2 5" xfId="13783" xr:uid="{29BC3918-04F2-42DA-BF2C-4DC2A78A1233}"/>
    <cellStyle name="Comma 5 3 3 2 4 2 5 2" xfId="38047" xr:uid="{72FCBF9D-92B2-4462-93D0-12602FC2A0C5}"/>
    <cellStyle name="Comma 5 3 3 2 4 2 6" xfId="25915" xr:uid="{6E4EF4FE-AA6A-40C5-A246-EC352F8E98A1}"/>
    <cellStyle name="Comma 5 3 3 2 4 3" xfId="2662" xr:uid="{89074EAC-A6D4-47DC-89C5-66D9311D0CB9}"/>
    <cellStyle name="Comma 5 3 3 2 4 3 2" xfId="6706" xr:uid="{ECAF79E6-5FD2-48D2-AC10-CF505A712E47}"/>
    <cellStyle name="Comma 5 3 3 2 4 3 2 2" xfId="18838" xr:uid="{B7E45292-7F23-4ED2-8989-1CD56AEE4925}"/>
    <cellStyle name="Comma 5 3 3 2 4 3 2 2 2" xfId="43102" xr:uid="{35D0C340-98E5-4017-B11C-BA5BA6DE0E37}"/>
    <cellStyle name="Comma 5 3 3 2 4 3 2 3" xfId="30970" xr:uid="{3D63AFDC-0F5A-4547-8BC7-30FCFCDFF515}"/>
    <cellStyle name="Comma 5 3 3 2 4 3 3" xfId="10750" xr:uid="{7E77C96D-C62D-47DE-AFCE-02D4C754D828}"/>
    <cellStyle name="Comma 5 3 3 2 4 3 3 2" xfId="22882" xr:uid="{96A0A64E-893D-4982-B719-D80F2690F2B7}"/>
    <cellStyle name="Comma 5 3 3 2 4 3 3 2 2" xfId="47146" xr:uid="{998BAF0C-5486-488E-B3C3-40CFC8DA0CD8}"/>
    <cellStyle name="Comma 5 3 3 2 4 3 3 3" xfId="35014" xr:uid="{1468BCCB-EE01-494D-9E02-A190D38CEC1D}"/>
    <cellStyle name="Comma 5 3 3 2 4 3 4" xfId="14794" xr:uid="{FC004C74-0747-4F35-B375-8527D53125F6}"/>
    <cellStyle name="Comma 5 3 3 2 4 3 4 2" xfId="39058" xr:uid="{F5617BE1-451C-4F8C-9657-7A14FC8E2399}"/>
    <cellStyle name="Comma 5 3 3 2 4 3 5" xfId="26926" xr:uid="{68C0842B-FD17-4207-83FA-139CF77744D0}"/>
    <cellStyle name="Comma 5 3 3 2 4 4" xfId="4684" xr:uid="{6B486203-0395-47C6-AE63-B0A9D3BB4D89}"/>
    <cellStyle name="Comma 5 3 3 2 4 4 2" xfId="16816" xr:uid="{21897CB3-0836-439B-A001-4315C3ABBCD8}"/>
    <cellStyle name="Comma 5 3 3 2 4 4 2 2" xfId="41080" xr:uid="{F69B569B-064F-43AA-8B93-FB23FBAF2A27}"/>
    <cellStyle name="Comma 5 3 3 2 4 4 3" xfId="28948" xr:uid="{5F2CA0EF-F7D2-4FC4-B75D-543BA36629F7}"/>
    <cellStyle name="Comma 5 3 3 2 4 5" xfId="8728" xr:uid="{4C8ABD8E-34D4-470B-BEB4-1583CC3C60EA}"/>
    <cellStyle name="Comma 5 3 3 2 4 5 2" xfId="20860" xr:uid="{26C423A5-0EE6-43E0-870C-63E33349B88D}"/>
    <cellStyle name="Comma 5 3 3 2 4 5 2 2" xfId="45124" xr:uid="{DBA3F655-32E7-4468-93EF-A0EE7A96BE8C}"/>
    <cellStyle name="Comma 5 3 3 2 4 5 3" xfId="32992" xr:uid="{39359827-931E-4234-A924-016D34096244}"/>
    <cellStyle name="Comma 5 3 3 2 4 6" xfId="12772" xr:uid="{CF1A4EDE-C2F3-4F55-B9DC-E5B415B37629}"/>
    <cellStyle name="Comma 5 3 3 2 4 6 2" xfId="37036" xr:uid="{75BF9E6A-7171-4A28-ADC7-850C23FFAA67}"/>
    <cellStyle name="Comma 5 3 3 2 4 7" xfId="24904" xr:uid="{9DD74F55-0F29-421D-B846-5B449F708171}"/>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2 2 2" xfId="43608" xr:uid="{60C17E59-C353-4AAA-939C-ABEA5C2CA024}"/>
    <cellStyle name="Comma 5 3 3 2 5 2 2 3" xfId="31476" xr:uid="{0BD6D2AA-7A9E-4323-B69E-68BFA35595CB}"/>
    <cellStyle name="Comma 5 3 3 2 5 2 3" xfId="11256" xr:uid="{5D519AC7-4B23-44C5-83E0-1CEF5B5A58D4}"/>
    <cellStyle name="Comma 5 3 3 2 5 2 3 2" xfId="23388" xr:uid="{B36E98F9-03C0-4218-ACDE-6322E2B326B6}"/>
    <cellStyle name="Comma 5 3 3 2 5 2 3 2 2" xfId="47652" xr:uid="{3FF47728-F5B1-448E-925D-CF03AEC6ABB9}"/>
    <cellStyle name="Comma 5 3 3 2 5 2 3 3" xfId="35520" xr:uid="{2337991B-4F6E-4BF9-B048-F8B1B75FEAEA}"/>
    <cellStyle name="Comma 5 3 3 2 5 2 4" xfId="15300" xr:uid="{CE326E89-F92D-4CB5-B2AE-C7924F0AE1B4}"/>
    <cellStyle name="Comma 5 3 3 2 5 2 4 2" xfId="39564" xr:uid="{16E9FE47-6ADA-4FF4-9181-A1FEDD7325B9}"/>
    <cellStyle name="Comma 5 3 3 2 5 2 5" xfId="27432" xr:uid="{EC43B787-E8A1-44F5-A149-651AEA60C17C}"/>
    <cellStyle name="Comma 5 3 3 2 5 3" xfId="5190" xr:uid="{FF0646E9-CB50-470C-8844-F43BDE20351C}"/>
    <cellStyle name="Comma 5 3 3 2 5 3 2" xfId="17322" xr:uid="{757D1B88-9E00-4CB8-AE8C-BE7AE75C3554}"/>
    <cellStyle name="Comma 5 3 3 2 5 3 2 2" xfId="41586" xr:uid="{098F741E-2AD9-4A84-ACCA-4113CBB1D049}"/>
    <cellStyle name="Comma 5 3 3 2 5 3 3" xfId="29454" xr:uid="{E36297DF-E883-47DF-9D9E-48835A9B96D9}"/>
    <cellStyle name="Comma 5 3 3 2 5 4" xfId="9234" xr:uid="{6B63A063-C4C8-4DA2-8C77-476FFF5B6D9A}"/>
    <cellStyle name="Comma 5 3 3 2 5 4 2" xfId="21366" xr:uid="{310F27A4-58F0-4AF3-82B0-90BFBDD20ACD}"/>
    <cellStyle name="Comma 5 3 3 2 5 4 2 2" xfId="45630" xr:uid="{A497A547-7BA8-4F69-9780-7BB7936B6349}"/>
    <cellStyle name="Comma 5 3 3 2 5 4 3" xfId="33498" xr:uid="{1294F638-D7DC-4CA4-BD30-8744B4EDB3B1}"/>
    <cellStyle name="Comma 5 3 3 2 5 5" xfId="13278" xr:uid="{4C317ECE-B4A4-46BF-B965-D4C66DF3B0C1}"/>
    <cellStyle name="Comma 5 3 3 2 5 5 2" xfId="37542" xr:uid="{3F2A1FEA-3DBB-4D76-80F9-C14B283FC5A4}"/>
    <cellStyle name="Comma 5 3 3 2 5 6" xfId="25410" xr:uid="{329C0C48-9A28-4227-A25D-CE603F2858E9}"/>
    <cellStyle name="Comma 5 3 3 2 6" xfId="2157" xr:uid="{C43DA26F-9C7B-4E38-B2EE-6E2F75C91A31}"/>
    <cellStyle name="Comma 5 3 3 2 6 2" xfId="6201" xr:uid="{D2AF1A59-7B26-4304-B926-E755247B3195}"/>
    <cellStyle name="Comma 5 3 3 2 6 2 2" xfId="18333" xr:uid="{D7957C94-8714-40D9-A962-FCEDE8A90C9C}"/>
    <cellStyle name="Comma 5 3 3 2 6 2 2 2" xfId="42597" xr:uid="{000E8B3D-6DCD-4EBA-9FA7-5A5C2D7BD952}"/>
    <cellStyle name="Comma 5 3 3 2 6 2 3" xfId="30465" xr:uid="{86EA22B9-37B8-48FD-B49B-FEFF1149FA48}"/>
    <cellStyle name="Comma 5 3 3 2 6 3" xfId="10245" xr:uid="{785FE854-511A-4C99-87C9-5E96ED543D76}"/>
    <cellStyle name="Comma 5 3 3 2 6 3 2" xfId="22377" xr:uid="{FB6CB122-A178-45C0-816B-7E8A809475D9}"/>
    <cellStyle name="Comma 5 3 3 2 6 3 2 2" xfId="46641" xr:uid="{CAA8C4A7-3AAA-4731-AE32-A28B84265D37}"/>
    <cellStyle name="Comma 5 3 3 2 6 3 3" xfId="34509" xr:uid="{6393AE98-1997-43A9-AE7C-DC828D48507F}"/>
    <cellStyle name="Comma 5 3 3 2 6 4" xfId="14289" xr:uid="{599AD62C-A921-4DCB-B961-A10FE31F759D}"/>
    <cellStyle name="Comma 5 3 3 2 6 4 2" xfId="38553" xr:uid="{7FC9A9B0-5AAF-434C-99A9-1666DE4AE015}"/>
    <cellStyle name="Comma 5 3 3 2 6 5" xfId="26421" xr:uid="{6F60FB07-EF4D-4F85-9E93-B2BF8B3584EC}"/>
    <cellStyle name="Comma 5 3 3 2 7" xfId="4179" xr:uid="{D2525A47-D250-48D5-A38C-090BEED3C9D2}"/>
    <cellStyle name="Comma 5 3 3 2 7 2" xfId="16311" xr:uid="{C89E2ABE-54CD-4E7B-B249-1E3B178AEF53}"/>
    <cellStyle name="Comma 5 3 3 2 7 2 2" xfId="40575" xr:uid="{DAE26196-201F-4B83-99BF-DB4926FCF15D}"/>
    <cellStyle name="Comma 5 3 3 2 7 3" xfId="28443" xr:uid="{073447C4-F0D8-4993-9900-32F4B49ADEDC}"/>
    <cellStyle name="Comma 5 3 3 2 8" xfId="8223" xr:uid="{54810018-DFDC-45A1-966E-391A5A8C9455}"/>
    <cellStyle name="Comma 5 3 3 2 8 2" xfId="20355" xr:uid="{16353F6B-55F2-44C2-B2BC-32B1C55D0011}"/>
    <cellStyle name="Comma 5 3 3 2 8 2 2" xfId="44619" xr:uid="{851DA2E5-17EC-4FC6-AB11-4781664F86A2}"/>
    <cellStyle name="Comma 5 3 3 2 8 3" xfId="32487" xr:uid="{C77CDAD5-6D03-4E67-AFB2-1D9D3216BE83}"/>
    <cellStyle name="Comma 5 3 3 2 9" xfId="12267" xr:uid="{86050284-1B0C-4BAB-8439-272B7D4741BD}"/>
    <cellStyle name="Comma 5 3 3 2 9 2" xfId="36531" xr:uid="{FDD6968B-2F65-4EFA-A98D-A23EC1062793}"/>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2 2 2" xfId="44429" xr:uid="{947A97BB-910C-4792-A486-885D63A77E65}"/>
    <cellStyle name="Comma 5 3 3 3 2 2 2 2 2 3" xfId="32297" xr:uid="{4F741AFF-05BC-4F98-A9A0-B62141587804}"/>
    <cellStyle name="Comma 5 3 3 3 2 2 2 2 3" xfId="12077" xr:uid="{A68640AF-02AF-4571-97A4-A6C1C256E87C}"/>
    <cellStyle name="Comma 5 3 3 3 2 2 2 2 3 2" xfId="24209" xr:uid="{647C57E2-E899-4D18-9466-EDA1E3A02104}"/>
    <cellStyle name="Comma 5 3 3 3 2 2 2 2 3 2 2" xfId="48473" xr:uid="{E831BA98-27CC-41AE-8D43-03CFD4B00E5A}"/>
    <cellStyle name="Comma 5 3 3 3 2 2 2 2 3 3" xfId="36341" xr:uid="{C4AA5B40-0B5E-4C3C-B7A8-3EB09522C20F}"/>
    <cellStyle name="Comma 5 3 3 3 2 2 2 2 4" xfId="16121" xr:uid="{39A34D27-59C3-4300-B3FD-221B9A50D2A8}"/>
    <cellStyle name="Comma 5 3 3 3 2 2 2 2 4 2" xfId="40385" xr:uid="{C26F1FEC-17B5-4C63-9302-93DA0EF14317}"/>
    <cellStyle name="Comma 5 3 3 3 2 2 2 2 5" xfId="28253" xr:uid="{1CCE5CB4-C74D-4372-8DE4-A99C6FF4FBCA}"/>
    <cellStyle name="Comma 5 3 3 3 2 2 2 3" xfId="6011" xr:uid="{EBEAC8B7-E8D0-4170-8C1D-7C8BD508164C}"/>
    <cellStyle name="Comma 5 3 3 3 2 2 2 3 2" xfId="18143" xr:uid="{7CF14361-6BE7-4793-BEB5-2B58DE0F5884}"/>
    <cellStyle name="Comma 5 3 3 3 2 2 2 3 2 2" xfId="42407" xr:uid="{A29BCC51-3D65-4FEC-A436-57CB31D5EA9A}"/>
    <cellStyle name="Comma 5 3 3 3 2 2 2 3 3" xfId="30275" xr:uid="{207C9ACB-74BC-4612-9751-BF4053026D92}"/>
    <cellStyle name="Comma 5 3 3 3 2 2 2 4" xfId="10055" xr:uid="{D29178C3-50F9-4CB9-A235-37C9AFD5BC14}"/>
    <cellStyle name="Comma 5 3 3 3 2 2 2 4 2" xfId="22187" xr:uid="{3DDA199D-9E5B-478C-9880-259F7B30248D}"/>
    <cellStyle name="Comma 5 3 3 3 2 2 2 4 2 2" xfId="46451" xr:uid="{4E9C07A8-B9C5-49E1-8078-D8A9C872095A}"/>
    <cellStyle name="Comma 5 3 3 3 2 2 2 4 3" xfId="34319" xr:uid="{4491C073-C931-4093-ABD7-8026BD5711E8}"/>
    <cellStyle name="Comma 5 3 3 3 2 2 2 5" xfId="14099" xr:uid="{7085EDB5-3724-463B-BD74-12DD407BA45F}"/>
    <cellStyle name="Comma 5 3 3 3 2 2 2 5 2" xfId="38363" xr:uid="{7EFC13E7-4513-42FB-BF0A-D1279D1EF3AD}"/>
    <cellStyle name="Comma 5 3 3 3 2 2 2 6" xfId="26231" xr:uid="{E62F4AFB-EFD8-4B04-AD81-BE860969E838}"/>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2 2 2" xfId="43418" xr:uid="{4B02E5A4-DAA7-4481-9A36-C557BACCAB8A}"/>
    <cellStyle name="Comma 5 3 3 3 2 2 3 2 3" xfId="31286" xr:uid="{ACAE17D5-1296-4D01-9B2A-9A6F7038610B}"/>
    <cellStyle name="Comma 5 3 3 3 2 2 3 3" xfId="11066" xr:uid="{5427861E-4ECC-43F0-848F-1656D60B10E2}"/>
    <cellStyle name="Comma 5 3 3 3 2 2 3 3 2" xfId="23198" xr:uid="{618FA43D-8F92-42CA-A575-65EDE4C1300B}"/>
    <cellStyle name="Comma 5 3 3 3 2 2 3 3 2 2" xfId="47462" xr:uid="{67FE5E4D-DE90-4277-87E2-1CE123336FC2}"/>
    <cellStyle name="Comma 5 3 3 3 2 2 3 3 3" xfId="35330" xr:uid="{1B64080D-8558-4872-8EA7-AE428C96682E}"/>
    <cellStyle name="Comma 5 3 3 3 2 2 3 4" xfId="15110" xr:uid="{30D987B8-DA2B-4E64-A62D-C8D9406C9C45}"/>
    <cellStyle name="Comma 5 3 3 3 2 2 3 4 2" xfId="39374" xr:uid="{BF5F1EC1-72DB-4A13-A4AF-970427266B8B}"/>
    <cellStyle name="Comma 5 3 3 3 2 2 3 5" xfId="27242" xr:uid="{1C31C078-A71F-4CE0-8169-C51C6D2699E7}"/>
    <cellStyle name="Comma 5 3 3 3 2 2 4" xfId="5000" xr:uid="{54A118C4-FB2F-46DB-A676-C4FEA7D58A68}"/>
    <cellStyle name="Comma 5 3 3 3 2 2 4 2" xfId="17132" xr:uid="{245D7C7B-7863-4F5F-BC32-05DD965E5F53}"/>
    <cellStyle name="Comma 5 3 3 3 2 2 4 2 2" xfId="41396" xr:uid="{1ED98427-889C-4160-A6E6-715BD9DDA868}"/>
    <cellStyle name="Comma 5 3 3 3 2 2 4 3" xfId="29264" xr:uid="{14C6344A-C84D-4503-AA41-A0C7F337BCED}"/>
    <cellStyle name="Comma 5 3 3 3 2 2 5" xfId="9044" xr:uid="{4E6C0F79-2D28-4F52-86E1-B0B28374E43F}"/>
    <cellStyle name="Comma 5 3 3 3 2 2 5 2" xfId="21176" xr:uid="{23F102E6-B949-4468-BB47-8653E8C578AF}"/>
    <cellStyle name="Comma 5 3 3 3 2 2 5 2 2" xfId="45440" xr:uid="{DD19CD92-AC45-4B23-84D4-8A19A10CCA39}"/>
    <cellStyle name="Comma 5 3 3 3 2 2 5 3" xfId="33308" xr:uid="{9CC15F98-F952-40AF-B25A-3DBA3695DD09}"/>
    <cellStyle name="Comma 5 3 3 3 2 2 6" xfId="13088" xr:uid="{92993B4A-6F47-4D66-9791-81EEEA85BB62}"/>
    <cellStyle name="Comma 5 3 3 3 2 2 6 2" xfId="37352" xr:uid="{9960C3CE-DAF7-411A-843E-977F175EB845}"/>
    <cellStyle name="Comma 5 3 3 3 2 2 7" xfId="25220" xr:uid="{0FADF814-D841-455F-9564-8EA40AF2E2F1}"/>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2 2 2" xfId="43924" xr:uid="{ECC8BB52-F1F0-480A-A40F-5FC6CB8ABC2A}"/>
    <cellStyle name="Comma 5 3 3 3 2 3 2 2 3" xfId="31792" xr:uid="{DE870AEA-98E5-4BA6-839B-5381252DD30C}"/>
    <cellStyle name="Comma 5 3 3 3 2 3 2 3" xfId="11572" xr:uid="{FE280724-EC82-4C16-8B6F-A8437351DBB4}"/>
    <cellStyle name="Comma 5 3 3 3 2 3 2 3 2" xfId="23704" xr:uid="{84EDFAEF-D702-44A9-A540-2E201D596F5B}"/>
    <cellStyle name="Comma 5 3 3 3 2 3 2 3 2 2" xfId="47968" xr:uid="{9EA83DFE-B8BD-47FC-A44F-9CF1425A8B60}"/>
    <cellStyle name="Comma 5 3 3 3 2 3 2 3 3" xfId="35836" xr:uid="{C936EB95-BA0A-4389-AD65-80C582CD40C3}"/>
    <cellStyle name="Comma 5 3 3 3 2 3 2 4" xfId="15616" xr:uid="{87BD265D-5FD4-4277-BED9-7D4E1D9C020A}"/>
    <cellStyle name="Comma 5 3 3 3 2 3 2 4 2" xfId="39880" xr:uid="{81E24CD6-496A-4B4D-BE01-3E9855E40302}"/>
    <cellStyle name="Comma 5 3 3 3 2 3 2 5" xfId="27748" xr:uid="{4D1BC1AA-5E8A-4406-A430-4E6A4F8AF53E}"/>
    <cellStyle name="Comma 5 3 3 3 2 3 3" xfId="5506" xr:uid="{E1DA86CD-F9F9-40B8-9DEA-3BE88E049FD6}"/>
    <cellStyle name="Comma 5 3 3 3 2 3 3 2" xfId="17638" xr:uid="{A2FD81FF-48CF-44BD-9E51-76465C1EED32}"/>
    <cellStyle name="Comma 5 3 3 3 2 3 3 2 2" xfId="41902" xr:uid="{A9AC9424-2A87-433C-A994-113737AA7284}"/>
    <cellStyle name="Comma 5 3 3 3 2 3 3 3" xfId="29770" xr:uid="{B89DFE72-4C43-4702-9586-224ACC8D0C3C}"/>
    <cellStyle name="Comma 5 3 3 3 2 3 4" xfId="9550" xr:uid="{09F79D14-050B-4AF4-9794-4A69642A7F2C}"/>
    <cellStyle name="Comma 5 3 3 3 2 3 4 2" xfId="21682" xr:uid="{010D9219-A704-4029-A75E-7FACEA300A2B}"/>
    <cellStyle name="Comma 5 3 3 3 2 3 4 2 2" xfId="45946" xr:uid="{FFCCEA68-2F4A-4327-9466-2567FBCFBEAA}"/>
    <cellStyle name="Comma 5 3 3 3 2 3 4 3" xfId="33814" xr:uid="{C081BA1B-2146-4754-A5BC-2A47FB867316}"/>
    <cellStyle name="Comma 5 3 3 3 2 3 5" xfId="13594" xr:uid="{03F1F207-28CB-4EC7-8923-AA8E3855F133}"/>
    <cellStyle name="Comma 5 3 3 3 2 3 5 2" xfId="37858" xr:uid="{5EBA43EA-8802-4FF1-AAA7-C359022047C2}"/>
    <cellStyle name="Comma 5 3 3 3 2 3 6" xfId="25726" xr:uid="{636675FF-D6F9-4A10-A007-146234363DA8}"/>
    <cellStyle name="Comma 5 3 3 3 2 4" xfId="2473" xr:uid="{48C6853E-4279-4CDC-8224-DE7528926502}"/>
    <cellStyle name="Comma 5 3 3 3 2 4 2" xfId="6517" xr:uid="{8B694C7F-24D3-415D-8E5B-313F1C81C240}"/>
    <cellStyle name="Comma 5 3 3 3 2 4 2 2" xfId="18649" xr:uid="{29FD2BAE-9718-4A25-9AD1-F75D462963D0}"/>
    <cellStyle name="Comma 5 3 3 3 2 4 2 2 2" xfId="42913" xr:uid="{735F6E2A-0AC2-47A8-8D23-E6EE6DB46C33}"/>
    <cellStyle name="Comma 5 3 3 3 2 4 2 3" xfId="30781" xr:uid="{CEBCFEE6-A62F-487C-9D11-951A27F61048}"/>
    <cellStyle name="Comma 5 3 3 3 2 4 3" xfId="10561" xr:uid="{9D381C9F-47A0-42CD-9AA0-941E33950EA1}"/>
    <cellStyle name="Comma 5 3 3 3 2 4 3 2" xfId="22693" xr:uid="{48EB198D-72B3-4BB4-AF2C-46DB2451FFCC}"/>
    <cellStyle name="Comma 5 3 3 3 2 4 3 2 2" xfId="46957" xr:uid="{690ACC8A-92EB-480F-9C72-42F1196ACCF4}"/>
    <cellStyle name="Comma 5 3 3 3 2 4 3 3" xfId="34825" xr:uid="{B94059A5-7956-4548-92A5-E57057A52A50}"/>
    <cellStyle name="Comma 5 3 3 3 2 4 4" xfId="14605" xr:uid="{A15529C6-4BC0-4F37-94F8-1EBCF4C9AFCA}"/>
    <cellStyle name="Comma 5 3 3 3 2 4 4 2" xfId="38869" xr:uid="{0A290715-BCEA-4E9B-A78A-0235D65B0BD7}"/>
    <cellStyle name="Comma 5 3 3 3 2 4 5" xfId="26737" xr:uid="{D375225C-BF07-4620-9ACD-C80D647F2B7A}"/>
    <cellStyle name="Comma 5 3 3 3 2 5" xfId="4495" xr:uid="{1D3EE0EB-9C7D-485F-8625-109DBFC5DA6F}"/>
    <cellStyle name="Comma 5 3 3 3 2 5 2" xfId="16627" xr:uid="{97AF9F75-1B2B-4913-B378-3359A2E8BAC6}"/>
    <cellStyle name="Comma 5 3 3 3 2 5 2 2" xfId="40891" xr:uid="{05FE8CB9-87D2-4C0E-83A3-FF54526A3677}"/>
    <cellStyle name="Comma 5 3 3 3 2 5 3" xfId="28759" xr:uid="{FD491B2D-F854-4BE1-A35A-345EF929234F}"/>
    <cellStyle name="Comma 5 3 3 3 2 6" xfId="8539" xr:uid="{3E4FB6E9-64EB-4BC8-AF4A-A35096AF2801}"/>
    <cellStyle name="Comma 5 3 3 3 2 6 2" xfId="20671" xr:uid="{82E5F45F-237A-4804-8D19-2C028F99E4CD}"/>
    <cellStyle name="Comma 5 3 3 3 2 6 2 2" xfId="44935" xr:uid="{A0D782F7-7AF3-4E8F-8552-42830E617398}"/>
    <cellStyle name="Comma 5 3 3 3 2 6 3" xfId="32803" xr:uid="{6F355ACE-02B8-42F3-84FB-CF057F6F7794}"/>
    <cellStyle name="Comma 5 3 3 3 2 7" xfId="12583" xr:uid="{553E8AFF-A084-434E-BA69-562F1023C8F9}"/>
    <cellStyle name="Comma 5 3 3 3 2 7 2" xfId="36847" xr:uid="{B76703BE-BF07-45DC-B2D6-905AACF48BED}"/>
    <cellStyle name="Comma 5 3 3 3 2 8" xfId="24715" xr:uid="{92D7D579-FBCE-453A-B117-72C8BE840EA6}"/>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2 2 2" xfId="44176" xr:uid="{1A8F4908-A13B-4628-962A-3995351B677A}"/>
    <cellStyle name="Comma 5 3 3 3 3 2 2 2 3" xfId="32044" xr:uid="{E0A04379-0F26-42E0-9442-16FCE987A49E}"/>
    <cellStyle name="Comma 5 3 3 3 3 2 2 3" xfId="11824" xr:uid="{11A8CF91-2033-46DD-96CA-FFFACAA825A7}"/>
    <cellStyle name="Comma 5 3 3 3 3 2 2 3 2" xfId="23956" xr:uid="{30BF4612-416D-4890-A8EC-6A9DD730627A}"/>
    <cellStyle name="Comma 5 3 3 3 3 2 2 3 2 2" xfId="48220" xr:uid="{D6119EE8-6881-4153-B480-B074549BF180}"/>
    <cellStyle name="Comma 5 3 3 3 3 2 2 3 3" xfId="36088" xr:uid="{2FCC1733-67B5-44F5-B06B-3E31D93143C6}"/>
    <cellStyle name="Comma 5 3 3 3 3 2 2 4" xfId="15868" xr:uid="{08B56D21-E9F3-4D2E-AF65-3197AE654CE0}"/>
    <cellStyle name="Comma 5 3 3 3 3 2 2 4 2" xfId="40132" xr:uid="{D38ED3F5-4C46-4066-A511-9991C7363866}"/>
    <cellStyle name="Comma 5 3 3 3 3 2 2 5" xfId="28000" xr:uid="{232DFE6B-82C1-4CFE-8A8C-EEED16B62312}"/>
    <cellStyle name="Comma 5 3 3 3 3 2 3" xfId="5758" xr:uid="{1DF22FA4-A073-48DE-A354-3C8F95FC4302}"/>
    <cellStyle name="Comma 5 3 3 3 3 2 3 2" xfId="17890" xr:uid="{7EDDC92D-3E3F-43F4-911C-A843D5000FD3}"/>
    <cellStyle name="Comma 5 3 3 3 3 2 3 2 2" xfId="42154" xr:uid="{93C084C9-59D5-41DE-95E3-857E2D560F0C}"/>
    <cellStyle name="Comma 5 3 3 3 3 2 3 3" xfId="30022" xr:uid="{ABB2FB83-6778-4584-A570-8A15F5E91573}"/>
    <cellStyle name="Comma 5 3 3 3 3 2 4" xfId="9802" xr:uid="{F796E289-310B-495A-BB58-EEAD2F51A9D4}"/>
    <cellStyle name="Comma 5 3 3 3 3 2 4 2" xfId="21934" xr:uid="{F01E093F-19DD-4200-A5AA-B0905B9C079F}"/>
    <cellStyle name="Comma 5 3 3 3 3 2 4 2 2" xfId="46198" xr:uid="{8B4D82BE-65C1-4F95-AC70-E1554AD15474}"/>
    <cellStyle name="Comma 5 3 3 3 3 2 4 3" xfId="34066" xr:uid="{3364BBAA-3EC1-4106-A1AF-47B1FE40D986}"/>
    <cellStyle name="Comma 5 3 3 3 3 2 5" xfId="13846" xr:uid="{9FC371BD-7844-45F0-9411-AC7084DA41FE}"/>
    <cellStyle name="Comma 5 3 3 3 3 2 5 2" xfId="38110" xr:uid="{C0E3ECE6-7A1F-4CD6-BBFB-A6592AB692E2}"/>
    <cellStyle name="Comma 5 3 3 3 3 2 6" xfId="25978" xr:uid="{FCE39F9C-0663-492E-9F56-4DBFC5ACDBC6}"/>
    <cellStyle name="Comma 5 3 3 3 3 3" xfId="2725" xr:uid="{921B57E8-0CB7-4ED8-B2CF-015A75D63DAA}"/>
    <cellStyle name="Comma 5 3 3 3 3 3 2" xfId="6769" xr:uid="{9B0FAAC6-4DBC-4DA1-9AFC-202B18F1B99E}"/>
    <cellStyle name="Comma 5 3 3 3 3 3 2 2" xfId="18901" xr:uid="{8FB6660C-7D29-4CF3-8538-A60CFC6E889D}"/>
    <cellStyle name="Comma 5 3 3 3 3 3 2 2 2" xfId="43165" xr:uid="{5EC0C65E-67A5-4A9C-8B2E-8633F27D6569}"/>
    <cellStyle name="Comma 5 3 3 3 3 3 2 3" xfId="31033" xr:uid="{914B7A1C-7387-4D46-B53B-A3AB448C6AE1}"/>
    <cellStyle name="Comma 5 3 3 3 3 3 3" xfId="10813" xr:uid="{C42B6DC4-C792-47DB-BE78-E851FAC1CE90}"/>
    <cellStyle name="Comma 5 3 3 3 3 3 3 2" xfId="22945" xr:uid="{182A7818-38CA-43BE-89FC-1D41132925F9}"/>
    <cellStyle name="Comma 5 3 3 3 3 3 3 2 2" xfId="47209" xr:uid="{0301EB79-B7A0-4465-B5A4-294EAAC3FCE6}"/>
    <cellStyle name="Comma 5 3 3 3 3 3 3 3" xfId="35077" xr:uid="{4172599C-4DFC-46B6-9CBF-B4D6A4799CE2}"/>
    <cellStyle name="Comma 5 3 3 3 3 3 4" xfId="14857" xr:uid="{2A2AA49B-2777-4E8D-986A-F063C512FB51}"/>
    <cellStyle name="Comma 5 3 3 3 3 3 4 2" xfId="39121" xr:uid="{88AB3CF5-A828-4C7E-ADD0-D25046F6D3B8}"/>
    <cellStyle name="Comma 5 3 3 3 3 3 5" xfId="26989" xr:uid="{B2DAB3E8-58F0-4410-980D-E73DCD63AC7B}"/>
    <cellStyle name="Comma 5 3 3 3 3 4" xfId="4747" xr:uid="{71DE35D9-74DA-492C-AB0D-C1990D1977BE}"/>
    <cellStyle name="Comma 5 3 3 3 3 4 2" xfId="16879" xr:uid="{90C0A06A-3C06-4A88-B949-D09683706A9C}"/>
    <cellStyle name="Comma 5 3 3 3 3 4 2 2" xfId="41143" xr:uid="{3D2BA5B8-F56D-48ED-8241-0A927F089AF3}"/>
    <cellStyle name="Comma 5 3 3 3 3 4 3" xfId="29011" xr:uid="{13BF64E7-2D1A-4F82-8642-E6F1D0DA55BA}"/>
    <cellStyle name="Comma 5 3 3 3 3 5" xfId="8791" xr:uid="{EAECE0E2-A780-4136-AE11-1C4E01741447}"/>
    <cellStyle name="Comma 5 3 3 3 3 5 2" xfId="20923" xr:uid="{4CF510E7-17D4-4241-9B68-533422F1C37B}"/>
    <cellStyle name="Comma 5 3 3 3 3 5 2 2" xfId="45187" xr:uid="{7FE23A00-DD67-4FE6-BD4C-931678624435}"/>
    <cellStyle name="Comma 5 3 3 3 3 5 3" xfId="33055" xr:uid="{301BEA87-41C7-4C29-A3B5-7896D4CE5C94}"/>
    <cellStyle name="Comma 5 3 3 3 3 6" xfId="12835" xr:uid="{DF6F0567-207E-4612-86DB-69DA44F2889B}"/>
    <cellStyle name="Comma 5 3 3 3 3 6 2" xfId="37099" xr:uid="{063DAA5D-DA82-4E69-AF94-E0D3FD1D1272}"/>
    <cellStyle name="Comma 5 3 3 3 3 7" xfId="24967" xr:uid="{98FA60F3-18D7-43FE-BE23-C9265F2B7D30}"/>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2 2 2" xfId="43671" xr:uid="{FCDDAF5C-1144-4509-BE3E-61DD136F31F2}"/>
    <cellStyle name="Comma 5 3 3 3 4 2 2 3" xfId="31539" xr:uid="{CFEB5BE4-2B48-4873-800C-23C18419E3B3}"/>
    <cellStyle name="Comma 5 3 3 3 4 2 3" xfId="11319" xr:uid="{C45CE033-2F13-4707-BAA5-95FDB127DFCB}"/>
    <cellStyle name="Comma 5 3 3 3 4 2 3 2" xfId="23451" xr:uid="{CF4EFB4E-A646-4983-A50E-B6FA12F1F4BF}"/>
    <cellStyle name="Comma 5 3 3 3 4 2 3 2 2" xfId="47715" xr:uid="{75C23B8F-5CC3-4378-A1EE-706B89A248A5}"/>
    <cellStyle name="Comma 5 3 3 3 4 2 3 3" xfId="35583" xr:uid="{FB919D1A-31E9-4821-ABB0-72BE754F6BB9}"/>
    <cellStyle name="Comma 5 3 3 3 4 2 4" xfId="15363" xr:uid="{55D4D2CB-B849-465F-BFAF-3B1ACCE569BD}"/>
    <cellStyle name="Comma 5 3 3 3 4 2 4 2" xfId="39627" xr:uid="{7DF6BA3D-D1D6-40D2-AB22-EDAC8F697910}"/>
    <cellStyle name="Comma 5 3 3 3 4 2 5" xfId="27495" xr:uid="{CA23D23B-6F8F-42FF-A77D-02092E57EC7B}"/>
    <cellStyle name="Comma 5 3 3 3 4 3" xfId="5253" xr:uid="{49EE7604-B2E0-4ABE-B6AE-9E17343DC29C}"/>
    <cellStyle name="Comma 5 3 3 3 4 3 2" xfId="17385" xr:uid="{A32472E7-6EEA-405A-AC18-AB15FF9AF3E6}"/>
    <cellStyle name="Comma 5 3 3 3 4 3 2 2" xfId="41649" xr:uid="{849A32AC-0631-4BFD-8491-E2F26634311C}"/>
    <cellStyle name="Comma 5 3 3 3 4 3 3" xfId="29517" xr:uid="{3BAD6ECB-88A6-40EA-80CB-2C119F7D894A}"/>
    <cellStyle name="Comma 5 3 3 3 4 4" xfId="9297" xr:uid="{E7016A46-11FB-4118-A1D8-C8FAC64FA158}"/>
    <cellStyle name="Comma 5 3 3 3 4 4 2" xfId="21429" xr:uid="{101701F7-193E-4BE6-8A25-6F616C370CB7}"/>
    <cellStyle name="Comma 5 3 3 3 4 4 2 2" xfId="45693" xr:uid="{02C462C4-A7DF-4A2E-ADC7-258AEE7040C3}"/>
    <cellStyle name="Comma 5 3 3 3 4 4 3" xfId="33561" xr:uid="{B2EFC397-C1FF-4EFA-9AB9-A671ADD0DCC4}"/>
    <cellStyle name="Comma 5 3 3 3 4 5" xfId="13341" xr:uid="{1720DFD9-56C1-45A3-8D12-DB0DF6CA7D93}"/>
    <cellStyle name="Comma 5 3 3 3 4 5 2" xfId="37605" xr:uid="{CF5060F2-8BF2-4E15-A0C7-BC963539DBEB}"/>
    <cellStyle name="Comma 5 3 3 3 4 6" xfId="25473" xr:uid="{796526DC-01A8-4D84-A207-56BEEB609949}"/>
    <cellStyle name="Comma 5 3 3 3 5" xfId="2220" xr:uid="{E2E03502-F314-4B22-B2EB-B5E2EA9F690F}"/>
    <cellStyle name="Comma 5 3 3 3 5 2" xfId="6264" xr:uid="{085C4745-8688-467C-8F2D-44C205900CBE}"/>
    <cellStyle name="Comma 5 3 3 3 5 2 2" xfId="18396" xr:uid="{E1FDDAED-3613-4844-A958-E4125E06C7ED}"/>
    <cellStyle name="Comma 5 3 3 3 5 2 2 2" xfId="42660" xr:uid="{2E315E3B-FE33-4E48-A2AB-E54F1201F272}"/>
    <cellStyle name="Comma 5 3 3 3 5 2 3" xfId="30528" xr:uid="{5ACBD03B-FE6A-4F67-94ED-F95BDE954A3C}"/>
    <cellStyle name="Comma 5 3 3 3 5 3" xfId="10308" xr:uid="{FB875251-6E81-4F07-B0CE-A29EEF2274F6}"/>
    <cellStyle name="Comma 5 3 3 3 5 3 2" xfId="22440" xr:uid="{DAD1AC1D-AE38-4CFA-B36E-8F583B2A7F42}"/>
    <cellStyle name="Comma 5 3 3 3 5 3 2 2" xfId="46704" xr:uid="{0B0EB7B9-21D2-4031-BF07-0BAF67E6AC55}"/>
    <cellStyle name="Comma 5 3 3 3 5 3 3" xfId="34572" xr:uid="{1D790BCB-6C57-464E-8F46-79A049A62B6F}"/>
    <cellStyle name="Comma 5 3 3 3 5 4" xfId="14352" xr:uid="{282DD9C8-24A8-40C0-86FE-D57C9AAA81A2}"/>
    <cellStyle name="Comma 5 3 3 3 5 4 2" xfId="38616" xr:uid="{87A627A0-7427-4E65-8F76-CDD88134F313}"/>
    <cellStyle name="Comma 5 3 3 3 5 5" xfId="26484" xr:uid="{8C907A17-641F-46D9-83E3-8737B4AF6EA1}"/>
    <cellStyle name="Comma 5 3 3 3 6" xfId="4242" xr:uid="{AC599E0F-CC05-48B3-9FB5-96D8475CC5E4}"/>
    <cellStyle name="Comma 5 3 3 3 6 2" xfId="16374" xr:uid="{A7CA6DA5-7C8E-4DA3-BA53-CCCD3DE8CBDE}"/>
    <cellStyle name="Comma 5 3 3 3 6 2 2" xfId="40638" xr:uid="{AFD30EC1-597D-43C3-B3AA-57A6FA411B78}"/>
    <cellStyle name="Comma 5 3 3 3 6 3" xfId="28506" xr:uid="{A71E03E8-EB02-43D9-882A-28D2B44E0A62}"/>
    <cellStyle name="Comma 5 3 3 3 7" xfId="8286" xr:uid="{4937BB99-5637-42F8-B7AE-FE0554B333E5}"/>
    <cellStyle name="Comma 5 3 3 3 7 2" xfId="20418" xr:uid="{B508EE02-9590-4007-8120-4B468FCB0B55}"/>
    <cellStyle name="Comma 5 3 3 3 7 2 2" xfId="44682" xr:uid="{D5C3E5AE-BBFA-4DB4-88D2-87F8D33DCDA3}"/>
    <cellStyle name="Comma 5 3 3 3 7 3" xfId="32550" xr:uid="{A52FCB16-CF62-4CED-9C51-03FFF5AB4A96}"/>
    <cellStyle name="Comma 5 3 3 3 8" xfId="12330" xr:uid="{4DE6EFC7-0462-4634-9048-F51463401296}"/>
    <cellStyle name="Comma 5 3 3 3 8 2" xfId="36594" xr:uid="{FCDCD265-0A8A-452C-817E-634A20B76133}"/>
    <cellStyle name="Comma 5 3 3 3 9" xfId="24462" xr:uid="{03F53147-91C7-4E55-A969-CEB449DE72CB}"/>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2 2 2" xfId="44303" xr:uid="{C7949217-7A5A-422F-A796-33988F2A2849}"/>
    <cellStyle name="Comma 5 3 3 4 2 2 2 2 3" xfId="32171" xr:uid="{EBD79BA3-AB08-48D9-B21B-F74A3CD6E4A9}"/>
    <cellStyle name="Comma 5 3 3 4 2 2 2 3" xfId="11951" xr:uid="{8ED07480-1DE7-4553-9FF5-F50CAB2B2D72}"/>
    <cellStyle name="Comma 5 3 3 4 2 2 2 3 2" xfId="24083" xr:uid="{2F9CC160-AD29-409F-80D8-9A058C78A066}"/>
    <cellStyle name="Comma 5 3 3 4 2 2 2 3 2 2" xfId="48347" xr:uid="{E50FCA97-479B-486B-AFFA-46D73C7E83EE}"/>
    <cellStyle name="Comma 5 3 3 4 2 2 2 3 3" xfId="36215" xr:uid="{770C02F7-9D7F-4C9C-ACA1-52F4337E2442}"/>
    <cellStyle name="Comma 5 3 3 4 2 2 2 4" xfId="15995" xr:uid="{C2EF73BD-7671-4793-AAE3-251028F1288F}"/>
    <cellStyle name="Comma 5 3 3 4 2 2 2 4 2" xfId="40259" xr:uid="{069CE986-DF92-43AD-8EF5-16E0EDBF8AE4}"/>
    <cellStyle name="Comma 5 3 3 4 2 2 2 5" xfId="28127" xr:uid="{8FC03B17-E52F-4F8A-9152-DF4213089357}"/>
    <cellStyle name="Comma 5 3 3 4 2 2 3" xfId="5885" xr:uid="{B25E4AE4-3C5E-4465-B854-ADBAD84190D7}"/>
    <cellStyle name="Comma 5 3 3 4 2 2 3 2" xfId="18017" xr:uid="{8331047A-EDDA-4F9D-A8E4-F77BEA5B3A3B}"/>
    <cellStyle name="Comma 5 3 3 4 2 2 3 2 2" xfId="42281" xr:uid="{44D9D52F-2FAD-4600-93A5-A01BD780474E}"/>
    <cellStyle name="Comma 5 3 3 4 2 2 3 3" xfId="30149" xr:uid="{30BF0668-90DB-4992-B33E-C92470724FEA}"/>
    <cellStyle name="Comma 5 3 3 4 2 2 4" xfId="9929" xr:uid="{56B55056-9980-4069-8693-E845C9F3119E}"/>
    <cellStyle name="Comma 5 3 3 4 2 2 4 2" xfId="22061" xr:uid="{562B5FFC-A701-4058-8830-4A1F0195DD24}"/>
    <cellStyle name="Comma 5 3 3 4 2 2 4 2 2" xfId="46325" xr:uid="{73F60C1A-8593-4240-BFB3-0487B0655A4D}"/>
    <cellStyle name="Comma 5 3 3 4 2 2 4 3" xfId="34193" xr:uid="{C65BE382-550F-497F-A513-60F306C5A45A}"/>
    <cellStyle name="Comma 5 3 3 4 2 2 5" xfId="13973" xr:uid="{442008D0-278F-4974-9FDF-A17F37117B14}"/>
    <cellStyle name="Comma 5 3 3 4 2 2 5 2" xfId="38237" xr:uid="{5DE7B88C-9A61-4825-B69E-FFFA6604DE19}"/>
    <cellStyle name="Comma 5 3 3 4 2 2 6" xfId="26105" xr:uid="{440EF1F0-E114-4D7C-943A-0121537175CC}"/>
    <cellStyle name="Comma 5 3 3 4 2 3" xfId="2852" xr:uid="{90BFC9FA-C9AF-4E08-AA63-4AAD60089FBD}"/>
    <cellStyle name="Comma 5 3 3 4 2 3 2" xfId="6896" xr:uid="{54121B02-33E5-4815-819D-6ED557FA0E67}"/>
    <cellStyle name="Comma 5 3 3 4 2 3 2 2" xfId="19028" xr:uid="{F5A72B95-5846-4A7D-BFC9-1563A1550970}"/>
    <cellStyle name="Comma 5 3 3 4 2 3 2 2 2" xfId="43292" xr:uid="{C43CA5DE-AC1D-4607-BEC2-0F71E354F4DD}"/>
    <cellStyle name="Comma 5 3 3 4 2 3 2 3" xfId="31160" xr:uid="{E56FDDBA-B53B-42FC-AB65-06D29192EB2D}"/>
    <cellStyle name="Comma 5 3 3 4 2 3 3" xfId="10940" xr:uid="{C599A3F2-3364-4459-AE69-5898EE293B54}"/>
    <cellStyle name="Comma 5 3 3 4 2 3 3 2" xfId="23072" xr:uid="{BF2B3F93-293B-4474-89C7-97FD2C03CC69}"/>
    <cellStyle name="Comma 5 3 3 4 2 3 3 2 2" xfId="47336" xr:uid="{B58EE11A-685A-4CE4-A1A1-CA163C11B836}"/>
    <cellStyle name="Comma 5 3 3 4 2 3 3 3" xfId="35204" xr:uid="{A5AA2391-12E7-4AF0-A17C-2CD95B045766}"/>
    <cellStyle name="Comma 5 3 3 4 2 3 4" xfId="14984" xr:uid="{04C09E29-CDBC-4405-A49A-02D26D2C8C89}"/>
    <cellStyle name="Comma 5 3 3 4 2 3 4 2" xfId="39248" xr:uid="{8307BA56-51D1-4E3B-BCD1-0A37F5467471}"/>
    <cellStyle name="Comma 5 3 3 4 2 3 5" xfId="27116" xr:uid="{5A807C02-CAE7-496F-8E08-B02611204810}"/>
    <cellStyle name="Comma 5 3 3 4 2 4" xfId="4874" xr:uid="{1E37D81B-F3BC-4E44-9400-47BE3225A17A}"/>
    <cellStyle name="Comma 5 3 3 4 2 4 2" xfId="17006" xr:uid="{C635AC43-B649-4F37-90B9-294A9E236A35}"/>
    <cellStyle name="Comma 5 3 3 4 2 4 2 2" xfId="41270" xr:uid="{3767E8F1-D1BC-4FDE-BFC9-D6D434CA4DCD}"/>
    <cellStyle name="Comma 5 3 3 4 2 4 3" xfId="29138" xr:uid="{93539C1F-04D1-4049-BD84-FFF119FEA8ED}"/>
    <cellStyle name="Comma 5 3 3 4 2 5" xfId="8918" xr:uid="{07AC75C0-6ED7-4B65-9408-D1108A372D1A}"/>
    <cellStyle name="Comma 5 3 3 4 2 5 2" xfId="21050" xr:uid="{EFCF32FF-E2C1-4ED1-8258-8F7BE77E3AF2}"/>
    <cellStyle name="Comma 5 3 3 4 2 5 2 2" xfId="45314" xr:uid="{4062EF8E-2927-46D8-9EE8-CF388225EB89}"/>
    <cellStyle name="Comma 5 3 3 4 2 5 3" xfId="33182" xr:uid="{7478B160-9143-44C3-B23C-3F2C0ACCE2A5}"/>
    <cellStyle name="Comma 5 3 3 4 2 6" xfId="12962" xr:uid="{68E314B7-3918-4729-850B-2A60B3DEEE7C}"/>
    <cellStyle name="Comma 5 3 3 4 2 6 2" xfId="37226" xr:uid="{0E21A587-7C2D-4E2B-9A93-57C1747D7072}"/>
    <cellStyle name="Comma 5 3 3 4 2 7" xfId="25094" xr:uid="{8B604609-1BAE-48BA-8299-11C70524440F}"/>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2 2 2" xfId="43798" xr:uid="{45894CC3-97E4-4C50-8C7F-4B3F14AF250D}"/>
    <cellStyle name="Comma 5 3 3 4 3 2 2 3" xfId="31666" xr:uid="{8F6A3B36-322E-4657-BF26-EFC5120CB45D}"/>
    <cellStyle name="Comma 5 3 3 4 3 2 3" xfId="11446" xr:uid="{98D6F6F9-2139-4A97-8592-C7290496F2F6}"/>
    <cellStyle name="Comma 5 3 3 4 3 2 3 2" xfId="23578" xr:uid="{251956E8-ADD1-499D-A4CD-7A988718B021}"/>
    <cellStyle name="Comma 5 3 3 4 3 2 3 2 2" xfId="47842" xr:uid="{33E5A456-7435-4BD1-9995-76A0863887E8}"/>
    <cellStyle name="Comma 5 3 3 4 3 2 3 3" xfId="35710" xr:uid="{382AEABD-824A-4FE1-A2B7-8C30EA4B17BB}"/>
    <cellStyle name="Comma 5 3 3 4 3 2 4" xfId="15490" xr:uid="{29EC6CB7-2AAC-4514-8030-139767B4CA5F}"/>
    <cellStyle name="Comma 5 3 3 4 3 2 4 2" xfId="39754" xr:uid="{3690E379-AE21-4330-83AC-6606FB741AB1}"/>
    <cellStyle name="Comma 5 3 3 4 3 2 5" xfId="27622" xr:uid="{A836A349-C272-4035-A0B7-BEA4CE2666E5}"/>
    <cellStyle name="Comma 5 3 3 4 3 3" xfId="5380" xr:uid="{6696786E-ACD4-4ABC-B65A-E51FAA21886C}"/>
    <cellStyle name="Comma 5 3 3 4 3 3 2" xfId="17512" xr:uid="{55AFBB7B-1527-4CC2-828D-C7641C59F2EC}"/>
    <cellStyle name="Comma 5 3 3 4 3 3 2 2" xfId="41776" xr:uid="{A96F21DA-1897-44BC-9C5A-38613D0BD33E}"/>
    <cellStyle name="Comma 5 3 3 4 3 3 3" xfId="29644" xr:uid="{788F9B9D-3A1F-418A-9E6C-F7AC774E69B5}"/>
    <cellStyle name="Comma 5 3 3 4 3 4" xfId="9424" xr:uid="{10927172-C8B1-4E18-97D3-B30EC47509AD}"/>
    <cellStyle name="Comma 5 3 3 4 3 4 2" xfId="21556" xr:uid="{4AAC7F68-5FDC-4A7B-8EC7-6C543D4AE4E3}"/>
    <cellStyle name="Comma 5 3 3 4 3 4 2 2" xfId="45820" xr:uid="{5AA4AEE4-75CB-435B-8633-2B7F6C313110}"/>
    <cellStyle name="Comma 5 3 3 4 3 4 3" xfId="33688" xr:uid="{48BF196F-0CA0-4A20-B95E-D5A8A568B8C9}"/>
    <cellStyle name="Comma 5 3 3 4 3 5" xfId="13468" xr:uid="{266759C7-7F99-46CB-85AB-A61E5CC2EC13}"/>
    <cellStyle name="Comma 5 3 3 4 3 5 2" xfId="37732" xr:uid="{E22A28DB-62C3-4C5E-84A7-37F1C53A4AFE}"/>
    <cellStyle name="Comma 5 3 3 4 3 6" xfId="25600" xr:uid="{629A377B-3F05-496A-A791-E86FCA9A7FBE}"/>
    <cellStyle name="Comma 5 3 3 4 4" xfId="2347" xr:uid="{DEF1ADAF-C120-4411-87F0-93235E4FC5A4}"/>
    <cellStyle name="Comma 5 3 3 4 4 2" xfId="6391" xr:uid="{E2343616-B27A-44B2-AD0E-37B1E9234B89}"/>
    <cellStyle name="Comma 5 3 3 4 4 2 2" xfId="18523" xr:uid="{BAE4EC77-359A-4FF3-9FF7-71BECF02C88C}"/>
    <cellStyle name="Comma 5 3 3 4 4 2 2 2" xfId="42787" xr:uid="{FBE3383D-69BB-405D-BA42-231150A94CE7}"/>
    <cellStyle name="Comma 5 3 3 4 4 2 3" xfId="30655" xr:uid="{1D480B90-3FE7-48E8-AA2F-C730A67EE498}"/>
    <cellStyle name="Comma 5 3 3 4 4 3" xfId="10435" xr:uid="{93B53461-B10B-4F1C-9DB5-8AEB0F9ACD04}"/>
    <cellStyle name="Comma 5 3 3 4 4 3 2" xfId="22567" xr:uid="{45693384-C965-422D-8FAE-3A6E5A56A4AA}"/>
    <cellStyle name="Comma 5 3 3 4 4 3 2 2" xfId="46831" xr:uid="{FB30A191-DC45-481C-8E10-E5DA648AA185}"/>
    <cellStyle name="Comma 5 3 3 4 4 3 3" xfId="34699" xr:uid="{01FC32DE-EA45-4399-87CA-AEE003620D6B}"/>
    <cellStyle name="Comma 5 3 3 4 4 4" xfId="14479" xr:uid="{4307617C-DF76-4DED-BA0D-BF24C3728FB0}"/>
    <cellStyle name="Comma 5 3 3 4 4 4 2" xfId="38743" xr:uid="{8483CE1C-AC32-434D-A156-374EC055279C}"/>
    <cellStyle name="Comma 5 3 3 4 4 5" xfId="26611" xr:uid="{7FFC45B1-AF06-4864-BFAC-6BE81BCD7F70}"/>
    <cellStyle name="Comma 5 3 3 4 5" xfId="4369" xr:uid="{7C4EC147-3706-44A4-A9C4-05F4E7D3FF0C}"/>
    <cellStyle name="Comma 5 3 3 4 5 2" xfId="16501" xr:uid="{69547595-AACF-4D94-90F1-A44F7648A640}"/>
    <cellStyle name="Comma 5 3 3 4 5 2 2" xfId="40765" xr:uid="{5847A74F-68E5-4A26-8B46-68A9203B6EEA}"/>
    <cellStyle name="Comma 5 3 3 4 5 3" xfId="28633" xr:uid="{C4C0D4D6-2257-4D68-96B6-13530FF19F24}"/>
    <cellStyle name="Comma 5 3 3 4 6" xfId="8413" xr:uid="{8445E4A4-7BE3-4044-9572-5265D7E26D76}"/>
    <cellStyle name="Comma 5 3 3 4 6 2" xfId="20545" xr:uid="{36E6D216-AB7F-43A1-9635-CD6410E796E1}"/>
    <cellStyle name="Comma 5 3 3 4 6 2 2" xfId="44809" xr:uid="{0F7E8FA8-FB7C-4A03-A9DB-44AD70FF196F}"/>
    <cellStyle name="Comma 5 3 3 4 6 3" xfId="32677" xr:uid="{01FBA756-57AB-42E6-825D-669E8D33EC50}"/>
    <cellStyle name="Comma 5 3 3 4 7" xfId="12457" xr:uid="{3C4BEAAB-7C88-4F19-B6DB-89E948F87E43}"/>
    <cellStyle name="Comma 5 3 3 4 7 2" xfId="36721" xr:uid="{37F7C102-0C10-457A-864A-C32B46B664CF}"/>
    <cellStyle name="Comma 5 3 3 4 8" xfId="24589" xr:uid="{EB89A44B-B05E-48CB-8AA4-0D5F2CF53121}"/>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2 2 2" xfId="44050" xr:uid="{B7C7F334-B15F-498B-80D4-6882255FFE64}"/>
    <cellStyle name="Comma 5 3 3 5 2 2 2 3" xfId="31918" xr:uid="{A171F4F6-AC77-47FF-80DF-4AFB42C9EEAB}"/>
    <cellStyle name="Comma 5 3 3 5 2 2 3" xfId="11698" xr:uid="{44C6C999-533A-496C-A192-28279EE6DA6E}"/>
    <cellStyle name="Comma 5 3 3 5 2 2 3 2" xfId="23830" xr:uid="{16A25F32-FAA8-4DF1-B841-61D4669DC7BF}"/>
    <cellStyle name="Comma 5 3 3 5 2 2 3 2 2" xfId="48094" xr:uid="{469831A8-C3C5-43BD-9B1B-A4ECE63416DC}"/>
    <cellStyle name="Comma 5 3 3 5 2 2 3 3" xfId="35962" xr:uid="{7701F05B-B54F-4D9E-B962-509A90CE1557}"/>
    <cellStyle name="Comma 5 3 3 5 2 2 4" xfId="15742" xr:uid="{4E4E0CBC-EEDC-4A6C-8999-CFCA6E20F540}"/>
    <cellStyle name="Comma 5 3 3 5 2 2 4 2" xfId="40006" xr:uid="{506E4CBF-BA2F-4485-8C2F-95D93B2D69C7}"/>
    <cellStyle name="Comma 5 3 3 5 2 2 5" xfId="27874" xr:uid="{433517B6-8F36-4ED4-99DE-FD4ADB737D36}"/>
    <cellStyle name="Comma 5 3 3 5 2 3" xfId="5632" xr:uid="{8B4AE18C-3073-4687-BBB4-A509E10B46CA}"/>
    <cellStyle name="Comma 5 3 3 5 2 3 2" xfId="17764" xr:uid="{D71B4829-1E25-490F-83B3-970E167E91E2}"/>
    <cellStyle name="Comma 5 3 3 5 2 3 2 2" xfId="42028" xr:uid="{18482029-33DE-4315-A9E6-B1384331F70C}"/>
    <cellStyle name="Comma 5 3 3 5 2 3 3" xfId="29896" xr:uid="{90F62ADE-E518-4FFB-B986-1364DD5CB7C6}"/>
    <cellStyle name="Comma 5 3 3 5 2 4" xfId="9676" xr:uid="{970FDEE2-B805-4998-94C0-1E99581C775D}"/>
    <cellStyle name="Comma 5 3 3 5 2 4 2" xfId="21808" xr:uid="{404E0205-5F0D-40A2-8ABA-6E8612983EE5}"/>
    <cellStyle name="Comma 5 3 3 5 2 4 2 2" xfId="46072" xr:uid="{2C5A6F29-24C5-403A-A183-C7F4CBB514C7}"/>
    <cellStyle name="Comma 5 3 3 5 2 4 3" xfId="33940" xr:uid="{E3086135-0CC5-4D9D-9D50-259C2BA198AA}"/>
    <cellStyle name="Comma 5 3 3 5 2 5" xfId="13720" xr:uid="{DAB7DA17-708F-4149-BC68-4FE9442B460F}"/>
    <cellStyle name="Comma 5 3 3 5 2 5 2" xfId="37984" xr:uid="{432FD247-0A79-4958-9E2C-90FF78225309}"/>
    <cellStyle name="Comma 5 3 3 5 2 6" xfId="25852" xr:uid="{C030537E-ECAE-4904-84B1-943A385FB1D3}"/>
    <cellStyle name="Comma 5 3 3 5 3" xfId="2599" xr:uid="{AD0101DD-1309-4C65-B04E-1DDE96FB544D}"/>
    <cellStyle name="Comma 5 3 3 5 3 2" xfId="6643" xr:uid="{D29CD21A-E88E-4FA2-9069-D26787AB33E1}"/>
    <cellStyle name="Comma 5 3 3 5 3 2 2" xfId="18775" xr:uid="{CBBE93F8-B9BF-4FEC-B931-064E47861666}"/>
    <cellStyle name="Comma 5 3 3 5 3 2 2 2" xfId="43039" xr:uid="{B89A8110-6311-47A4-A6DB-8BE73727304C}"/>
    <cellStyle name="Comma 5 3 3 5 3 2 3" xfId="30907" xr:uid="{C741BE6A-7707-4A18-B7DB-586C7C577607}"/>
    <cellStyle name="Comma 5 3 3 5 3 3" xfId="10687" xr:uid="{81825473-E425-45A3-8B2D-ACE0C299F66C}"/>
    <cellStyle name="Comma 5 3 3 5 3 3 2" xfId="22819" xr:uid="{B76F6DBA-4922-4A39-9B6F-27968012353B}"/>
    <cellStyle name="Comma 5 3 3 5 3 3 2 2" xfId="47083" xr:uid="{E3C5EDFD-64C7-4B11-B553-92222EB7CCFC}"/>
    <cellStyle name="Comma 5 3 3 5 3 3 3" xfId="34951" xr:uid="{B02368B0-09FB-4BFC-86BA-405F8381B587}"/>
    <cellStyle name="Comma 5 3 3 5 3 4" xfId="14731" xr:uid="{4255D2E5-4445-4D21-85EE-2C9E4FEDE54B}"/>
    <cellStyle name="Comma 5 3 3 5 3 4 2" xfId="38995" xr:uid="{341544C6-60FA-4E96-B74D-8E13B8511A21}"/>
    <cellStyle name="Comma 5 3 3 5 3 5" xfId="26863" xr:uid="{D6C666CA-02CC-4596-874D-4F6C52562DE9}"/>
    <cellStyle name="Comma 5 3 3 5 4" xfId="4621" xr:uid="{A842CE8E-0BA2-4309-936A-768BC5E4CF12}"/>
    <cellStyle name="Comma 5 3 3 5 4 2" xfId="16753" xr:uid="{00C2EF30-1E66-4A99-9BD2-9CF8C6A05481}"/>
    <cellStyle name="Comma 5 3 3 5 4 2 2" xfId="41017" xr:uid="{56B4EF59-21FC-4983-B571-13F8B094519B}"/>
    <cellStyle name="Comma 5 3 3 5 4 3" xfId="28885" xr:uid="{3D549BCF-7247-4B29-9F57-1CB992FBD722}"/>
    <cellStyle name="Comma 5 3 3 5 5" xfId="8665" xr:uid="{3E107843-8F59-4948-A8F0-4B58A99F3EC3}"/>
    <cellStyle name="Comma 5 3 3 5 5 2" xfId="20797" xr:uid="{AAEEAF89-3900-4D4C-9BC9-72ED558133F4}"/>
    <cellStyle name="Comma 5 3 3 5 5 2 2" xfId="45061" xr:uid="{A68EEDDB-D3B0-49B4-B1BA-74BAA7E4897E}"/>
    <cellStyle name="Comma 5 3 3 5 5 3" xfId="32929" xr:uid="{D127089E-C0FD-4903-8E47-33533D0E9ABF}"/>
    <cellStyle name="Comma 5 3 3 5 6" xfId="12709" xr:uid="{BDD8528C-CB57-4F56-8C84-387D3ADCB3A0}"/>
    <cellStyle name="Comma 5 3 3 5 6 2" xfId="36973" xr:uid="{6023B1F5-A516-446A-B201-8A496C26482A}"/>
    <cellStyle name="Comma 5 3 3 5 7" xfId="24841" xr:uid="{39CA5E80-2930-4241-99FA-F5F1C2AC3987}"/>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2 2 2" xfId="43545" xr:uid="{5BA24621-674A-41DA-B3DF-C8FC3FD3DE00}"/>
    <cellStyle name="Comma 5 3 3 6 2 2 3" xfId="31413" xr:uid="{228287F3-A77E-4F24-98A3-F2942B9111D1}"/>
    <cellStyle name="Comma 5 3 3 6 2 3" xfId="11193" xr:uid="{99B483AF-E5EA-4213-BEF1-2BAC4CABB9D5}"/>
    <cellStyle name="Comma 5 3 3 6 2 3 2" xfId="23325" xr:uid="{EC10C7F0-81C1-4DEC-AD8E-967BB50733BF}"/>
    <cellStyle name="Comma 5 3 3 6 2 3 2 2" xfId="47589" xr:uid="{9B799BB5-9643-429B-93E0-A7FBFAC5550C}"/>
    <cellStyle name="Comma 5 3 3 6 2 3 3" xfId="35457" xr:uid="{2ABC110D-1E98-46FB-BE10-97453088B7CA}"/>
    <cellStyle name="Comma 5 3 3 6 2 4" xfId="15237" xr:uid="{B143D404-2AC1-41C3-A955-1B93E8E0DDB1}"/>
    <cellStyle name="Comma 5 3 3 6 2 4 2" xfId="39501" xr:uid="{DFDBCF1F-03FE-4579-AA65-225741E9517F}"/>
    <cellStyle name="Comma 5 3 3 6 2 5" xfId="27369" xr:uid="{55E9CDC0-E494-4944-9BCE-2193F7E541E3}"/>
    <cellStyle name="Comma 5 3 3 6 3" xfId="5127" xr:uid="{B660EA05-A548-47C4-B9FE-7A29883A83AB}"/>
    <cellStyle name="Comma 5 3 3 6 3 2" xfId="17259" xr:uid="{3335EFB0-5953-4BB6-ADF4-E4B54B340D8B}"/>
    <cellStyle name="Comma 5 3 3 6 3 2 2" xfId="41523" xr:uid="{0B750039-F49D-4AE9-971A-522BE8B10D5A}"/>
    <cellStyle name="Comma 5 3 3 6 3 3" xfId="29391" xr:uid="{91178C2B-9328-4DD3-A6AC-E87F9E25E22E}"/>
    <cellStyle name="Comma 5 3 3 6 4" xfId="9171" xr:uid="{5530D4A6-68AD-49DA-932D-05A46CA97D41}"/>
    <cellStyle name="Comma 5 3 3 6 4 2" xfId="21303" xr:uid="{405255C4-CE0C-41DB-B9FC-13E107A3F917}"/>
    <cellStyle name="Comma 5 3 3 6 4 2 2" xfId="45567" xr:uid="{EE22F4A4-79AC-4AC6-9AE1-90F6FF830285}"/>
    <cellStyle name="Comma 5 3 3 6 4 3" xfId="33435" xr:uid="{E51BA12D-ABBC-49B0-A184-2D2B4C44FC30}"/>
    <cellStyle name="Comma 5 3 3 6 5" xfId="13215" xr:uid="{9EA49E05-74E1-4817-A0D7-22BD28622732}"/>
    <cellStyle name="Comma 5 3 3 6 5 2" xfId="37479" xr:uid="{40379C4C-A999-44A4-A968-23E455FCB2F9}"/>
    <cellStyle name="Comma 5 3 3 6 6" xfId="25347" xr:uid="{9A5F9093-CB8A-4791-AC0C-9138AEEB4504}"/>
    <cellStyle name="Comma 5 3 3 7" xfId="2094" xr:uid="{0F9DE320-1D81-4B15-B0BD-A9590CEF21BB}"/>
    <cellStyle name="Comma 5 3 3 7 2" xfId="6138" xr:uid="{835C4D62-68B0-4324-BA61-5B73AFC899A1}"/>
    <cellStyle name="Comma 5 3 3 7 2 2" xfId="18270" xr:uid="{88951B59-70AC-46FE-AD74-1D1939EAEB9C}"/>
    <cellStyle name="Comma 5 3 3 7 2 2 2" xfId="42534" xr:uid="{454DEE21-046E-4D41-89A2-BF286085600F}"/>
    <cellStyle name="Comma 5 3 3 7 2 3" xfId="30402" xr:uid="{4797F339-F9B0-4D77-9B26-41D96DC36EAD}"/>
    <cellStyle name="Comma 5 3 3 7 3" xfId="10182" xr:uid="{318338D0-6F3F-4CD9-A2D8-3A5AEAB5D44C}"/>
    <cellStyle name="Comma 5 3 3 7 3 2" xfId="22314" xr:uid="{3D1BA2F7-3C27-42E4-8F88-8F5C8F971909}"/>
    <cellStyle name="Comma 5 3 3 7 3 2 2" xfId="46578" xr:uid="{BDEC5E5E-C16C-4E5B-9016-ACDF9A253322}"/>
    <cellStyle name="Comma 5 3 3 7 3 3" xfId="34446" xr:uid="{C2763978-FC1F-4C3D-92D9-65C94A37E094}"/>
    <cellStyle name="Comma 5 3 3 7 4" xfId="14226" xr:uid="{D78E4A2A-9781-47FF-850D-D7563C3B28E4}"/>
    <cellStyle name="Comma 5 3 3 7 4 2" xfId="38490" xr:uid="{958E028C-567A-4731-8812-9B29A1B4E5EB}"/>
    <cellStyle name="Comma 5 3 3 7 5" xfId="26358" xr:uid="{45158888-4242-4DC4-889E-881B31EA18A3}"/>
    <cellStyle name="Comma 5 3 3 8" xfId="4116" xr:uid="{12BB5FD6-2BBD-4000-9752-1D773601F5DF}"/>
    <cellStyle name="Comma 5 3 3 8 2" xfId="16248" xr:uid="{1F0FF1E3-8136-4911-861D-F8CF9CF67697}"/>
    <cellStyle name="Comma 5 3 3 8 2 2" xfId="40512" xr:uid="{BF417552-BFA8-48F9-9AC5-418006106C28}"/>
    <cellStyle name="Comma 5 3 3 8 3" xfId="28380" xr:uid="{CC4700C1-64CD-451E-B318-FA60345F1724}"/>
    <cellStyle name="Comma 5 3 3 9" xfId="8160" xr:uid="{B14EBE10-7985-4218-BF63-6F13DECDD36F}"/>
    <cellStyle name="Comma 5 3 3 9 2" xfId="20292" xr:uid="{DE92B55D-8C4A-4C86-838E-331F7ECFED0D}"/>
    <cellStyle name="Comma 5 3 3 9 2 2" xfId="44556" xr:uid="{EF054A73-A750-4AC4-B8F3-DA7A350F8C6B}"/>
    <cellStyle name="Comma 5 3 3 9 3" xfId="32424" xr:uid="{B1C09DB7-501B-4B24-B216-231C928DF98A}"/>
    <cellStyle name="Comma 5 3 4" xfId="93" xr:uid="{EAD4FC67-D498-48AF-8B64-1739D7AD09A2}"/>
    <cellStyle name="Comma 5 3 4 10" xfId="24357" xr:uid="{5D6B8BED-D59D-4D4B-82DA-8AC747D5B4F7}"/>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2 2 2" xfId="44450" xr:uid="{9AC7AF9A-C719-47AF-9E4E-CE4C17FAAB7D}"/>
    <cellStyle name="Comma 5 3 4 2 2 2 2 2 2 3" xfId="32318" xr:uid="{47C1C354-672E-4F5A-9C0A-5FFF52346F62}"/>
    <cellStyle name="Comma 5 3 4 2 2 2 2 2 3" xfId="12098" xr:uid="{F9E07146-028A-4B69-AE19-E00DDE9DCC3A}"/>
    <cellStyle name="Comma 5 3 4 2 2 2 2 2 3 2" xfId="24230" xr:uid="{B44E8598-BDDA-4C8C-90E6-0D33151E60A6}"/>
    <cellStyle name="Comma 5 3 4 2 2 2 2 2 3 2 2" xfId="48494" xr:uid="{C6A300CE-BB33-45E7-8DC9-079D756D9209}"/>
    <cellStyle name="Comma 5 3 4 2 2 2 2 2 3 3" xfId="36362" xr:uid="{ECF42A1A-877F-4D71-BDDC-B131158AF695}"/>
    <cellStyle name="Comma 5 3 4 2 2 2 2 2 4" xfId="16142" xr:uid="{89CF30A3-E336-46B9-954B-782907094ED5}"/>
    <cellStyle name="Comma 5 3 4 2 2 2 2 2 4 2" xfId="40406" xr:uid="{912EFE70-C57F-45CF-9FC7-0FD7CE3BE786}"/>
    <cellStyle name="Comma 5 3 4 2 2 2 2 2 5" xfId="28274" xr:uid="{656D9E89-E829-4FBB-A5B7-B64AF4927321}"/>
    <cellStyle name="Comma 5 3 4 2 2 2 2 3" xfId="6032" xr:uid="{BD502DE3-3008-47B2-B4A2-7541980012A7}"/>
    <cellStyle name="Comma 5 3 4 2 2 2 2 3 2" xfId="18164" xr:uid="{FC3D0627-CCDA-44C7-9E78-9AD5B8692B53}"/>
    <cellStyle name="Comma 5 3 4 2 2 2 2 3 2 2" xfId="42428" xr:uid="{A6B3E22E-69E9-4A6D-B149-B3E9F3DA8F8E}"/>
    <cellStyle name="Comma 5 3 4 2 2 2 2 3 3" xfId="30296" xr:uid="{9801CD5C-392A-4EF0-865A-D2102183A3A9}"/>
    <cellStyle name="Comma 5 3 4 2 2 2 2 4" xfId="10076" xr:uid="{5D929BC9-C3BA-43C3-9B56-3B6E6BBECEA5}"/>
    <cellStyle name="Comma 5 3 4 2 2 2 2 4 2" xfId="22208" xr:uid="{62C1D66B-BBB2-4F2A-98E8-0F472F1AE45F}"/>
    <cellStyle name="Comma 5 3 4 2 2 2 2 4 2 2" xfId="46472" xr:uid="{6566CCB9-64F7-4595-A855-2FD1D90BDD6E}"/>
    <cellStyle name="Comma 5 3 4 2 2 2 2 4 3" xfId="34340" xr:uid="{8F8EB36B-AFD6-4D69-B038-0960B4A2B232}"/>
    <cellStyle name="Comma 5 3 4 2 2 2 2 5" xfId="14120" xr:uid="{B68097E7-BA26-4AE9-A920-9D76B0C1253B}"/>
    <cellStyle name="Comma 5 3 4 2 2 2 2 5 2" xfId="38384" xr:uid="{F3A98A0D-2900-456E-A9AD-80D653DE7C67}"/>
    <cellStyle name="Comma 5 3 4 2 2 2 2 6" xfId="26252" xr:uid="{D5A75D8F-ED77-4492-9F27-D32BB0AD6E07}"/>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2 2 2" xfId="43439" xr:uid="{76AA774B-7F1D-4A74-A10B-4FB6D2252AB2}"/>
    <cellStyle name="Comma 5 3 4 2 2 2 3 2 3" xfId="31307" xr:uid="{0D9500F6-DA9A-429C-BCD4-C61D1CADF7BC}"/>
    <cellStyle name="Comma 5 3 4 2 2 2 3 3" xfId="11087" xr:uid="{F206BEDB-E4D0-4E9A-85F2-63BC982E2882}"/>
    <cellStyle name="Comma 5 3 4 2 2 2 3 3 2" xfId="23219" xr:uid="{D483697A-0049-49FA-B934-BDAA569DD99F}"/>
    <cellStyle name="Comma 5 3 4 2 2 2 3 3 2 2" xfId="47483" xr:uid="{FDC68611-6EA4-4E97-91B4-48DDD29FA82F}"/>
    <cellStyle name="Comma 5 3 4 2 2 2 3 3 3" xfId="35351" xr:uid="{1353B703-F6C2-4B77-AD09-1E907C24D87E}"/>
    <cellStyle name="Comma 5 3 4 2 2 2 3 4" xfId="15131" xr:uid="{FB1130BF-D2EA-4353-A96E-1EA1ACC72384}"/>
    <cellStyle name="Comma 5 3 4 2 2 2 3 4 2" xfId="39395" xr:uid="{D20D6167-EF4D-43BC-80C2-2BE76D35F2B2}"/>
    <cellStyle name="Comma 5 3 4 2 2 2 3 5" xfId="27263" xr:uid="{2F7D3596-F0D0-4F3B-B136-C2A43A641E8B}"/>
    <cellStyle name="Comma 5 3 4 2 2 2 4" xfId="5021" xr:uid="{DE4DA515-9C7A-49B8-B01E-CE778CB188B5}"/>
    <cellStyle name="Comma 5 3 4 2 2 2 4 2" xfId="17153" xr:uid="{254D7F7C-B709-42AE-8B13-5170BD26B867}"/>
    <cellStyle name="Comma 5 3 4 2 2 2 4 2 2" xfId="41417" xr:uid="{440058F6-D76E-477A-B769-B943A1B7AA78}"/>
    <cellStyle name="Comma 5 3 4 2 2 2 4 3" xfId="29285" xr:uid="{90BD08D2-13B6-4008-8318-A146EEE43896}"/>
    <cellStyle name="Comma 5 3 4 2 2 2 5" xfId="9065" xr:uid="{591864A6-7B2B-4019-A43C-C8DF617A9893}"/>
    <cellStyle name="Comma 5 3 4 2 2 2 5 2" xfId="21197" xr:uid="{67D8B779-0F32-4804-AFD4-9C8F04CD0500}"/>
    <cellStyle name="Comma 5 3 4 2 2 2 5 2 2" xfId="45461" xr:uid="{650807DB-99D8-41DD-A451-27D26AAA2A3F}"/>
    <cellStyle name="Comma 5 3 4 2 2 2 5 3" xfId="33329" xr:uid="{3491AEB1-830E-4547-8C98-47CD9F803A71}"/>
    <cellStyle name="Comma 5 3 4 2 2 2 6" xfId="13109" xr:uid="{1C22CBE4-B633-4509-9EFF-7ADC97BE8460}"/>
    <cellStyle name="Comma 5 3 4 2 2 2 6 2" xfId="37373" xr:uid="{7A01E2FF-EE70-408A-9296-3927DEE59C46}"/>
    <cellStyle name="Comma 5 3 4 2 2 2 7" xfId="25241" xr:uid="{D1B2E9CE-92EE-4996-A76E-53F6F1C02565}"/>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2 2 2" xfId="43945" xr:uid="{CE3E0933-969F-42DE-B892-647205AE177B}"/>
    <cellStyle name="Comma 5 3 4 2 2 3 2 2 3" xfId="31813" xr:uid="{C6266202-087D-49F1-AD4C-EA0CE49050E6}"/>
    <cellStyle name="Comma 5 3 4 2 2 3 2 3" xfId="11593" xr:uid="{53EB985F-61E6-4A51-85E4-459E6B252213}"/>
    <cellStyle name="Comma 5 3 4 2 2 3 2 3 2" xfId="23725" xr:uid="{DF0D0197-706E-41E8-80E5-26A430E53B17}"/>
    <cellStyle name="Comma 5 3 4 2 2 3 2 3 2 2" xfId="47989" xr:uid="{1235B7F7-4D58-444E-AAED-0867059F8E42}"/>
    <cellStyle name="Comma 5 3 4 2 2 3 2 3 3" xfId="35857" xr:uid="{49468A48-8E84-4F3C-ACD7-8AACA066CB0F}"/>
    <cellStyle name="Comma 5 3 4 2 2 3 2 4" xfId="15637" xr:uid="{95F88355-3E71-4023-84A5-7ECF5277C069}"/>
    <cellStyle name="Comma 5 3 4 2 2 3 2 4 2" xfId="39901" xr:uid="{4E5398EA-F7A5-4430-8891-C732691751DB}"/>
    <cellStyle name="Comma 5 3 4 2 2 3 2 5" xfId="27769" xr:uid="{01023B98-B77D-473C-A00F-2133C981E586}"/>
    <cellStyle name="Comma 5 3 4 2 2 3 3" xfId="5527" xr:uid="{2C50FA30-B4E7-48BC-9432-10E33E684044}"/>
    <cellStyle name="Comma 5 3 4 2 2 3 3 2" xfId="17659" xr:uid="{35142A95-DB31-4963-8EA2-261190406316}"/>
    <cellStyle name="Comma 5 3 4 2 2 3 3 2 2" xfId="41923" xr:uid="{DF5E21C9-0D41-4D48-BAC2-D51EBC82AC94}"/>
    <cellStyle name="Comma 5 3 4 2 2 3 3 3" xfId="29791" xr:uid="{6C067A38-4D55-4891-AA19-840F653E1A4C}"/>
    <cellStyle name="Comma 5 3 4 2 2 3 4" xfId="9571" xr:uid="{7D58FDC8-8221-49E4-A56A-65CE5A5FF857}"/>
    <cellStyle name="Comma 5 3 4 2 2 3 4 2" xfId="21703" xr:uid="{88E696B7-FF53-44E4-A098-676E7EBEEEA4}"/>
    <cellStyle name="Comma 5 3 4 2 2 3 4 2 2" xfId="45967" xr:uid="{0EF7294B-DC64-4135-807C-99A7D4DBDA64}"/>
    <cellStyle name="Comma 5 3 4 2 2 3 4 3" xfId="33835" xr:uid="{DBE1237D-D233-4234-AA23-40990447F592}"/>
    <cellStyle name="Comma 5 3 4 2 2 3 5" xfId="13615" xr:uid="{0761E849-4B36-4CB5-A814-7592FCB81E95}"/>
    <cellStyle name="Comma 5 3 4 2 2 3 5 2" xfId="37879" xr:uid="{3D747DB1-2E4E-4038-89D6-03BEC4D4D633}"/>
    <cellStyle name="Comma 5 3 4 2 2 3 6" xfId="25747" xr:uid="{4C5149A7-C70E-4D6E-A882-5ED2E9BD9958}"/>
    <cellStyle name="Comma 5 3 4 2 2 4" xfId="2494" xr:uid="{8ED05685-0E5B-4BA0-B669-CFE354830A68}"/>
    <cellStyle name="Comma 5 3 4 2 2 4 2" xfId="6538" xr:uid="{128F4DF6-BBCD-44A0-9095-4A7F7482B7E0}"/>
    <cellStyle name="Comma 5 3 4 2 2 4 2 2" xfId="18670" xr:uid="{A4D66666-992D-4B9C-A80E-1CF071FA5E9D}"/>
    <cellStyle name="Comma 5 3 4 2 2 4 2 2 2" xfId="42934" xr:uid="{0F7AF7AB-1971-45C2-9317-DD56BE976E7A}"/>
    <cellStyle name="Comma 5 3 4 2 2 4 2 3" xfId="30802" xr:uid="{83E094DB-6B8A-4DB3-B412-F5184C4104A3}"/>
    <cellStyle name="Comma 5 3 4 2 2 4 3" xfId="10582" xr:uid="{7C155628-BA9B-4201-94F8-4339C426587E}"/>
    <cellStyle name="Comma 5 3 4 2 2 4 3 2" xfId="22714" xr:uid="{362B2345-75BB-4ED6-9A8D-3DD735449EE2}"/>
    <cellStyle name="Comma 5 3 4 2 2 4 3 2 2" xfId="46978" xr:uid="{755E0ED3-E4DF-4A8E-A941-996D92D0BB68}"/>
    <cellStyle name="Comma 5 3 4 2 2 4 3 3" xfId="34846" xr:uid="{48DAC9D9-8A72-4499-81B7-07D8C0385CAC}"/>
    <cellStyle name="Comma 5 3 4 2 2 4 4" xfId="14626" xr:uid="{233489BA-E7A7-4EA4-B9AD-3E4DE98498EA}"/>
    <cellStyle name="Comma 5 3 4 2 2 4 4 2" xfId="38890" xr:uid="{14158DFE-6D2E-4B72-BABA-D268D536DFC5}"/>
    <cellStyle name="Comma 5 3 4 2 2 4 5" xfId="26758" xr:uid="{AF6F7537-92A0-4EF8-A8E0-7B28FC5D0ADD}"/>
    <cellStyle name="Comma 5 3 4 2 2 5" xfId="4516" xr:uid="{58D1AE5D-BC4D-4FFB-8011-3EE2F72FA64E}"/>
    <cellStyle name="Comma 5 3 4 2 2 5 2" xfId="16648" xr:uid="{8F73645D-8B06-4676-A3C1-76220F475857}"/>
    <cellStyle name="Comma 5 3 4 2 2 5 2 2" xfId="40912" xr:uid="{5973B033-D949-4CA2-9649-D202768FE947}"/>
    <cellStyle name="Comma 5 3 4 2 2 5 3" xfId="28780" xr:uid="{41580C14-698B-404A-B354-B257BB54AC7E}"/>
    <cellStyle name="Comma 5 3 4 2 2 6" xfId="8560" xr:uid="{04DA9129-88FA-44D6-B48A-86235BB20E4A}"/>
    <cellStyle name="Comma 5 3 4 2 2 6 2" xfId="20692" xr:uid="{262C450C-037A-432B-B169-9DB2A21798F9}"/>
    <cellStyle name="Comma 5 3 4 2 2 6 2 2" xfId="44956" xr:uid="{EBB5AF79-E8A4-4788-9F19-6EEE017C997B}"/>
    <cellStyle name="Comma 5 3 4 2 2 6 3" xfId="32824" xr:uid="{6A197148-B4C3-4E0A-BF95-347F6389E0BC}"/>
    <cellStyle name="Comma 5 3 4 2 2 7" xfId="12604" xr:uid="{377F8DEE-36D3-4F72-934F-7C2D3EC3134F}"/>
    <cellStyle name="Comma 5 3 4 2 2 7 2" xfId="36868" xr:uid="{E93395B0-29A1-48DC-B910-9D2E7E3E9C6A}"/>
    <cellStyle name="Comma 5 3 4 2 2 8" xfId="24736" xr:uid="{CC4CFC4F-003B-4940-913D-A2EE04889AF1}"/>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2 2 2" xfId="44197" xr:uid="{B3FA92B0-3FE3-4A2A-9205-5D35383D7FA1}"/>
    <cellStyle name="Comma 5 3 4 2 3 2 2 2 3" xfId="32065" xr:uid="{E97D9506-7EA2-4D17-841C-13C9EB10BF43}"/>
    <cellStyle name="Comma 5 3 4 2 3 2 2 3" xfId="11845" xr:uid="{FD8F9B54-02CE-4252-B712-475A87683F49}"/>
    <cellStyle name="Comma 5 3 4 2 3 2 2 3 2" xfId="23977" xr:uid="{4BDBC976-1EB1-412C-9D08-524F7D10558A}"/>
    <cellStyle name="Comma 5 3 4 2 3 2 2 3 2 2" xfId="48241" xr:uid="{9D123941-A3FB-4AA3-8D26-D6F78E8BA722}"/>
    <cellStyle name="Comma 5 3 4 2 3 2 2 3 3" xfId="36109" xr:uid="{53F65773-A61C-4A76-8756-37D946EDBE39}"/>
    <cellStyle name="Comma 5 3 4 2 3 2 2 4" xfId="15889" xr:uid="{549437FA-A700-4B6E-BD77-F606227BE103}"/>
    <cellStyle name="Comma 5 3 4 2 3 2 2 4 2" xfId="40153" xr:uid="{73823B8E-A64F-49BA-91D6-CA381424CA08}"/>
    <cellStyle name="Comma 5 3 4 2 3 2 2 5" xfId="28021" xr:uid="{33BBDCFB-04DF-4170-AFB2-88BDA35401EA}"/>
    <cellStyle name="Comma 5 3 4 2 3 2 3" xfId="5779" xr:uid="{2695B84A-D288-49D1-8C83-C18F725DDDC1}"/>
    <cellStyle name="Comma 5 3 4 2 3 2 3 2" xfId="17911" xr:uid="{DE8AFD3E-EA2C-4092-AE2C-62EA825AB647}"/>
    <cellStyle name="Comma 5 3 4 2 3 2 3 2 2" xfId="42175" xr:uid="{6F857946-2342-4AAF-B19D-AC4532446324}"/>
    <cellStyle name="Comma 5 3 4 2 3 2 3 3" xfId="30043" xr:uid="{6CAA0EA8-FC6A-4987-8CBB-065501E42FC9}"/>
    <cellStyle name="Comma 5 3 4 2 3 2 4" xfId="9823" xr:uid="{BB401B35-DCC5-43C1-BA58-CC2143903EF6}"/>
    <cellStyle name="Comma 5 3 4 2 3 2 4 2" xfId="21955" xr:uid="{40B9765C-8018-40AF-92D5-4BDEDF84506E}"/>
    <cellStyle name="Comma 5 3 4 2 3 2 4 2 2" xfId="46219" xr:uid="{7A262D95-7CFB-46D7-9379-1197FE938259}"/>
    <cellStyle name="Comma 5 3 4 2 3 2 4 3" xfId="34087" xr:uid="{EDCD51D8-F54A-48F0-85FF-BF1D34D610A2}"/>
    <cellStyle name="Comma 5 3 4 2 3 2 5" xfId="13867" xr:uid="{29BF183D-70F9-4509-919F-26F19C6D48BD}"/>
    <cellStyle name="Comma 5 3 4 2 3 2 5 2" xfId="38131" xr:uid="{A280C327-3B75-4E7E-94E2-584306A357C8}"/>
    <cellStyle name="Comma 5 3 4 2 3 2 6" xfId="25999" xr:uid="{CC5035A7-24C8-4AE0-A0C3-08AA41188AAF}"/>
    <cellStyle name="Comma 5 3 4 2 3 3" xfId="2746" xr:uid="{931C094D-0C91-4835-A3EC-48259C29B49F}"/>
    <cellStyle name="Comma 5 3 4 2 3 3 2" xfId="6790" xr:uid="{94933B7D-DC8C-40E8-A70F-A9A91C6063DD}"/>
    <cellStyle name="Comma 5 3 4 2 3 3 2 2" xfId="18922" xr:uid="{C1800F1F-2E0F-4764-B8BB-ADA2C46625A3}"/>
    <cellStyle name="Comma 5 3 4 2 3 3 2 2 2" xfId="43186" xr:uid="{3B2E9E63-9722-45F8-94B9-6F585D0FDE14}"/>
    <cellStyle name="Comma 5 3 4 2 3 3 2 3" xfId="31054" xr:uid="{DD0697B9-4AC5-4EEF-8029-1F437A01E0A0}"/>
    <cellStyle name="Comma 5 3 4 2 3 3 3" xfId="10834" xr:uid="{1803EEA9-8F6C-4706-938F-F1ED74242CB0}"/>
    <cellStyle name="Comma 5 3 4 2 3 3 3 2" xfId="22966" xr:uid="{8629D687-9F56-466B-A2EE-E73E1DCE17FF}"/>
    <cellStyle name="Comma 5 3 4 2 3 3 3 2 2" xfId="47230" xr:uid="{5F819AC5-FCAD-45BC-8038-0626C090BA2C}"/>
    <cellStyle name="Comma 5 3 4 2 3 3 3 3" xfId="35098" xr:uid="{4B7CF0A0-3A56-443C-80C3-D7C30BB32AD3}"/>
    <cellStyle name="Comma 5 3 4 2 3 3 4" xfId="14878" xr:uid="{67329D06-7AA9-4B96-AE07-D9B796A1BB88}"/>
    <cellStyle name="Comma 5 3 4 2 3 3 4 2" xfId="39142" xr:uid="{ECCABD35-C56A-40EB-B6DF-7FED84F581F9}"/>
    <cellStyle name="Comma 5 3 4 2 3 3 5" xfId="27010" xr:uid="{FDAF7FB0-F2D7-4D4D-8DB9-1F8CEB3A03A2}"/>
    <cellStyle name="Comma 5 3 4 2 3 4" xfId="4768" xr:uid="{DDB28D29-EECE-4A10-ADF9-280673E51F37}"/>
    <cellStyle name="Comma 5 3 4 2 3 4 2" xfId="16900" xr:uid="{09764E6B-DCBC-46BA-8F57-271DB8472EF6}"/>
    <cellStyle name="Comma 5 3 4 2 3 4 2 2" xfId="41164" xr:uid="{9AC078D2-335E-442F-B6D0-00E2B8661BCC}"/>
    <cellStyle name="Comma 5 3 4 2 3 4 3" xfId="29032" xr:uid="{BFBEBB04-1F6F-4076-B239-33D7556EF2DA}"/>
    <cellStyle name="Comma 5 3 4 2 3 5" xfId="8812" xr:uid="{A1C5C408-3E58-4EC6-898F-534267D27993}"/>
    <cellStyle name="Comma 5 3 4 2 3 5 2" xfId="20944" xr:uid="{E118F20C-AB3A-41AD-AE08-352BBEEF6630}"/>
    <cellStyle name="Comma 5 3 4 2 3 5 2 2" xfId="45208" xr:uid="{B8E37E4A-D64C-42BC-A7CF-251CED5EB122}"/>
    <cellStyle name="Comma 5 3 4 2 3 5 3" xfId="33076" xr:uid="{0DF0AADB-29C7-432B-BB78-ACA0CFC8083D}"/>
    <cellStyle name="Comma 5 3 4 2 3 6" xfId="12856" xr:uid="{D22B4BD4-3677-4605-92CF-3CE3F551CFD5}"/>
    <cellStyle name="Comma 5 3 4 2 3 6 2" xfId="37120" xr:uid="{1F5466AF-9747-4176-8D33-42CC1BF1BB08}"/>
    <cellStyle name="Comma 5 3 4 2 3 7" xfId="24988" xr:uid="{FBB37DF7-BB45-444E-852E-B02A679D7B58}"/>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2 2 2" xfId="43692" xr:uid="{E94F54A6-F94B-4AB4-A5EF-2039B78DA108}"/>
    <cellStyle name="Comma 5 3 4 2 4 2 2 3" xfId="31560" xr:uid="{4F399F5A-A42B-449F-94BA-EA0DB4394E9C}"/>
    <cellStyle name="Comma 5 3 4 2 4 2 3" xfId="11340" xr:uid="{AA5CCDE7-8F90-488F-9E8D-75681CCF943A}"/>
    <cellStyle name="Comma 5 3 4 2 4 2 3 2" xfId="23472" xr:uid="{50AB701C-1A43-4DF9-8833-7D4000C92775}"/>
    <cellStyle name="Comma 5 3 4 2 4 2 3 2 2" xfId="47736" xr:uid="{24EC35B1-74E8-41B5-9BEC-35AFA999DDBF}"/>
    <cellStyle name="Comma 5 3 4 2 4 2 3 3" xfId="35604" xr:uid="{C3F2B1CE-2575-4D8A-9799-14FF93C3B9BD}"/>
    <cellStyle name="Comma 5 3 4 2 4 2 4" xfId="15384" xr:uid="{79BF0DCB-3BD3-4201-9A66-776064D4E4B1}"/>
    <cellStyle name="Comma 5 3 4 2 4 2 4 2" xfId="39648" xr:uid="{57149A9E-6675-474C-B6B8-F41C2C66F235}"/>
    <cellStyle name="Comma 5 3 4 2 4 2 5" xfId="27516" xr:uid="{AFE93F29-91FF-4671-BB65-F32C78DFF4FB}"/>
    <cellStyle name="Comma 5 3 4 2 4 3" xfId="5274" xr:uid="{AF6E8CA9-3642-4AC7-860C-070D611A2DAD}"/>
    <cellStyle name="Comma 5 3 4 2 4 3 2" xfId="17406" xr:uid="{6CD6F5B2-1E48-4E6F-8316-A56FC62221FA}"/>
    <cellStyle name="Comma 5 3 4 2 4 3 2 2" xfId="41670" xr:uid="{AE733A13-5190-4EB1-8BFA-46A9CFDF9C16}"/>
    <cellStyle name="Comma 5 3 4 2 4 3 3" xfId="29538" xr:uid="{32FE22D1-135C-4FDF-9555-9A8FE468F9B2}"/>
    <cellStyle name="Comma 5 3 4 2 4 4" xfId="9318" xr:uid="{B9C4F884-58A9-46D5-A38D-427D020EB7A7}"/>
    <cellStyle name="Comma 5 3 4 2 4 4 2" xfId="21450" xr:uid="{00B2A85F-7BBA-4E1E-A005-59EEECABEDEB}"/>
    <cellStyle name="Comma 5 3 4 2 4 4 2 2" xfId="45714" xr:uid="{9EA60531-F7DE-40A4-A3B8-124DDE79FD67}"/>
    <cellStyle name="Comma 5 3 4 2 4 4 3" xfId="33582" xr:uid="{B9FFE834-2499-4382-A59E-068A3ECC1B1C}"/>
    <cellStyle name="Comma 5 3 4 2 4 5" xfId="13362" xr:uid="{B59A289F-EDDD-4C44-8440-D6E5F8E621C3}"/>
    <cellStyle name="Comma 5 3 4 2 4 5 2" xfId="37626" xr:uid="{C2898724-280A-4C65-80C9-B80EA88BC2BE}"/>
    <cellStyle name="Comma 5 3 4 2 4 6" xfId="25494" xr:uid="{F332DDEC-FF62-4E1C-8782-0A96E85FDF6A}"/>
    <cellStyle name="Comma 5 3 4 2 5" xfId="2241" xr:uid="{91088C5C-C4DF-4756-AC04-A1E839020472}"/>
    <cellStyle name="Comma 5 3 4 2 5 2" xfId="6285" xr:uid="{A1CCE7E7-E08F-4DE6-9389-09AFB263CECF}"/>
    <cellStyle name="Comma 5 3 4 2 5 2 2" xfId="18417" xr:uid="{A10C672E-533E-407E-8DB1-4F9B01A86B9F}"/>
    <cellStyle name="Comma 5 3 4 2 5 2 2 2" xfId="42681" xr:uid="{0D830233-D9A6-40B6-90C6-3E82F2F780B7}"/>
    <cellStyle name="Comma 5 3 4 2 5 2 3" xfId="30549" xr:uid="{56BDC6D5-E6C1-4438-AED7-C053B3A66113}"/>
    <cellStyle name="Comma 5 3 4 2 5 3" xfId="10329" xr:uid="{18B4673A-51FC-465F-997E-B611B96F7441}"/>
    <cellStyle name="Comma 5 3 4 2 5 3 2" xfId="22461" xr:uid="{266A96F6-73B6-4FE0-B76E-DF37C1F32858}"/>
    <cellStyle name="Comma 5 3 4 2 5 3 2 2" xfId="46725" xr:uid="{EF35B278-0D3D-4EC8-8C90-3869BA441FF0}"/>
    <cellStyle name="Comma 5 3 4 2 5 3 3" xfId="34593" xr:uid="{4939A2C3-7EDE-4C85-9277-D41DBB03094C}"/>
    <cellStyle name="Comma 5 3 4 2 5 4" xfId="14373" xr:uid="{3AC3E066-B58C-460C-9127-F16E9833BB25}"/>
    <cellStyle name="Comma 5 3 4 2 5 4 2" xfId="38637" xr:uid="{CBDF66C9-14F3-4912-8F82-1D93B2B83917}"/>
    <cellStyle name="Comma 5 3 4 2 5 5" xfId="26505" xr:uid="{25832AD1-202D-4894-AF0E-218F1215B56E}"/>
    <cellStyle name="Comma 5 3 4 2 6" xfId="4263" xr:uid="{D659A2E8-E337-40AE-BD77-96F9318B7586}"/>
    <cellStyle name="Comma 5 3 4 2 6 2" xfId="16395" xr:uid="{66CFD6F2-EAFF-4685-A3E7-B75BC74C1B78}"/>
    <cellStyle name="Comma 5 3 4 2 6 2 2" xfId="40659" xr:uid="{E8877021-34EF-4392-8388-01EB9C53F07D}"/>
    <cellStyle name="Comma 5 3 4 2 6 3" xfId="28527" xr:uid="{70DDE88C-7C07-42AC-AF61-626C83513760}"/>
    <cellStyle name="Comma 5 3 4 2 7" xfId="8307" xr:uid="{EDB284D7-FAA9-4F42-849F-4842147AB020}"/>
    <cellStyle name="Comma 5 3 4 2 7 2" xfId="20439" xr:uid="{E0F1CD4E-E4E6-4031-949A-7D13B2355AC7}"/>
    <cellStyle name="Comma 5 3 4 2 7 2 2" xfId="44703" xr:uid="{30B2F61F-35B7-4D69-9CB3-FF8F1FA52B92}"/>
    <cellStyle name="Comma 5 3 4 2 7 3" xfId="32571" xr:uid="{8C16E13C-5730-4BB1-B840-78AE78875F0F}"/>
    <cellStyle name="Comma 5 3 4 2 8" xfId="12351" xr:uid="{1751DDB8-C01D-4C33-839D-A4A552E4C77A}"/>
    <cellStyle name="Comma 5 3 4 2 8 2" xfId="36615" xr:uid="{5D186BE2-7F9B-4E75-9486-9D42392CAA60}"/>
    <cellStyle name="Comma 5 3 4 2 9" xfId="24483" xr:uid="{B8518D8D-ACE3-4B1E-BCF2-A786C566F6E9}"/>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2 2 2" xfId="44324" xr:uid="{C3779374-5D72-4702-9778-CA2EB76B1D99}"/>
    <cellStyle name="Comma 5 3 4 3 2 2 2 2 3" xfId="32192" xr:uid="{6EB77DCF-8C31-4981-AB4A-5FB42750E47A}"/>
    <cellStyle name="Comma 5 3 4 3 2 2 2 3" xfId="11972" xr:uid="{E68D6077-3DFF-4A77-A03A-5C7055616B2C}"/>
    <cellStyle name="Comma 5 3 4 3 2 2 2 3 2" xfId="24104" xr:uid="{DAA98737-6CFC-4000-BE51-23A42DA43A6E}"/>
    <cellStyle name="Comma 5 3 4 3 2 2 2 3 2 2" xfId="48368" xr:uid="{4AA1B228-0763-4339-8F0E-066C378C39F2}"/>
    <cellStyle name="Comma 5 3 4 3 2 2 2 3 3" xfId="36236" xr:uid="{FFBF53F4-4DD0-4EE0-9299-62E50446B439}"/>
    <cellStyle name="Comma 5 3 4 3 2 2 2 4" xfId="16016" xr:uid="{60329887-A9BF-4D91-917D-47DF317E5A80}"/>
    <cellStyle name="Comma 5 3 4 3 2 2 2 4 2" xfId="40280" xr:uid="{EF652735-DA74-4910-A92D-5A171D9732D2}"/>
    <cellStyle name="Comma 5 3 4 3 2 2 2 5" xfId="28148" xr:uid="{DB6C2CF4-FEB8-41A7-91EB-57D4C6E33664}"/>
    <cellStyle name="Comma 5 3 4 3 2 2 3" xfId="5906" xr:uid="{ADB964B6-1177-448F-8645-A698F190764D}"/>
    <cellStyle name="Comma 5 3 4 3 2 2 3 2" xfId="18038" xr:uid="{3C8AD74F-F0D7-408C-83A1-D9406FB9F214}"/>
    <cellStyle name="Comma 5 3 4 3 2 2 3 2 2" xfId="42302" xr:uid="{5C2339F4-3B54-45F7-B964-37B97FF5FF70}"/>
    <cellStyle name="Comma 5 3 4 3 2 2 3 3" xfId="30170" xr:uid="{AACB9299-A12B-47E0-BD1F-01260D961A1B}"/>
    <cellStyle name="Comma 5 3 4 3 2 2 4" xfId="9950" xr:uid="{26DF6F8C-AC32-40D9-8C61-7EA643E9CAC8}"/>
    <cellStyle name="Comma 5 3 4 3 2 2 4 2" xfId="22082" xr:uid="{4C858E99-53E6-4CFA-9FF2-6CFCBB3FEFC7}"/>
    <cellStyle name="Comma 5 3 4 3 2 2 4 2 2" xfId="46346" xr:uid="{6516265B-2887-4EDB-98D5-8D98912508AB}"/>
    <cellStyle name="Comma 5 3 4 3 2 2 4 3" xfId="34214" xr:uid="{DE163CE7-7B0C-4117-9057-02FA2AD9A8AC}"/>
    <cellStyle name="Comma 5 3 4 3 2 2 5" xfId="13994" xr:uid="{21BABACC-07ED-4177-9F7D-26C9B37BF9E7}"/>
    <cellStyle name="Comma 5 3 4 3 2 2 5 2" xfId="38258" xr:uid="{636EB205-5FD0-46C6-A1FE-448749AF5CA1}"/>
    <cellStyle name="Comma 5 3 4 3 2 2 6" xfId="26126" xr:uid="{077AF000-4C49-4FE7-A3CC-8A2178CBC8F6}"/>
    <cellStyle name="Comma 5 3 4 3 2 3" xfId="2873" xr:uid="{C7C5A7B2-E638-41A9-800C-341C5ABE7844}"/>
    <cellStyle name="Comma 5 3 4 3 2 3 2" xfId="6917" xr:uid="{3905EBC3-B8A7-454D-8C28-EF02CB8FFE0C}"/>
    <cellStyle name="Comma 5 3 4 3 2 3 2 2" xfId="19049" xr:uid="{F4FF842C-A10B-457C-909F-3CAED88BC9CE}"/>
    <cellStyle name="Comma 5 3 4 3 2 3 2 2 2" xfId="43313" xr:uid="{90869B7F-36E8-40BB-857C-2879A19975B4}"/>
    <cellStyle name="Comma 5 3 4 3 2 3 2 3" xfId="31181" xr:uid="{65B12076-80D1-4758-9D19-FAF814CE6A1B}"/>
    <cellStyle name="Comma 5 3 4 3 2 3 3" xfId="10961" xr:uid="{C4E552F9-FCBB-4BC9-8440-148EE161398C}"/>
    <cellStyle name="Comma 5 3 4 3 2 3 3 2" xfId="23093" xr:uid="{0CF54BE6-02E3-49B5-9BE0-E86E7D0D4C5B}"/>
    <cellStyle name="Comma 5 3 4 3 2 3 3 2 2" xfId="47357" xr:uid="{8907172E-C43C-45D1-880C-0C11A2A308F4}"/>
    <cellStyle name="Comma 5 3 4 3 2 3 3 3" xfId="35225" xr:uid="{B4226643-78E8-483A-9BAD-6D10DDDCC272}"/>
    <cellStyle name="Comma 5 3 4 3 2 3 4" xfId="15005" xr:uid="{7805DBCA-5BC1-4DA8-B9C2-E9B15BE7D071}"/>
    <cellStyle name="Comma 5 3 4 3 2 3 4 2" xfId="39269" xr:uid="{C440FE02-F790-439F-A491-E92401BE3006}"/>
    <cellStyle name="Comma 5 3 4 3 2 3 5" xfId="27137" xr:uid="{35AFB0AF-A600-4F46-9E26-5D34E455B78B}"/>
    <cellStyle name="Comma 5 3 4 3 2 4" xfId="4895" xr:uid="{C45144C2-0F32-4CA4-8D37-E2B929857C3D}"/>
    <cellStyle name="Comma 5 3 4 3 2 4 2" xfId="17027" xr:uid="{9F6281B7-DFF3-4ABA-8673-027CEDDE6FC8}"/>
    <cellStyle name="Comma 5 3 4 3 2 4 2 2" xfId="41291" xr:uid="{908F15BD-590D-4F91-9BCC-9661F2A9ABBF}"/>
    <cellStyle name="Comma 5 3 4 3 2 4 3" xfId="29159" xr:uid="{D0676C7D-C166-419C-BFFD-23548E598ED9}"/>
    <cellStyle name="Comma 5 3 4 3 2 5" xfId="8939" xr:uid="{9534449F-A519-4F51-8003-7E848C65E09C}"/>
    <cellStyle name="Comma 5 3 4 3 2 5 2" xfId="21071" xr:uid="{030432B2-D199-4BA5-B2DA-8778121EB716}"/>
    <cellStyle name="Comma 5 3 4 3 2 5 2 2" xfId="45335" xr:uid="{0096897F-9E62-4006-9ECB-A47A0CD56477}"/>
    <cellStyle name="Comma 5 3 4 3 2 5 3" xfId="33203" xr:uid="{F5D0FC30-5CF1-435D-8C04-E59676D7CFB7}"/>
    <cellStyle name="Comma 5 3 4 3 2 6" xfId="12983" xr:uid="{7EAD7D35-92CF-4D6E-9C39-D481205ACE1B}"/>
    <cellStyle name="Comma 5 3 4 3 2 6 2" xfId="37247" xr:uid="{491B2A0D-ECAF-483B-B94D-CBA16B3999FB}"/>
    <cellStyle name="Comma 5 3 4 3 2 7" xfId="25115" xr:uid="{FB0991DB-2832-4C27-83DC-9FC29EEFE8A2}"/>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2 2 2" xfId="43819" xr:uid="{D217CC0A-9D04-475D-9C94-751DFAD1B5F0}"/>
    <cellStyle name="Comma 5 3 4 3 3 2 2 3" xfId="31687" xr:uid="{477EF49D-C257-4A05-9523-CBA6CEB2360F}"/>
    <cellStyle name="Comma 5 3 4 3 3 2 3" xfId="11467" xr:uid="{67C08A3A-97BD-47F0-B663-F1F28420852B}"/>
    <cellStyle name="Comma 5 3 4 3 3 2 3 2" xfId="23599" xr:uid="{B24C0467-5CF2-4F9D-A48E-48E985D48C56}"/>
    <cellStyle name="Comma 5 3 4 3 3 2 3 2 2" xfId="47863" xr:uid="{E73B7A3A-2980-4BE1-99FF-D80A46651437}"/>
    <cellStyle name="Comma 5 3 4 3 3 2 3 3" xfId="35731" xr:uid="{1B98B313-9DED-495B-86F5-9056EB6193F6}"/>
    <cellStyle name="Comma 5 3 4 3 3 2 4" xfId="15511" xr:uid="{916CC10A-B6CF-4862-A156-83819679877D}"/>
    <cellStyle name="Comma 5 3 4 3 3 2 4 2" xfId="39775" xr:uid="{1F3872B8-C6B6-4496-8650-BA08ED8AD7B3}"/>
    <cellStyle name="Comma 5 3 4 3 3 2 5" xfId="27643" xr:uid="{92890720-C8E5-4DA9-BF6B-D635BCF5E43C}"/>
    <cellStyle name="Comma 5 3 4 3 3 3" xfId="5401" xr:uid="{7FDAEC40-942A-4779-A93D-B68DD32615A7}"/>
    <cellStyle name="Comma 5 3 4 3 3 3 2" xfId="17533" xr:uid="{3697633F-D224-4644-9B6E-D4A0FE659C4A}"/>
    <cellStyle name="Comma 5 3 4 3 3 3 2 2" xfId="41797" xr:uid="{71D22D56-8D23-4EB7-A40E-956C3202FE83}"/>
    <cellStyle name="Comma 5 3 4 3 3 3 3" xfId="29665" xr:uid="{DBC3B3EB-BAE3-4CB0-9165-E4C05EF1EA16}"/>
    <cellStyle name="Comma 5 3 4 3 3 4" xfId="9445" xr:uid="{6D3D1BFD-8A5A-424A-86BE-852C375149A4}"/>
    <cellStyle name="Comma 5 3 4 3 3 4 2" xfId="21577" xr:uid="{9F211F3F-777E-4041-A9A1-E674844B0AF4}"/>
    <cellStyle name="Comma 5 3 4 3 3 4 2 2" xfId="45841" xr:uid="{3F58F26A-75E2-4610-8026-B438BA7F9F37}"/>
    <cellStyle name="Comma 5 3 4 3 3 4 3" xfId="33709" xr:uid="{EB31884C-D15D-4347-99F4-013862B0AEA1}"/>
    <cellStyle name="Comma 5 3 4 3 3 5" xfId="13489" xr:uid="{4EB11CFF-40A7-40DA-A6A7-E3E83BD8D9E7}"/>
    <cellStyle name="Comma 5 3 4 3 3 5 2" xfId="37753" xr:uid="{A21F630A-6074-4B63-824C-FA0754646CB4}"/>
    <cellStyle name="Comma 5 3 4 3 3 6" xfId="25621" xr:uid="{230856CE-B1F8-4D96-9181-C51685E98E33}"/>
    <cellStyle name="Comma 5 3 4 3 4" xfId="2368" xr:uid="{F2929D89-2F96-41EA-BA81-C1DE0DE25191}"/>
    <cellStyle name="Comma 5 3 4 3 4 2" xfId="6412" xr:uid="{F74A255A-19A6-4620-997D-44B9FB2FCD92}"/>
    <cellStyle name="Comma 5 3 4 3 4 2 2" xfId="18544" xr:uid="{AA6D5A2C-E23C-4B99-8A4F-1BC3D2185857}"/>
    <cellStyle name="Comma 5 3 4 3 4 2 2 2" xfId="42808" xr:uid="{30BC7214-1864-42A6-90A9-B90FAA766CE6}"/>
    <cellStyle name="Comma 5 3 4 3 4 2 3" xfId="30676" xr:uid="{5A91BD68-7A7D-43DE-AAD8-FE9F097223AA}"/>
    <cellStyle name="Comma 5 3 4 3 4 3" xfId="10456" xr:uid="{F8F0AA21-D656-4171-A2F1-42F7A6981E57}"/>
    <cellStyle name="Comma 5 3 4 3 4 3 2" xfId="22588" xr:uid="{08619669-FB1E-4374-A922-2DCA3C5D0162}"/>
    <cellStyle name="Comma 5 3 4 3 4 3 2 2" xfId="46852" xr:uid="{0E2CB809-67A7-4FD7-BC70-DF15F978F698}"/>
    <cellStyle name="Comma 5 3 4 3 4 3 3" xfId="34720" xr:uid="{46781BE7-1CE3-42EB-B39F-BA7F6D8A39A8}"/>
    <cellStyle name="Comma 5 3 4 3 4 4" xfId="14500" xr:uid="{FAC95479-4310-4B6D-97F6-6AE1C3E29D2E}"/>
    <cellStyle name="Comma 5 3 4 3 4 4 2" xfId="38764" xr:uid="{DA4DBD33-CC6E-4BC2-A34F-81E2AEC85999}"/>
    <cellStyle name="Comma 5 3 4 3 4 5" xfId="26632" xr:uid="{E865C44B-1793-466D-B1D6-2E74085E20C0}"/>
    <cellStyle name="Comma 5 3 4 3 5" xfId="4390" xr:uid="{F56D8663-C105-43E1-9491-F03A930E3023}"/>
    <cellStyle name="Comma 5 3 4 3 5 2" xfId="16522" xr:uid="{B01C33DE-2551-481F-A582-7156E6395ED1}"/>
    <cellStyle name="Comma 5 3 4 3 5 2 2" xfId="40786" xr:uid="{71094054-A6C8-49CF-A3E1-E76D7F1ED3D3}"/>
    <cellStyle name="Comma 5 3 4 3 5 3" xfId="28654" xr:uid="{C4B01368-3F8A-4489-8453-860928CE90E8}"/>
    <cellStyle name="Comma 5 3 4 3 6" xfId="8434" xr:uid="{A3CBC60D-4800-4C2B-85BC-FDC8A87C388E}"/>
    <cellStyle name="Comma 5 3 4 3 6 2" xfId="20566" xr:uid="{EA42F551-769D-4287-B284-4A03DC4BADF7}"/>
    <cellStyle name="Comma 5 3 4 3 6 2 2" xfId="44830" xr:uid="{8458BF50-6E2F-4F26-9D94-EC509FA0E006}"/>
    <cellStyle name="Comma 5 3 4 3 6 3" xfId="32698" xr:uid="{C03FED63-A766-4F8D-9FC2-410D6964175A}"/>
    <cellStyle name="Comma 5 3 4 3 7" xfId="12478" xr:uid="{9D9BCCDF-56DE-4812-B0C2-162F9AB647CE}"/>
    <cellStyle name="Comma 5 3 4 3 7 2" xfId="36742" xr:uid="{4F1547F6-FD0A-4024-8B13-B91689FF2A74}"/>
    <cellStyle name="Comma 5 3 4 3 8" xfId="24610" xr:uid="{DCFD53AF-F267-404B-B187-9FBFF21007DC}"/>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2 2 2" xfId="44071" xr:uid="{E8E5B05A-269F-4B60-AC1A-0DB37BEFD0A1}"/>
    <cellStyle name="Comma 5 3 4 4 2 2 2 3" xfId="31939" xr:uid="{2294B35B-1448-433A-BF00-459B48EA9011}"/>
    <cellStyle name="Comma 5 3 4 4 2 2 3" xfId="11719" xr:uid="{29DA00A1-51FA-49C7-8C80-265241224B38}"/>
    <cellStyle name="Comma 5 3 4 4 2 2 3 2" xfId="23851" xr:uid="{3AFB0EC9-3FC8-4DED-A2E3-749752DAC987}"/>
    <cellStyle name="Comma 5 3 4 4 2 2 3 2 2" xfId="48115" xr:uid="{8EEE370E-D10C-4590-A8A2-1F4AF5884D8D}"/>
    <cellStyle name="Comma 5 3 4 4 2 2 3 3" xfId="35983" xr:uid="{9349F969-DF3E-4E31-8910-56039D0B0E8E}"/>
    <cellStyle name="Comma 5 3 4 4 2 2 4" xfId="15763" xr:uid="{138E61CE-EF2F-4941-8666-51EE9E0C0812}"/>
    <cellStyle name="Comma 5 3 4 4 2 2 4 2" xfId="40027" xr:uid="{CFBF4E95-22AC-41EB-BBC5-CBFF0F424E43}"/>
    <cellStyle name="Comma 5 3 4 4 2 2 5" xfId="27895" xr:uid="{A423AAA0-AA2B-4AB7-B201-3F1C2C6C3E5C}"/>
    <cellStyle name="Comma 5 3 4 4 2 3" xfId="5653" xr:uid="{30DD6EEC-9CB6-494B-AA7D-56197114DD11}"/>
    <cellStyle name="Comma 5 3 4 4 2 3 2" xfId="17785" xr:uid="{0AE1586E-6F36-42D4-85F3-B17B5E6DA164}"/>
    <cellStyle name="Comma 5 3 4 4 2 3 2 2" xfId="42049" xr:uid="{8C82DE4E-EE8A-496D-AB6B-EF978BB32E18}"/>
    <cellStyle name="Comma 5 3 4 4 2 3 3" xfId="29917" xr:uid="{D874F9AD-C7D5-41F8-8BAC-D53745C1A98F}"/>
    <cellStyle name="Comma 5 3 4 4 2 4" xfId="9697" xr:uid="{4DA36E6F-2E4B-4D2B-A5FB-B6F6FC564AEA}"/>
    <cellStyle name="Comma 5 3 4 4 2 4 2" xfId="21829" xr:uid="{477BB22E-4DF3-4600-B84F-1400522FA960}"/>
    <cellStyle name="Comma 5 3 4 4 2 4 2 2" xfId="46093" xr:uid="{CDB90892-8587-441D-98FB-4F0435512222}"/>
    <cellStyle name="Comma 5 3 4 4 2 4 3" xfId="33961" xr:uid="{0331A330-9599-4425-97C6-38E51AA9067A}"/>
    <cellStyle name="Comma 5 3 4 4 2 5" xfId="13741" xr:uid="{E8D2883C-054E-4091-9CCA-B01D4E266423}"/>
    <cellStyle name="Comma 5 3 4 4 2 5 2" xfId="38005" xr:uid="{0A09397F-7FFC-418B-B2E5-DBE84C592C4F}"/>
    <cellStyle name="Comma 5 3 4 4 2 6" xfId="25873" xr:uid="{48BD7056-2B98-4CEB-BBD3-4A298221541C}"/>
    <cellStyle name="Comma 5 3 4 4 3" xfId="2620" xr:uid="{BA003F14-F5C6-434E-96E8-3E11E6426A2C}"/>
    <cellStyle name="Comma 5 3 4 4 3 2" xfId="6664" xr:uid="{DB1EF0A1-B92C-413C-8C11-AC5C52A0D871}"/>
    <cellStyle name="Comma 5 3 4 4 3 2 2" xfId="18796" xr:uid="{41289F17-98A3-4DE0-869E-15EAFB73225B}"/>
    <cellStyle name="Comma 5 3 4 4 3 2 2 2" xfId="43060" xr:uid="{46E81673-C317-4452-A0CC-184DF1695AD5}"/>
    <cellStyle name="Comma 5 3 4 4 3 2 3" xfId="30928" xr:uid="{3D8D7CD4-BA25-4C68-BACD-A2281C348423}"/>
    <cellStyle name="Comma 5 3 4 4 3 3" xfId="10708" xr:uid="{1D17AAAB-6515-4FC2-A89A-831DB24C4432}"/>
    <cellStyle name="Comma 5 3 4 4 3 3 2" xfId="22840" xr:uid="{47C8DD82-7342-45F6-B704-20CF9B7BB290}"/>
    <cellStyle name="Comma 5 3 4 4 3 3 2 2" xfId="47104" xr:uid="{8F4099B7-A0E2-4FBF-A603-7010E5421A06}"/>
    <cellStyle name="Comma 5 3 4 4 3 3 3" xfId="34972" xr:uid="{99908F73-FA65-4476-AA16-866DE287962D}"/>
    <cellStyle name="Comma 5 3 4 4 3 4" xfId="14752" xr:uid="{EF773331-374F-4C54-8E4A-6755BAEF7F47}"/>
    <cellStyle name="Comma 5 3 4 4 3 4 2" xfId="39016" xr:uid="{D60747B8-AA2C-4DF4-94B3-D4FF807C6B99}"/>
    <cellStyle name="Comma 5 3 4 4 3 5" xfId="26884" xr:uid="{D2474794-2B71-447F-B9C7-87A99BB30C04}"/>
    <cellStyle name="Comma 5 3 4 4 4" xfId="4642" xr:uid="{82147BEC-C91A-487B-AFA3-A0D9C64051DE}"/>
    <cellStyle name="Comma 5 3 4 4 4 2" xfId="16774" xr:uid="{C91503AB-FA03-4722-BBF3-4F8055B99A23}"/>
    <cellStyle name="Comma 5 3 4 4 4 2 2" xfId="41038" xr:uid="{B6E6E568-FDB8-4CBA-AB0B-B42477204302}"/>
    <cellStyle name="Comma 5 3 4 4 4 3" xfId="28906" xr:uid="{504E87D0-51CF-44E5-9252-90FC394ED137}"/>
    <cellStyle name="Comma 5 3 4 4 5" xfId="8686" xr:uid="{0ABBE324-2678-4AE4-9E60-31D45D93CC2D}"/>
    <cellStyle name="Comma 5 3 4 4 5 2" xfId="20818" xr:uid="{7A52508D-A9E4-4CEB-B3F0-27C5D30F06BA}"/>
    <cellStyle name="Comma 5 3 4 4 5 2 2" xfId="45082" xr:uid="{8893FC42-65C3-414E-B9DB-227BEF55C95B}"/>
    <cellStyle name="Comma 5 3 4 4 5 3" xfId="32950" xr:uid="{CD9E9F4F-A4E9-497C-979F-266EB46F2494}"/>
    <cellStyle name="Comma 5 3 4 4 6" xfId="12730" xr:uid="{207CA439-9637-4777-B006-82E86A12E324}"/>
    <cellStyle name="Comma 5 3 4 4 6 2" xfId="36994" xr:uid="{9E7D7402-E6F2-4372-AF4B-5F1696B5EAD4}"/>
    <cellStyle name="Comma 5 3 4 4 7" xfId="24862" xr:uid="{D82E4D3E-152D-4DFF-8785-99DAE392C5F6}"/>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2 2 2" xfId="43566" xr:uid="{E0BF5045-E955-4CB9-A8AD-9C43C6661A42}"/>
    <cellStyle name="Comma 5 3 4 5 2 2 3" xfId="31434" xr:uid="{CE18213D-DA7F-439E-9BF7-41E01376EB51}"/>
    <cellStyle name="Comma 5 3 4 5 2 3" xfId="11214" xr:uid="{2075F143-7936-449C-899C-5B090201ADBC}"/>
    <cellStyle name="Comma 5 3 4 5 2 3 2" xfId="23346" xr:uid="{BDD08B19-42E6-4DEF-B648-129AD9A92EFB}"/>
    <cellStyle name="Comma 5 3 4 5 2 3 2 2" xfId="47610" xr:uid="{2AA95EC5-E5BA-4213-9E59-22CFB258D6D9}"/>
    <cellStyle name="Comma 5 3 4 5 2 3 3" xfId="35478" xr:uid="{E52BD89B-C2B7-4D3A-A896-C7E001AF2389}"/>
    <cellStyle name="Comma 5 3 4 5 2 4" xfId="15258" xr:uid="{66391C2E-5DF3-479A-B289-9046A9A8C541}"/>
    <cellStyle name="Comma 5 3 4 5 2 4 2" xfId="39522" xr:uid="{DBE05431-AFCF-4718-A9D2-02F05655A6CC}"/>
    <cellStyle name="Comma 5 3 4 5 2 5" xfId="27390" xr:uid="{EA34C144-7771-471A-ACD9-9BE8D515B72C}"/>
    <cellStyle name="Comma 5 3 4 5 3" xfId="5148" xr:uid="{87BE3D29-FA15-4B60-8C14-6CE58B9B3E53}"/>
    <cellStyle name="Comma 5 3 4 5 3 2" xfId="17280" xr:uid="{6D825C74-7DED-4FD1-8D43-F11FBA081039}"/>
    <cellStyle name="Comma 5 3 4 5 3 2 2" xfId="41544" xr:uid="{1DCDF190-96D1-4F72-BB54-531A461577DC}"/>
    <cellStyle name="Comma 5 3 4 5 3 3" xfId="29412" xr:uid="{AD071E5D-C126-4D19-BEC3-6326EFF84663}"/>
    <cellStyle name="Comma 5 3 4 5 4" xfId="9192" xr:uid="{600E7589-5940-454E-A735-D1A2A2E28A89}"/>
    <cellStyle name="Comma 5 3 4 5 4 2" xfId="21324" xr:uid="{875B42DF-3F6F-4A84-9DFC-65847BF6A4C7}"/>
    <cellStyle name="Comma 5 3 4 5 4 2 2" xfId="45588" xr:uid="{27074841-1C60-4B0E-AEC8-9BA5A7A2015C}"/>
    <cellStyle name="Comma 5 3 4 5 4 3" xfId="33456" xr:uid="{E7E8D4DC-9850-41A8-8BE3-0F4E7ED015BE}"/>
    <cellStyle name="Comma 5 3 4 5 5" xfId="13236" xr:uid="{220BAFF2-4595-49F0-B9FD-E8599DE099D8}"/>
    <cellStyle name="Comma 5 3 4 5 5 2" xfId="37500" xr:uid="{3AEC71F6-C680-4C20-AECE-783198C51290}"/>
    <cellStyle name="Comma 5 3 4 5 6" xfId="25368" xr:uid="{EA54BA53-4DB1-4B3D-9697-20B45D7955A4}"/>
    <cellStyle name="Comma 5 3 4 6" xfId="2115" xr:uid="{D06EA6B3-543A-4E94-814A-F9D4900A58F6}"/>
    <cellStyle name="Comma 5 3 4 6 2" xfId="6159" xr:uid="{15EDCAFE-6ACE-45CE-A611-6513A1D6127C}"/>
    <cellStyle name="Comma 5 3 4 6 2 2" xfId="18291" xr:uid="{538FA572-23B1-4BAE-A726-6D35EBD7A16A}"/>
    <cellStyle name="Comma 5 3 4 6 2 2 2" xfId="42555" xr:uid="{BC44D434-59E2-4824-BAC9-64A6A48B7D24}"/>
    <cellStyle name="Comma 5 3 4 6 2 3" xfId="30423" xr:uid="{DCF61585-6B1D-4DEE-91F8-6A8B3AF0038A}"/>
    <cellStyle name="Comma 5 3 4 6 3" xfId="10203" xr:uid="{A152366D-11DE-4BA0-A095-844B92B17FBA}"/>
    <cellStyle name="Comma 5 3 4 6 3 2" xfId="22335" xr:uid="{1E81E45F-7932-4860-9B9F-07B78C5EAF25}"/>
    <cellStyle name="Comma 5 3 4 6 3 2 2" xfId="46599" xr:uid="{C1636658-0EE6-4597-9ED1-B1BDA9475FB3}"/>
    <cellStyle name="Comma 5 3 4 6 3 3" xfId="34467" xr:uid="{CED19DEA-7124-4F1B-80D6-D0BC1AF7BAC0}"/>
    <cellStyle name="Comma 5 3 4 6 4" xfId="14247" xr:uid="{0EB5C1BF-2FFC-497D-BF07-D97A32CE204E}"/>
    <cellStyle name="Comma 5 3 4 6 4 2" xfId="38511" xr:uid="{B018EF01-9D35-4B96-A2C8-654A830D885C}"/>
    <cellStyle name="Comma 5 3 4 6 5" xfId="26379" xr:uid="{B96778C2-6984-41DB-AF48-ECFF310FB3E7}"/>
    <cellStyle name="Comma 5 3 4 7" xfId="4137" xr:uid="{EFC2B2FE-61E5-4F01-B79C-C604651DCB4C}"/>
    <cellStyle name="Comma 5 3 4 7 2" xfId="16269" xr:uid="{E411F499-ABDD-4532-A518-A8453184C642}"/>
    <cellStyle name="Comma 5 3 4 7 2 2" xfId="40533" xr:uid="{658B6FF1-4907-4D92-8502-CC0BA738BECC}"/>
    <cellStyle name="Comma 5 3 4 7 3" xfId="28401" xr:uid="{71107760-EAD9-47D4-8654-EF76A1A6AA4F}"/>
    <cellStyle name="Comma 5 3 4 8" xfId="8181" xr:uid="{0297DB9B-AA19-445F-8CC3-46A345578035}"/>
    <cellStyle name="Comma 5 3 4 8 2" xfId="20313" xr:uid="{B8A6B51E-3C71-4887-B66E-3B220298103B}"/>
    <cellStyle name="Comma 5 3 4 8 2 2" xfId="44577" xr:uid="{B9E18444-DAD4-4860-ABCC-2E053B072145}"/>
    <cellStyle name="Comma 5 3 4 8 3" xfId="32445" xr:uid="{28636A97-10C2-4FAA-B267-51B3CF5D7F25}"/>
    <cellStyle name="Comma 5 3 4 9" xfId="12225" xr:uid="{0E9F7635-218A-48F8-904C-79720FEF769A}"/>
    <cellStyle name="Comma 5 3 4 9 2" xfId="36489" xr:uid="{8CC4BA3C-2022-44AF-A53D-6ACF4C72B287}"/>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2 2 2" xfId="44387" xr:uid="{BB546E19-46FA-401A-AEC0-7BA548B80BCC}"/>
    <cellStyle name="Comma 5 3 5 2 2 2 2 2 3" xfId="32255" xr:uid="{B2BCB5C3-13C3-4C3A-8C89-9914DAABB9D0}"/>
    <cellStyle name="Comma 5 3 5 2 2 2 2 3" xfId="12035" xr:uid="{7FD94375-C29B-4896-8CCE-2F6BF3763737}"/>
    <cellStyle name="Comma 5 3 5 2 2 2 2 3 2" xfId="24167" xr:uid="{90F87D62-97A6-40FF-A716-3C386172D5BB}"/>
    <cellStyle name="Comma 5 3 5 2 2 2 2 3 2 2" xfId="48431" xr:uid="{604123BB-F80F-4ADA-A613-4A75AA678E83}"/>
    <cellStyle name="Comma 5 3 5 2 2 2 2 3 3" xfId="36299" xr:uid="{0EE080FA-AE0C-450F-A203-694E374B290F}"/>
    <cellStyle name="Comma 5 3 5 2 2 2 2 4" xfId="16079" xr:uid="{9AA2FF7A-5110-4724-80F6-9BAF71AEDF17}"/>
    <cellStyle name="Comma 5 3 5 2 2 2 2 4 2" xfId="40343" xr:uid="{9AE8858B-45F2-4A93-B9C4-0767CE466E2C}"/>
    <cellStyle name="Comma 5 3 5 2 2 2 2 5" xfId="28211" xr:uid="{99C7E3E6-B7A1-40F5-8400-89855BD19ABF}"/>
    <cellStyle name="Comma 5 3 5 2 2 2 3" xfId="5969" xr:uid="{70F80052-5619-4F8D-A0EF-339024652027}"/>
    <cellStyle name="Comma 5 3 5 2 2 2 3 2" xfId="18101" xr:uid="{7AA3078A-E4E7-488E-B273-89310C954A9F}"/>
    <cellStyle name="Comma 5 3 5 2 2 2 3 2 2" xfId="42365" xr:uid="{EE6F26D7-7D6F-408B-BD15-AD827FEF5E3F}"/>
    <cellStyle name="Comma 5 3 5 2 2 2 3 3" xfId="30233" xr:uid="{2DA3DD35-893D-4C00-A247-9202BFBA3A75}"/>
    <cellStyle name="Comma 5 3 5 2 2 2 4" xfId="10013" xr:uid="{64C75CE9-4D42-43E7-9C9B-DEE57EC22A4F}"/>
    <cellStyle name="Comma 5 3 5 2 2 2 4 2" xfId="22145" xr:uid="{B0054603-CAD1-4ABE-8635-B974097F43A0}"/>
    <cellStyle name="Comma 5 3 5 2 2 2 4 2 2" xfId="46409" xr:uid="{A5FE2C3B-922D-4A14-894D-C2D394A32340}"/>
    <cellStyle name="Comma 5 3 5 2 2 2 4 3" xfId="34277" xr:uid="{F4325617-EEFC-440A-9B73-B65E401BE8AA}"/>
    <cellStyle name="Comma 5 3 5 2 2 2 5" xfId="14057" xr:uid="{8B7888B2-68F3-48AE-A964-61B5F67A9870}"/>
    <cellStyle name="Comma 5 3 5 2 2 2 5 2" xfId="38321" xr:uid="{96BE95A6-6126-43B9-968F-536AD6FD4E80}"/>
    <cellStyle name="Comma 5 3 5 2 2 2 6" xfId="26189" xr:uid="{E1CDA569-6ED3-42DF-8BE3-21963FF898B0}"/>
    <cellStyle name="Comma 5 3 5 2 2 3" xfId="2936" xr:uid="{74CA3086-5A55-4E6F-8B7F-926E46773C37}"/>
    <cellStyle name="Comma 5 3 5 2 2 3 2" xfId="6980" xr:uid="{2493AE45-770D-421B-9BAA-2305F4CE26B8}"/>
    <cellStyle name="Comma 5 3 5 2 2 3 2 2" xfId="19112" xr:uid="{FEEC9789-8487-413F-BE86-6375F5BBB9F8}"/>
    <cellStyle name="Comma 5 3 5 2 2 3 2 2 2" xfId="43376" xr:uid="{57E65D58-8A4E-47FC-8DF7-DC66BA7AA079}"/>
    <cellStyle name="Comma 5 3 5 2 2 3 2 3" xfId="31244" xr:uid="{1B5D9321-043B-49E1-9EE2-E71A08FD2485}"/>
    <cellStyle name="Comma 5 3 5 2 2 3 3" xfId="11024" xr:uid="{8ABD4473-A8B8-45A7-AE8A-34E42E99EDAF}"/>
    <cellStyle name="Comma 5 3 5 2 2 3 3 2" xfId="23156" xr:uid="{8913B49A-4857-4DC7-8B24-4A6D7EF966A4}"/>
    <cellStyle name="Comma 5 3 5 2 2 3 3 2 2" xfId="47420" xr:uid="{D06EC73F-657F-493E-87DF-A943B3340625}"/>
    <cellStyle name="Comma 5 3 5 2 2 3 3 3" xfId="35288" xr:uid="{0EB95067-6DF1-4C79-A966-2B7C22050708}"/>
    <cellStyle name="Comma 5 3 5 2 2 3 4" xfId="15068" xr:uid="{BA9232AA-A895-4ECA-8AB5-04FDB8479443}"/>
    <cellStyle name="Comma 5 3 5 2 2 3 4 2" xfId="39332" xr:uid="{69A693CD-222C-42E9-A28F-67A90B76579B}"/>
    <cellStyle name="Comma 5 3 5 2 2 3 5" xfId="27200" xr:uid="{0E1AFEAA-40F5-4186-ADF6-F6F3B0CA1B4B}"/>
    <cellStyle name="Comma 5 3 5 2 2 4" xfId="4958" xr:uid="{B6BBB96D-127B-4669-9FF9-D99319760CDA}"/>
    <cellStyle name="Comma 5 3 5 2 2 4 2" xfId="17090" xr:uid="{B6C13134-F8BB-4B40-B21F-381B98093CB6}"/>
    <cellStyle name="Comma 5 3 5 2 2 4 2 2" xfId="41354" xr:uid="{3C6A9F9F-A46E-4A84-97E3-DA8F25641BD7}"/>
    <cellStyle name="Comma 5 3 5 2 2 4 3" xfId="29222" xr:uid="{086735EE-A922-4B83-A687-1C3C943A45F6}"/>
    <cellStyle name="Comma 5 3 5 2 2 5" xfId="9002" xr:uid="{1B0417E0-039A-4C7F-B2A9-D646FB4C511B}"/>
    <cellStyle name="Comma 5 3 5 2 2 5 2" xfId="21134" xr:uid="{D3C8C083-9C1D-432B-838B-FF8DF90E6382}"/>
    <cellStyle name="Comma 5 3 5 2 2 5 2 2" xfId="45398" xr:uid="{84EDB76C-5B99-4A88-AF40-4AE23930A86C}"/>
    <cellStyle name="Comma 5 3 5 2 2 5 3" xfId="33266" xr:uid="{7C9C6420-215D-469E-96AF-988DF8C0B97E}"/>
    <cellStyle name="Comma 5 3 5 2 2 6" xfId="13046" xr:uid="{04A63E41-4E61-4FE6-BE92-5421F34BACF5}"/>
    <cellStyle name="Comma 5 3 5 2 2 6 2" xfId="37310" xr:uid="{D93364E2-69BA-4EC0-BED9-B73419D61EA5}"/>
    <cellStyle name="Comma 5 3 5 2 2 7" xfId="25178" xr:uid="{A2ED71D8-91E1-46DB-B06B-03695CB790E1}"/>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2 2 2" xfId="43882" xr:uid="{6E8A7C24-84E4-430F-ABB4-F9BD22D2264B}"/>
    <cellStyle name="Comma 5 3 5 2 3 2 2 3" xfId="31750" xr:uid="{5BD10AB7-8209-4491-8DE1-5F13345E46D4}"/>
    <cellStyle name="Comma 5 3 5 2 3 2 3" xfId="11530" xr:uid="{6081E5F3-D0F3-4B1D-9028-4A2D9D297C7E}"/>
    <cellStyle name="Comma 5 3 5 2 3 2 3 2" xfId="23662" xr:uid="{1663A684-351E-46F0-804F-C6D51DB265D3}"/>
    <cellStyle name="Comma 5 3 5 2 3 2 3 2 2" xfId="47926" xr:uid="{28C5B93D-83C6-485F-8E76-BF19A9979344}"/>
    <cellStyle name="Comma 5 3 5 2 3 2 3 3" xfId="35794" xr:uid="{ABF2D545-A4E5-46B9-88B0-0D84BC167621}"/>
    <cellStyle name="Comma 5 3 5 2 3 2 4" xfId="15574" xr:uid="{87CBAA0A-6CAC-40DB-83AA-E3827D9A6DBA}"/>
    <cellStyle name="Comma 5 3 5 2 3 2 4 2" xfId="39838" xr:uid="{9EC96047-2799-4160-B20F-F8597383CE9C}"/>
    <cellStyle name="Comma 5 3 5 2 3 2 5" xfId="27706" xr:uid="{7DEECAA8-E71E-4452-B324-7EC5776559A9}"/>
    <cellStyle name="Comma 5 3 5 2 3 3" xfId="5464" xr:uid="{A1132078-BF24-4C78-B289-11475C468598}"/>
    <cellStyle name="Comma 5 3 5 2 3 3 2" xfId="17596" xr:uid="{CD988FB4-77F8-4F58-B101-E7E7B4D85A4D}"/>
    <cellStyle name="Comma 5 3 5 2 3 3 2 2" xfId="41860" xr:uid="{C1B8FBA9-04E5-49C9-B6AA-B51607D3F9FF}"/>
    <cellStyle name="Comma 5 3 5 2 3 3 3" xfId="29728" xr:uid="{9DA16E20-5C31-4FC9-BFC1-7C7F10CAEC15}"/>
    <cellStyle name="Comma 5 3 5 2 3 4" xfId="9508" xr:uid="{B9779DC1-FB84-47B9-904A-352FEB7D75ED}"/>
    <cellStyle name="Comma 5 3 5 2 3 4 2" xfId="21640" xr:uid="{4D70521C-A85F-4C1F-919B-AA4585DC3EC2}"/>
    <cellStyle name="Comma 5 3 5 2 3 4 2 2" xfId="45904" xr:uid="{274FAEA1-4252-4876-9D3B-570F7CB5728C}"/>
    <cellStyle name="Comma 5 3 5 2 3 4 3" xfId="33772" xr:uid="{B8F396D4-0A3A-4C9C-8EFC-5D65CB77DD5D}"/>
    <cellStyle name="Comma 5 3 5 2 3 5" xfId="13552" xr:uid="{C1ACB874-A3AE-4F84-880D-7EE60CEE2B49}"/>
    <cellStyle name="Comma 5 3 5 2 3 5 2" xfId="37816" xr:uid="{5161532C-F34B-44B2-A74E-C19A57AD523E}"/>
    <cellStyle name="Comma 5 3 5 2 3 6" xfId="25684" xr:uid="{6E712A7E-C607-4BF8-96FF-C709672C6849}"/>
    <cellStyle name="Comma 5 3 5 2 4" xfId="2431" xr:uid="{EA270E4D-C5F1-453C-84B4-7B2E152DD8E3}"/>
    <cellStyle name="Comma 5 3 5 2 4 2" xfId="6475" xr:uid="{9A0AA306-6EF2-490F-A1F6-B7BCD6FD04BD}"/>
    <cellStyle name="Comma 5 3 5 2 4 2 2" xfId="18607" xr:uid="{A10F6E43-A826-4FAD-8068-C7D16E95AC38}"/>
    <cellStyle name="Comma 5 3 5 2 4 2 2 2" xfId="42871" xr:uid="{2D28F8B4-4921-4715-B0B3-2CC9A360031F}"/>
    <cellStyle name="Comma 5 3 5 2 4 2 3" xfId="30739" xr:uid="{EB12E460-220E-4845-9DAE-9AC58DFF337B}"/>
    <cellStyle name="Comma 5 3 5 2 4 3" xfId="10519" xr:uid="{CAEE9EA4-BC44-4458-9766-1A04A2C2BE5E}"/>
    <cellStyle name="Comma 5 3 5 2 4 3 2" xfId="22651" xr:uid="{BAE41E32-6EB1-4FB3-9A38-76533312503C}"/>
    <cellStyle name="Comma 5 3 5 2 4 3 2 2" xfId="46915" xr:uid="{56F8B047-85D4-4685-B3EB-2F81C4B93D42}"/>
    <cellStyle name="Comma 5 3 5 2 4 3 3" xfId="34783" xr:uid="{9FA196DF-F5A2-4A28-8347-160C79167DF0}"/>
    <cellStyle name="Comma 5 3 5 2 4 4" xfId="14563" xr:uid="{9E76E713-F67C-435A-A387-0DDB5E8E03C3}"/>
    <cellStyle name="Comma 5 3 5 2 4 4 2" xfId="38827" xr:uid="{0C2BDD99-8460-43D3-9953-AE9EC45B8922}"/>
    <cellStyle name="Comma 5 3 5 2 4 5" xfId="26695" xr:uid="{4F303A02-BCDB-4836-827A-BAC276AD7659}"/>
    <cellStyle name="Comma 5 3 5 2 5" xfId="4453" xr:uid="{BEA449C8-1364-4FC4-87DE-64343416CBAC}"/>
    <cellStyle name="Comma 5 3 5 2 5 2" xfId="16585" xr:uid="{A6A3F50A-5BED-46C1-A1E9-7B70E2A229A9}"/>
    <cellStyle name="Comma 5 3 5 2 5 2 2" xfId="40849" xr:uid="{4B1CD9BC-1DB4-4871-B71F-67F0BEE4880A}"/>
    <cellStyle name="Comma 5 3 5 2 5 3" xfId="28717" xr:uid="{E1567E8E-D8DB-4B33-82E5-17DCB5C42D61}"/>
    <cellStyle name="Comma 5 3 5 2 6" xfId="8497" xr:uid="{AA2A2CA0-DF6E-4831-AB01-1E3343AB5625}"/>
    <cellStyle name="Comma 5 3 5 2 6 2" xfId="20629" xr:uid="{E8F67336-0B16-4A5C-A3D4-7E10963B82F0}"/>
    <cellStyle name="Comma 5 3 5 2 6 2 2" xfId="44893" xr:uid="{31795260-939B-4653-9894-70CD9C934678}"/>
    <cellStyle name="Comma 5 3 5 2 6 3" xfId="32761" xr:uid="{8C28E662-FB79-46CB-A082-C57111EBE15D}"/>
    <cellStyle name="Comma 5 3 5 2 7" xfId="12541" xr:uid="{4D76F1D5-A830-4A4E-B129-010EACCBE3F3}"/>
    <cellStyle name="Comma 5 3 5 2 7 2" xfId="36805" xr:uid="{D333BFB5-5C6A-46ED-A329-1F2378649E2A}"/>
    <cellStyle name="Comma 5 3 5 2 8" xfId="24673" xr:uid="{C7C5B65A-B792-4482-A06E-B2DB6F474D8F}"/>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2 2 2" xfId="44134" xr:uid="{144B537D-0B01-4384-AD51-9188EB948BF8}"/>
    <cellStyle name="Comma 5 3 5 3 2 2 2 3" xfId="32002" xr:uid="{FB82E321-BF6C-4BEB-9655-DD5B40CC4E46}"/>
    <cellStyle name="Comma 5 3 5 3 2 2 3" xfId="11782" xr:uid="{3503DC1C-D21E-489B-82A1-E6FF57FEC906}"/>
    <cellStyle name="Comma 5 3 5 3 2 2 3 2" xfId="23914" xr:uid="{E2AD06F7-F8DE-4093-88F1-CECF79C3CEB1}"/>
    <cellStyle name="Comma 5 3 5 3 2 2 3 2 2" xfId="48178" xr:uid="{7D380E61-F187-4C7C-9DB8-A779CDB6EDF8}"/>
    <cellStyle name="Comma 5 3 5 3 2 2 3 3" xfId="36046" xr:uid="{F5288ADC-B874-457D-8706-6F30FC1BFCB3}"/>
    <cellStyle name="Comma 5 3 5 3 2 2 4" xfId="15826" xr:uid="{C55A4C25-6B46-4300-A323-7622C1579CC6}"/>
    <cellStyle name="Comma 5 3 5 3 2 2 4 2" xfId="40090" xr:uid="{49B29543-63D7-46D9-B56A-4601CDF7DE43}"/>
    <cellStyle name="Comma 5 3 5 3 2 2 5" xfId="27958" xr:uid="{5FDCDAB5-8E18-4D04-A1F1-E37AF923AF66}"/>
    <cellStyle name="Comma 5 3 5 3 2 3" xfId="5716" xr:uid="{E07DFB36-0425-4368-B9E0-F8450B9D59AB}"/>
    <cellStyle name="Comma 5 3 5 3 2 3 2" xfId="17848" xr:uid="{0D28B429-82CE-4A3F-9A63-4B39A23569C9}"/>
    <cellStyle name="Comma 5 3 5 3 2 3 2 2" xfId="42112" xr:uid="{ADECBE55-ADCE-4930-8FDE-43CED1D6E0A5}"/>
    <cellStyle name="Comma 5 3 5 3 2 3 3" xfId="29980" xr:uid="{D1398D84-BE45-40C0-9145-829026D61F5C}"/>
    <cellStyle name="Comma 5 3 5 3 2 4" xfId="9760" xr:uid="{8077469F-052A-466E-A063-3E5815346158}"/>
    <cellStyle name="Comma 5 3 5 3 2 4 2" xfId="21892" xr:uid="{9DBF4238-6ADF-4BF0-B202-BDD7B7E783D0}"/>
    <cellStyle name="Comma 5 3 5 3 2 4 2 2" xfId="46156" xr:uid="{0842B554-3EC7-4C96-B0BE-A80989DC4934}"/>
    <cellStyle name="Comma 5 3 5 3 2 4 3" xfId="34024" xr:uid="{9A5EDA69-0A60-4728-8B1E-906023524E30}"/>
    <cellStyle name="Comma 5 3 5 3 2 5" xfId="13804" xr:uid="{E9EBAE55-EE9E-4698-9134-AEAFDEE4704D}"/>
    <cellStyle name="Comma 5 3 5 3 2 5 2" xfId="38068" xr:uid="{56DEF508-2017-43AB-AD5B-FAA167A492EE}"/>
    <cellStyle name="Comma 5 3 5 3 2 6" xfId="25936" xr:uid="{34A37E52-7CA1-4E7F-8E9B-4ECC815FBB5F}"/>
    <cellStyle name="Comma 5 3 5 3 3" xfId="2683" xr:uid="{0763E02B-7451-444B-907D-6C420A9DE387}"/>
    <cellStyle name="Comma 5 3 5 3 3 2" xfId="6727" xr:uid="{11EBC010-378B-44A2-BD4A-817C76F3A304}"/>
    <cellStyle name="Comma 5 3 5 3 3 2 2" xfId="18859" xr:uid="{6CFAB090-1E74-4E43-B477-C7905DEBBA71}"/>
    <cellStyle name="Comma 5 3 5 3 3 2 2 2" xfId="43123" xr:uid="{AC16CCF6-56A0-455D-8C37-6DAA3D4301BB}"/>
    <cellStyle name="Comma 5 3 5 3 3 2 3" xfId="30991" xr:uid="{DC164E12-F811-4D0D-A31B-A7DFB6697205}"/>
    <cellStyle name="Comma 5 3 5 3 3 3" xfId="10771" xr:uid="{D7BA8517-85B2-4D50-87A0-5C6A5921EB9E}"/>
    <cellStyle name="Comma 5 3 5 3 3 3 2" xfId="22903" xr:uid="{7D93DEE7-12E0-40FC-90A3-831C275EE2D9}"/>
    <cellStyle name="Comma 5 3 5 3 3 3 2 2" xfId="47167" xr:uid="{4341C4DC-1AF6-4E8B-B9AE-8B94F1C8F4D6}"/>
    <cellStyle name="Comma 5 3 5 3 3 3 3" xfId="35035" xr:uid="{F8C8FD0C-8854-415D-A562-02E7719E69CC}"/>
    <cellStyle name="Comma 5 3 5 3 3 4" xfId="14815" xr:uid="{79A7CC7E-7B61-4815-9E84-0A72ED11083E}"/>
    <cellStyle name="Comma 5 3 5 3 3 4 2" xfId="39079" xr:uid="{D34F0554-BDD2-4A36-9304-5994B5CD6EC2}"/>
    <cellStyle name="Comma 5 3 5 3 3 5" xfId="26947" xr:uid="{67DA84DA-2180-405C-A004-8B338C42186E}"/>
    <cellStyle name="Comma 5 3 5 3 4" xfId="4705" xr:uid="{7F856902-4210-45AC-A79B-E01B389788FF}"/>
    <cellStyle name="Comma 5 3 5 3 4 2" xfId="16837" xr:uid="{91349F2E-C53D-4C94-BCB1-3AD2AC23C96C}"/>
    <cellStyle name="Comma 5 3 5 3 4 2 2" xfId="41101" xr:uid="{DF400708-B856-4545-99D4-3ED17FAA51E2}"/>
    <cellStyle name="Comma 5 3 5 3 4 3" xfId="28969" xr:uid="{425AEB0B-2479-4CC8-8EC1-43C480454435}"/>
    <cellStyle name="Comma 5 3 5 3 5" xfId="8749" xr:uid="{7B19A125-B81F-40DA-9386-F9C64A3E92BB}"/>
    <cellStyle name="Comma 5 3 5 3 5 2" xfId="20881" xr:uid="{D917856F-C82F-4020-B2D9-D44EC50C72E6}"/>
    <cellStyle name="Comma 5 3 5 3 5 2 2" xfId="45145" xr:uid="{71BC5F70-FFE6-4705-9B0E-3C77E6F39B93}"/>
    <cellStyle name="Comma 5 3 5 3 5 3" xfId="33013" xr:uid="{DE1C03D4-961A-48F3-81CF-753C62115233}"/>
    <cellStyle name="Comma 5 3 5 3 6" xfId="12793" xr:uid="{9EBD9039-9591-4405-8F8E-832ACEA475D9}"/>
    <cellStyle name="Comma 5 3 5 3 6 2" xfId="37057" xr:uid="{364EC915-FD5F-461B-8CB2-D7E930B249E6}"/>
    <cellStyle name="Comma 5 3 5 3 7" xfId="24925" xr:uid="{8B3E2E0F-FBAC-4394-AD50-C4AFC414AFD0}"/>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2 2 2" xfId="43629" xr:uid="{26688E90-5007-4A06-B9E8-3E467EE3DBD8}"/>
    <cellStyle name="Comma 5 3 5 4 2 2 3" xfId="31497" xr:uid="{6A60C04D-FCEB-48CB-BEDA-D1D788610434}"/>
    <cellStyle name="Comma 5 3 5 4 2 3" xfId="11277" xr:uid="{5EF2C2A7-1B23-4675-BB28-864FE6900DE9}"/>
    <cellStyle name="Comma 5 3 5 4 2 3 2" xfId="23409" xr:uid="{3D928F99-679D-4CA4-8CEC-14BF2D1DF004}"/>
    <cellStyle name="Comma 5 3 5 4 2 3 2 2" xfId="47673" xr:uid="{C59E8A5A-3A44-4701-9E86-EC2A7921A4E8}"/>
    <cellStyle name="Comma 5 3 5 4 2 3 3" xfId="35541" xr:uid="{ABC26697-28AD-4F9B-85DB-7963EC225477}"/>
    <cellStyle name="Comma 5 3 5 4 2 4" xfId="15321" xr:uid="{5DEFB29C-CAC4-4959-B5EB-19EB148009CF}"/>
    <cellStyle name="Comma 5 3 5 4 2 4 2" xfId="39585" xr:uid="{8B86CA3A-7F79-4373-91AD-9278F3211048}"/>
    <cellStyle name="Comma 5 3 5 4 2 5" xfId="27453" xr:uid="{AF5044E9-E9B6-4BE2-82E8-A5E745210B9C}"/>
    <cellStyle name="Comma 5 3 5 4 3" xfId="5211" xr:uid="{D7710B93-734B-4BCB-A111-349F9F0FF5C1}"/>
    <cellStyle name="Comma 5 3 5 4 3 2" xfId="17343" xr:uid="{3FC70E45-4C4F-4B2D-8BFD-584AFA844DDD}"/>
    <cellStyle name="Comma 5 3 5 4 3 2 2" xfId="41607" xr:uid="{127B2C89-E813-419C-8E5C-1292E87D9DC1}"/>
    <cellStyle name="Comma 5 3 5 4 3 3" xfId="29475" xr:uid="{DF13EB98-E3FC-43B7-BE7E-CDB6A78AC799}"/>
    <cellStyle name="Comma 5 3 5 4 4" xfId="9255" xr:uid="{14A87942-601A-40FB-BF77-197B6F5E7A5F}"/>
    <cellStyle name="Comma 5 3 5 4 4 2" xfId="21387" xr:uid="{C8D0A226-BDAF-488A-8EF9-AB3CA38E0DCF}"/>
    <cellStyle name="Comma 5 3 5 4 4 2 2" xfId="45651" xr:uid="{C91D4784-3CB4-47A9-87CE-AB30403209E9}"/>
    <cellStyle name="Comma 5 3 5 4 4 3" xfId="33519" xr:uid="{9978FBE8-34CD-4E4C-AD4F-C65A3AB77ADB}"/>
    <cellStyle name="Comma 5 3 5 4 5" xfId="13299" xr:uid="{FB823878-6626-4AC9-9666-E4E4F1472B42}"/>
    <cellStyle name="Comma 5 3 5 4 5 2" xfId="37563" xr:uid="{94DED154-D457-40FB-BF41-D8B9424898A6}"/>
    <cellStyle name="Comma 5 3 5 4 6" xfId="25431" xr:uid="{37EE5A43-22E5-4B0C-AD83-91EC62C72A14}"/>
    <cellStyle name="Comma 5 3 5 5" xfId="2178" xr:uid="{9CCF4CC6-2C0E-42D4-AF31-96D82373FCFC}"/>
    <cellStyle name="Comma 5 3 5 5 2" xfId="6222" xr:uid="{B30912B2-2C80-4075-8AD7-774AEC8B0213}"/>
    <cellStyle name="Comma 5 3 5 5 2 2" xfId="18354" xr:uid="{3DA58185-25F8-430C-9C68-EC68250FA174}"/>
    <cellStyle name="Comma 5 3 5 5 2 2 2" xfId="42618" xr:uid="{07402206-B0DA-4967-9D47-D149D26901FE}"/>
    <cellStyle name="Comma 5 3 5 5 2 3" xfId="30486" xr:uid="{B49F7FC2-8C7C-4A4E-80E9-5E1D8CE29A81}"/>
    <cellStyle name="Comma 5 3 5 5 3" xfId="10266" xr:uid="{7613D39A-5657-43DD-B67B-611B07CE226F}"/>
    <cellStyle name="Comma 5 3 5 5 3 2" xfId="22398" xr:uid="{16628CEB-C491-4B54-9864-677CC7FFE9D6}"/>
    <cellStyle name="Comma 5 3 5 5 3 2 2" xfId="46662" xr:uid="{A3B5E40A-3A03-418B-87ED-2D05635B9384}"/>
    <cellStyle name="Comma 5 3 5 5 3 3" xfId="34530" xr:uid="{A826B470-B72B-4044-BFB2-A3B107790B57}"/>
    <cellStyle name="Comma 5 3 5 5 4" xfId="14310" xr:uid="{DE82E64E-E0FC-44CF-8D90-E4D04773AA7C}"/>
    <cellStyle name="Comma 5 3 5 5 4 2" xfId="38574" xr:uid="{546362A8-0561-4C20-8142-56A82F48F18D}"/>
    <cellStyle name="Comma 5 3 5 5 5" xfId="26442" xr:uid="{C1EEB677-8385-4646-96D4-BCE76263FDEE}"/>
    <cellStyle name="Comma 5 3 5 6" xfId="4200" xr:uid="{C469D9D1-F9E6-42E4-A42F-E5005F9F7491}"/>
    <cellStyle name="Comma 5 3 5 6 2" xfId="16332" xr:uid="{14415E58-7DD6-47D8-8119-45640224E02C}"/>
    <cellStyle name="Comma 5 3 5 6 2 2" xfId="40596" xr:uid="{9911571D-2FFD-4216-AC70-EAD6A77E7745}"/>
    <cellStyle name="Comma 5 3 5 6 3" xfId="28464" xr:uid="{2BEF9081-F92F-4AA3-91F6-592890013BB1}"/>
    <cellStyle name="Comma 5 3 5 7" xfId="8244" xr:uid="{3AA2CB8B-0EFA-4590-A018-14E7DD5BA600}"/>
    <cellStyle name="Comma 5 3 5 7 2" xfId="20376" xr:uid="{C51FBAC3-0221-4130-8102-3C425FEBFF67}"/>
    <cellStyle name="Comma 5 3 5 7 2 2" xfId="44640" xr:uid="{75CB5165-47F2-4BB9-BE1F-89D1F7F9DC2E}"/>
    <cellStyle name="Comma 5 3 5 7 3" xfId="32508" xr:uid="{333AE828-D11D-4A31-BBCF-065486B2F002}"/>
    <cellStyle name="Comma 5 3 5 8" xfId="12288" xr:uid="{30568351-77B7-4149-9CA2-2614E85C6462}"/>
    <cellStyle name="Comma 5 3 5 8 2" xfId="36552" xr:uid="{DED1B96C-BA7C-48F3-9791-C2FC46B7B925}"/>
    <cellStyle name="Comma 5 3 5 9" xfId="24420" xr:uid="{BD0A506F-5E96-4A95-85DF-06E80D7BF635}"/>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2 2 2" xfId="44261" xr:uid="{725C45C6-0859-4D58-A17B-5E8DF1ED0B9E}"/>
    <cellStyle name="Comma 5 3 6 2 2 2 2 3" xfId="32129" xr:uid="{E03A6F31-652E-4CD5-B44B-B63A2B93323B}"/>
    <cellStyle name="Comma 5 3 6 2 2 2 3" xfId="11909" xr:uid="{18C37C9E-2816-48A3-BDD3-00145478F188}"/>
    <cellStyle name="Comma 5 3 6 2 2 2 3 2" xfId="24041" xr:uid="{B527FBB2-C28C-48BE-B4CA-A74468BAE302}"/>
    <cellStyle name="Comma 5 3 6 2 2 2 3 2 2" xfId="48305" xr:uid="{311B3CD5-8307-44F5-8952-F78851F57273}"/>
    <cellStyle name="Comma 5 3 6 2 2 2 3 3" xfId="36173" xr:uid="{30F66332-3404-4B1B-8EBE-9CF9FB09BDD2}"/>
    <cellStyle name="Comma 5 3 6 2 2 2 4" xfId="15953" xr:uid="{520281BF-4AB4-49B7-AB54-99B193A70D93}"/>
    <cellStyle name="Comma 5 3 6 2 2 2 4 2" xfId="40217" xr:uid="{B77A525C-52A3-4AD1-A688-484A8038F826}"/>
    <cellStyle name="Comma 5 3 6 2 2 2 5" xfId="28085" xr:uid="{AA7F6B75-CFF8-420F-A30D-F8A6AC6FAE45}"/>
    <cellStyle name="Comma 5 3 6 2 2 3" xfId="5843" xr:uid="{1D784BF1-C709-4862-9BBB-831436AE7146}"/>
    <cellStyle name="Comma 5 3 6 2 2 3 2" xfId="17975" xr:uid="{913FFD4B-0340-47F7-8FBB-5C7B6520C826}"/>
    <cellStyle name="Comma 5 3 6 2 2 3 2 2" xfId="42239" xr:uid="{B48AF3BB-A8D7-4B7F-BD59-8D40DB62A5A4}"/>
    <cellStyle name="Comma 5 3 6 2 2 3 3" xfId="30107" xr:uid="{53BC7C0B-6FF7-4EE1-856C-597E3D79842C}"/>
    <cellStyle name="Comma 5 3 6 2 2 4" xfId="9887" xr:uid="{E2F4C9AA-2F5E-4387-84DE-F617EDAC03D2}"/>
    <cellStyle name="Comma 5 3 6 2 2 4 2" xfId="22019" xr:uid="{66FAD870-CE35-4AC6-836C-A0F7B5F91977}"/>
    <cellStyle name="Comma 5 3 6 2 2 4 2 2" xfId="46283" xr:uid="{562DF2CD-BB78-4147-96E7-AFFCDAC723FB}"/>
    <cellStyle name="Comma 5 3 6 2 2 4 3" xfId="34151" xr:uid="{BD889648-83A0-46B5-B79C-FDB03864EBE0}"/>
    <cellStyle name="Comma 5 3 6 2 2 5" xfId="13931" xr:uid="{F3161C82-3673-46C0-AA88-10BCBE7C888C}"/>
    <cellStyle name="Comma 5 3 6 2 2 5 2" xfId="38195" xr:uid="{B7403004-6003-49A4-A397-B9D26535C5A4}"/>
    <cellStyle name="Comma 5 3 6 2 2 6" xfId="26063" xr:uid="{28A8B6B6-AFF5-4C06-A9D2-0D65CE8D9F51}"/>
    <cellStyle name="Comma 5 3 6 2 3" xfId="2810" xr:uid="{4D792AF6-29D9-4C89-85BA-C9512DCCB92D}"/>
    <cellStyle name="Comma 5 3 6 2 3 2" xfId="6854" xr:uid="{B70087A9-9D11-421B-A710-4A5A3437918F}"/>
    <cellStyle name="Comma 5 3 6 2 3 2 2" xfId="18986" xr:uid="{3092E02E-5640-4DB1-B5A2-7F4EBA77090B}"/>
    <cellStyle name="Comma 5 3 6 2 3 2 2 2" xfId="43250" xr:uid="{940D6E60-C27B-4860-8941-6B59AAA78B9F}"/>
    <cellStyle name="Comma 5 3 6 2 3 2 3" xfId="31118" xr:uid="{C3BE9778-CC1E-414F-84FC-667A8F5C5674}"/>
    <cellStyle name="Comma 5 3 6 2 3 3" xfId="10898" xr:uid="{E0E5E0F6-A897-447B-90A3-93220DEDD9F1}"/>
    <cellStyle name="Comma 5 3 6 2 3 3 2" xfId="23030" xr:uid="{F5F3183B-1FB7-4C9E-BD2B-43A666F07C9F}"/>
    <cellStyle name="Comma 5 3 6 2 3 3 2 2" xfId="47294" xr:uid="{80FEA655-CD36-4992-ACBF-E716A12CCCBA}"/>
    <cellStyle name="Comma 5 3 6 2 3 3 3" xfId="35162" xr:uid="{3A1452B6-AB3B-49EB-A194-158A4896F243}"/>
    <cellStyle name="Comma 5 3 6 2 3 4" xfId="14942" xr:uid="{A45C087B-4FC5-42A1-B22C-676ADF79D8AC}"/>
    <cellStyle name="Comma 5 3 6 2 3 4 2" xfId="39206" xr:uid="{E5FB4FE8-99EB-404C-801B-8D3768655EC0}"/>
    <cellStyle name="Comma 5 3 6 2 3 5" xfId="27074" xr:uid="{5E610C4F-8B36-4364-83BD-B7E6BC494AF1}"/>
    <cellStyle name="Comma 5 3 6 2 4" xfId="4832" xr:uid="{D9ADF636-6D1A-47E8-A7A3-F81D996367D9}"/>
    <cellStyle name="Comma 5 3 6 2 4 2" xfId="16964" xr:uid="{C2221BEE-9F3C-4B45-96A4-E3B247DD2D6A}"/>
    <cellStyle name="Comma 5 3 6 2 4 2 2" xfId="41228" xr:uid="{5F1DA1A9-5178-405B-AC23-FD5F362A0517}"/>
    <cellStyle name="Comma 5 3 6 2 4 3" xfId="29096" xr:uid="{605041C7-420A-48BF-909F-D93759511702}"/>
    <cellStyle name="Comma 5 3 6 2 5" xfId="8876" xr:uid="{4D88BFFA-9853-401F-83A4-FA40CD63F2F3}"/>
    <cellStyle name="Comma 5 3 6 2 5 2" xfId="21008" xr:uid="{4E96377A-E8B1-4CA0-A2AF-0BA7F3C4C07F}"/>
    <cellStyle name="Comma 5 3 6 2 5 2 2" xfId="45272" xr:uid="{DDE8C6BE-3C53-4A7C-8B69-20227ECAF5D5}"/>
    <cellStyle name="Comma 5 3 6 2 5 3" xfId="33140" xr:uid="{8CBD7B4C-BEE1-4C4F-A5DF-22C3CAB2B4E6}"/>
    <cellStyle name="Comma 5 3 6 2 6" xfId="12920" xr:uid="{EF684602-CEBA-4DC2-97AF-447A338BA03F}"/>
    <cellStyle name="Comma 5 3 6 2 6 2" xfId="37184" xr:uid="{1D56A2E4-BB8F-4A16-AE66-98F82CFEEFE1}"/>
    <cellStyle name="Comma 5 3 6 2 7" xfId="25052" xr:uid="{F9FE6F81-168C-46E2-AABA-953666EDFF52}"/>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2 2 2" xfId="43756" xr:uid="{FE98A9CB-FAE5-48EC-9B38-F97A1DC6B016}"/>
    <cellStyle name="Comma 5 3 6 3 2 2 3" xfId="31624" xr:uid="{246A5ECA-0136-4953-81D7-DE1F6EB302DA}"/>
    <cellStyle name="Comma 5 3 6 3 2 3" xfId="11404" xr:uid="{1FF78779-95B6-4DE7-A3C0-D3FEDE4F2D8A}"/>
    <cellStyle name="Comma 5 3 6 3 2 3 2" xfId="23536" xr:uid="{FF0AF1F8-497A-4BD2-8120-B0DEE9A6F4B0}"/>
    <cellStyle name="Comma 5 3 6 3 2 3 2 2" xfId="47800" xr:uid="{33B23562-D9D1-463C-81BE-FB02CB00B5B4}"/>
    <cellStyle name="Comma 5 3 6 3 2 3 3" xfId="35668" xr:uid="{9392886B-BA89-4EDB-A1BC-40017C7424AB}"/>
    <cellStyle name="Comma 5 3 6 3 2 4" xfId="15448" xr:uid="{506B0AB3-E646-4C92-AB06-B54D4C9764B1}"/>
    <cellStyle name="Comma 5 3 6 3 2 4 2" xfId="39712" xr:uid="{0E19D349-DB73-40E7-86E1-E7464B512D17}"/>
    <cellStyle name="Comma 5 3 6 3 2 5" xfId="27580" xr:uid="{C9DA271E-8E05-4538-8685-4030CA48238E}"/>
    <cellStyle name="Comma 5 3 6 3 3" xfId="5338" xr:uid="{F488EE4B-B3FB-4EDA-BBF9-A78602B9FB9E}"/>
    <cellStyle name="Comma 5 3 6 3 3 2" xfId="17470" xr:uid="{B818CA2E-0247-41C1-850F-0398735ECFD9}"/>
    <cellStyle name="Comma 5 3 6 3 3 2 2" xfId="41734" xr:uid="{98355B67-9D86-4209-8032-8546E8FC3175}"/>
    <cellStyle name="Comma 5 3 6 3 3 3" xfId="29602" xr:uid="{7B629ACB-3C4C-4208-85AB-6C469E20D88D}"/>
    <cellStyle name="Comma 5 3 6 3 4" xfId="9382" xr:uid="{EC62B4C6-EF58-42DC-A234-E9F333FB4181}"/>
    <cellStyle name="Comma 5 3 6 3 4 2" xfId="21514" xr:uid="{753DAD88-F803-48E8-A66A-8B1979849D61}"/>
    <cellStyle name="Comma 5 3 6 3 4 2 2" xfId="45778" xr:uid="{05AB75CA-8453-4D34-BE06-1731B24C92B9}"/>
    <cellStyle name="Comma 5 3 6 3 4 3" xfId="33646" xr:uid="{181D1549-CFB5-47D4-A884-C9E3C31A4C53}"/>
    <cellStyle name="Comma 5 3 6 3 5" xfId="13426" xr:uid="{A12F7CF4-A5D9-42A5-B28A-7152C868D905}"/>
    <cellStyle name="Comma 5 3 6 3 5 2" xfId="37690" xr:uid="{15A479AF-90C0-4717-B673-8A472B51FA7F}"/>
    <cellStyle name="Comma 5 3 6 3 6" xfId="25558" xr:uid="{F6EE1383-3C75-410D-9877-DC6F74ABC71E}"/>
    <cellStyle name="Comma 5 3 6 4" xfId="2305" xr:uid="{E60B2677-6C5B-4734-A4BE-925CE02ACD82}"/>
    <cellStyle name="Comma 5 3 6 4 2" xfId="6349" xr:uid="{D6B1ED0A-F6EB-4A41-BBFA-DAC2474F2ED7}"/>
    <cellStyle name="Comma 5 3 6 4 2 2" xfId="18481" xr:uid="{547B2B40-38D8-42B9-B213-99034EDDF6B9}"/>
    <cellStyle name="Comma 5 3 6 4 2 2 2" xfId="42745" xr:uid="{71037812-6FED-44B7-A8DE-5EF21597B87B}"/>
    <cellStyle name="Comma 5 3 6 4 2 3" xfId="30613" xr:uid="{DEA584A3-A417-4E8E-87BD-A2ECF8EF98DA}"/>
    <cellStyle name="Comma 5 3 6 4 3" xfId="10393" xr:uid="{F6114EB1-8972-4A96-917E-70529163B1C0}"/>
    <cellStyle name="Comma 5 3 6 4 3 2" xfId="22525" xr:uid="{F49BBDE7-7D1F-4284-BEF0-868A34B88D17}"/>
    <cellStyle name="Comma 5 3 6 4 3 2 2" xfId="46789" xr:uid="{5BE6B691-F5BD-4593-AD5B-F4AA455D4A3A}"/>
    <cellStyle name="Comma 5 3 6 4 3 3" xfId="34657" xr:uid="{83C33AA2-1015-49D1-BB60-BC0996D711D8}"/>
    <cellStyle name="Comma 5 3 6 4 4" xfId="14437" xr:uid="{7B768A82-0881-4164-822B-7F562BB9E09C}"/>
    <cellStyle name="Comma 5 3 6 4 4 2" xfId="38701" xr:uid="{C8F29A8D-1645-4F2E-87DE-C959C0CF4DFB}"/>
    <cellStyle name="Comma 5 3 6 4 5" xfId="26569" xr:uid="{67D61B49-559E-45B9-83D2-243D034E2BAC}"/>
    <cellStyle name="Comma 5 3 6 5" xfId="4327" xr:uid="{33E95B24-7ED5-4519-B378-4CBA24C58DF6}"/>
    <cellStyle name="Comma 5 3 6 5 2" xfId="16459" xr:uid="{32B52404-C734-4A57-9DEB-2EDE3B051BC4}"/>
    <cellStyle name="Comma 5 3 6 5 2 2" xfId="40723" xr:uid="{170BA4F6-CA65-4545-BEB3-8F34F67B6152}"/>
    <cellStyle name="Comma 5 3 6 5 3" xfId="28591" xr:uid="{B0C85ED5-0787-4C45-AA9E-20B9369228E2}"/>
    <cellStyle name="Comma 5 3 6 6" xfId="8371" xr:uid="{F84298D2-BB2C-4DFA-8EDA-8D6670A05D82}"/>
    <cellStyle name="Comma 5 3 6 6 2" xfId="20503" xr:uid="{A24BE8A5-DC87-45F0-87FB-BDEA36B1F786}"/>
    <cellStyle name="Comma 5 3 6 6 2 2" xfId="44767" xr:uid="{FB5484A8-3FE3-4040-B619-2B67AD60F58A}"/>
    <cellStyle name="Comma 5 3 6 6 3" xfId="32635" xr:uid="{4485281C-481F-475F-BAF1-07B0F6DE47EF}"/>
    <cellStyle name="Comma 5 3 6 7" xfId="12415" xr:uid="{C37DB8A5-E453-4907-B107-4BCD8E871F1D}"/>
    <cellStyle name="Comma 5 3 6 7 2" xfId="36679" xr:uid="{83EE4A79-1DC8-4EA9-B9E0-A5449E0630E0}"/>
    <cellStyle name="Comma 5 3 6 8" xfId="24547" xr:uid="{FCCFE07A-6996-4D75-82DE-1042D06EAFC3}"/>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2 2 2" xfId="44008" xr:uid="{8E9F9DB6-3974-4EEF-84A0-48FAFB15E16B}"/>
    <cellStyle name="Comma 5 3 7 2 2 2 3" xfId="31876" xr:uid="{F1646EA3-6AA0-4DB3-858B-BD705BB6677F}"/>
    <cellStyle name="Comma 5 3 7 2 2 3" xfId="11656" xr:uid="{0555F6CD-D3C8-46E8-8D6D-F12CFAA88B3E}"/>
    <cellStyle name="Comma 5 3 7 2 2 3 2" xfId="23788" xr:uid="{67F2DC16-5678-4E7C-B67B-ECE7A3A8631F}"/>
    <cellStyle name="Comma 5 3 7 2 2 3 2 2" xfId="48052" xr:uid="{9CCCAC5B-FE36-498E-8754-5E87FE797C9A}"/>
    <cellStyle name="Comma 5 3 7 2 2 3 3" xfId="35920" xr:uid="{9049E06F-0ADC-4DDB-98CA-ACAB4BBC6B2B}"/>
    <cellStyle name="Comma 5 3 7 2 2 4" xfId="15700" xr:uid="{C792CAF7-B9CE-46AA-B88E-0C7A4DBA48AB}"/>
    <cellStyle name="Comma 5 3 7 2 2 4 2" xfId="39964" xr:uid="{B57A20A7-CAB9-46E1-9FF5-418AE85B3B02}"/>
    <cellStyle name="Comma 5 3 7 2 2 5" xfId="27832" xr:uid="{92D3EFD5-E21C-4324-8CDC-A08F4E75CB57}"/>
    <cellStyle name="Comma 5 3 7 2 3" xfId="5590" xr:uid="{8555D87A-CA54-497A-B48E-74E21EED403C}"/>
    <cellStyle name="Comma 5 3 7 2 3 2" xfId="17722" xr:uid="{2CF2F2F5-82F3-4254-A52C-2B0306EE0228}"/>
    <cellStyle name="Comma 5 3 7 2 3 2 2" xfId="41986" xr:uid="{15E1FAE6-D75E-4262-BBDB-E9BA65588D69}"/>
    <cellStyle name="Comma 5 3 7 2 3 3" xfId="29854" xr:uid="{8B09CA28-F75E-42B4-93F7-8B541F7FD66D}"/>
    <cellStyle name="Comma 5 3 7 2 4" xfId="9634" xr:uid="{988BDE46-9EE1-438A-A883-FEB16E61DD25}"/>
    <cellStyle name="Comma 5 3 7 2 4 2" xfId="21766" xr:uid="{B5E26B82-1492-400B-AE55-2334DE55FF80}"/>
    <cellStyle name="Comma 5 3 7 2 4 2 2" xfId="46030" xr:uid="{7B810873-625C-4B65-9D37-F214889D09CA}"/>
    <cellStyle name="Comma 5 3 7 2 4 3" xfId="33898" xr:uid="{86A7F322-0CED-47CD-8E63-3A00A353200C}"/>
    <cellStyle name="Comma 5 3 7 2 5" xfId="13678" xr:uid="{61E00AA9-EB2E-4B26-BDCB-E03F9930E702}"/>
    <cellStyle name="Comma 5 3 7 2 5 2" xfId="37942" xr:uid="{30874E46-D565-40DF-B5FC-0A6ECCE15D96}"/>
    <cellStyle name="Comma 5 3 7 2 6" xfId="25810" xr:uid="{C4C3E0C1-4758-4160-8D8C-404BC3D43585}"/>
    <cellStyle name="Comma 5 3 7 3" xfId="2557" xr:uid="{8D3F93E4-66D1-4D79-B373-916E389E387E}"/>
    <cellStyle name="Comma 5 3 7 3 2" xfId="6601" xr:uid="{9F6DCCD4-DBBA-471B-B782-B95662B8B2B1}"/>
    <cellStyle name="Comma 5 3 7 3 2 2" xfId="18733" xr:uid="{63CD839D-5324-4131-A237-E328A977F84D}"/>
    <cellStyle name="Comma 5 3 7 3 2 2 2" xfId="42997" xr:uid="{215F5888-9A4F-4276-A8B2-3988F4745B50}"/>
    <cellStyle name="Comma 5 3 7 3 2 3" xfId="30865" xr:uid="{E8AAA8B5-EE9C-4A3E-8A33-395EF023DEFF}"/>
    <cellStyle name="Comma 5 3 7 3 3" xfId="10645" xr:uid="{15F80045-6703-4735-908F-2D19FB1A6702}"/>
    <cellStyle name="Comma 5 3 7 3 3 2" xfId="22777" xr:uid="{8DAC6CC8-6CCE-452C-8F5D-F3782BE6DFEE}"/>
    <cellStyle name="Comma 5 3 7 3 3 2 2" xfId="47041" xr:uid="{1468A5BF-7074-481D-A814-3260AF784ED1}"/>
    <cellStyle name="Comma 5 3 7 3 3 3" xfId="34909" xr:uid="{561948F5-3E46-427C-AFA4-866C1439A760}"/>
    <cellStyle name="Comma 5 3 7 3 4" xfId="14689" xr:uid="{A12AD2AC-A55A-47AD-92A5-8307E6AEEB95}"/>
    <cellStyle name="Comma 5 3 7 3 4 2" xfId="38953" xr:uid="{67E5A8BB-E0E0-4BDF-9F3D-96586BC082DC}"/>
    <cellStyle name="Comma 5 3 7 3 5" xfId="26821" xr:uid="{9B29905C-E10B-4EBB-98FD-83AFBB64B5F2}"/>
    <cellStyle name="Comma 5 3 7 4" xfId="4579" xr:uid="{FCAFF6D8-E902-4012-9891-E57385D80F92}"/>
    <cellStyle name="Comma 5 3 7 4 2" xfId="16711" xr:uid="{84621AD9-3B56-4BB1-9365-33128CAFC752}"/>
    <cellStyle name="Comma 5 3 7 4 2 2" xfId="40975" xr:uid="{C226656D-9112-482D-AE27-2C61FF9F7686}"/>
    <cellStyle name="Comma 5 3 7 4 3" xfId="28843" xr:uid="{4AD9DC6D-8706-4510-AD30-DDDA85717550}"/>
    <cellStyle name="Comma 5 3 7 5" xfId="8623" xr:uid="{8CAB05EE-E747-4D93-9BB0-E31D499EF64F}"/>
    <cellStyle name="Comma 5 3 7 5 2" xfId="20755" xr:uid="{8F9B2234-FB73-412B-AE8E-59D8E4E876C9}"/>
    <cellStyle name="Comma 5 3 7 5 2 2" xfId="45019" xr:uid="{12F07422-01ED-4D44-AB1D-6B2305A53407}"/>
    <cellStyle name="Comma 5 3 7 5 3" xfId="32887" xr:uid="{0445999C-A911-4E2B-BC0A-EFBEF0BD5B5B}"/>
    <cellStyle name="Comma 5 3 7 6" xfId="12667" xr:uid="{0192C0D8-CA99-425F-9614-9E8609868682}"/>
    <cellStyle name="Comma 5 3 7 6 2" xfId="36931" xr:uid="{CB619DD7-30DE-4BCA-8C52-15651B9495EA}"/>
    <cellStyle name="Comma 5 3 7 7" xfId="24799" xr:uid="{2D42AA2C-681B-4A6F-8A0E-9D49ED31EB24}"/>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2 2 2" xfId="43503" xr:uid="{9627C218-9744-4C3B-B72C-7418F7FB0F64}"/>
    <cellStyle name="Comma 5 3 8 2 2 3" xfId="31371" xr:uid="{E9E1C1CA-7136-4478-80E5-3409C13EFA13}"/>
    <cellStyle name="Comma 5 3 8 2 3" xfId="11151" xr:uid="{3D320E24-B465-40E8-8544-59211B7F1264}"/>
    <cellStyle name="Comma 5 3 8 2 3 2" xfId="23283" xr:uid="{F164DC66-3383-48B3-9AFD-FC8E36EA1F3E}"/>
    <cellStyle name="Comma 5 3 8 2 3 2 2" xfId="47547" xr:uid="{0C42A73F-5993-48CF-A6BE-E3769294E8E9}"/>
    <cellStyle name="Comma 5 3 8 2 3 3" xfId="35415" xr:uid="{B2BF00C0-7B4A-473D-AAAF-E7C20F9E3595}"/>
    <cellStyle name="Comma 5 3 8 2 4" xfId="15195" xr:uid="{DDF45BA0-E3E3-437B-803D-050C9BA577F3}"/>
    <cellStyle name="Comma 5 3 8 2 4 2" xfId="39459" xr:uid="{55EED1E6-7481-4E94-A25C-2AAC9F2BD27C}"/>
    <cellStyle name="Comma 5 3 8 2 5" xfId="27327" xr:uid="{5DF38BD6-4AD8-4E8E-997D-09AB2AFEA6D1}"/>
    <cellStyle name="Comma 5 3 8 3" xfId="5085" xr:uid="{6C228772-3007-4018-8FB1-62B9E7A1FF38}"/>
    <cellStyle name="Comma 5 3 8 3 2" xfId="17217" xr:uid="{8EDE24C5-F0A9-478B-8A78-385A9B34E765}"/>
    <cellStyle name="Comma 5 3 8 3 2 2" xfId="41481" xr:uid="{80EE14EF-7AC9-4526-925B-76C0662A094B}"/>
    <cellStyle name="Comma 5 3 8 3 3" xfId="29349" xr:uid="{F5F6EA86-164A-4044-A9E7-66D3909D8FEA}"/>
    <cellStyle name="Comma 5 3 8 4" xfId="9129" xr:uid="{5DB22FF8-C3FC-428B-AC1F-FB74BD2BE838}"/>
    <cellStyle name="Comma 5 3 8 4 2" xfId="21261" xr:uid="{EF2EBB36-FAFC-4E78-AB41-861A520F71D5}"/>
    <cellStyle name="Comma 5 3 8 4 2 2" xfId="45525" xr:uid="{7AF9FB63-945B-4158-A637-57BE4FB589E6}"/>
    <cellStyle name="Comma 5 3 8 4 3" xfId="33393" xr:uid="{60B5A70D-550A-4061-82D6-C1828354B4C9}"/>
    <cellStyle name="Comma 5 3 8 5" xfId="13173" xr:uid="{4DF56FE4-52E4-43FE-9AD0-DB25937CD601}"/>
    <cellStyle name="Comma 5 3 8 5 2" xfId="37437" xr:uid="{382983BD-611C-4FDC-829A-EFFA5514DB6E}"/>
    <cellStyle name="Comma 5 3 8 6" xfId="25305" xr:uid="{D7AC4795-4F26-4FAB-B19A-F9CC531CED4A}"/>
    <cellStyle name="Comma 5 3 9" xfId="2052" xr:uid="{DADBD3E7-35D7-41B7-83DD-093EDD462DD9}"/>
    <cellStyle name="Comma 5 3 9 2" xfId="6096" xr:uid="{65935861-DD87-474A-978E-054C0338BD73}"/>
    <cellStyle name="Comma 5 3 9 2 2" xfId="18228" xr:uid="{E119478A-F7A8-4A0F-A4D1-C525BE7994D3}"/>
    <cellStyle name="Comma 5 3 9 2 2 2" xfId="42492" xr:uid="{548B5AE0-5D1A-4066-85F5-DF54C83397FB}"/>
    <cellStyle name="Comma 5 3 9 2 3" xfId="30360" xr:uid="{39C0C9BF-BD63-430F-A0CA-A613B2A4BCF3}"/>
    <cellStyle name="Comma 5 3 9 3" xfId="10140" xr:uid="{E0BC6BFE-94D0-4CEE-B645-EE8806BF6781}"/>
    <cellStyle name="Comma 5 3 9 3 2" xfId="22272" xr:uid="{EC78668A-7B62-4819-9E51-BD5C08703FA0}"/>
    <cellStyle name="Comma 5 3 9 3 2 2" xfId="46536" xr:uid="{7EB8E21E-73C5-4C5B-9415-E8CDA9D1AA88}"/>
    <cellStyle name="Comma 5 3 9 3 3" xfId="34404" xr:uid="{29EFAEE8-C80D-4B22-975D-9723EA80336B}"/>
    <cellStyle name="Comma 5 3 9 4" xfId="14184" xr:uid="{4AFAE583-5B04-40B5-8277-C0008BC0038C}"/>
    <cellStyle name="Comma 5 3 9 4 2" xfId="38448" xr:uid="{95D5C976-05AB-4B92-BC36-B7206AB2C428}"/>
    <cellStyle name="Comma 5 3 9 5" xfId="26316" xr:uid="{9A980747-CB90-4283-868B-616BC71C82EF}"/>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2 2 2" xfId="43495" xr:uid="{FD2C0243-CBDD-4744-8CEE-3D09BC9F4193}"/>
    <cellStyle name="Comma 6 10 2 2 3" xfId="31363" xr:uid="{4B75F8CA-4EF4-4047-B399-22F399A4B4DE}"/>
    <cellStyle name="Comma 6 10 2 3" xfId="11143" xr:uid="{DEE78CBF-EF73-443C-9051-2397F9D07C7D}"/>
    <cellStyle name="Comma 6 10 2 3 2" xfId="23275" xr:uid="{938EBA78-28D2-4017-8A2A-57B519A5DD59}"/>
    <cellStyle name="Comma 6 10 2 3 2 2" xfId="47539" xr:uid="{AA1C156B-BEAF-411E-A052-1B4320784D05}"/>
    <cellStyle name="Comma 6 10 2 3 3" xfId="35407" xr:uid="{1C439252-6511-4D1F-85D8-331238C85651}"/>
    <cellStyle name="Comma 6 10 2 4" xfId="15187" xr:uid="{A9F3FBC9-5978-4AF9-9AE0-87467925D46B}"/>
    <cellStyle name="Comma 6 10 2 4 2" xfId="39451" xr:uid="{FCFAAB0E-1082-4689-AA34-2C5026C95944}"/>
    <cellStyle name="Comma 6 10 2 5" xfId="27319" xr:uid="{3BB471EC-3F3F-4847-82BF-FB5145DAF36B}"/>
    <cellStyle name="Comma 6 10 3" xfId="5077" xr:uid="{2DE15B78-BE6E-467C-9E99-85B58F8681CD}"/>
    <cellStyle name="Comma 6 10 3 2" xfId="17209" xr:uid="{E1420A2B-65E0-407C-B66B-1399D0BC5A30}"/>
    <cellStyle name="Comma 6 10 3 2 2" xfId="41473" xr:uid="{F9AA4C03-56D4-489B-B249-72CE045B6449}"/>
    <cellStyle name="Comma 6 10 3 3" xfId="29341" xr:uid="{0327BDA5-27B6-4D3C-AA80-C6A4E1F2BB41}"/>
    <cellStyle name="Comma 6 10 4" xfId="9121" xr:uid="{5097E6A1-66FD-4FA3-91D4-06C1EE7710D0}"/>
    <cellStyle name="Comma 6 10 4 2" xfId="21253" xr:uid="{C68369D1-6F06-417A-A7BB-F24112686E51}"/>
    <cellStyle name="Comma 6 10 4 2 2" xfId="45517" xr:uid="{90276A80-5CE1-404C-9F46-93A26D0FA21C}"/>
    <cellStyle name="Comma 6 10 4 3" xfId="33385" xr:uid="{D8A4F35D-B65C-41C2-B15D-97C99C335F12}"/>
    <cellStyle name="Comma 6 10 5" xfId="13165" xr:uid="{9B0C645C-A0D1-43B0-A77B-CADDF83549F5}"/>
    <cellStyle name="Comma 6 10 5 2" xfId="37429" xr:uid="{35D4E736-0D12-413C-A3CF-D3FBE794890A}"/>
    <cellStyle name="Comma 6 10 6" xfId="25297" xr:uid="{DCA66811-DA92-47BE-B44E-B971E65A708D}"/>
    <cellStyle name="Comma 6 11" xfId="2044" xr:uid="{D4725509-58E4-4380-A3CA-F0117DD1F033}"/>
    <cellStyle name="Comma 6 11 2" xfId="6088" xr:uid="{96539ED8-9F69-40C6-BF4C-EC86B8E37ED8}"/>
    <cellStyle name="Comma 6 11 2 2" xfId="18220" xr:uid="{CA93E671-1FEE-4688-BF04-C87655AF3CC1}"/>
    <cellStyle name="Comma 6 11 2 2 2" xfId="42484" xr:uid="{6C216D21-AD5F-4825-BA64-F45BEBB6A245}"/>
    <cellStyle name="Comma 6 11 2 3" xfId="30352" xr:uid="{DCA4B9F2-8905-40D2-87A9-064FDD259213}"/>
    <cellStyle name="Comma 6 11 3" xfId="10132" xr:uid="{1D1DDBFE-0F7C-4550-86CD-BBC70877E115}"/>
    <cellStyle name="Comma 6 11 3 2" xfId="22264" xr:uid="{E1A93417-0EB3-4F55-8481-49867B547683}"/>
    <cellStyle name="Comma 6 11 3 2 2" xfId="46528" xr:uid="{8A12EF18-FBEF-439E-A95F-2108DC518EB8}"/>
    <cellStyle name="Comma 6 11 3 3" xfId="34396" xr:uid="{F5FF0FCB-A938-42B7-AB76-A314F676216C}"/>
    <cellStyle name="Comma 6 11 4" xfId="14176" xr:uid="{918C368C-F51B-4014-9EB1-0C4ABF8C7598}"/>
    <cellStyle name="Comma 6 11 4 2" xfId="38440" xr:uid="{34CA485E-CC34-44B1-8256-BF786960A615}"/>
    <cellStyle name="Comma 6 11 5" xfId="26308" xr:uid="{F8FAB0AE-1FEE-41AE-81D8-53D44A454900}"/>
    <cellStyle name="Comma 6 12" xfId="4066" xr:uid="{68A05808-13DD-4698-A13C-65FBF7677D2B}"/>
    <cellStyle name="Comma 6 12 2" xfId="16198" xr:uid="{9EC0FA29-BCC7-4A75-AF90-B43F33038715}"/>
    <cellStyle name="Comma 6 12 2 2" xfId="40462" xr:uid="{9BB474B8-5956-4E06-AD16-8B7E9554BD5B}"/>
    <cellStyle name="Comma 6 12 3" xfId="28330" xr:uid="{E612DC76-19E4-4349-89D7-4B8D58C2C340}"/>
    <cellStyle name="Comma 6 13" xfId="8110" xr:uid="{071A2F89-9944-4976-9B89-2686996CEC0A}"/>
    <cellStyle name="Comma 6 13 2" xfId="20242" xr:uid="{EFDC038E-3E32-4AF0-A70F-77612D3A8684}"/>
    <cellStyle name="Comma 6 13 2 2" xfId="44506" xr:uid="{E43AED94-F6F5-4E47-A325-E63B2DBC7515}"/>
    <cellStyle name="Comma 6 13 3" xfId="32374" xr:uid="{7B55D9C1-55E0-419D-8402-B12D4CC4F599}"/>
    <cellStyle name="Comma 6 14" xfId="12154" xr:uid="{3BBFC617-6B70-45A8-8DE9-CA6D6A8891AD}"/>
    <cellStyle name="Comma 6 14 2" xfId="36418" xr:uid="{C979A7C0-45E5-4EAE-85E1-65283412C635}"/>
    <cellStyle name="Comma 6 15" xfId="24286" xr:uid="{65798F30-A952-43F0-9B5A-BC3ACD40EFDA}"/>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2 2 2" xfId="42489" xr:uid="{4DEB333B-3215-4DC2-84C3-61A22723D1B3}"/>
    <cellStyle name="Comma 6 2 10 2 3" xfId="30357" xr:uid="{69050604-89A5-485C-A653-607625139A53}"/>
    <cellStyle name="Comma 6 2 10 3" xfId="10137" xr:uid="{0C90D5CB-DE2A-4BBF-9E2F-100EF7C97912}"/>
    <cellStyle name="Comma 6 2 10 3 2" xfId="22269" xr:uid="{EB71C2AD-E1CD-4D9F-B280-0C9F31DFD9A7}"/>
    <cellStyle name="Comma 6 2 10 3 2 2" xfId="46533" xr:uid="{9098074D-EC63-48C5-B980-7C9F74C58581}"/>
    <cellStyle name="Comma 6 2 10 3 3" xfId="34401" xr:uid="{1D040BA2-E505-45CB-8F23-3538AFF9E8EF}"/>
    <cellStyle name="Comma 6 2 10 4" xfId="14181" xr:uid="{B57FF1AA-225C-46EE-BEA8-336DE2DC3110}"/>
    <cellStyle name="Comma 6 2 10 4 2" xfId="38445" xr:uid="{C0CB3987-7E4F-467B-9D8B-6AAF836B13F1}"/>
    <cellStyle name="Comma 6 2 10 5" xfId="26313" xr:uid="{99542A2B-5421-4A42-AF32-91C2DED64F80}"/>
    <cellStyle name="Comma 6 2 11" xfId="4071" xr:uid="{F70A2973-B734-40D0-BC56-3BC2D7D437D1}"/>
    <cellStyle name="Comma 6 2 11 2" xfId="16203" xr:uid="{4FE8CED3-4BD2-4D47-B618-BBC702494822}"/>
    <cellStyle name="Comma 6 2 11 2 2" xfId="40467" xr:uid="{B73F94C3-A2AA-4C2C-918E-0C82641C6614}"/>
    <cellStyle name="Comma 6 2 11 3" xfId="28335" xr:uid="{C0A43FC1-545D-43E7-A3AA-BF06F4398CA4}"/>
    <cellStyle name="Comma 6 2 12" xfId="8115" xr:uid="{2BADEA11-7D7B-4FD7-A327-E868C6267BFF}"/>
    <cellStyle name="Comma 6 2 12 2" xfId="20247" xr:uid="{4F7038A8-D2D6-489C-8730-ECE501FC2087}"/>
    <cellStyle name="Comma 6 2 12 2 2" xfId="44511" xr:uid="{04306FCF-B4C8-4F17-998B-EEE4F32405F9}"/>
    <cellStyle name="Comma 6 2 12 3" xfId="32379" xr:uid="{9B7D1B13-6DC4-4818-874B-22A068C872BA}"/>
    <cellStyle name="Comma 6 2 13" xfId="12159" xr:uid="{EC2B08B8-6BDC-4784-B734-0A7C96DD3E49}"/>
    <cellStyle name="Comma 6 2 13 2" xfId="36423" xr:uid="{56984772-BC73-4BA5-A393-F4770571254A}"/>
    <cellStyle name="Comma 6 2 14" xfId="24291" xr:uid="{68C3C151-710D-4203-AB96-D0CB5814A98C}"/>
    <cellStyle name="Comma 6 2 2" xfId="38" xr:uid="{26AFA7C9-9F1B-4D8D-AEAB-14167B72B340}"/>
    <cellStyle name="Comma 6 2 2 10" xfId="4082" xr:uid="{6A3C608C-B0E1-4BBB-BA56-717BEE276CA3}"/>
    <cellStyle name="Comma 6 2 2 10 2" xfId="16214" xr:uid="{F3E2012A-CF5D-449C-8D2E-B5FC55813FE5}"/>
    <cellStyle name="Comma 6 2 2 10 2 2" xfId="40478" xr:uid="{FCB07F2D-984C-43D7-9D05-94E1E0C52C39}"/>
    <cellStyle name="Comma 6 2 2 10 3" xfId="28346" xr:uid="{0772CDB1-91FE-4348-B320-D6D479442007}"/>
    <cellStyle name="Comma 6 2 2 11" xfId="8126" xr:uid="{B46ACC21-BD9B-4B74-A37C-B9E0200D49DA}"/>
    <cellStyle name="Comma 6 2 2 11 2" xfId="20258" xr:uid="{10192E93-550C-46A6-83F0-CF6E4DAE5DC2}"/>
    <cellStyle name="Comma 6 2 2 11 2 2" xfId="44522" xr:uid="{56588F37-2925-490F-B514-9924A56810F5}"/>
    <cellStyle name="Comma 6 2 2 11 3" xfId="32390" xr:uid="{E0DBB1A1-3C82-424A-B321-7CC410FA64E6}"/>
    <cellStyle name="Comma 6 2 2 12" xfId="12170" xr:uid="{0F901319-A3DD-4CA8-93D3-CA42E471473E}"/>
    <cellStyle name="Comma 6 2 2 12 2" xfId="36434" xr:uid="{EC376111-50A4-4662-B3FB-F79B4AABC18A}"/>
    <cellStyle name="Comma 6 2 2 13" xfId="24302" xr:uid="{331A0019-F607-470E-AFC6-E46D32A985C7}"/>
    <cellStyle name="Comma 6 2 2 2" xfId="59" xr:uid="{775014CE-06C1-4EEC-9AD5-0553CC78F256}"/>
    <cellStyle name="Comma 6 2 2 2 10" xfId="12191" xr:uid="{9B40B891-BFD1-42F8-A177-A537F14542A5}"/>
    <cellStyle name="Comma 6 2 2 2 10 2" xfId="36455" xr:uid="{A008E6E8-43F2-43B3-AFAF-92D24BDDE064}"/>
    <cellStyle name="Comma 6 2 2 2 11" xfId="24323" xr:uid="{341CD44F-35AA-442E-BEFC-DBF63B7A0D22}"/>
    <cellStyle name="Comma 6 2 2 2 2" xfId="122" xr:uid="{858C2423-8EE8-4D0A-98C8-82ECC07AA9B7}"/>
    <cellStyle name="Comma 6 2 2 2 2 10" xfId="24386" xr:uid="{A3D61677-CF5E-4FE5-88ED-EF19339616BF}"/>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2 2 2" xfId="44479" xr:uid="{3E76521B-0EEB-499A-9A97-B665578ED81E}"/>
    <cellStyle name="Comma 6 2 2 2 2 2 2 2 2 2 2 3" xfId="32347" xr:uid="{483A338A-738F-45EA-A19D-403E97FB56B8}"/>
    <cellStyle name="Comma 6 2 2 2 2 2 2 2 2 2 3" xfId="12127" xr:uid="{8998D5C6-2E35-4433-A437-3293755D7D4C}"/>
    <cellStyle name="Comma 6 2 2 2 2 2 2 2 2 2 3 2" xfId="24259" xr:uid="{8F33EDB5-D8EC-412C-9B21-7429830D5852}"/>
    <cellStyle name="Comma 6 2 2 2 2 2 2 2 2 2 3 2 2" xfId="48523" xr:uid="{96193F04-667A-42E9-9A5A-D6B3B98CD203}"/>
    <cellStyle name="Comma 6 2 2 2 2 2 2 2 2 2 3 3" xfId="36391" xr:uid="{B7125C4F-E26B-41C6-B200-02AF959967FE}"/>
    <cellStyle name="Comma 6 2 2 2 2 2 2 2 2 2 4" xfId="16171" xr:uid="{22E3B32D-B4CF-4B0A-9F9D-1060AFF3A949}"/>
    <cellStyle name="Comma 6 2 2 2 2 2 2 2 2 2 4 2" xfId="40435" xr:uid="{F92B2857-E911-4D81-A838-BB61D74BAE39}"/>
    <cellStyle name="Comma 6 2 2 2 2 2 2 2 2 2 5" xfId="28303" xr:uid="{9F858FBE-D025-42E2-B2B7-C828184E2C7F}"/>
    <cellStyle name="Comma 6 2 2 2 2 2 2 2 2 3" xfId="6061" xr:uid="{F160792B-EA24-4381-B994-70290CD7C34F}"/>
    <cellStyle name="Comma 6 2 2 2 2 2 2 2 2 3 2" xfId="18193" xr:uid="{9135F885-E5F0-4A56-986A-8B4772479122}"/>
    <cellStyle name="Comma 6 2 2 2 2 2 2 2 2 3 2 2" xfId="42457" xr:uid="{6B4EBF3C-26F8-443A-B84A-4E32BAC19FD7}"/>
    <cellStyle name="Comma 6 2 2 2 2 2 2 2 2 3 3" xfId="30325" xr:uid="{D5E075B9-E9DF-44E5-B02C-F5C83AB92E79}"/>
    <cellStyle name="Comma 6 2 2 2 2 2 2 2 2 4" xfId="10105" xr:uid="{11B6FC9B-3797-44CC-88CA-2EE98D864A62}"/>
    <cellStyle name="Comma 6 2 2 2 2 2 2 2 2 4 2" xfId="22237" xr:uid="{B811DC49-985C-4866-B727-343C00D44CB7}"/>
    <cellStyle name="Comma 6 2 2 2 2 2 2 2 2 4 2 2" xfId="46501" xr:uid="{87C97A98-6C1E-4C21-A6C9-8419FDE3AF29}"/>
    <cellStyle name="Comma 6 2 2 2 2 2 2 2 2 4 3" xfId="34369" xr:uid="{2F73537E-3B56-4E93-854E-F7A6E6830859}"/>
    <cellStyle name="Comma 6 2 2 2 2 2 2 2 2 5" xfId="14149" xr:uid="{3B2FF8AD-FA7A-49A6-988F-7A0E7AC2B2F1}"/>
    <cellStyle name="Comma 6 2 2 2 2 2 2 2 2 5 2" xfId="38413" xr:uid="{DC05BF94-724B-49A1-B65C-84FBCD492F3D}"/>
    <cellStyle name="Comma 6 2 2 2 2 2 2 2 2 6" xfId="26281" xr:uid="{1ADCFE39-B831-4D27-87C9-E2D21B83EBB5}"/>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2 2 2" xfId="43468" xr:uid="{214D0819-C1F1-4F20-A8FA-9FB702933CC0}"/>
    <cellStyle name="Comma 6 2 2 2 2 2 2 2 3 2 3" xfId="31336" xr:uid="{B310D45B-B2E0-499F-8C27-6E6C43359558}"/>
    <cellStyle name="Comma 6 2 2 2 2 2 2 2 3 3" xfId="11116" xr:uid="{25F5D6FC-8541-4D14-A3C1-3041E0C5BCE1}"/>
    <cellStyle name="Comma 6 2 2 2 2 2 2 2 3 3 2" xfId="23248" xr:uid="{8BD287FD-7F37-40E1-812C-3A4118337A9C}"/>
    <cellStyle name="Comma 6 2 2 2 2 2 2 2 3 3 2 2" xfId="47512" xr:uid="{4AD3EE22-EABF-4C2D-8E24-E036B273E55B}"/>
    <cellStyle name="Comma 6 2 2 2 2 2 2 2 3 3 3" xfId="35380" xr:uid="{909187AF-22CE-4E4C-93CD-2FF877D6FEC4}"/>
    <cellStyle name="Comma 6 2 2 2 2 2 2 2 3 4" xfId="15160" xr:uid="{7420749E-9DFE-4EEF-9C00-1AE29509460A}"/>
    <cellStyle name="Comma 6 2 2 2 2 2 2 2 3 4 2" xfId="39424" xr:uid="{B08451E2-F0A3-4BE0-80E4-529CFB0B32C6}"/>
    <cellStyle name="Comma 6 2 2 2 2 2 2 2 3 5" xfId="27292" xr:uid="{BAB14074-908D-4F2A-9649-7060127569CE}"/>
    <cellStyle name="Comma 6 2 2 2 2 2 2 2 4" xfId="5050" xr:uid="{73927D0C-0869-447F-9C45-D273B7999B43}"/>
    <cellStyle name="Comma 6 2 2 2 2 2 2 2 4 2" xfId="17182" xr:uid="{F6D34CFA-C875-4CD7-B225-C86A89D3EDCE}"/>
    <cellStyle name="Comma 6 2 2 2 2 2 2 2 4 2 2" xfId="41446" xr:uid="{6DA74F06-C658-4787-B409-1610F151F619}"/>
    <cellStyle name="Comma 6 2 2 2 2 2 2 2 4 3" xfId="29314" xr:uid="{ABB25CEB-6335-495C-A421-83C3AFE7ED69}"/>
    <cellStyle name="Comma 6 2 2 2 2 2 2 2 5" xfId="9094" xr:uid="{0AE3E8AB-6C86-4F64-B89D-EBD42828B07E}"/>
    <cellStyle name="Comma 6 2 2 2 2 2 2 2 5 2" xfId="21226" xr:uid="{5731FDA2-15C7-46C4-AC39-719E781F8E41}"/>
    <cellStyle name="Comma 6 2 2 2 2 2 2 2 5 2 2" xfId="45490" xr:uid="{00A781E2-A76F-4724-A63D-4B145140E220}"/>
    <cellStyle name="Comma 6 2 2 2 2 2 2 2 5 3" xfId="33358" xr:uid="{28ABBAD1-24F9-4694-BA0A-2324AAD2FB80}"/>
    <cellStyle name="Comma 6 2 2 2 2 2 2 2 6" xfId="13138" xr:uid="{59A2B527-DEE9-4B2A-B4A8-8006F8E3D73F}"/>
    <cellStyle name="Comma 6 2 2 2 2 2 2 2 6 2" xfId="37402" xr:uid="{1BDE6F16-4674-4E28-93A7-5773028B2798}"/>
    <cellStyle name="Comma 6 2 2 2 2 2 2 2 7" xfId="25270" xr:uid="{B5239A84-8825-404B-819D-A96294F9F9C6}"/>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2 2 2" xfId="43974" xr:uid="{A09BB0E4-7374-43FC-8A0B-F1186B7F9534}"/>
    <cellStyle name="Comma 6 2 2 2 2 2 2 3 2 2 3" xfId="31842" xr:uid="{73547EA7-CD28-4255-A341-7FCD06407C1E}"/>
    <cellStyle name="Comma 6 2 2 2 2 2 2 3 2 3" xfId="11622" xr:uid="{3B82E8B6-1AB8-4624-B72D-6F80B22BC9E7}"/>
    <cellStyle name="Comma 6 2 2 2 2 2 2 3 2 3 2" xfId="23754" xr:uid="{1801CD85-8DBE-48D3-BABB-E63752B7F9A5}"/>
    <cellStyle name="Comma 6 2 2 2 2 2 2 3 2 3 2 2" xfId="48018" xr:uid="{DFA98B66-78B6-42C6-A652-023D895E22B9}"/>
    <cellStyle name="Comma 6 2 2 2 2 2 2 3 2 3 3" xfId="35886" xr:uid="{E81070B6-22A6-46C5-81DD-2EDF4C6A77C8}"/>
    <cellStyle name="Comma 6 2 2 2 2 2 2 3 2 4" xfId="15666" xr:uid="{E01FB9BD-47D5-4FEC-9475-4D26F520C465}"/>
    <cellStyle name="Comma 6 2 2 2 2 2 2 3 2 4 2" xfId="39930" xr:uid="{87F2A07D-BA8A-4954-A9D3-BA7912CADB34}"/>
    <cellStyle name="Comma 6 2 2 2 2 2 2 3 2 5" xfId="27798" xr:uid="{33B6FA4A-1E9A-4E51-B0F2-30BC3172A78D}"/>
    <cellStyle name="Comma 6 2 2 2 2 2 2 3 3" xfId="5556" xr:uid="{1CE31ED1-ED8F-48AB-8FD5-56AF7C959480}"/>
    <cellStyle name="Comma 6 2 2 2 2 2 2 3 3 2" xfId="17688" xr:uid="{ADF3AD02-2AC7-466F-A6BE-A2AD81D104E9}"/>
    <cellStyle name="Comma 6 2 2 2 2 2 2 3 3 2 2" xfId="41952" xr:uid="{0B79C20F-76A9-4532-8614-A97DF33E7C6E}"/>
    <cellStyle name="Comma 6 2 2 2 2 2 2 3 3 3" xfId="29820" xr:uid="{3D0384AE-1EFA-4475-A739-D27DC6EE5C2E}"/>
    <cellStyle name="Comma 6 2 2 2 2 2 2 3 4" xfId="9600" xr:uid="{E5E759BB-E0FC-4A44-8A8E-35F9545438CA}"/>
    <cellStyle name="Comma 6 2 2 2 2 2 2 3 4 2" xfId="21732" xr:uid="{2B43E26D-8D54-4792-90B2-2C17004C5F8C}"/>
    <cellStyle name="Comma 6 2 2 2 2 2 2 3 4 2 2" xfId="45996" xr:uid="{3B0C4192-18D6-4277-BBE9-031B578EBF5A}"/>
    <cellStyle name="Comma 6 2 2 2 2 2 2 3 4 3" xfId="33864" xr:uid="{36938D64-1A29-4E8E-BD9F-0B66494972D2}"/>
    <cellStyle name="Comma 6 2 2 2 2 2 2 3 5" xfId="13644" xr:uid="{763BE116-DC84-4B0C-A5BF-707CAF66F0DB}"/>
    <cellStyle name="Comma 6 2 2 2 2 2 2 3 5 2" xfId="37908" xr:uid="{7A6EA06D-D65E-4293-BB25-FE928F5E15BB}"/>
    <cellStyle name="Comma 6 2 2 2 2 2 2 3 6" xfId="25776" xr:uid="{9D2DDFC5-FB12-4824-BA69-5AEB46E45585}"/>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2 2 2" xfId="42963" xr:uid="{F9AA2D14-E16D-4519-9524-9C8C94DA880E}"/>
    <cellStyle name="Comma 6 2 2 2 2 2 2 4 2 3" xfId="30831" xr:uid="{EAB386B6-B445-4F5B-ADF8-C81973AC2E09}"/>
    <cellStyle name="Comma 6 2 2 2 2 2 2 4 3" xfId="10611" xr:uid="{2C866A0D-8D87-4EF1-B402-B3608C47F6F5}"/>
    <cellStyle name="Comma 6 2 2 2 2 2 2 4 3 2" xfId="22743" xr:uid="{097584BD-4B7E-4EB4-A917-315BECFDE99A}"/>
    <cellStyle name="Comma 6 2 2 2 2 2 2 4 3 2 2" xfId="47007" xr:uid="{1C22D5DB-7C5D-4181-8273-FD1A0F1D029A}"/>
    <cellStyle name="Comma 6 2 2 2 2 2 2 4 3 3" xfId="34875" xr:uid="{E34DE187-4A14-4317-917D-42253B1D43A8}"/>
    <cellStyle name="Comma 6 2 2 2 2 2 2 4 4" xfId="14655" xr:uid="{A31AED63-D6DA-4A7B-9FBC-751692F144B0}"/>
    <cellStyle name="Comma 6 2 2 2 2 2 2 4 4 2" xfId="38919" xr:uid="{88364559-B386-418C-92D7-3989390763E0}"/>
    <cellStyle name="Comma 6 2 2 2 2 2 2 4 5" xfId="26787" xr:uid="{8F49DFF9-A766-415B-812E-FF9487E79E4C}"/>
    <cellStyle name="Comma 6 2 2 2 2 2 2 5" xfId="4545" xr:uid="{E61D1C09-E702-431E-B8A4-83C1010A726E}"/>
    <cellStyle name="Comma 6 2 2 2 2 2 2 5 2" xfId="16677" xr:uid="{1B6604FD-9B6C-4FD0-9B9E-2386A4A9A639}"/>
    <cellStyle name="Comma 6 2 2 2 2 2 2 5 2 2" xfId="40941" xr:uid="{77021BD7-A30C-408E-A24F-791AF90683EE}"/>
    <cellStyle name="Comma 6 2 2 2 2 2 2 5 3" xfId="28809" xr:uid="{73D72AFE-8C79-46AC-B3A7-DB6342C64054}"/>
    <cellStyle name="Comma 6 2 2 2 2 2 2 6" xfId="8589" xr:uid="{11B7B1F8-8B1D-46B8-9C9D-26D2E65B15D6}"/>
    <cellStyle name="Comma 6 2 2 2 2 2 2 6 2" xfId="20721" xr:uid="{9BEBF04A-C93B-41B8-B888-58BF7F3FC8CF}"/>
    <cellStyle name="Comma 6 2 2 2 2 2 2 6 2 2" xfId="44985" xr:uid="{50B0472B-B4DF-4D9D-874E-D25FDAB1D005}"/>
    <cellStyle name="Comma 6 2 2 2 2 2 2 6 3" xfId="32853" xr:uid="{FC019447-DEED-4E6D-8902-0793DF7B505A}"/>
    <cellStyle name="Comma 6 2 2 2 2 2 2 7" xfId="12633" xr:uid="{27366C56-945E-4528-9792-75E3D8354C37}"/>
    <cellStyle name="Comma 6 2 2 2 2 2 2 7 2" xfId="36897" xr:uid="{FCE79331-7CFE-4864-BB8D-AAD734F0321F}"/>
    <cellStyle name="Comma 6 2 2 2 2 2 2 8" xfId="24765" xr:uid="{159A40F4-7CDC-4896-9517-E586B31637B2}"/>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2 2 2" xfId="44226" xr:uid="{113BBC4E-7185-45AC-A415-68B6512DB7C0}"/>
    <cellStyle name="Comma 6 2 2 2 2 2 3 2 2 2 3" xfId="32094" xr:uid="{27784FB5-6BBC-4B04-A09C-1415D4971401}"/>
    <cellStyle name="Comma 6 2 2 2 2 2 3 2 2 3" xfId="11874" xr:uid="{9C75D287-DBB5-4760-BA2B-DC92343FFA97}"/>
    <cellStyle name="Comma 6 2 2 2 2 2 3 2 2 3 2" xfId="24006" xr:uid="{91797670-552F-4BD4-8C62-F7439EBE120C}"/>
    <cellStyle name="Comma 6 2 2 2 2 2 3 2 2 3 2 2" xfId="48270" xr:uid="{C4E61B67-FFF9-40F9-877C-B3C1FAEE2EB1}"/>
    <cellStyle name="Comma 6 2 2 2 2 2 3 2 2 3 3" xfId="36138" xr:uid="{0734E673-85C6-4ACB-A0EB-7AD7D698F127}"/>
    <cellStyle name="Comma 6 2 2 2 2 2 3 2 2 4" xfId="15918" xr:uid="{BFA84813-2361-4379-80E5-52AA8B995766}"/>
    <cellStyle name="Comma 6 2 2 2 2 2 3 2 2 4 2" xfId="40182" xr:uid="{2793B728-D724-4CB6-8BBF-74F650906803}"/>
    <cellStyle name="Comma 6 2 2 2 2 2 3 2 2 5" xfId="28050" xr:uid="{7A4CC0AE-53C7-4F99-85B9-DFEA08FFF24F}"/>
    <cellStyle name="Comma 6 2 2 2 2 2 3 2 3" xfId="5808" xr:uid="{BAD9518C-DCF0-4771-851E-F0C091E515FB}"/>
    <cellStyle name="Comma 6 2 2 2 2 2 3 2 3 2" xfId="17940" xr:uid="{DD7AC666-F233-44B9-ACB7-ABD314BA74CA}"/>
    <cellStyle name="Comma 6 2 2 2 2 2 3 2 3 2 2" xfId="42204" xr:uid="{57BE9CA3-9D6A-4A13-9C82-5E3B4AD88D0F}"/>
    <cellStyle name="Comma 6 2 2 2 2 2 3 2 3 3" xfId="30072" xr:uid="{F4F58AEA-F786-4663-AE13-0A13DA103C4A}"/>
    <cellStyle name="Comma 6 2 2 2 2 2 3 2 4" xfId="9852" xr:uid="{F6A90E98-E410-4EBA-9A7E-7819715556DC}"/>
    <cellStyle name="Comma 6 2 2 2 2 2 3 2 4 2" xfId="21984" xr:uid="{5FD6A2C5-0DC7-4E43-9A74-B7E834B47A52}"/>
    <cellStyle name="Comma 6 2 2 2 2 2 3 2 4 2 2" xfId="46248" xr:uid="{6AE735FF-1507-4F1C-B38C-1D64EA51754D}"/>
    <cellStyle name="Comma 6 2 2 2 2 2 3 2 4 3" xfId="34116" xr:uid="{03E5F8F5-A255-475B-9D40-9F83118E4046}"/>
    <cellStyle name="Comma 6 2 2 2 2 2 3 2 5" xfId="13896" xr:uid="{C73AB3C9-8379-463E-8E95-8B3E7157E530}"/>
    <cellStyle name="Comma 6 2 2 2 2 2 3 2 5 2" xfId="38160" xr:uid="{6E90618A-7ED8-4506-85D4-9CA7F95426DC}"/>
    <cellStyle name="Comma 6 2 2 2 2 2 3 2 6" xfId="26028" xr:uid="{E8B2059F-8EED-4228-B208-C7447C1B5B99}"/>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2 2 2" xfId="43215" xr:uid="{30F609AA-D5BB-48ED-B970-292814EDA2A4}"/>
    <cellStyle name="Comma 6 2 2 2 2 2 3 3 2 3" xfId="31083" xr:uid="{5DA42E52-3A78-4222-9CD2-EA7B2DCCB6A6}"/>
    <cellStyle name="Comma 6 2 2 2 2 2 3 3 3" xfId="10863" xr:uid="{459B23D9-2D1F-4C50-ABE5-17EFD6527F4A}"/>
    <cellStyle name="Comma 6 2 2 2 2 2 3 3 3 2" xfId="22995" xr:uid="{1967E910-CBC2-42B0-9BC1-55298F7039B7}"/>
    <cellStyle name="Comma 6 2 2 2 2 2 3 3 3 2 2" xfId="47259" xr:uid="{7DF35D58-E451-486B-B53D-9898DB55AD13}"/>
    <cellStyle name="Comma 6 2 2 2 2 2 3 3 3 3" xfId="35127" xr:uid="{5E17A7C5-E87C-4E6A-AF2A-A35C6079293B}"/>
    <cellStyle name="Comma 6 2 2 2 2 2 3 3 4" xfId="14907" xr:uid="{CE824FB6-32C8-4B7A-97AC-CC6F28926F27}"/>
    <cellStyle name="Comma 6 2 2 2 2 2 3 3 4 2" xfId="39171" xr:uid="{CCFB5416-8BAC-4525-A183-2EB1DB78E68D}"/>
    <cellStyle name="Comma 6 2 2 2 2 2 3 3 5" xfId="27039" xr:uid="{4629DB76-3D81-4FCC-9140-80FB4BF8A1CE}"/>
    <cellStyle name="Comma 6 2 2 2 2 2 3 4" xfId="4797" xr:uid="{B02F41B1-0386-45B7-AF54-2EAAB608005D}"/>
    <cellStyle name="Comma 6 2 2 2 2 2 3 4 2" xfId="16929" xr:uid="{F43CE753-8436-4616-A5C7-A0E223E71790}"/>
    <cellStyle name="Comma 6 2 2 2 2 2 3 4 2 2" xfId="41193" xr:uid="{B751325B-0E57-47F2-94E2-A1BE10D4B46D}"/>
    <cellStyle name="Comma 6 2 2 2 2 2 3 4 3" xfId="29061" xr:uid="{46362277-895D-4DE2-990A-4B097E854366}"/>
    <cellStyle name="Comma 6 2 2 2 2 2 3 5" xfId="8841" xr:uid="{753F1BB8-2F66-4FB7-9843-738F67CAEEAD}"/>
    <cellStyle name="Comma 6 2 2 2 2 2 3 5 2" xfId="20973" xr:uid="{06D967D7-1984-4873-8A24-B5C6B74D6652}"/>
    <cellStyle name="Comma 6 2 2 2 2 2 3 5 2 2" xfId="45237" xr:uid="{B254D1D4-63CC-4101-B4BC-F94E3225626D}"/>
    <cellStyle name="Comma 6 2 2 2 2 2 3 5 3" xfId="33105" xr:uid="{0AA2A63C-A151-4691-A007-E54D3FE51576}"/>
    <cellStyle name="Comma 6 2 2 2 2 2 3 6" xfId="12885" xr:uid="{F130DA27-0C52-42C5-9991-EC5951EF4702}"/>
    <cellStyle name="Comma 6 2 2 2 2 2 3 6 2" xfId="37149" xr:uid="{992A2CDA-9DDF-4673-9DF7-A8AEE6390424}"/>
    <cellStyle name="Comma 6 2 2 2 2 2 3 7" xfId="25017" xr:uid="{418A6D60-43C8-42FB-A38C-C5B1ED7024B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2 2 2" xfId="43721" xr:uid="{D2AD97E0-4938-474C-9786-89D3AA5F9A16}"/>
    <cellStyle name="Comma 6 2 2 2 2 2 4 2 2 3" xfId="31589" xr:uid="{E60A470B-0470-4952-9CB4-4751DF61664D}"/>
    <cellStyle name="Comma 6 2 2 2 2 2 4 2 3" xfId="11369" xr:uid="{FDFCEFE1-B13E-4087-AB10-02E201615777}"/>
    <cellStyle name="Comma 6 2 2 2 2 2 4 2 3 2" xfId="23501" xr:uid="{150783D6-E19D-42C7-9744-76AF7D46F3BC}"/>
    <cellStyle name="Comma 6 2 2 2 2 2 4 2 3 2 2" xfId="47765" xr:uid="{E55DBB26-8DC4-4AEB-92FE-16F7D64E35F0}"/>
    <cellStyle name="Comma 6 2 2 2 2 2 4 2 3 3" xfId="35633" xr:uid="{E5D96764-0FB3-47DD-8DA3-0F4B8AE79060}"/>
    <cellStyle name="Comma 6 2 2 2 2 2 4 2 4" xfId="15413" xr:uid="{862CE16E-FD39-4B93-938E-3146542D0216}"/>
    <cellStyle name="Comma 6 2 2 2 2 2 4 2 4 2" xfId="39677" xr:uid="{B7A80C6B-0F08-4D88-8554-103DA115F057}"/>
    <cellStyle name="Comma 6 2 2 2 2 2 4 2 5" xfId="27545" xr:uid="{783D8B2D-A6D2-40C6-AF53-F59BED93444F}"/>
    <cellStyle name="Comma 6 2 2 2 2 2 4 3" xfId="5303" xr:uid="{05A05F15-20E2-4F46-9950-A6EB93D87E58}"/>
    <cellStyle name="Comma 6 2 2 2 2 2 4 3 2" xfId="17435" xr:uid="{2692B407-8975-4FB4-B054-5BDC3579BDB6}"/>
    <cellStyle name="Comma 6 2 2 2 2 2 4 3 2 2" xfId="41699" xr:uid="{2D8E1862-E988-4510-A2DE-5DBDCCA02443}"/>
    <cellStyle name="Comma 6 2 2 2 2 2 4 3 3" xfId="29567" xr:uid="{8E85D336-C61B-411C-8E1E-741F88619141}"/>
    <cellStyle name="Comma 6 2 2 2 2 2 4 4" xfId="9347" xr:uid="{4682B854-408E-4DDF-8804-EEFF92872380}"/>
    <cellStyle name="Comma 6 2 2 2 2 2 4 4 2" xfId="21479" xr:uid="{9ED3BD24-0D4A-4E62-9CCC-F6F9C974887B}"/>
    <cellStyle name="Comma 6 2 2 2 2 2 4 4 2 2" xfId="45743" xr:uid="{24EFFAB3-A7C1-4551-8C7C-8C1F02F9BDC1}"/>
    <cellStyle name="Comma 6 2 2 2 2 2 4 4 3" xfId="33611" xr:uid="{A6151B61-3357-4D5F-BC39-027BE56711FA}"/>
    <cellStyle name="Comma 6 2 2 2 2 2 4 5" xfId="13391" xr:uid="{BCBDA500-D723-4E40-9943-B7B456E7F1AB}"/>
    <cellStyle name="Comma 6 2 2 2 2 2 4 5 2" xfId="37655" xr:uid="{503B1B7E-EC9B-4AAF-8265-97F85E2ED82B}"/>
    <cellStyle name="Comma 6 2 2 2 2 2 4 6" xfId="25523" xr:uid="{A8688C6C-B3C3-4875-8CB9-55B799040498}"/>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2 2 2" xfId="42710" xr:uid="{1B27D312-80E2-42D3-948B-F04D3B75CF11}"/>
    <cellStyle name="Comma 6 2 2 2 2 2 5 2 3" xfId="30578" xr:uid="{EAA42622-03CD-49F0-91EB-BEBA9ABC5824}"/>
    <cellStyle name="Comma 6 2 2 2 2 2 5 3" xfId="10358" xr:uid="{4764610F-B5E3-4A94-A666-0EFE4094866C}"/>
    <cellStyle name="Comma 6 2 2 2 2 2 5 3 2" xfId="22490" xr:uid="{8C54A0EC-F09C-4105-B539-ACFE10E7B39A}"/>
    <cellStyle name="Comma 6 2 2 2 2 2 5 3 2 2" xfId="46754" xr:uid="{BB09E84C-3D0D-4FB2-9C1E-8D6705A3BC60}"/>
    <cellStyle name="Comma 6 2 2 2 2 2 5 3 3" xfId="34622" xr:uid="{1435CB8C-5362-4496-ABB4-0F9FA346D7F7}"/>
    <cellStyle name="Comma 6 2 2 2 2 2 5 4" xfId="14402" xr:uid="{5EA7F31E-2C93-4965-B601-2FF851AB8B2C}"/>
    <cellStyle name="Comma 6 2 2 2 2 2 5 4 2" xfId="38666" xr:uid="{9ECB0B4D-C166-45F9-BC12-4E4572F10376}"/>
    <cellStyle name="Comma 6 2 2 2 2 2 5 5" xfId="26534" xr:uid="{E3BCC3B5-2FF9-4383-8C67-2B756E31A407}"/>
    <cellStyle name="Comma 6 2 2 2 2 2 6" xfId="4292" xr:uid="{E8B784D6-710B-432C-B62F-F55CFF8BA424}"/>
    <cellStyle name="Comma 6 2 2 2 2 2 6 2" xfId="16424" xr:uid="{064484CA-AE8D-494E-A33C-9926DEA9CCDD}"/>
    <cellStyle name="Comma 6 2 2 2 2 2 6 2 2" xfId="40688" xr:uid="{B2733214-D808-4627-B0A9-4F30BF02AE14}"/>
    <cellStyle name="Comma 6 2 2 2 2 2 6 3" xfId="28556" xr:uid="{32114A31-8E9C-4D3F-BC0E-84C9BDE6C6CE}"/>
    <cellStyle name="Comma 6 2 2 2 2 2 7" xfId="8336" xr:uid="{E1032DCA-A209-4ABC-A004-4AB7B7B6C24A}"/>
    <cellStyle name="Comma 6 2 2 2 2 2 7 2" xfId="20468" xr:uid="{242B22A4-2674-4833-B611-548F667875D4}"/>
    <cellStyle name="Comma 6 2 2 2 2 2 7 2 2" xfId="44732" xr:uid="{3A74212A-E43A-4A23-B349-EED3980BBE5B}"/>
    <cellStyle name="Comma 6 2 2 2 2 2 7 3" xfId="32600" xr:uid="{C4104B64-CC93-4323-A4F1-641349177803}"/>
    <cellStyle name="Comma 6 2 2 2 2 2 8" xfId="12380" xr:uid="{162C70FE-1265-4E14-A8DF-36C1BDF868A5}"/>
    <cellStyle name="Comma 6 2 2 2 2 2 8 2" xfId="36644" xr:uid="{9A9716C9-A2CC-4BDF-B6FE-51A04B8E8D84}"/>
    <cellStyle name="Comma 6 2 2 2 2 2 9" xfId="24512" xr:uid="{D16319DE-D181-4845-AAFE-434F9175184E}"/>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2 2 2" xfId="44353" xr:uid="{E3DFC1E2-542F-486E-A6B3-B79882A78FC8}"/>
    <cellStyle name="Comma 6 2 2 2 2 3 2 2 2 2 3" xfId="32221" xr:uid="{E326E421-0C96-4E44-97F8-C15A393A258A}"/>
    <cellStyle name="Comma 6 2 2 2 2 3 2 2 2 3" xfId="12001" xr:uid="{3048F3DF-A4A5-4D08-A691-05E3DAE8AC2E}"/>
    <cellStyle name="Comma 6 2 2 2 2 3 2 2 2 3 2" xfId="24133" xr:uid="{7E8E5A0E-9604-432F-BE8F-49304E22B1B1}"/>
    <cellStyle name="Comma 6 2 2 2 2 3 2 2 2 3 2 2" xfId="48397" xr:uid="{A59A19F0-C1AF-45CA-9425-772E399F1D89}"/>
    <cellStyle name="Comma 6 2 2 2 2 3 2 2 2 3 3" xfId="36265" xr:uid="{824C4968-44A8-40C9-90E6-395892FCCF78}"/>
    <cellStyle name="Comma 6 2 2 2 2 3 2 2 2 4" xfId="16045" xr:uid="{1B7B8874-C483-485D-B661-632BEDE029F3}"/>
    <cellStyle name="Comma 6 2 2 2 2 3 2 2 2 4 2" xfId="40309" xr:uid="{26CCC3E0-5F07-47D4-92D7-85D41B0F5161}"/>
    <cellStyle name="Comma 6 2 2 2 2 3 2 2 2 5" xfId="28177" xr:uid="{DB364932-2FAC-4219-A64E-AF7FD397BE9A}"/>
    <cellStyle name="Comma 6 2 2 2 2 3 2 2 3" xfId="5935" xr:uid="{91790292-D9F9-4F88-98E9-86492049F7F3}"/>
    <cellStyle name="Comma 6 2 2 2 2 3 2 2 3 2" xfId="18067" xr:uid="{62052F1E-D0DE-4BDA-9385-BE231EEDA70F}"/>
    <cellStyle name="Comma 6 2 2 2 2 3 2 2 3 2 2" xfId="42331" xr:uid="{E31C2CA0-D4AD-48CF-808E-88CE276212BB}"/>
    <cellStyle name="Comma 6 2 2 2 2 3 2 2 3 3" xfId="30199" xr:uid="{D89DAF64-26BA-4EEC-92D3-7ADC87C263CD}"/>
    <cellStyle name="Comma 6 2 2 2 2 3 2 2 4" xfId="9979" xr:uid="{77F8537D-DDCA-4C0D-92A4-0D735DC40939}"/>
    <cellStyle name="Comma 6 2 2 2 2 3 2 2 4 2" xfId="22111" xr:uid="{C89F49D5-1278-48EC-ADF6-4E6751703F29}"/>
    <cellStyle name="Comma 6 2 2 2 2 3 2 2 4 2 2" xfId="46375" xr:uid="{CC009894-8B33-462F-ABE1-B9B066501CFB}"/>
    <cellStyle name="Comma 6 2 2 2 2 3 2 2 4 3" xfId="34243" xr:uid="{E2400028-8140-4700-BF05-55BB1B731B76}"/>
    <cellStyle name="Comma 6 2 2 2 2 3 2 2 5" xfId="14023" xr:uid="{830D1F87-52A5-42B1-9A05-A5FFBA157EDF}"/>
    <cellStyle name="Comma 6 2 2 2 2 3 2 2 5 2" xfId="38287" xr:uid="{416105B9-DC30-4BC9-A412-311CB89629B5}"/>
    <cellStyle name="Comma 6 2 2 2 2 3 2 2 6" xfId="26155" xr:uid="{1B5AE7FA-7901-4298-9DB5-3E005DAFFED3}"/>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2 2 2" xfId="43342" xr:uid="{B316A866-7947-400A-86CE-7B7F07ABB15C}"/>
    <cellStyle name="Comma 6 2 2 2 2 3 2 3 2 3" xfId="31210" xr:uid="{0B545C64-EFB9-4683-A279-412408BCDBE9}"/>
    <cellStyle name="Comma 6 2 2 2 2 3 2 3 3" xfId="10990" xr:uid="{A984966B-9679-4485-9B24-66F165FEC8CB}"/>
    <cellStyle name="Comma 6 2 2 2 2 3 2 3 3 2" xfId="23122" xr:uid="{C42EC01A-F948-4C38-ABE7-8BAF07E0A31D}"/>
    <cellStyle name="Comma 6 2 2 2 2 3 2 3 3 2 2" xfId="47386" xr:uid="{93910860-D7C4-4EE3-9D3B-F6A60E2F8AF2}"/>
    <cellStyle name="Comma 6 2 2 2 2 3 2 3 3 3" xfId="35254" xr:uid="{B569E22C-9E8B-434B-B94F-EC01502B609D}"/>
    <cellStyle name="Comma 6 2 2 2 2 3 2 3 4" xfId="15034" xr:uid="{91EE06BF-731D-4612-9C3F-E5755C73749D}"/>
    <cellStyle name="Comma 6 2 2 2 2 3 2 3 4 2" xfId="39298" xr:uid="{50B7DF69-CDB1-4300-8A61-856792C26B0E}"/>
    <cellStyle name="Comma 6 2 2 2 2 3 2 3 5" xfId="27166" xr:uid="{C1BEBFE8-5A36-46AD-B14C-F9695A4FF63B}"/>
    <cellStyle name="Comma 6 2 2 2 2 3 2 4" xfId="4924" xr:uid="{82E8947A-628D-4A7D-8383-5B1304E0E354}"/>
    <cellStyle name="Comma 6 2 2 2 2 3 2 4 2" xfId="17056" xr:uid="{64C71641-49CB-4426-AD27-10C4200F9A36}"/>
    <cellStyle name="Comma 6 2 2 2 2 3 2 4 2 2" xfId="41320" xr:uid="{16CFA77F-AD81-4A3D-8E19-4F488F141956}"/>
    <cellStyle name="Comma 6 2 2 2 2 3 2 4 3" xfId="29188" xr:uid="{F1FFA18C-FF85-4A0A-B28F-6183FCB273F3}"/>
    <cellStyle name="Comma 6 2 2 2 2 3 2 5" xfId="8968" xr:uid="{5CF34064-57CA-452A-B91A-EC6325BA361C}"/>
    <cellStyle name="Comma 6 2 2 2 2 3 2 5 2" xfId="21100" xr:uid="{E8B32B6B-F70D-4F40-A291-4AEB12F0E526}"/>
    <cellStyle name="Comma 6 2 2 2 2 3 2 5 2 2" xfId="45364" xr:uid="{5BB8BAEB-E70D-41EF-A092-BF58979EA04F}"/>
    <cellStyle name="Comma 6 2 2 2 2 3 2 5 3" xfId="33232" xr:uid="{A8545F5E-1BBF-46B0-930B-3E7B6F64D9C5}"/>
    <cellStyle name="Comma 6 2 2 2 2 3 2 6" xfId="13012" xr:uid="{6C50C237-68F3-4CCA-9F97-F67C4F43587A}"/>
    <cellStyle name="Comma 6 2 2 2 2 3 2 6 2" xfId="37276" xr:uid="{022FEAED-38D2-43DE-B1F7-A2D37DF90532}"/>
    <cellStyle name="Comma 6 2 2 2 2 3 2 7" xfId="25144" xr:uid="{C6D5FC5B-2D88-415A-AFDE-E43CC4ADCD9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2 2 2" xfId="43848" xr:uid="{C1D43C31-D561-4B9F-9FF7-5A38CDF913D7}"/>
    <cellStyle name="Comma 6 2 2 2 2 3 3 2 2 3" xfId="31716" xr:uid="{B6C28616-97EA-4868-8F47-5C38951C1290}"/>
    <cellStyle name="Comma 6 2 2 2 2 3 3 2 3" xfId="11496" xr:uid="{0F790FF4-BA2D-4645-9D4D-E3156A7063D8}"/>
    <cellStyle name="Comma 6 2 2 2 2 3 3 2 3 2" xfId="23628" xr:uid="{AC949EF2-898D-49F8-AC42-A265A509C53F}"/>
    <cellStyle name="Comma 6 2 2 2 2 3 3 2 3 2 2" xfId="47892" xr:uid="{9817E7D6-B020-4E90-A0AF-C1013515844E}"/>
    <cellStyle name="Comma 6 2 2 2 2 3 3 2 3 3" xfId="35760" xr:uid="{744C89A1-76E7-469C-B49A-522C21206C78}"/>
    <cellStyle name="Comma 6 2 2 2 2 3 3 2 4" xfId="15540" xr:uid="{74378534-7D17-4613-BFD3-75CF7D9DF762}"/>
    <cellStyle name="Comma 6 2 2 2 2 3 3 2 4 2" xfId="39804" xr:uid="{FEAC1844-303C-4003-9EB2-4AA5C9B85626}"/>
    <cellStyle name="Comma 6 2 2 2 2 3 3 2 5" xfId="27672" xr:uid="{0EF2B92B-8D8E-44D1-AC02-F35658D37314}"/>
    <cellStyle name="Comma 6 2 2 2 2 3 3 3" xfId="5430" xr:uid="{5479F416-0B48-4579-B16B-DC337B7B3C8D}"/>
    <cellStyle name="Comma 6 2 2 2 2 3 3 3 2" xfId="17562" xr:uid="{4A52A128-E213-4827-A477-B146A22FE18F}"/>
    <cellStyle name="Comma 6 2 2 2 2 3 3 3 2 2" xfId="41826" xr:uid="{07CF7401-383C-4173-B231-A20BB7D4C0E0}"/>
    <cellStyle name="Comma 6 2 2 2 2 3 3 3 3" xfId="29694" xr:uid="{5673D32D-1113-4521-B7E2-5AAC98A88DE2}"/>
    <cellStyle name="Comma 6 2 2 2 2 3 3 4" xfId="9474" xr:uid="{462E842D-9FDA-4C38-8F04-5EEE3A3C2630}"/>
    <cellStyle name="Comma 6 2 2 2 2 3 3 4 2" xfId="21606" xr:uid="{4D31C2EB-E6F6-4E52-8D74-EA54732BD71D}"/>
    <cellStyle name="Comma 6 2 2 2 2 3 3 4 2 2" xfId="45870" xr:uid="{41B47736-0C13-4AED-A1DD-3F8A1166E87B}"/>
    <cellStyle name="Comma 6 2 2 2 2 3 3 4 3" xfId="33738" xr:uid="{4948D742-1D2C-4449-AD7F-728E3E54EA6C}"/>
    <cellStyle name="Comma 6 2 2 2 2 3 3 5" xfId="13518" xr:uid="{1F1D23D5-E8D5-4615-9C26-9A23BDA37E03}"/>
    <cellStyle name="Comma 6 2 2 2 2 3 3 5 2" xfId="37782" xr:uid="{ED78779D-DFE9-4284-864F-7946891D0F51}"/>
    <cellStyle name="Comma 6 2 2 2 2 3 3 6" xfId="25650" xr:uid="{87A88D34-8DB5-4297-A3A8-F5333BD7DDB1}"/>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2 2 2" xfId="42837" xr:uid="{D3575806-FEB3-4AFD-BC48-3A425C811DBB}"/>
    <cellStyle name="Comma 6 2 2 2 2 3 4 2 3" xfId="30705" xr:uid="{018A793B-1DB4-4611-B020-F41FF629C694}"/>
    <cellStyle name="Comma 6 2 2 2 2 3 4 3" xfId="10485" xr:uid="{93AD659B-9179-4B06-A63B-F4ACBBC0AEAB}"/>
    <cellStyle name="Comma 6 2 2 2 2 3 4 3 2" xfId="22617" xr:uid="{79DD3EBF-A71F-4C1D-9CE1-7D0EEA3A9869}"/>
    <cellStyle name="Comma 6 2 2 2 2 3 4 3 2 2" xfId="46881" xr:uid="{686BFAA2-F5AC-4791-8AD4-D8A55502E6ED}"/>
    <cellStyle name="Comma 6 2 2 2 2 3 4 3 3" xfId="34749" xr:uid="{A4A92FCB-CB83-4552-A764-5BD9F6C27993}"/>
    <cellStyle name="Comma 6 2 2 2 2 3 4 4" xfId="14529" xr:uid="{10F06B66-CD8D-4E11-B63E-D38BCCA84D3A}"/>
    <cellStyle name="Comma 6 2 2 2 2 3 4 4 2" xfId="38793" xr:uid="{4136AAF4-2349-4448-8753-574D6C34A77B}"/>
    <cellStyle name="Comma 6 2 2 2 2 3 4 5" xfId="26661" xr:uid="{0EDCB9C6-2BD0-480B-A512-958E495AB4D2}"/>
    <cellStyle name="Comma 6 2 2 2 2 3 5" xfId="4419" xr:uid="{1E2E7839-6DB0-4FAE-B7C1-F150DE86410A}"/>
    <cellStyle name="Comma 6 2 2 2 2 3 5 2" xfId="16551" xr:uid="{B98AFBD9-DA07-4027-B3AA-820C5B9F0CE0}"/>
    <cellStyle name="Comma 6 2 2 2 2 3 5 2 2" xfId="40815" xr:uid="{D73A0643-1D8C-43D8-B663-7F18C81B73EB}"/>
    <cellStyle name="Comma 6 2 2 2 2 3 5 3" xfId="28683" xr:uid="{7061F8E5-EEF5-4C42-9466-261352E69E76}"/>
    <cellStyle name="Comma 6 2 2 2 2 3 6" xfId="8463" xr:uid="{7FF6260F-DDA7-4C11-84EA-98F1EFA7027B}"/>
    <cellStyle name="Comma 6 2 2 2 2 3 6 2" xfId="20595" xr:uid="{23656256-ABAD-4CB1-A675-0DF49D0FC0D2}"/>
    <cellStyle name="Comma 6 2 2 2 2 3 6 2 2" xfId="44859" xr:uid="{EB0D3118-04A1-45A1-87CE-EAADD0D74152}"/>
    <cellStyle name="Comma 6 2 2 2 2 3 6 3" xfId="32727" xr:uid="{BA8021BC-44D9-410D-988D-58CBFEED6271}"/>
    <cellStyle name="Comma 6 2 2 2 2 3 7" xfId="12507" xr:uid="{E19C390F-0E0B-493F-A397-2DB7BA158D58}"/>
    <cellStyle name="Comma 6 2 2 2 2 3 7 2" xfId="36771" xr:uid="{205FB2B0-160E-4D02-AFE8-F09C8E6F0AE5}"/>
    <cellStyle name="Comma 6 2 2 2 2 3 8" xfId="24639" xr:uid="{529D0B70-120E-4970-BE44-E98C0137A455}"/>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2 2 2" xfId="44100" xr:uid="{0CA9E666-A0A8-4FDB-B7C2-D4AC4CE5570E}"/>
    <cellStyle name="Comma 6 2 2 2 2 4 2 2 2 3" xfId="31968" xr:uid="{157BFEF1-EAD5-4E7E-BC0A-194B06ADB193}"/>
    <cellStyle name="Comma 6 2 2 2 2 4 2 2 3" xfId="11748" xr:uid="{874F7B6A-979D-45B4-8DC3-2AE6FA4EC7CA}"/>
    <cellStyle name="Comma 6 2 2 2 2 4 2 2 3 2" xfId="23880" xr:uid="{6529D487-B69B-4971-B5C1-E9457E71ECB7}"/>
    <cellStyle name="Comma 6 2 2 2 2 4 2 2 3 2 2" xfId="48144" xr:uid="{8785123D-FE84-4B2C-9D24-85E582D37C44}"/>
    <cellStyle name="Comma 6 2 2 2 2 4 2 2 3 3" xfId="36012" xr:uid="{618E545E-D62E-4A1D-A226-8033133E53F4}"/>
    <cellStyle name="Comma 6 2 2 2 2 4 2 2 4" xfId="15792" xr:uid="{009EE0C9-23C8-4289-A64E-A8240F52ADB9}"/>
    <cellStyle name="Comma 6 2 2 2 2 4 2 2 4 2" xfId="40056" xr:uid="{D65613E5-5FE7-4DB9-8079-26804FE424CC}"/>
    <cellStyle name="Comma 6 2 2 2 2 4 2 2 5" xfId="27924" xr:uid="{87457824-60A6-4615-A81A-A62B7926CB59}"/>
    <cellStyle name="Comma 6 2 2 2 2 4 2 3" xfId="5682" xr:uid="{CBA16768-1B68-466A-BA56-4356C3903044}"/>
    <cellStyle name="Comma 6 2 2 2 2 4 2 3 2" xfId="17814" xr:uid="{8B07AE52-A5D9-4A67-BCB7-5785701F4CF4}"/>
    <cellStyle name="Comma 6 2 2 2 2 4 2 3 2 2" xfId="42078" xr:uid="{71C1A50D-7385-47CE-A1A8-46D6C572B63F}"/>
    <cellStyle name="Comma 6 2 2 2 2 4 2 3 3" xfId="29946" xr:uid="{80910ABB-4F0E-4AE6-8E7F-ED40A9DBE6E1}"/>
    <cellStyle name="Comma 6 2 2 2 2 4 2 4" xfId="9726" xr:uid="{55AB4CD3-F71B-46C5-84B8-8223F198CD48}"/>
    <cellStyle name="Comma 6 2 2 2 2 4 2 4 2" xfId="21858" xr:uid="{24474436-08D5-4CE0-AA1E-2376788D52F0}"/>
    <cellStyle name="Comma 6 2 2 2 2 4 2 4 2 2" xfId="46122" xr:uid="{E270FE01-D91E-48D3-B827-542CEB0FD277}"/>
    <cellStyle name="Comma 6 2 2 2 2 4 2 4 3" xfId="33990" xr:uid="{0743B9DE-3377-4307-88D1-07C9A61D1DAA}"/>
    <cellStyle name="Comma 6 2 2 2 2 4 2 5" xfId="13770" xr:uid="{51EDD844-FF66-42F1-A0B2-233CB0CE646F}"/>
    <cellStyle name="Comma 6 2 2 2 2 4 2 5 2" xfId="38034" xr:uid="{79E827DB-E508-4A24-8444-F8027B9D3E2F}"/>
    <cellStyle name="Comma 6 2 2 2 2 4 2 6" xfId="25902" xr:uid="{6EA48F4D-FFB1-4440-8493-F306B0E1E69B}"/>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2 2 2" xfId="43089" xr:uid="{D1E58B2F-FF24-4F94-95A4-21849548A579}"/>
    <cellStyle name="Comma 6 2 2 2 2 4 3 2 3" xfId="30957" xr:uid="{5B753B7F-1982-4FC7-A532-85EBD89AC6F5}"/>
    <cellStyle name="Comma 6 2 2 2 2 4 3 3" xfId="10737" xr:uid="{69635B40-AF6D-4201-930F-246F779FFB5D}"/>
    <cellStyle name="Comma 6 2 2 2 2 4 3 3 2" xfId="22869" xr:uid="{6C27F81A-5DC5-413A-8A96-0B518E33ACC5}"/>
    <cellStyle name="Comma 6 2 2 2 2 4 3 3 2 2" xfId="47133" xr:uid="{AFA663B7-D756-4FBD-8A9B-545CE464F342}"/>
    <cellStyle name="Comma 6 2 2 2 2 4 3 3 3" xfId="35001" xr:uid="{612951AF-6BA5-49C8-B31F-60A56A918A36}"/>
    <cellStyle name="Comma 6 2 2 2 2 4 3 4" xfId="14781" xr:uid="{73806797-6A36-4FF8-877F-D2F67E06EA70}"/>
    <cellStyle name="Comma 6 2 2 2 2 4 3 4 2" xfId="39045" xr:uid="{22E479B5-EA96-472F-8454-196F53BBF87B}"/>
    <cellStyle name="Comma 6 2 2 2 2 4 3 5" xfId="26913" xr:uid="{92CC6DC8-A08C-4A47-90ED-2FE0A379D621}"/>
    <cellStyle name="Comma 6 2 2 2 2 4 4" xfId="4671" xr:uid="{04A7F80D-A734-4B98-BD1F-5D2535E20839}"/>
    <cellStyle name="Comma 6 2 2 2 2 4 4 2" xfId="16803" xr:uid="{98668100-5ADF-4F97-B607-957FBCE30B27}"/>
    <cellStyle name="Comma 6 2 2 2 2 4 4 2 2" xfId="41067" xr:uid="{31CE82BE-7F09-4497-BD42-98E54AAA92B6}"/>
    <cellStyle name="Comma 6 2 2 2 2 4 4 3" xfId="28935" xr:uid="{28E871C1-608E-422B-9811-181323CFECFA}"/>
    <cellStyle name="Comma 6 2 2 2 2 4 5" xfId="8715" xr:uid="{206624A9-6057-4F29-9DE7-2C15E3FA6BD5}"/>
    <cellStyle name="Comma 6 2 2 2 2 4 5 2" xfId="20847" xr:uid="{5C37F8C4-E5EB-4507-8796-745FD79C5FE9}"/>
    <cellStyle name="Comma 6 2 2 2 2 4 5 2 2" xfId="45111" xr:uid="{D0B067AF-34D5-4D18-8D76-6FFEBA8A50B2}"/>
    <cellStyle name="Comma 6 2 2 2 2 4 5 3" xfId="32979" xr:uid="{D43DBFEF-8CCA-4E9C-93B7-AC13BEBF4CE1}"/>
    <cellStyle name="Comma 6 2 2 2 2 4 6" xfId="12759" xr:uid="{074A12ED-F24C-4B98-B4B7-52112793B108}"/>
    <cellStyle name="Comma 6 2 2 2 2 4 6 2" xfId="37023" xr:uid="{BC1CA337-032C-4EB5-861A-E51F7E6E7E47}"/>
    <cellStyle name="Comma 6 2 2 2 2 4 7" xfId="24891" xr:uid="{910589F6-E265-42FC-8E1D-C13BA967DC7B}"/>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2 2 2" xfId="43595" xr:uid="{2B3B175B-5507-4C45-86AF-8A73985D2D09}"/>
    <cellStyle name="Comma 6 2 2 2 2 5 2 2 3" xfId="31463" xr:uid="{A7A5D243-457F-489A-92DF-9D9197E998B1}"/>
    <cellStyle name="Comma 6 2 2 2 2 5 2 3" xfId="11243" xr:uid="{0C1B4CC0-8F8F-4B8A-ADBA-1AF72EBB8E99}"/>
    <cellStyle name="Comma 6 2 2 2 2 5 2 3 2" xfId="23375" xr:uid="{A37CB562-6C0D-4F7F-B250-F68C2CC98F7B}"/>
    <cellStyle name="Comma 6 2 2 2 2 5 2 3 2 2" xfId="47639" xr:uid="{007CC878-8EC2-44E7-A5EF-D53BF16DE447}"/>
    <cellStyle name="Comma 6 2 2 2 2 5 2 3 3" xfId="35507" xr:uid="{E8CF9ECE-BDB0-4669-A3A4-7D06CF4EB5EC}"/>
    <cellStyle name="Comma 6 2 2 2 2 5 2 4" xfId="15287" xr:uid="{1C240069-00B6-4486-B1CE-8B60C2B529FA}"/>
    <cellStyle name="Comma 6 2 2 2 2 5 2 4 2" xfId="39551" xr:uid="{2C2F4761-F67C-40C8-8AF6-5B795E853A5E}"/>
    <cellStyle name="Comma 6 2 2 2 2 5 2 5" xfId="27419" xr:uid="{44956382-19E5-4070-9A99-E2348D62AE37}"/>
    <cellStyle name="Comma 6 2 2 2 2 5 3" xfId="5177" xr:uid="{3823BA72-E142-4CB7-AAC6-C3E91F9D69DA}"/>
    <cellStyle name="Comma 6 2 2 2 2 5 3 2" xfId="17309" xr:uid="{1E96D376-A8BC-4D12-87BB-7A5105AB60AA}"/>
    <cellStyle name="Comma 6 2 2 2 2 5 3 2 2" xfId="41573" xr:uid="{07919C8B-77F6-4225-836F-753883425763}"/>
    <cellStyle name="Comma 6 2 2 2 2 5 3 3" xfId="29441" xr:uid="{BBF25BCE-2CF1-40EE-8BCC-C9D5C592B1F5}"/>
    <cellStyle name="Comma 6 2 2 2 2 5 4" xfId="9221" xr:uid="{099362A6-D792-4EA6-B153-89F216B7E865}"/>
    <cellStyle name="Comma 6 2 2 2 2 5 4 2" xfId="21353" xr:uid="{47494A53-69D2-43BF-B97B-47E37F989B2A}"/>
    <cellStyle name="Comma 6 2 2 2 2 5 4 2 2" xfId="45617" xr:uid="{ACDBFF51-B1B6-415D-8613-DF695D85E0A6}"/>
    <cellStyle name="Comma 6 2 2 2 2 5 4 3" xfId="33485" xr:uid="{71E8E75C-EF04-4D9F-92C5-8CC316B72404}"/>
    <cellStyle name="Comma 6 2 2 2 2 5 5" xfId="13265" xr:uid="{67C11F56-B526-4ABF-85CC-60D3DB5CFC43}"/>
    <cellStyle name="Comma 6 2 2 2 2 5 5 2" xfId="37529" xr:uid="{C38F22C5-0EA8-4C14-810A-9CD75DF8A80E}"/>
    <cellStyle name="Comma 6 2 2 2 2 5 6" xfId="25397" xr:uid="{92193AFB-5DD3-4638-BA16-B84D07042E61}"/>
    <cellStyle name="Comma 6 2 2 2 2 6" xfId="2144" xr:uid="{EBA38EED-165B-4181-B21C-EF6E2A27964E}"/>
    <cellStyle name="Comma 6 2 2 2 2 6 2" xfId="6188" xr:uid="{A2E0866F-9543-431A-A95D-E5B2B9E51E2C}"/>
    <cellStyle name="Comma 6 2 2 2 2 6 2 2" xfId="18320" xr:uid="{D5699C63-714D-4017-B511-0858F6815019}"/>
    <cellStyle name="Comma 6 2 2 2 2 6 2 2 2" xfId="42584" xr:uid="{9001053C-16B1-483C-AB36-F251B004BF94}"/>
    <cellStyle name="Comma 6 2 2 2 2 6 2 3" xfId="30452" xr:uid="{173CC409-835B-4ABB-95CD-557ECE6D1E2F}"/>
    <cellStyle name="Comma 6 2 2 2 2 6 3" xfId="10232" xr:uid="{1DCBEAC0-3759-4C8C-9BEA-E48376C8243F}"/>
    <cellStyle name="Comma 6 2 2 2 2 6 3 2" xfId="22364" xr:uid="{72889F0B-8433-4ACD-83D5-734C44952E83}"/>
    <cellStyle name="Comma 6 2 2 2 2 6 3 2 2" xfId="46628" xr:uid="{73A531B5-968D-42E6-88D3-B6F74842B0A9}"/>
    <cellStyle name="Comma 6 2 2 2 2 6 3 3" xfId="34496" xr:uid="{D80E5A68-1423-405D-A3DC-95B4BE4B36CA}"/>
    <cellStyle name="Comma 6 2 2 2 2 6 4" xfId="14276" xr:uid="{82DA848D-2284-4A2E-91CC-65DA83B03D84}"/>
    <cellStyle name="Comma 6 2 2 2 2 6 4 2" xfId="38540" xr:uid="{A3F28F7E-B6A2-40E5-87A9-FD4F89B3D61C}"/>
    <cellStyle name="Comma 6 2 2 2 2 6 5" xfId="26408" xr:uid="{E24EBEDB-6575-4CCD-8032-6DEFDF5C480D}"/>
    <cellStyle name="Comma 6 2 2 2 2 7" xfId="4166" xr:uid="{4A3FB917-2440-4509-8F57-F760C2D96515}"/>
    <cellStyle name="Comma 6 2 2 2 2 7 2" xfId="16298" xr:uid="{44CC3406-5333-4453-8A29-00D4ECF37CDC}"/>
    <cellStyle name="Comma 6 2 2 2 2 7 2 2" xfId="40562" xr:uid="{FAEB2AF3-5792-4CF0-A885-08027E6E03B8}"/>
    <cellStyle name="Comma 6 2 2 2 2 7 3" xfId="28430" xr:uid="{F5A3EE80-FB13-477C-876C-4FBD40793029}"/>
    <cellStyle name="Comma 6 2 2 2 2 8" xfId="8210" xr:uid="{798F8E43-8AE5-4C39-B8A4-42C187AAC72C}"/>
    <cellStyle name="Comma 6 2 2 2 2 8 2" xfId="20342" xr:uid="{4023ECBE-6EBD-4D3D-ACA4-0B1B9E1A82C0}"/>
    <cellStyle name="Comma 6 2 2 2 2 8 2 2" xfId="44606" xr:uid="{8FE1C75B-BE5A-465F-976B-0C21CB2CDAC1}"/>
    <cellStyle name="Comma 6 2 2 2 2 8 3" xfId="32474" xr:uid="{AC0EC86F-8DE8-41A7-AEB0-45376340DB72}"/>
    <cellStyle name="Comma 6 2 2 2 2 9" xfId="12254" xr:uid="{8953DB77-8B30-4FFC-ABA0-457F09DD06DB}"/>
    <cellStyle name="Comma 6 2 2 2 2 9 2" xfId="36518" xr:uid="{4A1D718A-3929-4ADA-AA61-F3A754532322}"/>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2 2 2" xfId="44416" xr:uid="{1503BAF8-A894-42CF-9162-A6F3D521E9C8}"/>
    <cellStyle name="Comma 6 2 2 2 3 2 2 2 2 2 3" xfId="32284" xr:uid="{F573ACC7-BEA3-44BC-9D79-92D463820AB9}"/>
    <cellStyle name="Comma 6 2 2 2 3 2 2 2 2 3" xfId="12064" xr:uid="{E83793D0-E2D5-4ABD-900E-22D769F56667}"/>
    <cellStyle name="Comma 6 2 2 2 3 2 2 2 2 3 2" xfId="24196" xr:uid="{BCAE6BF4-30D0-47CC-8582-2E3BC02459D2}"/>
    <cellStyle name="Comma 6 2 2 2 3 2 2 2 2 3 2 2" xfId="48460" xr:uid="{D8E5A51A-0A5F-475D-BDB9-E8FB45005301}"/>
    <cellStyle name="Comma 6 2 2 2 3 2 2 2 2 3 3" xfId="36328" xr:uid="{165F12EF-B973-46C9-BDB6-1A10A9B9A42B}"/>
    <cellStyle name="Comma 6 2 2 2 3 2 2 2 2 4" xfId="16108" xr:uid="{EF887BDA-9093-48D8-9FEC-500D91B2DDB9}"/>
    <cellStyle name="Comma 6 2 2 2 3 2 2 2 2 4 2" xfId="40372" xr:uid="{3D7A60F4-40B1-4693-BD6F-7F031F640991}"/>
    <cellStyle name="Comma 6 2 2 2 3 2 2 2 2 5" xfId="28240" xr:uid="{B7FEE7B1-3C20-48B2-91A1-41CA4943CF70}"/>
    <cellStyle name="Comma 6 2 2 2 3 2 2 2 3" xfId="5998" xr:uid="{26A362DB-9F54-4718-A570-B5C4C183B9FA}"/>
    <cellStyle name="Comma 6 2 2 2 3 2 2 2 3 2" xfId="18130" xr:uid="{9C03587E-D445-4778-A1BF-0EEAFCFC5836}"/>
    <cellStyle name="Comma 6 2 2 2 3 2 2 2 3 2 2" xfId="42394" xr:uid="{9B287DD5-C10D-4117-95A2-393FDC2247AD}"/>
    <cellStyle name="Comma 6 2 2 2 3 2 2 2 3 3" xfId="30262" xr:uid="{1E8AE589-25A0-4812-AFC9-2ECA69724916}"/>
    <cellStyle name="Comma 6 2 2 2 3 2 2 2 4" xfId="10042" xr:uid="{6F776129-C7A2-46E3-8D1C-3020C568C370}"/>
    <cellStyle name="Comma 6 2 2 2 3 2 2 2 4 2" xfId="22174" xr:uid="{3D22C7CA-5F67-48A5-A356-DA68E6DEC5E4}"/>
    <cellStyle name="Comma 6 2 2 2 3 2 2 2 4 2 2" xfId="46438" xr:uid="{3B137F99-7D1D-4F8C-8AEB-1C7C749567B3}"/>
    <cellStyle name="Comma 6 2 2 2 3 2 2 2 4 3" xfId="34306" xr:uid="{C7A81F1E-6C9C-498B-8F15-0E5744C922D9}"/>
    <cellStyle name="Comma 6 2 2 2 3 2 2 2 5" xfId="14086" xr:uid="{7C69FC61-2BA3-4775-9B59-53CCF0A76FC9}"/>
    <cellStyle name="Comma 6 2 2 2 3 2 2 2 5 2" xfId="38350" xr:uid="{364ED821-5275-4821-98B2-A1DEFB7BE129}"/>
    <cellStyle name="Comma 6 2 2 2 3 2 2 2 6" xfId="26218" xr:uid="{4A44E6AA-AFA9-48BF-8E20-87F7873CFB1E}"/>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2 2 2" xfId="43405" xr:uid="{F1B51A4B-2608-44E8-9600-453AB77CF1F2}"/>
    <cellStyle name="Comma 6 2 2 2 3 2 2 3 2 3" xfId="31273" xr:uid="{EDC40381-98EC-445F-B6BC-4BB45DFA25DB}"/>
    <cellStyle name="Comma 6 2 2 2 3 2 2 3 3" xfId="11053" xr:uid="{D071976C-2CAB-44D2-9F72-B76EC6216534}"/>
    <cellStyle name="Comma 6 2 2 2 3 2 2 3 3 2" xfId="23185" xr:uid="{6641859A-0D7C-4A7F-95A3-2DC5DFB2734D}"/>
    <cellStyle name="Comma 6 2 2 2 3 2 2 3 3 2 2" xfId="47449" xr:uid="{B0A3B59A-25AC-4134-8301-F572F62562E6}"/>
    <cellStyle name="Comma 6 2 2 2 3 2 2 3 3 3" xfId="35317" xr:uid="{C1040843-5069-4906-BCA7-205FA31CB14C}"/>
    <cellStyle name="Comma 6 2 2 2 3 2 2 3 4" xfId="15097" xr:uid="{5F8ACC13-54FA-43D7-B462-89A5C219DADA}"/>
    <cellStyle name="Comma 6 2 2 2 3 2 2 3 4 2" xfId="39361" xr:uid="{1A0D7EC9-4C6D-4E12-969C-70F550C49D24}"/>
    <cellStyle name="Comma 6 2 2 2 3 2 2 3 5" xfId="27229" xr:uid="{E449DF7C-35A5-4941-A26C-F0FC7A759472}"/>
    <cellStyle name="Comma 6 2 2 2 3 2 2 4" xfId="4987" xr:uid="{DAC82721-D978-4CB8-9707-1831BD38D6F3}"/>
    <cellStyle name="Comma 6 2 2 2 3 2 2 4 2" xfId="17119" xr:uid="{C1D23836-C913-4BA5-ABB0-79BAB8D727AD}"/>
    <cellStyle name="Comma 6 2 2 2 3 2 2 4 2 2" xfId="41383" xr:uid="{C64E3641-BD2E-4D2B-ADA0-3FAD932C9204}"/>
    <cellStyle name="Comma 6 2 2 2 3 2 2 4 3" xfId="29251" xr:uid="{5FFAC4AE-D758-4C27-923A-EA0DE17A8553}"/>
    <cellStyle name="Comma 6 2 2 2 3 2 2 5" xfId="9031" xr:uid="{BBA9EAEA-FCC8-4198-83F7-58A6DB401A14}"/>
    <cellStyle name="Comma 6 2 2 2 3 2 2 5 2" xfId="21163" xr:uid="{0F14F1A1-C5B4-46ED-96DE-9C906C54DCE7}"/>
    <cellStyle name="Comma 6 2 2 2 3 2 2 5 2 2" xfId="45427" xr:uid="{B0083353-F6C4-4C9D-B4D0-349609008FC2}"/>
    <cellStyle name="Comma 6 2 2 2 3 2 2 5 3" xfId="33295" xr:uid="{3FC1A7BC-E85A-4294-B768-45FE5098F87F}"/>
    <cellStyle name="Comma 6 2 2 2 3 2 2 6" xfId="13075" xr:uid="{CCA34307-7F5D-45FD-8862-9A5CA0EB46DA}"/>
    <cellStyle name="Comma 6 2 2 2 3 2 2 6 2" xfId="37339" xr:uid="{2B6003D9-CCA1-433A-9C06-E4881D0D7873}"/>
    <cellStyle name="Comma 6 2 2 2 3 2 2 7" xfId="25207" xr:uid="{FE617170-CADA-4847-A89E-7DBD23CBDE9D}"/>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2 2 2" xfId="43911" xr:uid="{8EDEB975-5692-4663-AB68-0589A1AF37A5}"/>
    <cellStyle name="Comma 6 2 2 2 3 2 3 2 2 3" xfId="31779" xr:uid="{3E3B87B8-F8D4-4AA4-9BDC-67C8866D2E8A}"/>
    <cellStyle name="Comma 6 2 2 2 3 2 3 2 3" xfId="11559" xr:uid="{AB3CAE2A-F101-4515-90BA-C1B43506BD12}"/>
    <cellStyle name="Comma 6 2 2 2 3 2 3 2 3 2" xfId="23691" xr:uid="{7E78F507-3E32-409B-89D4-65DE64EA9C2C}"/>
    <cellStyle name="Comma 6 2 2 2 3 2 3 2 3 2 2" xfId="47955" xr:uid="{1AF737D0-21D0-4A36-B469-44A1AC4266FD}"/>
    <cellStyle name="Comma 6 2 2 2 3 2 3 2 3 3" xfId="35823" xr:uid="{6C9C4056-7753-4E31-98B0-CFB7DB09DAF2}"/>
    <cellStyle name="Comma 6 2 2 2 3 2 3 2 4" xfId="15603" xr:uid="{BE57B279-3BAA-4A65-A6C5-6E09E4D97F7E}"/>
    <cellStyle name="Comma 6 2 2 2 3 2 3 2 4 2" xfId="39867" xr:uid="{54420A0D-1A4B-4427-9A0B-93BD6674F8D2}"/>
    <cellStyle name="Comma 6 2 2 2 3 2 3 2 5" xfId="27735" xr:uid="{AD077E77-12EB-4163-8F74-411CC129FE05}"/>
    <cellStyle name="Comma 6 2 2 2 3 2 3 3" xfId="5493" xr:uid="{A93A162E-AAF0-4E57-BD3E-46E7FD0A87A7}"/>
    <cellStyle name="Comma 6 2 2 2 3 2 3 3 2" xfId="17625" xr:uid="{02B3B748-5936-4C7C-8B40-D4765A87D70E}"/>
    <cellStyle name="Comma 6 2 2 2 3 2 3 3 2 2" xfId="41889" xr:uid="{1345DDC9-0A4A-41FE-BA18-13EA37EB6221}"/>
    <cellStyle name="Comma 6 2 2 2 3 2 3 3 3" xfId="29757" xr:uid="{393D06A8-2FA9-43EE-B7C7-989176C1A008}"/>
    <cellStyle name="Comma 6 2 2 2 3 2 3 4" xfId="9537" xr:uid="{D1BC4106-F278-4A70-8430-0C74815B1D1E}"/>
    <cellStyle name="Comma 6 2 2 2 3 2 3 4 2" xfId="21669" xr:uid="{7FD0C906-5FA9-406A-B8C4-0D2BC35B79E7}"/>
    <cellStyle name="Comma 6 2 2 2 3 2 3 4 2 2" xfId="45933" xr:uid="{9E00976C-9AE4-4646-A745-FA1770344B27}"/>
    <cellStyle name="Comma 6 2 2 2 3 2 3 4 3" xfId="33801" xr:uid="{03421DC6-0ECF-4B82-94B5-A2EC10820582}"/>
    <cellStyle name="Comma 6 2 2 2 3 2 3 5" xfId="13581" xr:uid="{5623C6F8-1DE5-4F91-B48D-8A312E36BEE4}"/>
    <cellStyle name="Comma 6 2 2 2 3 2 3 5 2" xfId="37845" xr:uid="{6F700BDC-EAF0-4BC7-92AC-11ED415BD32A}"/>
    <cellStyle name="Comma 6 2 2 2 3 2 3 6" xfId="25713" xr:uid="{0000915C-7EFB-4F06-9B15-DA075B74F1F3}"/>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2 2 2" xfId="42900" xr:uid="{E9DE0F0C-5FBD-494B-B7C1-61B05E0F7396}"/>
    <cellStyle name="Comma 6 2 2 2 3 2 4 2 3" xfId="30768" xr:uid="{D3DB148D-91B7-4055-9DC5-F4C1011C0F36}"/>
    <cellStyle name="Comma 6 2 2 2 3 2 4 3" xfId="10548" xr:uid="{0BF3894B-C0A7-4DD6-A7FF-0AB39286ABEA}"/>
    <cellStyle name="Comma 6 2 2 2 3 2 4 3 2" xfId="22680" xr:uid="{FB89E845-9F36-4B2D-88DD-2A0B259C8926}"/>
    <cellStyle name="Comma 6 2 2 2 3 2 4 3 2 2" xfId="46944" xr:uid="{1A3FC498-49D7-4872-BD5C-807A0141EE6F}"/>
    <cellStyle name="Comma 6 2 2 2 3 2 4 3 3" xfId="34812" xr:uid="{DCF99304-EF75-4C65-BE4B-9AC6E9470AA7}"/>
    <cellStyle name="Comma 6 2 2 2 3 2 4 4" xfId="14592" xr:uid="{C4885E1D-8749-477F-9B3C-21F79E4D970B}"/>
    <cellStyle name="Comma 6 2 2 2 3 2 4 4 2" xfId="38856" xr:uid="{C54CE669-19C8-4F8B-A2D5-266F4DAD1A0A}"/>
    <cellStyle name="Comma 6 2 2 2 3 2 4 5" xfId="26724" xr:uid="{4B580E00-42A2-44D3-9E4E-AE43A79469E4}"/>
    <cellStyle name="Comma 6 2 2 2 3 2 5" xfId="4482" xr:uid="{10B410AA-FB5D-46BF-9456-DED830D66A73}"/>
    <cellStyle name="Comma 6 2 2 2 3 2 5 2" xfId="16614" xr:uid="{AF036431-320A-4B79-B780-D2E70E326848}"/>
    <cellStyle name="Comma 6 2 2 2 3 2 5 2 2" xfId="40878" xr:uid="{EF5D7E9D-887F-4D2D-9DBA-D2CC2B28B36A}"/>
    <cellStyle name="Comma 6 2 2 2 3 2 5 3" xfId="28746" xr:uid="{DF58668C-B968-4AEA-8223-4B5B8FFA48CA}"/>
    <cellStyle name="Comma 6 2 2 2 3 2 6" xfId="8526" xr:uid="{436830CD-88DB-4F59-960C-A602B17507E8}"/>
    <cellStyle name="Comma 6 2 2 2 3 2 6 2" xfId="20658" xr:uid="{249FDE7C-C69F-4B13-9D61-6702E62FCE86}"/>
    <cellStyle name="Comma 6 2 2 2 3 2 6 2 2" xfId="44922" xr:uid="{778B4EC6-72D4-4A7C-89F5-B5E6F98741B7}"/>
    <cellStyle name="Comma 6 2 2 2 3 2 6 3" xfId="32790" xr:uid="{FD13BFFC-E8D2-4F73-9D6F-C83B1AAB43F0}"/>
    <cellStyle name="Comma 6 2 2 2 3 2 7" xfId="12570" xr:uid="{D0CBDE14-A323-41BE-8419-2159792FA65C}"/>
    <cellStyle name="Comma 6 2 2 2 3 2 7 2" xfId="36834" xr:uid="{8229E024-1DC9-4A0F-A5F0-F786D5E0E2A8}"/>
    <cellStyle name="Comma 6 2 2 2 3 2 8" xfId="24702" xr:uid="{D64B1E34-CF37-4D41-9120-552CA67A6807}"/>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2 2 2" xfId="44163" xr:uid="{7C94AEFE-72D1-4089-B666-B50FE51CC156}"/>
    <cellStyle name="Comma 6 2 2 2 3 3 2 2 2 3" xfId="32031" xr:uid="{22D49D95-6C0D-42DD-BA62-E6E695178296}"/>
    <cellStyle name="Comma 6 2 2 2 3 3 2 2 3" xfId="11811" xr:uid="{EA0939C3-9AB4-4386-8F5F-3FEFDC28E5F8}"/>
    <cellStyle name="Comma 6 2 2 2 3 3 2 2 3 2" xfId="23943" xr:uid="{07DA8010-06C3-49CF-BBEF-2AFFCA458F91}"/>
    <cellStyle name="Comma 6 2 2 2 3 3 2 2 3 2 2" xfId="48207" xr:uid="{DF2AF5B0-9E91-46AC-BE63-734873454180}"/>
    <cellStyle name="Comma 6 2 2 2 3 3 2 2 3 3" xfId="36075" xr:uid="{A383C211-C17F-44E8-B80D-668283884E6E}"/>
    <cellStyle name="Comma 6 2 2 2 3 3 2 2 4" xfId="15855" xr:uid="{1FC44459-B286-4D70-AF5A-B29028974902}"/>
    <cellStyle name="Comma 6 2 2 2 3 3 2 2 4 2" xfId="40119" xr:uid="{CD07CA3C-031E-4ECC-B7D2-7DD83F4DA86D}"/>
    <cellStyle name="Comma 6 2 2 2 3 3 2 2 5" xfId="27987" xr:uid="{1968BD91-1D2C-4BCD-84E3-249E25A20FD2}"/>
    <cellStyle name="Comma 6 2 2 2 3 3 2 3" xfId="5745" xr:uid="{0A0E108F-1E2C-4A6B-A5F4-1DD38B040DF9}"/>
    <cellStyle name="Comma 6 2 2 2 3 3 2 3 2" xfId="17877" xr:uid="{5893C198-B3DB-4FAA-A2D7-E8383985E054}"/>
    <cellStyle name="Comma 6 2 2 2 3 3 2 3 2 2" xfId="42141" xr:uid="{880A9DE8-D2C0-455D-BF73-E084F856F7CD}"/>
    <cellStyle name="Comma 6 2 2 2 3 3 2 3 3" xfId="30009" xr:uid="{7B6E36A5-88D3-46EE-BF59-1E64BB9B741B}"/>
    <cellStyle name="Comma 6 2 2 2 3 3 2 4" xfId="9789" xr:uid="{62FDCA49-4480-4EEE-9CE0-F572F3E3DA94}"/>
    <cellStyle name="Comma 6 2 2 2 3 3 2 4 2" xfId="21921" xr:uid="{218B2731-0E49-4762-B52F-6C649DDD4086}"/>
    <cellStyle name="Comma 6 2 2 2 3 3 2 4 2 2" xfId="46185" xr:uid="{5E4CBC3C-75F0-4EB9-BA0A-D8BF7E2F4665}"/>
    <cellStyle name="Comma 6 2 2 2 3 3 2 4 3" xfId="34053" xr:uid="{0386C89F-F686-4E2A-8C89-701D924E59C0}"/>
    <cellStyle name="Comma 6 2 2 2 3 3 2 5" xfId="13833" xr:uid="{4B0DF569-4066-4F5C-9E78-A74EC7E1C5B2}"/>
    <cellStyle name="Comma 6 2 2 2 3 3 2 5 2" xfId="38097" xr:uid="{B887769A-DD5C-4CA1-9C59-CB019CE0B770}"/>
    <cellStyle name="Comma 6 2 2 2 3 3 2 6" xfId="25965" xr:uid="{81710798-7AB2-4C1E-948B-C53F7C254057}"/>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2 2 2" xfId="43152" xr:uid="{15B1D36D-9C77-4480-925F-8B8D7E3B8882}"/>
    <cellStyle name="Comma 6 2 2 2 3 3 3 2 3" xfId="31020" xr:uid="{160071D2-DD62-4C57-86B2-A7422084328C}"/>
    <cellStyle name="Comma 6 2 2 2 3 3 3 3" xfId="10800" xr:uid="{B885EC03-B2FF-45AE-A86B-9643FB437765}"/>
    <cellStyle name="Comma 6 2 2 2 3 3 3 3 2" xfId="22932" xr:uid="{4532E5E7-A9CF-4D40-AF5A-E6354E623C45}"/>
    <cellStyle name="Comma 6 2 2 2 3 3 3 3 2 2" xfId="47196" xr:uid="{DA95FFD1-8941-4CB7-829D-D4B6C71CEA58}"/>
    <cellStyle name="Comma 6 2 2 2 3 3 3 3 3" xfId="35064" xr:uid="{16D8C5F0-A2D4-4E51-B399-C3541D26D256}"/>
    <cellStyle name="Comma 6 2 2 2 3 3 3 4" xfId="14844" xr:uid="{19AF7C7D-5ED2-4C57-B58A-E9D6371C2C60}"/>
    <cellStyle name="Comma 6 2 2 2 3 3 3 4 2" xfId="39108" xr:uid="{812970A6-7197-4344-9FB1-EA0BB376AFE9}"/>
    <cellStyle name="Comma 6 2 2 2 3 3 3 5" xfId="26976" xr:uid="{93BCEDAC-4157-47DC-9D89-696E1A025C76}"/>
    <cellStyle name="Comma 6 2 2 2 3 3 4" xfId="4734" xr:uid="{66D8835F-CC32-4A04-803E-7C438EE2029F}"/>
    <cellStyle name="Comma 6 2 2 2 3 3 4 2" xfId="16866" xr:uid="{C3E30B1D-EE11-4A58-A027-EAF7ECEB29B3}"/>
    <cellStyle name="Comma 6 2 2 2 3 3 4 2 2" xfId="41130" xr:uid="{7C63DE40-D8D4-458C-8254-2D2E4A931507}"/>
    <cellStyle name="Comma 6 2 2 2 3 3 4 3" xfId="28998" xr:uid="{5917A9B5-9565-452C-9413-983CC6F743AD}"/>
    <cellStyle name="Comma 6 2 2 2 3 3 5" xfId="8778" xr:uid="{AC8DE1F2-3378-4465-B738-4AA3FF14D655}"/>
    <cellStyle name="Comma 6 2 2 2 3 3 5 2" xfId="20910" xr:uid="{72E2CA29-CA3E-47BF-8B11-6726D5EDC942}"/>
    <cellStyle name="Comma 6 2 2 2 3 3 5 2 2" xfId="45174" xr:uid="{27A45E31-FE24-40B5-98F4-F2D757B29680}"/>
    <cellStyle name="Comma 6 2 2 2 3 3 5 3" xfId="33042" xr:uid="{3F047C0D-B743-44D3-8EE2-BF237CAA7548}"/>
    <cellStyle name="Comma 6 2 2 2 3 3 6" xfId="12822" xr:uid="{935D3250-D3B6-4AFC-B57B-D798034D1E13}"/>
    <cellStyle name="Comma 6 2 2 2 3 3 6 2" xfId="37086" xr:uid="{E9B5AFF0-1BCC-4B9F-A3DE-52613B8D2FD8}"/>
    <cellStyle name="Comma 6 2 2 2 3 3 7" xfId="24954" xr:uid="{8ED5DBF2-81A6-4AE1-8019-5A3449884F1C}"/>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2 2 2" xfId="43658" xr:uid="{BEA4E73A-8B62-485A-BC2C-7A3FC2758003}"/>
    <cellStyle name="Comma 6 2 2 2 3 4 2 2 3" xfId="31526" xr:uid="{749AE152-ECC5-41C3-BBAB-F5C841196E24}"/>
    <cellStyle name="Comma 6 2 2 2 3 4 2 3" xfId="11306" xr:uid="{162CF8F2-A259-41F5-BF1F-85A9B0F94EBF}"/>
    <cellStyle name="Comma 6 2 2 2 3 4 2 3 2" xfId="23438" xr:uid="{2A294B18-920D-4794-B26D-A02D9DDB14F6}"/>
    <cellStyle name="Comma 6 2 2 2 3 4 2 3 2 2" xfId="47702" xr:uid="{34043EE0-1E20-4056-92ED-F2E2F5A82157}"/>
    <cellStyle name="Comma 6 2 2 2 3 4 2 3 3" xfId="35570" xr:uid="{7B9D5A52-CDC5-4BC1-9B3A-04C0B416C0E9}"/>
    <cellStyle name="Comma 6 2 2 2 3 4 2 4" xfId="15350" xr:uid="{F84DF08E-6E36-4D57-AD5D-49E68393DB22}"/>
    <cellStyle name="Comma 6 2 2 2 3 4 2 4 2" xfId="39614" xr:uid="{CB6D870A-65A2-4897-B33E-233F7ACE48F3}"/>
    <cellStyle name="Comma 6 2 2 2 3 4 2 5" xfId="27482" xr:uid="{E9DC5D2D-2D27-4AAA-87AC-6F97441A637B}"/>
    <cellStyle name="Comma 6 2 2 2 3 4 3" xfId="5240" xr:uid="{0DAB99CA-3544-4D49-ACF5-B65937F3B6C6}"/>
    <cellStyle name="Comma 6 2 2 2 3 4 3 2" xfId="17372" xr:uid="{85175CEC-857A-44C1-979E-1F832E2EEE62}"/>
    <cellStyle name="Comma 6 2 2 2 3 4 3 2 2" xfId="41636" xr:uid="{4F772354-0473-418B-A02F-42BDBD25A0FE}"/>
    <cellStyle name="Comma 6 2 2 2 3 4 3 3" xfId="29504" xr:uid="{3BEC48FB-1AD6-415E-94AA-009A0FB0E211}"/>
    <cellStyle name="Comma 6 2 2 2 3 4 4" xfId="9284" xr:uid="{E21D2B8F-5D67-4F25-99D6-06086577FD94}"/>
    <cellStyle name="Comma 6 2 2 2 3 4 4 2" xfId="21416" xr:uid="{C9E42616-F8CD-431A-B1C9-6B4DD77B1A09}"/>
    <cellStyle name="Comma 6 2 2 2 3 4 4 2 2" xfId="45680" xr:uid="{77612724-076A-49A0-980D-14F8E445A0D4}"/>
    <cellStyle name="Comma 6 2 2 2 3 4 4 3" xfId="33548" xr:uid="{BC3AA987-D8E8-4CD6-90C6-32D2BD304CBA}"/>
    <cellStyle name="Comma 6 2 2 2 3 4 5" xfId="13328" xr:uid="{1DC923B1-7834-4494-971F-98AF49F31552}"/>
    <cellStyle name="Comma 6 2 2 2 3 4 5 2" xfId="37592" xr:uid="{23C12C8D-5473-41FC-A301-A870F9C73FCF}"/>
    <cellStyle name="Comma 6 2 2 2 3 4 6" xfId="25460" xr:uid="{92F0F9B7-A0B4-4DC0-A9B0-6C98D3D3A397}"/>
    <cellStyle name="Comma 6 2 2 2 3 5" xfId="2207" xr:uid="{2AC36381-DBBE-4E0C-B59A-A76795AFD869}"/>
    <cellStyle name="Comma 6 2 2 2 3 5 2" xfId="6251" xr:uid="{B70518F9-561A-4657-9BE9-CE8F32173DDD}"/>
    <cellStyle name="Comma 6 2 2 2 3 5 2 2" xfId="18383" xr:uid="{65550A18-4E5A-4EB3-BEB4-53D04BE1C436}"/>
    <cellStyle name="Comma 6 2 2 2 3 5 2 2 2" xfId="42647" xr:uid="{93E5F98B-764E-42EB-B62F-7F1A07F72BC2}"/>
    <cellStyle name="Comma 6 2 2 2 3 5 2 3" xfId="30515" xr:uid="{CC6EA703-B1F8-4D58-ACC0-63ABB96966D0}"/>
    <cellStyle name="Comma 6 2 2 2 3 5 3" xfId="10295" xr:uid="{26055E11-7439-4EAF-A952-69650451C168}"/>
    <cellStyle name="Comma 6 2 2 2 3 5 3 2" xfId="22427" xr:uid="{8E0BCDB3-2BA9-4863-B03F-53EEE8F92AA8}"/>
    <cellStyle name="Comma 6 2 2 2 3 5 3 2 2" xfId="46691" xr:uid="{9B32DC3E-5242-4F4C-B1DD-79E56682C630}"/>
    <cellStyle name="Comma 6 2 2 2 3 5 3 3" xfId="34559" xr:uid="{F788E466-AE21-4173-882A-D73E1654613E}"/>
    <cellStyle name="Comma 6 2 2 2 3 5 4" xfId="14339" xr:uid="{34093DDD-A95D-4516-9B6B-FA865DD05EFA}"/>
    <cellStyle name="Comma 6 2 2 2 3 5 4 2" xfId="38603" xr:uid="{6E082C0C-49BD-4C35-803F-2BC02F7DE8DE}"/>
    <cellStyle name="Comma 6 2 2 2 3 5 5" xfId="26471" xr:uid="{6F3F79D6-B26F-4341-87AF-4D097BEBF904}"/>
    <cellStyle name="Comma 6 2 2 2 3 6" xfId="4229" xr:uid="{5662CBAA-37DE-4569-B518-BCDA46C5C5A9}"/>
    <cellStyle name="Comma 6 2 2 2 3 6 2" xfId="16361" xr:uid="{8DEEE108-D444-418B-951E-53AE0BA04F2A}"/>
    <cellStyle name="Comma 6 2 2 2 3 6 2 2" xfId="40625" xr:uid="{76A4DEA6-5AD3-4E4F-8138-FE299D30B541}"/>
    <cellStyle name="Comma 6 2 2 2 3 6 3" xfId="28493" xr:uid="{265CE8B5-0054-438A-9E98-176D78E03F1A}"/>
    <cellStyle name="Comma 6 2 2 2 3 7" xfId="8273" xr:uid="{AE42BEA8-ED39-4C1B-B3E9-6A186FF7265E}"/>
    <cellStyle name="Comma 6 2 2 2 3 7 2" xfId="20405" xr:uid="{20692A44-5BF0-4E9F-92EC-65936B88C86A}"/>
    <cellStyle name="Comma 6 2 2 2 3 7 2 2" xfId="44669" xr:uid="{9FD5841A-E963-4D27-B9D1-5C6E10FE1CD1}"/>
    <cellStyle name="Comma 6 2 2 2 3 7 3" xfId="32537" xr:uid="{D147E917-DDDC-44D2-9F23-4B1C7EB7F8E6}"/>
    <cellStyle name="Comma 6 2 2 2 3 8" xfId="12317" xr:uid="{C7F0449A-590C-425A-9321-C9C42CFDA520}"/>
    <cellStyle name="Comma 6 2 2 2 3 8 2" xfId="36581" xr:uid="{33C79725-18C0-44CA-AA69-A76295D0DDBF}"/>
    <cellStyle name="Comma 6 2 2 2 3 9" xfId="24449" xr:uid="{A3645977-CE74-4198-829B-05A4444BDBCD}"/>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2 2 2" xfId="44290" xr:uid="{1B8B693D-48D1-4E82-BEDE-62AAFB9D04A2}"/>
    <cellStyle name="Comma 6 2 2 2 4 2 2 2 2 3" xfId="32158" xr:uid="{D7F18C17-33AF-4FCF-B892-E1D34B66A1A5}"/>
    <cellStyle name="Comma 6 2 2 2 4 2 2 2 3" xfId="11938" xr:uid="{3D248617-B2C0-419E-8496-2EE8728ADA87}"/>
    <cellStyle name="Comma 6 2 2 2 4 2 2 2 3 2" xfId="24070" xr:uid="{17759077-EBE5-48F4-B4E4-E388B11AABB3}"/>
    <cellStyle name="Comma 6 2 2 2 4 2 2 2 3 2 2" xfId="48334" xr:uid="{620768F4-F427-46E7-A7D4-5D33B02F08A1}"/>
    <cellStyle name="Comma 6 2 2 2 4 2 2 2 3 3" xfId="36202" xr:uid="{041CB3FA-C9E7-45CC-9793-5094CE2340A3}"/>
    <cellStyle name="Comma 6 2 2 2 4 2 2 2 4" xfId="15982" xr:uid="{4B857207-7654-48B4-A2E0-620B88256638}"/>
    <cellStyle name="Comma 6 2 2 2 4 2 2 2 4 2" xfId="40246" xr:uid="{BD5CFAD5-A7E3-40A0-A025-5692CD31C645}"/>
    <cellStyle name="Comma 6 2 2 2 4 2 2 2 5" xfId="28114" xr:uid="{8EDA35E5-BC74-4E0C-B08A-CD2FF2A27758}"/>
    <cellStyle name="Comma 6 2 2 2 4 2 2 3" xfId="5872" xr:uid="{7AF5F53E-6350-4FBE-A6E6-3D49E32D61B6}"/>
    <cellStyle name="Comma 6 2 2 2 4 2 2 3 2" xfId="18004" xr:uid="{284AEA04-7326-47E2-8AF8-309B67B6B467}"/>
    <cellStyle name="Comma 6 2 2 2 4 2 2 3 2 2" xfId="42268" xr:uid="{B2D96FAF-48CC-449A-ACB1-63580501E6E8}"/>
    <cellStyle name="Comma 6 2 2 2 4 2 2 3 3" xfId="30136" xr:uid="{9EEB937C-DA20-4417-9B6E-8767F07F753F}"/>
    <cellStyle name="Comma 6 2 2 2 4 2 2 4" xfId="9916" xr:uid="{3E860F33-FD2D-4456-9D80-AAA73F99B5C2}"/>
    <cellStyle name="Comma 6 2 2 2 4 2 2 4 2" xfId="22048" xr:uid="{F679AD6D-413D-48E3-B10B-9A8E6570037C}"/>
    <cellStyle name="Comma 6 2 2 2 4 2 2 4 2 2" xfId="46312" xr:uid="{20E0D47C-A0D9-4ACD-988A-D439BA11F512}"/>
    <cellStyle name="Comma 6 2 2 2 4 2 2 4 3" xfId="34180" xr:uid="{340335C9-1B7B-4416-909A-DFC2BF537D16}"/>
    <cellStyle name="Comma 6 2 2 2 4 2 2 5" xfId="13960" xr:uid="{78F6CC43-906E-4FD3-9AD7-933BF47AA656}"/>
    <cellStyle name="Comma 6 2 2 2 4 2 2 5 2" xfId="38224" xr:uid="{B14225B5-80A7-4EF2-8134-BDA468998674}"/>
    <cellStyle name="Comma 6 2 2 2 4 2 2 6" xfId="26092" xr:uid="{86A51F67-03F0-441C-8A12-268DF3C2B334}"/>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2 2 2" xfId="43279" xr:uid="{94F59FBD-7044-4E44-AE0E-68E56673D59C}"/>
    <cellStyle name="Comma 6 2 2 2 4 2 3 2 3" xfId="31147" xr:uid="{983DA6B2-1F92-4BCE-82A4-B82198C5028A}"/>
    <cellStyle name="Comma 6 2 2 2 4 2 3 3" xfId="10927" xr:uid="{11B174E6-5116-4B46-9B0C-F570CE331972}"/>
    <cellStyle name="Comma 6 2 2 2 4 2 3 3 2" xfId="23059" xr:uid="{EE3EEF48-7FE5-47A3-A3FC-BFE37CDCBC18}"/>
    <cellStyle name="Comma 6 2 2 2 4 2 3 3 2 2" xfId="47323" xr:uid="{6EADF3A0-6E56-4F6C-AEED-C0EC7522E681}"/>
    <cellStyle name="Comma 6 2 2 2 4 2 3 3 3" xfId="35191" xr:uid="{634EC945-A92E-48C7-817D-3FDE0408D3A3}"/>
    <cellStyle name="Comma 6 2 2 2 4 2 3 4" xfId="14971" xr:uid="{22A2F1D5-338D-4919-A545-26BAD3F2E6BE}"/>
    <cellStyle name="Comma 6 2 2 2 4 2 3 4 2" xfId="39235" xr:uid="{B8134EFD-C57F-40A0-851D-E32659BFC2CC}"/>
    <cellStyle name="Comma 6 2 2 2 4 2 3 5" xfId="27103" xr:uid="{0D5E1C6C-10BA-4A52-8ED7-609C33932BE1}"/>
    <cellStyle name="Comma 6 2 2 2 4 2 4" xfId="4861" xr:uid="{480B27B8-62D7-4CB4-9BA5-B8276A22463D}"/>
    <cellStyle name="Comma 6 2 2 2 4 2 4 2" xfId="16993" xr:uid="{68B35494-8D89-4EF5-933E-04745A853DA3}"/>
    <cellStyle name="Comma 6 2 2 2 4 2 4 2 2" xfId="41257" xr:uid="{A08CE724-720A-4425-8630-6102F34A1E6C}"/>
    <cellStyle name="Comma 6 2 2 2 4 2 4 3" xfId="29125" xr:uid="{9428EDEF-CE72-4987-AFE9-765F8FE923D6}"/>
    <cellStyle name="Comma 6 2 2 2 4 2 5" xfId="8905" xr:uid="{8032EBF5-3981-4BB1-B9D4-AD3BE3529D46}"/>
    <cellStyle name="Comma 6 2 2 2 4 2 5 2" xfId="21037" xr:uid="{23DF78A3-36AD-4663-B93E-5FB4D1CEC48D}"/>
    <cellStyle name="Comma 6 2 2 2 4 2 5 2 2" xfId="45301" xr:uid="{A8CFC4E8-4AE6-4A9E-BE39-E488C0F8C913}"/>
    <cellStyle name="Comma 6 2 2 2 4 2 5 3" xfId="33169" xr:uid="{0F30FE96-8187-4793-880B-3A1FA3B8BA2D}"/>
    <cellStyle name="Comma 6 2 2 2 4 2 6" xfId="12949" xr:uid="{342BF6CF-DC18-4C66-893E-D4CDFA55C24D}"/>
    <cellStyle name="Comma 6 2 2 2 4 2 6 2" xfId="37213" xr:uid="{F271B7F6-9E82-415D-B448-015F2D3CE563}"/>
    <cellStyle name="Comma 6 2 2 2 4 2 7" xfId="25081" xr:uid="{37A086FA-0473-4E7B-B5BD-002077CA5700}"/>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2 2 2" xfId="43785" xr:uid="{8ADDAF19-999B-4B93-90A8-67F1747852B3}"/>
    <cellStyle name="Comma 6 2 2 2 4 3 2 2 3" xfId="31653" xr:uid="{3AC33C46-1A29-4135-B5B4-1DEA7B871E84}"/>
    <cellStyle name="Comma 6 2 2 2 4 3 2 3" xfId="11433" xr:uid="{07FE9A7C-5A3E-4210-BF95-44DCB743D666}"/>
    <cellStyle name="Comma 6 2 2 2 4 3 2 3 2" xfId="23565" xr:uid="{EF8E184D-BBD7-46E7-882C-D03A0E2D8EE0}"/>
    <cellStyle name="Comma 6 2 2 2 4 3 2 3 2 2" xfId="47829" xr:uid="{01C4DEEE-FE65-4C99-9D31-93D03F002190}"/>
    <cellStyle name="Comma 6 2 2 2 4 3 2 3 3" xfId="35697" xr:uid="{95F86583-37F5-4FA4-A6F0-3B35CC130A37}"/>
    <cellStyle name="Comma 6 2 2 2 4 3 2 4" xfId="15477" xr:uid="{912DCE50-2E9B-4172-9755-DF4A8FBB5F35}"/>
    <cellStyle name="Comma 6 2 2 2 4 3 2 4 2" xfId="39741" xr:uid="{2B355016-8394-4B14-8C1A-1BAC445633DE}"/>
    <cellStyle name="Comma 6 2 2 2 4 3 2 5" xfId="27609" xr:uid="{FCDCE861-3965-4CF2-BC68-CE4E472AED03}"/>
    <cellStyle name="Comma 6 2 2 2 4 3 3" xfId="5367" xr:uid="{2BAC900B-7F46-4DBE-975F-98E9593F3F73}"/>
    <cellStyle name="Comma 6 2 2 2 4 3 3 2" xfId="17499" xr:uid="{D61B4DE6-A392-44D6-A487-17D28BCA402D}"/>
    <cellStyle name="Comma 6 2 2 2 4 3 3 2 2" xfId="41763" xr:uid="{01B9C488-D4CF-40A5-9246-770ABC36D402}"/>
    <cellStyle name="Comma 6 2 2 2 4 3 3 3" xfId="29631" xr:uid="{64F13424-1012-4BEB-A348-126A047866A8}"/>
    <cellStyle name="Comma 6 2 2 2 4 3 4" xfId="9411" xr:uid="{A11E2A3F-26A6-47B2-A420-50E82FA79D9F}"/>
    <cellStyle name="Comma 6 2 2 2 4 3 4 2" xfId="21543" xr:uid="{9F8B3451-2865-4116-8837-FC8A37F7DD2B}"/>
    <cellStyle name="Comma 6 2 2 2 4 3 4 2 2" xfId="45807" xr:uid="{59ABB187-53AD-4424-913A-43DABEDBC4DE}"/>
    <cellStyle name="Comma 6 2 2 2 4 3 4 3" xfId="33675" xr:uid="{297F3E14-17EC-4506-8752-22ED65234BBA}"/>
    <cellStyle name="Comma 6 2 2 2 4 3 5" xfId="13455" xr:uid="{CA6687EA-2D6A-437D-88AA-35F35B531A6E}"/>
    <cellStyle name="Comma 6 2 2 2 4 3 5 2" xfId="37719" xr:uid="{B7DBD8ED-DF6E-4450-BB20-05065E34A325}"/>
    <cellStyle name="Comma 6 2 2 2 4 3 6" xfId="25587" xr:uid="{644A9B58-576C-484D-9606-FB61F65848BE}"/>
    <cellStyle name="Comma 6 2 2 2 4 4" xfId="2334" xr:uid="{2D2140B3-ACB8-4749-A894-091ED3A003C3}"/>
    <cellStyle name="Comma 6 2 2 2 4 4 2" xfId="6378" xr:uid="{8F157851-2877-4C29-A658-9BE0CBCACA2E}"/>
    <cellStyle name="Comma 6 2 2 2 4 4 2 2" xfId="18510" xr:uid="{9C31DBDE-9063-4C65-AFB6-7CBD6C224A0D}"/>
    <cellStyle name="Comma 6 2 2 2 4 4 2 2 2" xfId="42774" xr:uid="{D31982D3-6EA4-4E02-8A90-59D16CF98180}"/>
    <cellStyle name="Comma 6 2 2 2 4 4 2 3" xfId="30642" xr:uid="{9F8576CC-9C6D-491B-8033-B365EB3F4D8E}"/>
    <cellStyle name="Comma 6 2 2 2 4 4 3" xfId="10422" xr:uid="{6657BC78-2DD2-4230-8C36-CEEE9E553A99}"/>
    <cellStyle name="Comma 6 2 2 2 4 4 3 2" xfId="22554" xr:uid="{5078E9FB-DEE4-40CD-80DE-88E65E212F17}"/>
    <cellStyle name="Comma 6 2 2 2 4 4 3 2 2" xfId="46818" xr:uid="{21E556F1-EBF2-4F15-A49E-6345F1BC52EF}"/>
    <cellStyle name="Comma 6 2 2 2 4 4 3 3" xfId="34686" xr:uid="{5550D347-EA4F-416B-8390-242B17C87DB4}"/>
    <cellStyle name="Comma 6 2 2 2 4 4 4" xfId="14466" xr:uid="{C88FE0B5-5CA1-4512-A854-66D2AF880218}"/>
    <cellStyle name="Comma 6 2 2 2 4 4 4 2" xfId="38730" xr:uid="{09C32FC9-6284-4084-92BA-5DE775369D4E}"/>
    <cellStyle name="Comma 6 2 2 2 4 4 5" xfId="26598" xr:uid="{88D951EA-C8D3-4016-8FF4-B20D1C7D1629}"/>
    <cellStyle name="Comma 6 2 2 2 4 5" xfId="4356" xr:uid="{0969F347-D8BB-4F01-B5F9-823D67C72206}"/>
    <cellStyle name="Comma 6 2 2 2 4 5 2" xfId="16488" xr:uid="{55372B32-78B4-4A54-9F92-0D091E415E3F}"/>
    <cellStyle name="Comma 6 2 2 2 4 5 2 2" xfId="40752" xr:uid="{724161CA-64DB-4343-B7CA-AD998D622E24}"/>
    <cellStyle name="Comma 6 2 2 2 4 5 3" xfId="28620" xr:uid="{D010747F-969A-4EFA-A210-2D75C48021D2}"/>
    <cellStyle name="Comma 6 2 2 2 4 6" xfId="8400" xr:uid="{B1D53C4A-9BDF-4F7F-B77E-2E37596E7992}"/>
    <cellStyle name="Comma 6 2 2 2 4 6 2" xfId="20532" xr:uid="{F7057BD4-B2E9-4C04-9608-693ACD80A3EB}"/>
    <cellStyle name="Comma 6 2 2 2 4 6 2 2" xfId="44796" xr:uid="{E60C1D85-A29D-4941-93A9-044EF0E7B106}"/>
    <cellStyle name="Comma 6 2 2 2 4 6 3" xfId="32664" xr:uid="{98C372B0-EE5C-4094-982B-DB767A95CD5D}"/>
    <cellStyle name="Comma 6 2 2 2 4 7" xfId="12444" xr:uid="{919CC574-4F86-428C-9D24-909BC2DAD660}"/>
    <cellStyle name="Comma 6 2 2 2 4 7 2" xfId="36708" xr:uid="{26F23D53-5332-42B0-8A66-2D43EB6A3F14}"/>
    <cellStyle name="Comma 6 2 2 2 4 8" xfId="24576" xr:uid="{F9720F98-4203-445E-8B80-8BE264673E5D}"/>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2 2 2" xfId="44037" xr:uid="{4726A323-6DB1-4F3B-8623-CE649D8D0178}"/>
    <cellStyle name="Comma 6 2 2 2 5 2 2 2 3" xfId="31905" xr:uid="{A80F8CDB-6ACA-45D5-8866-C9A2A582BCA6}"/>
    <cellStyle name="Comma 6 2 2 2 5 2 2 3" xfId="11685" xr:uid="{35BC0BC1-6996-4A55-A4C5-AA5B81303E3A}"/>
    <cellStyle name="Comma 6 2 2 2 5 2 2 3 2" xfId="23817" xr:uid="{958FAF3A-FF23-4554-BF65-A5827CA8D9AB}"/>
    <cellStyle name="Comma 6 2 2 2 5 2 2 3 2 2" xfId="48081" xr:uid="{C3755A8A-2E69-43C9-8158-F4C5A2710D39}"/>
    <cellStyle name="Comma 6 2 2 2 5 2 2 3 3" xfId="35949" xr:uid="{DFF359C5-CD1D-403D-BA1A-524D8A4B7FED}"/>
    <cellStyle name="Comma 6 2 2 2 5 2 2 4" xfId="15729" xr:uid="{212FA212-2EE9-4F8B-9E79-5DF324B11311}"/>
    <cellStyle name="Comma 6 2 2 2 5 2 2 4 2" xfId="39993" xr:uid="{2F205B88-4CD8-4AE6-A874-B11E7FCFA5EF}"/>
    <cellStyle name="Comma 6 2 2 2 5 2 2 5" xfId="27861" xr:uid="{46F3C672-492F-4215-91D7-2EB9BD2AD92E}"/>
    <cellStyle name="Comma 6 2 2 2 5 2 3" xfId="5619" xr:uid="{6B0848B6-430D-4903-94BB-B0E13881B7E3}"/>
    <cellStyle name="Comma 6 2 2 2 5 2 3 2" xfId="17751" xr:uid="{A33F4439-D502-47F0-B847-34B860C5515A}"/>
    <cellStyle name="Comma 6 2 2 2 5 2 3 2 2" xfId="42015" xr:uid="{4D221E11-FDD0-4A59-A86D-1127032046E9}"/>
    <cellStyle name="Comma 6 2 2 2 5 2 3 3" xfId="29883" xr:uid="{D958C279-D250-4CE4-8524-2967F870208E}"/>
    <cellStyle name="Comma 6 2 2 2 5 2 4" xfId="9663" xr:uid="{6A94AAE2-4750-46B6-B614-8B3BCDD04CD9}"/>
    <cellStyle name="Comma 6 2 2 2 5 2 4 2" xfId="21795" xr:uid="{CDFB7FA4-4104-45CC-8DA2-F1FEB1A148E7}"/>
    <cellStyle name="Comma 6 2 2 2 5 2 4 2 2" xfId="46059" xr:uid="{B189C22B-FC0D-4EF3-AB1B-40F9FD10127A}"/>
    <cellStyle name="Comma 6 2 2 2 5 2 4 3" xfId="33927" xr:uid="{592EBB9A-9835-42E9-AA98-8BABAA977067}"/>
    <cellStyle name="Comma 6 2 2 2 5 2 5" xfId="13707" xr:uid="{182069FD-D971-4B99-92A2-F7B90A6BFF1C}"/>
    <cellStyle name="Comma 6 2 2 2 5 2 5 2" xfId="37971" xr:uid="{4BDE2D04-35D5-4AF7-AB54-4664C489F287}"/>
    <cellStyle name="Comma 6 2 2 2 5 2 6" xfId="25839" xr:uid="{CFD9526B-426F-46D3-8DEC-300ACA4A1886}"/>
    <cellStyle name="Comma 6 2 2 2 5 3" xfId="2586" xr:uid="{D5FC7C91-77FC-4990-8FBA-D0EC242771D0}"/>
    <cellStyle name="Comma 6 2 2 2 5 3 2" xfId="6630" xr:uid="{A432869D-BB2B-4F46-9FD3-288D713B647C}"/>
    <cellStyle name="Comma 6 2 2 2 5 3 2 2" xfId="18762" xr:uid="{2472EF26-697C-47CB-8281-C7B21165E511}"/>
    <cellStyle name="Comma 6 2 2 2 5 3 2 2 2" xfId="43026" xr:uid="{BA4905AE-3D76-48A6-9154-82408CA23293}"/>
    <cellStyle name="Comma 6 2 2 2 5 3 2 3" xfId="30894" xr:uid="{F714A641-4FCE-470A-A497-824DAE841421}"/>
    <cellStyle name="Comma 6 2 2 2 5 3 3" xfId="10674" xr:uid="{F3C88640-5715-4EA2-ADA8-791B63973879}"/>
    <cellStyle name="Comma 6 2 2 2 5 3 3 2" xfId="22806" xr:uid="{642EE2A2-1E38-4AF0-B5F4-8DECB2163425}"/>
    <cellStyle name="Comma 6 2 2 2 5 3 3 2 2" xfId="47070" xr:uid="{DA763882-4837-4601-8903-F199805FFCBE}"/>
    <cellStyle name="Comma 6 2 2 2 5 3 3 3" xfId="34938" xr:uid="{6A99349E-7FC0-427A-9598-8E6B7FC453FB}"/>
    <cellStyle name="Comma 6 2 2 2 5 3 4" xfId="14718" xr:uid="{D5C437FA-D10B-43D9-82AB-CF56B564A1DF}"/>
    <cellStyle name="Comma 6 2 2 2 5 3 4 2" xfId="38982" xr:uid="{979BC6D6-80DA-4DF2-8672-14810ACD1342}"/>
    <cellStyle name="Comma 6 2 2 2 5 3 5" xfId="26850" xr:uid="{C1B77297-B8C5-479A-A57B-73A83FC1367B}"/>
    <cellStyle name="Comma 6 2 2 2 5 4" xfId="4608" xr:uid="{A188FE74-8F3D-487E-BA78-C166F789EF44}"/>
    <cellStyle name="Comma 6 2 2 2 5 4 2" xfId="16740" xr:uid="{5D1CB8EC-7339-469C-B617-08288FC3178A}"/>
    <cellStyle name="Comma 6 2 2 2 5 4 2 2" xfId="41004" xr:uid="{64B40C64-6402-44CB-A0AC-358DB6997718}"/>
    <cellStyle name="Comma 6 2 2 2 5 4 3" xfId="28872" xr:uid="{C9C7C479-1857-4816-A6A0-5E36A23F50BB}"/>
    <cellStyle name="Comma 6 2 2 2 5 5" xfId="8652" xr:uid="{CDD74968-B3C4-4269-975F-5E15EA987E70}"/>
    <cellStyle name="Comma 6 2 2 2 5 5 2" xfId="20784" xr:uid="{FEC25289-9C73-49F9-B86A-E4D692263900}"/>
    <cellStyle name="Comma 6 2 2 2 5 5 2 2" xfId="45048" xr:uid="{5214D1A0-ABCF-47AD-B5D4-DB4407A13057}"/>
    <cellStyle name="Comma 6 2 2 2 5 5 3" xfId="32916" xr:uid="{A878D412-DC6F-42C6-A5E9-596BB877DFF2}"/>
    <cellStyle name="Comma 6 2 2 2 5 6" xfId="12696" xr:uid="{90613058-57F0-45F9-9F3E-FCFD2A2420B5}"/>
    <cellStyle name="Comma 6 2 2 2 5 6 2" xfId="36960" xr:uid="{9EEA8E5D-AC7D-4807-ABD4-596B9E15E2A9}"/>
    <cellStyle name="Comma 6 2 2 2 5 7" xfId="24828" xr:uid="{BA252021-208D-4F97-B357-FAB15330A23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2 2 2" xfId="43532" xr:uid="{5326D210-AC9A-4DDC-9E7D-56FF9625ED24}"/>
    <cellStyle name="Comma 6 2 2 2 6 2 2 3" xfId="31400" xr:uid="{D2F17216-F5EE-4B04-A1F7-CDFA3A0A50DC}"/>
    <cellStyle name="Comma 6 2 2 2 6 2 3" xfId="11180" xr:uid="{D5894B3E-EBBC-4FDC-BFB5-5E37D96A7373}"/>
    <cellStyle name="Comma 6 2 2 2 6 2 3 2" xfId="23312" xr:uid="{8049DB5E-2710-4EDA-A8EA-C55591F8CF24}"/>
    <cellStyle name="Comma 6 2 2 2 6 2 3 2 2" xfId="47576" xr:uid="{26506957-5AA8-4AE6-84D9-E2606414C626}"/>
    <cellStyle name="Comma 6 2 2 2 6 2 3 3" xfId="35444" xr:uid="{4156359B-B1BE-4FB3-9EDC-BFC1D4D054C0}"/>
    <cellStyle name="Comma 6 2 2 2 6 2 4" xfId="15224" xr:uid="{535A05C6-F60F-48B5-87E9-F6FCF2213CB8}"/>
    <cellStyle name="Comma 6 2 2 2 6 2 4 2" xfId="39488" xr:uid="{2EF9B730-8A9C-4D50-9EBD-EFBC024170E0}"/>
    <cellStyle name="Comma 6 2 2 2 6 2 5" xfId="27356" xr:uid="{0A03C5E2-CED8-4165-B056-7792B80A9FDC}"/>
    <cellStyle name="Comma 6 2 2 2 6 3" xfId="5114" xr:uid="{4BACC1D6-15F6-43AE-8403-5A296099D043}"/>
    <cellStyle name="Comma 6 2 2 2 6 3 2" xfId="17246" xr:uid="{019CD076-FCF4-40D5-A2C4-C2FAABA930DE}"/>
    <cellStyle name="Comma 6 2 2 2 6 3 2 2" xfId="41510" xr:uid="{68678F9A-F4E5-4BDC-8CDC-9D88A062D87D}"/>
    <cellStyle name="Comma 6 2 2 2 6 3 3" xfId="29378" xr:uid="{05CB0868-88DB-4D83-8FFC-7455DA2117CD}"/>
    <cellStyle name="Comma 6 2 2 2 6 4" xfId="9158" xr:uid="{4F05F56E-CC33-4F35-90F3-DF99D5143D75}"/>
    <cellStyle name="Comma 6 2 2 2 6 4 2" xfId="21290" xr:uid="{BC37A84B-326E-4961-A7FF-FFFB41631539}"/>
    <cellStyle name="Comma 6 2 2 2 6 4 2 2" xfId="45554" xr:uid="{DDF102E9-5535-4281-9C47-0EEDC7E7093F}"/>
    <cellStyle name="Comma 6 2 2 2 6 4 3" xfId="33422" xr:uid="{E3EE7D32-209E-46D3-A384-2EBA810D6767}"/>
    <cellStyle name="Comma 6 2 2 2 6 5" xfId="13202" xr:uid="{F2EDFC79-3EE8-4223-985A-1C891F407B3B}"/>
    <cellStyle name="Comma 6 2 2 2 6 5 2" xfId="37466" xr:uid="{BDF8BDBD-C66B-4947-A302-9CCB67333161}"/>
    <cellStyle name="Comma 6 2 2 2 6 6" xfId="25334" xr:uid="{370EDEEF-8D4D-4191-B66C-90DC38ABB982}"/>
    <cellStyle name="Comma 6 2 2 2 7" xfId="2081" xr:uid="{15EEF7EA-F01A-4E2A-BEFC-41C50A6B3C1D}"/>
    <cellStyle name="Comma 6 2 2 2 7 2" xfId="6125" xr:uid="{77137C98-FA24-4F48-9CAA-A425B6BAA1A4}"/>
    <cellStyle name="Comma 6 2 2 2 7 2 2" xfId="18257" xr:uid="{EF48D7BE-5703-4B81-946F-44DF3836AB4D}"/>
    <cellStyle name="Comma 6 2 2 2 7 2 2 2" xfId="42521" xr:uid="{32CCFA76-F17A-4434-9AA6-F7480C3BFDE0}"/>
    <cellStyle name="Comma 6 2 2 2 7 2 3" xfId="30389" xr:uid="{7FFE1018-191F-4FAC-BF05-1A0B6ECCCD69}"/>
    <cellStyle name="Comma 6 2 2 2 7 3" xfId="10169" xr:uid="{863D7615-D786-4355-9D81-8FD94B910A34}"/>
    <cellStyle name="Comma 6 2 2 2 7 3 2" xfId="22301" xr:uid="{BA73D031-CD62-4845-A80D-D85269B6B403}"/>
    <cellStyle name="Comma 6 2 2 2 7 3 2 2" xfId="46565" xr:uid="{13E0714C-4565-4EAE-BB51-E230781395E7}"/>
    <cellStyle name="Comma 6 2 2 2 7 3 3" xfId="34433" xr:uid="{6C560014-5E96-4710-8898-10DD7A10DC80}"/>
    <cellStyle name="Comma 6 2 2 2 7 4" xfId="14213" xr:uid="{5B40FF48-44EF-4359-812D-A6191AFE635B}"/>
    <cellStyle name="Comma 6 2 2 2 7 4 2" xfId="38477" xr:uid="{36AE6B63-958C-43ED-B68B-A139D2406CF9}"/>
    <cellStyle name="Comma 6 2 2 2 7 5" xfId="26345" xr:uid="{01180747-AEB4-483A-A36F-07A0569FA1D3}"/>
    <cellStyle name="Comma 6 2 2 2 8" xfId="4103" xr:uid="{D90111B4-693F-4F07-A244-6914438C5160}"/>
    <cellStyle name="Comma 6 2 2 2 8 2" xfId="16235" xr:uid="{774C86EE-1A7A-4315-B6F0-675D23A7DD4E}"/>
    <cellStyle name="Comma 6 2 2 2 8 2 2" xfId="40499" xr:uid="{CA79D9B1-8C5E-478F-B2FF-D6F66F165B7E}"/>
    <cellStyle name="Comma 6 2 2 2 8 3" xfId="28367" xr:uid="{590D9BD2-3720-4EB9-918B-BCB1A740172C}"/>
    <cellStyle name="Comma 6 2 2 2 9" xfId="8147" xr:uid="{9E3959A0-8491-4BE3-95F9-091F4D06F21C}"/>
    <cellStyle name="Comma 6 2 2 2 9 2" xfId="20279" xr:uid="{76C7D9A6-F49B-40B2-B3F1-929B28F380E1}"/>
    <cellStyle name="Comma 6 2 2 2 9 2 2" xfId="44543" xr:uid="{8ABA72EE-B9D3-433D-95DC-318C1251AE69}"/>
    <cellStyle name="Comma 6 2 2 2 9 3" xfId="32411" xr:uid="{F391823D-CE2B-455C-84C5-F75FD82D1071}"/>
    <cellStyle name="Comma 6 2 2 3" xfId="80" xr:uid="{C555486E-402B-4D6E-BFBA-D6450DD9F8CC}"/>
    <cellStyle name="Comma 6 2 2 3 10" xfId="12212" xr:uid="{A9C23B0B-176A-462A-A7C8-F860296271A6}"/>
    <cellStyle name="Comma 6 2 2 3 10 2" xfId="36476" xr:uid="{13CE7161-1F94-41FD-BF20-E6BA841FEA1F}"/>
    <cellStyle name="Comma 6 2 2 3 11" xfId="24344" xr:uid="{C7770E82-6F4F-4C5C-970F-467DAB78AB9E}"/>
    <cellStyle name="Comma 6 2 2 3 2" xfId="143" xr:uid="{0CAEC60F-2CC8-488B-A9B4-93E22F60AD70}"/>
    <cellStyle name="Comma 6 2 2 3 2 10" xfId="24407" xr:uid="{E5D12328-0E3C-4FB7-801F-EB028A8ABDEC}"/>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2 2 2" xfId="44500" xr:uid="{C41A5D1B-44B0-493B-9A58-FD02B09EC15D}"/>
    <cellStyle name="Comma 6 2 2 3 2 2 2 2 2 2 2 3" xfId="32368" xr:uid="{93CFD3A3-5E83-48D3-93CF-E8567D741C9D}"/>
    <cellStyle name="Comma 6 2 2 3 2 2 2 2 2 2 3" xfId="12148" xr:uid="{AC0B7A31-F9FA-458F-89AC-B4E1DF622E49}"/>
    <cellStyle name="Comma 6 2 2 3 2 2 2 2 2 2 3 2" xfId="24280" xr:uid="{049FFF1E-7A63-4507-A165-E7ABEEAED0EA}"/>
    <cellStyle name="Comma 6 2 2 3 2 2 2 2 2 2 3 2 2" xfId="48544" xr:uid="{DCA41942-1D53-4A29-9EC3-D74C36AECBF1}"/>
    <cellStyle name="Comma 6 2 2 3 2 2 2 2 2 2 3 3" xfId="36412" xr:uid="{5CEEF262-D9D2-4796-8A12-21FC61D5D34E}"/>
    <cellStyle name="Comma 6 2 2 3 2 2 2 2 2 2 4" xfId="16192" xr:uid="{3AE7BCC8-3564-453B-AE82-306452EAC0DE}"/>
    <cellStyle name="Comma 6 2 2 3 2 2 2 2 2 2 4 2" xfId="40456" xr:uid="{7A221AF9-7C29-4B21-9985-0EB35A89B5EF}"/>
    <cellStyle name="Comma 6 2 2 3 2 2 2 2 2 2 5" xfId="28324" xr:uid="{B138E850-BBC7-44E6-893D-236151BA8601}"/>
    <cellStyle name="Comma 6 2 2 3 2 2 2 2 2 3" xfId="6082" xr:uid="{4B2B53D1-616C-4F3B-9D12-5E6F13A6FAF9}"/>
    <cellStyle name="Comma 6 2 2 3 2 2 2 2 2 3 2" xfId="18214" xr:uid="{EEB76224-50F5-4855-86E6-F3BCD6230CFF}"/>
    <cellStyle name="Comma 6 2 2 3 2 2 2 2 2 3 2 2" xfId="42478" xr:uid="{B5C0F76B-F814-48E4-92AD-FB4DC8845BFA}"/>
    <cellStyle name="Comma 6 2 2 3 2 2 2 2 2 3 3" xfId="30346" xr:uid="{02C37BEC-8155-49DF-A53A-D07E4AB1822E}"/>
    <cellStyle name="Comma 6 2 2 3 2 2 2 2 2 4" xfId="10126" xr:uid="{13EF1D80-98E0-4140-8B22-2F25DCFCA1F3}"/>
    <cellStyle name="Comma 6 2 2 3 2 2 2 2 2 4 2" xfId="22258" xr:uid="{5A3A0A13-775F-4E8B-9D5A-36B324F84879}"/>
    <cellStyle name="Comma 6 2 2 3 2 2 2 2 2 4 2 2" xfId="46522" xr:uid="{4D7E8F9E-0BC8-4710-B0DC-5DDED0A268A7}"/>
    <cellStyle name="Comma 6 2 2 3 2 2 2 2 2 4 3" xfId="34390" xr:uid="{4DC25935-3CA6-4964-ACAD-716E1CA6FD21}"/>
    <cellStyle name="Comma 6 2 2 3 2 2 2 2 2 5" xfId="14170" xr:uid="{B4F5838B-2649-430E-A38F-1B2447AAD4D0}"/>
    <cellStyle name="Comma 6 2 2 3 2 2 2 2 2 5 2" xfId="38434" xr:uid="{8536E06B-9A2B-4B0F-8C0A-13FE1FC80CC6}"/>
    <cellStyle name="Comma 6 2 2 3 2 2 2 2 2 6" xfId="26302" xr:uid="{BADFFE85-7C9D-4657-9B7E-2047562AEA2E}"/>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2 2 2" xfId="43489" xr:uid="{41D8EE48-3308-4F25-9BA1-A6AD85F1B7F4}"/>
    <cellStyle name="Comma 6 2 2 3 2 2 2 2 3 2 3" xfId="31357" xr:uid="{2F58ED69-F69E-4B17-99DC-46F087A0269B}"/>
    <cellStyle name="Comma 6 2 2 3 2 2 2 2 3 3" xfId="11137" xr:uid="{198FC952-D4B2-4289-878A-5C01A41DAA60}"/>
    <cellStyle name="Comma 6 2 2 3 2 2 2 2 3 3 2" xfId="23269" xr:uid="{569EDB65-77A9-4AE2-9EB6-F4F460F14291}"/>
    <cellStyle name="Comma 6 2 2 3 2 2 2 2 3 3 2 2" xfId="47533" xr:uid="{0C4919E5-729C-434D-96B0-1ACF76569164}"/>
    <cellStyle name="Comma 6 2 2 3 2 2 2 2 3 3 3" xfId="35401" xr:uid="{E56347C4-5000-4B2E-8D37-7A2E2813A251}"/>
    <cellStyle name="Comma 6 2 2 3 2 2 2 2 3 4" xfId="15181" xr:uid="{B8157134-B973-4026-9E54-C6FC9D5A73D1}"/>
    <cellStyle name="Comma 6 2 2 3 2 2 2 2 3 4 2" xfId="39445" xr:uid="{319AEC5D-00B9-42D3-BFC1-A2660D48C246}"/>
    <cellStyle name="Comma 6 2 2 3 2 2 2 2 3 5" xfId="27313" xr:uid="{5A2F7187-E4B0-4B9D-A3CE-6881DCCCE603}"/>
    <cellStyle name="Comma 6 2 2 3 2 2 2 2 4" xfId="5071" xr:uid="{638B2BF8-86C4-4813-A080-8125EA9BD774}"/>
    <cellStyle name="Comma 6 2 2 3 2 2 2 2 4 2" xfId="17203" xr:uid="{C5086450-FCEA-4B60-8BD7-B516239FAF96}"/>
    <cellStyle name="Comma 6 2 2 3 2 2 2 2 4 2 2" xfId="41467" xr:uid="{157A5721-9A88-454A-9570-36745A394657}"/>
    <cellStyle name="Comma 6 2 2 3 2 2 2 2 4 3" xfId="29335" xr:uid="{ECAAFC3E-6E19-4471-903E-4F2C7CDC1B01}"/>
    <cellStyle name="Comma 6 2 2 3 2 2 2 2 5" xfId="9115" xr:uid="{E3745F76-3E33-40F1-AE99-FBFC539073FF}"/>
    <cellStyle name="Comma 6 2 2 3 2 2 2 2 5 2" xfId="21247" xr:uid="{B37B9F19-6B00-401C-97F2-5D05BCA39BC2}"/>
    <cellStyle name="Comma 6 2 2 3 2 2 2 2 5 2 2" xfId="45511" xr:uid="{ACA08F1F-9D04-4CC4-B72C-7108AFF82D33}"/>
    <cellStyle name="Comma 6 2 2 3 2 2 2 2 5 3" xfId="33379" xr:uid="{1FA5B785-400A-41FB-8606-E7F454784389}"/>
    <cellStyle name="Comma 6 2 2 3 2 2 2 2 6" xfId="13159" xr:uid="{8F6778D6-EDA1-4272-BDA0-28F0F9C664E8}"/>
    <cellStyle name="Comma 6 2 2 3 2 2 2 2 6 2" xfId="37423" xr:uid="{0BC75C80-37E3-441A-B875-6CC9A4A1478F}"/>
    <cellStyle name="Comma 6 2 2 3 2 2 2 2 7" xfId="25291" xr:uid="{CF7C5B9B-637D-48C6-A270-24BDFE2E7E53}"/>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2 2 2" xfId="43995" xr:uid="{9D0E68B1-4FCC-456E-8DF9-700C0755C25C}"/>
    <cellStyle name="Comma 6 2 2 3 2 2 2 3 2 2 3" xfId="31863" xr:uid="{65472B6D-6319-46FA-AD6F-936CB82A1A5E}"/>
    <cellStyle name="Comma 6 2 2 3 2 2 2 3 2 3" xfId="11643" xr:uid="{79FA17AD-9D43-4C25-A034-940712787F9A}"/>
    <cellStyle name="Comma 6 2 2 3 2 2 2 3 2 3 2" xfId="23775" xr:uid="{4884C7FE-DAFF-4102-A60F-687D92BBE508}"/>
    <cellStyle name="Comma 6 2 2 3 2 2 2 3 2 3 2 2" xfId="48039" xr:uid="{E708E50D-8998-44AA-BAD0-873845AAFFF1}"/>
    <cellStyle name="Comma 6 2 2 3 2 2 2 3 2 3 3" xfId="35907" xr:uid="{EF1DC11B-D827-4A56-8590-08F178C77E93}"/>
    <cellStyle name="Comma 6 2 2 3 2 2 2 3 2 4" xfId="15687" xr:uid="{968D3D37-0DA0-48EF-AED0-B484EFF39465}"/>
    <cellStyle name="Comma 6 2 2 3 2 2 2 3 2 4 2" xfId="39951" xr:uid="{6954E637-A1B9-48AC-BF8E-FF33970B9DE8}"/>
    <cellStyle name="Comma 6 2 2 3 2 2 2 3 2 5" xfId="27819" xr:uid="{C0370DDC-4EA9-49E4-8A87-3098FDEFB82C}"/>
    <cellStyle name="Comma 6 2 2 3 2 2 2 3 3" xfId="5577" xr:uid="{AF1BBECB-1548-4CA0-B31B-CC4A2D0A9696}"/>
    <cellStyle name="Comma 6 2 2 3 2 2 2 3 3 2" xfId="17709" xr:uid="{B6E6F476-4663-447E-BBF7-7B29CDA66AC3}"/>
    <cellStyle name="Comma 6 2 2 3 2 2 2 3 3 2 2" xfId="41973" xr:uid="{7F803E19-C366-457C-B93F-164DD8BDF813}"/>
    <cellStyle name="Comma 6 2 2 3 2 2 2 3 3 3" xfId="29841" xr:uid="{F8086F99-9F63-4585-93F4-F9566B5BFD80}"/>
    <cellStyle name="Comma 6 2 2 3 2 2 2 3 4" xfId="9621" xr:uid="{9FCC66D9-E332-4F6B-89F4-C3A5AD89FCB1}"/>
    <cellStyle name="Comma 6 2 2 3 2 2 2 3 4 2" xfId="21753" xr:uid="{A5F34E66-67FB-49FB-9C1D-722A74E15418}"/>
    <cellStyle name="Comma 6 2 2 3 2 2 2 3 4 2 2" xfId="46017" xr:uid="{AFA6340A-4DC0-4097-B59E-B77870A66FCF}"/>
    <cellStyle name="Comma 6 2 2 3 2 2 2 3 4 3" xfId="33885" xr:uid="{CC300710-9F5D-4718-802C-72F643033596}"/>
    <cellStyle name="Comma 6 2 2 3 2 2 2 3 5" xfId="13665" xr:uid="{CBCBF095-8974-4FA1-87AE-08E6818FE3B3}"/>
    <cellStyle name="Comma 6 2 2 3 2 2 2 3 5 2" xfId="37929" xr:uid="{B29EB623-3992-4BFC-A021-DE6643CEE62F}"/>
    <cellStyle name="Comma 6 2 2 3 2 2 2 3 6" xfId="25797" xr:uid="{D0EA625D-E624-4E16-8470-EEACDD9BCCFF}"/>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2 2 2" xfId="42984" xr:uid="{A02056E8-0B8E-4C71-9E4E-76CE8888443A}"/>
    <cellStyle name="Comma 6 2 2 3 2 2 2 4 2 3" xfId="30852" xr:uid="{288E9734-E5C1-4976-8035-8DC74D6EB2EF}"/>
    <cellStyle name="Comma 6 2 2 3 2 2 2 4 3" xfId="10632" xr:uid="{31CA2E5D-A79F-4777-9135-85AF5E8C7A88}"/>
    <cellStyle name="Comma 6 2 2 3 2 2 2 4 3 2" xfId="22764" xr:uid="{31D601B2-4D9E-4786-B501-9A41BC1F968C}"/>
    <cellStyle name="Comma 6 2 2 3 2 2 2 4 3 2 2" xfId="47028" xr:uid="{7C3E641A-54E1-4FAC-A35C-E8BF45575018}"/>
    <cellStyle name="Comma 6 2 2 3 2 2 2 4 3 3" xfId="34896" xr:uid="{0AABF640-8967-4846-B48E-2C51F353D3AA}"/>
    <cellStyle name="Comma 6 2 2 3 2 2 2 4 4" xfId="14676" xr:uid="{96263ECD-4BC2-455B-9B79-73F32E68AC72}"/>
    <cellStyle name="Comma 6 2 2 3 2 2 2 4 4 2" xfId="38940" xr:uid="{74D013BC-404A-4EB6-B560-2B4445E4C5AA}"/>
    <cellStyle name="Comma 6 2 2 3 2 2 2 4 5" xfId="26808" xr:uid="{490F1B04-78C9-4F94-BCED-F0B7D4FAB761}"/>
    <cellStyle name="Comma 6 2 2 3 2 2 2 5" xfId="4566" xr:uid="{1D9F4D0F-DF4B-4EB4-8027-D216B05284DF}"/>
    <cellStyle name="Comma 6 2 2 3 2 2 2 5 2" xfId="16698" xr:uid="{2C96A823-B412-48CD-8627-346EA58DE4CD}"/>
    <cellStyle name="Comma 6 2 2 3 2 2 2 5 2 2" xfId="40962" xr:uid="{1589B692-FB25-4B75-A8EF-8B218035661B}"/>
    <cellStyle name="Comma 6 2 2 3 2 2 2 5 3" xfId="28830" xr:uid="{A198E1E6-3011-43F7-941D-65B2D87DA349}"/>
    <cellStyle name="Comma 6 2 2 3 2 2 2 6" xfId="8610" xr:uid="{3AFCE970-70BB-44DB-901F-074D19BCA7E1}"/>
    <cellStyle name="Comma 6 2 2 3 2 2 2 6 2" xfId="20742" xr:uid="{BA618092-1259-4EFE-84A0-594ABD113D7E}"/>
    <cellStyle name="Comma 6 2 2 3 2 2 2 6 2 2" xfId="45006" xr:uid="{2DCCCEE7-72F9-416E-A437-669CB2F73A0F}"/>
    <cellStyle name="Comma 6 2 2 3 2 2 2 6 3" xfId="32874" xr:uid="{DC16CDDC-1276-4298-A707-E578937FA99F}"/>
    <cellStyle name="Comma 6 2 2 3 2 2 2 7" xfId="12654" xr:uid="{06B63530-4457-433C-B60C-42EB6D26FAA2}"/>
    <cellStyle name="Comma 6 2 2 3 2 2 2 7 2" xfId="36918" xr:uid="{3FB15210-B5A4-4419-AFB4-5BDD015733C8}"/>
    <cellStyle name="Comma 6 2 2 3 2 2 2 8" xfId="24786" xr:uid="{387034C5-0EA7-4A32-8793-CF7C8853BDB7}"/>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2 2 2" xfId="44247" xr:uid="{D21FC9DF-66F2-4244-BA43-5905B2B7533A}"/>
    <cellStyle name="Comma 6 2 2 3 2 2 3 2 2 2 3" xfId="32115" xr:uid="{2E002C9F-AC0E-47E0-8F74-CB2E1638195E}"/>
    <cellStyle name="Comma 6 2 2 3 2 2 3 2 2 3" xfId="11895" xr:uid="{23AD4330-E0BA-40C2-9687-C795A23B698A}"/>
    <cellStyle name="Comma 6 2 2 3 2 2 3 2 2 3 2" xfId="24027" xr:uid="{B915DCD2-5845-471F-9AAE-71D1B0050F33}"/>
    <cellStyle name="Comma 6 2 2 3 2 2 3 2 2 3 2 2" xfId="48291" xr:uid="{89C9C62A-88CD-4DDB-AE9F-880F733222AC}"/>
    <cellStyle name="Comma 6 2 2 3 2 2 3 2 2 3 3" xfId="36159" xr:uid="{2704B966-B72A-45A6-B6D8-FFC5902CE4B2}"/>
    <cellStyle name="Comma 6 2 2 3 2 2 3 2 2 4" xfId="15939" xr:uid="{A2BE5EB4-2395-4982-B09D-C884920162A5}"/>
    <cellStyle name="Comma 6 2 2 3 2 2 3 2 2 4 2" xfId="40203" xr:uid="{B93A11D2-3E25-4A9D-8DA0-0F8FBB5478B0}"/>
    <cellStyle name="Comma 6 2 2 3 2 2 3 2 2 5" xfId="28071" xr:uid="{E4048052-48C8-48BB-A43B-5AFE10D013DA}"/>
    <cellStyle name="Comma 6 2 2 3 2 2 3 2 3" xfId="5829" xr:uid="{A5D798ED-2964-4B0F-8A28-7B7E1E5330A2}"/>
    <cellStyle name="Comma 6 2 2 3 2 2 3 2 3 2" xfId="17961" xr:uid="{A74227DC-FFBA-40D4-8A88-FA94377AD84C}"/>
    <cellStyle name="Comma 6 2 2 3 2 2 3 2 3 2 2" xfId="42225" xr:uid="{F5F82A59-04AE-4913-90DE-04ABD3E76650}"/>
    <cellStyle name="Comma 6 2 2 3 2 2 3 2 3 3" xfId="30093" xr:uid="{A9F55CD3-9B09-40DD-8844-D61188D4A9CE}"/>
    <cellStyle name="Comma 6 2 2 3 2 2 3 2 4" xfId="9873" xr:uid="{75D4D5DE-6C90-4EFE-9753-C52176CC092B}"/>
    <cellStyle name="Comma 6 2 2 3 2 2 3 2 4 2" xfId="22005" xr:uid="{80A76EBA-B1C4-4EA3-A9B4-85DDF0415B2A}"/>
    <cellStyle name="Comma 6 2 2 3 2 2 3 2 4 2 2" xfId="46269" xr:uid="{7425D0FF-7854-484B-9857-B6CE77159F9A}"/>
    <cellStyle name="Comma 6 2 2 3 2 2 3 2 4 3" xfId="34137" xr:uid="{C16BDA54-071C-444B-B2F4-E002F0E96E64}"/>
    <cellStyle name="Comma 6 2 2 3 2 2 3 2 5" xfId="13917" xr:uid="{D8C5992A-41AC-4B3A-B7B3-8592938911CB}"/>
    <cellStyle name="Comma 6 2 2 3 2 2 3 2 5 2" xfId="38181" xr:uid="{F4CE5A45-7985-435E-973A-F49A4B5A4349}"/>
    <cellStyle name="Comma 6 2 2 3 2 2 3 2 6" xfId="26049" xr:uid="{D75D9413-98B2-4BBF-B4B3-FA784476C4AE}"/>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2 2 2" xfId="43236" xr:uid="{64161C22-00D0-450A-A1FE-6076D8A47B8E}"/>
    <cellStyle name="Comma 6 2 2 3 2 2 3 3 2 3" xfId="31104" xr:uid="{32EA5E69-45F1-4216-B9B9-BA53F491F289}"/>
    <cellStyle name="Comma 6 2 2 3 2 2 3 3 3" xfId="10884" xr:uid="{6D3A2ADC-9F22-410C-B489-CE79625A2490}"/>
    <cellStyle name="Comma 6 2 2 3 2 2 3 3 3 2" xfId="23016" xr:uid="{3983CA59-8858-4BE5-8174-ACBAC7371E50}"/>
    <cellStyle name="Comma 6 2 2 3 2 2 3 3 3 2 2" xfId="47280" xr:uid="{FEB75580-1C79-4328-86A8-6563DF902B4D}"/>
    <cellStyle name="Comma 6 2 2 3 2 2 3 3 3 3" xfId="35148" xr:uid="{4D46E966-F28A-4DE9-A082-26C9593C0ABB}"/>
    <cellStyle name="Comma 6 2 2 3 2 2 3 3 4" xfId="14928" xr:uid="{70A183DD-A688-43E8-A97D-148EC3745F34}"/>
    <cellStyle name="Comma 6 2 2 3 2 2 3 3 4 2" xfId="39192" xr:uid="{1CDBC090-1079-4CF7-99E8-BFD9054ED317}"/>
    <cellStyle name="Comma 6 2 2 3 2 2 3 3 5" xfId="27060" xr:uid="{D127C5D3-C988-48D8-91FC-F6DB1F5726E0}"/>
    <cellStyle name="Comma 6 2 2 3 2 2 3 4" xfId="4818" xr:uid="{867E8DE9-6CB4-46D8-A4D6-8DDB0E030A30}"/>
    <cellStyle name="Comma 6 2 2 3 2 2 3 4 2" xfId="16950" xr:uid="{66C94FFA-2977-4D5E-89E2-0FF7FA8FB527}"/>
    <cellStyle name="Comma 6 2 2 3 2 2 3 4 2 2" xfId="41214" xr:uid="{530B0D0A-67DB-4CE2-A3F7-A2646BC313AF}"/>
    <cellStyle name="Comma 6 2 2 3 2 2 3 4 3" xfId="29082" xr:uid="{B2CA7E7C-0EDE-4078-B556-D9C4BAD0FFE3}"/>
    <cellStyle name="Comma 6 2 2 3 2 2 3 5" xfId="8862" xr:uid="{488F47B1-0972-430D-8D57-E5999304704B}"/>
    <cellStyle name="Comma 6 2 2 3 2 2 3 5 2" xfId="20994" xr:uid="{8CD39C57-0896-4305-A582-881FE0BC7AAE}"/>
    <cellStyle name="Comma 6 2 2 3 2 2 3 5 2 2" xfId="45258" xr:uid="{B96E3BAB-2BE1-4F7E-9D0C-C59E642CE363}"/>
    <cellStyle name="Comma 6 2 2 3 2 2 3 5 3" xfId="33126" xr:uid="{200430E7-2C50-4D1B-9810-DAFB30AD9727}"/>
    <cellStyle name="Comma 6 2 2 3 2 2 3 6" xfId="12906" xr:uid="{13363EE5-9638-45B8-ADFF-2AFFCA690FE1}"/>
    <cellStyle name="Comma 6 2 2 3 2 2 3 6 2" xfId="37170" xr:uid="{A74711B4-3265-4E0F-BE82-98967282EAC6}"/>
    <cellStyle name="Comma 6 2 2 3 2 2 3 7" xfId="25038" xr:uid="{AD79B6EC-0454-4656-8CBC-07B41E8D4259}"/>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2 2 2" xfId="43742" xr:uid="{0EFAE80D-FE6A-426A-BAB8-B4859A60A596}"/>
    <cellStyle name="Comma 6 2 2 3 2 2 4 2 2 3" xfId="31610" xr:uid="{50A18CD1-555F-4EF0-BF24-1FD6044E6AE7}"/>
    <cellStyle name="Comma 6 2 2 3 2 2 4 2 3" xfId="11390" xr:uid="{177CAE88-CD76-4984-A1A4-BB9C641386E0}"/>
    <cellStyle name="Comma 6 2 2 3 2 2 4 2 3 2" xfId="23522" xr:uid="{7221577C-931F-4989-BBD9-BFFC995E1F0F}"/>
    <cellStyle name="Comma 6 2 2 3 2 2 4 2 3 2 2" xfId="47786" xr:uid="{5777BD4E-4F08-4D6F-BCAD-EF32BC7B5C0D}"/>
    <cellStyle name="Comma 6 2 2 3 2 2 4 2 3 3" xfId="35654" xr:uid="{8AE5DED1-E3E7-4293-9BBF-E22368698D43}"/>
    <cellStyle name="Comma 6 2 2 3 2 2 4 2 4" xfId="15434" xr:uid="{E0A5DC75-F9ED-45F2-A30F-D30DCC6F1D1F}"/>
    <cellStyle name="Comma 6 2 2 3 2 2 4 2 4 2" xfId="39698" xr:uid="{E4140359-0CAE-48C1-BCD5-BB6554E20233}"/>
    <cellStyle name="Comma 6 2 2 3 2 2 4 2 5" xfId="27566" xr:uid="{CB620578-A41E-46ED-B64A-A1DEB2A5BFC0}"/>
    <cellStyle name="Comma 6 2 2 3 2 2 4 3" xfId="5324" xr:uid="{B819F4B8-DB84-4EC1-A4FD-A8EB333D7B1A}"/>
    <cellStyle name="Comma 6 2 2 3 2 2 4 3 2" xfId="17456" xr:uid="{B1F6E5BF-1000-44EF-858C-5D1EB7288BA0}"/>
    <cellStyle name="Comma 6 2 2 3 2 2 4 3 2 2" xfId="41720" xr:uid="{17A30ED2-6B93-4FAA-AA4D-73F772DC5005}"/>
    <cellStyle name="Comma 6 2 2 3 2 2 4 3 3" xfId="29588" xr:uid="{B5EDE6E3-67C4-48BB-9865-EEB3285A23FF}"/>
    <cellStyle name="Comma 6 2 2 3 2 2 4 4" xfId="9368" xr:uid="{5A5AC1E3-DFB7-425C-96B5-7A0D437CB1B5}"/>
    <cellStyle name="Comma 6 2 2 3 2 2 4 4 2" xfId="21500" xr:uid="{227AAE54-9C06-4B99-83C9-3E2FBF672CE6}"/>
    <cellStyle name="Comma 6 2 2 3 2 2 4 4 2 2" xfId="45764" xr:uid="{2F5A44ED-6B07-4B53-AA82-65726B5A535F}"/>
    <cellStyle name="Comma 6 2 2 3 2 2 4 4 3" xfId="33632" xr:uid="{A64D9B36-4911-4B34-AACB-026EE0777967}"/>
    <cellStyle name="Comma 6 2 2 3 2 2 4 5" xfId="13412" xr:uid="{190CB991-6863-47B8-9F76-8214C1CB28E6}"/>
    <cellStyle name="Comma 6 2 2 3 2 2 4 5 2" xfId="37676" xr:uid="{423FE196-C7DF-47C5-B987-7289B55C404B}"/>
    <cellStyle name="Comma 6 2 2 3 2 2 4 6" xfId="25544" xr:uid="{3871EFFE-C308-45C6-8A31-1FCA1961A62A}"/>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2 2 2" xfId="42731" xr:uid="{E5C27CD5-426D-4AAE-A481-F3B65B6E9F14}"/>
    <cellStyle name="Comma 6 2 2 3 2 2 5 2 3" xfId="30599" xr:uid="{F7D376B0-E53A-483B-8E75-D65119D93639}"/>
    <cellStyle name="Comma 6 2 2 3 2 2 5 3" xfId="10379" xr:uid="{0EDF8CCC-5BDE-4FF1-A57B-C132297C717F}"/>
    <cellStyle name="Comma 6 2 2 3 2 2 5 3 2" xfId="22511" xr:uid="{C7D62A3E-AE02-4CA9-A384-37A880FB2606}"/>
    <cellStyle name="Comma 6 2 2 3 2 2 5 3 2 2" xfId="46775" xr:uid="{67AD1C2D-62DA-4B77-9CB5-CA7F838B1ABF}"/>
    <cellStyle name="Comma 6 2 2 3 2 2 5 3 3" xfId="34643" xr:uid="{E6AF7875-505A-4959-A223-DA6477B61097}"/>
    <cellStyle name="Comma 6 2 2 3 2 2 5 4" xfId="14423" xr:uid="{6B24214B-F960-4706-86C3-C80108CBA40E}"/>
    <cellStyle name="Comma 6 2 2 3 2 2 5 4 2" xfId="38687" xr:uid="{092DD4A6-24E7-42F1-ADF9-5B23928B76CF}"/>
    <cellStyle name="Comma 6 2 2 3 2 2 5 5" xfId="26555" xr:uid="{588FB337-67E7-4066-A683-83C30CFE7509}"/>
    <cellStyle name="Comma 6 2 2 3 2 2 6" xfId="4313" xr:uid="{7C127105-F0A2-4C8A-9FF6-4F38B2FBFBF4}"/>
    <cellStyle name="Comma 6 2 2 3 2 2 6 2" xfId="16445" xr:uid="{67E95965-4CC6-4D10-93AF-4E2C57BD009B}"/>
    <cellStyle name="Comma 6 2 2 3 2 2 6 2 2" xfId="40709" xr:uid="{6D01919D-7573-485F-9936-436A8C501C49}"/>
    <cellStyle name="Comma 6 2 2 3 2 2 6 3" xfId="28577" xr:uid="{9887DF6A-2A2D-42D1-AE10-73988AFB4BD8}"/>
    <cellStyle name="Comma 6 2 2 3 2 2 7" xfId="8357" xr:uid="{650C4F8E-F6EC-4668-A94E-9BB0AF94A670}"/>
    <cellStyle name="Comma 6 2 2 3 2 2 7 2" xfId="20489" xr:uid="{824AD0AC-D822-4BCF-AA01-AE881FF7160E}"/>
    <cellStyle name="Comma 6 2 2 3 2 2 7 2 2" xfId="44753" xr:uid="{EE2C70BA-772B-4EB2-AB1C-6BAA31F1F073}"/>
    <cellStyle name="Comma 6 2 2 3 2 2 7 3" xfId="32621" xr:uid="{1F832B5F-F28A-4810-A566-A980139EB427}"/>
    <cellStyle name="Comma 6 2 2 3 2 2 8" xfId="12401" xr:uid="{30086CBB-A535-41C5-8ACC-6AE5D0762DE3}"/>
    <cellStyle name="Comma 6 2 2 3 2 2 8 2" xfId="36665" xr:uid="{60E89D8A-008B-4108-A2AB-B74530A62533}"/>
    <cellStyle name="Comma 6 2 2 3 2 2 9" xfId="24533" xr:uid="{082FA300-B7DB-4618-A7B1-173B762A8F6C}"/>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2 2 2" xfId="44374" xr:uid="{2B2156DC-8371-41E7-A151-D8A09C99C200}"/>
    <cellStyle name="Comma 6 2 2 3 2 3 2 2 2 2 3" xfId="32242" xr:uid="{E18E00F4-FA5A-42F6-904E-83AD3D2EA239}"/>
    <cellStyle name="Comma 6 2 2 3 2 3 2 2 2 3" xfId="12022" xr:uid="{3C78E474-631B-42A3-AF06-D70161C4BE2D}"/>
    <cellStyle name="Comma 6 2 2 3 2 3 2 2 2 3 2" xfId="24154" xr:uid="{B57FF248-838C-4054-AA82-3E0AAB4CEC12}"/>
    <cellStyle name="Comma 6 2 2 3 2 3 2 2 2 3 2 2" xfId="48418" xr:uid="{8FB1F570-FA80-4502-BB80-B5ED421406E4}"/>
    <cellStyle name="Comma 6 2 2 3 2 3 2 2 2 3 3" xfId="36286" xr:uid="{BDB6AD52-0535-43CE-91EE-5D9597046754}"/>
    <cellStyle name="Comma 6 2 2 3 2 3 2 2 2 4" xfId="16066" xr:uid="{E9B8140C-EBE7-409C-8D88-5A7AD4DBA09E}"/>
    <cellStyle name="Comma 6 2 2 3 2 3 2 2 2 4 2" xfId="40330" xr:uid="{882DCDC2-BD83-4E1D-B114-8237DCB3F465}"/>
    <cellStyle name="Comma 6 2 2 3 2 3 2 2 2 5" xfId="28198" xr:uid="{50463BC1-2A23-45EC-A542-AAED113B0A87}"/>
    <cellStyle name="Comma 6 2 2 3 2 3 2 2 3" xfId="5956" xr:uid="{C4BFE959-DF5B-454F-BB2E-E7D33741AA6F}"/>
    <cellStyle name="Comma 6 2 2 3 2 3 2 2 3 2" xfId="18088" xr:uid="{B24036F0-9EDD-4313-AB68-E5CD432CDB8E}"/>
    <cellStyle name="Comma 6 2 2 3 2 3 2 2 3 2 2" xfId="42352" xr:uid="{562673AE-D2E2-462D-BD16-29AEFAEE5A28}"/>
    <cellStyle name="Comma 6 2 2 3 2 3 2 2 3 3" xfId="30220" xr:uid="{EF238185-0401-4233-AF53-BEB9DDD77103}"/>
    <cellStyle name="Comma 6 2 2 3 2 3 2 2 4" xfId="10000" xr:uid="{7DEB8CCB-A217-4D71-A005-DAC692F98BB0}"/>
    <cellStyle name="Comma 6 2 2 3 2 3 2 2 4 2" xfId="22132" xr:uid="{BCCE5E74-59D5-40AC-BC16-967EA54685CC}"/>
    <cellStyle name="Comma 6 2 2 3 2 3 2 2 4 2 2" xfId="46396" xr:uid="{06F5DFE1-AB06-4A0E-87D5-DD9031AC4ACC}"/>
    <cellStyle name="Comma 6 2 2 3 2 3 2 2 4 3" xfId="34264" xr:uid="{606F4C57-3096-4366-BF56-9C72ABE9F930}"/>
    <cellStyle name="Comma 6 2 2 3 2 3 2 2 5" xfId="14044" xr:uid="{224E45C0-6629-4AFF-B91B-3C3EC330B7BF}"/>
    <cellStyle name="Comma 6 2 2 3 2 3 2 2 5 2" xfId="38308" xr:uid="{ED08604E-C05B-4C5C-8C2A-6C4A8C40E563}"/>
    <cellStyle name="Comma 6 2 2 3 2 3 2 2 6" xfId="26176" xr:uid="{4A63E184-CF72-4677-AF9E-D6982EA11662}"/>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2 2 2" xfId="43363" xr:uid="{DB4F6DD5-3F0E-4E8C-9416-71A439892783}"/>
    <cellStyle name="Comma 6 2 2 3 2 3 2 3 2 3" xfId="31231" xr:uid="{6D105966-BBBD-44A7-9629-F0471962D6C8}"/>
    <cellStyle name="Comma 6 2 2 3 2 3 2 3 3" xfId="11011" xr:uid="{84D78D7F-6BCB-4CD1-BAE2-1346FF8AA08F}"/>
    <cellStyle name="Comma 6 2 2 3 2 3 2 3 3 2" xfId="23143" xr:uid="{4D5CDDFD-32F1-4CC6-8850-7890F2FE170C}"/>
    <cellStyle name="Comma 6 2 2 3 2 3 2 3 3 2 2" xfId="47407" xr:uid="{CE6F6615-2B47-447C-9D1C-AB57A87C7E6B}"/>
    <cellStyle name="Comma 6 2 2 3 2 3 2 3 3 3" xfId="35275" xr:uid="{2ECD49CA-133E-4E14-95AD-5A1D6B2D0224}"/>
    <cellStyle name="Comma 6 2 2 3 2 3 2 3 4" xfId="15055" xr:uid="{0D8D2BDC-D1BB-4843-BFFC-559E9B8EF883}"/>
    <cellStyle name="Comma 6 2 2 3 2 3 2 3 4 2" xfId="39319" xr:uid="{EADBC702-ACA9-42F1-9271-C2276734E064}"/>
    <cellStyle name="Comma 6 2 2 3 2 3 2 3 5" xfId="27187" xr:uid="{CBA2A7D0-F61D-4582-A8A7-F3687D0E20E8}"/>
    <cellStyle name="Comma 6 2 2 3 2 3 2 4" xfId="4945" xr:uid="{4B89FAD1-9AB7-4AFD-8818-5BCD9A94ACA7}"/>
    <cellStyle name="Comma 6 2 2 3 2 3 2 4 2" xfId="17077" xr:uid="{CF3E6D03-B77A-4DA9-AD07-AC7501751CC8}"/>
    <cellStyle name="Comma 6 2 2 3 2 3 2 4 2 2" xfId="41341" xr:uid="{D2697048-9861-4774-A383-D415FDEAB18A}"/>
    <cellStyle name="Comma 6 2 2 3 2 3 2 4 3" xfId="29209" xr:uid="{A74FA723-B3D1-4858-AB56-17F235C6970C}"/>
    <cellStyle name="Comma 6 2 2 3 2 3 2 5" xfId="8989" xr:uid="{7FE413FE-74F0-486E-8664-3393ACE63843}"/>
    <cellStyle name="Comma 6 2 2 3 2 3 2 5 2" xfId="21121" xr:uid="{3DB6DE6E-68D4-4BC0-94D1-C0B1DB170025}"/>
    <cellStyle name="Comma 6 2 2 3 2 3 2 5 2 2" xfId="45385" xr:uid="{015EF718-89E4-46F8-AE2A-4D5B9B1F1E0A}"/>
    <cellStyle name="Comma 6 2 2 3 2 3 2 5 3" xfId="33253" xr:uid="{B4D90F39-9D36-4806-B504-BD0D100D9E75}"/>
    <cellStyle name="Comma 6 2 2 3 2 3 2 6" xfId="13033" xr:uid="{E3768FA6-CB30-4C12-9E0A-74A746E1F848}"/>
    <cellStyle name="Comma 6 2 2 3 2 3 2 6 2" xfId="37297" xr:uid="{F8100D1D-2485-4A10-8790-0914CBCE2ED9}"/>
    <cellStyle name="Comma 6 2 2 3 2 3 2 7" xfId="25165" xr:uid="{D6AAA7D0-A7E8-4BBD-80A9-5709DE650D2A}"/>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2 2 2" xfId="43869" xr:uid="{CE1F1671-5662-42C2-8723-2E325FB8B84A}"/>
    <cellStyle name="Comma 6 2 2 3 2 3 3 2 2 3" xfId="31737" xr:uid="{B8E9615E-45E7-45B9-988D-10F1A22D6FA0}"/>
    <cellStyle name="Comma 6 2 2 3 2 3 3 2 3" xfId="11517" xr:uid="{D6513216-10EE-40C8-A320-1E63A570BBA4}"/>
    <cellStyle name="Comma 6 2 2 3 2 3 3 2 3 2" xfId="23649" xr:uid="{C025EFA7-B8C7-4F97-8D5B-B9E4519F82E5}"/>
    <cellStyle name="Comma 6 2 2 3 2 3 3 2 3 2 2" xfId="47913" xr:uid="{5068798A-4852-4EF4-90CC-D2CD8D25EA71}"/>
    <cellStyle name="Comma 6 2 2 3 2 3 3 2 3 3" xfId="35781" xr:uid="{CD0B6F2F-6DA6-491C-AB80-1A1ED89C9CA8}"/>
    <cellStyle name="Comma 6 2 2 3 2 3 3 2 4" xfId="15561" xr:uid="{EE1DB360-3569-4D13-A373-C78A5A69974F}"/>
    <cellStyle name="Comma 6 2 2 3 2 3 3 2 4 2" xfId="39825" xr:uid="{5050CC52-9C79-4460-ADBA-409C5E3C093D}"/>
    <cellStyle name="Comma 6 2 2 3 2 3 3 2 5" xfId="27693" xr:uid="{78D526A9-1CD6-4AEF-A0A1-E36C5B6B6BF8}"/>
    <cellStyle name="Comma 6 2 2 3 2 3 3 3" xfId="5451" xr:uid="{949A0DBB-7B73-41BB-B536-7A3205FD14A7}"/>
    <cellStyle name="Comma 6 2 2 3 2 3 3 3 2" xfId="17583" xr:uid="{C43C811F-2596-4FD8-B582-769D47010449}"/>
    <cellStyle name="Comma 6 2 2 3 2 3 3 3 2 2" xfId="41847" xr:uid="{353CF85F-9B38-4B8D-A36B-C997515EC2FE}"/>
    <cellStyle name="Comma 6 2 2 3 2 3 3 3 3" xfId="29715" xr:uid="{94522D78-1924-40EE-ABBA-8E56674142F1}"/>
    <cellStyle name="Comma 6 2 2 3 2 3 3 4" xfId="9495" xr:uid="{B6117ADA-75FA-45C1-B6D8-FF0847BE636A}"/>
    <cellStyle name="Comma 6 2 2 3 2 3 3 4 2" xfId="21627" xr:uid="{F0336E45-6468-48A9-8A24-985BA98F9A5B}"/>
    <cellStyle name="Comma 6 2 2 3 2 3 3 4 2 2" xfId="45891" xr:uid="{146798A0-398F-4C22-8676-603EA43BFFF4}"/>
    <cellStyle name="Comma 6 2 2 3 2 3 3 4 3" xfId="33759" xr:uid="{6AB4CD4E-E01A-4A67-B0C2-59113EB7D184}"/>
    <cellStyle name="Comma 6 2 2 3 2 3 3 5" xfId="13539" xr:uid="{4B0623F5-6F01-4FE2-9717-78299CB4C2CE}"/>
    <cellStyle name="Comma 6 2 2 3 2 3 3 5 2" xfId="37803" xr:uid="{0C5A4508-BF3D-4A03-B275-95900EE94BEC}"/>
    <cellStyle name="Comma 6 2 2 3 2 3 3 6" xfId="25671" xr:uid="{EE67F25C-A57A-4043-B809-719D5A08D36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2 2 2" xfId="42858" xr:uid="{8E34BC8E-73AA-4568-BF52-41E780ACECC4}"/>
    <cellStyle name="Comma 6 2 2 3 2 3 4 2 3" xfId="30726" xr:uid="{2277A1A2-DD6B-4183-97FF-B18A62A2C3C5}"/>
    <cellStyle name="Comma 6 2 2 3 2 3 4 3" xfId="10506" xr:uid="{5964F51A-C179-4C65-93DB-2329EF9E14CC}"/>
    <cellStyle name="Comma 6 2 2 3 2 3 4 3 2" xfId="22638" xr:uid="{F196333C-3581-47A4-910B-A9341487DC75}"/>
    <cellStyle name="Comma 6 2 2 3 2 3 4 3 2 2" xfId="46902" xr:uid="{29F8AB7C-47B7-4B94-A3BB-B1E82691AC91}"/>
    <cellStyle name="Comma 6 2 2 3 2 3 4 3 3" xfId="34770" xr:uid="{113F9B9C-7CA4-4434-B843-F4A7D28AA550}"/>
    <cellStyle name="Comma 6 2 2 3 2 3 4 4" xfId="14550" xr:uid="{86D6F892-BC36-4ED7-9C9C-3762286289C3}"/>
    <cellStyle name="Comma 6 2 2 3 2 3 4 4 2" xfId="38814" xr:uid="{58A2C2B0-F031-4C3B-A157-A97A900C32E4}"/>
    <cellStyle name="Comma 6 2 2 3 2 3 4 5" xfId="26682" xr:uid="{6C6FA963-3EBA-447D-97FE-F2E8FF0F8B7C}"/>
    <cellStyle name="Comma 6 2 2 3 2 3 5" xfId="4440" xr:uid="{124690E5-1711-430B-8BEB-594F910A6546}"/>
    <cellStyle name="Comma 6 2 2 3 2 3 5 2" xfId="16572" xr:uid="{20AC65F1-133D-41B6-B1C8-1BEDD8EF381E}"/>
    <cellStyle name="Comma 6 2 2 3 2 3 5 2 2" xfId="40836" xr:uid="{61EDE1CF-2F89-472A-9C97-9C62B7250386}"/>
    <cellStyle name="Comma 6 2 2 3 2 3 5 3" xfId="28704" xr:uid="{0530D226-5FF3-4ACF-8214-7162112FD013}"/>
    <cellStyle name="Comma 6 2 2 3 2 3 6" xfId="8484" xr:uid="{E401A801-F19F-4EDF-90DD-F27CAA19EA26}"/>
    <cellStyle name="Comma 6 2 2 3 2 3 6 2" xfId="20616" xr:uid="{7B54EEB9-2918-4BEF-8BC0-136B565C9D8F}"/>
    <cellStyle name="Comma 6 2 2 3 2 3 6 2 2" xfId="44880" xr:uid="{A03EAB11-B375-43B1-AC36-63EC19D619E1}"/>
    <cellStyle name="Comma 6 2 2 3 2 3 6 3" xfId="32748" xr:uid="{927F0CC5-62A4-4197-BC94-DEB0ED4BC28C}"/>
    <cellStyle name="Comma 6 2 2 3 2 3 7" xfId="12528" xr:uid="{39312CC9-869A-48D9-8B7D-12617A9539C0}"/>
    <cellStyle name="Comma 6 2 2 3 2 3 7 2" xfId="36792" xr:uid="{1507D481-3BB4-4C9E-B203-F9F4302BA7A7}"/>
    <cellStyle name="Comma 6 2 2 3 2 3 8" xfId="24660" xr:uid="{00636B97-D138-492F-BF78-7711E250321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2 2 2" xfId="44121" xr:uid="{DB7BF7F8-C53D-4618-9967-4E6EBB6D100D}"/>
    <cellStyle name="Comma 6 2 2 3 2 4 2 2 2 3" xfId="31989" xr:uid="{3719452E-FBFF-4338-944B-0D89BE7F96F7}"/>
    <cellStyle name="Comma 6 2 2 3 2 4 2 2 3" xfId="11769" xr:uid="{AB47F7B0-4952-460A-8B3C-2BBA0C29280E}"/>
    <cellStyle name="Comma 6 2 2 3 2 4 2 2 3 2" xfId="23901" xr:uid="{4FB773DB-2E75-45CD-9E2E-D3448461C005}"/>
    <cellStyle name="Comma 6 2 2 3 2 4 2 2 3 2 2" xfId="48165" xr:uid="{9993975C-3DC6-4B21-B389-7AE1C831B78D}"/>
    <cellStyle name="Comma 6 2 2 3 2 4 2 2 3 3" xfId="36033" xr:uid="{989D042B-964D-45A4-9C12-C5BB4F6345CB}"/>
    <cellStyle name="Comma 6 2 2 3 2 4 2 2 4" xfId="15813" xr:uid="{670BD283-622E-4BAF-96C4-E66CF0130EA6}"/>
    <cellStyle name="Comma 6 2 2 3 2 4 2 2 4 2" xfId="40077" xr:uid="{DBB98ABB-6E67-4D00-A05E-961DA1F4C951}"/>
    <cellStyle name="Comma 6 2 2 3 2 4 2 2 5" xfId="27945" xr:uid="{2AB96EFB-60A7-4B2B-9291-65203C70D5D6}"/>
    <cellStyle name="Comma 6 2 2 3 2 4 2 3" xfId="5703" xr:uid="{957D49A6-A69A-46F2-B862-E5723161F952}"/>
    <cellStyle name="Comma 6 2 2 3 2 4 2 3 2" xfId="17835" xr:uid="{804C7568-F635-4257-B522-3FC5B1383EA8}"/>
    <cellStyle name="Comma 6 2 2 3 2 4 2 3 2 2" xfId="42099" xr:uid="{5FED7904-24FC-46E0-81E9-D940A9D81C2F}"/>
    <cellStyle name="Comma 6 2 2 3 2 4 2 3 3" xfId="29967" xr:uid="{13DA0C13-7577-4BEF-990B-D66F28AC6760}"/>
    <cellStyle name="Comma 6 2 2 3 2 4 2 4" xfId="9747" xr:uid="{344FC29B-0398-4BA5-954A-CE063641D9B6}"/>
    <cellStyle name="Comma 6 2 2 3 2 4 2 4 2" xfId="21879" xr:uid="{B994DA90-ED3C-448C-A96E-3CD3244C99CC}"/>
    <cellStyle name="Comma 6 2 2 3 2 4 2 4 2 2" xfId="46143" xr:uid="{8D4189C1-F826-4106-B899-F5AB72C5061B}"/>
    <cellStyle name="Comma 6 2 2 3 2 4 2 4 3" xfId="34011" xr:uid="{DC8D72C0-971F-4DF7-A21A-3DF61BB1830C}"/>
    <cellStyle name="Comma 6 2 2 3 2 4 2 5" xfId="13791" xr:uid="{AF9579FA-EDF5-48D1-8AF6-E7372F000BCF}"/>
    <cellStyle name="Comma 6 2 2 3 2 4 2 5 2" xfId="38055" xr:uid="{1652228D-20BF-4934-8C1A-2B070979CEF3}"/>
    <cellStyle name="Comma 6 2 2 3 2 4 2 6" xfId="25923" xr:uid="{9D8783BC-FDC1-4072-9C00-355CF47BE213}"/>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2 2 2" xfId="43110" xr:uid="{8BA3F801-5D86-4B20-8D3F-D84E9B82771B}"/>
    <cellStyle name="Comma 6 2 2 3 2 4 3 2 3" xfId="30978" xr:uid="{1A3C1D99-0CEF-4DA7-BD48-83E3EC4F2771}"/>
    <cellStyle name="Comma 6 2 2 3 2 4 3 3" xfId="10758" xr:uid="{63A3E852-98E3-4916-882F-54AD553BB0A7}"/>
    <cellStyle name="Comma 6 2 2 3 2 4 3 3 2" xfId="22890" xr:uid="{0E6FF78F-FA49-4FB2-8CC7-430EA6EE7D0A}"/>
    <cellStyle name="Comma 6 2 2 3 2 4 3 3 2 2" xfId="47154" xr:uid="{489D0190-7C4B-41A1-84A7-A1C2D941FCA1}"/>
    <cellStyle name="Comma 6 2 2 3 2 4 3 3 3" xfId="35022" xr:uid="{511CB988-C657-4EF9-8533-AD7340D0F6AB}"/>
    <cellStyle name="Comma 6 2 2 3 2 4 3 4" xfId="14802" xr:uid="{1E11F2D7-81D5-48B1-9C9C-3CBC0214330D}"/>
    <cellStyle name="Comma 6 2 2 3 2 4 3 4 2" xfId="39066" xr:uid="{E41B1241-A3BC-4201-8171-69F0E205D3DA}"/>
    <cellStyle name="Comma 6 2 2 3 2 4 3 5" xfId="26934" xr:uid="{CC57E19B-9A3F-49B8-A98D-1E2DB9615A97}"/>
    <cellStyle name="Comma 6 2 2 3 2 4 4" xfId="4692" xr:uid="{CD081A19-F8DE-4102-A601-1C4C38423702}"/>
    <cellStyle name="Comma 6 2 2 3 2 4 4 2" xfId="16824" xr:uid="{FE1DD0A5-FC9E-4D5F-87AB-6B1ACF3EFABF}"/>
    <cellStyle name="Comma 6 2 2 3 2 4 4 2 2" xfId="41088" xr:uid="{3CB4FDCB-DE9A-4D9F-B235-53EA33797C9B}"/>
    <cellStyle name="Comma 6 2 2 3 2 4 4 3" xfId="28956" xr:uid="{5880374B-5325-430D-99A8-C815A9BBAE09}"/>
    <cellStyle name="Comma 6 2 2 3 2 4 5" xfId="8736" xr:uid="{B18D4D95-8C44-411A-971E-50FD7FB55AEB}"/>
    <cellStyle name="Comma 6 2 2 3 2 4 5 2" xfId="20868" xr:uid="{3D0489D2-625D-4BC8-8793-3C5B6C56CC79}"/>
    <cellStyle name="Comma 6 2 2 3 2 4 5 2 2" xfId="45132" xr:uid="{13D0CE3B-D529-4631-A14B-693B45881671}"/>
    <cellStyle name="Comma 6 2 2 3 2 4 5 3" xfId="33000" xr:uid="{FD9CC137-D6A8-43B2-B7EC-D35341E6AEE0}"/>
    <cellStyle name="Comma 6 2 2 3 2 4 6" xfId="12780" xr:uid="{37D605B9-42D3-4332-945A-808E37929D3B}"/>
    <cellStyle name="Comma 6 2 2 3 2 4 6 2" xfId="37044" xr:uid="{CB266793-3550-4931-87C4-42C1255904F4}"/>
    <cellStyle name="Comma 6 2 2 3 2 4 7" xfId="24912" xr:uid="{2072840F-837E-4A7F-9940-BD084522276F}"/>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2 2 2" xfId="43616" xr:uid="{8356DF1D-A8CE-499C-AB45-8B2D2E000569}"/>
    <cellStyle name="Comma 6 2 2 3 2 5 2 2 3" xfId="31484" xr:uid="{7534FAF3-3CA2-4B45-8F0E-F4D7BDFF2DFF}"/>
    <cellStyle name="Comma 6 2 2 3 2 5 2 3" xfId="11264" xr:uid="{423EB9D4-E971-45C6-8CB8-A10573A4CEAC}"/>
    <cellStyle name="Comma 6 2 2 3 2 5 2 3 2" xfId="23396" xr:uid="{503AC36A-D94B-4939-9B51-242041A028B8}"/>
    <cellStyle name="Comma 6 2 2 3 2 5 2 3 2 2" xfId="47660" xr:uid="{02EECBD1-3645-47BE-8BC2-E6E557E13C5D}"/>
    <cellStyle name="Comma 6 2 2 3 2 5 2 3 3" xfId="35528" xr:uid="{118861ED-36C7-496E-8309-5D92D39D672A}"/>
    <cellStyle name="Comma 6 2 2 3 2 5 2 4" xfId="15308" xr:uid="{36E63E7E-AB8F-4A58-9AE7-9431FF3F6CF4}"/>
    <cellStyle name="Comma 6 2 2 3 2 5 2 4 2" xfId="39572" xr:uid="{857BEE45-1B92-4E6C-84C1-58D9F616C45D}"/>
    <cellStyle name="Comma 6 2 2 3 2 5 2 5" xfId="27440" xr:uid="{A03CDAB8-7D6C-4CA3-AA92-E0CA88326147}"/>
    <cellStyle name="Comma 6 2 2 3 2 5 3" xfId="5198" xr:uid="{45026527-31DA-46B1-907C-8CC4A2A4DCBA}"/>
    <cellStyle name="Comma 6 2 2 3 2 5 3 2" xfId="17330" xr:uid="{C91D0AED-336B-4E01-A8EB-DD000C969E7D}"/>
    <cellStyle name="Comma 6 2 2 3 2 5 3 2 2" xfId="41594" xr:uid="{47628D8A-9319-4532-BF94-BC72D2BD08C3}"/>
    <cellStyle name="Comma 6 2 2 3 2 5 3 3" xfId="29462" xr:uid="{FC155CA3-5A89-45F4-AD7B-0512198B7407}"/>
    <cellStyle name="Comma 6 2 2 3 2 5 4" xfId="9242" xr:uid="{E6712251-5432-4B80-819E-78DB0113B08E}"/>
    <cellStyle name="Comma 6 2 2 3 2 5 4 2" xfId="21374" xr:uid="{5E9AD9E0-2D2F-49DC-A8A3-BD2AA7B5803C}"/>
    <cellStyle name="Comma 6 2 2 3 2 5 4 2 2" xfId="45638" xr:uid="{2867B4C5-4310-428C-A8DC-5D8D49D893E4}"/>
    <cellStyle name="Comma 6 2 2 3 2 5 4 3" xfId="33506" xr:uid="{13AFC16B-50F1-4441-887B-CABA98C71944}"/>
    <cellStyle name="Comma 6 2 2 3 2 5 5" xfId="13286" xr:uid="{88D0EC56-638B-4E18-81A5-F823F4B60A5A}"/>
    <cellStyle name="Comma 6 2 2 3 2 5 5 2" xfId="37550" xr:uid="{20222448-7A44-4D53-AC07-341A38A8485D}"/>
    <cellStyle name="Comma 6 2 2 3 2 5 6" xfId="25418" xr:uid="{2F6D4322-B177-40A3-B0A5-A61D8950B917}"/>
    <cellStyle name="Comma 6 2 2 3 2 6" xfId="2165" xr:uid="{E84859C2-FD2A-453A-9AC1-048A59648F4C}"/>
    <cellStyle name="Comma 6 2 2 3 2 6 2" xfId="6209" xr:uid="{339AC52E-1850-42EF-B46C-254C7AB20045}"/>
    <cellStyle name="Comma 6 2 2 3 2 6 2 2" xfId="18341" xr:uid="{BFC0BF8E-078E-4454-82BE-4A119BF165D6}"/>
    <cellStyle name="Comma 6 2 2 3 2 6 2 2 2" xfId="42605" xr:uid="{1925BDF0-F046-4078-8FE9-6483E54A8D4C}"/>
    <cellStyle name="Comma 6 2 2 3 2 6 2 3" xfId="30473" xr:uid="{76B98487-C351-4F72-9EA1-6BBEABE367B9}"/>
    <cellStyle name="Comma 6 2 2 3 2 6 3" xfId="10253" xr:uid="{EC8A7866-F5CC-4091-9C93-C64698DBCDA0}"/>
    <cellStyle name="Comma 6 2 2 3 2 6 3 2" xfId="22385" xr:uid="{709D99DD-2FD9-4156-B419-10EFAB4B87FF}"/>
    <cellStyle name="Comma 6 2 2 3 2 6 3 2 2" xfId="46649" xr:uid="{8E2D18D7-E82F-49BE-9AE8-147F04F16901}"/>
    <cellStyle name="Comma 6 2 2 3 2 6 3 3" xfId="34517" xr:uid="{D80F49B2-995D-4411-A3B6-F6ABBFD4473D}"/>
    <cellStyle name="Comma 6 2 2 3 2 6 4" xfId="14297" xr:uid="{1688EDFE-1653-46B7-9853-F78B079DCB9D}"/>
    <cellStyle name="Comma 6 2 2 3 2 6 4 2" xfId="38561" xr:uid="{202947BE-71D1-457C-86B1-471EF723AEB3}"/>
    <cellStyle name="Comma 6 2 2 3 2 6 5" xfId="26429" xr:uid="{D70F05F8-93EC-4476-A372-121E0CDB9934}"/>
    <cellStyle name="Comma 6 2 2 3 2 7" xfId="4187" xr:uid="{F784304A-CB83-4228-A00B-89756FFC8136}"/>
    <cellStyle name="Comma 6 2 2 3 2 7 2" xfId="16319" xr:uid="{EA82B081-228D-4715-8C5E-D166362E3597}"/>
    <cellStyle name="Comma 6 2 2 3 2 7 2 2" xfId="40583" xr:uid="{D9203DA2-E828-4BEB-B644-9E9000A01795}"/>
    <cellStyle name="Comma 6 2 2 3 2 7 3" xfId="28451" xr:uid="{5604D185-A7CF-496F-9B87-7330874F3DD2}"/>
    <cellStyle name="Comma 6 2 2 3 2 8" xfId="8231" xr:uid="{B7C5C471-C7A3-479F-8D8B-F81F7767FD11}"/>
    <cellStyle name="Comma 6 2 2 3 2 8 2" xfId="20363" xr:uid="{4EF7D486-8220-4D26-9780-0DFEA2017E9F}"/>
    <cellStyle name="Comma 6 2 2 3 2 8 2 2" xfId="44627" xr:uid="{828D0977-589E-424E-82F4-B079038FFE30}"/>
    <cellStyle name="Comma 6 2 2 3 2 8 3" xfId="32495" xr:uid="{FE2D5FA8-0458-4469-AB83-B4051ADE4184}"/>
    <cellStyle name="Comma 6 2 2 3 2 9" xfId="12275" xr:uid="{C12C6A4C-5119-4FC5-9F2F-46153A6D1A20}"/>
    <cellStyle name="Comma 6 2 2 3 2 9 2" xfId="36539" xr:uid="{246DF855-7C4A-449F-ABA0-14D3CBB167B1}"/>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2 2 2" xfId="44437" xr:uid="{7EA9CA1E-21A2-4875-B93F-C6E06972D1CD}"/>
    <cellStyle name="Comma 6 2 2 3 3 2 2 2 2 2 3" xfId="32305" xr:uid="{1639ED8F-23B0-4E5E-9424-C3780673829C}"/>
    <cellStyle name="Comma 6 2 2 3 3 2 2 2 2 3" xfId="12085" xr:uid="{53921524-2537-433C-AF81-24626FDE4B7F}"/>
    <cellStyle name="Comma 6 2 2 3 3 2 2 2 2 3 2" xfId="24217" xr:uid="{5AC3DA16-AF11-40F0-9707-017545FD627B}"/>
    <cellStyle name="Comma 6 2 2 3 3 2 2 2 2 3 2 2" xfId="48481" xr:uid="{672122A9-7203-4B40-A7AA-EDDE37FF3EE7}"/>
    <cellStyle name="Comma 6 2 2 3 3 2 2 2 2 3 3" xfId="36349" xr:uid="{A8F3FB89-71E6-45F7-8CB3-B6FD26B181B3}"/>
    <cellStyle name="Comma 6 2 2 3 3 2 2 2 2 4" xfId="16129" xr:uid="{C8F8F748-0B4C-40E5-9528-3F12A4A2FD7E}"/>
    <cellStyle name="Comma 6 2 2 3 3 2 2 2 2 4 2" xfId="40393" xr:uid="{B73C0FB2-0D7A-42F8-BF38-649BAE7B1DEC}"/>
    <cellStyle name="Comma 6 2 2 3 3 2 2 2 2 5" xfId="28261" xr:uid="{D18FE87E-56E1-4407-87D7-01FC55B485E1}"/>
    <cellStyle name="Comma 6 2 2 3 3 2 2 2 3" xfId="6019" xr:uid="{C2958DEF-8AA6-484F-9DBC-A61E684F0201}"/>
    <cellStyle name="Comma 6 2 2 3 3 2 2 2 3 2" xfId="18151" xr:uid="{67474C2D-653C-47B1-A042-A372E7B95CF2}"/>
    <cellStyle name="Comma 6 2 2 3 3 2 2 2 3 2 2" xfId="42415" xr:uid="{6157935A-8264-4CF3-AE60-D95C0FE4AAE8}"/>
    <cellStyle name="Comma 6 2 2 3 3 2 2 2 3 3" xfId="30283" xr:uid="{08544237-8BE8-47EC-B657-33E401DFE36E}"/>
    <cellStyle name="Comma 6 2 2 3 3 2 2 2 4" xfId="10063" xr:uid="{30BC3618-8784-4BFE-A598-96D4E83CE0B7}"/>
    <cellStyle name="Comma 6 2 2 3 3 2 2 2 4 2" xfId="22195" xr:uid="{DC66C220-7257-4B70-ABEF-27D35FD42EE9}"/>
    <cellStyle name="Comma 6 2 2 3 3 2 2 2 4 2 2" xfId="46459" xr:uid="{D000DE9F-D4B4-4154-AFEF-C2ABC31C98C9}"/>
    <cellStyle name="Comma 6 2 2 3 3 2 2 2 4 3" xfId="34327" xr:uid="{8EFE5091-DF1A-4629-B9FE-0BEE1BF0EF29}"/>
    <cellStyle name="Comma 6 2 2 3 3 2 2 2 5" xfId="14107" xr:uid="{8F652DFF-3E04-4B79-A207-F4EFE97A3F96}"/>
    <cellStyle name="Comma 6 2 2 3 3 2 2 2 5 2" xfId="38371" xr:uid="{78604598-B072-4839-B00F-1330875B1750}"/>
    <cellStyle name="Comma 6 2 2 3 3 2 2 2 6" xfId="26239" xr:uid="{FEB27E06-7B07-447A-9E13-BC52FF195180}"/>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2 2 2" xfId="43426" xr:uid="{E65D06AA-7DD6-4BDB-AA48-3BF8C761336B}"/>
    <cellStyle name="Comma 6 2 2 3 3 2 2 3 2 3" xfId="31294" xr:uid="{61DE5D62-4301-4193-A4F7-0D611B96D7D2}"/>
    <cellStyle name="Comma 6 2 2 3 3 2 2 3 3" xfId="11074" xr:uid="{FBEF06A5-3477-4686-A5F4-211D2A6E7260}"/>
    <cellStyle name="Comma 6 2 2 3 3 2 2 3 3 2" xfId="23206" xr:uid="{40119F3C-5CAD-4FEB-8D90-EEBFF182DA83}"/>
    <cellStyle name="Comma 6 2 2 3 3 2 2 3 3 2 2" xfId="47470" xr:uid="{0998EBEA-3ADC-45A0-947E-CD7EBFD35C6A}"/>
    <cellStyle name="Comma 6 2 2 3 3 2 2 3 3 3" xfId="35338" xr:uid="{46E0D0A8-715A-4C7C-8655-69E38A3C39C0}"/>
    <cellStyle name="Comma 6 2 2 3 3 2 2 3 4" xfId="15118" xr:uid="{7E39FFCC-4270-4039-8759-5E41EF64B9DC}"/>
    <cellStyle name="Comma 6 2 2 3 3 2 2 3 4 2" xfId="39382" xr:uid="{AE9EDB2A-0049-4119-8C5D-1B3908760D38}"/>
    <cellStyle name="Comma 6 2 2 3 3 2 2 3 5" xfId="27250" xr:uid="{905C935D-7F0B-44E7-885B-6AF32DA001AE}"/>
    <cellStyle name="Comma 6 2 2 3 3 2 2 4" xfId="5008" xr:uid="{C588D0DC-E841-4649-B42A-0DD4D2DB7E0C}"/>
    <cellStyle name="Comma 6 2 2 3 3 2 2 4 2" xfId="17140" xr:uid="{E2220624-3DD6-44E6-9709-8C3A29BCAFD5}"/>
    <cellStyle name="Comma 6 2 2 3 3 2 2 4 2 2" xfId="41404" xr:uid="{6D3D596C-7A5C-4A6E-AF95-2ECF30A21E40}"/>
    <cellStyle name="Comma 6 2 2 3 3 2 2 4 3" xfId="29272" xr:uid="{BE628D98-F816-4F29-A720-32D5C8A2A742}"/>
    <cellStyle name="Comma 6 2 2 3 3 2 2 5" xfId="9052" xr:uid="{421C2027-D3E6-4DD8-A06F-0C45D2BD271E}"/>
    <cellStyle name="Comma 6 2 2 3 3 2 2 5 2" xfId="21184" xr:uid="{2ECA05A1-8F5F-469B-B9AC-94010C803AE1}"/>
    <cellStyle name="Comma 6 2 2 3 3 2 2 5 2 2" xfId="45448" xr:uid="{7CE754B0-41A7-4B00-8F04-AAE364DEB634}"/>
    <cellStyle name="Comma 6 2 2 3 3 2 2 5 3" xfId="33316" xr:uid="{C7FA201D-2D33-4BD7-825B-0DEEB348E9D4}"/>
    <cellStyle name="Comma 6 2 2 3 3 2 2 6" xfId="13096" xr:uid="{E264871B-A8BA-45C2-83AA-51BE51BA58AE}"/>
    <cellStyle name="Comma 6 2 2 3 3 2 2 6 2" xfId="37360" xr:uid="{5C96EDD1-DFAA-4784-9B0F-B26320197ADC}"/>
    <cellStyle name="Comma 6 2 2 3 3 2 2 7" xfId="25228" xr:uid="{249A4D92-A9CC-46E2-A5E5-15C236D8CE0B}"/>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2 2 2" xfId="43932" xr:uid="{EBEFCE79-BC9B-4CD7-BDAC-B9EFA6063F87}"/>
    <cellStyle name="Comma 6 2 2 3 3 2 3 2 2 3" xfId="31800" xr:uid="{3164696E-2979-455F-8584-EA301AA46ABB}"/>
    <cellStyle name="Comma 6 2 2 3 3 2 3 2 3" xfId="11580" xr:uid="{122ADE0A-8442-439E-8D02-06BAE4CC8EBD}"/>
    <cellStyle name="Comma 6 2 2 3 3 2 3 2 3 2" xfId="23712" xr:uid="{6638A16B-7784-4941-A4EB-82F3471DE0CF}"/>
    <cellStyle name="Comma 6 2 2 3 3 2 3 2 3 2 2" xfId="47976" xr:uid="{DA067EE4-3C81-43FD-8DB0-D45F6A898284}"/>
    <cellStyle name="Comma 6 2 2 3 3 2 3 2 3 3" xfId="35844" xr:uid="{BF283C62-C045-4AF4-BBC2-EADC482E6EF3}"/>
    <cellStyle name="Comma 6 2 2 3 3 2 3 2 4" xfId="15624" xr:uid="{594EE873-9BDD-49C0-AF8D-8C837CC0E06C}"/>
    <cellStyle name="Comma 6 2 2 3 3 2 3 2 4 2" xfId="39888" xr:uid="{9C4405BC-80B7-481B-9FEB-73627D322F94}"/>
    <cellStyle name="Comma 6 2 2 3 3 2 3 2 5" xfId="27756" xr:uid="{EB097F8A-8AE1-491F-B0B0-97A15CC642F0}"/>
    <cellStyle name="Comma 6 2 2 3 3 2 3 3" xfId="5514" xr:uid="{68AE8623-7C1A-4C62-AEFE-766D96DD817C}"/>
    <cellStyle name="Comma 6 2 2 3 3 2 3 3 2" xfId="17646" xr:uid="{A46E1B82-539F-43C5-A903-73506F85AAD9}"/>
    <cellStyle name="Comma 6 2 2 3 3 2 3 3 2 2" xfId="41910" xr:uid="{445B3B36-CE42-4BED-BE96-AB757D432438}"/>
    <cellStyle name="Comma 6 2 2 3 3 2 3 3 3" xfId="29778" xr:uid="{E7F47C59-5A39-496A-BC64-DA901E8978BF}"/>
    <cellStyle name="Comma 6 2 2 3 3 2 3 4" xfId="9558" xr:uid="{E00B5990-8E7A-4A1E-973E-CCD32A9A9513}"/>
    <cellStyle name="Comma 6 2 2 3 3 2 3 4 2" xfId="21690" xr:uid="{D6D5DC59-CBBC-4863-87AD-1787C0D6F8AF}"/>
    <cellStyle name="Comma 6 2 2 3 3 2 3 4 2 2" xfId="45954" xr:uid="{4D471E74-5B87-4BC3-AE83-550BBB15D002}"/>
    <cellStyle name="Comma 6 2 2 3 3 2 3 4 3" xfId="33822" xr:uid="{23558D15-FEAB-4499-8AED-0B7DCD68890A}"/>
    <cellStyle name="Comma 6 2 2 3 3 2 3 5" xfId="13602" xr:uid="{F7151683-168F-4A5D-AF66-0B7393B52F25}"/>
    <cellStyle name="Comma 6 2 2 3 3 2 3 5 2" xfId="37866" xr:uid="{B30B5EDA-7232-48CF-86C3-5E63B4B335B7}"/>
    <cellStyle name="Comma 6 2 2 3 3 2 3 6" xfId="25734" xr:uid="{FB42FDE2-4099-4D44-96DE-D8C54132107E}"/>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2 2 2" xfId="42921" xr:uid="{4C385D19-C5C3-4C37-ADCB-174D99F6EB98}"/>
    <cellStyle name="Comma 6 2 2 3 3 2 4 2 3" xfId="30789" xr:uid="{F1A50788-4AC7-40DF-8FBD-36D5069636B5}"/>
    <cellStyle name="Comma 6 2 2 3 3 2 4 3" xfId="10569" xr:uid="{3E80680A-4A38-460F-9D6F-AF4193840FBE}"/>
    <cellStyle name="Comma 6 2 2 3 3 2 4 3 2" xfId="22701" xr:uid="{27AD32A1-AD2A-4AD4-AA2C-057AF0143CEB}"/>
    <cellStyle name="Comma 6 2 2 3 3 2 4 3 2 2" xfId="46965" xr:uid="{0B87C8CA-2A46-4F74-9A62-A851E3F1BB88}"/>
    <cellStyle name="Comma 6 2 2 3 3 2 4 3 3" xfId="34833" xr:uid="{18549C79-C1FC-4871-9816-9AE5992C3882}"/>
    <cellStyle name="Comma 6 2 2 3 3 2 4 4" xfId="14613" xr:uid="{32875A24-76CF-4178-80B0-C396FE4440FE}"/>
    <cellStyle name="Comma 6 2 2 3 3 2 4 4 2" xfId="38877" xr:uid="{358B7A3C-F3D0-40A5-BBCF-78E3FDCAA1E1}"/>
    <cellStyle name="Comma 6 2 2 3 3 2 4 5" xfId="26745" xr:uid="{FB2B3F3D-91F5-4AD2-8D12-AAF5FF11B82E}"/>
    <cellStyle name="Comma 6 2 2 3 3 2 5" xfId="4503" xr:uid="{E3D3AD2C-490D-49AF-9223-EEBCA7F896F8}"/>
    <cellStyle name="Comma 6 2 2 3 3 2 5 2" xfId="16635" xr:uid="{9E8D4F83-FF12-421C-ACC9-A78AFCD3B7CB}"/>
    <cellStyle name="Comma 6 2 2 3 3 2 5 2 2" xfId="40899" xr:uid="{AB19637A-86BB-4BCC-9CA2-E2E19A237D3B}"/>
    <cellStyle name="Comma 6 2 2 3 3 2 5 3" xfId="28767" xr:uid="{E97B02C5-88F1-4D67-A1FE-E9FC94A55AF2}"/>
    <cellStyle name="Comma 6 2 2 3 3 2 6" xfId="8547" xr:uid="{1FC27BF5-B0A3-4252-B63B-F94E197B83AF}"/>
    <cellStyle name="Comma 6 2 2 3 3 2 6 2" xfId="20679" xr:uid="{6A69D94C-9579-498F-8368-9CB622362919}"/>
    <cellStyle name="Comma 6 2 2 3 3 2 6 2 2" xfId="44943" xr:uid="{0DE26D42-54D5-45A0-A805-8EA46EDB89BA}"/>
    <cellStyle name="Comma 6 2 2 3 3 2 6 3" xfId="32811" xr:uid="{638344B4-67F4-4511-97FD-A44455F6A7C8}"/>
    <cellStyle name="Comma 6 2 2 3 3 2 7" xfId="12591" xr:uid="{6ED6D038-9186-469E-921E-4EE104CE9441}"/>
    <cellStyle name="Comma 6 2 2 3 3 2 7 2" xfId="36855" xr:uid="{6849E913-CB63-45F2-B11F-183206402845}"/>
    <cellStyle name="Comma 6 2 2 3 3 2 8" xfId="24723" xr:uid="{9385FF68-0513-49AA-84BE-39CD24226457}"/>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2 2 2" xfId="44184" xr:uid="{26D63C63-3084-4ABC-AE87-9C48E97C2141}"/>
    <cellStyle name="Comma 6 2 2 3 3 3 2 2 2 3" xfId="32052" xr:uid="{0F4206E3-701E-4B99-8EB9-42D27399A1A5}"/>
    <cellStyle name="Comma 6 2 2 3 3 3 2 2 3" xfId="11832" xr:uid="{70F2F66A-7154-46AB-AD69-A2185B679700}"/>
    <cellStyle name="Comma 6 2 2 3 3 3 2 2 3 2" xfId="23964" xr:uid="{39E2ADFF-E4A0-4813-8826-825B2AFFB2CC}"/>
    <cellStyle name="Comma 6 2 2 3 3 3 2 2 3 2 2" xfId="48228" xr:uid="{4EECA44E-98D4-4BE0-8817-46195D5D0686}"/>
    <cellStyle name="Comma 6 2 2 3 3 3 2 2 3 3" xfId="36096" xr:uid="{803158C6-11A2-435F-BE82-9EE708797031}"/>
    <cellStyle name="Comma 6 2 2 3 3 3 2 2 4" xfId="15876" xr:uid="{41DE176C-B3C8-4C9E-A1DB-0CA45420259E}"/>
    <cellStyle name="Comma 6 2 2 3 3 3 2 2 4 2" xfId="40140" xr:uid="{E2D1CAE7-ECDA-482B-BD1E-781D59ECC207}"/>
    <cellStyle name="Comma 6 2 2 3 3 3 2 2 5" xfId="28008" xr:uid="{42E01DBA-1E84-40E3-9ED8-1D034CCE690D}"/>
    <cellStyle name="Comma 6 2 2 3 3 3 2 3" xfId="5766" xr:uid="{38DBFB17-7E11-446C-B06F-3D9300D48D15}"/>
    <cellStyle name="Comma 6 2 2 3 3 3 2 3 2" xfId="17898" xr:uid="{30A97EA8-84EE-4769-9C16-EE5FE561C8AE}"/>
    <cellStyle name="Comma 6 2 2 3 3 3 2 3 2 2" xfId="42162" xr:uid="{4E12BC47-2D86-4B87-8A44-0E66C71C5DDB}"/>
    <cellStyle name="Comma 6 2 2 3 3 3 2 3 3" xfId="30030" xr:uid="{8550629B-4148-4214-8FD9-4B9A5DCCCCE2}"/>
    <cellStyle name="Comma 6 2 2 3 3 3 2 4" xfId="9810" xr:uid="{058C7A54-FB24-4510-AE6F-0B6343847314}"/>
    <cellStyle name="Comma 6 2 2 3 3 3 2 4 2" xfId="21942" xr:uid="{8EE563D1-AFD2-45B9-BB30-B6559ED8D5E6}"/>
    <cellStyle name="Comma 6 2 2 3 3 3 2 4 2 2" xfId="46206" xr:uid="{E4F4FF70-0215-48EB-A952-B783DB829537}"/>
    <cellStyle name="Comma 6 2 2 3 3 3 2 4 3" xfId="34074" xr:uid="{DE89DD8E-8D74-47A4-80A1-5EDCDED091A6}"/>
    <cellStyle name="Comma 6 2 2 3 3 3 2 5" xfId="13854" xr:uid="{2B6A9831-35F1-43CA-B431-4FAE09604275}"/>
    <cellStyle name="Comma 6 2 2 3 3 3 2 5 2" xfId="38118" xr:uid="{0461BDD8-D93E-4447-B2C3-2E76C4047E69}"/>
    <cellStyle name="Comma 6 2 2 3 3 3 2 6" xfId="25986" xr:uid="{21F34F9A-6892-4E31-B0BC-E2BE314F805B}"/>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2 2 2" xfId="43173" xr:uid="{646500C0-0E93-4D09-85D7-7111FAB3C6FF}"/>
    <cellStyle name="Comma 6 2 2 3 3 3 3 2 3" xfId="31041" xr:uid="{CAB0F1C0-8EDD-4F3D-A04F-31CB8E058A96}"/>
    <cellStyle name="Comma 6 2 2 3 3 3 3 3" xfId="10821" xr:uid="{962C0BE3-6AEA-4217-9501-115E55756D8E}"/>
    <cellStyle name="Comma 6 2 2 3 3 3 3 3 2" xfId="22953" xr:uid="{571D13AE-8DDB-4A69-AF52-102ACAD4FEAB}"/>
    <cellStyle name="Comma 6 2 2 3 3 3 3 3 2 2" xfId="47217" xr:uid="{6E50BEDF-C26C-4DDD-B4EE-642B1D9772A6}"/>
    <cellStyle name="Comma 6 2 2 3 3 3 3 3 3" xfId="35085" xr:uid="{D2ADEEDD-9EEC-404C-B9CE-E44B54CFF88C}"/>
    <cellStyle name="Comma 6 2 2 3 3 3 3 4" xfId="14865" xr:uid="{70A169E2-4283-4071-A094-D8C031500600}"/>
    <cellStyle name="Comma 6 2 2 3 3 3 3 4 2" xfId="39129" xr:uid="{704C73C8-89B7-4143-BD25-3DED9861D53E}"/>
    <cellStyle name="Comma 6 2 2 3 3 3 3 5" xfId="26997" xr:uid="{6646B588-2A99-4C21-B1C0-F3E029B3B4DD}"/>
    <cellStyle name="Comma 6 2 2 3 3 3 4" xfId="4755" xr:uid="{B33192F6-54A0-4DFA-98FD-B0790D34110C}"/>
    <cellStyle name="Comma 6 2 2 3 3 3 4 2" xfId="16887" xr:uid="{D6D44589-2C6A-4489-AD0C-C5201C834AC4}"/>
    <cellStyle name="Comma 6 2 2 3 3 3 4 2 2" xfId="41151" xr:uid="{A6B4AE41-09AF-4086-A42F-385513BC0668}"/>
    <cellStyle name="Comma 6 2 2 3 3 3 4 3" xfId="29019" xr:uid="{41A2944C-B32E-4C6D-9FA0-F32C7E67C7B8}"/>
    <cellStyle name="Comma 6 2 2 3 3 3 5" xfId="8799" xr:uid="{54436246-61BD-41D9-8343-818A86DD9B8F}"/>
    <cellStyle name="Comma 6 2 2 3 3 3 5 2" xfId="20931" xr:uid="{34FBAED4-5E5F-4F31-80CB-99B051F3DF14}"/>
    <cellStyle name="Comma 6 2 2 3 3 3 5 2 2" xfId="45195" xr:uid="{F4D549CD-8670-4922-B3DC-E2FE657EA39B}"/>
    <cellStyle name="Comma 6 2 2 3 3 3 5 3" xfId="33063" xr:uid="{150577C0-2F1B-4B7A-AE35-8A47B6A0423E}"/>
    <cellStyle name="Comma 6 2 2 3 3 3 6" xfId="12843" xr:uid="{FA1E00D4-ED1B-4110-86FB-AC9DA19B8E11}"/>
    <cellStyle name="Comma 6 2 2 3 3 3 6 2" xfId="37107" xr:uid="{37CB391C-123E-49C6-AA78-23C0E8BC5EE2}"/>
    <cellStyle name="Comma 6 2 2 3 3 3 7" xfId="24975" xr:uid="{BF6A4D39-9F2E-44F3-B280-8438D5CB9224}"/>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2 2 2" xfId="43679" xr:uid="{4B14E840-A30B-4ACA-BADF-0B9B873647CF}"/>
    <cellStyle name="Comma 6 2 2 3 3 4 2 2 3" xfId="31547" xr:uid="{317635E2-5E40-44D1-B093-A21CAB601168}"/>
    <cellStyle name="Comma 6 2 2 3 3 4 2 3" xfId="11327" xr:uid="{7CDEF73A-CCFB-4E27-ACD7-1052C7660536}"/>
    <cellStyle name="Comma 6 2 2 3 3 4 2 3 2" xfId="23459" xr:uid="{28F8B46E-4886-4434-B830-F7FC267C4980}"/>
    <cellStyle name="Comma 6 2 2 3 3 4 2 3 2 2" xfId="47723" xr:uid="{720284E6-5F1C-4514-A5CC-827B84347B82}"/>
    <cellStyle name="Comma 6 2 2 3 3 4 2 3 3" xfId="35591" xr:uid="{57B0A513-DA2D-45D3-8A45-205202664513}"/>
    <cellStyle name="Comma 6 2 2 3 3 4 2 4" xfId="15371" xr:uid="{4A5B9F87-316A-49AF-BE7F-8D8D081A85D4}"/>
    <cellStyle name="Comma 6 2 2 3 3 4 2 4 2" xfId="39635" xr:uid="{D1AA98CA-A6AE-43ED-8E81-AEC82ABC5790}"/>
    <cellStyle name="Comma 6 2 2 3 3 4 2 5" xfId="27503" xr:uid="{1EF9BCCE-5FDF-49A1-A039-D33BA93D433F}"/>
    <cellStyle name="Comma 6 2 2 3 3 4 3" xfId="5261" xr:uid="{451D9137-1BE6-4B1C-96A9-88A3D026D92D}"/>
    <cellStyle name="Comma 6 2 2 3 3 4 3 2" xfId="17393" xr:uid="{C5B2009E-F0E0-4429-A7DF-7439CC331D0D}"/>
    <cellStyle name="Comma 6 2 2 3 3 4 3 2 2" xfId="41657" xr:uid="{725EA779-8E3A-4775-87F9-98AD1DF8903A}"/>
    <cellStyle name="Comma 6 2 2 3 3 4 3 3" xfId="29525" xr:uid="{F871B78D-EB73-4B5B-BA3D-D5C899335FB2}"/>
    <cellStyle name="Comma 6 2 2 3 3 4 4" xfId="9305" xr:uid="{77F45E41-E531-4F03-9C6D-1E5589118194}"/>
    <cellStyle name="Comma 6 2 2 3 3 4 4 2" xfId="21437" xr:uid="{08B92AB6-D509-4903-BE54-0361D5BF273C}"/>
    <cellStyle name="Comma 6 2 2 3 3 4 4 2 2" xfId="45701" xr:uid="{2AB16E2C-76E3-464E-898E-F266E366D5F6}"/>
    <cellStyle name="Comma 6 2 2 3 3 4 4 3" xfId="33569" xr:uid="{04E8E0AD-E391-4C61-9540-D69069B6DBDF}"/>
    <cellStyle name="Comma 6 2 2 3 3 4 5" xfId="13349" xr:uid="{6108628C-CBD0-405B-BE2D-A39518C727EA}"/>
    <cellStyle name="Comma 6 2 2 3 3 4 5 2" xfId="37613" xr:uid="{D1628C1D-C1D9-41AE-98C4-4143DF316A28}"/>
    <cellStyle name="Comma 6 2 2 3 3 4 6" xfId="25481" xr:uid="{419038E8-23B2-4905-BDA2-9533C486A04B}"/>
    <cellStyle name="Comma 6 2 2 3 3 5" xfId="2228" xr:uid="{189627C6-C3A2-49B4-857B-7AC618C2C9E7}"/>
    <cellStyle name="Comma 6 2 2 3 3 5 2" xfId="6272" xr:uid="{B0BF5023-1AB9-4B14-881D-9EEE850F4F89}"/>
    <cellStyle name="Comma 6 2 2 3 3 5 2 2" xfId="18404" xr:uid="{43C39814-2C1B-4D07-BD43-EBF554D3AADC}"/>
    <cellStyle name="Comma 6 2 2 3 3 5 2 2 2" xfId="42668" xr:uid="{6A355269-ADA7-41DE-93BD-FD3083BF5B49}"/>
    <cellStyle name="Comma 6 2 2 3 3 5 2 3" xfId="30536" xr:uid="{6C316A83-614F-4A20-8A76-89AC62290790}"/>
    <cellStyle name="Comma 6 2 2 3 3 5 3" xfId="10316" xr:uid="{5F9EEC17-F3D0-4374-9DE6-2E1D6C86582E}"/>
    <cellStyle name="Comma 6 2 2 3 3 5 3 2" xfId="22448" xr:uid="{2ABBAF4A-0460-4CF1-968C-9BB3D282B60C}"/>
    <cellStyle name="Comma 6 2 2 3 3 5 3 2 2" xfId="46712" xr:uid="{9A096C07-12F8-4DA1-A4A5-40DE6E4BCB82}"/>
    <cellStyle name="Comma 6 2 2 3 3 5 3 3" xfId="34580" xr:uid="{0CF450D3-B6A2-495F-BB55-EC81C39F373A}"/>
    <cellStyle name="Comma 6 2 2 3 3 5 4" xfId="14360" xr:uid="{DC9F62CE-8A48-43B3-A956-F8F3A253469A}"/>
    <cellStyle name="Comma 6 2 2 3 3 5 4 2" xfId="38624" xr:uid="{0D2822C1-7E14-4642-84E3-98E8D9103731}"/>
    <cellStyle name="Comma 6 2 2 3 3 5 5" xfId="26492" xr:uid="{92821D58-A595-4FC3-8855-CF04E125AEA1}"/>
    <cellStyle name="Comma 6 2 2 3 3 6" xfId="4250" xr:uid="{C8B3B1B7-3C72-49B6-9A08-EABAADDE0019}"/>
    <cellStyle name="Comma 6 2 2 3 3 6 2" xfId="16382" xr:uid="{F748FDC7-C403-43B2-95C4-7FD15315E337}"/>
    <cellStyle name="Comma 6 2 2 3 3 6 2 2" xfId="40646" xr:uid="{AC104F9F-9C1A-49CE-BBC3-11E7335816A2}"/>
    <cellStyle name="Comma 6 2 2 3 3 6 3" xfId="28514" xr:uid="{78EFE591-0DD2-4781-A2AF-50162B76729B}"/>
    <cellStyle name="Comma 6 2 2 3 3 7" xfId="8294" xr:uid="{3FBCE27A-C8CF-460B-A1F9-9039132EA264}"/>
    <cellStyle name="Comma 6 2 2 3 3 7 2" xfId="20426" xr:uid="{31EEBA15-AB07-4558-B0D1-83A32A045244}"/>
    <cellStyle name="Comma 6 2 2 3 3 7 2 2" xfId="44690" xr:uid="{458B00E7-F01E-41C5-A782-A74E71AC9185}"/>
    <cellStyle name="Comma 6 2 2 3 3 7 3" xfId="32558" xr:uid="{DB0CF71F-27D2-4EC9-9AFB-275557C623BB}"/>
    <cellStyle name="Comma 6 2 2 3 3 8" xfId="12338" xr:uid="{F5B61989-B256-4C28-9000-9E9C041D9192}"/>
    <cellStyle name="Comma 6 2 2 3 3 8 2" xfId="36602" xr:uid="{4E8E5608-4DD7-4C17-916D-D6C84B1BEFC2}"/>
    <cellStyle name="Comma 6 2 2 3 3 9" xfId="24470" xr:uid="{F1F64D8B-152C-4298-BDF7-C9B5D7064084}"/>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2 2 2" xfId="44311" xr:uid="{BB1CC0FF-501A-4A8F-BEEA-96BE9104C2BC}"/>
    <cellStyle name="Comma 6 2 2 3 4 2 2 2 2 3" xfId="32179" xr:uid="{D2568E08-3D2D-4AC2-A0D5-DF95CE84D143}"/>
    <cellStyle name="Comma 6 2 2 3 4 2 2 2 3" xfId="11959" xr:uid="{F7257168-22F2-4A1C-8C3F-B1B8A13E9B7D}"/>
    <cellStyle name="Comma 6 2 2 3 4 2 2 2 3 2" xfId="24091" xr:uid="{65182CA1-3E41-4BFF-BDD4-8D69D34AB4BA}"/>
    <cellStyle name="Comma 6 2 2 3 4 2 2 2 3 2 2" xfId="48355" xr:uid="{307C53E6-615C-4927-9A05-5F3366D7403E}"/>
    <cellStyle name="Comma 6 2 2 3 4 2 2 2 3 3" xfId="36223" xr:uid="{13D5F2ED-6610-4464-B821-CF916E7E8E06}"/>
    <cellStyle name="Comma 6 2 2 3 4 2 2 2 4" xfId="16003" xr:uid="{518C9BF4-EBD9-433E-8C22-0472939D97D4}"/>
    <cellStyle name="Comma 6 2 2 3 4 2 2 2 4 2" xfId="40267" xr:uid="{C7FC8397-84FA-4D59-86E4-CD237027345B}"/>
    <cellStyle name="Comma 6 2 2 3 4 2 2 2 5" xfId="28135" xr:uid="{6CC858F6-41DF-403D-A5AB-A1FC035A4CD8}"/>
    <cellStyle name="Comma 6 2 2 3 4 2 2 3" xfId="5893" xr:uid="{BD28DE6B-48B2-4C06-813E-221220C4E5FC}"/>
    <cellStyle name="Comma 6 2 2 3 4 2 2 3 2" xfId="18025" xr:uid="{695F93BE-0822-407A-B79F-A87BC87E10B4}"/>
    <cellStyle name="Comma 6 2 2 3 4 2 2 3 2 2" xfId="42289" xr:uid="{87A0581A-DCDC-4E63-BD9F-BBCE95210891}"/>
    <cellStyle name="Comma 6 2 2 3 4 2 2 3 3" xfId="30157" xr:uid="{2C236F91-1C34-484F-BF84-B12889029317}"/>
    <cellStyle name="Comma 6 2 2 3 4 2 2 4" xfId="9937" xr:uid="{A23136C8-83FE-4019-9EC1-B226E15153CD}"/>
    <cellStyle name="Comma 6 2 2 3 4 2 2 4 2" xfId="22069" xr:uid="{573BE2D7-4A68-416D-A7D9-68FD19BA75CF}"/>
    <cellStyle name="Comma 6 2 2 3 4 2 2 4 2 2" xfId="46333" xr:uid="{465FFD1B-D47E-44FC-A5DA-0364C5FF9391}"/>
    <cellStyle name="Comma 6 2 2 3 4 2 2 4 3" xfId="34201" xr:uid="{77811E50-E73F-49B3-A3DB-394112658274}"/>
    <cellStyle name="Comma 6 2 2 3 4 2 2 5" xfId="13981" xr:uid="{B75F0EA4-4F2B-472A-8E8C-DBC57078027B}"/>
    <cellStyle name="Comma 6 2 2 3 4 2 2 5 2" xfId="38245" xr:uid="{2FD37AB8-4675-4C32-8D99-3F6EB8BF6675}"/>
    <cellStyle name="Comma 6 2 2 3 4 2 2 6" xfId="26113" xr:uid="{EDFC6FE4-116F-4C6F-B6E4-C33B5DD62329}"/>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2 2 2" xfId="43300" xr:uid="{5A258DB4-D059-4756-9887-22887AD5F2E0}"/>
    <cellStyle name="Comma 6 2 2 3 4 2 3 2 3" xfId="31168" xr:uid="{515BAA64-C568-4700-BA29-C6903CF8D8C9}"/>
    <cellStyle name="Comma 6 2 2 3 4 2 3 3" xfId="10948" xr:uid="{97EE2A3B-E2B0-4932-A40B-A2625B084BC7}"/>
    <cellStyle name="Comma 6 2 2 3 4 2 3 3 2" xfId="23080" xr:uid="{3FAD5B09-BCF8-49B3-9193-0A6D145CF98B}"/>
    <cellStyle name="Comma 6 2 2 3 4 2 3 3 2 2" xfId="47344" xr:uid="{2526FF37-905C-40FF-98DA-317F1A506360}"/>
    <cellStyle name="Comma 6 2 2 3 4 2 3 3 3" xfId="35212" xr:uid="{D0E5B50D-86FC-4D06-85C1-B7BECB6C1FB0}"/>
    <cellStyle name="Comma 6 2 2 3 4 2 3 4" xfId="14992" xr:uid="{BB86B11F-ED3C-48D2-8065-2D632999D670}"/>
    <cellStyle name="Comma 6 2 2 3 4 2 3 4 2" xfId="39256" xr:uid="{E2E183F6-2972-41EB-966F-4FE364B776BE}"/>
    <cellStyle name="Comma 6 2 2 3 4 2 3 5" xfId="27124" xr:uid="{A1FFAADD-5231-4E62-8D85-32B8CAE259E0}"/>
    <cellStyle name="Comma 6 2 2 3 4 2 4" xfId="4882" xr:uid="{D2D70380-E0AA-4E4C-8FD8-C1D6DBCAC184}"/>
    <cellStyle name="Comma 6 2 2 3 4 2 4 2" xfId="17014" xr:uid="{1E256157-D89B-46B7-B7AD-546E87A5F1F0}"/>
    <cellStyle name="Comma 6 2 2 3 4 2 4 2 2" xfId="41278" xr:uid="{272C4550-06A2-41F0-AEB7-4C9130097F9C}"/>
    <cellStyle name="Comma 6 2 2 3 4 2 4 3" xfId="29146" xr:uid="{5A68F52E-A963-4B73-9283-1763204AEB58}"/>
    <cellStyle name="Comma 6 2 2 3 4 2 5" xfId="8926" xr:uid="{1C1CBA26-3982-4B73-AB50-410A50CFEE93}"/>
    <cellStyle name="Comma 6 2 2 3 4 2 5 2" xfId="21058" xr:uid="{368DCF3C-9AEA-4E8E-9ABA-3E71B47DF9DA}"/>
    <cellStyle name="Comma 6 2 2 3 4 2 5 2 2" xfId="45322" xr:uid="{A0759CE5-044D-44DF-9E7F-066A050C2A32}"/>
    <cellStyle name="Comma 6 2 2 3 4 2 5 3" xfId="33190" xr:uid="{6615A01B-824B-4C1C-B97D-AAF21AF2D92B}"/>
    <cellStyle name="Comma 6 2 2 3 4 2 6" xfId="12970" xr:uid="{B9F5A42B-5797-4D36-B0D4-AF6B444577A4}"/>
    <cellStyle name="Comma 6 2 2 3 4 2 6 2" xfId="37234" xr:uid="{D00E7746-C0F0-40F2-9867-93AB505BCF8E}"/>
    <cellStyle name="Comma 6 2 2 3 4 2 7" xfId="25102" xr:uid="{23F68A8C-367D-4499-BCBD-E50F17A7A162}"/>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2 2 2" xfId="43806" xr:uid="{F48281F6-F9DE-4909-B3DF-871F833370EF}"/>
    <cellStyle name="Comma 6 2 2 3 4 3 2 2 3" xfId="31674" xr:uid="{51618A25-3C4A-4AD0-908A-04817A550C43}"/>
    <cellStyle name="Comma 6 2 2 3 4 3 2 3" xfId="11454" xr:uid="{D76708BD-91F5-45A0-A327-916E144039CE}"/>
    <cellStyle name="Comma 6 2 2 3 4 3 2 3 2" xfId="23586" xr:uid="{02B2E55E-DA77-4E6E-8F24-C5B15E257C12}"/>
    <cellStyle name="Comma 6 2 2 3 4 3 2 3 2 2" xfId="47850" xr:uid="{D09D5E56-3200-43A9-82C2-8AF768BFFF04}"/>
    <cellStyle name="Comma 6 2 2 3 4 3 2 3 3" xfId="35718" xr:uid="{077BB98D-72D5-4268-B0F2-047FC02E36E7}"/>
    <cellStyle name="Comma 6 2 2 3 4 3 2 4" xfId="15498" xr:uid="{A4C1ADED-BBDA-498B-8C1A-241BE4EDB51F}"/>
    <cellStyle name="Comma 6 2 2 3 4 3 2 4 2" xfId="39762" xr:uid="{0D068318-CF10-4CC2-8CD6-929285689208}"/>
    <cellStyle name="Comma 6 2 2 3 4 3 2 5" xfId="27630" xr:uid="{07FC7D18-0797-47ED-A5A8-ABBA3CA788EF}"/>
    <cellStyle name="Comma 6 2 2 3 4 3 3" xfId="5388" xr:uid="{DDFB30CC-2F3A-480B-8631-F8B778109BEB}"/>
    <cellStyle name="Comma 6 2 2 3 4 3 3 2" xfId="17520" xr:uid="{C819A170-1392-4FB1-8E38-0A2AE63CF2E4}"/>
    <cellStyle name="Comma 6 2 2 3 4 3 3 2 2" xfId="41784" xr:uid="{92C19140-FF4D-4A19-B5CD-FAC1535CE962}"/>
    <cellStyle name="Comma 6 2 2 3 4 3 3 3" xfId="29652" xr:uid="{D54EAF12-9D0F-40EA-B51A-D351B99D0966}"/>
    <cellStyle name="Comma 6 2 2 3 4 3 4" xfId="9432" xr:uid="{979F6CE4-26BC-484C-9FFC-F78FB002D7BC}"/>
    <cellStyle name="Comma 6 2 2 3 4 3 4 2" xfId="21564" xr:uid="{EAD7662A-D173-4635-8821-8BD64B6A2CF6}"/>
    <cellStyle name="Comma 6 2 2 3 4 3 4 2 2" xfId="45828" xr:uid="{9338C79B-7BDF-41EE-ABC0-9CB81C14B2A4}"/>
    <cellStyle name="Comma 6 2 2 3 4 3 4 3" xfId="33696" xr:uid="{80098F09-1AA2-42BA-922B-4A10E3C01FEC}"/>
    <cellStyle name="Comma 6 2 2 3 4 3 5" xfId="13476" xr:uid="{263E678F-C690-4649-8CB9-35EB9626C64C}"/>
    <cellStyle name="Comma 6 2 2 3 4 3 5 2" xfId="37740" xr:uid="{A91A5949-1533-41A9-87DC-6076E078C6BA}"/>
    <cellStyle name="Comma 6 2 2 3 4 3 6" xfId="25608" xr:uid="{B5BE97A7-A7BE-4E42-9CA8-15F4F3A4A49B}"/>
    <cellStyle name="Comma 6 2 2 3 4 4" xfId="2355" xr:uid="{C923A323-6F90-4ABA-A932-02D4549DE881}"/>
    <cellStyle name="Comma 6 2 2 3 4 4 2" xfId="6399" xr:uid="{6442B5A7-E0E8-4C5A-96B4-478367DAF2E9}"/>
    <cellStyle name="Comma 6 2 2 3 4 4 2 2" xfId="18531" xr:uid="{C6B2B314-9B14-4C1F-9EF6-6498CA725796}"/>
    <cellStyle name="Comma 6 2 2 3 4 4 2 2 2" xfId="42795" xr:uid="{B6572D1A-E649-4074-85FD-33D669951FD1}"/>
    <cellStyle name="Comma 6 2 2 3 4 4 2 3" xfId="30663" xr:uid="{708705CE-3C17-4756-8C7D-70661F38F612}"/>
    <cellStyle name="Comma 6 2 2 3 4 4 3" xfId="10443" xr:uid="{27A2BEB7-41B4-471F-952F-FFB0AFC1D0B9}"/>
    <cellStyle name="Comma 6 2 2 3 4 4 3 2" xfId="22575" xr:uid="{7BFA5862-68FE-425F-B1F1-6B794211B392}"/>
    <cellStyle name="Comma 6 2 2 3 4 4 3 2 2" xfId="46839" xr:uid="{8B4C2033-D5FC-4886-A49B-AD1CE9254125}"/>
    <cellStyle name="Comma 6 2 2 3 4 4 3 3" xfId="34707" xr:uid="{CD429385-D993-425F-A9C6-E0468D783659}"/>
    <cellStyle name="Comma 6 2 2 3 4 4 4" xfId="14487" xr:uid="{A01B389C-AA67-42D2-B85D-BC01BB16EA0E}"/>
    <cellStyle name="Comma 6 2 2 3 4 4 4 2" xfId="38751" xr:uid="{FB3B0B22-5BE0-438C-BD52-09F5C08BF680}"/>
    <cellStyle name="Comma 6 2 2 3 4 4 5" xfId="26619" xr:uid="{12F1A16F-FDBA-457B-A8F4-B588628B44EA}"/>
    <cellStyle name="Comma 6 2 2 3 4 5" xfId="4377" xr:uid="{5DE411F0-6207-4F9B-993B-FF92DF4E87F4}"/>
    <cellStyle name="Comma 6 2 2 3 4 5 2" xfId="16509" xr:uid="{A466EECC-B2F5-4126-BE24-EF76677ED87C}"/>
    <cellStyle name="Comma 6 2 2 3 4 5 2 2" xfId="40773" xr:uid="{0D767AEA-673A-4201-B5AA-DDAA3D5B949F}"/>
    <cellStyle name="Comma 6 2 2 3 4 5 3" xfId="28641" xr:uid="{B907DABF-EF96-4D98-987F-484D06D5CE13}"/>
    <cellStyle name="Comma 6 2 2 3 4 6" xfId="8421" xr:uid="{FAB735F2-2797-4395-976F-DE49A8C7C4BC}"/>
    <cellStyle name="Comma 6 2 2 3 4 6 2" xfId="20553" xr:uid="{EC165293-AE12-4758-B9F6-9272B32FE7E7}"/>
    <cellStyle name="Comma 6 2 2 3 4 6 2 2" xfId="44817" xr:uid="{E6244882-3260-49E0-AB58-52B1778725DA}"/>
    <cellStyle name="Comma 6 2 2 3 4 6 3" xfId="32685" xr:uid="{A45089AB-08D2-415E-A8EC-5C420A29BBC5}"/>
    <cellStyle name="Comma 6 2 2 3 4 7" xfId="12465" xr:uid="{B51FC44C-F4F0-4EB2-BEA2-B09AF9E881BF}"/>
    <cellStyle name="Comma 6 2 2 3 4 7 2" xfId="36729" xr:uid="{1BC65D16-96A3-4F72-96FF-54AC89299CC0}"/>
    <cellStyle name="Comma 6 2 2 3 4 8" xfId="24597" xr:uid="{9F37C93C-D76A-4C4F-A787-9C5B938E8E70}"/>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2 2 2" xfId="44058" xr:uid="{0B54AC17-7815-461A-BBFF-211141385E4C}"/>
    <cellStyle name="Comma 6 2 2 3 5 2 2 2 3" xfId="31926" xr:uid="{ED6EE8BB-3A1B-4AD8-813E-0776B088344E}"/>
    <cellStyle name="Comma 6 2 2 3 5 2 2 3" xfId="11706" xr:uid="{4FED8937-C62A-4FE4-AF3A-E091C7A0BC8E}"/>
    <cellStyle name="Comma 6 2 2 3 5 2 2 3 2" xfId="23838" xr:uid="{8977958F-2F40-43F0-A698-F032B91A50E3}"/>
    <cellStyle name="Comma 6 2 2 3 5 2 2 3 2 2" xfId="48102" xr:uid="{2DE02509-5FCD-4DC8-B06D-43FD1AA58010}"/>
    <cellStyle name="Comma 6 2 2 3 5 2 2 3 3" xfId="35970" xr:uid="{08E9DFD9-73A6-42BD-94CD-EA70BA9828A7}"/>
    <cellStyle name="Comma 6 2 2 3 5 2 2 4" xfId="15750" xr:uid="{73349C69-5A4F-4ED7-ABF3-00A45806BAF4}"/>
    <cellStyle name="Comma 6 2 2 3 5 2 2 4 2" xfId="40014" xr:uid="{DC86BFD5-5AAC-40BE-B8B7-B417726B4BCD}"/>
    <cellStyle name="Comma 6 2 2 3 5 2 2 5" xfId="27882" xr:uid="{7DC6F8EA-E9F0-4B3E-8F6A-514B93930E4D}"/>
    <cellStyle name="Comma 6 2 2 3 5 2 3" xfId="5640" xr:uid="{CE0A9A78-652A-4347-92E9-3D6E49633A6F}"/>
    <cellStyle name="Comma 6 2 2 3 5 2 3 2" xfId="17772" xr:uid="{786D3F33-CE26-4CFF-95D3-F066782ED9B8}"/>
    <cellStyle name="Comma 6 2 2 3 5 2 3 2 2" xfId="42036" xr:uid="{B21DE823-82F4-4846-B92F-8B4FBF7D0A30}"/>
    <cellStyle name="Comma 6 2 2 3 5 2 3 3" xfId="29904" xr:uid="{2CC9E1C2-88AA-4A80-A21F-A1B2465E75CA}"/>
    <cellStyle name="Comma 6 2 2 3 5 2 4" xfId="9684" xr:uid="{3DE5810E-975F-441F-AFDC-D2C3E3A2AA62}"/>
    <cellStyle name="Comma 6 2 2 3 5 2 4 2" xfId="21816" xr:uid="{2102CDB0-EE8C-444F-86EE-5708653F0BF3}"/>
    <cellStyle name="Comma 6 2 2 3 5 2 4 2 2" xfId="46080" xr:uid="{E1658D27-AB33-42F3-9862-055758D97CD3}"/>
    <cellStyle name="Comma 6 2 2 3 5 2 4 3" xfId="33948" xr:uid="{47CA70DF-D873-4817-B9C7-259663315CBF}"/>
    <cellStyle name="Comma 6 2 2 3 5 2 5" xfId="13728" xr:uid="{F828F90E-5EF4-43D8-987F-D1A06311F200}"/>
    <cellStyle name="Comma 6 2 2 3 5 2 5 2" xfId="37992" xr:uid="{B01CE86F-3147-4799-811F-87AF06B321DB}"/>
    <cellStyle name="Comma 6 2 2 3 5 2 6" xfId="25860" xr:uid="{A1B0A080-5B34-4A21-AE46-872925C0F556}"/>
    <cellStyle name="Comma 6 2 2 3 5 3" xfId="2607" xr:uid="{42BA08DE-9E60-4C38-B399-090152B85F25}"/>
    <cellStyle name="Comma 6 2 2 3 5 3 2" xfId="6651" xr:uid="{7B7E96D8-3CDC-488F-BE08-0FEE66B177AE}"/>
    <cellStyle name="Comma 6 2 2 3 5 3 2 2" xfId="18783" xr:uid="{616178D5-822B-407E-94E4-3C6CACE353B9}"/>
    <cellStyle name="Comma 6 2 2 3 5 3 2 2 2" xfId="43047" xr:uid="{B240AC2A-A614-47D3-8E2F-D3345BCF1D78}"/>
    <cellStyle name="Comma 6 2 2 3 5 3 2 3" xfId="30915" xr:uid="{306F26E5-9477-4FFE-9CEF-B9B29AE1EE20}"/>
    <cellStyle name="Comma 6 2 2 3 5 3 3" xfId="10695" xr:uid="{A0CC2BB1-C9C8-48BF-87D6-C0095BA1226A}"/>
    <cellStyle name="Comma 6 2 2 3 5 3 3 2" xfId="22827" xr:uid="{DFAB9896-D39D-4BAE-85BA-009739980182}"/>
    <cellStyle name="Comma 6 2 2 3 5 3 3 2 2" xfId="47091" xr:uid="{896FC1FC-443D-4DFD-91B4-9CBB98B5A472}"/>
    <cellStyle name="Comma 6 2 2 3 5 3 3 3" xfId="34959" xr:uid="{C2749447-C846-4C56-B3F2-47DAFC805B67}"/>
    <cellStyle name="Comma 6 2 2 3 5 3 4" xfId="14739" xr:uid="{B0D9141B-C847-4712-9C6C-6FB187608026}"/>
    <cellStyle name="Comma 6 2 2 3 5 3 4 2" xfId="39003" xr:uid="{9EFF97AF-8B32-42DC-8695-81D8D079AB4D}"/>
    <cellStyle name="Comma 6 2 2 3 5 3 5" xfId="26871" xr:uid="{B1D55774-A181-4D8D-BD80-2624C087724F}"/>
    <cellStyle name="Comma 6 2 2 3 5 4" xfId="4629" xr:uid="{8F18400D-477C-4847-86A8-31138CE85CFA}"/>
    <cellStyle name="Comma 6 2 2 3 5 4 2" xfId="16761" xr:uid="{10C53AC3-D4F2-4614-B732-B6574CBBB955}"/>
    <cellStyle name="Comma 6 2 2 3 5 4 2 2" xfId="41025" xr:uid="{32981CBC-F2E2-4955-BD2B-44D80462C69C}"/>
    <cellStyle name="Comma 6 2 2 3 5 4 3" xfId="28893" xr:uid="{F384349D-E864-4D05-8FAA-96DCB8267D17}"/>
    <cellStyle name="Comma 6 2 2 3 5 5" xfId="8673" xr:uid="{F6ADDF71-0D47-4DF0-B282-5B7E62D4C17D}"/>
    <cellStyle name="Comma 6 2 2 3 5 5 2" xfId="20805" xr:uid="{D907A8A4-7228-47D7-8893-47D1098C26A4}"/>
    <cellStyle name="Comma 6 2 2 3 5 5 2 2" xfId="45069" xr:uid="{B27BA6CC-28B1-4896-862C-544158B7B22C}"/>
    <cellStyle name="Comma 6 2 2 3 5 5 3" xfId="32937" xr:uid="{EE0EE127-6F31-40DA-9770-1A6FF381754D}"/>
    <cellStyle name="Comma 6 2 2 3 5 6" xfId="12717" xr:uid="{67941E4D-2EA9-4B02-8C37-D923C801C6A6}"/>
    <cellStyle name="Comma 6 2 2 3 5 6 2" xfId="36981" xr:uid="{680DAC2C-59D3-4C64-BDC1-F59E75AA1CCE}"/>
    <cellStyle name="Comma 6 2 2 3 5 7" xfId="24849" xr:uid="{F1754560-981F-4EB4-AFA4-456531D04B9E}"/>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2 2 2" xfId="43553" xr:uid="{A3E58A05-8D53-47DA-B626-007B450F9790}"/>
    <cellStyle name="Comma 6 2 2 3 6 2 2 3" xfId="31421" xr:uid="{E097B695-7678-4B6C-A2C5-CDCA7A19F691}"/>
    <cellStyle name="Comma 6 2 2 3 6 2 3" xfId="11201" xr:uid="{DDD32B56-0A05-41D2-AD44-6C974F05C9CC}"/>
    <cellStyle name="Comma 6 2 2 3 6 2 3 2" xfId="23333" xr:uid="{3328294E-2584-4B69-A85C-3AB7994A52FA}"/>
    <cellStyle name="Comma 6 2 2 3 6 2 3 2 2" xfId="47597" xr:uid="{0B162AC0-96CE-4AB7-90D2-2A973A4760D2}"/>
    <cellStyle name="Comma 6 2 2 3 6 2 3 3" xfId="35465" xr:uid="{8B2B5CB3-AF46-45DB-BF60-966225707E6E}"/>
    <cellStyle name="Comma 6 2 2 3 6 2 4" xfId="15245" xr:uid="{5A80988E-F3A8-466A-AD26-529A7E836ADA}"/>
    <cellStyle name="Comma 6 2 2 3 6 2 4 2" xfId="39509" xr:uid="{44D85929-CC0C-453C-A25B-922E7173B94D}"/>
    <cellStyle name="Comma 6 2 2 3 6 2 5" xfId="27377" xr:uid="{1663533F-6C37-47E8-9650-86157F2C0120}"/>
    <cellStyle name="Comma 6 2 2 3 6 3" xfId="5135" xr:uid="{B807E750-C0F7-46C5-B8AE-8B68DC83B5BC}"/>
    <cellStyle name="Comma 6 2 2 3 6 3 2" xfId="17267" xr:uid="{32432CE1-6165-4220-B423-A801E68AAC18}"/>
    <cellStyle name="Comma 6 2 2 3 6 3 2 2" xfId="41531" xr:uid="{7B38DFAE-7C75-4690-9A9B-058354CC28C1}"/>
    <cellStyle name="Comma 6 2 2 3 6 3 3" xfId="29399" xr:uid="{CFA41339-2028-4270-815A-E5FFBACA9CEB}"/>
    <cellStyle name="Comma 6 2 2 3 6 4" xfId="9179" xr:uid="{752BF390-CCC2-480A-A6D1-9406FEBED3C5}"/>
    <cellStyle name="Comma 6 2 2 3 6 4 2" xfId="21311" xr:uid="{87A0CC98-A3DE-4454-8410-A32C47FE5138}"/>
    <cellStyle name="Comma 6 2 2 3 6 4 2 2" xfId="45575" xr:uid="{5B6636BE-A45E-440F-8720-0BEA54679DB8}"/>
    <cellStyle name="Comma 6 2 2 3 6 4 3" xfId="33443" xr:uid="{F54BC6DF-E533-4735-8522-CAFAEAA199C3}"/>
    <cellStyle name="Comma 6 2 2 3 6 5" xfId="13223" xr:uid="{0065CC40-1C54-422B-BC1F-EE95E822D0CB}"/>
    <cellStyle name="Comma 6 2 2 3 6 5 2" xfId="37487" xr:uid="{0764CFC3-21B2-4327-BBA3-82D831C22369}"/>
    <cellStyle name="Comma 6 2 2 3 6 6" xfId="25355" xr:uid="{E63B87C0-FAF7-4C03-89EB-5FA3446DC34B}"/>
    <cellStyle name="Comma 6 2 2 3 7" xfId="2102" xr:uid="{B14BFBF9-6244-4DE2-92B6-1A99E6BFF1C9}"/>
    <cellStyle name="Comma 6 2 2 3 7 2" xfId="6146" xr:uid="{1E842DF1-6274-4C4F-8D1C-5DB892BF19A9}"/>
    <cellStyle name="Comma 6 2 2 3 7 2 2" xfId="18278" xr:uid="{B565865A-A554-41D0-AF4E-6525554D0EED}"/>
    <cellStyle name="Comma 6 2 2 3 7 2 2 2" xfId="42542" xr:uid="{E2570A3F-5844-48F9-ACC8-EA56CF2BD1D0}"/>
    <cellStyle name="Comma 6 2 2 3 7 2 3" xfId="30410" xr:uid="{4D81BDB3-0268-49C4-89A8-F874038A0C1B}"/>
    <cellStyle name="Comma 6 2 2 3 7 3" xfId="10190" xr:uid="{CDB27C0B-CC00-4BD4-A2D9-77F077B3C946}"/>
    <cellStyle name="Comma 6 2 2 3 7 3 2" xfId="22322" xr:uid="{D6586B5E-5F61-4F1A-9053-F75937CF4B1B}"/>
    <cellStyle name="Comma 6 2 2 3 7 3 2 2" xfId="46586" xr:uid="{DFB23974-B274-4F07-8B12-F116474A038E}"/>
    <cellStyle name="Comma 6 2 2 3 7 3 3" xfId="34454" xr:uid="{EF0F9D48-BDF2-417C-8300-311F715638D1}"/>
    <cellStyle name="Comma 6 2 2 3 7 4" xfId="14234" xr:uid="{2F0B8C3C-2B84-4075-9170-EE61FDE83ECF}"/>
    <cellStyle name="Comma 6 2 2 3 7 4 2" xfId="38498" xr:uid="{BE5E96F9-F879-4221-81BD-901D71B96EFB}"/>
    <cellStyle name="Comma 6 2 2 3 7 5" xfId="26366" xr:uid="{E6BE27F9-43C9-445F-B2E9-0FC5061B8F99}"/>
    <cellStyle name="Comma 6 2 2 3 8" xfId="4124" xr:uid="{BAB339F6-DB86-4C79-A50E-7325ACD29100}"/>
    <cellStyle name="Comma 6 2 2 3 8 2" xfId="16256" xr:uid="{F6C930AC-6743-4124-841F-DA909A903601}"/>
    <cellStyle name="Comma 6 2 2 3 8 2 2" xfId="40520" xr:uid="{A3DAC61A-5124-4F3D-A1D5-E61F985D438A}"/>
    <cellStyle name="Comma 6 2 2 3 8 3" xfId="28388" xr:uid="{AA55377E-3C5F-4F1D-A5BD-15D3AEEAC871}"/>
    <cellStyle name="Comma 6 2 2 3 9" xfId="8168" xr:uid="{C3BB2C26-BA42-45A1-BB39-25B2E44C8671}"/>
    <cellStyle name="Comma 6 2 2 3 9 2" xfId="20300" xr:uid="{C09F18A5-1C06-4F2D-B258-ADA369BA10AF}"/>
    <cellStyle name="Comma 6 2 2 3 9 2 2" xfId="44564" xr:uid="{EE8DDFE0-DADE-48A4-B458-AF74B5DD335E}"/>
    <cellStyle name="Comma 6 2 2 3 9 3" xfId="32432" xr:uid="{1D454CEC-1F3E-4E69-896D-4E8551EAB632}"/>
    <cellStyle name="Comma 6 2 2 4" xfId="101" xr:uid="{E79D494A-9194-412F-8970-25A946D679B7}"/>
    <cellStyle name="Comma 6 2 2 4 10" xfId="24365" xr:uid="{32606156-63FB-4C77-AFA5-FDFD072E8218}"/>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2 2 2" xfId="44458" xr:uid="{6D56BA26-3836-4F0D-8ED8-4E1388EE71E5}"/>
    <cellStyle name="Comma 6 2 2 4 2 2 2 2 2 2 3" xfId="32326" xr:uid="{3F0459F4-EF69-4BC5-9151-C9F4C3D1BED0}"/>
    <cellStyle name="Comma 6 2 2 4 2 2 2 2 2 3" xfId="12106" xr:uid="{8A5755F1-4D4A-4E9B-B270-D9F1AA20B178}"/>
    <cellStyle name="Comma 6 2 2 4 2 2 2 2 2 3 2" xfId="24238" xr:uid="{9D30C271-CE55-426E-940E-D38D27283CF2}"/>
    <cellStyle name="Comma 6 2 2 4 2 2 2 2 2 3 2 2" xfId="48502" xr:uid="{9289BE5D-093F-44DE-8916-4680A057ED90}"/>
    <cellStyle name="Comma 6 2 2 4 2 2 2 2 2 3 3" xfId="36370" xr:uid="{96596484-8CD3-4AB3-B8A5-4646C76E37AC}"/>
    <cellStyle name="Comma 6 2 2 4 2 2 2 2 2 4" xfId="16150" xr:uid="{E192CA28-2448-4A39-8568-EF2073E8DF60}"/>
    <cellStyle name="Comma 6 2 2 4 2 2 2 2 2 4 2" xfId="40414" xr:uid="{833AD9B6-42A9-40B9-89E4-C3DE26ACC0D5}"/>
    <cellStyle name="Comma 6 2 2 4 2 2 2 2 2 5" xfId="28282" xr:uid="{37B6EBB5-386E-4870-900C-1462E55FC5A4}"/>
    <cellStyle name="Comma 6 2 2 4 2 2 2 2 3" xfId="6040" xr:uid="{2658F59C-45BC-4F82-A25F-D18DE90F4B19}"/>
    <cellStyle name="Comma 6 2 2 4 2 2 2 2 3 2" xfId="18172" xr:uid="{84EBE065-2DD9-4ED0-BAEA-EF94A9AF8E62}"/>
    <cellStyle name="Comma 6 2 2 4 2 2 2 2 3 2 2" xfId="42436" xr:uid="{38323034-31F2-446C-93CD-85AF40EF1B26}"/>
    <cellStyle name="Comma 6 2 2 4 2 2 2 2 3 3" xfId="30304" xr:uid="{384F91F5-428A-401A-AD67-7701D288AD24}"/>
    <cellStyle name="Comma 6 2 2 4 2 2 2 2 4" xfId="10084" xr:uid="{70C6E798-37BC-4184-9A3E-D2C04BD68A50}"/>
    <cellStyle name="Comma 6 2 2 4 2 2 2 2 4 2" xfId="22216" xr:uid="{1BCBB3A4-BF51-4F92-9CA9-692135245C89}"/>
    <cellStyle name="Comma 6 2 2 4 2 2 2 2 4 2 2" xfId="46480" xr:uid="{FFA7E930-D4B2-4AA8-8886-480D53271871}"/>
    <cellStyle name="Comma 6 2 2 4 2 2 2 2 4 3" xfId="34348" xr:uid="{A407B4CB-1AF3-4672-A1DC-B9F3D61FD377}"/>
    <cellStyle name="Comma 6 2 2 4 2 2 2 2 5" xfId="14128" xr:uid="{52312A7C-03E8-43A0-B5A8-A66CC47AABE1}"/>
    <cellStyle name="Comma 6 2 2 4 2 2 2 2 5 2" xfId="38392" xr:uid="{FB2CC756-5703-4EBC-8E26-1D348233E079}"/>
    <cellStyle name="Comma 6 2 2 4 2 2 2 2 6" xfId="26260" xr:uid="{04D7F4E5-F4E2-4140-93E4-8D15900995D8}"/>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2 2 2" xfId="43447" xr:uid="{FF6DFB46-C62B-4A9C-ABDC-7038E63122B2}"/>
    <cellStyle name="Comma 6 2 2 4 2 2 2 3 2 3" xfId="31315" xr:uid="{2D8D978B-D1B1-4E13-B5AC-BDC5A73A8516}"/>
    <cellStyle name="Comma 6 2 2 4 2 2 2 3 3" xfId="11095" xr:uid="{6B9A8D02-9D5F-42CE-B111-B09AC0172BF6}"/>
    <cellStyle name="Comma 6 2 2 4 2 2 2 3 3 2" xfId="23227" xr:uid="{609FAB3B-9A6B-46B1-A843-0B21D30853C5}"/>
    <cellStyle name="Comma 6 2 2 4 2 2 2 3 3 2 2" xfId="47491" xr:uid="{008666CE-6F45-44E9-B15A-23A91B5034EF}"/>
    <cellStyle name="Comma 6 2 2 4 2 2 2 3 3 3" xfId="35359" xr:uid="{673F1AA5-EA1C-40A4-BED0-8E3CCE69B2A9}"/>
    <cellStyle name="Comma 6 2 2 4 2 2 2 3 4" xfId="15139" xr:uid="{3190763A-33A5-47DC-9889-5F28800704E4}"/>
    <cellStyle name="Comma 6 2 2 4 2 2 2 3 4 2" xfId="39403" xr:uid="{09CF6D90-F5B4-4DB0-B2FA-D21B54608F76}"/>
    <cellStyle name="Comma 6 2 2 4 2 2 2 3 5" xfId="27271" xr:uid="{DD95596F-49F9-41A8-B527-02E8FEFEE98B}"/>
    <cellStyle name="Comma 6 2 2 4 2 2 2 4" xfId="5029" xr:uid="{44F1A668-4B0D-4BC6-9A53-2EC353FF64EE}"/>
    <cellStyle name="Comma 6 2 2 4 2 2 2 4 2" xfId="17161" xr:uid="{549EDE03-2760-4B9A-92DE-E04D2EB956A4}"/>
    <cellStyle name="Comma 6 2 2 4 2 2 2 4 2 2" xfId="41425" xr:uid="{0E968D7C-D432-41E1-8288-30E149C99C49}"/>
    <cellStyle name="Comma 6 2 2 4 2 2 2 4 3" xfId="29293" xr:uid="{D6A0503B-7DBB-45F7-A5ED-D6E4254714AD}"/>
    <cellStyle name="Comma 6 2 2 4 2 2 2 5" xfId="9073" xr:uid="{BFDB66EF-BD38-4E10-8580-2BA6FC26A1D9}"/>
    <cellStyle name="Comma 6 2 2 4 2 2 2 5 2" xfId="21205" xr:uid="{D9B694DD-0781-4A54-B11C-1C183E8D11F9}"/>
    <cellStyle name="Comma 6 2 2 4 2 2 2 5 2 2" xfId="45469" xr:uid="{05F1E1C2-4ED3-4DB1-8A45-76E8C4A3263B}"/>
    <cellStyle name="Comma 6 2 2 4 2 2 2 5 3" xfId="33337" xr:uid="{337DA805-C667-4670-A966-34F9F3E806C8}"/>
    <cellStyle name="Comma 6 2 2 4 2 2 2 6" xfId="13117" xr:uid="{307C547D-749B-4738-AC30-2B0089FCEDA2}"/>
    <cellStyle name="Comma 6 2 2 4 2 2 2 6 2" xfId="37381" xr:uid="{594A5D2A-29D2-4770-8946-856EB70936D5}"/>
    <cellStyle name="Comma 6 2 2 4 2 2 2 7" xfId="25249" xr:uid="{06B796E5-74ED-4D5C-915A-507288D26114}"/>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2 2 2" xfId="43953" xr:uid="{3857BD02-09F1-4853-9737-4B3AE2BAEE1E}"/>
    <cellStyle name="Comma 6 2 2 4 2 2 3 2 2 3" xfId="31821" xr:uid="{DE30ACED-F333-4480-86C0-743122247CD2}"/>
    <cellStyle name="Comma 6 2 2 4 2 2 3 2 3" xfId="11601" xr:uid="{0E72A50F-CF74-4EF7-8231-6483B35B4E60}"/>
    <cellStyle name="Comma 6 2 2 4 2 2 3 2 3 2" xfId="23733" xr:uid="{D3F48E04-0C36-4A7D-ADA8-B5B0DC32AF72}"/>
    <cellStyle name="Comma 6 2 2 4 2 2 3 2 3 2 2" xfId="47997" xr:uid="{7679A10F-9813-482A-9C87-C5E5ECA8D265}"/>
    <cellStyle name="Comma 6 2 2 4 2 2 3 2 3 3" xfId="35865" xr:uid="{FDA066FC-EB42-4C2A-8884-64983E1AD78B}"/>
    <cellStyle name="Comma 6 2 2 4 2 2 3 2 4" xfId="15645" xr:uid="{27D14ACB-6352-4B31-82A4-5E1F7B2F46F3}"/>
    <cellStyle name="Comma 6 2 2 4 2 2 3 2 4 2" xfId="39909" xr:uid="{C6D0FCD5-0D30-4E68-80B2-D23F53CD241A}"/>
    <cellStyle name="Comma 6 2 2 4 2 2 3 2 5" xfId="27777" xr:uid="{E314364E-BBF3-4D84-8EDF-FE6DAC07E7E0}"/>
    <cellStyle name="Comma 6 2 2 4 2 2 3 3" xfId="5535" xr:uid="{268202E5-C721-4C17-B954-323FEDA5D542}"/>
    <cellStyle name="Comma 6 2 2 4 2 2 3 3 2" xfId="17667" xr:uid="{528DEBEE-33A4-4935-9FF2-71C73920276D}"/>
    <cellStyle name="Comma 6 2 2 4 2 2 3 3 2 2" xfId="41931" xr:uid="{F9CCAD73-3EAF-4F82-9DF1-0D9660D85456}"/>
    <cellStyle name="Comma 6 2 2 4 2 2 3 3 3" xfId="29799" xr:uid="{72ED8945-182C-4B88-81F6-29ABADDF2F5E}"/>
    <cellStyle name="Comma 6 2 2 4 2 2 3 4" xfId="9579" xr:uid="{44C5E7FF-F0C2-44C1-981D-4020EC16326D}"/>
    <cellStyle name="Comma 6 2 2 4 2 2 3 4 2" xfId="21711" xr:uid="{14A93D00-C123-40E2-966D-817DE2DD2E91}"/>
    <cellStyle name="Comma 6 2 2 4 2 2 3 4 2 2" xfId="45975" xr:uid="{D1941889-8657-410B-B1F2-E728FF017E27}"/>
    <cellStyle name="Comma 6 2 2 4 2 2 3 4 3" xfId="33843" xr:uid="{0E39ECF1-5ADA-45F1-A325-D136C7A5F3A2}"/>
    <cellStyle name="Comma 6 2 2 4 2 2 3 5" xfId="13623" xr:uid="{D22A683A-5DD8-46BF-80C3-1B291F581C3D}"/>
    <cellStyle name="Comma 6 2 2 4 2 2 3 5 2" xfId="37887" xr:uid="{559ABC95-01D4-4A68-B322-76E7F69A0F05}"/>
    <cellStyle name="Comma 6 2 2 4 2 2 3 6" xfId="25755" xr:uid="{8EC82C22-02A7-497D-940C-95A8729153D9}"/>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2 2 2" xfId="42942" xr:uid="{20D4AC6A-E91D-41DF-80BF-080419B7C3CE}"/>
    <cellStyle name="Comma 6 2 2 4 2 2 4 2 3" xfId="30810" xr:uid="{50DB04C2-5C21-4F2A-B12E-73C99463CBF0}"/>
    <cellStyle name="Comma 6 2 2 4 2 2 4 3" xfId="10590" xr:uid="{D3CF770C-CA74-4C4C-AC09-5C6DF43C8CA5}"/>
    <cellStyle name="Comma 6 2 2 4 2 2 4 3 2" xfId="22722" xr:uid="{83B1E72B-F9E4-4EC7-9C2C-023B5D71A837}"/>
    <cellStyle name="Comma 6 2 2 4 2 2 4 3 2 2" xfId="46986" xr:uid="{47B06A03-04F2-4D8D-B860-63BCC0D1C3F3}"/>
    <cellStyle name="Comma 6 2 2 4 2 2 4 3 3" xfId="34854" xr:uid="{E5B3CDF8-3EB7-4FD8-97CB-C539407611E2}"/>
    <cellStyle name="Comma 6 2 2 4 2 2 4 4" xfId="14634" xr:uid="{9E64AB86-66FC-433C-81FC-5237B6834E1B}"/>
    <cellStyle name="Comma 6 2 2 4 2 2 4 4 2" xfId="38898" xr:uid="{EF5DBD33-BEC9-4954-B015-06053B6746C2}"/>
    <cellStyle name="Comma 6 2 2 4 2 2 4 5" xfId="26766" xr:uid="{E37BD626-C045-4069-8387-D511C58F6962}"/>
    <cellStyle name="Comma 6 2 2 4 2 2 5" xfId="4524" xr:uid="{5568A344-62E0-4B6D-9D8A-16D91887F31B}"/>
    <cellStyle name="Comma 6 2 2 4 2 2 5 2" xfId="16656" xr:uid="{FC6F80C1-3808-478B-A60D-2E39383183E9}"/>
    <cellStyle name="Comma 6 2 2 4 2 2 5 2 2" xfId="40920" xr:uid="{E8AA2F2A-A1A7-43F6-8C60-A1FBF2C31E4B}"/>
    <cellStyle name="Comma 6 2 2 4 2 2 5 3" xfId="28788" xr:uid="{A038F6E1-D10B-4C18-8C2F-F5760E448B8A}"/>
    <cellStyle name="Comma 6 2 2 4 2 2 6" xfId="8568" xr:uid="{6005FEBE-C875-4838-BA36-48BDD80AC97D}"/>
    <cellStyle name="Comma 6 2 2 4 2 2 6 2" xfId="20700" xr:uid="{A7E4BE78-0812-4F96-8983-D17DD7AC5604}"/>
    <cellStyle name="Comma 6 2 2 4 2 2 6 2 2" xfId="44964" xr:uid="{2B5A8B81-861F-43F4-8015-700F657542CA}"/>
    <cellStyle name="Comma 6 2 2 4 2 2 6 3" xfId="32832" xr:uid="{98A5B3D6-96CC-47C4-8CF6-3616E7174EDD}"/>
    <cellStyle name="Comma 6 2 2 4 2 2 7" xfId="12612" xr:uid="{EDAC3839-6100-420A-B77C-E7E7986213E9}"/>
    <cellStyle name="Comma 6 2 2 4 2 2 7 2" xfId="36876" xr:uid="{CE9150ED-BCF8-4DA6-83F1-355EC77F257C}"/>
    <cellStyle name="Comma 6 2 2 4 2 2 8" xfId="24744" xr:uid="{BAA37C1A-AE25-4B88-8F16-B5C7AAB14038}"/>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2 2 2" xfId="44205" xr:uid="{892DC27C-DEC2-4187-8213-DAA3E2EB1673}"/>
    <cellStyle name="Comma 6 2 2 4 2 3 2 2 2 3" xfId="32073" xr:uid="{0A49FEE1-25E4-4545-AB9F-A77E018BB6D3}"/>
    <cellStyle name="Comma 6 2 2 4 2 3 2 2 3" xfId="11853" xr:uid="{B88A7ABE-DD4C-4A59-BEF4-366F3919EF8B}"/>
    <cellStyle name="Comma 6 2 2 4 2 3 2 2 3 2" xfId="23985" xr:uid="{12F82823-4BE7-405C-9C29-1413A7C1A211}"/>
    <cellStyle name="Comma 6 2 2 4 2 3 2 2 3 2 2" xfId="48249" xr:uid="{4E803AF2-EAE9-4040-8FD5-ED53779C7DC8}"/>
    <cellStyle name="Comma 6 2 2 4 2 3 2 2 3 3" xfId="36117" xr:uid="{FDEC6357-9765-4AD5-A89A-6D78744700AF}"/>
    <cellStyle name="Comma 6 2 2 4 2 3 2 2 4" xfId="15897" xr:uid="{1B8058E8-34A9-4A27-B276-7911F07F9C53}"/>
    <cellStyle name="Comma 6 2 2 4 2 3 2 2 4 2" xfId="40161" xr:uid="{BBC6672B-B282-453B-B606-90B7D1CF634A}"/>
    <cellStyle name="Comma 6 2 2 4 2 3 2 2 5" xfId="28029" xr:uid="{869E3213-72C3-47AC-8DA5-DE73C4100122}"/>
    <cellStyle name="Comma 6 2 2 4 2 3 2 3" xfId="5787" xr:uid="{5D977D9C-1FA6-4E1A-9778-2C801BA655CA}"/>
    <cellStyle name="Comma 6 2 2 4 2 3 2 3 2" xfId="17919" xr:uid="{42B3F5E9-ECE2-4FF3-8000-E54714635F64}"/>
    <cellStyle name="Comma 6 2 2 4 2 3 2 3 2 2" xfId="42183" xr:uid="{02631878-5E32-4999-9B71-FD7AAA0E3C58}"/>
    <cellStyle name="Comma 6 2 2 4 2 3 2 3 3" xfId="30051" xr:uid="{8C471034-09CB-4FEE-88A3-87CF9E99AD1A}"/>
    <cellStyle name="Comma 6 2 2 4 2 3 2 4" xfId="9831" xr:uid="{38533AA9-765B-4E7A-B90D-0E75BBC4BFF3}"/>
    <cellStyle name="Comma 6 2 2 4 2 3 2 4 2" xfId="21963" xr:uid="{48E35AB3-0230-4B50-A482-B944ECE625E3}"/>
    <cellStyle name="Comma 6 2 2 4 2 3 2 4 2 2" xfId="46227" xr:uid="{258F2F78-9095-4FE3-BFD9-349236DEDC9D}"/>
    <cellStyle name="Comma 6 2 2 4 2 3 2 4 3" xfId="34095" xr:uid="{8BEB4516-9647-4555-8A62-FACFA4373173}"/>
    <cellStyle name="Comma 6 2 2 4 2 3 2 5" xfId="13875" xr:uid="{373F8FB2-4E09-48C2-8C3B-B079CD49E614}"/>
    <cellStyle name="Comma 6 2 2 4 2 3 2 5 2" xfId="38139" xr:uid="{3AFD51C4-CA78-452F-8721-4B8CBC43CC1E}"/>
    <cellStyle name="Comma 6 2 2 4 2 3 2 6" xfId="26007" xr:uid="{BF698EA7-69B8-41C0-A24B-5DF7FED89CD6}"/>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2 2 2" xfId="43194" xr:uid="{BC745BA5-B50E-458E-B91E-EFE78B9E86E1}"/>
    <cellStyle name="Comma 6 2 2 4 2 3 3 2 3" xfId="31062" xr:uid="{9E3E8BA2-877A-4CC4-B293-E92E4E01D3CE}"/>
    <cellStyle name="Comma 6 2 2 4 2 3 3 3" xfId="10842" xr:uid="{5C6F5C50-87B9-4420-ACE6-03BBBC71B772}"/>
    <cellStyle name="Comma 6 2 2 4 2 3 3 3 2" xfId="22974" xr:uid="{6609C04F-4574-43E7-846F-E94D785F3F58}"/>
    <cellStyle name="Comma 6 2 2 4 2 3 3 3 2 2" xfId="47238" xr:uid="{E0E50F9D-EB6B-4176-A95D-24D99EAE744D}"/>
    <cellStyle name="Comma 6 2 2 4 2 3 3 3 3" xfId="35106" xr:uid="{C3545C77-636E-4153-B6F1-22BE3F297449}"/>
    <cellStyle name="Comma 6 2 2 4 2 3 3 4" xfId="14886" xr:uid="{122A494C-E828-469D-B94C-B1DFE4E37299}"/>
    <cellStyle name="Comma 6 2 2 4 2 3 3 4 2" xfId="39150" xr:uid="{06A805E7-DB62-43A5-93C7-795F43F5A71B}"/>
    <cellStyle name="Comma 6 2 2 4 2 3 3 5" xfId="27018" xr:uid="{D037DDB5-A988-4D34-990B-5B6EF6E2CD81}"/>
    <cellStyle name="Comma 6 2 2 4 2 3 4" xfId="4776" xr:uid="{8B4D0A14-3903-455B-B13D-A7987D8BB862}"/>
    <cellStyle name="Comma 6 2 2 4 2 3 4 2" xfId="16908" xr:uid="{C09705DE-43C5-4284-8762-344ED940241F}"/>
    <cellStyle name="Comma 6 2 2 4 2 3 4 2 2" xfId="41172" xr:uid="{FE63A34F-CE71-4EE0-AF71-298D3D721FE0}"/>
    <cellStyle name="Comma 6 2 2 4 2 3 4 3" xfId="29040" xr:uid="{9D93A367-F400-4881-80A3-2FBC959F5AFB}"/>
    <cellStyle name="Comma 6 2 2 4 2 3 5" xfId="8820" xr:uid="{89A8EF42-4C9D-4A41-94D7-CCE681E4000E}"/>
    <cellStyle name="Comma 6 2 2 4 2 3 5 2" xfId="20952" xr:uid="{B1F898B4-2E95-4CF5-BE9E-AF6C6CB89149}"/>
    <cellStyle name="Comma 6 2 2 4 2 3 5 2 2" xfId="45216" xr:uid="{FC062C99-F17D-4587-9C1D-EB468DBDEAF1}"/>
    <cellStyle name="Comma 6 2 2 4 2 3 5 3" xfId="33084" xr:uid="{51CB2AB7-1E4E-4AF4-A2A0-F2D9E6016DD6}"/>
    <cellStyle name="Comma 6 2 2 4 2 3 6" xfId="12864" xr:uid="{56727CC5-7754-491A-8856-6161EB28B70C}"/>
    <cellStyle name="Comma 6 2 2 4 2 3 6 2" xfId="37128" xr:uid="{CAE9A15F-1196-434A-BBFB-05A73EF4C58A}"/>
    <cellStyle name="Comma 6 2 2 4 2 3 7" xfId="24996" xr:uid="{C9CE990C-8FE0-47FA-849B-C0EE56A97249}"/>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2 2 2" xfId="43700" xr:uid="{25A98090-50AE-4A3B-BAA9-CC1824C889DA}"/>
    <cellStyle name="Comma 6 2 2 4 2 4 2 2 3" xfId="31568" xr:uid="{66499030-A60B-446D-B349-BCB44F244DBB}"/>
    <cellStyle name="Comma 6 2 2 4 2 4 2 3" xfId="11348" xr:uid="{5E2582CE-5FB6-4CEF-9277-5FDA3A382440}"/>
    <cellStyle name="Comma 6 2 2 4 2 4 2 3 2" xfId="23480" xr:uid="{16603B41-2FA6-4EBA-9AF8-E998569D6409}"/>
    <cellStyle name="Comma 6 2 2 4 2 4 2 3 2 2" xfId="47744" xr:uid="{70150076-3B41-41C2-9EF4-65BD178A7F17}"/>
    <cellStyle name="Comma 6 2 2 4 2 4 2 3 3" xfId="35612" xr:uid="{C4740744-C992-4D0C-993B-039EA7500E7E}"/>
    <cellStyle name="Comma 6 2 2 4 2 4 2 4" xfId="15392" xr:uid="{E9420D06-4B24-47DC-9734-E0D017D307E2}"/>
    <cellStyle name="Comma 6 2 2 4 2 4 2 4 2" xfId="39656" xr:uid="{07335983-F1E4-4A26-B01D-D958B1258E02}"/>
    <cellStyle name="Comma 6 2 2 4 2 4 2 5" xfId="27524" xr:uid="{9D0E9D82-2E81-4B84-9394-CA6BE7B433A7}"/>
    <cellStyle name="Comma 6 2 2 4 2 4 3" xfId="5282" xr:uid="{B5AC84A4-EE86-452B-87BE-683322D7A307}"/>
    <cellStyle name="Comma 6 2 2 4 2 4 3 2" xfId="17414" xr:uid="{6ADF88E7-D52E-419E-864D-0FAA85F0C4CF}"/>
    <cellStyle name="Comma 6 2 2 4 2 4 3 2 2" xfId="41678" xr:uid="{38095204-FA45-435C-A226-35D208C16EDE}"/>
    <cellStyle name="Comma 6 2 2 4 2 4 3 3" xfId="29546" xr:uid="{BBBB6C3B-7647-42C3-9FC3-7920C6D49ADC}"/>
    <cellStyle name="Comma 6 2 2 4 2 4 4" xfId="9326" xr:uid="{AA925569-DBC6-4301-95BC-3C869A73E3B6}"/>
    <cellStyle name="Comma 6 2 2 4 2 4 4 2" xfId="21458" xr:uid="{7F189476-44C3-4904-B7E1-61EDACF76C14}"/>
    <cellStyle name="Comma 6 2 2 4 2 4 4 2 2" xfId="45722" xr:uid="{85EF6A30-F48F-4CDC-BA5F-CD4E60B4EEDD}"/>
    <cellStyle name="Comma 6 2 2 4 2 4 4 3" xfId="33590" xr:uid="{9A33AC0D-68E9-4776-AB4A-A3DEB6DC6A5A}"/>
    <cellStyle name="Comma 6 2 2 4 2 4 5" xfId="13370" xr:uid="{588E4C50-493B-4E10-9D49-78FC918C9C9B}"/>
    <cellStyle name="Comma 6 2 2 4 2 4 5 2" xfId="37634" xr:uid="{AE31D20F-A128-49D6-88E1-6EF8A6C69BF2}"/>
    <cellStyle name="Comma 6 2 2 4 2 4 6" xfId="25502" xr:uid="{9DC91AC4-BFE8-4F92-9809-E0614F222F2A}"/>
    <cellStyle name="Comma 6 2 2 4 2 5" xfId="2249" xr:uid="{EF4FB094-E242-4C51-AC1F-75B5AA844C7D}"/>
    <cellStyle name="Comma 6 2 2 4 2 5 2" xfId="6293" xr:uid="{4E894FE8-F052-48F8-A525-F55C1B2B89D3}"/>
    <cellStyle name="Comma 6 2 2 4 2 5 2 2" xfId="18425" xr:uid="{F6CB28CC-8A33-44FC-AE2E-991D8FFA8519}"/>
    <cellStyle name="Comma 6 2 2 4 2 5 2 2 2" xfId="42689" xr:uid="{5AC6E7BB-72B8-45F3-A8B0-3DA2437C05A7}"/>
    <cellStyle name="Comma 6 2 2 4 2 5 2 3" xfId="30557" xr:uid="{C6507FC6-5F7C-420D-9A0B-4A8C625F94B1}"/>
    <cellStyle name="Comma 6 2 2 4 2 5 3" xfId="10337" xr:uid="{0A3F73E6-E25D-4FBC-A03B-04D3324E10D3}"/>
    <cellStyle name="Comma 6 2 2 4 2 5 3 2" xfId="22469" xr:uid="{F171E40A-E7A2-4363-AF2A-653AAFDBB06A}"/>
    <cellStyle name="Comma 6 2 2 4 2 5 3 2 2" xfId="46733" xr:uid="{09999F6F-9867-4322-9781-87463A913C3A}"/>
    <cellStyle name="Comma 6 2 2 4 2 5 3 3" xfId="34601" xr:uid="{79F0EAE1-537F-4D0B-BB54-630002B4CAFF}"/>
    <cellStyle name="Comma 6 2 2 4 2 5 4" xfId="14381" xr:uid="{C8420C2C-481B-45C3-9E98-5D7B46B00C9A}"/>
    <cellStyle name="Comma 6 2 2 4 2 5 4 2" xfId="38645" xr:uid="{65178D53-4583-410B-9E28-7378795A308E}"/>
    <cellStyle name="Comma 6 2 2 4 2 5 5" xfId="26513" xr:uid="{93280EEC-85FC-4885-890A-F3660F9EB4B0}"/>
    <cellStyle name="Comma 6 2 2 4 2 6" xfId="4271" xr:uid="{44423115-65F8-47BE-B359-33F2400161BE}"/>
    <cellStyle name="Comma 6 2 2 4 2 6 2" xfId="16403" xr:uid="{A514332F-E35F-4B82-8328-CF5FB6CDCCF7}"/>
    <cellStyle name="Comma 6 2 2 4 2 6 2 2" xfId="40667" xr:uid="{DC7799A6-7BFD-47FB-9375-AFCBF9A91F2D}"/>
    <cellStyle name="Comma 6 2 2 4 2 6 3" xfId="28535" xr:uid="{38536E3A-710A-4B5D-B1B7-E12D9D447CB7}"/>
    <cellStyle name="Comma 6 2 2 4 2 7" xfId="8315" xr:uid="{D6011505-8931-449F-9371-23727721E3FB}"/>
    <cellStyle name="Comma 6 2 2 4 2 7 2" xfId="20447" xr:uid="{0202D28B-7965-464C-9DA8-7F3B6339DF06}"/>
    <cellStyle name="Comma 6 2 2 4 2 7 2 2" xfId="44711" xr:uid="{E6D6BE2F-FED4-4087-B45E-43F6D65598EE}"/>
    <cellStyle name="Comma 6 2 2 4 2 7 3" xfId="32579" xr:uid="{76EA9427-4105-426B-820A-61723DF22DD4}"/>
    <cellStyle name="Comma 6 2 2 4 2 8" xfId="12359" xr:uid="{A17AA0D9-6134-4171-B638-DB3D35344CF1}"/>
    <cellStyle name="Comma 6 2 2 4 2 8 2" xfId="36623" xr:uid="{77962C1F-C333-478F-8FE7-88E745C066A3}"/>
    <cellStyle name="Comma 6 2 2 4 2 9" xfId="24491" xr:uid="{30E4E3E0-7E1B-46B2-9DA6-DAE8FDBCB5C8}"/>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2 2 2" xfId="44332" xr:uid="{BDA081AC-8654-4E9A-B7A0-8ADA2037EBFA}"/>
    <cellStyle name="Comma 6 2 2 4 3 2 2 2 2 3" xfId="32200" xr:uid="{24A751A4-8C1F-42CC-9208-0A4C164AAB3B}"/>
    <cellStyle name="Comma 6 2 2 4 3 2 2 2 3" xfId="11980" xr:uid="{3436E089-29B5-4D9A-84CA-9A139B2FC08A}"/>
    <cellStyle name="Comma 6 2 2 4 3 2 2 2 3 2" xfId="24112" xr:uid="{7FF183BA-8A65-406D-AD87-DF5F0A8C84F2}"/>
    <cellStyle name="Comma 6 2 2 4 3 2 2 2 3 2 2" xfId="48376" xr:uid="{53E92C6F-B1E3-48D7-8261-844ACAC1F9D9}"/>
    <cellStyle name="Comma 6 2 2 4 3 2 2 2 3 3" xfId="36244" xr:uid="{0B7972AA-6E9B-494C-9EA8-6B08C69B1A4E}"/>
    <cellStyle name="Comma 6 2 2 4 3 2 2 2 4" xfId="16024" xr:uid="{CBDAB9F5-A06F-4CFC-B742-B1E58DE4E952}"/>
    <cellStyle name="Comma 6 2 2 4 3 2 2 2 4 2" xfId="40288" xr:uid="{35FA31DB-62BF-4398-BB87-DEC3885D5115}"/>
    <cellStyle name="Comma 6 2 2 4 3 2 2 2 5" xfId="28156" xr:uid="{7F009C3D-96C4-44D1-80F4-E5B11D0C8EFC}"/>
    <cellStyle name="Comma 6 2 2 4 3 2 2 3" xfId="5914" xr:uid="{FC725180-BAA9-4274-AFB8-0396781DB9FA}"/>
    <cellStyle name="Comma 6 2 2 4 3 2 2 3 2" xfId="18046" xr:uid="{532DDB1A-D7DC-4652-BB52-64E842ABDCD9}"/>
    <cellStyle name="Comma 6 2 2 4 3 2 2 3 2 2" xfId="42310" xr:uid="{8E6294EE-7C95-4F2B-958B-F9CD03AF5FDB}"/>
    <cellStyle name="Comma 6 2 2 4 3 2 2 3 3" xfId="30178" xr:uid="{B7DA2469-4698-40BC-9E23-308852890962}"/>
    <cellStyle name="Comma 6 2 2 4 3 2 2 4" xfId="9958" xr:uid="{64E189BE-645D-4286-BEF0-A22A491448DD}"/>
    <cellStyle name="Comma 6 2 2 4 3 2 2 4 2" xfId="22090" xr:uid="{ACC303B9-7229-48C0-831A-5A91AF5C2C57}"/>
    <cellStyle name="Comma 6 2 2 4 3 2 2 4 2 2" xfId="46354" xr:uid="{2FFA6000-80FC-4BBA-945F-EA1222471541}"/>
    <cellStyle name="Comma 6 2 2 4 3 2 2 4 3" xfId="34222" xr:uid="{3FF80AB3-A70A-4D7B-9169-2CFD27FCAB9C}"/>
    <cellStyle name="Comma 6 2 2 4 3 2 2 5" xfId="14002" xr:uid="{22C9ADC5-A7E4-4959-8D85-0E4FD052A6A0}"/>
    <cellStyle name="Comma 6 2 2 4 3 2 2 5 2" xfId="38266" xr:uid="{136B179B-A996-4E31-B426-112AAB094C0A}"/>
    <cellStyle name="Comma 6 2 2 4 3 2 2 6" xfId="26134" xr:uid="{BCD84106-F47F-4116-AF3E-1D8317EE7CA4}"/>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2 2 2" xfId="43321" xr:uid="{FF7746EC-6634-4E05-990E-58BBAFAECBF2}"/>
    <cellStyle name="Comma 6 2 2 4 3 2 3 2 3" xfId="31189" xr:uid="{D7B15C4A-AD40-468D-A44C-1888FB886021}"/>
    <cellStyle name="Comma 6 2 2 4 3 2 3 3" xfId="10969" xr:uid="{64DF3945-C33A-4157-B675-73BAAF1C6304}"/>
    <cellStyle name="Comma 6 2 2 4 3 2 3 3 2" xfId="23101" xr:uid="{E3B27C65-56CE-4BE2-9139-74ACF99E4103}"/>
    <cellStyle name="Comma 6 2 2 4 3 2 3 3 2 2" xfId="47365" xr:uid="{468E16C1-86DA-4DC0-AA4D-E02B1A66B97E}"/>
    <cellStyle name="Comma 6 2 2 4 3 2 3 3 3" xfId="35233" xr:uid="{2E480939-47AA-485D-8AB7-5F283DF04249}"/>
    <cellStyle name="Comma 6 2 2 4 3 2 3 4" xfId="15013" xr:uid="{8B3D48B4-6CC6-4C90-BA6A-B6D599A1A751}"/>
    <cellStyle name="Comma 6 2 2 4 3 2 3 4 2" xfId="39277" xr:uid="{6E674AE0-E4E6-48CA-83D4-84690CA706FA}"/>
    <cellStyle name="Comma 6 2 2 4 3 2 3 5" xfId="27145" xr:uid="{FF8CA5AE-4BC5-41C6-9C05-75A56C6F14E1}"/>
    <cellStyle name="Comma 6 2 2 4 3 2 4" xfId="4903" xr:uid="{A138AE8E-48A4-4CBA-B8FF-9A1BAE0F455C}"/>
    <cellStyle name="Comma 6 2 2 4 3 2 4 2" xfId="17035" xr:uid="{7825ABE8-3961-4DED-BD86-615D839EB804}"/>
    <cellStyle name="Comma 6 2 2 4 3 2 4 2 2" xfId="41299" xr:uid="{2C3C4250-F8F3-492A-B30A-E39F3B962E4C}"/>
    <cellStyle name="Comma 6 2 2 4 3 2 4 3" xfId="29167" xr:uid="{9B27BB27-8B3D-445C-BD96-F70824E051AE}"/>
    <cellStyle name="Comma 6 2 2 4 3 2 5" xfId="8947" xr:uid="{06DB3F25-6D07-411D-8DB6-C187198F5384}"/>
    <cellStyle name="Comma 6 2 2 4 3 2 5 2" xfId="21079" xr:uid="{CE257F82-AEBA-4AF6-9B4B-C6843935D825}"/>
    <cellStyle name="Comma 6 2 2 4 3 2 5 2 2" xfId="45343" xr:uid="{80574A16-DD5F-45E8-AFA8-8E7EDAD8E046}"/>
    <cellStyle name="Comma 6 2 2 4 3 2 5 3" xfId="33211" xr:uid="{D431BC60-31F3-45A9-898D-671BCAEC2E11}"/>
    <cellStyle name="Comma 6 2 2 4 3 2 6" xfId="12991" xr:uid="{4EFC990B-4C7C-4375-9A94-562C95EF5A7F}"/>
    <cellStyle name="Comma 6 2 2 4 3 2 6 2" xfId="37255" xr:uid="{E21D0C5D-7352-4A54-9AA9-6118508CAFB4}"/>
    <cellStyle name="Comma 6 2 2 4 3 2 7" xfId="25123" xr:uid="{00DF52BF-8067-473A-922F-33489FB37F23}"/>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2 2 2" xfId="43827" xr:uid="{C4377CC9-2D1E-477D-B0F4-28F23334266B}"/>
    <cellStyle name="Comma 6 2 2 4 3 3 2 2 3" xfId="31695" xr:uid="{4334128B-6640-49FC-A3EC-8499133F3737}"/>
    <cellStyle name="Comma 6 2 2 4 3 3 2 3" xfId="11475" xr:uid="{8DC5F63F-6CB2-4188-BF7D-E3630A7BFD10}"/>
    <cellStyle name="Comma 6 2 2 4 3 3 2 3 2" xfId="23607" xr:uid="{D00F1C67-B91D-4030-A001-3A78AED0DC9B}"/>
    <cellStyle name="Comma 6 2 2 4 3 3 2 3 2 2" xfId="47871" xr:uid="{F2DBEAF6-8427-4503-BD39-401B00F9D448}"/>
    <cellStyle name="Comma 6 2 2 4 3 3 2 3 3" xfId="35739" xr:uid="{D1F3ED84-6E71-4637-A5A3-E0DF7302B735}"/>
    <cellStyle name="Comma 6 2 2 4 3 3 2 4" xfId="15519" xr:uid="{4E15372B-E45C-4D64-B78E-F7DEDBEB4074}"/>
    <cellStyle name="Comma 6 2 2 4 3 3 2 4 2" xfId="39783" xr:uid="{20475849-CC57-4F0F-B225-6F19FCBCCEA7}"/>
    <cellStyle name="Comma 6 2 2 4 3 3 2 5" xfId="27651" xr:uid="{FF4923DC-A072-4967-83B2-F92E5683A617}"/>
    <cellStyle name="Comma 6 2 2 4 3 3 3" xfId="5409" xr:uid="{3E205C11-B149-4C6E-B4C2-23EB1BE7CC26}"/>
    <cellStyle name="Comma 6 2 2 4 3 3 3 2" xfId="17541" xr:uid="{0A62EA06-81CA-43AF-ADCF-EA56BB831C93}"/>
    <cellStyle name="Comma 6 2 2 4 3 3 3 2 2" xfId="41805" xr:uid="{C31B986A-4A00-41B0-A9A1-DCB90C79487D}"/>
    <cellStyle name="Comma 6 2 2 4 3 3 3 3" xfId="29673" xr:uid="{1AC85121-1A0D-412F-B027-3E14D1A26319}"/>
    <cellStyle name="Comma 6 2 2 4 3 3 4" xfId="9453" xr:uid="{F14F9899-8DD3-410B-A7AF-45C266F6C650}"/>
    <cellStyle name="Comma 6 2 2 4 3 3 4 2" xfId="21585" xr:uid="{BED51046-FF6D-4428-A0F2-E4CEFA331494}"/>
    <cellStyle name="Comma 6 2 2 4 3 3 4 2 2" xfId="45849" xr:uid="{E501C2DA-942C-41BB-8925-7337753BBD98}"/>
    <cellStyle name="Comma 6 2 2 4 3 3 4 3" xfId="33717" xr:uid="{BEF54A30-EC38-407F-8E87-4DC290F3FF5D}"/>
    <cellStyle name="Comma 6 2 2 4 3 3 5" xfId="13497" xr:uid="{4BB0C09F-2D2E-48D1-BC9D-E4E44ABC1858}"/>
    <cellStyle name="Comma 6 2 2 4 3 3 5 2" xfId="37761" xr:uid="{C81FD618-95F2-4E54-8A12-B9358B1D06F1}"/>
    <cellStyle name="Comma 6 2 2 4 3 3 6" xfId="25629" xr:uid="{E15BFC7D-1F0C-4C0D-AB68-D41F4CA6A5B6}"/>
    <cellStyle name="Comma 6 2 2 4 3 4" xfId="2376" xr:uid="{650722D7-31F4-4EEB-89E7-BB6AF629D714}"/>
    <cellStyle name="Comma 6 2 2 4 3 4 2" xfId="6420" xr:uid="{83B64A6D-FCF2-4E65-AE56-7DC270DBE047}"/>
    <cellStyle name="Comma 6 2 2 4 3 4 2 2" xfId="18552" xr:uid="{B1A4571D-8790-4C1F-B546-A9C8DC54C356}"/>
    <cellStyle name="Comma 6 2 2 4 3 4 2 2 2" xfId="42816" xr:uid="{A68C0ECC-2510-4E15-BBE0-6516D3AE991B}"/>
    <cellStyle name="Comma 6 2 2 4 3 4 2 3" xfId="30684" xr:uid="{8764EC65-7915-43F9-8BDA-82F43C575A0F}"/>
    <cellStyle name="Comma 6 2 2 4 3 4 3" xfId="10464" xr:uid="{2D6B30F3-FCE4-4091-ADA2-9676F6BEB04A}"/>
    <cellStyle name="Comma 6 2 2 4 3 4 3 2" xfId="22596" xr:uid="{8109A645-9CEB-402A-A9C9-57FD2926AD64}"/>
    <cellStyle name="Comma 6 2 2 4 3 4 3 2 2" xfId="46860" xr:uid="{48353FAB-9ECE-40CD-B3DE-2894EAC2A17C}"/>
    <cellStyle name="Comma 6 2 2 4 3 4 3 3" xfId="34728" xr:uid="{F841AD65-9BB9-46F7-B5E8-12DFFECB5D3D}"/>
    <cellStyle name="Comma 6 2 2 4 3 4 4" xfId="14508" xr:uid="{8215A16A-0AED-4184-9A30-F4345687A5B7}"/>
    <cellStyle name="Comma 6 2 2 4 3 4 4 2" xfId="38772" xr:uid="{C4B3D913-92D2-4546-AFF1-AFCA0DAEE538}"/>
    <cellStyle name="Comma 6 2 2 4 3 4 5" xfId="26640" xr:uid="{9978A91E-49E7-4B61-BB3F-28C9D065D73D}"/>
    <cellStyle name="Comma 6 2 2 4 3 5" xfId="4398" xr:uid="{FC6E7138-4447-4864-8144-68EF9C88011F}"/>
    <cellStyle name="Comma 6 2 2 4 3 5 2" xfId="16530" xr:uid="{0B6C0155-2D2B-4CBE-BBDF-F268765A005D}"/>
    <cellStyle name="Comma 6 2 2 4 3 5 2 2" xfId="40794" xr:uid="{5E9E08B4-4F6A-433C-B396-891E41CD1C38}"/>
    <cellStyle name="Comma 6 2 2 4 3 5 3" xfId="28662" xr:uid="{C65E557C-5AF6-44A1-B98C-DF96E2F6F0F4}"/>
    <cellStyle name="Comma 6 2 2 4 3 6" xfId="8442" xr:uid="{1299B428-4669-4F73-A650-509F8D6A1320}"/>
    <cellStyle name="Comma 6 2 2 4 3 6 2" xfId="20574" xr:uid="{F41C05D2-AD1D-46FF-810B-E992705E799B}"/>
    <cellStyle name="Comma 6 2 2 4 3 6 2 2" xfId="44838" xr:uid="{EAC76466-4EDF-4574-BB67-E38988FBBA1C}"/>
    <cellStyle name="Comma 6 2 2 4 3 6 3" xfId="32706" xr:uid="{3C625D0D-F5E1-4B63-9544-0293203ABE2F}"/>
    <cellStyle name="Comma 6 2 2 4 3 7" xfId="12486" xr:uid="{8F39C7D7-A762-4557-9683-EFE580E8881C}"/>
    <cellStyle name="Comma 6 2 2 4 3 7 2" xfId="36750" xr:uid="{617A1666-B26B-47DE-B1A0-6BC503D3A9CC}"/>
    <cellStyle name="Comma 6 2 2 4 3 8" xfId="24618" xr:uid="{6147A3B0-FD8B-43A5-8B9E-46E30079F49E}"/>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2 2 2" xfId="44079" xr:uid="{E3F8F916-CE93-43D7-8347-32240C3A2310}"/>
    <cellStyle name="Comma 6 2 2 4 4 2 2 2 3" xfId="31947" xr:uid="{A819E066-3817-4BDB-B640-F3FB210A6DFB}"/>
    <cellStyle name="Comma 6 2 2 4 4 2 2 3" xfId="11727" xr:uid="{2C33BE52-6861-4D52-9411-7FDE8EB437AF}"/>
    <cellStyle name="Comma 6 2 2 4 4 2 2 3 2" xfId="23859" xr:uid="{136ED6FC-CD49-4AAC-881E-FCF95350D7A5}"/>
    <cellStyle name="Comma 6 2 2 4 4 2 2 3 2 2" xfId="48123" xr:uid="{910E1739-9781-494B-BBD9-AA5ADE96A199}"/>
    <cellStyle name="Comma 6 2 2 4 4 2 2 3 3" xfId="35991" xr:uid="{8BFF9C39-9E98-47E0-AD3B-65E76BF0C950}"/>
    <cellStyle name="Comma 6 2 2 4 4 2 2 4" xfId="15771" xr:uid="{2AD99529-C208-49B0-BE90-DE72A7E214CF}"/>
    <cellStyle name="Comma 6 2 2 4 4 2 2 4 2" xfId="40035" xr:uid="{B32F35E8-BA27-470D-B76E-E2E39962B856}"/>
    <cellStyle name="Comma 6 2 2 4 4 2 2 5" xfId="27903" xr:uid="{6B393BAC-7951-4E18-8A05-58198FAAEE78}"/>
    <cellStyle name="Comma 6 2 2 4 4 2 3" xfId="5661" xr:uid="{BE45C15C-A78A-4DBB-965B-F3D7CCB215F6}"/>
    <cellStyle name="Comma 6 2 2 4 4 2 3 2" xfId="17793" xr:uid="{02852619-8139-4048-8B89-1DD664327AA9}"/>
    <cellStyle name="Comma 6 2 2 4 4 2 3 2 2" xfId="42057" xr:uid="{B7FDB4A6-A401-4035-B07E-294794564AD1}"/>
    <cellStyle name="Comma 6 2 2 4 4 2 3 3" xfId="29925" xr:uid="{E9502BDC-A99B-4173-B1F5-3185A96C0998}"/>
    <cellStyle name="Comma 6 2 2 4 4 2 4" xfId="9705" xr:uid="{85F1D1FF-270D-46E4-B065-C31EFE614BB1}"/>
    <cellStyle name="Comma 6 2 2 4 4 2 4 2" xfId="21837" xr:uid="{937C7AD4-91CB-4200-B097-7F22BF0F3654}"/>
    <cellStyle name="Comma 6 2 2 4 4 2 4 2 2" xfId="46101" xr:uid="{4E8C596B-7C4E-423D-B24D-7665CEF2A190}"/>
    <cellStyle name="Comma 6 2 2 4 4 2 4 3" xfId="33969" xr:uid="{8D91D134-B9DF-4A47-8EDC-C2FEDB4106B4}"/>
    <cellStyle name="Comma 6 2 2 4 4 2 5" xfId="13749" xr:uid="{81292045-7F70-4908-9A4D-4F2E8A2891D2}"/>
    <cellStyle name="Comma 6 2 2 4 4 2 5 2" xfId="38013" xr:uid="{C810A53F-57A4-4CED-962B-33CBBF32D7F0}"/>
    <cellStyle name="Comma 6 2 2 4 4 2 6" xfId="25881" xr:uid="{7FFC6D33-6DC9-48C9-A81B-AE8DBB997180}"/>
    <cellStyle name="Comma 6 2 2 4 4 3" xfId="2628" xr:uid="{0DBAE870-337C-43FB-B020-5EF1B77CE121}"/>
    <cellStyle name="Comma 6 2 2 4 4 3 2" xfId="6672" xr:uid="{16B644D8-221F-4931-9077-42C4E9B898DC}"/>
    <cellStyle name="Comma 6 2 2 4 4 3 2 2" xfId="18804" xr:uid="{775C47BE-03D9-49EB-953D-81D2BB12BC89}"/>
    <cellStyle name="Comma 6 2 2 4 4 3 2 2 2" xfId="43068" xr:uid="{491D267E-9634-4C8C-A612-28BCCADB7D2F}"/>
    <cellStyle name="Comma 6 2 2 4 4 3 2 3" xfId="30936" xr:uid="{61DC55BC-F313-45C6-B633-5E4A9BCCD00F}"/>
    <cellStyle name="Comma 6 2 2 4 4 3 3" xfId="10716" xr:uid="{586CD7A1-4FAF-4080-8A29-774392AD9292}"/>
    <cellStyle name="Comma 6 2 2 4 4 3 3 2" xfId="22848" xr:uid="{F8D88D08-6646-4B96-942F-49A6BF3E8A60}"/>
    <cellStyle name="Comma 6 2 2 4 4 3 3 2 2" xfId="47112" xr:uid="{2F5B445C-4C47-48F3-82C1-32F20DD7B093}"/>
    <cellStyle name="Comma 6 2 2 4 4 3 3 3" xfId="34980" xr:uid="{6AF7B187-E213-4A41-951E-2C7236936A0E}"/>
    <cellStyle name="Comma 6 2 2 4 4 3 4" xfId="14760" xr:uid="{1EC4CDC1-6C89-49AF-81D2-533F72DAD408}"/>
    <cellStyle name="Comma 6 2 2 4 4 3 4 2" xfId="39024" xr:uid="{023714B2-F302-403F-B749-3682E91C7399}"/>
    <cellStyle name="Comma 6 2 2 4 4 3 5" xfId="26892" xr:uid="{2B0B9159-D4C7-4A46-8400-609DF952ACED}"/>
    <cellStyle name="Comma 6 2 2 4 4 4" xfId="4650" xr:uid="{06EAB36B-693C-4933-819D-8D188C967073}"/>
    <cellStyle name="Comma 6 2 2 4 4 4 2" xfId="16782" xr:uid="{846971A2-6210-4479-8906-BCA3A51960EB}"/>
    <cellStyle name="Comma 6 2 2 4 4 4 2 2" xfId="41046" xr:uid="{D07510F6-75A3-48F8-9E5C-E3A768FCF557}"/>
    <cellStyle name="Comma 6 2 2 4 4 4 3" xfId="28914" xr:uid="{8528B0FB-8E02-4D65-A0A2-D1E17014BB21}"/>
    <cellStyle name="Comma 6 2 2 4 4 5" xfId="8694" xr:uid="{D648F3CA-BD46-4716-B7CD-4273B3638A87}"/>
    <cellStyle name="Comma 6 2 2 4 4 5 2" xfId="20826" xr:uid="{E9BB29BB-FFB9-46DF-89CC-EAEDBDF62373}"/>
    <cellStyle name="Comma 6 2 2 4 4 5 2 2" xfId="45090" xr:uid="{98E1317F-8547-4E1B-B091-41955999E3FE}"/>
    <cellStyle name="Comma 6 2 2 4 4 5 3" xfId="32958" xr:uid="{954982CC-0DFA-4D3B-A373-5AA7B793F895}"/>
    <cellStyle name="Comma 6 2 2 4 4 6" xfId="12738" xr:uid="{7281797D-B084-4A7C-B054-CC2079CD7DD9}"/>
    <cellStyle name="Comma 6 2 2 4 4 6 2" xfId="37002" xr:uid="{59ACAA7B-8929-4233-AA27-E2D779A7540A}"/>
    <cellStyle name="Comma 6 2 2 4 4 7" xfId="24870" xr:uid="{6CD3C4B8-BA0F-4604-872A-781209E47613}"/>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2 2 2" xfId="43574" xr:uid="{DA476842-2BEB-4AA0-883D-618030CA78C8}"/>
    <cellStyle name="Comma 6 2 2 4 5 2 2 3" xfId="31442" xr:uid="{D3C43EDA-D31B-491B-AAA3-E70E85877F72}"/>
    <cellStyle name="Comma 6 2 2 4 5 2 3" xfId="11222" xr:uid="{DFCF5F92-A852-4B95-B362-5C9D7D2980D9}"/>
    <cellStyle name="Comma 6 2 2 4 5 2 3 2" xfId="23354" xr:uid="{4AFD2C5D-1260-430B-9F9E-857A13AC73C4}"/>
    <cellStyle name="Comma 6 2 2 4 5 2 3 2 2" xfId="47618" xr:uid="{A8764157-C850-4513-8223-5FDA5EE186AB}"/>
    <cellStyle name="Comma 6 2 2 4 5 2 3 3" xfId="35486" xr:uid="{8DD578A8-AAFC-4C40-ADDD-38269A78F8E7}"/>
    <cellStyle name="Comma 6 2 2 4 5 2 4" xfId="15266" xr:uid="{FC036503-D39C-49C6-993E-04BC08FF3C60}"/>
    <cellStyle name="Comma 6 2 2 4 5 2 4 2" xfId="39530" xr:uid="{38AFE177-86FC-460A-BDE9-101CDF04A294}"/>
    <cellStyle name="Comma 6 2 2 4 5 2 5" xfId="27398" xr:uid="{09C58B2B-F685-493C-BEA0-F60BE2D1BBD2}"/>
    <cellStyle name="Comma 6 2 2 4 5 3" xfId="5156" xr:uid="{72A9AC97-9935-4899-B771-945495B316D3}"/>
    <cellStyle name="Comma 6 2 2 4 5 3 2" xfId="17288" xr:uid="{3A3341BC-6ABF-494B-9304-1659289FBB99}"/>
    <cellStyle name="Comma 6 2 2 4 5 3 2 2" xfId="41552" xr:uid="{A142C3E7-6572-4D35-8B56-DE5D2C45AD99}"/>
    <cellStyle name="Comma 6 2 2 4 5 3 3" xfId="29420" xr:uid="{5F23CC2C-632D-4D13-90BF-5B2CD2973FD8}"/>
    <cellStyle name="Comma 6 2 2 4 5 4" xfId="9200" xr:uid="{3AD6C54E-82A4-4DD8-BCB5-570418D520E6}"/>
    <cellStyle name="Comma 6 2 2 4 5 4 2" xfId="21332" xr:uid="{514372BF-9671-4D63-AE03-64B2A66E2C24}"/>
    <cellStyle name="Comma 6 2 2 4 5 4 2 2" xfId="45596" xr:uid="{12561A79-6150-4201-8B3C-6016A5C17069}"/>
    <cellStyle name="Comma 6 2 2 4 5 4 3" xfId="33464" xr:uid="{145788DB-0238-4057-B2F2-22203E56B6FB}"/>
    <cellStyle name="Comma 6 2 2 4 5 5" xfId="13244" xr:uid="{DCDB677E-857F-4B86-A4D8-6846D58A56CA}"/>
    <cellStyle name="Comma 6 2 2 4 5 5 2" xfId="37508" xr:uid="{F7EF2FFA-6F39-4F4F-9977-A06776187B75}"/>
    <cellStyle name="Comma 6 2 2 4 5 6" xfId="25376" xr:uid="{388AABE1-4BAD-4E53-B469-ECC43056761A}"/>
    <cellStyle name="Comma 6 2 2 4 6" xfId="2123" xr:uid="{1337899C-DB13-4579-9CC1-4AD55B085FD2}"/>
    <cellStyle name="Comma 6 2 2 4 6 2" xfId="6167" xr:uid="{39193B1A-793C-49FC-AE85-E9E66F90C6FC}"/>
    <cellStyle name="Comma 6 2 2 4 6 2 2" xfId="18299" xr:uid="{B1BB9574-49AF-407C-881C-7D5F5BAFC951}"/>
    <cellStyle name="Comma 6 2 2 4 6 2 2 2" xfId="42563" xr:uid="{25259D90-87D9-4B3B-B9C7-A3367E43C75A}"/>
    <cellStyle name="Comma 6 2 2 4 6 2 3" xfId="30431" xr:uid="{0C65E53B-5F0C-428D-B114-272EC8B6616A}"/>
    <cellStyle name="Comma 6 2 2 4 6 3" xfId="10211" xr:uid="{101AC28A-A084-4C90-A909-E1262678621F}"/>
    <cellStyle name="Comma 6 2 2 4 6 3 2" xfId="22343" xr:uid="{146E71BC-2FF6-42AF-AC5F-3AA227964DE1}"/>
    <cellStyle name="Comma 6 2 2 4 6 3 2 2" xfId="46607" xr:uid="{EFECDD7E-89E5-4731-91B9-48CF4186A653}"/>
    <cellStyle name="Comma 6 2 2 4 6 3 3" xfId="34475" xr:uid="{CBF1785C-AEA4-4A9B-8FE3-530F53B63863}"/>
    <cellStyle name="Comma 6 2 2 4 6 4" xfId="14255" xr:uid="{BA264565-F7D4-4CC9-9367-1A702AACD4F0}"/>
    <cellStyle name="Comma 6 2 2 4 6 4 2" xfId="38519" xr:uid="{ECCD97FE-7DC7-424F-BE43-DCA8391948B3}"/>
    <cellStyle name="Comma 6 2 2 4 6 5" xfId="26387" xr:uid="{30992404-E1B2-449B-AA76-5761D56235C3}"/>
    <cellStyle name="Comma 6 2 2 4 7" xfId="4145" xr:uid="{391A6D22-C2FD-4C61-9C5C-53D3EE0C36FA}"/>
    <cellStyle name="Comma 6 2 2 4 7 2" xfId="16277" xr:uid="{3FA0AC08-DC3D-4358-A166-5ADE2D30E817}"/>
    <cellStyle name="Comma 6 2 2 4 7 2 2" xfId="40541" xr:uid="{99FD6A2F-44D4-475D-8138-AC78C1FC4085}"/>
    <cellStyle name="Comma 6 2 2 4 7 3" xfId="28409" xr:uid="{8D9A2543-CE27-4497-8C7E-ECD452040BAE}"/>
    <cellStyle name="Comma 6 2 2 4 8" xfId="8189" xr:uid="{E377ABE8-75F4-45FF-A75F-6D45FD1D7B2C}"/>
    <cellStyle name="Comma 6 2 2 4 8 2" xfId="20321" xr:uid="{9B393C5C-E7B3-4323-80EC-7F2A3FDCD3F8}"/>
    <cellStyle name="Comma 6 2 2 4 8 2 2" xfId="44585" xr:uid="{BF43CB82-66BA-4BE6-B915-3F6F635FA7AA}"/>
    <cellStyle name="Comma 6 2 2 4 8 3" xfId="32453" xr:uid="{E92296DA-C713-46B8-AA97-574FC76AF1D3}"/>
    <cellStyle name="Comma 6 2 2 4 9" xfId="12233" xr:uid="{1669DA6F-5C4A-4E9B-BA90-F2B7B746326B}"/>
    <cellStyle name="Comma 6 2 2 4 9 2" xfId="36497" xr:uid="{F0F1E28B-5569-4E97-AB09-680E98B7224A}"/>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2 2 2" xfId="44395" xr:uid="{7482B89B-2DD6-4466-B0D2-3BA09E808400}"/>
    <cellStyle name="Comma 6 2 2 5 2 2 2 2 2 3" xfId="32263" xr:uid="{669233E1-0ADA-49F5-843D-C66A8F52DAD9}"/>
    <cellStyle name="Comma 6 2 2 5 2 2 2 2 3" xfId="12043" xr:uid="{5CD6D9ED-6226-47E1-8CA6-F0E9A7C46EC7}"/>
    <cellStyle name="Comma 6 2 2 5 2 2 2 2 3 2" xfId="24175" xr:uid="{025B0561-DFDC-4274-85A8-1695E2A61D60}"/>
    <cellStyle name="Comma 6 2 2 5 2 2 2 2 3 2 2" xfId="48439" xr:uid="{80D9D7BD-9834-43F6-9003-A2EF03EC7A60}"/>
    <cellStyle name="Comma 6 2 2 5 2 2 2 2 3 3" xfId="36307" xr:uid="{19EEAF1D-90E0-4AC5-BFB5-1D3F65CF34B6}"/>
    <cellStyle name="Comma 6 2 2 5 2 2 2 2 4" xfId="16087" xr:uid="{1161BB94-7BE4-4E1E-B41E-CE51BB41B077}"/>
    <cellStyle name="Comma 6 2 2 5 2 2 2 2 4 2" xfId="40351" xr:uid="{8E0F7C42-3785-4907-984F-4B022C4D7C6C}"/>
    <cellStyle name="Comma 6 2 2 5 2 2 2 2 5" xfId="28219" xr:uid="{63B5154C-838E-44CD-A9D3-C1AFF0CD594B}"/>
    <cellStyle name="Comma 6 2 2 5 2 2 2 3" xfId="5977" xr:uid="{25848AC6-7C3B-4C24-BE72-A0E3701EB681}"/>
    <cellStyle name="Comma 6 2 2 5 2 2 2 3 2" xfId="18109" xr:uid="{BBB9179D-3DE1-4EDC-AE21-9FD101F44E7F}"/>
    <cellStyle name="Comma 6 2 2 5 2 2 2 3 2 2" xfId="42373" xr:uid="{41102FCA-30B7-4E0B-BE93-CC2E346F1444}"/>
    <cellStyle name="Comma 6 2 2 5 2 2 2 3 3" xfId="30241" xr:uid="{5D19BFC7-DDBC-4546-A9A2-88006D016665}"/>
    <cellStyle name="Comma 6 2 2 5 2 2 2 4" xfId="10021" xr:uid="{044869DD-5178-464C-AAF0-6AD74541D77C}"/>
    <cellStyle name="Comma 6 2 2 5 2 2 2 4 2" xfId="22153" xr:uid="{87FBFAA9-AF32-43AD-98FB-EAECB39BE431}"/>
    <cellStyle name="Comma 6 2 2 5 2 2 2 4 2 2" xfId="46417" xr:uid="{4AB0BAC4-2E71-4D83-9D79-950EFE93794C}"/>
    <cellStyle name="Comma 6 2 2 5 2 2 2 4 3" xfId="34285" xr:uid="{D103A56F-C172-4924-87B0-2D43452EB686}"/>
    <cellStyle name="Comma 6 2 2 5 2 2 2 5" xfId="14065" xr:uid="{537F9E68-2772-46EC-ACD5-8145B69A1850}"/>
    <cellStyle name="Comma 6 2 2 5 2 2 2 5 2" xfId="38329" xr:uid="{F0D2F526-EB1A-454E-9FCC-0FEF62DF2FDB}"/>
    <cellStyle name="Comma 6 2 2 5 2 2 2 6" xfId="26197" xr:uid="{9C5073D6-F789-45AB-86DC-9E59A7DE751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2 2 2" xfId="43384" xr:uid="{82DE5629-6F0D-449D-83A1-65BC920A2147}"/>
    <cellStyle name="Comma 6 2 2 5 2 2 3 2 3" xfId="31252" xr:uid="{CA6ADA90-3D94-4E71-A698-8E0E8435E6D7}"/>
    <cellStyle name="Comma 6 2 2 5 2 2 3 3" xfId="11032" xr:uid="{BD703B12-D0F8-4797-A829-3650BFFCC116}"/>
    <cellStyle name="Comma 6 2 2 5 2 2 3 3 2" xfId="23164" xr:uid="{C40CE836-1C19-4948-8F96-6404C8BC6724}"/>
    <cellStyle name="Comma 6 2 2 5 2 2 3 3 2 2" xfId="47428" xr:uid="{74F5A9C8-A515-484F-BFD4-82F2EF1F39A4}"/>
    <cellStyle name="Comma 6 2 2 5 2 2 3 3 3" xfId="35296" xr:uid="{ED621724-4CE0-4953-853E-2C108EA24D45}"/>
    <cellStyle name="Comma 6 2 2 5 2 2 3 4" xfId="15076" xr:uid="{81F22C4F-5404-4598-889D-9A937B328E72}"/>
    <cellStyle name="Comma 6 2 2 5 2 2 3 4 2" xfId="39340" xr:uid="{ADD490C3-6B81-4C4A-B0A1-3115CD14F228}"/>
    <cellStyle name="Comma 6 2 2 5 2 2 3 5" xfId="27208" xr:uid="{9DB050D2-9D39-49EB-8AFE-669A2EB043EE}"/>
    <cellStyle name="Comma 6 2 2 5 2 2 4" xfId="4966" xr:uid="{4752A822-8ED2-44F8-89CD-CCF593B67907}"/>
    <cellStyle name="Comma 6 2 2 5 2 2 4 2" xfId="17098" xr:uid="{2CC1A5D7-5ACE-416C-8BFC-0F8F1108A960}"/>
    <cellStyle name="Comma 6 2 2 5 2 2 4 2 2" xfId="41362" xr:uid="{78DFDCC0-967B-4C98-8898-C2FCB90A5C9A}"/>
    <cellStyle name="Comma 6 2 2 5 2 2 4 3" xfId="29230" xr:uid="{01850644-6AAF-463A-8674-7E1CBB0EA710}"/>
    <cellStyle name="Comma 6 2 2 5 2 2 5" xfId="9010" xr:uid="{4F05B9F2-D371-48C4-A510-C1B5F16C4DB7}"/>
    <cellStyle name="Comma 6 2 2 5 2 2 5 2" xfId="21142" xr:uid="{74B1253C-D624-46F7-94FB-54F90851C168}"/>
    <cellStyle name="Comma 6 2 2 5 2 2 5 2 2" xfId="45406" xr:uid="{B12E687F-58B2-43F0-A30A-5A133F3F9B45}"/>
    <cellStyle name="Comma 6 2 2 5 2 2 5 3" xfId="33274" xr:uid="{53F56E68-487D-4F90-934A-1BCFF36F98D4}"/>
    <cellStyle name="Comma 6 2 2 5 2 2 6" xfId="13054" xr:uid="{E3356C88-19F0-430E-836E-171974EB8840}"/>
    <cellStyle name="Comma 6 2 2 5 2 2 6 2" xfId="37318" xr:uid="{1958B4C9-461C-4DA9-8E52-282B15F8015A}"/>
    <cellStyle name="Comma 6 2 2 5 2 2 7" xfId="25186" xr:uid="{B2DC0E47-1B8F-44CA-ACCD-86768BE54BA8}"/>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2 2 2" xfId="43890" xr:uid="{98B10D7B-B878-413D-8307-3F27F14207DE}"/>
    <cellStyle name="Comma 6 2 2 5 2 3 2 2 3" xfId="31758" xr:uid="{F8318DEB-3BEB-4C92-BA5D-754F7FC6E219}"/>
    <cellStyle name="Comma 6 2 2 5 2 3 2 3" xfId="11538" xr:uid="{4C790D41-9D60-4EC4-8A75-2AFAE2AC442F}"/>
    <cellStyle name="Comma 6 2 2 5 2 3 2 3 2" xfId="23670" xr:uid="{0D8589EA-E428-416F-9463-14EF2713A9F3}"/>
    <cellStyle name="Comma 6 2 2 5 2 3 2 3 2 2" xfId="47934" xr:uid="{B4673109-FED1-4599-8695-334E68C47DD8}"/>
    <cellStyle name="Comma 6 2 2 5 2 3 2 3 3" xfId="35802" xr:uid="{619EF70D-83B0-420D-A57B-FA6BFA9E961C}"/>
    <cellStyle name="Comma 6 2 2 5 2 3 2 4" xfId="15582" xr:uid="{9B331DCF-690D-44AD-98E2-004F9B19EAD7}"/>
    <cellStyle name="Comma 6 2 2 5 2 3 2 4 2" xfId="39846" xr:uid="{0B50D510-10EE-4B43-9136-B3AB83F711CE}"/>
    <cellStyle name="Comma 6 2 2 5 2 3 2 5" xfId="27714" xr:uid="{B3385E19-8482-4B13-A035-4080F6F89C54}"/>
    <cellStyle name="Comma 6 2 2 5 2 3 3" xfId="5472" xr:uid="{52E9A8CA-564E-4C7A-BE69-C34F57C55B36}"/>
    <cellStyle name="Comma 6 2 2 5 2 3 3 2" xfId="17604" xr:uid="{6752ECCE-F5B3-4D6D-8C8C-D961DF024473}"/>
    <cellStyle name="Comma 6 2 2 5 2 3 3 2 2" xfId="41868" xr:uid="{B2734982-A7E1-4CE9-A4FA-E9B14F7C7E5E}"/>
    <cellStyle name="Comma 6 2 2 5 2 3 3 3" xfId="29736" xr:uid="{0D4A25AA-B25D-45ED-A1A1-464120EDFA0D}"/>
    <cellStyle name="Comma 6 2 2 5 2 3 4" xfId="9516" xr:uid="{D1D0B971-BA91-4B1B-A085-AE1953B5897A}"/>
    <cellStyle name="Comma 6 2 2 5 2 3 4 2" xfId="21648" xr:uid="{7A1DDDDC-0188-4B05-A785-DE03F0E3C924}"/>
    <cellStyle name="Comma 6 2 2 5 2 3 4 2 2" xfId="45912" xr:uid="{57FBC262-1FC2-49C0-9DEF-8092F92B4BFF}"/>
    <cellStyle name="Comma 6 2 2 5 2 3 4 3" xfId="33780" xr:uid="{2AF93BF3-A86C-4A6F-A5E1-124CC1EDCB0B}"/>
    <cellStyle name="Comma 6 2 2 5 2 3 5" xfId="13560" xr:uid="{E99EF451-FB18-4387-8C1E-595BAB4848B9}"/>
    <cellStyle name="Comma 6 2 2 5 2 3 5 2" xfId="37824" xr:uid="{7EC7A75D-5A4E-4D63-9B28-649AA69C0952}"/>
    <cellStyle name="Comma 6 2 2 5 2 3 6" xfId="25692" xr:uid="{A0BE525B-CC2D-4B04-8F2F-DEF76E9B3226}"/>
    <cellStyle name="Comma 6 2 2 5 2 4" xfId="2439" xr:uid="{64F2BF82-187F-4FB5-9D01-D4CF9D8E21F5}"/>
    <cellStyle name="Comma 6 2 2 5 2 4 2" xfId="6483" xr:uid="{C87F38DA-E529-4515-A92F-190B546A9E6C}"/>
    <cellStyle name="Comma 6 2 2 5 2 4 2 2" xfId="18615" xr:uid="{C47E7011-C7C6-4498-8238-4C5CE374F4D2}"/>
    <cellStyle name="Comma 6 2 2 5 2 4 2 2 2" xfId="42879" xr:uid="{65B688AC-147C-4156-829D-932D3F27006F}"/>
    <cellStyle name="Comma 6 2 2 5 2 4 2 3" xfId="30747" xr:uid="{6C3C7F84-A89C-479A-9B78-8014B5AF5C88}"/>
    <cellStyle name="Comma 6 2 2 5 2 4 3" xfId="10527" xr:uid="{C7906EA6-D513-46E8-AA2E-7E2C2988DF43}"/>
    <cellStyle name="Comma 6 2 2 5 2 4 3 2" xfId="22659" xr:uid="{03B4CCA0-7772-4C6C-BCB3-66DFFFDC75EC}"/>
    <cellStyle name="Comma 6 2 2 5 2 4 3 2 2" xfId="46923" xr:uid="{4B3057DA-DA2A-4722-9ADD-A575602CBD66}"/>
    <cellStyle name="Comma 6 2 2 5 2 4 3 3" xfId="34791" xr:uid="{4F1EA40B-31EC-482F-9219-A0BC21D7F90A}"/>
    <cellStyle name="Comma 6 2 2 5 2 4 4" xfId="14571" xr:uid="{307B3E6F-7277-4CFF-920C-8EE96A2E6D85}"/>
    <cellStyle name="Comma 6 2 2 5 2 4 4 2" xfId="38835" xr:uid="{7C1272F3-385A-49D5-822E-7C30A7D9367D}"/>
    <cellStyle name="Comma 6 2 2 5 2 4 5" xfId="26703" xr:uid="{73261100-B57E-489A-A17F-1D00C56C2FDC}"/>
    <cellStyle name="Comma 6 2 2 5 2 5" xfId="4461" xr:uid="{4D691D0C-9463-429F-A3CD-DC37A9F9757F}"/>
    <cellStyle name="Comma 6 2 2 5 2 5 2" xfId="16593" xr:uid="{4CC89CEA-842B-488A-89B7-5988B66D70A0}"/>
    <cellStyle name="Comma 6 2 2 5 2 5 2 2" xfId="40857" xr:uid="{31E467BF-2A38-4F2C-806F-F5222CED2AE3}"/>
    <cellStyle name="Comma 6 2 2 5 2 5 3" xfId="28725" xr:uid="{B3ADB80C-38B3-4502-89A7-E6AE904796A9}"/>
    <cellStyle name="Comma 6 2 2 5 2 6" xfId="8505" xr:uid="{49F6B270-6673-4FC5-94B3-E775535B3E39}"/>
    <cellStyle name="Comma 6 2 2 5 2 6 2" xfId="20637" xr:uid="{A1EEA521-C33A-449A-8BF4-155C63EA7856}"/>
    <cellStyle name="Comma 6 2 2 5 2 6 2 2" xfId="44901" xr:uid="{E101E5CD-0102-4F1E-925F-B3246F80FFC7}"/>
    <cellStyle name="Comma 6 2 2 5 2 6 3" xfId="32769" xr:uid="{65AEE456-E6FB-430E-9DD8-02263448475A}"/>
    <cellStyle name="Comma 6 2 2 5 2 7" xfId="12549" xr:uid="{F7E5DD83-3265-4485-BCE7-9FEB37B6B49A}"/>
    <cellStyle name="Comma 6 2 2 5 2 7 2" xfId="36813" xr:uid="{070921BF-F09D-4438-9D4D-01098EB770A8}"/>
    <cellStyle name="Comma 6 2 2 5 2 8" xfId="24681" xr:uid="{EFA9B206-EBD2-40FE-BA07-22B976248F36}"/>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2 2 2" xfId="44142" xr:uid="{69E9F177-C034-4C54-B793-AF37C63BD776}"/>
    <cellStyle name="Comma 6 2 2 5 3 2 2 2 3" xfId="32010" xr:uid="{3BE8088F-B880-4E1E-AF71-5E7D9AEAC0A0}"/>
    <cellStyle name="Comma 6 2 2 5 3 2 2 3" xfId="11790" xr:uid="{9145C765-22E7-4751-9E6E-442C336E67CB}"/>
    <cellStyle name="Comma 6 2 2 5 3 2 2 3 2" xfId="23922" xr:uid="{F3CB095A-F163-4887-9B1C-E8775E5122C4}"/>
    <cellStyle name="Comma 6 2 2 5 3 2 2 3 2 2" xfId="48186" xr:uid="{17198C9A-6DF2-4362-B597-A1E0DB1C147B}"/>
    <cellStyle name="Comma 6 2 2 5 3 2 2 3 3" xfId="36054" xr:uid="{267FF4E8-DA34-4F75-9CF0-8AE4E9BADF18}"/>
    <cellStyle name="Comma 6 2 2 5 3 2 2 4" xfId="15834" xr:uid="{38FD8F4F-10D6-4F70-BC19-1AAEF56DC4E7}"/>
    <cellStyle name="Comma 6 2 2 5 3 2 2 4 2" xfId="40098" xr:uid="{7EEF44A0-E139-49E8-9E6E-2179EF49818A}"/>
    <cellStyle name="Comma 6 2 2 5 3 2 2 5" xfId="27966" xr:uid="{A48D8801-C8ED-460E-B07B-09E411A4B295}"/>
    <cellStyle name="Comma 6 2 2 5 3 2 3" xfId="5724" xr:uid="{D3A56E85-77A8-4A32-BC10-6996A096D2DA}"/>
    <cellStyle name="Comma 6 2 2 5 3 2 3 2" xfId="17856" xr:uid="{E4D44398-A20F-488E-8D36-0BC9D9E7A25A}"/>
    <cellStyle name="Comma 6 2 2 5 3 2 3 2 2" xfId="42120" xr:uid="{C3E33A07-8DAF-4722-93AF-9D6E568F9718}"/>
    <cellStyle name="Comma 6 2 2 5 3 2 3 3" xfId="29988" xr:uid="{BE8157BE-D0C6-4F97-BC1B-09307F32A3E5}"/>
    <cellStyle name="Comma 6 2 2 5 3 2 4" xfId="9768" xr:uid="{4952E2BD-AC79-492F-A29B-E030F3FEA758}"/>
    <cellStyle name="Comma 6 2 2 5 3 2 4 2" xfId="21900" xr:uid="{019B0E13-9368-4BB6-8409-E978DA1463C1}"/>
    <cellStyle name="Comma 6 2 2 5 3 2 4 2 2" xfId="46164" xr:uid="{8106CCF9-0FD1-48EA-8EC2-74FE540ECBFF}"/>
    <cellStyle name="Comma 6 2 2 5 3 2 4 3" xfId="34032" xr:uid="{4B65A2E2-E097-4F86-AF82-B374C71A5B47}"/>
    <cellStyle name="Comma 6 2 2 5 3 2 5" xfId="13812" xr:uid="{EEC16448-2898-4E4D-A4E0-31979E12FECC}"/>
    <cellStyle name="Comma 6 2 2 5 3 2 5 2" xfId="38076" xr:uid="{3C295E71-FA6D-4DFE-A265-38479BE6667F}"/>
    <cellStyle name="Comma 6 2 2 5 3 2 6" xfId="25944" xr:uid="{56937411-55D4-44EC-945B-770C5604C5BD}"/>
    <cellStyle name="Comma 6 2 2 5 3 3" xfId="2691" xr:uid="{E3BBD0A4-6DB8-4FED-BD42-D47CBD4970C8}"/>
    <cellStyle name="Comma 6 2 2 5 3 3 2" xfId="6735" xr:uid="{21D74339-7D3A-4751-A88E-CCFDA2149BDD}"/>
    <cellStyle name="Comma 6 2 2 5 3 3 2 2" xfId="18867" xr:uid="{DD39A3B4-0E6C-4020-BCB4-5564CA869D3D}"/>
    <cellStyle name="Comma 6 2 2 5 3 3 2 2 2" xfId="43131" xr:uid="{E500C6F6-420F-4C8C-B060-7D3C127C66CA}"/>
    <cellStyle name="Comma 6 2 2 5 3 3 2 3" xfId="30999" xr:uid="{68B2FA5F-5909-4A41-ADBD-25A67C99B155}"/>
    <cellStyle name="Comma 6 2 2 5 3 3 3" xfId="10779" xr:uid="{4BE88034-3A6B-4264-82EF-C08E75161930}"/>
    <cellStyle name="Comma 6 2 2 5 3 3 3 2" xfId="22911" xr:uid="{508AB848-0A7C-481B-B3C6-DFC1DA5E774D}"/>
    <cellStyle name="Comma 6 2 2 5 3 3 3 2 2" xfId="47175" xr:uid="{C6E91693-E0DB-4BC2-9753-37D9BAC7C76A}"/>
    <cellStyle name="Comma 6 2 2 5 3 3 3 3" xfId="35043" xr:uid="{17C2669C-4A5E-4E24-B353-48763A0395C6}"/>
    <cellStyle name="Comma 6 2 2 5 3 3 4" xfId="14823" xr:uid="{D4B06AC5-E3AB-457F-84A2-A17F6130C37B}"/>
    <cellStyle name="Comma 6 2 2 5 3 3 4 2" xfId="39087" xr:uid="{21980C94-E3D5-4A9E-96B5-0ED20E0607B5}"/>
    <cellStyle name="Comma 6 2 2 5 3 3 5" xfId="26955" xr:uid="{058A9825-615C-4BB5-AAC2-1DD271A237F9}"/>
    <cellStyle name="Comma 6 2 2 5 3 4" xfId="4713" xr:uid="{A0FCB987-2BE6-46A3-B9DC-B01549917CAF}"/>
    <cellStyle name="Comma 6 2 2 5 3 4 2" xfId="16845" xr:uid="{43540175-6C2F-4E4B-8498-BEBDD028E041}"/>
    <cellStyle name="Comma 6 2 2 5 3 4 2 2" xfId="41109" xr:uid="{A6A8C2F7-F067-4153-8687-D112674565EA}"/>
    <cellStyle name="Comma 6 2 2 5 3 4 3" xfId="28977" xr:uid="{8A6A36F3-4B6E-449C-BA26-73705BBE83F8}"/>
    <cellStyle name="Comma 6 2 2 5 3 5" xfId="8757" xr:uid="{ED765802-8DD9-4A69-8562-14A3D683355C}"/>
    <cellStyle name="Comma 6 2 2 5 3 5 2" xfId="20889" xr:uid="{AA038FCE-152C-412B-B35D-D8D74C89F83B}"/>
    <cellStyle name="Comma 6 2 2 5 3 5 2 2" xfId="45153" xr:uid="{2ED59B12-727B-4A13-9F5C-4196126CE3C0}"/>
    <cellStyle name="Comma 6 2 2 5 3 5 3" xfId="33021" xr:uid="{8258696D-A1A7-4FD9-B24E-44A658B538BC}"/>
    <cellStyle name="Comma 6 2 2 5 3 6" xfId="12801" xr:uid="{70BD3E25-5510-45D9-AE85-4B68266A4C7F}"/>
    <cellStyle name="Comma 6 2 2 5 3 6 2" xfId="37065" xr:uid="{666B6DC8-DD25-4013-A54F-85963B44272B}"/>
    <cellStyle name="Comma 6 2 2 5 3 7" xfId="24933" xr:uid="{0C8C8027-D448-4192-9267-0EEA157F31DB}"/>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2 2 2" xfId="43637" xr:uid="{974E4D7B-B70D-4379-973E-5C80AF2399AC}"/>
    <cellStyle name="Comma 6 2 2 5 4 2 2 3" xfId="31505" xr:uid="{559BC492-BE71-4990-9BE6-0F398F004BA2}"/>
    <cellStyle name="Comma 6 2 2 5 4 2 3" xfId="11285" xr:uid="{7CDD6CE7-6202-41A7-9F1D-7FC8F6C92795}"/>
    <cellStyle name="Comma 6 2 2 5 4 2 3 2" xfId="23417" xr:uid="{DEE1724C-F654-4BD3-BB54-8862F9E74981}"/>
    <cellStyle name="Comma 6 2 2 5 4 2 3 2 2" xfId="47681" xr:uid="{3148EBD1-4DC8-4B11-90F9-FE37B2BAFBF8}"/>
    <cellStyle name="Comma 6 2 2 5 4 2 3 3" xfId="35549" xr:uid="{66EE6887-F8D0-41CF-B32C-5D0A15F6631C}"/>
    <cellStyle name="Comma 6 2 2 5 4 2 4" xfId="15329" xr:uid="{2E44CFD7-0B50-44CC-A876-648625DF4279}"/>
    <cellStyle name="Comma 6 2 2 5 4 2 4 2" xfId="39593" xr:uid="{04812753-5FAF-4C93-9A7E-A8338E3EA0C8}"/>
    <cellStyle name="Comma 6 2 2 5 4 2 5" xfId="27461" xr:uid="{5F0D1269-9A80-4F32-BC4F-45940B5E9218}"/>
    <cellStyle name="Comma 6 2 2 5 4 3" xfId="5219" xr:uid="{BCC401D7-C91B-4867-A2DB-70FE2FAF3B69}"/>
    <cellStyle name="Comma 6 2 2 5 4 3 2" xfId="17351" xr:uid="{A6EB080F-0A66-4D86-B664-EF33796AED3B}"/>
    <cellStyle name="Comma 6 2 2 5 4 3 2 2" xfId="41615" xr:uid="{58C01219-5ADC-4C85-90E5-AEF3E55800C2}"/>
    <cellStyle name="Comma 6 2 2 5 4 3 3" xfId="29483" xr:uid="{591A7E8F-278F-4AD5-926E-F6E34A53C9A2}"/>
    <cellStyle name="Comma 6 2 2 5 4 4" xfId="9263" xr:uid="{60277C01-0444-4416-AD0F-A8D106156F2C}"/>
    <cellStyle name="Comma 6 2 2 5 4 4 2" xfId="21395" xr:uid="{7C211C8A-AA8D-4D8A-8336-CD3E66F342D5}"/>
    <cellStyle name="Comma 6 2 2 5 4 4 2 2" xfId="45659" xr:uid="{D2B2BE92-2C9E-4F41-B324-C981D617383E}"/>
    <cellStyle name="Comma 6 2 2 5 4 4 3" xfId="33527" xr:uid="{5AA4E420-BA67-4D23-8ADA-122D28A04E66}"/>
    <cellStyle name="Comma 6 2 2 5 4 5" xfId="13307" xr:uid="{CAA755D7-16D3-4D96-AF58-DD1EBF84B0E0}"/>
    <cellStyle name="Comma 6 2 2 5 4 5 2" xfId="37571" xr:uid="{9284D441-03D0-49C8-AAF4-7047B14FA776}"/>
    <cellStyle name="Comma 6 2 2 5 4 6" xfId="25439" xr:uid="{A76D3A11-09FA-4C7D-BB7A-060A68C25CC4}"/>
    <cellStyle name="Comma 6 2 2 5 5" xfId="2186" xr:uid="{2E2D7751-D7A9-48C8-AEF6-B34FB04384E8}"/>
    <cellStyle name="Comma 6 2 2 5 5 2" xfId="6230" xr:uid="{ADCF377A-B42B-435D-A183-ED1A5E11E2A6}"/>
    <cellStyle name="Comma 6 2 2 5 5 2 2" xfId="18362" xr:uid="{24AE0074-E6F5-40CB-AC91-FA964D3D18BD}"/>
    <cellStyle name="Comma 6 2 2 5 5 2 2 2" xfId="42626" xr:uid="{0E61EEBB-BC8A-4A34-9E81-C70A46BD9FE7}"/>
    <cellStyle name="Comma 6 2 2 5 5 2 3" xfId="30494" xr:uid="{6DFC4B8A-9F27-4093-BA54-3F48573A5F94}"/>
    <cellStyle name="Comma 6 2 2 5 5 3" xfId="10274" xr:uid="{2CF20FE2-302A-401F-9CEF-1A63AE18BD66}"/>
    <cellStyle name="Comma 6 2 2 5 5 3 2" xfId="22406" xr:uid="{5F2479AE-EA97-4ECC-B33F-EE7046B424AB}"/>
    <cellStyle name="Comma 6 2 2 5 5 3 2 2" xfId="46670" xr:uid="{05FC5CDD-5A63-4D2C-8C17-CC191DC0AE33}"/>
    <cellStyle name="Comma 6 2 2 5 5 3 3" xfId="34538" xr:uid="{5BFB5444-5971-4B16-8D12-95C1E9C5DFE1}"/>
    <cellStyle name="Comma 6 2 2 5 5 4" xfId="14318" xr:uid="{5FA5A70D-5337-4286-B7AE-063BB744352A}"/>
    <cellStyle name="Comma 6 2 2 5 5 4 2" xfId="38582" xr:uid="{3401B813-7246-4C32-B8C6-F2196B5EA0DC}"/>
    <cellStyle name="Comma 6 2 2 5 5 5" xfId="26450" xr:uid="{45F47F7C-DEDB-4AF9-A6EE-69B376EDF0FB}"/>
    <cellStyle name="Comma 6 2 2 5 6" xfId="4208" xr:uid="{D7F6EA46-A31F-4DBB-A3EE-DCD18D91EE41}"/>
    <cellStyle name="Comma 6 2 2 5 6 2" xfId="16340" xr:uid="{DC5DA490-4659-4AC5-B81B-B06DC8397CF7}"/>
    <cellStyle name="Comma 6 2 2 5 6 2 2" xfId="40604" xr:uid="{37EFC392-E4BC-4447-A035-185DC19152A2}"/>
    <cellStyle name="Comma 6 2 2 5 6 3" xfId="28472" xr:uid="{AB2DCF6C-28B3-447E-B900-E960CCA63392}"/>
    <cellStyle name="Comma 6 2 2 5 7" xfId="8252" xr:uid="{3B39BC6B-A1C1-41F0-823F-E61837D352D2}"/>
    <cellStyle name="Comma 6 2 2 5 7 2" xfId="20384" xr:uid="{B1CDFD06-E3DF-4BEE-B5BA-F9EDAEAA866D}"/>
    <cellStyle name="Comma 6 2 2 5 7 2 2" xfId="44648" xr:uid="{4A576920-560F-43FE-8912-CCA4AF0BFE79}"/>
    <cellStyle name="Comma 6 2 2 5 7 3" xfId="32516" xr:uid="{2BC9CDD4-BCAD-408D-9CF9-BC0F25478014}"/>
    <cellStyle name="Comma 6 2 2 5 8" xfId="12296" xr:uid="{0EDFD809-46E4-4440-9509-A398ABE7DDD5}"/>
    <cellStyle name="Comma 6 2 2 5 8 2" xfId="36560" xr:uid="{8E35D65E-5F62-4486-BCB2-59D0559B404D}"/>
    <cellStyle name="Comma 6 2 2 5 9" xfId="24428" xr:uid="{A1E3E9C7-958D-4274-9C19-9938C125E8A6}"/>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2 2 2" xfId="44269" xr:uid="{2B9DC3AF-91FB-4BF7-B235-16E152EBD610}"/>
    <cellStyle name="Comma 6 2 2 6 2 2 2 2 3" xfId="32137" xr:uid="{7E6BE699-D573-4DA0-8B0E-9DAD15412719}"/>
    <cellStyle name="Comma 6 2 2 6 2 2 2 3" xfId="11917" xr:uid="{E7F6A972-2270-4382-8992-1237CC3FC12D}"/>
    <cellStyle name="Comma 6 2 2 6 2 2 2 3 2" xfId="24049" xr:uid="{C50284C1-5318-4608-B897-B20F55309E98}"/>
    <cellStyle name="Comma 6 2 2 6 2 2 2 3 2 2" xfId="48313" xr:uid="{6A8D27BE-040B-48DD-9726-50EE9F56C636}"/>
    <cellStyle name="Comma 6 2 2 6 2 2 2 3 3" xfId="36181" xr:uid="{2C5B71BA-8486-466B-8305-F138FCB766D0}"/>
    <cellStyle name="Comma 6 2 2 6 2 2 2 4" xfId="15961" xr:uid="{2FF17E9A-A280-4A37-9A54-7ED7EDED3294}"/>
    <cellStyle name="Comma 6 2 2 6 2 2 2 4 2" xfId="40225" xr:uid="{76EFA3EB-D989-46C8-A1C7-32E119A11CAB}"/>
    <cellStyle name="Comma 6 2 2 6 2 2 2 5" xfId="28093" xr:uid="{2A96A848-F473-4D92-93F2-F8F2721763D6}"/>
    <cellStyle name="Comma 6 2 2 6 2 2 3" xfId="5851" xr:uid="{DCF13A02-4591-40BD-B51E-8953CBF8F962}"/>
    <cellStyle name="Comma 6 2 2 6 2 2 3 2" xfId="17983" xr:uid="{C2AF7E88-AF42-4519-ACB5-71058849A039}"/>
    <cellStyle name="Comma 6 2 2 6 2 2 3 2 2" xfId="42247" xr:uid="{8F924A84-AF69-4DF9-9101-5CAE1B601EF2}"/>
    <cellStyle name="Comma 6 2 2 6 2 2 3 3" xfId="30115" xr:uid="{030A6B9B-C01B-4CDF-83BA-9316A7F9B9D9}"/>
    <cellStyle name="Comma 6 2 2 6 2 2 4" xfId="9895" xr:uid="{5585956A-0C44-4DA2-B8B8-7DA27719ACF2}"/>
    <cellStyle name="Comma 6 2 2 6 2 2 4 2" xfId="22027" xr:uid="{DE11F094-EB7F-4EB8-97E4-D3C7D992B5DE}"/>
    <cellStyle name="Comma 6 2 2 6 2 2 4 2 2" xfId="46291" xr:uid="{0D56E985-1506-4B06-95E5-A8AEEC07EDF5}"/>
    <cellStyle name="Comma 6 2 2 6 2 2 4 3" xfId="34159" xr:uid="{67116851-9CE8-412C-A6E5-86520402E6D7}"/>
    <cellStyle name="Comma 6 2 2 6 2 2 5" xfId="13939" xr:uid="{43BFB1CC-8185-4EA2-B385-9632BCEC0732}"/>
    <cellStyle name="Comma 6 2 2 6 2 2 5 2" xfId="38203" xr:uid="{15866594-0C48-4603-9826-FAF4AACD8DDD}"/>
    <cellStyle name="Comma 6 2 2 6 2 2 6" xfId="26071" xr:uid="{EF71E4A6-4D1E-4748-8706-B22A4837AEBF}"/>
    <cellStyle name="Comma 6 2 2 6 2 3" xfId="2818" xr:uid="{FDCE188F-6EE7-43CA-AB0A-4CD2AC412C97}"/>
    <cellStyle name="Comma 6 2 2 6 2 3 2" xfId="6862" xr:uid="{038378C7-EF0B-4E44-AA4F-F5E4190FD44B}"/>
    <cellStyle name="Comma 6 2 2 6 2 3 2 2" xfId="18994" xr:uid="{E1DB28E5-3C57-46FE-83C2-4F918A1EDA48}"/>
    <cellStyle name="Comma 6 2 2 6 2 3 2 2 2" xfId="43258" xr:uid="{A38536D1-5594-40B3-8E3E-25FE8982AE15}"/>
    <cellStyle name="Comma 6 2 2 6 2 3 2 3" xfId="31126" xr:uid="{A732825F-FDB1-4FD1-81DA-93EC9A64BE38}"/>
    <cellStyle name="Comma 6 2 2 6 2 3 3" xfId="10906" xr:uid="{6B5E702D-1D93-4C0D-8D79-E9E762C81D9D}"/>
    <cellStyle name="Comma 6 2 2 6 2 3 3 2" xfId="23038" xr:uid="{A917FD83-BC1C-4DFD-9FFE-B514565FB108}"/>
    <cellStyle name="Comma 6 2 2 6 2 3 3 2 2" xfId="47302" xr:uid="{88AFE6E3-E12C-41F8-BD45-FD88BDC56E71}"/>
    <cellStyle name="Comma 6 2 2 6 2 3 3 3" xfId="35170" xr:uid="{70E9612F-2330-41AE-BADF-A93D7A7C683C}"/>
    <cellStyle name="Comma 6 2 2 6 2 3 4" xfId="14950" xr:uid="{CC0729B5-030A-4198-BE87-AA126B2D1F78}"/>
    <cellStyle name="Comma 6 2 2 6 2 3 4 2" xfId="39214" xr:uid="{43B8A0CB-FB24-4042-8445-D0D713CA46C0}"/>
    <cellStyle name="Comma 6 2 2 6 2 3 5" xfId="27082" xr:uid="{D307932B-590C-4B9D-94AF-420187E713D8}"/>
    <cellStyle name="Comma 6 2 2 6 2 4" xfId="4840" xr:uid="{AF2BABBA-0DF7-4626-80C1-108A1C59E6F0}"/>
    <cellStyle name="Comma 6 2 2 6 2 4 2" xfId="16972" xr:uid="{C7FA0246-3B0F-44EE-924F-A177CD90DF74}"/>
    <cellStyle name="Comma 6 2 2 6 2 4 2 2" xfId="41236" xr:uid="{F552C1A9-5E0C-4F8C-95D7-330594F4A700}"/>
    <cellStyle name="Comma 6 2 2 6 2 4 3" xfId="29104" xr:uid="{55EBEB2B-C9FF-4694-BC9D-8E1865021346}"/>
    <cellStyle name="Comma 6 2 2 6 2 5" xfId="8884" xr:uid="{A0542E5B-4641-430B-96AE-CBCDD1EC2BCA}"/>
    <cellStyle name="Comma 6 2 2 6 2 5 2" xfId="21016" xr:uid="{B7A3FFEA-D58F-4414-99D5-F095C7A1E686}"/>
    <cellStyle name="Comma 6 2 2 6 2 5 2 2" xfId="45280" xr:uid="{FB690204-BD9D-4AA3-8D71-6BA3C5C40EB1}"/>
    <cellStyle name="Comma 6 2 2 6 2 5 3" xfId="33148" xr:uid="{9B1E8795-611E-4E10-83FD-83505C4239FE}"/>
    <cellStyle name="Comma 6 2 2 6 2 6" xfId="12928" xr:uid="{19659B89-1D96-4958-B7D4-1B589F0C7A7A}"/>
    <cellStyle name="Comma 6 2 2 6 2 6 2" xfId="37192" xr:uid="{B17F53EC-BD71-4270-95FE-A728BC2A93FE}"/>
    <cellStyle name="Comma 6 2 2 6 2 7" xfId="25060" xr:uid="{2D127CFF-5442-40A7-9480-61DB2D3CB88C}"/>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2 2 2" xfId="43764" xr:uid="{66EFCD5E-4FA7-4D7C-93E1-6483E3D5A09A}"/>
    <cellStyle name="Comma 6 2 2 6 3 2 2 3" xfId="31632" xr:uid="{6DCE9946-7A9C-4520-8F5F-10BC3D49CA34}"/>
    <cellStyle name="Comma 6 2 2 6 3 2 3" xfId="11412" xr:uid="{F0EF69BE-D764-4D4C-B9F8-66C0F97E4990}"/>
    <cellStyle name="Comma 6 2 2 6 3 2 3 2" xfId="23544" xr:uid="{CABAD855-9DE3-408B-8B5F-D1018AFDEA82}"/>
    <cellStyle name="Comma 6 2 2 6 3 2 3 2 2" xfId="47808" xr:uid="{D9396B90-1AE3-47C3-A359-6F8554599F29}"/>
    <cellStyle name="Comma 6 2 2 6 3 2 3 3" xfId="35676" xr:uid="{CBF44F20-35FD-4AE6-9297-AF665ECF9E11}"/>
    <cellStyle name="Comma 6 2 2 6 3 2 4" xfId="15456" xr:uid="{1EEFC6E6-41D0-4BB6-9E00-7C4097CE7C18}"/>
    <cellStyle name="Comma 6 2 2 6 3 2 4 2" xfId="39720" xr:uid="{0222C5A8-BB40-46FA-A1BE-6A29EF486EF9}"/>
    <cellStyle name="Comma 6 2 2 6 3 2 5" xfId="27588" xr:uid="{A1AF4625-ECAD-415C-9379-C2041B0DD1C1}"/>
    <cellStyle name="Comma 6 2 2 6 3 3" xfId="5346" xr:uid="{B6D3A4D3-F747-4651-B09E-6A35E9E31787}"/>
    <cellStyle name="Comma 6 2 2 6 3 3 2" xfId="17478" xr:uid="{397BD612-F3FC-4F26-89E2-080B832BEACF}"/>
    <cellStyle name="Comma 6 2 2 6 3 3 2 2" xfId="41742" xr:uid="{E6E786DB-5F82-4EBF-819D-D21E17AE0243}"/>
    <cellStyle name="Comma 6 2 2 6 3 3 3" xfId="29610" xr:uid="{9CD6AA23-DDDF-4CAC-BDAF-DB37968625ED}"/>
    <cellStyle name="Comma 6 2 2 6 3 4" xfId="9390" xr:uid="{7F6B3F35-D6B5-4BF6-A72C-15BD838FB8C1}"/>
    <cellStyle name="Comma 6 2 2 6 3 4 2" xfId="21522" xr:uid="{1039CA65-E2A5-4B32-9553-4890E9A7072F}"/>
    <cellStyle name="Comma 6 2 2 6 3 4 2 2" xfId="45786" xr:uid="{2AD661BD-F90E-4CE9-AED8-EC4311AC016D}"/>
    <cellStyle name="Comma 6 2 2 6 3 4 3" xfId="33654" xr:uid="{893B9E91-B94D-4CF9-8BCE-407BA972FF5D}"/>
    <cellStyle name="Comma 6 2 2 6 3 5" xfId="13434" xr:uid="{7A3FDB61-7ABA-4F1E-B0A4-50CCEE14826A}"/>
    <cellStyle name="Comma 6 2 2 6 3 5 2" xfId="37698" xr:uid="{0F81C2B5-507C-4AF0-8360-22C287DE9349}"/>
    <cellStyle name="Comma 6 2 2 6 3 6" xfId="25566" xr:uid="{18683932-1F6A-46BC-A25B-22729518A9C7}"/>
    <cellStyle name="Comma 6 2 2 6 4" xfId="2313" xr:uid="{20B411F7-4D08-4DCF-916B-68BD90B26BC3}"/>
    <cellStyle name="Comma 6 2 2 6 4 2" xfId="6357" xr:uid="{FD59E196-200C-4291-88E7-2C0CD1BC373C}"/>
    <cellStyle name="Comma 6 2 2 6 4 2 2" xfId="18489" xr:uid="{C8327DC1-FB69-4AB0-AAE5-2963CDC4C2B4}"/>
    <cellStyle name="Comma 6 2 2 6 4 2 2 2" xfId="42753" xr:uid="{25822590-25B8-4454-9033-837071AC98C9}"/>
    <cellStyle name="Comma 6 2 2 6 4 2 3" xfId="30621" xr:uid="{491EF267-6D74-4814-9A13-81AA693DDB3B}"/>
    <cellStyle name="Comma 6 2 2 6 4 3" xfId="10401" xr:uid="{2821E76B-A409-4760-BEA5-C3677474AB7B}"/>
    <cellStyle name="Comma 6 2 2 6 4 3 2" xfId="22533" xr:uid="{88982E30-3A5D-4B38-9E95-07A75CFEEEB8}"/>
    <cellStyle name="Comma 6 2 2 6 4 3 2 2" xfId="46797" xr:uid="{744CEA2B-2D17-4221-82E9-D6D576F47A10}"/>
    <cellStyle name="Comma 6 2 2 6 4 3 3" xfId="34665" xr:uid="{F10E4635-77DF-4CF3-923C-7DD229600289}"/>
    <cellStyle name="Comma 6 2 2 6 4 4" xfId="14445" xr:uid="{3635980E-6337-4071-A206-C2DD9E5EBBF6}"/>
    <cellStyle name="Comma 6 2 2 6 4 4 2" xfId="38709" xr:uid="{14444C37-44E7-4A0A-A27C-0A10963F14A4}"/>
    <cellStyle name="Comma 6 2 2 6 4 5" xfId="26577" xr:uid="{C802E062-7238-4904-8164-99F45A77A7F9}"/>
    <cellStyle name="Comma 6 2 2 6 5" xfId="4335" xr:uid="{16346050-9E8F-457B-B831-BAD6B25AEF1F}"/>
    <cellStyle name="Comma 6 2 2 6 5 2" xfId="16467" xr:uid="{8565C75F-A60B-487E-8138-895073303237}"/>
    <cellStyle name="Comma 6 2 2 6 5 2 2" xfId="40731" xr:uid="{DC9DCFE2-90B2-4867-93C1-C40916994150}"/>
    <cellStyle name="Comma 6 2 2 6 5 3" xfId="28599" xr:uid="{CADCD319-33D2-4EA6-8077-484D7BA49E56}"/>
    <cellStyle name="Comma 6 2 2 6 6" xfId="8379" xr:uid="{BD50BEB3-83E2-4C01-86E5-0E001482692C}"/>
    <cellStyle name="Comma 6 2 2 6 6 2" xfId="20511" xr:uid="{2E57AA27-0B0D-47F4-B820-061FC30D0FB2}"/>
    <cellStyle name="Comma 6 2 2 6 6 2 2" xfId="44775" xr:uid="{DEFF9395-64F7-4C76-A118-077640F78E74}"/>
    <cellStyle name="Comma 6 2 2 6 6 3" xfId="32643" xr:uid="{85CEE499-4C95-4CDE-ADBC-9984DC2C7AC3}"/>
    <cellStyle name="Comma 6 2 2 6 7" xfId="12423" xr:uid="{C45D4E00-9F6D-40B4-95DB-5465995E0C3D}"/>
    <cellStyle name="Comma 6 2 2 6 7 2" xfId="36687" xr:uid="{67EE973E-BA7B-4CEC-9AA9-9B278B6336BC}"/>
    <cellStyle name="Comma 6 2 2 6 8" xfId="24555" xr:uid="{97F595CD-4389-438E-846E-F4BADEB621D5}"/>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2 2 2" xfId="44016" xr:uid="{D092ED37-D09F-46D4-98A4-A5F04A71F7E1}"/>
    <cellStyle name="Comma 6 2 2 7 2 2 2 3" xfId="31884" xr:uid="{5875F6E1-88D6-4C3F-81D7-657CA5794D44}"/>
    <cellStyle name="Comma 6 2 2 7 2 2 3" xfId="11664" xr:uid="{9BDF4550-108C-4B3C-B946-DE8E0DC17B77}"/>
    <cellStyle name="Comma 6 2 2 7 2 2 3 2" xfId="23796" xr:uid="{2463F850-7F7B-445E-BFB7-D6C80AB27A33}"/>
    <cellStyle name="Comma 6 2 2 7 2 2 3 2 2" xfId="48060" xr:uid="{BEA6059C-F823-4E94-91BD-9EBCB3C16AC7}"/>
    <cellStyle name="Comma 6 2 2 7 2 2 3 3" xfId="35928" xr:uid="{D405B2E4-E4A6-499D-9BE3-3F1165273133}"/>
    <cellStyle name="Comma 6 2 2 7 2 2 4" xfId="15708" xr:uid="{9890C66E-BCB3-4267-9002-18FDA1C38819}"/>
    <cellStyle name="Comma 6 2 2 7 2 2 4 2" xfId="39972" xr:uid="{9E23BF04-BEAC-4087-A6F3-B266C9E36123}"/>
    <cellStyle name="Comma 6 2 2 7 2 2 5" xfId="27840" xr:uid="{5AE6258C-5AD6-4EFF-A4EF-D5687058F9CB}"/>
    <cellStyle name="Comma 6 2 2 7 2 3" xfId="5598" xr:uid="{CD1E79CD-2C00-4A0D-BC19-7E047D979F80}"/>
    <cellStyle name="Comma 6 2 2 7 2 3 2" xfId="17730" xr:uid="{E871B0AD-07A8-4A5F-9476-F8887F25D9A7}"/>
    <cellStyle name="Comma 6 2 2 7 2 3 2 2" xfId="41994" xr:uid="{124B1D8C-792D-424B-9266-9D2FEB4945C0}"/>
    <cellStyle name="Comma 6 2 2 7 2 3 3" xfId="29862" xr:uid="{7BC12DA5-28FE-4E6B-B336-7C215DBD41E5}"/>
    <cellStyle name="Comma 6 2 2 7 2 4" xfId="9642" xr:uid="{C2251421-6AAF-4FAC-A1A7-F90BA0A993E4}"/>
    <cellStyle name="Comma 6 2 2 7 2 4 2" xfId="21774" xr:uid="{C72C3C53-0B0A-48E2-9F84-4FC9DD062BE1}"/>
    <cellStyle name="Comma 6 2 2 7 2 4 2 2" xfId="46038" xr:uid="{5E932ECC-7448-406A-9542-D9780717217C}"/>
    <cellStyle name="Comma 6 2 2 7 2 4 3" xfId="33906" xr:uid="{90D5F0C0-ECC8-4AEA-81B9-EB3C686DCF8B}"/>
    <cellStyle name="Comma 6 2 2 7 2 5" xfId="13686" xr:uid="{33A0C91C-4C29-431F-A026-53EFDF7A7F7C}"/>
    <cellStyle name="Comma 6 2 2 7 2 5 2" xfId="37950" xr:uid="{5C9ACD7B-5393-48CD-ADA7-2810052D0532}"/>
    <cellStyle name="Comma 6 2 2 7 2 6" xfId="25818" xr:uid="{2E7E060D-011D-4BE8-8483-9D01916FC0DA}"/>
    <cellStyle name="Comma 6 2 2 7 3" xfId="2565" xr:uid="{ECCE0B3D-C3F3-452A-8865-248FEA4849C7}"/>
    <cellStyle name="Comma 6 2 2 7 3 2" xfId="6609" xr:uid="{8BA9B90A-B733-43A2-831C-FFE1FEAF66DD}"/>
    <cellStyle name="Comma 6 2 2 7 3 2 2" xfId="18741" xr:uid="{77EDC477-804C-48E2-8297-1ED4AA6C2E82}"/>
    <cellStyle name="Comma 6 2 2 7 3 2 2 2" xfId="43005" xr:uid="{4C02EC5F-D4C7-4283-BCA7-03F76458599C}"/>
    <cellStyle name="Comma 6 2 2 7 3 2 3" xfId="30873" xr:uid="{A9F2FB6C-73CD-437E-A592-0E503B3CA95B}"/>
    <cellStyle name="Comma 6 2 2 7 3 3" xfId="10653" xr:uid="{496B732C-9B5C-4BDE-8FB7-0FDCB7E1EBA9}"/>
    <cellStyle name="Comma 6 2 2 7 3 3 2" xfId="22785" xr:uid="{B78EBD9B-3FE7-4E4D-8DD3-D31201A33F5B}"/>
    <cellStyle name="Comma 6 2 2 7 3 3 2 2" xfId="47049" xr:uid="{2F61E8AB-A2D3-4984-8F65-BA54C4755C33}"/>
    <cellStyle name="Comma 6 2 2 7 3 3 3" xfId="34917" xr:uid="{733B53C7-20DE-4A06-9960-AFFB20556296}"/>
    <cellStyle name="Comma 6 2 2 7 3 4" xfId="14697" xr:uid="{FBA8B957-4E09-4182-ACEF-D44E6B2F335E}"/>
    <cellStyle name="Comma 6 2 2 7 3 4 2" xfId="38961" xr:uid="{23BA8797-76FD-4D64-8985-25FD603065E4}"/>
    <cellStyle name="Comma 6 2 2 7 3 5" xfId="26829" xr:uid="{05DE9239-C8D8-4465-937D-7224C7E121F5}"/>
    <cellStyle name="Comma 6 2 2 7 4" xfId="4587" xr:uid="{31097569-B22D-45B5-8988-6529DA693999}"/>
    <cellStyle name="Comma 6 2 2 7 4 2" xfId="16719" xr:uid="{820B6B65-9DB1-491C-A65D-051094CEA509}"/>
    <cellStyle name="Comma 6 2 2 7 4 2 2" xfId="40983" xr:uid="{EF9653AD-7D4B-4FE3-9CDB-CDA420F5C2EF}"/>
    <cellStyle name="Comma 6 2 2 7 4 3" xfId="28851" xr:uid="{BAD55894-C052-42AB-B72F-D94AC80290F3}"/>
    <cellStyle name="Comma 6 2 2 7 5" xfId="8631" xr:uid="{BF1B2BD7-FA31-4C6C-A9F0-2F6A8C2BE407}"/>
    <cellStyle name="Comma 6 2 2 7 5 2" xfId="20763" xr:uid="{463BFE6E-554E-4CA1-826A-A908D5AB6630}"/>
    <cellStyle name="Comma 6 2 2 7 5 2 2" xfId="45027" xr:uid="{6D7BE378-24AF-42FE-8314-C340A6DF3F74}"/>
    <cellStyle name="Comma 6 2 2 7 5 3" xfId="32895" xr:uid="{F2D76958-2630-466E-B35B-6F55CE65C5B5}"/>
    <cellStyle name="Comma 6 2 2 7 6" xfId="12675" xr:uid="{E16E0847-ABAC-4BA8-9B27-134677D89936}"/>
    <cellStyle name="Comma 6 2 2 7 6 2" xfId="36939" xr:uid="{45E642FE-3F1F-4EAC-8DCD-7B6F2DD51AA6}"/>
    <cellStyle name="Comma 6 2 2 7 7" xfId="24807" xr:uid="{BF32E4B4-0431-4D06-B2A7-238FBBDC86B9}"/>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2 2 2" xfId="43511" xr:uid="{A670E1D1-2EBF-4C2C-A5F0-271303565CF9}"/>
    <cellStyle name="Comma 6 2 2 8 2 2 3" xfId="31379" xr:uid="{93A1C515-211C-44D9-853E-3DFF0D1D88EA}"/>
    <cellStyle name="Comma 6 2 2 8 2 3" xfId="11159" xr:uid="{A497019A-6D51-46AB-B862-313F441886D1}"/>
    <cellStyle name="Comma 6 2 2 8 2 3 2" xfId="23291" xr:uid="{DD9418D3-7F66-414E-8DFA-E0EFBA24C765}"/>
    <cellStyle name="Comma 6 2 2 8 2 3 2 2" xfId="47555" xr:uid="{C46D3F63-E560-4E1D-89E8-584482809DEF}"/>
    <cellStyle name="Comma 6 2 2 8 2 3 3" xfId="35423" xr:uid="{7F24541C-CB96-4E30-9AF7-501E89F541F4}"/>
    <cellStyle name="Comma 6 2 2 8 2 4" xfId="15203" xr:uid="{38C09CBF-7B37-4304-BF11-5758AEDDAE0F}"/>
    <cellStyle name="Comma 6 2 2 8 2 4 2" xfId="39467" xr:uid="{26CF9832-867E-4268-B7FB-A4CF25DDB109}"/>
    <cellStyle name="Comma 6 2 2 8 2 5" xfId="27335" xr:uid="{F9C8F2A9-CF20-4844-895B-52C19AFE8F3D}"/>
    <cellStyle name="Comma 6 2 2 8 3" xfId="5093" xr:uid="{41E21CC6-002A-40D8-9E75-0A3F367894E9}"/>
    <cellStyle name="Comma 6 2 2 8 3 2" xfId="17225" xr:uid="{F31A772B-7179-4F05-BD09-91B26AD2ACDF}"/>
    <cellStyle name="Comma 6 2 2 8 3 2 2" xfId="41489" xr:uid="{61FCE516-8279-4E30-BD8B-009C808883EA}"/>
    <cellStyle name="Comma 6 2 2 8 3 3" xfId="29357" xr:uid="{4A643465-432E-466A-8106-37D1A73BE796}"/>
    <cellStyle name="Comma 6 2 2 8 4" xfId="9137" xr:uid="{3A672B72-78FA-4F3D-827E-0E7524100C17}"/>
    <cellStyle name="Comma 6 2 2 8 4 2" xfId="21269" xr:uid="{D4260E33-651F-49B2-BF65-ECCF743E796D}"/>
    <cellStyle name="Comma 6 2 2 8 4 2 2" xfId="45533" xr:uid="{FCF14906-2955-4BE0-9CD2-9A2749842CC2}"/>
    <cellStyle name="Comma 6 2 2 8 4 3" xfId="33401" xr:uid="{75087157-F2E8-4F49-B445-9C858E828572}"/>
    <cellStyle name="Comma 6 2 2 8 5" xfId="13181" xr:uid="{74BEC654-86D0-4B34-B813-700D609EABE5}"/>
    <cellStyle name="Comma 6 2 2 8 5 2" xfId="37445" xr:uid="{7FF3CC94-7B99-4E2E-AA69-C666AA3A989D}"/>
    <cellStyle name="Comma 6 2 2 8 6" xfId="25313" xr:uid="{793C8E6F-4371-4795-83FE-DCBA3F2FB1BC}"/>
    <cellStyle name="Comma 6 2 2 9" xfId="2060" xr:uid="{CD4C8821-09BD-4B7A-A2E2-C70C71AF479A}"/>
    <cellStyle name="Comma 6 2 2 9 2" xfId="6104" xr:uid="{160854CF-85D7-43E0-9FE9-C11B20CC78E3}"/>
    <cellStyle name="Comma 6 2 2 9 2 2" xfId="18236" xr:uid="{62F2B28B-B3CC-406D-BB55-AB4646ECB9F2}"/>
    <cellStyle name="Comma 6 2 2 9 2 2 2" xfId="42500" xr:uid="{DD2F8604-729B-4A01-B257-6E7300D76465}"/>
    <cellStyle name="Comma 6 2 2 9 2 3" xfId="30368" xr:uid="{17BB94BE-68EF-4F24-92B9-EDAFB24C0930}"/>
    <cellStyle name="Comma 6 2 2 9 3" xfId="10148" xr:uid="{B595F332-92E5-4E69-A5FF-3E72B39B4B11}"/>
    <cellStyle name="Comma 6 2 2 9 3 2" xfId="22280" xr:uid="{05629BC7-83E8-422D-BAA9-D4EE9BACA967}"/>
    <cellStyle name="Comma 6 2 2 9 3 2 2" xfId="46544" xr:uid="{873D251E-CEFA-4FE9-965E-EEDE7E7BDBDD}"/>
    <cellStyle name="Comma 6 2 2 9 3 3" xfId="34412" xr:uid="{F7951F34-47B9-43FC-8BF4-B3C728123BE3}"/>
    <cellStyle name="Comma 6 2 2 9 4" xfId="14192" xr:uid="{8D7E26B4-B1E2-412F-B395-DC2CD95BEAC0}"/>
    <cellStyle name="Comma 6 2 2 9 4 2" xfId="38456" xr:uid="{FE752BBA-937F-4E02-9BA1-4A6A383912E1}"/>
    <cellStyle name="Comma 6 2 2 9 5" xfId="26324" xr:uid="{52CFF63D-43AD-49DD-94F2-F7C1C931D0C5}"/>
    <cellStyle name="Comma 6 2 3" xfId="48" xr:uid="{69EAECA2-5440-4268-A1FA-F3C70AFA53A9}"/>
    <cellStyle name="Comma 6 2 3 10" xfId="12180" xr:uid="{200A1F46-F7B5-4791-9FC9-2DD406C64A3C}"/>
    <cellStyle name="Comma 6 2 3 10 2" xfId="36444" xr:uid="{E14AE90F-18F0-4004-B0BE-112BD70D9178}"/>
    <cellStyle name="Comma 6 2 3 11" xfId="24312" xr:uid="{69C6EAE7-EB2A-482D-AE62-B559AC485DDF}"/>
    <cellStyle name="Comma 6 2 3 2" xfId="111" xr:uid="{16BE3FB4-EE50-46C1-9DEC-FD27FC464956}"/>
    <cellStyle name="Comma 6 2 3 2 10" xfId="24375" xr:uid="{5EAA5DCA-26EB-43B4-90BF-CFD5D77C771E}"/>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2 2 2" xfId="44468" xr:uid="{8220BEBF-1A22-4B27-9D02-A922EDBDE515}"/>
    <cellStyle name="Comma 6 2 3 2 2 2 2 2 2 2 3" xfId="32336" xr:uid="{0305DE45-8649-4BD2-8668-C34AD10C8130}"/>
    <cellStyle name="Comma 6 2 3 2 2 2 2 2 2 3" xfId="12116" xr:uid="{5803CBCF-409D-4E85-A0DE-D203CBF2B4D1}"/>
    <cellStyle name="Comma 6 2 3 2 2 2 2 2 2 3 2" xfId="24248" xr:uid="{C2F664E9-DF0E-49D4-BA47-2B9319785993}"/>
    <cellStyle name="Comma 6 2 3 2 2 2 2 2 2 3 2 2" xfId="48512" xr:uid="{EA7DBDEF-E665-4F84-8F3A-E31919C2E53D}"/>
    <cellStyle name="Comma 6 2 3 2 2 2 2 2 2 3 3" xfId="36380" xr:uid="{61534EDB-54C8-4623-90A8-535AFFC5EB35}"/>
    <cellStyle name="Comma 6 2 3 2 2 2 2 2 2 4" xfId="16160" xr:uid="{8940A5F0-7787-4893-8048-3A56C598120A}"/>
    <cellStyle name="Comma 6 2 3 2 2 2 2 2 2 4 2" xfId="40424" xr:uid="{26C2C6DC-0E38-4E7A-9449-CF1FE9131F43}"/>
    <cellStyle name="Comma 6 2 3 2 2 2 2 2 2 5" xfId="28292" xr:uid="{59A23A4E-EC80-4179-93FC-DFE04DDBE80E}"/>
    <cellStyle name="Comma 6 2 3 2 2 2 2 2 3" xfId="6050" xr:uid="{CB973F78-E328-45B7-88E0-7569D7830CFB}"/>
    <cellStyle name="Comma 6 2 3 2 2 2 2 2 3 2" xfId="18182" xr:uid="{32F838F8-3C0E-4FA5-99D5-F683772440C6}"/>
    <cellStyle name="Comma 6 2 3 2 2 2 2 2 3 2 2" xfId="42446" xr:uid="{81246ADA-E5E6-4430-9931-6B20830C288B}"/>
    <cellStyle name="Comma 6 2 3 2 2 2 2 2 3 3" xfId="30314" xr:uid="{2B04189F-2F9D-48F8-B5A1-F165CE3DF859}"/>
    <cellStyle name="Comma 6 2 3 2 2 2 2 2 4" xfId="10094" xr:uid="{6BAEAED4-1FA0-4969-B103-8B16F5FF6419}"/>
    <cellStyle name="Comma 6 2 3 2 2 2 2 2 4 2" xfId="22226" xr:uid="{6D84AB98-1955-4EB7-9643-41D57D8D305B}"/>
    <cellStyle name="Comma 6 2 3 2 2 2 2 2 4 2 2" xfId="46490" xr:uid="{EFE3302C-00AB-4F6A-89C4-BB1A616BF1C0}"/>
    <cellStyle name="Comma 6 2 3 2 2 2 2 2 4 3" xfId="34358" xr:uid="{EBD2AE34-B1E9-4890-A162-9CE7B5D80F4C}"/>
    <cellStyle name="Comma 6 2 3 2 2 2 2 2 5" xfId="14138" xr:uid="{9A2AC345-80A7-40ED-AC55-61B508177498}"/>
    <cellStyle name="Comma 6 2 3 2 2 2 2 2 5 2" xfId="38402" xr:uid="{8C8667C6-720A-40B8-B473-C91D31DB9FB1}"/>
    <cellStyle name="Comma 6 2 3 2 2 2 2 2 6" xfId="26270" xr:uid="{B2431738-EE5E-4D72-A40C-DB2533AD2B76}"/>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2 2 2" xfId="43457" xr:uid="{FEFA25BA-4592-46A0-8275-8ACC684E1EE7}"/>
    <cellStyle name="Comma 6 2 3 2 2 2 2 3 2 3" xfId="31325" xr:uid="{D5D7451B-AF54-47AF-A920-2E76139FE680}"/>
    <cellStyle name="Comma 6 2 3 2 2 2 2 3 3" xfId="11105" xr:uid="{B58CF2AB-4200-4E86-B689-B9D8AAD1189D}"/>
    <cellStyle name="Comma 6 2 3 2 2 2 2 3 3 2" xfId="23237" xr:uid="{547264A1-D442-4367-86C2-7B4AF53074BF}"/>
    <cellStyle name="Comma 6 2 3 2 2 2 2 3 3 2 2" xfId="47501" xr:uid="{AE1669B8-4EBE-476D-80A5-E18279971B87}"/>
    <cellStyle name="Comma 6 2 3 2 2 2 2 3 3 3" xfId="35369" xr:uid="{D80CC066-C3E7-458E-A756-5716805CDB6F}"/>
    <cellStyle name="Comma 6 2 3 2 2 2 2 3 4" xfId="15149" xr:uid="{6C02C736-76D3-4ADB-921A-2000979E7616}"/>
    <cellStyle name="Comma 6 2 3 2 2 2 2 3 4 2" xfId="39413" xr:uid="{15C227FF-D8B5-4A2C-8CE0-8D74DF1DBF7A}"/>
    <cellStyle name="Comma 6 2 3 2 2 2 2 3 5" xfId="27281" xr:uid="{E53E1E72-407B-4DE2-B9B8-7503927EC97E}"/>
    <cellStyle name="Comma 6 2 3 2 2 2 2 4" xfId="5039" xr:uid="{487C155C-ACB3-4162-B530-D689C64CEE02}"/>
    <cellStyle name="Comma 6 2 3 2 2 2 2 4 2" xfId="17171" xr:uid="{93BF4503-5632-4F29-B0E4-3624E2563A54}"/>
    <cellStyle name="Comma 6 2 3 2 2 2 2 4 2 2" xfId="41435" xr:uid="{7D0D4055-02B4-4904-8780-EA24DA582CC7}"/>
    <cellStyle name="Comma 6 2 3 2 2 2 2 4 3" xfId="29303" xr:uid="{EFE62FD1-C043-462E-A372-3E249115F345}"/>
    <cellStyle name="Comma 6 2 3 2 2 2 2 5" xfId="9083" xr:uid="{8CFBE6A6-4668-4BB1-BA13-0CC9FDF83ADC}"/>
    <cellStyle name="Comma 6 2 3 2 2 2 2 5 2" xfId="21215" xr:uid="{790CA415-E9DB-41AC-A075-FC040BF026A7}"/>
    <cellStyle name="Comma 6 2 3 2 2 2 2 5 2 2" xfId="45479" xr:uid="{E2363E8B-8D65-40B6-B62F-088A72384283}"/>
    <cellStyle name="Comma 6 2 3 2 2 2 2 5 3" xfId="33347" xr:uid="{4FBB2C9C-B13E-4DFB-8054-06F0A15F7F0B}"/>
    <cellStyle name="Comma 6 2 3 2 2 2 2 6" xfId="13127" xr:uid="{A649FB5A-16F7-418D-811E-0346720C7B18}"/>
    <cellStyle name="Comma 6 2 3 2 2 2 2 6 2" xfId="37391" xr:uid="{B2625C21-FD73-46F3-9934-95BBF0F4CFA2}"/>
    <cellStyle name="Comma 6 2 3 2 2 2 2 7" xfId="25259" xr:uid="{6F0003D7-DC59-470B-BD02-0F72AD288CC2}"/>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2 2 2" xfId="43963" xr:uid="{9E1EDB34-6DB9-4728-97EF-AC496F2E3F94}"/>
    <cellStyle name="Comma 6 2 3 2 2 2 3 2 2 3" xfId="31831" xr:uid="{02A68BE0-9BB7-458B-9E46-B371FE144E2B}"/>
    <cellStyle name="Comma 6 2 3 2 2 2 3 2 3" xfId="11611" xr:uid="{D666E0F3-D0BE-4AA0-B298-4649DB9EB7FE}"/>
    <cellStyle name="Comma 6 2 3 2 2 2 3 2 3 2" xfId="23743" xr:uid="{FCF1E3BE-8919-4B84-89A4-DE7A8AE25EAF}"/>
    <cellStyle name="Comma 6 2 3 2 2 2 3 2 3 2 2" xfId="48007" xr:uid="{35E7DD62-B264-4B1D-9553-E38E49A0728E}"/>
    <cellStyle name="Comma 6 2 3 2 2 2 3 2 3 3" xfId="35875" xr:uid="{4ABCC6CA-AE70-4E45-B6AA-D1D103AB760C}"/>
    <cellStyle name="Comma 6 2 3 2 2 2 3 2 4" xfId="15655" xr:uid="{AC77584A-7B2F-450F-AC0C-D2106B1F9096}"/>
    <cellStyle name="Comma 6 2 3 2 2 2 3 2 4 2" xfId="39919" xr:uid="{48C4E92C-4B77-49E1-8271-FB7E942D3391}"/>
    <cellStyle name="Comma 6 2 3 2 2 2 3 2 5" xfId="27787" xr:uid="{7EE12BC3-621F-485A-88B1-412BB4E9CE87}"/>
    <cellStyle name="Comma 6 2 3 2 2 2 3 3" xfId="5545" xr:uid="{0C564E9A-8B26-4680-808E-6325BB504446}"/>
    <cellStyle name="Comma 6 2 3 2 2 2 3 3 2" xfId="17677" xr:uid="{03317311-AEA2-4638-8DEC-DE4BF07A9F61}"/>
    <cellStyle name="Comma 6 2 3 2 2 2 3 3 2 2" xfId="41941" xr:uid="{95128616-1921-4E21-BCD6-C0638BB9C0AE}"/>
    <cellStyle name="Comma 6 2 3 2 2 2 3 3 3" xfId="29809" xr:uid="{34FB4776-018C-4A0C-9568-9476B547F63E}"/>
    <cellStyle name="Comma 6 2 3 2 2 2 3 4" xfId="9589" xr:uid="{5D3C11D3-FE19-4481-95ED-17FB4879E7A6}"/>
    <cellStyle name="Comma 6 2 3 2 2 2 3 4 2" xfId="21721" xr:uid="{84FEFDD7-5C4A-4E5B-AD71-D50FE7F3028E}"/>
    <cellStyle name="Comma 6 2 3 2 2 2 3 4 2 2" xfId="45985" xr:uid="{C1988103-F387-4D16-85F2-763D4B1A52A3}"/>
    <cellStyle name="Comma 6 2 3 2 2 2 3 4 3" xfId="33853" xr:uid="{28797A4D-CDCA-4B1E-892F-3380FE097486}"/>
    <cellStyle name="Comma 6 2 3 2 2 2 3 5" xfId="13633" xr:uid="{A2AF0F77-088D-4CE7-84CE-C469DEB3535D}"/>
    <cellStyle name="Comma 6 2 3 2 2 2 3 5 2" xfId="37897" xr:uid="{E1F0E53C-9586-469A-9471-585565C31E5F}"/>
    <cellStyle name="Comma 6 2 3 2 2 2 3 6" xfId="25765" xr:uid="{81C75F25-A1F9-4008-9AC8-F92FC86A872E}"/>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2 2 2" xfId="42952" xr:uid="{4925D419-5E17-4395-8ECA-455F89755CF6}"/>
    <cellStyle name="Comma 6 2 3 2 2 2 4 2 3" xfId="30820" xr:uid="{BCA697A8-16DC-4729-8E38-B5681C98497D}"/>
    <cellStyle name="Comma 6 2 3 2 2 2 4 3" xfId="10600" xr:uid="{62412EE9-36C8-47DE-B5CA-038BAEA287FD}"/>
    <cellStyle name="Comma 6 2 3 2 2 2 4 3 2" xfId="22732" xr:uid="{7A7F7D26-C7C2-41C5-BBA1-2E280E03B5A0}"/>
    <cellStyle name="Comma 6 2 3 2 2 2 4 3 2 2" xfId="46996" xr:uid="{3D83F244-CA43-440E-A290-F1B68726B17B}"/>
    <cellStyle name="Comma 6 2 3 2 2 2 4 3 3" xfId="34864" xr:uid="{95333FA4-D6DF-4833-B317-76268092AD40}"/>
    <cellStyle name="Comma 6 2 3 2 2 2 4 4" xfId="14644" xr:uid="{0DC1BC98-08EA-4A09-8FC9-E68A1A947D63}"/>
    <cellStyle name="Comma 6 2 3 2 2 2 4 4 2" xfId="38908" xr:uid="{11AF9754-E84A-41FC-9C23-A41451411F2B}"/>
    <cellStyle name="Comma 6 2 3 2 2 2 4 5" xfId="26776" xr:uid="{97749211-F925-402D-80E3-6A662AEE8B2B}"/>
    <cellStyle name="Comma 6 2 3 2 2 2 5" xfId="4534" xr:uid="{3D7CED28-6DAF-42E9-BA76-1E7047B5679C}"/>
    <cellStyle name="Comma 6 2 3 2 2 2 5 2" xfId="16666" xr:uid="{FBA91360-21A1-4127-97F7-798731F32EC3}"/>
    <cellStyle name="Comma 6 2 3 2 2 2 5 2 2" xfId="40930" xr:uid="{A6B537DF-477C-4F85-95AD-557C7EB264E1}"/>
    <cellStyle name="Comma 6 2 3 2 2 2 5 3" xfId="28798" xr:uid="{D1001BC6-23C8-4DC6-8533-161559272E9F}"/>
    <cellStyle name="Comma 6 2 3 2 2 2 6" xfId="8578" xr:uid="{BC54F1E6-26E4-43BC-85D7-024E0C118EBF}"/>
    <cellStyle name="Comma 6 2 3 2 2 2 6 2" xfId="20710" xr:uid="{58BB6C30-F4FB-4154-BF0F-381B1ACC0FF2}"/>
    <cellStyle name="Comma 6 2 3 2 2 2 6 2 2" xfId="44974" xr:uid="{2EB4B3A0-0B33-45AF-A1DC-44ED22CD466C}"/>
    <cellStyle name="Comma 6 2 3 2 2 2 6 3" xfId="32842" xr:uid="{E18FFA65-96E1-47A1-A408-E21715877B0E}"/>
    <cellStyle name="Comma 6 2 3 2 2 2 7" xfId="12622" xr:uid="{13DCF195-6D24-4927-A9E5-3218751CCF60}"/>
    <cellStyle name="Comma 6 2 3 2 2 2 7 2" xfId="36886" xr:uid="{933F62D3-6DE1-4C4D-A724-5D6FB48B0F16}"/>
    <cellStyle name="Comma 6 2 3 2 2 2 8" xfId="24754" xr:uid="{BE1ABD38-4E83-4346-9383-0D0C304F3515}"/>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2 2 2" xfId="44215" xr:uid="{DD8EC689-5931-404A-ADE1-D3B1D4E63016}"/>
    <cellStyle name="Comma 6 2 3 2 2 3 2 2 2 3" xfId="32083" xr:uid="{BD1D63F0-5E65-4730-AA08-420376F62B8E}"/>
    <cellStyle name="Comma 6 2 3 2 2 3 2 2 3" xfId="11863" xr:uid="{887FD56D-4A74-47AE-AF8F-DDDBB9CD221C}"/>
    <cellStyle name="Comma 6 2 3 2 2 3 2 2 3 2" xfId="23995" xr:uid="{290C906B-92EA-4068-8996-AB2FFE000CEC}"/>
    <cellStyle name="Comma 6 2 3 2 2 3 2 2 3 2 2" xfId="48259" xr:uid="{6A119953-44C9-4DF0-B2D2-02F7392C15AB}"/>
    <cellStyle name="Comma 6 2 3 2 2 3 2 2 3 3" xfId="36127" xr:uid="{7F898F3D-AFF1-4D9F-8F70-A0B17E03352A}"/>
    <cellStyle name="Comma 6 2 3 2 2 3 2 2 4" xfId="15907" xr:uid="{30BEFB83-DBE6-41A2-895A-6EACDEA9492E}"/>
    <cellStyle name="Comma 6 2 3 2 2 3 2 2 4 2" xfId="40171" xr:uid="{4468DA46-25D8-4420-A3BC-3363CD977E64}"/>
    <cellStyle name="Comma 6 2 3 2 2 3 2 2 5" xfId="28039" xr:uid="{969C60E4-A76F-4306-AAC0-4E2DF9FF6D7A}"/>
    <cellStyle name="Comma 6 2 3 2 2 3 2 3" xfId="5797" xr:uid="{80CF01D9-D9F8-4A12-AF32-73181D51A295}"/>
    <cellStyle name="Comma 6 2 3 2 2 3 2 3 2" xfId="17929" xr:uid="{D8F5BDEE-80D9-4440-88A3-AEEE995FFC3F}"/>
    <cellStyle name="Comma 6 2 3 2 2 3 2 3 2 2" xfId="42193" xr:uid="{4B6D4708-D74F-40BA-B037-4D2D13A7C1CD}"/>
    <cellStyle name="Comma 6 2 3 2 2 3 2 3 3" xfId="30061" xr:uid="{57CB89C5-8A9F-4E5B-AA89-8A30633510AB}"/>
    <cellStyle name="Comma 6 2 3 2 2 3 2 4" xfId="9841" xr:uid="{F949CF97-F859-4A1D-8E4D-A69761B79FDC}"/>
    <cellStyle name="Comma 6 2 3 2 2 3 2 4 2" xfId="21973" xr:uid="{21769313-9E0E-46E2-BA18-F2865C58D03F}"/>
    <cellStyle name="Comma 6 2 3 2 2 3 2 4 2 2" xfId="46237" xr:uid="{0D05081D-C20F-4355-9733-198F515EB84D}"/>
    <cellStyle name="Comma 6 2 3 2 2 3 2 4 3" xfId="34105" xr:uid="{BD23A202-BE45-4E6B-8A54-9F5A488AEA5A}"/>
    <cellStyle name="Comma 6 2 3 2 2 3 2 5" xfId="13885" xr:uid="{5DBA192A-195A-4C90-B2F7-6B5443BF98E7}"/>
    <cellStyle name="Comma 6 2 3 2 2 3 2 5 2" xfId="38149" xr:uid="{DF32DDA9-2306-49D0-82C2-27A8176C7678}"/>
    <cellStyle name="Comma 6 2 3 2 2 3 2 6" xfId="26017" xr:uid="{8E41C67A-7EA8-4F91-9304-56856A6240A5}"/>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2 2 2" xfId="43204" xr:uid="{38FDF512-7C0F-48DC-B0AE-88A83CA7A564}"/>
    <cellStyle name="Comma 6 2 3 2 2 3 3 2 3" xfId="31072" xr:uid="{966133B8-8215-4EB1-B3AA-0549AE1BA935}"/>
    <cellStyle name="Comma 6 2 3 2 2 3 3 3" xfId="10852" xr:uid="{1C26F848-7B09-4467-A1CA-4000888CFFF4}"/>
    <cellStyle name="Comma 6 2 3 2 2 3 3 3 2" xfId="22984" xr:uid="{62882B28-0F99-49D8-9AA9-2C916D3A6FCB}"/>
    <cellStyle name="Comma 6 2 3 2 2 3 3 3 2 2" xfId="47248" xr:uid="{D008A3F5-6AE0-45B8-BDD8-6061F2B98BF3}"/>
    <cellStyle name="Comma 6 2 3 2 2 3 3 3 3" xfId="35116" xr:uid="{78BBEA78-4D17-4A9F-9268-299C6F26F4D1}"/>
    <cellStyle name="Comma 6 2 3 2 2 3 3 4" xfId="14896" xr:uid="{55D840C4-A9D5-43E2-959B-D25E0694C435}"/>
    <cellStyle name="Comma 6 2 3 2 2 3 3 4 2" xfId="39160" xr:uid="{6722BFAA-5609-4001-8240-0A19B23B020F}"/>
    <cellStyle name="Comma 6 2 3 2 2 3 3 5" xfId="27028" xr:uid="{DD38E1C4-42FB-4FB2-A6DE-5B5401916AF3}"/>
    <cellStyle name="Comma 6 2 3 2 2 3 4" xfId="4786" xr:uid="{DBC65B25-B63D-4F4E-9FC6-5923CC426D91}"/>
    <cellStyle name="Comma 6 2 3 2 2 3 4 2" xfId="16918" xr:uid="{991E2F79-F10D-48C5-92EC-62796A2217F3}"/>
    <cellStyle name="Comma 6 2 3 2 2 3 4 2 2" xfId="41182" xr:uid="{D1EFF364-EE61-45F4-9CAC-5D806CAC516B}"/>
    <cellStyle name="Comma 6 2 3 2 2 3 4 3" xfId="29050" xr:uid="{AB0D9DA9-7FA4-4E4C-BB0A-FA2172AE4591}"/>
    <cellStyle name="Comma 6 2 3 2 2 3 5" xfId="8830" xr:uid="{A7B93CB7-996C-4862-85C4-AC6E35DC2A7D}"/>
    <cellStyle name="Comma 6 2 3 2 2 3 5 2" xfId="20962" xr:uid="{6EB0B295-7B9D-481C-8B58-987FB6063B8B}"/>
    <cellStyle name="Comma 6 2 3 2 2 3 5 2 2" xfId="45226" xr:uid="{85438A83-6069-403F-9EA8-F3FB137AEFA5}"/>
    <cellStyle name="Comma 6 2 3 2 2 3 5 3" xfId="33094" xr:uid="{355163E6-6F6C-45F0-95EA-62FC32287D57}"/>
    <cellStyle name="Comma 6 2 3 2 2 3 6" xfId="12874" xr:uid="{A6C9E61D-718C-4E5A-82D6-071E7746BE01}"/>
    <cellStyle name="Comma 6 2 3 2 2 3 6 2" xfId="37138" xr:uid="{E67CA337-E4E0-4471-BBAB-7C0CAA1AA0A2}"/>
    <cellStyle name="Comma 6 2 3 2 2 3 7" xfId="25006" xr:uid="{40F5A291-B9FF-4EEF-A228-96FEA6231BB8}"/>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2 2 2" xfId="43710" xr:uid="{58761254-0337-4D30-AACC-D9C49E2EC4ED}"/>
    <cellStyle name="Comma 6 2 3 2 2 4 2 2 3" xfId="31578" xr:uid="{18AE1044-128B-4371-9F4F-96B2CFCDA45D}"/>
    <cellStyle name="Comma 6 2 3 2 2 4 2 3" xfId="11358" xr:uid="{BE3ED392-F1D7-4184-BE0E-6BEBEE2448CA}"/>
    <cellStyle name="Comma 6 2 3 2 2 4 2 3 2" xfId="23490" xr:uid="{E7BD9B7A-7D24-4010-99D0-8E9260BBA3BE}"/>
    <cellStyle name="Comma 6 2 3 2 2 4 2 3 2 2" xfId="47754" xr:uid="{49FC84DD-FA34-4612-B5F8-D30000E01E2B}"/>
    <cellStyle name="Comma 6 2 3 2 2 4 2 3 3" xfId="35622" xr:uid="{F9904ED7-B909-44E6-9435-97E8B364A17A}"/>
    <cellStyle name="Comma 6 2 3 2 2 4 2 4" xfId="15402" xr:uid="{A14EB20F-15B6-4CA2-B176-2539CC4038EA}"/>
    <cellStyle name="Comma 6 2 3 2 2 4 2 4 2" xfId="39666" xr:uid="{A631D402-B5EE-431E-BE45-E1870EDF0CBA}"/>
    <cellStyle name="Comma 6 2 3 2 2 4 2 5" xfId="27534" xr:uid="{E351D130-AA70-41B4-B7D2-DDD398DD5222}"/>
    <cellStyle name="Comma 6 2 3 2 2 4 3" xfId="5292" xr:uid="{15DD66BC-A6A6-49C5-96D5-7BF15BF8D035}"/>
    <cellStyle name="Comma 6 2 3 2 2 4 3 2" xfId="17424" xr:uid="{D8626428-9FCE-4E51-AF8C-CCDCDAEA03F6}"/>
    <cellStyle name="Comma 6 2 3 2 2 4 3 2 2" xfId="41688" xr:uid="{1D5EC451-631D-43E8-A267-FDBDDFCA7120}"/>
    <cellStyle name="Comma 6 2 3 2 2 4 3 3" xfId="29556" xr:uid="{B294CAA8-963D-4584-8D69-DE5927551364}"/>
    <cellStyle name="Comma 6 2 3 2 2 4 4" xfId="9336" xr:uid="{A2B3DECF-CB77-48BF-B618-55693BC81088}"/>
    <cellStyle name="Comma 6 2 3 2 2 4 4 2" xfId="21468" xr:uid="{0899B114-BC55-46F1-BFE6-D2A25D6434A4}"/>
    <cellStyle name="Comma 6 2 3 2 2 4 4 2 2" xfId="45732" xr:uid="{6784926A-BC84-4965-89E7-D122DC0602E6}"/>
    <cellStyle name="Comma 6 2 3 2 2 4 4 3" xfId="33600" xr:uid="{40AD7B3C-B096-4677-BE01-251A6D600835}"/>
    <cellStyle name="Comma 6 2 3 2 2 4 5" xfId="13380" xr:uid="{ED9E8702-68FF-40A9-AA7E-79C2B5315BF3}"/>
    <cellStyle name="Comma 6 2 3 2 2 4 5 2" xfId="37644" xr:uid="{DCDDD70F-6376-43F3-9737-91B03FB3FAE7}"/>
    <cellStyle name="Comma 6 2 3 2 2 4 6" xfId="25512" xr:uid="{B822C859-4EEF-4F59-B2B4-837129D495AB}"/>
    <cellStyle name="Comma 6 2 3 2 2 5" xfId="2259" xr:uid="{92DCEF47-192B-46BB-A0AD-F4560F30E43D}"/>
    <cellStyle name="Comma 6 2 3 2 2 5 2" xfId="6303" xr:uid="{B2806A7A-D8F4-4C19-9C5D-6BCA242BFE6C}"/>
    <cellStyle name="Comma 6 2 3 2 2 5 2 2" xfId="18435" xr:uid="{66A38B35-5C98-49A7-88D5-3C5C4AF5EB9E}"/>
    <cellStyle name="Comma 6 2 3 2 2 5 2 2 2" xfId="42699" xr:uid="{C8DFFD80-E194-45C1-9B9B-C39E6C639F18}"/>
    <cellStyle name="Comma 6 2 3 2 2 5 2 3" xfId="30567" xr:uid="{B02E69C9-EDB2-47E5-AD03-A881EE04DF9D}"/>
    <cellStyle name="Comma 6 2 3 2 2 5 3" xfId="10347" xr:uid="{1408B4DE-F2D8-449A-BE0D-B536F4E6A8B1}"/>
    <cellStyle name="Comma 6 2 3 2 2 5 3 2" xfId="22479" xr:uid="{44A48A53-9A4B-4223-9C0A-226CFBCE28A5}"/>
    <cellStyle name="Comma 6 2 3 2 2 5 3 2 2" xfId="46743" xr:uid="{7DB2BB01-DBFC-4895-87D4-3B162C16CB9F}"/>
    <cellStyle name="Comma 6 2 3 2 2 5 3 3" xfId="34611" xr:uid="{B19EEAE4-A574-460E-9423-B526E3538B03}"/>
    <cellStyle name="Comma 6 2 3 2 2 5 4" xfId="14391" xr:uid="{A4E5638B-EAB8-40C3-A98A-603750251D1B}"/>
    <cellStyle name="Comma 6 2 3 2 2 5 4 2" xfId="38655" xr:uid="{ECD36271-7DFE-424B-984B-DF48AEE4E653}"/>
    <cellStyle name="Comma 6 2 3 2 2 5 5" xfId="26523" xr:uid="{C32FDEE8-B6CB-4A25-88CF-2B5E9081C1B6}"/>
    <cellStyle name="Comma 6 2 3 2 2 6" xfId="4281" xr:uid="{575580D5-5083-4645-AC5E-65DF8EF5CC00}"/>
    <cellStyle name="Comma 6 2 3 2 2 6 2" xfId="16413" xr:uid="{BFE48D16-8BFD-42A5-B9D3-0B44EFB47E9D}"/>
    <cellStyle name="Comma 6 2 3 2 2 6 2 2" xfId="40677" xr:uid="{45993964-A632-4D66-A9C5-2501210812E4}"/>
    <cellStyle name="Comma 6 2 3 2 2 6 3" xfId="28545" xr:uid="{9A8ED737-4DF9-4F89-B601-D1D385536B27}"/>
    <cellStyle name="Comma 6 2 3 2 2 7" xfId="8325" xr:uid="{FF68A1DA-933A-4AB7-A050-43CFD45FD9B6}"/>
    <cellStyle name="Comma 6 2 3 2 2 7 2" xfId="20457" xr:uid="{9AC0800F-9854-4BA9-B9FD-DBE04D1B6C3A}"/>
    <cellStyle name="Comma 6 2 3 2 2 7 2 2" xfId="44721" xr:uid="{C2140302-11C2-4136-81DA-5ECF3A890DD5}"/>
    <cellStyle name="Comma 6 2 3 2 2 7 3" xfId="32589" xr:uid="{76C2D854-B1DD-473F-AE52-97536533A97F}"/>
    <cellStyle name="Comma 6 2 3 2 2 8" xfId="12369" xr:uid="{365DCF91-02FE-4307-B97A-99C611452EFF}"/>
    <cellStyle name="Comma 6 2 3 2 2 8 2" xfId="36633" xr:uid="{49640BEB-6F56-4CDF-9A81-2EA3CB84DB31}"/>
    <cellStyle name="Comma 6 2 3 2 2 9" xfId="24501" xr:uid="{77ADDBE2-5876-4EAB-B49A-F0054D828B46}"/>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2 2 2" xfId="44342" xr:uid="{DD01CA42-D851-424F-B38D-E8631C85842B}"/>
    <cellStyle name="Comma 6 2 3 2 3 2 2 2 2 3" xfId="32210" xr:uid="{0E64589D-CD51-459B-9D01-8AE3F702F93B}"/>
    <cellStyle name="Comma 6 2 3 2 3 2 2 2 3" xfId="11990" xr:uid="{C4C394C9-3ACC-4FCE-9512-E780F00A0289}"/>
    <cellStyle name="Comma 6 2 3 2 3 2 2 2 3 2" xfId="24122" xr:uid="{FBB22062-12B9-484B-AED8-0051883179C2}"/>
    <cellStyle name="Comma 6 2 3 2 3 2 2 2 3 2 2" xfId="48386" xr:uid="{B9DCD6C9-1014-4AE7-A147-B6E84F5C66D8}"/>
    <cellStyle name="Comma 6 2 3 2 3 2 2 2 3 3" xfId="36254" xr:uid="{CCD637E2-2F44-4F48-A4FD-FBC5193AF7E0}"/>
    <cellStyle name="Comma 6 2 3 2 3 2 2 2 4" xfId="16034" xr:uid="{90EF0561-15FC-4F6D-9662-A2C5046AEB85}"/>
    <cellStyle name="Comma 6 2 3 2 3 2 2 2 4 2" xfId="40298" xr:uid="{1E8418FA-4287-4FF6-B188-1C77D56DA41E}"/>
    <cellStyle name="Comma 6 2 3 2 3 2 2 2 5" xfId="28166" xr:uid="{4D708523-82B8-473C-A705-72C00C22AC91}"/>
    <cellStyle name="Comma 6 2 3 2 3 2 2 3" xfId="5924" xr:uid="{26D425EB-13D0-4DED-B479-5627728FB349}"/>
    <cellStyle name="Comma 6 2 3 2 3 2 2 3 2" xfId="18056" xr:uid="{F4E43AE5-CC1F-4F94-9CEB-4B020242DF58}"/>
    <cellStyle name="Comma 6 2 3 2 3 2 2 3 2 2" xfId="42320" xr:uid="{4D33EF59-612E-4789-ADD0-294D900D6212}"/>
    <cellStyle name="Comma 6 2 3 2 3 2 2 3 3" xfId="30188" xr:uid="{F6453212-B5EA-4BDA-9802-C94CFEF76163}"/>
    <cellStyle name="Comma 6 2 3 2 3 2 2 4" xfId="9968" xr:uid="{3CAFA075-2438-4598-B46D-A630E835945F}"/>
    <cellStyle name="Comma 6 2 3 2 3 2 2 4 2" xfId="22100" xr:uid="{8F032E6E-DEF4-42F1-8EA7-A84962979F40}"/>
    <cellStyle name="Comma 6 2 3 2 3 2 2 4 2 2" xfId="46364" xr:uid="{F22F0AA8-72DF-424F-9854-E026C4791894}"/>
    <cellStyle name="Comma 6 2 3 2 3 2 2 4 3" xfId="34232" xr:uid="{A625EEA9-683D-4FF0-BB2F-CE849529D873}"/>
    <cellStyle name="Comma 6 2 3 2 3 2 2 5" xfId="14012" xr:uid="{4054D0E9-5AF4-4A53-83BF-8C73C0E2A506}"/>
    <cellStyle name="Comma 6 2 3 2 3 2 2 5 2" xfId="38276" xr:uid="{48DCB5B6-0971-42F6-9FC5-D635B5ED1ABE}"/>
    <cellStyle name="Comma 6 2 3 2 3 2 2 6" xfId="26144" xr:uid="{66CF3449-02BE-4D1D-8992-6E7D3D8316F4}"/>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2 2 2" xfId="43331" xr:uid="{07DB7DC1-A5E4-4C96-AD19-F8482E491448}"/>
    <cellStyle name="Comma 6 2 3 2 3 2 3 2 3" xfId="31199" xr:uid="{C309A43F-FE83-4F6F-833F-3327E29078FC}"/>
    <cellStyle name="Comma 6 2 3 2 3 2 3 3" xfId="10979" xr:uid="{883B0557-CD51-411A-ACCD-1B112AC07EE5}"/>
    <cellStyle name="Comma 6 2 3 2 3 2 3 3 2" xfId="23111" xr:uid="{B0877AFB-3DEB-4212-83EA-5EE1D626250A}"/>
    <cellStyle name="Comma 6 2 3 2 3 2 3 3 2 2" xfId="47375" xr:uid="{51B0905B-FF50-44A4-9C6F-9C81758922FF}"/>
    <cellStyle name="Comma 6 2 3 2 3 2 3 3 3" xfId="35243" xr:uid="{93612F10-6CA8-413A-9FF8-4FCAA9D76744}"/>
    <cellStyle name="Comma 6 2 3 2 3 2 3 4" xfId="15023" xr:uid="{DE78B87B-44DC-4030-9A00-A820ADE003A3}"/>
    <cellStyle name="Comma 6 2 3 2 3 2 3 4 2" xfId="39287" xr:uid="{278E1D13-5F91-46DD-866C-91F2438EFFE8}"/>
    <cellStyle name="Comma 6 2 3 2 3 2 3 5" xfId="27155" xr:uid="{FB9372CA-2CA4-4F20-8BBE-3EDFC333E330}"/>
    <cellStyle name="Comma 6 2 3 2 3 2 4" xfId="4913" xr:uid="{932465EF-7F96-4FC2-ACCD-C99D2CE8A1BD}"/>
    <cellStyle name="Comma 6 2 3 2 3 2 4 2" xfId="17045" xr:uid="{65DCF53A-CDB1-4581-8CFB-C3CDF4CA31EF}"/>
    <cellStyle name="Comma 6 2 3 2 3 2 4 2 2" xfId="41309" xr:uid="{74A05106-3BB1-4E40-8544-146FE1D22D9F}"/>
    <cellStyle name="Comma 6 2 3 2 3 2 4 3" xfId="29177" xr:uid="{90DB60F6-B60C-49CE-AB1D-080F25D6495A}"/>
    <cellStyle name="Comma 6 2 3 2 3 2 5" xfId="8957" xr:uid="{9D28A43E-7805-4C21-BA19-0CB1C29306D9}"/>
    <cellStyle name="Comma 6 2 3 2 3 2 5 2" xfId="21089" xr:uid="{364DDAD1-F344-42DE-9385-44420D44F476}"/>
    <cellStyle name="Comma 6 2 3 2 3 2 5 2 2" xfId="45353" xr:uid="{5EDE8FFC-45E6-41FB-AABB-5D379AFCDE15}"/>
    <cellStyle name="Comma 6 2 3 2 3 2 5 3" xfId="33221" xr:uid="{3F96BC4D-13E8-43A7-B64F-EEF8C18E2CD5}"/>
    <cellStyle name="Comma 6 2 3 2 3 2 6" xfId="13001" xr:uid="{5E4362CB-F6B1-4BB4-ACB2-8CE1E146C627}"/>
    <cellStyle name="Comma 6 2 3 2 3 2 6 2" xfId="37265" xr:uid="{97E47FE8-5379-40D0-8ED5-15D316CACC7B}"/>
    <cellStyle name="Comma 6 2 3 2 3 2 7" xfId="25133" xr:uid="{3C53B2A8-FF92-46CE-9C20-60444F3EA93C}"/>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2 2 2" xfId="43837" xr:uid="{2CAB7CE5-BE78-475E-BD62-96AAF02BD6B2}"/>
    <cellStyle name="Comma 6 2 3 2 3 3 2 2 3" xfId="31705" xr:uid="{6F490099-709F-4D69-AEED-3C10EB618C1C}"/>
    <cellStyle name="Comma 6 2 3 2 3 3 2 3" xfId="11485" xr:uid="{0826A355-D720-4982-A047-B6A5521D839E}"/>
    <cellStyle name="Comma 6 2 3 2 3 3 2 3 2" xfId="23617" xr:uid="{194FCE50-BBB0-45B6-A6FD-873E5EB71FEF}"/>
    <cellStyle name="Comma 6 2 3 2 3 3 2 3 2 2" xfId="47881" xr:uid="{4F98B50A-B576-4582-B31B-F427060C2EC5}"/>
    <cellStyle name="Comma 6 2 3 2 3 3 2 3 3" xfId="35749" xr:uid="{59A0067E-34A1-443D-892C-E1CC46F02DE2}"/>
    <cellStyle name="Comma 6 2 3 2 3 3 2 4" xfId="15529" xr:uid="{88B8764B-20D9-40DD-A2BE-81DF7A7DC447}"/>
    <cellStyle name="Comma 6 2 3 2 3 3 2 4 2" xfId="39793" xr:uid="{04780929-501A-45F9-8B5C-243BEECC22ED}"/>
    <cellStyle name="Comma 6 2 3 2 3 3 2 5" xfId="27661" xr:uid="{ABFB4BC0-62B0-4100-87AF-3AA80BD3CE61}"/>
    <cellStyle name="Comma 6 2 3 2 3 3 3" xfId="5419" xr:uid="{FFA0D20B-7B8C-4D75-B4D1-039BD0AAA2CD}"/>
    <cellStyle name="Comma 6 2 3 2 3 3 3 2" xfId="17551" xr:uid="{39362166-4B27-4DA7-94FB-DBD8F125F97E}"/>
    <cellStyle name="Comma 6 2 3 2 3 3 3 2 2" xfId="41815" xr:uid="{B5DCC9B6-8300-4780-8225-F0300F8115AD}"/>
    <cellStyle name="Comma 6 2 3 2 3 3 3 3" xfId="29683" xr:uid="{40BE4BDA-568C-48FE-A6DB-0CAFA43A75C5}"/>
    <cellStyle name="Comma 6 2 3 2 3 3 4" xfId="9463" xr:uid="{EE39116E-7DFA-46B0-91C9-62F88641C0C9}"/>
    <cellStyle name="Comma 6 2 3 2 3 3 4 2" xfId="21595" xr:uid="{A5798277-7096-47FD-97A6-AFDD9574E5A4}"/>
    <cellStyle name="Comma 6 2 3 2 3 3 4 2 2" xfId="45859" xr:uid="{C75D591C-33F8-4A7D-8F59-FB7F251A29AC}"/>
    <cellStyle name="Comma 6 2 3 2 3 3 4 3" xfId="33727" xr:uid="{9939C259-13AE-43AC-B782-AFECBA35BB69}"/>
    <cellStyle name="Comma 6 2 3 2 3 3 5" xfId="13507" xr:uid="{9EE5AC0D-87E9-4A35-ADCB-E96B283B1A9C}"/>
    <cellStyle name="Comma 6 2 3 2 3 3 5 2" xfId="37771" xr:uid="{6BD09A96-606C-42C6-A2C0-70CA0722CF2B}"/>
    <cellStyle name="Comma 6 2 3 2 3 3 6" xfId="25639" xr:uid="{D64724BF-880D-4FA5-84C9-57C789E3D15A}"/>
    <cellStyle name="Comma 6 2 3 2 3 4" xfId="2386" xr:uid="{A2BD5BDA-D735-48DD-B4BB-756CA3A9489A}"/>
    <cellStyle name="Comma 6 2 3 2 3 4 2" xfId="6430" xr:uid="{BAC33EAD-5BF1-4555-8557-20BCC51B1A12}"/>
    <cellStyle name="Comma 6 2 3 2 3 4 2 2" xfId="18562" xr:uid="{0348E77D-8496-45DF-AD1E-E5909F913414}"/>
    <cellStyle name="Comma 6 2 3 2 3 4 2 2 2" xfId="42826" xr:uid="{9050BF22-CA7E-4B08-97FC-16228E7A2EAD}"/>
    <cellStyle name="Comma 6 2 3 2 3 4 2 3" xfId="30694" xr:uid="{94F8E4B7-A42E-4F98-AD5E-11A163F54B8D}"/>
    <cellStyle name="Comma 6 2 3 2 3 4 3" xfId="10474" xr:uid="{B68601BA-8567-4C99-BD95-15E84CDCE9BD}"/>
    <cellStyle name="Comma 6 2 3 2 3 4 3 2" xfId="22606" xr:uid="{CAA74630-A16F-43E8-A101-599C0D32F4F7}"/>
    <cellStyle name="Comma 6 2 3 2 3 4 3 2 2" xfId="46870" xr:uid="{D5B1BDA8-DDCF-4DCB-8433-F8547D6B77B8}"/>
    <cellStyle name="Comma 6 2 3 2 3 4 3 3" xfId="34738" xr:uid="{C13C5295-C9CB-4F1A-A3DB-5948C39FFD37}"/>
    <cellStyle name="Comma 6 2 3 2 3 4 4" xfId="14518" xr:uid="{EB653BE5-1396-40F9-8B97-00E77117FA7E}"/>
    <cellStyle name="Comma 6 2 3 2 3 4 4 2" xfId="38782" xr:uid="{8DC4599C-1E13-4519-BB1E-A0767F20BF51}"/>
    <cellStyle name="Comma 6 2 3 2 3 4 5" xfId="26650" xr:uid="{C18D3DA6-C94C-4504-82A6-D84111EB66A2}"/>
    <cellStyle name="Comma 6 2 3 2 3 5" xfId="4408" xr:uid="{4BD322B8-4BF4-4381-B34C-0C04817238EE}"/>
    <cellStyle name="Comma 6 2 3 2 3 5 2" xfId="16540" xr:uid="{B0C4C609-C437-4893-B4C0-038CEAD52BBF}"/>
    <cellStyle name="Comma 6 2 3 2 3 5 2 2" xfId="40804" xr:uid="{38DA8772-A165-4E23-A2EB-3E14A93B5835}"/>
    <cellStyle name="Comma 6 2 3 2 3 5 3" xfId="28672" xr:uid="{E75940B9-55FC-48EF-ABA6-24EFD8AA6133}"/>
    <cellStyle name="Comma 6 2 3 2 3 6" xfId="8452" xr:uid="{7467DD88-3E2E-467B-9FFC-0FC9E8109D3F}"/>
    <cellStyle name="Comma 6 2 3 2 3 6 2" xfId="20584" xr:uid="{53970D68-BA17-4D03-8F8D-35A6812EA622}"/>
    <cellStyle name="Comma 6 2 3 2 3 6 2 2" xfId="44848" xr:uid="{4D74EA64-8750-44F4-8085-BD7999262422}"/>
    <cellStyle name="Comma 6 2 3 2 3 6 3" xfId="32716" xr:uid="{11013060-00AB-4695-955B-1F1126E77056}"/>
    <cellStyle name="Comma 6 2 3 2 3 7" xfId="12496" xr:uid="{9A7EBE86-F9FC-4443-9C89-3005BFE7472C}"/>
    <cellStyle name="Comma 6 2 3 2 3 7 2" xfId="36760" xr:uid="{DE16130A-4616-484B-AAB9-9BD2D34CA7D2}"/>
    <cellStyle name="Comma 6 2 3 2 3 8" xfId="24628" xr:uid="{44D85F98-F1D8-4E7C-B295-AFA18123027B}"/>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2 2 2" xfId="44089" xr:uid="{9D243D42-23B7-4A0A-8617-F907B59A5CC0}"/>
    <cellStyle name="Comma 6 2 3 2 4 2 2 2 3" xfId="31957" xr:uid="{BE454E9F-7469-472D-90C2-EA56B5B707D9}"/>
    <cellStyle name="Comma 6 2 3 2 4 2 2 3" xfId="11737" xr:uid="{090EE1E5-E7E9-43EF-86E3-9B58CAC693A7}"/>
    <cellStyle name="Comma 6 2 3 2 4 2 2 3 2" xfId="23869" xr:uid="{75D8DB41-9751-4D64-AED1-6E392C14723C}"/>
    <cellStyle name="Comma 6 2 3 2 4 2 2 3 2 2" xfId="48133" xr:uid="{48367113-0A36-4DAD-87D6-982A0DE856C7}"/>
    <cellStyle name="Comma 6 2 3 2 4 2 2 3 3" xfId="36001" xr:uid="{86FD1E3C-4963-4121-80F6-37DB1BA7DB55}"/>
    <cellStyle name="Comma 6 2 3 2 4 2 2 4" xfId="15781" xr:uid="{D8687C56-33CB-4704-8DF3-69BC04DF4444}"/>
    <cellStyle name="Comma 6 2 3 2 4 2 2 4 2" xfId="40045" xr:uid="{1A5BEF7C-CCD4-47AC-98AD-2EE2318C5754}"/>
    <cellStyle name="Comma 6 2 3 2 4 2 2 5" xfId="27913" xr:uid="{F5B2365B-6E58-421D-B1C5-39EDF3A2D420}"/>
    <cellStyle name="Comma 6 2 3 2 4 2 3" xfId="5671" xr:uid="{D793BA73-029C-4D59-82D2-9DCCC1399191}"/>
    <cellStyle name="Comma 6 2 3 2 4 2 3 2" xfId="17803" xr:uid="{FF14B5BD-3552-4879-B9E2-13C349C15896}"/>
    <cellStyle name="Comma 6 2 3 2 4 2 3 2 2" xfId="42067" xr:uid="{3A39F021-6ED8-4908-88BE-2A1AC92B2CCB}"/>
    <cellStyle name="Comma 6 2 3 2 4 2 3 3" xfId="29935" xr:uid="{718D226E-A617-4345-908B-4D55B72F9EC1}"/>
    <cellStyle name="Comma 6 2 3 2 4 2 4" xfId="9715" xr:uid="{6CC56538-6815-4BAD-811F-D159C620D17C}"/>
    <cellStyle name="Comma 6 2 3 2 4 2 4 2" xfId="21847" xr:uid="{7DCEA5FB-FB2D-44CF-B305-7D7CD41868AE}"/>
    <cellStyle name="Comma 6 2 3 2 4 2 4 2 2" xfId="46111" xr:uid="{B79E2AC9-E33D-49C2-9A60-EB45DEF14E96}"/>
    <cellStyle name="Comma 6 2 3 2 4 2 4 3" xfId="33979" xr:uid="{52E2487A-8C96-481B-9C85-0D41C9FEA0A0}"/>
    <cellStyle name="Comma 6 2 3 2 4 2 5" xfId="13759" xr:uid="{0BBE27DC-F5DE-45A5-BAA2-2DCB269B9510}"/>
    <cellStyle name="Comma 6 2 3 2 4 2 5 2" xfId="38023" xr:uid="{0D28C31B-1F9F-479E-83BE-7465EE741C3B}"/>
    <cellStyle name="Comma 6 2 3 2 4 2 6" xfId="25891" xr:uid="{38A97C84-EA3B-4115-A572-48BC1ED9AC44}"/>
    <cellStyle name="Comma 6 2 3 2 4 3" xfId="2638" xr:uid="{9AF4803B-D229-4F3D-815F-F878FFEA11A8}"/>
    <cellStyle name="Comma 6 2 3 2 4 3 2" xfId="6682" xr:uid="{D434AF51-1EF5-4D21-A4DF-40B9D67D4307}"/>
    <cellStyle name="Comma 6 2 3 2 4 3 2 2" xfId="18814" xr:uid="{A530D280-FC2C-432E-BE76-C8637BF3C421}"/>
    <cellStyle name="Comma 6 2 3 2 4 3 2 2 2" xfId="43078" xr:uid="{07A20FAA-D659-4B94-9DD4-2AAF547C2C30}"/>
    <cellStyle name="Comma 6 2 3 2 4 3 2 3" xfId="30946" xr:uid="{3A244D52-1780-438F-AE3C-C7C478EF2FB7}"/>
    <cellStyle name="Comma 6 2 3 2 4 3 3" xfId="10726" xr:uid="{9D7CD28A-CB21-411E-90FB-9BC32D56ED64}"/>
    <cellStyle name="Comma 6 2 3 2 4 3 3 2" xfId="22858" xr:uid="{CD8C87E7-89B2-4B19-A7B3-5D2AE4AB00C5}"/>
    <cellStyle name="Comma 6 2 3 2 4 3 3 2 2" xfId="47122" xr:uid="{4D51F45C-E0C2-4E6F-A226-A2A796EA0C42}"/>
    <cellStyle name="Comma 6 2 3 2 4 3 3 3" xfId="34990" xr:uid="{30BBE41E-C664-4CA7-AD41-71291AF4BB2F}"/>
    <cellStyle name="Comma 6 2 3 2 4 3 4" xfId="14770" xr:uid="{1247C794-0C5D-4925-B28C-13A5291685E6}"/>
    <cellStyle name="Comma 6 2 3 2 4 3 4 2" xfId="39034" xr:uid="{17258B04-8747-4C58-84B1-B39B4B3FCF8B}"/>
    <cellStyle name="Comma 6 2 3 2 4 3 5" xfId="26902" xr:uid="{477CC59B-937E-4469-A087-0A958A3CA28D}"/>
    <cellStyle name="Comma 6 2 3 2 4 4" xfId="4660" xr:uid="{6183A580-92A5-4DC7-846E-8401DFDC1B85}"/>
    <cellStyle name="Comma 6 2 3 2 4 4 2" xfId="16792" xr:uid="{9BE975CB-5AE5-47B2-90D6-8F0A3BCA74EF}"/>
    <cellStyle name="Comma 6 2 3 2 4 4 2 2" xfId="41056" xr:uid="{03FC7B6C-61C7-40CC-93C9-55B91539A5E5}"/>
    <cellStyle name="Comma 6 2 3 2 4 4 3" xfId="28924" xr:uid="{76F73C01-7DCB-4656-88CA-996D45052C2F}"/>
    <cellStyle name="Comma 6 2 3 2 4 5" xfId="8704" xr:uid="{F6DBD53E-B17C-48A0-B299-CC1060ED77E4}"/>
    <cellStyle name="Comma 6 2 3 2 4 5 2" xfId="20836" xr:uid="{5D885DF7-E7D7-45DD-998F-B2531C1BFD25}"/>
    <cellStyle name="Comma 6 2 3 2 4 5 2 2" xfId="45100" xr:uid="{13E443FC-53AA-4B5A-A194-D5732FC0E073}"/>
    <cellStyle name="Comma 6 2 3 2 4 5 3" xfId="32968" xr:uid="{D5F6A839-367E-42F4-9D86-9C56C51A73F5}"/>
    <cellStyle name="Comma 6 2 3 2 4 6" xfId="12748" xr:uid="{31964274-69A9-409B-89D4-B01A477DDE73}"/>
    <cellStyle name="Comma 6 2 3 2 4 6 2" xfId="37012" xr:uid="{99A0EC12-FFBD-4294-B472-E1C8E49FFFB6}"/>
    <cellStyle name="Comma 6 2 3 2 4 7" xfId="24880" xr:uid="{EC1B782F-3680-4AC7-8D19-A656492ABEB1}"/>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2 2 2" xfId="43584" xr:uid="{FF4C758C-EE4E-43B7-8E5B-CF36D2D528B0}"/>
    <cellStyle name="Comma 6 2 3 2 5 2 2 3" xfId="31452" xr:uid="{2C8EC01F-603B-41BC-84A8-D3A7C337B0BA}"/>
    <cellStyle name="Comma 6 2 3 2 5 2 3" xfId="11232" xr:uid="{E2B51D31-6134-4CAE-81D1-52AA9B5E56C3}"/>
    <cellStyle name="Comma 6 2 3 2 5 2 3 2" xfId="23364" xr:uid="{BA37956B-6599-4F5C-94A7-10688F568295}"/>
    <cellStyle name="Comma 6 2 3 2 5 2 3 2 2" xfId="47628" xr:uid="{7648C692-373D-4C25-A80D-D09734D7CD0A}"/>
    <cellStyle name="Comma 6 2 3 2 5 2 3 3" xfId="35496" xr:uid="{8DBBED96-3142-4106-81BD-17001F3603C9}"/>
    <cellStyle name="Comma 6 2 3 2 5 2 4" xfId="15276" xr:uid="{816F6772-9C90-4E19-B066-B6BE3A2893D2}"/>
    <cellStyle name="Comma 6 2 3 2 5 2 4 2" xfId="39540" xr:uid="{E40B312A-27A2-4B5A-B3BC-BFE0C2028EB1}"/>
    <cellStyle name="Comma 6 2 3 2 5 2 5" xfId="27408" xr:uid="{DB9CE742-F0CB-4AD1-BED2-1CE6FD457F02}"/>
    <cellStyle name="Comma 6 2 3 2 5 3" xfId="5166" xr:uid="{398C3366-D3D8-46C1-BAF8-2B927DE60374}"/>
    <cellStyle name="Comma 6 2 3 2 5 3 2" xfId="17298" xr:uid="{020DCBEB-D95B-4ACD-A313-ABC196D8A8DB}"/>
    <cellStyle name="Comma 6 2 3 2 5 3 2 2" xfId="41562" xr:uid="{67E34445-CEFC-4221-8096-5BF79EA2451D}"/>
    <cellStyle name="Comma 6 2 3 2 5 3 3" xfId="29430" xr:uid="{D45F9C66-9D4F-4585-BB53-F4C9C7CECF4E}"/>
    <cellStyle name="Comma 6 2 3 2 5 4" xfId="9210" xr:uid="{57C95E02-FC60-4D4E-8426-7C060A433DB2}"/>
    <cellStyle name="Comma 6 2 3 2 5 4 2" xfId="21342" xr:uid="{C1C57A29-8735-4C59-85BC-82C6DE11756B}"/>
    <cellStyle name="Comma 6 2 3 2 5 4 2 2" xfId="45606" xr:uid="{E7ABC6EA-79D7-431F-9C30-D32D878B7D0A}"/>
    <cellStyle name="Comma 6 2 3 2 5 4 3" xfId="33474" xr:uid="{5DCD3766-0019-4F69-AEF1-511A96C63499}"/>
    <cellStyle name="Comma 6 2 3 2 5 5" xfId="13254" xr:uid="{C4F40B75-8936-4B85-8935-1EEC3263B0AB}"/>
    <cellStyle name="Comma 6 2 3 2 5 5 2" xfId="37518" xr:uid="{E5D552EA-99CC-477A-9A63-602B7DB529E6}"/>
    <cellStyle name="Comma 6 2 3 2 5 6" xfId="25386" xr:uid="{C0A9697B-2057-4EE3-B023-F49077179ABF}"/>
    <cellStyle name="Comma 6 2 3 2 6" xfId="2133" xr:uid="{1CF2ACB0-BCF1-4507-8216-169ED4347AE7}"/>
    <cellStyle name="Comma 6 2 3 2 6 2" xfId="6177" xr:uid="{692ABB4C-FD29-452B-B928-77E4884D1E66}"/>
    <cellStyle name="Comma 6 2 3 2 6 2 2" xfId="18309" xr:uid="{C89208C3-6B7E-4EE8-AC75-AA1B63AEC4C9}"/>
    <cellStyle name="Comma 6 2 3 2 6 2 2 2" xfId="42573" xr:uid="{3CDB682C-27A8-4851-88F1-1587D6259279}"/>
    <cellStyle name="Comma 6 2 3 2 6 2 3" xfId="30441" xr:uid="{D444705B-FADE-44A7-A523-CEF29442DB6C}"/>
    <cellStyle name="Comma 6 2 3 2 6 3" xfId="10221" xr:uid="{4B71334B-A276-4EF1-9FBA-2675DB53878A}"/>
    <cellStyle name="Comma 6 2 3 2 6 3 2" xfId="22353" xr:uid="{CF353D91-3686-468E-9EC7-6CF08E4625E8}"/>
    <cellStyle name="Comma 6 2 3 2 6 3 2 2" xfId="46617" xr:uid="{D808EF8F-81CA-4B4A-AD18-95B8B745A74B}"/>
    <cellStyle name="Comma 6 2 3 2 6 3 3" xfId="34485" xr:uid="{CE894F83-5EE1-4A3B-9B3A-14F49A33665A}"/>
    <cellStyle name="Comma 6 2 3 2 6 4" xfId="14265" xr:uid="{FED1EC71-456E-44DC-AC93-4A8372E97ACA}"/>
    <cellStyle name="Comma 6 2 3 2 6 4 2" xfId="38529" xr:uid="{67664515-F049-400D-A3E2-85F95F60C268}"/>
    <cellStyle name="Comma 6 2 3 2 6 5" xfId="26397" xr:uid="{8C9E3640-9956-4678-92ED-9429953C9639}"/>
    <cellStyle name="Comma 6 2 3 2 7" xfId="4155" xr:uid="{548DE5CB-F565-4881-AA98-5FEAA64F18D1}"/>
    <cellStyle name="Comma 6 2 3 2 7 2" xfId="16287" xr:uid="{EC43145C-5A05-41B9-BF6E-E4275B00812C}"/>
    <cellStyle name="Comma 6 2 3 2 7 2 2" xfId="40551" xr:uid="{754422EF-CEFF-4D44-B9C0-930D67B1C8F9}"/>
    <cellStyle name="Comma 6 2 3 2 7 3" xfId="28419" xr:uid="{ED6FA174-51F1-434A-8D72-6F2CE0D6ED18}"/>
    <cellStyle name="Comma 6 2 3 2 8" xfId="8199" xr:uid="{FCB01B5D-541C-47DD-8846-EC5084C03930}"/>
    <cellStyle name="Comma 6 2 3 2 8 2" xfId="20331" xr:uid="{8C76B227-321A-43DE-83D8-690D20037A04}"/>
    <cellStyle name="Comma 6 2 3 2 8 2 2" xfId="44595" xr:uid="{B132422F-E7A8-4107-AC36-A73A1BAF5AD4}"/>
    <cellStyle name="Comma 6 2 3 2 8 3" xfId="32463" xr:uid="{D5183418-2998-4AB2-B7B3-F9065391EF44}"/>
    <cellStyle name="Comma 6 2 3 2 9" xfId="12243" xr:uid="{52B49CAB-84F5-4325-9465-B4E58418F18D}"/>
    <cellStyle name="Comma 6 2 3 2 9 2" xfId="36507" xr:uid="{C8416B47-14BD-41B3-A495-1787F7F4AB10}"/>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2 2 2" xfId="44405" xr:uid="{90D0E246-BEC1-4AC1-8825-2D8719F0531D}"/>
    <cellStyle name="Comma 6 2 3 3 2 2 2 2 2 3" xfId="32273" xr:uid="{59191B0C-F758-45B4-9E7E-51328DCFC400}"/>
    <cellStyle name="Comma 6 2 3 3 2 2 2 2 3" xfId="12053" xr:uid="{47E7CC2E-75FD-4F4F-9F9D-79F1CF7CE5FF}"/>
    <cellStyle name="Comma 6 2 3 3 2 2 2 2 3 2" xfId="24185" xr:uid="{9F5FF041-B487-42CD-904A-81FBC799FF5D}"/>
    <cellStyle name="Comma 6 2 3 3 2 2 2 2 3 2 2" xfId="48449" xr:uid="{B65A6E56-ABC8-4704-BAF5-D0E1E21CEEC9}"/>
    <cellStyle name="Comma 6 2 3 3 2 2 2 2 3 3" xfId="36317" xr:uid="{E28E842C-4443-4519-A6D4-9103B6170992}"/>
    <cellStyle name="Comma 6 2 3 3 2 2 2 2 4" xfId="16097" xr:uid="{A9EC670F-E123-4668-B5CD-925729D3E30B}"/>
    <cellStyle name="Comma 6 2 3 3 2 2 2 2 4 2" xfId="40361" xr:uid="{A3DF3062-3B9E-48A3-AD4B-7EDF5A5C4D50}"/>
    <cellStyle name="Comma 6 2 3 3 2 2 2 2 5" xfId="28229" xr:uid="{A62586AC-D300-4229-BC52-2EA7E6B61CD9}"/>
    <cellStyle name="Comma 6 2 3 3 2 2 2 3" xfId="5987" xr:uid="{130AB49A-D010-4A42-A34D-47F1DA03206E}"/>
    <cellStyle name="Comma 6 2 3 3 2 2 2 3 2" xfId="18119" xr:uid="{83CDC055-FD43-4C11-9090-7C4F09E3AC26}"/>
    <cellStyle name="Comma 6 2 3 3 2 2 2 3 2 2" xfId="42383" xr:uid="{9DBEA0BF-9A01-4816-8DE3-A8A0D00D4A8C}"/>
    <cellStyle name="Comma 6 2 3 3 2 2 2 3 3" xfId="30251" xr:uid="{BF2A9EDD-3BFF-4A22-A2DE-C476C6C36702}"/>
    <cellStyle name="Comma 6 2 3 3 2 2 2 4" xfId="10031" xr:uid="{03BCB344-9A6D-4533-A25C-6C6A7DEC709C}"/>
    <cellStyle name="Comma 6 2 3 3 2 2 2 4 2" xfId="22163" xr:uid="{8C701F07-8DF3-45D3-887A-44D890772040}"/>
    <cellStyle name="Comma 6 2 3 3 2 2 2 4 2 2" xfId="46427" xr:uid="{5982D009-509D-45F4-9A32-839AD8162F8D}"/>
    <cellStyle name="Comma 6 2 3 3 2 2 2 4 3" xfId="34295" xr:uid="{6BC4B83E-C0F1-49FB-BBB4-69482E550B93}"/>
    <cellStyle name="Comma 6 2 3 3 2 2 2 5" xfId="14075" xr:uid="{608FCAA3-B29A-4311-B524-A1CF6A3EF33C}"/>
    <cellStyle name="Comma 6 2 3 3 2 2 2 5 2" xfId="38339" xr:uid="{2BF23EA6-BEFC-4BB2-AB9E-75F136B6C573}"/>
    <cellStyle name="Comma 6 2 3 3 2 2 2 6" xfId="26207" xr:uid="{FAEAAF90-0191-4183-AFAE-B7DB16FFFCDE}"/>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2 2 2" xfId="43394" xr:uid="{EAEAFB62-734E-44E0-A30B-8311D9EF75BA}"/>
    <cellStyle name="Comma 6 2 3 3 2 2 3 2 3" xfId="31262" xr:uid="{C54334F6-4586-4EFE-AE16-8D98180D9DCB}"/>
    <cellStyle name="Comma 6 2 3 3 2 2 3 3" xfId="11042" xr:uid="{BD59712E-823B-4332-B24F-A26F4CB84686}"/>
    <cellStyle name="Comma 6 2 3 3 2 2 3 3 2" xfId="23174" xr:uid="{B6EA7F11-C3A8-4B89-9A6E-D2BA691ACE93}"/>
    <cellStyle name="Comma 6 2 3 3 2 2 3 3 2 2" xfId="47438" xr:uid="{FBCBF14A-A6BA-4A16-BD8E-2014FF2A6779}"/>
    <cellStyle name="Comma 6 2 3 3 2 2 3 3 3" xfId="35306" xr:uid="{174A130E-B0BE-4C2F-B538-9DA6DC8B646E}"/>
    <cellStyle name="Comma 6 2 3 3 2 2 3 4" xfId="15086" xr:uid="{727BED78-09B4-45B0-A0C9-80A434CF3728}"/>
    <cellStyle name="Comma 6 2 3 3 2 2 3 4 2" xfId="39350" xr:uid="{E348C08B-7FDC-4468-AA9F-C8D2D35C4F8A}"/>
    <cellStyle name="Comma 6 2 3 3 2 2 3 5" xfId="27218" xr:uid="{13D117C7-0E81-45C8-8981-BD82705DAE18}"/>
    <cellStyle name="Comma 6 2 3 3 2 2 4" xfId="4976" xr:uid="{526DD875-A655-4AD1-9011-8CA6A17AA9E1}"/>
    <cellStyle name="Comma 6 2 3 3 2 2 4 2" xfId="17108" xr:uid="{CBCDB2D1-B276-4759-8C36-752ADA6672E9}"/>
    <cellStyle name="Comma 6 2 3 3 2 2 4 2 2" xfId="41372" xr:uid="{B66D0371-9D25-4959-B048-A209DDD9C018}"/>
    <cellStyle name="Comma 6 2 3 3 2 2 4 3" xfId="29240" xr:uid="{C0F67AEC-2D34-4CCF-BF31-02ABB393AFA8}"/>
    <cellStyle name="Comma 6 2 3 3 2 2 5" xfId="9020" xr:uid="{94BD615F-97F7-401C-8218-6FB4739836E9}"/>
    <cellStyle name="Comma 6 2 3 3 2 2 5 2" xfId="21152" xr:uid="{7AD7F20C-4922-4F10-8C69-2450824AACD2}"/>
    <cellStyle name="Comma 6 2 3 3 2 2 5 2 2" xfId="45416" xr:uid="{F8EEDE0C-868D-4878-89E2-B5F9C24016EF}"/>
    <cellStyle name="Comma 6 2 3 3 2 2 5 3" xfId="33284" xr:uid="{D4685C25-73B6-4CA3-AD5E-01F01FE23925}"/>
    <cellStyle name="Comma 6 2 3 3 2 2 6" xfId="13064" xr:uid="{855D732B-BFD3-45AE-8883-0F50BBF0384C}"/>
    <cellStyle name="Comma 6 2 3 3 2 2 6 2" xfId="37328" xr:uid="{7EF8BC21-D81C-48B2-86D4-431C2D17645D}"/>
    <cellStyle name="Comma 6 2 3 3 2 2 7" xfId="25196" xr:uid="{9991185A-F5F4-4A60-8D5E-7CAC25F63D42}"/>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2 2 2" xfId="43900" xr:uid="{1D298406-FEC8-43AA-BF22-9118553D2505}"/>
    <cellStyle name="Comma 6 2 3 3 2 3 2 2 3" xfId="31768" xr:uid="{599D5BA3-A093-4D5A-B4CE-49862EE2A8F4}"/>
    <cellStyle name="Comma 6 2 3 3 2 3 2 3" xfId="11548" xr:uid="{0D03D1E4-EF51-4837-9961-37DFCBF186EB}"/>
    <cellStyle name="Comma 6 2 3 3 2 3 2 3 2" xfId="23680" xr:uid="{005D7EEE-9485-46D9-A71A-F7DECF56B06B}"/>
    <cellStyle name="Comma 6 2 3 3 2 3 2 3 2 2" xfId="47944" xr:uid="{B14AE6E0-C416-48B3-981D-F15104D57B56}"/>
    <cellStyle name="Comma 6 2 3 3 2 3 2 3 3" xfId="35812" xr:uid="{29A3A43A-FCED-4FA0-8930-738DABF872E2}"/>
    <cellStyle name="Comma 6 2 3 3 2 3 2 4" xfId="15592" xr:uid="{2CBF6704-8136-4CED-8CAB-3521A2E6048D}"/>
    <cellStyle name="Comma 6 2 3 3 2 3 2 4 2" xfId="39856" xr:uid="{8115E7FB-0A9C-4A9C-A38F-02861045B63B}"/>
    <cellStyle name="Comma 6 2 3 3 2 3 2 5" xfId="27724" xr:uid="{12967F00-414C-4F7B-90B2-3E7AD9A5E1B2}"/>
    <cellStyle name="Comma 6 2 3 3 2 3 3" xfId="5482" xr:uid="{B0B3F024-55A3-42EF-8C63-13FEBC771AEA}"/>
    <cellStyle name="Comma 6 2 3 3 2 3 3 2" xfId="17614" xr:uid="{C8FF8A1E-5E27-4DAF-937E-148D4EB1C94D}"/>
    <cellStyle name="Comma 6 2 3 3 2 3 3 2 2" xfId="41878" xr:uid="{AB876529-9994-4B6F-B84E-3D21FD29D022}"/>
    <cellStyle name="Comma 6 2 3 3 2 3 3 3" xfId="29746" xr:uid="{16E6E59F-793D-4277-8E08-E49519A31B62}"/>
    <cellStyle name="Comma 6 2 3 3 2 3 4" xfId="9526" xr:uid="{D4216547-E110-42C6-8A86-1D857DBB9831}"/>
    <cellStyle name="Comma 6 2 3 3 2 3 4 2" xfId="21658" xr:uid="{F6BA815D-34C0-4850-BF31-404EDD370FFC}"/>
    <cellStyle name="Comma 6 2 3 3 2 3 4 2 2" xfId="45922" xr:uid="{1598EE61-99EB-46CC-903E-7FA28BE02247}"/>
    <cellStyle name="Comma 6 2 3 3 2 3 4 3" xfId="33790" xr:uid="{ECE6AC9C-B6E8-41EC-AC2E-ADA0DC5CF0B5}"/>
    <cellStyle name="Comma 6 2 3 3 2 3 5" xfId="13570" xr:uid="{8765F302-6E80-402A-8E8F-58E63142EF47}"/>
    <cellStyle name="Comma 6 2 3 3 2 3 5 2" xfId="37834" xr:uid="{138907CB-615B-41CB-9BB1-F95CB3D8EE73}"/>
    <cellStyle name="Comma 6 2 3 3 2 3 6" xfId="25702" xr:uid="{587ADF10-9E0D-491D-B35F-33B9F29B9DA3}"/>
    <cellStyle name="Comma 6 2 3 3 2 4" xfId="2449" xr:uid="{64CF362B-E83D-4024-93E6-C82E42639441}"/>
    <cellStyle name="Comma 6 2 3 3 2 4 2" xfId="6493" xr:uid="{1316148B-1244-4006-BD26-318223DC5DC0}"/>
    <cellStyle name="Comma 6 2 3 3 2 4 2 2" xfId="18625" xr:uid="{A678B737-EAF3-4AB3-B653-3570D46E217B}"/>
    <cellStyle name="Comma 6 2 3 3 2 4 2 2 2" xfId="42889" xr:uid="{B889371D-8D5A-4126-A785-904D5CA3FF92}"/>
    <cellStyle name="Comma 6 2 3 3 2 4 2 3" xfId="30757" xr:uid="{0271FB2F-F200-4946-AD35-892DF48C7E15}"/>
    <cellStyle name="Comma 6 2 3 3 2 4 3" xfId="10537" xr:uid="{A31D65DB-6AEF-4478-8B4E-4E81AF9E32F1}"/>
    <cellStyle name="Comma 6 2 3 3 2 4 3 2" xfId="22669" xr:uid="{35B76399-3374-4C7F-BE54-05A48C3DF072}"/>
    <cellStyle name="Comma 6 2 3 3 2 4 3 2 2" xfId="46933" xr:uid="{426D583B-F4CC-4073-850A-6794F5E3D7DF}"/>
    <cellStyle name="Comma 6 2 3 3 2 4 3 3" xfId="34801" xr:uid="{B40BF7FE-55D0-456D-AEB8-48CA8134A97C}"/>
    <cellStyle name="Comma 6 2 3 3 2 4 4" xfId="14581" xr:uid="{3DEBB979-C5DE-4AEF-A23F-0F5301C2C879}"/>
    <cellStyle name="Comma 6 2 3 3 2 4 4 2" xfId="38845" xr:uid="{35A5C21F-F4F7-4550-AB50-08F57A52163E}"/>
    <cellStyle name="Comma 6 2 3 3 2 4 5" xfId="26713" xr:uid="{E1BC35E7-9C7E-4223-92B1-A841F3FE7651}"/>
    <cellStyle name="Comma 6 2 3 3 2 5" xfId="4471" xr:uid="{20AD7049-8D09-4F76-936E-C5D68A79C774}"/>
    <cellStyle name="Comma 6 2 3 3 2 5 2" xfId="16603" xr:uid="{942BC8B5-55B3-4729-9264-766AB2FA924F}"/>
    <cellStyle name="Comma 6 2 3 3 2 5 2 2" xfId="40867" xr:uid="{77DDBB15-B303-4342-B4C2-4229670FC1B5}"/>
    <cellStyle name="Comma 6 2 3 3 2 5 3" xfId="28735" xr:uid="{D2B7D6DF-7E73-48C4-88AF-6831CB40BE9C}"/>
    <cellStyle name="Comma 6 2 3 3 2 6" xfId="8515" xr:uid="{1B855CE2-DCE8-4DEE-8DCF-261A9E90FDBF}"/>
    <cellStyle name="Comma 6 2 3 3 2 6 2" xfId="20647" xr:uid="{718C6107-A01B-48AD-A4A3-0D6AFF5C0742}"/>
    <cellStyle name="Comma 6 2 3 3 2 6 2 2" xfId="44911" xr:uid="{06C7A805-089E-4075-B545-B6178799D842}"/>
    <cellStyle name="Comma 6 2 3 3 2 6 3" xfId="32779" xr:uid="{FB6E0FF1-21D0-45DC-A863-AF814DE5CC21}"/>
    <cellStyle name="Comma 6 2 3 3 2 7" xfId="12559" xr:uid="{289F93EE-95C6-4824-80F9-53C9492282F7}"/>
    <cellStyle name="Comma 6 2 3 3 2 7 2" xfId="36823" xr:uid="{0C5B19ED-93C0-491E-BD97-E0623ACFE267}"/>
    <cellStyle name="Comma 6 2 3 3 2 8" xfId="24691" xr:uid="{F83FEE9D-F0E7-4FD1-AFB1-69AA7A939BF4}"/>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2 2 2" xfId="44152" xr:uid="{21E38297-C980-4E1B-A9E5-2FA2875F02CA}"/>
    <cellStyle name="Comma 6 2 3 3 3 2 2 2 3" xfId="32020" xr:uid="{DF9AD50E-DFA5-4200-B085-BED66FC8E45A}"/>
    <cellStyle name="Comma 6 2 3 3 3 2 2 3" xfId="11800" xr:uid="{E001B27D-EAD5-48D0-82AB-40D7CB320E66}"/>
    <cellStyle name="Comma 6 2 3 3 3 2 2 3 2" xfId="23932" xr:uid="{A6CCFACB-2DC9-40D6-9B76-ABF7641F324B}"/>
    <cellStyle name="Comma 6 2 3 3 3 2 2 3 2 2" xfId="48196" xr:uid="{A2F08529-7146-484B-A2C3-376514E1947B}"/>
    <cellStyle name="Comma 6 2 3 3 3 2 2 3 3" xfId="36064" xr:uid="{417EE5F9-E0C0-4113-B529-9483367CF5B2}"/>
    <cellStyle name="Comma 6 2 3 3 3 2 2 4" xfId="15844" xr:uid="{E9320506-5B76-43CE-ADCD-DCF66F822087}"/>
    <cellStyle name="Comma 6 2 3 3 3 2 2 4 2" xfId="40108" xr:uid="{DA56EE60-1672-404D-8AD4-231556688610}"/>
    <cellStyle name="Comma 6 2 3 3 3 2 2 5" xfId="27976" xr:uid="{89F6F2E1-EF2A-4849-8D5B-91A277D7C56B}"/>
    <cellStyle name="Comma 6 2 3 3 3 2 3" xfId="5734" xr:uid="{78E7081D-AA82-4847-B90D-DF9895102B9A}"/>
    <cellStyle name="Comma 6 2 3 3 3 2 3 2" xfId="17866" xr:uid="{2F16BA7A-63E1-466B-996B-88473B044861}"/>
    <cellStyle name="Comma 6 2 3 3 3 2 3 2 2" xfId="42130" xr:uid="{D4D460B4-8034-48DC-9143-C3E8CF0A73E5}"/>
    <cellStyle name="Comma 6 2 3 3 3 2 3 3" xfId="29998" xr:uid="{3F79A8BC-FA56-4938-998E-DD8CC3FECAD0}"/>
    <cellStyle name="Comma 6 2 3 3 3 2 4" xfId="9778" xr:uid="{CB07802F-5897-470D-AA73-630A662011DC}"/>
    <cellStyle name="Comma 6 2 3 3 3 2 4 2" xfId="21910" xr:uid="{6D9F9BBF-B384-4A99-BC92-0CCBBC5CFC05}"/>
    <cellStyle name="Comma 6 2 3 3 3 2 4 2 2" xfId="46174" xr:uid="{6588088A-5B07-426A-8CE6-74D0DE27DA83}"/>
    <cellStyle name="Comma 6 2 3 3 3 2 4 3" xfId="34042" xr:uid="{9B6B2250-E129-4014-83F2-DB0BA25F2F71}"/>
    <cellStyle name="Comma 6 2 3 3 3 2 5" xfId="13822" xr:uid="{2E19E67E-1292-4372-8089-F6423974B26A}"/>
    <cellStyle name="Comma 6 2 3 3 3 2 5 2" xfId="38086" xr:uid="{FB3FCCD1-1A1D-41FB-8621-624533FFF0C1}"/>
    <cellStyle name="Comma 6 2 3 3 3 2 6" xfId="25954" xr:uid="{08F154F3-2C3F-47D3-A795-289D1B7EFC6C}"/>
    <cellStyle name="Comma 6 2 3 3 3 3" xfId="2701" xr:uid="{9B8801FC-ACE4-4431-B3AB-A53B83C5EEF0}"/>
    <cellStyle name="Comma 6 2 3 3 3 3 2" xfId="6745" xr:uid="{1960E5A1-6B9F-459C-8042-6570E0DCA58B}"/>
    <cellStyle name="Comma 6 2 3 3 3 3 2 2" xfId="18877" xr:uid="{8130785D-4FB0-496C-902A-96F95DB7DE8D}"/>
    <cellStyle name="Comma 6 2 3 3 3 3 2 2 2" xfId="43141" xr:uid="{2F507F9D-4EE8-421C-958A-C5B36EEE37CA}"/>
    <cellStyle name="Comma 6 2 3 3 3 3 2 3" xfId="31009" xr:uid="{4BFF7D75-6005-485B-BD51-F6565B978AE6}"/>
    <cellStyle name="Comma 6 2 3 3 3 3 3" xfId="10789" xr:uid="{F4F255BB-F560-43B4-894E-F6F2D2E3658A}"/>
    <cellStyle name="Comma 6 2 3 3 3 3 3 2" xfId="22921" xr:uid="{7B2E269B-84B0-4BC6-9B74-A39941325EC0}"/>
    <cellStyle name="Comma 6 2 3 3 3 3 3 2 2" xfId="47185" xr:uid="{2B4BADD7-68AF-4983-AE42-71511ED66E2C}"/>
    <cellStyle name="Comma 6 2 3 3 3 3 3 3" xfId="35053" xr:uid="{1A88B499-253F-43E5-A270-3AD5FE575E95}"/>
    <cellStyle name="Comma 6 2 3 3 3 3 4" xfId="14833" xr:uid="{BCDC664E-369C-4AFF-910A-1B5204AE856C}"/>
    <cellStyle name="Comma 6 2 3 3 3 3 4 2" xfId="39097" xr:uid="{3132CD0A-B417-4497-A5EC-04173779199B}"/>
    <cellStyle name="Comma 6 2 3 3 3 3 5" xfId="26965" xr:uid="{96477309-DD9B-459C-9176-22021A4B90B3}"/>
    <cellStyle name="Comma 6 2 3 3 3 4" xfId="4723" xr:uid="{4FC5638E-DE3A-4EC4-9894-27D0F4A7F8AC}"/>
    <cellStyle name="Comma 6 2 3 3 3 4 2" xfId="16855" xr:uid="{610991E2-81C3-4EB9-A0C7-96134055996A}"/>
    <cellStyle name="Comma 6 2 3 3 3 4 2 2" xfId="41119" xr:uid="{79A833E1-6C23-43A3-8737-B790C4B8717C}"/>
    <cellStyle name="Comma 6 2 3 3 3 4 3" xfId="28987" xr:uid="{3C649E91-57AC-4947-9631-F5A30C843FD4}"/>
    <cellStyle name="Comma 6 2 3 3 3 5" xfId="8767" xr:uid="{4629056D-378F-4A8E-9B8E-7C9AF5BF078D}"/>
    <cellStyle name="Comma 6 2 3 3 3 5 2" xfId="20899" xr:uid="{6E3F39D2-C77F-454C-9E8A-9B8CA3903B3D}"/>
    <cellStyle name="Comma 6 2 3 3 3 5 2 2" xfId="45163" xr:uid="{8865719B-5F02-459A-8566-E8D7F4E61A3C}"/>
    <cellStyle name="Comma 6 2 3 3 3 5 3" xfId="33031" xr:uid="{C53D7616-EC14-4FD2-8ABE-F51CAB85F56C}"/>
    <cellStyle name="Comma 6 2 3 3 3 6" xfId="12811" xr:uid="{92C1B697-D928-4920-A160-D2C25263EA14}"/>
    <cellStyle name="Comma 6 2 3 3 3 6 2" xfId="37075" xr:uid="{1F290CE1-9643-4D98-BFEF-983970D35973}"/>
    <cellStyle name="Comma 6 2 3 3 3 7" xfId="24943" xr:uid="{EBA88F42-D1AF-4846-B516-8A423F6EADC1}"/>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2 2 2" xfId="43647" xr:uid="{A044FE30-11FE-4B32-BC18-40FB66DEEE1F}"/>
    <cellStyle name="Comma 6 2 3 3 4 2 2 3" xfId="31515" xr:uid="{DE5C00B1-74D2-4DC8-AB4E-9A2C086B67CD}"/>
    <cellStyle name="Comma 6 2 3 3 4 2 3" xfId="11295" xr:uid="{CA770B05-AE57-4E8B-978C-C8E6A2FEE176}"/>
    <cellStyle name="Comma 6 2 3 3 4 2 3 2" xfId="23427" xr:uid="{D5718237-83CE-4470-8116-EEDD7AB1B96F}"/>
    <cellStyle name="Comma 6 2 3 3 4 2 3 2 2" xfId="47691" xr:uid="{46B2AE81-8B17-452F-892A-0179DE9E9BE3}"/>
    <cellStyle name="Comma 6 2 3 3 4 2 3 3" xfId="35559" xr:uid="{AADAF145-0E06-41EC-9FBD-459D5F0532C5}"/>
    <cellStyle name="Comma 6 2 3 3 4 2 4" xfId="15339" xr:uid="{CB464995-BA2D-4D98-B7DA-B82DCA8B0191}"/>
    <cellStyle name="Comma 6 2 3 3 4 2 4 2" xfId="39603" xr:uid="{32821A4E-2037-42A0-917B-0C3C1DA1CEFD}"/>
    <cellStyle name="Comma 6 2 3 3 4 2 5" xfId="27471" xr:uid="{8053021F-6B9C-4140-A02F-0C88D6F3BB67}"/>
    <cellStyle name="Comma 6 2 3 3 4 3" xfId="5229" xr:uid="{7C91EC3E-A3D4-4F98-B605-4CB0622CF1EA}"/>
    <cellStyle name="Comma 6 2 3 3 4 3 2" xfId="17361" xr:uid="{001F0C73-62E7-48D3-A5DE-E68A0A6B1160}"/>
    <cellStyle name="Comma 6 2 3 3 4 3 2 2" xfId="41625" xr:uid="{3F02E6D6-F503-4B62-9C3C-F236565F651E}"/>
    <cellStyle name="Comma 6 2 3 3 4 3 3" xfId="29493" xr:uid="{3B0A8CC5-51FA-45CE-A441-60DBDE145DB9}"/>
    <cellStyle name="Comma 6 2 3 3 4 4" xfId="9273" xr:uid="{50E4B0C6-84A5-4D89-A72F-FDA1372F70D9}"/>
    <cellStyle name="Comma 6 2 3 3 4 4 2" xfId="21405" xr:uid="{EAFEBE47-38F0-40ED-8F4A-D31A67F64F15}"/>
    <cellStyle name="Comma 6 2 3 3 4 4 2 2" xfId="45669" xr:uid="{F0E687D5-AA5A-43D4-8008-CF08EEF0A5AA}"/>
    <cellStyle name="Comma 6 2 3 3 4 4 3" xfId="33537" xr:uid="{E2C78D20-855B-4E2F-95D5-98552D2B4498}"/>
    <cellStyle name="Comma 6 2 3 3 4 5" xfId="13317" xr:uid="{C2F043D5-A693-4BD7-9C8A-0E7A997E8CEA}"/>
    <cellStyle name="Comma 6 2 3 3 4 5 2" xfId="37581" xr:uid="{BCC1BAD2-953E-4E98-91F4-F139628CB64F}"/>
    <cellStyle name="Comma 6 2 3 3 4 6" xfId="25449" xr:uid="{3C53CEC2-B1A7-4A03-B4D7-78F95F2490FD}"/>
    <cellStyle name="Comma 6 2 3 3 5" xfId="2196" xr:uid="{248793FE-6E0A-4B68-B7ED-BAEDA3EF3BF9}"/>
    <cellStyle name="Comma 6 2 3 3 5 2" xfId="6240" xr:uid="{00A6E10E-40D9-4528-A877-D69AE8D49038}"/>
    <cellStyle name="Comma 6 2 3 3 5 2 2" xfId="18372" xr:uid="{912AD07E-A9F3-4204-9894-79D0CB316EFB}"/>
    <cellStyle name="Comma 6 2 3 3 5 2 2 2" xfId="42636" xr:uid="{3833CD41-9C09-466C-BE55-81ABEC071431}"/>
    <cellStyle name="Comma 6 2 3 3 5 2 3" xfId="30504" xr:uid="{4DA374C7-A026-463E-BCCC-F2307630029D}"/>
    <cellStyle name="Comma 6 2 3 3 5 3" xfId="10284" xr:uid="{5ACBEE7F-63CD-4BD8-B310-FD47CDD80A7E}"/>
    <cellStyle name="Comma 6 2 3 3 5 3 2" xfId="22416" xr:uid="{BA5F00A3-EB1F-4CCE-8028-BD2CFE1BA956}"/>
    <cellStyle name="Comma 6 2 3 3 5 3 2 2" xfId="46680" xr:uid="{C8467F1F-E632-4E2E-963D-061D4CDC2005}"/>
    <cellStyle name="Comma 6 2 3 3 5 3 3" xfId="34548" xr:uid="{F171222A-1621-4359-834F-5D68840D779F}"/>
    <cellStyle name="Comma 6 2 3 3 5 4" xfId="14328" xr:uid="{8698EA9F-D5A4-4C6C-835E-FCCB03C8B142}"/>
    <cellStyle name="Comma 6 2 3 3 5 4 2" xfId="38592" xr:uid="{C5862C7F-E9B1-46BA-B565-4F9C3E2558B7}"/>
    <cellStyle name="Comma 6 2 3 3 5 5" xfId="26460" xr:uid="{406461CB-DC42-4500-87EF-29438109F5F5}"/>
    <cellStyle name="Comma 6 2 3 3 6" xfId="4218" xr:uid="{10202FAA-E39D-49EB-9AC9-FDD9C3FB5A8F}"/>
    <cellStyle name="Comma 6 2 3 3 6 2" xfId="16350" xr:uid="{74B6257D-ED6C-4D33-BD4E-75AE0A3DB226}"/>
    <cellStyle name="Comma 6 2 3 3 6 2 2" xfId="40614" xr:uid="{1EFE1C36-B1BE-41CA-A3D7-CBA0CBFE65A8}"/>
    <cellStyle name="Comma 6 2 3 3 6 3" xfId="28482" xr:uid="{D122BF51-CF2C-4D58-9220-237F683FBEA5}"/>
    <cellStyle name="Comma 6 2 3 3 7" xfId="8262" xr:uid="{9CD15DD8-21BB-43F4-A2F9-9AD4F2510086}"/>
    <cellStyle name="Comma 6 2 3 3 7 2" xfId="20394" xr:uid="{84CBC2E5-31B3-48C1-9227-FCF055176A6F}"/>
    <cellStyle name="Comma 6 2 3 3 7 2 2" xfId="44658" xr:uid="{26836406-1DEB-4D81-9AD2-667509CF6571}"/>
    <cellStyle name="Comma 6 2 3 3 7 3" xfId="32526" xr:uid="{D452E069-ACCE-4AF9-851B-5A148DAE03A2}"/>
    <cellStyle name="Comma 6 2 3 3 8" xfId="12306" xr:uid="{0BFF502D-28BA-4B93-94CF-C884AC1219AD}"/>
    <cellStyle name="Comma 6 2 3 3 8 2" xfId="36570" xr:uid="{B804D705-FEE6-4B1F-8E7C-486086AC0A8C}"/>
    <cellStyle name="Comma 6 2 3 3 9" xfId="24438" xr:uid="{C1F7A52C-DB1A-4E02-95AB-AEE533F7D33E}"/>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2 2 2" xfId="44279" xr:uid="{642AAB98-048D-444F-ACDB-7FB2F8601147}"/>
    <cellStyle name="Comma 6 2 3 4 2 2 2 2 3" xfId="32147" xr:uid="{EA78D763-C67B-4518-84FC-84DE62BA1BDE}"/>
    <cellStyle name="Comma 6 2 3 4 2 2 2 3" xfId="11927" xr:uid="{B1EA3A9C-8A20-4BD4-98FF-FA7AC775B42B}"/>
    <cellStyle name="Comma 6 2 3 4 2 2 2 3 2" xfId="24059" xr:uid="{C1E8153F-2DB2-4B5D-995E-2D9B6E72B0D5}"/>
    <cellStyle name="Comma 6 2 3 4 2 2 2 3 2 2" xfId="48323" xr:uid="{2FE328BD-C015-4577-B9E0-9964EF72B16E}"/>
    <cellStyle name="Comma 6 2 3 4 2 2 2 3 3" xfId="36191" xr:uid="{9C6504D4-0933-4680-8486-B2A1C4CC478F}"/>
    <cellStyle name="Comma 6 2 3 4 2 2 2 4" xfId="15971" xr:uid="{D54E8D35-A966-4C7C-B3ED-6DCF1C838026}"/>
    <cellStyle name="Comma 6 2 3 4 2 2 2 4 2" xfId="40235" xr:uid="{6A400FF0-2F3B-4566-AB3C-E505730142BD}"/>
    <cellStyle name="Comma 6 2 3 4 2 2 2 5" xfId="28103" xr:uid="{6454D30B-33E0-4951-8179-DBDACEDB4290}"/>
    <cellStyle name="Comma 6 2 3 4 2 2 3" xfId="5861" xr:uid="{4C9F13DF-CD39-4034-9217-E31437E49636}"/>
    <cellStyle name="Comma 6 2 3 4 2 2 3 2" xfId="17993" xr:uid="{52DC2765-6FCE-40D4-B02A-81F8E5FA81AD}"/>
    <cellStyle name="Comma 6 2 3 4 2 2 3 2 2" xfId="42257" xr:uid="{009D3DEE-AC4F-40A4-A68E-D1FEBE17450F}"/>
    <cellStyle name="Comma 6 2 3 4 2 2 3 3" xfId="30125" xr:uid="{44148969-B10C-4DB0-B8A4-D84449CE70D6}"/>
    <cellStyle name="Comma 6 2 3 4 2 2 4" xfId="9905" xr:uid="{5B8DA120-2221-4808-B4FC-10778BC0DD9E}"/>
    <cellStyle name="Comma 6 2 3 4 2 2 4 2" xfId="22037" xr:uid="{C749CE0E-1405-4B3C-96E7-07E615B60D76}"/>
    <cellStyle name="Comma 6 2 3 4 2 2 4 2 2" xfId="46301" xr:uid="{E5E7CC63-E2F9-418E-B5AB-E0805C0E7D04}"/>
    <cellStyle name="Comma 6 2 3 4 2 2 4 3" xfId="34169" xr:uid="{AA3E1E7E-53C8-4D4B-A993-177A48905F6F}"/>
    <cellStyle name="Comma 6 2 3 4 2 2 5" xfId="13949" xr:uid="{B4171C9B-9FE8-4E60-874B-E26032E2F3AB}"/>
    <cellStyle name="Comma 6 2 3 4 2 2 5 2" xfId="38213" xr:uid="{7E31C2B5-3CF6-4E27-9168-FFC8D1A32206}"/>
    <cellStyle name="Comma 6 2 3 4 2 2 6" xfId="26081" xr:uid="{0E0EAAFF-BDF7-4B12-BD78-9A8E569C0C2B}"/>
    <cellStyle name="Comma 6 2 3 4 2 3" xfId="2828" xr:uid="{3E658ADB-EDC6-4CA9-A1A8-92E97ABD2F41}"/>
    <cellStyle name="Comma 6 2 3 4 2 3 2" xfId="6872" xr:uid="{266FE16C-C435-4637-B7A9-597A60258BC4}"/>
    <cellStyle name="Comma 6 2 3 4 2 3 2 2" xfId="19004" xr:uid="{3F006673-61D5-4D25-A366-B7D61CE1106D}"/>
    <cellStyle name="Comma 6 2 3 4 2 3 2 2 2" xfId="43268" xr:uid="{D4CDE9B6-85D6-4DD6-B771-F7D29CC65B9C}"/>
    <cellStyle name="Comma 6 2 3 4 2 3 2 3" xfId="31136" xr:uid="{6EF57AC3-E56D-48FA-916F-226AAE73ECDA}"/>
    <cellStyle name="Comma 6 2 3 4 2 3 3" xfId="10916" xr:uid="{251C3546-D920-4CCF-9D56-BDAB0298F21C}"/>
    <cellStyle name="Comma 6 2 3 4 2 3 3 2" xfId="23048" xr:uid="{4C34AAB1-0673-4C0B-AFA0-C14B4FC6E4FD}"/>
    <cellStyle name="Comma 6 2 3 4 2 3 3 2 2" xfId="47312" xr:uid="{31FA9B1E-EB0A-44C5-A66B-78E8E47A4A87}"/>
    <cellStyle name="Comma 6 2 3 4 2 3 3 3" xfId="35180" xr:uid="{3A6F362C-4382-4502-8714-F23984218C6A}"/>
    <cellStyle name="Comma 6 2 3 4 2 3 4" xfId="14960" xr:uid="{1945A0F1-624D-4F35-946B-6B720498919F}"/>
    <cellStyle name="Comma 6 2 3 4 2 3 4 2" xfId="39224" xr:uid="{85C288B2-45DA-4E56-85D1-8D7349D65150}"/>
    <cellStyle name="Comma 6 2 3 4 2 3 5" xfId="27092" xr:uid="{3E9700D5-E658-4EE4-A71E-BD4299E2B534}"/>
    <cellStyle name="Comma 6 2 3 4 2 4" xfId="4850" xr:uid="{81AFDC29-02A9-4002-A8C0-0CDA4BDA8F8D}"/>
    <cellStyle name="Comma 6 2 3 4 2 4 2" xfId="16982" xr:uid="{8F254BD5-66DC-40C9-9382-B3FA2AC0E218}"/>
    <cellStyle name="Comma 6 2 3 4 2 4 2 2" xfId="41246" xr:uid="{6EE0F200-BAF2-4093-A95E-3A32FEE86110}"/>
    <cellStyle name="Comma 6 2 3 4 2 4 3" xfId="29114" xr:uid="{41A94E8F-DA6D-4024-91BE-3233E2B469A1}"/>
    <cellStyle name="Comma 6 2 3 4 2 5" xfId="8894" xr:uid="{C5E282F7-D0FA-490D-ACAC-4F6D39055D4A}"/>
    <cellStyle name="Comma 6 2 3 4 2 5 2" xfId="21026" xr:uid="{027AE865-FB79-4222-9919-CEDB3A477B2D}"/>
    <cellStyle name="Comma 6 2 3 4 2 5 2 2" xfId="45290" xr:uid="{A7BA34BC-8E1B-46AD-9377-E0A376CF70B5}"/>
    <cellStyle name="Comma 6 2 3 4 2 5 3" xfId="33158" xr:uid="{2E0B4B0B-AB89-4654-B5D8-BE3AD5661503}"/>
    <cellStyle name="Comma 6 2 3 4 2 6" xfId="12938" xr:uid="{DBB2A33F-5838-44DF-A34A-626923D36CC0}"/>
    <cellStyle name="Comma 6 2 3 4 2 6 2" xfId="37202" xr:uid="{5FB23EC6-6E25-4009-B1C7-41DE43756E4F}"/>
    <cellStyle name="Comma 6 2 3 4 2 7" xfId="25070" xr:uid="{7A0FC3AA-4868-46D5-9BDD-CA347DD94EAA}"/>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2 2 2" xfId="43774" xr:uid="{851B2C11-8FF1-4E6A-B48E-7419D6A929ED}"/>
    <cellStyle name="Comma 6 2 3 4 3 2 2 3" xfId="31642" xr:uid="{355EF2CB-5508-43C5-8DE1-04BA21C01F33}"/>
    <cellStyle name="Comma 6 2 3 4 3 2 3" xfId="11422" xr:uid="{146FEA4A-0519-4670-A738-DB97706BAB59}"/>
    <cellStyle name="Comma 6 2 3 4 3 2 3 2" xfId="23554" xr:uid="{98E7DEEA-949E-489F-91C4-8A30599C9B94}"/>
    <cellStyle name="Comma 6 2 3 4 3 2 3 2 2" xfId="47818" xr:uid="{6CCE9AB7-23F9-45EC-8532-3BF6A71C61E9}"/>
    <cellStyle name="Comma 6 2 3 4 3 2 3 3" xfId="35686" xr:uid="{5BC40867-14D8-4D05-8721-F82D52B8FA41}"/>
    <cellStyle name="Comma 6 2 3 4 3 2 4" xfId="15466" xr:uid="{95DA39B3-47EE-4890-9D9D-175FEB4E8623}"/>
    <cellStyle name="Comma 6 2 3 4 3 2 4 2" xfId="39730" xr:uid="{0903F6F7-8B49-40DB-A514-C89D478DC3BA}"/>
    <cellStyle name="Comma 6 2 3 4 3 2 5" xfId="27598" xr:uid="{7E33EEA0-198A-4669-9754-CC3CEDB60210}"/>
    <cellStyle name="Comma 6 2 3 4 3 3" xfId="5356" xr:uid="{C80D5E08-3ECC-477B-9332-04031E88B0B4}"/>
    <cellStyle name="Comma 6 2 3 4 3 3 2" xfId="17488" xr:uid="{812019C3-DBD1-4829-9B03-D2A5923D90C3}"/>
    <cellStyle name="Comma 6 2 3 4 3 3 2 2" xfId="41752" xr:uid="{30E75A99-C35C-4DD8-94EE-2EE3483C543D}"/>
    <cellStyle name="Comma 6 2 3 4 3 3 3" xfId="29620" xr:uid="{04059917-D91B-455A-8E89-385E44E81A53}"/>
    <cellStyle name="Comma 6 2 3 4 3 4" xfId="9400" xr:uid="{17B7A20F-BEEE-4189-94B6-B8CB8A213C0A}"/>
    <cellStyle name="Comma 6 2 3 4 3 4 2" xfId="21532" xr:uid="{30205502-A4E3-4FE0-8D9D-0CEC683A84EA}"/>
    <cellStyle name="Comma 6 2 3 4 3 4 2 2" xfId="45796" xr:uid="{02EB914D-2B73-43BB-B558-1C13562DCB5A}"/>
    <cellStyle name="Comma 6 2 3 4 3 4 3" xfId="33664" xr:uid="{D012278D-BD4C-4A01-85FD-BB4659F8C533}"/>
    <cellStyle name="Comma 6 2 3 4 3 5" xfId="13444" xr:uid="{24F1F66B-B56D-4E9B-ADF6-E576F83E3440}"/>
    <cellStyle name="Comma 6 2 3 4 3 5 2" xfId="37708" xr:uid="{35B577F3-EA4C-41EB-A249-52D11E1E9A64}"/>
    <cellStyle name="Comma 6 2 3 4 3 6" xfId="25576" xr:uid="{0FE35BFB-33DB-4F67-B5B9-724B6CB958A6}"/>
    <cellStyle name="Comma 6 2 3 4 4" xfId="2323" xr:uid="{0281F434-47E9-4D5E-8898-2AC946E9145C}"/>
    <cellStyle name="Comma 6 2 3 4 4 2" xfId="6367" xr:uid="{514E2B18-4B8E-416D-BFE9-80767428DE5B}"/>
    <cellStyle name="Comma 6 2 3 4 4 2 2" xfId="18499" xr:uid="{E79979A0-1BC2-4C7C-8F5F-64F144793992}"/>
    <cellStyle name="Comma 6 2 3 4 4 2 2 2" xfId="42763" xr:uid="{8643B4EB-0715-486C-B8B5-5C8758BB5BE5}"/>
    <cellStyle name="Comma 6 2 3 4 4 2 3" xfId="30631" xr:uid="{5426882B-707F-4CE7-A930-F213BDB5D7DD}"/>
    <cellStyle name="Comma 6 2 3 4 4 3" xfId="10411" xr:uid="{37C6543D-19A3-4F17-8ADC-B360B7E319F8}"/>
    <cellStyle name="Comma 6 2 3 4 4 3 2" xfId="22543" xr:uid="{A6BB2C11-4A3C-41C5-9766-D64392DB9D12}"/>
    <cellStyle name="Comma 6 2 3 4 4 3 2 2" xfId="46807" xr:uid="{BCCE65E4-226E-4C1E-9CEB-190C7498555A}"/>
    <cellStyle name="Comma 6 2 3 4 4 3 3" xfId="34675" xr:uid="{C9996F16-A5CE-40C8-BBE9-F40DCFD11448}"/>
    <cellStyle name="Comma 6 2 3 4 4 4" xfId="14455" xr:uid="{D26A46DE-A343-4F04-A35C-561B887CF1DC}"/>
    <cellStyle name="Comma 6 2 3 4 4 4 2" xfId="38719" xr:uid="{4F834CA3-35F7-46DB-BFD6-DC9873B57417}"/>
    <cellStyle name="Comma 6 2 3 4 4 5" xfId="26587" xr:uid="{FB3179A0-371E-48A7-94ED-5F3B97BA5B31}"/>
    <cellStyle name="Comma 6 2 3 4 5" xfId="4345" xr:uid="{3FCC3276-065C-4B19-B91F-D9E032BDBC9E}"/>
    <cellStyle name="Comma 6 2 3 4 5 2" xfId="16477" xr:uid="{CA497AD7-02A2-4340-90A9-4618A7B5E98F}"/>
    <cellStyle name="Comma 6 2 3 4 5 2 2" xfId="40741" xr:uid="{0DE43E20-F301-4D0B-A8D5-42B016FAE1DA}"/>
    <cellStyle name="Comma 6 2 3 4 5 3" xfId="28609" xr:uid="{00901600-DD19-4F98-9371-6423B05A64C6}"/>
    <cellStyle name="Comma 6 2 3 4 6" xfId="8389" xr:uid="{154ECF94-7D0B-4845-96C5-BDAF8309DD02}"/>
    <cellStyle name="Comma 6 2 3 4 6 2" xfId="20521" xr:uid="{96D12732-D664-4F23-B50D-3243C72179CF}"/>
    <cellStyle name="Comma 6 2 3 4 6 2 2" xfId="44785" xr:uid="{014A545E-57C6-4D5E-9862-3BE356BBF6BB}"/>
    <cellStyle name="Comma 6 2 3 4 6 3" xfId="32653" xr:uid="{340A5C33-BAF5-4C61-9023-7E813206DCCC}"/>
    <cellStyle name="Comma 6 2 3 4 7" xfId="12433" xr:uid="{DFF527E8-47E0-4B86-A50C-24F7E1D87FB5}"/>
    <cellStyle name="Comma 6 2 3 4 7 2" xfId="36697" xr:uid="{511B3C1A-7A8F-40BB-927C-01B20FEE7C4B}"/>
    <cellStyle name="Comma 6 2 3 4 8" xfId="24565" xr:uid="{BF3A84DC-D2A3-4482-A0DC-44A2F6D480EA}"/>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2 2 2" xfId="44026" xr:uid="{D8845E7F-9A5D-40F8-B58F-94D990A3A992}"/>
    <cellStyle name="Comma 6 2 3 5 2 2 2 3" xfId="31894" xr:uid="{0A750886-E6BC-4A99-AAB1-AE9C601D1EAF}"/>
    <cellStyle name="Comma 6 2 3 5 2 2 3" xfId="11674" xr:uid="{988B212E-B36D-4BF9-8D13-CC248C051BDC}"/>
    <cellStyle name="Comma 6 2 3 5 2 2 3 2" xfId="23806" xr:uid="{8FEA3564-6888-4428-8008-B0042D7DB082}"/>
    <cellStyle name="Comma 6 2 3 5 2 2 3 2 2" xfId="48070" xr:uid="{271C1511-5604-4D7A-A836-DD081EE32F96}"/>
    <cellStyle name="Comma 6 2 3 5 2 2 3 3" xfId="35938" xr:uid="{E4285C80-5A72-4582-BE22-B6B6C6DE0EC0}"/>
    <cellStyle name="Comma 6 2 3 5 2 2 4" xfId="15718" xr:uid="{AD061CAC-A80F-41D4-984C-B08670BC9220}"/>
    <cellStyle name="Comma 6 2 3 5 2 2 4 2" xfId="39982" xr:uid="{E7B8D259-F3FA-43E4-9D17-1FDEA1F2AA00}"/>
    <cellStyle name="Comma 6 2 3 5 2 2 5" xfId="27850" xr:uid="{41DDAF6F-7BB2-4912-9A43-8B7B691D1868}"/>
    <cellStyle name="Comma 6 2 3 5 2 3" xfId="5608" xr:uid="{AB1EC5D0-B609-42BE-A95E-4770C038AF81}"/>
    <cellStyle name="Comma 6 2 3 5 2 3 2" xfId="17740" xr:uid="{9AB3AE64-3B75-4D07-8B3A-7A95C257A7A6}"/>
    <cellStyle name="Comma 6 2 3 5 2 3 2 2" xfId="42004" xr:uid="{67F3D102-E9CE-419A-9F50-159A52557910}"/>
    <cellStyle name="Comma 6 2 3 5 2 3 3" xfId="29872" xr:uid="{8B3EF989-3ABC-420B-9CD9-9CCAE1747F14}"/>
    <cellStyle name="Comma 6 2 3 5 2 4" xfId="9652" xr:uid="{68BAB551-14DA-452C-98C4-C2D6B626E1F8}"/>
    <cellStyle name="Comma 6 2 3 5 2 4 2" xfId="21784" xr:uid="{C9855168-E40E-4C8C-B246-57BAC51403EC}"/>
    <cellStyle name="Comma 6 2 3 5 2 4 2 2" xfId="46048" xr:uid="{17E81900-FFC0-4781-A97B-791D3BA628CD}"/>
    <cellStyle name="Comma 6 2 3 5 2 4 3" xfId="33916" xr:uid="{3EF4F8B8-35F8-4921-BAD8-56CDB0CD745C}"/>
    <cellStyle name="Comma 6 2 3 5 2 5" xfId="13696" xr:uid="{339CB9B5-077A-4C0E-9D37-FFFABDBF1FF6}"/>
    <cellStyle name="Comma 6 2 3 5 2 5 2" xfId="37960" xr:uid="{83771D74-B1E1-421B-8566-E4EAE553C263}"/>
    <cellStyle name="Comma 6 2 3 5 2 6" xfId="25828" xr:uid="{AD9B7B37-1B45-45A7-BC1E-E6C8E766360E}"/>
    <cellStyle name="Comma 6 2 3 5 3" xfId="2575" xr:uid="{A4E66928-81E6-4B47-80BB-B8E813848185}"/>
    <cellStyle name="Comma 6 2 3 5 3 2" xfId="6619" xr:uid="{29666A93-6BBB-4C1F-8AC6-4A4250B2E323}"/>
    <cellStyle name="Comma 6 2 3 5 3 2 2" xfId="18751" xr:uid="{F85845DB-5EA6-4A7A-B127-B8340D875857}"/>
    <cellStyle name="Comma 6 2 3 5 3 2 2 2" xfId="43015" xr:uid="{1F161229-0915-4881-929C-6A7C4DA43A1C}"/>
    <cellStyle name="Comma 6 2 3 5 3 2 3" xfId="30883" xr:uid="{5127BA73-7F63-45B3-AD49-BA749A473222}"/>
    <cellStyle name="Comma 6 2 3 5 3 3" xfId="10663" xr:uid="{74918033-24EE-42AA-A06C-647B111D8D4D}"/>
    <cellStyle name="Comma 6 2 3 5 3 3 2" xfId="22795" xr:uid="{28320EAB-E494-4CC7-A72D-0ED4B1078443}"/>
    <cellStyle name="Comma 6 2 3 5 3 3 2 2" xfId="47059" xr:uid="{A9C15123-D7F5-43D8-A152-E10DBB29D857}"/>
    <cellStyle name="Comma 6 2 3 5 3 3 3" xfId="34927" xr:uid="{4B0BE756-267E-4561-976F-1E45872593AD}"/>
    <cellStyle name="Comma 6 2 3 5 3 4" xfId="14707" xr:uid="{2EE62BE2-F72F-4BFC-9973-4EF5944579AF}"/>
    <cellStyle name="Comma 6 2 3 5 3 4 2" xfId="38971" xr:uid="{414A4EF9-F68F-465B-9365-1A4A5D67D6CB}"/>
    <cellStyle name="Comma 6 2 3 5 3 5" xfId="26839" xr:uid="{80D196A3-BFFF-41DB-B5AF-E6EF1AB34189}"/>
    <cellStyle name="Comma 6 2 3 5 4" xfId="4597" xr:uid="{6C98A3DE-6488-4C33-9B5F-F9061B3546CB}"/>
    <cellStyle name="Comma 6 2 3 5 4 2" xfId="16729" xr:uid="{60283EC0-6340-4607-8722-E171412C0050}"/>
    <cellStyle name="Comma 6 2 3 5 4 2 2" xfId="40993" xr:uid="{5A232290-8C97-4774-BE0A-DFF14CDA6D61}"/>
    <cellStyle name="Comma 6 2 3 5 4 3" xfId="28861" xr:uid="{DE76CF50-ED33-4F19-AFED-E5652A5FC672}"/>
    <cellStyle name="Comma 6 2 3 5 5" xfId="8641" xr:uid="{0F1F40DC-08DB-45F3-80A3-22BF684D682A}"/>
    <cellStyle name="Comma 6 2 3 5 5 2" xfId="20773" xr:uid="{170C0E7C-5CC5-488C-A85A-F4397F12639D}"/>
    <cellStyle name="Comma 6 2 3 5 5 2 2" xfId="45037" xr:uid="{45028AE3-DA8D-4113-BACD-4BE30CCA1DFE}"/>
    <cellStyle name="Comma 6 2 3 5 5 3" xfId="32905" xr:uid="{5A17A69E-4747-4306-9E1F-99598B7CEF8F}"/>
    <cellStyle name="Comma 6 2 3 5 6" xfId="12685" xr:uid="{947E4C8F-DA58-4A2D-A68B-9E3E36551E85}"/>
    <cellStyle name="Comma 6 2 3 5 6 2" xfId="36949" xr:uid="{82AD736C-207E-42F0-AB2B-583570EAD8E7}"/>
    <cellStyle name="Comma 6 2 3 5 7" xfId="24817" xr:uid="{1A1EABAD-093A-4FAB-A1B0-8C17480181EB}"/>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2 2 2" xfId="43521" xr:uid="{0707B26D-E322-4CD9-BD70-C9E22224F58C}"/>
    <cellStyle name="Comma 6 2 3 6 2 2 3" xfId="31389" xr:uid="{AF865D9F-B50F-47AC-9A15-E3572D160186}"/>
    <cellStyle name="Comma 6 2 3 6 2 3" xfId="11169" xr:uid="{C74C2BCA-AE1E-450E-9769-B741D0E20ADE}"/>
    <cellStyle name="Comma 6 2 3 6 2 3 2" xfId="23301" xr:uid="{5FA8C70C-2BB9-4D2B-B84A-3C755186EC49}"/>
    <cellStyle name="Comma 6 2 3 6 2 3 2 2" xfId="47565" xr:uid="{6E89B889-4FE7-4CCC-82B9-6DC5574C63A0}"/>
    <cellStyle name="Comma 6 2 3 6 2 3 3" xfId="35433" xr:uid="{CBA99734-E16A-4E6E-ACCC-204AEA68831B}"/>
    <cellStyle name="Comma 6 2 3 6 2 4" xfId="15213" xr:uid="{A98F64C9-3850-4196-ADAB-468C69C31760}"/>
    <cellStyle name="Comma 6 2 3 6 2 4 2" xfId="39477" xr:uid="{2620711C-74BA-46DF-B56D-F87F60BB9074}"/>
    <cellStyle name="Comma 6 2 3 6 2 5" xfId="27345" xr:uid="{B8073625-89C5-407B-A98C-C4920CE2BDE2}"/>
    <cellStyle name="Comma 6 2 3 6 3" xfId="5103" xr:uid="{B0FB2F5C-9CA0-4FA8-B310-D7650F976BF1}"/>
    <cellStyle name="Comma 6 2 3 6 3 2" xfId="17235" xr:uid="{4B3B86C9-6704-4C68-AFC0-50F6970EF750}"/>
    <cellStyle name="Comma 6 2 3 6 3 2 2" xfId="41499" xr:uid="{E7E2B4A6-40EA-4552-96E8-0933F7156E1C}"/>
    <cellStyle name="Comma 6 2 3 6 3 3" xfId="29367" xr:uid="{1F012892-FF9D-4DBA-9374-91BF2367BB25}"/>
    <cellStyle name="Comma 6 2 3 6 4" xfId="9147" xr:uid="{C28E1E04-9E2E-4CA8-A8A0-C2EC30F694C7}"/>
    <cellStyle name="Comma 6 2 3 6 4 2" xfId="21279" xr:uid="{10DCB43A-9F51-41E1-BC3A-EAA104B4CEC3}"/>
    <cellStyle name="Comma 6 2 3 6 4 2 2" xfId="45543" xr:uid="{093A322B-9C9A-48CF-B538-2BDA39C48117}"/>
    <cellStyle name="Comma 6 2 3 6 4 3" xfId="33411" xr:uid="{A87C7614-CDB5-4CF0-866C-E34B0C19F5DD}"/>
    <cellStyle name="Comma 6 2 3 6 5" xfId="13191" xr:uid="{D611D4E0-B3A2-402B-8251-8155B7AD5943}"/>
    <cellStyle name="Comma 6 2 3 6 5 2" xfId="37455" xr:uid="{A8228100-4CE7-4B90-9678-0DE6014C7EB9}"/>
    <cellStyle name="Comma 6 2 3 6 6" xfId="25323" xr:uid="{56754172-3D29-4A1F-8E65-9D1752DB1C16}"/>
    <cellStyle name="Comma 6 2 3 7" xfId="2070" xr:uid="{010C40AB-DE2C-4198-9962-568F3FD23E41}"/>
    <cellStyle name="Comma 6 2 3 7 2" xfId="6114" xr:uid="{EAAB1C0E-4AF3-45AD-81B9-359B52176F38}"/>
    <cellStyle name="Comma 6 2 3 7 2 2" xfId="18246" xr:uid="{62E30F58-F7FF-4AB9-8C59-882C07886EAB}"/>
    <cellStyle name="Comma 6 2 3 7 2 2 2" xfId="42510" xr:uid="{CF410D1F-D7F5-4C18-B270-15597CD2E708}"/>
    <cellStyle name="Comma 6 2 3 7 2 3" xfId="30378" xr:uid="{61FA4FB5-E3B6-43C3-84C9-1AF1090A9724}"/>
    <cellStyle name="Comma 6 2 3 7 3" xfId="10158" xr:uid="{F5691D2B-11FB-42F8-87D5-7279B35A3964}"/>
    <cellStyle name="Comma 6 2 3 7 3 2" xfId="22290" xr:uid="{EA36FF92-04DC-4835-A21D-161CE878251A}"/>
    <cellStyle name="Comma 6 2 3 7 3 2 2" xfId="46554" xr:uid="{E942C413-781D-44D9-8361-5A4102027DC0}"/>
    <cellStyle name="Comma 6 2 3 7 3 3" xfId="34422" xr:uid="{579F88B5-4B49-4A1C-B100-A175F9EF6EA4}"/>
    <cellStyle name="Comma 6 2 3 7 4" xfId="14202" xr:uid="{F941B67A-71D4-4AA2-B3F1-5284DC5A8021}"/>
    <cellStyle name="Comma 6 2 3 7 4 2" xfId="38466" xr:uid="{7E7757D2-0A4D-49C0-8980-AD4F80B8671B}"/>
    <cellStyle name="Comma 6 2 3 7 5" xfId="26334" xr:uid="{9FB58202-0D5B-4498-A675-40B9B46FCEA4}"/>
    <cellStyle name="Comma 6 2 3 8" xfId="4092" xr:uid="{40E0EBA2-B720-4FF2-8A08-0BDBBF5C6376}"/>
    <cellStyle name="Comma 6 2 3 8 2" xfId="16224" xr:uid="{DB21AC98-10D1-483F-B1C3-075EA804AB75}"/>
    <cellStyle name="Comma 6 2 3 8 2 2" xfId="40488" xr:uid="{6FA75A28-0B62-47FC-B9B5-EBA7B714CD4D}"/>
    <cellStyle name="Comma 6 2 3 8 3" xfId="28356" xr:uid="{4246003A-A159-4430-88A0-1A7C82347AB7}"/>
    <cellStyle name="Comma 6 2 3 9" xfId="8136" xr:uid="{D24FCB03-0CA3-4B3A-9F8C-E1F59014A3EB}"/>
    <cellStyle name="Comma 6 2 3 9 2" xfId="20268" xr:uid="{7D5340B0-988A-4ED7-98A3-5C557A98DD34}"/>
    <cellStyle name="Comma 6 2 3 9 2 2" xfId="44532" xr:uid="{8DDCD8A3-8224-4016-ABE2-8FD6D22B6D92}"/>
    <cellStyle name="Comma 6 2 3 9 3" xfId="32400" xr:uid="{347022C6-44D9-4CA9-8C44-854D59A9C2EE}"/>
    <cellStyle name="Comma 6 2 4" xfId="69" xr:uid="{4A20D82C-BB12-43C3-AFFD-BDEDD99EB597}"/>
    <cellStyle name="Comma 6 2 4 10" xfId="12201" xr:uid="{E4EBFD46-A132-47CE-98EC-B3E1E277976D}"/>
    <cellStyle name="Comma 6 2 4 10 2" xfId="36465" xr:uid="{454CFF03-060C-406F-8946-93800897BE51}"/>
    <cellStyle name="Comma 6 2 4 11" xfId="24333" xr:uid="{8BC4CAF0-E248-41F9-B1A9-2D86DF3ED339}"/>
    <cellStyle name="Comma 6 2 4 2" xfId="132" xr:uid="{F2BD2E9C-DA31-4035-84D7-EF586541CC20}"/>
    <cellStyle name="Comma 6 2 4 2 10" xfId="24396" xr:uid="{F2D16572-401F-4CC8-B1FA-A99849F78F4E}"/>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2 2 2" xfId="44489" xr:uid="{F06FCC10-BFAB-4469-8210-32C63E04FA80}"/>
    <cellStyle name="Comma 6 2 4 2 2 2 2 2 2 2 3" xfId="32357" xr:uid="{C40D265F-9AA8-4ABD-8447-7750D47A6AE9}"/>
    <cellStyle name="Comma 6 2 4 2 2 2 2 2 2 3" xfId="12137" xr:uid="{F44E6EA4-442C-4D64-BAD9-3A9D6B988974}"/>
    <cellStyle name="Comma 6 2 4 2 2 2 2 2 2 3 2" xfId="24269" xr:uid="{76AC6251-E306-4B61-839B-1D6F6DCF9B2D}"/>
    <cellStyle name="Comma 6 2 4 2 2 2 2 2 2 3 2 2" xfId="48533" xr:uid="{33967054-58C0-49CF-8679-217CE746B9C8}"/>
    <cellStyle name="Comma 6 2 4 2 2 2 2 2 2 3 3" xfId="36401" xr:uid="{9AF1F52C-3650-42A0-AFE2-D6FE9291CA5F}"/>
    <cellStyle name="Comma 6 2 4 2 2 2 2 2 2 4" xfId="16181" xr:uid="{F92F13B7-E0DE-4601-93FB-A3368E0E1649}"/>
    <cellStyle name="Comma 6 2 4 2 2 2 2 2 2 4 2" xfId="40445" xr:uid="{AA145F4B-F0FE-4C30-B0B7-19A88756753B}"/>
    <cellStyle name="Comma 6 2 4 2 2 2 2 2 2 5" xfId="28313" xr:uid="{5F41AF2A-DCD0-46B9-825D-2E5B7D58EFFC}"/>
    <cellStyle name="Comma 6 2 4 2 2 2 2 2 3" xfId="6071" xr:uid="{30B68521-5172-4305-8232-9A4AD9B71915}"/>
    <cellStyle name="Comma 6 2 4 2 2 2 2 2 3 2" xfId="18203" xr:uid="{13F419F0-FC34-4957-8745-811E99BB015D}"/>
    <cellStyle name="Comma 6 2 4 2 2 2 2 2 3 2 2" xfId="42467" xr:uid="{5AC88FB0-4C04-40FA-84C6-7DDF63AB0DB2}"/>
    <cellStyle name="Comma 6 2 4 2 2 2 2 2 3 3" xfId="30335" xr:uid="{98C9B006-7FD3-478D-B02B-12549AB7A37B}"/>
    <cellStyle name="Comma 6 2 4 2 2 2 2 2 4" xfId="10115" xr:uid="{76310656-4217-46BD-BFDC-1A50418FCD2E}"/>
    <cellStyle name="Comma 6 2 4 2 2 2 2 2 4 2" xfId="22247" xr:uid="{08EF7EB4-5231-4325-8A35-98520E6889BA}"/>
    <cellStyle name="Comma 6 2 4 2 2 2 2 2 4 2 2" xfId="46511" xr:uid="{A0EB89CE-F05D-4613-B57E-7B612359DBDF}"/>
    <cellStyle name="Comma 6 2 4 2 2 2 2 2 4 3" xfId="34379" xr:uid="{5D5A7CA9-6946-4D24-98A9-00F7B77F8B2F}"/>
    <cellStyle name="Comma 6 2 4 2 2 2 2 2 5" xfId="14159" xr:uid="{0136DEFE-8B90-4C1E-A98C-FF6CBE2BB7F5}"/>
    <cellStyle name="Comma 6 2 4 2 2 2 2 2 5 2" xfId="38423" xr:uid="{9752A58D-8663-45C5-8862-D3B24BC23B4D}"/>
    <cellStyle name="Comma 6 2 4 2 2 2 2 2 6" xfId="26291" xr:uid="{ED6EAD1E-2E95-4FD7-9EA6-CBC3C8E8519C}"/>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2 2 2" xfId="43478" xr:uid="{35166B1B-78FD-4143-95D2-D7FD8CC82C94}"/>
    <cellStyle name="Comma 6 2 4 2 2 2 2 3 2 3" xfId="31346" xr:uid="{369DEDE4-5F61-4B94-AED1-4ACABFCF1974}"/>
    <cellStyle name="Comma 6 2 4 2 2 2 2 3 3" xfId="11126" xr:uid="{6A8D2B4B-AE4C-42D4-8885-3AEAA58E0E9A}"/>
    <cellStyle name="Comma 6 2 4 2 2 2 2 3 3 2" xfId="23258" xr:uid="{DC67171D-33AE-4BAA-AC35-07AFD7CF7F26}"/>
    <cellStyle name="Comma 6 2 4 2 2 2 2 3 3 2 2" xfId="47522" xr:uid="{B102496A-6C40-42B5-8920-D122D897D49B}"/>
    <cellStyle name="Comma 6 2 4 2 2 2 2 3 3 3" xfId="35390" xr:uid="{211A7531-BF34-453B-951C-EB9116D7E4CE}"/>
    <cellStyle name="Comma 6 2 4 2 2 2 2 3 4" xfId="15170" xr:uid="{E1D19AE6-5E39-4175-BBEA-94ABC2FDBA8E}"/>
    <cellStyle name="Comma 6 2 4 2 2 2 2 3 4 2" xfId="39434" xr:uid="{26653179-2CCB-4C20-94AC-4E32861A08A2}"/>
    <cellStyle name="Comma 6 2 4 2 2 2 2 3 5" xfId="27302" xr:uid="{EA5DA0FE-342B-4BAC-90B2-442F495D13CE}"/>
    <cellStyle name="Comma 6 2 4 2 2 2 2 4" xfId="5060" xr:uid="{33C75DF0-E7C9-48D9-AE71-79DFC30E4B29}"/>
    <cellStyle name="Comma 6 2 4 2 2 2 2 4 2" xfId="17192" xr:uid="{54C0A6F3-9240-4C57-9B90-1CC509B3844B}"/>
    <cellStyle name="Comma 6 2 4 2 2 2 2 4 2 2" xfId="41456" xr:uid="{1DA1F904-27F0-49B6-AB07-DC489DA07CDB}"/>
    <cellStyle name="Comma 6 2 4 2 2 2 2 4 3" xfId="29324" xr:uid="{5E02E416-2165-49EE-A8F2-DF75266AA83A}"/>
    <cellStyle name="Comma 6 2 4 2 2 2 2 5" xfId="9104" xr:uid="{7F672741-E6C7-41EE-A158-BE8FE6CA5777}"/>
    <cellStyle name="Comma 6 2 4 2 2 2 2 5 2" xfId="21236" xr:uid="{64DFB0A6-9EF3-4D42-8FBD-9759310ECF35}"/>
    <cellStyle name="Comma 6 2 4 2 2 2 2 5 2 2" xfId="45500" xr:uid="{9A7D59BE-47EE-46D0-B347-3A878C3A744A}"/>
    <cellStyle name="Comma 6 2 4 2 2 2 2 5 3" xfId="33368" xr:uid="{1B82DBAC-1A8F-48B4-BD40-9D8F4A42B3DE}"/>
    <cellStyle name="Comma 6 2 4 2 2 2 2 6" xfId="13148" xr:uid="{438262F5-284C-4C8A-93A8-CDF35AA9BBD3}"/>
    <cellStyle name="Comma 6 2 4 2 2 2 2 6 2" xfId="37412" xr:uid="{DCD8D0ED-61D7-4588-89D3-EE395BE41226}"/>
    <cellStyle name="Comma 6 2 4 2 2 2 2 7" xfId="25280" xr:uid="{771CC489-A0C9-45A6-99A4-D209BEFEE22A}"/>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2 2 2" xfId="43984" xr:uid="{BA6B26C5-6305-4681-8471-2FA7EE16AFAE}"/>
    <cellStyle name="Comma 6 2 4 2 2 2 3 2 2 3" xfId="31852" xr:uid="{3F6DC742-EAA2-4178-928C-BDCD80899823}"/>
    <cellStyle name="Comma 6 2 4 2 2 2 3 2 3" xfId="11632" xr:uid="{3E9DF86D-0C9C-40D1-A56C-1687F8F157C6}"/>
    <cellStyle name="Comma 6 2 4 2 2 2 3 2 3 2" xfId="23764" xr:uid="{808EE0F4-977C-462B-A4A9-DD2BAD99B669}"/>
    <cellStyle name="Comma 6 2 4 2 2 2 3 2 3 2 2" xfId="48028" xr:uid="{CFC8DC84-E06E-4C6F-9B08-9632F35C7419}"/>
    <cellStyle name="Comma 6 2 4 2 2 2 3 2 3 3" xfId="35896" xr:uid="{6BE941F5-A4C3-4245-8B38-C1BC53EE4C14}"/>
    <cellStyle name="Comma 6 2 4 2 2 2 3 2 4" xfId="15676" xr:uid="{AB671B0E-C8BE-44D0-B734-74EDC75E4998}"/>
    <cellStyle name="Comma 6 2 4 2 2 2 3 2 4 2" xfId="39940" xr:uid="{C698058A-871F-4CAA-899D-EC3D067AFEB5}"/>
    <cellStyle name="Comma 6 2 4 2 2 2 3 2 5" xfId="27808" xr:uid="{54CFA346-D7EF-47E7-95D0-2392591715C9}"/>
    <cellStyle name="Comma 6 2 4 2 2 2 3 3" xfId="5566" xr:uid="{C934DF1E-4DEF-472B-A2AD-318EF425C7F4}"/>
    <cellStyle name="Comma 6 2 4 2 2 2 3 3 2" xfId="17698" xr:uid="{F41CBB21-694F-41DB-A55A-9FEDEB8642A2}"/>
    <cellStyle name="Comma 6 2 4 2 2 2 3 3 2 2" xfId="41962" xr:uid="{A9A649E0-8C46-4C72-8691-3FF9A18393F9}"/>
    <cellStyle name="Comma 6 2 4 2 2 2 3 3 3" xfId="29830" xr:uid="{C79F3E00-5549-4343-B246-1433D90F70CA}"/>
    <cellStyle name="Comma 6 2 4 2 2 2 3 4" xfId="9610" xr:uid="{0B80BD76-F3A4-48EF-B6A6-4A819514169C}"/>
    <cellStyle name="Comma 6 2 4 2 2 2 3 4 2" xfId="21742" xr:uid="{A3E4B10D-DF8B-44E6-A541-70DAEE88008E}"/>
    <cellStyle name="Comma 6 2 4 2 2 2 3 4 2 2" xfId="46006" xr:uid="{39708982-9FDB-4F19-A678-235F749AEBBB}"/>
    <cellStyle name="Comma 6 2 4 2 2 2 3 4 3" xfId="33874" xr:uid="{2D344E3A-9501-4781-ABD0-B7369DC1BBE8}"/>
    <cellStyle name="Comma 6 2 4 2 2 2 3 5" xfId="13654" xr:uid="{3B9FE6FB-4384-46FB-947A-0AC3803599EA}"/>
    <cellStyle name="Comma 6 2 4 2 2 2 3 5 2" xfId="37918" xr:uid="{A3900628-D9E7-41CB-9F44-809EE90F5B3C}"/>
    <cellStyle name="Comma 6 2 4 2 2 2 3 6" xfId="25786" xr:uid="{7EA57E2C-6297-42E2-A054-7552AA326319}"/>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2 2 2" xfId="42973" xr:uid="{AF281B3B-1CE9-40A7-B6CF-A2ABFF762B51}"/>
    <cellStyle name="Comma 6 2 4 2 2 2 4 2 3" xfId="30841" xr:uid="{015D0AFA-030C-4F88-B160-14B2ED78C6FD}"/>
    <cellStyle name="Comma 6 2 4 2 2 2 4 3" xfId="10621" xr:uid="{FD7B4E1B-E280-4933-B1C9-904028BBB6B3}"/>
    <cellStyle name="Comma 6 2 4 2 2 2 4 3 2" xfId="22753" xr:uid="{AC1F5B66-795C-4F10-8BF1-4E52E47F0C3E}"/>
    <cellStyle name="Comma 6 2 4 2 2 2 4 3 2 2" xfId="47017" xr:uid="{9E7F180C-7A0E-405D-BB69-B517157F7873}"/>
    <cellStyle name="Comma 6 2 4 2 2 2 4 3 3" xfId="34885" xr:uid="{E6F05880-41E0-4C1F-B053-A6C53CA5AF0D}"/>
    <cellStyle name="Comma 6 2 4 2 2 2 4 4" xfId="14665" xr:uid="{9C45116F-6E01-4A2F-BE76-DB54869BF30C}"/>
    <cellStyle name="Comma 6 2 4 2 2 2 4 4 2" xfId="38929" xr:uid="{4BAC29E2-B8B9-4A0C-B8F6-E1E2793358DD}"/>
    <cellStyle name="Comma 6 2 4 2 2 2 4 5" xfId="26797" xr:uid="{335C9F05-4627-40CB-ABDC-32909B47E964}"/>
    <cellStyle name="Comma 6 2 4 2 2 2 5" xfId="4555" xr:uid="{635442EE-BCA6-4438-835D-CDD51D85AA33}"/>
    <cellStyle name="Comma 6 2 4 2 2 2 5 2" xfId="16687" xr:uid="{C42C1ED3-A2F9-443D-85BF-740C407FD9E8}"/>
    <cellStyle name="Comma 6 2 4 2 2 2 5 2 2" xfId="40951" xr:uid="{541F68F0-497A-4AE1-9232-5881A161B668}"/>
    <cellStyle name="Comma 6 2 4 2 2 2 5 3" xfId="28819" xr:uid="{72844ED4-3ADB-4145-B230-BF8815CB1D77}"/>
    <cellStyle name="Comma 6 2 4 2 2 2 6" xfId="8599" xr:uid="{B52286D3-D479-4B2E-8A1F-AEA15F5F59CC}"/>
    <cellStyle name="Comma 6 2 4 2 2 2 6 2" xfId="20731" xr:uid="{4C4A1407-DBF8-4308-8FDA-C19D50276CA9}"/>
    <cellStyle name="Comma 6 2 4 2 2 2 6 2 2" xfId="44995" xr:uid="{6F62D56D-1902-47BC-87F1-82892780263E}"/>
    <cellStyle name="Comma 6 2 4 2 2 2 6 3" xfId="32863" xr:uid="{BD558B9C-03FE-4B6C-8B8A-99F19910D4A6}"/>
    <cellStyle name="Comma 6 2 4 2 2 2 7" xfId="12643" xr:uid="{A3952BB9-900C-47CE-B613-0633AC026FB0}"/>
    <cellStyle name="Comma 6 2 4 2 2 2 7 2" xfId="36907" xr:uid="{7D6074FB-9FB4-49A2-B583-BA50E9215711}"/>
    <cellStyle name="Comma 6 2 4 2 2 2 8" xfId="24775" xr:uid="{06317FDB-4F0C-4540-8593-76398DDD470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2 2 2" xfId="44236" xr:uid="{1C421665-26DB-4A29-B9D0-4D156F6B6D82}"/>
    <cellStyle name="Comma 6 2 4 2 2 3 2 2 2 3" xfId="32104" xr:uid="{AFC22C1D-7F83-4A90-A54E-C2398AA7B1CF}"/>
    <cellStyle name="Comma 6 2 4 2 2 3 2 2 3" xfId="11884" xr:uid="{900C3EBA-5001-4C64-AAE9-68D283B69120}"/>
    <cellStyle name="Comma 6 2 4 2 2 3 2 2 3 2" xfId="24016" xr:uid="{F1E4C319-8B48-44E7-9D42-D3234F77E63D}"/>
    <cellStyle name="Comma 6 2 4 2 2 3 2 2 3 2 2" xfId="48280" xr:uid="{36E0F192-7D83-4805-AF9C-BBF5EA1501AA}"/>
    <cellStyle name="Comma 6 2 4 2 2 3 2 2 3 3" xfId="36148" xr:uid="{75B452C2-0BD5-4396-997A-677B2963FC51}"/>
    <cellStyle name="Comma 6 2 4 2 2 3 2 2 4" xfId="15928" xr:uid="{B081FC00-0E36-45B7-91B0-75458DBF16A6}"/>
    <cellStyle name="Comma 6 2 4 2 2 3 2 2 4 2" xfId="40192" xr:uid="{8AF161CD-2104-4F1D-8438-05BC7205F49F}"/>
    <cellStyle name="Comma 6 2 4 2 2 3 2 2 5" xfId="28060" xr:uid="{E44257D1-047D-4A99-91BD-BD02A167F79A}"/>
    <cellStyle name="Comma 6 2 4 2 2 3 2 3" xfId="5818" xr:uid="{ACB2E800-7B26-4B42-9D70-6B5253C64645}"/>
    <cellStyle name="Comma 6 2 4 2 2 3 2 3 2" xfId="17950" xr:uid="{A5D9AFE5-1F79-4919-AEF2-C5DCE438B4C3}"/>
    <cellStyle name="Comma 6 2 4 2 2 3 2 3 2 2" xfId="42214" xr:uid="{BDB6DF4C-1273-4820-AE01-BED6794A48CE}"/>
    <cellStyle name="Comma 6 2 4 2 2 3 2 3 3" xfId="30082" xr:uid="{E3EED5E7-727B-410B-8AB3-06722257B665}"/>
    <cellStyle name="Comma 6 2 4 2 2 3 2 4" xfId="9862" xr:uid="{C9F81D97-5290-48B6-A529-EB38293C804F}"/>
    <cellStyle name="Comma 6 2 4 2 2 3 2 4 2" xfId="21994" xr:uid="{A5537F21-D1A8-484D-B55F-F41C253B7E13}"/>
    <cellStyle name="Comma 6 2 4 2 2 3 2 4 2 2" xfId="46258" xr:uid="{B082B712-6DD9-479B-9C3E-0E68B76A8543}"/>
    <cellStyle name="Comma 6 2 4 2 2 3 2 4 3" xfId="34126" xr:uid="{7BD0FD0B-DE8E-44CF-9C48-80A432DCC928}"/>
    <cellStyle name="Comma 6 2 4 2 2 3 2 5" xfId="13906" xr:uid="{08FE6A9E-8AFE-4AB9-9392-54BB089D9217}"/>
    <cellStyle name="Comma 6 2 4 2 2 3 2 5 2" xfId="38170" xr:uid="{D5F9787F-0029-4090-8C53-0C2B5D655237}"/>
    <cellStyle name="Comma 6 2 4 2 2 3 2 6" xfId="26038" xr:uid="{CC39B3A3-4043-4F1C-8986-0C79D1A9FD85}"/>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2 2 2" xfId="43225" xr:uid="{69C0F8B5-6CC5-4504-8D6E-F56C65ADFB04}"/>
    <cellStyle name="Comma 6 2 4 2 2 3 3 2 3" xfId="31093" xr:uid="{94454478-5F8C-4DF3-8046-889C2508113C}"/>
    <cellStyle name="Comma 6 2 4 2 2 3 3 3" xfId="10873" xr:uid="{AA42EEBB-9FCE-473E-84DF-360AC1D69EE4}"/>
    <cellStyle name="Comma 6 2 4 2 2 3 3 3 2" xfId="23005" xr:uid="{22432C02-9E84-4949-B735-6E28FFD71356}"/>
    <cellStyle name="Comma 6 2 4 2 2 3 3 3 2 2" xfId="47269" xr:uid="{236B9719-F621-46A0-8AF7-27F46F1F61E6}"/>
    <cellStyle name="Comma 6 2 4 2 2 3 3 3 3" xfId="35137" xr:uid="{A98A6985-4EDE-44BA-BE8C-C7666B687673}"/>
    <cellStyle name="Comma 6 2 4 2 2 3 3 4" xfId="14917" xr:uid="{2BB5A72B-A902-4F4B-9798-161FCD990B7C}"/>
    <cellStyle name="Comma 6 2 4 2 2 3 3 4 2" xfId="39181" xr:uid="{89F55DCE-DD5D-45E5-A303-23992E75C447}"/>
    <cellStyle name="Comma 6 2 4 2 2 3 3 5" xfId="27049" xr:uid="{CB604D10-5D66-411A-B6D8-9F142431F701}"/>
    <cellStyle name="Comma 6 2 4 2 2 3 4" xfId="4807" xr:uid="{AE02D647-4758-45A3-B323-88AB0F39073B}"/>
    <cellStyle name="Comma 6 2 4 2 2 3 4 2" xfId="16939" xr:uid="{B4C73B27-F5DA-4552-9E80-EDFC11A85C98}"/>
    <cellStyle name="Comma 6 2 4 2 2 3 4 2 2" xfId="41203" xr:uid="{08FCE72C-2771-4A22-B49D-DC047097F6F0}"/>
    <cellStyle name="Comma 6 2 4 2 2 3 4 3" xfId="29071" xr:uid="{28E501B5-02BE-4F90-AB6A-016748381707}"/>
    <cellStyle name="Comma 6 2 4 2 2 3 5" xfId="8851" xr:uid="{96B508D2-5E10-41C8-87F2-5515C8B5727A}"/>
    <cellStyle name="Comma 6 2 4 2 2 3 5 2" xfId="20983" xr:uid="{B94F9A10-D0E5-4B2A-8474-72EC1A968CE8}"/>
    <cellStyle name="Comma 6 2 4 2 2 3 5 2 2" xfId="45247" xr:uid="{01139F1F-BD6F-427A-A27D-E6155485680F}"/>
    <cellStyle name="Comma 6 2 4 2 2 3 5 3" xfId="33115" xr:uid="{97B576F3-D9B2-4C3F-B30C-DB467FBAFEEC}"/>
    <cellStyle name="Comma 6 2 4 2 2 3 6" xfId="12895" xr:uid="{B7733DB4-AC1C-4856-B215-4FC4E9EDA970}"/>
    <cellStyle name="Comma 6 2 4 2 2 3 6 2" xfId="37159" xr:uid="{2955C8DC-FDD5-4C04-8D06-D4286E77436E}"/>
    <cellStyle name="Comma 6 2 4 2 2 3 7" xfId="25027" xr:uid="{469934CE-5AE3-46EA-961B-A8F0FAB9DF48}"/>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2 2 2" xfId="43731" xr:uid="{80E22991-1C44-4C92-A9DA-C7E89B84AB92}"/>
    <cellStyle name="Comma 6 2 4 2 2 4 2 2 3" xfId="31599" xr:uid="{9FB60416-30A9-47A8-A574-C2366B211534}"/>
    <cellStyle name="Comma 6 2 4 2 2 4 2 3" xfId="11379" xr:uid="{6EE3DB29-1780-4BA6-AA4B-76F2D57E2FAE}"/>
    <cellStyle name="Comma 6 2 4 2 2 4 2 3 2" xfId="23511" xr:uid="{2B369555-1B7C-4C5E-9E93-3ECA78C2DED9}"/>
    <cellStyle name="Comma 6 2 4 2 2 4 2 3 2 2" xfId="47775" xr:uid="{EC199223-48A3-4A74-A04F-1CB3BF5DF238}"/>
    <cellStyle name="Comma 6 2 4 2 2 4 2 3 3" xfId="35643" xr:uid="{9FE9C8A7-5C1F-4D87-A5F9-7CB0A2F0D800}"/>
    <cellStyle name="Comma 6 2 4 2 2 4 2 4" xfId="15423" xr:uid="{78BDDB7E-68FC-4AA8-8DBB-EE6E0BBBC5F5}"/>
    <cellStyle name="Comma 6 2 4 2 2 4 2 4 2" xfId="39687" xr:uid="{213FB843-7053-4261-B1C7-130953B4738B}"/>
    <cellStyle name="Comma 6 2 4 2 2 4 2 5" xfId="27555" xr:uid="{5B7A035F-3343-44B0-8195-DBE635E939A4}"/>
    <cellStyle name="Comma 6 2 4 2 2 4 3" xfId="5313" xr:uid="{32A7DAD8-65E8-46E2-95A8-D7A747DE7A33}"/>
    <cellStyle name="Comma 6 2 4 2 2 4 3 2" xfId="17445" xr:uid="{99F37DB5-CB16-48C2-8E19-237D4D51887A}"/>
    <cellStyle name="Comma 6 2 4 2 2 4 3 2 2" xfId="41709" xr:uid="{6F06359D-0B0D-40CF-A1EE-9F2F42E6ABE6}"/>
    <cellStyle name="Comma 6 2 4 2 2 4 3 3" xfId="29577" xr:uid="{5CAD31E1-E551-491F-9BE4-671F6E0EF277}"/>
    <cellStyle name="Comma 6 2 4 2 2 4 4" xfId="9357" xr:uid="{885A878B-7B1A-47D9-8F27-BC23A44C7E17}"/>
    <cellStyle name="Comma 6 2 4 2 2 4 4 2" xfId="21489" xr:uid="{750DF844-ADA4-4D76-9DDB-62C9E070371C}"/>
    <cellStyle name="Comma 6 2 4 2 2 4 4 2 2" xfId="45753" xr:uid="{3732278F-21A5-4714-AA87-A5DB52AD1804}"/>
    <cellStyle name="Comma 6 2 4 2 2 4 4 3" xfId="33621" xr:uid="{B82FEBCA-52F8-4D5D-B101-D881CAB50956}"/>
    <cellStyle name="Comma 6 2 4 2 2 4 5" xfId="13401" xr:uid="{0D0469DE-2C72-4E5E-B550-F06474DB85A2}"/>
    <cellStyle name="Comma 6 2 4 2 2 4 5 2" xfId="37665" xr:uid="{505B70A3-8387-46A0-BBA7-DA837733FDBE}"/>
    <cellStyle name="Comma 6 2 4 2 2 4 6" xfId="25533" xr:uid="{82287900-1431-4A15-9D7C-95561D49F21A}"/>
    <cellStyle name="Comma 6 2 4 2 2 5" xfId="2280" xr:uid="{03E4DDEF-77F0-4790-A266-C6DE6CDE5247}"/>
    <cellStyle name="Comma 6 2 4 2 2 5 2" xfId="6324" xr:uid="{7310ACC0-C4D9-424F-B5A4-0C33A7D3F6D8}"/>
    <cellStyle name="Comma 6 2 4 2 2 5 2 2" xfId="18456" xr:uid="{CCC5480B-7593-4BB9-8CCB-05B2989D2DA7}"/>
    <cellStyle name="Comma 6 2 4 2 2 5 2 2 2" xfId="42720" xr:uid="{FCE0133D-359E-408D-AA42-B09D71ED51F4}"/>
    <cellStyle name="Comma 6 2 4 2 2 5 2 3" xfId="30588" xr:uid="{0C4C71EA-0D1F-4048-BE58-390291C81CFA}"/>
    <cellStyle name="Comma 6 2 4 2 2 5 3" xfId="10368" xr:uid="{3D6FF014-9378-46DD-9A30-B037922AD18A}"/>
    <cellStyle name="Comma 6 2 4 2 2 5 3 2" xfId="22500" xr:uid="{975CF589-DA6A-4A7E-B51D-A0830DE31663}"/>
    <cellStyle name="Comma 6 2 4 2 2 5 3 2 2" xfId="46764" xr:uid="{691229A3-7F02-4E6F-926B-1D6EB4C92C78}"/>
    <cellStyle name="Comma 6 2 4 2 2 5 3 3" xfId="34632" xr:uid="{A290113C-E43D-4C22-AC9A-50818C458D3A}"/>
    <cellStyle name="Comma 6 2 4 2 2 5 4" xfId="14412" xr:uid="{76F48085-FCA8-4B7F-B6D7-65481A39ECF9}"/>
    <cellStyle name="Comma 6 2 4 2 2 5 4 2" xfId="38676" xr:uid="{1171158D-304B-4605-82CD-994FC72DDCDB}"/>
    <cellStyle name="Comma 6 2 4 2 2 5 5" xfId="26544" xr:uid="{025A6E87-5646-44E7-9820-44236E6DAB56}"/>
    <cellStyle name="Comma 6 2 4 2 2 6" xfId="4302" xr:uid="{DDB803AD-1835-4D05-A314-97D5FFCE0DBA}"/>
    <cellStyle name="Comma 6 2 4 2 2 6 2" xfId="16434" xr:uid="{63F94988-677D-427A-87C4-0FE4289AD39B}"/>
    <cellStyle name="Comma 6 2 4 2 2 6 2 2" xfId="40698" xr:uid="{0B36118F-BBAD-4A95-AD34-45B100EBEA82}"/>
    <cellStyle name="Comma 6 2 4 2 2 6 3" xfId="28566" xr:uid="{49502886-B2FA-4ACE-8B98-0E1B8359FD55}"/>
    <cellStyle name="Comma 6 2 4 2 2 7" xfId="8346" xr:uid="{528D6511-E667-4E27-BB0F-418F5D2AE913}"/>
    <cellStyle name="Comma 6 2 4 2 2 7 2" xfId="20478" xr:uid="{6BDCE328-EA25-4EC1-BB38-0AB85DEFFC99}"/>
    <cellStyle name="Comma 6 2 4 2 2 7 2 2" xfId="44742" xr:uid="{5B94C6C0-D81E-44F7-B4FC-735173CD1138}"/>
    <cellStyle name="Comma 6 2 4 2 2 7 3" xfId="32610" xr:uid="{5F542FCA-68F8-4A91-B5FD-F5F9154C28A6}"/>
    <cellStyle name="Comma 6 2 4 2 2 8" xfId="12390" xr:uid="{66CF02E3-950A-4676-8D5D-CD093A0C5B7D}"/>
    <cellStyle name="Comma 6 2 4 2 2 8 2" xfId="36654" xr:uid="{253A71FD-C03B-47C3-A58F-D17FFF69F829}"/>
    <cellStyle name="Comma 6 2 4 2 2 9" xfId="24522" xr:uid="{5F96F01A-FD41-4B96-857B-A98FA0AF0A5C}"/>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2 2 2" xfId="44363" xr:uid="{536A324E-2D8A-4332-8D4C-601FBFBB1481}"/>
    <cellStyle name="Comma 6 2 4 2 3 2 2 2 2 3" xfId="32231" xr:uid="{5F9B84C1-9FF7-4DF4-811A-6673687C6721}"/>
    <cellStyle name="Comma 6 2 4 2 3 2 2 2 3" xfId="12011" xr:uid="{DBB44773-7121-4BA8-A3D4-BEB820A68F99}"/>
    <cellStyle name="Comma 6 2 4 2 3 2 2 2 3 2" xfId="24143" xr:uid="{DFF29FE6-9384-4DBD-94AF-0DC605327138}"/>
    <cellStyle name="Comma 6 2 4 2 3 2 2 2 3 2 2" xfId="48407" xr:uid="{0145ECAD-2376-4FA0-88B9-2C8F168EA6E0}"/>
    <cellStyle name="Comma 6 2 4 2 3 2 2 2 3 3" xfId="36275" xr:uid="{5BD7B8A4-FB38-49D2-BD2E-1F7D0AE7E9A3}"/>
    <cellStyle name="Comma 6 2 4 2 3 2 2 2 4" xfId="16055" xr:uid="{7D6131F3-B2B5-4369-BF3A-0C05C17F5573}"/>
    <cellStyle name="Comma 6 2 4 2 3 2 2 2 4 2" xfId="40319" xr:uid="{151D1C62-E729-4134-9F68-A0F8F3CD6E95}"/>
    <cellStyle name="Comma 6 2 4 2 3 2 2 2 5" xfId="28187" xr:uid="{FFD9CC8C-0943-4E58-A1F5-05487939C1D3}"/>
    <cellStyle name="Comma 6 2 4 2 3 2 2 3" xfId="5945" xr:uid="{5A61A196-3E69-4B0E-86B0-2F030646941C}"/>
    <cellStyle name="Comma 6 2 4 2 3 2 2 3 2" xfId="18077" xr:uid="{E27AEFE4-94FD-496B-903D-C76AD5147C18}"/>
    <cellStyle name="Comma 6 2 4 2 3 2 2 3 2 2" xfId="42341" xr:uid="{A492FB7F-F7AA-43C5-8820-391CE1C0E22B}"/>
    <cellStyle name="Comma 6 2 4 2 3 2 2 3 3" xfId="30209" xr:uid="{9CA9C828-C924-4319-B413-9678960EE43C}"/>
    <cellStyle name="Comma 6 2 4 2 3 2 2 4" xfId="9989" xr:uid="{19785E0B-1104-4011-BC53-234FB928BEF0}"/>
    <cellStyle name="Comma 6 2 4 2 3 2 2 4 2" xfId="22121" xr:uid="{FEE52E54-019E-476C-9990-F84B2540338F}"/>
    <cellStyle name="Comma 6 2 4 2 3 2 2 4 2 2" xfId="46385" xr:uid="{E859E581-472B-41E6-9C8A-84FDCA23DD58}"/>
    <cellStyle name="Comma 6 2 4 2 3 2 2 4 3" xfId="34253" xr:uid="{127954B8-9640-4211-9E4B-F5511E338871}"/>
    <cellStyle name="Comma 6 2 4 2 3 2 2 5" xfId="14033" xr:uid="{A9165258-07F3-45DA-AECF-E7FCB5338DEB}"/>
    <cellStyle name="Comma 6 2 4 2 3 2 2 5 2" xfId="38297" xr:uid="{74185819-D39E-4C3A-AD4E-6AE61E1F5536}"/>
    <cellStyle name="Comma 6 2 4 2 3 2 2 6" xfId="26165" xr:uid="{B7801343-E490-4171-B884-4B99B6266CA4}"/>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2 2 2" xfId="43352" xr:uid="{2F0E632F-1349-46E0-8BC5-A6966A32FE06}"/>
    <cellStyle name="Comma 6 2 4 2 3 2 3 2 3" xfId="31220" xr:uid="{94433FD1-DC35-4AFC-92E4-BF617C662196}"/>
    <cellStyle name="Comma 6 2 4 2 3 2 3 3" xfId="11000" xr:uid="{F1F7C471-C4EB-4CD0-BEAB-E675FE604CB3}"/>
    <cellStyle name="Comma 6 2 4 2 3 2 3 3 2" xfId="23132" xr:uid="{8127D54E-CBA3-4C2E-98DA-8CD93A79D70F}"/>
    <cellStyle name="Comma 6 2 4 2 3 2 3 3 2 2" xfId="47396" xr:uid="{99AA1C85-8FE5-40CB-8B4A-AA8782D47F7E}"/>
    <cellStyle name="Comma 6 2 4 2 3 2 3 3 3" xfId="35264" xr:uid="{FA39192E-E2F7-4808-AE41-D78A329D4941}"/>
    <cellStyle name="Comma 6 2 4 2 3 2 3 4" xfId="15044" xr:uid="{D3370C76-6995-4414-9398-4434E13734A0}"/>
    <cellStyle name="Comma 6 2 4 2 3 2 3 4 2" xfId="39308" xr:uid="{9659FDD0-1B9D-4964-AB89-EBB814ECCA49}"/>
    <cellStyle name="Comma 6 2 4 2 3 2 3 5" xfId="27176" xr:uid="{A8164EF4-BE12-4424-A250-43667B294159}"/>
    <cellStyle name="Comma 6 2 4 2 3 2 4" xfId="4934" xr:uid="{E46E1436-1939-472A-9C8A-88BDDE875F4D}"/>
    <cellStyle name="Comma 6 2 4 2 3 2 4 2" xfId="17066" xr:uid="{DC6A4EE6-A3A2-46FB-A802-9FB9F8D83BF6}"/>
    <cellStyle name="Comma 6 2 4 2 3 2 4 2 2" xfId="41330" xr:uid="{BA9BE1F8-757F-4DC3-AC1A-B81B2D22314A}"/>
    <cellStyle name="Comma 6 2 4 2 3 2 4 3" xfId="29198" xr:uid="{6DCAB228-785E-494A-87F7-C62D69F81C84}"/>
    <cellStyle name="Comma 6 2 4 2 3 2 5" xfId="8978" xr:uid="{8714030B-9FE9-4E38-80AF-2E817F8C4F8B}"/>
    <cellStyle name="Comma 6 2 4 2 3 2 5 2" xfId="21110" xr:uid="{AF4C0355-6D5A-4B2A-9895-9DF83673D6B9}"/>
    <cellStyle name="Comma 6 2 4 2 3 2 5 2 2" xfId="45374" xr:uid="{12C2BF16-39A0-4139-BFA9-C7E49FA094EE}"/>
    <cellStyle name="Comma 6 2 4 2 3 2 5 3" xfId="33242" xr:uid="{200C752A-A052-42F8-80A8-92D3F0498929}"/>
    <cellStyle name="Comma 6 2 4 2 3 2 6" xfId="13022" xr:uid="{37C274DE-D5AF-4A2F-A3E6-63FAC945A9D9}"/>
    <cellStyle name="Comma 6 2 4 2 3 2 6 2" xfId="37286" xr:uid="{820182ED-D965-4401-9F98-45BCE83A38ED}"/>
    <cellStyle name="Comma 6 2 4 2 3 2 7" xfId="25154" xr:uid="{0A70A596-F12F-484A-A050-23A422E9A7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2 2 2" xfId="43858" xr:uid="{D3E8CADD-B189-44CA-AFAD-3D9F0BF60177}"/>
    <cellStyle name="Comma 6 2 4 2 3 3 2 2 3" xfId="31726" xr:uid="{5F80369F-E5F4-4214-B25F-3D4AC151CB6F}"/>
    <cellStyle name="Comma 6 2 4 2 3 3 2 3" xfId="11506" xr:uid="{F81EB3E0-5C64-4A2E-82FF-6BD9FB3995CC}"/>
    <cellStyle name="Comma 6 2 4 2 3 3 2 3 2" xfId="23638" xr:uid="{4CBA532F-5463-4E66-8070-7018BB834311}"/>
    <cellStyle name="Comma 6 2 4 2 3 3 2 3 2 2" xfId="47902" xr:uid="{F4CE5CAB-6DB6-4E30-BBC1-4139DF0C06E8}"/>
    <cellStyle name="Comma 6 2 4 2 3 3 2 3 3" xfId="35770" xr:uid="{C2937D93-113E-48B7-98CE-C3958C01E0EB}"/>
    <cellStyle name="Comma 6 2 4 2 3 3 2 4" xfId="15550" xr:uid="{D7D49CC8-F032-4876-B342-12B50BA3AB0F}"/>
    <cellStyle name="Comma 6 2 4 2 3 3 2 4 2" xfId="39814" xr:uid="{E27DC139-4F5F-44FA-9AAB-AA9EC8A75C3E}"/>
    <cellStyle name="Comma 6 2 4 2 3 3 2 5" xfId="27682" xr:uid="{5E14E929-0675-4667-A2CE-FA79103A6679}"/>
    <cellStyle name="Comma 6 2 4 2 3 3 3" xfId="5440" xr:uid="{49925B81-7941-4337-B8AA-DE342B3D111F}"/>
    <cellStyle name="Comma 6 2 4 2 3 3 3 2" xfId="17572" xr:uid="{CD44B0B4-BCC6-4B9A-AD50-73E9EA8990DA}"/>
    <cellStyle name="Comma 6 2 4 2 3 3 3 2 2" xfId="41836" xr:uid="{02FE9453-B6A3-4487-9431-88FBEEB67585}"/>
    <cellStyle name="Comma 6 2 4 2 3 3 3 3" xfId="29704" xr:uid="{17ADB645-143A-484B-8926-EB623E530353}"/>
    <cellStyle name="Comma 6 2 4 2 3 3 4" xfId="9484" xr:uid="{4DDCEE81-BEF4-45B6-8131-D5E750D323D7}"/>
    <cellStyle name="Comma 6 2 4 2 3 3 4 2" xfId="21616" xr:uid="{64F15ADC-A51B-4EA2-8AEF-6903CAAFBFB6}"/>
    <cellStyle name="Comma 6 2 4 2 3 3 4 2 2" xfId="45880" xr:uid="{C5A8F74E-91B1-446B-974E-772F2F710E28}"/>
    <cellStyle name="Comma 6 2 4 2 3 3 4 3" xfId="33748" xr:uid="{2331C358-03F7-4A0E-93AD-665F3BB579FB}"/>
    <cellStyle name="Comma 6 2 4 2 3 3 5" xfId="13528" xr:uid="{8F7BFB9A-D33E-4653-A852-EBF162E41E0E}"/>
    <cellStyle name="Comma 6 2 4 2 3 3 5 2" xfId="37792" xr:uid="{086F7815-E77A-4AB0-B3B3-7601D7F30E52}"/>
    <cellStyle name="Comma 6 2 4 2 3 3 6" xfId="25660" xr:uid="{237B35CD-1E49-4562-BC3C-8ED5B8B118A3}"/>
    <cellStyle name="Comma 6 2 4 2 3 4" xfId="2407" xr:uid="{0689DFDE-2F04-4468-9DBE-F1D618A620C3}"/>
    <cellStyle name="Comma 6 2 4 2 3 4 2" xfId="6451" xr:uid="{26355B5A-21AD-4333-8F5B-52AB5DA55AE0}"/>
    <cellStyle name="Comma 6 2 4 2 3 4 2 2" xfId="18583" xr:uid="{D2E6870F-A066-4ECD-8419-8623F24BF26A}"/>
    <cellStyle name="Comma 6 2 4 2 3 4 2 2 2" xfId="42847" xr:uid="{66808A9F-9C67-479C-A091-88F51764B011}"/>
    <cellStyle name="Comma 6 2 4 2 3 4 2 3" xfId="30715" xr:uid="{D5E78DA3-A963-4E74-8A04-7859E6BC8E72}"/>
    <cellStyle name="Comma 6 2 4 2 3 4 3" xfId="10495" xr:uid="{BBDE2BF3-9ABD-40BF-BE20-613263E161AD}"/>
    <cellStyle name="Comma 6 2 4 2 3 4 3 2" xfId="22627" xr:uid="{11BCC656-7B21-4D25-84C6-BC21BD755A09}"/>
    <cellStyle name="Comma 6 2 4 2 3 4 3 2 2" xfId="46891" xr:uid="{BDA3F106-AA6F-4972-BC26-A18E0D343D68}"/>
    <cellStyle name="Comma 6 2 4 2 3 4 3 3" xfId="34759" xr:uid="{B5BD1D73-8576-4DF5-B66D-84E6C79D919F}"/>
    <cellStyle name="Comma 6 2 4 2 3 4 4" xfId="14539" xr:uid="{BC361852-877B-4D2F-97EB-97991DD6AC1C}"/>
    <cellStyle name="Comma 6 2 4 2 3 4 4 2" xfId="38803" xr:uid="{80A8DE95-E540-4CB5-A731-6D7A7E5FAD6E}"/>
    <cellStyle name="Comma 6 2 4 2 3 4 5" xfId="26671" xr:uid="{D2E0ED84-1900-4CA2-AE90-8B82C2526435}"/>
    <cellStyle name="Comma 6 2 4 2 3 5" xfId="4429" xr:uid="{16EC079A-E2AA-46C1-9C8C-FFB2D31AB312}"/>
    <cellStyle name="Comma 6 2 4 2 3 5 2" xfId="16561" xr:uid="{00D616C4-5ED0-4141-BD7D-3A8794422A10}"/>
    <cellStyle name="Comma 6 2 4 2 3 5 2 2" xfId="40825" xr:uid="{6F4ABFD0-4637-4F55-BE67-003B87827CB1}"/>
    <cellStyle name="Comma 6 2 4 2 3 5 3" xfId="28693" xr:uid="{C6B25196-B343-4262-87F8-82E039B254C6}"/>
    <cellStyle name="Comma 6 2 4 2 3 6" xfId="8473" xr:uid="{FDF52A66-B375-40E5-B216-AB596E094CF3}"/>
    <cellStyle name="Comma 6 2 4 2 3 6 2" xfId="20605" xr:uid="{4E814BAF-B5B2-4D14-970F-355FACC45E51}"/>
    <cellStyle name="Comma 6 2 4 2 3 6 2 2" xfId="44869" xr:uid="{90BAF499-E256-46A2-8E53-4A968EE594FF}"/>
    <cellStyle name="Comma 6 2 4 2 3 6 3" xfId="32737" xr:uid="{297C1F4A-CE1D-4157-A4DD-ED60768E9C18}"/>
    <cellStyle name="Comma 6 2 4 2 3 7" xfId="12517" xr:uid="{515CDA52-3FFE-47E6-88E7-9153C538D202}"/>
    <cellStyle name="Comma 6 2 4 2 3 7 2" xfId="36781" xr:uid="{ADC0CB62-8C1D-4055-A57E-A00C15E7DAA5}"/>
    <cellStyle name="Comma 6 2 4 2 3 8" xfId="24649" xr:uid="{0E985C77-2F2C-4C16-9F00-E3E1B64B3FCC}"/>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2 2 2" xfId="44110" xr:uid="{2C72EAC5-7F39-47D8-9C8C-ACE932D9909F}"/>
    <cellStyle name="Comma 6 2 4 2 4 2 2 2 3" xfId="31978" xr:uid="{EC0988DF-764C-46E0-9823-21E6E7ADF28E}"/>
    <cellStyle name="Comma 6 2 4 2 4 2 2 3" xfId="11758" xr:uid="{07E35118-EBC9-41A2-A074-D5308C1B5E92}"/>
    <cellStyle name="Comma 6 2 4 2 4 2 2 3 2" xfId="23890" xr:uid="{2F4D670A-114E-48C9-82DA-62DB25211080}"/>
    <cellStyle name="Comma 6 2 4 2 4 2 2 3 2 2" xfId="48154" xr:uid="{4C96EB5A-6201-40A4-931C-FBCA6CA773BE}"/>
    <cellStyle name="Comma 6 2 4 2 4 2 2 3 3" xfId="36022" xr:uid="{2A52F428-1B88-44A9-8112-1D0FB9B89529}"/>
    <cellStyle name="Comma 6 2 4 2 4 2 2 4" xfId="15802" xr:uid="{EB479C67-DF63-4E40-BAB2-42DB8C877124}"/>
    <cellStyle name="Comma 6 2 4 2 4 2 2 4 2" xfId="40066" xr:uid="{1422F4F4-5843-4F3E-8E37-31E46EBF4F20}"/>
    <cellStyle name="Comma 6 2 4 2 4 2 2 5" xfId="27934" xr:uid="{CE7EF04F-7C6E-4424-A655-F850A6257437}"/>
    <cellStyle name="Comma 6 2 4 2 4 2 3" xfId="5692" xr:uid="{3626D29C-3750-49C7-94F7-2549EA55AEDD}"/>
    <cellStyle name="Comma 6 2 4 2 4 2 3 2" xfId="17824" xr:uid="{FD8922E1-4D53-4EB3-AC13-BBFA6EAE24B1}"/>
    <cellStyle name="Comma 6 2 4 2 4 2 3 2 2" xfId="42088" xr:uid="{FFFDB3B0-8CBA-4EA3-9A1E-7253F6374818}"/>
    <cellStyle name="Comma 6 2 4 2 4 2 3 3" xfId="29956" xr:uid="{940E4494-3DF6-41B1-BA6F-A180C7A37FBD}"/>
    <cellStyle name="Comma 6 2 4 2 4 2 4" xfId="9736" xr:uid="{62A8DC25-2D1E-43B2-BD07-45646B6DB15D}"/>
    <cellStyle name="Comma 6 2 4 2 4 2 4 2" xfId="21868" xr:uid="{564DAA53-4B68-45C1-A30A-B9D6CF7D3132}"/>
    <cellStyle name="Comma 6 2 4 2 4 2 4 2 2" xfId="46132" xr:uid="{7863FB69-5290-4D2B-B10D-D259F30521D3}"/>
    <cellStyle name="Comma 6 2 4 2 4 2 4 3" xfId="34000" xr:uid="{9DA44B85-6F2B-4763-A0FE-51CD1AA01EB3}"/>
    <cellStyle name="Comma 6 2 4 2 4 2 5" xfId="13780" xr:uid="{05F1E046-1CE0-41BC-BE38-D5288E4E3540}"/>
    <cellStyle name="Comma 6 2 4 2 4 2 5 2" xfId="38044" xr:uid="{3724E7D6-B738-4735-96B0-57CA9E5C4498}"/>
    <cellStyle name="Comma 6 2 4 2 4 2 6" xfId="25912" xr:uid="{1F461248-6790-4FBC-84A9-FF56C5CC3ABC}"/>
    <cellStyle name="Comma 6 2 4 2 4 3" xfId="2659" xr:uid="{B8B2E5D9-BFA8-44A5-AF53-F18C28185163}"/>
    <cellStyle name="Comma 6 2 4 2 4 3 2" xfId="6703" xr:uid="{0DE8F2FB-7CB8-4D74-9B91-AC8FD827E9E3}"/>
    <cellStyle name="Comma 6 2 4 2 4 3 2 2" xfId="18835" xr:uid="{AC1CD164-1A65-4532-B98C-1E9B8D859DF8}"/>
    <cellStyle name="Comma 6 2 4 2 4 3 2 2 2" xfId="43099" xr:uid="{E6961761-8903-4C85-AB10-D2253B65E816}"/>
    <cellStyle name="Comma 6 2 4 2 4 3 2 3" xfId="30967" xr:uid="{81D66AF8-F20E-481C-9C8D-D28408A526EF}"/>
    <cellStyle name="Comma 6 2 4 2 4 3 3" xfId="10747" xr:uid="{D6A3F989-AA3A-451E-8CCD-4299784DD06D}"/>
    <cellStyle name="Comma 6 2 4 2 4 3 3 2" xfId="22879" xr:uid="{B569D87B-AC10-47EC-A277-CBC70548B681}"/>
    <cellStyle name="Comma 6 2 4 2 4 3 3 2 2" xfId="47143" xr:uid="{300C88A3-95A8-4ED5-B909-261788F54B68}"/>
    <cellStyle name="Comma 6 2 4 2 4 3 3 3" xfId="35011" xr:uid="{1A6C87F1-D5D4-4689-97AC-902C2117ED0A}"/>
    <cellStyle name="Comma 6 2 4 2 4 3 4" xfId="14791" xr:uid="{6228F0B5-8C33-4996-8D7C-4E5297A8833A}"/>
    <cellStyle name="Comma 6 2 4 2 4 3 4 2" xfId="39055" xr:uid="{7C48721B-2881-4258-B2E7-336B477661ED}"/>
    <cellStyle name="Comma 6 2 4 2 4 3 5" xfId="26923" xr:uid="{C3F378C7-9680-46B6-9E8B-134020DE01E7}"/>
    <cellStyle name="Comma 6 2 4 2 4 4" xfId="4681" xr:uid="{A97EBFB5-6EEC-477C-BB17-34BEAA42424C}"/>
    <cellStyle name="Comma 6 2 4 2 4 4 2" xfId="16813" xr:uid="{9074578A-0301-4481-93A6-2D902AB5A020}"/>
    <cellStyle name="Comma 6 2 4 2 4 4 2 2" xfId="41077" xr:uid="{5A1AFA1C-BE8C-4173-9E81-F767992DCE86}"/>
    <cellStyle name="Comma 6 2 4 2 4 4 3" xfId="28945" xr:uid="{14252C8E-69A0-48A1-BF90-B509DFC28915}"/>
    <cellStyle name="Comma 6 2 4 2 4 5" xfId="8725" xr:uid="{637F0FBD-2D97-424C-B155-63BE746014F1}"/>
    <cellStyle name="Comma 6 2 4 2 4 5 2" xfId="20857" xr:uid="{16C84663-AE5C-4582-B828-6FFABF9D7FF0}"/>
    <cellStyle name="Comma 6 2 4 2 4 5 2 2" xfId="45121" xr:uid="{730927C8-EDF5-4C4F-A716-1E4282A22DA6}"/>
    <cellStyle name="Comma 6 2 4 2 4 5 3" xfId="32989" xr:uid="{880C391E-5F87-4127-A043-C0B38E3E9FC6}"/>
    <cellStyle name="Comma 6 2 4 2 4 6" xfId="12769" xr:uid="{F47270E0-808D-4650-B7D9-DD51D3558825}"/>
    <cellStyle name="Comma 6 2 4 2 4 6 2" xfId="37033" xr:uid="{F272D6C3-C297-44FB-BD07-C9589866328D}"/>
    <cellStyle name="Comma 6 2 4 2 4 7" xfId="24901" xr:uid="{2A298EA5-65EE-4C8C-A38F-3938706E2524}"/>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2 2 2" xfId="43605" xr:uid="{9D8D5C7D-BAF5-4CCA-AE08-BBED86A8D19B}"/>
    <cellStyle name="Comma 6 2 4 2 5 2 2 3" xfId="31473" xr:uid="{330433AE-C86D-423F-BF75-FC0273CF9F9B}"/>
    <cellStyle name="Comma 6 2 4 2 5 2 3" xfId="11253" xr:uid="{4071D2E2-6F45-41A3-9FF5-02D45DEC9091}"/>
    <cellStyle name="Comma 6 2 4 2 5 2 3 2" xfId="23385" xr:uid="{AE680EB7-CD5C-450B-9083-E71766015F1C}"/>
    <cellStyle name="Comma 6 2 4 2 5 2 3 2 2" xfId="47649" xr:uid="{E924B738-B764-419A-A6CB-18D709B026DB}"/>
    <cellStyle name="Comma 6 2 4 2 5 2 3 3" xfId="35517" xr:uid="{821FBD73-D821-4044-94CA-7E4849E57CA6}"/>
    <cellStyle name="Comma 6 2 4 2 5 2 4" xfId="15297" xr:uid="{17144213-8746-4BED-93D9-5086B702D116}"/>
    <cellStyle name="Comma 6 2 4 2 5 2 4 2" xfId="39561" xr:uid="{7D629582-EA6D-4116-8D51-6D53C5A8D105}"/>
    <cellStyle name="Comma 6 2 4 2 5 2 5" xfId="27429" xr:uid="{3ABF3C1B-BB12-4393-A7D3-A67980878DB5}"/>
    <cellStyle name="Comma 6 2 4 2 5 3" xfId="5187" xr:uid="{902E45F7-86EC-4546-A420-3326329FD184}"/>
    <cellStyle name="Comma 6 2 4 2 5 3 2" xfId="17319" xr:uid="{40E8F910-A335-40C1-BB30-BFF1064C6664}"/>
    <cellStyle name="Comma 6 2 4 2 5 3 2 2" xfId="41583" xr:uid="{83A7C570-6C2A-4C12-B11B-94C69031200D}"/>
    <cellStyle name="Comma 6 2 4 2 5 3 3" xfId="29451" xr:uid="{82F9E4D5-500A-4AA8-93BE-552817BAC637}"/>
    <cellStyle name="Comma 6 2 4 2 5 4" xfId="9231" xr:uid="{32CC1B3D-E685-454E-9BBC-B065DB3B73A6}"/>
    <cellStyle name="Comma 6 2 4 2 5 4 2" xfId="21363" xr:uid="{A76DCFF1-69D7-4859-AFB6-452A018BD2D7}"/>
    <cellStyle name="Comma 6 2 4 2 5 4 2 2" xfId="45627" xr:uid="{0710DB45-1550-4D25-8C48-BABD3581DD32}"/>
    <cellStyle name="Comma 6 2 4 2 5 4 3" xfId="33495" xr:uid="{28DD1227-C2A8-4BDE-A763-EFB54EA3DED1}"/>
    <cellStyle name="Comma 6 2 4 2 5 5" xfId="13275" xr:uid="{8E50196B-AEEC-48CB-9E5F-0793FC1647CA}"/>
    <cellStyle name="Comma 6 2 4 2 5 5 2" xfId="37539" xr:uid="{C06F0A69-BFDF-4711-BD15-9A48D034DD84}"/>
    <cellStyle name="Comma 6 2 4 2 5 6" xfId="25407" xr:uid="{C5761A59-017A-416E-9A38-8DAFE8EB94A7}"/>
    <cellStyle name="Comma 6 2 4 2 6" xfId="2154" xr:uid="{3E769B7C-30C2-4CD2-BF4F-2233AEE37839}"/>
    <cellStyle name="Comma 6 2 4 2 6 2" xfId="6198" xr:uid="{C1CE65F1-9F72-4346-845A-A31C2F854A1B}"/>
    <cellStyle name="Comma 6 2 4 2 6 2 2" xfId="18330" xr:uid="{94A06938-4F18-4A1B-9A6A-7221738676B2}"/>
    <cellStyle name="Comma 6 2 4 2 6 2 2 2" xfId="42594" xr:uid="{15066264-84F1-47C5-8C59-7B28AFFC5868}"/>
    <cellStyle name="Comma 6 2 4 2 6 2 3" xfId="30462" xr:uid="{17D866C1-366E-4F7F-A469-2B61D96C2375}"/>
    <cellStyle name="Comma 6 2 4 2 6 3" xfId="10242" xr:uid="{4EF67D2B-26A9-40C5-81A0-5854680657A2}"/>
    <cellStyle name="Comma 6 2 4 2 6 3 2" xfId="22374" xr:uid="{E3A8E0E8-0035-4C9A-B694-7D4032337E1D}"/>
    <cellStyle name="Comma 6 2 4 2 6 3 2 2" xfId="46638" xr:uid="{20273456-493A-4F55-A559-6EE3E8A8CC74}"/>
    <cellStyle name="Comma 6 2 4 2 6 3 3" xfId="34506" xr:uid="{47658E52-733D-4A79-92E5-75C64D3B007A}"/>
    <cellStyle name="Comma 6 2 4 2 6 4" xfId="14286" xr:uid="{58E4EBB4-EAB2-4B02-ACB6-7C548B21F966}"/>
    <cellStyle name="Comma 6 2 4 2 6 4 2" xfId="38550" xr:uid="{EE929791-2466-4BA1-AFDD-AE9A11902C6A}"/>
    <cellStyle name="Comma 6 2 4 2 6 5" xfId="26418" xr:uid="{15411270-DEFB-4C10-ACAB-58951807D37D}"/>
    <cellStyle name="Comma 6 2 4 2 7" xfId="4176" xr:uid="{624A1B56-89B1-448E-9437-0B019C538386}"/>
    <cellStyle name="Comma 6 2 4 2 7 2" xfId="16308" xr:uid="{8E440062-A403-4517-91C3-9C0B71776DE1}"/>
    <cellStyle name="Comma 6 2 4 2 7 2 2" xfId="40572" xr:uid="{F4335264-BE4D-4923-9111-02B1FB652E6A}"/>
    <cellStyle name="Comma 6 2 4 2 7 3" xfId="28440" xr:uid="{329ABC64-D703-40AC-B19F-4C88CDEB79FD}"/>
    <cellStyle name="Comma 6 2 4 2 8" xfId="8220" xr:uid="{789D7978-1428-46ED-A0F9-542E8C49DBAD}"/>
    <cellStyle name="Comma 6 2 4 2 8 2" xfId="20352" xr:uid="{33ED1D78-8BF1-4AF6-93E3-70FB4299628A}"/>
    <cellStyle name="Comma 6 2 4 2 8 2 2" xfId="44616" xr:uid="{A47D54FA-6D9C-4E30-97D0-5D34BCB1178B}"/>
    <cellStyle name="Comma 6 2 4 2 8 3" xfId="32484" xr:uid="{8CF5A79B-E859-4280-A526-0A0888D3D02C}"/>
    <cellStyle name="Comma 6 2 4 2 9" xfId="12264" xr:uid="{053E38D5-8E35-4D5D-ABE7-3E99FDD8C6DF}"/>
    <cellStyle name="Comma 6 2 4 2 9 2" xfId="36528" xr:uid="{D51F524E-CE24-44B5-80C1-7F9F075A2CCC}"/>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2 2 2" xfId="44426" xr:uid="{EAEC7323-C257-4CDC-A6D7-BD01C511A9A6}"/>
    <cellStyle name="Comma 6 2 4 3 2 2 2 2 2 3" xfId="32294" xr:uid="{D7BF3B7D-A617-4B60-9609-3788AA9B59D2}"/>
    <cellStyle name="Comma 6 2 4 3 2 2 2 2 3" xfId="12074" xr:uid="{63F1281A-D5BF-4272-B305-678249AB7A0D}"/>
    <cellStyle name="Comma 6 2 4 3 2 2 2 2 3 2" xfId="24206" xr:uid="{D0F139D1-8220-411F-8985-3825D9F533BB}"/>
    <cellStyle name="Comma 6 2 4 3 2 2 2 2 3 2 2" xfId="48470" xr:uid="{11010A7A-5BB9-4A12-A8FF-88224BAD194B}"/>
    <cellStyle name="Comma 6 2 4 3 2 2 2 2 3 3" xfId="36338" xr:uid="{33801C04-C812-4581-BD48-FFAECB8475C1}"/>
    <cellStyle name="Comma 6 2 4 3 2 2 2 2 4" xfId="16118" xr:uid="{1F8C1949-C41F-4D1D-A76F-6C918F569FA9}"/>
    <cellStyle name="Comma 6 2 4 3 2 2 2 2 4 2" xfId="40382" xr:uid="{F6C2E3BE-C00F-43EA-8C49-1082E8C3D3C3}"/>
    <cellStyle name="Comma 6 2 4 3 2 2 2 2 5" xfId="28250" xr:uid="{9AC592ED-BF30-422D-9EBD-94F7E617A8FA}"/>
    <cellStyle name="Comma 6 2 4 3 2 2 2 3" xfId="6008" xr:uid="{36168164-CCFB-412E-8B81-537CFA0541C0}"/>
    <cellStyle name="Comma 6 2 4 3 2 2 2 3 2" xfId="18140" xr:uid="{133974AF-D37C-49C4-AE17-F3D5682E387B}"/>
    <cellStyle name="Comma 6 2 4 3 2 2 2 3 2 2" xfId="42404" xr:uid="{45398661-1A24-4125-81DD-471AF9268E23}"/>
    <cellStyle name="Comma 6 2 4 3 2 2 2 3 3" xfId="30272" xr:uid="{414927C5-79CD-4520-A44F-AE5528575E81}"/>
    <cellStyle name="Comma 6 2 4 3 2 2 2 4" xfId="10052" xr:uid="{7F189E12-8124-4ACB-8B26-1BBF67AE5561}"/>
    <cellStyle name="Comma 6 2 4 3 2 2 2 4 2" xfId="22184" xr:uid="{45E359D2-CF85-4F4A-9287-D49A75635E70}"/>
    <cellStyle name="Comma 6 2 4 3 2 2 2 4 2 2" xfId="46448" xr:uid="{8C5CF864-1CA1-46BF-B758-F744B116868E}"/>
    <cellStyle name="Comma 6 2 4 3 2 2 2 4 3" xfId="34316" xr:uid="{8A37F9C6-FEC8-4DC0-9986-B89EDE9CFD6C}"/>
    <cellStyle name="Comma 6 2 4 3 2 2 2 5" xfId="14096" xr:uid="{856710A9-BB79-4AF6-8DA9-C0B8B5F8BC63}"/>
    <cellStyle name="Comma 6 2 4 3 2 2 2 5 2" xfId="38360" xr:uid="{82B6DCAA-9FCB-452A-9064-426BA7E194A6}"/>
    <cellStyle name="Comma 6 2 4 3 2 2 2 6" xfId="26228" xr:uid="{81969BC3-0494-4EA3-86EB-1553A37CC916}"/>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2 2 2" xfId="43415" xr:uid="{B300AF05-D8ED-40D3-B82A-250A044F39F4}"/>
    <cellStyle name="Comma 6 2 4 3 2 2 3 2 3" xfId="31283" xr:uid="{FFB0BFBE-0472-4384-8F7E-777A7750233C}"/>
    <cellStyle name="Comma 6 2 4 3 2 2 3 3" xfId="11063" xr:uid="{F9F437CB-C676-4C9C-952C-D9DB06AB21D8}"/>
    <cellStyle name="Comma 6 2 4 3 2 2 3 3 2" xfId="23195" xr:uid="{775AD788-2CFC-45DC-85BC-6A0EC4DF957C}"/>
    <cellStyle name="Comma 6 2 4 3 2 2 3 3 2 2" xfId="47459" xr:uid="{A335C83D-C199-4141-8D4F-F0D9A187CD19}"/>
    <cellStyle name="Comma 6 2 4 3 2 2 3 3 3" xfId="35327" xr:uid="{E5E7889B-D515-4BDB-84A9-5504D51729D8}"/>
    <cellStyle name="Comma 6 2 4 3 2 2 3 4" xfId="15107" xr:uid="{41AA8F47-0DDE-4059-9FBF-C464C1B5F3D9}"/>
    <cellStyle name="Comma 6 2 4 3 2 2 3 4 2" xfId="39371" xr:uid="{6574E60A-AB78-44B0-A344-306063EA7E41}"/>
    <cellStyle name="Comma 6 2 4 3 2 2 3 5" xfId="27239" xr:uid="{34FCD0E5-3B5C-4B23-9C79-F1CB67A32083}"/>
    <cellStyle name="Comma 6 2 4 3 2 2 4" xfId="4997" xr:uid="{96C06C93-C32D-46A7-8E06-871E1C1603D2}"/>
    <cellStyle name="Comma 6 2 4 3 2 2 4 2" xfId="17129" xr:uid="{8D3245B0-7076-4989-BEC6-904F44F8E88E}"/>
    <cellStyle name="Comma 6 2 4 3 2 2 4 2 2" xfId="41393" xr:uid="{030009EC-49B5-4231-8DC8-5CE6BE145F4C}"/>
    <cellStyle name="Comma 6 2 4 3 2 2 4 3" xfId="29261" xr:uid="{413D5AA1-C2CF-4E6F-949C-F49CA68DBB62}"/>
    <cellStyle name="Comma 6 2 4 3 2 2 5" xfId="9041" xr:uid="{3A3DB89C-E264-4139-844F-EFC9BE870F87}"/>
    <cellStyle name="Comma 6 2 4 3 2 2 5 2" xfId="21173" xr:uid="{CDE01DC1-60E6-4349-A294-EC1492480A26}"/>
    <cellStyle name="Comma 6 2 4 3 2 2 5 2 2" xfId="45437" xr:uid="{D28A5592-B929-4935-813D-0364D20AD6B6}"/>
    <cellStyle name="Comma 6 2 4 3 2 2 5 3" xfId="33305" xr:uid="{A526A538-9988-4CAB-9D22-35A6AA21033B}"/>
    <cellStyle name="Comma 6 2 4 3 2 2 6" xfId="13085" xr:uid="{E34A292A-09A3-44AF-B4B5-214C0DEBDFF6}"/>
    <cellStyle name="Comma 6 2 4 3 2 2 6 2" xfId="37349" xr:uid="{B4D3F484-2B67-4A20-A60B-4B7789196C84}"/>
    <cellStyle name="Comma 6 2 4 3 2 2 7" xfId="25217" xr:uid="{DB26B893-EB8E-401B-B7F2-4A2B85FFF391}"/>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2 2 2" xfId="43921" xr:uid="{3BD70656-7886-4BE2-8B87-A8E435E6536F}"/>
    <cellStyle name="Comma 6 2 4 3 2 3 2 2 3" xfId="31789" xr:uid="{D75795B4-9D13-42FE-A628-2D976C410C82}"/>
    <cellStyle name="Comma 6 2 4 3 2 3 2 3" xfId="11569" xr:uid="{1D242832-4A0A-4D95-B419-5B0B9F944AF2}"/>
    <cellStyle name="Comma 6 2 4 3 2 3 2 3 2" xfId="23701" xr:uid="{2D2DFC7A-58AD-49A5-A8C1-4A2F35022A76}"/>
    <cellStyle name="Comma 6 2 4 3 2 3 2 3 2 2" xfId="47965" xr:uid="{F143A10B-FF90-47F0-A897-3148706222E9}"/>
    <cellStyle name="Comma 6 2 4 3 2 3 2 3 3" xfId="35833" xr:uid="{2A08AFD0-A162-41D1-9893-C23057CB0B4B}"/>
    <cellStyle name="Comma 6 2 4 3 2 3 2 4" xfId="15613" xr:uid="{CD066205-69C9-4682-A2C0-B60E6CA097F7}"/>
    <cellStyle name="Comma 6 2 4 3 2 3 2 4 2" xfId="39877" xr:uid="{7BE38A80-4BE8-4FFA-831E-F54AA97BD11C}"/>
    <cellStyle name="Comma 6 2 4 3 2 3 2 5" xfId="27745" xr:uid="{7BF4F350-8C18-4AB9-8006-FA5767087861}"/>
    <cellStyle name="Comma 6 2 4 3 2 3 3" xfId="5503" xr:uid="{3505368B-85D1-4153-9075-EE15A1538C41}"/>
    <cellStyle name="Comma 6 2 4 3 2 3 3 2" xfId="17635" xr:uid="{8878AC3A-609B-466E-BE16-EDFB3B4BB99D}"/>
    <cellStyle name="Comma 6 2 4 3 2 3 3 2 2" xfId="41899" xr:uid="{98C38412-FF66-4A63-B4F2-E48AF6BBBDF4}"/>
    <cellStyle name="Comma 6 2 4 3 2 3 3 3" xfId="29767" xr:uid="{008E867A-DF4F-44D9-B8C5-51791E09493E}"/>
    <cellStyle name="Comma 6 2 4 3 2 3 4" xfId="9547" xr:uid="{78AE0FA2-95F4-46B0-A395-AF7FA99CD019}"/>
    <cellStyle name="Comma 6 2 4 3 2 3 4 2" xfId="21679" xr:uid="{963E2D1A-BCB3-437C-956F-A5C2A47A12B1}"/>
    <cellStyle name="Comma 6 2 4 3 2 3 4 2 2" xfId="45943" xr:uid="{58DF8870-0487-450B-8465-812CD90A75C3}"/>
    <cellStyle name="Comma 6 2 4 3 2 3 4 3" xfId="33811" xr:uid="{CD133DE2-EB27-4009-96A9-03140F8C7328}"/>
    <cellStyle name="Comma 6 2 4 3 2 3 5" xfId="13591" xr:uid="{A22F6B4C-06AC-43F5-92E5-1D948F8EAF57}"/>
    <cellStyle name="Comma 6 2 4 3 2 3 5 2" xfId="37855" xr:uid="{D572BF6A-A470-4415-89AD-66CDA46F362C}"/>
    <cellStyle name="Comma 6 2 4 3 2 3 6" xfId="25723" xr:uid="{6E8844C5-CFAC-470C-A8A9-7EBE8E576FAF}"/>
    <cellStyle name="Comma 6 2 4 3 2 4" xfId="2470" xr:uid="{C0A843CD-87C4-4C64-A59B-6689D49ABC93}"/>
    <cellStyle name="Comma 6 2 4 3 2 4 2" xfId="6514" xr:uid="{D08F19BD-1DF0-4E99-B211-288FBC0D7DDC}"/>
    <cellStyle name="Comma 6 2 4 3 2 4 2 2" xfId="18646" xr:uid="{8161AEE8-1B71-47F7-AE3A-A9B459A39D23}"/>
    <cellStyle name="Comma 6 2 4 3 2 4 2 2 2" xfId="42910" xr:uid="{838984B3-DEDD-41C6-B979-216112A9D9C9}"/>
    <cellStyle name="Comma 6 2 4 3 2 4 2 3" xfId="30778" xr:uid="{BDD08F6D-B3D4-451A-ABD4-FA73D36A2DF6}"/>
    <cellStyle name="Comma 6 2 4 3 2 4 3" xfId="10558" xr:uid="{E1596F13-2F22-4B00-87D9-CBED1CA577DD}"/>
    <cellStyle name="Comma 6 2 4 3 2 4 3 2" xfId="22690" xr:uid="{BC0741C7-4E02-487D-9286-7AD81806840F}"/>
    <cellStyle name="Comma 6 2 4 3 2 4 3 2 2" xfId="46954" xr:uid="{351C8EE0-683F-4D91-860E-88F32EB81362}"/>
    <cellStyle name="Comma 6 2 4 3 2 4 3 3" xfId="34822" xr:uid="{E5E08BC9-3FA0-4416-A646-7DC5B5C8D53F}"/>
    <cellStyle name="Comma 6 2 4 3 2 4 4" xfId="14602" xr:uid="{ECDD1B63-8ABF-4CC5-8E69-795C9F7D96E3}"/>
    <cellStyle name="Comma 6 2 4 3 2 4 4 2" xfId="38866" xr:uid="{E0BEC2D5-B04C-4753-A9E2-75042B4FF33E}"/>
    <cellStyle name="Comma 6 2 4 3 2 4 5" xfId="26734" xr:uid="{DF7AAC45-539F-424B-8EFD-4871BB78FA10}"/>
    <cellStyle name="Comma 6 2 4 3 2 5" xfId="4492" xr:uid="{F3419DF2-9EB9-425F-BF65-F498F72424ED}"/>
    <cellStyle name="Comma 6 2 4 3 2 5 2" xfId="16624" xr:uid="{3D12BFD6-9AE8-475D-9FBD-AEC1049F8F26}"/>
    <cellStyle name="Comma 6 2 4 3 2 5 2 2" xfId="40888" xr:uid="{083E4861-763F-4B2F-8CB0-4ABA680E26B7}"/>
    <cellStyle name="Comma 6 2 4 3 2 5 3" xfId="28756" xr:uid="{D647DA9B-F82D-45BF-9B84-335B898103EA}"/>
    <cellStyle name="Comma 6 2 4 3 2 6" xfId="8536" xr:uid="{84EBA1CD-6364-4A90-86B8-43400ECE368F}"/>
    <cellStyle name="Comma 6 2 4 3 2 6 2" xfId="20668" xr:uid="{E83964BA-21A9-494C-B7FE-700CA1F39533}"/>
    <cellStyle name="Comma 6 2 4 3 2 6 2 2" xfId="44932" xr:uid="{BA8ACC43-5076-466B-ADBB-DD6999CF6DCB}"/>
    <cellStyle name="Comma 6 2 4 3 2 6 3" xfId="32800" xr:uid="{56C665E3-F510-40F5-9849-1A239638375E}"/>
    <cellStyle name="Comma 6 2 4 3 2 7" xfId="12580" xr:uid="{19C02811-014A-480D-B6DB-9E99BFE0EDAC}"/>
    <cellStyle name="Comma 6 2 4 3 2 7 2" xfId="36844" xr:uid="{19AE63BE-CE12-4572-8BEB-11347F412EC7}"/>
    <cellStyle name="Comma 6 2 4 3 2 8" xfId="24712" xr:uid="{43A62852-B7C7-4CD8-8ACE-CD8E0C034465}"/>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2 2 2" xfId="44173" xr:uid="{8852ED99-EB73-4B4C-B17D-46D749D5076F}"/>
    <cellStyle name="Comma 6 2 4 3 3 2 2 2 3" xfId="32041" xr:uid="{5C5C4D07-53C7-4DFD-BAB7-543772958F74}"/>
    <cellStyle name="Comma 6 2 4 3 3 2 2 3" xfId="11821" xr:uid="{2498EF63-88E1-4007-84A7-25111239519D}"/>
    <cellStyle name="Comma 6 2 4 3 3 2 2 3 2" xfId="23953" xr:uid="{F47FD933-D75E-4ED5-B367-40AE4B00DA0C}"/>
    <cellStyle name="Comma 6 2 4 3 3 2 2 3 2 2" xfId="48217" xr:uid="{C20AFC62-0AC8-434F-B70F-C7A37D66D4F4}"/>
    <cellStyle name="Comma 6 2 4 3 3 2 2 3 3" xfId="36085" xr:uid="{D178FD1C-0EBF-45E8-8E5F-36FD0CDDE38F}"/>
    <cellStyle name="Comma 6 2 4 3 3 2 2 4" xfId="15865" xr:uid="{C702B0D8-8280-4D82-B8DB-86E330567B6E}"/>
    <cellStyle name="Comma 6 2 4 3 3 2 2 4 2" xfId="40129" xr:uid="{EB950849-B29E-4ABC-8B07-486D5B0C449B}"/>
    <cellStyle name="Comma 6 2 4 3 3 2 2 5" xfId="27997" xr:uid="{71908583-5CA5-4A1C-9FCD-C4E3F688AED2}"/>
    <cellStyle name="Comma 6 2 4 3 3 2 3" xfId="5755" xr:uid="{A9720154-0256-4220-895B-825850D22F67}"/>
    <cellStyle name="Comma 6 2 4 3 3 2 3 2" xfId="17887" xr:uid="{391F4009-9048-4800-8EFD-49C03D7FD060}"/>
    <cellStyle name="Comma 6 2 4 3 3 2 3 2 2" xfId="42151" xr:uid="{0D4B7600-19A5-4C90-BE1E-4E9321AA4F46}"/>
    <cellStyle name="Comma 6 2 4 3 3 2 3 3" xfId="30019" xr:uid="{83E465CF-F0DE-478F-A83B-8D663817A3EC}"/>
    <cellStyle name="Comma 6 2 4 3 3 2 4" xfId="9799" xr:uid="{61E2AF5B-639E-4049-80C1-28DC9F1CD8BE}"/>
    <cellStyle name="Comma 6 2 4 3 3 2 4 2" xfId="21931" xr:uid="{556E80F8-49EC-4A07-9980-0C8462172464}"/>
    <cellStyle name="Comma 6 2 4 3 3 2 4 2 2" xfId="46195" xr:uid="{86EAF24F-4840-48B1-826A-76C08B273C6E}"/>
    <cellStyle name="Comma 6 2 4 3 3 2 4 3" xfId="34063" xr:uid="{9E2C7AED-DD3C-480A-BAF0-D61AD6B3FA35}"/>
    <cellStyle name="Comma 6 2 4 3 3 2 5" xfId="13843" xr:uid="{925051AB-F9AA-4926-BABA-5D4C099AD076}"/>
    <cellStyle name="Comma 6 2 4 3 3 2 5 2" xfId="38107" xr:uid="{54552282-D77E-4861-AFA5-6ADD3C32EC87}"/>
    <cellStyle name="Comma 6 2 4 3 3 2 6" xfId="25975" xr:uid="{3219D192-CA29-4E8C-8579-01070CAEEFD1}"/>
    <cellStyle name="Comma 6 2 4 3 3 3" xfId="2722" xr:uid="{CD91C431-A6DE-4ADC-9BC1-03D82661887C}"/>
    <cellStyle name="Comma 6 2 4 3 3 3 2" xfId="6766" xr:uid="{0A5740F0-5D29-4D36-AAC2-CB95226A483A}"/>
    <cellStyle name="Comma 6 2 4 3 3 3 2 2" xfId="18898" xr:uid="{456F73E3-24B7-4364-BF58-E0045C2255B4}"/>
    <cellStyle name="Comma 6 2 4 3 3 3 2 2 2" xfId="43162" xr:uid="{6CD54982-D831-47BB-8338-E277C72027E9}"/>
    <cellStyle name="Comma 6 2 4 3 3 3 2 3" xfId="31030" xr:uid="{7015237C-AC10-4AD7-B8B9-0C6F170237C5}"/>
    <cellStyle name="Comma 6 2 4 3 3 3 3" xfId="10810" xr:uid="{0BF82320-47BD-45AB-A615-DA3B7E81B627}"/>
    <cellStyle name="Comma 6 2 4 3 3 3 3 2" xfId="22942" xr:uid="{E7391338-039B-43A3-AEFA-BB70EF913049}"/>
    <cellStyle name="Comma 6 2 4 3 3 3 3 2 2" xfId="47206" xr:uid="{EA144E2A-EBE7-490B-A882-41466005D8B4}"/>
    <cellStyle name="Comma 6 2 4 3 3 3 3 3" xfId="35074" xr:uid="{88EC6A2E-BA10-4286-A178-F93711A55C9A}"/>
    <cellStyle name="Comma 6 2 4 3 3 3 4" xfId="14854" xr:uid="{8E28B891-D9F6-4FF1-A340-EA2E3945CBBA}"/>
    <cellStyle name="Comma 6 2 4 3 3 3 4 2" xfId="39118" xr:uid="{138E6EBD-FD78-4228-A222-84456E05A4DA}"/>
    <cellStyle name="Comma 6 2 4 3 3 3 5" xfId="26986" xr:uid="{710DC29C-561A-43A7-A1AC-635239FE1DCB}"/>
    <cellStyle name="Comma 6 2 4 3 3 4" xfId="4744" xr:uid="{411AE3BD-425C-4B74-B2CE-0BD546FC0597}"/>
    <cellStyle name="Comma 6 2 4 3 3 4 2" xfId="16876" xr:uid="{D3F04C82-AEBE-4AD1-B328-48B88B8FFDDC}"/>
    <cellStyle name="Comma 6 2 4 3 3 4 2 2" xfId="41140" xr:uid="{73E7F778-7BDD-4007-AEB9-9E74A13A7299}"/>
    <cellStyle name="Comma 6 2 4 3 3 4 3" xfId="29008" xr:uid="{B3F325B4-1253-4EE4-BEAF-96936669B2C9}"/>
    <cellStyle name="Comma 6 2 4 3 3 5" xfId="8788" xr:uid="{0CA89044-4FB4-43F4-B645-8408F321D0E4}"/>
    <cellStyle name="Comma 6 2 4 3 3 5 2" xfId="20920" xr:uid="{A7A67153-8BE7-45E3-B6F4-49798A331288}"/>
    <cellStyle name="Comma 6 2 4 3 3 5 2 2" xfId="45184" xr:uid="{37713D65-12DE-4081-A6E0-3B3AC5A24868}"/>
    <cellStyle name="Comma 6 2 4 3 3 5 3" xfId="33052" xr:uid="{703BA755-1F55-48F9-ABC4-F965E6ECFAB4}"/>
    <cellStyle name="Comma 6 2 4 3 3 6" xfId="12832" xr:uid="{36B06638-48FC-4AE3-AB03-3651D9B759A4}"/>
    <cellStyle name="Comma 6 2 4 3 3 6 2" xfId="37096" xr:uid="{3F205B6B-5181-446E-B2D5-8E763B7C9CC5}"/>
    <cellStyle name="Comma 6 2 4 3 3 7" xfId="24964" xr:uid="{361C9F9B-9C03-4EC3-BE5B-A127C50224B2}"/>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2 2 2" xfId="43668" xr:uid="{B6C0CB8E-7711-46F1-BA08-B9B100C7612B}"/>
    <cellStyle name="Comma 6 2 4 3 4 2 2 3" xfId="31536" xr:uid="{07F22B9D-5E59-410A-9CC5-ED89247F9B18}"/>
    <cellStyle name="Comma 6 2 4 3 4 2 3" xfId="11316" xr:uid="{3656C266-C42E-4BB1-804E-87C6E3C56BE3}"/>
    <cellStyle name="Comma 6 2 4 3 4 2 3 2" xfId="23448" xr:uid="{7FE5E758-2A00-4F8C-9892-24AD5814A820}"/>
    <cellStyle name="Comma 6 2 4 3 4 2 3 2 2" xfId="47712" xr:uid="{1E9F8973-E2E5-4BEB-9E77-1EDB5F37697C}"/>
    <cellStyle name="Comma 6 2 4 3 4 2 3 3" xfId="35580" xr:uid="{6C6B7B9A-F6D4-44C6-9609-E97973C5FE62}"/>
    <cellStyle name="Comma 6 2 4 3 4 2 4" xfId="15360" xr:uid="{723BE301-D9CE-4100-9557-DA2F37DB3D91}"/>
    <cellStyle name="Comma 6 2 4 3 4 2 4 2" xfId="39624" xr:uid="{B795E8BC-2E79-42FC-99DE-26CBAE03A67E}"/>
    <cellStyle name="Comma 6 2 4 3 4 2 5" xfId="27492" xr:uid="{988A8B33-99F5-478A-8972-DD339118307F}"/>
    <cellStyle name="Comma 6 2 4 3 4 3" xfId="5250" xr:uid="{98922A9C-B8FE-490A-AF57-E221849BE7A1}"/>
    <cellStyle name="Comma 6 2 4 3 4 3 2" xfId="17382" xr:uid="{B015F88E-6CE0-4D46-A2A1-79EC911C0F1F}"/>
    <cellStyle name="Comma 6 2 4 3 4 3 2 2" xfId="41646" xr:uid="{6E04C830-2340-4E15-BE17-76EDEF7E9C37}"/>
    <cellStyle name="Comma 6 2 4 3 4 3 3" xfId="29514" xr:uid="{592F5589-D1A1-4468-A968-B789AE6571FC}"/>
    <cellStyle name="Comma 6 2 4 3 4 4" xfId="9294" xr:uid="{27B8FF61-53C3-42A0-9614-4045664A537F}"/>
    <cellStyle name="Comma 6 2 4 3 4 4 2" xfId="21426" xr:uid="{30AEF19F-1B5B-4409-8C5E-01762353B1C6}"/>
    <cellStyle name="Comma 6 2 4 3 4 4 2 2" xfId="45690" xr:uid="{B61744E4-049B-42EE-A60B-21EDE3246F42}"/>
    <cellStyle name="Comma 6 2 4 3 4 4 3" xfId="33558" xr:uid="{CA793629-4F1C-4161-A32A-3F8C787BD40A}"/>
    <cellStyle name="Comma 6 2 4 3 4 5" xfId="13338" xr:uid="{419A4CBE-EF45-40B6-95CA-0747C110B065}"/>
    <cellStyle name="Comma 6 2 4 3 4 5 2" xfId="37602" xr:uid="{AB683603-5C07-4F54-B608-3B7D836FD377}"/>
    <cellStyle name="Comma 6 2 4 3 4 6" xfId="25470" xr:uid="{38587516-50B6-49D2-B630-5474A4C81535}"/>
    <cellStyle name="Comma 6 2 4 3 5" xfId="2217" xr:uid="{84425A83-0248-4B6D-A737-36B8240C0A5F}"/>
    <cellStyle name="Comma 6 2 4 3 5 2" xfId="6261" xr:uid="{2B754263-F589-459F-9F99-3DEC9264ADEF}"/>
    <cellStyle name="Comma 6 2 4 3 5 2 2" xfId="18393" xr:uid="{DD817F91-3D1B-4CE8-8479-EE7CF983857A}"/>
    <cellStyle name="Comma 6 2 4 3 5 2 2 2" xfId="42657" xr:uid="{93DAE357-8138-45CA-B9F5-7AB806478EE7}"/>
    <cellStyle name="Comma 6 2 4 3 5 2 3" xfId="30525" xr:uid="{1582F9AC-33ED-45CB-8C50-62FC21266765}"/>
    <cellStyle name="Comma 6 2 4 3 5 3" xfId="10305" xr:uid="{3533E93C-B085-4FF1-BA2A-8B45C98A0739}"/>
    <cellStyle name="Comma 6 2 4 3 5 3 2" xfId="22437" xr:uid="{F3BC6967-CC74-4BB1-AB91-5C0906784D67}"/>
    <cellStyle name="Comma 6 2 4 3 5 3 2 2" xfId="46701" xr:uid="{1C2AADA5-4592-409A-9C51-74BE005569C1}"/>
    <cellStyle name="Comma 6 2 4 3 5 3 3" xfId="34569" xr:uid="{81CA9C5B-FC13-468A-AA9C-263D4EC462EF}"/>
    <cellStyle name="Comma 6 2 4 3 5 4" xfId="14349" xr:uid="{37A65738-6AD8-474D-ACDE-460B8DFFCD9C}"/>
    <cellStyle name="Comma 6 2 4 3 5 4 2" xfId="38613" xr:uid="{E9EF428B-01C4-4BE9-98C6-C2EDC3E4EBEF}"/>
    <cellStyle name="Comma 6 2 4 3 5 5" xfId="26481" xr:uid="{65D9D278-6CB8-4B94-9924-9E52D8E64EC4}"/>
    <cellStyle name="Comma 6 2 4 3 6" xfId="4239" xr:uid="{ED0BA694-3D63-46FC-B533-0F6288DC7363}"/>
    <cellStyle name="Comma 6 2 4 3 6 2" xfId="16371" xr:uid="{BE998831-0C4E-4E40-8A0E-20298BFB6E92}"/>
    <cellStyle name="Comma 6 2 4 3 6 2 2" xfId="40635" xr:uid="{92895369-E43F-4EAE-800D-10D59742C259}"/>
    <cellStyle name="Comma 6 2 4 3 6 3" xfId="28503" xr:uid="{0A88998A-F994-4829-8EBA-A593DD4D0919}"/>
    <cellStyle name="Comma 6 2 4 3 7" xfId="8283" xr:uid="{DF09F58D-E838-4BD4-A6A5-BCF3A055FC89}"/>
    <cellStyle name="Comma 6 2 4 3 7 2" xfId="20415" xr:uid="{F0000EB4-BF59-4D19-8542-CE5D9E6DBB79}"/>
    <cellStyle name="Comma 6 2 4 3 7 2 2" xfId="44679" xr:uid="{45D72707-4F3F-4692-B03F-E9A7BCCB0E27}"/>
    <cellStyle name="Comma 6 2 4 3 7 3" xfId="32547" xr:uid="{951848ED-6542-4E97-B335-E2AB653BB5C8}"/>
    <cellStyle name="Comma 6 2 4 3 8" xfId="12327" xr:uid="{85CAABFD-0443-45DC-922D-4DFF56864929}"/>
    <cellStyle name="Comma 6 2 4 3 8 2" xfId="36591" xr:uid="{FEA34607-8F16-44F2-AF27-1DE350C3CCAF}"/>
    <cellStyle name="Comma 6 2 4 3 9" xfId="24459" xr:uid="{E8B9F0A9-DCAB-48DF-922C-CD33CB8F8FAA}"/>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2 2 2" xfId="44300" xr:uid="{943960C5-5300-4EBD-BF48-4C078863A9F2}"/>
    <cellStyle name="Comma 6 2 4 4 2 2 2 2 3" xfId="32168" xr:uid="{96C26169-D725-4A3D-A8C3-8FEF2FA87A95}"/>
    <cellStyle name="Comma 6 2 4 4 2 2 2 3" xfId="11948" xr:uid="{D188D2DD-D0BA-44FB-B309-D035344D008F}"/>
    <cellStyle name="Comma 6 2 4 4 2 2 2 3 2" xfId="24080" xr:uid="{BBD6A54A-992E-4500-8B81-3CD2DAB470A8}"/>
    <cellStyle name="Comma 6 2 4 4 2 2 2 3 2 2" xfId="48344" xr:uid="{F87B8C58-1930-4A90-96FE-0C12F9C486A4}"/>
    <cellStyle name="Comma 6 2 4 4 2 2 2 3 3" xfId="36212" xr:uid="{7534A6BC-9975-4FBA-8BA6-2F4E292665AB}"/>
    <cellStyle name="Comma 6 2 4 4 2 2 2 4" xfId="15992" xr:uid="{B6788D7E-DE90-4D26-80B2-E65089DA6CE4}"/>
    <cellStyle name="Comma 6 2 4 4 2 2 2 4 2" xfId="40256" xr:uid="{6A0BD27B-7333-4BD6-A101-D57B25E1D14C}"/>
    <cellStyle name="Comma 6 2 4 4 2 2 2 5" xfId="28124" xr:uid="{8CBB6D8E-949E-4F69-81D5-95585D57CDD7}"/>
    <cellStyle name="Comma 6 2 4 4 2 2 3" xfId="5882" xr:uid="{73E70C3F-FE25-444D-985B-40A7A9796964}"/>
    <cellStyle name="Comma 6 2 4 4 2 2 3 2" xfId="18014" xr:uid="{CBE039D2-D261-49D5-8690-1611BD160FAC}"/>
    <cellStyle name="Comma 6 2 4 4 2 2 3 2 2" xfId="42278" xr:uid="{21A4B19C-B947-4427-8C95-21691CB4607D}"/>
    <cellStyle name="Comma 6 2 4 4 2 2 3 3" xfId="30146" xr:uid="{F75E5B1A-884B-44D0-ADC6-782957587654}"/>
    <cellStyle name="Comma 6 2 4 4 2 2 4" xfId="9926" xr:uid="{15829D4D-A006-4C22-800A-4415B1B2B9C5}"/>
    <cellStyle name="Comma 6 2 4 4 2 2 4 2" xfId="22058" xr:uid="{5EDBB116-791B-429E-A603-ED76757BB4F6}"/>
    <cellStyle name="Comma 6 2 4 4 2 2 4 2 2" xfId="46322" xr:uid="{B963808D-FEA9-4178-9923-B83B3E7FABB4}"/>
    <cellStyle name="Comma 6 2 4 4 2 2 4 3" xfId="34190" xr:uid="{888A3D8E-0850-46FD-B370-EEEAED42F683}"/>
    <cellStyle name="Comma 6 2 4 4 2 2 5" xfId="13970" xr:uid="{EAE7E0B2-E75E-4E47-B32E-BB0C5746B20B}"/>
    <cellStyle name="Comma 6 2 4 4 2 2 5 2" xfId="38234" xr:uid="{85D1498F-A4B3-4CED-9EBE-4239F220A8D9}"/>
    <cellStyle name="Comma 6 2 4 4 2 2 6" xfId="26102" xr:uid="{CD0E9332-92B4-4B2B-BDB2-22CBB606B196}"/>
    <cellStyle name="Comma 6 2 4 4 2 3" xfId="2849" xr:uid="{02346549-F222-4079-B7FE-9500DDC249C5}"/>
    <cellStyle name="Comma 6 2 4 4 2 3 2" xfId="6893" xr:uid="{403C73FB-E9CA-45BF-8A0A-376FEA84AD43}"/>
    <cellStyle name="Comma 6 2 4 4 2 3 2 2" xfId="19025" xr:uid="{47D288CA-86B3-4045-BDFC-C77A247656A2}"/>
    <cellStyle name="Comma 6 2 4 4 2 3 2 2 2" xfId="43289" xr:uid="{F1330187-5783-46F3-8C28-166F6F9CDA68}"/>
    <cellStyle name="Comma 6 2 4 4 2 3 2 3" xfId="31157" xr:uid="{DE30C0E3-3B7C-4683-BA5C-2E85F243045B}"/>
    <cellStyle name="Comma 6 2 4 4 2 3 3" xfId="10937" xr:uid="{3085C284-069D-4783-A855-EFD5BCDD8BE9}"/>
    <cellStyle name="Comma 6 2 4 4 2 3 3 2" xfId="23069" xr:uid="{82006A46-C0E9-4556-9E93-5FC0DBF1D327}"/>
    <cellStyle name="Comma 6 2 4 4 2 3 3 2 2" xfId="47333" xr:uid="{FC5192F5-BF3F-4D5D-BF91-973F2554AD35}"/>
    <cellStyle name="Comma 6 2 4 4 2 3 3 3" xfId="35201" xr:uid="{728F23E4-330C-4BFB-A516-0F35FD2CFBF2}"/>
    <cellStyle name="Comma 6 2 4 4 2 3 4" xfId="14981" xr:uid="{86767413-57C7-4392-BD60-74819CB720E1}"/>
    <cellStyle name="Comma 6 2 4 4 2 3 4 2" xfId="39245" xr:uid="{F0388D65-95EA-4EA0-9E12-7A6DD9CA603B}"/>
    <cellStyle name="Comma 6 2 4 4 2 3 5" xfId="27113" xr:uid="{111A1CAA-9C9C-4E07-9284-E83BA52D9C63}"/>
    <cellStyle name="Comma 6 2 4 4 2 4" xfId="4871" xr:uid="{F85957FC-1674-46D6-8E5C-E25F5C6D5C9D}"/>
    <cellStyle name="Comma 6 2 4 4 2 4 2" xfId="17003" xr:uid="{C5BF619D-2F90-4408-B888-466C56170190}"/>
    <cellStyle name="Comma 6 2 4 4 2 4 2 2" xfId="41267" xr:uid="{4161C405-B97D-4B27-8D61-B3055468723E}"/>
    <cellStyle name="Comma 6 2 4 4 2 4 3" xfId="29135" xr:uid="{349C3720-0552-4B1C-8168-E70F82B60632}"/>
    <cellStyle name="Comma 6 2 4 4 2 5" xfId="8915" xr:uid="{0647F937-6606-4B2E-8956-22CB74E59905}"/>
    <cellStyle name="Comma 6 2 4 4 2 5 2" xfId="21047" xr:uid="{17214C7B-03D3-4BCD-B046-3291060791FA}"/>
    <cellStyle name="Comma 6 2 4 4 2 5 2 2" xfId="45311" xr:uid="{D50431B6-A8D1-488B-A025-AC29E764328C}"/>
    <cellStyle name="Comma 6 2 4 4 2 5 3" xfId="33179" xr:uid="{E3A6D2BB-57E8-439E-854A-4D84F1150044}"/>
    <cellStyle name="Comma 6 2 4 4 2 6" xfId="12959" xr:uid="{F4748C3A-D4DB-46A6-8CC4-E68E137DC24E}"/>
    <cellStyle name="Comma 6 2 4 4 2 6 2" xfId="37223" xr:uid="{FB1A4C31-8DDD-4D5B-B777-39AA93CC92E8}"/>
    <cellStyle name="Comma 6 2 4 4 2 7" xfId="25091" xr:uid="{4A85A146-1C24-4E18-AAF8-58E0AB556EAF}"/>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2 2 2" xfId="43795" xr:uid="{E550C894-F04B-47DB-9299-658F3046BD26}"/>
    <cellStyle name="Comma 6 2 4 4 3 2 2 3" xfId="31663" xr:uid="{4B742D65-B124-4BDB-88B1-B680C4918D64}"/>
    <cellStyle name="Comma 6 2 4 4 3 2 3" xfId="11443" xr:uid="{5EE6DCD9-3497-4F63-AEDD-96EF061292EB}"/>
    <cellStyle name="Comma 6 2 4 4 3 2 3 2" xfId="23575" xr:uid="{EB753F3C-4DCE-47D3-A92B-8A065F76BAF3}"/>
    <cellStyle name="Comma 6 2 4 4 3 2 3 2 2" xfId="47839" xr:uid="{B3617E72-B54E-47D3-BB9F-06A804B5867C}"/>
    <cellStyle name="Comma 6 2 4 4 3 2 3 3" xfId="35707" xr:uid="{F4DCBFBD-5EEB-411F-BA98-E40C9EB0C59D}"/>
    <cellStyle name="Comma 6 2 4 4 3 2 4" xfId="15487" xr:uid="{1D57A17B-8313-4573-A613-3147088C3437}"/>
    <cellStyle name="Comma 6 2 4 4 3 2 4 2" xfId="39751" xr:uid="{3FE8AFA8-268B-45EF-8283-3E728F9F40E8}"/>
    <cellStyle name="Comma 6 2 4 4 3 2 5" xfId="27619" xr:uid="{84B04EA7-855C-42DF-ADE4-CF0104918062}"/>
    <cellStyle name="Comma 6 2 4 4 3 3" xfId="5377" xr:uid="{E0D3D3E5-F7A5-474A-8AB5-1B6970813035}"/>
    <cellStyle name="Comma 6 2 4 4 3 3 2" xfId="17509" xr:uid="{C040211B-A7CC-41EB-8198-8C0FD0A0F5A2}"/>
    <cellStyle name="Comma 6 2 4 4 3 3 2 2" xfId="41773" xr:uid="{7E047E4B-22AB-4359-AC01-F22F23987B50}"/>
    <cellStyle name="Comma 6 2 4 4 3 3 3" xfId="29641" xr:uid="{3AF78C85-1EB6-4170-8AFC-5F9D6A047609}"/>
    <cellStyle name="Comma 6 2 4 4 3 4" xfId="9421" xr:uid="{1D3F9FD6-948D-4BFD-A32D-5EA2BCF9FA5C}"/>
    <cellStyle name="Comma 6 2 4 4 3 4 2" xfId="21553" xr:uid="{80B31FF7-E531-4D6A-85F6-5B1BC91A9FB4}"/>
    <cellStyle name="Comma 6 2 4 4 3 4 2 2" xfId="45817" xr:uid="{3C3D1024-C263-4D4B-AB42-9DF2B3908582}"/>
    <cellStyle name="Comma 6 2 4 4 3 4 3" xfId="33685" xr:uid="{F4D08893-63AC-4306-A307-8930BB9B6FB9}"/>
    <cellStyle name="Comma 6 2 4 4 3 5" xfId="13465" xr:uid="{277976FD-DE0D-4482-8616-DF39F81DFE0C}"/>
    <cellStyle name="Comma 6 2 4 4 3 5 2" xfId="37729" xr:uid="{5314969B-EF0C-4375-B4C7-8F8173555F88}"/>
    <cellStyle name="Comma 6 2 4 4 3 6" xfId="25597" xr:uid="{8E34EEE1-33B3-48C2-8A9E-96580D9E3709}"/>
    <cellStyle name="Comma 6 2 4 4 4" xfId="2344" xr:uid="{086601BC-AA0C-4539-8A61-F00D2C55F429}"/>
    <cellStyle name="Comma 6 2 4 4 4 2" xfId="6388" xr:uid="{6F51452B-34A3-4767-8659-91412204D942}"/>
    <cellStyle name="Comma 6 2 4 4 4 2 2" xfId="18520" xr:uid="{4DE176BE-73F5-47B4-ABFD-68F0B2D3CDE3}"/>
    <cellStyle name="Comma 6 2 4 4 4 2 2 2" xfId="42784" xr:uid="{6828F42E-F2F7-4308-91AA-F87046B5AB36}"/>
    <cellStyle name="Comma 6 2 4 4 4 2 3" xfId="30652" xr:uid="{6E5DFC54-DF34-4132-9073-8C89DE87F257}"/>
    <cellStyle name="Comma 6 2 4 4 4 3" xfId="10432" xr:uid="{E6C70282-7040-41CA-9501-EE7B8D13107D}"/>
    <cellStyle name="Comma 6 2 4 4 4 3 2" xfId="22564" xr:uid="{B8B1FC41-9FA4-4E3B-9DB8-373E6EF4A6DD}"/>
    <cellStyle name="Comma 6 2 4 4 4 3 2 2" xfId="46828" xr:uid="{810FE3C3-DEFA-4F57-8372-4072037D6AD3}"/>
    <cellStyle name="Comma 6 2 4 4 4 3 3" xfId="34696" xr:uid="{0A48FA4A-F366-4AFE-98EE-993C4978FB6F}"/>
    <cellStyle name="Comma 6 2 4 4 4 4" xfId="14476" xr:uid="{20E95041-7FCD-4A38-A7AC-54E04ED5EFBB}"/>
    <cellStyle name="Comma 6 2 4 4 4 4 2" xfId="38740" xr:uid="{1327027A-A8AB-4C43-8EC0-23B01615CB7E}"/>
    <cellStyle name="Comma 6 2 4 4 4 5" xfId="26608" xr:uid="{7AEF2DD8-A80A-45A9-A0FB-0311245971EC}"/>
    <cellStyle name="Comma 6 2 4 4 5" xfId="4366" xr:uid="{E55B55DA-5729-4B9C-8423-6734A3716148}"/>
    <cellStyle name="Comma 6 2 4 4 5 2" xfId="16498" xr:uid="{50B43482-EBAA-4595-9372-B915EB4440C3}"/>
    <cellStyle name="Comma 6 2 4 4 5 2 2" xfId="40762" xr:uid="{B57FBB8B-EEA7-42CE-A080-40B9DC4F8468}"/>
    <cellStyle name="Comma 6 2 4 4 5 3" xfId="28630" xr:uid="{1754AE37-BC37-4C11-A935-599F2BFD23F5}"/>
    <cellStyle name="Comma 6 2 4 4 6" xfId="8410" xr:uid="{EA240DE2-5E46-4FF5-9528-105E2A4470BF}"/>
    <cellStyle name="Comma 6 2 4 4 6 2" xfId="20542" xr:uid="{96D5039E-A041-431A-BD51-4BC94D3DFF6F}"/>
    <cellStyle name="Comma 6 2 4 4 6 2 2" xfId="44806" xr:uid="{4BD1D7CB-436B-490E-A41F-B47C40DE3A9B}"/>
    <cellStyle name="Comma 6 2 4 4 6 3" xfId="32674" xr:uid="{FD50B18F-B060-47E1-8A3A-455F38B3C8BF}"/>
    <cellStyle name="Comma 6 2 4 4 7" xfId="12454" xr:uid="{262E06A1-1F04-413C-9795-7D8693E272A1}"/>
    <cellStyle name="Comma 6 2 4 4 7 2" xfId="36718" xr:uid="{3BB194E7-23EB-490E-8FFD-B2C01EB312E2}"/>
    <cellStyle name="Comma 6 2 4 4 8" xfId="24586" xr:uid="{2403573D-F6AF-4248-8703-6D314D173B6F}"/>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2 2 2" xfId="44047" xr:uid="{9DA5D8D0-6EB9-42E0-8EAF-7EE41EBD6CBD}"/>
    <cellStyle name="Comma 6 2 4 5 2 2 2 3" xfId="31915" xr:uid="{C2FA287E-B731-4D5D-9421-CCADBEC6125E}"/>
    <cellStyle name="Comma 6 2 4 5 2 2 3" xfId="11695" xr:uid="{F70FD0DA-2071-4844-B45A-4B7A49D5575A}"/>
    <cellStyle name="Comma 6 2 4 5 2 2 3 2" xfId="23827" xr:uid="{CCE53023-8C14-4A21-9681-E35710354F8F}"/>
    <cellStyle name="Comma 6 2 4 5 2 2 3 2 2" xfId="48091" xr:uid="{A87AED61-389B-4A40-AC14-207DF2E8124C}"/>
    <cellStyle name="Comma 6 2 4 5 2 2 3 3" xfId="35959" xr:uid="{9791D686-F735-470A-96D0-C601078C81BB}"/>
    <cellStyle name="Comma 6 2 4 5 2 2 4" xfId="15739" xr:uid="{17887C31-9097-4862-A69D-946DF3E73D56}"/>
    <cellStyle name="Comma 6 2 4 5 2 2 4 2" xfId="40003" xr:uid="{8B17B5CD-3E52-4FF7-A52F-7549312AE414}"/>
    <cellStyle name="Comma 6 2 4 5 2 2 5" xfId="27871" xr:uid="{582C1749-94FA-40E7-806C-153263234DAE}"/>
    <cellStyle name="Comma 6 2 4 5 2 3" xfId="5629" xr:uid="{AB676E54-FAAF-4750-A72B-5749477B46AB}"/>
    <cellStyle name="Comma 6 2 4 5 2 3 2" xfId="17761" xr:uid="{9C332A39-7F66-46A7-8A64-438DDF3E2FCF}"/>
    <cellStyle name="Comma 6 2 4 5 2 3 2 2" xfId="42025" xr:uid="{4D85134E-E9D8-41AA-842B-604194A6F1B0}"/>
    <cellStyle name="Comma 6 2 4 5 2 3 3" xfId="29893" xr:uid="{46F79E5E-636F-45AF-9446-F82A978E0436}"/>
    <cellStyle name="Comma 6 2 4 5 2 4" xfId="9673" xr:uid="{7E933282-A09F-407E-A9C9-750EC7DAE457}"/>
    <cellStyle name="Comma 6 2 4 5 2 4 2" xfId="21805" xr:uid="{A9E34852-5592-40CD-983A-EACAF9AF0F9C}"/>
    <cellStyle name="Comma 6 2 4 5 2 4 2 2" xfId="46069" xr:uid="{BA6192F4-D79A-4CC8-BCC1-E6A867E67FC1}"/>
    <cellStyle name="Comma 6 2 4 5 2 4 3" xfId="33937" xr:uid="{82A1E2E4-55CA-4769-BACE-167B01CEEE73}"/>
    <cellStyle name="Comma 6 2 4 5 2 5" xfId="13717" xr:uid="{6F2CA2DE-5AAC-4060-B912-F2818AA869F0}"/>
    <cellStyle name="Comma 6 2 4 5 2 5 2" xfId="37981" xr:uid="{DFFC120E-10F0-400D-B37B-B0723452C38C}"/>
    <cellStyle name="Comma 6 2 4 5 2 6" xfId="25849" xr:uid="{E1405AA0-0E59-477C-A424-CE6FF58E9AB1}"/>
    <cellStyle name="Comma 6 2 4 5 3" xfId="2596" xr:uid="{43CCC51A-7184-41E3-BAAF-5A0775D5BEB2}"/>
    <cellStyle name="Comma 6 2 4 5 3 2" xfId="6640" xr:uid="{43FC695D-89BC-477A-BD55-DC82AA643007}"/>
    <cellStyle name="Comma 6 2 4 5 3 2 2" xfId="18772" xr:uid="{B380097C-69AD-4852-B844-0FE33B6B4D62}"/>
    <cellStyle name="Comma 6 2 4 5 3 2 2 2" xfId="43036" xr:uid="{7B848A9B-CDB4-49C7-AB2C-4FEDACE2CE1B}"/>
    <cellStyle name="Comma 6 2 4 5 3 2 3" xfId="30904" xr:uid="{D60E699C-B7AD-43ED-BA0E-BF444B0988FA}"/>
    <cellStyle name="Comma 6 2 4 5 3 3" xfId="10684" xr:uid="{8BAA9314-A440-44A6-8996-EF6A8013A22F}"/>
    <cellStyle name="Comma 6 2 4 5 3 3 2" xfId="22816" xr:uid="{2828FF55-E6E1-4CD5-AA63-CDC75DC7436A}"/>
    <cellStyle name="Comma 6 2 4 5 3 3 2 2" xfId="47080" xr:uid="{6DDE4C31-5C5D-4237-BAA9-CC3931DE57C4}"/>
    <cellStyle name="Comma 6 2 4 5 3 3 3" xfId="34948" xr:uid="{5747E48F-23F0-4DDE-A34B-5097127C42E5}"/>
    <cellStyle name="Comma 6 2 4 5 3 4" xfId="14728" xr:uid="{57F84D47-8318-4181-B73D-F2B88F728859}"/>
    <cellStyle name="Comma 6 2 4 5 3 4 2" xfId="38992" xr:uid="{9AD885F4-C322-4816-8261-77368DF7FF70}"/>
    <cellStyle name="Comma 6 2 4 5 3 5" xfId="26860" xr:uid="{68A3332E-20A7-41A8-9F40-2B57C2741AC8}"/>
    <cellStyle name="Comma 6 2 4 5 4" xfId="4618" xr:uid="{CBE56128-ABDC-4AB2-8D06-902EC3287B2F}"/>
    <cellStyle name="Comma 6 2 4 5 4 2" xfId="16750" xr:uid="{4ABC854D-97B9-49EE-9CB4-91C7A63C7EAE}"/>
    <cellStyle name="Comma 6 2 4 5 4 2 2" xfId="41014" xr:uid="{B6CEB2A7-6F31-4E37-A2AA-D1B880A06EFD}"/>
    <cellStyle name="Comma 6 2 4 5 4 3" xfId="28882" xr:uid="{FC9391CD-1BF7-4246-A86D-1772D1C7404F}"/>
    <cellStyle name="Comma 6 2 4 5 5" xfId="8662" xr:uid="{3F89EF47-46CD-4EF4-A01C-7911582BC553}"/>
    <cellStyle name="Comma 6 2 4 5 5 2" xfId="20794" xr:uid="{CB321FBE-0434-4B91-9253-30E70B33EFB0}"/>
    <cellStyle name="Comma 6 2 4 5 5 2 2" xfId="45058" xr:uid="{B8804FF9-B657-4B52-8A2B-AB904544B34A}"/>
    <cellStyle name="Comma 6 2 4 5 5 3" xfId="32926" xr:uid="{079A1660-B09A-4187-83EE-53BF9ECCE81E}"/>
    <cellStyle name="Comma 6 2 4 5 6" xfId="12706" xr:uid="{B29F5E05-35D2-44D9-928B-BD5410CD56A4}"/>
    <cellStyle name="Comma 6 2 4 5 6 2" xfId="36970" xr:uid="{266A75A9-092E-491A-9E8B-C76F194FD116}"/>
    <cellStyle name="Comma 6 2 4 5 7" xfId="24838" xr:uid="{89833758-EEDB-484B-A195-E40C261709B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2 2 2" xfId="43542" xr:uid="{6BBA26EC-46FE-478C-9021-56BB60575D76}"/>
    <cellStyle name="Comma 6 2 4 6 2 2 3" xfId="31410" xr:uid="{CF6FE2CC-1C47-4788-9142-C59A03CCC6C1}"/>
    <cellStyle name="Comma 6 2 4 6 2 3" xfId="11190" xr:uid="{5DCA93E8-A910-4739-BF38-DC25FB5EC6D0}"/>
    <cellStyle name="Comma 6 2 4 6 2 3 2" xfId="23322" xr:uid="{12E7665D-FAEC-4B6A-A47B-6326A596DC5E}"/>
    <cellStyle name="Comma 6 2 4 6 2 3 2 2" xfId="47586" xr:uid="{7AABB761-A3C7-463F-B507-7C1234951319}"/>
    <cellStyle name="Comma 6 2 4 6 2 3 3" xfId="35454" xr:uid="{14F8FBD0-D9A1-4157-970C-C38E129B389B}"/>
    <cellStyle name="Comma 6 2 4 6 2 4" xfId="15234" xr:uid="{6DA5AC56-1F81-495D-B535-B5A698CAC147}"/>
    <cellStyle name="Comma 6 2 4 6 2 4 2" xfId="39498" xr:uid="{E17D6B8E-247A-4A13-9510-DE0221BB51E7}"/>
    <cellStyle name="Comma 6 2 4 6 2 5" xfId="27366" xr:uid="{E1D5B0E1-A2D0-4B75-AE5D-F48576FD3FF8}"/>
    <cellStyle name="Comma 6 2 4 6 3" xfId="5124" xr:uid="{5394FBDF-FD8F-4A2B-9492-9F203DB00631}"/>
    <cellStyle name="Comma 6 2 4 6 3 2" xfId="17256" xr:uid="{22ABB47C-CC53-4300-AE1C-23DB1636EF4B}"/>
    <cellStyle name="Comma 6 2 4 6 3 2 2" xfId="41520" xr:uid="{BD3C85BD-46E3-4A87-931D-1F4DB9374CDE}"/>
    <cellStyle name="Comma 6 2 4 6 3 3" xfId="29388" xr:uid="{0750A0CD-0846-4E56-BC87-E3D00711847F}"/>
    <cellStyle name="Comma 6 2 4 6 4" xfId="9168" xr:uid="{BCC93FED-A2C9-4B74-867E-51109147EB80}"/>
    <cellStyle name="Comma 6 2 4 6 4 2" xfId="21300" xr:uid="{ADDFFC5C-2CD4-48D1-A883-2F62BE9857FC}"/>
    <cellStyle name="Comma 6 2 4 6 4 2 2" xfId="45564" xr:uid="{5AD4DC2E-9B0A-4DC7-BE12-9ABEE62B67D2}"/>
    <cellStyle name="Comma 6 2 4 6 4 3" xfId="33432" xr:uid="{FD3F141E-8F13-452F-9AB2-261345F68DE4}"/>
    <cellStyle name="Comma 6 2 4 6 5" xfId="13212" xr:uid="{B3324E88-4308-4943-9B42-E76A0AAF972F}"/>
    <cellStyle name="Comma 6 2 4 6 5 2" xfId="37476" xr:uid="{D7617510-FDC8-4670-B2CF-94D868DF8142}"/>
    <cellStyle name="Comma 6 2 4 6 6" xfId="25344" xr:uid="{3046E0F4-8C4A-4592-AB20-1B6060AEEE26}"/>
    <cellStyle name="Comma 6 2 4 7" xfId="2091" xr:uid="{F0A38F37-977A-4956-8D2F-587C81DC6D39}"/>
    <cellStyle name="Comma 6 2 4 7 2" xfId="6135" xr:uid="{64E08A1E-6865-42BE-9A7C-63D879EEA2B9}"/>
    <cellStyle name="Comma 6 2 4 7 2 2" xfId="18267" xr:uid="{905EC57F-A23E-4AC7-96D3-19591AFE696A}"/>
    <cellStyle name="Comma 6 2 4 7 2 2 2" xfId="42531" xr:uid="{E60E0EC5-A77A-4FE5-BA42-476CF96641D8}"/>
    <cellStyle name="Comma 6 2 4 7 2 3" xfId="30399" xr:uid="{9E8E4018-7A0A-4020-B749-0C5BFB6217BE}"/>
    <cellStyle name="Comma 6 2 4 7 3" xfId="10179" xr:uid="{60AF279B-4295-4C01-B391-82260DA33614}"/>
    <cellStyle name="Comma 6 2 4 7 3 2" xfId="22311" xr:uid="{73A83C70-4FAB-4355-AF20-3ACC9306023B}"/>
    <cellStyle name="Comma 6 2 4 7 3 2 2" xfId="46575" xr:uid="{68100703-5121-42F1-883D-7CCB17E45085}"/>
    <cellStyle name="Comma 6 2 4 7 3 3" xfId="34443" xr:uid="{D86DB2D6-8065-4AE0-8A2C-9682A5F99209}"/>
    <cellStyle name="Comma 6 2 4 7 4" xfId="14223" xr:uid="{B3C1E679-02CC-479F-858F-21C0C7131EF7}"/>
    <cellStyle name="Comma 6 2 4 7 4 2" xfId="38487" xr:uid="{693CDDB4-8B4B-476B-A24B-D391CB0CB1B2}"/>
    <cellStyle name="Comma 6 2 4 7 5" xfId="26355" xr:uid="{96430F63-10FD-4245-8752-84F17876AF39}"/>
    <cellStyle name="Comma 6 2 4 8" xfId="4113" xr:uid="{BE8631AC-612C-4FCD-9065-002D1F227115}"/>
    <cellStyle name="Comma 6 2 4 8 2" xfId="16245" xr:uid="{B0A3EF83-9B06-4851-A413-160EB3C83C23}"/>
    <cellStyle name="Comma 6 2 4 8 2 2" xfId="40509" xr:uid="{5C3D9ABC-81C5-469C-BF17-F0D903410194}"/>
    <cellStyle name="Comma 6 2 4 8 3" xfId="28377" xr:uid="{3D29B7E2-84C6-421F-AD7A-540A425C8790}"/>
    <cellStyle name="Comma 6 2 4 9" xfId="8157" xr:uid="{2B0AD7A3-1AC1-4430-8FAE-DDB86A09D21F}"/>
    <cellStyle name="Comma 6 2 4 9 2" xfId="20289" xr:uid="{F15D897E-621C-469C-AF2F-5B0358C85241}"/>
    <cellStyle name="Comma 6 2 4 9 2 2" xfId="44553" xr:uid="{10398F12-B248-43EE-BBBC-C307542448E6}"/>
    <cellStyle name="Comma 6 2 4 9 3" xfId="32421" xr:uid="{8BBFB81B-1CDB-43D4-89B7-6B3284610641}"/>
    <cellStyle name="Comma 6 2 5" xfId="90" xr:uid="{FABC6135-B874-4C5E-97DB-14CF89E208AC}"/>
    <cellStyle name="Comma 6 2 5 10" xfId="24354" xr:uid="{DD6B9C2C-ECA7-49FF-B2F3-059F94932373}"/>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2 2 2" xfId="44447" xr:uid="{6CAAE94E-6A9A-42DC-9863-BDA3E29A41AC}"/>
    <cellStyle name="Comma 6 2 5 2 2 2 2 2 2 3" xfId="32315" xr:uid="{7E293CE6-B211-4468-9BD5-EBFADED728C3}"/>
    <cellStyle name="Comma 6 2 5 2 2 2 2 2 3" xfId="12095" xr:uid="{D6E322F4-A1A6-41F5-80E8-A1894CFC4023}"/>
    <cellStyle name="Comma 6 2 5 2 2 2 2 2 3 2" xfId="24227" xr:uid="{8079E544-6D60-43EB-8FE3-527982A1575E}"/>
    <cellStyle name="Comma 6 2 5 2 2 2 2 2 3 2 2" xfId="48491" xr:uid="{E840F934-191B-4392-92FD-5B91B471ED78}"/>
    <cellStyle name="Comma 6 2 5 2 2 2 2 2 3 3" xfId="36359" xr:uid="{50963DB6-79E4-4963-8D5F-951E6DC22645}"/>
    <cellStyle name="Comma 6 2 5 2 2 2 2 2 4" xfId="16139" xr:uid="{27338E71-F224-4283-B807-A7ABDD495899}"/>
    <cellStyle name="Comma 6 2 5 2 2 2 2 2 4 2" xfId="40403" xr:uid="{74DC43C7-4689-4658-BC25-0C808460A6DD}"/>
    <cellStyle name="Comma 6 2 5 2 2 2 2 2 5" xfId="28271" xr:uid="{DE17B470-A4AD-4D6C-97D6-89E50D64AC23}"/>
    <cellStyle name="Comma 6 2 5 2 2 2 2 3" xfId="6029" xr:uid="{39B1D0EF-702A-47B1-B549-A5D6EE1F8A16}"/>
    <cellStyle name="Comma 6 2 5 2 2 2 2 3 2" xfId="18161" xr:uid="{D485EE14-E59A-4424-8276-57B65650272F}"/>
    <cellStyle name="Comma 6 2 5 2 2 2 2 3 2 2" xfId="42425" xr:uid="{612E5E48-4320-4BFF-A57B-E4496E6B12BC}"/>
    <cellStyle name="Comma 6 2 5 2 2 2 2 3 3" xfId="30293" xr:uid="{4113857F-9744-4D07-8D8B-AFB3457261DF}"/>
    <cellStyle name="Comma 6 2 5 2 2 2 2 4" xfId="10073" xr:uid="{6BEFBB53-4321-4BB8-A8DA-1D3007867888}"/>
    <cellStyle name="Comma 6 2 5 2 2 2 2 4 2" xfId="22205" xr:uid="{864CB6C3-A6F6-4F1C-8A85-422139E1047C}"/>
    <cellStyle name="Comma 6 2 5 2 2 2 2 4 2 2" xfId="46469" xr:uid="{DF33B878-61A5-4F49-8492-74ADCF53C972}"/>
    <cellStyle name="Comma 6 2 5 2 2 2 2 4 3" xfId="34337" xr:uid="{09484BA0-BD1E-4CD9-9DB8-A600543BB9C1}"/>
    <cellStyle name="Comma 6 2 5 2 2 2 2 5" xfId="14117" xr:uid="{9ADBF533-C88F-46E2-BD2E-D438CCDBA80E}"/>
    <cellStyle name="Comma 6 2 5 2 2 2 2 5 2" xfId="38381" xr:uid="{E9D8E058-E495-47BA-887F-CB6D2C3A96E5}"/>
    <cellStyle name="Comma 6 2 5 2 2 2 2 6" xfId="26249" xr:uid="{360FD405-2DB0-4054-96FE-FFC7F85E7C94}"/>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2 2 2" xfId="43436" xr:uid="{AA72EC11-6240-4ADE-ACE2-875878D19314}"/>
    <cellStyle name="Comma 6 2 5 2 2 2 3 2 3" xfId="31304" xr:uid="{C6D1198C-D411-44BC-9F2C-B7A31B09C139}"/>
    <cellStyle name="Comma 6 2 5 2 2 2 3 3" xfId="11084" xr:uid="{D03917CE-B7C6-4A2A-B596-2F40A8B82595}"/>
    <cellStyle name="Comma 6 2 5 2 2 2 3 3 2" xfId="23216" xr:uid="{B3EA0A6C-6EEC-454D-9EC3-FAD02AAE4DE5}"/>
    <cellStyle name="Comma 6 2 5 2 2 2 3 3 2 2" xfId="47480" xr:uid="{2B8C1244-23DE-489A-833A-07561AF54A14}"/>
    <cellStyle name="Comma 6 2 5 2 2 2 3 3 3" xfId="35348" xr:uid="{490241BC-E4B7-47F9-B05B-F6B7ECCEE0D7}"/>
    <cellStyle name="Comma 6 2 5 2 2 2 3 4" xfId="15128" xr:uid="{A53F0D51-A814-4B11-857C-3463E6EB0ADC}"/>
    <cellStyle name="Comma 6 2 5 2 2 2 3 4 2" xfId="39392" xr:uid="{0D28E168-6AA3-499C-83F9-BF85A71C03D5}"/>
    <cellStyle name="Comma 6 2 5 2 2 2 3 5" xfId="27260" xr:uid="{0848DA31-8851-4F39-9F3D-3A067AE1DA40}"/>
    <cellStyle name="Comma 6 2 5 2 2 2 4" xfId="5018" xr:uid="{61FDE423-6375-43A0-AF41-AC49346CBF61}"/>
    <cellStyle name="Comma 6 2 5 2 2 2 4 2" xfId="17150" xr:uid="{05AC25CB-CD56-493D-A3FD-CF02B5795B21}"/>
    <cellStyle name="Comma 6 2 5 2 2 2 4 2 2" xfId="41414" xr:uid="{6D8E85B8-BFDF-47C7-ACC6-CF85D80A7B39}"/>
    <cellStyle name="Comma 6 2 5 2 2 2 4 3" xfId="29282" xr:uid="{385473A5-491A-424C-9380-280F874D7818}"/>
    <cellStyle name="Comma 6 2 5 2 2 2 5" xfId="9062" xr:uid="{EE26449C-0E92-475B-8A77-D86695C5AEB9}"/>
    <cellStyle name="Comma 6 2 5 2 2 2 5 2" xfId="21194" xr:uid="{3D56BABE-F6A9-4919-9CD8-8A711D524D39}"/>
    <cellStyle name="Comma 6 2 5 2 2 2 5 2 2" xfId="45458" xr:uid="{97AABB60-5487-4FCC-ACB8-0FDB57D1DA18}"/>
    <cellStyle name="Comma 6 2 5 2 2 2 5 3" xfId="33326" xr:uid="{0D71E3BD-999E-4F85-BA90-BB3D1B87C055}"/>
    <cellStyle name="Comma 6 2 5 2 2 2 6" xfId="13106" xr:uid="{009C937A-CB58-499B-933F-3B48BD38D5BF}"/>
    <cellStyle name="Comma 6 2 5 2 2 2 6 2" xfId="37370" xr:uid="{AB05EE7C-FBAA-4DCE-B52D-50D978956825}"/>
    <cellStyle name="Comma 6 2 5 2 2 2 7" xfId="25238" xr:uid="{D4C4C94D-B246-4802-8647-26EE815C7724}"/>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2 2 2" xfId="43942" xr:uid="{59A478B7-D066-4F2B-8B1F-24C7FEE2B3FF}"/>
    <cellStyle name="Comma 6 2 5 2 2 3 2 2 3" xfId="31810" xr:uid="{5BA21A31-589B-401D-AE32-3C4919E326E6}"/>
    <cellStyle name="Comma 6 2 5 2 2 3 2 3" xfId="11590" xr:uid="{90F4D13B-2BD9-4439-B1AD-07737CCDA6E1}"/>
    <cellStyle name="Comma 6 2 5 2 2 3 2 3 2" xfId="23722" xr:uid="{260D5E3D-D98A-4919-8F6F-1A2337F7E487}"/>
    <cellStyle name="Comma 6 2 5 2 2 3 2 3 2 2" xfId="47986" xr:uid="{8DB70D64-A2AC-4490-B9F9-454EF10F951A}"/>
    <cellStyle name="Comma 6 2 5 2 2 3 2 3 3" xfId="35854" xr:uid="{89F96E79-4209-4129-B01F-90037A32A52E}"/>
    <cellStyle name="Comma 6 2 5 2 2 3 2 4" xfId="15634" xr:uid="{8F4F4603-B5CF-4F40-862A-58109A532F08}"/>
    <cellStyle name="Comma 6 2 5 2 2 3 2 4 2" xfId="39898" xr:uid="{5E5A9CCE-04DD-44EA-9343-F2556083CE58}"/>
    <cellStyle name="Comma 6 2 5 2 2 3 2 5" xfId="27766" xr:uid="{04032912-2F6B-4FE0-ADC7-101A19AF95A6}"/>
    <cellStyle name="Comma 6 2 5 2 2 3 3" xfId="5524" xr:uid="{5EEB59DB-3325-407A-9E48-DDDA15036888}"/>
    <cellStyle name="Comma 6 2 5 2 2 3 3 2" xfId="17656" xr:uid="{AF6F5746-F246-4285-9B04-F5F9A1C8312A}"/>
    <cellStyle name="Comma 6 2 5 2 2 3 3 2 2" xfId="41920" xr:uid="{C7D93C4E-D66E-4B98-B6F8-3EDA420B6EBB}"/>
    <cellStyle name="Comma 6 2 5 2 2 3 3 3" xfId="29788" xr:uid="{013B478C-51AE-47DD-AEAE-4200CC989133}"/>
    <cellStyle name="Comma 6 2 5 2 2 3 4" xfId="9568" xr:uid="{FAFE7C80-55B3-48AD-B702-A3EA1D756DDE}"/>
    <cellStyle name="Comma 6 2 5 2 2 3 4 2" xfId="21700" xr:uid="{26CAD593-C8B1-44A1-9F29-CA1A89928871}"/>
    <cellStyle name="Comma 6 2 5 2 2 3 4 2 2" xfId="45964" xr:uid="{88634AA4-2778-4016-ABA2-A2AD2FD2DB23}"/>
    <cellStyle name="Comma 6 2 5 2 2 3 4 3" xfId="33832" xr:uid="{27AE0DF3-671B-4BBD-B01D-03B8523EFE17}"/>
    <cellStyle name="Comma 6 2 5 2 2 3 5" xfId="13612" xr:uid="{05E2A759-5F1F-4101-ACC0-6FE8B12C1FAB}"/>
    <cellStyle name="Comma 6 2 5 2 2 3 5 2" xfId="37876" xr:uid="{41CF0A35-F347-46A1-90F9-59D806A39ACD}"/>
    <cellStyle name="Comma 6 2 5 2 2 3 6" xfId="25744" xr:uid="{DD28B1E0-DAED-49FE-B852-3421E92335AF}"/>
    <cellStyle name="Comma 6 2 5 2 2 4" xfId="2491" xr:uid="{5BAE895F-D659-4E04-8FBE-0C8F3B7D8116}"/>
    <cellStyle name="Comma 6 2 5 2 2 4 2" xfId="6535" xr:uid="{37A9282D-D2EB-4BC0-B251-305B2C4F1CFC}"/>
    <cellStyle name="Comma 6 2 5 2 2 4 2 2" xfId="18667" xr:uid="{B52B6BE8-8B4C-400C-9DE6-61A9CB4F15D2}"/>
    <cellStyle name="Comma 6 2 5 2 2 4 2 2 2" xfId="42931" xr:uid="{5CC3A8D2-5761-4CAD-B408-C7E2C5B2871E}"/>
    <cellStyle name="Comma 6 2 5 2 2 4 2 3" xfId="30799" xr:uid="{FFE49DFD-2AB2-4AF6-9BF4-107472AB6D28}"/>
    <cellStyle name="Comma 6 2 5 2 2 4 3" xfId="10579" xr:uid="{8A72BCDC-2E35-4544-BE72-98741A4074F5}"/>
    <cellStyle name="Comma 6 2 5 2 2 4 3 2" xfId="22711" xr:uid="{A179651D-4CF7-4798-B385-984CAF6D0FF8}"/>
    <cellStyle name="Comma 6 2 5 2 2 4 3 2 2" xfId="46975" xr:uid="{E87C294B-3A2E-40C7-909F-67D252D48EDD}"/>
    <cellStyle name="Comma 6 2 5 2 2 4 3 3" xfId="34843" xr:uid="{02618484-4B79-4460-91D0-FA480C189C9A}"/>
    <cellStyle name="Comma 6 2 5 2 2 4 4" xfId="14623" xr:uid="{8A1A9B9B-33DF-4502-AA60-EC853AA8C265}"/>
    <cellStyle name="Comma 6 2 5 2 2 4 4 2" xfId="38887" xr:uid="{DA4A1E53-1372-4FED-8C1B-2161ABA7EE88}"/>
    <cellStyle name="Comma 6 2 5 2 2 4 5" xfId="26755" xr:uid="{30AE93A6-254B-42A0-8B38-30C2E8A63B52}"/>
    <cellStyle name="Comma 6 2 5 2 2 5" xfId="4513" xr:uid="{EEF81A6B-0A9D-4284-B4AC-93A581B0CAEC}"/>
    <cellStyle name="Comma 6 2 5 2 2 5 2" xfId="16645" xr:uid="{B086C9C7-F94A-46D0-AD65-84601A80319A}"/>
    <cellStyle name="Comma 6 2 5 2 2 5 2 2" xfId="40909" xr:uid="{B9C315D3-E7AA-4307-A05E-72582EA50217}"/>
    <cellStyle name="Comma 6 2 5 2 2 5 3" xfId="28777" xr:uid="{ED5E3AFC-23BE-4EAF-9E67-9E2ED3F3F690}"/>
    <cellStyle name="Comma 6 2 5 2 2 6" xfId="8557" xr:uid="{BA40A317-E52D-42D2-9175-C71ECB22C966}"/>
    <cellStyle name="Comma 6 2 5 2 2 6 2" xfId="20689" xr:uid="{E4A585FC-CBB7-4D48-9940-9C7A7442C173}"/>
    <cellStyle name="Comma 6 2 5 2 2 6 2 2" xfId="44953" xr:uid="{B8CB8CCD-BF7E-4CE2-9BBE-913E757136F8}"/>
    <cellStyle name="Comma 6 2 5 2 2 6 3" xfId="32821" xr:uid="{CE47BC2F-5EE6-4B41-A434-3F60F26CDB91}"/>
    <cellStyle name="Comma 6 2 5 2 2 7" xfId="12601" xr:uid="{0DF6755A-469E-46B4-B16F-98503C0A4B0B}"/>
    <cellStyle name="Comma 6 2 5 2 2 7 2" xfId="36865" xr:uid="{FB0C24FC-469B-45B4-98F3-F4C81FD2419F}"/>
    <cellStyle name="Comma 6 2 5 2 2 8" xfId="24733" xr:uid="{D0302AFD-A7D0-4425-9EFB-046F1D1D142A}"/>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2 2 2" xfId="44194" xr:uid="{85417EAE-B7B2-4234-9D24-E499826DB1EF}"/>
    <cellStyle name="Comma 6 2 5 2 3 2 2 2 3" xfId="32062" xr:uid="{11FF174C-AFCB-4750-854A-AD1AD19B6B10}"/>
    <cellStyle name="Comma 6 2 5 2 3 2 2 3" xfId="11842" xr:uid="{5F5596F6-5C01-4B7C-8A92-80777580CD27}"/>
    <cellStyle name="Comma 6 2 5 2 3 2 2 3 2" xfId="23974" xr:uid="{E57021BE-1AB4-4873-93FA-589AD7F9C4B8}"/>
    <cellStyle name="Comma 6 2 5 2 3 2 2 3 2 2" xfId="48238" xr:uid="{213442ED-8F3A-4DAE-B811-8F2E69322441}"/>
    <cellStyle name="Comma 6 2 5 2 3 2 2 3 3" xfId="36106" xr:uid="{07883646-93C7-4026-A51F-1A88CAB7B436}"/>
    <cellStyle name="Comma 6 2 5 2 3 2 2 4" xfId="15886" xr:uid="{54C6AE81-E259-414C-99FB-46C19980F20E}"/>
    <cellStyle name="Comma 6 2 5 2 3 2 2 4 2" xfId="40150" xr:uid="{58F50D9C-247A-4064-A145-248E69DE41E6}"/>
    <cellStyle name="Comma 6 2 5 2 3 2 2 5" xfId="28018" xr:uid="{27652DA5-5BD5-446C-AE91-BFF53F9BA9D8}"/>
    <cellStyle name="Comma 6 2 5 2 3 2 3" xfId="5776" xr:uid="{955BD130-4615-4A51-9275-1A76EA3ACFE3}"/>
    <cellStyle name="Comma 6 2 5 2 3 2 3 2" xfId="17908" xr:uid="{CA246268-03E2-4330-BE35-A7E7D1D6FB86}"/>
    <cellStyle name="Comma 6 2 5 2 3 2 3 2 2" xfId="42172" xr:uid="{72823140-DF8A-47B5-9282-1BF6AA6445FC}"/>
    <cellStyle name="Comma 6 2 5 2 3 2 3 3" xfId="30040" xr:uid="{9C7F252C-977E-4D3A-A864-896CE2E94428}"/>
    <cellStyle name="Comma 6 2 5 2 3 2 4" xfId="9820" xr:uid="{6FED79B7-BDBB-490B-BEF7-CC4A7F7409F3}"/>
    <cellStyle name="Comma 6 2 5 2 3 2 4 2" xfId="21952" xr:uid="{08C72055-5334-4CE0-80CE-2EF8806F0566}"/>
    <cellStyle name="Comma 6 2 5 2 3 2 4 2 2" xfId="46216" xr:uid="{03FCA1C7-DFDF-4344-A04B-443928FD7405}"/>
    <cellStyle name="Comma 6 2 5 2 3 2 4 3" xfId="34084" xr:uid="{6955D5D0-56E1-4E19-A939-18C686CFBC39}"/>
    <cellStyle name="Comma 6 2 5 2 3 2 5" xfId="13864" xr:uid="{5B3F7336-D460-45CF-A36F-584BD175E297}"/>
    <cellStyle name="Comma 6 2 5 2 3 2 5 2" xfId="38128" xr:uid="{B1BF0E1A-728B-4A71-A5AA-98BB17328286}"/>
    <cellStyle name="Comma 6 2 5 2 3 2 6" xfId="25996" xr:uid="{E1F7D903-5FC0-4DE1-BB81-DE23D18554EA}"/>
    <cellStyle name="Comma 6 2 5 2 3 3" xfId="2743" xr:uid="{DB81319E-F610-48DC-A89E-7FF1794C200F}"/>
    <cellStyle name="Comma 6 2 5 2 3 3 2" xfId="6787" xr:uid="{8960FC5B-8D1A-46DC-A2C9-89C4525C3455}"/>
    <cellStyle name="Comma 6 2 5 2 3 3 2 2" xfId="18919" xr:uid="{049A812E-5F56-492C-BB22-A3BE90E1338D}"/>
    <cellStyle name="Comma 6 2 5 2 3 3 2 2 2" xfId="43183" xr:uid="{A42B92DC-B490-45EF-8712-F2F46E5C1CF4}"/>
    <cellStyle name="Comma 6 2 5 2 3 3 2 3" xfId="31051" xr:uid="{8FB1C600-D10B-4F65-B1A0-AA66739C8A8A}"/>
    <cellStyle name="Comma 6 2 5 2 3 3 3" xfId="10831" xr:uid="{0370DD34-6063-4BCB-B0A6-3BBCADEDE05D}"/>
    <cellStyle name="Comma 6 2 5 2 3 3 3 2" xfId="22963" xr:uid="{1169EB1C-8415-4D8F-A840-D192DAE13E86}"/>
    <cellStyle name="Comma 6 2 5 2 3 3 3 2 2" xfId="47227" xr:uid="{7916569D-B006-4FCF-B5E9-AF83A5111561}"/>
    <cellStyle name="Comma 6 2 5 2 3 3 3 3" xfId="35095" xr:uid="{5F552BAE-9538-4B0A-9B6C-9BE60D5D6522}"/>
    <cellStyle name="Comma 6 2 5 2 3 3 4" xfId="14875" xr:uid="{10BF8D70-1077-4C7C-8CA8-7E99EF88BA76}"/>
    <cellStyle name="Comma 6 2 5 2 3 3 4 2" xfId="39139" xr:uid="{C38EEBAF-A3E7-4F1E-ADDF-7B5EF0BEED09}"/>
    <cellStyle name="Comma 6 2 5 2 3 3 5" xfId="27007" xr:uid="{B7F0DAAD-4F9D-4A98-AF4A-1DAEF2E4FAED}"/>
    <cellStyle name="Comma 6 2 5 2 3 4" xfId="4765" xr:uid="{7D26EBEA-8CB5-4A4B-B649-752632211C9F}"/>
    <cellStyle name="Comma 6 2 5 2 3 4 2" xfId="16897" xr:uid="{3DDF2E0A-CFB6-429C-9EEA-8B55E80F3464}"/>
    <cellStyle name="Comma 6 2 5 2 3 4 2 2" xfId="41161" xr:uid="{36175E8A-618F-4AF6-9C51-71AF68096E01}"/>
    <cellStyle name="Comma 6 2 5 2 3 4 3" xfId="29029" xr:uid="{C49064A4-82A2-461F-BF02-6B809B872B30}"/>
    <cellStyle name="Comma 6 2 5 2 3 5" xfId="8809" xr:uid="{631767C6-4269-4FA1-ABAE-DA57270664D1}"/>
    <cellStyle name="Comma 6 2 5 2 3 5 2" xfId="20941" xr:uid="{52CBB282-2141-4B01-8476-37E963720D2D}"/>
    <cellStyle name="Comma 6 2 5 2 3 5 2 2" xfId="45205" xr:uid="{024382A3-79A1-4A86-9F39-9DBAA36EED34}"/>
    <cellStyle name="Comma 6 2 5 2 3 5 3" xfId="33073" xr:uid="{8C19BC25-934D-4457-B023-9FF9765E42BB}"/>
    <cellStyle name="Comma 6 2 5 2 3 6" xfId="12853" xr:uid="{7F4A8B15-5997-4A26-88EC-49A82066D487}"/>
    <cellStyle name="Comma 6 2 5 2 3 6 2" xfId="37117" xr:uid="{8CDAFB93-C9E1-4B5A-AB62-DB2047467B0E}"/>
    <cellStyle name="Comma 6 2 5 2 3 7" xfId="24985" xr:uid="{85344773-8673-48F8-95F0-896931EEA718}"/>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2 2 2" xfId="43689" xr:uid="{60360028-9E60-4078-9C58-F29C6418A234}"/>
    <cellStyle name="Comma 6 2 5 2 4 2 2 3" xfId="31557" xr:uid="{9F84424F-F852-4BA9-ACEE-B3D033D773A9}"/>
    <cellStyle name="Comma 6 2 5 2 4 2 3" xfId="11337" xr:uid="{14455BDA-BD5B-419B-9542-0A8F9F3F07A3}"/>
    <cellStyle name="Comma 6 2 5 2 4 2 3 2" xfId="23469" xr:uid="{D50DD78C-2510-4851-B9BB-DFE1DEE2EDF7}"/>
    <cellStyle name="Comma 6 2 5 2 4 2 3 2 2" xfId="47733" xr:uid="{11836F33-57C8-45BF-8E88-30E606A5C0F2}"/>
    <cellStyle name="Comma 6 2 5 2 4 2 3 3" xfId="35601" xr:uid="{E06E32B0-F7B0-42D7-8E0E-60FECC72EA41}"/>
    <cellStyle name="Comma 6 2 5 2 4 2 4" xfId="15381" xr:uid="{6727F4EE-AC77-42A5-8836-36700737240B}"/>
    <cellStyle name="Comma 6 2 5 2 4 2 4 2" xfId="39645" xr:uid="{B1FD5560-09BC-47AA-BE32-59C2D11F029D}"/>
    <cellStyle name="Comma 6 2 5 2 4 2 5" xfId="27513" xr:uid="{2D7E50A5-6BAC-4D35-A194-3047D9D10D51}"/>
    <cellStyle name="Comma 6 2 5 2 4 3" xfId="5271" xr:uid="{36094462-1C46-4A12-BCB9-A3448B47C4F6}"/>
    <cellStyle name="Comma 6 2 5 2 4 3 2" xfId="17403" xr:uid="{A6A4FE77-29DD-4460-A676-869E09C99331}"/>
    <cellStyle name="Comma 6 2 5 2 4 3 2 2" xfId="41667" xr:uid="{7E147DAF-4D6E-4FDB-BA1B-0105DAA1CAB9}"/>
    <cellStyle name="Comma 6 2 5 2 4 3 3" xfId="29535" xr:uid="{C81684B1-DE79-4CC6-84B6-1B2AC11D2403}"/>
    <cellStyle name="Comma 6 2 5 2 4 4" xfId="9315" xr:uid="{6A2D46C2-24A8-4FAC-8070-AB856106F7D0}"/>
    <cellStyle name="Comma 6 2 5 2 4 4 2" xfId="21447" xr:uid="{B96B0B74-20C4-41D4-B716-B9F248FCB984}"/>
    <cellStyle name="Comma 6 2 5 2 4 4 2 2" xfId="45711" xr:uid="{06327409-549B-49B9-8580-455F965BD6A2}"/>
    <cellStyle name="Comma 6 2 5 2 4 4 3" xfId="33579" xr:uid="{8052DAA4-1492-4DD4-A16C-AB3FE68E92FA}"/>
    <cellStyle name="Comma 6 2 5 2 4 5" xfId="13359" xr:uid="{36736CBD-3EBC-43C0-A6D6-25F0BF4AF420}"/>
    <cellStyle name="Comma 6 2 5 2 4 5 2" xfId="37623" xr:uid="{84FEE749-90F2-46E1-B00F-E6806C28B2C5}"/>
    <cellStyle name="Comma 6 2 5 2 4 6" xfId="25491" xr:uid="{AD0A34E7-FC9A-4488-92F7-C0F57E39A5A9}"/>
    <cellStyle name="Comma 6 2 5 2 5" xfId="2238" xr:uid="{A42506FC-C6BD-482C-9336-1F9247D812EE}"/>
    <cellStyle name="Comma 6 2 5 2 5 2" xfId="6282" xr:uid="{A62A749F-F062-4A83-93C3-3D510557C9A4}"/>
    <cellStyle name="Comma 6 2 5 2 5 2 2" xfId="18414" xr:uid="{A3DD2890-1743-4C9E-BA9A-B6809B1A0B04}"/>
    <cellStyle name="Comma 6 2 5 2 5 2 2 2" xfId="42678" xr:uid="{B948A696-7A65-4AD6-A951-E273B394A38D}"/>
    <cellStyle name="Comma 6 2 5 2 5 2 3" xfId="30546" xr:uid="{B53DD40A-9943-4490-9CAD-6736A5FCA413}"/>
    <cellStyle name="Comma 6 2 5 2 5 3" xfId="10326" xr:uid="{FA4A1307-EE12-4B2B-8F7D-084359E0BC1D}"/>
    <cellStyle name="Comma 6 2 5 2 5 3 2" xfId="22458" xr:uid="{9D597AEA-528B-401A-93EF-24F28BCEABE7}"/>
    <cellStyle name="Comma 6 2 5 2 5 3 2 2" xfId="46722" xr:uid="{4503633F-2850-4F49-AA75-08BC3ED2A7BD}"/>
    <cellStyle name="Comma 6 2 5 2 5 3 3" xfId="34590" xr:uid="{51A1133F-D6E5-4A28-AA66-15633C97EC65}"/>
    <cellStyle name="Comma 6 2 5 2 5 4" xfId="14370" xr:uid="{E3693279-A700-4A4D-990E-E9B5EEB91FE6}"/>
    <cellStyle name="Comma 6 2 5 2 5 4 2" xfId="38634" xr:uid="{28E1FF7D-4C05-492C-A969-2CE3B11500F1}"/>
    <cellStyle name="Comma 6 2 5 2 5 5" xfId="26502" xr:uid="{471ACE6A-FBBD-4CEB-921C-250974F94192}"/>
    <cellStyle name="Comma 6 2 5 2 6" xfId="4260" xr:uid="{C83D2329-4424-4D3C-B5FA-B4B8D17D80C5}"/>
    <cellStyle name="Comma 6 2 5 2 6 2" xfId="16392" xr:uid="{4CA29C99-69AC-4A7B-8449-78E20B4F1011}"/>
    <cellStyle name="Comma 6 2 5 2 6 2 2" xfId="40656" xr:uid="{E42738FA-9599-4F88-9107-20D5AE2BE549}"/>
    <cellStyle name="Comma 6 2 5 2 6 3" xfId="28524" xr:uid="{2B7E92DE-D9C2-4360-A373-C07D2FCF4FB7}"/>
    <cellStyle name="Comma 6 2 5 2 7" xfId="8304" xr:uid="{3F479FE7-654B-46F4-BF2A-7EFE8376614F}"/>
    <cellStyle name="Comma 6 2 5 2 7 2" xfId="20436" xr:uid="{8117CE10-086C-455E-B355-F61E44909FE8}"/>
    <cellStyle name="Comma 6 2 5 2 7 2 2" xfId="44700" xr:uid="{846524B2-0BF5-4A8E-8621-09C52E54AC9E}"/>
    <cellStyle name="Comma 6 2 5 2 7 3" xfId="32568" xr:uid="{50B07E98-05B3-4612-8FBF-152B2DDEFA3C}"/>
    <cellStyle name="Comma 6 2 5 2 8" xfId="12348" xr:uid="{F73546EA-35CE-45D2-9170-00EA727A4BBA}"/>
    <cellStyle name="Comma 6 2 5 2 8 2" xfId="36612" xr:uid="{B5AFD858-086D-47FC-BFCD-54BB6E153FAA}"/>
    <cellStyle name="Comma 6 2 5 2 9" xfId="24480" xr:uid="{B1D99EEA-6F0F-406F-878C-151526066352}"/>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2 2 2" xfId="44321" xr:uid="{5244E4DE-CBEA-4564-9DB6-34A3061F6C93}"/>
    <cellStyle name="Comma 6 2 5 3 2 2 2 2 3" xfId="32189" xr:uid="{D9BD4587-0C23-4ED2-A0C2-83B175607DBC}"/>
    <cellStyle name="Comma 6 2 5 3 2 2 2 3" xfId="11969" xr:uid="{ABFF5906-B3B3-4DC1-9E6F-2EC95087AA88}"/>
    <cellStyle name="Comma 6 2 5 3 2 2 2 3 2" xfId="24101" xr:uid="{461B39EF-A8B3-43A8-8151-F87992A3EC9D}"/>
    <cellStyle name="Comma 6 2 5 3 2 2 2 3 2 2" xfId="48365" xr:uid="{C1F45EA7-44BC-417F-84DD-ADC0836E9E30}"/>
    <cellStyle name="Comma 6 2 5 3 2 2 2 3 3" xfId="36233" xr:uid="{8FEFF286-EE4E-4348-A5E5-AB07D9FE0466}"/>
    <cellStyle name="Comma 6 2 5 3 2 2 2 4" xfId="16013" xr:uid="{35B1557D-D4F8-42C7-8774-F3AC11578BBA}"/>
    <cellStyle name="Comma 6 2 5 3 2 2 2 4 2" xfId="40277" xr:uid="{BA7EB996-4753-4439-9A69-7D59451AE681}"/>
    <cellStyle name="Comma 6 2 5 3 2 2 2 5" xfId="28145" xr:uid="{E01E7CAE-FF98-4088-A96A-B66B385C3E18}"/>
    <cellStyle name="Comma 6 2 5 3 2 2 3" xfId="5903" xr:uid="{AE8F495E-4272-4A7A-8177-032C20B04A29}"/>
    <cellStyle name="Comma 6 2 5 3 2 2 3 2" xfId="18035" xr:uid="{847C9591-DEB7-45C6-9FEE-A2DB99AEBF9A}"/>
    <cellStyle name="Comma 6 2 5 3 2 2 3 2 2" xfId="42299" xr:uid="{8CD47691-52E7-484F-984A-6136A02B4F96}"/>
    <cellStyle name="Comma 6 2 5 3 2 2 3 3" xfId="30167" xr:uid="{4C7D40D4-F40F-4D5B-86B4-2EBAC6F4BD2F}"/>
    <cellStyle name="Comma 6 2 5 3 2 2 4" xfId="9947" xr:uid="{8AC66BFD-05EC-4262-851E-1E43035BEB3A}"/>
    <cellStyle name="Comma 6 2 5 3 2 2 4 2" xfId="22079" xr:uid="{00354445-7D0B-476A-AFDF-C8147B4BC1B7}"/>
    <cellStyle name="Comma 6 2 5 3 2 2 4 2 2" xfId="46343" xr:uid="{3C6A9257-3E75-46EB-BFAF-6185608A7D77}"/>
    <cellStyle name="Comma 6 2 5 3 2 2 4 3" xfId="34211" xr:uid="{EF01741E-D443-46CF-ADB9-3CD6D983E74A}"/>
    <cellStyle name="Comma 6 2 5 3 2 2 5" xfId="13991" xr:uid="{7D3A8514-B2B0-423A-81AC-7058D8A4325B}"/>
    <cellStyle name="Comma 6 2 5 3 2 2 5 2" xfId="38255" xr:uid="{F1AC5576-D0A4-4854-ADF6-F680DFCADB6D}"/>
    <cellStyle name="Comma 6 2 5 3 2 2 6" xfId="26123" xr:uid="{B7CCFC67-F80D-434D-99BE-857BA6B5136A}"/>
    <cellStyle name="Comma 6 2 5 3 2 3" xfId="2870" xr:uid="{E8948ED5-8742-4149-9854-8C14D3762FE6}"/>
    <cellStyle name="Comma 6 2 5 3 2 3 2" xfId="6914" xr:uid="{0E931A34-74BF-41F7-B168-CFA743E86251}"/>
    <cellStyle name="Comma 6 2 5 3 2 3 2 2" xfId="19046" xr:uid="{349BCF79-560D-497D-979C-C4DFDAD38C29}"/>
    <cellStyle name="Comma 6 2 5 3 2 3 2 2 2" xfId="43310" xr:uid="{B1F1D83D-9D76-4CC1-B26D-9C3850FD2DF3}"/>
    <cellStyle name="Comma 6 2 5 3 2 3 2 3" xfId="31178" xr:uid="{3B382F4A-120E-4B6B-B317-56F6938C814E}"/>
    <cellStyle name="Comma 6 2 5 3 2 3 3" xfId="10958" xr:uid="{208E3D96-D24E-43E9-B719-3E2372866E2C}"/>
    <cellStyle name="Comma 6 2 5 3 2 3 3 2" xfId="23090" xr:uid="{ADBCC4C2-88FC-4437-8F5C-3335F4942C83}"/>
    <cellStyle name="Comma 6 2 5 3 2 3 3 2 2" xfId="47354" xr:uid="{DA5814DC-AC1A-4136-82E8-86A60F13359A}"/>
    <cellStyle name="Comma 6 2 5 3 2 3 3 3" xfId="35222" xr:uid="{2C263ADC-9A15-4602-BB6F-005E0BD18902}"/>
    <cellStyle name="Comma 6 2 5 3 2 3 4" xfId="15002" xr:uid="{0A99411C-C889-4F53-9EB3-8E450FFE9736}"/>
    <cellStyle name="Comma 6 2 5 3 2 3 4 2" xfId="39266" xr:uid="{DA849FC5-933D-4711-95B7-06C1B1B626A7}"/>
    <cellStyle name="Comma 6 2 5 3 2 3 5" xfId="27134" xr:uid="{831863E7-3D4B-43AF-843B-2EEC4875CD4C}"/>
    <cellStyle name="Comma 6 2 5 3 2 4" xfId="4892" xr:uid="{F20176E1-F416-4ABF-8C6E-2057746B81D7}"/>
    <cellStyle name="Comma 6 2 5 3 2 4 2" xfId="17024" xr:uid="{6A789594-A2C6-4404-9867-9867D0A0B927}"/>
    <cellStyle name="Comma 6 2 5 3 2 4 2 2" xfId="41288" xr:uid="{075E0E4A-86C1-40B6-9868-75BB2400A27C}"/>
    <cellStyle name="Comma 6 2 5 3 2 4 3" xfId="29156" xr:uid="{273379B0-F90B-4C4C-912A-660377D3B1D5}"/>
    <cellStyle name="Comma 6 2 5 3 2 5" xfId="8936" xr:uid="{1BA9FFFC-5134-401A-985B-08BF86370D52}"/>
    <cellStyle name="Comma 6 2 5 3 2 5 2" xfId="21068" xr:uid="{33327BDC-A225-4AD0-A2D7-011A349F1253}"/>
    <cellStyle name="Comma 6 2 5 3 2 5 2 2" xfId="45332" xr:uid="{09ACF133-5FCC-427E-B801-B557F4BE9D45}"/>
    <cellStyle name="Comma 6 2 5 3 2 5 3" xfId="33200" xr:uid="{81099B2F-D1A8-4F81-8D73-C96C2FFDBFC1}"/>
    <cellStyle name="Comma 6 2 5 3 2 6" xfId="12980" xr:uid="{7B222805-FF73-4E57-B023-D5E3AA85FC18}"/>
    <cellStyle name="Comma 6 2 5 3 2 6 2" xfId="37244" xr:uid="{6D3746EB-3ACD-4089-B68A-545A6AB166A7}"/>
    <cellStyle name="Comma 6 2 5 3 2 7" xfId="25112" xr:uid="{D0FA9F89-6495-4609-BD40-6764C4D7B57C}"/>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2 2 2" xfId="43816" xr:uid="{43BF2D10-4BCE-43ED-8AA7-CA143CE9AC86}"/>
    <cellStyle name="Comma 6 2 5 3 3 2 2 3" xfId="31684" xr:uid="{5FD0A3D0-8C43-4FCD-86CC-A2848FB6C79B}"/>
    <cellStyle name="Comma 6 2 5 3 3 2 3" xfId="11464" xr:uid="{DA9E6CD5-DC91-418E-982E-CE9017966CD8}"/>
    <cellStyle name="Comma 6 2 5 3 3 2 3 2" xfId="23596" xr:uid="{B030BBED-F041-4E11-98DB-E32AC1AC9983}"/>
    <cellStyle name="Comma 6 2 5 3 3 2 3 2 2" xfId="47860" xr:uid="{4F8A0268-F8E5-4976-9B24-6A7ED9A5CD33}"/>
    <cellStyle name="Comma 6 2 5 3 3 2 3 3" xfId="35728" xr:uid="{CA300F77-16E3-4652-8075-2DEBAE4C3820}"/>
    <cellStyle name="Comma 6 2 5 3 3 2 4" xfId="15508" xr:uid="{6FE2CFDD-09C1-4DAD-BDDC-BE45FD41C651}"/>
    <cellStyle name="Comma 6 2 5 3 3 2 4 2" xfId="39772" xr:uid="{3244B6F4-BAE9-4CE7-B151-7A78AEA407CB}"/>
    <cellStyle name="Comma 6 2 5 3 3 2 5" xfId="27640" xr:uid="{017ECF9F-6F47-4A53-BB5D-FC2F575E010E}"/>
    <cellStyle name="Comma 6 2 5 3 3 3" xfId="5398" xr:uid="{19B67BEF-B918-4350-852B-66742D1EB8A2}"/>
    <cellStyle name="Comma 6 2 5 3 3 3 2" xfId="17530" xr:uid="{86FA09AD-9BDF-45C5-9424-8844DE4ABFB0}"/>
    <cellStyle name="Comma 6 2 5 3 3 3 2 2" xfId="41794" xr:uid="{81C282D5-9D04-4DDD-AC23-0060DD5623EF}"/>
    <cellStyle name="Comma 6 2 5 3 3 3 3" xfId="29662" xr:uid="{51E0A443-242C-40C5-86DA-AEDC815B151D}"/>
    <cellStyle name="Comma 6 2 5 3 3 4" xfId="9442" xr:uid="{59ADD7AA-4334-4419-A29E-7C999949FE56}"/>
    <cellStyle name="Comma 6 2 5 3 3 4 2" xfId="21574" xr:uid="{54CE8465-B08A-402B-AD7D-AE7687617741}"/>
    <cellStyle name="Comma 6 2 5 3 3 4 2 2" xfId="45838" xr:uid="{9F468676-A40B-4908-8213-88BC8A19AE19}"/>
    <cellStyle name="Comma 6 2 5 3 3 4 3" xfId="33706" xr:uid="{90F45E18-44F7-4132-908F-220A264D35B7}"/>
    <cellStyle name="Comma 6 2 5 3 3 5" xfId="13486" xr:uid="{74FD42CC-96FB-4408-A5FE-22E644AB3432}"/>
    <cellStyle name="Comma 6 2 5 3 3 5 2" xfId="37750" xr:uid="{374EADB1-FCB1-41BE-ACA1-D667596FE6E0}"/>
    <cellStyle name="Comma 6 2 5 3 3 6" xfId="25618" xr:uid="{F99C460A-B236-4E15-BDE1-85876EC537FB}"/>
    <cellStyle name="Comma 6 2 5 3 4" xfId="2365" xr:uid="{EC6DD782-DAF8-4CC5-8D4A-E673E0CAE5BE}"/>
    <cellStyle name="Comma 6 2 5 3 4 2" xfId="6409" xr:uid="{AE82CBA6-8214-4CF1-ACBD-2042C97A2C54}"/>
    <cellStyle name="Comma 6 2 5 3 4 2 2" xfId="18541" xr:uid="{42785FBA-70C6-4496-9E58-DD75D9D034CE}"/>
    <cellStyle name="Comma 6 2 5 3 4 2 2 2" xfId="42805" xr:uid="{90A100AF-32F5-4FA8-A9B8-BE28663F5509}"/>
    <cellStyle name="Comma 6 2 5 3 4 2 3" xfId="30673" xr:uid="{0887B129-D742-4518-A67B-A59F1E75E3CD}"/>
    <cellStyle name="Comma 6 2 5 3 4 3" xfId="10453" xr:uid="{203B3837-4D56-4796-8330-55E923B7E87F}"/>
    <cellStyle name="Comma 6 2 5 3 4 3 2" xfId="22585" xr:uid="{8B288183-29A1-4B2F-88FE-8F300A908ACB}"/>
    <cellStyle name="Comma 6 2 5 3 4 3 2 2" xfId="46849" xr:uid="{AC2F129C-D9FD-457D-96A7-8EECECF491B0}"/>
    <cellStyle name="Comma 6 2 5 3 4 3 3" xfId="34717" xr:uid="{65A9CA0F-3224-4EF3-8548-0B99DB8CB589}"/>
    <cellStyle name="Comma 6 2 5 3 4 4" xfId="14497" xr:uid="{12009D61-FFE7-4931-AFC5-D0B42E6912B4}"/>
    <cellStyle name="Comma 6 2 5 3 4 4 2" xfId="38761" xr:uid="{E076BDB2-3AC1-4E76-8247-F63C4B500C69}"/>
    <cellStyle name="Comma 6 2 5 3 4 5" xfId="26629" xr:uid="{42DA1DF2-B19C-4A6C-8150-F9BB547BF6E9}"/>
    <cellStyle name="Comma 6 2 5 3 5" xfId="4387" xr:uid="{EE214907-01B4-4497-AB7B-ABE36CC928B4}"/>
    <cellStyle name="Comma 6 2 5 3 5 2" xfId="16519" xr:uid="{5CCAEE05-260E-44A5-A769-D7B40D944A72}"/>
    <cellStyle name="Comma 6 2 5 3 5 2 2" xfId="40783" xr:uid="{3AFAC29C-B13B-4C40-9B70-00688C4519A8}"/>
    <cellStyle name="Comma 6 2 5 3 5 3" xfId="28651" xr:uid="{4B9A2915-B3BA-40B9-B37F-8B705FC3CBC2}"/>
    <cellStyle name="Comma 6 2 5 3 6" xfId="8431" xr:uid="{38CCB66B-B0B0-4C16-B5E2-69D2F59312E9}"/>
    <cellStyle name="Comma 6 2 5 3 6 2" xfId="20563" xr:uid="{BCD71521-6135-4F4B-BE83-95E779CAE5E0}"/>
    <cellStyle name="Comma 6 2 5 3 6 2 2" xfId="44827" xr:uid="{60A4B7F9-A7B2-405A-A987-3B0FCB97AFEF}"/>
    <cellStyle name="Comma 6 2 5 3 6 3" xfId="32695" xr:uid="{5764797C-3C63-4368-971A-21A0B00CFD94}"/>
    <cellStyle name="Comma 6 2 5 3 7" xfId="12475" xr:uid="{505BEB1D-51DD-48DE-A260-FD6CC3252948}"/>
    <cellStyle name="Comma 6 2 5 3 7 2" xfId="36739" xr:uid="{2190A0CF-AD2A-4FDD-A359-9F38048D9C2C}"/>
    <cellStyle name="Comma 6 2 5 3 8" xfId="24607" xr:uid="{6ADC0EB9-93DE-4F7E-94FC-637D060B703A}"/>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2 2 2" xfId="44068" xr:uid="{F41F3792-3629-4825-9C53-85468E1CB977}"/>
    <cellStyle name="Comma 6 2 5 4 2 2 2 3" xfId="31936" xr:uid="{390C29BB-9B69-4574-8847-8EBD57FCAE56}"/>
    <cellStyle name="Comma 6 2 5 4 2 2 3" xfId="11716" xr:uid="{FA2BAD4C-24C4-47D3-9498-9AFC981D5A31}"/>
    <cellStyle name="Comma 6 2 5 4 2 2 3 2" xfId="23848" xr:uid="{B6FF4169-5FD1-4237-8312-9CC5098D000E}"/>
    <cellStyle name="Comma 6 2 5 4 2 2 3 2 2" xfId="48112" xr:uid="{CC715263-52BB-407A-917A-C1817A04729D}"/>
    <cellStyle name="Comma 6 2 5 4 2 2 3 3" xfId="35980" xr:uid="{78B1DCC7-068F-4C4E-AFB5-04FA1927EED5}"/>
    <cellStyle name="Comma 6 2 5 4 2 2 4" xfId="15760" xr:uid="{88DE55FA-F256-4037-B0DA-123284C7FF5F}"/>
    <cellStyle name="Comma 6 2 5 4 2 2 4 2" xfId="40024" xr:uid="{3CB755C5-DB6A-4C8A-9DF2-978458A7DF56}"/>
    <cellStyle name="Comma 6 2 5 4 2 2 5" xfId="27892" xr:uid="{C51F2972-654E-442A-B3E0-E87A98910F5B}"/>
    <cellStyle name="Comma 6 2 5 4 2 3" xfId="5650" xr:uid="{D280ACC9-4AF0-4B94-99FA-F2F5D30B033C}"/>
    <cellStyle name="Comma 6 2 5 4 2 3 2" xfId="17782" xr:uid="{2BD044D2-2934-4E44-88A1-D1DCBC5A1D56}"/>
    <cellStyle name="Comma 6 2 5 4 2 3 2 2" xfId="42046" xr:uid="{86C759EE-29E5-4E8F-831E-2647AD389CBE}"/>
    <cellStyle name="Comma 6 2 5 4 2 3 3" xfId="29914" xr:uid="{002832E7-AC4A-4ED5-9E03-F63282A00E14}"/>
    <cellStyle name="Comma 6 2 5 4 2 4" xfId="9694" xr:uid="{47556700-4F31-4A94-8946-4A9D7528F1C3}"/>
    <cellStyle name="Comma 6 2 5 4 2 4 2" xfId="21826" xr:uid="{23B4D741-93B0-4FBE-938D-5F5CA6825933}"/>
    <cellStyle name="Comma 6 2 5 4 2 4 2 2" xfId="46090" xr:uid="{9A814868-050A-4975-846C-DA2B541E58B7}"/>
    <cellStyle name="Comma 6 2 5 4 2 4 3" xfId="33958" xr:uid="{CFC96E5D-7147-49FB-BCD2-D97D69CC13B1}"/>
    <cellStyle name="Comma 6 2 5 4 2 5" xfId="13738" xr:uid="{0EF486B9-9597-4893-B7E1-EF286A3AE13F}"/>
    <cellStyle name="Comma 6 2 5 4 2 5 2" xfId="38002" xr:uid="{EBEA7952-480D-44BE-8629-E6C18A1566A0}"/>
    <cellStyle name="Comma 6 2 5 4 2 6" xfId="25870" xr:uid="{1C1A1C6B-2DDE-4ED1-9B74-E0A8A422E1ED}"/>
    <cellStyle name="Comma 6 2 5 4 3" xfId="2617" xr:uid="{3BE2EAB9-70E1-454A-B99C-A7AEB5D5316A}"/>
    <cellStyle name="Comma 6 2 5 4 3 2" xfId="6661" xr:uid="{165FBCED-81D6-4310-A9D4-5E4873FB2F66}"/>
    <cellStyle name="Comma 6 2 5 4 3 2 2" xfId="18793" xr:uid="{63384429-1348-4822-BE7D-738BC0E3C759}"/>
    <cellStyle name="Comma 6 2 5 4 3 2 2 2" xfId="43057" xr:uid="{B11971ED-54BD-4232-BE70-828E6D5A01C0}"/>
    <cellStyle name="Comma 6 2 5 4 3 2 3" xfId="30925" xr:uid="{8BDDA474-A891-4BE5-BBD0-B5998235D2BA}"/>
    <cellStyle name="Comma 6 2 5 4 3 3" xfId="10705" xr:uid="{103973ED-7264-4D99-A274-E8C471EDE7D5}"/>
    <cellStyle name="Comma 6 2 5 4 3 3 2" xfId="22837" xr:uid="{5B25578A-3A07-493F-8A64-A6AD148D3EFD}"/>
    <cellStyle name="Comma 6 2 5 4 3 3 2 2" xfId="47101" xr:uid="{2382FCEC-A04A-4036-ACA1-F41E28A32555}"/>
    <cellStyle name="Comma 6 2 5 4 3 3 3" xfId="34969" xr:uid="{697C98C6-CEAC-4156-8D5C-B03F452D1FCA}"/>
    <cellStyle name="Comma 6 2 5 4 3 4" xfId="14749" xr:uid="{F9BF778C-277F-4E04-990A-C247E94E271A}"/>
    <cellStyle name="Comma 6 2 5 4 3 4 2" xfId="39013" xr:uid="{7F20768A-8E8F-4825-B90C-D2E37446237D}"/>
    <cellStyle name="Comma 6 2 5 4 3 5" xfId="26881" xr:uid="{215AF9D1-DE65-4695-8C76-68CE0D2B0768}"/>
    <cellStyle name="Comma 6 2 5 4 4" xfId="4639" xr:uid="{AEBDA0E3-7FAF-494D-89A0-06C203949F3E}"/>
    <cellStyle name="Comma 6 2 5 4 4 2" xfId="16771" xr:uid="{61990E4F-7E10-4DE4-98D4-38DE6D8195EB}"/>
    <cellStyle name="Comma 6 2 5 4 4 2 2" xfId="41035" xr:uid="{F7E32ACF-1185-4059-8FB6-2D45ED2E10A7}"/>
    <cellStyle name="Comma 6 2 5 4 4 3" xfId="28903" xr:uid="{4BBE976E-0705-4BDB-926F-E010B1C69372}"/>
    <cellStyle name="Comma 6 2 5 4 5" xfId="8683" xr:uid="{31D4488D-7258-442B-9D8E-536C76C1D146}"/>
    <cellStyle name="Comma 6 2 5 4 5 2" xfId="20815" xr:uid="{31B381B3-EDD6-47C6-A15A-01BE2D582A8F}"/>
    <cellStyle name="Comma 6 2 5 4 5 2 2" xfId="45079" xr:uid="{A486F453-52D7-476F-8542-6A864F197EAF}"/>
    <cellStyle name="Comma 6 2 5 4 5 3" xfId="32947" xr:uid="{1BC861FD-875C-43B6-B03B-A0A75A0E695E}"/>
    <cellStyle name="Comma 6 2 5 4 6" xfId="12727" xr:uid="{A9AD7A46-FAF4-4507-99E7-2E9B2A6F61DC}"/>
    <cellStyle name="Comma 6 2 5 4 6 2" xfId="36991" xr:uid="{ED8EE1F8-4ED5-4267-B31E-F291675D2B93}"/>
    <cellStyle name="Comma 6 2 5 4 7" xfId="24859" xr:uid="{86564EC1-668A-4CC0-99B2-13E383CFF8B9}"/>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2 2 2" xfId="43563" xr:uid="{D672626B-1011-4046-89F7-A3D725DE70A0}"/>
    <cellStyle name="Comma 6 2 5 5 2 2 3" xfId="31431" xr:uid="{904758EF-BEAF-4DCB-8281-4C5F156D6F96}"/>
    <cellStyle name="Comma 6 2 5 5 2 3" xfId="11211" xr:uid="{BE892DD1-147E-4D71-A801-DA251A9CC451}"/>
    <cellStyle name="Comma 6 2 5 5 2 3 2" xfId="23343" xr:uid="{784B4866-A047-4746-AB64-9C82B33D4F1C}"/>
    <cellStyle name="Comma 6 2 5 5 2 3 2 2" xfId="47607" xr:uid="{AE0DA950-33A1-4048-B2AB-6895AB6C57CC}"/>
    <cellStyle name="Comma 6 2 5 5 2 3 3" xfId="35475" xr:uid="{7D7F8995-6488-430B-8433-670A78A7A023}"/>
    <cellStyle name="Comma 6 2 5 5 2 4" xfId="15255" xr:uid="{C8060349-6643-4FB4-B81F-6723506DBE00}"/>
    <cellStyle name="Comma 6 2 5 5 2 4 2" xfId="39519" xr:uid="{DE114D84-3587-4C8E-9F7D-C79FCD4E16AC}"/>
    <cellStyle name="Comma 6 2 5 5 2 5" xfId="27387" xr:uid="{59106442-E88A-427D-A79A-AD4A06A1767E}"/>
    <cellStyle name="Comma 6 2 5 5 3" xfId="5145" xr:uid="{6B3A7531-613D-45F9-A4EF-2AE0DF32B443}"/>
    <cellStyle name="Comma 6 2 5 5 3 2" xfId="17277" xr:uid="{B91A1534-8F6D-452D-BB1B-A8250F64564E}"/>
    <cellStyle name="Comma 6 2 5 5 3 2 2" xfId="41541" xr:uid="{F8C63602-73A6-426F-9371-431EF3D16AA5}"/>
    <cellStyle name="Comma 6 2 5 5 3 3" xfId="29409" xr:uid="{C76C0684-88E1-4E21-AC4B-FE4FCB907B40}"/>
    <cellStyle name="Comma 6 2 5 5 4" xfId="9189" xr:uid="{72A5F86F-171B-4127-8F65-A7467D265813}"/>
    <cellStyle name="Comma 6 2 5 5 4 2" xfId="21321" xr:uid="{006148F8-A299-41C0-BA51-97133ABE120A}"/>
    <cellStyle name="Comma 6 2 5 5 4 2 2" xfId="45585" xr:uid="{6F958D73-3FDB-40F1-80F9-1B0FB5EFC595}"/>
    <cellStyle name="Comma 6 2 5 5 4 3" xfId="33453" xr:uid="{13835D2A-049B-45E0-85C3-1184F5E52D6D}"/>
    <cellStyle name="Comma 6 2 5 5 5" xfId="13233" xr:uid="{EDCE0CD0-B2C5-4BA9-82EC-86B6F3E7EEDF}"/>
    <cellStyle name="Comma 6 2 5 5 5 2" xfId="37497" xr:uid="{BF708CD5-FF3C-42F8-9650-3F65340AD6E6}"/>
    <cellStyle name="Comma 6 2 5 5 6" xfId="25365" xr:uid="{9E9A4175-C70C-4B86-81CA-2E501BB1E9A9}"/>
    <cellStyle name="Comma 6 2 5 6" xfId="2112" xr:uid="{D2D3A04F-C1EF-473E-987F-3D4D0103A36F}"/>
    <cellStyle name="Comma 6 2 5 6 2" xfId="6156" xr:uid="{2BE0E4EF-2409-48BA-826E-99212277E24F}"/>
    <cellStyle name="Comma 6 2 5 6 2 2" xfId="18288" xr:uid="{4F514668-2C68-4B7A-A1E8-6D914026645F}"/>
    <cellStyle name="Comma 6 2 5 6 2 2 2" xfId="42552" xr:uid="{4C5DE40F-4CB9-40CB-995B-40A3C7B73BA7}"/>
    <cellStyle name="Comma 6 2 5 6 2 3" xfId="30420" xr:uid="{837294A4-9848-45F9-ADA7-54DF65ACFF61}"/>
    <cellStyle name="Comma 6 2 5 6 3" xfId="10200" xr:uid="{4AD13C91-72E7-42CA-9314-8A033459C3BF}"/>
    <cellStyle name="Comma 6 2 5 6 3 2" xfId="22332" xr:uid="{689FB32E-406A-4791-B368-8ACDC2BA2E1D}"/>
    <cellStyle name="Comma 6 2 5 6 3 2 2" xfId="46596" xr:uid="{DE585FB2-0309-485D-8F84-3084B848E2BF}"/>
    <cellStyle name="Comma 6 2 5 6 3 3" xfId="34464" xr:uid="{1FC97FB9-6685-4F65-92C4-33C76595E65D}"/>
    <cellStyle name="Comma 6 2 5 6 4" xfId="14244" xr:uid="{CFD2C299-1EA3-4B71-A742-9C6C5224497D}"/>
    <cellStyle name="Comma 6 2 5 6 4 2" xfId="38508" xr:uid="{E3BC7069-BCA1-4BD3-B09A-8627AF1E3B5F}"/>
    <cellStyle name="Comma 6 2 5 6 5" xfId="26376" xr:uid="{4C2E9103-22AC-4038-9FE8-87F907DF94F5}"/>
    <cellStyle name="Comma 6 2 5 7" xfId="4134" xr:uid="{42975CB6-B5F3-4FE8-8F7F-0737A9A66481}"/>
    <cellStyle name="Comma 6 2 5 7 2" xfId="16266" xr:uid="{1145A8D8-F4B4-408E-9BF2-A5B653447F3A}"/>
    <cellStyle name="Comma 6 2 5 7 2 2" xfId="40530" xr:uid="{C4BAD6F3-768E-4FB2-A8AB-18D129465372}"/>
    <cellStyle name="Comma 6 2 5 7 3" xfId="28398" xr:uid="{CF460D2C-E6CE-4B8A-8F7C-ED240A3064BA}"/>
    <cellStyle name="Comma 6 2 5 8" xfId="8178" xr:uid="{2862E507-C990-4F92-8269-2F6A32F483A5}"/>
    <cellStyle name="Comma 6 2 5 8 2" xfId="20310" xr:uid="{CE369890-C737-4AAB-AD5C-49F741B81635}"/>
    <cellStyle name="Comma 6 2 5 8 2 2" xfId="44574" xr:uid="{5BC294F3-EEE2-4D52-B106-107052EBBC78}"/>
    <cellStyle name="Comma 6 2 5 8 3" xfId="32442" xr:uid="{EADDC6A2-CD5C-435B-B6CB-782222CC0044}"/>
    <cellStyle name="Comma 6 2 5 9" xfId="12222" xr:uid="{73F10BAE-99A5-479D-A750-E0C85ED19BA8}"/>
    <cellStyle name="Comma 6 2 5 9 2" xfId="36486" xr:uid="{9CF6801C-8FC6-407F-95EF-0C4C0A4BBD10}"/>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2 2 2" xfId="44384" xr:uid="{E12877A9-17ED-48D8-AA8B-632D0E88ED66}"/>
    <cellStyle name="Comma 6 2 6 2 2 2 2 2 3" xfId="32252" xr:uid="{7F6BDC9B-5D4C-4DDF-9FC8-CA3D1B27208F}"/>
    <cellStyle name="Comma 6 2 6 2 2 2 2 3" xfId="12032" xr:uid="{AF9B9A2C-3790-4629-A195-4AEE31ACAA48}"/>
    <cellStyle name="Comma 6 2 6 2 2 2 2 3 2" xfId="24164" xr:uid="{92487886-D441-4BCF-A603-BEDEE5BDB2B0}"/>
    <cellStyle name="Comma 6 2 6 2 2 2 2 3 2 2" xfId="48428" xr:uid="{7978E6C5-BEBE-479F-9844-57EA2242A4EF}"/>
    <cellStyle name="Comma 6 2 6 2 2 2 2 3 3" xfId="36296" xr:uid="{22E995C2-F23E-4B14-9E2D-D5B0662286DA}"/>
    <cellStyle name="Comma 6 2 6 2 2 2 2 4" xfId="16076" xr:uid="{D1D02F61-F727-42EB-BE72-4D4A2DD8F9CB}"/>
    <cellStyle name="Comma 6 2 6 2 2 2 2 4 2" xfId="40340" xr:uid="{A22B684A-DCA9-4943-8A07-9686E71AB078}"/>
    <cellStyle name="Comma 6 2 6 2 2 2 2 5" xfId="28208" xr:uid="{385A5617-E79C-4799-AB7D-70CAAFCE1E80}"/>
    <cellStyle name="Comma 6 2 6 2 2 2 3" xfId="5966" xr:uid="{773BA76D-3054-46A7-A9CC-B69EC88DD65E}"/>
    <cellStyle name="Comma 6 2 6 2 2 2 3 2" xfId="18098" xr:uid="{F2D625ED-99FB-4CD6-BE17-968ECAD45F91}"/>
    <cellStyle name="Comma 6 2 6 2 2 2 3 2 2" xfId="42362" xr:uid="{63309DBD-F144-4BE3-A16E-0C97E27AE7A6}"/>
    <cellStyle name="Comma 6 2 6 2 2 2 3 3" xfId="30230" xr:uid="{FB5B98E2-7F80-439F-BE8D-2576B12FD7A4}"/>
    <cellStyle name="Comma 6 2 6 2 2 2 4" xfId="10010" xr:uid="{90F81E1A-53E6-4053-B800-8835ADAAF1A8}"/>
    <cellStyle name="Comma 6 2 6 2 2 2 4 2" xfId="22142" xr:uid="{638EC9C4-03A3-441F-9136-DDB1DA83EDD6}"/>
    <cellStyle name="Comma 6 2 6 2 2 2 4 2 2" xfId="46406" xr:uid="{12EECDE9-DF1C-41DB-B8F2-10D0CD0069B4}"/>
    <cellStyle name="Comma 6 2 6 2 2 2 4 3" xfId="34274" xr:uid="{9856008B-6B8B-43D7-85D7-7C30DC4755A6}"/>
    <cellStyle name="Comma 6 2 6 2 2 2 5" xfId="14054" xr:uid="{0495CA2E-4050-41F8-8B45-4BD94447A6C1}"/>
    <cellStyle name="Comma 6 2 6 2 2 2 5 2" xfId="38318" xr:uid="{0D35C659-5F2A-4EAE-83B3-8068EB2E5A6D}"/>
    <cellStyle name="Comma 6 2 6 2 2 2 6" xfId="26186" xr:uid="{DD0EDE22-7116-4A69-9FC5-352FD85D4378}"/>
    <cellStyle name="Comma 6 2 6 2 2 3" xfId="2933" xr:uid="{9AA02675-09C2-4710-A28B-F61F8B94EFDC}"/>
    <cellStyle name="Comma 6 2 6 2 2 3 2" xfId="6977" xr:uid="{FCB08084-79F8-4387-BD06-781AF4FAE6CE}"/>
    <cellStyle name="Comma 6 2 6 2 2 3 2 2" xfId="19109" xr:uid="{56BEF2CE-E2F8-45AA-8C95-D26B788A6441}"/>
    <cellStyle name="Comma 6 2 6 2 2 3 2 2 2" xfId="43373" xr:uid="{79C0B99F-0F32-42D2-86D0-94F8430E4507}"/>
    <cellStyle name="Comma 6 2 6 2 2 3 2 3" xfId="31241" xr:uid="{46B5A3AE-27EA-4AA4-B9A5-C9E9D036D1D5}"/>
    <cellStyle name="Comma 6 2 6 2 2 3 3" xfId="11021" xr:uid="{1A3A0843-FDF4-4A3F-9C89-8A3CA97CDEA1}"/>
    <cellStyle name="Comma 6 2 6 2 2 3 3 2" xfId="23153" xr:uid="{B6B7A866-A118-4A73-AD0E-FD2E8185961C}"/>
    <cellStyle name="Comma 6 2 6 2 2 3 3 2 2" xfId="47417" xr:uid="{29624803-3A6F-4DE6-8304-D1AA477DDD92}"/>
    <cellStyle name="Comma 6 2 6 2 2 3 3 3" xfId="35285" xr:uid="{064F8B57-0FAC-4331-8161-4B72731CFF53}"/>
    <cellStyle name="Comma 6 2 6 2 2 3 4" xfId="15065" xr:uid="{28A0DA1F-875E-4DC1-8446-DE81D607C9B1}"/>
    <cellStyle name="Comma 6 2 6 2 2 3 4 2" xfId="39329" xr:uid="{54602712-4BE6-4E8D-9D47-D8D8E256FE43}"/>
    <cellStyle name="Comma 6 2 6 2 2 3 5" xfId="27197" xr:uid="{D69173FD-1AED-4C76-832C-FA30CBF27FCE}"/>
    <cellStyle name="Comma 6 2 6 2 2 4" xfId="4955" xr:uid="{CDA6A2C5-F506-4711-B401-0CCE63ACF4C6}"/>
    <cellStyle name="Comma 6 2 6 2 2 4 2" xfId="17087" xr:uid="{B7B08091-4AB2-4217-8970-A8873BEC2C28}"/>
    <cellStyle name="Comma 6 2 6 2 2 4 2 2" xfId="41351" xr:uid="{487539B2-46A0-4ECA-AE7B-6F009A91E27D}"/>
    <cellStyle name="Comma 6 2 6 2 2 4 3" xfId="29219" xr:uid="{619084C6-3A45-48E7-8054-7BA55A8952FB}"/>
    <cellStyle name="Comma 6 2 6 2 2 5" xfId="8999" xr:uid="{3092B732-62A9-4CDE-B751-5B2530A9DA83}"/>
    <cellStyle name="Comma 6 2 6 2 2 5 2" xfId="21131" xr:uid="{28CC41DB-8BDF-4C79-A13D-A52025BAE2FB}"/>
    <cellStyle name="Comma 6 2 6 2 2 5 2 2" xfId="45395" xr:uid="{33191E65-75DC-4101-9B58-D35E3E189781}"/>
    <cellStyle name="Comma 6 2 6 2 2 5 3" xfId="33263" xr:uid="{AE7A936A-195B-4834-A57F-4D958CA3CD02}"/>
    <cellStyle name="Comma 6 2 6 2 2 6" xfId="13043" xr:uid="{82A988F7-AAF2-475C-9F50-AB896E2A3BC4}"/>
    <cellStyle name="Comma 6 2 6 2 2 6 2" xfId="37307" xr:uid="{3C3C7CB8-36C3-4311-97D3-8AC3CC97995A}"/>
    <cellStyle name="Comma 6 2 6 2 2 7" xfId="25175" xr:uid="{761DA3D2-CAF5-4E76-B0CD-547DB662E60B}"/>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2 2 2" xfId="43879" xr:uid="{DD5C6D6A-8045-44B2-A3B0-75F2929CC4F9}"/>
    <cellStyle name="Comma 6 2 6 2 3 2 2 3" xfId="31747" xr:uid="{DB32A7BC-D0F6-4D62-91E1-DC2F350C42DA}"/>
    <cellStyle name="Comma 6 2 6 2 3 2 3" xfId="11527" xr:uid="{C223F90F-82B6-4D84-98F4-A52BBE2E7586}"/>
    <cellStyle name="Comma 6 2 6 2 3 2 3 2" xfId="23659" xr:uid="{6E6C463F-AE64-474F-960B-12D376096E78}"/>
    <cellStyle name="Comma 6 2 6 2 3 2 3 2 2" xfId="47923" xr:uid="{C733003C-B09A-4050-A754-966659E26484}"/>
    <cellStyle name="Comma 6 2 6 2 3 2 3 3" xfId="35791" xr:uid="{B2A8149D-90E8-46C1-88F3-43165DE854B4}"/>
    <cellStyle name="Comma 6 2 6 2 3 2 4" xfId="15571" xr:uid="{707B770F-2F39-4609-B15B-0BC48FEEA241}"/>
    <cellStyle name="Comma 6 2 6 2 3 2 4 2" xfId="39835" xr:uid="{620D7250-4CBF-426D-A83C-D2572CB5F8C1}"/>
    <cellStyle name="Comma 6 2 6 2 3 2 5" xfId="27703" xr:uid="{EFAFC3DB-F3D1-4A67-A4D0-D146030A14CC}"/>
    <cellStyle name="Comma 6 2 6 2 3 3" xfId="5461" xr:uid="{1AE3E1BE-7A58-424E-8AAC-F8C3E0F56A72}"/>
    <cellStyle name="Comma 6 2 6 2 3 3 2" xfId="17593" xr:uid="{6207491E-8950-4892-97E0-67FFAFEAF854}"/>
    <cellStyle name="Comma 6 2 6 2 3 3 2 2" xfId="41857" xr:uid="{C15A54EF-73D7-4ADF-9048-7F0657598547}"/>
    <cellStyle name="Comma 6 2 6 2 3 3 3" xfId="29725" xr:uid="{5B09E5A6-6799-4C68-A6CA-BBFF661F22D7}"/>
    <cellStyle name="Comma 6 2 6 2 3 4" xfId="9505" xr:uid="{930A5B14-0180-45CE-A9C7-8B1B26A00A8C}"/>
    <cellStyle name="Comma 6 2 6 2 3 4 2" xfId="21637" xr:uid="{6F496C2B-9FF4-4804-A40A-A622308333A6}"/>
    <cellStyle name="Comma 6 2 6 2 3 4 2 2" xfId="45901" xr:uid="{AD9F0A6E-7B13-4F0C-B6C9-ADDE5CF54029}"/>
    <cellStyle name="Comma 6 2 6 2 3 4 3" xfId="33769" xr:uid="{9B1B49D7-46D0-412E-9A90-D503D2D331C1}"/>
    <cellStyle name="Comma 6 2 6 2 3 5" xfId="13549" xr:uid="{AC95AB69-DE81-4474-A9E6-6DCA14B6EEC0}"/>
    <cellStyle name="Comma 6 2 6 2 3 5 2" xfId="37813" xr:uid="{48A8E123-3A51-44B2-B94C-7DC5A199D63A}"/>
    <cellStyle name="Comma 6 2 6 2 3 6" xfId="25681" xr:uid="{22001704-E67F-434F-A7DE-96AC37500E60}"/>
    <cellStyle name="Comma 6 2 6 2 4" xfId="2428" xr:uid="{C791A240-BC91-4F8F-81CD-C0B919D37774}"/>
    <cellStyle name="Comma 6 2 6 2 4 2" xfId="6472" xr:uid="{697E624D-2938-4773-81D5-BE27B32F8EA4}"/>
    <cellStyle name="Comma 6 2 6 2 4 2 2" xfId="18604" xr:uid="{1BCA431F-D08E-4328-B79E-033DE42E161B}"/>
    <cellStyle name="Comma 6 2 6 2 4 2 2 2" xfId="42868" xr:uid="{DE3CA83B-9AB8-4C56-9FBB-6FF604407A05}"/>
    <cellStyle name="Comma 6 2 6 2 4 2 3" xfId="30736" xr:uid="{B4308D82-1358-4BBC-B758-ABAAE2C90088}"/>
    <cellStyle name="Comma 6 2 6 2 4 3" xfId="10516" xr:uid="{E6C91F90-ADD6-4FD9-A53A-CB25B1F7253F}"/>
    <cellStyle name="Comma 6 2 6 2 4 3 2" xfId="22648" xr:uid="{9D303651-19E6-4F1F-8824-0AA13FE3356A}"/>
    <cellStyle name="Comma 6 2 6 2 4 3 2 2" xfId="46912" xr:uid="{E9B6D66B-5748-4675-90BF-7FB55EB8D180}"/>
    <cellStyle name="Comma 6 2 6 2 4 3 3" xfId="34780" xr:uid="{15181415-A6B9-40DC-9B3F-E3C9B2DA0E4F}"/>
    <cellStyle name="Comma 6 2 6 2 4 4" xfId="14560" xr:uid="{28086661-1CEF-4AEE-8A7F-8750EC6C6D37}"/>
    <cellStyle name="Comma 6 2 6 2 4 4 2" xfId="38824" xr:uid="{9C2B58AD-E2E9-4F3F-98EA-A00A5E59CABF}"/>
    <cellStyle name="Comma 6 2 6 2 4 5" xfId="26692" xr:uid="{30742990-907F-44B5-A094-1F1492F4FED0}"/>
    <cellStyle name="Comma 6 2 6 2 5" xfId="4450" xr:uid="{7DC3E7D0-F273-4235-B621-C7C432AD1F03}"/>
    <cellStyle name="Comma 6 2 6 2 5 2" xfId="16582" xr:uid="{EEE6E67E-D910-42BB-9E0E-797B2BBBAA74}"/>
    <cellStyle name="Comma 6 2 6 2 5 2 2" xfId="40846" xr:uid="{774938BA-381D-4560-95AF-EC09541D62A7}"/>
    <cellStyle name="Comma 6 2 6 2 5 3" xfId="28714" xr:uid="{126F9B81-3FB1-4F28-B9F4-45A41F627510}"/>
    <cellStyle name="Comma 6 2 6 2 6" xfId="8494" xr:uid="{E8FD3225-3E08-4EF2-B25A-664C2FB79570}"/>
    <cellStyle name="Comma 6 2 6 2 6 2" xfId="20626" xr:uid="{DC3BD4E9-4530-47CA-AF37-EBA5A50E8C3C}"/>
    <cellStyle name="Comma 6 2 6 2 6 2 2" xfId="44890" xr:uid="{8552FFD8-8B90-4DE2-B82D-4003C4E46E09}"/>
    <cellStyle name="Comma 6 2 6 2 6 3" xfId="32758" xr:uid="{6BADC636-9FE1-4684-8AF2-BCE00D66A955}"/>
    <cellStyle name="Comma 6 2 6 2 7" xfId="12538" xr:uid="{8C382291-1881-45A8-A2E3-F85D79CCF5C1}"/>
    <cellStyle name="Comma 6 2 6 2 7 2" xfId="36802" xr:uid="{616F2A2E-3DE5-43FB-9452-AFB2AE09B3CC}"/>
    <cellStyle name="Comma 6 2 6 2 8" xfId="24670" xr:uid="{610A7B0F-093A-4BE8-AEF5-EBE633832477}"/>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2 2 2" xfId="44131" xr:uid="{1BBDE153-B5EB-4919-A7AA-5A59C3E6FC17}"/>
    <cellStyle name="Comma 6 2 6 3 2 2 2 3" xfId="31999" xr:uid="{CBA7CF36-217F-4DB0-8120-353225E0F1D4}"/>
    <cellStyle name="Comma 6 2 6 3 2 2 3" xfId="11779" xr:uid="{DFFE85F2-0270-49D8-ABA8-A163B112E487}"/>
    <cellStyle name="Comma 6 2 6 3 2 2 3 2" xfId="23911" xr:uid="{61150373-5E67-4109-81E2-12D995E30B35}"/>
    <cellStyle name="Comma 6 2 6 3 2 2 3 2 2" xfId="48175" xr:uid="{13ABC907-B151-4A89-ADA8-516DC714E901}"/>
    <cellStyle name="Comma 6 2 6 3 2 2 3 3" xfId="36043" xr:uid="{F1AAF95B-233B-4AAA-A8A1-DA027D46FB90}"/>
    <cellStyle name="Comma 6 2 6 3 2 2 4" xfId="15823" xr:uid="{9D304B12-2713-4320-BCDF-F4FCDEB8CB64}"/>
    <cellStyle name="Comma 6 2 6 3 2 2 4 2" xfId="40087" xr:uid="{4E75C524-E3B0-44E0-A9FD-1119EE371346}"/>
    <cellStyle name="Comma 6 2 6 3 2 2 5" xfId="27955" xr:uid="{D6E186C5-7BD7-439C-92EA-103C0748F77D}"/>
    <cellStyle name="Comma 6 2 6 3 2 3" xfId="5713" xr:uid="{08B31718-D5DF-4BF3-8F4B-20D440EDAA83}"/>
    <cellStyle name="Comma 6 2 6 3 2 3 2" xfId="17845" xr:uid="{14ACA444-BD51-4AE7-B024-E8161B76F03D}"/>
    <cellStyle name="Comma 6 2 6 3 2 3 2 2" xfId="42109" xr:uid="{9CAB884E-E10E-4612-8456-214E7FFD6410}"/>
    <cellStyle name="Comma 6 2 6 3 2 3 3" xfId="29977" xr:uid="{70CC75B6-87C8-4BB0-AA86-D5B176656B7C}"/>
    <cellStyle name="Comma 6 2 6 3 2 4" xfId="9757" xr:uid="{E5E1E481-B226-4D74-842B-905047207E49}"/>
    <cellStyle name="Comma 6 2 6 3 2 4 2" xfId="21889" xr:uid="{656E46A9-5C98-46EF-A581-F9D6D9A110FF}"/>
    <cellStyle name="Comma 6 2 6 3 2 4 2 2" xfId="46153" xr:uid="{C09F3906-94C1-4487-A3C8-96F2F59DFA32}"/>
    <cellStyle name="Comma 6 2 6 3 2 4 3" xfId="34021" xr:uid="{06C4D5DD-9FF1-42DF-8C58-F64A45EE7482}"/>
    <cellStyle name="Comma 6 2 6 3 2 5" xfId="13801" xr:uid="{3C4D02C4-E5F1-49B0-AEEC-2A4606AC81B1}"/>
    <cellStyle name="Comma 6 2 6 3 2 5 2" xfId="38065" xr:uid="{2BB5A66F-20CB-440A-A020-66F0F7A41741}"/>
    <cellStyle name="Comma 6 2 6 3 2 6" xfId="25933" xr:uid="{3DCE96C9-45F6-4C4F-B933-186A02A3F3A0}"/>
    <cellStyle name="Comma 6 2 6 3 3" xfId="2680" xr:uid="{2B142B95-0C4B-48FA-A387-B11395629849}"/>
    <cellStyle name="Comma 6 2 6 3 3 2" xfId="6724" xr:uid="{DFFBCA72-5307-45B4-83CC-7E0B376CC678}"/>
    <cellStyle name="Comma 6 2 6 3 3 2 2" xfId="18856" xr:uid="{CF18D56F-A9B4-40D6-84B3-F30C74C6F3C8}"/>
    <cellStyle name="Comma 6 2 6 3 3 2 2 2" xfId="43120" xr:uid="{DF2E7A67-D25E-45A0-BDE9-3FE65416744E}"/>
    <cellStyle name="Comma 6 2 6 3 3 2 3" xfId="30988" xr:uid="{AB50CD9C-877E-4790-A57F-1AAF36B571D9}"/>
    <cellStyle name="Comma 6 2 6 3 3 3" xfId="10768" xr:uid="{367FEBCC-EABF-454C-B748-75ECEAE4564F}"/>
    <cellStyle name="Comma 6 2 6 3 3 3 2" xfId="22900" xr:uid="{24BC9656-D902-4BCB-8B9D-260F2F78C8E0}"/>
    <cellStyle name="Comma 6 2 6 3 3 3 2 2" xfId="47164" xr:uid="{CD7AF833-0964-45CB-9E6E-3BB54674B65B}"/>
    <cellStyle name="Comma 6 2 6 3 3 3 3" xfId="35032" xr:uid="{3FAD199E-B4CE-4F91-9341-5DE885241929}"/>
    <cellStyle name="Comma 6 2 6 3 3 4" xfId="14812" xr:uid="{B474516E-94B9-47E6-8397-82601A23B159}"/>
    <cellStyle name="Comma 6 2 6 3 3 4 2" xfId="39076" xr:uid="{A53D600F-BD22-4715-8966-1F6D58EC4940}"/>
    <cellStyle name="Comma 6 2 6 3 3 5" xfId="26944" xr:uid="{1B9E0356-BCEF-4051-A5BD-46B6917AB9DD}"/>
    <cellStyle name="Comma 6 2 6 3 4" xfId="4702" xr:uid="{888843F7-F06E-4131-9F12-CA235F53F116}"/>
    <cellStyle name="Comma 6 2 6 3 4 2" xfId="16834" xr:uid="{C0CA8AF2-6527-4556-9F3A-C2AA7C043EBE}"/>
    <cellStyle name="Comma 6 2 6 3 4 2 2" xfId="41098" xr:uid="{DEC2858E-D106-4255-AA34-62CBDCCD2840}"/>
    <cellStyle name="Comma 6 2 6 3 4 3" xfId="28966" xr:uid="{50057F6C-E4CC-4DF6-B05A-4215E4B643C1}"/>
    <cellStyle name="Comma 6 2 6 3 5" xfId="8746" xr:uid="{8493F4D4-55EA-4DD3-A665-293FDBA37218}"/>
    <cellStyle name="Comma 6 2 6 3 5 2" xfId="20878" xr:uid="{A24DD540-146B-4274-AE83-DBC7EAEF5FB7}"/>
    <cellStyle name="Comma 6 2 6 3 5 2 2" xfId="45142" xr:uid="{652F189A-9A7A-4697-9CE0-4AE68811D755}"/>
    <cellStyle name="Comma 6 2 6 3 5 3" xfId="33010" xr:uid="{9004D65A-2C07-4853-B4FE-B1F8555DAC48}"/>
    <cellStyle name="Comma 6 2 6 3 6" xfId="12790" xr:uid="{D6B66D56-A3B6-40AA-AF36-850FCBE2C2CF}"/>
    <cellStyle name="Comma 6 2 6 3 6 2" xfId="37054" xr:uid="{9BD622CB-7F01-47EC-B3E9-7A5175B6318D}"/>
    <cellStyle name="Comma 6 2 6 3 7" xfId="24922" xr:uid="{EFDE9E4D-630F-43C6-8A07-C7DDE234A137}"/>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2 2 2" xfId="43626" xr:uid="{03A7432A-C839-4E23-99AE-D97BAB3F4F85}"/>
    <cellStyle name="Comma 6 2 6 4 2 2 3" xfId="31494" xr:uid="{961799EF-8F62-4452-BDF0-8D1A48C2A930}"/>
    <cellStyle name="Comma 6 2 6 4 2 3" xfId="11274" xr:uid="{44208FCA-2E96-4822-B4D6-786CCE933974}"/>
    <cellStyle name="Comma 6 2 6 4 2 3 2" xfId="23406" xr:uid="{8F777297-B730-42FC-AC45-7868AA05B842}"/>
    <cellStyle name="Comma 6 2 6 4 2 3 2 2" xfId="47670" xr:uid="{2780C7D1-757D-4397-B09C-9B17E736DF5F}"/>
    <cellStyle name="Comma 6 2 6 4 2 3 3" xfId="35538" xr:uid="{48195756-8F1F-4DF0-B7F0-487C586E7DC7}"/>
    <cellStyle name="Comma 6 2 6 4 2 4" xfId="15318" xr:uid="{18773AE0-7172-40B1-B3A4-D10E8FD303F1}"/>
    <cellStyle name="Comma 6 2 6 4 2 4 2" xfId="39582" xr:uid="{038694FB-56A2-4709-97EE-B26738846A7D}"/>
    <cellStyle name="Comma 6 2 6 4 2 5" xfId="27450" xr:uid="{5E4F92D0-AF77-4880-9A65-2FC8C72318D4}"/>
    <cellStyle name="Comma 6 2 6 4 3" xfId="5208" xr:uid="{C222F642-414F-41A7-B37C-B6346AE2BF81}"/>
    <cellStyle name="Comma 6 2 6 4 3 2" xfId="17340" xr:uid="{DF0A917D-B90E-4F20-9FDB-AE7753843A70}"/>
    <cellStyle name="Comma 6 2 6 4 3 2 2" xfId="41604" xr:uid="{28F0AF32-E224-41EA-BBE5-647C33A37F57}"/>
    <cellStyle name="Comma 6 2 6 4 3 3" xfId="29472" xr:uid="{918811B1-D78E-449C-BE35-524CADCAD52E}"/>
    <cellStyle name="Comma 6 2 6 4 4" xfId="9252" xr:uid="{3A2E63A9-D454-4070-B531-9730D0946E2C}"/>
    <cellStyle name="Comma 6 2 6 4 4 2" xfId="21384" xr:uid="{B88C4FDA-E684-4B53-8085-10C08EF16F1D}"/>
    <cellStyle name="Comma 6 2 6 4 4 2 2" xfId="45648" xr:uid="{CC7F7F9F-8BB7-4F60-B582-67D1FCC2982F}"/>
    <cellStyle name="Comma 6 2 6 4 4 3" xfId="33516" xr:uid="{2281D5C3-038B-46B6-B11B-55875A25FF67}"/>
    <cellStyle name="Comma 6 2 6 4 5" xfId="13296" xr:uid="{80C78BBB-86D1-47F1-8847-36CB8F9EEEB7}"/>
    <cellStyle name="Comma 6 2 6 4 5 2" xfId="37560" xr:uid="{AB30B107-9967-456A-8A1D-2EA78E713C84}"/>
    <cellStyle name="Comma 6 2 6 4 6" xfId="25428" xr:uid="{0ED09636-5F28-48B8-90FB-89E9C4D6EE9D}"/>
    <cellStyle name="Comma 6 2 6 5" xfId="2175" xr:uid="{A233BBF7-8F43-44F1-9AA5-CDFB1F7C265C}"/>
    <cellStyle name="Comma 6 2 6 5 2" xfId="6219" xr:uid="{E831B15E-519A-4721-9B2E-4699C221D9E5}"/>
    <cellStyle name="Comma 6 2 6 5 2 2" xfId="18351" xr:uid="{261C5270-D294-4F36-8EA8-68C728515083}"/>
    <cellStyle name="Comma 6 2 6 5 2 2 2" xfId="42615" xr:uid="{4392EC1E-E9AF-4E99-8AF2-E01572AF15C3}"/>
    <cellStyle name="Comma 6 2 6 5 2 3" xfId="30483" xr:uid="{C2769237-8358-4E92-83A4-D1424F5CD0C5}"/>
    <cellStyle name="Comma 6 2 6 5 3" xfId="10263" xr:uid="{483C021D-6C89-44F8-AAEE-AE83E5F299BD}"/>
    <cellStyle name="Comma 6 2 6 5 3 2" xfId="22395" xr:uid="{8B4D68AE-8000-42CA-8741-06798232B516}"/>
    <cellStyle name="Comma 6 2 6 5 3 2 2" xfId="46659" xr:uid="{A160F968-9691-47D6-A9AB-5D8E7F681A23}"/>
    <cellStyle name="Comma 6 2 6 5 3 3" xfId="34527" xr:uid="{9F35B0BD-DB56-443B-BE34-A53BFFCCCBD5}"/>
    <cellStyle name="Comma 6 2 6 5 4" xfId="14307" xr:uid="{57C70295-607D-47A0-9C7B-28C7D4AC5158}"/>
    <cellStyle name="Comma 6 2 6 5 4 2" xfId="38571" xr:uid="{6EF4C0DF-44E9-40F7-B911-C71E89BFBEE3}"/>
    <cellStyle name="Comma 6 2 6 5 5" xfId="26439" xr:uid="{2A8E538B-0D8B-4E8B-AF2C-C1C2DFA4ACF9}"/>
    <cellStyle name="Comma 6 2 6 6" xfId="4197" xr:uid="{F7134FE4-AEF2-454A-8CC5-84BE70468767}"/>
    <cellStyle name="Comma 6 2 6 6 2" xfId="16329" xr:uid="{49035EE7-7801-4BE6-A4E0-AD85A92E24DD}"/>
    <cellStyle name="Comma 6 2 6 6 2 2" xfId="40593" xr:uid="{DEFC41E2-7A79-4BA9-A844-7ED357C7CDE2}"/>
    <cellStyle name="Comma 6 2 6 6 3" xfId="28461" xr:uid="{F16E46F8-06D0-43D9-8717-471B03583329}"/>
    <cellStyle name="Comma 6 2 6 7" xfId="8241" xr:uid="{5BB90A2D-38BC-40EF-B73B-FF92E6CF0249}"/>
    <cellStyle name="Comma 6 2 6 7 2" xfId="20373" xr:uid="{D77E98C0-93A6-4471-BA25-C3F4BC2C826D}"/>
    <cellStyle name="Comma 6 2 6 7 2 2" xfId="44637" xr:uid="{627F1292-7BDC-4890-B4E9-48C0FF5E882C}"/>
    <cellStyle name="Comma 6 2 6 7 3" xfId="32505" xr:uid="{C9D48819-8806-4EAE-BD38-005923AA8653}"/>
    <cellStyle name="Comma 6 2 6 8" xfId="12285" xr:uid="{67F0CBC2-4358-4B69-9035-A79A8FA9A021}"/>
    <cellStyle name="Comma 6 2 6 8 2" xfId="36549" xr:uid="{2AF59585-CC19-4A3C-9D13-447028D2AD41}"/>
    <cellStyle name="Comma 6 2 6 9" xfId="24417" xr:uid="{6757A9A9-FCFA-465B-96DA-CB3D15CEDA5F}"/>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2 2 2" xfId="44258" xr:uid="{ACF572A6-42A9-432F-BAE8-9995471B3569}"/>
    <cellStyle name="Comma 6 2 7 2 2 2 2 3" xfId="32126" xr:uid="{B4141F60-8C76-4B9F-972D-E63CE984337B}"/>
    <cellStyle name="Comma 6 2 7 2 2 2 3" xfId="11906" xr:uid="{78C461AE-EDD6-43CB-A0BD-ADC09FB68F24}"/>
    <cellStyle name="Comma 6 2 7 2 2 2 3 2" xfId="24038" xr:uid="{E0FB4103-68A8-4D28-AD36-DBE568AC0CFF}"/>
    <cellStyle name="Comma 6 2 7 2 2 2 3 2 2" xfId="48302" xr:uid="{DD98C8F1-6066-4095-B787-61D1F3338FE4}"/>
    <cellStyle name="Comma 6 2 7 2 2 2 3 3" xfId="36170" xr:uid="{949DA81A-9510-41CF-9EFE-E77063E9A462}"/>
    <cellStyle name="Comma 6 2 7 2 2 2 4" xfId="15950" xr:uid="{97F047C6-AD36-440F-B686-F6D9F43874C0}"/>
    <cellStyle name="Comma 6 2 7 2 2 2 4 2" xfId="40214" xr:uid="{3AC6BBB1-22E9-4A60-9E13-556D429075B2}"/>
    <cellStyle name="Comma 6 2 7 2 2 2 5" xfId="28082" xr:uid="{1AE0BA71-CB3E-4078-B2EA-BEA39F97771F}"/>
    <cellStyle name="Comma 6 2 7 2 2 3" xfId="5840" xr:uid="{5D89CF3A-62E2-4A26-A46F-2EAEC2D178C6}"/>
    <cellStyle name="Comma 6 2 7 2 2 3 2" xfId="17972" xr:uid="{7828EE88-CF50-4C62-8181-315D0352E186}"/>
    <cellStyle name="Comma 6 2 7 2 2 3 2 2" xfId="42236" xr:uid="{0369744B-FDDA-4B1C-B161-F93E33789B51}"/>
    <cellStyle name="Comma 6 2 7 2 2 3 3" xfId="30104" xr:uid="{D945537C-8155-4425-BDA7-221EEF9D0ED5}"/>
    <cellStyle name="Comma 6 2 7 2 2 4" xfId="9884" xr:uid="{B05B336B-1BA8-4081-8E1A-37332D8D02DC}"/>
    <cellStyle name="Comma 6 2 7 2 2 4 2" xfId="22016" xr:uid="{2E76D791-E680-4186-821D-D807D6FB69AB}"/>
    <cellStyle name="Comma 6 2 7 2 2 4 2 2" xfId="46280" xr:uid="{8297E937-9E42-44DB-8DEB-A4F6C64EE4F3}"/>
    <cellStyle name="Comma 6 2 7 2 2 4 3" xfId="34148" xr:uid="{460EA684-E7B8-4679-A07F-CA4BCB00113D}"/>
    <cellStyle name="Comma 6 2 7 2 2 5" xfId="13928" xr:uid="{33AF134D-BF5B-44A7-B9C3-AE8DECB1ED35}"/>
    <cellStyle name="Comma 6 2 7 2 2 5 2" xfId="38192" xr:uid="{FF4BA53E-5066-4EE7-89B6-45BD4CB992C0}"/>
    <cellStyle name="Comma 6 2 7 2 2 6" xfId="26060" xr:uid="{F8A5459C-8F30-468A-9A17-34E1E672D6FC}"/>
    <cellStyle name="Comma 6 2 7 2 3" xfId="2807" xr:uid="{0F94ECEF-911D-4CFC-BF45-E1742096C41F}"/>
    <cellStyle name="Comma 6 2 7 2 3 2" xfId="6851" xr:uid="{58B0A2D0-FEA9-469E-BA75-D66A332757C6}"/>
    <cellStyle name="Comma 6 2 7 2 3 2 2" xfId="18983" xr:uid="{61A3A074-6F50-432A-8335-A1AECA310EAE}"/>
    <cellStyle name="Comma 6 2 7 2 3 2 2 2" xfId="43247" xr:uid="{E0B4D079-1CCA-49F3-9AF3-44B2843A0A92}"/>
    <cellStyle name="Comma 6 2 7 2 3 2 3" xfId="31115" xr:uid="{A2F3108C-40E8-407E-AD89-3FE5BB030C4A}"/>
    <cellStyle name="Comma 6 2 7 2 3 3" xfId="10895" xr:uid="{E9E918CE-E944-4ECB-9F6F-94A239497D73}"/>
    <cellStyle name="Comma 6 2 7 2 3 3 2" xfId="23027" xr:uid="{1C91F8CC-2C17-45E3-BD27-87DCB7EECA76}"/>
    <cellStyle name="Comma 6 2 7 2 3 3 2 2" xfId="47291" xr:uid="{33A1B0B0-DE00-4191-B66B-7DE43D382D50}"/>
    <cellStyle name="Comma 6 2 7 2 3 3 3" xfId="35159" xr:uid="{3E3B136A-1A3E-44E3-984C-3037BCA833FF}"/>
    <cellStyle name="Comma 6 2 7 2 3 4" xfId="14939" xr:uid="{C084C79F-2203-491D-AFE9-9FCE2AB8E4B4}"/>
    <cellStyle name="Comma 6 2 7 2 3 4 2" xfId="39203" xr:uid="{99F0284E-479A-4436-B3F7-4215BB84A070}"/>
    <cellStyle name="Comma 6 2 7 2 3 5" xfId="27071" xr:uid="{5C8F4167-BB58-40DA-AB44-B426D02AA000}"/>
    <cellStyle name="Comma 6 2 7 2 4" xfId="4829" xr:uid="{BD318827-B06B-4FC3-A499-C9873CD1AB51}"/>
    <cellStyle name="Comma 6 2 7 2 4 2" xfId="16961" xr:uid="{91D94C9B-F834-42BF-A6EF-A4187B5858B2}"/>
    <cellStyle name="Comma 6 2 7 2 4 2 2" xfId="41225" xr:uid="{297E3CD2-E694-46A8-BE2E-29B43D2A8358}"/>
    <cellStyle name="Comma 6 2 7 2 4 3" xfId="29093" xr:uid="{1C5040C4-5411-4E33-839B-2CF10396C128}"/>
    <cellStyle name="Comma 6 2 7 2 5" xfId="8873" xr:uid="{839347E8-3459-4173-A97A-02F40164F682}"/>
    <cellStyle name="Comma 6 2 7 2 5 2" xfId="21005" xr:uid="{65FFA237-193D-4B38-AE67-26CEC7C61904}"/>
    <cellStyle name="Comma 6 2 7 2 5 2 2" xfId="45269" xr:uid="{136A1227-DECA-4D8D-8023-78F30E133FD7}"/>
    <cellStyle name="Comma 6 2 7 2 5 3" xfId="33137" xr:uid="{7EBEE596-B220-431A-A9CB-C098C8D6AE61}"/>
    <cellStyle name="Comma 6 2 7 2 6" xfId="12917" xr:uid="{4DA1B546-5603-4406-A6F6-DF8EE03FCDA6}"/>
    <cellStyle name="Comma 6 2 7 2 6 2" xfId="37181" xr:uid="{249EF322-267C-4500-93F6-1116B2AF4343}"/>
    <cellStyle name="Comma 6 2 7 2 7" xfId="25049" xr:uid="{A5D00799-F58B-409D-8731-DD263E6469B8}"/>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2 2 2" xfId="43753" xr:uid="{930EC720-20B6-4474-A81A-9216D5DF0301}"/>
    <cellStyle name="Comma 6 2 7 3 2 2 3" xfId="31621" xr:uid="{7B0DD1DF-8515-4497-8710-AAF982A072B8}"/>
    <cellStyle name="Comma 6 2 7 3 2 3" xfId="11401" xr:uid="{C3F73951-87EE-4409-8BDD-ABFF44A395E7}"/>
    <cellStyle name="Comma 6 2 7 3 2 3 2" xfId="23533" xr:uid="{FDADD30E-D377-4A94-8FEB-BFE44E0B1416}"/>
    <cellStyle name="Comma 6 2 7 3 2 3 2 2" xfId="47797" xr:uid="{E6D838E3-5FF1-494D-B98F-701945E23906}"/>
    <cellStyle name="Comma 6 2 7 3 2 3 3" xfId="35665" xr:uid="{0DA985B9-D205-4A3F-918C-5B384A6F45B4}"/>
    <cellStyle name="Comma 6 2 7 3 2 4" xfId="15445" xr:uid="{D90E72DF-039D-4951-9AAE-382F935BABE8}"/>
    <cellStyle name="Comma 6 2 7 3 2 4 2" xfId="39709" xr:uid="{88886AA4-D2D2-4554-8B12-88759F5B2EAA}"/>
    <cellStyle name="Comma 6 2 7 3 2 5" xfId="27577" xr:uid="{F1E39A2E-B69C-49BD-83D4-E6177FF40CF8}"/>
    <cellStyle name="Comma 6 2 7 3 3" xfId="5335" xr:uid="{F9E42F46-4707-49B8-A88C-F896C1AA58C7}"/>
    <cellStyle name="Comma 6 2 7 3 3 2" xfId="17467" xr:uid="{FCC75C27-4896-4899-BBE9-E36F96CBCA3D}"/>
    <cellStyle name="Comma 6 2 7 3 3 2 2" xfId="41731" xr:uid="{A7F60324-3663-4107-8770-053406B40164}"/>
    <cellStyle name="Comma 6 2 7 3 3 3" xfId="29599" xr:uid="{89D1451A-2FD9-4054-93A9-8EB859294B41}"/>
    <cellStyle name="Comma 6 2 7 3 4" xfId="9379" xr:uid="{5C333972-9B36-413C-90C0-AB928F9205F3}"/>
    <cellStyle name="Comma 6 2 7 3 4 2" xfId="21511" xr:uid="{3393AE0F-E2C7-4BAD-B16A-05717F275754}"/>
    <cellStyle name="Comma 6 2 7 3 4 2 2" xfId="45775" xr:uid="{63423A1B-D613-4790-8437-F7B620040F65}"/>
    <cellStyle name="Comma 6 2 7 3 4 3" xfId="33643" xr:uid="{90A0BD39-25E9-4DED-8EED-152104CE0FC2}"/>
    <cellStyle name="Comma 6 2 7 3 5" xfId="13423" xr:uid="{F504BE1E-159E-46EB-A0C2-51E6F13362D6}"/>
    <cellStyle name="Comma 6 2 7 3 5 2" xfId="37687" xr:uid="{1933AF02-DE7B-4B38-8300-615F3A04C4AA}"/>
    <cellStyle name="Comma 6 2 7 3 6" xfId="25555" xr:uid="{06AD6146-F50A-4BA5-9C7F-F476A6A72A73}"/>
    <cellStyle name="Comma 6 2 7 4" xfId="2302" xr:uid="{07E52288-9A77-461D-8369-09866325770A}"/>
    <cellStyle name="Comma 6 2 7 4 2" xfId="6346" xr:uid="{A04A3B3F-BD9B-4E94-AAD0-1116576C2953}"/>
    <cellStyle name="Comma 6 2 7 4 2 2" xfId="18478" xr:uid="{73200C42-CAC8-4254-BD9C-517FCC8CDBC0}"/>
    <cellStyle name="Comma 6 2 7 4 2 2 2" xfId="42742" xr:uid="{3E2515A7-6248-4901-8FAC-CE42915B1222}"/>
    <cellStyle name="Comma 6 2 7 4 2 3" xfId="30610" xr:uid="{692B5B53-8121-46DE-9A0A-29ECD88E3D5A}"/>
    <cellStyle name="Comma 6 2 7 4 3" xfId="10390" xr:uid="{5382BA19-98BC-4F08-953C-1BAFFF4048A9}"/>
    <cellStyle name="Comma 6 2 7 4 3 2" xfId="22522" xr:uid="{57150B56-59C3-4B6A-8F35-0CBDAEA8CE5E}"/>
    <cellStyle name="Comma 6 2 7 4 3 2 2" xfId="46786" xr:uid="{2B0187C8-C8A9-4EE9-89AB-223472625E35}"/>
    <cellStyle name="Comma 6 2 7 4 3 3" xfId="34654" xr:uid="{7248B658-73E3-445E-B3CF-7390E261E9A8}"/>
    <cellStyle name="Comma 6 2 7 4 4" xfId="14434" xr:uid="{CDFE76D2-2DEF-4E02-878F-E6BDD80061AF}"/>
    <cellStyle name="Comma 6 2 7 4 4 2" xfId="38698" xr:uid="{31017BE4-E639-48A2-8E27-3BCCE8ADD951}"/>
    <cellStyle name="Comma 6 2 7 4 5" xfId="26566" xr:uid="{DB8EA0CB-0AA8-4516-BA15-96991F8EB3BF}"/>
    <cellStyle name="Comma 6 2 7 5" xfId="4324" xr:uid="{98C6D3BF-D9F2-4699-87AE-39B1F6AB8F58}"/>
    <cellStyle name="Comma 6 2 7 5 2" xfId="16456" xr:uid="{60856158-FBC1-4A01-BE85-744CE28FDE36}"/>
    <cellStyle name="Comma 6 2 7 5 2 2" xfId="40720" xr:uid="{ACEAB263-4F79-4606-8733-51A70E7281DF}"/>
    <cellStyle name="Comma 6 2 7 5 3" xfId="28588" xr:uid="{EB430C9D-C38B-4116-AE16-7FC585BCD8BE}"/>
    <cellStyle name="Comma 6 2 7 6" xfId="8368" xr:uid="{41088CFE-170B-41FA-9F2A-CD9F5A494CAB}"/>
    <cellStyle name="Comma 6 2 7 6 2" xfId="20500" xr:uid="{0249CE1E-D893-4784-BD0B-77349BCD8E2C}"/>
    <cellStyle name="Comma 6 2 7 6 2 2" xfId="44764" xr:uid="{C1AEB6D5-BE82-40F3-8877-AEB77CC308B1}"/>
    <cellStyle name="Comma 6 2 7 6 3" xfId="32632" xr:uid="{B5CDF36D-F58C-4F29-915B-7007BC948DCC}"/>
    <cellStyle name="Comma 6 2 7 7" xfId="12412" xr:uid="{10F8C60C-4FB4-4E18-AECC-DF80B3794A34}"/>
    <cellStyle name="Comma 6 2 7 7 2" xfId="36676" xr:uid="{01F88FAA-A8D4-46ED-832E-16B142FC1F13}"/>
    <cellStyle name="Comma 6 2 7 8" xfId="24544" xr:uid="{073F4FE7-3943-480C-B361-7C4B1FC89C75}"/>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2 2 2" xfId="44005" xr:uid="{B563A28E-C350-4513-B21C-DB0E457B4469}"/>
    <cellStyle name="Comma 6 2 8 2 2 2 3" xfId="31873" xr:uid="{D2E4129A-3FCD-437A-90ED-1368C5717A8C}"/>
    <cellStyle name="Comma 6 2 8 2 2 3" xfId="11653" xr:uid="{37A8E08E-319C-45C9-84D1-1D78618CCE07}"/>
    <cellStyle name="Comma 6 2 8 2 2 3 2" xfId="23785" xr:uid="{98E1BEBA-7207-4C84-9251-E80F8A42EA4B}"/>
    <cellStyle name="Comma 6 2 8 2 2 3 2 2" xfId="48049" xr:uid="{456DB7B8-3AFB-4524-BA1D-0FD6F8E1D537}"/>
    <cellStyle name="Comma 6 2 8 2 2 3 3" xfId="35917" xr:uid="{F0A3BD05-6647-4667-9879-E65C787FDE84}"/>
    <cellStyle name="Comma 6 2 8 2 2 4" xfId="15697" xr:uid="{545A9774-E406-4F85-B247-00A854A7C885}"/>
    <cellStyle name="Comma 6 2 8 2 2 4 2" xfId="39961" xr:uid="{1A1A86DB-19E8-409A-BEEF-D0E7FF82CBA2}"/>
    <cellStyle name="Comma 6 2 8 2 2 5" xfId="27829" xr:uid="{F35DC7FD-5F17-47BD-B11E-231F6460D2EA}"/>
    <cellStyle name="Comma 6 2 8 2 3" xfId="5587" xr:uid="{108972F4-D524-439D-89B4-307ECF8B7BA9}"/>
    <cellStyle name="Comma 6 2 8 2 3 2" xfId="17719" xr:uid="{8408F2DA-29ED-43C1-BFF5-DBCB3A4ED3A3}"/>
    <cellStyle name="Comma 6 2 8 2 3 2 2" xfId="41983" xr:uid="{35B1575F-E0C4-4C1C-A11A-4EB28C113747}"/>
    <cellStyle name="Comma 6 2 8 2 3 3" xfId="29851" xr:uid="{AB64F003-703C-448C-A3B3-BEF298343239}"/>
    <cellStyle name="Comma 6 2 8 2 4" xfId="9631" xr:uid="{0904D052-6F1A-40DD-A6FD-81F9155783DD}"/>
    <cellStyle name="Comma 6 2 8 2 4 2" xfId="21763" xr:uid="{150078AE-A692-441E-8C60-40CCFAA205E2}"/>
    <cellStyle name="Comma 6 2 8 2 4 2 2" xfId="46027" xr:uid="{67B4CB62-91B2-4617-80EF-C0DC2F20B5B7}"/>
    <cellStyle name="Comma 6 2 8 2 4 3" xfId="33895" xr:uid="{6A953F2A-7B88-4606-83CD-D0D0C778085A}"/>
    <cellStyle name="Comma 6 2 8 2 5" xfId="13675" xr:uid="{CA8386E2-1AA4-4E75-B8DB-16BAE9DDB700}"/>
    <cellStyle name="Comma 6 2 8 2 5 2" xfId="37939" xr:uid="{EDE8778D-D8BE-425F-99D0-032528BDD683}"/>
    <cellStyle name="Comma 6 2 8 2 6" xfId="25807" xr:uid="{69D8E3DE-02E2-4033-B074-EC87248EB665}"/>
    <cellStyle name="Comma 6 2 8 3" xfId="2554" xr:uid="{EDB3876E-9188-4E87-A18B-F2298F37A2FB}"/>
    <cellStyle name="Comma 6 2 8 3 2" xfId="6598" xr:uid="{889D302E-5D26-44B4-B807-490939D51717}"/>
    <cellStyle name="Comma 6 2 8 3 2 2" xfId="18730" xr:uid="{DF3318E0-168F-40B4-BA6A-422E6080B3E7}"/>
    <cellStyle name="Comma 6 2 8 3 2 2 2" xfId="42994" xr:uid="{7739C8BF-134D-407F-A13A-6B71096D67C7}"/>
    <cellStyle name="Comma 6 2 8 3 2 3" xfId="30862" xr:uid="{464489FB-48E0-4C16-B2E9-5D679429BDC9}"/>
    <cellStyle name="Comma 6 2 8 3 3" xfId="10642" xr:uid="{0CA37770-9A8B-46DC-870E-336C08D7610A}"/>
    <cellStyle name="Comma 6 2 8 3 3 2" xfId="22774" xr:uid="{C4A790CE-D0C9-4732-8349-050921F1960D}"/>
    <cellStyle name="Comma 6 2 8 3 3 2 2" xfId="47038" xr:uid="{0E356F35-D055-4650-9F70-9E9D417E2691}"/>
    <cellStyle name="Comma 6 2 8 3 3 3" xfId="34906" xr:uid="{532B6B9C-ED6A-423D-838F-6BBD9A082424}"/>
    <cellStyle name="Comma 6 2 8 3 4" xfId="14686" xr:uid="{5A84E59D-E9A1-4EC4-883E-201B5756581F}"/>
    <cellStyle name="Comma 6 2 8 3 4 2" xfId="38950" xr:uid="{7BB21AA3-5D10-4369-A483-219E96E75803}"/>
    <cellStyle name="Comma 6 2 8 3 5" xfId="26818" xr:uid="{18FE4DFD-6F6F-46BE-9D75-DFEB854F209B}"/>
    <cellStyle name="Comma 6 2 8 4" xfId="4576" xr:uid="{0D28C79B-A3E2-4C39-B73F-9D5ECAE95CDE}"/>
    <cellStyle name="Comma 6 2 8 4 2" xfId="16708" xr:uid="{A6B71DDC-FBCB-41F9-9A3E-24C873EC5274}"/>
    <cellStyle name="Comma 6 2 8 4 2 2" xfId="40972" xr:uid="{654A706E-C855-414B-90EC-0EC96302C784}"/>
    <cellStyle name="Comma 6 2 8 4 3" xfId="28840" xr:uid="{EE603930-BA51-48E2-9C89-50C4E5ECC817}"/>
    <cellStyle name="Comma 6 2 8 5" xfId="8620" xr:uid="{A6161E52-3337-4CE4-A886-3FD8890137D2}"/>
    <cellStyle name="Comma 6 2 8 5 2" xfId="20752" xr:uid="{1E6C983D-E875-420C-9F4B-B81FFE1C73A3}"/>
    <cellStyle name="Comma 6 2 8 5 2 2" xfId="45016" xr:uid="{5E2EC9D8-DDDD-40F6-AD33-B0245345CC60}"/>
    <cellStyle name="Comma 6 2 8 5 3" xfId="32884" xr:uid="{2233EAEF-9C2D-4100-9E2D-E03DBF60A1B2}"/>
    <cellStyle name="Comma 6 2 8 6" xfId="12664" xr:uid="{49BE2ABB-D4BA-46A2-8035-433B16CAC856}"/>
    <cellStyle name="Comma 6 2 8 6 2" xfId="36928" xr:uid="{BEA95684-7479-4CC0-973F-FBED306ED3C1}"/>
    <cellStyle name="Comma 6 2 8 7" xfId="24796" xr:uid="{714EEB8F-2EC1-4973-BE1B-8A3E5886A56B}"/>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2 2 2" xfId="43500" xr:uid="{88FCACE3-74AA-40FC-94E7-370319242D21}"/>
    <cellStyle name="Comma 6 2 9 2 2 3" xfId="31368" xr:uid="{8AF32DC8-75B5-48C5-AEAB-F2BE09126BCC}"/>
    <cellStyle name="Comma 6 2 9 2 3" xfId="11148" xr:uid="{94FFA30C-CE4E-4C7E-B47F-9CE9B26AE30A}"/>
    <cellStyle name="Comma 6 2 9 2 3 2" xfId="23280" xr:uid="{D832D08C-28FD-4411-98C8-5C2D5C75A988}"/>
    <cellStyle name="Comma 6 2 9 2 3 2 2" xfId="47544" xr:uid="{88AFF24A-0CAD-4133-B4EB-BC84E6ABBEE1}"/>
    <cellStyle name="Comma 6 2 9 2 3 3" xfId="35412" xr:uid="{FA3E3DAB-97DC-424E-82FA-4416696401FB}"/>
    <cellStyle name="Comma 6 2 9 2 4" xfId="15192" xr:uid="{AB95F73B-2DFF-48B1-9781-B90AE792C163}"/>
    <cellStyle name="Comma 6 2 9 2 4 2" xfId="39456" xr:uid="{7A1B25F2-D19A-4A61-979B-5FD2C625B6AA}"/>
    <cellStyle name="Comma 6 2 9 2 5" xfId="27324" xr:uid="{0682463A-D856-4C94-9F4C-4A4A271657EC}"/>
    <cellStyle name="Comma 6 2 9 3" xfId="5082" xr:uid="{AF52B0CF-8296-46E2-9D29-2AB26F3DB479}"/>
    <cellStyle name="Comma 6 2 9 3 2" xfId="17214" xr:uid="{52561E6C-C4A2-4B36-A3B7-95C48C9B0FE9}"/>
    <cellStyle name="Comma 6 2 9 3 2 2" xfId="41478" xr:uid="{91684CA5-A9F4-4C32-9E7D-F1128B21BF63}"/>
    <cellStyle name="Comma 6 2 9 3 3" xfId="29346" xr:uid="{441BA815-F386-4D79-AEA9-A50EA1D91B98}"/>
    <cellStyle name="Comma 6 2 9 4" xfId="9126" xr:uid="{23B54986-8B3A-410F-887C-C75AD23632C1}"/>
    <cellStyle name="Comma 6 2 9 4 2" xfId="21258" xr:uid="{BA444792-2F8B-4943-91B4-4379EE3CAD18}"/>
    <cellStyle name="Comma 6 2 9 4 2 2" xfId="45522" xr:uid="{E9AE1D3E-48AF-4E69-BD69-6D633CAF522C}"/>
    <cellStyle name="Comma 6 2 9 4 3" xfId="33390" xr:uid="{CAA24298-C686-4BD1-9548-0348B1560B7E}"/>
    <cellStyle name="Comma 6 2 9 5" xfId="13170" xr:uid="{D815EDA5-ACEE-464D-ADE9-85E86AECA271}"/>
    <cellStyle name="Comma 6 2 9 5 2" xfId="37434" xr:uid="{70758010-12E5-4BEC-8D23-64D3647AC54C}"/>
    <cellStyle name="Comma 6 2 9 6" xfId="25302" xr:uid="{E566E79A-9ABD-496D-86E1-42D8E63F457C}"/>
    <cellStyle name="Comma 6 3" xfId="33" xr:uid="{40D01792-F2C8-4BC8-9D3B-1EF7880F4306}"/>
    <cellStyle name="Comma 6 3 10" xfId="4077" xr:uid="{8C9956F9-F761-4BF8-B72A-E6CC5C1DEF92}"/>
    <cellStyle name="Comma 6 3 10 2" xfId="16209" xr:uid="{8B21F666-5C5E-438A-9A9C-4A734DDCD485}"/>
    <cellStyle name="Comma 6 3 10 2 2" xfId="40473" xr:uid="{86EE89A5-BE19-4B14-816E-F064716EDA73}"/>
    <cellStyle name="Comma 6 3 10 3" xfId="28341" xr:uid="{2F2EDA45-1224-4C25-BF04-B5B77A2EA8FE}"/>
    <cellStyle name="Comma 6 3 11" xfId="8121" xr:uid="{E7629B17-7F6F-4478-B18A-1DE29A8D6EDB}"/>
    <cellStyle name="Comma 6 3 11 2" xfId="20253" xr:uid="{1D7BD33B-6698-41DF-95BD-E3B01B7454EE}"/>
    <cellStyle name="Comma 6 3 11 2 2" xfId="44517" xr:uid="{E93F6FDA-AD06-430B-8DB6-BF911426390B}"/>
    <cellStyle name="Comma 6 3 11 3" xfId="32385" xr:uid="{94722002-D76A-444F-B916-74E09984BD3E}"/>
    <cellStyle name="Comma 6 3 12" xfId="12165" xr:uid="{659DDF1D-2624-4B64-A8AE-5E0D42DD6E51}"/>
    <cellStyle name="Comma 6 3 12 2" xfId="36429" xr:uid="{4710C1E5-CDDA-4D7E-8D2B-4E1FDE1CA3DD}"/>
    <cellStyle name="Comma 6 3 13" xfId="24297" xr:uid="{4D84BF50-2B31-41AB-8D8F-84C6C5DE2BC0}"/>
    <cellStyle name="Comma 6 3 2" xfId="54" xr:uid="{9493B414-3621-4536-9E95-429741CE5647}"/>
    <cellStyle name="Comma 6 3 2 10" xfId="12186" xr:uid="{A95E2A5F-C5D7-4C68-BD4C-ECF4B09E4E5E}"/>
    <cellStyle name="Comma 6 3 2 10 2" xfId="36450" xr:uid="{FE6C3D9F-50F7-49A4-A4E7-457D643172FA}"/>
    <cellStyle name="Comma 6 3 2 11" xfId="24318" xr:uid="{824F54EF-EA4C-4B6D-96D4-C5A05A33F26A}"/>
    <cellStyle name="Comma 6 3 2 2" xfId="117" xr:uid="{656858FC-7D0C-407C-84B4-050C2B9E8D66}"/>
    <cellStyle name="Comma 6 3 2 2 10" xfId="24381" xr:uid="{2E19CA6B-D86F-4D07-A773-14A44656F5C1}"/>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2 2 2" xfId="44474" xr:uid="{D3C1794B-A2BD-451F-A263-A211B8A81E64}"/>
    <cellStyle name="Comma 6 3 2 2 2 2 2 2 2 2 3" xfId="32342" xr:uid="{28646100-481A-48CC-A242-0792E9330E49}"/>
    <cellStyle name="Comma 6 3 2 2 2 2 2 2 2 3" xfId="12122" xr:uid="{EB33EFFD-1204-4664-88CC-E35BF37CFEF2}"/>
    <cellStyle name="Comma 6 3 2 2 2 2 2 2 2 3 2" xfId="24254" xr:uid="{5F7F704B-07DB-4A7F-8B43-71E3602F1B2A}"/>
    <cellStyle name="Comma 6 3 2 2 2 2 2 2 2 3 2 2" xfId="48518" xr:uid="{27723462-5682-47E9-8669-9C9EFAA6D739}"/>
    <cellStyle name="Comma 6 3 2 2 2 2 2 2 2 3 3" xfId="36386" xr:uid="{1AD2650E-9682-4F1B-B75E-FE15E2E1A9CA}"/>
    <cellStyle name="Comma 6 3 2 2 2 2 2 2 2 4" xfId="16166" xr:uid="{DD3BDD16-A784-4834-845E-C942BF2A1B29}"/>
    <cellStyle name="Comma 6 3 2 2 2 2 2 2 2 4 2" xfId="40430" xr:uid="{C2B7AA6D-371C-4AC8-90EE-DF92371F5496}"/>
    <cellStyle name="Comma 6 3 2 2 2 2 2 2 2 5" xfId="28298" xr:uid="{E2D61977-DB61-4949-8C7C-223DC1A33577}"/>
    <cellStyle name="Comma 6 3 2 2 2 2 2 2 3" xfId="6056" xr:uid="{BBABD752-3B2C-4A34-8A36-E0748EB07A54}"/>
    <cellStyle name="Comma 6 3 2 2 2 2 2 2 3 2" xfId="18188" xr:uid="{036BFBC1-8352-42EF-8263-571ED18E234D}"/>
    <cellStyle name="Comma 6 3 2 2 2 2 2 2 3 2 2" xfId="42452" xr:uid="{AED0E980-053C-45A6-ABF5-65691C6528EB}"/>
    <cellStyle name="Comma 6 3 2 2 2 2 2 2 3 3" xfId="30320" xr:uid="{278AB01D-E202-476D-B084-B7BB537F9FE0}"/>
    <cellStyle name="Comma 6 3 2 2 2 2 2 2 4" xfId="10100" xr:uid="{AFC59D90-9E56-4802-B43B-18D750F76D34}"/>
    <cellStyle name="Comma 6 3 2 2 2 2 2 2 4 2" xfId="22232" xr:uid="{1859A4AC-01B0-4BF8-8455-EA70555109FF}"/>
    <cellStyle name="Comma 6 3 2 2 2 2 2 2 4 2 2" xfId="46496" xr:uid="{62E25B37-F95F-4A53-AFA1-7AFEE0C89F73}"/>
    <cellStyle name="Comma 6 3 2 2 2 2 2 2 4 3" xfId="34364" xr:uid="{AF0A0EBF-6753-438C-9781-89C551C497F1}"/>
    <cellStyle name="Comma 6 3 2 2 2 2 2 2 5" xfId="14144" xr:uid="{38427E34-75B7-41D3-9237-3EF0335AB86F}"/>
    <cellStyle name="Comma 6 3 2 2 2 2 2 2 5 2" xfId="38408" xr:uid="{664B0258-23D7-4BF5-93B8-F3ED4115E6BE}"/>
    <cellStyle name="Comma 6 3 2 2 2 2 2 2 6" xfId="26276" xr:uid="{1E051571-2BB8-4CAE-867E-E6F599FAC4A0}"/>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2 2 2" xfId="43463" xr:uid="{78A654B6-C1E3-42EC-9A1B-0439292AA9EE}"/>
    <cellStyle name="Comma 6 3 2 2 2 2 2 3 2 3" xfId="31331" xr:uid="{47997E36-18BB-49DB-AA62-8145CFE011C6}"/>
    <cellStyle name="Comma 6 3 2 2 2 2 2 3 3" xfId="11111" xr:uid="{040166BE-DAC2-4D7B-B29C-1E6DAD615AC1}"/>
    <cellStyle name="Comma 6 3 2 2 2 2 2 3 3 2" xfId="23243" xr:uid="{8C14B165-89D2-45A6-9C8B-879CA01F61A8}"/>
    <cellStyle name="Comma 6 3 2 2 2 2 2 3 3 2 2" xfId="47507" xr:uid="{89D98C9D-1E20-4277-8A60-90E1968FDC85}"/>
    <cellStyle name="Comma 6 3 2 2 2 2 2 3 3 3" xfId="35375" xr:uid="{65092617-C25F-4BB2-B2CB-AD5B99D1D24F}"/>
    <cellStyle name="Comma 6 3 2 2 2 2 2 3 4" xfId="15155" xr:uid="{F2B30E18-03F2-4C0D-983F-8E5BA05A72A2}"/>
    <cellStyle name="Comma 6 3 2 2 2 2 2 3 4 2" xfId="39419" xr:uid="{CE9E090D-D7BF-4B23-9D22-7B6925625096}"/>
    <cellStyle name="Comma 6 3 2 2 2 2 2 3 5" xfId="27287" xr:uid="{DC029F33-13B9-4E6B-BE66-C4762B7DB7F7}"/>
    <cellStyle name="Comma 6 3 2 2 2 2 2 4" xfId="5045" xr:uid="{D941B589-8B45-4DD5-82F3-E9A1D5F4C27A}"/>
    <cellStyle name="Comma 6 3 2 2 2 2 2 4 2" xfId="17177" xr:uid="{5DEABA30-4D55-467D-8CF0-8A7174320343}"/>
    <cellStyle name="Comma 6 3 2 2 2 2 2 4 2 2" xfId="41441" xr:uid="{2BE3D4FA-FE73-4A57-AF22-48DD587662B7}"/>
    <cellStyle name="Comma 6 3 2 2 2 2 2 4 3" xfId="29309" xr:uid="{8B0DC50C-EB3A-409A-B961-FE7E35604BAD}"/>
    <cellStyle name="Comma 6 3 2 2 2 2 2 5" xfId="9089" xr:uid="{E7D675E3-4A30-4AEB-96A4-BA7895D2FCEA}"/>
    <cellStyle name="Comma 6 3 2 2 2 2 2 5 2" xfId="21221" xr:uid="{D91D11D1-EC6F-4510-8542-F76A872D866B}"/>
    <cellStyle name="Comma 6 3 2 2 2 2 2 5 2 2" xfId="45485" xr:uid="{951055A2-83EE-42DD-B8CD-BDC8AA43C11C}"/>
    <cellStyle name="Comma 6 3 2 2 2 2 2 5 3" xfId="33353" xr:uid="{51CCE2D5-8BC2-4FA1-9B64-C95D5AE31FBF}"/>
    <cellStyle name="Comma 6 3 2 2 2 2 2 6" xfId="13133" xr:uid="{F52F2F88-7751-4A04-B834-EB668F7F1F5C}"/>
    <cellStyle name="Comma 6 3 2 2 2 2 2 6 2" xfId="37397" xr:uid="{64741D48-FFD9-4F44-88BD-56DDF10235E2}"/>
    <cellStyle name="Comma 6 3 2 2 2 2 2 7" xfId="25265" xr:uid="{8C9390E6-3309-4952-9207-9AF3E4F2665F}"/>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2 2 2" xfId="43969" xr:uid="{AE1B1F29-0CD9-411A-B95B-898F21FEFF1B}"/>
    <cellStyle name="Comma 6 3 2 2 2 2 3 2 2 3" xfId="31837" xr:uid="{A578EBA6-C80A-40D7-9B8F-C466DCFA1A46}"/>
    <cellStyle name="Comma 6 3 2 2 2 2 3 2 3" xfId="11617" xr:uid="{6531F563-631E-45F8-9962-C2ED4B78BD5A}"/>
    <cellStyle name="Comma 6 3 2 2 2 2 3 2 3 2" xfId="23749" xr:uid="{168EBB9F-5016-4C5A-9387-38488EC5C606}"/>
    <cellStyle name="Comma 6 3 2 2 2 2 3 2 3 2 2" xfId="48013" xr:uid="{C026BBA5-AADC-4A78-843A-3291FFEA5AB7}"/>
    <cellStyle name="Comma 6 3 2 2 2 2 3 2 3 3" xfId="35881" xr:uid="{EAD22F0B-908F-4D99-BECC-2C052BFBC56D}"/>
    <cellStyle name="Comma 6 3 2 2 2 2 3 2 4" xfId="15661" xr:uid="{49E6F208-675D-4426-88BE-23A8FF08283C}"/>
    <cellStyle name="Comma 6 3 2 2 2 2 3 2 4 2" xfId="39925" xr:uid="{0F2F42D8-DF5E-44E6-B305-710D058B4462}"/>
    <cellStyle name="Comma 6 3 2 2 2 2 3 2 5" xfId="27793" xr:uid="{D0385014-6DBA-4EB1-A74A-FD1F66901649}"/>
    <cellStyle name="Comma 6 3 2 2 2 2 3 3" xfId="5551" xr:uid="{30821FC9-3D05-4D2B-B84D-505137A3CA81}"/>
    <cellStyle name="Comma 6 3 2 2 2 2 3 3 2" xfId="17683" xr:uid="{CDF229DD-38DD-460B-8AA7-704110225DC0}"/>
    <cellStyle name="Comma 6 3 2 2 2 2 3 3 2 2" xfId="41947" xr:uid="{1AAFF09E-574D-47F8-B225-C86AB396B172}"/>
    <cellStyle name="Comma 6 3 2 2 2 2 3 3 3" xfId="29815" xr:uid="{8EF0093E-5F2D-41B4-A4E6-9C91CC93E37F}"/>
    <cellStyle name="Comma 6 3 2 2 2 2 3 4" xfId="9595" xr:uid="{C7F64224-138C-48A1-8C24-5438E5F0F050}"/>
    <cellStyle name="Comma 6 3 2 2 2 2 3 4 2" xfId="21727" xr:uid="{5AC96DD2-3525-4355-B4F9-A06B460EDCD0}"/>
    <cellStyle name="Comma 6 3 2 2 2 2 3 4 2 2" xfId="45991" xr:uid="{32328374-ECE7-43F3-AE5B-DF7002B9F3D4}"/>
    <cellStyle name="Comma 6 3 2 2 2 2 3 4 3" xfId="33859" xr:uid="{DD445685-05E6-4943-A7A9-DCEE8C203122}"/>
    <cellStyle name="Comma 6 3 2 2 2 2 3 5" xfId="13639" xr:uid="{C2465064-943E-416C-BD1C-54BA6D804CDD}"/>
    <cellStyle name="Comma 6 3 2 2 2 2 3 5 2" xfId="37903" xr:uid="{1283237E-8313-484E-8088-F9F920A49342}"/>
    <cellStyle name="Comma 6 3 2 2 2 2 3 6" xfId="25771" xr:uid="{F41184E1-223F-4937-9BFF-F6CC1A450E43}"/>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2 2 2" xfId="42958" xr:uid="{4498CF35-BE6A-41A4-8AFE-CACE93F0C5A2}"/>
    <cellStyle name="Comma 6 3 2 2 2 2 4 2 3" xfId="30826" xr:uid="{9698EB0D-176C-46ED-83A3-265405EECA58}"/>
    <cellStyle name="Comma 6 3 2 2 2 2 4 3" xfId="10606" xr:uid="{1799B8B1-D828-4DAC-89D6-6F5F37DA391A}"/>
    <cellStyle name="Comma 6 3 2 2 2 2 4 3 2" xfId="22738" xr:uid="{3B87DEC2-A18D-4924-AA66-B38BE4BEE3BA}"/>
    <cellStyle name="Comma 6 3 2 2 2 2 4 3 2 2" xfId="47002" xr:uid="{2B48AA46-B39E-4899-9847-CC77C96EA159}"/>
    <cellStyle name="Comma 6 3 2 2 2 2 4 3 3" xfId="34870" xr:uid="{00AE3824-F15E-4A7B-8E8A-FCE31CBD0688}"/>
    <cellStyle name="Comma 6 3 2 2 2 2 4 4" xfId="14650" xr:uid="{297AAA98-C8C9-4873-B354-49FECE868BCB}"/>
    <cellStyle name="Comma 6 3 2 2 2 2 4 4 2" xfId="38914" xr:uid="{5C564F94-20D7-428A-A3A8-496D6F533AB4}"/>
    <cellStyle name="Comma 6 3 2 2 2 2 4 5" xfId="26782" xr:uid="{0D28EC0F-9CE8-41E2-996C-08E8380F2499}"/>
    <cellStyle name="Comma 6 3 2 2 2 2 5" xfId="4540" xr:uid="{CCF28803-2081-4840-BBB0-982543D70720}"/>
    <cellStyle name="Comma 6 3 2 2 2 2 5 2" xfId="16672" xr:uid="{67A97E62-66E2-41DA-B6FE-3A4B83EDF853}"/>
    <cellStyle name="Comma 6 3 2 2 2 2 5 2 2" xfId="40936" xr:uid="{CFD3532A-2C06-4C25-8320-15F0A91F94B6}"/>
    <cellStyle name="Comma 6 3 2 2 2 2 5 3" xfId="28804" xr:uid="{099E5CFF-DB3C-4A1D-9210-2F6C560A7593}"/>
    <cellStyle name="Comma 6 3 2 2 2 2 6" xfId="8584" xr:uid="{99DBD564-26A8-43F1-BB91-5FB6954F7C25}"/>
    <cellStyle name="Comma 6 3 2 2 2 2 6 2" xfId="20716" xr:uid="{B731A7AC-038E-497D-AD23-712F58C0A119}"/>
    <cellStyle name="Comma 6 3 2 2 2 2 6 2 2" xfId="44980" xr:uid="{EE58004B-9809-48EE-A946-E2B805AB077A}"/>
    <cellStyle name="Comma 6 3 2 2 2 2 6 3" xfId="32848" xr:uid="{C1AFAB46-1E8B-4A11-9D1D-06AA3B1B3A46}"/>
    <cellStyle name="Comma 6 3 2 2 2 2 7" xfId="12628" xr:uid="{B27272A0-4F44-48AD-8361-839E8F207E4A}"/>
    <cellStyle name="Comma 6 3 2 2 2 2 7 2" xfId="36892" xr:uid="{3000F7E5-8EA4-4564-8D07-4FE40E46CD1D}"/>
    <cellStyle name="Comma 6 3 2 2 2 2 8" xfId="24760" xr:uid="{2ED7A3BE-8B18-4CCD-BF7B-5C507D5865C1}"/>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2 2 2" xfId="44221" xr:uid="{61E6FD23-464A-4F39-B75D-F3E7A9D10B26}"/>
    <cellStyle name="Comma 6 3 2 2 2 3 2 2 2 3" xfId="32089" xr:uid="{4B5BAFE3-A928-4793-B1DC-4C4F9119E7CA}"/>
    <cellStyle name="Comma 6 3 2 2 2 3 2 2 3" xfId="11869" xr:uid="{606BFB1B-2DF3-41DB-9B3C-6DB6808F400D}"/>
    <cellStyle name="Comma 6 3 2 2 2 3 2 2 3 2" xfId="24001" xr:uid="{A5018E49-EF76-4859-9D9E-220B052B41B5}"/>
    <cellStyle name="Comma 6 3 2 2 2 3 2 2 3 2 2" xfId="48265" xr:uid="{5877909A-3645-4C38-9BD5-BFFBD521556D}"/>
    <cellStyle name="Comma 6 3 2 2 2 3 2 2 3 3" xfId="36133" xr:uid="{CA1FF3C4-538F-4A5B-9F9D-A314FA7997E2}"/>
    <cellStyle name="Comma 6 3 2 2 2 3 2 2 4" xfId="15913" xr:uid="{2C6BD761-134F-4D48-8FAD-954DCCDE9EA0}"/>
    <cellStyle name="Comma 6 3 2 2 2 3 2 2 4 2" xfId="40177" xr:uid="{E560599D-6D2B-490C-8A20-47E8EC4AFA0E}"/>
    <cellStyle name="Comma 6 3 2 2 2 3 2 2 5" xfId="28045" xr:uid="{79276062-E224-4A99-B13A-28758CEFCB3D}"/>
    <cellStyle name="Comma 6 3 2 2 2 3 2 3" xfId="5803" xr:uid="{8B6467EB-505D-4EC0-9058-62836DE54B24}"/>
    <cellStyle name="Comma 6 3 2 2 2 3 2 3 2" xfId="17935" xr:uid="{B8567555-8AED-434D-834F-C54DCF7A5E50}"/>
    <cellStyle name="Comma 6 3 2 2 2 3 2 3 2 2" xfId="42199" xr:uid="{BC8448A1-64B7-4FD2-BFDE-EAFBECCFEB8A}"/>
    <cellStyle name="Comma 6 3 2 2 2 3 2 3 3" xfId="30067" xr:uid="{C50A852B-6921-43BF-9C4F-3EF7DB969F70}"/>
    <cellStyle name="Comma 6 3 2 2 2 3 2 4" xfId="9847" xr:uid="{44901C0F-619E-4F93-A85C-1EF842F6C0EC}"/>
    <cellStyle name="Comma 6 3 2 2 2 3 2 4 2" xfId="21979" xr:uid="{916784D9-E98B-4D55-956F-BDDCE6C60BBD}"/>
    <cellStyle name="Comma 6 3 2 2 2 3 2 4 2 2" xfId="46243" xr:uid="{5D314CFC-A975-4DD6-A863-4297362B185C}"/>
    <cellStyle name="Comma 6 3 2 2 2 3 2 4 3" xfId="34111" xr:uid="{994F9141-D1F7-4BAB-8308-FBB81E20046D}"/>
    <cellStyle name="Comma 6 3 2 2 2 3 2 5" xfId="13891" xr:uid="{32E0AC34-C177-49B5-9497-E081424A3029}"/>
    <cellStyle name="Comma 6 3 2 2 2 3 2 5 2" xfId="38155" xr:uid="{2316A006-CD7D-42F2-B056-2989CF5AD0D9}"/>
    <cellStyle name="Comma 6 3 2 2 2 3 2 6" xfId="26023" xr:uid="{CA7CD80D-3AE1-4D3E-9F0F-E956008994BF}"/>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2 2 2" xfId="43210" xr:uid="{91DC4321-994C-48A9-81F1-EB5057EDFFDE}"/>
    <cellStyle name="Comma 6 3 2 2 2 3 3 2 3" xfId="31078" xr:uid="{F2BFE320-EE50-4267-8384-695829FB9003}"/>
    <cellStyle name="Comma 6 3 2 2 2 3 3 3" xfId="10858" xr:uid="{57FF31AD-5729-43A7-B70E-CB4198B0D779}"/>
    <cellStyle name="Comma 6 3 2 2 2 3 3 3 2" xfId="22990" xr:uid="{662D4621-ECBF-4245-8EDE-B2D8D4AB23A1}"/>
    <cellStyle name="Comma 6 3 2 2 2 3 3 3 2 2" xfId="47254" xr:uid="{64C7A92B-225A-4AE7-AF99-0A56C17C462B}"/>
    <cellStyle name="Comma 6 3 2 2 2 3 3 3 3" xfId="35122" xr:uid="{120845B6-5AC8-48F8-9C94-3E3F71760A89}"/>
    <cellStyle name="Comma 6 3 2 2 2 3 3 4" xfId="14902" xr:uid="{E72A63DC-3710-45A0-B710-9A855CB20F86}"/>
    <cellStyle name="Comma 6 3 2 2 2 3 3 4 2" xfId="39166" xr:uid="{0A1DA787-9403-4940-8061-62B09D29A0FA}"/>
    <cellStyle name="Comma 6 3 2 2 2 3 3 5" xfId="27034" xr:uid="{03C2FB5D-D23A-44C7-A674-17317CC61863}"/>
    <cellStyle name="Comma 6 3 2 2 2 3 4" xfId="4792" xr:uid="{5645C30F-7A99-45CD-893D-467F4824DFF1}"/>
    <cellStyle name="Comma 6 3 2 2 2 3 4 2" xfId="16924" xr:uid="{3602B311-70F3-432F-A8D5-3F197CBDE378}"/>
    <cellStyle name="Comma 6 3 2 2 2 3 4 2 2" xfId="41188" xr:uid="{99BCE5FE-2AAF-40DF-BB40-864C6DE2D65A}"/>
    <cellStyle name="Comma 6 3 2 2 2 3 4 3" xfId="29056" xr:uid="{C85ED342-1FFA-4512-A3C3-F4C5019B8A96}"/>
    <cellStyle name="Comma 6 3 2 2 2 3 5" xfId="8836" xr:uid="{5C57A964-8854-4316-9A05-1DD13658C39E}"/>
    <cellStyle name="Comma 6 3 2 2 2 3 5 2" xfId="20968" xr:uid="{91CFBCDD-6F59-432C-A79C-FF1BFCABA070}"/>
    <cellStyle name="Comma 6 3 2 2 2 3 5 2 2" xfId="45232" xr:uid="{3AD27A2E-0B4A-4663-B2EE-A6EBD9771415}"/>
    <cellStyle name="Comma 6 3 2 2 2 3 5 3" xfId="33100" xr:uid="{2A174B05-C6F9-4B19-B65D-5C9AF01E9797}"/>
    <cellStyle name="Comma 6 3 2 2 2 3 6" xfId="12880" xr:uid="{DE0982F3-5398-4E64-B678-F1BEE7AA4959}"/>
    <cellStyle name="Comma 6 3 2 2 2 3 6 2" xfId="37144" xr:uid="{BAC60FBC-5661-4139-A068-6751D12BDD22}"/>
    <cellStyle name="Comma 6 3 2 2 2 3 7" xfId="25012" xr:uid="{36C05B30-BBAC-457A-AD57-9535FDE76EC3}"/>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2 2 2" xfId="43716" xr:uid="{D92A2715-3CE7-4D21-9CB7-D5A45F579294}"/>
    <cellStyle name="Comma 6 3 2 2 2 4 2 2 3" xfId="31584" xr:uid="{7041A71F-99F8-4E8A-A6C5-1F5401FE26E4}"/>
    <cellStyle name="Comma 6 3 2 2 2 4 2 3" xfId="11364" xr:uid="{88D574A9-2245-48A1-B58D-7F314AFEB0AC}"/>
    <cellStyle name="Comma 6 3 2 2 2 4 2 3 2" xfId="23496" xr:uid="{47665AA5-1799-4E58-B781-25C5876BC7FB}"/>
    <cellStyle name="Comma 6 3 2 2 2 4 2 3 2 2" xfId="47760" xr:uid="{A3D75389-B556-4645-B1C4-B6363086261F}"/>
    <cellStyle name="Comma 6 3 2 2 2 4 2 3 3" xfId="35628" xr:uid="{10210ADB-86FE-48C3-A07B-F85ED128E66D}"/>
    <cellStyle name="Comma 6 3 2 2 2 4 2 4" xfId="15408" xr:uid="{97176391-4202-4356-BFAF-A61E554F24D7}"/>
    <cellStyle name="Comma 6 3 2 2 2 4 2 4 2" xfId="39672" xr:uid="{CB597B17-9BA1-4079-AE06-C07CA8A85545}"/>
    <cellStyle name="Comma 6 3 2 2 2 4 2 5" xfId="27540" xr:uid="{1CF70A6B-8D09-45C2-B2FA-E0C7EBB8FA4E}"/>
    <cellStyle name="Comma 6 3 2 2 2 4 3" xfId="5298" xr:uid="{4EE66D37-288B-493B-89D0-700EB8552959}"/>
    <cellStyle name="Comma 6 3 2 2 2 4 3 2" xfId="17430" xr:uid="{141815A9-30F5-4BB7-870B-2E75A1768205}"/>
    <cellStyle name="Comma 6 3 2 2 2 4 3 2 2" xfId="41694" xr:uid="{B69A1A54-271F-4B13-BE15-73F412EF0FC6}"/>
    <cellStyle name="Comma 6 3 2 2 2 4 3 3" xfId="29562" xr:uid="{FA34EC0F-3AB7-462E-922A-1509BBCEFBC7}"/>
    <cellStyle name="Comma 6 3 2 2 2 4 4" xfId="9342" xr:uid="{82DA5F1F-4F36-4151-9FFE-57ED8308954E}"/>
    <cellStyle name="Comma 6 3 2 2 2 4 4 2" xfId="21474" xr:uid="{9CD108D3-43DB-4AC0-B035-8F4B97FC896E}"/>
    <cellStyle name="Comma 6 3 2 2 2 4 4 2 2" xfId="45738" xr:uid="{6535AE8A-8514-46F2-8340-672626B8EBFE}"/>
    <cellStyle name="Comma 6 3 2 2 2 4 4 3" xfId="33606" xr:uid="{B8F01B61-3D93-4F07-80B6-E9AA7D38A638}"/>
    <cellStyle name="Comma 6 3 2 2 2 4 5" xfId="13386" xr:uid="{F18355DC-B1D0-4E6B-A0CA-A5C39BB5E3DE}"/>
    <cellStyle name="Comma 6 3 2 2 2 4 5 2" xfId="37650" xr:uid="{384E9440-B722-47BE-A7FC-DED156734F09}"/>
    <cellStyle name="Comma 6 3 2 2 2 4 6" xfId="25518" xr:uid="{CB25F864-5FB0-42A5-8DF1-DD18B430F8FA}"/>
    <cellStyle name="Comma 6 3 2 2 2 5" xfId="2265" xr:uid="{EE3D665C-6369-4510-A254-63DFBD449ACE}"/>
    <cellStyle name="Comma 6 3 2 2 2 5 2" xfId="6309" xr:uid="{DF41E796-A9BF-4D67-BD90-E085218B23F0}"/>
    <cellStyle name="Comma 6 3 2 2 2 5 2 2" xfId="18441" xr:uid="{886EA076-519E-4CE7-BFEE-533B754F687D}"/>
    <cellStyle name="Comma 6 3 2 2 2 5 2 2 2" xfId="42705" xr:uid="{BFC76954-5091-4FFB-B507-9C2F86559B3F}"/>
    <cellStyle name="Comma 6 3 2 2 2 5 2 3" xfId="30573" xr:uid="{24D0701D-CE82-473E-9F46-68EE13C67C6A}"/>
    <cellStyle name="Comma 6 3 2 2 2 5 3" xfId="10353" xr:uid="{776C4317-4DF5-4AFD-AC1E-AC1F26013EE9}"/>
    <cellStyle name="Comma 6 3 2 2 2 5 3 2" xfId="22485" xr:uid="{F1545B80-CDA4-47B9-ABDA-3D14C0DC92CF}"/>
    <cellStyle name="Comma 6 3 2 2 2 5 3 2 2" xfId="46749" xr:uid="{B47BC6CC-2184-40A5-9D36-B0F876658E22}"/>
    <cellStyle name="Comma 6 3 2 2 2 5 3 3" xfId="34617" xr:uid="{59952C84-D8DF-4837-88AD-B3722DC8574A}"/>
    <cellStyle name="Comma 6 3 2 2 2 5 4" xfId="14397" xr:uid="{496CB845-2352-47B9-B3BB-DCE04A68AFEF}"/>
    <cellStyle name="Comma 6 3 2 2 2 5 4 2" xfId="38661" xr:uid="{8BB05B19-54E7-43AC-AF17-D7E6FD2581CE}"/>
    <cellStyle name="Comma 6 3 2 2 2 5 5" xfId="26529" xr:uid="{A7F1614D-3B09-4A6E-B677-6A5BBCD075CF}"/>
    <cellStyle name="Comma 6 3 2 2 2 6" xfId="4287" xr:uid="{48445016-C16E-4E2C-A953-4E38CB90DEEE}"/>
    <cellStyle name="Comma 6 3 2 2 2 6 2" xfId="16419" xr:uid="{E28A5C17-C1AB-4679-BAD6-F9CC80CA6701}"/>
    <cellStyle name="Comma 6 3 2 2 2 6 2 2" xfId="40683" xr:uid="{A2457F0B-B2E7-49DD-9465-3AC177FDE307}"/>
    <cellStyle name="Comma 6 3 2 2 2 6 3" xfId="28551" xr:uid="{A27D6CB1-803B-4C24-BFD4-FDE3D2E3838E}"/>
    <cellStyle name="Comma 6 3 2 2 2 7" xfId="8331" xr:uid="{2833D53B-9AC8-4762-A8A7-8A8EAB94ED4E}"/>
    <cellStyle name="Comma 6 3 2 2 2 7 2" xfId="20463" xr:uid="{9B836949-7A4F-40A2-BFF6-1E6C2349E87B}"/>
    <cellStyle name="Comma 6 3 2 2 2 7 2 2" xfId="44727" xr:uid="{2E736F9C-F3E9-45D2-A3D0-07AABC51AE8D}"/>
    <cellStyle name="Comma 6 3 2 2 2 7 3" xfId="32595" xr:uid="{B4B14104-5B57-4CB0-8DBB-605CA5EFE115}"/>
    <cellStyle name="Comma 6 3 2 2 2 8" xfId="12375" xr:uid="{8DE70208-CA7A-4930-A0F3-A0156D9F0F2E}"/>
    <cellStyle name="Comma 6 3 2 2 2 8 2" xfId="36639" xr:uid="{5ED7AFCE-1E04-4EFE-A125-799DB44E26F0}"/>
    <cellStyle name="Comma 6 3 2 2 2 9" xfId="24507" xr:uid="{4DC848AA-C2B6-47F7-AC7D-E1D612E7E024}"/>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2 2 2" xfId="44348" xr:uid="{E8557836-3C3F-4BDE-9732-4543CAAFE3FA}"/>
    <cellStyle name="Comma 6 3 2 2 3 2 2 2 2 3" xfId="32216" xr:uid="{4243A7A9-0B5F-4FE6-8DEC-75C3DE9B2EF2}"/>
    <cellStyle name="Comma 6 3 2 2 3 2 2 2 3" xfId="11996" xr:uid="{AB077223-C358-454E-B4C3-8DE4F6B599AC}"/>
    <cellStyle name="Comma 6 3 2 2 3 2 2 2 3 2" xfId="24128" xr:uid="{C403865E-A10B-4A06-B65A-58E02F1B1BD8}"/>
    <cellStyle name="Comma 6 3 2 2 3 2 2 2 3 2 2" xfId="48392" xr:uid="{06B4CB26-E715-40D3-93F2-F22E00F8EE72}"/>
    <cellStyle name="Comma 6 3 2 2 3 2 2 2 3 3" xfId="36260" xr:uid="{2799E1AA-66D0-48B1-AECB-7CE0A5572507}"/>
    <cellStyle name="Comma 6 3 2 2 3 2 2 2 4" xfId="16040" xr:uid="{4036178D-7A33-4263-BDD9-1054441123B1}"/>
    <cellStyle name="Comma 6 3 2 2 3 2 2 2 4 2" xfId="40304" xr:uid="{C617BE7C-733C-4735-832C-3796FFAA8969}"/>
    <cellStyle name="Comma 6 3 2 2 3 2 2 2 5" xfId="28172" xr:uid="{CB526075-1AF8-4875-8A47-75EDE9C324CF}"/>
    <cellStyle name="Comma 6 3 2 2 3 2 2 3" xfId="5930" xr:uid="{74C6F6F0-2319-49B5-95FD-F56049ACDFD0}"/>
    <cellStyle name="Comma 6 3 2 2 3 2 2 3 2" xfId="18062" xr:uid="{F8DC0B02-C928-4452-970E-3A302CEBDE77}"/>
    <cellStyle name="Comma 6 3 2 2 3 2 2 3 2 2" xfId="42326" xr:uid="{13FAC0FF-4C74-4586-975C-F3ED28599F8C}"/>
    <cellStyle name="Comma 6 3 2 2 3 2 2 3 3" xfId="30194" xr:uid="{C0002EA1-69B5-43CE-8AF1-FF4B0282A7B1}"/>
    <cellStyle name="Comma 6 3 2 2 3 2 2 4" xfId="9974" xr:uid="{A134786D-DEFF-45F0-802D-3983D81013DB}"/>
    <cellStyle name="Comma 6 3 2 2 3 2 2 4 2" xfId="22106" xr:uid="{4559C016-5ABF-4E30-9BA8-5637CCD3D180}"/>
    <cellStyle name="Comma 6 3 2 2 3 2 2 4 2 2" xfId="46370" xr:uid="{BC30DA47-D4EA-4298-8D16-79B3378E3FF6}"/>
    <cellStyle name="Comma 6 3 2 2 3 2 2 4 3" xfId="34238" xr:uid="{A57CE135-1F3F-4085-A596-E0F3740433DF}"/>
    <cellStyle name="Comma 6 3 2 2 3 2 2 5" xfId="14018" xr:uid="{2AA9651F-7288-4F92-8757-9F1D50E7C5D4}"/>
    <cellStyle name="Comma 6 3 2 2 3 2 2 5 2" xfId="38282" xr:uid="{11C80F37-48C0-443F-A6E6-DA805078825E}"/>
    <cellStyle name="Comma 6 3 2 2 3 2 2 6" xfId="26150" xr:uid="{53D32BC4-7027-4B78-939A-2F015713CB35}"/>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2 2 2" xfId="43337" xr:uid="{91A2F5A6-B876-4CAE-8546-0DF24DB59260}"/>
    <cellStyle name="Comma 6 3 2 2 3 2 3 2 3" xfId="31205" xr:uid="{5AD0C630-802B-4B71-8A32-4F61134711BD}"/>
    <cellStyle name="Comma 6 3 2 2 3 2 3 3" xfId="10985" xr:uid="{EDCA3BD0-1F64-41C0-9357-7BCFC9F8ADED}"/>
    <cellStyle name="Comma 6 3 2 2 3 2 3 3 2" xfId="23117" xr:uid="{EDAD6F3B-612B-4BD7-8FE6-2837F16C741A}"/>
    <cellStyle name="Comma 6 3 2 2 3 2 3 3 2 2" xfId="47381" xr:uid="{6E7666EC-DF7D-46B7-8209-71E6A080C0B9}"/>
    <cellStyle name="Comma 6 3 2 2 3 2 3 3 3" xfId="35249" xr:uid="{5B794C5B-E540-4D0B-B8C2-C470C083ECCD}"/>
    <cellStyle name="Comma 6 3 2 2 3 2 3 4" xfId="15029" xr:uid="{34842620-9C12-493A-A694-4924EE905E5D}"/>
    <cellStyle name="Comma 6 3 2 2 3 2 3 4 2" xfId="39293" xr:uid="{5BFD555C-AA25-449A-B06B-3BDAEE367947}"/>
    <cellStyle name="Comma 6 3 2 2 3 2 3 5" xfId="27161" xr:uid="{21FA88AB-9787-4D31-B5D2-FD48A47807AD}"/>
    <cellStyle name="Comma 6 3 2 2 3 2 4" xfId="4919" xr:uid="{804599F2-4046-4961-8A8C-A58AC9759A4E}"/>
    <cellStyle name="Comma 6 3 2 2 3 2 4 2" xfId="17051" xr:uid="{F69944BF-49D2-44E0-A88D-E245CA878069}"/>
    <cellStyle name="Comma 6 3 2 2 3 2 4 2 2" xfId="41315" xr:uid="{48BCB46E-9C99-459C-9A63-E80758E55CD0}"/>
    <cellStyle name="Comma 6 3 2 2 3 2 4 3" xfId="29183" xr:uid="{3DF0A9E3-FB4F-4B8F-9670-C83FBC7699C7}"/>
    <cellStyle name="Comma 6 3 2 2 3 2 5" xfId="8963" xr:uid="{CEC85893-E6A3-4BC9-B6BA-F9594CC01A9D}"/>
    <cellStyle name="Comma 6 3 2 2 3 2 5 2" xfId="21095" xr:uid="{697FEEF7-0D7D-4788-A48D-11ED4CB39529}"/>
    <cellStyle name="Comma 6 3 2 2 3 2 5 2 2" xfId="45359" xr:uid="{BE40320D-0A3C-484F-A5D7-CE79CD6D818D}"/>
    <cellStyle name="Comma 6 3 2 2 3 2 5 3" xfId="33227" xr:uid="{24464277-73F0-43E4-8226-9CC8D4CD4DF2}"/>
    <cellStyle name="Comma 6 3 2 2 3 2 6" xfId="13007" xr:uid="{38CB042D-4BE7-4D00-A694-0FE528658A2E}"/>
    <cellStyle name="Comma 6 3 2 2 3 2 6 2" xfId="37271" xr:uid="{FC7CB322-EC58-4AA3-A431-9B558A708A07}"/>
    <cellStyle name="Comma 6 3 2 2 3 2 7" xfId="25139" xr:uid="{FE573E23-BCFC-402F-A8EF-520DBCFA2B91}"/>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2 2 2" xfId="43843" xr:uid="{3ECC327F-A694-4359-8081-70F4C4395553}"/>
    <cellStyle name="Comma 6 3 2 2 3 3 2 2 3" xfId="31711" xr:uid="{B55EE58D-7958-4882-92BF-174323B3A419}"/>
    <cellStyle name="Comma 6 3 2 2 3 3 2 3" xfId="11491" xr:uid="{B05DE460-CDD3-46FD-869C-8052B1B4D1E5}"/>
    <cellStyle name="Comma 6 3 2 2 3 3 2 3 2" xfId="23623" xr:uid="{B43C07C7-AFB5-42CB-AD8A-408829A4882C}"/>
    <cellStyle name="Comma 6 3 2 2 3 3 2 3 2 2" xfId="47887" xr:uid="{7C6A5E1C-51D8-4D90-AED1-698AB1E00B75}"/>
    <cellStyle name="Comma 6 3 2 2 3 3 2 3 3" xfId="35755" xr:uid="{A6767309-41A2-441F-8058-E1330411BFEC}"/>
    <cellStyle name="Comma 6 3 2 2 3 3 2 4" xfId="15535" xr:uid="{23980519-9900-4B61-83CD-57A301171888}"/>
    <cellStyle name="Comma 6 3 2 2 3 3 2 4 2" xfId="39799" xr:uid="{A2949E80-9788-4F83-815B-38DEFAABF4AF}"/>
    <cellStyle name="Comma 6 3 2 2 3 3 2 5" xfId="27667" xr:uid="{DC4560E5-9707-4634-A0E5-796D799F7225}"/>
    <cellStyle name="Comma 6 3 2 2 3 3 3" xfId="5425" xr:uid="{DB928C57-DB0F-4A24-B7E2-0C1C3C4566BE}"/>
    <cellStyle name="Comma 6 3 2 2 3 3 3 2" xfId="17557" xr:uid="{E79DD970-B2DA-4176-93E3-31FDAD4A1BA3}"/>
    <cellStyle name="Comma 6 3 2 2 3 3 3 2 2" xfId="41821" xr:uid="{A1F385CC-B327-4AF5-988A-EEB42FDB58C3}"/>
    <cellStyle name="Comma 6 3 2 2 3 3 3 3" xfId="29689" xr:uid="{D3B09D53-2531-4B74-B12F-B46EBF95B6D6}"/>
    <cellStyle name="Comma 6 3 2 2 3 3 4" xfId="9469" xr:uid="{657F2575-69F1-49B9-B918-9190618F1E59}"/>
    <cellStyle name="Comma 6 3 2 2 3 3 4 2" xfId="21601" xr:uid="{DD04FF67-A99B-42DE-8241-2B79F5EB1920}"/>
    <cellStyle name="Comma 6 3 2 2 3 3 4 2 2" xfId="45865" xr:uid="{B445C945-55A6-43CD-9845-BF36E5612179}"/>
    <cellStyle name="Comma 6 3 2 2 3 3 4 3" xfId="33733" xr:uid="{87F8AAD1-0215-4923-B472-A45B05E07D5B}"/>
    <cellStyle name="Comma 6 3 2 2 3 3 5" xfId="13513" xr:uid="{526CCE31-3EE5-4C40-A925-7B0536B32CAD}"/>
    <cellStyle name="Comma 6 3 2 2 3 3 5 2" xfId="37777" xr:uid="{3148E53F-152F-4907-8FC0-6B089F973C21}"/>
    <cellStyle name="Comma 6 3 2 2 3 3 6" xfId="25645" xr:uid="{2548B5D0-6AA6-4A9A-9E37-410EEF1D5C9A}"/>
    <cellStyle name="Comma 6 3 2 2 3 4" xfId="2392" xr:uid="{9ED9C1AE-5417-478E-8062-5951162ED482}"/>
    <cellStyle name="Comma 6 3 2 2 3 4 2" xfId="6436" xr:uid="{A2398717-0EF8-4691-ABD7-91EE6E4B65EC}"/>
    <cellStyle name="Comma 6 3 2 2 3 4 2 2" xfId="18568" xr:uid="{639FCCDD-901C-48C6-9459-9FC015C00C6E}"/>
    <cellStyle name="Comma 6 3 2 2 3 4 2 2 2" xfId="42832" xr:uid="{ADB0015F-EEFD-4E46-9A3E-EAE5689FE1FC}"/>
    <cellStyle name="Comma 6 3 2 2 3 4 2 3" xfId="30700" xr:uid="{41765529-515A-499E-85E8-8176CCEFF2ED}"/>
    <cellStyle name="Comma 6 3 2 2 3 4 3" xfId="10480" xr:uid="{D6207714-47BD-469F-934A-515C7E432305}"/>
    <cellStyle name="Comma 6 3 2 2 3 4 3 2" xfId="22612" xr:uid="{C39833A8-3110-4A7E-A7D3-97D57EC19BAD}"/>
    <cellStyle name="Comma 6 3 2 2 3 4 3 2 2" xfId="46876" xr:uid="{0A25966A-8D06-48B4-AB93-410BD4178E4C}"/>
    <cellStyle name="Comma 6 3 2 2 3 4 3 3" xfId="34744" xr:uid="{D48F5D14-BF5E-4033-A2BE-8B67E95F4C87}"/>
    <cellStyle name="Comma 6 3 2 2 3 4 4" xfId="14524" xr:uid="{0B3B4ED8-78E9-4EC8-9E24-B32728BAA80A}"/>
    <cellStyle name="Comma 6 3 2 2 3 4 4 2" xfId="38788" xr:uid="{DC3D2ACA-9D52-478C-A48F-4579A7315F21}"/>
    <cellStyle name="Comma 6 3 2 2 3 4 5" xfId="26656" xr:uid="{C0673392-AB08-49AC-977F-47F527D8C5CB}"/>
    <cellStyle name="Comma 6 3 2 2 3 5" xfId="4414" xr:uid="{EF0A7D3A-3E95-477A-9A8A-995407F1B2F1}"/>
    <cellStyle name="Comma 6 3 2 2 3 5 2" xfId="16546" xr:uid="{B46C00C8-5ACB-4D67-A32E-1C0B9A9C09A1}"/>
    <cellStyle name="Comma 6 3 2 2 3 5 2 2" xfId="40810" xr:uid="{12A77425-40E2-475E-BA91-DDF073810FD0}"/>
    <cellStyle name="Comma 6 3 2 2 3 5 3" xfId="28678" xr:uid="{51075278-40FD-43E0-90C5-15F951D83CDD}"/>
    <cellStyle name="Comma 6 3 2 2 3 6" xfId="8458" xr:uid="{63347F0E-A591-4AAC-AE69-9AC939FD8621}"/>
    <cellStyle name="Comma 6 3 2 2 3 6 2" xfId="20590" xr:uid="{593A175A-01CA-49DA-B288-6F1538515803}"/>
    <cellStyle name="Comma 6 3 2 2 3 6 2 2" xfId="44854" xr:uid="{6F9345D3-1F6A-45FA-B8E2-A9353D81BDD6}"/>
    <cellStyle name="Comma 6 3 2 2 3 6 3" xfId="32722" xr:uid="{A946A5DE-E254-4E9F-A3EB-8EDC26777AF9}"/>
    <cellStyle name="Comma 6 3 2 2 3 7" xfId="12502" xr:uid="{2BAA9C37-C4E8-48CE-8F16-03EB3BFCD653}"/>
    <cellStyle name="Comma 6 3 2 2 3 7 2" xfId="36766" xr:uid="{61E549A7-AE12-495E-81E5-18FD07DD26F1}"/>
    <cellStyle name="Comma 6 3 2 2 3 8" xfId="24634" xr:uid="{B3EFB2FF-E54A-49F6-B7AA-C9B733C8753C}"/>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2 2 2" xfId="44095" xr:uid="{FD569084-799C-43C4-A41F-8BBE2B10CB5E}"/>
    <cellStyle name="Comma 6 3 2 2 4 2 2 2 3" xfId="31963" xr:uid="{9332F8CE-98A0-48D0-8A41-AA5A7B2E5333}"/>
    <cellStyle name="Comma 6 3 2 2 4 2 2 3" xfId="11743" xr:uid="{415B3D63-901B-40AF-86BA-15DD29FB7D34}"/>
    <cellStyle name="Comma 6 3 2 2 4 2 2 3 2" xfId="23875" xr:uid="{E3B41F82-23A1-49E0-8AD2-A30AF846F2BB}"/>
    <cellStyle name="Comma 6 3 2 2 4 2 2 3 2 2" xfId="48139" xr:uid="{5673A49D-6CB9-47C1-90A7-781DF834A1E4}"/>
    <cellStyle name="Comma 6 3 2 2 4 2 2 3 3" xfId="36007" xr:uid="{C4284FF2-EA17-4A43-9F1B-59B55A100166}"/>
    <cellStyle name="Comma 6 3 2 2 4 2 2 4" xfId="15787" xr:uid="{4C6C3762-4FE7-4DEE-ACCB-9802E3C74C6A}"/>
    <cellStyle name="Comma 6 3 2 2 4 2 2 4 2" xfId="40051" xr:uid="{D5C2422A-9895-4FBC-9D1C-5A469D1C3E0A}"/>
    <cellStyle name="Comma 6 3 2 2 4 2 2 5" xfId="27919" xr:uid="{C10B18FA-EFC9-46C2-B28D-7713AEE53A1C}"/>
    <cellStyle name="Comma 6 3 2 2 4 2 3" xfId="5677" xr:uid="{12905425-86E1-4505-95E0-25BFAFA1FB57}"/>
    <cellStyle name="Comma 6 3 2 2 4 2 3 2" xfId="17809" xr:uid="{D2E19893-4ECD-471F-9A53-F6C4BDEFC7E4}"/>
    <cellStyle name="Comma 6 3 2 2 4 2 3 2 2" xfId="42073" xr:uid="{4CF9850A-ACF0-42C9-B92C-E59D0F5E74F8}"/>
    <cellStyle name="Comma 6 3 2 2 4 2 3 3" xfId="29941" xr:uid="{D757E730-D9BA-44AF-A3B7-191087BA705D}"/>
    <cellStyle name="Comma 6 3 2 2 4 2 4" xfId="9721" xr:uid="{C95C74B7-B034-4E70-8EB4-8624E7623106}"/>
    <cellStyle name="Comma 6 3 2 2 4 2 4 2" xfId="21853" xr:uid="{7E58EE73-7BA9-4FBB-998B-05A4D0D047BB}"/>
    <cellStyle name="Comma 6 3 2 2 4 2 4 2 2" xfId="46117" xr:uid="{795E4C3B-AE27-4043-B015-FF6235088AEE}"/>
    <cellStyle name="Comma 6 3 2 2 4 2 4 3" xfId="33985" xr:uid="{C285C3A5-5FAA-44BB-BC68-44A6F001CACF}"/>
    <cellStyle name="Comma 6 3 2 2 4 2 5" xfId="13765" xr:uid="{728E7179-6811-46B3-8DF5-550D3A0D54B8}"/>
    <cellStyle name="Comma 6 3 2 2 4 2 5 2" xfId="38029" xr:uid="{8F7C6673-CE39-43C2-81EE-9217C622EA25}"/>
    <cellStyle name="Comma 6 3 2 2 4 2 6" xfId="25897" xr:uid="{A76487DC-F38F-4CE6-BA75-6C9DA56B1134}"/>
    <cellStyle name="Comma 6 3 2 2 4 3" xfId="2644" xr:uid="{0324DE35-D8B1-47E6-9D46-E2B2A00737EC}"/>
    <cellStyle name="Comma 6 3 2 2 4 3 2" xfId="6688" xr:uid="{C9E45C1C-CC65-40E2-984E-AB4E2EA14EAA}"/>
    <cellStyle name="Comma 6 3 2 2 4 3 2 2" xfId="18820" xr:uid="{33419465-6839-4BFB-B49C-19B5D8CEE1FF}"/>
    <cellStyle name="Comma 6 3 2 2 4 3 2 2 2" xfId="43084" xr:uid="{DDE51338-AB62-42D2-8628-69473B89F3EE}"/>
    <cellStyle name="Comma 6 3 2 2 4 3 2 3" xfId="30952" xr:uid="{8D5D115B-D9C3-4745-B2C4-B65B7AE72B98}"/>
    <cellStyle name="Comma 6 3 2 2 4 3 3" xfId="10732" xr:uid="{EA4C86CA-71E8-475A-9969-A9D34FAA5B96}"/>
    <cellStyle name="Comma 6 3 2 2 4 3 3 2" xfId="22864" xr:uid="{D43F6DC1-29FD-44A7-942E-1BB996A2B909}"/>
    <cellStyle name="Comma 6 3 2 2 4 3 3 2 2" xfId="47128" xr:uid="{111651E6-8B57-48ED-AA4C-EFD8DA20F15E}"/>
    <cellStyle name="Comma 6 3 2 2 4 3 3 3" xfId="34996" xr:uid="{34072D9F-A737-46D6-ACB1-C19BC780078E}"/>
    <cellStyle name="Comma 6 3 2 2 4 3 4" xfId="14776" xr:uid="{21A99C5B-DC16-4C4D-BADA-CAC2F2672174}"/>
    <cellStyle name="Comma 6 3 2 2 4 3 4 2" xfId="39040" xr:uid="{979CA84D-27F3-41EF-963B-88F49421CD06}"/>
    <cellStyle name="Comma 6 3 2 2 4 3 5" xfId="26908" xr:uid="{C1E42F8E-7E37-4D10-8B69-A69579FED24B}"/>
    <cellStyle name="Comma 6 3 2 2 4 4" xfId="4666" xr:uid="{78426D9D-591C-42B8-96FD-43A625B6713A}"/>
    <cellStyle name="Comma 6 3 2 2 4 4 2" xfId="16798" xr:uid="{35C0D99C-DFB5-41AA-87C3-D053A322E1E8}"/>
    <cellStyle name="Comma 6 3 2 2 4 4 2 2" xfId="41062" xr:uid="{58C426FE-8A23-4DFD-A951-1274C74F0559}"/>
    <cellStyle name="Comma 6 3 2 2 4 4 3" xfId="28930" xr:uid="{3F30FB2C-4C49-4F63-90BC-AD82902D33DA}"/>
    <cellStyle name="Comma 6 3 2 2 4 5" xfId="8710" xr:uid="{BA673FA3-A60B-49EC-9D8D-6D0C7C8F9741}"/>
    <cellStyle name="Comma 6 3 2 2 4 5 2" xfId="20842" xr:uid="{24788D26-1496-4D5A-AD1A-F945C428868D}"/>
    <cellStyle name="Comma 6 3 2 2 4 5 2 2" xfId="45106" xr:uid="{2AABE2AD-5F11-48EE-B262-C62C786E65E4}"/>
    <cellStyle name="Comma 6 3 2 2 4 5 3" xfId="32974" xr:uid="{4E4CF96C-DE8E-4280-B1C0-F3C08F97999F}"/>
    <cellStyle name="Comma 6 3 2 2 4 6" xfId="12754" xr:uid="{1BAAF445-8D29-48E3-B507-F8A977E4D381}"/>
    <cellStyle name="Comma 6 3 2 2 4 6 2" xfId="37018" xr:uid="{A659263D-9652-4560-996F-6CBA4A54DB65}"/>
    <cellStyle name="Comma 6 3 2 2 4 7" xfId="24886" xr:uid="{51D53AE6-0491-4505-90AF-D2CBAA147386}"/>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2 2 2" xfId="43590" xr:uid="{EC551A46-876C-4663-972D-55ABC1C79416}"/>
    <cellStyle name="Comma 6 3 2 2 5 2 2 3" xfId="31458" xr:uid="{11BDD07C-EB95-4AD4-93C6-5913CA03369A}"/>
    <cellStyle name="Comma 6 3 2 2 5 2 3" xfId="11238" xr:uid="{6184506A-740D-4CBE-B6B9-EBA6CB9D6C2E}"/>
    <cellStyle name="Comma 6 3 2 2 5 2 3 2" xfId="23370" xr:uid="{08C83981-7E0F-49BB-859D-C399D3B8298D}"/>
    <cellStyle name="Comma 6 3 2 2 5 2 3 2 2" xfId="47634" xr:uid="{CD137E4D-49E2-4BF5-8CC4-B89D14E0F36D}"/>
    <cellStyle name="Comma 6 3 2 2 5 2 3 3" xfId="35502" xr:uid="{B56953D5-6B09-4262-8B9B-7E207C9DE4FC}"/>
    <cellStyle name="Comma 6 3 2 2 5 2 4" xfId="15282" xr:uid="{BE4C096D-4215-4335-A462-CA49BF9CEAFE}"/>
    <cellStyle name="Comma 6 3 2 2 5 2 4 2" xfId="39546" xr:uid="{75CA1E5D-CBB6-43AC-B546-A41B07D92015}"/>
    <cellStyle name="Comma 6 3 2 2 5 2 5" xfId="27414" xr:uid="{829389F6-AAD9-4A46-AF26-73C635C40E63}"/>
    <cellStyle name="Comma 6 3 2 2 5 3" xfId="5172" xr:uid="{635BC47D-5CEC-4768-BA42-DA01E2E28001}"/>
    <cellStyle name="Comma 6 3 2 2 5 3 2" xfId="17304" xr:uid="{0E5CFDD2-E65B-49D9-98A7-DD9EF49C2216}"/>
    <cellStyle name="Comma 6 3 2 2 5 3 2 2" xfId="41568" xr:uid="{97FD278F-4F84-4CF8-B6AE-78031E099F00}"/>
    <cellStyle name="Comma 6 3 2 2 5 3 3" xfId="29436" xr:uid="{4B29A010-DF33-4542-9DA6-8EA0D67C9AE6}"/>
    <cellStyle name="Comma 6 3 2 2 5 4" xfId="9216" xr:uid="{737CCD71-5AF4-4D82-B7FF-0C11357BA54F}"/>
    <cellStyle name="Comma 6 3 2 2 5 4 2" xfId="21348" xr:uid="{9456181F-09ED-43D6-8076-5A3F1C76525A}"/>
    <cellStyle name="Comma 6 3 2 2 5 4 2 2" xfId="45612" xr:uid="{A73A70FD-42B4-4391-B46C-8384B0EC2096}"/>
    <cellStyle name="Comma 6 3 2 2 5 4 3" xfId="33480" xr:uid="{3ADAF488-14B0-4F57-9405-0FC9C4A0BD18}"/>
    <cellStyle name="Comma 6 3 2 2 5 5" xfId="13260" xr:uid="{3C234DF0-04E2-4021-AA9B-EDB1E8F892FD}"/>
    <cellStyle name="Comma 6 3 2 2 5 5 2" xfId="37524" xr:uid="{2E8FFBAC-D1CF-409E-AF70-84968455B09E}"/>
    <cellStyle name="Comma 6 3 2 2 5 6" xfId="25392" xr:uid="{50A20DA5-A75F-4BE9-AF5C-ED88D10C8D8E}"/>
    <cellStyle name="Comma 6 3 2 2 6" xfId="2139" xr:uid="{E93BE0B0-5055-461C-8C72-7542420158E2}"/>
    <cellStyle name="Comma 6 3 2 2 6 2" xfId="6183" xr:uid="{13D8E202-7E21-4175-A1CC-2C8BED6BE4B7}"/>
    <cellStyle name="Comma 6 3 2 2 6 2 2" xfId="18315" xr:uid="{373642BE-860C-46DF-8AC2-3BE8B7BBD272}"/>
    <cellStyle name="Comma 6 3 2 2 6 2 2 2" xfId="42579" xr:uid="{DE3A877D-1E13-48A9-BEC8-C6A310E7F74C}"/>
    <cellStyle name="Comma 6 3 2 2 6 2 3" xfId="30447" xr:uid="{9FB7E52F-82BA-42F2-8C6E-AFAF1DF51FE7}"/>
    <cellStyle name="Comma 6 3 2 2 6 3" xfId="10227" xr:uid="{1D5C9794-FE0A-4A07-B336-D658A4458BEC}"/>
    <cellStyle name="Comma 6 3 2 2 6 3 2" xfId="22359" xr:uid="{B1879987-A8CA-4337-8E1D-A4980ECE5D76}"/>
    <cellStyle name="Comma 6 3 2 2 6 3 2 2" xfId="46623" xr:uid="{06AA9F7A-1DD0-48FE-A3D1-F492A251F435}"/>
    <cellStyle name="Comma 6 3 2 2 6 3 3" xfId="34491" xr:uid="{185CD145-AA4E-488A-AE1B-6BB9CDEBEA05}"/>
    <cellStyle name="Comma 6 3 2 2 6 4" xfId="14271" xr:uid="{97F9E57D-E376-4D09-A8EB-425AFF4C1D59}"/>
    <cellStyle name="Comma 6 3 2 2 6 4 2" xfId="38535" xr:uid="{1F6BCCFC-4A85-42C5-9BB5-1A32F84C37AD}"/>
    <cellStyle name="Comma 6 3 2 2 6 5" xfId="26403" xr:uid="{04E61362-4293-450F-A2BC-B9C868809823}"/>
    <cellStyle name="Comma 6 3 2 2 7" xfId="4161" xr:uid="{6A8CE458-0ACE-466A-85A5-514E563F04FB}"/>
    <cellStyle name="Comma 6 3 2 2 7 2" xfId="16293" xr:uid="{BE5E47E4-2E64-42A7-8463-C008451D8044}"/>
    <cellStyle name="Comma 6 3 2 2 7 2 2" xfId="40557" xr:uid="{6D3D9D50-1A68-4AB6-8E9D-2908E725229B}"/>
    <cellStyle name="Comma 6 3 2 2 7 3" xfId="28425" xr:uid="{2A949DD0-3322-42C7-9725-34AE9F6214DF}"/>
    <cellStyle name="Comma 6 3 2 2 8" xfId="8205" xr:uid="{8B6A3766-5FCD-4B03-88F8-C0A38D91FE42}"/>
    <cellStyle name="Comma 6 3 2 2 8 2" xfId="20337" xr:uid="{97FC5B7A-FF5A-44B3-AA96-4D9E99A1E1F1}"/>
    <cellStyle name="Comma 6 3 2 2 8 2 2" xfId="44601" xr:uid="{E4A6BB94-553B-4273-B27D-D2AA1D8EE160}"/>
    <cellStyle name="Comma 6 3 2 2 8 3" xfId="32469" xr:uid="{3E7DB233-4396-4E55-956E-8AA3F652C652}"/>
    <cellStyle name="Comma 6 3 2 2 9" xfId="12249" xr:uid="{AD882B8E-740D-40E6-A59B-AAA219255FA5}"/>
    <cellStyle name="Comma 6 3 2 2 9 2" xfId="36513" xr:uid="{4A62E62F-1C91-415A-94C1-1BFEDD7481F4}"/>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2 2 2" xfId="44411" xr:uid="{70563480-E1FC-4BB9-A820-4A7C81013FD0}"/>
    <cellStyle name="Comma 6 3 2 3 2 2 2 2 2 3" xfId="32279" xr:uid="{A2CD1BED-F2B6-4563-9C2C-DB10850AA5D4}"/>
    <cellStyle name="Comma 6 3 2 3 2 2 2 2 3" xfId="12059" xr:uid="{3D2132FC-0CE6-4371-9C3C-33D1B2D1591D}"/>
    <cellStyle name="Comma 6 3 2 3 2 2 2 2 3 2" xfId="24191" xr:uid="{7F590FFD-38A7-4363-B822-4E23A730AFB1}"/>
    <cellStyle name="Comma 6 3 2 3 2 2 2 2 3 2 2" xfId="48455" xr:uid="{193F9EF0-8C4E-403D-B23A-CD7B874304F9}"/>
    <cellStyle name="Comma 6 3 2 3 2 2 2 2 3 3" xfId="36323" xr:uid="{10D97DA7-BDC1-4D67-AA5A-C592AC1FFA45}"/>
    <cellStyle name="Comma 6 3 2 3 2 2 2 2 4" xfId="16103" xr:uid="{6D63AD14-4EB2-42D3-8BCE-8057823CF5B0}"/>
    <cellStyle name="Comma 6 3 2 3 2 2 2 2 4 2" xfId="40367" xr:uid="{D731A83E-B754-4C67-AC04-EB6255F8FA03}"/>
    <cellStyle name="Comma 6 3 2 3 2 2 2 2 5" xfId="28235" xr:uid="{E784F58D-5D42-426C-BD23-E66C173B1E7E}"/>
    <cellStyle name="Comma 6 3 2 3 2 2 2 3" xfId="5993" xr:uid="{F46D35D4-D625-46F1-A5B8-7ED4EF189856}"/>
    <cellStyle name="Comma 6 3 2 3 2 2 2 3 2" xfId="18125" xr:uid="{1D123445-FAF7-48DE-AC4E-4C6F4A29F757}"/>
    <cellStyle name="Comma 6 3 2 3 2 2 2 3 2 2" xfId="42389" xr:uid="{543A245A-084C-4F35-8A7E-7E1B8FDCF94B}"/>
    <cellStyle name="Comma 6 3 2 3 2 2 2 3 3" xfId="30257" xr:uid="{0703497D-AC73-4F87-A633-6C41C9C4B684}"/>
    <cellStyle name="Comma 6 3 2 3 2 2 2 4" xfId="10037" xr:uid="{818972D2-F328-48F7-8176-33EF77781DEF}"/>
    <cellStyle name="Comma 6 3 2 3 2 2 2 4 2" xfId="22169" xr:uid="{7F5548FC-9A9B-4736-8C20-1FFB50B2A66C}"/>
    <cellStyle name="Comma 6 3 2 3 2 2 2 4 2 2" xfId="46433" xr:uid="{B7F11512-1CF1-4C01-BDFF-0BBFF0E80DE9}"/>
    <cellStyle name="Comma 6 3 2 3 2 2 2 4 3" xfId="34301" xr:uid="{00A1F7BD-F8D8-4EAE-9B9D-37E27230422D}"/>
    <cellStyle name="Comma 6 3 2 3 2 2 2 5" xfId="14081" xr:uid="{E3AFB3CC-83F5-49CE-B580-00D6A779231A}"/>
    <cellStyle name="Comma 6 3 2 3 2 2 2 5 2" xfId="38345" xr:uid="{2CB5836A-6C21-437A-B9E5-8B156B62C5A6}"/>
    <cellStyle name="Comma 6 3 2 3 2 2 2 6" xfId="26213" xr:uid="{F682AB76-BC7F-417E-B9B5-D14BFB5B55FC}"/>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2 2 2" xfId="43400" xr:uid="{C451DA95-B761-454B-84F1-03B789322C7E}"/>
    <cellStyle name="Comma 6 3 2 3 2 2 3 2 3" xfId="31268" xr:uid="{870C4083-17D0-4A0E-86C8-AA92B29D5797}"/>
    <cellStyle name="Comma 6 3 2 3 2 2 3 3" xfId="11048" xr:uid="{E708B695-61F8-47EE-8751-72E533A68E26}"/>
    <cellStyle name="Comma 6 3 2 3 2 2 3 3 2" xfId="23180" xr:uid="{B15CD329-304E-473B-8A20-A5938D2814C8}"/>
    <cellStyle name="Comma 6 3 2 3 2 2 3 3 2 2" xfId="47444" xr:uid="{D4145B8E-3DF1-4004-BF8E-7FF6CEF386B8}"/>
    <cellStyle name="Comma 6 3 2 3 2 2 3 3 3" xfId="35312" xr:uid="{8204A30E-8711-4784-A6EC-EABEB4FDE625}"/>
    <cellStyle name="Comma 6 3 2 3 2 2 3 4" xfId="15092" xr:uid="{587D39B7-4D33-4346-BD9F-B2C8A36DCB48}"/>
    <cellStyle name="Comma 6 3 2 3 2 2 3 4 2" xfId="39356" xr:uid="{C7155843-0948-496B-AB3B-02973EA99721}"/>
    <cellStyle name="Comma 6 3 2 3 2 2 3 5" xfId="27224" xr:uid="{A87B3DF6-2FE0-4469-9002-EAEE8F65E4DD}"/>
    <cellStyle name="Comma 6 3 2 3 2 2 4" xfId="4982" xr:uid="{7FD82F3E-3C75-401A-AE08-27C98257A2B6}"/>
    <cellStyle name="Comma 6 3 2 3 2 2 4 2" xfId="17114" xr:uid="{7A6B8A50-68A7-4043-A0DC-562E4A0343D7}"/>
    <cellStyle name="Comma 6 3 2 3 2 2 4 2 2" xfId="41378" xr:uid="{E994D25F-7580-4972-A44B-F27B148D1AEC}"/>
    <cellStyle name="Comma 6 3 2 3 2 2 4 3" xfId="29246" xr:uid="{0C2785A0-CFFB-4DA3-8E13-81391B030A5F}"/>
    <cellStyle name="Comma 6 3 2 3 2 2 5" xfId="9026" xr:uid="{D8A32609-1F57-4912-BC61-B17C3B1263F2}"/>
    <cellStyle name="Comma 6 3 2 3 2 2 5 2" xfId="21158" xr:uid="{9E4BB039-0E70-42CC-963D-0590FD6B2508}"/>
    <cellStyle name="Comma 6 3 2 3 2 2 5 2 2" xfId="45422" xr:uid="{9D7A4383-2106-4A51-9C98-6152A0FD40AA}"/>
    <cellStyle name="Comma 6 3 2 3 2 2 5 3" xfId="33290" xr:uid="{0BA9682C-D73D-4C67-B8E7-15C1C73A965A}"/>
    <cellStyle name="Comma 6 3 2 3 2 2 6" xfId="13070" xr:uid="{72222C2E-8110-427B-B92D-149AAD54ECF0}"/>
    <cellStyle name="Comma 6 3 2 3 2 2 6 2" xfId="37334" xr:uid="{303992CB-A989-4893-AF66-DBF411B544D1}"/>
    <cellStyle name="Comma 6 3 2 3 2 2 7" xfId="25202" xr:uid="{783F80F0-A894-47E5-B99C-E615C5FFD808}"/>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2 2 2" xfId="43906" xr:uid="{132682A2-2751-4DED-8C75-506F5F478328}"/>
    <cellStyle name="Comma 6 3 2 3 2 3 2 2 3" xfId="31774" xr:uid="{FA8965C0-6767-4ECA-A9A9-95549389D992}"/>
    <cellStyle name="Comma 6 3 2 3 2 3 2 3" xfId="11554" xr:uid="{A140A6D6-E53D-4289-8B01-E7FF34EC50CD}"/>
    <cellStyle name="Comma 6 3 2 3 2 3 2 3 2" xfId="23686" xr:uid="{3D678A0C-5ED8-4F5E-A1A3-A09824815686}"/>
    <cellStyle name="Comma 6 3 2 3 2 3 2 3 2 2" xfId="47950" xr:uid="{A0BBE17C-8396-45F7-AA12-C312CE398B35}"/>
    <cellStyle name="Comma 6 3 2 3 2 3 2 3 3" xfId="35818" xr:uid="{C93BAD83-AC70-466A-9D9B-B16C4EC6B956}"/>
    <cellStyle name="Comma 6 3 2 3 2 3 2 4" xfId="15598" xr:uid="{A8A23FC3-920D-4DEA-B652-3A9496E67326}"/>
    <cellStyle name="Comma 6 3 2 3 2 3 2 4 2" xfId="39862" xr:uid="{079B8816-8825-45E0-99E0-1B28DDCD4C02}"/>
    <cellStyle name="Comma 6 3 2 3 2 3 2 5" xfId="27730" xr:uid="{4BAFFF1C-B796-419F-BFB5-D6B5F829BCBB}"/>
    <cellStyle name="Comma 6 3 2 3 2 3 3" xfId="5488" xr:uid="{650998F0-ABB0-4EAC-A61E-0067578CC4EF}"/>
    <cellStyle name="Comma 6 3 2 3 2 3 3 2" xfId="17620" xr:uid="{65BA532A-DAAC-4A69-9EC8-B60160BC5299}"/>
    <cellStyle name="Comma 6 3 2 3 2 3 3 2 2" xfId="41884" xr:uid="{E131D6E6-E4E6-4AB1-A8FF-BB8B340E8C0F}"/>
    <cellStyle name="Comma 6 3 2 3 2 3 3 3" xfId="29752" xr:uid="{62F4FDD0-A587-4632-A531-C89C89D521BA}"/>
    <cellStyle name="Comma 6 3 2 3 2 3 4" xfId="9532" xr:uid="{1A11F62F-3CAB-453E-B4E9-FCEE8E272DD9}"/>
    <cellStyle name="Comma 6 3 2 3 2 3 4 2" xfId="21664" xr:uid="{316507C5-9431-4D2E-B9A6-94159DC9BDF9}"/>
    <cellStyle name="Comma 6 3 2 3 2 3 4 2 2" xfId="45928" xr:uid="{E5F03472-10EE-4D8E-8353-193BC9F41D93}"/>
    <cellStyle name="Comma 6 3 2 3 2 3 4 3" xfId="33796" xr:uid="{4324B268-D85C-417A-98E3-169374BC9085}"/>
    <cellStyle name="Comma 6 3 2 3 2 3 5" xfId="13576" xr:uid="{ABC8B991-92F0-46B3-871E-9E6B08FE8A46}"/>
    <cellStyle name="Comma 6 3 2 3 2 3 5 2" xfId="37840" xr:uid="{BA75DD90-9BC3-4649-925C-101D07B44E3E}"/>
    <cellStyle name="Comma 6 3 2 3 2 3 6" xfId="25708" xr:uid="{5FE3AE1C-2780-4F8E-A20F-AE25112F781A}"/>
    <cellStyle name="Comma 6 3 2 3 2 4" xfId="2455" xr:uid="{670A266E-3083-4691-B7DB-E801989E4F21}"/>
    <cellStyle name="Comma 6 3 2 3 2 4 2" xfId="6499" xr:uid="{63710733-9155-4906-8A91-B98672B797A0}"/>
    <cellStyle name="Comma 6 3 2 3 2 4 2 2" xfId="18631" xr:uid="{1CA0BF62-2109-4A24-B8CB-F4EE688B95B9}"/>
    <cellStyle name="Comma 6 3 2 3 2 4 2 2 2" xfId="42895" xr:uid="{14F2917B-9179-4D73-9460-457A64013230}"/>
    <cellStyle name="Comma 6 3 2 3 2 4 2 3" xfId="30763" xr:uid="{0A1CE47F-235B-4B6D-801A-E701CCDA51C7}"/>
    <cellStyle name="Comma 6 3 2 3 2 4 3" xfId="10543" xr:uid="{7D3FC082-7187-4807-B998-146A2B2A6898}"/>
    <cellStyle name="Comma 6 3 2 3 2 4 3 2" xfId="22675" xr:uid="{1D40F958-9101-445B-9A5A-4E74E69370A8}"/>
    <cellStyle name="Comma 6 3 2 3 2 4 3 2 2" xfId="46939" xr:uid="{0099AD64-C9E0-4938-B471-802739C79DDD}"/>
    <cellStyle name="Comma 6 3 2 3 2 4 3 3" xfId="34807" xr:uid="{C850C6AC-DC37-47FB-B968-C97307217D86}"/>
    <cellStyle name="Comma 6 3 2 3 2 4 4" xfId="14587" xr:uid="{A69FC5DC-2D97-4C7F-95EB-BC4F0D3F0AC4}"/>
    <cellStyle name="Comma 6 3 2 3 2 4 4 2" xfId="38851" xr:uid="{417DB94B-E81F-4A79-B16D-D4520550D04C}"/>
    <cellStyle name="Comma 6 3 2 3 2 4 5" xfId="26719" xr:uid="{3C8775B7-BA0C-496B-BC39-B167075641CA}"/>
    <cellStyle name="Comma 6 3 2 3 2 5" xfId="4477" xr:uid="{DB824851-00BD-422E-A494-5BD28093708E}"/>
    <cellStyle name="Comma 6 3 2 3 2 5 2" xfId="16609" xr:uid="{DA42A288-A6B5-47C3-AA93-604144DFFF24}"/>
    <cellStyle name="Comma 6 3 2 3 2 5 2 2" xfId="40873" xr:uid="{789BBE54-8EFE-442A-96DE-64638A5141CA}"/>
    <cellStyle name="Comma 6 3 2 3 2 5 3" xfId="28741" xr:uid="{CC116BBD-1188-4894-A685-0879AED9D532}"/>
    <cellStyle name="Comma 6 3 2 3 2 6" xfId="8521" xr:uid="{54F9E6DA-68F5-47F2-820D-3B6B6EEDDC81}"/>
    <cellStyle name="Comma 6 3 2 3 2 6 2" xfId="20653" xr:uid="{2141E3D6-F16F-4F59-9D4C-20CFDF169D5D}"/>
    <cellStyle name="Comma 6 3 2 3 2 6 2 2" xfId="44917" xr:uid="{21E3C84A-FC2B-4260-AA0D-8F6D2B492E90}"/>
    <cellStyle name="Comma 6 3 2 3 2 6 3" xfId="32785" xr:uid="{F5D58E7B-E633-4606-9D08-821D68A79C84}"/>
    <cellStyle name="Comma 6 3 2 3 2 7" xfId="12565" xr:uid="{C8D558FD-0E50-4610-AB4F-20989C65408E}"/>
    <cellStyle name="Comma 6 3 2 3 2 7 2" xfId="36829" xr:uid="{8485BFB5-ECE0-4BBD-A7DE-EECDD964705B}"/>
    <cellStyle name="Comma 6 3 2 3 2 8" xfId="24697" xr:uid="{6E2870CC-F2ED-4286-98A5-FF0B78847ABF}"/>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2 2 2" xfId="44158" xr:uid="{33F63842-D8E7-46FF-82DB-9A41ABB05E05}"/>
    <cellStyle name="Comma 6 3 2 3 3 2 2 2 3" xfId="32026" xr:uid="{CD38BA08-993E-43BC-9B6A-20AF599A9F60}"/>
    <cellStyle name="Comma 6 3 2 3 3 2 2 3" xfId="11806" xr:uid="{06D8560A-1916-479D-A291-EFAF79CBC42C}"/>
    <cellStyle name="Comma 6 3 2 3 3 2 2 3 2" xfId="23938" xr:uid="{2C355D90-7F14-4986-88DF-57ED396E59B2}"/>
    <cellStyle name="Comma 6 3 2 3 3 2 2 3 2 2" xfId="48202" xr:uid="{F6CB115A-BFDA-4662-A89D-A7E566321B0B}"/>
    <cellStyle name="Comma 6 3 2 3 3 2 2 3 3" xfId="36070" xr:uid="{B01C759E-7E2A-4FCC-A9D4-D7BDF262106D}"/>
    <cellStyle name="Comma 6 3 2 3 3 2 2 4" xfId="15850" xr:uid="{363F6177-FC0E-4217-9650-6D1CA331A3FC}"/>
    <cellStyle name="Comma 6 3 2 3 3 2 2 4 2" xfId="40114" xr:uid="{2B58F4D9-4EF3-41B0-B52A-6DB5DF7F0293}"/>
    <cellStyle name="Comma 6 3 2 3 3 2 2 5" xfId="27982" xr:uid="{8AFF584F-88AE-41A5-98A8-09237751994A}"/>
    <cellStyle name="Comma 6 3 2 3 3 2 3" xfId="5740" xr:uid="{F28739E6-773B-462F-9219-FBCF037D35F4}"/>
    <cellStyle name="Comma 6 3 2 3 3 2 3 2" xfId="17872" xr:uid="{443D19B2-37B2-48AC-8838-BB0FE604513B}"/>
    <cellStyle name="Comma 6 3 2 3 3 2 3 2 2" xfId="42136" xr:uid="{990E4A50-35CF-4179-BD3A-F4EE15652393}"/>
    <cellStyle name="Comma 6 3 2 3 3 2 3 3" xfId="30004" xr:uid="{D427E3F7-3B6C-42B1-9BBA-B0E8B00F593F}"/>
    <cellStyle name="Comma 6 3 2 3 3 2 4" xfId="9784" xr:uid="{D6AAE3B9-8EF0-4999-87D4-161BB16E4CA9}"/>
    <cellStyle name="Comma 6 3 2 3 3 2 4 2" xfId="21916" xr:uid="{9CBF7B7C-C506-4F3E-9DE1-109FB3450130}"/>
    <cellStyle name="Comma 6 3 2 3 3 2 4 2 2" xfId="46180" xr:uid="{61216354-C77B-4BEF-94D0-488A26F5DE67}"/>
    <cellStyle name="Comma 6 3 2 3 3 2 4 3" xfId="34048" xr:uid="{8862473A-0584-447B-B933-0154BCB03534}"/>
    <cellStyle name="Comma 6 3 2 3 3 2 5" xfId="13828" xr:uid="{05C8366F-EC03-4C7C-8296-65CA19E25370}"/>
    <cellStyle name="Comma 6 3 2 3 3 2 5 2" xfId="38092" xr:uid="{3B5F19A1-53D9-4076-8DEE-E8A64F827B4A}"/>
    <cellStyle name="Comma 6 3 2 3 3 2 6" xfId="25960" xr:uid="{A131758D-2B6B-470D-915F-281EE66B312C}"/>
    <cellStyle name="Comma 6 3 2 3 3 3" xfId="2707" xr:uid="{E86EEBBF-CDB8-4E85-9B85-7197662EEA64}"/>
    <cellStyle name="Comma 6 3 2 3 3 3 2" xfId="6751" xr:uid="{3BE3FE84-87C0-43A7-A54E-D0380D34187C}"/>
    <cellStyle name="Comma 6 3 2 3 3 3 2 2" xfId="18883" xr:uid="{322BE9B3-65B4-4786-9D33-46936E220014}"/>
    <cellStyle name="Comma 6 3 2 3 3 3 2 2 2" xfId="43147" xr:uid="{2540790F-3106-4541-9954-1BE2BB52E6A8}"/>
    <cellStyle name="Comma 6 3 2 3 3 3 2 3" xfId="31015" xr:uid="{D2E16525-13F2-4EAC-B8B6-F24276D06F6F}"/>
    <cellStyle name="Comma 6 3 2 3 3 3 3" xfId="10795" xr:uid="{32ED1562-B503-4152-AA7D-CF4CBBE132BF}"/>
    <cellStyle name="Comma 6 3 2 3 3 3 3 2" xfId="22927" xr:uid="{77425CD7-90E1-4EB9-9E1A-E32BC6FFDFC5}"/>
    <cellStyle name="Comma 6 3 2 3 3 3 3 2 2" xfId="47191" xr:uid="{8ACF1195-B97B-4ED9-98A5-12D7ED395CE6}"/>
    <cellStyle name="Comma 6 3 2 3 3 3 3 3" xfId="35059" xr:uid="{AF8407FA-81AA-453F-8504-90F615CF1C2A}"/>
    <cellStyle name="Comma 6 3 2 3 3 3 4" xfId="14839" xr:uid="{BE5A941C-24E1-486E-B697-F4F86EB7D4C9}"/>
    <cellStyle name="Comma 6 3 2 3 3 3 4 2" xfId="39103" xr:uid="{227D7231-A850-4DA8-BCAF-5B10ECB5343D}"/>
    <cellStyle name="Comma 6 3 2 3 3 3 5" xfId="26971" xr:uid="{E9E7F838-83A4-4D2C-B987-A148BC66FEAA}"/>
    <cellStyle name="Comma 6 3 2 3 3 4" xfId="4729" xr:uid="{27475D3D-0783-4DE2-AC61-12E401E13098}"/>
    <cellStyle name="Comma 6 3 2 3 3 4 2" xfId="16861" xr:uid="{B999963E-1A3B-4933-A1D0-E1309345A4F0}"/>
    <cellStyle name="Comma 6 3 2 3 3 4 2 2" xfId="41125" xr:uid="{2E17BFFC-F93B-42E4-B1C4-A0C72A6D167B}"/>
    <cellStyle name="Comma 6 3 2 3 3 4 3" xfId="28993" xr:uid="{EF181EB3-0E4F-46A9-A525-3CB70FE55EB8}"/>
    <cellStyle name="Comma 6 3 2 3 3 5" xfId="8773" xr:uid="{C69565A4-49E9-40F0-BD08-844490D9CF51}"/>
    <cellStyle name="Comma 6 3 2 3 3 5 2" xfId="20905" xr:uid="{782AFC2E-C8E9-42C7-A819-ABED8F448E1D}"/>
    <cellStyle name="Comma 6 3 2 3 3 5 2 2" xfId="45169" xr:uid="{7F4E0D85-B0D5-41EC-B0A2-C508D74B1C45}"/>
    <cellStyle name="Comma 6 3 2 3 3 5 3" xfId="33037" xr:uid="{976E9D23-5426-43D4-8485-C26EA5A4E331}"/>
    <cellStyle name="Comma 6 3 2 3 3 6" xfId="12817" xr:uid="{FE480E54-25EA-4C2B-9230-C6D488690F5B}"/>
    <cellStyle name="Comma 6 3 2 3 3 6 2" xfId="37081" xr:uid="{CA36F86B-2502-44BD-BCEA-77BD8A6F5FC1}"/>
    <cellStyle name="Comma 6 3 2 3 3 7" xfId="24949" xr:uid="{B7F50EB0-6CD3-4CCB-9F9E-BA997536B633}"/>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2 2 2" xfId="43653" xr:uid="{E49465D8-3B95-49DB-9A1C-FEE79C20FF3F}"/>
    <cellStyle name="Comma 6 3 2 3 4 2 2 3" xfId="31521" xr:uid="{965B0440-9CB7-4C02-9A5A-FEDA21892D51}"/>
    <cellStyle name="Comma 6 3 2 3 4 2 3" xfId="11301" xr:uid="{E79DC9EF-55A5-493B-9AF6-C760C525C9C3}"/>
    <cellStyle name="Comma 6 3 2 3 4 2 3 2" xfId="23433" xr:uid="{2F82521C-13AC-4EC5-84CD-4637FF3B3647}"/>
    <cellStyle name="Comma 6 3 2 3 4 2 3 2 2" xfId="47697" xr:uid="{A6C07A5A-43D1-416D-9BD6-01DB95A34EB8}"/>
    <cellStyle name="Comma 6 3 2 3 4 2 3 3" xfId="35565" xr:uid="{F3EE0100-6ABC-4D0F-927F-C179ED5A5896}"/>
    <cellStyle name="Comma 6 3 2 3 4 2 4" xfId="15345" xr:uid="{29529F82-F574-4557-858B-44ED0881DDC0}"/>
    <cellStyle name="Comma 6 3 2 3 4 2 4 2" xfId="39609" xr:uid="{D16D91D9-3776-40E0-8004-B0F1A2916B0B}"/>
    <cellStyle name="Comma 6 3 2 3 4 2 5" xfId="27477" xr:uid="{2F6768D5-84B9-4344-9FC5-444AF2CECF64}"/>
    <cellStyle name="Comma 6 3 2 3 4 3" xfId="5235" xr:uid="{652598AE-9ACB-4D92-A6D6-90411E909172}"/>
    <cellStyle name="Comma 6 3 2 3 4 3 2" xfId="17367" xr:uid="{CB4F5C9D-EB13-43E5-A6C9-0A9F0E605F24}"/>
    <cellStyle name="Comma 6 3 2 3 4 3 2 2" xfId="41631" xr:uid="{AAA64D37-EDCC-455D-A987-834311E0226B}"/>
    <cellStyle name="Comma 6 3 2 3 4 3 3" xfId="29499" xr:uid="{A4F99281-2A49-4DE4-B837-908F669BD9F8}"/>
    <cellStyle name="Comma 6 3 2 3 4 4" xfId="9279" xr:uid="{932453CB-05F6-4A79-9694-B83A2B1136D7}"/>
    <cellStyle name="Comma 6 3 2 3 4 4 2" xfId="21411" xr:uid="{EA1D0623-B346-45E0-BE93-3F6FEAB921B6}"/>
    <cellStyle name="Comma 6 3 2 3 4 4 2 2" xfId="45675" xr:uid="{0E1630A7-4666-442F-B864-E183552CEF38}"/>
    <cellStyle name="Comma 6 3 2 3 4 4 3" xfId="33543" xr:uid="{C9D5385A-9EE7-433A-9D40-B2047C8B21DF}"/>
    <cellStyle name="Comma 6 3 2 3 4 5" xfId="13323" xr:uid="{085306F8-DA21-4C9A-8DA4-AAF48E38E859}"/>
    <cellStyle name="Comma 6 3 2 3 4 5 2" xfId="37587" xr:uid="{A9D0E862-5F87-4B84-8383-ED0D1AFDE0EE}"/>
    <cellStyle name="Comma 6 3 2 3 4 6" xfId="25455" xr:uid="{1460FBFC-54B8-4C97-96D6-85436D9669EF}"/>
    <cellStyle name="Comma 6 3 2 3 5" xfId="2202" xr:uid="{977E6DA7-F8D0-4DB1-99F9-3F5C1FC6A82A}"/>
    <cellStyle name="Comma 6 3 2 3 5 2" xfId="6246" xr:uid="{A58825F9-F63F-4D52-87CD-1A8A37374F59}"/>
    <cellStyle name="Comma 6 3 2 3 5 2 2" xfId="18378" xr:uid="{CECFD9C8-F1E9-4747-9126-13BD1239E52D}"/>
    <cellStyle name="Comma 6 3 2 3 5 2 2 2" xfId="42642" xr:uid="{9D11FE77-8E7C-4DC5-8B83-9431AED44A85}"/>
    <cellStyle name="Comma 6 3 2 3 5 2 3" xfId="30510" xr:uid="{B0F80420-9EA1-4A8A-91D0-FBDDD3BAF090}"/>
    <cellStyle name="Comma 6 3 2 3 5 3" xfId="10290" xr:uid="{E4D79C19-FA63-4596-9BEC-BAEE0A3A538E}"/>
    <cellStyle name="Comma 6 3 2 3 5 3 2" xfId="22422" xr:uid="{173DA723-C0E1-4270-AED4-3E9C9C470388}"/>
    <cellStyle name="Comma 6 3 2 3 5 3 2 2" xfId="46686" xr:uid="{25A31DC7-2CA1-4F6A-AB26-F74E8E80F90C}"/>
    <cellStyle name="Comma 6 3 2 3 5 3 3" xfId="34554" xr:uid="{C523EAC9-8116-4C55-B899-80CD767D75A1}"/>
    <cellStyle name="Comma 6 3 2 3 5 4" xfId="14334" xr:uid="{9D194954-CC10-4E1B-8868-457B7B078051}"/>
    <cellStyle name="Comma 6 3 2 3 5 4 2" xfId="38598" xr:uid="{BF82BDC6-B635-46D0-81FF-72598D88C9C6}"/>
    <cellStyle name="Comma 6 3 2 3 5 5" xfId="26466" xr:uid="{9C544997-335B-4281-9882-2E7B4C1D11F2}"/>
    <cellStyle name="Comma 6 3 2 3 6" xfId="4224" xr:uid="{7A780863-358E-4890-AEA1-4F3DD9FE2415}"/>
    <cellStyle name="Comma 6 3 2 3 6 2" xfId="16356" xr:uid="{3AC5A690-857F-41B8-8B1C-85AA68D2831A}"/>
    <cellStyle name="Comma 6 3 2 3 6 2 2" xfId="40620" xr:uid="{09AA937C-6C9A-4A80-AF90-DE552A37C475}"/>
    <cellStyle name="Comma 6 3 2 3 6 3" xfId="28488" xr:uid="{D54B8F62-87DE-4604-86DF-7BE13D525880}"/>
    <cellStyle name="Comma 6 3 2 3 7" xfId="8268" xr:uid="{4BF88CF4-13EC-47CB-899F-1556691FAF81}"/>
    <cellStyle name="Comma 6 3 2 3 7 2" xfId="20400" xr:uid="{7A67A82F-2D78-40A6-B234-CE406F7CBA97}"/>
    <cellStyle name="Comma 6 3 2 3 7 2 2" xfId="44664" xr:uid="{FEBE68DA-2A29-434A-92C3-F95A25612E1E}"/>
    <cellStyle name="Comma 6 3 2 3 7 3" xfId="32532" xr:uid="{373BFF59-9360-415E-AADE-285E8B06FCC5}"/>
    <cellStyle name="Comma 6 3 2 3 8" xfId="12312" xr:uid="{1CF4B190-AA0A-4240-A691-98E6E3E32C5E}"/>
    <cellStyle name="Comma 6 3 2 3 8 2" xfId="36576" xr:uid="{410D02BF-8843-4383-870C-1F9FD92D9AC1}"/>
    <cellStyle name="Comma 6 3 2 3 9" xfId="24444" xr:uid="{5C5225CF-CE7F-4EDF-9B4B-73C500065B2D}"/>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2 2 2" xfId="44285" xr:uid="{E7C14F69-EFCA-42AA-BE2C-F827D18F4DF2}"/>
    <cellStyle name="Comma 6 3 2 4 2 2 2 2 3" xfId="32153" xr:uid="{800851B2-408E-4A69-B7D7-131E48ECA6D8}"/>
    <cellStyle name="Comma 6 3 2 4 2 2 2 3" xfId="11933" xr:uid="{CC359808-41F8-44F2-96A2-ABDC6DDF19F3}"/>
    <cellStyle name="Comma 6 3 2 4 2 2 2 3 2" xfId="24065" xr:uid="{D7BF9A55-996B-4FF8-BA47-46BC0132279F}"/>
    <cellStyle name="Comma 6 3 2 4 2 2 2 3 2 2" xfId="48329" xr:uid="{5EB3D3F3-FFA9-4408-B38E-39E6BCF65AA2}"/>
    <cellStyle name="Comma 6 3 2 4 2 2 2 3 3" xfId="36197" xr:uid="{4F71208B-AA33-4562-A12C-1FF6375F4FC6}"/>
    <cellStyle name="Comma 6 3 2 4 2 2 2 4" xfId="15977" xr:uid="{F651C210-9B51-4595-90AD-31DF875259CF}"/>
    <cellStyle name="Comma 6 3 2 4 2 2 2 4 2" xfId="40241" xr:uid="{1F96D44C-B526-4B8E-BB22-B028457066C3}"/>
    <cellStyle name="Comma 6 3 2 4 2 2 2 5" xfId="28109" xr:uid="{D6BE6F4D-D47A-4EC9-A822-66199A58D53E}"/>
    <cellStyle name="Comma 6 3 2 4 2 2 3" xfId="5867" xr:uid="{2A70C5C6-9921-4F0D-87AF-CB7CD215E83F}"/>
    <cellStyle name="Comma 6 3 2 4 2 2 3 2" xfId="17999" xr:uid="{CB6FB457-D916-4E87-929B-AC572894A12D}"/>
    <cellStyle name="Comma 6 3 2 4 2 2 3 2 2" xfId="42263" xr:uid="{3E7D8E58-54F6-413C-9644-CB8B7501C5AC}"/>
    <cellStyle name="Comma 6 3 2 4 2 2 3 3" xfId="30131" xr:uid="{C014D993-FE68-4EAE-AE85-F476190B1451}"/>
    <cellStyle name="Comma 6 3 2 4 2 2 4" xfId="9911" xr:uid="{70767FD3-89E7-4E6D-AC9B-E25229C736F3}"/>
    <cellStyle name="Comma 6 3 2 4 2 2 4 2" xfId="22043" xr:uid="{CA865165-3B9E-496A-BFE1-A11E4D7AF322}"/>
    <cellStyle name="Comma 6 3 2 4 2 2 4 2 2" xfId="46307" xr:uid="{1B17775C-52E0-4E30-A12E-EBEE6FEB2D56}"/>
    <cellStyle name="Comma 6 3 2 4 2 2 4 3" xfId="34175" xr:uid="{571B00D3-6DD9-4FF2-958D-22F94F5EC5D4}"/>
    <cellStyle name="Comma 6 3 2 4 2 2 5" xfId="13955" xr:uid="{8163052C-BB9D-4E45-A2BA-FB04AA7D18F5}"/>
    <cellStyle name="Comma 6 3 2 4 2 2 5 2" xfId="38219" xr:uid="{B4846BBA-A555-47BB-9222-664FEEAEDF51}"/>
    <cellStyle name="Comma 6 3 2 4 2 2 6" xfId="26087" xr:uid="{4C9FB6A7-CF8D-49D5-9882-97D7864BA3D1}"/>
    <cellStyle name="Comma 6 3 2 4 2 3" xfId="2834" xr:uid="{E3FE7083-FBE6-40B8-A754-5D79EE0F8786}"/>
    <cellStyle name="Comma 6 3 2 4 2 3 2" xfId="6878" xr:uid="{5284A1C2-D1E6-4EEC-87F3-3DE8649FC060}"/>
    <cellStyle name="Comma 6 3 2 4 2 3 2 2" xfId="19010" xr:uid="{3ADA6171-9299-439A-A64A-7F4F94284310}"/>
    <cellStyle name="Comma 6 3 2 4 2 3 2 2 2" xfId="43274" xr:uid="{43857E31-E6BA-4065-8116-30793D70B20D}"/>
    <cellStyle name="Comma 6 3 2 4 2 3 2 3" xfId="31142" xr:uid="{61A3F125-771A-4EB1-A1A7-5F5D63AA5DD1}"/>
    <cellStyle name="Comma 6 3 2 4 2 3 3" xfId="10922" xr:uid="{EB7C8E72-CF5F-4185-BDEA-1BFDF14123E0}"/>
    <cellStyle name="Comma 6 3 2 4 2 3 3 2" xfId="23054" xr:uid="{7362ED7D-D857-4CFE-85A7-51257EEE0175}"/>
    <cellStyle name="Comma 6 3 2 4 2 3 3 2 2" xfId="47318" xr:uid="{5708A6D5-4CEB-4446-AAC0-4C5EB5A595A4}"/>
    <cellStyle name="Comma 6 3 2 4 2 3 3 3" xfId="35186" xr:uid="{056EF80E-02F7-446F-9B08-1CB2A0E85C55}"/>
    <cellStyle name="Comma 6 3 2 4 2 3 4" xfId="14966" xr:uid="{4D66F682-2BB8-46C1-8E59-4585522CF4D8}"/>
    <cellStyle name="Comma 6 3 2 4 2 3 4 2" xfId="39230" xr:uid="{8402E8BC-D53B-4BF0-8E56-67FA31D98DC7}"/>
    <cellStyle name="Comma 6 3 2 4 2 3 5" xfId="27098" xr:uid="{02BE1066-75CC-4F29-9A4A-376C406C72CC}"/>
    <cellStyle name="Comma 6 3 2 4 2 4" xfId="4856" xr:uid="{CEE51582-5AB1-432C-A7FD-BCA0169354C5}"/>
    <cellStyle name="Comma 6 3 2 4 2 4 2" xfId="16988" xr:uid="{719FFDB3-A117-4AC0-9903-6957E9BB266B}"/>
    <cellStyle name="Comma 6 3 2 4 2 4 2 2" xfId="41252" xr:uid="{E32E55DB-45E6-43E4-84EE-8BE0E762E28F}"/>
    <cellStyle name="Comma 6 3 2 4 2 4 3" xfId="29120" xr:uid="{E11758F4-C9FA-42BA-8B64-6EF32EB226E5}"/>
    <cellStyle name="Comma 6 3 2 4 2 5" xfId="8900" xr:uid="{EB184461-F956-4C56-BB58-B4E051443C0D}"/>
    <cellStyle name="Comma 6 3 2 4 2 5 2" xfId="21032" xr:uid="{F131419D-F51F-4A18-B643-E3474F15529A}"/>
    <cellStyle name="Comma 6 3 2 4 2 5 2 2" xfId="45296" xr:uid="{5284FA19-F26E-4F1D-80B8-A0D7EC9E12C5}"/>
    <cellStyle name="Comma 6 3 2 4 2 5 3" xfId="33164" xr:uid="{7FAEAB6E-2193-4D55-871A-DEE28E581EA9}"/>
    <cellStyle name="Comma 6 3 2 4 2 6" xfId="12944" xr:uid="{A55321C1-2747-4FC1-A64E-407D61911BAC}"/>
    <cellStyle name="Comma 6 3 2 4 2 6 2" xfId="37208" xr:uid="{21F5B1CB-E87A-4E61-8B8C-FDD1E69EE934}"/>
    <cellStyle name="Comma 6 3 2 4 2 7" xfId="25076" xr:uid="{AB1DF4A1-B952-4515-B847-0CE9E5699D41}"/>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2 2 2" xfId="43780" xr:uid="{551C98FB-2552-46D4-89D5-952B072DC03A}"/>
    <cellStyle name="Comma 6 3 2 4 3 2 2 3" xfId="31648" xr:uid="{49D4B1D7-F032-49F3-A002-84E37F453BD4}"/>
    <cellStyle name="Comma 6 3 2 4 3 2 3" xfId="11428" xr:uid="{09C786C0-5485-488C-BCF2-9A140C509966}"/>
    <cellStyle name="Comma 6 3 2 4 3 2 3 2" xfId="23560" xr:uid="{51606F98-ECEF-414A-B3FE-00828B84E5D3}"/>
    <cellStyle name="Comma 6 3 2 4 3 2 3 2 2" xfId="47824" xr:uid="{05508AC7-118A-428A-B109-19AC0577BED4}"/>
    <cellStyle name="Comma 6 3 2 4 3 2 3 3" xfId="35692" xr:uid="{CF8C25F6-9026-42D0-9EE0-8FFA8D60FA22}"/>
    <cellStyle name="Comma 6 3 2 4 3 2 4" xfId="15472" xr:uid="{EF59E2D3-3D25-4102-B7D2-CC1D8B5AD1AE}"/>
    <cellStyle name="Comma 6 3 2 4 3 2 4 2" xfId="39736" xr:uid="{61312944-AB05-4AC6-8B96-E7055EBAADC3}"/>
    <cellStyle name="Comma 6 3 2 4 3 2 5" xfId="27604" xr:uid="{10384BE9-8CF3-4328-83D0-0A50C18602FA}"/>
    <cellStyle name="Comma 6 3 2 4 3 3" xfId="5362" xr:uid="{EDC06DD8-BE99-4763-B467-446C0C54B194}"/>
    <cellStyle name="Comma 6 3 2 4 3 3 2" xfId="17494" xr:uid="{82B5DF17-FC40-432A-B28A-60C358E9312B}"/>
    <cellStyle name="Comma 6 3 2 4 3 3 2 2" xfId="41758" xr:uid="{D2FE900A-28EE-4F39-B432-52ACC460D65E}"/>
    <cellStyle name="Comma 6 3 2 4 3 3 3" xfId="29626" xr:uid="{118490DD-8E3D-4915-9BF5-842645E1F594}"/>
    <cellStyle name="Comma 6 3 2 4 3 4" xfId="9406" xr:uid="{C93B848B-4DB8-4E2B-A66D-9CECC7AA2A19}"/>
    <cellStyle name="Comma 6 3 2 4 3 4 2" xfId="21538" xr:uid="{9A766785-417E-4E7F-9A8B-0DF81F2762A2}"/>
    <cellStyle name="Comma 6 3 2 4 3 4 2 2" xfId="45802" xr:uid="{D18C12B5-C9B9-4A10-978F-2F77395B9EA4}"/>
    <cellStyle name="Comma 6 3 2 4 3 4 3" xfId="33670" xr:uid="{4BC455F7-C60B-498C-A0BA-C9E4F27B9629}"/>
    <cellStyle name="Comma 6 3 2 4 3 5" xfId="13450" xr:uid="{58946911-5F89-4757-9571-02AD222A4978}"/>
    <cellStyle name="Comma 6 3 2 4 3 5 2" xfId="37714" xr:uid="{E46FBDD8-ABAD-4E0E-ACED-26E873B174F7}"/>
    <cellStyle name="Comma 6 3 2 4 3 6" xfId="25582" xr:uid="{60F6F0AB-8D89-4D27-8828-DDEC949DE28C}"/>
    <cellStyle name="Comma 6 3 2 4 4" xfId="2329" xr:uid="{1C701B90-FD68-475C-9717-AD9FCCBD3EDE}"/>
    <cellStyle name="Comma 6 3 2 4 4 2" xfId="6373" xr:uid="{C136D9B0-6B8D-40FD-86D6-52F46190A6C6}"/>
    <cellStyle name="Comma 6 3 2 4 4 2 2" xfId="18505" xr:uid="{CB4C095D-C9B2-4E56-AE33-C0E8ADA1FCDD}"/>
    <cellStyle name="Comma 6 3 2 4 4 2 2 2" xfId="42769" xr:uid="{A173529A-789B-42B2-84FB-BD4FF1E261E8}"/>
    <cellStyle name="Comma 6 3 2 4 4 2 3" xfId="30637" xr:uid="{9F2901D5-08E8-4B37-B75D-FCB3511EBAB3}"/>
    <cellStyle name="Comma 6 3 2 4 4 3" xfId="10417" xr:uid="{7F204C25-0732-464F-B50A-50CAC8807F28}"/>
    <cellStyle name="Comma 6 3 2 4 4 3 2" xfId="22549" xr:uid="{5CB2C4D5-4F1C-4470-88F7-E88A8D1ED696}"/>
    <cellStyle name="Comma 6 3 2 4 4 3 2 2" xfId="46813" xr:uid="{A0BDBB96-3E1D-4BAB-B937-F5F98D632844}"/>
    <cellStyle name="Comma 6 3 2 4 4 3 3" xfId="34681" xr:uid="{DD85D76B-AA30-4435-833C-16783E38A5C1}"/>
    <cellStyle name="Comma 6 3 2 4 4 4" xfId="14461" xr:uid="{1021449E-CE96-4713-95E7-5778D79C3B77}"/>
    <cellStyle name="Comma 6 3 2 4 4 4 2" xfId="38725" xr:uid="{F2E62BA5-63F4-4DDF-88D3-FEC9B5F1DD2F}"/>
    <cellStyle name="Comma 6 3 2 4 4 5" xfId="26593" xr:uid="{3235AD12-C4D0-4563-BECE-9DA5AEA8BC9D}"/>
    <cellStyle name="Comma 6 3 2 4 5" xfId="4351" xr:uid="{AE4062A2-6417-483B-A6F5-594FD41BFC6C}"/>
    <cellStyle name="Comma 6 3 2 4 5 2" xfId="16483" xr:uid="{31179FA5-E144-4387-97B5-A3E079A6581C}"/>
    <cellStyle name="Comma 6 3 2 4 5 2 2" xfId="40747" xr:uid="{15960C45-9212-49CD-9314-987D4270D2D9}"/>
    <cellStyle name="Comma 6 3 2 4 5 3" xfId="28615" xr:uid="{66640A6E-10D5-476A-BF82-31B6746CFCC5}"/>
    <cellStyle name="Comma 6 3 2 4 6" xfId="8395" xr:uid="{7C17D75C-24F2-403D-992B-032667EE7152}"/>
    <cellStyle name="Comma 6 3 2 4 6 2" xfId="20527" xr:uid="{CEE021A1-9570-443E-862A-223E9F5B4AF9}"/>
    <cellStyle name="Comma 6 3 2 4 6 2 2" xfId="44791" xr:uid="{810121C6-C805-47D2-AA70-9649E13D451A}"/>
    <cellStyle name="Comma 6 3 2 4 6 3" xfId="32659" xr:uid="{77796E79-8CA3-44B4-9A09-4F26668F315D}"/>
    <cellStyle name="Comma 6 3 2 4 7" xfId="12439" xr:uid="{0BDA9643-1537-40BE-82A2-7772E279F202}"/>
    <cellStyle name="Comma 6 3 2 4 7 2" xfId="36703" xr:uid="{15B1067A-B5F0-4A47-9EB9-91D0D4804007}"/>
    <cellStyle name="Comma 6 3 2 4 8" xfId="24571" xr:uid="{C535F391-8A2F-4DA8-96A0-55D2DB165F2F}"/>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2 2 2" xfId="44032" xr:uid="{15A0CB7A-88C0-4F0D-B98D-D9125F8B04AA}"/>
    <cellStyle name="Comma 6 3 2 5 2 2 2 3" xfId="31900" xr:uid="{2E3584C2-B673-472D-9FF1-248091C185D8}"/>
    <cellStyle name="Comma 6 3 2 5 2 2 3" xfId="11680" xr:uid="{C9C1704A-4521-48D4-BFF2-C88929A8636E}"/>
    <cellStyle name="Comma 6 3 2 5 2 2 3 2" xfId="23812" xr:uid="{D7DB6D65-EE32-4EEF-ABAB-3983E836A688}"/>
    <cellStyle name="Comma 6 3 2 5 2 2 3 2 2" xfId="48076" xr:uid="{E682FE3F-024D-4466-9EDA-DAC76B2426F3}"/>
    <cellStyle name="Comma 6 3 2 5 2 2 3 3" xfId="35944" xr:uid="{CDE4A3AD-01A4-4718-916F-86B559A76576}"/>
    <cellStyle name="Comma 6 3 2 5 2 2 4" xfId="15724" xr:uid="{B266CAAB-54D1-43FF-803D-B8E8D9010242}"/>
    <cellStyle name="Comma 6 3 2 5 2 2 4 2" xfId="39988" xr:uid="{3261DB9D-0F78-43E2-9AEB-1F2D5D30DE51}"/>
    <cellStyle name="Comma 6 3 2 5 2 2 5" xfId="27856" xr:uid="{DA516E4F-8FDD-4244-9F22-52A69707FD11}"/>
    <cellStyle name="Comma 6 3 2 5 2 3" xfId="5614" xr:uid="{E7E8BBCC-2797-4C16-A324-00321A664712}"/>
    <cellStyle name="Comma 6 3 2 5 2 3 2" xfId="17746" xr:uid="{2B7E4555-1269-406A-A811-3B46F2F2831E}"/>
    <cellStyle name="Comma 6 3 2 5 2 3 2 2" xfId="42010" xr:uid="{900A9723-BFD5-42CE-94EB-20592798F677}"/>
    <cellStyle name="Comma 6 3 2 5 2 3 3" xfId="29878" xr:uid="{3BF39A1C-8EA8-480B-8536-914FA4B3888A}"/>
    <cellStyle name="Comma 6 3 2 5 2 4" xfId="9658" xr:uid="{CA87A9EE-FCA0-492E-B148-2081D86BE9F0}"/>
    <cellStyle name="Comma 6 3 2 5 2 4 2" xfId="21790" xr:uid="{BB21D241-D693-43FF-A92E-82DF69F4913F}"/>
    <cellStyle name="Comma 6 3 2 5 2 4 2 2" xfId="46054" xr:uid="{356BBA17-2013-4176-BA6C-7BD393714FE8}"/>
    <cellStyle name="Comma 6 3 2 5 2 4 3" xfId="33922" xr:uid="{C7F346D9-F0BC-409C-A49B-5C36E0584B82}"/>
    <cellStyle name="Comma 6 3 2 5 2 5" xfId="13702" xr:uid="{2E1F4783-ED73-4D71-9D97-32BAA51F923D}"/>
    <cellStyle name="Comma 6 3 2 5 2 5 2" xfId="37966" xr:uid="{E1D53131-B42F-4B68-85DD-E09AE51997CA}"/>
    <cellStyle name="Comma 6 3 2 5 2 6" xfId="25834" xr:uid="{229EFB17-5EF2-46F8-BBC4-137DA74A82C9}"/>
    <cellStyle name="Comma 6 3 2 5 3" xfId="2581" xr:uid="{ECF80B04-7233-4AA0-8373-F7920444D0DC}"/>
    <cellStyle name="Comma 6 3 2 5 3 2" xfId="6625" xr:uid="{F201A62C-8906-4981-8E60-F0AFA8B36C6C}"/>
    <cellStyle name="Comma 6 3 2 5 3 2 2" xfId="18757" xr:uid="{0E30E7FE-99BA-4333-9E72-ACB6B2C6FD1A}"/>
    <cellStyle name="Comma 6 3 2 5 3 2 2 2" xfId="43021" xr:uid="{8B7FCB4A-1C8B-4A1B-BCAD-5A039449F447}"/>
    <cellStyle name="Comma 6 3 2 5 3 2 3" xfId="30889" xr:uid="{B6D80FC3-49F2-4B3A-B6B7-CA45BB60A42B}"/>
    <cellStyle name="Comma 6 3 2 5 3 3" xfId="10669" xr:uid="{CA965B36-DC95-4938-A319-1474CB731536}"/>
    <cellStyle name="Comma 6 3 2 5 3 3 2" xfId="22801" xr:uid="{BE9BE223-B40A-4267-9A3C-4108CB7FC050}"/>
    <cellStyle name="Comma 6 3 2 5 3 3 2 2" xfId="47065" xr:uid="{D398BFA1-A59F-4EE6-B16E-26CAEC7431D3}"/>
    <cellStyle name="Comma 6 3 2 5 3 3 3" xfId="34933" xr:uid="{29A7C7E0-C4CF-43AE-B9C7-4D0BF593276E}"/>
    <cellStyle name="Comma 6 3 2 5 3 4" xfId="14713" xr:uid="{D11C073F-6773-437A-A574-5AC4F24B3E0B}"/>
    <cellStyle name="Comma 6 3 2 5 3 4 2" xfId="38977" xr:uid="{CEAA0C2A-6F29-436D-95AC-045AC65BD554}"/>
    <cellStyle name="Comma 6 3 2 5 3 5" xfId="26845" xr:uid="{71BE3B8B-BE99-4B17-90B5-F47ECC0B3853}"/>
    <cellStyle name="Comma 6 3 2 5 4" xfId="4603" xr:uid="{BEAAA4B7-4BCE-4607-82AB-A2D9ADE735CE}"/>
    <cellStyle name="Comma 6 3 2 5 4 2" xfId="16735" xr:uid="{539FFBAD-14BA-4073-A143-C99947332DE2}"/>
    <cellStyle name="Comma 6 3 2 5 4 2 2" xfId="40999" xr:uid="{6CA210E1-6C6E-4A86-B997-0887972E66C6}"/>
    <cellStyle name="Comma 6 3 2 5 4 3" xfId="28867" xr:uid="{3B7A3C8C-9023-415B-A968-35C19E283547}"/>
    <cellStyle name="Comma 6 3 2 5 5" xfId="8647" xr:uid="{6369E4E5-BE84-4832-AC2F-01BCECEB726B}"/>
    <cellStyle name="Comma 6 3 2 5 5 2" xfId="20779" xr:uid="{4F08DBDA-C79B-4431-8AD6-D3866C008590}"/>
    <cellStyle name="Comma 6 3 2 5 5 2 2" xfId="45043" xr:uid="{AA7C9F00-E94E-4026-B48B-C0F614E7F3F9}"/>
    <cellStyle name="Comma 6 3 2 5 5 3" xfId="32911" xr:uid="{C747B8C3-B7BF-4926-BD98-9CAC263E2C1F}"/>
    <cellStyle name="Comma 6 3 2 5 6" xfId="12691" xr:uid="{FBE4CBCA-597E-44D7-9A99-A3EB6063406B}"/>
    <cellStyle name="Comma 6 3 2 5 6 2" xfId="36955" xr:uid="{8048B7B4-270B-4E39-8D9E-C824AE79CC0E}"/>
    <cellStyle name="Comma 6 3 2 5 7" xfId="24823" xr:uid="{B949F6FC-0123-4347-BB09-6A6EDA2AD92C}"/>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2 2 2" xfId="43527" xr:uid="{1CDFD9C9-279F-44D0-A08A-9F6F65FD75DF}"/>
    <cellStyle name="Comma 6 3 2 6 2 2 3" xfId="31395" xr:uid="{3D57F578-F7BD-4B4D-A2ED-E6342A448BE5}"/>
    <cellStyle name="Comma 6 3 2 6 2 3" xfId="11175" xr:uid="{55CA5A32-A511-4355-A4C9-70966390B005}"/>
    <cellStyle name="Comma 6 3 2 6 2 3 2" xfId="23307" xr:uid="{330A555B-1DDB-4FF2-8F55-1BB700EFCB7A}"/>
    <cellStyle name="Comma 6 3 2 6 2 3 2 2" xfId="47571" xr:uid="{0258610F-EA6F-4B51-BA03-85019A546F12}"/>
    <cellStyle name="Comma 6 3 2 6 2 3 3" xfId="35439" xr:uid="{AB94DE8A-81B6-4980-9B40-0315F7582C26}"/>
    <cellStyle name="Comma 6 3 2 6 2 4" xfId="15219" xr:uid="{B99A22E9-C348-49AE-9ABB-0477755CABDE}"/>
    <cellStyle name="Comma 6 3 2 6 2 4 2" xfId="39483" xr:uid="{6951318C-BB88-4397-A64D-592E8B894B13}"/>
    <cellStyle name="Comma 6 3 2 6 2 5" xfId="27351" xr:uid="{81CA74C4-F457-4730-AF14-8197A170DDDA}"/>
    <cellStyle name="Comma 6 3 2 6 3" xfId="5109" xr:uid="{5FAE4C1B-1302-4DA7-A029-9385C2004750}"/>
    <cellStyle name="Comma 6 3 2 6 3 2" xfId="17241" xr:uid="{3EA1F983-152A-4FBA-B02A-01B43983CCCE}"/>
    <cellStyle name="Comma 6 3 2 6 3 2 2" xfId="41505" xr:uid="{B46B2702-6D18-4C14-BEA1-A1C5FFF3F51D}"/>
    <cellStyle name="Comma 6 3 2 6 3 3" xfId="29373" xr:uid="{5F64EC4C-8BB1-4E48-AAE2-31C967FEF7FF}"/>
    <cellStyle name="Comma 6 3 2 6 4" xfId="9153" xr:uid="{7A62A737-F604-498A-A64D-DD58F217D047}"/>
    <cellStyle name="Comma 6 3 2 6 4 2" xfId="21285" xr:uid="{2E6A65A3-DCEB-4425-AEBC-F6EFB1BB9B88}"/>
    <cellStyle name="Comma 6 3 2 6 4 2 2" xfId="45549" xr:uid="{2641EECD-F846-4219-8DCA-01EBD6435A43}"/>
    <cellStyle name="Comma 6 3 2 6 4 3" xfId="33417" xr:uid="{CD9F5BCB-B1CC-4FE9-86DD-45DB76A97A8F}"/>
    <cellStyle name="Comma 6 3 2 6 5" xfId="13197" xr:uid="{80460778-58B7-486E-995B-A82BA1374526}"/>
    <cellStyle name="Comma 6 3 2 6 5 2" xfId="37461" xr:uid="{BAB9FE62-2788-47EC-860F-D039D0745FD7}"/>
    <cellStyle name="Comma 6 3 2 6 6" xfId="25329" xr:uid="{B17AF94D-E414-4E4C-9BC4-0EF8C0E505C7}"/>
    <cellStyle name="Comma 6 3 2 7" xfId="2076" xr:uid="{CEC359BD-5416-4AC1-9D51-9714A8252DE4}"/>
    <cellStyle name="Comma 6 3 2 7 2" xfId="6120" xr:uid="{4D356F49-795D-457B-BC71-AFA95D260355}"/>
    <cellStyle name="Comma 6 3 2 7 2 2" xfId="18252" xr:uid="{7629F016-4CC8-4E3B-AB51-339D5CA8B214}"/>
    <cellStyle name="Comma 6 3 2 7 2 2 2" xfId="42516" xr:uid="{B98A23BE-6C68-43E5-BCDC-BBBA83B0796B}"/>
    <cellStyle name="Comma 6 3 2 7 2 3" xfId="30384" xr:uid="{2D0DCE3B-562A-4A13-B15E-029B1B280760}"/>
    <cellStyle name="Comma 6 3 2 7 3" xfId="10164" xr:uid="{491FDEC8-B800-4D6D-B3C6-EBAF842F417A}"/>
    <cellStyle name="Comma 6 3 2 7 3 2" xfId="22296" xr:uid="{6E859B44-D531-46BB-8B46-6385BBDA4A47}"/>
    <cellStyle name="Comma 6 3 2 7 3 2 2" xfId="46560" xr:uid="{DA02336D-0A49-46FA-80CB-BC937AC42FC3}"/>
    <cellStyle name="Comma 6 3 2 7 3 3" xfId="34428" xr:uid="{6142D572-7A69-4D44-9109-7E3408FE1314}"/>
    <cellStyle name="Comma 6 3 2 7 4" xfId="14208" xr:uid="{03804D1E-3067-4481-9DD6-79656A7A64D9}"/>
    <cellStyle name="Comma 6 3 2 7 4 2" xfId="38472" xr:uid="{F1B56BCB-C132-4E83-A14B-302602641443}"/>
    <cellStyle name="Comma 6 3 2 7 5" xfId="26340" xr:uid="{97966EC8-C686-428F-B7DA-6B6B0F8B3AAA}"/>
    <cellStyle name="Comma 6 3 2 8" xfId="4098" xr:uid="{A7AEA499-3F0F-4354-909C-3292BF36789E}"/>
    <cellStyle name="Comma 6 3 2 8 2" xfId="16230" xr:uid="{4137BF35-06DF-40B1-8EE7-36568F0885C0}"/>
    <cellStyle name="Comma 6 3 2 8 2 2" xfId="40494" xr:uid="{3D215AE8-6318-4E92-86FE-EAC2059C57BD}"/>
    <cellStyle name="Comma 6 3 2 8 3" xfId="28362" xr:uid="{AEC72963-895A-4E15-8550-2178C4A0EA1E}"/>
    <cellStyle name="Comma 6 3 2 9" xfId="8142" xr:uid="{3CEA95C5-159F-4FA4-B1F0-DB48BE6C3F5F}"/>
    <cellStyle name="Comma 6 3 2 9 2" xfId="20274" xr:uid="{5B203FEB-9C0D-44B4-9D34-F344838E666A}"/>
    <cellStyle name="Comma 6 3 2 9 2 2" xfId="44538" xr:uid="{D18CA994-A89E-4DA6-B709-EDDFFA52361C}"/>
    <cellStyle name="Comma 6 3 2 9 3" xfId="32406" xr:uid="{FF39819D-525A-4137-97C0-568891B029A1}"/>
    <cellStyle name="Comma 6 3 3" xfId="75" xr:uid="{564C0C3E-1AEC-42F6-854E-0FD928503DE2}"/>
    <cellStyle name="Comma 6 3 3 10" xfId="12207" xr:uid="{D0A5759B-8933-4709-B19D-274EE85604B5}"/>
    <cellStyle name="Comma 6 3 3 10 2" xfId="36471" xr:uid="{7F2195AE-084E-4B50-AAEC-C96C25BE737C}"/>
    <cellStyle name="Comma 6 3 3 11" xfId="24339" xr:uid="{AA24AF59-D3A5-4F8E-B942-2385B1A5C3D4}"/>
    <cellStyle name="Comma 6 3 3 2" xfId="138" xr:uid="{EF08A954-709B-4287-9D2D-A4D9FC9E2DDB}"/>
    <cellStyle name="Comma 6 3 3 2 10" xfId="24402" xr:uid="{29507157-4D6D-43FC-9C74-2F4CABD6DA9E}"/>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2 2 2" xfId="44495" xr:uid="{D4B331F0-C9A7-4671-82E9-8A93C955C86B}"/>
    <cellStyle name="Comma 6 3 3 2 2 2 2 2 2 2 3" xfId="32363" xr:uid="{2891028B-6AB6-48C3-8CA0-C153F47F6FFE}"/>
    <cellStyle name="Comma 6 3 3 2 2 2 2 2 2 3" xfId="12143" xr:uid="{EE657C4D-0C35-4A2B-9507-1768DE7D4AEE}"/>
    <cellStyle name="Comma 6 3 3 2 2 2 2 2 2 3 2" xfId="24275" xr:uid="{3CBBBA19-B325-4FB0-848E-B3EB3A96D17F}"/>
    <cellStyle name="Comma 6 3 3 2 2 2 2 2 2 3 2 2" xfId="48539" xr:uid="{8BD931BD-BC9C-4399-8286-9624BCF66046}"/>
    <cellStyle name="Comma 6 3 3 2 2 2 2 2 2 3 3" xfId="36407" xr:uid="{D2FE3D8C-760D-4DD5-9528-98AE2CFDAA17}"/>
    <cellStyle name="Comma 6 3 3 2 2 2 2 2 2 4" xfId="16187" xr:uid="{74084724-6CEF-4252-8CF9-61B74E5DD8B3}"/>
    <cellStyle name="Comma 6 3 3 2 2 2 2 2 2 4 2" xfId="40451" xr:uid="{35A05784-E8EF-42FA-8D9F-B6F813BD07BF}"/>
    <cellStyle name="Comma 6 3 3 2 2 2 2 2 2 5" xfId="28319" xr:uid="{B58D8EF1-4932-4F87-80BB-DCB2C020AB91}"/>
    <cellStyle name="Comma 6 3 3 2 2 2 2 2 3" xfId="6077" xr:uid="{9DC5516C-D76C-4BA4-8331-FAC4B156F30A}"/>
    <cellStyle name="Comma 6 3 3 2 2 2 2 2 3 2" xfId="18209" xr:uid="{FE9CE033-B659-4090-A99A-9C4B1AF3489F}"/>
    <cellStyle name="Comma 6 3 3 2 2 2 2 2 3 2 2" xfId="42473" xr:uid="{503AE2AF-FCF7-4F31-BE46-FA5BB3A66483}"/>
    <cellStyle name="Comma 6 3 3 2 2 2 2 2 3 3" xfId="30341" xr:uid="{B743DD69-4250-4831-B114-2508F7402F82}"/>
    <cellStyle name="Comma 6 3 3 2 2 2 2 2 4" xfId="10121" xr:uid="{1D9A78CB-2729-4807-AD74-44A8E281977A}"/>
    <cellStyle name="Comma 6 3 3 2 2 2 2 2 4 2" xfId="22253" xr:uid="{06688FBF-3C62-41EF-B935-B6BD9D331200}"/>
    <cellStyle name="Comma 6 3 3 2 2 2 2 2 4 2 2" xfId="46517" xr:uid="{C65B0E79-D8E6-47B6-8B53-9ACA215F0FC0}"/>
    <cellStyle name="Comma 6 3 3 2 2 2 2 2 4 3" xfId="34385" xr:uid="{2477EBC2-BA97-41C3-8A06-29C64C40C265}"/>
    <cellStyle name="Comma 6 3 3 2 2 2 2 2 5" xfId="14165" xr:uid="{DCEEEE58-3C94-4DD2-B4A2-C080BDDE72A0}"/>
    <cellStyle name="Comma 6 3 3 2 2 2 2 2 5 2" xfId="38429" xr:uid="{9B130777-6F97-4E61-B708-BDDC96359992}"/>
    <cellStyle name="Comma 6 3 3 2 2 2 2 2 6" xfId="26297" xr:uid="{C0267FA4-90B5-4B69-8878-9D48819FDA9F}"/>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2 2 2" xfId="43484" xr:uid="{ED3626D6-591B-496F-8A88-7ABA26A4F1A6}"/>
    <cellStyle name="Comma 6 3 3 2 2 2 2 3 2 3" xfId="31352" xr:uid="{9CB8D260-8613-4EFE-AD90-B22D264EE9A4}"/>
    <cellStyle name="Comma 6 3 3 2 2 2 2 3 3" xfId="11132" xr:uid="{65ECE8D7-6916-4536-AF39-5BD65701B012}"/>
    <cellStyle name="Comma 6 3 3 2 2 2 2 3 3 2" xfId="23264" xr:uid="{87839726-EE84-4970-9D04-4EC6EC10BFAD}"/>
    <cellStyle name="Comma 6 3 3 2 2 2 2 3 3 2 2" xfId="47528" xr:uid="{57EE67A4-229E-4A7E-9B9D-AED7136CE816}"/>
    <cellStyle name="Comma 6 3 3 2 2 2 2 3 3 3" xfId="35396" xr:uid="{ADB9E77A-8900-4715-B750-D0DE3ED3B879}"/>
    <cellStyle name="Comma 6 3 3 2 2 2 2 3 4" xfId="15176" xr:uid="{E70B10FA-591C-4234-9A28-E215813A0D0F}"/>
    <cellStyle name="Comma 6 3 3 2 2 2 2 3 4 2" xfId="39440" xr:uid="{13A79076-C12F-40C3-96C5-1C431135127C}"/>
    <cellStyle name="Comma 6 3 3 2 2 2 2 3 5" xfId="27308" xr:uid="{2C2ECA59-A8B0-47BF-A77D-B87BBBF6E525}"/>
    <cellStyle name="Comma 6 3 3 2 2 2 2 4" xfId="5066" xr:uid="{C73EE1CC-71BA-4ACA-B870-CDC649A06E74}"/>
    <cellStyle name="Comma 6 3 3 2 2 2 2 4 2" xfId="17198" xr:uid="{12C45542-582D-4383-8B3A-48D6ED6CF6B8}"/>
    <cellStyle name="Comma 6 3 3 2 2 2 2 4 2 2" xfId="41462" xr:uid="{F41730EC-79A3-49E7-9C11-06635D976898}"/>
    <cellStyle name="Comma 6 3 3 2 2 2 2 4 3" xfId="29330" xr:uid="{61AA5A7F-4F82-4358-8413-91F2DBF23429}"/>
    <cellStyle name="Comma 6 3 3 2 2 2 2 5" xfId="9110" xr:uid="{C8001E9C-43F9-4C73-A5C1-7D0E0FB4EDC1}"/>
    <cellStyle name="Comma 6 3 3 2 2 2 2 5 2" xfId="21242" xr:uid="{9983916D-7E7F-4690-801C-9F11929CF5D5}"/>
    <cellStyle name="Comma 6 3 3 2 2 2 2 5 2 2" xfId="45506" xr:uid="{8E1665E7-2251-4144-A398-BA589171E608}"/>
    <cellStyle name="Comma 6 3 3 2 2 2 2 5 3" xfId="33374" xr:uid="{7B85457F-78E9-4147-B3BF-AC97292A72FC}"/>
    <cellStyle name="Comma 6 3 3 2 2 2 2 6" xfId="13154" xr:uid="{A935EF02-7B5D-4CFB-965E-C629A8E06F99}"/>
    <cellStyle name="Comma 6 3 3 2 2 2 2 6 2" xfId="37418" xr:uid="{19A69B1B-AC0F-4419-ADEC-F45747FC1957}"/>
    <cellStyle name="Comma 6 3 3 2 2 2 2 7" xfId="25286" xr:uid="{FF45A1E5-B972-41CE-A234-E665FBD5C773}"/>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2 2 2" xfId="43990" xr:uid="{5B29A49F-873F-43AF-A40A-93DB9495446F}"/>
    <cellStyle name="Comma 6 3 3 2 2 2 3 2 2 3" xfId="31858" xr:uid="{F7076B7E-FCD9-480E-9126-1E524251E3DD}"/>
    <cellStyle name="Comma 6 3 3 2 2 2 3 2 3" xfId="11638" xr:uid="{B50D1DE8-33E1-4B6D-90A1-8D3227D228BC}"/>
    <cellStyle name="Comma 6 3 3 2 2 2 3 2 3 2" xfId="23770" xr:uid="{5934BDAA-E654-46B0-B310-3DBCDBF4FDF2}"/>
    <cellStyle name="Comma 6 3 3 2 2 2 3 2 3 2 2" xfId="48034" xr:uid="{AE91DA3C-0798-44DE-A7AD-48D5F2F3CDD4}"/>
    <cellStyle name="Comma 6 3 3 2 2 2 3 2 3 3" xfId="35902" xr:uid="{CBB24324-6788-4EF3-96DC-D134A5A335DE}"/>
    <cellStyle name="Comma 6 3 3 2 2 2 3 2 4" xfId="15682" xr:uid="{0DB9117A-2612-4B46-B971-F5C8F1787A2A}"/>
    <cellStyle name="Comma 6 3 3 2 2 2 3 2 4 2" xfId="39946" xr:uid="{4C0ED9DE-8EE1-47C3-B8D0-0EBC2B4EC58D}"/>
    <cellStyle name="Comma 6 3 3 2 2 2 3 2 5" xfId="27814" xr:uid="{5AA4EB2F-A6B9-43B3-84C8-EC50EE1CA2A2}"/>
    <cellStyle name="Comma 6 3 3 2 2 2 3 3" xfId="5572" xr:uid="{DC8FEE57-88A1-481F-85C7-6EB02F8610C3}"/>
    <cellStyle name="Comma 6 3 3 2 2 2 3 3 2" xfId="17704" xr:uid="{8055654E-96CF-4654-A29F-5DEFBEA8D7D3}"/>
    <cellStyle name="Comma 6 3 3 2 2 2 3 3 2 2" xfId="41968" xr:uid="{86B7D57B-9030-4307-8044-D94D1C10EF39}"/>
    <cellStyle name="Comma 6 3 3 2 2 2 3 3 3" xfId="29836" xr:uid="{934B418E-5D19-4B81-994A-584163FD9E86}"/>
    <cellStyle name="Comma 6 3 3 2 2 2 3 4" xfId="9616" xr:uid="{EEFB925E-EA7B-4032-BB44-BD1D5EB26EA2}"/>
    <cellStyle name="Comma 6 3 3 2 2 2 3 4 2" xfId="21748" xr:uid="{13CE282A-4587-46F6-B3CE-31727C4B24C6}"/>
    <cellStyle name="Comma 6 3 3 2 2 2 3 4 2 2" xfId="46012" xr:uid="{0AA2EE96-5C6F-4F81-AECF-EA7C9E036CDA}"/>
    <cellStyle name="Comma 6 3 3 2 2 2 3 4 3" xfId="33880" xr:uid="{A1936E45-C3E9-4B9F-A849-B7A0EBBD579B}"/>
    <cellStyle name="Comma 6 3 3 2 2 2 3 5" xfId="13660" xr:uid="{F1C5910A-D925-40C5-9066-DC2A5BEBE58B}"/>
    <cellStyle name="Comma 6 3 3 2 2 2 3 5 2" xfId="37924" xr:uid="{0D308489-BA3C-4A28-98DF-03CB00ECE685}"/>
    <cellStyle name="Comma 6 3 3 2 2 2 3 6" xfId="25792" xr:uid="{7F91B4D9-E07D-4ACE-80E7-04D351A676D2}"/>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2 2 2" xfId="42979" xr:uid="{E541E69B-D8B5-431B-A463-1187B7312FC7}"/>
    <cellStyle name="Comma 6 3 3 2 2 2 4 2 3" xfId="30847" xr:uid="{76BC5F2C-444E-45F9-B481-EEF82A88104F}"/>
    <cellStyle name="Comma 6 3 3 2 2 2 4 3" xfId="10627" xr:uid="{94650810-BE5E-4DB5-8084-8A3643A7FE09}"/>
    <cellStyle name="Comma 6 3 3 2 2 2 4 3 2" xfId="22759" xr:uid="{657DB024-7484-47C2-8DAD-10B7500461D9}"/>
    <cellStyle name="Comma 6 3 3 2 2 2 4 3 2 2" xfId="47023" xr:uid="{F9E9DFA7-7A66-4CA5-909A-8DE9ADD0D141}"/>
    <cellStyle name="Comma 6 3 3 2 2 2 4 3 3" xfId="34891" xr:uid="{5625683F-A06B-4249-B2CB-992F245A0951}"/>
    <cellStyle name="Comma 6 3 3 2 2 2 4 4" xfId="14671" xr:uid="{51B45D4C-1F26-4F74-BA7D-68B0CD762D4A}"/>
    <cellStyle name="Comma 6 3 3 2 2 2 4 4 2" xfId="38935" xr:uid="{73434E51-24F9-4230-829F-F8F8BB8F511C}"/>
    <cellStyle name="Comma 6 3 3 2 2 2 4 5" xfId="26803" xr:uid="{EDCA3C63-0DAF-4A0E-958B-52A97EE8899B}"/>
    <cellStyle name="Comma 6 3 3 2 2 2 5" xfId="4561" xr:uid="{27A41664-FFC6-474C-AD98-90C9224B4528}"/>
    <cellStyle name="Comma 6 3 3 2 2 2 5 2" xfId="16693" xr:uid="{9D7EEEAB-9878-40D3-AEFF-E4C4A3E05723}"/>
    <cellStyle name="Comma 6 3 3 2 2 2 5 2 2" xfId="40957" xr:uid="{85D14459-2297-4FB3-B8B8-F9F16590EEAA}"/>
    <cellStyle name="Comma 6 3 3 2 2 2 5 3" xfId="28825" xr:uid="{490842FF-9ED9-436B-803F-D5A8BF23A316}"/>
    <cellStyle name="Comma 6 3 3 2 2 2 6" xfId="8605" xr:uid="{0ADEF86D-06FF-4961-B602-1E0428A56B18}"/>
    <cellStyle name="Comma 6 3 3 2 2 2 6 2" xfId="20737" xr:uid="{F9F56FBB-2B57-4D5A-8C5F-018D4C690E16}"/>
    <cellStyle name="Comma 6 3 3 2 2 2 6 2 2" xfId="45001" xr:uid="{488C407C-FF04-41E8-AD13-E491F110FC47}"/>
    <cellStyle name="Comma 6 3 3 2 2 2 6 3" xfId="32869" xr:uid="{67645A05-1B40-4FA4-8CE7-A7BF9F5A3EFC}"/>
    <cellStyle name="Comma 6 3 3 2 2 2 7" xfId="12649" xr:uid="{0F8F9B39-0900-4BC0-84A1-4A59015AA7FB}"/>
    <cellStyle name="Comma 6 3 3 2 2 2 7 2" xfId="36913" xr:uid="{BD12F277-D7ED-4A6C-B14A-EEEFC05FCC1E}"/>
    <cellStyle name="Comma 6 3 3 2 2 2 8" xfId="24781" xr:uid="{53C5D6C5-DBAF-4AAD-AC84-639DFB570475}"/>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2 2 2" xfId="44242" xr:uid="{53CA7F1F-E625-4FAE-AC71-5A757BB60900}"/>
    <cellStyle name="Comma 6 3 3 2 2 3 2 2 2 3" xfId="32110" xr:uid="{C49223EC-ED71-4608-B894-492CE5847316}"/>
    <cellStyle name="Comma 6 3 3 2 2 3 2 2 3" xfId="11890" xr:uid="{1D280C9E-4EAA-42B0-BC2D-B909B865966C}"/>
    <cellStyle name="Comma 6 3 3 2 2 3 2 2 3 2" xfId="24022" xr:uid="{AF2D3441-EE99-4FEC-AC5C-771DB8D656A6}"/>
    <cellStyle name="Comma 6 3 3 2 2 3 2 2 3 2 2" xfId="48286" xr:uid="{A07C5E50-734E-4898-9B92-752E01DF2902}"/>
    <cellStyle name="Comma 6 3 3 2 2 3 2 2 3 3" xfId="36154" xr:uid="{E5E756D1-7D65-4B4D-8728-17F23785B01E}"/>
    <cellStyle name="Comma 6 3 3 2 2 3 2 2 4" xfId="15934" xr:uid="{017EE705-13DE-4AFB-A478-536BF650BC85}"/>
    <cellStyle name="Comma 6 3 3 2 2 3 2 2 4 2" xfId="40198" xr:uid="{672CF6A5-65D3-4DD5-BB1A-0250F9D8D908}"/>
    <cellStyle name="Comma 6 3 3 2 2 3 2 2 5" xfId="28066" xr:uid="{D7B407DC-0377-4218-940D-6B91AB1B6997}"/>
    <cellStyle name="Comma 6 3 3 2 2 3 2 3" xfId="5824" xr:uid="{EE1383FC-551E-46A4-B720-AA2A48132229}"/>
    <cellStyle name="Comma 6 3 3 2 2 3 2 3 2" xfId="17956" xr:uid="{7E343B9F-024B-4CA8-AD1E-D487A5D2A7C6}"/>
    <cellStyle name="Comma 6 3 3 2 2 3 2 3 2 2" xfId="42220" xr:uid="{EFA90B2E-394C-4E96-A829-9412A3D03614}"/>
    <cellStyle name="Comma 6 3 3 2 2 3 2 3 3" xfId="30088" xr:uid="{ADBFB751-21FE-441E-B50F-772110753352}"/>
    <cellStyle name="Comma 6 3 3 2 2 3 2 4" xfId="9868" xr:uid="{7A8A0D54-9168-47D8-BAF0-E6990FAD45BA}"/>
    <cellStyle name="Comma 6 3 3 2 2 3 2 4 2" xfId="22000" xr:uid="{5D8C8F57-B767-495A-A0F7-30F30CC4051A}"/>
    <cellStyle name="Comma 6 3 3 2 2 3 2 4 2 2" xfId="46264" xr:uid="{818B47E7-39D0-40AF-807C-0B889BBDFA61}"/>
    <cellStyle name="Comma 6 3 3 2 2 3 2 4 3" xfId="34132" xr:uid="{D4EFE7EC-7885-4567-B2FE-F0FFDA28EF39}"/>
    <cellStyle name="Comma 6 3 3 2 2 3 2 5" xfId="13912" xr:uid="{E5D797F2-E5DE-478E-B7A6-2A905A217AF0}"/>
    <cellStyle name="Comma 6 3 3 2 2 3 2 5 2" xfId="38176" xr:uid="{0AB10A09-F9D4-49F1-BE66-8D6D003100BD}"/>
    <cellStyle name="Comma 6 3 3 2 2 3 2 6" xfId="26044" xr:uid="{2DFD3118-AFC3-49BE-8CFC-C8FD985BA7B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2 2 2" xfId="43231" xr:uid="{B56C1037-AA89-4CF7-989E-D2B08BE31F6E}"/>
    <cellStyle name="Comma 6 3 3 2 2 3 3 2 3" xfId="31099" xr:uid="{277908F3-125C-4700-B3B6-9EA73DF66A8A}"/>
    <cellStyle name="Comma 6 3 3 2 2 3 3 3" xfId="10879" xr:uid="{929BF7BB-15BD-42AA-86A2-A0DD9121CB87}"/>
    <cellStyle name="Comma 6 3 3 2 2 3 3 3 2" xfId="23011" xr:uid="{824F2119-7E6D-4552-80C3-3F18DB708A8D}"/>
    <cellStyle name="Comma 6 3 3 2 2 3 3 3 2 2" xfId="47275" xr:uid="{646D8342-C8B5-4AF5-94CB-7460795D7D5B}"/>
    <cellStyle name="Comma 6 3 3 2 2 3 3 3 3" xfId="35143" xr:uid="{A7D76479-259E-44D7-9CD6-C16F73A1D1E6}"/>
    <cellStyle name="Comma 6 3 3 2 2 3 3 4" xfId="14923" xr:uid="{E4CB603F-9823-4F92-AE88-9E07056B3502}"/>
    <cellStyle name="Comma 6 3 3 2 2 3 3 4 2" xfId="39187" xr:uid="{7388FF6F-9317-453E-9C17-FD7936DDE856}"/>
    <cellStyle name="Comma 6 3 3 2 2 3 3 5" xfId="27055" xr:uid="{ED86CFE9-BC5E-4591-BC36-D738D1070572}"/>
    <cellStyle name="Comma 6 3 3 2 2 3 4" xfId="4813" xr:uid="{4CB1A0DE-BE5A-42B2-BF6E-97F1E0C8DA39}"/>
    <cellStyle name="Comma 6 3 3 2 2 3 4 2" xfId="16945" xr:uid="{8FDC0590-F67D-464D-9A9B-8F58FB2A8869}"/>
    <cellStyle name="Comma 6 3 3 2 2 3 4 2 2" xfId="41209" xr:uid="{4F10C433-6125-4942-A3E0-14896D11A41D}"/>
    <cellStyle name="Comma 6 3 3 2 2 3 4 3" xfId="29077" xr:uid="{D60222B1-B511-4259-9643-20AAE46D5A2E}"/>
    <cellStyle name="Comma 6 3 3 2 2 3 5" xfId="8857" xr:uid="{6B79C9F0-3C08-47AB-8539-3F26C6651212}"/>
    <cellStyle name="Comma 6 3 3 2 2 3 5 2" xfId="20989" xr:uid="{2D0F3F0C-6AF7-4E27-9E38-4CE4EC0E8D73}"/>
    <cellStyle name="Comma 6 3 3 2 2 3 5 2 2" xfId="45253" xr:uid="{3787B1A8-7E9C-45FF-8BCE-35AE0F094CDB}"/>
    <cellStyle name="Comma 6 3 3 2 2 3 5 3" xfId="33121" xr:uid="{7A9C1154-AA3B-444E-A6F3-7567D84B2992}"/>
    <cellStyle name="Comma 6 3 3 2 2 3 6" xfId="12901" xr:uid="{1FE5818B-4B23-4904-84A2-E2996C85AE51}"/>
    <cellStyle name="Comma 6 3 3 2 2 3 6 2" xfId="37165" xr:uid="{878D060A-7F27-409E-B4A1-0479F18964B6}"/>
    <cellStyle name="Comma 6 3 3 2 2 3 7" xfId="25033" xr:uid="{FD37DC5D-EA9D-42DD-9628-539BE56A28DF}"/>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2 2 2" xfId="43737" xr:uid="{03C8E827-AA7A-4E6D-A7E1-EB6C4BD8DED7}"/>
    <cellStyle name="Comma 6 3 3 2 2 4 2 2 3" xfId="31605" xr:uid="{6B00C3F5-37E5-4741-B6BA-3C08AB8D7657}"/>
    <cellStyle name="Comma 6 3 3 2 2 4 2 3" xfId="11385" xr:uid="{7717D3F9-F111-4BA3-8B10-E64A2FB2FB9C}"/>
    <cellStyle name="Comma 6 3 3 2 2 4 2 3 2" xfId="23517" xr:uid="{A8FE92C1-7E69-4212-9ACD-4FA6769B0072}"/>
    <cellStyle name="Comma 6 3 3 2 2 4 2 3 2 2" xfId="47781" xr:uid="{9C14FD28-6C8E-4151-8C3E-6B4F41BBDEE4}"/>
    <cellStyle name="Comma 6 3 3 2 2 4 2 3 3" xfId="35649" xr:uid="{BE93B28C-AA5C-415B-8CD1-062D758B45D8}"/>
    <cellStyle name="Comma 6 3 3 2 2 4 2 4" xfId="15429" xr:uid="{97DB3447-C8DB-4E9F-919D-D6F49FB2DFFD}"/>
    <cellStyle name="Comma 6 3 3 2 2 4 2 4 2" xfId="39693" xr:uid="{51BCE729-97A1-4A95-AF5D-A7A15F127692}"/>
    <cellStyle name="Comma 6 3 3 2 2 4 2 5" xfId="27561" xr:uid="{01127F60-0A02-4CBC-A711-051C51F32DAC}"/>
    <cellStyle name="Comma 6 3 3 2 2 4 3" xfId="5319" xr:uid="{C61B1352-EFD6-445E-8EA9-6334B4ECE1B5}"/>
    <cellStyle name="Comma 6 3 3 2 2 4 3 2" xfId="17451" xr:uid="{E38872DA-1F9A-402D-B73B-4F00CC779124}"/>
    <cellStyle name="Comma 6 3 3 2 2 4 3 2 2" xfId="41715" xr:uid="{97140FD6-13D0-41C9-9F27-FD90E68ACFE8}"/>
    <cellStyle name="Comma 6 3 3 2 2 4 3 3" xfId="29583" xr:uid="{F736A86C-C7D9-4A6E-A144-0DFF2436EE8B}"/>
    <cellStyle name="Comma 6 3 3 2 2 4 4" xfId="9363" xr:uid="{C850AE70-5FE5-4814-AD33-426700F368B6}"/>
    <cellStyle name="Comma 6 3 3 2 2 4 4 2" xfId="21495" xr:uid="{D428265C-7888-4EC2-A855-46D8F2ECC683}"/>
    <cellStyle name="Comma 6 3 3 2 2 4 4 2 2" xfId="45759" xr:uid="{3FC237DE-B04E-467A-B0C2-FC10DA1B9F97}"/>
    <cellStyle name="Comma 6 3 3 2 2 4 4 3" xfId="33627" xr:uid="{3E690976-AD17-4059-B732-620344653BF7}"/>
    <cellStyle name="Comma 6 3 3 2 2 4 5" xfId="13407" xr:uid="{5E502F0F-2BB8-43D6-90DD-17FB257146A0}"/>
    <cellStyle name="Comma 6 3 3 2 2 4 5 2" xfId="37671" xr:uid="{154AC051-654F-4795-AC96-8F0557FC1427}"/>
    <cellStyle name="Comma 6 3 3 2 2 4 6" xfId="25539" xr:uid="{5941D308-419A-4A47-AC0D-360EB864F6D1}"/>
    <cellStyle name="Comma 6 3 3 2 2 5" xfId="2286" xr:uid="{3031212E-1B2D-4266-8F6C-FFB9C84C65F1}"/>
    <cellStyle name="Comma 6 3 3 2 2 5 2" xfId="6330" xr:uid="{A8607261-CFF8-4BB7-96AB-B36070F6D54D}"/>
    <cellStyle name="Comma 6 3 3 2 2 5 2 2" xfId="18462" xr:uid="{ACF2F720-003C-4CAE-AE04-B1405C70A215}"/>
    <cellStyle name="Comma 6 3 3 2 2 5 2 2 2" xfId="42726" xr:uid="{8E29F411-67A4-44CA-86B9-E76FB2B6112C}"/>
    <cellStyle name="Comma 6 3 3 2 2 5 2 3" xfId="30594" xr:uid="{5AF2FEC7-5F82-444D-A219-88D77B69D37B}"/>
    <cellStyle name="Comma 6 3 3 2 2 5 3" xfId="10374" xr:uid="{55A6E507-9586-421F-9E7C-2644388E9805}"/>
    <cellStyle name="Comma 6 3 3 2 2 5 3 2" xfId="22506" xr:uid="{07666D1F-767F-4861-B581-24B6AFBF7CDC}"/>
    <cellStyle name="Comma 6 3 3 2 2 5 3 2 2" xfId="46770" xr:uid="{FE25DD71-7FF6-413C-B384-FDA906BE19A6}"/>
    <cellStyle name="Comma 6 3 3 2 2 5 3 3" xfId="34638" xr:uid="{6C132E5C-14B0-43AA-AC97-85164BD1CD0B}"/>
    <cellStyle name="Comma 6 3 3 2 2 5 4" xfId="14418" xr:uid="{2006096D-A8BA-4BD8-9235-7B79C4C31B36}"/>
    <cellStyle name="Comma 6 3 3 2 2 5 4 2" xfId="38682" xr:uid="{4D6EBD44-F0E0-44A3-BBD5-F1CF48C62B93}"/>
    <cellStyle name="Comma 6 3 3 2 2 5 5" xfId="26550" xr:uid="{A08076D1-BF7D-4B26-834C-714FB8EAB7CE}"/>
    <cellStyle name="Comma 6 3 3 2 2 6" xfId="4308" xr:uid="{9425DD21-0298-4CAB-B099-3F4CC6E700EF}"/>
    <cellStyle name="Comma 6 3 3 2 2 6 2" xfId="16440" xr:uid="{26BA828E-7711-47B6-BD36-8F5CCBF6A6A7}"/>
    <cellStyle name="Comma 6 3 3 2 2 6 2 2" xfId="40704" xr:uid="{7730E1F8-20B1-437E-AA3B-4CE7BB7EB453}"/>
    <cellStyle name="Comma 6 3 3 2 2 6 3" xfId="28572" xr:uid="{AC17BA38-62D1-45E1-BDB8-0494F82037EE}"/>
    <cellStyle name="Comma 6 3 3 2 2 7" xfId="8352" xr:uid="{92681199-DFD3-42A6-87B5-0622FF4FECB0}"/>
    <cellStyle name="Comma 6 3 3 2 2 7 2" xfId="20484" xr:uid="{113CC25D-6EEF-423C-8683-3B5119DC1046}"/>
    <cellStyle name="Comma 6 3 3 2 2 7 2 2" xfId="44748" xr:uid="{A3972A31-C878-4C27-99F6-9B6EBEE12B62}"/>
    <cellStyle name="Comma 6 3 3 2 2 7 3" xfId="32616" xr:uid="{7BCAFF5F-E724-4A57-8F7A-22AC89E3824F}"/>
    <cellStyle name="Comma 6 3 3 2 2 8" xfId="12396" xr:uid="{E47C7D47-BF81-4AA1-9CCF-6D9176D8BD03}"/>
    <cellStyle name="Comma 6 3 3 2 2 8 2" xfId="36660" xr:uid="{2AB0628E-EF62-41D6-B5E7-220E77293A6C}"/>
    <cellStyle name="Comma 6 3 3 2 2 9" xfId="24528" xr:uid="{F142287A-A083-490D-B7C7-D06979C98AFE}"/>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2 2 2" xfId="44369" xr:uid="{3B969E9B-1BA3-485C-ADD0-D76EFEFAB749}"/>
    <cellStyle name="Comma 6 3 3 2 3 2 2 2 2 3" xfId="32237" xr:uid="{375E1D13-A943-4C72-A3A6-0C588E963BE6}"/>
    <cellStyle name="Comma 6 3 3 2 3 2 2 2 3" xfId="12017" xr:uid="{EF01ED0B-4205-4ED5-A736-09859C4C892D}"/>
    <cellStyle name="Comma 6 3 3 2 3 2 2 2 3 2" xfId="24149" xr:uid="{17E11403-3645-462D-B761-2EC420754FFE}"/>
    <cellStyle name="Comma 6 3 3 2 3 2 2 2 3 2 2" xfId="48413" xr:uid="{FCDC745E-2003-4212-BEF9-5C5FABC4FA83}"/>
    <cellStyle name="Comma 6 3 3 2 3 2 2 2 3 3" xfId="36281" xr:uid="{9B8585DB-6BE4-407C-B661-446D4E22EC9E}"/>
    <cellStyle name="Comma 6 3 3 2 3 2 2 2 4" xfId="16061" xr:uid="{E8997DCD-3A4B-45E1-9CE2-BEAF736376E8}"/>
    <cellStyle name="Comma 6 3 3 2 3 2 2 2 4 2" xfId="40325" xr:uid="{BD6BE002-6E76-48D3-857C-5EBCC9A9A449}"/>
    <cellStyle name="Comma 6 3 3 2 3 2 2 2 5" xfId="28193" xr:uid="{8C1DBC65-2A42-4EB7-84F1-6B209B1EE259}"/>
    <cellStyle name="Comma 6 3 3 2 3 2 2 3" xfId="5951" xr:uid="{135BC803-9E48-49A9-87DC-FCF288F85C74}"/>
    <cellStyle name="Comma 6 3 3 2 3 2 2 3 2" xfId="18083" xr:uid="{1761D3F9-27ED-4FD2-9DA9-F2C2B95EF67A}"/>
    <cellStyle name="Comma 6 3 3 2 3 2 2 3 2 2" xfId="42347" xr:uid="{910214D8-A732-4129-84B6-BCC081BEB1E6}"/>
    <cellStyle name="Comma 6 3 3 2 3 2 2 3 3" xfId="30215" xr:uid="{229094D9-B998-4C68-B9E1-7128BF55E162}"/>
    <cellStyle name="Comma 6 3 3 2 3 2 2 4" xfId="9995" xr:uid="{33618679-C69C-41A1-8192-15CB5CB2194C}"/>
    <cellStyle name="Comma 6 3 3 2 3 2 2 4 2" xfId="22127" xr:uid="{DE95A752-3DC2-41BD-9408-AB34AC9F8619}"/>
    <cellStyle name="Comma 6 3 3 2 3 2 2 4 2 2" xfId="46391" xr:uid="{EBBDE81D-D5E7-401F-A3A1-4DAEC5C73A11}"/>
    <cellStyle name="Comma 6 3 3 2 3 2 2 4 3" xfId="34259" xr:uid="{5A060613-4201-47F3-BEFA-A9C799BEAE1B}"/>
    <cellStyle name="Comma 6 3 3 2 3 2 2 5" xfId="14039" xr:uid="{CBD1D6B9-3B80-42F1-9E85-E69322967787}"/>
    <cellStyle name="Comma 6 3 3 2 3 2 2 5 2" xfId="38303" xr:uid="{1CF15AB6-83D0-40C1-971C-AF321840E9ED}"/>
    <cellStyle name="Comma 6 3 3 2 3 2 2 6" xfId="26171" xr:uid="{41852520-6766-4433-A44F-CDDEA0C2F0D6}"/>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2 2 2" xfId="43358" xr:uid="{91B49020-9754-409C-9736-70ED2536ECBF}"/>
    <cellStyle name="Comma 6 3 3 2 3 2 3 2 3" xfId="31226" xr:uid="{FF512FB8-21BC-4F97-8AC8-F4167A78D46C}"/>
    <cellStyle name="Comma 6 3 3 2 3 2 3 3" xfId="11006" xr:uid="{E2ADE834-F740-4010-9135-685B1D32DF96}"/>
    <cellStyle name="Comma 6 3 3 2 3 2 3 3 2" xfId="23138" xr:uid="{7AAA63B7-0C85-40E2-B1DE-93A82E3D691B}"/>
    <cellStyle name="Comma 6 3 3 2 3 2 3 3 2 2" xfId="47402" xr:uid="{C0DDCFD1-B152-4A8E-BEE0-76A2DD5955AF}"/>
    <cellStyle name="Comma 6 3 3 2 3 2 3 3 3" xfId="35270" xr:uid="{3833F8E0-A927-45BD-B6A6-13AA27F0D352}"/>
    <cellStyle name="Comma 6 3 3 2 3 2 3 4" xfId="15050" xr:uid="{5B9DA548-DAA3-457B-B72E-353AD328C76E}"/>
    <cellStyle name="Comma 6 3 3 2 3 2 3 4 2" xfId="39314" xr:uid="{92A67A7D-008B-4F38-AC7F-4D856F555D76}"/>
    <cellStyle name="Comma 6 3 3 2 3 2 3 5" xfId="27182" xr:uid="{8D2F8774-D0C2-4123-9CE9-CA1AAD4060EE}"/>
    <cellStyle name="Comma 6 3 3 2 3 2 4" xfId="4940" xr:uid="{53035539-8253-49C9-A70F-04DC45F876F2}"/>
    <cellStyle name="Comma 6 3 3 2 3 2 4 2" xfId="17072" xr:uid="{BD267937-E769-4D17-B351-A8E49F2E8B08}"/>
    <cellStyle name="Comma 6 3 3 2 3 2 4 2 2" xfId="41336" xr:uid="{2E440F4C-E98A-4CD2-8BE4-D2980744928B}"/>
    <cellStyle name="Comma 6 3 3 2 3 2 4 3" xfId="29204" xr:uid="{C9D429B7-2763-4064-939F-2B44BC7A4E2D}"/>
    <cellStyle name="Comma 6 3 3 2 3 2 5" xfId="8984" xr:uid="{FF9D49A1-FDE9-4D87-934B-31299D6C7D08}"/>
    <cellStyle name="Comma 6 3 3 2 3 2 5 2" xfId="21116" xr:uid="{F87FE1C4-86D1-4B8D-B6AD-D5B946A190EF}"/>
    <cellStyle name="Comma 6 3 3 2 3 2 5 2 2" xfId="45380" xr:uid="{D8C5B276-9AF5-4353-93FD-EFFF641AE4A4}"/>
    <cellStyle name="Comma 6 3 3 2 3 2 5 3" xfId="33248" xr:uid="{68679B7F-FF8B-448F-BACA-A60B26D2EC8F}"/>
    <cellStyle name="Comma 6 3 3 2 3 2 6" xfId="13028" xr:uid="{EB26BA2F-199F-4A75-9EEB-9CAD7FC1BBCE}"/>
    <cellStyle name="Comma 6 3 3 2 3 2 6 2" xfId="37292" xr:uid="{94CC0D04-0BC0-4EAD-8D80-5C3EFD364941}"/>
    <cellStyle name="Comma 6 3 3 2 3 2 7" xfId="25160" xr:uid="{6FF9FB83-21AD-4D05-9120-5F79D189045F}"/>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2 2 2" xfId="43864" xr:uid="{6F908C50-C9F6-45C1-9A8E-F770B52E08D7}"/>
    <cellStyle name="Comma 6 3 3 2 3 3 2 2 3" xfId="31732" xr:uid="{3E00E71C-A7F7-4AAD-9703-6B91FB684036}"/>
    <cellStyle name="Comma 6 3 3 2 3 3 2 3" xfId="11512" xr:uid="{6B63C02D-85D3-482A-942A-71F7C734FCAE}"/>
    <cellStyle name="Comma 6 3 3 2 3 3 2 3 2" xfId="23644" xr:uid="{2A1B0372-FD8C-4D4B-B17D-A377CC43BA7A}"/>
    <cellStyle name="Comma 6 3 3 2 3 3 2 3 2 2" xfId="47908" xr:uid="{6DD4738A-8183-496D-AA9D-45F90DDFBE3B}"/>
    <cellStyle name="Comma 6 3 3 2 3 3 2 3 3" xfId="35776" xr:uid="{C7E36ACA-3D95-4038-B66E-C1C829250F5B}"/>
    <cellStyle name="Comma 6 3 3 2 3 3 2 4" xfId="15556" xr:uid="{6C55693A-D61B-44D7-8BFD-46418083F103}"/>
    <cellStyle name="Comma 6 3 3 2 3 3 2 4 2" xfId="39820" xr:uid="{128FFCDA-02BC-4214-BE6D-AD065F5D8331}"/>
    <cellStyle name="Comma 6 3 3 2 3 3 2 5" xfId="27688" xr:uid="{C7E81A84-6319-4E4A-B24A-667318B171D9}"/>
    <cellStyle name="Comma 6 3 3 2 3 3 3" xfId="5446" xr:uid="{1166BA50-1389-4BD3-B103-3B8B82B6C6EF}"/>
    <cellStyle name="Comma 6 3 3 2 3 3 3 2" xfId="17578" xr:uid="{AD4EC35E-3B64-4C8D-87FA-63A29BBBEB98}"/>
    <cellStyle name="Comma 6 3 3 2 3 3 3 2 2" xfId="41842" xr:uid="{BE08B791-861A-4A86-89DB-B5E691AC063D}"/>
    <cellStyle name="Comma 6 3 3 2 3 3 3 3" xfId="29710" xr:uid="{9848082E-BD67-4EDE-8068-B0A1399B38DD}"/>
    <cellStyle name="Comma 6 3 3 2 3 3 4" xfId="9490" xr:uid="{95B3286E-4457-42F0-B277-E5619DE18525}"/>
    <cellStyle name="Comma 6 3 3 2 3 3 4 2" xfId="21622" xr:uid="{95FCE742-EB71-4E2B-B5D0-14CA66DE35EA}"/>
    <cellStyle name="Comma 6 3 3 2 3 3 4 2 2" xfId="45886" xr:uid="{693E4DB5-7AD3-4CDB-8EDE-928AA125E8FF}"/>
    <cellStyle name="Comma 6 3 3 2 3 3 4 3" xfId="33754" xr:uid="{A280D48F-29D4-49EB-A927-564902346A6D}"/>
    <cellStyle name="Comma 6 3 3 2 3 3 5" xfId="13534" xr:uid="{5FB8F341-C240-4B1E-9A47-1376F7ED6467}"/>
    <cellStyle name="Comma 6 3 3 2 3 3 5 2" xfId="37798" xr:uid="{12E2AD13-A1B8-413C-A8D3-76BDBD017378}"/>
    <cellStyle name="Comma 6 3 3 2 3 3 6" xfId="25666" xr:uid="{C9DE4C93-BBAC-4585-AFF9-2222D136485E}"/>
    <cellStyle name="Comma 6 3 3 2 3 4" xfId="2413" xr:uid="{213FA949-BCAE-4C83-8B57-EDBC4DDDFE64}"/>
    <cellStyle name="Comma 6 3 3 2 3 4 2" xfId="6457" xr:uid="{656AB1BA-7E36-4581-B210-E60300ABDE77}"/>
    <cellStyle name="Comma 6 3 3 2 3 4 2 2" xfId="18589" xr:uid="{8B738C82-1997-4278-A724-8748C6CFBE8E}"/>
    <cellStyle name="Comma 6 3 3 2 3 4 2 2 2" xfId="42853" xr:uid="{A490CE04-CF09-4EF4-BA5C-4D936F4FDBEE}"/>
    <cellStyle name="Comma 6 3 3 2 3 4 2 3" xfId="30721" xr:uid="{F0C9DAD8-76F5-4F0E-916B-6D5A32C5233E}"/>
    <cellStyle name="Comma 6 3 3 2 3 4 3" xfId="10501" xr:uid="{C776F354-ECF5-4D18-BFC0-31D6701BD0E4}"/>
    <cellStyle name="Comma 6 3 3 2 3 4 3 2" xfId="22633" xr:uid="{F494A54F-C2CA-47F8-B153-7BD79702ACE3}"/>
    <cellStyle name="Comma 6 3 3 2 3 4 3 2 2" xfId="46897" xr:uid="{ABE6959B-42A0-4933-ABC9-80344AD70AC8}"/>
    <cellStyle name="Comma 6 3 3 2 3 4 3 3" xfId="34765" xr:uid="{FA2AA906-14C5-44C6-87F9-8F4B96ABFD88}"/>
    <cellStyle name="Comma 6 3 3 2 3 4 4" xfId="14545" xr:uid="{94AC24DA-9EAB-41DA-AC6D-EBE0A35812E0}"/>
    <cellStyle name="Comma 6 3 3 2 3 4 4 2" xfId="38809" xr:uid="{FFAC8C49-3367-4B44-9A03-17E2E0480ABB}"/>
    <cellStyle name="Comma 6 3 3 2 3 4 5" xfId="26677" xr:uid="{660EDD84-2BD6-40A9-BD8E-D846A0ABFA38}"/>
    <cellStyle name="Comma 6 3 3 2 3 5" xfId="4435" xr:uid="{40DE5DC8-4C3F-487D-9F35-B4435BAE62B2}"/>
    <cellStyle name="Comma 6 3 3 2 3 5 2" xfId="16567" xr:uid="{C78FB22C-28C1-4DF6-AAE7-4E70ADC3FAA8}"/>
    <cellStyle name="Comma 6 3 3 2 3 5 2 2" xfId="40831" xr:uid="{21D62904-8F6A-464E-BA7C-32FA08FD7CD7}"/>
    <cellStyle name="Comma 6 3 3 2 3 5 3" xfId="28699" xr:uid="{D38502B5-1EE5-4A57-B2AB-68FAD4638F0B}"/>
    <cellStyle name="Comma 6 3 3 2 3 6" xfId="8479" xr:uid="{9D851E03-DB49-4748-8791-DBF68E206269}"/>
    <cellStyle name="Comma 6 3 3 2 3 6 2" xfId="20611" xr:uid="{DD4480A2-C75A-496C-99E7-10B3AE964090}"/>
    <cellStyle name="Comma 6 3 3 2 3 6 2 2" xfId="44875" xr:uid="{C43974D8-A884-42A4-8E55-885D60A81AF5}"/>
    <cellStyle name="Comma 6 3 3 2 3 6 3" xfId="32743" xr:uid="{4E476C33-7CFE-4BB8-96CC-118F2A50E91D}"/>
    <cellStyle name="Comma 6 3 3 2 3 7" xfId="12523" xr:uid="{58A7499C-2D6B-45AF-9AA0-1F510631995A}"/>
    <cellStyle name="Comma 6 3 3 2 3 7 2" xfId="36787" xr:uid="{DFA14208-2638-4CB8-853A-CE40F5EC7456}"/>
    <cellStyle name="Comma 6 3 3 2 3 8" xfId="24655" xr:uid="{5AA0BAD3-8B1D-4827-BFD3-D713279191AF}"/>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2 2 2" xfId="44116" xr:uid="{BC017295-8F01-4A50-A125-873850FEE22A}"/>
    <cellStyle name="Comma 6 3 3 2 4 2 2 2 3" xfId="31984" xr:uid="{26A8123E-B2D4-464B-B074-E49C5001EFA5}"/>
    <cellStyle name="Comma 6 3 3 2 4 2 2 3" xfId="11764" xr:uid="{2D301CF4-8408-4EEF-9A13-CF2DCD530447}"/>
    <cellStyle name="Comma 6 3 3 2 4 2 2 3 2" xfId="23896" xr:uid="{1FAC37B9-EB13-4C41-B84B-DFDF2F13EF3B}"/>
    <cellStyle name="Comma 6 3 3 2 4 2 2 3 2 2" xfId="48160" xr:uid="{229A8C4A-6A59-488E-89CA-6D056110788F}"/>
    <cellStyle name="Comma 6 3 3 2 4 2 2 3 3" xfId="36028" xr:uid="{055B0874-413C-45F1-B34D-949741FAD551}"/>
    <cellStyle name="Comma 6 3 3 2 4 2 2 4" xfId="15808" xr:uid="{B2370FD8-C53B-46A8-80AB-68195FABC20E}"/>
    <cellStyle name="Comma 6 3 3 2 4 2 2 4 2" xfId="40072" xr:uid="{FE59ACB3-082C-4DEB-89E7-3E693FAA1095}"/>
    <cellStyle name="Comma 6 3 3 2 4 2 2 5" xfId="27940" xr:uid="{48461A3C-E596-4539-A053-343F1435D17A}"/>
    <cellStyle name="Comma 6 3 3 2 4 2 3" xfId="5698" xr:uid="{3476DDDF-A1BF-424E-988F-48FD2042C462}"/>
    <cellStyle name="Comma 6 3 3 2 4 2 3 2" xfId="17830" xr:uid="{B86E0368-982B-4A36-BB3F-A50B50E072FC}"/>
    <cellStyle name="Comma 6 3 3 2 4 2 3 2 2" xfId="42094" xr:uid="{2407E5CF-34CC-427D-B8AD-B37FBEC30531}"/>
    <cellStyle name="Comma 6 3 3 2 4 2 3 3" xfId="29962" xr:uid="{BA6E4B4F-C18C-4049-A16C-9BDC4EA96DF5}"/>
    <cellStyle name="Comma 6 3 3 2 4 2 4" xfId="9742" xr:uid="{020ED726-9BBC-4412-B238-958C01FAB711}"/>
    <cellStyle name="Comma 6 3 3 2 4 2 4 2" xfId="21874" xr:uid="{3F28B8BA-8720-4B35-A4BD-5910E7938337}"/>
    <cellStyle name="Comma 6 3 3 2 4 2 4 2 2" xfId="46138" xr:uid="{B274989E-A904-4BA7-98A8-C76281277E0D}"/>
    <cellStyle name="Comma 6 3 3 2 4 2 4 3" xfId="34006" xr:uid="{6D3EFE63-0378-411E-AF75-D1009A6D51AF}"/>
    <cellStyle name="Comma 6 3 3 2 4 2 5" xfId="13786" xr:uid="{22F16F28-5AF6-4BC3-9040-015800DBE467}"/>
    <cellStyle name="Comma 6 3 3 2 4 2 5 2" xfId="38050" xr:uid="{C80AC1B5-167E-4915-8E2E-492218E5A464}"/>
    <cellStyle name="Comma 6 3 3 2 4 2 6" xfId="25918" xr:uid="{7B46AD0D-E372-4D3C-AED1-85834BA58ABB}"/>
    <cellStyle name="Comma 6 3 3 2 4 3" xfId="2665" xr:uid="{810D7960-57EE-49D7-8827-47D4F6539966}"/>
    <cellStyle name="Comma 6 3 3 2 4 3 2" xfId="6709" xr:uid="{B5E1A774-91C8-49F7-945C-09AEB914BBE6}"/>
    <cellStyle name="Comma 6 3 3 2 4 3 2 2" xfId="18841" xr:uid="{169DA7E4-C407-4ED7-961D-90C960F8384F}"/>
    <cellStyle name="Comma 6 3 3 2 4 3 2 2 2" xfId="43105" xr:uid="{9C61F74D-9526-4FB8-A800-EA29E1B04BAE}"/>
    <cellStyle name="Comma 6 3 3 2 4 3 2 3" xfId="30973" xr:uid="{A2E674F8-3AFE-4F4D-9769-DACFFFC67F9F}"/>
    <cellStyle name="Comma 6 3 3 2 4 3 3" xfId="10753" xr:uid="{ED52257B-3786-4548-9CAB-FB74BE147A15}"/>
    <cellStyle name="Comma 6 3 3 2 4 3 3 2" xfId="22885" xr:uid="{C338AA15-3F63-4E5D-8B11-49C310DE584D}"/>
    <cellStyle name="Comma 6 3 3 2 4 3 3 2 2" xfId="47149" xr:uid="{24C38DD0-C758-482A-B97F-D91E1A58235E}"/>
    <cellStyle name="Comma 6 3 3 2 4 3 3 3" xfId="35017" xr:uid="{2FE7DF04-1AD2-4A67-A7CB-227D2AC8B90C}"/>
    <cellStyle name="Comma 6 3 3 2 4 3 4" xfId="14797" xr:uid="{2ED56C09-140A-40D7-8F95-69A99C1F813D}"/>
    <cellStyle name="Comma 6 3 3 2 4 3 4 2" xfId="39061" xr:uid="{692E8080-1E2C-473F-B3E3-B8D70759FC44}"/>
    <cellStyle name="Comma 6 3 3 2 4 3 5" xfId="26929" xr:uid="{97C47D86-E625-412F-AD24-8F542E8E5210}"/>
    <cellStyle name="Comma 6 3 3 2 4 4" xfId="4687" xr:uid="{967C323A-C386-480F-AA59-C90AE208BC3A}"/>
    <cellStyle name="Comma 6 3 3 2 4 4 2" xfId="16819" xr:uid="{ABFC3F72-0B90-422B-8040-9AD438CCEC9D}"/>
    <cellStyle name="Comma 6 3 3 2 4 4 2 2" xfId="41083" xr:uid="{CD54EC50-92F8-4D0C-A9F4-EE71D83B1DDB}"/>
    <cellStyle name="Comma 6 3 3 2 4 4 3" xfId="28951" xr:uid="{99CEC69A-B0DA-499C-A668-1FB6120827A4}"/>
    <cellStyle name="Comma 6 3 3 2 4 5" xfId="8731" xr:uid="{09A508B9-A279-4DE6-8D9B-D75327DE928B}"/>
    <cellStyle name="Comma 6 3 3 2 4 5 2" xfId="20863" xr:uid="{1B56A681-A0CC-4E02-AAC0-957ED3DD0B95}"/>
    <cellStyle name="Comma 6 3 3 2 4 5 2 2" xfId="45127" xr:uid="{F8D6C822-F778-4243-90D3-41514D08C204}"/>
    <cellStyle name="Comma 6 3 3 2 4 5 3" xfId="32995" xr:uid="{10C1CD8E-0BAC-4C86-8A35-7D416B19CDCE}"/>
    <cellStyle name="Comma 6 3 3 2 4 6" xfId="12775" xr:uid="{ACBB3621-C7B8-4A26-B420-5AD01F6AD84C}"/>
    <cellStyle name="Comma 6 3 3 2 4 6 2" xfId="37039" xr:uid="{20255062-0C4E-46C0-80F5-E3BA26D7BEEA}"/>
    <cellStyle name="Comma 6 3 3 2 4 7" xfId="24907" xr:uid="{9C94E843-CD54-4470-953E-A811BB9D9F01}"/>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2 2 2" xfId="43611" xr:uid="{B7FB1952-888D-4815-93FE-067B3251BE8E}"/>
    <cellStyle name="Comma 6 3 3 2 5 2 2 3" xfId="31479" xr:uid="{033CCF7C-E570-4D53-91BE-F77A9884F074}"/>
    <cellStyle name="Comma 6 3 3 2 5 2 3" xfId="11259" xr:uid="{8DA59AE1-DA08-455F-8EED-8A2CDD5AA538}"/>
    <cellStyle name="Comma 6 3 3 2 5 2 3 2" xfId="23391" xr:uid="{586FBD88-F1C5-477C-9052-78A9F01248A1}"/>
    <cellStyle name="Comma 6 3 3 2 5 2 3 2 2" xfId="47655" xr:uid="{2E9251F3-E6FE-437E-BFBA-4E1914FED013}"/>
    <cellStyle name="Comma 6 3 3 2 5 2 3 3" xfId="35523" xr:uid="{0885DB7F-5102-466F-9A84-2CD692C62ECB}"/>
    <cellStyle name="Comma 6 3 3 2 5 2 4" xfId="15303" xr:uid="{C677B9AA-BA52-49B4-A691-F8446544841B}"/>
    <cellStyle name="Comma 6 3 3 2 5 2 4 2" xfId="39567" xr:uid="{0D48BB10-7439-42B4-A872-4818D1D743BD}"/>
    <cellStyle name="Comma 6 3 3 2 5 2 5" xfId="27435" xr:uid="{5DCF1089-A9D4-48B2-B2D7-E0B6C9261F26}"/>
    <cellStyle name="Comma 6 3 3 2 5 3" xfId="5193" xr:uid="{5410315E-D287-4426-9349-86B2A2EA32AC}"/>
    <cellStyle name="Comma 6 3 3 2 5 3 2" xfId="17325" xr:uid="{F8EA065B-32E7-4724-95BD-90570C1543D9}"/>
    <cellStyle name="Comma 6 3 3 2 5 3 2 2" xfId="41589" xr:uid="{963D10C4-93CD-4989-A0BC-D9D3CF9712A0}"/>
    <cellStyle name="Comma 6 3 3 2 5 3 3" xfId="29457" xr:uid="{E089FB74-EDC1-4603-9EAD-F7EEF27CA58C}"/>
    <cellStyle name="Comma 6 3 3 2 5 4" xfId="9237" xr:uid="{FBDF8DA7-7530-4D1E-B892-98F4E62E2F97}"/>
    <cellStyle name="Comma 6 3 3 2 5 4 2" xfId="21369" xr:uid="{1E91FD87-33C2-4B5A-A57C-143617082C5B}"/>
    <cellStyle name="Comma 6 3 3 2 5 4 2 2" xfId="45633" xr:uid="{C7ECFC98-2E1D-4111-8F33-F0F73602ABD1}"/>
    <cellStyle name="Comma 6 3 3 2 5 4 3" xfId="33501" xr:uid="{09306ADF-2B69-449F-8E94-2AB00F22F926}"/>
    <cellStyle name="Comma 6 3 3 2 5 5" xfId="13281" xr:uid="{74F3B7FB-01AA-46A6-B101-577448EA70E1}"/>
    <cellStyle name="Comma 6 3 3 2 5 5 2" xfId="37545" xr:uid="{CD14515B-3DFB-4BA9-9B13-E586E36FA3F8}"/>
    <cellStyle name="Comma 6 3 3 2 5 6" xfId="25413" xr:uid="{F79D1B81-DEC9-4E3A-A4E0-B0180F87A81F}"/>
    <cellStyle name="Comma 6 3 3 2 6" xfId="2160" xr:uid="{EE8EBE75-70D9-4722-918E-D6D7729422C9}"/>
    <cellStyle name="Comma 6 3 3 2 6 2" xfId="6204" xr:uid="{C9C8A33D-EF03-423F-869C-2F060A47DFC7}"/>
    <cellStyle name="Comma 6 3 3 2 6 2 2" xfId="18336" xr:uid="{D37CB584-CBBE-4580-8794-F5CB86D936D8}"/>
    <cellStyle name="Comma 6 3 3 2 6 2 2 2" xfId="42600" xr:uid="{23CD5B0A-4DD3-493C-AEED-3C9DE941ECD7}"/>
    <cellStyle name="Comma 6 3 3 2 6 2 3" xfId="30468" xr:uid="{884405CB-CB69-4935-8AD0-A0FAAB469861}"/>
    <cellStyle name="Comma 6 3 3 2 6 3" xfId="10248" xr:uid="{E0AFB548-10D7-4F90-A37A-2FD603908797}"/>
    <cellStyle name="Comma 6 3 3 2 6 3 2" xfId="22380" xr:uid="{B1DD58BF-E8F0-4927-8E56-6A1E0A21901F}"/>
    <cellStyle name="Comma 6 3 3 2 6 3 2 2" xfId="46644" xr:uid="{6C07052D-A7D6-47D0-88D6-9DE41D24B652}"/>
    <cellStyle name="Comma 6 3 3 2 6 3 3" xfId="34512" xr:uid="{6E3B3ABE-BF34-4221-A406-1E4023801CC6}"/>
    <cellStyle name="Comma 6 3 3 2 6 4" xfId="14292" xr:uid="{91DEB4A4-08A4-45E7-BDEE-2638BE861B97}"/>
    <cellStyle name="Comma 6 3 3 2 6 4 2" xfId="38556" xr:uid="{73928D1A-34A0-4799-A675-20CC019366EC}"/>
    <cellStyle name="Comma 6 3 3 2 6 5" xfId="26424" xr:uid="{8AAF7A9B-18D4-4466-8A0F-456830439191}"/>
    <cellStyle name="Comma 6 3 3 2 7" xfId="4182" xr:uid="{6069D074-A541-474F-A9A2-B063D7AB8027}"/>
    <cellStyle name="Comma 6 3 3 2 7 2" xfId="16314" xr:uid="{379F0B66-7625-4DCA-A9BB-6B72495F676B}"/>
    <cellStyle name="Comma 6 3 3 2 7 2 2" xfId="40578" xr:uid="{A51A14FA-14EE-456F-A532-BCD579AA3FEE}"/>
    <cellStyle name="Comma 6 3 3 2 7 3" xfId="28446" xr:uid="{84890D22-71E6-454D-A403-2B8C0B442E6D}"/>
    <cellStyle name="Comma 6 3 3 2 8" xfId="8226" xr:uid="{5C8B079B-57E0-4530-A44C-EDB1A64222E9}"/>
    <cellStyle name="Comma 6 3 3 2 8 2" xfId="20358" xr:uid="{36B221FC-8E97-4289-A8F8-B3B1243CFC32}"/>
    <cellStyle name="Comma 6 3 3 2 8 2 2" xfId="44622" xr:uid="{126BCFB0-1B3B-401D-864B-8AD1C551779B}"/>
    <cellStyle name="Comma 6 3 3 2 8 3" xfId="32490" xr:uid="{235AC651-4E88-4D4A-9B14-4CCDB8434F55}"/>
    <cellStyle name="Comma 6 3 3 2 9" xfId="12270" xr:uid="{95F327D4-E424-44CA-A649-17C84D868918}"/>
    <cellStyle name="Comma 6 3 3 2 9 2" xfId="36534" xr:uid="{BA150167-8001-417E-945D-16AA691CF127}"/>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2 2 2" xfId="44432" xr:uid="{A26CCC0D-CF3C-4BCE-9FCB-16E222B1DEA7}"/>
    <cellStyle name="Comma 6 3 3 3 2 2 2 2 2 3" xfId="32300" xr:uid="{951676A8-FD32-4AED-BE03-0F94C8B79CFD}"/>
    <cellStyle name="Comma 6 3 3 3 2 2 2 2 3" xfId="12080" xr:uid="{03B75A93-D85E-4711-B42B-E2DBBF286344}"/>
    <cellStyle name="Comma 6 3 3 3 2 2 2 2 3 2" xfId="24212" xr:uid="{223C159F-0E5A-4880-B63C-93DFD7679F77}"/>
    <cellStyle name="Comma 6 3 3 3 2 2 2 2 3 2 2" xfId="48476" xr:uid="{768603B3-94C1-4D35-893B-1F8EABE31F37}"/>
    <cellStyle name="Comma 6 3 3 3 2 2 2 2 3 3" xfId="36344" xr:uid="{74FD60AF-19A1-4268-B090-50E929FDAC3A}"/>
    <cellStyle name="Comma 6 3 3 3 2 2 2 2 4" xfId="16124" xr:uid="{0543DDC3-A858-4E59-9F2C-AA85C0840F18}"/>
    <cellStyle name="Comma 6 3 3 3 2 2 2 2 4 2" xfId="40388" xr:uid="{C61CED8B-F893-4743-AC83-6B9C62E6234B}"/>
    <cellStyle name="Comma 6 3 3 3 2 2 2 2 5" xfId="28256" xr:uid="{A77F6868-5204-4553-816B-1AB23B48D587}"/>
    <cellStyle name="Comma 6 3 3 3 2 2 2 3" xfId="6014" xr:uid="{8C2A462A-23CF-4C51-B4DD-CAD0769FC1E7}"/>
    <cellStyle name="Comma 6 3 3 3 2 2 2 3 2" xfId="18146" xr:uid="{DEC435B4-0B61-432E-92D5-B7DDBBC08254}"/>
    <cellStyle name="Comma 6 3 3 3 2 2 2 3 2 2" xfId="42410" xr:uid="{EBE35E57-2316-4FAB-A14C-8A700FAD74B8}"/>
    <cellStyle name="Comma 6 3 3 3 2 2 2 3 3" xfId="30278" xr:uid="{48176F8A-865C-4B0D-AB1A-3E22253F69CD}"/>
    <cellStyle name="Comma 6 3 3 3 2 2 2 4" xfId="10058" xr:uid="{0740D024-A693-4B95-B700-2B21807D944E}"/>
    <cellStyle name="Comma 6 3 3 3 2 2 2 4 2" xfId="22190" xr:uid="{6A99A238-793F-483B-8EA1-0D01FBD96411}"/>
    <cellStyle name="Comma 6 3 3 3 2 2 2 4 2 2" xfId="46454" xr:uid="{5E3BC1B8-883E-4443-AFD0-06AAABD98F2E}"/>
    <cellStyle name="Comma 6 3 3 3 2 2 2 4 3" xfId="34322" xr:uid="{9A6BF571-3C70-4C37-8B34-75893211D4A4}"/>
    <cellStyle name="Comma 6 3 3 3 2 2 2 5" xfId="14102" xr:uid="{402BDF53-4767-490E-9033-992CBE079A1B}"/>
    <cellStyle name="Comma 6 3 3 3 2 2 2 5 2" xfId="38366" xr:uid="{4C24059C-80D3-4187-8D2F-0D9FD5C54872}"/>
    <cellStyle name="Comma 6 3 3 3 2 2 2 6" xfId="26234" xr:uid="{BD0C2206-3AA5-4D28-AAE0-A0E871CCC909}"/>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2 2 2" xfId="43421" xr:uid="{BED6A323-69F6-4CF8-9E41-7266269906BF}"/>
    <cellStyle name="Comma 6 3 3 3 2 2 3 2 3" xfId="31289" xr:uid="{F099D990-5AAA-46F3-A0D3-AD5283A2EC90}"/>
    <cellStyle name="Comma 6 3 3 3 2 2 3 3" xfId="11069" xr:uid="{5DB4C5E0-AAE6-4AFC-A2F3-F56320732D8D}"/>
    <cellStyle name="Comma 6 3 3 3 2 2 3 3 2" xfId="23201" xr:uid="{9DA7917D-D652-4494-A413-FB6F55B81FA9}"/>
    <cellStyle name="Comma 6 3 3 3 2 2 3 3 2 2" xfId="47465" xr:uid="{9E79CA1B-76A6-4172-9BB0-6A9915085E23}"/>
    <cellStyle name="Comma 6 3 3 3 2 2 3 3 3" xfId="35333" xr:uid="{E0877CAA-EF05-47CE-B1F9-07CD65C5FBE0}"/>
    <cellStyle name="Comma 6 3 3 3 2 2 3 4" xfId="15113" xr:uid="{72DC2356-9B8B-4F32-8A61-974CC50C8471}"/>
    <cellStyle name="Comma 6 3 3 3 2 2 3 4 2" xfId="39377" xr:uid="{A9C28A93-C359-46CA-901C-675B794B5D2C}"/>
    <cellStyle name="Comma 6 3 3 3 2 2 3 5" xfId="27245" xr:uid="{16197F09-33AF-44B1-8DA7-776A787C731B}"/>
    <cellStyle name="Comma 6 3 3 3 2 2 4" xfId="5003" xr:uid="{5A3A5632-1ACA-4BA1-A35E-588F9EE48704}"/>
    <cellStyle name="Comma 6 3 3 3 2 2 4 2" xfId="17135" xr:uid="{45C6661D-4F26-4791-8208-54957F5A091C}"/>
    <cellStyle name="Comma 6 3 3 3 2 2 4 2 2" xfId="41399" xr:uid="{8EB6D2C8-50DA-4FC2-A79A-DE24AE95F708}"/>
    <cellStyle name="Comma 6 3 3 3 2 2 4 3" xfId="29267" xr:uid="{E52EEAD1-70F5-4735-9F71-00B4F90C2094}"/>
    <cellStyle name="Comma 6 3 3 3 2 2 5" xfId="9047" xr:uid="{1237DFA8-7F31-487A-8FF7-7A119C94AB44}"/>
    <cellStyle name="Comma 6 3 3 3 2 2 5 2" xfId="21179" xr:uid="{B30E167B-D5FA-424B-BF9E-FDB53295CCBD}"/>
    <cellStyle name="Comma 6 3 3 3 2 2 5 2 2" xfId="45443" xr:uid="{2D01A0B9-BD4E-4572-AA50-50C9D4427122}"/>
    <cellStyle name="Comma 6 3 3 3 2 2 5 3" xfId="33311" xr:uid="{FB8592BC-91E0-4E0C-9A51-D0D39A24B2F8}"/>
    <cellStyle name="Comma 6 3 3 3 2 2 6" xfId="13091" xr:uid="{16F69DD3-6506-421B-A6E3-CD13416C0CFC}"/>
    <cellStyle name="Comma 6 3 3 3 2 2 6 2" xfId="37355" xr:uid="{4180F7A6-CA5D-42C6-BDD0-CF966E880959}"/>
    <cellStyle name="Comma 6 3 3 3 2 2 7" xfId="25223" xr:uid="{1B5A1EBD-B012-46F2-A23B-F6E302007BEB}"/>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2 2 2" xfId="43927" xr:uid="{F721F222-B48C-4CEF-BF0B-1618A51B9581}"/>
    <cellStyle name="Comma 6 3 3 3 2 3 2 2 3" xfId="31795" xr:uid="{0F9EE33C-F057-4C1E-9C02-68FE2AA4F2AA}"/>
    <cellStyle name="Comma 6 3 3 3 2 3 2 3" xfId="11575" xr:uid="{EF3879BA-D172-4000-B31E-0E72C66CBD78}"/>
    <cellStyle name="Comma 6 3 3 3 2 3 2 3 2" xfId="23707" xr:uid="{30829F7E-5754-4294-B304-89FEDC72BEEB}"/>
    <cellStyle name="Comma 6 3 3 3 2 3 2 3 2 2" xfId="47971" xr:uid="{9383BEBF-CBC1-488E-B518-7765323EF73D}"/>
    <cellStyle name="Comma 6 3 3 3 2 3 2 3 3" xfId="35839" xr:uid="{BE4EA49D-8FBF-4E18-A3D3-75A8E9013288}"/>
    <cellStyle name="Comma 6 3 3 3 2 3 2 4" xfId="15619" xr:uid="{3A179712-B9D9-4E3C-8E9F-5AF77B4B1F98}"/>
    <cellStyle name="Comma 6 3 3 3 2 3 2 4 2" xfId="39883" xr:uid="{F85CC1EE-01A7-4591-A767-697697DF686C}"/>
    <cellStyle name="Comma 6 3 3 3 2 3 2 5" xfId="27751" xr:uid="{AFD66E5C-EA79-419B-A3FB-8B74DDF00E3E}"/>
    <cellStyle name="Comma 6 3 3 3 2 3 3" xfId="5509" xr:uid="{267394E7-465E-4CB9-944C-4EF6B030D5F1}"/>
    <cellStyle name="Comma 6 3 3 3 2 3 3 2" xfId="17641" xr:uid="{896F7D48-C7A3-4286-B8BC-5E4B8E9F55DE}"/>
    <cellStyle name="Comma 6 3 3 3 2 3 3 2 2" xfId="41905" xr:uid="{7C771AA7-C974-4E6D-812D-A5E6D90266CC}"/>
    <cellStyle name="Comma 6 3 3 3 2 3 3 3" xfId="29773" xr:uid="{4BF1EB95-CDDC-4256-B9CF-DAA9F9BF1938}"/>
    <cellStyle name="Comma 6 3 3 3 2 3 4" xfId="9553" xr:uid="{1F2AC8F1-D291-43E6-8FC8-BAAA37F39D08}"/>
    <cellStyle name="Comma 6 3 3 3 2 3 4 2" xfId="21685" xr:uid="{5F517E32-F1EF-41A7-91BD-D36FB2222C19}"/>
    <cellStyle name="Comma 6 3 3 3 2 3 4 2 2" xfId="45949" xr:uid="{70F58689-9BFC-4BCF-9F15-022E46E0DF82}"/>
    <cellStyle name="Comma 6 3 3 3 2 3 4 3" xfId="33817" xr:uid="{8A134898-7441-4E54-BED1-72C7D0C43AA8}"/>
    <cellStyle name="Comma 6 3 3 3 2 3 5" xfId="13597" xr:uid="{901417F9-C714-48E6-B369-54C72B47842C}"/>
    <cellStyle name="Comma 6 3 3 3 2 3 5 2" xfId="37861" xr:uid="{54994DBE-5E7B-4F41-B2D6-C87FAFEF3422}"/>
    <cellStyle name="Comma 6 3 3 3 2 3 6" xfId="25729" xr:uid="{20703BDE-EE87-4800-8AE4-E1777601F0A4}"/>
    <cellStyle name="Comma 6 3 3 3 2 4" xfId="2476" xr:uid="{F8B75663-7EA2-47A8-963B-275D1E7E99C5}"/>
    <cellStyle name="Comma 6 3 3 3 2 4 2" xfId="6520" xr:uid="{7B0CFB24-8DB3-40BE-AB38-CAE7145CCA07}"/>
    <cellStyle name="Comma 6 3 3 3 2 4 2 2" xfId="18652" xr:uid="{B6809FA5-AFB2-4DC1-B241-552A174CA3A5}"/>
    <cellStyle name="Comma 6 3 3 3 2 4 2 2 2" xfId="42916" xr:uid="{762AC4B0-D1BF-4523-827E-76CBCB2019B7}"/>
    <cellStyle name="Comma 6 3 3 3 2 4 2 3" xfId="30784" xr:uid="{CEABED12-0789-4D5F-BF4B-96BD14B16ACA}"/>
    <cellStyle name="Comma 6 3 3 3 2 4 3" xfId="10564" xr:uid="{D30C84A7-3A1C-4225-AF27-F1483651AACB}"/>
    <cellStyle name="Comma 6 3 3 3 2 4 3 2" xfId="22696" xr:uid="{05D0B8BE-17B2-4128-855A-6F6B48EB2871}"/>
    <cellStyle name="Comma 6 3 3 3 2 4 3 2 2" xfId="46960" xr:uid="{B9D11AB7-9C79-499C-9FB7-816F333A02E2}"/>
    <cellStyle name="Comma 6 3 3 3 2 4 3 3" xfId="34828" xr:uid="{B87F8251-C5FA-431D-8F6F-F7103F23C676}"/>
    <cellStyle name="Comma 6 3 3 3 2 4 4" xfId="14608" xr:uid="{3897A107-5F71-43D7-8E87-548EA76994C3}"/>
    <cellStyle name="Comma 6 3 3 3 2 4 4 2" xfId="38872" xr:uid="{A4C98C77-AE45-4497-BC44-0B9D0163F1A5}"/>
    <cellStyle name="Comma 6 3 3 3 2 4 5" xfId="26740" xr:uid="{9DE183BF-5B1D-41F4-9900-7AA107F5F396}"/>
    <cellStyle name="Comma 6 3 3 3 2 5" xfId="4498" xr:uid="{DB4B40DA-B1D0-47E7-859D-A6C6E7053080}"/>
    <cellStyle name="Comma 6 3 3 3 2 5 2" xfId="16630" xr:uid="{4BD404FC-CA94-4557-B115-F5842D19EBA0}"/>
    <cellStyle name="Comma 6 3 3 3 2 5 2 2" xfId="40894" xr:uid="{34C81094-FBA4-4B24-85D0-B28F308B1A67}"/>
    <cellStyle name="Comma 6 3 3 3 2 5 3" xfId="28762" xr:uid="{30FA9BEA-BEEA-4E43-8C5E-840F8B0E88C9}"/>
    <cellStyle name="Comma 6 3 3 3 2 6" xfId="8542" xr:uid="{6470F996-13FC-4226-B36E-9BED9C37F3C1}"/>
    <cellStyle name="Comma 6 3 3 3 2 6 2" xfId="20674" xr:uid="{E134E540-6AB2-44CB-8D6B-4F70D2A79FBE}"/>
    <cellStyle name="Comma 6 3 3 3 2 6 2 2" xfId="44938" xr:uid="{F68D1490-54FB-4AE2-AB98-EBBB535A9BA7}"/>
    <cellStyle name="Comma 6 3 3 3 2 6 3" xfId="32806" xr:uid="{2002E0AF-1169-40A9-9C79-E27DD74AB302}"/>
    <cellStyle name="Comma 6 3 3 3 2 7" xfId="12586" xr:uid="{6DEECAC8-491A-4B5F-8C01-34775399357A}"/>
    <cellStyle name="Comma 6 3 3 3 2 7 2" xfId="36850" xr:uid="{833B289D-A9A3-431E-B375-DB16230945AC}"/>
    <cellStyle name="Comma 6 3 3 3 2 8" xfId="24718" xr:uid="{DCC73745-770F-4373-8387-2903AA119C41}"/>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2 2 2" xfId="44179" xr:uid="{5FC3AD65-E773-4E6F-83EE-2EC87595099B}"/>
    <cellStyle name="Comma 6 3 3 3 3 2 2 2 3" xfId="32047" xr:uid="{F39C4FE1-AE93-4AFF-B067-265FD17E3811}"/>
    <cellStyle name="Comma 6 3 3 3 3 2 2 3" xfId="11827" xr:uid="{8CCBEE25-1325-4FB4-A002-471881F28189}"/>
    <cellStyle name="Comma 6 3 3 3 3 2 2 3 2" xfId="23959" xr:uid="{C2E40872-8C57-4C3F-9E95-FFCED60CD410}"/>
    <cellStyle name="Comma 6 3 3 3 3 2 2 3 2 2" xfId="48223" xr:uid="{BD9E4C14-F1CD-4569-84A9-1B8B5087A186}"/>
    <cellStyle name="Comma 6 3 3 3 3 2 2 3 3" xfId="36091" xr:uid="{72A5ACD1-B1AA-42BF-994A-9E069658422C}"/>
    <cellStyle name="Comma 6 3 3 3 3 2 2 4" xfId="15871" xr:uid="{08719CFC-CC26-499F-859F-21D3B5DBD335}"/>
    <cellStyle name="Comma 6 3 3 3 3 2 2 4 2" xfId="40135" xr:uid="{AC7BED15-E7EF-4376-90C9-7C6BA9B8288C}"/>
    <cellStyle name="Comma 6 3 3 3 3 2 2 5" xfId="28003" xr:uid="{1D143917-7CDC-463A-8308-2526B092234E}"/>
    <cellStyle name="Comma 6 3 3 3 3 2 3" xfId="5761" xr:uid="{0A9361DA-E0CB-415B-BCC9-3F274D57E764}"/>
    <cellStyle name="Comma 6 3 3 3 3 2 3 2" xfId="17893" xr:uid="{DBB2C030-D3C4-48F5-9A98-E5F7F9C1A60B}"/>
    <cellStyle name="Comma 6 3 3 3 3 2 3 2 2" xfId="42157" xr:uid="{B8EB6248-065E-487C-8FBA-2EB63087FF84}"/>
    <cellStyle name="Comma 6 3 3 3 3 2 3 3" xfId="30025" xr:uid="{AB6D0BE3-937C-49B0-ADA3-4E539ADAF1E7}"/>
    <cellStyle name="Comma 6 3 3 3 3 2 4" xfId="9805" xr:uid="{A6AA0714-B393-4A21-89A8-0131499689E8}"/>
    <cellStyle name="Comma 6 3 3 3 3 2 4 2" xfId="21937" xr:uid="{07680D4A-1C55-4044-8779-04A4D07BE8E5}"/>
    <cellStyle name="Comma 6 3 3 3 3 2 4 2 2" xfId="46201" xr:uid="{14EC9AA2-CCD5-4CF0-B354-322BAF2B1FA0}"/>
    <cellStyle name="Comma 6 3 3 3 3 2 4 3" xfId="34069" xr:uid="{9E9E6129-3114-428E-8ACA-2D020B8B9FA5}"/>
    <cellStyle name="Comma 6 3 3 3 3 2 5" xfId="13849" xr:uid="{4266AEF9-8964-4ACC-BEAA-854FBAB6690F}"/>
    <cellStyle name="Comma 6 3 3 3 3 2 5 2" xfId="38113" xr:uid="{D3DB5F6C-1655-45C8-A662-581828032DA8}"/>
    <cellStyle name="Comma 6 3 3 3 3 2 6" xfId="25981" xr:uid="{F89F21E1-9908-4128-9872-1828424C3B43}"/>
    <cellStyle name="Comma 6 3 3 3 3 3" xfId="2728" xr:uid="{4D791A51-94B0-4E74-B91D-498785C32D60}"/>
    <cellStyle name="Comma 6 3 3 3 3 3 2" xfId="6772" xr:uid="{52A26B0B-85F7-45BD-BBFA-331392641CBB}"/>
    <cellStyle name="Comma 6 3 3 3 3 3 2 2" xfId="18904" xr:uid="{F52C24E5-2E42-4D86-A68A-521D2B154261}"/>
    <cellStyle name="Comma 6 3 3 3 3 3 2 2 2" xfId="43168" xr:uid="{451455D0-7D9F-478B-8A08-6648BAE9EE95}"/>
    <cellStyle name="Comma 6 3 3 3 3 3 2 3" xfId="31036" xr:uid="{391C4B9A-B41B-4D3D-BF84-A8102E8CADBC}"/>
    <cellStyle name="Comma 6 3 3 3 3 3 3" xfId="10816" xr:uid="{2F8AE646-A5E6-4E82-87FC-5F04DD66EE3A}"/>
    <cellStyle name="Comma 6 3 3 3 3 3 3 2" xfId="22948" xr:uid="{AC3941CA-072C-4B2E-A653-5D3B2D565751}"/>
    <cellStyle name="Comma 6 3 3 3 3 3 3 2 2" xfId="47212" xr:uid="{717F9E1A-7C0D-414F-8832-27F3A4CBBA41}"/>
    <cellStyle name="Comma 6 3 3 3 3 3 3 3" xfId="35080" xr:uid="{F449B9E3-CF1F-4976-8ACD-00CDAF680E4F}"/>
    <cellStyle name="Comma 6 3 3 3 3 3 4" xfId="14860" xr:uid="{A7707053-07F2-456E-84B1-5D4072DB7333}"/>
    <cellStyle name="Comma 6 3 3 3 3 3 4 2" xfId="39124" xr:uid="{A6B3C261-01D2-4F5F-8B22-20B9EF26BF43}"/>
    <cellStyle name="Comma 6 3 3 3 3 3 5" xfId="26992" xr:uid="{39F58EC1-C262-4C72-9535-7E729A4C3FE4}"/>
    <cellStyle name="Comma 6 3 3 3 3 4" xfId="4750" xr:uid="{2221C75E-1B35-44B1-9E87-32466E186E6B}"/>
    <cellStyle name="Comma 6 3 3 3 3 4 2" xfId="16882" xr:uid="{1EB1A3F3-3328-4280-8A71-BEDD6E28C5C1}"/>
    <cellStyle name="Comma 6 3 3 3 3 4 2 2" xfId="41146" xr:uid="{EA16C9DD-F1AC-4F10-99F7-3A325761D206}"/>
    <cellStyle name="Comma 6 3 3 3 3 4 3" xfId="29014" xr:uid="{DF13E994-C65E-445B-AEAE-5DFD352F39C4}"/>
    <cellStyle name="Comma 6 3 3 3 3 5" xfId="8794" xr:uid="{5B9DE112-F0D5-4534-99B8-5914F382FBEB}"/>
    <cellStyle name="Comma 6 3 3 3 3 5 2" xfId="20926" xr:uid="{E0DE2808-D00D-4D3D-B45E-828FF145B420}"/>
    <cellStyle name="Comma 6 3 3 3 3 5 2 2" xfId="45190" xr:uid="{2CFA3046-A5BF-4335-AC42-996159E5938B}"/>
    <cellStyle name="Comma 6 3 3 3 3 5 3" xfId="33058" xr:uid="{138A6A27-51C6-4C32-AA25-A2376093546A}"/>
    <cellStyle name="Comma 6 3 3 3 3 6" xfId="12838" xr:uid="{AA796AD8-61E7-45CB-8A82-AE071963E0DC}"/>
    <cellStyle name="Comma 6 3 3 3 3 6 2" xfId="37102" xr:uid="{FB001FF8-92F9-449E-9739-92A8DA945578}"/>
    <cellStyle name="Comma 6 3 3 3 3 7" xfId="24970" xr:uid="{C9A9BE07-CAA0-42B0-A986-93B0F5792566}"/>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2 2 2" xfId="43674" xr:uid="{E21E0AD7-4576-4F84-BE94-E87A3E1E8C38}"/>
    <cellStyle name="Comma 6 3 3 3 4 2 2 3" xfId="31542" xr:uid="{7D18EFB0-B8BD-40E9-A9AA-3A4909A00534}"/>
    <cellStyle name="Comma 6 3 3 3 4 2 3" xfId="11322" xr:uid="{40F7D5EB-08E0-44BD-90F0-98EBA40BAF6F}"/>
    <cellStyle name="Comma 6 3 3 3 4 2 3 2" xfId="23454" xr:uid="{81D3899F-0028-4C1B-A06F-F4502F35C4C7}"/>
    <cellStyle name="Comma 6 3 3 3 4 2 3 2 2" xfId="47718" xr:uid="{0B4589B9-6A3A-46D2-9432-89327E489EAD}"/>
    <cellStyle name="Comma 6 3 3 3 4 2 3 3" xfId="35586" xr:uid="{36E4A300-B8E0-4310-8900-1965822E570B}"/>
    <cellStyle name="Comma 6 3 3 3 4 2 4" xfId="15366" xr:uid="{53524EBF-46E6-4C2F-9BA0-479E2847DE3B}"/>
    <cellStyle name="Comma 6 3 3 3 4 2 4 2" xfId="39630" xr:uid="{82360054-B2A1-4373-ADF7-A4EF82CF199D}"/>
    <cellStyle name="Comma 6 3 3 3 4 2 5" xfId="27498" xr:uid="{C3121784-5450-4093-B70E-8E476C527D87}"/>
    <cellStyle name="Comma 6 3 3 3 4 3" xfId="5256" xr:uid="{7E837EB8-497E-403A-9263-43F31CD38974}"/>
    <cellStyle name="Comma 6 3 3 3 4 3 2" xfId="17388" xr:uid="{3FFF53E2-B39E-41E7-AF14-3B837799E838}"/>
    <cellStyle name="Comma 6 3 3 3 4 3 2 2" xfId="41652" xr:uid="{F569F03B-B842-4FA9-85F0-04ECFA204236}"/>
    <cellStyle name="Comma 6 3 3 3 4 3 3" xfId="29520" xr:uid="{38CA0BFF-08EA-478C-8549-B5B6BD597831}"/>
    <cellStyle name="Comma 6 3 3 3 4 4" xfId="9300" xr:uid="{9ABE3344-53EA-463D-BBBA-01330D4F1C9C}"/>
    <cellStyle name="Comma 6 3 3 3 4 4 2" xfId="21432" xr:uid="{3296D296-3CE3-4ECE-88A2-0ABA8261749F}"/>
    <cellStyle name="Comma 6 3 3 3 4 4 2 2" xfId="45696" xr:uid="{03C2CB7F-A76C-4DAC-82BB-245CDAEC7454}"/>
    <cellStyle name="Comma 6 3 3 3 4 4 3" xfId="33564" xr:uid="{5638186D-4BFB-45EE-82B7-38397CBDD49D}"/>
    <cellStyle name="Comma 6 3 3 3 4 5" xfId="13344" xr:uid="{4BF62BBE-4EE5-4DC6-92BA-D529DF836C27}"/>
    <cellStyle name="Comma 6 3 3 3 4 5 2" xfId="37608" xr:uid="{9C9F48C0-836F-4004-8F0B-6801A548D487}"/>
    <cellStyle name="Comma 6 3 3 3 4 6" xfId="25476" xr:uid="{942AD3FF-BDFE-47B8-9F50-146F1C8A351A}"/>
    <cellStyle name="Comma 6 3 3 3 5" xfId="2223" xr:uid="{D9BF8BE7-3426-4141-9EB7-97019E2E6FF2}"/>
    <cellStyle name="Comma 6 3 3 3 5 2" xfId="6267" xr:uid="{C4AFE2E1-CF81-4834-B041-C0D807087528}"/>
    <cellStyle name="Comma 6 3 3 3 5 2 2" xfId="18399" xr:uid="{2FE95856-55DD-47A7-9AD4-EEF6DBEFC8DC}"/>
    <cellStyle name="Comma 6 3 3 3 5 2 2 2" xfId="42663" xr:uid="{FC29ED16-140A-4AE4-BE6E-65E4E18D71F0}"/>
    <cellStyle name="Comma 6 3 3 3 5 2 3" xfId="30531" xr:uid="{B3C472CC-A820-4739-A69B-92AA6866B99B}"/>
    <cellStyle name="Comma 6 3 3 3 5 3" xfId="10311" xr:uid="{DFC418C8-CCCA-41A3-92B4-DA3D2341DEFE}"/>
    <cellStyle name="Comma 6 3 3 3 5 3 2" xfId="22443" xr:uid="{EB1DDBAD-0A50-4EFA-A935-C09CB8E700E0}"/>
    <cellStyle name="Comma 6 3 3 3 5 3 2 2" xfId="46707" xr:uid="{32E532F1-5665-410A-9C3E-11AD5E8E988D}"/>
    <cellStyle name="Comma 6 3 3 3 5 3 3" xfId="34575" xr:uid="{2BD3E622-3560-4645-9CDF-ECFDCCC1CFAF}"/>
    <cellStyle name="Comma 6 3 3 3 5 4" xfId="14355" xr:uid="{C10854C1-EE04-4C50-AA86-6A92E18AE782}"/>
    <cellStyle name="Comma 6 3 3 3 5 4 2" xfId="38619" xr:uid="{CA38CCF5-4A50-4194-8EFE-6D5079F9B756}"/>
    <cellStyle name="Comma 6 3 3 3 5 5" xfId="26487" xr:uid="{61050D76-36EA-4D3A-BE81-4D6D342B0C46}"/>
    <cellStyle name="Comma 6 3 3 3 6" xfId="4245" xr:uid="{8359A310-75E7-4A14-9D36-670B2F32A537}"/>
    <cellStyle name="Comma 6 3 3 3 6 2" xfId="16377" xr:uid="{F615C2AF-0C0C-455D-BC95-391F0B6EE1CE}"/>
    <cellStyle name="Comma 6 3 3 3 6 2 2" xfId="40641" xr:uid="{D701A610-5F98-437A-A520-F61814016FD7}"/>
    <cellStyle name="Comma 6 3 3 3 6 3" xfId="28509" xr:uid="{0B3052F7-27E8-4CD8-A0BA-7D5479027E96}"/>
    <cellStyle name="Comma 6 3 3 3 7" xfId="8289" xr:uid="{067541B0-34F3-44E2-8137-EB38C5B3560F}"/>
    <cellStyle name="Comma 6 3 3 3 7 2" xfId="20421" xr:uid="{49666FEA-1C34-476E-845B-86890AD18A29}"/>
    <cellStyle name="Comma 6 3 3 3 7 2 2" xfId="44685" xr:uid="{EF6F3630-65B8-49AA-9B64-64DBD90C9472}"/>
    <cellStyle name="Comma 6 3 3 3 7 3" xfId="32553" xr:uid="{B268CF57-F256-4BC1-B49C-5D559962E153}"/>
    <cellStyle name="Comma 6 3 3 3 8" xfId="12333" xr:uid="{89980DD1-EB75-47CA-BC0B-28C41968146C}"/>
    <cellStyle name="Comma 6 3 3 3 8 2" xfId="36597" xr:uid="{B811934E-D529-4672-935A-C3C7BB03C857}"/>
    <cellStyle name="Comma 6 3 3 3 9" xfId="24465" xr:uid="{6C9376ED-21A8-47C0-B9E7-487EE742FEA0}"/>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2 2 2" xfId="44306" xr:uid="{CD5A4D19-5755-40D3-94B7-5FF949316AD6}"/>
    <cellStyle name="Comma 6 3 3 4 2 2 2 2 3" xfId="32174" xr:uid="{C059285C-7354-471A-90BA-73A5D1BF4903}"/>
    <cellStyle name="Comma 6 3 3 4 2 2 2 3" xfId="11954" xr:uid="{45066291-7C9F-49C5-8FEA-4610BEF9ED7D}"/>
    <cellStyle name="Comma 6 3 3 4 2 2 2 3 2" xfId="24086" xr:uid="{73699B57-BE0B-4C8E-B936-9008B734D980}"/>
    <cellStyle name="Comma 6 3 3 4 2 2 2 3 2 2" xfId="48350" xr:uid="{2C10C581-E3C0-4E7C-B0F4-DFE159FF59C4}"/>
    <cellStyle name="Comma 6 3 3 4 2 2 2 3 3" xfId="36218" xr:uid="{C1DEAC5E-D173-4FE8-A2B8-89D4AAEEB1AC}"/>
    <cellStyle name="Comma 6 3 3 4 2 2 2 4" xfId="15998" xr:uid="{DF214A41-ACDF-4940-B42B-0BC079DC87ED}"/>
    <cellStyle name="Comma 6 3 3 4 2 2 2 4 2" xfId="40262" xr:uid="{2EA49B1D-5D48-4DC8-B742-3556FDFD4951}"/>
    <cellStyle name="Comma 6 3 3 4 2 2 2 5" xfId="28130" xr:uid="{EC8FA03A-557D-404E-9106-8C937DABDC0E}"/>
    <cellStyle name="Comma 6 3 3 4 2 2 3" xfId="5888" xr:uid="{327423BA-2CBF-4421-B042-A85FDDB5CBFB}"/>
    <cellStyle name="Comma 6 3 3 4 2 2 3 2" xfId="18020" xr:uid="{2B1DE43E-BCBF-481F-A0E2-DDF0B865549C}"/>
    <cellStyle name="Comma 6 3 3 4 2 2 3 2 2" xfId="42284" xr:uid="{48B6A7D4-FDDE-4105-B1B4-84D5F98F972A}"/>
    <cellStyle name="Comma 6 3 3 4 2 2 3 3" xfId="30152" xr:uid="{F39B1B20-E06C-42C0-8DAD-ABC0634F41D3}"/>
    <cellStyle name="Comma 6 3 3 4 2 2 4" xfId="9932" xr:uid="{B006F867-E25B-43D4-A095-BD87CCD0CF01}"/>
    <cellStyle name="Comma 6 3 3 4 2 2 4 2" xfId="22064" xr:uid="{DBEB42FF-4E09-4ADC-A1BE-10BC706550FA}"/>
    <cellStyle name="Comma 6 3 3 4 2 2 4 2 2" xfId="46328" xr:uid="{8245B1B1-E80A-43B2-9293-07192EB12823}"/>
    <cellStyle name="Comma 6 3 3 4 2 2 4 3" xfId="34196" xr:uid="{9875787B-C6FB-4F9E-A341-F1E14D14DEC7}"/>
    <cellStyle name="Comma 6 3 3 4 2 2 5" xfId="13976" xr:uid="{4BA13AB0-B174-499A-B6CC-9DF7CE6C9A8B}"/>
    <cellStyle name="Comma 6 3 3 4 2 2 5 2" xfId="38240" xr:uid="{2FB01BFA-D36B-40D6-9C3E-D37C4283A8E2}"/>
    <cellStyle name="Comma 6 3 3 4 2 2 6" xfId="26108" xr:uid="{EF2BEF4B-A8AC-4EC2-8238-495C110B733F}"/>
    <cellStyle name="Comma 6 3 3 4 2 3" xfId="2855" xr:uid="{8056C9B4-1002-4253-9B51-2D06DAA13DB7}"/>
    <cellStyle name="Comma 6 3 3 4 2 3 2" xfId="6899" xr:uid="{33D5C7C8-813A-48BE-9201-1B147539CF31}"/>
    <cellStyle name="Comma 6 3 3 4 2 3 2 2" xfId="19031" xr:uid="{3302B19C-F2F0-465C-87D0-9065AAB1BE96}"/>
    <cellStyle name="Comma 6 3 3 4 2 3 2 2 2" xfId="43295" xr:uid="{A953A884-B5E8-4035-B81E-F59C76C8F36B}"/>
    <cellStyle name="Comma 6 3 3 4 2 3 2 3" xfId="31163" xr:uid="{A8A3FB48-5BA6-4E13-B689-E89F774E4CB4}"/>
    <cellStyle name="Comma 6 3 3 4 2 3 3" xfId="10943" xr:uid="{3BC795FA-5727-4E95-B263-CFBF39745A42}"/>
    <cellStyle name="Comma 6 3 3 4 2 3 3 2" xfId="23075" xr:uid="{755C5FD9-C178-4BA2-A6B4-8C44790326BF}"/>
    <cellStyle name="Comma 6 3 3 4 2 3 3 2 2" xfId="47339" xr:uid="{43D2D1B8-74C6-44AE-9EA2-D5EE3D9EAF80}"/>
    <cellStyle name="Comma 6 3 3 4 2 3 3 3" xfId="35207" xr:uid="{A63BCB06-3C83-4A81-BF9F-37305867BF63}"/>
    <cellStyle name="Comma 6 3 3 4 2 3 4" xfId="14987" xr:uid="{6A83524D-76D5-4A62-A94A-638133A59DA2}"/>
    <cellStyle name="Comma 6 3 3 4 2 3 4 2" xfId="39251" xr:uid="{BAD82F56-F831-411F-906E-ED7204DEAD96}"/>
    <cellStyle name="Comma 6 3 3 4 2 3 5" xfId="27119" xr:uid="{DFA074FF-C1F7-44A8-8AA4-2C2D84442574}"/>
    <cellStyle name="Comma 6 3 3 4 2 4" xfId="4877" xr:uid="{C55B1D05-A3FB-45D9-834B-3D59C99A6FF7}"/>
    <cellStyle name="Comma 6 3 3 4 2 4 2" xfId="17009" xr:uid="{C181882F-A179-4948-B123-DC0890B7C427}"/>
    <cellStyle name="Comma 6 3 3 4 2 4 2 2" xfId="41273" xr:uid="{C5F25DD3-55E2-4029-A3DA-8CD61CFCC0CD}"/>
    <cellStyle name="Comma 6 3 3 4 2 4 3" xfId="29141" xr:uid="{31CA3465-2CB1-4916-8D76-525EA093D0A0}"/>
    <cellStyle name="Comma 6 3 3 4 2 5" xfId="8921" xr:uid="{0B0C7C8F-2E44-45AC-908E-740562497369}"/>
    <cellStyle name="Comma 6 3 3 4 2 5 2" xfId="21053" xr:uid="{5DE96352-0FD5-4C76-8922-0973103E14B7}"/>
    <cellStyle name="Comma 6 3 3 4 2 5 2 2" xfId="45317" xr:uid="{1A7FBE68-888B-4CA7-B950-E886FFAF95AD}"/>
    <cellStyle name="Comma 6 3 3 4 2 5 3" xfId="33185" xr:uid="{DEEBC2B1-1EDE-4CF5-83CC-A1737033D9AE}"/>
    <cellStyle name="Comma 6 3 3 4 2 6" xfId="12965" xr:uid="{0D868FD9-4944-4ACE-B9CF-8D55C2CF404E}"/>
    <cellStyle name="Comma 6 3 3 4 2 6 2" xfId="37229" xr:uid="{19E8D29B-2883-40C9-AE19-0A77BB0C15C8}"/>
    <cellStyle name="Comma 6 3 3 4 2 7" xfId="25097" xr:uid="{FB2B578D-6855-444C-85CB-052D2DF56790}"/>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2 2 2" xfId="43801" xr:uid="{C91A6F01-001F-4BD2-9369-67BA4F8C17FF}"/>
    <cellStyle name="Comma 6 3 3 4 3 2 2 3" xfId="31669" xr:uid="{1698664F-C99C-4A78-84BD-010EE4FBD67D}"/>
    <cellStyle name="Comma 6 3 3 4 3 2 3" xfId="11449" xr:uid="{54251A4E-1A7A-4928-9034-68C447BED323}"/>
    <cellStyle name="Comma 6 3 3 4 3 2 3 2" xfId="23581" xr:uid="{3A6370D9-0029-4206-B24B-35A01ACAE96E}"/>
    <cellStyle name="Comma 6 3 3 4 3 2 3 2 2" xfId="47845" xr:uid="{65514442-9329-477C-8D0F-91DE69BFC4A2}"/>
    <cellStyle name="Comma 6 3 3 4 3 2 3 3" xfId="35713" xr:uid="{E667D9B7-4D28-4E9A-8F40-9E9950C1BCC3}"/>
    <cellStyle name="Comma 6 3 3 4 3 2 4" xfId="15493" xr:uid="{C593162D-C2B2-4AFA-A7E3-24D5768A2254}"/>
    <cellStyle name="Comma 6 3 3 4 3 2 4 2" xfId="39757" xr:uid="{85D53371-1D46-4D40-84E3-7D7EEB64CCDE}"/>
    <cellStyle name="Comma 6 3 3 4 3 2 5" xfId="27625" xr:uid="{0910384F-057A-4E58-BACF-D61457EB0AC3}"/>
    <cellStyle name="Comma 6 3 3 4 3 3" xfId="5383" xr:uid="{EEC4B5AD-B36E-49BE-BA19-02CC00528975}"/>
    <cellStyle name="Comma 6 3 3 4 3 3 2" xfId="17515" xr:uid="{813E8A9A-380F-43AB-9BD5-46FE6D4B807E}"/>
    <cellStyle name="Comma 6 3 3 4 3 3 2 2" xfId="41779" xr:uid="{A9BAECCA-2EBE-4076-8384-A667DA4E715F}"/>
    <cellStyle name="Comma 6 3 3 4 3 3 3" xfId="29647" xr:uid="{57BF177A-2043-4218-88D5-FF40630C4E53}"/>
    <cellStyle name="Comma 6 3 3 4 3 4" xfId="9427" xr:uid="{58316836-1E36-42A9-8598-A61F28A174E2}"/>
    <cellStyle name="Comma 6 3 3 4 3 4 2" xfId="21559" xr:uid="{0AE9322C-2F56-43FB-98EB-30881FCE732E}"/>
    <cellStyle name="Comma 6 3 3 4 3 4 2 2" xfId="45823" xr:uid="{0103B767-7B8D-4AAF-9447-733B2EFB3706}"/>
    <cellStyle name="Comma 6 3 3 4 3 4 3" xfId="33691" xr:uid="{2C671C45-A3BE-4E67-8B44-3638A474E325}"/>
    <cellStyle name="Comma 6 3 3 4 3 5" xfId="13471" xr:uid="{73BD72B6-6659-4DB3-B18C-C167E1CFDAF1}"/>
    <cellStyle name="Comma 6 3 3 4 3 5 2" xfId="37735" xr:uid="{A03B0E6F-42BF-46D7-9235-A29888F7BB53}"/>
    <cellStyle name="Comma 6 3 3 4 3 6" xfId="25603" xr:uid="{4CE9C782-E0CB-4247-BDE4-63B7D41E3A2C}"/>
    <cellStyle name="Comma 6 3 3 4 4" xfId="2350" xr:uid="{CF0F3B70-42C2-4FDA-A757-459E537EEDB9}"/>
    <cellStyle name="Comma 6 3 3 4 4 2" xfId="6394" xr:uid="{655ED6CE-516C-4444-92DD-896EFF25116A}"/>
    <cellStyle name="Comma 6 3 3 4 4 2 2" xfId="18526" xr:uid="{40DE6B80-96DE-4FAC-826E-E9958471B573}"/>
    <cellStyle name="Comma 6 3 3 4 4 2 2 2" xfId="42790" xr:uid="{C3A293E9-743D-4AEE-8F66-025D7A572EEF}"/>
    <cellStyle name="Comma 6 3 3 4 4 2 3" xfId="30658" xr:uid="{F55E2AB5-3BE1-4389-B9AA-196D6FBCD1DD}"/>
    <cellStyle name="Comma 6 3 3 4 4 3" xfId="10438" xr:uid="{97B88E85-047A-424C-B1B1-1B126C2DC2D0}"/>
    <cellStyle name="Comma 6 3 3 4 4 3 2" xfId="22570" xr:uid="{819DDA6F-8C73-46CC-877E-8B5C48F68621}"/>
    <cellStyle name="Comma 6 3 3 4 4 3 2 2" xfId="46834" xr:uid="{54F88D67-EC16-4826-A089-EC71843F2D9A}"/>
    <cellStyle name="Comma 6 3 3 4 4 3 3" xfId="34702" xr:uid="{346DAC11-9D87-46D8-BEDB-D4585690556F}"/>
    <cellStyle name="Comma 6 3 3 4 4 4" xfId="14482" xr:uid="{F963C566-C86F-4299-A4C5-865542FBFA4A}"/>
    <cellStyle name="Comma 6 3 3 4 4 4 2" xfId="38746" xr:uid="{36BE2A47-F370-4670-8421-4C74DC024132}"/>
    <cellStyle name="Comma 6 3 3 4 4 5" xfId="26614" xr:uid="{DEF0DAA7-0320-4C0D-A7EE-2EAA9D022FAD}"/>
    <cellStyle name="Comma 6 3 3 4 5" xfId="4372" xr:uid="{09229483-0CCD-4B64-80F1-769EFAB9C74C}"/>
    <cellStyle name="Comma 6 3 3 4 5 2" xfId="16504" xr:uid="{CFC0FDC7-915C-4B0C-9A90-604007C975F5}"/>
    <cellStyle name="Comma 6 3 3 4 5 2 2" xfId="40768" xr:uid="{0B5DA0AC-37C6-4DC1-A81F-BFFFA3BB1DC4}"/>
    <cellStyle name="Comma 6 3 3 4 5 3" xfId="28636" xr:uid="{10EBC2A7-4293-4E34-913B-CBE147F6B1F1}"/>
    <cellStyle name="Comma 6 3 3 4 6" xfId="8416" xr:uid="{D5D56A9E-BB9E-48C7-A867-8614E68546E7}"/>
    <cellStyle name="Comma 6 3 3 4 6 2" xfId="20548" xr:uid="{A9161F22-CD2A-4E43-94B4-8B6B9833678F}"/>
    <cellStyle name="Comma 6 3 3 4 6 2 2" xfId="44812" xr:uid="{4A6C8801-9B57-4464-8AF2-005C614EDBEC}"/>
    <cellStyle name="Comma 6 3 3 4 6 3" xfId="32680" xr:uid="{76863CD9-F34F-43FF-A8FD-DA744242D4B8}"/>
    <cellStyle name="Comma 6 3 3 4 7" xfId="12460" xr:uid="{3EB35F10-6B90-4C9A-9137-C9318045ABA1}"/>
    <cellStyle name="Comma 6 3 3 4 7 2" xfId="36724" xr:uid="{BAAEF78A-053B-4AF7-A63F-5F1080192C7A}"/>
    <cellStyle name="Comma 6 3 3 4 8" xfId="24592" xr:uid="{3CCC464B-13CD-4009-82F3-96DE490D1289}"/>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2 2 2" xfId="44053" xr:uid="{21A44BC9-C574-4DDF-A335-890C71CD601A}"/>
    <cellStyle name="Comma 6 3 3 5 2 2 2 3" xfId="31921" xr:uid="{BCCCAA07-DF42-4D01-84D9-7034F7188B17}"/>
    <cellStyle name="Comma 6 3 3 5 2 2 3" xfId="11701" xr:uid="{B33553F6-AD51-4BB0-AE74-462328CC56FE}"/>
    <cellStyle name="Comma 6 3 3 5 2 2 3 2" xfId="23833" xr:uid="{DF6B6FDB-D178-42F8-B9B8-F67693EED373}"/>
    <cellStyle name="Comma 6 3 3 5 2 2 3 2 2" xfId="48097" xr:uid="{EAD16DD9-0AE3-4718-B266-676CF22D7525}"/>
    <cellStyle name="Comma 6 3 3 5 2 2 3 3" xfId="35965" xr:uid="{D04E5869-10AB-4772-881D-3A407919B7CD}"/>
    <cellStyle name="Comma 6 3 3 5 2 2 4" xfId="15745" xr:uid="{BAE71C85-3BEB-43D2-B47A-918AF4651178}"/>
    <cellStyle name="Comma 6 3 3 5 2 2 4 2" xfId="40009" xr:uid="{C902959A-8734-48FE-8ECB-F25D23E21A5A}"/>
    <cellStyle name="Comma 6 3 3 5 2 2 5" xfId="27877" xr:uid="{71C138F5-472F-45DC-9B47-3D01AAA33016}"/>
    <cellStyle name="Comma 6 3 3 5 2 3" xfId="5635" xr:uid="{C0F924BB-92C3-47D8-B953-42B7DC6E781B}"/>
    <cellStyle name="Comma 6 3 3 5 2 3 2" xfId="17767" xr:uid="{AB2573CF-DB0A-424D-A55F-768EFE03EB65}"/>
    <cellStyle name="Comma 6 3 3 5 2 3 2 2" xfId="42031" xr:uid="{189C81BC-5D82-4FC1-973E-4ADA7FDA3515}"/>
    <cellStyle name="Comma 6 3 3 5 2 3 3" xfId="29899" xr:uid="{F61DFFF9-BF95-46CD-86B4-52F89F0462E2}"/>
    <cellStyle name="Comma 6 3 3 5 2 4" xfId="9679" xr:uid="{8951676D-4746-4B3C-8085-43E4F7626955}"/>
    <cellStyle name="Comma 6 3 3 5 2 4 2" xfId="21811" xr:uid="{3385EFEA-1EC4-4A31-AC4A-081FA3630022}"/>
    <cellStyle name="Comma 6 3 3 5 2 4 2 2" xfId="46075" xr:uid="{33CD51FC-DF98-43ED-9371-0D470845742A}"/>
    <cellStyle name="Comma 6 3 3 5 2 4 3" xfId="33943" xr:uid="{0CEC974E-9A60-4854-9E41-F92C5C57E054}"/>
    <cellStyle name="Comma 6 3 3 5 2 5" xfId="13723" xr:uid="{61C279B8-6FE0-4109-8CCC-7FAB7A746AF5}"/>
    <cellStyle name="Comma 6 3 3 5 2 5 2" xfId="37987" xr:uid="{343CD96B-3E9F-43E3-879E-04DF1F1BF398}"/>
    <cellStyle name="Comma 6 3 3 5 2 6" xfId="25855" xr:uid="{2948A607-4749-494A-899C-39214DD8ECE1}"/>
    <cellStyle name="Comma 6 3 3 5 3" xfId="2602" xr:uid="{AE58EF6E-6BD1-402D-9880-300C2FA7E3C1}"/>
    <cellStyle name="Comma 6 3 3 5 3 2" xfId="6646" xr:uid="{1CBFD530-0270-437D-A487-BFCC7317396D}"/>
    <cellStyle name="Comma 6 3 3 5 3 2 2" xfId="18778" xr:uid="{95F5276E-BE2F-4FB1-94B7-BA8EB6C49825}"/>
    <cellStyle name="Comma 6 3 3 5 3 2 2 2" xfId="43042" xr:uid="{0A13CF6D-C2D1-4C0D-A7EA-F40DCC95AFA1}"/>
    <cellStyle name="Comma 6 3 3 5 3 2 3" xfId="30910" xr:uid="{AAFABFC3-EE45-4A9A-BF04-9D4C13393D4D}"/>
    <cellStyle name="Comma 6 3 3 5 3 3" xfId="10690" xr:uid="{AB0D7170-112B-45BC-A80D-161FC7C38289}"/>
    <cellStyle name="Comma 6 3 3 5 3 3 2" xfId="22822" xr:uid="{5CB35F6A-C2A9-4A0A-AC73-B0E22CB4A444}"/>
    <cellStyle name="Comma 6 3 3 5 3 3 2 2" xfId="47086" xr:uid="{4EE80806-5A7A-4BC5-9699-6C008144E902}"/>
    <cellStyle name="Comma 6 3 3 5 3 3 3" xfId="34954" xr:uid="{E699B4BF-DEB3-414D-BB93-D7D4EE266702}"/>
    <cellStyle name="Comma 6 3 3 5 3 4" xfId="14734" xr:uid="{32CD7B07-E5F4-4D16-9350-A498E7C3E465}"/>
    <cellStyle name="Comma 6 3 3 5 3 4 2" xfId="38998" xr:uid="{ED7A5F02-1C94-467E-BBB5-8BCC609178A5}"/>
    <cellStyle name="Comma 6 3 3 5 3 5" xfId="26866" xr:uid="{93E62AF8-69C2-4BBE-98D8-2103D40A1F12}"/>
    <cellStyle name="Comma 6 3 3 5 4" xfId="4624" xr:uid="{05282455-4932-49E1-A9C2-2C9941320248}"/>
    <cellStyle name="Comma 6 3 3 5 4 2" xfId="16756" xr:uid="{F7BA6968-F16D-4A30-9B6E-F0330B77EDDF}"/>
    <cellStyle name="Comma 6 3 3 5 4 2 2" xfId="41020" xr:uid="{349E0895-7B50-4525-B3DC-119CA2A2E926}"/>
    <cellStyle name="Comma 6 3 3 5 4 3" xfId="28888" xr:uid="{82CE306C-BE14-4EBB-BD47-EBD39DBF609A}"/>
    <cellStyle name="Comma 6 3 3 5 5" xfId="8668" xr:uid="{2787F7F4-C97A-4BF7-93AD-2418E0E398E1}"/>
    <cellStyle name="Comma 6 3 3 5 5 2" xfId="20800" xr:uid="{C8AC71BC-82F2-4703-AAC3-665BD1F995B3}"/>
    <cellStyle name="Comma 6 3 3 5 5 2 2" xfId="45064" xr:uid="{B5A13BC6-AC33-4079-813B-CC84592E5FE8}"/>
    <cellStyle name="Comma 6 3 3 5 5 3" xfId="32932" xr:uid="{BBD76CAC-C2C4-4291-B25A-0E1D0F96445B}"/>
    <cellStyle name="Comma 6 3 3 5 6" xfId="12712" xr:uid="{7BD54A36-03F2-4603-8125-1C0934CEE71C}"/>
    <cellStyle name="Comma 6 3 3 5 6 2" xfId="36976" xr:uid="{4880837D-E31E-4562-8957-06A7C4813B1F}"/>
    <cellStyle name="Comma 6 3 3 5 7" xfId="24844" xr:uid="{65195C4C-D881-430A-9F5D-0C4ECCE791D7}"/>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2 2 2" xfId="43548" xr:uid="{99CE958E-FFA0-473D-AE48-DF0D60374F2C}"/>
    <cellStyle name="Comma 6 3 3 6 2 2 3" xfId="31416" xr:uid="{0CABAFD9-DB97-4071-AEC5-B8683FB62E57}"/>
    <cellStyle name="Comma 6 3 3 6 2 3" xfId="11196" xr:uid="{1B918CD7-4753-4193-9818-F5906CDE841F}"/>
    <cellStyle name="Comma 6 3 3 6 2 3 2" xfId="23328" xr:uid="{5ADF1A74-B229-4EBD-B4C7-C855E58040F4}"/>
    <cellStyle name="Comma 6 3 3 6 2 3 2 2" xfId="47592" xr:uid="{2B1302F6-23F0-4451-A7FC-3BD9B4914F9E}"/>
    <cellStyle name="Comma 6 3 3 6 2 3 3" xfId="35460" xr:uid="{836F57DF-F739-4CF8-8D53-5F9F56DC3A13}"/>
    <cellStyle name="Comma 6 3 3 6 2 4" xfId="15240" xr:uid="{55D4BA55-3F27-47AB-BE6A-1126B92A9E62}"/>
    <cellStyle name="Comma 6 3 3 6 2 4 2" xfId="39504" xr:uid="{024DA4D7-C6BA-4630-AE1C-316928EFBD64}"/>
    <cellStyle name="Comma 6 3 3 6 2 5" xfId="27372" xr:uid="{774547FF-4ACD-4600-9B5C-475A1EE6DB0F}"/>
    <cellStyle name="Comma 6 3 3 6 3" xfId="5130" xr:uid="{6D035E34-439D-43F8-B2A0-F0E2FDDC46D6}"/>
    <cellStyle name="Comma 6 3 3 6 3 2" xfId="17262" xr:uid="{973CB1F3-7C53-432B-B77D-5F175BA63ED2}"/>
    <cellStyle name="Comma 6 3 3 6 3 2 2" xfId="41526" xr:uid="{DB758D04-2456-4A5D-87DA-7EEBC3F50328}"/>
    <cellStyle name="Comma 6 3 3 6 3 3" xfId="29394" xr:uid="{B1C17F8F-2B33-4026-9E5C-081C22490E9F}"/>
    <cellStyle name="Comma 6 3 3 6 4" xfId="9174" xr:uid="{52D95B46-0196-416B-A7E2-6B785BB8FD85}"/>
    <cellStyle name="Comma 6 3 3 6 4 2" xfId="21306" xr:uid="{66C59CF8-5D9D-4400-BC79-1A6088915C16}"/>
    <cellStyle name="Comma 6 3 3 6 4 2 2" xfId="45570" xr:uid="{2A712943-6D42-43E5-8A5C-9E98A170B4FE}"/>
    <cellStyle name="Comma 6 3 3 6 4 3" xfId="33438" xr:uid="{97A32B25-2839-440D-99BA-C6B2F54EF906}"/>
    <cellStyle name="Comma 6 3 3 6 5" xfId="13218" xr:uid="{59424727-94EB-4D78-A947-1351D98FF960}"/>
    <cellStyle name="Comma 6 3 3 6 5 2" xfId="37482" xr:uid="{056F44E8-ED79-4BEC-8669-F45B23BCDF09}"/>
    <cellStyle name="Comma 6 3 3 6 6" xfId="25350" xr:uid="{144A9B37-E354-4BF0-A20F-188E89812E2B}"/>
    <cellStyle name="Comma 6 3 3 7" xfId="2097" xr:uid="{64317B41-CF62-48FD-9933-E2461EFE22AF}"/>
    <cellStyle name="Comma 6 3 3 7 2" xfId="6141" xr:uid="{74C395F2-96F4-439C-AD10-AAFF89E53081}"/>
    <cellStyle name="Comma 6 3 3 7 2 2" xfId="18273" xr:uid="{62EA75E4-6B93-4BEA-B297-C358DC638776}"/>
    <cellStyle name="Comma 6 3 3 7 2 2 2" xfId="42537" xr:uid="{0DBEC3EE-04C0-46D0-8BFA-40157F0A3E31}"/>
    <cellStyle name="Comma 6 3 3 7 2 3" xfId="30405" xr:uid="{A68C3F8A-5414-4174-B1BF-85B99CD5CB88}"/>
    <cellStyle name="Comma 6 3 3 7 3" xfId="10185" xr:uid="{6BE92CDA-D08B-4910-927A-79C1B94E376D}"/>
    <cellStyle name="Comma 6 3 3 7 3 2" xfId="22317" xr:uid="{FF864A22-94FE-4F2A-B7A8-E6F36C1FC0C1}"/>
    <cellStyle name="Comma 6 3 3 7 3 2 2" xfId="46581" xr:uid="{AADE5104-8298-43F6-9CBE-AE5628842F9D}"/>
    <cellStyle name="Comma 6 3 3 7 3 3" xfId="34449" xr:uid="{92542ECE-23C5-49FB-B119-A11C82180D63}"/>
    <cellStyle name="Comma 6 3 3 7 4" xfId="14229" xr:uid="{6C50D593-018D-4221-9F7B-1EE747F89AAB}"/>
    <cellStyle name="Comma 6 3 3 7 4 2" xfId="38493" xr:uid="{AB790218-C0CC-40C0-A920-1CE105EDE9FE}"/>
    <cellStyle name="Comma 6 3 3 7 5" xfId="26361" xr:uid="{C4A633D1-B83A-4CE0-8174-75032A570479}"/>
    <cellStyle name="Comma 6 3 3 8" xfId="4119" xr:uid="{5C0F42C5-AB1C-4BEB-954F-E8A477CAA510}"/>
    <cellStyle name="Comma 6 3 3 8 2" xfId="16251" xr:uid="{9199139A-3D71-44BD-99AB-65534A25B0A9}"/>
    <cellStyle name="Comma 6 3 3 8 2 2" xfId="40515" xr:uid="{7C14F057-132C-45A4-82FB-E8CF0FCAEC6C}"/>
    <cellStyle name="Comma 6 3 3 8 3" xfId="28383" xr:uid="{266C874A-1E23-4B7B-B13B-0515441426F4}"/>
    <cellStyle name="Comma 6 3 3 9" xfId="8163" xr:uid="{C47C193B-E750-4E0A-BBF8-B2FCB2F6537B}"/>
    <cellStyle name="Comma 6 3 3 9 2" xfId="20295" xr:uid="{FECD0F65-413D-4367-BA8E-3DBA20D7901D}"/>
    <cellStyle name="Comma 6 3 3 9 2 2" xfId="44559" xr:uid="{821379DE-0DF0-4407-8AA9-4799B2F88F10}"/>
    <cellStyle name="Comma 6 3 3 9 3" xfId="32427" xr:uid="{CB08A57D-A4C7-4FCA-B51C-15DBEE8F8943}"/>
    <cellStyle name="Comma 6 3 4" xfId="96" xr:uid="{69638BB8-3F55-4CE6-B914-5CA011DC37FB}"/>
    <cellStyle name="Comma 6 3 4 10" xfId="24360" xr:uid="{17B4B71A-2C39-4C05-BBA7-B267FDDBC27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2 2 2" xfId="44453" xr:uid="{D1D95147-BEE9-4B58-A224-4A42D37981C8}"/>
    <cellStyle name="Comma 6 3 4 2 2 2 2 2 2 3" xfId="32321" xr:uid="{42A2A799-DB32-4BFA-9DA3-D4A84AE24364}"/>
    <cellStyle name="Comma 6 3 4 2 2 2 2 2 3" xfId="12101" xr:uid="{FA51AEB8-34BB-4DBC-BFC7-08CC7D35F128}"/>
    <cellStyle name="Comma 6 3 4 2 2 2 2 2 3 2" xfId="24233" xr:uid="{39E3DA46-5FC4-464C-BC54-AEFBACB44A47}"/>
    <cellStyle name="Comma 6 3 4 2 2 2 2 2 3 2 2" xfId="48497" xr:uid="{6C85C17B-FDBB-4F2E-887F-EC9A269CF558}"/>
    <cellStyle name="Comma 6 3 4 2 2 2 2 2 3 3" xfId="36365" xr:uid="{1C14433B-19E5-4FD7-84E2-C28918B57ECF}"/>
    <cellStyle name="Comma 6 3 4 2 2 2 2 2 4" xfId="16145" xr:uid="{FC60CD43-1457-470E-AF98-63FAA22153B5}"/>
    <cellStyle name="Comma 6 3 4 2 2 2 2 2 4 2" xfId="40409" xr:uid="{FA88F105-2847-4258-895E-0616B4420053}"/>
    <cellStyle name="Comma 6 3 4 2 2 2 2 2 5" xfId="28277" xr:uid="{662A1EA4-320D-4078-AC14-52ADFC682325}"/>
    <cellStyle name="Comma 6 3 4 2 2 2 2 3" xfId="6035" xr:uid="{5CDBB5AD-44A8-4451-8221-037D5B8EDFE8}"/>
    <cellStyle name="Comma 6 3 4 2 2 2 2 3 2" xfId="18167" xr:uid="{BEFCA3B0-38B6-4DE8-953F-4A504426A73F}"/>
    <cellStyle name="Comma 6 3 4 2 2 2 2 3 2 2" xfId="42431" xr:uid="{A759AE65-4B3F-444F-BEE8-7825CDCDD2E5}"/>
    <cellStyle name="Comma 6 3 4 2 2 2 2 3 3" xfId="30299" xr:uid="{91339A38-565C-4D63-B82F-EF9C3E11ADFD}"/>
    <cellStyle name="Comma 6 3 4 2 2 2 2 4" xfId="10079" xr:uid="{6B81C1A5-F2E7-4882-9E0E-F6640006A4F3}"/>
    <cellStyle name="Comma 6 3 4 2 2 2 2 4 2" xfId="22211" xr:uid="{06C39EF0-DE6D-410C-B99F-BF626C65AF45}"/>
    <cellStyle name="Comma 6 3 4 2 2 2 2 4 2 2" xfId="46475" xr:uid="{CC5273D1-F514-4DFD-BAC2-0B9623C89042}"/>
    <cellStyle name="Comma 6 3 4 2 2 2 2 4 3" xfId="34343" xr:uid="{9684B9E3-8A8D-49C7-BABA-AA95BDCBC462}"/>
    <cellStyle name="Comma 6 3 4 2 2 2 2 5" xfId="14123" xr:uid="{F586230A-7178-4307-9123-61DD2C894037}"/>
    <cellStyle name="Comma 6 3 4 2 2 2 2 5 2" xfId="38387" xr:uid="{D82866B9-B491-4CD5-AD0D-203281131835}"/>
    <cellStyle name="Comma 6 3 4 2 2 2 2 6" xfId="26255" xr:uid="{F77110EB-4D1A-455F-BDA0-56EBD189E32D}"/>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2 2 2" xfId="43442" xr:uid="{D392BA4B-DC9B-4955-B565-CBA440EBF4BC}"/>
    <cellStyle name="Comma 6 3 4 2 2 2 3 2 3" xfId="31310" xr:uid="{DA592912-AC8C-4C04-A221-CAE7F152A00C}"/>
    <cellStyle name="Comma 6 3 4 2 2 2 3 3" xfId="11090" xr:uid="{4F7E2F5A-BEF0-43B3-B260-8AF6832CED3E}"/>
    <cellStyle name="Comma 6 3 4 2 2 2 3 3 2" xfId="23222" xr:uid="{01CDE290-C483-4971-AEDB-8950A35A2AAA}"/>
    <cellStyle name="Comma 6 3 4 2 2 2 3 3 2 2" xfId="47486" xr:uid="{EE8D615E-D710-4FFA-853C-456F903DDE90}"/>
    <cellStyle name="Comma 6 3 4 2 2 2 3 3 3" xfId="35354" xr:uid="{26986FB2-34A5-4C14-8C42-FFF41D087619}"/>
    <cellStyle name="Comma 6 3 4 2 2 2 3 4" xfId="15134" xr:uid="{BABF982A-BA82-41A3-AD47-82780E6946D8}"/>
    <cellStyle name="Comma 6 3 4 2 2 2 3 4 2" xfId="39398" xr:uid="{3FC2B4CB-1965-46AC-AF40-13C46676EEE4}"/>
    <cellStyle name="Comma 6 3 4 2 2 2 3 5" xfId="27266" xr:uid="{115DF49A-30DD-466D-ABF1-5F9C27D836FF}"/>
    <cellStyle name="Comma 6 3 4 2 2 2 4" xfId="5024" xr:uid="{2F7C1BD6-D997-4171-87CE-4C499F4171CB}"/>
    <cellStyle name="Comma 6 3 4 2 2 2 4 2" xfId="17156" xr:uid="{438C23CF-C122-4C01-9AC5-C9971C9D05DE}"/>
    <cellStyle name="Comma 6 3 4 2 2 2 4 2 2" xfId="41420" xr:uid="{A05B47CE-1F0D-46BA-B6DF-8D2F5355CE09}"/>
    <cellStyle name="Comma 6 3 4 2 2 2 4 3" xfId="29288" xr:uid="{D5D685AD-E3BA-4ABC-AEBB-4A34CBEC1FC0}"/>
    <cellStyle name="Comma 6 3 4 2 2 2 5" xfId="9068" xr:uid="{55C4BC3B-8319-4E6B-9405-FB060B5508C8}"/>
    <cellStyle name="Comma 6 3 4 2 2 2 5 2" xfId="21200" xr:uid="{F50E925F-3242-4E4D-B5D9-15D91FE72104}"/>
    <cellStyle name="Comma 6 3 4 2 2 2 5 2 2" xfId="45464" xr:uid="{33BE3DEC-FFE2-4A46-ACED-08DAC908A3EA}"/>
    <cellStyle name="Comma 6 3 4 2 2 2 5 3" xfId="33332" xr:uid="{D8283818-5D09-48AF-8C73-EB16BA9D853B}"/>
    <cellStyle name="Comma 6 3 4 2 2 2 6" xfId="13112" xr:uid="{D104104D-C73C-4020-AA12-8BEA669053D8}"/>
    <cellStyle name="Comma 6 3 4 2 2 2 6 2" xfId="37376" xr:uid="{5E6685D2-C611-42EE-B49F-A470C75BF218}"/>
    <cellStyle name="Comma 6 3 4 2 2 2 7" xfId="25244" xr:uid="{A3AC54F8-5A3D-42F5-8532-D500DB1A47F9}"/>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2 2 2" xfId="43948" xr:uid="{ADEDB8F7-C6C3-49C6-BB3D-D751ACE17862}"/>
    <cellStyle name="Comma 6 3 4 2 2 3 2 2 3" xfId="31816" xr:uid="{1C84FC0D-7461-4F23-9E94-C312E58B79C6}"/>
    <cellStyle name="Comma 6 3 4 2 2 3 2 3" xfId="11596" xr:uid="{49E1B583-70EC-44D8-AA86-70F921606F98}"/>
    <cellStyle name="Comma 6 3 4 2 2 3 2 3 2" xfId="23728" xr:uid="{BCD113F1-201C-4EFE-973B-FE91E3CC5493}"/>
    <cellStyle name="Comma 6 3 4 2 2 3 2 3 2 2" xfId="47992" xr:uid="{C2F606E5-8CA2-4912-B9D7-97ACF5994CDD}"/>
    <cellStyle name="Comma 6 3 4 2 2 3 2 3 3" xfId="35860" xr:uid="{9BED2850-06FE-47F0-9147-93CD6710CDE6}"/>
    <cellStyle name="Comma 6 3 4 2 2 3 2 4" xfId="15640" xr:uid="{5F4D5DAB-BE5F-4E78-945D-74B976BBE045}"/>
    <cellStyle name="Comma 6 3 4 2 2 3 2 4 2" xfId="39904" xr:uid="{162E2260-E38D-42DD-A443-D84BF196E29F}"/>
    <cellStyle name="Comma 6 3 4 2 2 3 2 5" xfId="27772" xr:uid="{6DCCC1BA-A299-477F-AA67-91BAB80A7067}"/>
    <cellStyle name="Comma 6 3 4 2 2 3 3" xfId="5530" xr:uid="{718E7D8D-8D05-41F0-9EE1-5F6F2ABE75FF}"/>
    <cellStyle name="Comma 6 3 4 2 2 3 3 2" xfId="17662" xr:uid="{12E68299-99EF-4B42-9480-38A396EDF67D}"/>
    <cellStyle name="Comma 6 3 4 2 2 3 3 2 2" xfId="41926" xr:uid="{15C358F6-5B2A-4543-8F24-7A063E049C17}"/>
    <cellStyle name="Comma 6 3 4 2 2 3 3 3" xfId="29794" xr:uid="{5ADC4B05-E7F6-4A16-87FB-CD966CF00207}"/>
    <cellStyle name="Comma 6 3 4 2 2 3 4" xfId="9574" xr:uid="{E4BF915B-EE61-42DD-93D2-B813A9080915}"/>
    <cellStyle name="Comma 6 3 4 2 2 3 4 2" xfId="21706" xr:uid="{39D65D28-A794-4E59-AD08-8614DB9B3368}"/>
    <cellStyle name="Comma 6 3 4 2 2 3 4 2 2" xfId="45970" xr:uid="{4CB3D5AB-746C-4C99-B2B4-7D234ACE0D0D}"/>
    <cellStyle name="Comma 6 3 4 2 2 3 4 3" xfId="33838" xr:uid="{998FD047-7B47-4FD4-A946-7797EFE4E028}"/>
    <cellStyle name="Comma 6 3 4 2 2 3 5" xfId="13618" xr:uid="{76A2E66C-E376-451B-9CBD-6C4B8B790DB9}"/>
    <cellStyle name="Comma 6 3 4 2 2 3 5 2" xfId="37882" xr:uid="{0C87A060-8E1C-46B3-8624-C532D435341C}"/>
    <cellStyle name="Comma 6 3 4 2 2 3 6" xfId="25750" xr:uid="{43F62D2C-678F-4D6B-ADF4-94F667771767}"/>
    <cellStyle name="Comma 6 3 4 2 2 4" xfId="2497" xr:uid="{C9998C94-45F9-4D2F-B1C1-FE106485CDED}"/>
    <cellStyle name="Comma 6 3 4 2 2 4 2" xfId="6541" xr:uid="{D5A2F0C1-76A5-4068-A0E4-1038392FA213}"/>
    <cellStyle name="Comma 6 3 4 2 2 4 2 2" xfId="18673" xr:uid="{177F4C22-6A7A-4397-A88A-7237AFF07D84}"/>
    <cellStyle name="Comma 6 3 4 2 2 4 2 2 2" xfId="42937" xr:uid="{C44C1E41-79C0-4E5C-8AE5-BCD781AE4CEF}"/>
    <cellStyle name="Comma 6 3 4 2 2 4 2 3" xfId="30805" xr:uid="{6D64EF43-9A2F-4DB8-AF4E-36750AC90A1B}"/>
    <cellStyle name="Comma 6 3 4 2 2 4 3" xfId="10585" xr:uid="{E1D510D4-FD4A-49DD-816F-7F9B8C876D4B}"/>
    <cellStyle name="Comma 6 3 4 2 2 4 3 2" xfId="22717" xr:uid="{C586C448-90CA-4926-BAB6-8912BD8FB12A}"/>
    <cellStyle name="Comma 6 3 4 2 2 4 3 2 2" xfId="46981" xr:uid="{E212F270-3E11-4790-9A9C-6A2686372615}"/>
    <cellStyle name="Comma 6 3 4 2 2 4 3 3" xfId="34849" xr:uid="{EECA2BA9-6506-4CDF-919C-30526239FC30}"/>
    <cellStyle name="Comma 6 3 4 2 2 4 4" xfId="14629" xr:uid="{865FCD78-029B-43F5-96BE-73165A81F3ED}"/>
    <cellStyle name="Comma 6 3 4 2 2 4 4 2" xfId="38893" xr:uid="{00649960-3CDA-4A58-BE2E-235BBDD150E4}"/>
    <cellStyle name="Comma 6 3 4 2 2 4 5" xfId="26761" xr:uid="{08B90D51-3B23-4417-8A41-8B0937C78F6F}"/>
    <cellStyle name="Comma 6 3 4 2 2 5" xfId="4519" xr:uid="{D0D98E82-F0E2-40B5-950E-696CA802AD99}"/>
    <cellStyle name="Comma 6 3 4 2 2 5 2" xfId="16651" xr:uid="{FDB5B0F1-4EEB-4AC2-A4E5-CB4E0CCB3B1B}"/>
    <cellStyle name="Comma 6 3 4 2 2 5 2 2" xfId="40915" xr:uid="{45C9BDDA-8457-4A09-A896-2F6522D41C65}"/>
    <cellStyle name="Comma 6 3 4 2 2 5 3" xfId="28783" xr:uid="{9847B57B-A420-43C9-BCCC-EF3FD81F3062}"/>
    <cellStyle name="Comma 6 3 4 2 2 6" xfId="8563" xr:uid="{23D40300-B4B8-45EF-8623-C9DD249E62DB}"/>
    <cellStyle name="Comma 6 3 4 2 2 6 2" xfId="20695" xr:uid="{015CD9CC-D2DF-4519-AE79-CBB186BC75D0}"/>
    <cellStyle name="Comma 6 3 4 2 2 6 2 2" xfId="44959" xr:uid="{8CFDAA42-1636-4DB5-A46E-907018AC0D18}"/>
    <cellStyle name="Comma 6 3 4 2 2 6 3" xfId="32827" xr:uid="{B892F19B-B46E-4B62-8023-B61A7D5B16E5}"/>
    <cellStyle name="Comma 6 3 4 2 2 7" xfId="12607" xr:uid="{55331A0B-01C9-40DD-B9D4-DB60948BFC1B}"/>
    <cellStyle name="Comma 6 3 4 2 2 7 2" xfId="36871" xr:uid="{3B3D2AE0-9243-49ED-A4B2-2D2583C694EA}"/>
    <cellStyle name="Comma 6 3 4 2 2 8" xfId="24739" xr:uid="{405B18A3-B2C1-458C-A8DE-F11EDD5FF6D2}"/>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2 2 2" xfId="44200" xr:uid="{353B01BB-CAA5-4A62-BB0A-4300B771319B}"/>
    <cellStyle name="Comma 6 3 4 2 3 2 2 2 3" xfId="32068" xr:uid="{FA170023-3C88-4FBC-9F6C-29987AA996E5}"/>
    <cellStyle name="Comma 6 3 4 2 3 2 2 3" xfId="11848" xr:uid="{812EEEC7-278C-4C50-93C8-1A7CFF57FC0C}"/>
    <cellStyle name="Comma 6 3 4 2 3 2 2 3 2" xfId="23980" xr:uid="{837C897B-4DF4-45A7-B4E6-445D407CD9B4}"/>
    <cellStyle name="Comma 6 3 4 2 3 2 2 3 2 2" xfId="48244" xr:uid="{5E1CFB9A-F599-4AD3-BAC6-A5C19E49B2E5}"/>
    <cellStyle name="Comma 6 3 4 2 3 2 2 3 3" xfId="36112" xr:uid="{C618EA1F-F296-4845-BE7E-BA0895D88DE5}"/>
    <cellStyle name="Comma 6 3 4 2 3 2 2 4" xfId="15892" xr:uid="{2DD35A0C-6F0E-41F0-BEB2-2E2CE5ECF761}"/>
    <cellStyle name="Comma 6 3 4 2 3 2 2 4 2" xfId="40156" xr:uid="{D2A70F5F-607E-4DFC-89F4-154C0BCA7B13}"/>
    <cellStyle name="Comma 6 3 4 2 3 2 2 5" xfId="28024" xr:uid="{4CB8C872-36BE-4BBA-978F-AB75AB419D31}"/>
    <cellStyle name="Comma 6 3 4 2 3 2 3" xfId="5782" xr:uid="{6C57ACEA-BC4D-448C-8C55-BCF49D6971BD}"/>
    <cellStyle name="Comma 6 3 4 2 3 2 3 2" xfId="17914" xr:uid="{62513AC8-9030-4C57-B287-CB023A51BF7B}"/>
    <cellStyle name="Comma 6 3 4 2 3 2 3 2 2" xfId="42178" xr:uid="{E6298394-2543-43FD-A599-84514C77DC51}"/>
    <cellStyle name="Comma 6 3 4 2 3 2 3 3" xfId="30046" xr:uid="{25D4157E-7D36-4C10-AD83-6828B5AA7D9D}"/>
    <cellStyle name="Comma 6 3 4 2 3 2 4" xfId="9826" xr:uid="{0BCDB573-8757-49BF-B6AB-1A3D3A081AD9}"/>
    <cellStyle name="Comma 6 3 4 2 3 2 4 2" xfId="21958" xr:uid="{767E2F6E-2E20-4BA0-B091-3151B9E53D1F}"/>
    <cellStyle name="Comma 6 3 4 2 3 2 4 2 2" xfId="46222" xr:uid="{A45FC0E3-54CB-4A49-B40F-2B7ED19EE291}"/>
    <cellStyle name="Comma 6 3 4 2 3 2 4 3" xfId="34090" xr:uid="{0A844866-D676-443C-97CE-795498B3BDDA}"/>
    <cellStyle name="Comma 6 3 4 2 3 2 5" xfId="13870" xr:uid="{23BB3210-B439-4799-84CA-39617E87CE44}"/>
    <cellStyle name="Comma 6 3 4 2 3 2 5 2" xfId="38134" xr:uid="{F8A98A40-4FA0-4BA1-A712-4606D9EE3665}"/>
    <cellStyle name="Comma 6 3 4 2 3 2 6" xfId="26002" xr:uid="{AFFB2FEA-3C24-418F-8551-768CE3A8D9E9}"/>
    <cellStyle name="Comma 6 3 4 2 3 3" xfId="2749" xr:uid="{946B5C4A-AEEC-46C5-BFFB-492D538E8322}"/>
    <cellStyle name="Comma 6 3 4 2 3 3 2" xfId="6793" xr:uid="{C852B640-9353-4877-9BDC-40C655EC4A98}"/>
    <cellStyle name="Comma 6 3 4 2 3 3 2 2" xfId="18925" xr:uid="{F4873926-8A7C-4FB4-B85D-3637F0FDA63B}"/>
    <cellStyle name="Comma 6 3 4 2 3 3 2 2 2" xfId="43189" xr:uid="{F377D863-2E18-43B6-A15D-F761E520D026}"/>
    <cellStyle name="Comma 6 3 4 2 3 3 2 3" xfId="31057" xr:uid="{2DD420F2-4494-482C-BE58-FE410C86664E}"/>
    <cellStyle name="Comma 6 3 4 2 3 3 3" xfId="10837" xr:uid="{F8CBCE6D-E891-4199-8EDD-97E904652F86}"/>
    <cellStyle name="Comma 6 3 4 2 3 3 3 2" xfId="22969" xr:uid="{6C17E17E-6E7C-4846-A0C0-5DED8EC54F0B}"/>
    <cellStyle name="Comma 6 3 4 2 3 3 3 2 2" xfId="47233" xr:uid="{8A76AA61-0ACF-4B4F-A0B9-21EEB3531F88}"/>
    <cellStyle name="Comma 6 3 4 2 3 3 3 3" xfId="35101" xr:uid="{FE99A87D-B9ED-4EE9-813F-69D97342FE47}"/>
    <cellStyle name="Comma 6 3 4 2 3 3 4" xfId="14881" xr:uid="{0E78655F-3573-41DD-A35E-60CB5258478D}"/>
    <cellStyle name="Comma 6 3 4 2 3 3 4 2" xfId="39145" xr:uid="{4683096D-3BDC-4C6E-8071-0D117FE999B2}"/>
    <cellStyle name="Comma 6 3 4 2 3 3 5" xfId="27013" xr:uid="{53722FAC-5E97-4D9F-AF38-58B7D6388780}"/>
    <cellStyle name="Comma 6 3 4 2 3 4" xfId="4771" xr:uid="{395CBF57-73ED-47CC-B2F4-A692E51EA58E}"/>
    <cellStyle name="Comma 6 3 4 2 3 4 2" xfId="16903" xr:uid="{3E359E07-D1EA-4DE9-A8AE-FCD8C2C77AB6}"/>
    <cellStyle name="Comma 6 3 4 2 3 4 2 2" xfId="41167" xr:uid="{AB3E366A-FCBF-4B2B-8809-B1A4FB27ABF3}"/>
    <cellStyle name="Comma 6 3 4 2 3 4 3" xfId="29035" xr:uid="{3420104F-0EDF-49AD-AB73-8D5AB7D3485A}"/>
    <cellStyle name="Comma 6 3 4 2 3 5" xfId="8815" xr:uid="{3CD7ED2F-70A2-4E7F-A1E6-58A45D744998}"/>
    <cellStyle name="Comma 6 3 4 2 3 5 2" xfId="20947" xr:uid="{16A706AE-43F6-4095-99C3-72ECD0A2DEFB}"/>
    <cellStyle name="Comma 6 3 4 2 3 5 2 2" xfId="45211" xr:uid="{C50DDD13-4C2D-41E9-9CAE-15FF1B2BDDF8}"/>
    <cellStyle name="Comma 6 3 4 2 3 5 3" xfId="33079" xr:uid="{02BBBEBE-5548-4AD8-B6EC-596865461957}"/>
    <cellStyle name="Comma 6 3 4 2 3 6" xfId="12859" xr:uid="{6B424A2A-D40A-4AAE-A47D-A280A279FFE3}"/>
    <cellStyle name="Comma 6 3 4 2 3 6 2" xfId="37123" xr:uid="{FADCE0E9-65F2-4DC9-984E-0ABFC50027E6}"/>
    <cellStyle name="Comma 6 3 4 2 3 7" xfId="24991" xr:uid="{2A838BC5-1E27-45F0-887B-2EA94853A86E}"/>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2 2 2" xfId="43695" xr:uid="{54EB8AF0-D103-4157-8217-C03D0D6B5C01}"/>
    <cellStyle name="Comma 6 3 4 2 4 2 2 3" xfId="31563" xr:uid="{ED64197D-ECF2-495B-A3CB-C07A22DAFE1F}"/>
    <cellStyle name="Comma 6 3 4 2 4 2 3" xfId="11343" xr:uid="{AFFA127F-AC9F-4E5F-875D-54305F1E6C0C}"/>
    <cellStyle name="Comma 6 3 4 2 4 2 3 2" xfId="23475" xr:uid="{8DBAF7B7-6415-43D7-8716-AABFCC0E37BA}"/>
    <cellStyle name="Comma 6 3 4 2 4 2 3 2 2" xfId="47739" xr:uid="{84251E1D-F2F2-4BAC-A105-17F5C5ED4E48}"/>
    <cellStyle name="Comma 6 3 4 2 4 2 3 3" xfId="35607" xr:uid="{092BEB9A-B136-4AC2-BC4B-A9A9891168AF}"/>
    <cellStyle name="Comma 6 3 4 2 4 2 4" xfId="15387" xr:uid="{58DBEF43-75CD-48F1-A5A5-3B0084B4F551}"/>
    <cellStyle name="Comma 6 3 4 2 4 2 4 2" xfId="39651" xr:uid="{B2F97BAA-1E1A-4256-A0B5-5A44BE59DD0F}"/>
    <cellStyle name="Comma 6 3 4 2 4 2 5" xfId="27519" xr:uid="{D690FCE9-93F8-4426-A3DA-2A29B52C66D4}"/>
    <cellStyle name="Comma 6 3 4 2 4 3" xfId="5277" xr:uid="{E38218AE-72EF-4D45-BB3E-F2F3DC573DDF}"/>
    <cellStyle name="Comma 6 3 4 2 4 3 2" xfId="17409" xr:uid="{2789ECF7-1A86-499C-B289-BA4F8DF4A0A4}"/>
    <cellStyle name="Comma 6 3 4 2 4 3 2 2" xfId="41673" xr:uid="{9E3BA35A-FD83-435C-A323-47F818FD29CA}"/>
    <cellStyle name="Comma 6 3 4 2 4 3 3" xfId="29541" xr:uid="{40DD04DE-B5BD-4488-A0D6-0D4E775A0970}"/>
    <cellStyle name="Comma 6 3 4 2 4 4" xfId="9321" xr:uid="{75E79F13-E281-48F0-8C76-F09508B8FAEB}"/>
    <cellStyle name="Comma 6 3 4 2 4 4 2" xfId="21453" xr:uid="{8FD3D23F-B6C4-48A3-81EB-D033864E587D}"/>
    <cellStyle name="Comma 6 3 4 2 4 4 2 2" xfId="45717" xr:uid="{700E9EE7-CEA0-49FE-BA97-095F2BAC76C6}"/>
    <cellStyle name="Comma 6 3 4 2 4 4 3" xfId="33585" xr:uid="{55DFF6DA-118E-4D79-AD82-6123D9F6F00C}"/>
    <cellStyle name="Comma 6 3 4 2 4 5" xfId="13365" xr:uid="{F6631DA6-8822-4BA3-8F4D-3AA931A68D6C}"/>
    <cellStyle name="Comma 6 3 4 2 4 5 2" xfId="37629" xr:uid="{6656E606-52DF-4861-833A-E05AE90791CF}"/>
    <cellStyle name="Comma 6 3 4 2 4 6" xfId="25497" xr:uid="{FF4CD19F-DECF-4DBC-B840-FF067CE5BE72}"/>
    <cellStyle name="Comma 6 3 4 2 5" xfId="2244" xr:uid="{39579746-D6AE-46DC-B931-ACBF32A011AE}"/>
    <cellStyle name="Comma 6 3 4 2 5 2" xfId="6288" xr:uid="{F467858B-10C6-4951-BE14-4148DE7A59A8}"/>
    <cellStyle name="Comma 6 3 4 2 5 2 2" xfId="18420" xr:uid="{02F9F926-8E64-4B46-87D2-2BA6A1058E74}"/>
    <cellStyle name="Comma 6 3 4 2 5 2 2 2" xfId="42684" xr:uid="{8055261F-57EA-4D0C-8D7E-8ADAB6C7C9CF}"/>
    <cellStyle name="Comma 6 3 4 2 5 2 3" xfId="30552" xr:uid="{A033555D-2D79-455D-BDF1-8EF67DCB741D}"/>
    <cellStyle name="Comma 6 3 4 2 5 3" xfId="10332" xr:uid="{BE1B1F36-BC79-4B95-BF76-8245B7AD15E4}"/>
    <cellStyle name="Comma 6 3 4 2 5 3 2" xfId="22464" xr:uid="{7D2B44EB-A713-4777-8B41-0B64D1CE23B5}"/>
    <cellStyle name="Comma 6 3 4 2 5 3 2 2" xfId="46728" xr:uid="{37708588-F8A4-49DA-B4DB-F95B3FF72606}"/>
    <cellStyle name="Comma 6 3 4 2 5 3 3" xfId="34596" xr:uid="{597BC5B1-39D6-45F3-8066-DAEC98D05304}"/>
    <cellStyle name="Comma 6 3 4 2 5 4" xfId="14376" xr:uid="{5678EC3C-BC99-495D-94E8-61B89F191A50}"/>
    <cellStyle name="Comma 6 3 4 2 5 4 2" xfId="38640" xr:uid="{1C742A73-2A76-40F3-B3CE-F86B069493E9}"/>
    <cellStyle name="Comma 6 3 4 2 5 5" xfId="26508" xr:uid="{9D094E01-25D0-4CDC-8EDE-77CC3A619A24}"/>
    <cellStyle name="Comma 6 3 4 2 6" xfId="4266" xr:uid="{4525CA12-181E-435C-9D58-37B18B0A9692}"/>
    <cellStyle name="Comma 6 3 4 2 6 2" xfId="16398" xr:uid="{9A4D7913-7617-4C3A-8AA1-B47357D4C97C}"/>
    <cellStyle name="Comma 6 3 4 2 6 2 2" xfId="40662" xr:uid="{E957CD78-B6CD-4663-A642-8E11E3D8958C}"/>
    <cellStyle name="Comma 6 3 4 2 6 3" xfId="28530" xr:uid="{B61EE90E-FC87-4C99-BB5E-B583698198FB}"/>
    <cellStyle name="Comma 6 3 4 2 7" xfId="8310" xr:uid="{C98CB5DD-05C6-4E4C-B1CA-FD36E89AF9D0}"/>
    <cellStyle name="Comma 6 3 4 2 7 2" xfId="20442" xr:uid="{0B211822-7ACF-4112-8ABD-BB6FD2CB7A8C}"/>
    <cellStyle name="Comma 6 3 4 2 7 2 2" xfId="44706" xr:uid="{495981C3-B171-497F-A05C-6F6585DB5409}"/>
    <cellStyle name="Comma 6 3 4 2 7 3" xfId="32574" xr:uid="{05D8A361-5F3C-4B43-BE68-5E1CC99C66B7}"/>
    <cellStyle name="Comma 6 3 4 2 8" xfId="12354" xr:uid="{A49A9D5F-6499-4432-A075-7B393B8F5431}"/>
    <cellStyle name="Comma 6 3 4 2 8 2" xfId="36618" xr:uid="{7672DAAB-DD88-4C9D-95E7-E516872D2724}"/>
    <cellStyle name="Comma 6 3 4 2 9" xfId="24486" xr:uid="{DE4E22E5-24EB-48EC-BFBB-988BD22CCD13}"/>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2 2 2" xfId="44327" xr:uid="{B8DE90CC-797D-4431-BDE4-2B1EC0B31B24}"/>
    <cellStyle name="Comma 6 3 4 3 2 2 2 2 3" xfId="32195" xr:uid="{2732CFFC-8792-4AE4-9ACE-95DEC089835B}"/>
    <cellStyle name="Comma 6 3 4 3 2 2 2 3" xfId="11975" xr:uid="{35B7708C-1E5B-4967-92DB-472DA6566B3C}"/>
    <cellStyle name="Comma 6 3 4 3 2 2 2 3 2" xfId="24107" xr:uid="{634EE695-CE1A-4BD3-87E5-39FB4D11EA98}"/>
    <cellStyle name="Comma 6 3 4 3 2 2 2 3 2 2" xfId="48371" xr:uid="{A5589D7C-5AAF-4404-9302-9140441B915A}"/>
    <cellStyle name="Comma 6 3 4 3 2 2 2 3 3" xfId="36239" xr:uid="{6F5C35CF-1F61-4E69-81D5-770BC4E0012A}"/>
    <cellStyle name="Comma 6 3 4 3 2 2 2 4" xfId="16019" xr:uid="{29717E9C-0E82-4247-9C39-698783451007}"/>
    <cellStyle name="Comma 6 3 4 3 2 2 2 4 2" xfId="40283" xr:uid="{43F23936-449A-46E1-AEE2-CBF21A81A0C9}"/>
    <cellStyle name="Comma 6 3 4 3 2 2 2 5" xfId="28151" xr:uid="{DD2E86E9-31A9-4A88-9861-E98E8F487F99}"/>
    <cellStyle name="Comma 6 3 4 3 2 2 3" xfId="5909" xr:uid="{A3495F13-0A6F-4E59-BA66-B25AC933F11A}"/>
    <cellStyle name="Comma 6 3 4 3 2 2 3 2" xfId="18041" xr:uid="{B769F772-6039-4306-A596-5B736C646D2B}"/>
    <cellStyle name="Comma 6 3 4 3 2 2 3 2 2" xfId="42305" xr:uid="{E31254F9-FB6A-4EF3-8EE6-5FE63EF58573}"/>
    <cellStyle name="Comma 6 3 4 3 2 2 3 3" xfId="30173" xr:uid="{480AC372-7801-4C0E-9BC0-CE06EEB76897}"/>
    <cellStyle name="Comma 6 3 4 3 2 2 4" xfId="9953" xr:uid="{5962BFBC-2908-4652-A28F-25D25D4D811B}"/>
    <cellStyle name="Comma 6 3 4 3 2 2 4 2" xfId="22085" xr:uid="{F2532123-D4CE-448B-9250-1AF949DF28F5}"/>
    <cellStyle name="Comma 6 3 4 3 2 2 4 2 2" xfId="46349" xr:uid="{CB14F254-6492-43AB-A752-D2F653745FA1}"/>
    <cellStyle name="Comma 6 3 4 3 2 2 4 3" xfId="34217" xr:uid="{9EAFF825-4B67-45E4-A0CD-CA2357C39A31}"/>
    <cellStyle name="Comma 6 3 4 3 2 2 5" xfId="13997" xr:uid="{C182BBC0-78A9-49D0-BCAB-5EE00D26D9A6}"/>
    <cellStyle name="Comma 6 3 4 3 2 2 5 2" xfId="38261" xr:uid="{CA6A61A9-CF4A-400E-B5D6-2581D8454A01}"/>
    <cellStyle name="Comma 6 3 4 3 2 2 6" xfId="26129" xr:uid="{04B230BF-DFB1-45B8-8B0A-8B1692ECF5D4}"/>
    <cellStyle name="Comma 6 3 4 3 2 3" xfId="2876" xr:uid="{B24D1592-8661-464B-A127-9F981CBA14D8}"/>
    <cellStyle name="Comma 6 3 4 3 2 3 2" xfId="6920" xr:uid="{BF6AF870-9850-43C0-A05D-553F0939C083}"/>
    <cellStyle name="Comma 6 3 4 3 2 3 2 2" xfId="19052" xr:uid="{5358006E-91B2-4041-8368-48172FD00DCF}"/>
    <cellStyle name="Comma 6 3 4 3 2 3 2 2 2" xfId="43316" xr:uid="{99123AD6-4BDF-44F9-9D8F-F1731A3525BE}"/>
    <cellStyle name="Comma 6 3 4 3 2 3 2 3" xfId="31184" xr:uid="{375B7640-7BB3-43FD-97BB-23E90E1C9AC2}"/>
    <cellStyle name="Comma 6 3 4 3 2 3 3" xfId="10964" xr:uid="{87090321-2C61-4514-9F4A-C2A5DF21ABE1}"/>
    <cellStyle name="Comma 6 3 4 3 2 3 3 2" xfId="23096" xr:uid="{2AFBADB6-EE3A-45B6-9841-5BBF6005F0AA}"/>
    <cellStyle name="Comma 6 3 4 3 2 3 3 2 2" xfId="47360" xr:uid="{B732884A-C120-4BD6-BEFE-7DE8A7F2E8A6}"/>
    <cellStyle name="Comma 6 3 4 3 2 3 3 3" xfId="35228" xr:uid="{03672325-9A89-4934-AE65-D040FA5253F6}"/>
    <cellStyle name="Comma 6 3 4 3 2 3 4" xfId="15008" xr:uid="{A9398453-6B1F-467D-B3F0-0F79081F8698}"/>
    <cellStyle name="Comma 6 3 4 3 2 3 4 2" xfId="39272" xr:uid="{E60FA3AB-0C6F-47A4-AB13-A33FFC98A208}"/>
    <cellStyle name="Comma 6 3 4 3 2 3 5" xfId="27140" xr:uid="{9C48D0D1-EE0E-4BB1-8B90-F79F9EE7A3C9}"/>
    <cellStyle name="Comma 6 3 4 3 2 4" xfId="4898" xr:uid="{FDF039D7-E103-4BAC-98B4-1F8CB2854E2F}"/>
    <cellStyle name="Comma 6 3 4 3 2 4 2" xfId="17030" xr:uid="{076654DA-1820-47A1-9A42-103061D5F74A}"/>
    <cellStyle name="Comma 6 3 4 3 2 4 2 2" xfId="41294" xr:uid="{E3833C79-42E4-4F6A-99DB-5DF28E3ADC3E}"/>
    <cellStyle name="Comma 6 3 4 3 2 4 3" xfId="29162" xr:uid="{7F635391-4B7E-4CE3-863C-F40F44BD30D5}"/>
    <cellStyle name="Comma 6 3 4 3 2 5" xfId="8942" xr:uid="{C7F96952-3DC4-42B5-8FE0-79EA39CA0416}"/>
    <cellStyle name="Comma 6 3 4 3 2 5 2" xfId="21074" xr:uid="{E9E2712F-AAB1-4487-AF9A-4B76DCA51BB1}"/>
    <cellStyle name="Comma 6 3 4 3 2 5 2 2" xfId="45338" xr:uid="{B425F1B4-525B-422F-813E-8F1FCB6328C1}"/>
    <cellStyle name="Comma 6 3 4 3 2 5 3" xfId="33206" xr:uid="{233838AE-FEDC-46E4-BC4A-82C981A58A7C}"/>
    <cellStyle name="Comma 6 3 4 3 2 6" xfId="12986" xr:uid="{A17299C2-21F4-4664-8B4B-6FDD93B15494}"/>
    <cellStyle name="Comma 6 3 4 3 2 6 2" xfId="37250" xr:uid="{EE7C053C-963F-4A86-8065-C8103F460D63}"/>
    <cellStyle name="Comma 6 3 4 3 2 7" xfId="25118" xr:uid="{DE5E0F3E-2D67-445F-9795-95F5740DA277}"/>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2 2 2" xfId="43822" xr:uid="{4BBF2844-085C-4ED4-9D87-9A5C2FE29B1F}"/>
    <cellStyle name="Comma 6 3 4 3 3 2 2 3" xfId="31690" xr:uid="{73CE462F-7BE2-4226-B6C2-45CA6ABB3C3A}"/>
    <cellStyle name="Comma 6 3 4 3 3 2 3" xfId="11470" xr:uid="{B2BBF5F8-C062-4BC5-934D-19E470B451FD}"/>
    <cellStyle name="Comma 6 3 4 3 3 2 3 2" xfId="23602" xr:uid="{1960BA3F-2C47-4EB0-B5DB-6BE59A0BBB89}"/>
    <cellStyle name="Comma 6 3 4 3 3 2 3 2 2" xfId="47866" xr:uid="{DC020C7B-CF03-47DE-8B01-1E6327E60EBC}"/>
    <cellStyle name="Comma 6 3 4 3 3 2 3 3" xfId="35734" xr:uid="{D69179E7-84B3-4BC9-B981-4C14FC7F557C}"/>
    <cellStyle name="Comma 6 3 4 3 3 2 4" xfId="15514" xr:uid="{48B45C85-08C0-4CAD-B734-F93513FE37FD}"/>
    <cellStyle name="Comma 6 3 4 3 3 2 4 2" xfId="39778" xr:uid="{5E031E60-6182-4564-94BD-D1D256F97F93}"/>
    <cellStyle name="Comma 6 3 4 3 3 2 5" xfId="27646" xr:uid="{8B79DD52-F433-4607-9B36-F321DD4B79F5}"/>
    <cellStyle name="Comma 6 3 4 3 3 3" xfId="5404" xr:uid="{D150202E-9DE4-446E-9D78-4B36CE442C79}"/>
    <cellStyle name="Comma 6 3 4 3 3 3 2" xfId="17536" xr:uid="{C810D253-F45A-4DAC-B0AB-0FC3E651C833}"/>
    <cellStyle name="Comma 6 3 4 3 3 3 2 2" xfId="41800" xr:uid="{8D125DD7-6A43-4254-BF9D-0F56454F5CF2}"/>
    <cellStyle name="Comma 6 3 4 3 3 3 3" xfId="29668" xr:uid="{95B1495E-AB41-4D3C-BF27-25FC934DAABB}"/>
    <cellStyle name="Comma 6 3 4 3 3 4" xfId="9448" xr:uid="{7032BF85-C6D5-40E6-81D1-EF5B0FC57BC8}"/>
    <cellStyle name="Comma 6 3 4 3 3 4 2" xfId="21580" xr:uid="{1B9ED251-53BC-4FA2-862D-01DD11CC5B9D}"/>
    <cellStyle name="Comma 6 3 4 3 3 4 2 2" xfId="45844" xr:uid="{CB288AD1-65B2-4B24-8462-8FE6EEA5D117}"/>
    <cellStyle name="Comma 6 3 4 3 3 4 3" xfId="33712" xr:uid="{DD5D50D9-68B7-4802-9256-8B8A3D8446F6}"/>
    <cellStyle name="Comma 6 3 4 3 3 5" xfId="13492" xr:uid="{65E4D149-8084-45FF-8413-2679CDF841C0}"/>
    <cellStyle name="Comma 6 3 4 3 3 5 2" xfId="37756" xr:uid="{79D5763F-94C3-451F-A8F6-DC2A6AECCEB9}"/>
    <cellStyle name="Comma 6 3 4 3 3 6" xfId="25624" xr:uid="{5549A9C6-1E8F-4926-B511-50D07AEBA3FC}"/>
    <cellStyle name="Comma 6 3 4 3 4" xfId="2371" xr:uid="{3E946360-36DB-483E-8034-0E4E95774B43}"/>
    <cellStyle name="Comma 6 3 4 3 4 2" xfId="6415" xr:uid="{560AD93A-6B4C-4259-A6EE-693D7B0B5EF2}"/>
    <cellStyle name="Comma 6 3 4 3 4 2 2" xfId="18547" xr:uid="{CDC2A119-CB71-4664-B4B1-11B5CE7AF9E4}"/>
    <cellStyle name="Comma 6 3 4 3 4 2 2 2" xfId="42811" xr:uid="{BEB43729-B454-44E8-BD46-F9A1A5F9F48C}"/>
    <cellStyle name="Comma 6 3 4 3 4 2 3" xfId="30679" xr:uid="{B0239E43-97A3-4816-8362-F9D440E3DA7B}"/>
    <cellStyle name="Comma 6 3 4 3 4 3" xfId="10459" xr:uid="{0557E403-C81E-451F-B957-979894B6A888}"/>
    <cellStyle name="Comma 6 3 4 3 4 3 2" xfId="22591" xr:uid="{0F78163C-23D4-4673-A3BA-DCE5DDAC58DE}"/>
    <cellStyle name="Comma 6 3 4 3 4 3 2 2" xfId="46855" xr:uid="{C05B8906-72BE-4B90-AA59-31B79E0B9CA3}"/>
    <cellStyle name="Comma 6 3 4 3 4 3 3" xfId="34723" xr:uid="{7FF847EC-A4EC-469B-A939-64FE9955B17A}"/>
    <cellStyle name="Comma 6 3 4 3 4 4" xfId="14503" xr:uid="{CD8A2257-57C7-4BAD-82BE-58B688F587C6}"/>
    <cellStyle name="Comma 6 3 4 3 4 4 2" xfId="38767" xr:uid="{43960EB5-1FA5-4A41-AA71-FBE73F7A0EF0}"/>
    <cellStyle name="Comma 6 3 4 3 4 5" xfId="26635" xr:uid="{832C4549-D1D9-450E-8C4C-4AB78606617D}"/>
    <cellStyle name="Comma 6 3 4 3 5" xfId="4393" xr:uid="{7597061E-F8F2-4439-AA3F-FD6A4FF85A68}"/>
    <cellStyle name="Comma 6 3 4 3 5 2" xfId="16525" xr:uid="{C7EE530C-5980-4A3B-A884-D891772B7323}"/>
    <cellStyle name="Comma 6 3 4 3 5 2 2" xfId="40789" xr:uid="{E908407B-0AB0-4925-9AF7-4325A3B51A75}"/>
    <cellStyle name="Comma 6 3 4 3 5 3" xfId="28657" xr:uid="{A03D3035-D1AD-43C1-9341-5FF5647F4C45}"/>
    <cellStyle name="Comma 6 3 4 3 6" xfId="8437" xr:uid="{5CE6583E-C9BA-47DB-9DFE-EB062EC3CD2F}"/>
    <cellStyle name="Comma 6 3 4 3 6 2" xfId="20569" xr:uid="{ECCFCF0E-500C-4676-A72D-17A27384F3A1}"/>
    <cellStyle name="Comma 6 3 4 3 6 2 2" xfId="44833" xr:uid="{6DEED934-302B-460A-8CE4-5D79EAB62F39}"/>
    <cellStyle name="Comma 6 3 4 3 6 3" xfId="32701" xr:uid="{16974300-B54C-4DFB-BF7E-95F8EF11F39D}"/>
    <cellStyle name="Comma 6 3 4 3 7" xfId="12481" xr:uid="{4B1DDFF6-316A-4C13-8A24-8E70CAC7595A}"/>
    <cellStyle name="Comma 6 3 4 3 7 2" xfId="36745" xr:uid="{B3CF1F0D-B63B-4776-9A36-5A3F27C59EEF}"/>
    <cellStyle name="Comma 6 3 4 3 8" xfId="24613" xr:uid="{64E23513-09BD-4DE4-8325-6830551A34A2}"/>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2 2 2" xfId="44074" xr:uid="{B0968AFF-8F46-41B6-8947-16855C4B42BA}"/>
    <cellStyle name="Comma 6 3 4 4 2 2 2 3" xfId="31942" xr:uid="{FE6FA45B-937D-459B-B5C3-BEF0B83246EB}"/>
    <cellStyle name="Comma 6 3 4 4 2 2 3" xfId="11722" xr:uid="{B8BE1FAA-C73D-472C-9729-94CE9E547F30}"/>
    <cellStyle name="Comma 6 3 4 4 2 2 3 2" xfId="23854" xr:uid="{29B15BE7-DDE3-410B-9923-E2CBCB4BD786}"/>
    <cellStyle name="Comma 6 3 4 4 2 2 3 2 2" xfId="48118" xr:uid="{65CD771F-7847-4D8E-888C-8D82D3AB99AA}"/>
    <cellStyle name="Comma 6 3 4 4 2 2 3 3" xfId="35986" xr:uid="{8069E60A-F7C2-4CA7-90D5-76558BF54128}"/>
    <cellStyle name="Comma 6 3 4 4 2 2 4" xfId="15766" xr:uid="{92D725C7-C4F5-4BEC-BFD4-FCC4E57DDB99}"/>
    <cellStyle name="Comma 6 3 4 4 2 2 4 2" xfId="40030" xr:uid="{267A0098-B636-4579-9F72-FB0AE654D309}"/>
    <cellStyle name="Comma 6 3 4 4 2 2 5" xfId="27898" xr:uid="{DD31A034-D64F-4669-A8D1-A278DDA10B0C}"/>
    <cellStyle name="Comma 6 3 4 4 2 3" xfId="5656" xr:uid="{AA4F3E9A-013D-4EEC-A941-D6B5AC9D8FC7}"/>
    <cellStyle name="Comma 6 3 4 4 2 3 2" xfId="17788" xr:uid="{34423268-E7A7-471E-9F5C-FF97F380CF03}"/>
    <cellStyle name="Comma 6 3 4 4 2 3 2 2" xfId="42052" xr:uid="{AEF048CF-40A3-4052-B017-4D4977D821BE}"/>
    <cellStyle name="Comma 6 3 4 4 2 3 3" xfId="29920" xr:uid="{56F2367D-E6EC-40D9-91FF-F2432B563686}"/>
    <cellStyle name="Comma 6 3 4 4 2 4" xfId="9700" xr:uid="{A04BD363-C559-49CE-81E0-EC684662910D}"/>
    <cellStyle name="Comma 6 3 4 4 2 4 2" xfId="21832" xr:uid="{045FDD33-21DA-41A5-9221-3C50954CBCCB}"/>
    <cellStyle name="Comma 6 3 4 4 2 4 2 2" xfId="46096" xr:uid="{466EF70B-D175-4D38-8B5B-B836C4ECE951}"/>
    <cellStyle name="Comma 6 3 4 4 2 4 3" xfId="33964" xr:uid="{63526FB3-7791-4B39-A5F2-5056CCCAAF04}"/>
    <cellStyle name="Comma 6 3 4 4 2 5" xfId="13744" xr:uid="{F585EC67-A059-46C4-AD4D-03EDC3168E35}"/>
    <cellStyle name="Comma 6 3 4 4 2 5 2" xfId="38008" xr:uid="{297F030E-A680-423A-BD2C-1263AEA1FE1B}"/>
    <cellStyle name="Comma 6 3 4 4 2 6" xfId="25876" xr:uid="{8FB47790-FFB1-46C8-BB76-E13394F928DD}"/>
    <cellStyle name="Comma 6 3 4 4 3" xfId="2623" xr:uid="{8A943039-7385-4B55-9C65-7B567DE540FF}"/>
    <cellStyle name="Comma 6 3 4 4 3 2" xfId="6667" xr:uid="{BFF6402F-4E2C-4FE9-B71B-72EA2D637060}"/>
    <cellStyle name="Comma 6 3 4 4 3 2 2" xfId="18799" xr:uid="{4502FDCC-8F98-4E4A-B8A2-48C61DDE0FBF}"/>
    <cellStyle name="Comma 6 3 4 4 3 2 2 2" xfId="43063" xr:uid="{3CBE89DD-0997-4636-BBF9-8A8E01A57865}"/>
    <cellStyle name="Comma 6 3 4 4 3 2 3" xfId="30931" xr:uid="{C02A51B6-F05B-479C-B2A9-62917C59B851}"/>
    <cellStyle name="Comma 6 3 4 4 3 3" xfId="10711" xr:uid="{D6C0EA19-094B-4EB0-8735-69CE31CBE837}"/>
    <cellStyle name="Comma 6 3 4 4 3 3 2" xfId="22843" xr:uid="{923C249D-D432-4D4A-8DE8-145B49D519ED}"/>
    <cellStyle name="Comma 6 3 4 4 3 3 2 2" xfId="47107" xr:uid="{892448E3-1A8A-4717-A336-11F3C34FEFD3}"/>
    <cellStyle name="Comma 6 3 4 4 3 3 3" xfId="34975" xr:uid="{F5BBB61F-3B53-4271-B693-45648C20FFEB}"/>
    <cellStyle name="Comma 6 3 4 4 3 4" xfId="14755" xr:uid="{7640D2F8-B338-42AB-A6F7-7B2099D3850E}"/>
    <cellStyle name="Comma 6 3 4 4 3 4 2" xfId="39019" xr:uid="{962F385D-2A74-418E-B570-1EC985A4246B}"/>
    <cellStyle name="Comma 6 3 4 4 3 5" xfId="26887" xr:uid="{0FF0331A-E76B-4B92-A1A6-845DE7D74070}"/>
    <cellStyle name="Comma 6 3 4 4 4" xfId="4645" xr:uid="{7C05BE6F-1CF3-409D-BE6C-022E609BFB9B}"/>
    <cellStyle name="Comma 6 3 4 4 4 2" xfId="16777" xr:uid="{5E130623-FFC7-4C5A-9894-70F326ED6142}"/>
    <cellStyle name="Comma 6 3 4 4 4 2 2" xfId="41041" xr:uid="{2E35A5C5-D12C-472E-A2F1-8623C72C4C45}"/>
    <cellStyle name="Comma 6 3 4 4 4 3" xfId="28909" xr:uid="{805234B3-4F37-46EF-8046-E92B6238FE9C}"/>
    <cellStyle name="Comma 6 3 4 4 5" xfId="8689" xr:uid="{FDA75AAE-8C27-4FC1-B7C2-2EAE80B1ABDC}"/>
    <cellStyle name="Comma 6 3 4 4 5 2" xfId="20821" xr:uid="{82E5BA4F-0B29-442A-A446-CA8EAE13B39C}"/>
    <cellStyle name="Comma 6 3 4 4 5 2 2" xfId="45085" xr:uid="{DFF89915-59BD-426C-9964-031AC2E210E3}"/>
    <cellStyle name="Comma 6 3 4 4 5 3" xfId="32953" xr:uid="{ED14B62A-6832-454B-B94E-6260EA4CF9BE}"/>
    <cellStyle name="Comma 6 3 4 4 6" xfId="12733" xr:uid="{071B0D70-2DB2-44BC-A6BD-8D5E3FA3D3DC}"/>
    <cellStyle name="Comma 6 3 4 4 6 2" xfId="36997" xr:uid="{C82B9C8A-4B99-46B0-BDCA-0CFC69347910}"/>
    <cellStyle name="Comma 6 3 4 4 7" xfId="24865" xr:uid="{F5FDC6CC-4A45-4A38-B0E0-06091B686C1E}"/>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2 2 2" xfId="43569" xr:uid="{B37EC941-17C8-4D0F-BDD2-C061148429EC}"/>
    <cellStyle name="Comma 6 3 4 5 2 2 3" xfId="31437" xr:uid="{EC983250-88BF-428C-8923-BE655D82EEFC}"/>
    <cellStyle name="Comma 6 3 4 5 2 3" xfId="11217" xr:uid="{63BDB2BC-33E5-4538-8C50-A2072F15E744}"/>
    <cellStyle name="Comma 6 3 4 5 2 3 2" xfId="23349" xr:uid="{53D34C86-17B2-4008-B6A0-1CB4C7B39D2D}"/>
    <cellStyle name="Comma 6 3 4 5 2 3 2 2" xfId="47613" xr:uid="{A8EBF3BE-28B7-4AE3-B8F3-CBE6F00E3D36}"/>
    <cellStyle name="Comma 6 3 4 5 2 3 3" xfId="35481" xr:uid="{FD3EDF8B-720B-40E8-8C5D-400A1842817B}"/>
    <cellStyle name="Comma 6 3 4 5 2 4" xfId="15261" xr:uid="{34781050-32A9-4249-A594-1659AC94B443}"/>
    <cellStyle name="Comma 6 3 4 5 2 4 2" xfId="39525" xr:uid="{36C3602D-D6A7-468C-97A0-B23F65A87C66}"/>
    <cellStyle name="Comma 6 3 4 5 2 5" xfId="27393" xr:uid="{A49C5107-0868-425C-BDA0-D1BE551DA068}"/>
    <cellStyle name="Comma 6 3 4 5 3" xfId="5151" xr:uid="{B1B702FE-08FC-4002-BFB0-90FE0B85FA39}"/>
    <cellStyle name="Comma 6 3 4 5 3 2" xfId="17283" xr:uid="{B9BB9080-F60A-4266-AFD5-93823B983AD3}"/>
    <cellStyle name="Comma 6 3 4 5 3 2 2" xfId="41547" xr:uid="{C07108A6-49BF-42AE-ADC8-7149959F0E6E}"/>
    <cellStyle name="Comma 6 3 4 5 3 3" xfId="29415" xr:uid="{C0C6BEC1-86EA-470E-A36E-6CF779575467}"/>
    <cellStyle name="Comma 6 3 4 5 4" xfId="9195" xr:uid="{C9E349A4-9617-43EF-BF4C-DFE726B90821}"/>
    <cellStyle name="Comma 6 3 4 5 4 2" xfId="21327" xr:uid="{E04BC3E1-C552-442D-A423-59B70CDD7D86}"/>
    <cellStyle name="Comma 6 3 4 5 4 2 2" xfId="45591" xr:uid="{C403AD4F-3506-4FB8-8DF2-119BB998C39C}"/>
    <cellStyle name="Comma 6 3 4 5 4 3" xfId="33459" xr:uid="{A34170E7-03D7-48A9-A615-12C074DCFE51}"/>
    <cellStyle name="Comma 6 3 4 5 5" xfId="13239" xr:uid="{2C20C355-A32B-4B7F-90B0-EF92F9A87073}"/>
    <cellStyle name="Comma 6 3 4 5 5 2" xfId="37503" xr:uid="{388D5B19-BF9A-4AD3-A653-B7B00D1FC90E}"/>
    <cellStyle name="Comma 6 3 4 5 6" xfId="25371" xr:uid="{5131CECD-54CC-45F5-922A-FE85CD1975CB}"/>
    <cellStyle name="Comma 6 3 4 6" xfId="2118" xr:uid="{6CF0237F-CEF4-4A8F-A17F-8C96D637CB69}"/>
    <cellStyle name="Comma 6 3 4 6 2" xfId="6162" xr:uid="{38028001-983A-4F9F-A2D5-6721A3AAEE02}"/>
    <cellStyle name="Comma 6 3 4 6 2 2" xfId="18294" xr:uid="{03804467-E72B-4D11-82FB-16F605511EA6}"/>
    <cellStyle name="Comma 6 3 4 6 2 2 2" xfId="42558" xr:uid="{BC57A5DA-134C-4F97-AB1F-2A8AB7FFE014}"/>
    <cellStyle name="Comma 6 3 4 6 2 3" xfId="30426" xr:uid="{358521F6-AE6D-4F90-818F-E1726D06F12D}"/>
    <cellStyle name="Comma 6 3 4 6 3" xfId="10206" xr:uid="{8C1131F8-EC10-45E8-B23F-7376926089C8}"/>
    <cellStyle name="Comma 6 3 4 6 3 2" xfId="22338" xr:uid="{CE7EB815-5D38-4B9A-A243-BA0124908BAA}"/>
    <cellStyle name="Comma 6 3 4 6 3 2 2" xfId="46602" xr:uid="{2C81BE60-88D6-4E21-8C59-D4D2D0D8C12A}"/>
    <cellStyle name="Comma 6 3 4 6 3 3" xfId="34470" xr:uid="{256D7AB1-8419-480C-8F9B-36DA533B423A}"/>
    <cellStyle name="Comma 6 3 4 6 4" xfId="14250" xr:uid="{007B81A0-FC36-4BB3-96BC-62FC577C781B}"/>
    <cellStyle name="Comma 6 3 4 6 4 2" xfId="38514" xr:uid="{1C770E8C-B6BD-4C89-ADD2-3952C1978012}"/>
    <cellStyle name="Comma 6 3 4 6 5" xfId="26382" xr:uid="{1D792831-4648-4996-BC2D-FC321248B371}"/>
    <cellStyle name="Comma 6 3 4 7" xfId="4140" xr:uid="{96397DD7-0677-402A-A6B0-15C5A29F9D7A}"/>
    <cellStyle name="Comma 6 3 4 7 2" xfId="16272" xr:uid="{858136F6-5AB2-4644-BA72-AE1FDE644F91}"/>
    <cellStyle name="Comma 6 3 4 7 2 2" xfId="40536" xr:uid="{8E1E74C0-7B83-4CE6-A942-FCCFBCD06221}"/>
    <cellStyle name="Comma 6 3 4 7 3" xfId="28404" xr:uid="{1EBA3BC4-EDF4-4F09-A7EC-D0FAD73E8BA4}"/>
    <cellStyle name="Comma 6 3 4 8" xfId="8184" xr:uid="{6B91DEDC-88F6-4D97-A193-C2A8A26E3DF8}"/>
    <cellStyle name="Comma 6 3 4 8 2" xfId="20316" xr:uid="{372BACC9-259E-4683-988C-095466AB0634}"/>
    <cellStyle name="Comma 6 3 4 8 2 2" xfId="44580" xr:uid="{0D7C0F0A-B07F-4D3A-A85C-C78228FC15F5}"/>
    <cellStyle name="Comma 6 3 4 8 3" xfId="32448" xr:uid="{BB12236E-3845-430B-87F2-6761E0386090}"/>
    <cellStyle name="Comma 6 3 4 9" xfId="12228" xr:uid="{98D8FA25-3B0D-48C0-93EB-B471ECA17F78}"/>
    <cellStyle name="Comma 6 3 4 9 2" xfId="36492" xr:uid="{4AFB75B8-2A6E-4C65-B7EB-EB4085581BBD}"/>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2 2 2" xfId="44390" xr:uid="{7510A6DA-D7A7-4AB5-BBAC-422127BDD2F9}"/>
    <cellStyle name="Comma 6 3 5 2 2 2 2 2 3" xfId="32258" xr:uid="{4D5671DB-4BE6-4B0A-AC89-1894773F71F3}"/>
    <cellStyle name="Comma 6 3 5 2 2 2 2 3" xfId="12038" xr:uid="{3BA7A2D9-6DE2-4105-A2F0-323AD8758C14}"/>
    <cellStyle name="Comma 6 3 5 2 2 2 2 3 2" xfId="24170" xr:uid="{1C4327A7-E29A-40B2-B5DD-16268CE3CB4B}"/>
    <cellStyle name="Comma 6 3 5 2 2 2 2 3 2 2" xfId="48434" xr:uid="{68B00BF7-56B4-4AAA-BF62-96CA3CEFB672}"/>
    <cellStyle name="Comma 6 3 5 2 2 2 2 3 3" xfId="36302" xr:uid="{A863B9C0-1556-490C-94DB-B6A81431A790}"/>
    <cellStyle name="Comma 6 3 5 2 2 2 2 4" xfId="16082" xr:uid="{4B6B6D86-A736-410E-922A-2AF05F6509D4}"/>
    <cellStyle name="Comma 6 3 5 2 2 2 2 4 2" xfId="40346" xr:uid="{910F06A5-DCCD-4532-B112-ECE8727C9B8A}"/>
    <cellStyle name="Comma 6 3 5 2 2 2 2 5" xfId="28214" xr:uid="{502F26F5-9D98-47E1-ADE7-5D355108909F}"/>
    <cellStyle name="Comma 6 3 5 2 2 2 3" xfId="5972" xr:uid="{73C9794B-A411-4B8A-9E69-FA943F6D1093}"/>
    <cellStyle name="Comma 6 3 5 2 2 2 3 2" xfId="18104" xr:uid="{D998E410-17F1-471C-BD25-128615A3BBB8}"/>
    <cellStyle name="Comma 6 3 5 2 2 2 3 2 2" xfId="42368" xr:uid="{5D9FBCC6-F74F-46DA-8086-1090C2EB0AB5}"/>
    <cellStyle name="Comma 6 3 5 2 2 2 3 3" xfId="30236" xr:uid="{EF8ABF3D-6EE7-4413-AD41-F440179F67ED}"/>
    <cellStyle name="Comma 6 3 5 2 2 2 4" xfId="10016" xr:uid="{8BEDD37C-9AD1-40A7-83C4-CAB21B5A5878}"/>
    <cellStyle name="Comma 6 3 5 2 2 2 4 2" xfId="22148" xr:uid="{3F0DD351-83A6-4BB9-BE57-22043FE39399}"/>
    <cellStyle name="Comma 6 3 5 2 2 2 4 2 2" xfId="46412" xr:uid="{20C1F15E-4417-463F-A36A-C372850C03CF}"/>
    <cellStyle name="Comma 6 3 5 2 2 2 4 3" xfId="34280" xr:uid="{5D377A0A-11A0-4442-9B28-F6D14A410F8E}"/>
    <cellStyle name="Comma 6 3 5 2 2 2 5" xfId="14060" xr:uid="{F44E0E6A-EADE-46A6-8DD9-1415BF2899B2}"/>
    <cellStyle name="Comma 6 3 5 2 2 2 5 2" xfId="38324" xr:uid="{6B487100-6B9A-4F50-A51F-0F85E382C76C}"/>
    <cellStyle name="Comma 6 3 5 2 2 2 6" xfId="26192" xr:uid="{69BC48CD-8483-4BE2-AD95-A712D581D70F}"/>
    <cellStyle name="Comma 6 3 5 2 2 3" xfId="2939" xr:uid="{063524AA-B39B-4954-BFAB-BF0190C0EC6B}"/>
    <cellStyle name="Comma 6 3 5 2 2 3 2" xfId="6983" xr:uid="{242B2F04-7F04-4385-A052-14B4048BEC74}"/>
    <cellStyle name="Comma 6 3 5 2 2 3 2 2" xfId="19115" xr:uid="{2006789C-9E58-42FB-A7BD-DBB2AE832F33}"/>
    <cellStyle name="Comma 6 3 5 2 2 3 2 2 2" xfId="43379" xr:uid="{2C687042-32F6-4942-B1C0-0C66C00E6371}"/>
    <cellStyle name="Comma 6 3 5 2 2 3 2 3" xfId="31247" xr:uid="{1C8A44EC-C7B8-42C4-AD80-45484AC04E0F}"/>
    <cellStyle name="Comma 6 3 5 2 2 3 3" xfId="11027" xr:uid="{96727BC2-6FF7-4318-A394-3676DB58B62D}"/>
    <cellStyle name="Comma 6 3 5 2 2 3 3 2" xfId="23159" xr:uid="{F7FB7FA1-C736-43CF-8EE2-9C8815C29D12}"/>
    <cellStyle name="Comma 6 3 5 2 2 3 3 2 2" xfId="47423" xr:uid="{D0D27C78-DA71-4044-B175-010C81D92F73}"/>
    <cellStyle name="Comma 6 3 5 2 2 3 3 3" xfId="35291" xr:uid="{7D0EBF85-2BF6-4315-B2ED-45920000FA77}"/>
    <cellStyle name="Comma 6 3 5 2 2 3 4" xfId="15071" xr:uid="{7B0A385D-00F1-46C1-9B49-8D46FF8344AE}"/>
    <cellStyle name="Comma 6 3 5 2 2 3 4 2" xfId="39335" xr:uid="{80A096AC-78DF-4E69-ACC2-D955C80DD573}"/>
    <cellStyle name="Comma 6 3 5 2 2 3 5" xfId="27203" xr:uid="{8C56576E-E70D-4E2B-9765-EEEFA8467C96}"/>
    <cellStyle name="Comma 6 3 5 2 2 4" xfId="4961" xr:uid="{CB3BAACE-B3A9-45E0-B851-549B755E95FD}"/>
    <cellStyle name="Comma 6 3 5 2 2 4 2" xfId="17093" xr:uid="{6ED09939-532D-4534-9262-17F506BF26A1}"/>
    <cellStyle name="Comma 6 3 5 2 2 4 2 2" xfId="41357" xr:uid="{B93597A2-D018-4FE9-BB0F-216F5FA4869C}"/>
    <cellStyle name="Comma 6 3 5 2 2 4 3" xfId="29225" xr:uid="{81BCA6E2-9F5C-4F75-828F-8622016BF4B4}"/>
    <cellStyle name="Comma 6 3 5 2 2 5" xfId="9005" xr:uid="{7FF33BA4-701C-4587-B3B1-275330B8351A}"/>
    <cellStyle name="Comma 6 3 5 2 2 5 2" xfId="21137" xr:uid="{4EF9F1FE-5087-4797-973D-0B5578C410B6}"/>
    <cellStyle name="Comma 6 3 5 2 2 5 2 2" xfId="45401" xr:uid="{7902C5DE-257C-417F-9374-E0086DFBE084}"/>
    <cellStyle name="Comma 6 3 5 2 2 5 3" xfId="33269" xr:uid="{FA18A0D1-098C-45EA-9685-14FCB066AF98}"/>
    <cellStyle name="Comma 6 3 5 2 2 6" xfId="13049" xr:uid="{361D2AEB-294A-457F-9A2D-7E297D76BE71}"/>
    <cellStyle name="Comma 6 3 5 2 2 6 2" xfId="37313" xr:uid="{A900B063-E6B1-4450-92EE-B4F49E8168E0}"/>
    <cellStyle name="Comma 6 3 5 2 2 7" xfId="25181" xr:uid="{370E54BA-A40C-4083-8F73-CF5342AE5E8D}"/>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2 2 2" xfId="43885" xr:uid="{C3BF8FB5-D478-4058-BE3D-10895E8B0669}"/>
    <cellStyle name="Comma 6 3 5 2 3 2 2 3" xfId="31753" xr:uid="{D2E4DDAB-3A15-4C81-9784-C6D123486063}"/>
    <cellStyle name="Comma 6 3 5 2 3 2 3" xfId="11533" xr:uid="{A8E3F162-9BC6-4CBE-A48E-E303AC787138}"/>
    <cellStyle name="Comma 6 3 5 2 3 2 3 2" xfId="23665" xr:uid="{BA1EA837-D63C-4416-A851-5C5DA488ACBE}"/>
    <cellStyle name="Comma 6 3 5 2 3 2 3 2 2" xfId="47929" xr:uid="{33F442EF-4005-4F97-9C29-9F9FE7A820FD}"/>
    <cellStyle name="Comma 6 3 5 2 3 2 3 3" xfId="35797" xr:uid="{069753B2-566D-4604-A0EB-E34CB54A94FD}"/>
    <cellStyle name="Comma 6 3 5 2 3 2 4" xfId="15577" xr:uid="{E56A3B26-0C97-4F4A-9623-B84D924F8BFE}"/>
    <cellStyle name="Comma 6 3 5 2 3 2 4 2" xfId="39841" xr:uid="{A5639A8C-F5C5-48B8-BD51-D5EA48F5373C}"/>
    <cellStyle name="Comma 6 3 5 2 3 2 5" xfId="27709" xr:uid="{F4F7D597-56E3-4744-93F0-9554129DBBD5}"/>
    <cellStyle name="Comma 6 3 5 2 3 3" xfId="5467" xr:uid="{AA310BDB-A381-4720-8303-2EBA63BCE0A3}"/>
    <cellStyle name="Comma 6 3 5 2 3 3 2" xfId="17599" xr:uid="{2FA1D8AA-0D9D-4EC1-AA2E-85926E07BAC6}"/>
    <cellStyle name="Comma 6 3 5 2 3 3 2 2" xfId="41863" xr:uid="{D9A25989-6AC4-40F5-B46E-0386EE471320}"/>
    <cellStyle name="Comma 6 3 5 2 3 3 3" xfId="29731" xr:uid="{1AC89A84-7DC5-4D85-8A89-E89E77C26EB9}"/>
    <cellStyle name="Comma 6 3 5 2 3 4" xfId="9511" xr:uid="{33706567-7B4E-425F-A2EA-B09566D45444}"/>
    <cellStyle name="Comma 6 3 5 2 3 4 2" xfId="21643" xr:uid="{32B3A164-BFBD-4CBD-A7E6-DDF300627607}"/>
    <cellStyle name="Comma 6 3 5 2 3 4 2 2" xfId="45907" xr:uid="{B35C030B-5D00-4690-97AD-AE2A5454C4B2}"/>
    <cellStyle name="Comma 6 3 5 2 3 4 3" xfId="33775" xr:uid="{E0B6998B-CD95-4A06-B80D-0F9611AE7104}"/>
    <cellStyle name="Comma 6 3 5 2 3 5" xfId="13555" xr:uid="{83F807D0-358D-44B5-AC6E-D50DEDFB8119}"/>
    <cellStyle name="Comma 6 3 5 2 3 5 2" xfId="37819" xr:uid="{2ADB2F62-5F1D-4B6A-826C-DF92B97CF34D}"/>
    <cellStyle name="Comma 6 3 5 2 3 6" xfId="25687" xr:uid="{7BD1EF59-01EF-4A6C-828B-C7775E7E84B2}"/>
    <cellStyle name="Comma 6 3 5 2 4" xfId="2434" xr:uid="{902E8FA2-F89C-44F4-BEE6-98E1ED1B300F}"/>
    <cellStyle name="Comma 6 3 5 2 4 2" xfId="6478" xr:uid="{714054B0-34A2-4668-A2CE-830612EE48C9}"/>
    <cellStyle name="Comma 6 3 5 2 4 2 2" xfId="18610" xr:uid="{95DED2FF-F4B5-4F5C-BA78-6915987C57D7}"/>
    <cellStyle name="Comma 6 3 5 2 4 2 2 2" xfId="42874" xr:uid="{3686455D-3AF3-498A-9A08-8583E7DA6B3C}"/>
    <cellStyle name="Comma 6 3 5 2 4 2 3" xfId="30742" xr:uid="{E2220A7A-E7B6-4E4F-B4B2-39BF1F30210D}"/>
    <cellStyle name="Comma 6 3 5 2 4 3" xfId="10522" xr:uid="{6DB1553A-48CF-4193-8C72-BCB067CDE1C3}"/>
    <cellStyle name="Comma 6 3 5 2 4 3 2" xfId="22654" xr:uid="{B98134D5-142C-4C26-91BA-157AA1969DCA}"/>
    <cellStyle name="Comma 6 3 5 2 4 3 2 2" xfId="46918" xr:uid="{02F1F142-F178-4F07-BB53-027B78DBF4EE}"/>
    <cellStyle name="Comma 6 3 5 2 4 3 3" xfId="34786" xr:uid="{94DC7DC6-E236-4595-A648-FF915802AE64}"/>
    <cellStyle name="Comma 6 3 5 2 4 4" xfId="14566" xr:uid="{6234AE8E-898C-49F5-9552-62B8EC39D21C}"/>
    <cellStyle name="Comma 6 3 5 2 4 4 2" xfId="38830" xr:uid="{22D6431F-9BB1-494A-BD63-A5F3C0733AD3}"/>
    <cellStyle name="Comma 6 3 5 2 4 5" xfId="26698" xr:uid="{66C08C9D-DCD4-48A8-8150-6DBC7204CDE7}"/>
    <cellStyle name="Comma 6 3 5 2 5" xfId="4456" xr:uid="{EF09EE83-9DCB-416B-9305-0FC157E2CC2A}"/>
    <cellStyle name="Comma 6 3 5 2 5 2" xfId="16588" xr:uid="{66813C66-3D6D-442D-815C-7B6476BC35DB}"/>
    <cellStyle name="Comma 6 3 5 2 5 2 2" xfId="40852" xr:uid="{C39C6537-B44A-495E-AB66-12BFCEF6B799}"/>
    <cellStyle name="Comma 6 3 5 2 5 3" xfId="28720" xr:uid="{8A934AC1-954B-4050-B9DD-ACD58C5EFB97}"/>
    <cellStyle name="Comma 6 3 5 2 6" xfId="8500" xr:uid="{CA3C829F-DAA5-4B1D-995D-FA277D5EA353}"/>
    <cellStyle name="Comma 6 3 5 2 6 2" xfId="20632" xr:uid="{480A88CD-B67F-45E4-AB35-4E80C20D0843}"/>
    <cellStyle name="Comma 6 3 5 2 6 2 2" xfId="44896" xr:uid="{751C39F9-8A9A-412E-8179-D206BD2E39FF}"/>
    <cellStyle name="Comma 6 3 5 2 6 3" xfId="32764" xr:uid="{16752A6F-0251-4865-B7B3-7DB4CF85F095}"/>
    <cellStyle name="Comma 6 3 5 2 7" xfId="12544" xr:uid="{B52790B1-13D1-4EE8-834B-7BF7913FCD55}"/>
    <cellStyle name="Comma 6 3 5 2 7 2" xfId="36808" xr:uid="{6E90FCBE-0889-4763-967B-D9A88319FE67}"/>
    <cellStyle name="Comma 6 3 5 2 8" xfId="24676" xr:uid="{630750E6-BF51-4933-999C-4C55D59572FD}"/>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2 2 2" xfId="44137" xr:uid="{F39C74EF-801A-4FB6-A55C-2CBA85BFB745}"/>
    <cellStyle name="Comma 6 3 5 3 2 2 2 3" xfId="32005" xr:uid="{6B686E64-82FC-4828-82C6-FC2F58A2EE8A}"/>
    <cellStyle name="Comma 6 3 5 3 2 2 3" xfId="11785" xr:uid="{BF1CDF43-9DE6-4FBA-B931-F4FA728E358A}"/>
    <cellStyle name="Comma 6 3 5 3 2 2 3 2" xfId="23917" xr:uid="{9E24CB1F-F496-4F48-8769-154252E4E697}"/>
    <cellStyle name="Comma 6 3 5 3 2 2 3 2 2" xfId="48181" xr:uid="{756FFE05-06C5-4747-9149-1661A4C0F2B6}"/>
    <cellStyle name="Comma 6 3 5 3 2 2 3 3" xfId="36049" xr:uid="{D24E653D-7B48-4995-AE4F-E498C90F55C2}"/>
    <cellStyle name="Comma 6 3 5 3 2 2 4" xfId="15829" xr:uid="{582EEC54-D7C4-4DB0-BC21-65BCF7A98153}"/>
    <cellStyle name="Comma 6 3 5 3 2 2 4 2" xfId="40093" xr:uid="{3D4586AD-5CB3-4B91-85FE-4A9B5277456C}"/>
    <cellStyle name="Comma 6 3 5 3 2 2 5" xfId="27961" xr:uid="{40CCA687-4E13-4C2E-B3AF-A311DA193598}"/>
    <cellStyle name="Comma 6 3 5 3 2 3" xfId="5719" xr:uid="{222A8F6F-0608-404E-88F1-7D58ED45B84F}"/>
    <cellStyle name="Comma 6 3 5 3 2 3 2" xfId="17851" xr:uid="{070AABE3-84F1-4E9F-AF93-D9953FAB9CF1}"/>
    <cellStyle name="Comma 6 3 5 3 2 3 2 2" xfId="42115" xr:uid="{BFC15B17-CBAA-4F48-911E-7D460AEB370D}"/>
    <cellStyle name="Comma 6 3 5 3 2 3 3" xfId="29983" xr:uid="{AAEE74E0-10B2-4C01-A2D6-43E71C87E84A}"/>
    <cellStyle name="Comma 6 3 5 3 2 4" xfId="9763" xr:uid="{907362E6-85E4-4AE3-9699-3E9BB400B0FF}"/>
    <cellStyle name="Comma 6 3 5 3 2 4 2" xfId="21895" xr:uid="{DD340437-6855-42E4-B3F9-1729693ECCA9}"/>
    <cellStyle name="Comma 6 3 5 3 2 4 2 2" xfId="46159" xr:uid="{15B3A285-A200-4FCB-A77E-D04B78E00F29}"/>
    <cellStyle name="Comma 6 3 5 3 2 4 3" xfId="34027" xr:uid="{C8BFAB5E-745B-403A-96CB-F36AD080AFF1}"/>
    <cellStyle name="Comma 6 3 5 3 2 5" xfId="13807" xr:uid="{F1C8D0CB-8100-4B02-A596-166EFCEA7D53}"/>
    <cellStyle name="Comma 6 3 5 3 2 5 2" xfId="38071" xr:uid="{A89B0E96-767B-4121-AA0D-AD67C9FA2C5F}"/>
    <cellStyle name="Comma 6 3 5 3 2 6" xfId="25939" xr:uid="{72CFF8D3-BFF8-4BC9-96FF-BE6986FB9F8A}"/>
    <cellStyle name="Comma 6 3 5 3 3" xfId="2686" xr:uid="{578333B6-54A5-414F-AA91-DAB930E6E5C0}"/>
    <cellStyle name="Comma 6 3 5 3 3 2" xfId="6730" xr:uid="{BCA4ED8B-DC3E-461A-AE9C-BF4BA1C7FF0B}"/>
    <cellStyle name="Comma 6 3 5 3 3 2 2" xfId="18862" xr:uid="{672E927C-FA55-4F87-BD55-4A4D45674DF1}"/>
    <cellStyle name="Comma 6 3 5 3 3 2 2 2" xfId="43126" xr:uid="{4A37E61A-B0EE-4D0C-8DE2-6B30A53F8FE6}"/>
    <cellStyle name="Comma 6 3 5 3 3 2 3" xfId="30994" xr:uid="{A8065AF8-97C0-4BD5-A8CB-215CE5878735}"/>
    <cellStyle name="Comma 6 3 5 3 3 3" xfId="10774" xr:uid="{3A6AF567-AF97-4634-92DD-D6D5E7F92A69}"/>
    <cellStyle name="Comma 6 3 5 3 3 3 2" xfId="22906" xr:uid="{CDBA9941-D548-4841-B051-6DE0D13B43AF}"/>
    <cellStyle name="Comma 6 3 5 3 3 3 2 2" xfId="47170" xr:uid="{3DAF0034-9B56-482C-8BF1-B43E7842F1BB}"/>
    <cellStyle name="Comma 6 3 5 3 3 3 3" xfId="35038" xr:uid="{AA584B81-4CD3-42CE-9D02-17FF1D3D16CD}"/>
    <cellStyle name="Comma 6 3 5 3 3 4" xfId="14818" xr:uid="{E7BA032E-98E5-4758-9974-3834C6CE6387}"/>
    <cellStyle name="Comma 6 3 5 3 3 4 2" xfId="39082" xr:uid="{29A8AD25-14D8-4751-A182-DBDE4726DE3D}"/>
    <cellStyle name="Comma 6 3 5 3 3 5" xfId="26950" xr:uid="{DE134853-E3E6-45CD-A2EB-F9B7FAA0B08D}"/>
    <cellStyle name="Comma 6 3 5 3 4" xfId="4708" xr:uid="{287179EB-EECF-46F8-BA7B-1F320C124009}"/>
    <cellStyle name="Comma 6 3 5 3 4 2" xfId="16840" xr:uid="{1E1D2F53-2CFC-427E-B600-F33172002197}"/>
    <cellStyle name="Comma 6 3 5 3 4 2 2" xfId="41104" xr:uid="{82298962-3A14-4F30-8361-42CD18CF714D}"/>
    <cellStyle name="Comma 6 3 5 3 4 3" xfId="28972" xr:uid="{0020DF34-DCE0-464A-B5AF-9F3828003942}"/>
    <cellStyle name="Comma 6 3 5 3 5" xfId="8752" xr:uid="{200B40D5-6FB2-41B9-94F7-4E76BFC19CA6}"/>
    <cellStyle name="Comma 6 3 5 3 5 2" xfId="20884" xr:uid="{95F9A439-A090-48F1-BD7F-D2EBD99A5208}"/>
    <cellStyle name="Comma 6 3 5 3 5 2 2" xfId="45148" xr:uid="{2AAF847A-63ED-4485-99FF-2422A4F3EB4B}"/>
    <cellStyle name="Comma 6 3 5 3 5 3" xfId="33016" xr:uid="{2108BC5F-7748-41C1-8B6C-0A6B7B345CEE}"/>
    <cellStyle name="Comma 6 3 5 3 6" xfId="12796" xr:uid="{5AC761AC-AD3D-4BD9-A4E6-6E8DCDB32699}"/>
    <cellStyle name="Comma 6 3 5 3 6 2" xfId="37060" xr:uid="{8E7963D4-583C-4973-AFAD-3C3F8F4C60D5}"/>
    <cellStyle name="Comma 6 3 5 3 7" xfId="24928" xr:uid="{C4E6FDE3-F381-420B-9FF7-C28D7FC910C3}"/>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2 2 2" xfId="43632" xr:uid="{66139B6C-1107-464C-B7F5-C32212BBB5C8}"/>
    <cellStyle name="Comma 6 3 5 4 2 2 3" xfId="31500" xr:uid="{B8E84F58-94B7-468C-A878-ACBE5C62E524}"/>
    <cellStyle name="Comma 6 3 5 4 2 3" xfId="11280" xr:uid="{E07C0284-2F3C-4ED1-B70D-A11905FC3035}"/>
    <cellStyle name="Comma 6 3 5 4 2 3 2" xfId="23412" xr:uid="{BA32CB0E-3F4B-4005-A42C-644EFA5BDD99}"/>
    <cellStyle name="Comma 6 3 5 4 2 3 2 2" xfId="47676" xr:uid="{B3E14602-2790-4B51-9338-251005C72A73}"/>
    <cellStyle name="Comma 6 3 5 4 2 3 3" xfId="35544" xr:uid="{7954D4AB-9C1E-428D-A477-FD44BBB35FE6}"/>
    <cellStyle name="Comma 6 3 5 4 2 4" xfId="15324" xr:uid="{0A0C61A4-BFF6-4A29-9EB1-4D2A40C3EF2E}"/>
    <cellStyle name="Comma 6 3 5 4 2 4 2" xfId="39588" xr:uid="{27153823-A4F8-4CC8-B0A0-3DD767E1A51D}"/>
    <cellStyle name="Comma 6 3 5 4 2 5" xfId="27456" xr:uid="{C8ECABD4-AB9D-47DA-8C67-5D01DC7A2729}"/>
    <cellStyle name="Comma 6 3 5 4 3" xfId="5214" xr:uid="{58EFB7CB-16D6-48F3-8249-5DCB36D9E4FA}"/>
    <cellStyle name="Comma 6 3 5 4 3 2" xfId="17346" xr:uid="{8788E05C-2278-40A8-B20C-2A40047679C1}"/>
    <cellStyle name="Comma 6 3 5 4 3 2 2" xfId="41610" xr:uid="{95A26420-D789-47CD-9C94-96A21791DDE5}"/>
    <cellStyle name="Comma 6 3 5 4 3 3" xfId="29478" xr:uid="{349252B7-891D-4930-BBBB-B8CAD1AA685F}"/>
    <cellStyle name="Comma 6 3 5 4 4" xfId="9258" xr:uid="{52E0EE5B-550B-4379-92B6-902704884910}"/>
    <cellStyle name="Comma 6 3 5 4 4 2" xfId="21390" xr:uid="{94A68373-87A1-4BED-9140-9FD7FCFFF7A6}"/>
    <cellStyle name="Comma 6 3 5 4 4 2 2" xfId="45654" xr:uid="{3C4D4363-82CD-450F-B99F-FCD92DEB4DCA}"/>
    <cellStyle name="Comma 6 3 5 4 4 3" xfId="33522" xr:uid="{E22BD027-D3E8-4143-853E-C1AD55807B18}"/>
    <cellStyle name="Comma 6 3 5 4 5" xfId="13302" xr:uid="{867FB425-AC2A-4AB8-9E1B-7FF3DE1A44A3}"/>
    <cellStyle name="Comma 6 3 5 4 5 2" xfId="37566" xr:uid="{F262485D-6216-4786-8692-48901F6403EA}"/>
    <cellStyle name="Comma 6 3 5 4 6" xfId="25434" xr:uid="{19294E2E-77F9-4C83-A6E9-D6E76D4B9CDD}"/>
    <cellStyle name="Comma 6 3 5 5" xfId="2181" xr:uid="{5D6246A2-05D1-44FC-9188-CC8FFBF4E445}"/>
    <cellStyle name="Comma 6 3 5 5 2" xfId="6225" xr:uid="{F41562C6-A1F7-4DE5-A4ED-AACEB6791929}"/>
    <cellStyle name="Comma 6 3 5 5 2 2" xfId="18357" xr:uid="{6FD97F45-05FC-413E-9D5B-FD39322B5546}"/>
    <cellStyle name="Comma 6 3 5 5 2 2 2" xfId="42621" xr:uid="{FD6454E8-CEF9-469D-819D-E546668FB3B7}"/>
    <cellStyle name="Comma 6 3 5 5 2 3" xfId="30489" xr:uid="{60B3DD18-0CA1-4590-80EA-7F75980E8840}"/>
    <cellStyle name="Comma 6 3 5 5 3" xfId="10269" xr:uid="{15DA3EE7-6F26-41D0-9BC4-E2F4A9C9A353}"/>
    <cellStyle name="Comma 6 3 5 5 3 2" xfId="22401" xr:uid="{89E5FDEE-F0A8-4B19-B5A9-2026102E24EA}"/>
    <cellStyle name="Comma 6 3 5 5 3 2 2" xfId="46665" xr:uid="{800F6E1D-ABD7-4FAE-9A37-0419A873B191}"/>
    <cellStyle name="Comma 6 3 5 5 3 3" xfId="34533" xr:uid="{E6B11B0B-F5B4-4D60-8F55-DE604444097C}"/>
    <cellStyle name="Comma 6 3 5 5 4" xfId="14313" xr:uid="{F0F63D03-1A64-400A-B676-26E2FC18966A}"/>
    <cellStyle name="Comma 6 3 5 5 4 2" xfId="38577" xr:uid="{676CD40D-37A5-4405-81E5-910B44EF0C3C}"/>
    <cellStyle name="Comma 6 3 5 5 5" xfId="26445" xr:uid="{41DA557B-5A2E-4036-854A-A0747E0F3A71}"/>
    <cellStyle name="Comma 6 3 5 6" xfId="4203" xr:uid="{41AE55DA-3803-43E6-BCFF-2668AFCA1A3C}"/>
    <cellStyle name="Comma 6 3 5 6 2" xfId="16335" xr:uid="{4014C157-B329-4AF7-AA68-F9C1A028E439}"/>
    <cellStyle name="Comma 6 3 5 6 2 2" xfId="40599" xr:uid="{DF30E33C-E208-4D62-B8A8-C3AC06E7BA80}"/>
    <cellStyle name="Comma 6 3 5 6 3" xfId="28467" xr:uid="{EC5DCC9A-C6D2-4E5D-9C90-453970F9012A}"/>
    <cellStyle name="Comma 6 3 5 7" xfId="8247" xr:uid="{50A3A1BE-CC27-497C-909E-0E7201090E28}"/>
    <cellStyle name="Comma 6 3 5 7 2" xfId="20379" xr:uid="{FB649D43-0F07-48D3-AE5E-DCE0DE7A3237}"/>
    <cellStyle name="Comma 6 3 5 7 2 2" xfId="44643" xr:uid="{94899BF5-D608-4C35-85D6-90120084B369}"/>
    <cellStyle name="Comma 6 3 5 7 3" xfId="32511" xr:uid="{6717BE4B-4AF7-45B2-B3B9-D99816BE19B3}"/>
    <cellStyle name="Comma 6 3 5 8" xfId="12291" xr:uid="{CF70478B-B48B-424F-A9A8-ACEFB71A7DF2}"/>
    <cellStyle name="Comma 6 3 5 8 2" xfId="36555" xr:uid="{F9C6736D-D213-43DD-A9A3-9D013E06FF73}"/>
    <cellStyle name="Comma 6 3 5 9" xfId="24423" xr:uid="{AF77744A-92FC-4ED9-833F-D69D3E48867C}"/>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2 2 2" xfId="44264" xr:uid="{5A03BCB8-7365-4B71-8630-319CE3D09A20}"/>
    <cellStyle name="Comma 6 3 6 2 2 2 2 3" xfId="32132" xr:uid="{7DC812AA-54A1-4CA1-97F7-9DDAB275EDD2}"/>
    <cellStyle name="Comma 6 3 6 2 2 2 3" xfId="11912" xr:uid="{8598E242-A6C5-4214-A8FD-FE9334F82070}"/>
    <cellStyle name="Comma 6 3 6 2 2 2 3 2" xfId="24044" xr:uid="{A9C5EBB0-1636-4AA2-996D-191D2CF5F852}"/>
    <cellStyle name="Comma 6 3 6 2 2 2 3 2 2" xfId="48308" xr:uid="{35AAC5DF-840E-4A69-9AC0-648CAF5E54F4}"/>
    <cellStyle name="Comma 6 3 6 2 2 2 3 3" xfId="36176" xr:uid="{5EAD7BA8-D578-4079-86D9-CA69D012DD6C}"/>
    <cellStyle name="Comma 6 3 6 2 2 2 4" xfId="15956" xr:uid="{464965BB-8F9A-432F-8D77-7EF5A9D94E0B}"/>
    <cellStyle name="Comma 6 3 6 2 2 2 4 2" xfId="40220" xr:uid="{6F348502-C99B-460B-AC7A-B8FB556E4E06}"/>
    <cellStyle name="Comma 6 3 6 2 2 2 5" xfId="28088" xr:uid="{CD0C4675-79BA-413F-88EA-5CA35A61F65A}"/>
    <cellStyle name="Comma 6 3 6 2 2 3" xfId="5846" xr:uid="{7F4CDF00-50E1-4423-B59D-EDF662DA3325}"/>
    <cellStyle name="Comma 6 3 6 2 2 3 2" xfId="17978" xr:uid="{C46C58AC-1B98-4A7A-AF99-BF72BC08379A}"/>
    <cellStyle name="Comma 6 3 6 2 2 3 2 2" xfId="42242" xr:uid="{F1F83548-4EF4-4075-AF83-DDEF32F06B57}"/>
    <cellStyle name="Comma 6 3 6 2 2 3 3" xfId="30110" xr:uid="{05C3FC09-923E-4124-9C52-80B98264763D}"/>
    <cellStyle name="Comma 6 3 6 2 2 4" xfId="9890" xr:uid="{1FD37BD7-6F1A-4C6B-B5F6-A64DC8B690A0}"/>
    <cellStyle name="Comma 6 3 6 2 2 4 2" xfId="22022" xr:uid="{274384D4-1EE7-4B6F-B2BF-461A6614F7C1}"/>
    <cellStyle name="Comma 6 3 6 2 2 4 2 2" xfId="46286" xr:uid="{7D8BD61C-CE91-45E9-B0E5-BE51F13F5A94}"/>
    <cellStyle name="Comma 6 3 6 2 2 4 3" xfId="34154" xr:uid="{F3CC9809-BEEC-4D23-8B0A-89C641D54548}"/>
    <cellStyle name="Comma 6 3 6 2 2 5" xfId="13934" xr:uid="{B7FA7A35-9657-4606-A2D2-49BE8FC3355E}"/>
    <cellStyle name="Comma 6 3 6 2 2 5 2" xfId="38198" xr:uid="{B48C1C93-328D-40A8-98EE-328AD2F8E62F}"/>
    <cellStyle name="Comma 6 3 6 2 2 6" xfId="26066" xr:uid="{ABE57480-6958-4D62-9EB7-050D44452CFE}"/>
    <cellStyle name="Comma 6 3 6 2 3" xfId="2813" xr:uid="{D32D716F-A867-4051-8680-0E0925EF7D02}"/>
    <cellStyle name="Comma 6 3 6 2 3 2" xfId="6857" xr:uid="{D7A8857D-D68A-4F79-9F09-B03CA09B75BC}"/>
    <cellStyle name="Comma 6 3 6 2 3 2 2" xfId="18989" xr:uid="{B09656FA-80F3-4448-BDA4-91CE84610120}"/>
    <cellStyle name="Comma 6 3 6 2 3 2 2 2" xfId="43253" xr:uid="{FF001BB2-5344-445C-8991-763E4EB31628}"/>
    <cellStyle name="Comma 6 3 6 2 3 2 3" xfId="31121" xr:uid="{84AD4EC1-6193-41DC-AC7C-2D6B61D1B406}"/>
    <cellStyle name="Comma 6 3 6 2 3 3" xfId="10901" xr:uid="{5CBC9A80-6500-4536-8BFB-5EF276638323}"/>
    <cellStyle name="Comma 6 3 6 2 3 3 2" xfId="23033" xr:uid="{6E5975A1-E3DA-4094-B406-6498CDD7FE64}"/>
    <cellStyle name="Comma 6 3 6 2 3 3 2 2" xfId="47297" xr:uid="{AED164B4-ACEC-4242-B82E-9435FBFE9253}"/>
    <cellStyle name="Comma 6 3 6 2 3 3 3" xfId="35165" xr:uid="{D015884D-7159-4BA1-A507-978D1D8FD046}"/>
    <cellStyle name="Comma 6 3 6 2 3 4" xfId="14945" xr:uid="{60A399D1-9B41-4C4D-A644-A058ABA48FF1}"/>
    <cellStyle name="Comma 6 3 6 2 3 4 2" xfId="39209" xr:uid="{12EBD097-EBC4-4C69-9BB1-A356527BD4AE}"/>
    <cellStyle name="Comma 6 3 6 2 3 5" xfId="27077" xr:uid="{0F0774C3-4F68-4995-99EE-8844A4ABBC2E}"/>
    <cellStyle name="Comma 6 3 6 2 4" xfId="4835" xr:uid="{742266B0-80E6-426D-8639-325D7A5764E4}"/>
    <cellStyle name="Comma 6 3 6 2 4 2" xfId="16967" xr:uid="{D9B255A8-26D3-4EAF-901F-F99C71C05169}"/>
    <cellStyle name="Comma 6 3 6 2 4 2 2" xfId="41231" xr:uid="{BD0F05F4-84BC-4B60-95BC-AF8EA72BC71E}"/>
    <cellStyle name="Comma 6 3 6 2 4 3" xfId="29099" xr:uid="{CF4F3C2F-95FE-414B-8764-B630167C4573}"/>
    <cellStyle name="Comma 6 3 6 2 5" xfId="8879" xr:uid="{6DB3D1CD-2548-4BE1-BF95-AE38D1E32E7D}"/>
    <cellStyle name="Comma 6 3 6 2 5 2" xfId="21011" xr:uid="{76B7539E-D91D-47BE-BDEA-5069ABF522C0}"/>
    <cellStyle name="Comma 6 3 6 2 5 2 2" xfId="45275" xr:uid="{4FDA335A-FF0E-4637-B327-EFF2FE2C070A}"/>
    <cellStyle name="Comma 6 3 6 2 5 3" xfId="33143" xr:uid="{A35BA1A1-6758-4809-BDA6-B5F3BD3DCBAD}"/>
    <cellStyle name="Comma 6 3 6 2 6" xfId="12923" xr:uid="{7F6FF166-0D41-4D66-BC08-74E3110CFD1A}"/>
    <cellStyle name="Comma 6 3 6 2 6 2" xfId="37187" xr:uid="{46273615-3515-47CC-85C0-52108FBD2D52}"/>
    <cellStyle name="Comma 6 3 6 2 7" xfId="25055" xr:uid="{1E9B51DB-007C-440A-B32C-EAF943CDB480}"/>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2 2 2" xfId="43759" xr:uid="{19B10B2F-04C4-46EC-A6B9-ACF07EAFE564}"/>
    <cellStyle name="Comma 6 3 6 3 2 2 3" xfId="31627" xr:uid="{C3AA6E09-4E01-40C7-B9EA-A3D938DC171A}"/>
    <cellStyle name="Comma 6 3 6 3 2 3" xfId="11407" xr:uid="{9FBF1388-E35C-4228-895D-0A557FA0D67A}"/>
    <cellStyle name="Comma 6 3 6 3 2 3 2" xfId="23539" xr:uid="{49A650EF-1CF1-4A32-929F-934B155D1AFD}"/>
    <cellStyle name="Comma 6 3 6 3 2 3 2 2" xfId="47803" xr:uid="{996D9B1A-26E4-4073-94A2-55E2488F5D39}"/>
    <cellStyle name="Comma 6 3 6 3 2 3 3" xfId="35671" xr:uid="{54E8ECFA-52FB-41FA-9C0C-6C078F76BC63}"/>
    <cellStyle name="Comma 6 3 6 3 2 4" xfId="15451" xr:uid="{2C18DBE6-76FD-4A73-B7AB-4A784E67A0B1}"/>
    <cellStyle name="Comma 6 3 6 3 2 4 2" xfId="39715" xr:uid="{D3457A93-2504-40BB-B2ED-8E044E0687D5}"/>
    <cellStyle name="Comma 6 3 6 3 2 5" xfId="27583" xr:uid="{8EE22975-C94B-47B7-98D1-5CBDDD4C622C}"/>
    <cellStyle name="Comma 6 3 6 3 3" xfId="5341" xr:uid="{F97B8378-A714-4680-9A58-E744D6B2A882}"/>
    <cellStyle name="Comma 6 3 6 3 3 2" xfId="17473" xr:uid="{2310EF53-46CD-42F7-B615-4CD2A4A47533}"/>
    <cellStyle name="Comma 6 3 6 3 3 2 2" xfId="41737" xr:uid="{8FD4B5E7-E27A-4AB1-9211-E56E48E4402A}"/>
    <cellStyle name="Comma 6 3 6 3 3 3" xfId="29605" xr:uid="{F6D0C3FF-22FF-45B8-BC61-9B7722553033}"/>
    <cellStyle name="Comma 6 3 6 3 4" xfId="9385" xr:uid="{ED21FEC5-891B-40B2-97B7-A10D9E329F0A}"/>
    <cellStyle name="Comma 6 3 6 3 4 2" xfId="21517" xr:uid="{D711EEC0-F602-439A-8371-6D421727BB09}"/>
    <cellStyle name="Comma 6 3 6 3 4 2 2" xfId="45781" xr:uid="{E92960BC-F325-40D1-B5E0-4BADB877E1A1}"/>
    <cellStyle name="Comma 6 3 6 3 4 3" xfId="33649" xr:uid="{1458D255-2753-4A51-A111-4C342897E2F8}"/>
    <cellStyle name="Comma 6 3 6 3 5" xfId="13429" xr:uid="{F72EC300-0EB7-4D42-BD66-1F6006449A3B}"/>
    <cellStyle name="Comma 6 3 6 3 5 2" xfId="37693" xr:uid="{F40FB8F2-A33F-4B14-8DAB-80112C6085D3}"/>
    <cellStyle name="Comma 6 3 6 3 6" xfId="25561" xr:uid="{30F69C4C-053A-408D-9C0F-C8E2D3AB2958}"/>
    <cellStyle name="Comma 6 3 6 4" xfId="2308" xr:uid="{4A1AC2FA-7498-4947-9073-FD90324E71FE}"/>
    <cellStyle name="Comma 6 3 6 4 2" xfId="6352" xr:uid="{F0F8F107-8680-4C7F-81DB-1582E2768362}"/>
    <cellStyle name="Comma 6 3 6 4 2 2" xfId="18484" xr:uid="{B984FF0E-66D8-4BFE-9BF8-00D2B6ECE0AE}"/>
    <cellStyle name="Comma 6 3 6 4 2 2 2" xfId="42748" xr:uid="{F1B52CED-4763-4EFF-9083-E4D4B0BE94E6}"/>
    <cellStyle name="Comma 6 3 6 4 2 3" xfId="30616" xr:uid="{38608CDB-A89F-408E-A7D5-DA51C6B30E90}"/>
    <cellStyle name="Comma 6 3 6 4 3" xfId="10396" xr:uid="{67D7C655-B13C-43A1-83C4-C560DC5856D2}"/>
    <cellStyle name="Comma 6 3 6 4 3 2" xfId="22528" xr:uid="{B7B5AA3C-882D-467F-BFD4-160B9B92ADC3}"/>
    <cellStyle name="Comma 6 3 6 4 3 2 2" xfId="46792" xr:uid="{518F7EFD-2211-4971-9E84-0A97D47DB000}"/>
    <cellStyle name="Comma 6 3 6 4 3 3" xfId="34660" xr:uid="{05368E7A-694B-48C3-B0FD-C0192844A4E3}"/>
    <cellStyle name="Comma 6 3 6 4 4" xfId="14440" xr:uid="{1BCC30AD-E1B0-4366-ACCE-4A745EEE98E2}"/>
    <cellStyle name="Comma 6 3 6 4 4 2" xfId="38704" xr:uid="{57D8E3C8-B574-459B-B128-39DC65272796}"/>
    <cellStyle name="Comma 6 3 6 4 5" xfId="26572" xr:uid="{111B3E87-0390-4B03-B202-07BA111F6CE6}"/>
    <cellStyle name="Comma 6 3 6 5" xfId="4330" xr:uid="{A24BAAA2-C9B3-4441-AFA1-5396AF13382A}"/>
    <cellStyle name="Comma 6 3 6 5 2" xfId="16462" xr:uid="{12691BB4-C06F-464A-975A-034041458934}"/>
    <cellStyle name="Comma 6 3 6 5 2 2" xfId="40726" xr:uid="{EF6BF57A-AF3C-4001-9FC8-D81E62352E20}"/>
    <cellStyle name="Comma 6 3 6 5 3" xfId="28594" xr:uid="{075357E1-B0A1-4FAB-BA6A-1E7B070249E1}"/>
    <cellStyle name="Comma 6 3 6 6" xfId="8374" xr:uid="{EA4D7656-FB8E-48C6-95FD-48508C68CD32}"/>
    <cellStyle name="Comma 6 3 6 6 2" xfId="20506" xr:uid="{F760828D-FAFA-4FFA-B1B7-31FAE67AAFB1}"/>
    <cellStyle name="Comma 6 3 6 6 2 2" xfId="44770" xr:uid="{3656A719-94A7-4209-8396-6D0DBCFB2AA6}"/>
    <cellStyle name="Comma 6 3 6 6 3" xfId="32638" xr:uid="{71AD6FFB-5BF5-4A90-B704-98F321294960}"/>
    <cellStyle name="Comma 6 3 6 7" xfId="12418" xr:uid="{28887FE6-BB1D-4084-8147-07426D7CA6B4}"/>
    <cellStyle name="Comma 6 3 6 7 2" xfId="36682" xr:uid="{04F3AC00-B846-4425-8F0C-8FD6951B8F6A}"/>
    <cellStyle name="Comma 6 3 6 8" xfId="24550" xr:uid="{E69B33DD-DEEB-44AD-9F06-3BB7A7F0344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2 2 2" xfId="44011" xr:uid="{302D8078-AFFE-45E7-AC1A-987BEE7B3833}"/>
    <cellStyle name="Comma 6 3 7 2 2 2 3" xfId="31879" xr:uid="{1995DC3D-465B-44B0-A125-128704EB8BAD}"/>
    <cellStyle name="Comma 6 3 7 2 2 3" xfId="11659" xr:uid="{1F79E014-BA9B-477E-B137-1F6723E6969E}"/>
    <cellStyle name="Comma 6 3 7 2 2 3 2" xfId="23791" xr:uid="{DCA87D60-09BC-4122-82FF-08B40C886FBA}"/>
    <cellStyle name="Comma 6 3 7 2 2 3 2 2" xfId="48055" xr:uid="{C9EC3001-17B9-4CE6-A7EE-9EC5DBE8F47A}"/>
    <cellStyle name="Comma 6 3 7 2 2 3 3" xfId="35923" xr:uid="{715EA515-3059-42ED-B80E-465BCCEBF1A7}"/>
    <cellStyle name="Comma 6 3 7 2 2 4" xfId="15703" xr:uid="{F246FB05-06B1-411E-9D8E-2FFF2FFCE203}"/>
    <cellStyle name="Comma 6 3 7 2 2 4 2" xfId="39967" xr:uid="{25AD7C4A-E53A-4CBB-8A0F-34F73B3F3900}"/>
    <cellStyle name="Comma 6 3 7 2 2 5" xfId="27835" xr:uid="{BD47E3F1-E2CB-45E0-B6D7-FEFB9EF59A4A}"/>
    <cellStyle name="Comma 6 3 7 2 3" xfId="5593" xr:uid="{48C86FDF-5508-431C-9B0C-90A5E2A9C78A}"/>
    <cellStyle name="Comma 6 3 7 2 3 2" xfId="17725" xr:uid="{2237F45C-CC15-4E0F-ACAC-4B4803ABFBCF}"/>
    <cellStyle name="Comma 6 3 7 2 3 2 2" xfId="41989" xr:uid="{CAAC43F6-9EBC-4AD1-BBDA-253601D32963}"/>
    <cellStyle name="Comma 6 3 7 2 3 3" xfId="29857" xr:uid="{DF3E32A1-2AD9-45A0-AF47-3DDE700C5388}"/>
    <cellStyle name="Comma 6 3 7 2 4" xfId="9637" xr:uid="{0051D909-3E3A-4682-865E-0B36BA992B23}"/>
    <cellStyle name="Comma 6 3 7 2 4 2" xfId="21769" xr:uid="{1BBE0D48-D9C5-4569-A17A-EB3EE05D1DA8}"/>
    <cellStyle name="Comma 6 3 7 2 4 2 2" xfId="46033" xr:uid="{6714D544-2B78-43AB-BD2B-E93CFBA12DF5}"/>
    <cellStyle name="Comma 6 3 7 2 4 3" xfId="33901" xr:uid="{D7426ACF-4132-4B0C-B505-754238103AA6}"/>
    <cellStyle name="Comma 6 3 7 2 5" xfId="13681" xr:uid="{2C93AFDE-F9DD-4809-B6AF-F3868065BA20}"/>
    <cellStyle name="Comma 6 3 7 2 5 2" xfId="37945" xr:uid="{17FB501B-AF4F-4E48-ABAE-58040D8D0531}"/>
    <cellStyle name="Comma 6 3 7 2 6" xfId="25813" xr:uid="{9AAFBB4A-686E-4F0A-A12E-3FFF0EF027ED}"/>
    <cellStyle name="Comma 6 3 7 3" xfId="2560" xr:uid="{2FFCC1BE-3114-47DC-AD10-20D42B9B0F32}"/>
    <cellStyle name="Comma 6 3 7 3 2" xfId="6604" xr:uid="{A1B0C158-403F-4469-B1F0-A692769E49B2}"/>
    <cellStyle name="Comma 6 3 7 3 2 2" xfId="18736" xr:uid="{AFBEB419-2064-456B-9C9F-2BE62668B9DF}"/>
    <cellStyle name="Comma 6 3 7 3 2 2 2" xfId="43000" xr:uid="{7FA9DD3A-9C48-4F00-A196-3E16F2338D84}"/>
    <cellStyle name="Comma 6 3 7 3 2 3" xfId="30868" xr:uid="{8FB0460C-4AA2-4514-A64C-E3113D503110}"/>
    <cellStyle name="Comma 6 3 7 3 3" xfId="10648" xr:uid="{0460ACF4-C0A1-4003-A25C-BE8A18BCEC91}"/>
    <cellStyle name="Comma 6 3 7 3 3 2" xfId="22780" xr:uid="{907DB041-C5A8-45B7-B2F9-AD4C43F59104}"/>
    <cellStyle name="Comma 6 3 7 3 3 2 2" xfId="47044" xr:uid="{29A7C6CE-FABE-4678-AA2B-3341ED1434EC}"/>
    <cellStyle name="Comma 6 3 7 3 3 3" xfId="34912" xr:uid="{6F7B0C38-6725-4B8E-ABA8-9DDB9BD16580}"/>
    <cellStyle name="Comma 6 3 7 3 4" xfId="14692" xr:uid="{F2234406-6F51-4215-82FE-4DAF95A02D6B}"/>
    <cellStyle name="Comma 6 3 7 3 4 2" xfId="38956" xr:uid="{0AFDCFC6-24A5-4EDE-B29A-1A531527905C}"/>
    <cellStyle name="Comma 6 3 7 3 5" xfId="26824" xr:uid="{BBDF3CEA-1AB2-4985-9E2B-03D07DC22100}"/>
    <cellStyle name="Comma 6 3 7 4" xfId="4582" xr:uid="{9053E6F7-9F4F-4246-8E8C-850181AD3077}"/>
    <cellStyle name="Comma 6 3 7 4 2" xfId="16714" xr:uid="{C77E0199-76D2-4C91-9362-F22D84E90642}"/>
    <cellStyle name="Comma 6 3 7 4 2 2" xfId="40978" xr:uid="{0149FE9D-23F3-4C29-8185-D79FAC699986}"/>
    <cellStyle name="Comma 6 3 7 4 3" xfId="28846" xr:uid="{7DB68459-D49E-45FA-9EAA-D47D60C0D439}"/>
    <cellStyle name="Comma 6 3 7 5" xfId="8626" xr:uid="{EA8EDB56-1627-42EE-A9FA-A7A70059A259}"/>
    <cellStyle name="Comma 6 3 7 5 2" xfId="20758" xr:uid="{1DD01185-71DA-4DE7-AED3-D146F108F0B0}"/>
    <cellStyle name="Comma 6 3 7 5 2 2" xfId="45022" xr:uid="{BE427AEB-E46A-44C5-9B59-5339F05207EA}"/>
    <cellStyle name="Comma 6 3 7 5 3" xfId="32890" xr:uid="{5B588AB8-2466-404E-823A-701BA9C032F6}"/>
    <cellStyle name="Comma 6 3 7 6" xfId="12670" xr:uid="{6A61055B-FA58-493C-A454-287F0417CF56}"/>
    <cellStyle name="Comma 6 3 7 6 2" xfId="36934" xr:uid="{7C416D56-5FC2-4F96-BB6F-9AEADF8C9A51}"/>
    <cellStyle name="Comma 6 3 7 7" xfId="24802" xr:uid="{2625137A-C555-442B-B37F-FDB8D8AA52FA}"/>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2 2 2" xfId="43506" xr:uid="{884C83BB-915E-4ED4-9676-D85E80501925}"/>
    <cellStyle name="Comma 6 3 8 2 2 3" xfId="31374" xr:uid="{3CA1916C-011D-4D1B-8378-F5AE3AC2D3F9}"/>
    <cellStyle name="Comma 6 3 8 2 3" xfId="11154" xr:uid="{00F6FF5A-D5CC-4947-A7A2-B14AAA34C549}"/>
    <cellStyle name="Comma 6 3 8 2 3 2" xfId="23286" xr:uid="{911F47FE-C2D5-4F44-A6CA-841E0F9117E8}"/>
    <cellStyle name="Comma 6 3 8 2 3 2 2" xfId="47550" xr:uid="{B41DFC64-4F58-4833-A2E1-84B15FF6E52D}"/>
    <cellStyle name="Comma 6 3 8 2 3 3" xfId="35418" xr:uid="{99037DD4-FB06-489C-B2DB-06E42A1FD262}"/>
    <cellStyle name="Comma 6 3 8 2 4" xfId="15198" xr:uid="{3686760B-B2E6-4306-8E5E-966053E8541C}"/>
    <cellStyle name="Comma 6 3 8 2 4 2" xfId="39462" xr:uid="{4EB359F0-47EA-4BDB-8A9E-95F389B73C15}"/>
    <cellStyle name="Comma 6 3 8 2 5" xfId="27330" xr:uid="{BE6D1FB6-19FC-43A5-BC4C-4FBE8F8ADF17}"/>
    <cellStyle name="Comma 6 3 8 3" xfId="5088" xr:uid="{9D256EB6-E7E1-4405-AF11-2F9BA9E7A3D6}"/>
    <cellStyle name="Comma 6 3 8 3 2" xfId="17220" xr:uid="{5A7330AC-6A08-47A1-8C2D-D52162365628}"/>
    <cellStyle name="Comma 6 3 8 3 2 2" xfId="41484" xr:uid="{FACCD4CC-3B3B-41F4-B4B6-6FA166C53770}"/>
    <cellStyle name="Comma 6 3 8 3 3" xfId="29352" xr:uid="{C525F554-D181-4F95-9CA2-950F6BDA72C1}"/>
    <cellStyle name="Comma 6 3 8 4" xfId="9132" xr:uid="{226E56D1-7741-4DEC-ACC7-A5105DF66BDB}"/>
    <cellStyle name="Comma 6 3 8 4 2" xfId="21264" xr:uid="{6CECD8F3-9EA7-4A2A-83BE-E87403F98177}"/>
    <cellStyle name="Comma 6 3 8 4 2 2" xfId="45528" xr:uid="{C18D3FED-91C7-4EB9-8DB6-8F765212E5A5}"/>
    <cellStyle name="Comma 6 3 8 4 3" xfId="33396" xr:uid="{856488A5-BBCB-4BE1-A4A8-AA4F14A7007A}"/>
    <cellStyle name="Comma 6 3 8 5" xfId="13176" xr:uid="{185314F7-35C3-44C0-A109-8E093DD39062}"/>
    <cellStyle name="Comma 6 3 8 5 2" xfId="37440" xr:uid="{18302A17-D900-48DB-B3D1-355725D4F8BF}"/>
    <cellStyle name="Comma 6 3 8 6" xfId="25308" xr:uid="{0EA6F928-7BB1-4B23-9484-C248656C6E7C}"/>
    <cellStyle name="Comma 6 3 9" xfId="2055" xr:uid="{5F413ECF-EC14-4090-8ED4-C6D1C46443F0}"/>
    <cellStyle name="Comma 6 3 9 2" xfId="6099" xr:uid="{EEA6A251-7B69-411D-A72A-FA5BBD9F4791}"/>
    <cellStyle name="Comma 6 3 9 2 2" xfId="18231" xr:uid="{867ABE6B-B7DB-4980-A1CD-81297774859F}"/>
    <cellStyle name="Comma 6 3 9 2 2 2" xfId="42495" xr:uid="{140D13ED-4317-4C3F-AB48-0E8B0459C6E9}"/>
    <cellStyle name="Comma 6 3 9 2 3" xfId="30363" xr:uid="{DEF95444-DB9E-4354-A8F1-63D9E2EEF9EB}"/>
    <cellStyle name="Comma 6 3 9 3" xfId="10143" xr:uid="{C5DB7C9C-595C-4AEA-9116-DB7DE1AC90D9}"/>
    <cellStyle name="Comma 6 3 9 3 2" xfId="22275" xr:uid="{78223F5A-F846-4653-9B76-4A928BAA0EBE}"/>
    <cellStyle name="Comma 6 3 9 3 2 2" xfId="46539" xr:uid="{6FEF8508-49AA-4F23-A0EB-15D0AA78CC71}"/>
    <cellStyle name="Comma 6 3 9 3 3" xfId="34407" xr:uid="{9CE8A755-B57A-44C1-8E02-ABE2A197D815}"/>
    <cellStyle name="Comma 6 3 9 4" xfId="14187" xr:uid="{F7D76F85-6D21-468A-A924-24ACC7D56297}"/>
    <cellStyle name="Comma 6 3 9 4 2" xfId="38451" xr:uid="{E7448BB4-FA28-4650-B5A6-F87656A1D4C6}"/>
    <cellStyle name="Comma 6 3 9 5" xfId="26319" xr:uid="{AD2ED472-5284-4030-A3EE-3CD1F0FB8B2F}"/>
    <cellStyle name="Comma 6 4" xfId="43" xr:uid="{D982B8E3-D049-44A9-B335-A0A2529AAC64}"/>
    <cellStyle name="Comma 6 4 10" xfId="12175" xr:uid="{49D60D45-E851-4A32-8460-F3C8E3BB51FF}"/>
    <cellStyle name="Comma 6 4 10 2" xfId="36439" xr:uid="{2CBB80DD-B9CB-43B1-92F6-E64FD17268F8}"/>
    <cellStyle name="Comma 6 4 11" xfId="24307" xr:uid="{ABDF086B-131C-4C87-AF3E-4B5885C469A9}"/>
    <cellStyle name="Comma 6 4 2" xfId="106" xr:uid="{DD7A47F6-C62F-4EC0-ADE1-C30F6BBAA474}"/>
    <cellStyle name="Comma 6 4 2 10" xfId="24370" xr:uid="{CFA0AB42-B12C-44BE-8ED7-1231468AC23D}"/>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2 2 2" xfId="44463" xr:uid="{6EBC81C0-561B-466C-ABD3-07064279866E}"/>
    <cellStyle name="Comma 6 4 2 2 2 2 2 2 2 3" xfId="32331" xr:uid="{C19056BA-444B-4C68-AA4F-C859C1C013B4}"/>
    <cellStyle name="Comma 6 4 2 2 2 2 2 2 3" xfId="12111" xr:uid="{58494F45-6B37-4C0B-83C5-62C919FC5233}"/>
    <cellStyle name="Comma 6 4 2 2 2 2 2 2 3 2" xfId="24243" xr:uid="{EC697F0B-6410-4DF4-9A64-CF82AF6F008F}"/>
    <cellStyle name="Comma 6 4 2 2 2 2 2 2 3 2 2" xfId="48507" xr:uid="{4FF6494A-70EA-40C5-90BA-945C56FAFB65}"/>
    <cellStyle name="Comma 6 4 2 2 2 2 2 2 3 3" xfId="36375" xr:uid="{02A6FFBC-699D-4DA0-A6E1-187AF7EA9075}"/>
    <cellStyle name="Comma 6 4 2 2 2 2 2 2 4" xfId="16155" xr:uid="{E5D49152-38E7-49F2-AF9A-5034E903D1C9}"/>
    <cellStyle name="Comma 6 4 2 2 2 2 2 2 4 2" xfId="40419" xr:uid="{D2159D3D-1A1B-4F4A-A492-B6BE04B5F9A0}"/>
    <cellStyle name="Comma 6 4 2 2 2 2 2 2 5" xfId="28287" xr:uid="{F8D989F1-C15A-4031-B93F-EAB08589BFC6}"/>
    <cellStyle name="Comma 6 4 2 2 2 2 2 3" xfId="6045" xr:uid="{6D1A8B19-60A2-412C-B154-59A6BA57EF6A}"/>
    <cellStyle name="Comma 6 4 2 2 2 2 2 3 2" xfId="18177" xr:uid="{280BEDDD-8669-494D-A342-F096DF98657D}"/>
    <cellStyle name="Comma 6 4 2 2 2 2 2 3 2 2" xfId="42441" xr:uid="{0D24B281-4928-48BF-8102-5FE013EACEED}"/>
    <cellStyle name="Comma 6 4 2 2 2 2 2 3 3" xfId="30309" xr:uid="{40685763-FCA9-46FC-B41C-5069EE6FA817}"/>
    <cellStyle name="Comma 6 4 2 2 2 2 2 4" xfId="10089" xr:uid="{9C94B18C-E0E0-4F6A-8B04-8DDEFE2F7D92}"/>
    <cellStyle name="Comma 6 4 2 2 2 2 2 4 2" xfId="22221" xr:uid="{AF7B0EE7-1943-48C1-8D69-7CBC8C746B11}"/>
    <cellStyle name="Comma 6 4 2 2 2 2 2 4 2 2" xfId="46485" xr:uid="{0CB1C8BA-771A-4825-A676-ED745916D23B}"/>
    <cellStyle name="Comma 6 4 2 2 2 2 2 4 3" xfId="34353" xr:uid="{ACC348A3-032E-42E6-9C43-AFE95049098A}"/>
    <cellStyle name="Comma 6 4 2 2 2 2 2 5" xfId="14133" xr:uid="{096950B9-261E-4DB2-9E7A-0978CC982F6C}"/>
    <cellStyle name="Comma 6 4 2 2 2 2 2 5 2" xfId="38397" xr:uid="{834D31C4-9556-419F-B8EF-DC523BD8323F}"/>
    <cellStyle name="Comma 6 4 2 2 2 2 2 6" xfId="26265" xr:uid="{ACC20E71-3783-4D63-8D54-71C8DBBDD82E}"/>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2 2 2" xfId="43452" xr:uid="{0057C954-FF5E-4FE7-9B27-0B5692875A24}"/>
    <cellStyle name="Comma 6 4 2 2 2 2 3 2 3" xfId="31320" xr:uid="{77EF3FCA-B89D-44CC-8867-C0FDB6743FB8}"/>
    <cellStyle name="Comma 6 4 2 2 2 2 3 3" xfId="11100" xr:uid="{6CD815D7-9B99-47FA-AD78-C5731964C6A9}"/>
    <cellStyle name="Comma 6 4 2 2 2 2 3 3 2" xfId="23232" xr:uid="{87AFB13C-ECC2-4AC9-91E5-7B7A37547A66}"/>
    <cellStyle name="Comma 6 4 2 2 2 2 3 3 2 2" xfId="47496" xr:uid="{9CEDC35E-7BAD-4D65-B013-97614728709A}"/>
    <cellStyle name="Comma 6 4 2 2 2 2 3 3 3" xfId="35364" xr:uid="{A14858A6-A50A-41F9-BB00-548C916A1083}"/>
    <cellStyle name="Comma 6 4 2 2 2 2 3 4" xfId="15144" xr:uid="{CEAE3AFF-5BDD-44BB-BFDB-D2E5E3A3ED86}"/>
    <cellStyle name="Comma 6 4 2 2 2 2 3 4 2" xfId="39408" xr:uid="{1D0F56B6-3CCE-410F-A57E-AA1E87440A87}"/>
    <cellStyle name="Comma 6 4 2 2 2 2 3 5" xfId="27276" xr:uid="{741C594C-F275-4CA4-8105-2F3204E711D3}"/>
    <cellStyle name="Comma 6 4 2 2 2 2 4" xfId="5034" xr:uid="{BAA5285F-CFE6-4786-BBA9-9014021BDF76}"/>
    <cellStyle name="Comma 6 4 2 2 2 2 4 2" xfId="17166" xr:uid="{0BA98010-2408-45C8-93B7-D6DB68F6FFCF}"/>
    <cellStyle name="Comma 6 4 2 2 2 2 4 2 2" xfId="41430" xr:uid="{74F062DC-1F2C-4061-987F-5A7D2596E310}"/>
    <cellStyle name="Comma 6 4 2 2 2 2 4 3" xfId="29298" xr:uid="{4E61A5AF-AB57-464C-8A24-03026A8C4946}"/>
    <cellStyle name="Comma 6 4 2 2 2 2 5" xfId="9078" xr:uid="{DB0EEB90-DAE9-4B39-85B6-7857E48F6006}"/>
    <cellStyle name="Comma 6 4 2 2 2 2 5 2" xfId="21210" xr:uid="{CD3D9331-394A-420D-91EA-86DCC8ABDDE9}"/>
    <cellStyle name="Comma 6 4 2 2 2 2 5 2 2" xfId="45474" xr:uid="{C06F1B96-9CED-4DEB-A64C-5C14A603C865}"/>
    <cellStyle name="Comma 6 4 2 2 2 2 5 3" xfId="33342" xr:uid="{8232E353-A0DA-4FEB-9D47-B8F73AC92025}"/>
    <cellStyle name="Comma 6 4 2 2 2 2 6" xfId="13122" xr:uid="{33903348-CDEA-4915-BB36-903AD2DCD6FD}"/>
    <cellStyle name="Comma 6 4 2 2 2 2 6 2" xfId="37386" xr:uid="{A4BCB582-64C7-49B2-80A7-14FAF751BAD3}"/>
    <cellStyle name="Comma 6 4 2 2 2 2 7" xfId="25254" xr:uid="{CBF5AD2D-06A8-44B0-BFA7-B540DC22268B}"/>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2 2 2" xfId="43958" xr:uid="{169EA71E-DE4E-478C-8DDF-81ABA93FA964}"/>
    <cellStyle name="Comma 6 4 2 2 2 3 2 2 3" xfId="31826" xr:uid="{69ED755C-B737-40F0-A2DE-B08B57FF52FB}"/>
    <cellStyle name="Comma 6 4 2 2 2 3 2 3" xfId="11606" xr:uid="{7E2937B8-80CF-4808-B0D1-8318195DB4F5}"/>
    <cellStyle name="Comma 6 4 2 2 2 3 2 3 2" xfId="23738" xr:uid="{3A64E81A-658C-4AEC-AC68-B6B4882C4939}"/>
    <cellStyle name="Comma 6 4 2 2 2 3 2 3 2 2" xfId="48002" xr:uid="{2D5457B0-77BD-457B-A9A1-F863A037251C}"/>
    <cellStyle name="Comma 6 4 2 2 2 3 2 3 3" xfId="35870" xr:uid="{F479EB03-C189-46F9-BF62-8114C30A8054}"/>
    <cellStyle name="Comma 6 4 2 2 2 3 2 4" xfId="15650" xr:uid="{3AB5D1F9-E83F-4F40-908F-F16A999740F9}"/>
    <cellStyle name="Comma 6 4 2 2 2 3 2 4 2" xfId="39914" xr:uid="{ECA7E8B8-18CA-4AE9-9E30-0595343F2671}"/>
    <cellStyle name="Comma 6 4 2 2 2 3 2 5" xfId="27782" xr:uid="{D2FBD342-6AEA-454A-8B7B-652DC9144F6C}"/>
    <cellStyle name="Comma 6 4 2 2 2 3 3" xfId="5540" xr:uid="{32AE2611-BCEE-4961-986F-6B101D7F8D51}"/>
    <cellStyle name="Comma 6 4 2 2 2 3 3 2" xfId="17672" xr:uid="{C142A615-9C0D-443D-BA69-BD530F3C4B36}"/>
    <cellStyle name="Comma 6 4 2 2 2 3 3 2 2" xfId="41936" xr:uid="{4F63B2AE-D2A4-42F4-B16D-9E1528B5819E}"/>
    <cellStyle name="Comma 6 4 2 2 2 3 3 3" xfId="29804" xr:uid="{340DF33F-8D1A-4622-A2D5-AE418EF00454}"/>
    <cellStyle name="Comma 6 4 2 2 2 3 4" xfId="9584" xr:uid="{0AB9A504-B258-41AB-8713-94F9793B1C08}"/>
    <cellStyle name="Comma 6 4 2 2 2 3 4 2" xfId="21716" xr:uid="{B2552BC0-056C-4AE4-8F71-36BFD4C1E018}"/>
    <cellStyle name="Comma 6 4 2 2 2 3 4 2 2" xfId="45980" xr:uid="{D1259889-0BD2-4592-AC9C-B077DA29B186}"/>
    <cellStyle name="Comma 6 4 2 2 2 3 4 3" xfId="33848" xr:uid="{48525BF1-62B9-4D08-9E41-8E0E996CB3CC}"/>
    <cellStyle name="Comma 6 4 2 2 2 3 5" xfId="13628" xr:uid="{32DA22DC-B92E-48DD-9880-9762EF9E4B12}"/>
    <cellStyle name="Comma 6 4 2 2 2 3 5 2" xfId="37892" xr:uid="{9BE019DA-2A86-4FE5-A32E-D078666379FE}"/>
    <cellStyle name="Comma 6 4 2 2 2 3 6" xfId="25760" xr:uid="{44918803-0FEC-4788-A960-D997FBCD054B}"/>
    <cellStyle name="Comma 6 4 2 2 2 4" xfId="2507" xr:uid="{BD5FB89D-8CC3-4BA8-B215-EFAEFF75BC7A}"/>
    <cellStyle name="Comma 6 4 2 2 2 4 2" xfId="6551" xr:uid="{CE188C69-FC2E-46AF-9C96-576EC54BE983}"/>
    <cellStyle name="Comma 6 4 2 2 2 4 2 2" xfId="18683" xr:uid="{16A8171C-357B-4E7F-9A78-220E290D1312}"/>
    <cellStyle name="Comma 6 4 2 2 2 4 2 2 2" xfId="42947" xr:uid="{B0960270-A1AF-4AA5-AF34-021494FBB0E3}"/>
    <cellStyle name="Comma 6 4 2 2 2 4 2 3" xfId="30815" xr:uid="{B9FACC87-FFEF-4D91-85E8-0355ACF2FAF5}"/>
    <cellStyle name="Comma 6 4 2 2 2 4 3" xfId="10595" xr:uid="{7C140003-ECEB-41AF-930C-F68038C6D608}"/>
    <cellStyle name="Comma 6 4 2 2 2 4 3 2" xfId="22727" xr:uid="{AD77E82E-4FE6-49DF-8B79-FA1C1809A06E}"/>
    <cellStyle name="Comma 6 4 2 2 2 4 3 2 2" xfId="46991" xr:uid="{DF52CA98-1E77-4C94-9B32-D2B555FB834F}"/>
    <cellStyle name="Comma 6 4 2 2 2 4 3 3" xfId="34859" xr:uid="{5ED5F87C-5C08-47F6-8EFE-5DD724546AA9}"/>
    <cellStyle name="Comma 6 4 2 2 2 4 4" xfId="14639" xr:uid="{734DD6AF-F493-4FFF-8E3F-5387562820FC}"/>
    <cellStyle name="Comma 6 4 2 2 2 4 4 2" xfId="38903" xr:uid="{54E2FF95-B3C0-4A24-891E-1BB9CC893E58}"/>
    <cellStyle name="Comma 6 4 2 2 2 4 5" xfId="26771" xr:uid="{43877F64-4D5B-4C47-AEAC-A48B17752660}"/>
    <cellStyle name="Comma 6 4 2 2 2 5" xfId="4529" xr:uid="{30AE2517-D73D-4D6A-A916-943A0E1C46D8}"/>
    <cellStyle name="Comma 6 4 2 2 2 5 2" xfId="16661" xr:uid="{A6B6579D-0C2C-4B8B-9807-AB5901335355}"/>
    <cellStyle name="Comma 6 4 2 2 2 5 2 2" xfId="40925" xr:uid="{A1F7ED7C-7442-4F7D-B969-7CFCB455C5F9}"/>
    <cellStyle name="Comma 6 4 2 2 2 5 3" xfId="28793" xr:uid="{B126EC63-2BFE-48FA-8DFF-43AF287AF930}"/>
    <cellStyle name="Comma 6 4 2 2 2 6" xfId="8573" xr:uid="{5F2C6D44-7F13-4FBC-A35C-09DDEFBFD91E}"/>
    <cellStyle name="Comma 6 4 2 2 2 6 2" xfId="20705" xr:uid="{B31FB748-908E-4997-86FA-289623DC2DBB}"/>
    <cellStyle name="Comma 6 4 2 2 2 6 2 2" xfId="44969" xr:uid="{BBE57958-F9EB-421B-A161-62C0BA36B975}"/>
    <cellStyle name="Comma 6 4 2 2 2 6 3" xfId="32837" xr:uid="{6DCEDA55-1C28-4736-82EF-88BF8FBD9045}"/>
    <cellStyle name="Comma 6 4 2 2 2 7" xfId="12617" xr:uid="{4A3CFA4D-819F-4F67-B1C1-2961EC9311F6}"/>
    <cellStyle name="Comma 6 4 2 2 2 7 2" xfId="36881" xr:uid="{E1CB06F4-E71D-491E-9116-368AC35BFD0C}"/>
    <cellStyle name="Comma 6 4 2 2 2 8" xfId="24749" xr:uid="{02CDFCD2-65F8-4566-A968-4D126BD9677E}"/>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2 2 2" xfId="44210" xr:uid="{1F1AE424-1A04-438B-80BB-660E162DF938}"/>
    <cellStyle name="Comma 6 4 2 2 3 2 2 2 3" xfId="32078" xr:uid="{C7AF1487-F57F-4E74-B1A2-5C7C14A0F57C}"/>
    <cellStyle name="Comma 6 4 2 2 3 2 2 3" xfId="11858" xr:uid="{E966F663-D266-4C67-B24A-393B7C3E4CDC}"/>
    <cellStyle name="Comma 6 4 2 2 3 2 2 3 2" xfId="23990" xr:uid="{9C20007A-A443-49E8-B083-EE3E0A1B202B}"/>
    <cellStyle name="Comma 6 4 2 2 3 2 2 3 2 2" xfId="48254" xr:uid="{56812BA0-3D21-4707-95FE-51D9BFDC2213}"/>
    <cellStyle name="Comma 6 4 2 2 3 2 2 3 3" xfId="36122" xr:uid="{25A99DD1-1B73-4925-9C1F-2C359BAB3684}"/>
    <cellStyle name="Comma 6 4 2 2 3 2 2 4" xfId="15902" xr:uid="{672A49C8-557E-4C6B-829B-6662259419CF}"/>
    <cellStyle name="Comma 6 4 2 2 3 2 2 4 2" xfId="40166" xr:uid="{2A69858C-2326-465A-8F7B-26883A46D90A}"/>
    <cellStyle name="Comma 6 4 2 2 3 2 2 5" xfId="28034" xr:uid="{2B7D34B8-FD63-423A-8D0E-A2945E8A8610}"/>
    <cellStyle name="Comma 6 4 2 2 3 2 3" xfId="5792" xr:uid="{8FBC7682-6AF9-4338-9318-3B2C1634F38A}"/>
    <cellStyle name="Comma 6 4 2 2 3 2 3 2" xfId="17924" xr:uid="{26555749-FDE9-40A8-AF06-8196FE6557E2}"/>
    <cellStyle name="Comma 6 4 2 2 3 2 3 2 2" xfId="42188" xr:uid="{CC390AAD-5347-471B-95BF-755668E9163B}"/>
    <cellStyle name="Comma 6 4 2 2 3 2 3 3" xfId="30056" xr:uid="{F7AD8E8A-9A62-4B7D-B89B-7C4B811D2741}"/>
    <cellStyle name="Comma 6 4 2 2 3 2 4" xfId="9836" xr:uid="{220F9D72-E42F-492D-8713-4AD1B7B21F43}"/>
    <cellStyle name="Comma 6 4 2 2 3 2 4 2" xfId="21968" xr:uid="{0C254A0F-EA5E-41FC-B054-6CBB701FD707}"/>
    <cellStyle name="Comma 6 4 2 2 3 2 4 2 2" xfId="46232" xr:uid="{64CE6C8A-3069-4ED0-AA92-A8649939F70F}"/>
    <cellStyle name="Comma 6 4 2 2 3 2 4 3" xfId="34100" xr:uid="{C2D09133-9A32-44EB-956F-40A1110B0369}"/>
    <cellStyle name="Comma 6 4 2 2 3 2 5" xfId="13880" xr:uid="{F8E91F95-F37F-435C-96D2-BC912888C2F5}"/>
    <cellStyle name="Comma 6 4 2 2 3 2 5 2" xfId="38144" xr:uid="{21A88673-D36D-4459-9935-49E123B436BB}"/>
    <cellStyle name="Comma 6 4 2 2 3 2 6" xfId="26012" xr:uid="{0D4D7DDF-DBB7-44D3-80B2-D0FE3BA6F572}"/>
    <cellStyle name="Comma 6 4 2 2 3 3" xfId="2759" xr:uid="{081B9A42-6386-4397-AA48-A15FED2C3C82}"/>
    <cellStyle name="Comma 6 4 2 2 3 3 2" xfId="6803" xr:uid="{03EF99DE-93E0-4F4B-889C-DD718DE4BC09}"/>
    <cellStyle name="Comma 6 4 2 2 3 3 2 2" xfId="18935" xr:uid="{1190FD27-7DF4-491A-A723-93AD8C1073CA}"/>
    <cellStyle name="Comma 6 4 2 2 3 3 2 2 2" xfId="43199" xr:uid="{BD39A66F-159F-4357-B915-CF9D59833B3F}"/>
    <cellStyle name="Comma 6 4 2 2 3 3 2 3" xfId="31067" xr:uid="{C164C4F4-5FD6-4D96-A4CB-F087AA5E49EC}"/>
    <cellStyle name="Comma 6 4 2 2 3 3 3" xfId="10847" xr:uid="{A1D7C9DC-6EBC-4884-82FC-67A8C129043B}"/>
    <cellStyle name="Comma 6 4 2 2 3 3 3 2" xfId="22979" xr:uid="{79A4C462-1360-4953-BBA2-22E2BD3CBCC1}"/>
    <cellStyle name="Comma 6 4 2 2 3 3 3 2 2" xfId="47243" xr:uid="{DA11B74C-AAC7-441C-A056-6BC03746B684}"/>
    <cellStyle name="Comma 6 4 2 2 3 3 3 3" xfId="35111" xr:uid="{0DEACAAC-C934-44E1-AEA4-F77B6EDD2558}"/>
    <cellStyle name="Comma 6 4 2 2 3 3 4" xfId="14891" xr:uid="{16DE62B9-F4DC-41F8-B41E-10276AD5F452}"/>
    <cellStyle name="Comma 6 4 2 2 3 3 4 2" xfId="39155" xr:uid="{8A1040DB-FB2B-4054-8A4F-52BF84697E6F}"/>
    <cellStyle name="Comma 6 4 2 2 3 3 5" xfId="27023" xr:uid="{092538E4-987A-4AE5-9AB7-C618388579BD}"/>
    <cellStyle name="Comma 6 4 2 2 3 4" xfId="4781" xr:uid="{7C0A861B-A474-41CD-B943-336B9CAB9399}"/>
    <cellStyle name="Comma 6 4 2 2 3 4 2" xfId="16913" xr:uid="{177A7ACE-0B7C-43C5-AAC6-C7F0FFA94DC2}"/>
    <cellStyle name="Comma 6 4 2 2 3 4 2 2" xfId="41177" xr:uid="{59004229-25E6-4C64-975E-6F9B071DB9E3}"/>
    <cellStyle name="Comma 6 4 2 2 3 4 3" xfId="29045" xr:uid="{421BA2A6-6D98-4DB2-A0B3-AB58CCA3F4EB}"/>
    <cellStyle name="Comma 6 4 2 2 3 5" xfId="8825" xr:uid="{EF962A3A-6392-4C77-AB67-D1CDF69BC05F}"/>
    <cellStyle name="Comma 6 4 2 2 3 5 2" xfId="20957" xr:uid="{53003306-6D7D-4ED9-87F9-57AD85190A6C}"/>
    <cellStyle name="Comma 6 4 2 2 3 5 2 2" xfId="45221" xr:uid="{FE6384F4-61E8-48E9-AEB8-7CC7F67AA349}"/>
    <cellStyle name="Comma 6 4 2 2 3 5 3" xfId="33089" xr:uid="{A994D16E-6EA1-4465-8474-AD112E785E82}"/>
    <cellStyle name="Comma 6 4 2 2 3 6" xfId="12869" xr:uid="{B04B8F1D-7CE3-4A50-A0F7-873282FCFEB5}"/>
    <cellStyle name="Comma 6 4 2 2 3 6 2" xfId="37133" xr:uid="{2573A471-1832-47BF-A59B-0F7146CBAC4E}"/>
    <cellStyle name="Comma 6 4 2 2 3 7" xfId="25001" xr:uid="{012B0218-4E00-4DE5-B112-A8837EA69DD7}"/>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2 2 2" xfId="43705" xr:uid="{5C8E978A-832E-4B73-AC79-75AE47646060}"/>
    <cellStyle name="Comma 6 4 2 2 4 2 2 3" xfId="31573" xr:uid="{6F35CFF4-BC07-4180-AF54-5CACCA70BC52}"/>
    <cellStyle name="Comma 6 4 2 2 4 2 3" xfId="11353" xr:uid="{E19992A2-CE81-4D2D-AEC0-34F97E8D0E9D}"/>
    <cellStyle name="Comma 6 4 2 2 4 2 3 2" xfId="23485" xr:uid="{64B97E68-D3E0-4FCC-AA53-031880657BE1}"/>
    <cellStyle name="Comma 6 4 2 2 4 2 3 2 2" xfId="47749" xr:uid="{E61B3983-D968-4F17-9991-FF20702AB4E6}"/>
    <cellStyle name="Comma 6 4 2 2 4 2 3 3" xfId="35617" xr:uid="{BBE9D9CA-E0DD-498B-865E-FEE609E7812E}"/>
    <cellStyle name="Comma 6 4 2 2 4 2 4" xfId="15397" xr:uid="{2F9E81EF-5A0F-4C2C-8D6E-FC86F628D6ED}"/>
    <cellStyle name="Comma 6 4 2 2 4 2 4 2" xfId="39661" xr:uid="{52BC27E6-EE10-48FE-AB07-835D6607E9CD}"/>
    <cellStyle name="Comma 6 4 2 2 4 2 5" xfId="27529" xr:uid="{D5967688-1A10-4B76-AAEF-DBAA4A2D1FD5}"/>
    <cellStyle name="Comma 6 4 2 2 4 3" xfId="5287" xr:uid="{75A5A237-6D29-4286-9AAD-B5960DA1014E}"/>
    <cellStyle name="Comma 6 4 2 2 4 3 2" xfId="17419" xr:uid="{5F3047F7-106E-4762-9693-9C9D4D060D00}"/>
    <cellStyle name="Comma 6 4 2 2 4 3 2 2" xfId="41683" xr:uid="{3C16228E-73E0-4BB2-B926-BBE6F0470922}"/>
    <cellStyle name="Comma 6 4 2 2 4 3 3" xfId="29551" xr:uid="{1E9395B4-03AC-4C86-B2E5-4B877D7B681F}"/>
    <cellStyle name="Comma 6 4 2 2 4 4" xfId="9331" xr:uid="{E2A410BC-0102-46F2-B063-B8FF86434D1F}"/>
    <cellStyle name="Comma 6 4 2 2 4 4 2" xfId="21463" xr:uid="{5A52F8A3-DD01-4842-812F-737D1C8CC7A8}"/>
    <cellStyle name="Comma 6 4 2 2 4 4 2 2" xfId="45727" xr:uid="{7E925607-23E4-486E-B00E-19FFB0E45E29}"/>
    <cellStyle name="Comma 6 4 2 2 4 4 3" xfId="33595" xr:uid="{1690156A-6619-4968-939C-19A5352EB1DD}"/>
    <cellStyle name="Comma 6 4 2 2 4 5" xfId="13375" xr:uid="{BE71D7AB-07E0-48D0-B53D-0AD022B8DD0F}"/>
    <cellStyle name="Comma 6 4 2 2 4 5 2" xfId="37639" xr:uid="{5AA462C5-90BD-4D83-B55D-C16109BCCD95}"/>
    <cellStyle name="Comma 6 4 2 2 4 6" xfId="25507" xr:uid="{E0E6A918-5538-485E-AFE6-6C9F2C5D84DC}"/>
    <cellStyle name="Comma 6 4 2 2 5" xfId="2254" xr:uid="{C9CFFBA2-8E36-46CF-AF8E-9C51EAFC0984}"/>
    <cellStyle name="Comma 6 4 2 2 5 2" xfId="6298" xr:uid="{85F6AA7D-1EF6-4E3C-93D0-A4642358FC87}"/>
    <cellStyle name="Comma 6 4 2 2 5 2 2" xfId="18430" xr:uid="{695B3995-8FF1-40AE-805D-F503AD57C8E2}"/>
    <cellStyle name="Comma 6 4 2 2 5 2 2 2" xfId="42694" xr:uid="{4C53EFCB-50DF-41A5-9D70-73B963ECC857}"/>
    <cellStyle name="Comma 6 4 2 2 5 2 3" xfId="30562" xr:uid="{89AAB90F-37DC-4AE8-9D46-B3E0F80FC7BE}"/>
    <cellStyle name="Comma 6 4 2 2 5 3" xfId="10342" xr:uid="{D8B05C63-4832-42B2-B185-084BA101B066}"/>
    <cellStyle name="Comma 6 4 2 2 5 3 2" xfId="22474" xr:uid="{6FF1F255-2AEA-416F-8B2E-63EB18E3E809}"/>
    <cellStyle name="Comma 6 4 2 2 5 3 2 2" xfId="46738" xr:uid="{F5E93101-0F44-4459-81A5-0398952675D0}"/>
    <cellStyle name="Comma 6 4 2 2 5 3 3" xfId="34606" xr:uid="{238C9D8B-79C6-42F2-864F-98AF681EA142}"/>
    <cellStyle name="Comma 6 4 2 2 5 4" xfId="14386" xr:uid="{8FEC4938-993F-4429-B100-F812335A942B}"/>
    <cellStyle name="Comma 6 4 2 2 5 4 2" xfId="38650" xr:uid="{5C7EC948-CDB3-4C85-A758-85A2F067B4EF}"/>
    <cellStyle name="Comma 6 4 2 2 5 5" xfId="26518" xr:uid="{894DC7F5-DFA0-40FA-B6F3-F6E94AC367A3}"/>
    <cellStyle name="Comma 6 4 2 2 6" xfId="4276" xr:uid="{18BB88C7-2451-44B0-B8B3-8C1AC119E438}"/>
    <cellStyle name="Comma 6 4 2 2 6 2" xfId="16408" xr:uid="{4E0A7AC4-90A1-48F9-86F4-BF41CA92F4B9}"/>
    <cellStyle name="Comma 6 4 2 2 6 2 2" xfId="40672" xr:uid="{D0D54D45-2858-404F-8F12-8C12BDFEF4D5}"/>
    <cellStyle name="Comma 6 4 2 2 6 3" xfId="28540" xr:uid="{571C4C26-9066-49C1-BA7B-AF2A54D323C6}"/>
    <cellStyle name="Comma 6 4 2 2 7" xfId="8320" xr:uid="{00FAC99E-A11C-4384-8A07-D52C09868FBE}"/>
    <cellStyle name="Comma 6 4 2 2 7 2" xfId="20452" xr:uid="{CF2BDCF6-87DC-4549-9AC6-2276EE7D3B18}"/>
    <cellStyle name="Comma 6 4 2 2 7 2 2" xfId="44716" xr:uid="{E768EA16-3AF4-44F5-8DE8-A504934CC475}"/>
    <cellStyle name="Comma 6 4 2 2 7 3" xfId="32584" xr:uid="{1A552BEB-538F-4D77-8891-738C3E423E76}"/>
    <cellStyle name="Comma 6 4 2 2 8" xfId="12364" xr:uid="{E138269E-C60A-4424-B005-A02C72BE15B5}"/>
    <cellStyle name="Comma 6 4 2 2 8 2" xfId="36628" xr:uid="{B6003338-D036-4CD8-BD53-D23B89E4E615}"/>
    <cellStyle name="Comma 6 4 2 2 9" xfId="24496" xr:uid="{20712D72-B5C0-4CCA-B8A9-41F0F57B2D68}"/>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2 2 2" xfId="44337" xr:uid="{9654600E-EF06-41D0-8C6D-88674F82B49B}"/>
    <cellStyle name="Comma 6 4 2 3 2 2 2 2 3" xfId="32205" xr:uid="{C629A4E8-65F1-410F-A508-64806E4ED339}"/>
    <cellStyle name="Comma 6 4 2 3 2 2 2 3" xfId="11985" xr:uid="{B80F958F-0B72-487C-B674-BD17CBD2CB9A}"/>
    <cellStyle name="Comma 6 4 2 3 2 2 2 3 2" xfId="24117" xr:uid="{1621BC50-6610-49AD-AE57-9BC8219F5F61}"/>
    <cellStyle name="Comma 6 4 2 3 2 2 2 3 2 2" xfId="48381" xr:uid="{AD94E7B6-331E-4C6A-8A2D-352A8F4FACE1}"/>
    <cellStyle name="Comma 6 4 2 3 2 2 2 3 3" xfId="36249" xr:uid="{2AFA1800-A36E-4910-8D8B-CC7C6AC951D5}"/>
    <cellStyle name="Comma 6 4 2 3 2 2 2 4" xfId="16029" xr:uid="{1B376C22-F0F9-4D0E-8CA7-B24A15B9ECAC}"/>
    <cellStyle name="Comma 6 4 2 3 2 2 2 4 2" xfId="40293" xr:uid="{6F020DD1-404A-417E-BE31-007CD28075A3}"/>
    <cellStyle name="Comma 6 4 2 3 2 2 2 5" xfId="28161" xr:uid="{0A7ECEF7-67B0-4E2B-B677-F38420B0E10D}"/>
    <cellStyle name="Comma 6 4 2 3 2 2 3" xfId="5919" xr:uid="{66DBD530-DA3F-4BD4-8157-6165CCE06B93}"/>
    <cellStyle name="Comma 6 4 2 3 2 2 3 2" xfId="18051" xr:uid="{567513BB-E5AA-4D2D-9B66-917CCC502C43}"/>
    <cellStyle name="Comma 6 4 2 3 2 2 3 2 2" xfId="42315" xr:uid="{70D465CA-928B-4CCC-9E52-2E11064806AC}"/>
    <cellStyle name="Comma 6 4 2 3 2 2 3 3" xfId="30183" xr:uid="{1E81D3F7-FCDD-4EB4-97A6-71ACA14D2C49}"/>
    <cellStyle name="Comma 6 4 2 3 2 2 4" xfId="9963" xr:uid="{8D51DA03-CD9C-47C4-BA9F-61C6FA93EB95}"/>
    <cellStyle name="Comma 6 4 2 3 2 2 4 2" xfId="22095" xr:uid="{3AA09A33-D131-47F3-9225-66A87AD90410}"/>
    <cellStyle name="Comma 6 4 2 3 2 2 4 2 2" xfId="46359" xr:uid="{05FC4425-1757-4DCB-8161-2A35B1FE0CA6}"/>
    <cellStyle name="Comma 6 4 2 3 2 2 4 3" xfId="34227" xr:uid="{1AFC11D9-D542-4CA7-9F37-1373784DE3F6}"/>
    <cellStyle name="Comma 6 4 2 3 2 2 5" xfId="14007" xr:uid="{45C4989C-7F05-4EF0-8BAB-CF709A216F40}"/>
    <cellStyle name="Comma 6 4 2 3 2 2 5 2" xfId="38271" xr:uid="{A5A7FDEC-6454-4E45-81EE-6CA4CD465C4B}"/>
    <cellStyle name="Comma 6 4 2 3 2 2 6" xfId="26139" xr:uid="{5CBEB3BF-C272-45C9-B70D-4BB1E29B9229}"/>
    <cellStyle name="Comma 6 4 2 3 2 3" xfId="2886" xr:uid="{3D0B8FEE-70DD-4679-94A9-0E4A9E69FE18}"/>
    <cellStyle name="Comma 6 4 2 3 2 3 2" xfId="6930" xr:uid="{9CCA5DA0-F3B7-4386-9C7A-FE3310298134}"/>
    <cellStyle name="Comma 6 4 2 3 2 3 2 2" xfId="19062" xr:uid="{16D121B6-DF87-446A-8E5C-84E1480AEA23}"/>
    <cellStyle name="Comma 6 4 2 3 2 3 2 2 2" xfId="43326" xr:uid="{12AA4CE3-164D-45BD-8EB1-CFC5CC57E9D8}"/>
    <cellStyle name="Comma 6 4 2 3 2 3 2 3" xfId="31194" xr:uid="{46BF9CCE-B408-49C6-AB60-05B00B2F0A8A}"/>
    <cellStyle name="Comma 6 4 2 3 2 3 3" xfId="10974" xr:uid="{9AF27B6F-D4F2-4987-81A9-4E72EB3A6BF6}"/>
    <cellStyle name="Comma 6 4 2 3 2 3 3 2" xfId="23106" xr:uid="{0841B725-5665-494B-8CE0-691E0189263A}"/>
    <cellStyle name="Comma 6 4 2 3 2 3 3 2 2" xfId="47370" xr:uid="{3F60C7F7-41DC-430B-920C-947F6FE124D2}"/>
    <cellStyle name="Comma 6 4 2 3 2 3 3 3" xfId="35238" xr:uid="{332725E8-62EE-4AF0-B88E-B1A7A8E13217}"/>
    <cellStyle name="Comma 6 4 2 3 2 3 4" xfId="15018" xr:uid="{FB2D0F71-D3AF-4BF1-BA69-14EF2D50ED31}"/>
    <cellStyle name="Comma 6 4 2 3 2 3 4 2" xfId="39282" xr:uid="{BA4F6DB3-6A76-4194-BAAA-635005B93B7D}"/>
    <cellStyle name="Comma 6 4 2 3 2 3 5" xfId="27150" xr:uid="{997B0B27-C3B2-4239-A9BF-DA6AB4F59D90}"/>
    <cellStyle name="Comma 6 4 2 3 2 4" xfId="4908" xr:uid="{794C0720-7C7A-4B8C-AE1E-5E7B042389F5}"/>
    <cellStyle name="Comma 6 4 2 3 2 4 2" xfId="17040" xr:uid="{F4611AC7-C484-4AA2-BE49-9926187C08B2}"/>
    <cellStyle name="Comma 6 4 2 3 2 4 2 2" xfId="41304" xr:uid="{67CCEACE-256B-4966-BF58-5A4C66EFD5D5}"/>
    <cellStyle name="Comma 6 4 2 3 2 4 3" xfId="29172" xr:uid="{86E3D8EA-2200-4A1E-A005-EEEA5F9BCD4E}"/>
    <cellStyle name="Comma 6 4 2 3 2 5" xfId="8952" xr:uid="{9BBFAFAB-8A98-45C1-960D-C0E5EAB31A78}"/>
    <cellStyle name="Comma 6 4 2 3 2 5 2" xfId="21084" xr:uid="{DC0AB3D4-97E9-4CB2-93A9-5F407F9FA028}"/>
    <cellStyle name="Comma 6 4 2 3 2 5 2 2" xfId="45348" xr:uid="{432C06B2-32CB-4154-8462-C010A4622D5C}"/>
    <cellStyle name="Comma 6 4 2 3 2 5 3" xfId="33216" xr:uid="{17631B39-F772-4F2E-B791-7A581BE261E7}"/>
    <cellStyle name="Comma 6 4 2 3 2 6" xfId="12996" xr:uid="{CEF9D682-1852-48AB-A664-464F42E5DD7A}"/>
    <cellStyle name="Comma 6 4 2 3 2 6 2" xfId="37260" xr:uid="{F0AD48FA-C810-4839-B3FD-538BFA7BFA24}"/>
    <cellStyle name="Comma 6 4 2 3 2 7" xfId="25128" xr:uid="{BE897CA4-DFE7-41C2-AA2F-9A5AF4FE01B0}"/>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2 2 2" xfId="43832" xr:uid="{DF84D178-2B52-4AAA-AE94-CB9E21A122D2}"/>
    <cellStyle name="Comma 6 4 2 3 3 2 2 3" xfId="31700" xr:uid="{C6813B96-D862-40E5-B226-33653605C1FB}"/>
    <cellStyle name="Comma 6 4 2 3 3 2 3" xfId="11480" xr:uid="{C1B216B5-8B4F-4943-BD9C-54C99E292B68}"/>
    <cellStyle name="Comma 6 4 2 3 3 2 3 2" xfId="23612" xr:uid="{82723413-E1D8-402B-92A1-A52C73A0BC1E}"/>
    <cellStyle name="Comma 6 4 2 3 3 2 3 2 2" xfId="47876" xr:uid="{9C326F87-6E2A-4D7D-91B4-3E6CE4AB28E3}"/>
    <cellStyle name="Comma 6 4 2 3 3 2 3 3" xfId="35744" xr:uid="{72EE6F2A-1ADD-420D-B281-02D530C67BF6}"/>
    <cellStyle name="Comma 6 4 2 3 3 2 4" xfId="15524" xr:uid="{27016331-E1CA-4408-BE01-E620C270266B}"/>
    <cellStyle name="Comma 6 4 2 3 3 2 4 2" xfId="39788" xr:uid="{9E29E832-BB3C-43CA-B1B1-BDE9733010E1}"/>
    <cellStyle name="Comma 6 4 2 3 3 2 5" xfId="27656" xr:uid="{F5F6EBD6-02E7-4207-9B92-BB6823260610}"/>
    <cellStyle name="Comma 6 4 2 3 3 3" xfId="5414" xr:uid="{3BC668C7-EC3F-41FB-A40D-534AFED97CD6}"/>
    <cellStyle name="Comma 6 4 2 3 3 3 2" xfId="17546" xr:uid="{B97ABDE0-8E98-4DDC-903B-406301FD12D9}"/>
    <cellStyle name="Comma 6 4 2 3 3 3 2 2" xfId="41810" xr:uid="{29CB315D-556D-4F5D-92F7-45D01ADC0773}"/>
    <cellStyle name="Comma 6 4 2 3 3 3 3" xfId="29678" xr:uid="{939D3B2B-D74A-4BFE-8638-BD95367C2166}"/>
    <cellStyle name="Comma 6 4 2 3 3 4" xfId="9458" xr:uid="{9C054DF9-4A8D-483C-B8CC-4AF551A690AB}"/>
    <cellStyle name="Comma 6 4 2 3 3 4 2" xfId="21590" xr:uid="{CFA8A3BD-D440-4E71-9E44-426804CCF612}"/>
    <cellStyle name="Comma 6 4 2 3 3 4 2 2" xfId="45854" xr:uid="{1E8FAFA9-366F-4940-9C9E-F25E2933866C}"/>
    <cellStyle name="Comma 6 4 2 3 3 4 3" xfId="33722" xr:uid="{71514CFA-74F6-491E-B483-EE527FE8336E}"/>
    <cellStyle name="Comma 6 4 2 3 3 5" xfId="13502" xr:uid="{3B494BEB-40C6-4C73-9D3A-2D939A0CEDEA}"/>
    <cellStyle name="Comma 6 4 2 3 3 5 2" xfId="37766" xr:uid="{77F7A850-583E-421D-B29C-83E5086AB4AC}"/>
    <cellStyle name="Comma 6 4 2 3 3 6" xfId="25634" xr:uid="{E6D1AE75-FCEB-4DD7-9EE3-1104EABAFB92}"/>
    <cellStyle name="Comma 6 4 2 3 4" xfId="2381" xr:uid="{A022571E-F705-442C-AD16-47C4CAAFFE7D}"/>
    <cellStyle name="Comma 6 4 2 3 4 2" xfId="6425" xr:uid="{C0C0EDB4-0D3B-4443-AB90-1782386F3899}"/>
    <cellStyle name="Comma 6 4 2 3 4 2 2" xfId="18557" xr:uid="{A1307993-E528-4D61-AE29-02D717EEB68F}"/>
    <cellStyle name="Comma 6 4 2 3 4 2 2 2" xfId="42821" xr:uid="{1C70C476-82DD-4821-9A73-840893068D9C}"/>
    <cellStyle name="Comma 6 4 2 3 4 2 3" xfId="30689" xr:uid="{989D02B9-E386-4AC1-B692-555C0CDF8243}"/>
    <cellStyle name="Comma 6 4 2 3 4 3" xfId="10469" xr:uid="{E6A0E7D9-6B70-44D2-AEF4-EDABC0E0470D}"/>
    <cellStyle name="Comma 6 4 2 3 4 3 2" xfId="22601" xr:uid="{BFF21097-86A7-4A4D-BA28-82C0207F8C7A}"/>
    <cellStyle name="Comma 6 4 2 3 4 3 2 2" xfId="46865" xr:uid="{0005AE46-9C6F-4517-BBAB-C97B97F2D4EB}"/>
    <cellStyle name="Comma 6 4 2 3 4 3 3" xfId="34733" xr:uid="{1C4260A1-888D-4DD9-81C4-58ECC2330A53}"/>
    <cellStyle name="Comma 6 4 2 3 4 4" xfId="14513" xr:uid="{1B4B2E25-3AEF-4015-BDD1-328CA8080388}"/>
    <cellStyle name="Comma 6 4 2 3 4 4 2" xfId="38777" xr:uid="{1EF33E69-AEEE-4C17-B831-A72E7FA84E3E}"/>
    <cellStyle name="Comma 6 4 2 3 4 5" xfId="26645" xr:uid="{EA5A4924-927B-44DB-B4EB-E6D1004486EF}"/>
    <cellStyle name="Comma 6 4 2 3 5" xfId="4403" xr:uid="{1735A18D-1C70-46E6-B38E-2BE4F69C84FE}"/>
    <cellStyle name="Comma 6 4 2 3 5 2" xfId="16535" xr:uid="{D6853D3E-3B5B-452F-9330-E8ABD680F4E0}"/>
    <cellStyle name="Comma 6 4 2 3 5 2 2" xfId="40799" xr:uid="{A046AB1F-EECD-4E2E-9C19-9A592C8AEC20}"/>
    <cellStyle name="Comma 6 4 2 3 5 3" xfId="28667" xr:uid="{3D5E9FAC-24A9-445E-B3D0-66674F4CE00C}"/>
    <cellStyle name="Comma 6 4 2 3 6" xfId="8447" xr:uid="{EA0A22DC-D965-46BE-84BE-66E3C55FAFA0}"/>
    <cellStyle name="Comma 6 4 2 3 6 2" xfId="20579" xr:uid="{724D986C-AD1B-45DA-AA0D-D9FB00EB48DF}"/>
    <cellStyle name="Comma 6 4 2 3 6 2 2" xfId="44843" xr:uid="{9B9B9571-C338-4966-92C9-01A24944C524}"/>
    <cellStyle name="Comma 6 4 2 3 6 3" xfId="32711" xr:uid="{243CF096-B700-4920-885D-C0B95C2CF220}"/>
    <cellStyle name="Comma 6 4 2 3 7" xfId="12491" xr:uid="{E43CF7A1-BFEF-45E0-8EAF-DD99650697A9}"/>
    <cellStyle name="Comma 6 4 2 3 7 2" xfId="36755" xr:uid="{68CBE3D2-64FA-4F8A-B843-D0913914125C}"/>
    <cellStyle name="Comma 6 4 2 3 8" xfId="24623" xr:uid="{56FFB53C-E34A-4890-BDE3-19DF42C2E88B}"/>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2 2 2" xfId="44084" xr:uid="{24D87870-F4A4-490E-9C69-B713E8B07CA4}"/>
    <cellStyle name="Comma 6 4 2 4 2 2 2 3" xfId="31952" xr:uid="{09081436-92E7-4A23-815C-A565B51101F1}"/>
    <cellStyle name="Comma 6 4 2 4 2 2 3" xfId="11732" xr:uid="{78BB74E6-E5AD-4C30-BE4A-2D1D2EDCD0EB}"/>
    <cellStyle name="Comma 6 4 2 4 2 2 3 2" xfId="23864" xr:uid="{3A8F71ED-C4A1-48E7-BD83-5094D0063FBB}"/>
    <cellStyle name="Comma 6 4 2 4 2 2 3 2 2" xfId="48128" xr:uid="{FC846901-3E7B-4351-B2DD-C0C611CEFCEE}"/>
    <cellStyle name="Comma 6 4 2 4 2 2 3 3" xfId="35996" xr:uid="{DA789E5E-8126-42E7-8D38-4BE971F46755}"/>
    <cellStyle name="Comma 6 4 2 4 2 2 4" xfId="15776" xr:uid="{E97D15FF-9F21-4135-8AB0-C74AA173CF38}"/>
    <cellStyle name="Comma 6 4 2 4 2 2 4 2" xfId="40040" xr:uid="{BD7E4A5F-399D-4ACB-8C77-7079ED7E6276}"/>
    <cellStyle name="Comma 6 4 2 4 2 2 5" xfId="27908" xr:uid="{26A4C395-EE8D-4E3E-9C8F-123578FD0F98}"/>
    <cellStyle name="Comma 6 4 2 4 2 3" xfId="5666" xr:uid="{8EC90D19-9AFF-453D-A5E3-E422FC4C70A2}"/>
    <cellStyle name="Comma 6 4 2 4 2 3 2" xfId="17798" xr:uid="{6D48B942-5B7A-4BBE-A6D9-3B02B063ED2B}"/>
    <cellStyle name="Comma 6 4 2 4 2 3 2 2" xfId="42062" xr:uid="{9F7203DC-C12F-43A3-A6D0-1385F415EABA}"/>
    <cellStyle name="Comma 6 4 2 4 2 3 3" xfId="29930" xr:uid="{6F1712C4-CAC0-42DA-83D5-5BC7933A2606}"/>
    <cellStyle name="Comma 6 4 2 4 2 4" xfId="9710" xr:uid="{9C175EF1-952B-497E-B3C8-3F9593BFC0CB}"/>
    <cellStyle name="Comma 6 4 2 4 2 4 2" xfId="21842" xr:uid="{E6552775-5E1F-4D46-9160-9435261205DF}"/>
    <cellStyle name="Comma 6 4 2 4 2 4 2 2" xfId="46106" xr:uid="{7E31F31D-EB54-46AD-8E82-BC4F1A411B9C}"/>
    <cellStyle name="Comma 6 4 2 4 2 4 3" xfId="33974" xr:uid="{F95AC48F-635A-44A7-8433-7727A23BD907}"/>
    <cellStyle name="Comma 6 4 2 4 2 5" xfId="13754" xr:uid="{9F0EB31B-C622-4C07-B244-62834483AB66}"/>
    <cellStyle name="Comma 6 4 2 4 2 5 2" xfId="38018" xr:uid="{460FF14D-BDA1-4BA3-8226-55401D32A1F5}"/>
    <cellStyle name="Comma 6 4 2 4 2 6" xfId="25886" xr:uid="{14DEE5B5-73E1-43B6-93FF-57E62F251E7C}"/>
    <cellStyle name="Comma 6 4 2 4 3" xfId="2633" xr:uid="{27D489FC-4925-46F9-812E-1F52AE84A575}"/>
    <cellStyle name="Comma 6 4 2 4 3 2" xfId="6677" xr:uid="{C28A9C46-C432-46C5-9627-4EE44C1DCEB9}"/>
    <cellStyle name="Comma 6 4 2 4 3 2 2" xfId="18809" xr:uid="{361977CC-3242-4144-833F-F9023C27F21A}"/>
    <cellStyle name="Comma 6 4 2 4 3 2 2 2" xfId="43073" xr:uid="{7D78A713-7047-4E37-908A-18A37D7F9734}"/>
    <cellStyle name="Comma 6 4 2 4 3 2 3" xfId="30941" xr:uid="{CC4844CF-A33D-4871-BA67-B8749D471C74}"/>
    <cellStyle name="Comma 6 4 2 4 3 3" xfId="10721" xr:uid="{6D11AA9C-A118-45C0-906D-CE7E4FB5F12C}"/>
    <cellStyle name="Comma 6 4 2 4 3 3 2" xfId="22853" xr:uid="{C6EB2B84-97E1-4AA1-A3D5-74A9D9D99E3C}"/>
    <cellStyle name="Comma 6 4 2 4 3 3 2 2" xfId="47117" xr:uid="{855EFB8A-A842-4EBA-AE4C-CA9D91E061D2}"/>
    <cellStyle name="Comma 6 4 2 4 3 3 3" xfId="34985" xr:uid="{78A23BCC-C47B-4953-B049-A42C2F477059}"/>
    <cellStyle name="Comma 6 4 2 4 3 4" xfId="14765" xr:uid="{352E8515-F380-4A85-AA7F-FEFC60799C47}"/>
    <cellStyle name="Comma 6 4 2 4 3 4 2" xfId="39029" xr:uid="{2A59C7A6-2E9B-46B9-9A7B-D168B3D00836}"/>
    <cellStyle name="Comma 6 4 2 4 3 5" xfId="26897" xr:uid="{33043506-A9B5-43AB-AFE6-1FFC9609EB95}"/>
    <cellStyle name="Comma 6 4 2 4 4" xfId="4655" xr:uid="{5B864856-0C22-431C-A584-96DCC01A484F}"/>
    <cellStyle name="Comma 6 4 2 4 4 2" xfId="16787" xr:uid="{D5479122-122A-4D24-961C-192BA32CA869}"/>
    <cellStyle name="Comma 6 4 2 4 4 2 2" xfId="41051" xr:uid="{E5B03870-E280-4B0E-B6E3-80C434AE833F}"/>
    <cellStyle name="Comma 6 4 2 4 4 3" xfId="28919" xr:uid="{E829A404-46B7-4879-8456-5A2068312330}"/>
    <cellStyle name="Comma 6 4 2 4 5" xfId="8699" xr:uid="{A5F186AE-49D7-4867-80DB-616A6F908005}"/>
    <cellStyle name="Comma 6 4 2 4 5 2" xfId="20831" xr:uid="{842841D7-EC19-48A6-9830-18E07E559248}"/>
    <cellStyle name="Comma 6 4 2 4 5 2 2" xfId="45095" xr:uid="{2103E9FB-0485-4101-BED8-BA5196B530BE}"/>
    <cellStyle name="Comma 6 4 2 4 5 3" xfId="32963" xr:uid="{D26CED82-AFC6-47B7-A050-39373F2ADB19}"/>
    <cellStyle name="Comma 6 4 2 4 6" xfId="12743" xr:uid="{9AF87621-6C3B-4755-9E92-A99BB338FC0A}"/>
    <cellStyle name="Comma 6 4 2 4 6 2" xfId="37007" xr:uid="{5B0581F1-F1BC-4451-B046-9443BD5DCD02}"/>
    <cellStyle name="Comma 6 4 2 4 7" xfId="24875" xr:uid="{46F8E7A7-4FF5-4D72-BF89-69CA57BC3F6C}"/>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2 2 2" xfId="43579" xr:uid="{A60956DF-8215-4EC4-8780-1F78D601A9B2}"/>
    <cellStyle name="Comma 6 4 2 5 2 2 3" xfId="31447" xr:uid="{7B385B49-F8F5-4BC8-80C4-3648CE6F74F6}"/>
    <cellStyle name="Comma 6 4 2 5 2 3" xfId="11227" xr:uid="{3EBC47E6-1F6E-4F15-8FF8-133B22D199F5}"/>
    <cellStyle name="Comma 6 4 2 5 2 3 2" xfId="23359" xr:uid="{9350FB75-A1EC-423D-A5A5-CCBDAEA676E8}"/>
    <cellStyle name="Comma 6 4 2 5 2 3 2 2" xfId="47623" xr:uid="{4FCEB0E9-D464-4A5E-A330-AEF185E14CD5}"/>
    <cellStyle name="Comma 6 4 2 5 2 3 3" xfId="35491" xr:uid="{2E1479E1-9A72-4522-BB0D-C3BA85C170C1}"/>
    <cellStyle name="Comma 6 4 2 5 2 4" xfId="15271" xr:uid="{01800443-DD67-4BC1-83F2-0EDEFC7A328D}"/>
    <cellStyle name="Comma 6 4 2 5 2 4 2" xfId="39535" xr:uid="{AE4647EB-66A5-4E53-A888-423CB2EACF3B}"/>
    <cellStyle name="Comma 6 4 2 5 2 5" xfId="27403" xr:uid="{3DDB82AF-506F-460F-989E-7C6BF30A309E}"/>
    <cellStyle name="Comma 6 4 2 5 3" xfId="5161" xr:uid="{9DAA5813-843D-427B-9100-5574D90651AF}"/>
    <cellStyle name="Comma 6 4 2 5 3 2" xfId="17293" xr:uid="{3DC4B6A4-94A9-4B37-AA35-D9A645C3AC7A}"/>
    <cellStyle name="Comma 6 4 2 5 3 2 2" xfId="41557" xr:uid="{83A8B78C-5B4B-4D15-87C0-13EBE5847128}"/>
    <cellStyle name="Comma 6 4 2 5 3 3" xfId="29425" xr:uid="{9093EBA0-A52D-449A-8263-DBBA6D586D19}"/>
    <cellStyle name="Comma 6 4 2 5 4" xfId="9205" xr:uid="{13FC188C-9BB5-4621-BD8B-95EA716B5FAF}"/>
    <cellStyle name="Comma 6 4 2 5 4 2" xfId="21337" xr:uid="{49AE0956-D7C5-42B0-8447-A0EB08231AEA}"/>
    <cellStyle name="Comma 6 4 2 5 4 2 2" xfId="45601" xr:uid="{C39CA20D-D9C1-43CC-A22F-44AD33E95B7D}"/>
    <cellStyle name="Comma 6 4 2 5 4 3" xfId="33469" xr:uid="{2FE24C96-2A93-4B7E-BF7A-8260226BAE6C}"/>
    <cellStyle name="Comma 6 4 2 5 5" xfId="13249" xr:uid="{FC13EFF6-8050-4045-9E3A-B83AB0926E61}"/>
    <cellStyle name="Comma 6 4 2 5 5 2" xfId="37513" xr:uid="{B5B4993C-FFD8-4FFA-88FC-550341D1305E}"/>
    <cellStyle name="Comma 6 4 2 5 6" xfId="25381" xr:uid="{602847F0-3F04-4122-B283-FEC9A42091AD}"/>
    <cellStyle name="Comma 6 4 2 6" xfId="2128" xr:uid="{D9E3CAC5-2952-448C-A0BB-C06F3A707343}"/>
    <cellStyle name="Comma 6 4 2 6 2" xfId="6172" xr:uid="{B3D7AA01-FAD7-4624-96B3-1C7EC751B063}"/>
    <cellStyle name="Comma 6 4 2 6 2 2" xfId="18304" xr:uid="{455B5CA1-9BCA-4E33-8AAE-3CEA605C1B69}"/>
    <cellStyle name="Comma 6 4 2 6 2 2 2" xfId="42568" xr:uid="{029A4186-A4F5-4447-A433-19BC3A9ACAA2}"/>
    <cellStyle name="Comma 6 4 2 6 2 3" xfId="30436" xr:uid="{AA40DEAE-CBF9-4D7F-9531-B111CC452D62}"/>
    <cellStyle name="Comma 6 4 2 6 3" xfId="10216" xr:uid="{66E332C9-092D-47F0-B740-82F86BC624D1}"/>
    <cellStyle name="Comma 6 4 2 6 3 2" xfId="22348" xr:uid="{C27193F5-6198-4339-A326-B454CD503425}"/>
    <cellStyle name="Comma 6 4 2 6 3 2 2" xfId="46612" xr:uid="{68305033-57F9-401E-BA6C-DD46B53F5C59}"/>
    <cellStyle name="Comma 6 4 2 6 3 3" xfId="34480" xr:uid="{BE22DAC7-643C-4E8C-8B25-BD1BC5CE2A3B}"/>
    <cellStyle name="Comma 6 4 2 6 4" xfId="14260" xr:uid="{63357659-E508-42A0-869E-09679CC79A6A}"/>
    <cellStyle name="Comma 6 4 2 6 4 2" xfId="38524" xr:uid="{8FE2E273-CD94-4651-8EC4-F194DAFE9FD1}"/>
    <cellStyle name="Comma 6 4 2 6 5" xfId="26392" xr:uid="{A1CD871D-8F1A-46F6-9CF6-4463593ED381}"/>
    <cellStyle name="Comma 6 4 2 7" xfId="4150" xr:uid="{B61DB9FE-3E6A-4323-90BB-E6191E58FE6A}"/>
    <cellStyle name="Comma 6 4 2 7 2" xfId="16282" xr:uid="{061A64F6-EAC4-4DF3-91C0-0B2BA69B6CC7}"/>
    <cellStyle name="Comma 6 4 2 7 2 2" xfId="40546" xr:uid="{3E47B7E5-3E2E-4BB5-A810-D8A1C4AE6F47}"/>
    <cellStyle name="Comma 6 4 2 7 3" xfId="28414" xr:uid="{8C8B10A0-F489-4F09-990E-0EAF0A59751F}"/>
    <cellStyle name="Comma 6 4 2 8" xfId="8194" xr:uid="{0FC9EF19-F8C8-4E74-B2C5-E4613951D3E0}"/>
    <cellStyle name="Comma 6 4 2 8 2" xfId="20326" xr:uid="{C6F46D38-9EDC-49DB-8171-C683C93B5AFE}"/>
    <cellStyle name="Comma 6 4 2 8 2 2" xfId="44590" xr:uid="{B337B21D-7079-4804-A264-E6D8275C33CB}"/>
    <cellStyle name="Comma 6 4 2 8 3" xfId="32458" xr:uid="{BF766B8B-0433-43BF-92D1-DD9F99D29A70}"/>
    <cellStyle name="Comma 6 4 2 9" xfId="12238" xr:uid="{3B8B3C3D-99F1-4993-8F3B-604DD411E560}"/>
    <cellStyle name="Comma 6 4 2 9 2" xfId="36502" xr:uid="{B52C1DEF-D77D-4D2B-A920-866CA7476F3F}"/>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2 2 2" xfId="44400" xr:uid="{CEA76ACF-65F6-4B97-BA9F-01C66DCF2C7B}"/>
    <cellStyle name="Comma 6 4 3 2 2 2 2 2 3" xfId="32268" xr:uid="{D10DEA36-B842-44DA-9625-2C49B295FFAF}"/>
    <cellStyle name="Comma 6 4 3 2 2 2 2 3" xfId="12048" xr:uid="{7D8D6837-997E-4673-8B9E-021692E8068A}"/>
    <cellStyle name="Comma 6 4 3 2 2 2 2 3 2" xfId="24180" xr:uid="{8BA815C2-5FC3-488E-9736-35AF55389E06}"/>
    <cellStyle name="Comma 6 4 3 2 2 2 2 3 2 2" xfId="48444" xr:uid="{18A4C3EE-7B13-4A21-9F83-29B87C02288F}"/>
    <cellStyle name="Comma 6 4 3 2 2 2 2 3 3" xfId="36312" xr:uid="{D94C761C-A3E7-4E81-9C80-56B4792E24F8}"/>
    <cellStyle name="Comma 6 4 3 2 2 2 2 4" xfId="16092" xr:uid="{48B7D771-45D2-4EF7-AE51-25C7E6124E8B}"/>
    <cellStyle name="Comma 6 4 3 2 2 2 2 4 2" xfId="40356" xr:uid="{91E5E6EA-1849-4A76-BE63-D47A1B601DAA}"/>
    <cellStyle name="Comma 6 4 3 2 2 2 2 5" xfId="28224" xr:uid="{57FCCEEB-75F7-4AEB-B48B-E960ED1C6CD4}"/>
    <cellStyle name="Comma 6 4 3 2 2 2 3" xfId="5982" xr:uid="{777D9488-1899-4679-A948-DE89625DF0D1}"/>
    <cellStyle name="Comma 6 4 3 2 2 2 3 2" xfId="18114" xr:uid="{E96D420F-1331-4CC6-BC8B-42B812FB9DE4}"/>
    <cellStyle name="Comma 6 4 3 2 2 2 3 2 2" xfId="42378" xr:uid="{3E6AC673-8EB3-41B6-9F75-1D061B9DB0B3}"/>
    <cellStyle name="Comma 6 4 3 2 2 2 3 3" xfId="30246" xr:uid="{49D8C56D-D761-4BB0-91F4-1275D0EEFA0E}"/>
    <cellStyle name="Comma 6 4 3 2 2 2 4" xfId="10026" xr:uid="{0FAD1A7A-0F4B-4D0A-9E9D-914D95E3B2AE}"/>
    <cellStyle name="Comma 6 4 3 2 2 2 4 2" xfId="22158" xr:uid="{7BB4A923-F05D-4002-9594-433303427AA9}"/>
    <cellStyle name="Comma 6 4 3 2 2 2 4 2 2" xfId="46422" xr:uid="{602BD150-2B4E-4FEC-B2FD-1575B8CC6961}"/>
    <cellStyle name="Comma 6 4 3 2 2 2 4 3" xfId="34290" xr:uid="{CC7E2275-0929-4846-BCD9-E1D323E1EDE4}"/>
    <cellStyle name="Comma 6 4 3 2 2 2 5" xfId="14070" xr:uid="{B6079599-901B-4A88-A175-6C00A4714998}"/>
    <cellStyle name="Comma 6 4 3 2 2 2 5 2" xfId="38334" xr:uid="{DE340E08-E2AD-4FAB-9C2A-942B38AB1759}"/>
    <cellStyle name="Comma 6 4 3 2 2 2 6" xfId="26202" xr:uid="{985B7E7D-90AE-47F7-A229-C9627943898C}"/>
    <cellStyle name="Comma 6 4 3 2 2 3" xfId="2949" xr:uid="{F1BA9075-F525-41F6-BAC6-6CFFFC23F5B9}"/>
    <cellStyle name="Comma 6 4 3 2 2 3 2" xfId="6993" xr:uid="{80058220-5FFC-40A9-8AF3-7C3D3BFD4344}"/>
    <cellStyle name="Comma 6 4 3 2 2 3 2 2" xfId="19125" xr:uid="{7E45A782-072F-43A3-8317-3BF1FC2F6250}"/>
    <cellStyle name="Comma 6 4 3 2 2 3 2 2 2" xfId="43389" xr:uid="{EE1545DF-DC7B-4439-8961-D323D5354564}"/>
    <cellStyle name="Comma 6 4 3 2 2 3 2 3" xfId="31257" xr:uid="{AADDE230-CE92-49E3-8A96-AF40EB5C0452}"/>
    <cellStyle name="Comma 6 4 3 2 2 3 3" xfId="11037" xr:uid="{62B29CDB-36C2-40C9-870B-725361BCB4EC}"/>
    <cellStyle name="Comma 6 4 3 2 2 3 3 2" xfId="23169" xr:uid="{0C1FCACF-8CCB-49D5-981B-2306628A3C1E}"/>
    <cellStyle name="Comma 6 4 3 2 2 3 3 2 2" xfId="47433" xr:uid="{2BFC8AA3-9E8D-4B5B-8254-61B0722232D0}"/>
    <cellStyle name="Comma 6 4 3 2 2 3 3 3" xfId="35301" xr:uid="{FE8F9F1B-66E0-41A5-87AC-D3B03137AA8A}"/>
    <cellStyle name="Comma 6 4 3 2 2 3 4" xfId="15081" xr:uid="{C75748B9-7AD2-4B96-8991-3CA018AEFA40}"/>
    <cellStyle name="Comma 6 4 3 2 2 3 4 2" xfId="39345" xr:uid="{502E1AD5-DC73-4D0D-8EAB-ACABDA2892A3}"/>
    <cellStyle name="Comma 6 4 3 2 2 3 5" xfId="27213" xr:uid="{5DAE7403-C848-4D0A-9B0B-8E80AB6D0B06}"/>
    <cellStyle name="Comma 6 4 3 2 2 4" xfId="4971" xr:uid="{47DE0D47-7850-42D4-9086-8D2B8B492C18}"/>
    <cellStyle name="Comma 6 4 3 2 2 4 2" xfId="17103" xr:uid="{56AAF528-08FE-4953-AB18-AD3C73E716D2}"/>
    <cellStyle name="Comma 6 4 3 2 2 4 2 2" xfId="41367" xr:uid="{1E0C0D39-E03D-4928-81D0-5F4568BE7732}"/>
    <cellStyle name="Comma 6 4 3 2 2 4 3" xfId="29235" xr:uid="{A97DB8B9-8A71-4017-AAFC-502410B4B1A0}"/>
    <cellStyle name="Comma 6 4 3 2 2 5" xfId="9015" xr:uid="{BD120FB4-B1AD-4A2F-8143-E4CA3972A00D}"/>
    <cellStyle name="Comma 6 4 3 2 2 5 2" xfId="21147" xr:uid="{E64ABA68-1DCA-4B3C-89E3-88150372CF38}"/>
    <cellStyle name="Comma 6 4 3 2 2 5 2 2" xfId="45411" xr:uid="{669AF5DE-308D-4DE4-BE47-D8C5258FEBF5}"/>
    <cellStyle name="Comma 6 4 3 2 2 5 3" xfId="33279" xr:uid="{B4AB5B1F-F874-449F-AC70-4BFCF0092620}"/>
    <cellStyle name="Comma 6 4 3 2 2 6" xfId="13059" xr:uid="{498F67DE-4F9A-4D0D-9B8A-DC6929729FE2}"/>
    <cellStyle name="Comma 6 4 3 2 2 6 2" xfId="37323" xr:uid="{2FCB9348-8670-4251-A79B-BF7D6A30E895}"/>
    <cellStyle name="Comma 6 4 3 2 2 7" xfId="25191" xr:uid="{45BBBF53-5DEA-4F3A-A1A9-3C64A39FC0E8}"/>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2 2 2" xfId="43895" xr:uid="{B01153FC-C4B6-4C47-A24D-0C8810631928}"/>
    <cellStyle name="Comma 6 4 3 2 3 2 2 3" xfId="31763" xr:uid="{3722B58C-CB8A-4A81-8242-18342BA95C3D}"/>
    <cellStyle name="Comma 6 4 3 2 3 2 3" xfId="11543" xr:uid="{5EFDC289-B85E-4AAD-A5FF-6CC5A92DBC2B}"/>
    <cellStyle name="Comma 6 4 3 2 3 2 3 2" xfId="23675" xr:uid="{DAEF6A59-CB83-4640-8D92-2AF057BBBA6E}"/>
    <cellStyle name="Comma 6 4 3 2 3 2 3 2 2" xfId="47939" xr:uid="{A00B2474-15D6-422A-980B-4F62E260081B}"/>
    <cellStyle name="Comma 6 4 3 2 3 2 3 3" xfId="35807" xr:uid="{BB237971-00A1-432D-99C6-14C794AA544A}"/>
    <cellStyle name="Comma 6 4 3 2 3 2 4" xfId="15587" xr:uid="{7BDC70AB-62D6-4653-8B3C-E150EFA2C442}"/>
    <cellStyle name="Comma 6 4 3 2 3 2 4 2" xfId="39851" xr:uid="{01F6EB31-BFB2-49BD-AC4B-3A7251AA368D}"/>
    <cellStyle name="Comma 6 4 3 2 3 2 5" xfId="27719" xr:uid="{0FFBFD95-3E5B-40AF-83BE-BED5654BC9FD}"/>
    <cellStyle name="Comma 6 4 3 2 3 3" xfId="5477" xr:uid="{59D35068-084A-4067-B006-F44249A0D4A9}"/>
    <cellStyle name="Comma 6 4 3 2 3 3 2" xfId="17609" xr:uid="{BD8A0D6D-D7F3-4143-91FA-7597BFE5B08C}"/>
    <cellStyle name="Comma 6 4 3 2 3 3 2 2" xfId="41873" xr:uid="{8F2F5306-3F1E-494E-B833-9D4F0F89FACA}"/>
    <cellStyle name="Comma 6 4 3 2 3 3 3" xfId="29741" xr:uid="{2491C4A5-74D3-4056-B488-7A0356B2EC6B}"/>
    <cellStyle name="Comma 6 4 3 2 3 4" xfId="9521" xr:uid="{AF096C54-12A5-4D21-ADBB-1C3668AC0CC7}"/>
    <cellStyle name="Comma 6 4 3 2 3 4 2" xfId="21653" xr:uid="{2BB3167E-CD3B-427F-AF3B-5624D932E8BC}"/>
    <cellStyle name="Comma 6 4 3 2 3 4 2 2" xfId="45917" xr:uid="{8A0CBD9F-60CC-4ECC-93A7-D98209553026}"/>
    <cellStyle name="Comma 6 4 3 2 3 4 3" xfId="33785" xr:uid="{051FF1A7-EC07-4095-9163-5CD04501D354}"/>
    <cellStyle name="Comma 6 4 3 2 3 5" xfId="13565" xr:uid="{46FB6391-170C-44C4-B285-A39D9B915C86}"/>
    <cellStyle name="Comma 6 4 3 2 3 5 2" xfId="37829" xr:uid="{285D9567-A062-4B07-A798-DBAB00A0482F}"/>
    <cellStyle name="Comma 6 4 3 2 3 6" xfId="25697" xr:uid="{B345D482-F488-43FE-A299-41648A58A4D4}"/>
    <cellStyle name="Comma 6 4 3 2 4" xfId="2444" xr:uid="{DECDDAFB-D11D-4FE4-81A5-2DE302425B7A}"/>
    <cellStyle name="Comma 6 4 3 2 4 2" xfId="6488" xr:uid="{1D302CF5-BAC0-41BD-A963-EC4E7AD001E2}"/>
    <cellStyle name="Comma 6 4 3 2 4 2 2" xfId="18620" xr:uid="{1BBA1DA2-0E19-40EC-8926-D34CDB19B942}"/>
    <cellStyle name="Comma 6 4 3 2 4 2 2 2" xfId="42884" xr:uid="{F9A2DB67-18CF-432F-BF52-6C61E724A55D}"/>
    <cellStyle name="Comma 6 4 3 2 4 2 3" xfId="30752" xr:uid="{CDCD15F5-ABD6-4E54-86D6-979FFF9AA2D2}"/>
    <cellStyle name="Comma 6 4 3 2 4 3" xfId="10532" xr:uid="{87585E9A-A631-4120-B71E-54C2743FB364}"/>
    <cellStyle name="Comma 6 4 3 2 4 3 2" xfId="22664" xr:uid="{5E20AC23-647A-48AE-B25E-5E94D2709450}"/>
    <cellStyle name="Comma 6 4 3 2 4 3 2 2" xfId="46928" xr:uid="{ABA9979A-2F7A-43E5-9B38-5A959B223D08}"/>
    <cellStyle name="Comma 6 4 3 2 4 3 3" xfId="34796" xr:uid="{F7E747D8-188E-44EF-A70A-8D2F02EDC0C8}"/>
    <cellStyle name="Comma 6 4 3 2 4 4" xfId="14576" xr:uid="{08E9865A-8343-42D9-B5DB-951801649745}"/>
    <cellStyle name="Comma 6 4 3 2 4 4 2" xfId="38840" xr:uid="{1612D221-6F97-4B3F-BB0F-7C577E8F69D5}"/>
    <cellStyle name="Comma 6 4 3 2 4 5" xfId="26708" xr:uid="{4F5018F0-A503-4347-8180-0AEC9E1E9DD7}"/>
    <cellStyle name="Comma 6 4 3 2 5" xfId="4466" xr:uid="{D7103DB4-5DD7-45A0-8C1F-FB4DA8D7ADC6}"/>
    <cellStyle name="Comma 6 4 3 2 5 2" xfId="16598" xr:uid="{F8F1B4C1-344F-4B96-9D26-E2160ABC7ACE}"/>
    <cellStyle name="Comma 6 4 3 2 5 2 2" xfId="40862" xr:uid="{67A6234C-9536-435D-9981-E57BA83E7B90}"/>
    <cellStyle name="Comma 6 4 3 2 5 3" xfId="28730" xr:uid="{2FC6D23A-BF59-4E51-8479-9AECA38E039F}"/>
    <cellStyle name="Comma 6 4 3 2 6" xfId="8510" xr:uid="{99C89AF2-8559-4064-86EA-497472395318}"/>
    <cellStyle name="Comma 6 4 3 2 6 2" xfId="20642" xr:uid="{D9D9060B-D715-474E-A5FC-4AD41AD9A541}"/>
    <cellStyle name="Comma 6 4 3 2 6 2 2" xfId="44906" xr:uid="{B18DC7E6-05CD-47C3-9FAF-744037DF2E04}"/>
    <cellStyle name="Comma 6 4 3 2 6 3" xfId="32774" xr:uid="{D86E8E0F-FEEA-451B-A1C4-8DA00BB2E9F8}"/>
    <cellStyle name="Comma 6 4 3 2 7" xfId="12554" xr:uid="{51489DE7-E55D-4D76-87CD-1DE7209C62A0}"/>
    <cellStyle name="Comma 6 4 3 2 7 2" xfId="36818" xr:uid="{6E3348B8-5FFF-4ABD-906F-7621D33D7DDB}"/>
    <cellStyle name="Comma 6 4 3 2 8" xfId="24686" xr:uid="{964E4D28-5F19-4255-8045-C195FB53EA0F}"/>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2 2 2" xfId="44147" xr:uid="{DD798E2E-99A6-4A30-956A-49C6DA0EDF76}"/>
    <cellStyle name="Comma 6 4 3 3 2 2 2 3" xfId="32015" xr:uid="{E792DA5A-AFAF-4415-8232-526DA4D3E907}"/>
    <cellStyle name="Comma 6 4 3 3 2 2 3" xfId="11795" xr:uid="{AE90CE62-E231-43A3-91F3-F84AD5853D0F}"/>
    <cellStyle name="Comma 6 4 3 3 2 2 3 2" xfId="23927" xr:uid="{BC7F4F5C-907B-45A2-9A00-BE41B2CB8114}"/>
    <cellStyle name="Comma 6 4 3 3 2 2 3 2 2" xfId="48191" xr:uid="{8D02F057-4FC7-4E66-97C2-E018AE0ACEFF}"/>
    <cellStyle name="Comma 6 4 3 3 2 2 3 3" xfId="36059" xr:uid="{3FAF64A9-D813-45DB-8305-30C2CEFF46CB}"/>
    <cellStyle name="Comma 6 4 3 3 2 2 4" xfId="15839" xr:uid="{EB19DBF0-02D6-446B-9C78-F849457437A5}"/>
    <cellStyle name="Comma 6 4 3 3 2 2 4 2" xfId="40103" xr:uid="{F0CF02CC-5822-411B-94BB-E20755B11B70}"/>
    <cellStyle name="Comma 6 4 3 3 2 2 5" xfId="27971" xr:uid="{AB97E39A-C516-418C-9E2E-26A9A35F262D}"/>
    <cellStyle name="Comma 6 4 3 3 2 3" xfId="5729" xr:uid="{AFFFFDBE-7F9D-4B45-A079-2AAEC06D0755}"/>
    <cellStyle name="Comma 6 4 3 3 2 3 2" xfId="17861" xr:uid="{3A7EFA8F-B85A-4BB8-AF97-A1744A894B99}"/>
    <cellStyle name="Comma 6 4 3 3 2 3 2 2" xfId="42125" xr:uid="{2BD5481F-BA6C-4356-B268-5DA88238AD17}"/>
    <cellStyle name="Comma 6 4 3 3 2 3 3" xfId="29993" xr:uid="{C770EE29-E6C0-4CD0-8AF3-6CCCC146475F}"/>
    <cellStyle name="Comma 6 4 3 3 2 4" xfId="9773" xr:uid="{4415F2A9-1E75-452D-940D-9794C3834C7A}"/>
    <cellStyle name="Comma 6 4 3 3 2 4 2" xfId="21905" xr:uid="{EEF72D05-CA23-43BA-B846-58DDB014A41F}"/>
    <cellStyle name="Comma 6 4 3 3 2 4 2 2" xfId="46169" xr:uid="{B3D15145-95CA-4437-BAE6-7A97498AAD2F}"/>
    <cellStyle name="Comma 6 4 3 3 2 4 3" xfId="34037" xr:uid="{BCFA8729-8EA1-428B-8C89-B553EF5978B2}"/>
    <cellStyle name="Comma 6 4 3 3 2 5" xfId="13817" xr:uid="{A28B64CD-6918-4F7C-88D7-8E0868D98FC4}"/>
    <cellStyle name="Comma 6 4 3 3 2 5 2" xfId="38081" xr:uid="{83F07790-7EE4-49F7-8D8C-368F246F9D38}"/>
    <cellStyle name="Comma 6 4 3 3 2 6" xfId="25949" xr:uid="{2C89A08E-05F9-4618-A20F-8DA00D18F0C6}"/>
    <cellStyle name="Comma 6 4 3 3 3" xfId="2696" xr:uid="{620147B2-6643-44AC-A02F-7B6696B414F3}"/>
    <cellStyle name="Comma 6 4 3 3 3 2" xfId="6740" xr:uid="{3E787423-D000-466E-AD2B-77EF47CBAD85}"/>
    <cellStyle name="Comma 6 4 3 3 3 2 2" xfId="18872" xr:uid="{A37226EB-FB3E-43A6-9723-6FEC212B704C}"/>
    <cellStyle name="Comma 6 4 3 3 3 2 2 2" xfId="43136" xr:uid="{773A2513-E7D9-4799-8B82-425B6A6211E4}"/>
    <cellStyle name="Comma 6 4 3 3 3 2 3" xfId="31004" xr:uid="{9E933D35-3358-45D1-BE9F-8C4FCB71B07A}"/>
    <cellStyle name="Comma 6 4 3 3 3 3" xfId="10784" xr:uid="{BC928CA5-35B2-4D48-AE32-87151AC8D4AF}"/>
    <cellStyle name="Comma 6 4 3 3 3 3 2" xfId="22916" xr:uid="{D38A540E-B95B-4790-982E-CC1FD48A79BC}"/>
    <cellStyle name="Comma 6 4 3 3 3 3 2 2" xfId="47180" xr:uid="{3652F6C0-3BAE-4BCD-B028-17C122AB5E05}"/>
    <cellStyle name="Comma 6 4 3 3 3 3 3" xfId="35048" xr:uid="{F4912646-BBA9-4550-BDD2-0ACB29592587}"/>
    <cellStyle name="Comma 6 4 3 3 3 4" xfId="14828" xr:uid="{CB29CA2A-0969-4AA8-8900-A0D1835FABBE}"/>
    <cellStyle name="Comma 6 4 3 3 3 4 2" xfId="39092" xr:uid="{3DF4224C-AD63-48CE-8171-2485E16E5F7C}"/>
    <cellStyle name="Comma 6 4 3 3 3 5" xfId="26960" xr:uid="{CE96F130-5178-43C3-8638-4FBD412FF6F9}"/>
    <cellStyle name="Comma 6 4 3 3 4" xfId="4718" xr:uid="{5278BEA1-9036-4265-96D4-5121F83E3D2E}"/>
    <cellStyle name="Comma 6 4 3 3 4 2" xfId="16850" xr:uid="{0DA9CC8D-8776-430C-AA6C-8D469ABCFA6C}"/>
    <cellStyle name="Comma 6 4 3 3 4 2 2" xfId="41114" xr:uid="{208648E2-98E2-46EF-9706-0FB657370D6A}"/>
    <cellStyle name="Comma 6 4 3 3 4 3" xfId="28982" xr:uid="{98AC0576-0DCA-41B2-9B06-1C8BB2FE0147}"/>
    <cellStyle name="Comma 6 4 3 3 5" xfId="8762" xr:uid="{4A312BAB-0BCC-4B82-8BF1-B9AF0A5B6A1E}"/>
    <cellStyle name="Comma 6 4 3 3 5 2" xfId="20894" xr:uid="{00D4F34E-2AB9-4BE6-819A-1ADDFC097D12}"/>
    <cellStyle name="Comma 6 4 3 3 5 2 2" xfId="45158" xr:uid="{D291593F-7208-4417-88D4-54EFD1C62EC2}"/>
    <cellStyle name="Comma 6 4 3 3 5 3" xfId="33026" xr:uid="{9EFF53EA-8150-4FFD-A028-927C2D1EDE1E}"/>
    <cellStyle name="Comma 6 4 3 3 6" xfId="12806" xr:uid="{780B6C13-4F72-460D-BA90-C8A9EA434E7B}"/>
    <cellStyle name="Comma 6 4 3 3 6 2" xfId="37070" xr:uid="{8E7E7695-A762-423A-86A1-417ADF4D4C8F}"/>
    <cellStyle name="Comma 6 4 3 3 7" xfId="24938" xr:uid="{C03533A3-1EC9-49AA-AAF3-28D23388BA78}"/>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2 2 2" xfId="43642" xr:uid="{D85D77AD-ED12-4A0F-87E5-1235D9607907}"/>
    <cellStyle name="Comma 6 4 3 4 2 2 3" xfId="31510" xr:uid="{2ED47CC3-A283-47FD-9D50-0755B546AFF9}"/>
    <cellStyle name="Comma 6 4 3 4 2 3" xfId="11290" xr:uid="{2F38609D-B99C-4168-8221-13205DBA7418}"/>
    <cellStyle name="Comma 6 4 3 4 2 3 2" xfId="23422" xr:uid="{4440C50B-843A-45BA-A4BC-B758576F3A66}"/>
    <cellStyle name="Comma 6 4 3 4 2 3 2 2" xfId="47686" xr:uid="{841CCC0D-CD3B-4D5C-9262-02AF337DFA87}"/>
    <cellStyle name="Comma 6 4 3 4 2 3 3" xfId="35554" xr:uid="{734E8304-3F88-4A4F-ACF9-5C99742527C9}"/>
    <cellStyle name="Comma 6 4 3 4 2 4" xfId="15334" xr:uid="{FF80EF93-D66C-4D89-8AE3-CC98584D23F3}"/>
    <cellStyle name="Comma 6 4 3 4 2 4 2" xfId="39598" xr:uid="{071BCB20-0553-42CF-A6A3-52071FF8B1CF}"/>
    <cellStyle name="Comma 6 4 3 4 2 5" xfId="27466" xr:uid="{43C2F528-7658-44A5-8652-6A3420F75787}"/>
    <cellStyle name="Comma 6 4 3 4 3" xfId="5224" xr:uid="{527CB1CA-430F-45F9-A504-E5C319C6D886}"/>
    <cellStyle name="Comma 6 4 3 4 3 2" xfId="17356" xr:uid="{094C0260-F53C-4E61-AB4C-D02C7D35E074}"/>
    <cellStyle name="Comma 6 4 3 4 3 2 2" xfId="41620" xr:uid="{21FD7A26-FEAE-4DC9-80C9-74AF637C758E}"/>
    <cellStyle name="Comma 6 4 3 4 3 3" xfId="29488" xr:uid="{8AFF26A9-A2D7-4498-A47A-7AB1FD883712}"/>
    <cellStyle name="Comma 6 4 3 4 4" xfId="9268" xr:uid="{3A3ADA7B-F083-4CBC-8FE7-EFE26110E121}"/>
    <cellStyle name="Comma 6 4 3 4 4 2" xfId="21400" xr:uid="{1119AD29-3E6E-4959-9525-7F175D5383CD}"/>
    <cellStyle name="Comma 6 4 3 4 4 2 2" xfId="45664" xr:uid="{62D4D42F-7B02-40D5-8076-3129C904C0E0}"/>
    <cellStyle name="Comma 6 4 3 4 4 3" xfId="33532" xr:uid="{B10871EA-41BD-4F7E-9DC7-096265F39F8A}"/>
    <cellStyle name="Comma 6 4 3 4 5" xfId="13312" xr:uid="{14D47ADB-5D0E-468B-8DEC-C5778066A788}"/>
    <cellStyle name="Comma 6 4 3 4 5 2" xfId="37576" xr:uid="{0EDB56B9-1669-461B-89B8-DDD6E9EA08DF}"/>
    <cellStyle name="Comma 6 4 3 4 6" xfId="25444" xr:uid="{E9B53A74-EE39-44FE-BDC5-B0B84C17D49F}"/>
    <cellStyle name="Comma 6 4 3 5" xfId="2191" xr:uid="{E03F18E4-1E4B-4B7C-A2C3-34777EDCC46C}"/>
    <cellStyle name="Comma 6 4 3 5 2" xfId="6235" xr:uid="{C9858F1D-A183-455E-8D89-65B8A2DC8308}"/>
    <cellStyle name="Comma 6 4 3 5 2 2" xfId="18367" xr:uid="{BE166862-25FE-4BD3-A1D4-9F323C6B4795}"/>
    <cellStyle name="Comma 6 4 3 5 2 2 2" xfId="42631" xr:uid="{695515E2-DC1F-45E6-A8CE-A37592EFC1DA}"/>
    <cellStyle name="Comma 6 4 3 5 2 3" xfId="30499" xr:uid="{DC08CD93-9F51-43E7-B0EB-EA440CE9AD34}"/>
    <cellStyle name="Comma 6 4 3 5 3" xfId="10279" xr:uid="{F62D6417-53FE-4656-9801-3FAAB3F22B36}"/>
    <cellStyle name="Comma 6 4 3 5 3 2" xfId="22411" xr:uid="{15155D1E-268F-48A1-B8F9-F71B692251A0}"/>
    <cellStyle name="Comma 6 4 3 5 3 2 2" xfId="46675" xr:uid="{9AD742A6-7792-4B43-9FD9-EA26B67F289A}"/>
    <cellStyle name="Comma 6 4 3 5 3 3" xfId="34543" xr:uid="{61FE2FDF-4332-4030-A13B-59F72882C8C9}"/>
    <cellStyle name="Comma 6 4 3 5 4" xfId="14323" xr:uid="{992590FD-8178-4AFE-9559-06E30CFCE7B2}"/>
    <cellStyle name="Comma 6 4 3 5 4 2" xfId="38587" xr:uid="{103D1050-D8D1-4AA3-9B50-993AC5C355E4}"/>
    <cellStyle name="Comma 6 4 3 5 5" xfId="26455" xr:uid="{C4121FFE-81FD-427B-AAE5-8B197C138FDF}"/>
    <cellStyle name="Comma 6 4 3 6" xfId="4213" xr:uid="{FDAB54CF-1D9E-4A2F-9539-66979E8B612F}"/>
    <cellStyle name="Comma 6 4 3 6 2" xfId="16345" xr:uid="{5F65846C-7E63-4483-A74C-4A5C9C486F8C}"/>
    <cellStyle name="Comma 6 4 3 6 2 2" xfId="40609" xr:uid="{33A4BDCE-0395-462C-A6F3-2AE1FF6EA1C9}"/>
    <cellStyle name="Comma 6 4 3 6 3" xfId="28477" xr:uid="{3B4C3BF3-5E53-42B3-BD6E-F839E8596A3F}"/>
    <cellStyle name="Comma 6 4 3 7" xfId="8257" xr:uid="{EB4F2F9B-19DF-44BE-A0E3-E95CD95DE80B}"/>
    <cellStyle name="Comma 6 4 3 7 2" xfId="20389" xr:uid="{67FC7CC7-B65D-4E6D-8EAA-284868439522}"/>
    <cellStyle name="Comma 6 4 3 7 2 2" xfId="44653" xr:uid="{DFF75D0B-61A7-4FC2-A705-FEB67B1B054A}"/>
    <cellStyle name="Comma 6 4 3 7 3" xfId="32521" xr:uid="{C1B0E9D0-E6E8-4D25-BC6F-653DB12BD624}"/>
    <cellStyle name="Comma 6 4 3 8" xfId="12301" xr:uid="{607E7DA0-26F7-4E23-ACEE-1641B3C562DA}"/>
    <cellStyle name="Comma 6 4 3 8 2" xfId="36565" xr:uid="{6ACC70F2-9B10-4517-87F2-12B0600F0C65}"/>
    <cellStyle name="Comma 6 4 3 9" xfId="24433" xr:uid="{43FAC3BF-0255-45B7-95F9-3059BF54E4C7}"/>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2 2 2" xfId="44274" xr:uid="{A136542C-201E-43C6-B5E5-FC240687BE04}"/>
    <cellStyle name="Comma 6 4 4 2 2 2 2 3" xfId="32142" xr:uid="{C1EDD647-6BD9-4B96-915C-C14784A01386}"/>
    <cellStyle name="Comma 6 4 4 2 2 2 3" xfId="11922" xr:uid="{633C0A0C-52F7-4BCA-983F-56559F759448}"/>
    <cellStyle name="Comma 6 4 4 2 2 2 3 2" xfId="24054" xr:uid="{E5E81DB9-1D50-4F8C-A44C-3DA1A3CE502A}"/>
    <cellStyle name="Comma 6 4 4 2 2 2 3 2 2" xfId="48318" xr:uid="{C4AD95E8-EDA1-44A4-862B-505D3F0D510A}"/>
    <cellStyle name="Comma 6 4 4 2 2 2 3 3" xfId="36186" xr:uid="{A963A425-13D2-4AF5-8C2A-0A6F259AAFDA}"/>
    <cellStyle name="Comma 6 4 4 2 2 2 4" xfId="15966" xr:uid="{717B90BD-C280-45DC-9EAB-4CEC452A93A5}"/>
    <cellStyle name="Comma 6 4 4 2 2 2 4 2" xfId="40230" xr:uid="{12195D3F-0056-4826-884C-F3CB73A21DC8}"/>
    <cellStyle name="Comma 6 4 4 2 2 2 5" xfId="28098" xr:uid="{28593687-6FD4-4FDE-9C0A-AA42DD3164AE}"/>
    <cellStyle name="Comma 6 4 4 2 2 3" xfId="5856" xr:uid="{6168145E-A8B4-4467-BA49-C0202B1D447D}"/>
    <cellStyle name="Comma 6 4 4 2 2 3 2" xfId="17988" xr:uid="{F45A2CB9-1EDB-4626-8E1D-B3A40EA3DD61}"/>
    <cellStyle name="Comma 6 4 4 2 2 3 2 2" xfId="42252" xr:uid="{7E251D0D-6411-4D84-B376-0CFC545F72F0}"/>
    <cellStyle name="Comma 6 4 4 2 2 3 3" xfId="30120" xr:uid="{5AF1375E-1E19-41A6-909A-C58B942B4F03}"/>
    <cellStyle name="Comma 6 4 4 2 2 4" xfId="9900" xr:uid="{F80976C5-0BCA-48FD-98A8-8E6B987C422F}"/>
    <cellStyle name="Comma 6 4 4 2 2 4 2" xfId="22032" xr:uid="{DF9C3DBE-95A1-42E5-A817-ED6CF0B3B462}"/>
    <cellStyle name="Comma 6 4 4 2 2 4 2 2" xfId="46296" xr:uid="{DCE80972-38CD-4429-BFCA-E60EB05D4248}"/>
    <cellStyle name="Comma 6 4 4 2 2 4 3" xfId="34164" xr:uid="{F4A6BD0A-FF1B-4E55-9AC1-CDC9B035B77A}"/>
    <cellStyle name="Comma 6 4 4 2 2 5" xfId="13944" xr:uid="{72AEAE54-4590-4322-A856-3F10DC7E3046}"/>
    <cellStyle name="Comma 6 4 4 2 2 5 2" xfId="38208" xr:uid="{966D0604-1DDC-4EB1-8D88-DA9C1A6BD478}"/>
    <cellStyle name="Comma 6 4 4 2 2 6" xfId="26076" xr:uid="{51D200CA-5C02-4C82-BF4B-D2CC7775FAAB}"/>
    <cellStyle name="Comma 6 4 4 2 3" xfId="2823" xr:uid="{FBA00749-6ABC-4422-A039-964A683D50EB}"/>
    <cellStyle name="Comma 6 4 4 2 3 2" xfId="6867" xr:uid="{8896F32B-00F0-423B-918E-A87C32F14291}"/>
    <cellStyle name="Comma 6 4 4 2 3 2 2" xfId="18999" xr:uid="{006A9245-2FD5-4227-A1C9-749DFDA85442}"/>
    <cellStyle name="Comma 6 4 4 2 3 2 2 2" xfId="43263" xr:uid="{9588F52F-8281-49A1-B9D0-2EA122805568}"/>
    <cellStyle name="Comma 6 4 4 2 3 2 3" xfId="31131" xr:uid="{0660BA3A-C09B-44D1-BC6A-25379173BB0B}"/>
    <cellStyle name="Comma 6 4 4 2 3 3" xfId="10911" xr:uid="{3DC7685A-2D20-4974-B715-808D63AC77DC}"/>
    <cellStyle name="Comma 6 4 4 2 3 3 2" xfId="23043" xr:uid="{89C8BFDE-C1B7-4BCE-80A8-EF53630577D6}"/>
    <cellStyle name="Comma 6 4 4 2 3 3 2 2" xfId="47307" xr:uid="{CD9DE0A4-C78D-44CB-B9D7-A1A096E4F194}"/>
    <cellStyle name="Comma 6 4 4 2 3 3 3" xfId="35175" xr:uid="{70946CF1-ED74-4525-B613-C2CEE6B89E9C}"/>
    <cellStyle name="Comma 6 4 4 2 3 4" xfId="14955" xr:uid="{8B72C3D6-3807-4067-96A1-79366F2E88FF}"/>
    <cellStyle name="Comma 6 4 4 2 3 4 2" xfId="39219" xr:uid="{9395A042-E203-4F53-A072-A2A9C21EE716}"/>
    <cellStyle name="Comma 6 4 4 2 3 5" xfId="27087" xr:uid="{CFD1CD7B-662F-4FA6-9F4D-EB612B830AE7}"/>
    <cellStyle name="Comma 6 4 4 2 4" xfId="4845" xr:uid="{FF10CD80-0C85-4372-96A9-7A75ABC3C27B}"/>
    <cellStyle name="Comma 6 4 4 2 4 2" xfId="16977" xr:uid="{B58AF0B3-BF01-4D68-BAE6-3BC66F70294E}"/>
    <cellStyle name="Comma 6 4 4 2 4 2 2" xfId="41241" xr:uid="{56AE443D-B8FF-46F7-A5CF-B6211239095D}"/>
    <cellStyle name="Comma 6 4 4 2 4 3" xfId="29109" xr:uid="{A0DB16F2-F29E-440A-8262-B17B666B4153}"/>
    <cellStyle name="Comma 6 4 4 2 5" xfId="8889" xr:uid="{0A743665-C5E6-4F31-8489-D7214B5C38F8}"/>
    <cellStyle name="Comma 6 4 4 2 5 2" xfId="21021" xr:uid="{407EFFB6-335C-40D7-89DE-BB1256E3D3C5}"/>
    <cellStyle name="Comma 6 4 4 2 5 2 2" xfId="45285" xr:uid="{00E131C6-10C1-4F3B-9459-78F755D295A4}"/>
    <cellStyle name="Comma 6 4 4 2 5 3" xfId="33153" xr:uid="{B552CB0C-B90A-4D32-9D72-D9CBC4364363}"/>
    <cellStyle name="Comma 6 4 4 2 6" xfId="12933" xr:uid="{4FCB8D34-D032-4C26-BD22-9C1E0A3A477E}"/>
    <cellStyle name="Comma 6 4 4 2 6 2" xfId="37197" xr:uid="{79CB2E49-8C75-4A9D-96BC-05F1557ACA6B}"/>
    <cellStyle name="Comma 6 4 4 2 7" xfId="25065" xr:uid="{496914D5-A51D-45BC-9742-FE9035637420}"/>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2 2 2" xfId="43769" xr:uid="{9009941C-5F62-48E3-B756-0BBA86E8FB91}"/>
    <cellStyle name="Comma 6 4 4 3 2 2 3" xfId="31637" xr:uid="{1A7AA1CD-682D-4CFE-91E0-7B2937F9F57E}"/>
    <cellStyle name="Comma 6 4 4 3 2 3" xfId="11417" xr:uid="{BC0360FE-1CA5-4A31-949F-9C04954F3484}"/>
    <cellStyle name="Comma 6 4 4 3 2 3 2" xfId="23549" xr:uid="{98C171BA-4F19-44D6-B439-184479871744}"/>
    <cellStyle name="Comma 6 4 4 3 2 3 2 2" xfId="47813" xr:uid="{29FA1BB2-5382-4227-9889-E88BF42AFFBA}"/>
    <cellStyle name="Comma 6 4 4 3 2 3 3" xfId="35681" xr:uid="{0281DBBA-930F-4496-A653-4D520C6A5844}"/>
    <cellStyle name="Comma 6 4 4 3 2 4" xfId="15461" xr:uid="{2D6CAA9E-FCD7-4751-BDB5-36B2492D01D1}"/>
    <cellStyle name="Comma 6 4 4 3 2 4 2" xfId="39725" xr:uid="{3F65BAE4-D802-4479-AD0D-4FEE4271CA57}"/>
    <cellStyle name="Comma 6 4 4 3 2 5" xfId="27593" xr:uid="{8CF65004-84DC-4E46-9889-CB19E35679DC}"/>
    <cellStyle name="Comma 6 4 4 3 3" xfId="5351" xr:uid="{394DA95A-133A-4BEF-97F0-A3A917AF3B75}"/>
    <cellStyle name="Comma 6 4 4 3 3 2" xfId="17483" xr:uid="{EEBA76ED-F6D4-4642-B39A-ACE322D6C075}"/>
    <cellStyle name="Comma 6 4 4 3 3 2 2" xfId="41747" xr:uid="{2EF75C15-C61C-4291-BFAE-AD27F4B72F1C}"/>
    <cellStyle name="Comma 6 4 4 3 3 3" xfId="29615" xr:uid="{AE764D85-7839-4B36-9F90-836BEC208BC0}"/>
    <cellStyle name="Comma 6 4 4 3 4" xfId="9395" xr:uid="{163E8192-55E5-4921-87F5-3E2833F7D1AE}"/>
    <cellStyle name="Comma 6 4 4 3 4 2" xfId="21527" xr:uid="{9B35C38A-DD98-4D28-AC79-E027207280E6}"/>
    <cellStyle name="Comma 6 4 4 3 4 2 2" xfId="45791" xr:uid="{38814AD9-2BE1-4CF4-AA10-462D800EA5E1}"/>
    <cellStyle name="Comma 6 4 4 3 4 3" xfId="33659" xr:uid="{1E0FF0BC-B7F0-4936-B3DB-46E53D830499}"/>
    <cellStyle name="Comma 6 4 4 3 5" xfId="13439" xr:uid="{BDA806F7-3893-4E9A-ACCA-3CD24AB86BB3}"/>
    <cellStyle name="Comma 6 4 4 3 5 2" xfId="37703" xr:uid="{AF2E7D4B-7FD1-4A2C-A131-35A266C2F346}"/>
    <cellStyle name="Comma 6 4 4 3 6" xfId="25571" xr:uid="{2C3A7A4C-65D3-43E0-8154-F4A4F8658525}"/>
    <cellStyle name="Comma 6 4 4 4" xfId="2318" xr:uid="{D930F9CA-8638-48B5-80B6-FD2CD99C415D}"/>
    <cellStyle name="Comma 6 4 4 4 2" xfId="6362" xr:uid="{C6D7DA3B-8710-4C82-98DE-38F86106F78F}"/>
    <cellStyle name="Comma 6 4 4 4 2 2" xfId="18494" xr:uid="{680197F4-E826-417C-8E6B-6D445ADE0039}"/>
    <cellStyle name="Comma 6 4 4 4 2 2 2" xfId="42758" xr:uid="{951C4A76-D503-4B73-A5C8-DBB3CB6017D1}"/>
    <cellStyle name="Comma 6 4 4 4 2 3" xfId="30626" xr:uid="{E86B3FA1-1741-4113-99D1-80751CABB676}"/>
    <cellStyle name="Comma 6 4 4 4 3" xfId="10406" xr:uid="{3A6CABE2-FE7E-49D4-9C63-27539C957BCC}"/>
    <cellStyle name="Comma 6 4 4 4 3 2" xfId="22538" xr:uid="{046F5382-0CC2-49F5-8448-1A2240DE04EB}"/>
    <cellStyle name="Comma 6 4 4 4 3 2 2" xfId="46802" xr:uid="{DA8D3CE9-9B4E-40BB-BCA7-0EFD41B6CFEE}"/>
    <cellStyle name="Comma 6 4 4 4 3 3" xfId="34670" xr:uid="{6A103251-B239-4DD6-B950-2F64159738A0}"/>
    <cellStyle name="Comma 6 4 4 4 4" xfId="14450" xr:uid="{FFA2C3B3-7B4D-4641-8836-DEFC6DE676F4}"/>
    <cellStyle name="Comma 6 4 4 4 4 2" xfId="38714" xr:uid="{6044A76E-86E9-438E-9C17-23FD13833ABB}"/>
    <cellStyle name="Comma 6 4 4 4 5" xfId="26582" xr:uid="{A5A7AEC2-61A9-48E1-8CB0-D1F2CFFC3967}"/>
    <cellStyle name="Comma 6 4 4 5" xfId="4340" xr:uid="{EECC37FB-92E8-4C06-AAB2-7426CC5701CE}"/>
    <cellStyle name="Comma 6 4 4 5 2" xfId="16472" xr:uid="{A09E4695-0E59-4E05-A1DF-60EE28A4ECA8}"/>
    <cellStyle name="Comma 6 4 4 5 2 2" xfId="40736" xr:uid="{802E930B-828F-4BC8-8E23-59042A7B34AE}"/>
    <cellStyle name="Comma 6 4 4 5 3" xfId="28604" xr:uid="{ED8B716E-70FD-4AB3-AA2E-6292E53EA1CD}"/>
    <cellStyle name="Comma 6 4 4 6" xfId="8384" xr:uid="{F0AD5CED-DC57-4AEC-8954-590E419D8E6E}"/>
    <cellStyle name="Comma 6 4 4 6 2" xfId="20516" xr:uid="{660131E6-C800-4408-90DE-A9A56E7AF9A8}"/>
    <cellStyle name="Comma 6 4 4 6 2 2" xfId="44780" xr:uid="{F1BE9E2C-971C-4828-AC4F-08CC7C0F2053}"/>
    <cellStyle name="Comma 6 4 4 6 3" xfId="32648" xr:uid="{53D1AACC-4571-4718-A68D-95EA468529FB}"/>
    <cellStyle name="Comma 6 4 4 7" xfId="12428" xr:uid="{3F3499CB-B061-4A26-8898-F7111B631BAF}"/>
    <cellStyle name="Comma 6 4 4 7 2" xfId="36692" xr:uid="{436CB9D5-1A51-4E7B-BB33-38ECDE591475}"/>
    <cellStyle name="Comma 6 4 4 8" xfId="24560" xr:uid="{F35FC84E-A5C1-47CF-8404-E4211C0FEF39}"/>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2 2 2" xfId="44021" xr:uid="{72C916FF-812B-4E8F-9452-F30025634F86}"/>
    <cellStyle name="Comma 6 4 5 2 2 2 3" xfId="31889" xr:uid="{12213423-1BBC-418E-9B95-15B4CBD13464}"/>
    <cellStyle name="Comma 6 4 5 2 2 3" xfId="11669" xr:uid="{EBA66F21-6946-4B6D-A7BD-3B5B27F0682E}"/>
    <cellStyle name="Comma 6 4 5 2 2 3 2" xfId="23801" xr:uid="{3B931590-C3A5-4599-97E9-D33607C906D5}"/>
    <cellStyle name="Comma 6 4 5 2 2 3 2 2" xfId="48065" xr:uid="{27CDB9FA-771E-4659-B0CE-F146B1C06E6B}"/>
    <cellStyle name="Comma 6 4 5 2 2 3 3" xfId="35933" xr:uid="{E504ADE6-1C74-4891-90E8-AE38BB7E3CD2}"/>
    <cellStyle name="Comma 6 4 5 2 2 4" xfId="15713" xr:uid="{BADDFF69-C884-49A7-B437-2C972A88A05F}"/>
    <cellStyle name="Comma 6 4 5 2 2 4 2" xfId="39977" xr:uid="{572614F0-2106-414E-869A-4295714AE467}"/>
    <cellStyle name="Comma 6 4 5 2 2 5" xfId="27845" xr:uid="{22976527-3534-4D71-877C-B1DDD6551706}"/>
    <cellStyle name="Comma 6 4 5 2 3" xfId="5603" xr:uid="{94DCEF35-8366-4511-87AF-802665F825C0}"/>
    <cellStyle name="Comma 6 4 5 2 3 2" xfId="17735" xr:uid="{CFD02ADC-C077-46C9-BD5E-C68642D6CEB0}"/>
    <cellStyle name="Comma 6 4 5 2 3 2 2" xfId="41999" xr:uid="{E9AA0601-14E6-4658-B7D4-BA05F501F52A}"/>
    <cellStyle name="Comma 6 4 5 2 3 3" xfId="29867" xr:uid="{D7703D02-040F-4F2F-B9B7-99AA0F73F27A}"/>
    <cellStyle name="Comma 6 4 5 2 4" xfId="9647" xr:uid="{1380BF53-D838-43D3-8930-D6253A7B67B8}"/>
    <cellStyle name="Comma 6 4 5 2 4 2" xfId="21779" xr:uid="{03BAD268-8CA9-4477-9C06-746613923103}"/>
    <cellStyle name="Comma 6 4 5 2 4 2 2" xfId="46043" xr:uid="{2250C5F9-3D2B-497C-BEFD-7AAF57466380}"/>
    <cellStyle name="Comma 6 4 5 2 4 3" xfId="33911" xr:uid="{4EAB2F6B-6380-4E64-BC5F-CF4661A2ECBA}"/>
    <cellStyle name="Comma 6 4 5 2 5" xfId="13691" xr:uid="{FC6C5024-6985-40AA-92A8-49D9C7182F3D}"/>
    <cellStyle name="Comma 6 4 5 2 5 2" xfId="37955" xr:uid="{6CC56BBE-C508-45B9-ACAA-5FA9A382B067}"/>
    <cellStyle name="Comma 6 4 5 2 6" xfId="25823" xr:uid="{F13F5884-539F-49C9-BCF1-35C596788375}"/>
    <cellStyle name="Comma 6 4 5 3" xfId="2570" xr:uid="{AEF32D3F-9D5B-4B9D-858F-FA6408FB0748}"/>
    <cellStyle name="Comma 6 4 5 3 2" xfId="6614" xr:uid="{C6416149-4351-42A8-8A85-3C84E693E4C0}"/>
    <cellStyle name="Comma 6 4 5 3 2 2" xfId="18746" xr:uid="{24B2BE91-63EB-4FE8-99B0-67C6B89B623E}"/>
    <cellStyle name="Comma 6 4 5 3 2 2 2" xfId="43010" xr:uid="{70AFD30C-DA14-47EF-A7BB-093A8FFA2B6E}"/>
    <cellStyle name="Comma 6 4 5 3 2 3" xfId="30878" xr:uid="{2BCAF8D9-C975-493E-8EB5-E39F72BBBBD6}"/>
    <cellStyle name="Comma 6 4 5 3 3" xfId="10658" xr:uid="{D92F1620-D1FF-458A-BA17-07BC4CC10C69}"/>
    <cellStyle name="Comma 6 4 5 3 3 2" xfId="22790" xr:uid="{88D2A055-CDBB-4753-9E17-1DA357488D77}"/>
    <cellStyle name="Comma 6 4 5 3 3 2 2" xfId="47054" xr:uid="{164A8F39-86A8-4C08-885B-7707841C0B7A}"/>
    <cellStyle name="Comma 6 4 5 3 3 3" xfId="34922" xr:uid="{86822A55-24EB-4A80-9FE1-2224A2F7FC4E}"/>
    <cellStyle name="Comma 6 4 5 3 4" xfId="14702" xr:uid="{5B55F69E-2E44-4CC7-9C97-FF71832BE6C8}"/>
    <cellStyle name="Comma 6 4 5 3 4 2" xfId="38966" xr:uid="{AE7F3C90-1A14-4B3E-820F-D0203991D5FD}"/>
    <cellStyle name="Comma 6 4 5 3 5" xfId="26834" xr:uid="{75573786-567B-4DA5-BD13-19C145017D34}"/>
    <cellStyle name="Comma 6 4 5 4" xfId="4592" xr:uid="{6F93EB47-9AAB-46C9-9541-CD1EFA51E3DD}"/>
    <cellStyle name="Comma 6 4 5 4 2" xfId="16724" xr:uid="{82B78633-B064-429A-9A5D-7A76A70D507F}"/>
    <cellStyle name="Comma 6 4 5 4 2 2" xfId="40988" xr:uid="{B549B228-16C5-499C-85E0-8B112A36C13B}"/>
    <cellStyle name="Comma 6 4 5 4 3" xfId="28856" xr:uid="{5E69EF94-644E-4A85-8D90-1C77E8D0C02D}"/>
    <cellStyle name="Comma 6 4 5 5" xfId="8636" xr:uid="{9C0405CD-9C9C-4B24-BF37-712005346D2D}"/>
    <cellStyle name="Comma 6 4 5 5 2" xfId="20768" xr:uid="{95DF9D36-5036-40DB-ADAE-EABC6FEA2558}"/>
    <cellStyle name="Comma 6 4 5 5 2 2" xfId="45032" xr:uid="{4E7F4D34-2EDF-43A4-A3C2-ECE7AE958306}"/>
    <cellStyle name="Comma 6 4 5 5 3" xfId="32900" xr:uid="{2A02A6D0-C244-4859-8BA8-D393B7ABC719}"/>
    <cellStyle name="Comma 6 4 5 6" xfId="12680" xr:uid="{A4E8789C-B73C-416F-8F48-F14764EED5FE}"/>
    <cellStyle name="Comma 6 4 5 6 2" xfId="36944" xr:uid="{4796FB4F-41B9-4AC3-BF17-461DD6548F4C}"/>
    <cellStyle name="Comma 6 4 5 7" xfId="24812" xr:uid="{1D46B9A7-B7C0-4867-AEA8-01AC02A8F7AA}"/>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2 2 2" xfId="43516" xr:uid="{3DE80006-8ED8-40CE-80B7-5A3A88A3075C}"/>
    <cellStyle name="Comma 6 4 6 2 2 3" xfId="31384" xr:uid="{E13A9664-D5A2-422B-883C-1EC9447EB95F}"/>
    <cellStyle name="Comma 6 4 6 2 3" xfId="11164" xr:uid="{641DF302-9628-4F65-B87A-C30B3B60D9CB}"/>
    <cellStyle name="Comma 6 4 6 2 3 2" xfId="23296" xr:uid="{F8DB35C3-355C-4166-8D5B-D5AB2FDB6062}"/>
    <cellStyle name="Comma 6 4 6 2 3 2 2" xfId="47560" xr:uid="{01FB9A48-D2B8-41E8-B7CE-E83CAB58B820}"/>
    <cellStyle name="Comma 6 4 6 2 3 3" xfId="35428" xr:uid="{400B0355-CF68-4557-A198-3C5C909C5C19}"/>
    <cellStyle name="Comma 6 4 6 2 4" xfId="15208" xr:uid="{1C416826-4E83-4CB4-B745-55A868A36ABE}"/>
    <cellStyle name="Comma 6 4 6 2 4 2" xfId="39472" xr:uid="{E5C1CF68-2291-4C08-AF25-58D2F129B53B}"/>
    <cellStyle name="Comma 6 4 6 2 5" xfId="27340" xr:uid="{1BBAF3F5-BD41-4B32-B9BB-22A7C646CEF3}"/>
    <cellStyle name="Comma 6 4 6 3" xfId="5098" xr:uid="{A23C0727-5E2D-44B2-9ADB-AFF7057013EC}"/>
    <cellStyle name="Comma 6 4 6 3 2" xfId="17230" xr:uid="{C611C49E-22E3-4505-8E5E-8AF547B4D459}"/>
    <cellStyle name="Comma 6 4 6 3 2 2" xfId="41494" xr:uid="{953EEE52-F53D-4C21-A792-708945383B6E}"/>
    <cellStyle name="Comma 6 4 6 3 3" xfId="29362" xr:uid="{01D3730F-A75A-41CD-8500-577A83EBBF6E}"/>
    <cellStyle name="Comma 6 4 6 4" xfId="9142" xr:uid="{6DF72383-9BE1-43D8-B6B9-6F5009C7D0BF}"/>
    <cellStyle name="Comma 6 4 6 4 2" xfId="21274" xr:uid="{455C738B-8D9F-416A-828E-5304EDBCFFB8}"/>
    <cellStyle name="Comma 6 4 6 4 2 2" xfId="45538" xr:uid="{13BE7646-ECBF-4EDC-88E0-1FB2C52F3185}"/>
    <cellStyle name="Comma 6 4 6 4 3" xfId="33406" xr:uid="{E249A118-0DB3-4117-A72B-F54C802749C6}"/>
    <cellStyle name="Comma 6 4 6 5" xfId="13186" xr:uid="{BCDA626E-D29D-4E42-89BF-8FD8BC467888}"/>
    <cellStyle name="Comma 6 4 6 5 2" xfId="37450" xr:uid="{32B571AA-720D-4E8C-A459-0D514FC443F2}"/>
    <cellStyle name="Comma 6 4 6 6" xfId="25318" xr:uid="{3640F3C2-ACE3-447A-AFA5-9AB8D61C586E}"/>
    <cellStyle name="Comma 6 4 7" xfId="2065" xr:uid="{62E6801E-816C-41EF-B1D4-7CBD530D0C5F}"/>
    <cellStyle name="Comma 6 4 7 2" xfId="6109" xr:uid="{E7933317-F193-4388-B4BE-BD4747712B00}"/>
    <cellStyle name="Comma 6 4 7 2 2" xfId="18241" xr:uid="{F1338E59-6407-49BE-8CB0-41B71AA05FF4}"/>
    <cellStyle name="Comma 6 4 7 2 2 2" xfId="42505" xr:uid="{F24CFD8C-4A8A-43EB-B180-0E1939D0D590}"/>
    <cellStyle name="Comma 6 4 7 2 3" xfId="30373" xr:uid="{D745FFB7-396D-4718-82D4-163EF38553D6}"/>
    <cellStyle name="Comma 6 4 7 3" xfId="10153" xr:uid="{35D43B26-7FB0-4ED1-B302-922B11B1F85A}"/>
    <cellStyle name="Comma 6 4 7 3 2" xfId="22285" xr:uid="{18F52E25-286D-49CB-AC29-D492755F56AF}"/>
    <cellStyle name="Comma 6 4 7 3 2 2" xfId="46549" xr:uid="{B87B1656-550E-409B-916A-9AC5342C8FAE}"/>
    <cellStyle name="Comma 6 4 7 3 3" xfId="34417" xr:uid="{B3DAEC8B-D355-42B8-8987-4A987E5FE8AC}"/>
    <cellStyle name="Comma 6 4 7 4" xfId="14197" xr:uid="{AB1F4073-765A-4B68-AAA7-160839AED604}"/>
    <cellStyle name="Comma 6 4 7 4 2" xfId="38461" xr:uid="{A5F97DDB-DF3B-4D4B-9F4E-FB37BD8B6CB3}"/>
    <cellStyle name="Comma 6 4 7 5" xfId="26329" xr:uid="{FB31D5E1-FB88-4A78-8CA4-8B7B4F6FA2EE}"/>
    <cellStyle name="Comma 6 4 8" xfId="4087" xr:uid="{2B518F8A-8448-460C-B6EB-F6A2608A2FFC}"/>
    <cellStyle name="Comma 6 4 8 2" xfId="16219" xr:uid="{DE561877-2C13-481C-B3DA-ADC1DE551E68}"/>
    <cellStyle name="Comma 6 4 8 2 2" xfId="40483" xr:uid="{17362900-D855-45FB-B424-97A3432D7E33}"/>
    <cellStyle name="Comma 6 4 8 3" xfId="28351" xr:uid="{2CEF059A-8B65-4B2E-BAAC-ADF8A60C2A4E}"/>
    <cellStyle name="Comma 6 4 9" xfId="8131" xr:uid="{D303267C-DF52-42B7-AAD7-BC5738362C35}"/>
    <cellStyle name="Comma 6 4 9 2" xfId="20263" xr:uid="{FB1E3312-8423-4E02-92D0-693F1A58F626}"/>
    <cellStyle name="Comma 6 4 9 2 2" xfId="44527" xr:uid="{90D10795-7E3A-4DC1-867E-1FB1EAAB91C1}"/>
    <cellStyle name="Comma 6 4 9 3" xfId="32395" xr:uid="{DCDE8F73-B87E-4311-BDCA-1C577410D82A}"/>
    <cellStyle name="Comma 6 5" xfId="64" xr:uid="{0F3BADCC-DB6F-499C-83B4-8122D730F36F}"/>
    <cellStyle name="Comma 6 5 10" xfId="12196" xr:uid="{797396F3-7BA2-49A3-AF60-D149BDB53F86}"/>
    <cellStyle name="Comma 6 5 10 2" xfId="36460" xr:uid="{CFEE40F1-6775-4C2A-8E4D-36CC9FFF90CC}"/>
    <cellStyle name="Comma 6 5 11" xfId="24328" xr:uid="{207EFDAD-1558-49A7-AA7F-C8C7408D21AF}"/>
    <cellStyle name="Comma 6 5 2" xfId="127" xr:uid="{78B6327F-CD38-4F84-B72C-49CA6867105F}"/>
    <cellStyle name="Comma 6 5 2 10" xfId="24391" xr:uid="{614362C9-0988-495B-8593-1FD2FF4AA648}"/>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2 2 2" xfId="44484" xr:uid="{6ACDD2AF-C377-4BD7-8069-07C159DE1CB1}"/>
    <cellStyle name="Comma 6 5 2 2 2 2 2 2 2 3" xfId="32352" xr:uid="{1962C734-8F39-417A-9FDF-C9975140E32D}"/>
    <cellStyle name="Comma 6 5 2 2 2 2 2 2 3" xfId="12132" xr:uid="{C08DCAAF-B3FD-4415-85FF-DB98CC5457DB}"/>
    <cellStyle name="Comma 6 5 2 2 2 2 2 2 3 2" xfId="24264" xr:uid="{61D99937-D35E-44E6-8C67-6F958138D216}"/>
    <cellStyle name="Comma 6 5 2 2 2 2 2 2 3 2 2" xfId="48528" xr:uid="{F27DEF79-45D6-40DF-98A0-06FC2DE4CADB}"/>
    <cellStyle name="Comma 6 5 2 2 2 2 2 2 3 3" xfId="36396" xr:uid="{396A5A93-5D63-4F9F-B983-59FE76AC2754}"/>
    <cellStyle name="Comma 6 5 2 2 2 2 2 2 4" xfId="16176" xr:uid="{7862CD72-EC68-41E8-90E3-27DDCC72284E}"/>
    <cellStyle name="Comma 6 5 2 2 2 2 2 2 4 2" xfId="40440" xr:uid="{5E94B0BD-350B-4F56-A028-6E1260EAD252}"/>
    <cellStyle name="Comma 6 5 2 2 2 2 2 2 5" xfId="28308" xr:uid="{9A078C1B-0756-4AD1-A361-F0A274C07057}"/>
    <cellStyle name="Comma 6 5 2 2 2 2 2 3" xfId="6066" xr:uid="{75DF38FD-00A5-47D8-A3B7-18CDE53B5389}"/>
    <cellStyle name="Comma 6 5 2 2 2 2 2 3 2" xfId="18198" xr:uid="{C3FFE1C0-E817-48A4-A5E6-3DA305C80D11}"/>
    <cellStyle name="Comma 6 5 2 2 2 2 2 3 2 2" xfId="42462" xr:uid="{0BE8E187-3C10-46D8-AEE0-E6269606B440}"/>
    <cellStyle name="Comma 6 5 2 2 2 2 2 3 3" xfId="30330" xr:uid="{06F33212-29B0-48F0-8416-C7064A858641}"/>
    <cellStyle name="Comma 6 5 2 2 2 2 2 4" xfId="10110" xr:uid="{E5B5DD0B-B9CB-4C15-9BB1-9AE9A483A5B0}"/>
    <cellStyle name="Comma 6 5 2 2 2 2 2 4 2" xfId="22242" xr:uid="{796D9E4C-2E6E-4297-BCE1-C8FB25ABB355}"/>
    <cellStyle name="Comma 6 5 2 2 2 2 2 4 2 2" xfId="46506" xr:uid="{CADE6111-1293-4EEE-8FAF-2144C889BD74}"/>
    <cellStyle name="Comma 6 5 2 2 2 2 2 4 3" xfId="34374" xr:uid="{689FA972-9232-437F-B1C3-8FF002514E5F}"/>
    <cellStyle name="Comma 6 5 2 2 2 2 2 5" xfId="14154" xr:uid="{90698324-2D78-4C3E-81AC-C0BC1FC6C299}"/>
    <cellStyle name="Comma 6 5 2 2 2 2 2 5 2" xfId="38418" xr:uid="{7F21E164-1A60-4209-9D99-E559B6AF68D5}"/>
    <cellStyle name="Comma 6 5 2 2 2 2 2 6" xfId="26286" xr:uid="{736033D4-19A2-4713-9DC7-7090AB33F13A}"/>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2 2 2" xfId="43473" xr:uid="{C4036CDC-C16F-400C-8A4E-12A48EB1D7F0}"/>
    <cellStyle name="Comma 6 5 2 2 2 2 3 2 3" xfId="31341" xr:uid="{8005A142-06AE-426B-9C88-0CB6BD7C76CD}"/>
    <cellStyle name="Comma 6 5 2 2 2 2 3 3" xfId="11121" xr:uid="{5F96D47F-7C87-45D2-8B01-7BDEFD40A294}"/>
    <cellStyle name="Comma 6 5 2 2 2 2 3 3 2" xfId="23253" xr:uid="{944488FA-AA90-4FAA-8186-719BE8B3061F}"/>
    <cellStyle name="Comma 6 5 2 2 2 2 3 3 2 2" xfId="47517" xr:uid="{4A4C2091-EF8C-4696-96DD-9FBFD26494FF}"/>
    <cellStyle name="Comma 6 5 2 2 2 2 3 3 3" xfId="35385" xr:uid="{1C45384C-C7B7-4282-9868-1066DCC45F28}"/>
    <cellStyle name="Comma 6 5 2 2 2 2 3 4" xfId="15165" xr:uid="{9796B838-6411-4128-947B-45DBFE2AA94E}"/>
    <cellStyle name="Comma 6 5 2 2 2 2 3 4 2" xfId="39429" xr:uid="{D563F7B2-2CBE-47B2-AE30-00F9C4FDD38F}"/>
    <cellStyle name="Comma 6 5 2 2 2 2 3 5" xfId="27297" xr:uid="{0C630E15-AF46-499D-9F59-6D04338995D9}"/>
    <cellStyle name="Comma 6 5 2 2 2 2 4" xfId="5055" xr:uid="{1FE08908-A351-4593-8998-04D73EC97DCC}"/>
    <cellStyle name="Comma 6 5 2 2 2 2 4 2" xfId="17187" xr:uid="{F1D646DF-3751-4F36-A44B-EA6BF9DB37A5}"/>
    <cellStyle name="Comma 6 5 2 2 2 2 4 2 2" xfId="41451" xr:uid="{DE9D324E-4CBB-438D-8E47-1F1BE78826EB}"/>
    <cellStyle name="Comma 6 5 2 2 2 2 4 3" xfId="29319" xr:uid="{C7E12EF0-2C76-437A-BB64-662D7B49485E}"/>
    <cellStyle name="Comma 6 5 2 2 2 2 5" xfId="9099" xr:uid="{0BE2B193-5508-4648-8D67-B8A3A25614E0}"/>
    <cellStyle name="Comma 6 5 2 2 2 2 5 2" xfId="21231" xr:uid="{207FAEBE-A4CD-4A79-BFD8-B9895597930D}"/>
    <cellStyle name="Comma 6 5 2 2 2 2 5 2 2" xfId="45495" xr:uid="{0E228D2B-F82A-4EE9-B1C9-F3648153CE55}"/>
    <cellStyle name="Comma 6 5 2 2 2 2 5 3" xfId="33363" xr:uid="{B83AC9BB-B508-4D02-A580-777879A8C5C8}"/>
    <cellStyle name="Comma 6 5 2 2 2 2 6" xfId="13143" xr:uid="{D21FB4A4-7CD1-46B6-8D14-68D9AB545B00}"/>
    <cellStyle name="Comma 6 5 2 2 2 2 6 2" xfId="37407" xr:uid="{20DC144F-01E6-4D9B-A1FD-0E19F5A811ED}"/>
    <cellStyle name="Comma 6 5 2 2 2 2 7" xfId="25275" xr:uid="{2824FA1B-6F9E-40E0-98E5-E1629F6AB53F}"/>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2 2 2" xfId="43979" xr:uid="{D1F8EA45-D6C1-43F3-85B6-DED70BB274ED}"/>
    <cellStyle name="Comma 6 5 2 2 2 3 2 2 3" xfId="31847" xr:uid="{1577CCF4-F9EB-4509-A6D7-33758CE6507D}"/>
    <cellStyle name="Comma 6 5 2 2 2 3 2 3" xfId="11627" xr:uid="{6A2A830D-A989-4B71-A550-A2B7D0C68F35}"/>
    <cellStyle name="Comma 6 5 2 2 2 3 2 3 2" xfId="23759" xr:uid="{77F45B4C-8230-4B42-9DF2-40F0A60AE0F5}"/>
    <cellStyle name="Comma 6 5 2 2 2 3 2 3 2 2" xfId="48023" xr:uid="{57015C3A-3D4F-45E4-91D5-4DB807B0D76B}"/>
    <cellStyle name="Comma 6 5 2 2 2 3 2 3 3" xfId="35891" xr:uid="{FF573D00-1C0B-4662-B1B2-66B496EDA38D}"/>
    <cellStyle name="Comma 6 5 2 2 2 3 2 4" xfId="15671" xr:uid="{24187212-6F45-489B-96E8-B014350E99B9}"/>
    <cellStyle name="Comma 6 5 2 2 2 3 2 4 2" xfId="39935" xr:uid="{1723D23F-25D6-4BC0-846A-93BBF34B2E4D}"/>
    <cellStyle name="Comma 6 5 2 2 2 3 2 5" xfId="27803" xr:uid="{F52BB7E5-29A0-4135-BE84-536E2016D8D9}"/>
    <cellStyle name="Comma 6 5 2 2 2 3 3" xfId="5561" xr:uid="{0C5D0313-B7DF-4735-A47D-B2CAC856CC22}"/>
    <cellStyle name="Comma 6 5 2 2 2 3 3 2" xfId="17693" xr:uid="{8B68781B-26B0-42D4-94CD-34A4DBC60CB0}"/>
    <cellStyle name="Comma 6 5 2 2 2 3 3 2 2" xfId="41957" xr:uid="{B8D6AAA6-3927-4A20-8C8F-181D6FE70077}"/>
    <cellStyle name="Comma 6 5 2 2 2 3 3 3" xfId="29825" xr:uid="{A7245385-F1CF-4876-8B84-7916C5BEF924}"/>
    <cellStyle name="Comma 6 5 2 2 2 3 4" xfId="9605" xr:uid="{C316DD53-F291-483E-9B8E-7F1601D0BEA2}"/>
    <cellStyle name="Comma 6 5 2 2 2 3 4 2" xfId="21737" xr:uid="{E8247D2A-67E9-42A1-BC36-D5F4149955C8}"/>
    <cellStyle name="Comma 6 5 2 2 2 3 4 2 2" xfId="46001" xr:uid="{84DA601B-43D2-4680-9299-D401A987FC78}"/>
    <cellStyle name="Comma 6 5 2 2 2 3 4 3" xfId="33869" xr:uid="{7D6A291E-E1E4-4C20-BAC8-9BD46B189206}"/>
    <cellStyle name="Comma 6 5 2 2 2 3 5" xfId="13649" xr:uid="{67E67C11-92BF-47CA-A6C2-5481DA3BFC97}"/>
    <cellStyle name="Comma 6 5 2 2 2 3 5 2" xfId="37913" xr:uid="{702E68A5-0B2F-4546-B499-849743092FC5}"/>
    <cellStyle name="Comma 6 5 2 2 2 3 6" xfId="25781" xr:uid="{C18CF71A-3B2C-45DA-BFA2-3E79FE2395C8}"/>
    <cellStyle name="Comma 6 5 2 2 2 4" xfId="2528" xr:uid="{004B978E-990E-4349-AA0C-DEEEE65522E8}"/>
    <cellStyle name="Comma 6 5 2 2 2 4 2" xfId="6572" xr:uid="{E9A87EC2-B525-4A35-B741-4F7BABE35F1C}"/>
    <cellStyle name="Comma 6 5 2 2 2 4 2 2" xfId="18704" xr:uid="{C98CABC5-1AB8-4E4D-B00A-A8D86D4B21A3}"/>
    <cellStyle name="Comma 6 5 2 2 2 4 2 2 2" xfId="42968" xr:uid="{4D774901-8DAF-419C-BAC1-A62813A208C1}"/>
    <cellStyle name="Comma 6 5 2 2 2 4 2 3" xfId="30836" xr:uid="{DB7FF75E-C8E3-497A-83D7-B23E0F5EC441}"/>
    <cellStyle name="Comma 6 5 2 2 2 4 3" xfId="10616" xr:uid="{A9456B9A-BEBF-4CAB-8801-7E59DE688FAA}"/>
    <cellStyle name="Comma 6 5 2 2 2 4 3 2" xfId="22748" xr:uid="{062E460D-2F8A-48BC-840B-C371F6133D58}"/>
    <cellStyle name="Comma 6 5 2 2 2 4 3 2 2" xfId="47012" xr:uid="{2093D810-A5B5-4907-930C-E6DF9D1351AF}"/>
    <cellStyle name="Comma 6 5 2 2 2 4 3 3" xfId="34880" xr:uid="{5D184A71-C4C1-474C-87E2-2701421A050E}"/>
    <cellStyle name="Comma 6 5 2 2 2 4 4" xfId="14660" xr:uid="{3C014105-25A4-46DE-942A-55A5AB630F60}"/>
    <cellStyle name="Comma 6 5 2 2 2 4 4 2" xfId="38924" xr:uid="{703BC978-8B6F-4787-B575-41B1F16F62C3}"/>
    <cellStyle name="Comma 6 5 2 2 2 4 5" xfId="26792" xr:uid="{A17D8666-9AA6-4356-A2EC-47D1C4DA63A1}"/>
    <cellStyle name="Comma 6 5 2 2 2 5" xfId="4550" xr:uid="{B5847C16-F5BA-4B08-ACE0-7F095A14840D}"/>
    <cellStyle name="Comma 6 5 2 2 2 5 2" xfId="16682" xr:uid="{2FCED93D-D05B-4BD0-B7A5-7DF82AE3D3A1}"/>
    <cellStyle name="Comma 6 5 2 2 2 5 2 2" xfId="40946" xr:uid="{35946E09-CDC3-4ADF-889E-60B3424F88E9}"/>
    <cellStyle name="Comma 6 5 2 2 2 5 3" xfId="28814" xr:uid="{204755C8-B748-4227-ADBA-DE3FB7EE582B}"/>
    <cellStyle name="Comma 6 5 2 2 2 6" xfId="8594" xr:uid="{2004D615-E4AA-4471-93B9-38AE2D92EC46}"/>
    <cellStyle name="Comma 6 5 2 2 2 6 2" xfId="20726" xr:uid="{D19EE3F7-4800-4A7F-B9E2-8A50CD25C47B}"/>
    <cellStyle name="Comma 6 5 2 2 2 6 2 2" xfId="44990" xr:uid="{07881956-2867-4199-A509-B269D4DD162C}"/>
    <cellStyle name="Comma 6 5 2 2 2 6 3" xfId="32858" xr:uid="{FFE72F8F-DB62-48D8-A7E1-C9C7FA0BE008}"/>
    <cellStyle name="Comma 6 5 2 2 2 7" xfId="12638" xr:uid="{A6D15B2B-7E25-476C-926A-AE24B838A2F5}"/>
    <cellStyle name="Comma 6 5 2 2 2 7 2" xfId="36902" xr:uid="{43FD0C47-297B-4F41-836A-024E8759C5A0}"/>
    <cellStyle name="Comma 6 5 2 2 2 8" xfId="24770" xr:uid="{D4BF969A-E88C-4C3C-83BA-6AA6A24A2E77}"/>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2 2 2" xfId="44231" xr:uid="{ECE554FD-341F-447C-AFFC-35C93324AEB0}"/>
    <cellStyle name="Comma 6 5 2 2 3 2 2 2 3" xfId="32099" xr:uid="{063313DD-D47C-4C82-97F2-4A62A12B6D65}"/>
    <cellStyle name="Comma 6 5 2 2 3 2 2 3" xfId="11879" xr:uid="{7E87C249-E5F7-417D-87E1-7ACE75C881E5}"/>
    <cellStyle name="Comma 6 5 2 2 3 2 2 3 2" xfId="24011" xr:uid="{E600ADDA-AF67-453C-89D5-CC38B027B90B}"/>
    <cellStyle name="Comma 6 5 2 2 3 2 2 3 2 2" xfId="48275" xr:uid="{366D54D8-5516-4757-9CEB-7964100C2DFE}"/>
    <cellStyle name="Comma 6 5 2 2 3 2 2 3 3" xfId="36143" xr:uid="{5F4AB878-40A8-4853-910F-D317972A1F87}"/>
    <cellStyle name="Comma 6 5 2 2 3 2 2 4" xfId="15923" xr:uid="{D87ECB16-7255-49AB-ABAB-F45D66A62DF1}"/>
    <cellStyle name="Comma 6 5 2 2 3 2 2 4 2" xfId="40187" xr:uid="{CF2DA91E-FF5F-4191-9FBC-9F015EF4A76A}"/>
    <cellStyle name="Comma 6 5 2 2 3 2 2 5" xfId="28055" xr:uid="{8A6B1688-8494-4AEC-8849-9C62B31AB7BB}"/>
    <cellStyle name="Comma 6 5 2 2 3 2 3" xfId="5813" xr:uid="{78B2B882-6E18-4D25-832F-01CF3D4D4A1E}"/>
    <cellStyle name="Comma 6 5 2 2 3 2 3 2" xfId="17945" xr:uid="{BC3D5559-6E5E-4372-81FD-BB7E797C9706}"/>
    <cellStyle name="Comma 6 5 2 2 3 2 3 2 2" xfId="42209" xr:uid="{31425A17-33CE-49C2-822C-16165D7049A8}"/>
    <cellStyle name="Comma 6 5 2 2 3 2 3 3" xfId="30077" xr:uid="{7304B6D9-7B57-45D3-8A7D-A442E180C00D}"/>
    <cellStyle name="Comma 6 5 2 2 3 2 4" xfId="9857" xr:uid="{AD3AF065-CFB0-48AF-B678-6C089DCF6427}"/>
    <cellStyle name="Comma 6 5 2 2 3 2 4 2" xfId="21989" xr:uid="{29281234-8FAF-4989-B22E-05E1659EA5F3}"/>
    <cellStyle name="Comma 6 5 2 2 3 2 4 2 2" xfId="46253" xr:uid="{112406B6-E4C2-41A8-86FD-117A36461E94}"/>
    <cellStyle name="Comma 6 5 2 2 3 2 4 3" xfId="34121" xr:uid="{BB8873B0-1919-43E9-BF90-DD183989B3F4}"/>
    <cellStyle name="Comma 6 5 2 2 3 2 5" xfId="13901" xr:uid="{7625A530-5837-4745-8173-8BC8F55E4F46}"/>
    <cellStyle name="Comma 6 5 2 2 3 2 5 2" xfId="38165" xr:uid="{CD3B8B30-10B0-4158-8893-E9A0DF6FBC06}"/>
    <cellStyle name="Comma 6 5 2 2 3 2 6" xfId="26033" xr:uid="{B3F0BF62-F147-4664-8B11-3CE1FFDFEDAB}"/>
    <cellStyle name="Comma 6 5 2 2 3 3" xfId="2780" xr:uid="{BD2A9EFE-0B4E-496A-A4E5-AE552CA7E5D3}"/>
    <cellStyle name="Comma 6 5 2 2 3 3 2" xfId="6824" xr:uid="{6887DDF0-29A6-45CD-A55D-523A0F6FB81C}"/>
    <cellStyle name="Comma 6 5 2 2 3 3 2 2" xfId="18956" xr:uid="{012C737A-783E-442C-A15D-66450BB9B3FB}"/>
    <cellStyle name="Comma 6 5 2 2 3 3 2 2 2" xfId="43220" xr:uid="{C4D957BC-40A0-4F07-B592-50ED04F54D9C}"/>
    <cellStyle name="Comma 6 5 2 2 3 3 2 3" xfId="31088" xr:uid="{A93E0BE7-5C55-401C-8C08-A3F896ED85F2}"/>
    <cellStyle name="Comma 6 5 2 2 3 3 3" xfId="10868" xr:uid="{E70C4E68-7F0E-478E-A1BC-69F98392DDE6}"/>
    <cellStyle name="Comma 6 5 2 2 3 3 3 2" xfId="23000" xr:uid="{863353D8-FBA4-4409-86DF-21526F57DB47}"/>
    <cellStyle name="Comma 6 5 2 2 3 3 3 2 2" xfId="47264" xr:uid="{95BCC7AF-49F7-43EC-9CF7-1726DB3D3DC6}"/>
    <cellStyle name="Comma 6 5 2 2 3 3 3 3" xfId="35132" xr:uid="{EA01AAF8-DC56-4BF6-BED5-534FFE105D4D}"/>
    <cellStyle name="Comma 6 5 2 2 3 3 4" xfId="14912" xr:uid="{0A877361-69C2-40CB-8627-6ED861484FC1}"/>
    <cellStyle name="Comma 6 5 2 2 3 3 4 2" xfId="39176" xr:uid="{F84EAD43-AE1B-4D4F-8BE7-0DB76188E03B}"/>
    <cellStyle name="Comma 6 5 2 2 3 3 5" xfId="27044" xr:uid="{03315426-3701-4AE4-9A3E-5C979E512DDD}"/>
    <cellStyle name="Comma 6 5 2 2 3 4" xfId="4802" xr:uid="{2271E615-9DCF-4916-ADFB-6F6B1CDA0D5C}"/>
    <cellStyle name="Comma 6 5 2 2 3 4 2" xfId="16934" xr:uid="{0F52E5FD-E28F-44A4-A24A-9C6EB8C9B681}"/>
    <cellStyle name="Comma 6 5 2 2 3 4 2 2" xfId="41198" xr:uid="{7F283BD2-5864-4A12-AF59-8CE5A4FE9B01}"/>
    <cellStyle name="Comma 6 5 2 2 3 4 3" xfId="29066" xr:uid="{C2421391-1698-4D34-A1A1-2F3F0729D4CC}"/>
    <cellStyle name="Comma 6 5 2 2 3 5" xfId="8846" xr:uid="{505EF9EE-42AB-4FB6-B2A0-E2197707E55A}"/>
    <cellStyle name="Comma 6 5 2 2 3 5 2" xfId="20978" xr:uid="{C65DBC6F-7564-40B1-A9F4-E35407D61B02}"/>
    <cellStyle name="Comma 6 5 2 2 3 5 2 2" xfId="45242" xr:uid="{0B55FE6E-DC7B-4AEC-9EFC-40FF6344F7D6}"/>
    <cellStyle name="Comma 6 5 2 2 3 5 3" xfId="33110" xr:uid="{13FA5C57-A0B4-4709-8173-0D07CB8FC252}"/>
    <cellStyle name="Comma 6 5 2 2 3 6" xfId="12890" xr:uid="{E1E0C545-EE7E-4D2D-92C1-7EEAF65E176C}"/>
    <cellStyle name="Comma 6 5 2 2 3 6 2" xfId="37154" xr:uid="{0F21595F-1402-4651-BDEF-6AAD3C70B099}"/>
    <cellStyle name="Comma 6 5 2 2 3 7" xfId="25022" xr:uid="{FD234568-F003-4367-90B9-4EAF220F971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2 2 2" xfId="43726" xr:uid="{E9383CCC-C3E7-41DD-A702-338D3F5F00BF}"/>
    <cellStyle name="Comma 6 5 2 2 4 2 2 3" xfId="31594" xr:uid="{214648F0-CCCF-45D0-9EF2-773A9403AA85}"/>
    <cellStyle name="Comma 6 5 2 2 4 2 3" xfId="11374" xr:uid="{F5B3DC6D-E75D-4B6A-84E3-9329FD911A9F}"/>
    <cellStyle name="Comma 6 5 2 2 4 2 3 2" xfId="23506" xr:uid="{70140F8B-9230-451F-AE28-15E87BEA8A6E}"/>
    <cellStyle name="Comma 6 5 2 2 4 2 3 2 2" xfId="47770" xr:uid="{DE3D4FEC-A62A-4BB5-B1BB-35CBD8F50FC5}"/>
    <cellStyle name="Comma 6 5 2 2 4 2 3 3" xfId="35638" xr:uid="{186FB7E5-7D50-4862-A1BF-BE7E5CEE9E8E}"/>
    <cellStyle name="Comma 6 5 2 2 4 2 4" xfId="15418" xr:uid="{C1D2837A-8BB1-424A-A0EE-387AD00CC930}"/>
    <cellStyle name="Comma 6 5 2 2 4 2 4 2" xfId="39682" xr:uid="{2D639CBD-FEE9-4F62-AC2E-DDAC4D293E95}"/>
    <cellStyle name="Comma 6 5 2 2 4 2 5" xfId="27550" xr:uid="{A1839C1C-F8FF-4FFC-B64B-F5B3E37854CD}"/>
    <cellStyle name="Comma 6 5 2 2 4 3" xfId="5308" xr:uid="{1CDD6C3E-06E2-4DB7-86AD-A1599F7675F0}"/>
    <cellStyle name="Comma 6 5 2 2 4 3 2" xfId="17440" xr:uid="{771F48D3-FED2-4B8E-97E8-D773E4ACA22F}"/>
    <cellStyle name="Comma 6 5 2 2 4 3 2 2" xfId="41704" xr:uid="{08D03A23-5108-4F45-954E-8019D9F97FAA}"/>
    <cellStyle name="Comma 6 5 2 2 4 3 3" xfId="29572" xr:uid="{EA666968-EF8F-474F-ABE1-EBCED40715E0}"/>
    <cellStyle name="Comma 6 5 2 2 4 4" xfId="9352" xr:uid="{362A5297-8E5A-4242-A7CF-083333FF3D9A}"/>
    <cellStyle name="Comma 6 5 2 2 4 4 2" xfId="21484" xr:uid="{FE208FAC-83FD-4DC7-BCB1-02B68716ADC3}"/>
    <cellStyle name="Comma 6 5 2 2 4 4 2 2" xfId="45748" xr:uid="{B91F500D-2159-4933-8C3C-15D2A0AA12DD}"/>
    <cellStyle name="Comma 6 5 2 2 4 4 3" xfId="33616" xr:uid="{58E0CF74-7037-4F46-82DF-F21769EE98CE}"/>
    <cellStyle name="Comma 6 5 2 2 4 5" xfId="13396" xr:uid="{A7C92A39-0A55-46B7-B2A6-C84C0446C524}"/>
    <cellStyle name="Comma 6 5 2 2 4 5 2" xfId="37660" xr:uid="{B00B578E-AA1D-43DB-A22E-5A215FCA3EB1}"/>
    <cellStyle name="Comma 6 5 2 2 4 6" xfId="25528" xr:uid="{C326A07C-F1C8-4744-9A61-CA0177B4E688}"/>
    <cellStyle name="Comma 6 5 2 2 5" xfId="2275" xr:uid="{D70D2961-675D-4CF9-B155-8DEBF87362D9}"/>
    <cellStyle name="Comma 6 5 2 2 5 2" xfId="6319" xr:uid="{FECE5098-D16D-49AD-860C-18703AAC4BEB}"/>
    <cellStyle name="Comma 6 5 2 2 5 2 2" xfId="18451" xr:uid="{73A20624-3BBF-486D-999C-6370F3E9735C}"/>
    <cellStyle name="Comma 6 5 2 2 5 2 2 2" xfId="42715" xr:uid="{1CBF567A-74C6-4E35-AA96-789F844C42B4}"/>
    <cellStyle name="Comma 6 5 2 2 5 2 3" xfId="30583" xr:uid="{9D51D369-C882-477C-9150-87808CDB13B9}"/>
    <cellStyle name="Comma 6 5 2 2 5 3" xfId="10363" xr:uid="{C3A1536E-1C14-46CE-9960-04CD0B22C4B9}"/>
    <cellStyle name="Comma 6 5 2 2 5 3 2" xfId="22495" xr:uid="{CC4F3EA2-CFEF-46AF-85C9-37D4E04AFE62}"/>
    <cellStyle name="Comma 6 5 2 2 5 3 2 2" xfId="46759" xr:uid="{7FE94BEC-FD98-4C6A-BB81-9D7FD9BD2077}"/>
    <cellStyle name="Comma 6 5 2 2 5 3 3" xfId="34627" xr:uid="{D4C3D809-9466-41B6-B450-9FC919948E4C}"/>
    <cellStyle name="Comma 6 5 2 2 5 4" xfId="14407" xr:uid="{2B323D5A-CE6E-43EC-84A4-808BECD50CAB}"/>
    <cellStyle name="Comma 6 5 2 2 5 4 2" xfId="38671" xr:uid="{80BA46E8-A578-4106-90D8-0858F7407FDF}"/>
    <cellStyle name="Comma 6 5 2 2 5 5" xfId="26539" xr:uid="{73C19377-79F4-48FA-8448-5EBFCB31A7B4}"/>
    <cellStyle name="Comma 6 5 2 2 6" xfId="4297" xr:uid="{BA06F688-7C07-4885-BEB3-98EFB9295CF1}"/>
    <cellStyle name="Comma 6 5 2 2 6 2" xfId="16429" xr:uid="{21F7F885-9792-48AA-B899-BF3F69296D75}"/>
    <cellStyle name="Comma 6 5 2 2 6 2 2" xfId="40693" xr:uid="{7E74119A-F393-4F77-A5E0-F671D8909CF1}"/>
    <cellStyle name="Comma 6 5 2 2 6 3" xfId="28561" xr:uid="{1A868D1A-6692-4302-A11E-DD46674A2565}"/>
    <cellStyle name="Comma 6 5 2 2 7" xfId="8341" xr:uid="{DF41AEA5-0729-4F73-9179-BC4402626539}"/>
    <cellStyle name="Comma 6 5 2 2 7 2" xfId="20473" xr:uid="{9F9961C9-E51B-439E-9A16-A76E6694301D}"/>
    <cellStyle name="Comma 6 5 2 2 7 2 2" xfId="44737" xr:uid="{848168CE-349A-4B8A-ADE4-B9005D5C23B1}"/>
    <cellStyle name="Comma 6 5 2 2 7 3" xfId="32605" xr:uid="{4D018D4D-5979-4897-8A8A-5C38497C4019}"/>
    <cellStyle name="Comma 6 5 2 2 8" xfId="12385" xr:uid="{7EEF4A5F-203C-481F-AD48-C69395436A2C}"/>
    <cellStyle name="Comma 6 5 2 2 8 2" xfId="36649" xr:uid="{D0797079-310F-4A7D-9255-DACD24CD07FE}"/>
    <cellStyle name="Comma 6 5 2 2 9" xfId="24517" xr:uid="{714CB2AB-6815-459C-93D1-ADEFED6FADE2}"/>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2 2 2" xfId="44358" xr:uid="{5DC1EB24-46D2-4FC9-ABE2-69334E07EF42}"/>
    <cellStyle name="Comma 6 5 2 3 2 2 2 2 3" xfId="32226" xr:uid="{CC8F8EA1-9275-4FC5-9571-D60DFF3EA72E}"/>
    <cellStyle name="Comma 6 5 2 3 2 2 2 3" xfId="12006" xr:uid="{46BD8FBC-35B1-4240-8FBA-FA4E03C72301}"/>
    <cellStyle name="Comma 6 5 2 3 2 2 2 3 2" xfId="24138" xr:uid="{780376E1-18B9-48BF-9886-BD349C8F6E4C}"/>
    <cellStyle name="Comma 6 5 2 3 2 2 2 3 2 2" xfId="48402" xr:uid="{61CAE88C-C831-4DFD-B4C0-58C04B459E52}"/>
    <cellStyle name="Comma 6 5 2 3 2 2 2 3 3" xfId="36270" xr:uid="{334DA175-D59D-4AA3-8F98-9DF03A799986}"/>
    <cellStyle name="Comma 6 5 2 3 2 2 2 4" xfId="16050" xr:uid="{FD092AC7-8BB6-48A1-899C-60380FAE048D}"/>
    <cellStyle name="Comma 6 5 2 3 2 2 2 4 2" xfId="40314" xr:uid="{D4B836DA-6DEC-42D7-BCBE-A572BCE8EEFD}"/>
    <cellStyle name="Comma 6 5 2 3 2 2 2 5" xfId="28182" xr:uid="{2D26AE19-BB4B-4A2D-A85B-3508A837FE56}"/>
    <cellStyle name="Comma 6 5 2 3 2 2 3" xfId="5940" xr:uid="{F9F0002B-39CE-40EE-BE16-79CA44E98072}"/>
    <cellStyle name="Comma 6 5 2 3 2 2 3 2" xfId="18072" xr:uid="{C4AD4013-A073-414A-96B7-1C400F5EDDC2}"/>
    <cellStyle name="Comma 6 5 2 3 2 2 3 2 2" xfId="42336" xr:uid="{5CC9E6B7-D544-4167-9985-E40FAE957FC6}"/>
    <cellStyle name="Comma 6 5 2 3 2 2 3 3" xfId="30204" xr:uid="{2E94D910-2AF4-450B-A586-3FCB82F6FE18}"/>
    <cellStyle name="Comma 6 5 2 3 2 2 4" xfId="9984" xr:uid="{6792A21C-A1E7-4B34-9DBE-F123727A2B91}"/>
    <cellStyle name="Comma 6 5 2 3 2 2 4 2" xfId="22116" xr:uid="{2A70D180-C298-4F76-8524-2A99981B0781}"/>
    <cellStyle name="Comma 6 5 2 3 2 2 4 2 2" xfId="46380" xr:uid="{14D9276E-02C6-453E-A251-BDE8DF727AFC}"/>
    <cellStyle name="Comma 6 5 2 3 2 2 4 3" xfId="34248" xr:uid="{EFCF2C03-520D-4FE4-A539-9C87E15BDCD1}"/>
    <cellStyle name="Comma 6 5 2 3 2 2 5" xfId="14028" xr:uid="{30DE1CF7-5C46-4B41-9EBC-99E487128651}"/>
    <cellStyle name="Comma 6 5 2 3 2 2 5 2" xfId="38292" xr:uid="{A0D7B866-E920-4AFB-B793-6878289954A5}"/>
    <cellStyle name="Comma 6 5 2 3 2 2 6" xfId="26160" xr:uid="{789E8C8C-A6A6-4529-8767-3126BC7A80FC}"/>
    <cellStyle name="Comma 6 5 2 3 2 3" xfId="2907" xr:uid="{D5FB7A3C-BD6A-4029-99B7-7869BC6C171A}"/>
    <cellStyle name="Comma 6 5 2 3 2 3 2" xfId="6951" xr:uid="{2692CEB1-B860-4D6D-9246-F8A50F9376DC}"/>
    <cellStyle name="Comma 6 5 2 3 2 3 2 2" xfId="19083" xr:uid="{42A8E825-03DE-49A4-B498-996F2BCA7B3F}"/>
    <cellStyle name="Comma 6 5 2 3 2 3 2 2 2" xfId="43347" xr:uid="{243F5857-DCE7-4608-B744-BDF479A929CD}"/>
    <cellStyle name="Comma 6 5 2 3 2 3 2 3" xfId="31215" xr:uid="{08182ACD-CCFE-4CD2-A2DC-81A480F49D3F}"/>
    <cellStyle name="Comma 6 5 2 3 2 3 3" xfId="10995" xr:uid="{A8A25A15-FCC6-49F7-9B90-7A3D0252D8A1}"/>
    <cellStyle name="Comma 6 5 2 3 2 3 3 2" xfId="23127" xr:uid="{E471205A-F80A-4990-8BB1-AD5C367F1506}"/>
    <cellStyle name="Comma 6 5 2 3 2 3 3 2 2" xfId="47391" xr:uid="{DE57BB72-204E-4BE7-853B-966474585644}"/>
    <cellStyle name="Comma 6 5 2 3 2 3 3 3" xfId="35259" xr:uid="{FEE921D3-97AC-4B75-AC74-BD35801899C4}"/>
    <cellStyle name="Comma 6 5 2 3 2 3 4" xfId="15039" xr:uid="{BB693329-0D5E-4391-ABBA-C5C5AA1D7CBA}"/>
    <cellStyle name="Comma 6 5 2 3 2 3 4 2" xfId="39303" xr:uid="{CBB57275-9A67-4293-BD0E-D67D34073011}"/>
    <cellStyle name="Comma 6 5 2 3 2 3 5" xfId="27171" xr:uid="{27C48263-6372-48B0-A0F6-162F4338E0AB}"/>
    <cellStyle name="Comma 6 5 2 3 2 4" xfId="4929" xr:uid="{3D8540AC-957D-434F-AE36-6550D0BE4B91}"/>
    <cellStyle name="Comma 6 5 2 3 2 4 2" xfId="17061" xr:uid="{315763BA-5B2E-4073-87FC-60B49D71A962}"/>
    <cellStyle name="Comma 6 5 2 3 2 4 2 2" xfId="41325" xr:uid="{DE29E81D-0CDE-4BF7-92FD-FEE13896E4C5}"/>
    <cellStyle name="Comma 6 5 2 3 2 4 3" xfId="29193" xr:uid="{24A19365-1404-4D24-A378-5C72958A2616}"/>
    <cellStyle name="Comma 6 5 2 3 2 5" xfId="8973" xr:uid="{45185CA8-F084-4509-A0FC-C2735823EF28}"/>
    <cellStyle name="Comma 6 5 2 3 2 5 2" xfId="21105" xr:uid="{D6406B8A-368C-4F2C-8F8F-BF70111BCC4D}"/>
    <cellStyle name="Comma 6 5 2 3 2 5 2 2" xfId="45369" xr:uid="{610C46CA-85FB-4FEA-ADCD-E54427EBFF44}"/>
    <cellStyle name="Comma 6 5 2 3 2 5 3" xfId="33237" xr:uid="{5751DDB9-47B2-4C32-98E0-0226B5FD1025}"/>
    <cellStyle name="Comma 6 5 2 3 2 6" xfId="13017" xr:uid="{F5838B32-76A1-4980-B474-D54A17A3E4D2}"/>
    <cellStyle name="Comma 6 5 2 3 2 6 2" xfId="37281" xr:uid="{661A9C59-867A-47D9-AE42-9AFD89A955EE}"/>
    <cellStyle name="Comma 6 5 2 3 2 7" xfId="25149" xr:uid="{BCBC7880-79B3-454A-83C1-27F2E188B1A9}"/>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2 2 2" xfId="43853" xr:uid="{8FAD8829-8AB5-45AF-A53E-7642F197B664}"/>
    <cellStyle name="Comma 6 5 2 3 3 2 2 3" xfId="31721" xr:uid="{A532BB37-9C37-4298-BD54-41CCCC56B134}"/>
    <cellStyle name="Comma 6 5 2 3 3 2 3" xfId="11501" xr:uid="{A9A7387D-B096-425E-AD50-2AEE5825E283}"/>
    <cellStyle name="Comma 6 5 2 3 3 2 3 2" xfId="23633" xr:uid="{A8D1D35E-9449-4B10-A627-C8EC28C5B900}"/>
    <cellStyle name="Comma 6 5 2 3 3 2 3 2 2" xfId="47897" xr:uid="{378143AF-FBB5-47F6-8D8D-70B15C534658}"/>
    <cellStyle name="Comma 6 5 2 3 3 2 3 3" xfId="35765" xr:uid="{B6B428C8-BBE3-4266-B76B-042556BBB600}"/>
    <cellStyle name="Comma 6 5 2 3 3 2 4" xfId="15545" xr:uid="{C6F24DBD-1EE9-472C-BB0D-0EA89B78882E}"/>
    <cellStyle name="Comma 6 5 2 3 3 2 4 2" xfId="39809" xr:uid="{4456B89D-210D-46E1-987D-E1C7E04269A6}"/>
    <cellStyle name="Comma 6 5 2 3 3 2 5" xfId="27677" xr:uid="{E467243F-63B0-41E0-A0D5-F3B925B45D4B}"/>
    <cellStyle name="Comma 6 5 2 3 3 3" xfId="5435" xr:uid="{051089FC-DF9D-4E7C-807D-F07E23C7B270}"/>
    <cellStyle name="Comma 6 5 2 3 3 3 2" xfId="17567" xr:uid="{7DE3F999-3030-4E72-83C9-8D7123C463F5}"/>
    <cellStyle name="Comma 6 5 2 3 3 3 2 2" xfId="41831" xr:uid="{4C9BD643-2441-4405-BAD9-C40BF86D0C5F}"/>
    <cellStyle name="Comma 6 5 2 3 3 3 3" xfId="29699" xr:uid="{45EEF143-8BF7-43EE-A46A-F1939ED25A0E}"/>
    <cellStyle name="Comma 6 5 2 3 3 4" xfId="9479" xr:uid="{21B033D7-112A-4679-8358-5529ED04153D}"/>
    <cellStyle name="Comma 6 5 2 3 3 4 2" xfId="21611" xr:uid="{AC7AC160-6824-484E-9FB8-9BB99C8A3A11}"/>
    <cellStyle name="Comma 6 5 2 3 3 4 2 2" xfId="45875" xr:uid="{2EBAEA19-3E0C-4364-B2ED-987CA847125C}"/>
    <cellStyle name="Comma 6 5 2 3 3 4 3" xfId="33743" xr:uid="{F103D3AA-CB51-45CF-9437-2387A3DE2AEC}"/>
    <cellStyle name="Comma 6 5 2 3 3 5" xfId="13523" xr:uid="{1E1FB1B7-176F-4E04-8D8A-6734FD8570AE}"/>
    <cellStyle name="Comma 6 5 2 3 3 5 2" xfId="37787" xr:uid="{3A499A10-EE31-4611-A811-F860B58AB2B6}"/>
    <cellStyle name="Comma 6 5 2 3 3 6" xfId="25655" xr:uid="{95A6721B-6721-4B4C-90CB-BC4E682D5132}"/>
    <cellStyle name="Comma 6 5 2 3 4" xfId="2402" xr:uid="{DA896A3D-8B87-4CA0-862F-650AE197BB4F}"/>
    <cellStyle name="Comma 6 5 2 3 4 2" xfId="6446" xr:uid="{39BA7520-AA2E-43DF-A321-D40186C9627D}"/>
    <cellStyle name="Comma 6 5 2 3 4 2 2" xfId="18578" xr:uid="{D9DFA723-FC4E-4FA0-875B-F0A501F2B2B3}"/>
    <cellStyle name="Comma 6 5 2 3 4 2 2 2" xfId="42842" xr:uid="{49492A49-AD26-45DA-A2C0-D931D2705055}"/>
    <cellStyle name="Comma 6 5 2 3 4 2 3" xfId="30710" xr:uid="{F9D08B43-A1D9-43D2-808F-289BA2543AD1}"/>
    <cellStyle name="Comma 6 5 2 3 4 3" xfId="10490" xr:uid="{A2A3558F-C568-4A1F-8A56-46C47DDB61E1}"/>
    <cellStyle name="Comma 6 5 2 3 4 3 2" xfId="22622" xr:uid="{49C3D13D-DC69-46EB-93E0-025D3676E383}"/>
    <cellStyle name="Comma 6 5 2 3 4 3 2 2" xfId="46886" xr:uid="{E0D7AC52-C8A8-41C8-B2C2-926FEE8DFBC8}"/>
    <cellStyle name="Comma 6 5 2 3 4 3 3" xfId="34754" xr:uid="{892901D7-A4F8-4DE8-B229-9E184E721FAF}"/>
    <cellStyle name="Comma 6 5 2 3 4 4" xfId="14534" xr:uid="{3F885BAB-37F0-4E98-A303-0130587633FE}"/>
    <cellStyle name="Comma 6 5 2 3 4 4 2" xfId="38798" xr:uid="{AE10EE3D-4459-4AD4-979C-8FDC0B5F622F}"/>
    <cellStyle name="Comma 6 5 2 3 4 5" xfId="26666" xr:uid="{71323908-51D5-4908-92D8-BCF59D6EA527}"/>
    <cellStyle name="Comma 6 5 2 3 5" xfId="4424" xr:uid="{9C2E0376-1928-451D-AD3A-FB4B0813184D}"/>
    <cellStyle name="Comma 6 5 2 3 5 2" xfId="16556" xr:uid="{5FBBCB44-FD13-4AC6-AAFB-629462E95853}"/>
    <cellStyle name="Comma 6 5 2 3 5 2 2" xfId="40820" xr:uid="{D5C12D40-7860-4A35-BB7D-3D94EA98D956}"/>
    <cellStyle name="Comma 6 5 2 3 5 3" xfId="28688" xr:uid="{19DAF52F-28AE-4F66-81EE-ED2ED2E9D4E2}"/>
    <cellStyle name="Comma 6 5 2 3 6" xfId="8468" xr:uid="{2F49C46F-6169-49DD-9B0E-0301CE062B22}"/>
    <cellStyle name="Comma 6 5 2 3 6 2" xfId="20600" xr:uid="{8A193B35-1B19-4167-B784-4ED2BF8E1D19}"/>
    <cellStyle name="Comma 6 5 2 3 6 2 2" xfId="44864" xr:uid="{2C98B6E7-961A-4697-BD03-CE77C0A45894}"/>
    <cellStyle name="Comma 6 5 2 3 6 3" xfId="32732" xr:uid="{18D23854-7382-4DAE-8765-BB78B52CEF82}"/>
    <cellStyle name="Comma 6 5 2 3 7" xfId="12512" xr:uid="{75C06E30-C726-4954-B609-5EB0AFCFE637}"/>
    <cellStyle name="Comma 6 5 2 3 7 2" xfId="36776" xr:uid="{86036B30-BC1A-4AFA-AAA3-7E48DD53FB12}"/>
    <cellStyle name="Comma 6 5 2 3 8" xfId="24644" xr:uid="{B3402553-80B4-4798-BC1C-D94BFB64DE48}"/>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2 2 2" xfId="44105" xr:uid="{2DEAD465-3B8C-47EC-9A0C-CF44F04E2D21}"/>
    <cellStyle name="Comma 6 5 2 4 2 2 2 3" xfId="31973" xr:uid="{2F573253-A26C-43EF-8A78-E445A5F82E3A}"/>
    <cellStyle name="Comma 6 5 2 4 2 2 3" xfId="11753" xr:uid="{A662954E-B229-4A83-BDEB-34C8C3C60154}"/>
    <cellStyle name="Comma 6 5 2 4 2 2 3 2" xfId="23885" xr:uid="{A4BE52AB-6553-4513-8047-53D89B775B73}"/>
    <cellStyle name="Comma 6 5 2 4 2 2 3 2 2" xfId="48149" xr:uid="{1FDFE4D1-EC7D-475C-9430-4B5584D62E5F}"/>
    <cellStyle name="Comma 6 5 2 4 2 2 3 3" xfId="36017" xr:uid="{362EC888-BE28-493B-A596-1D6D4E9C2E4C}"/>
    <cellStyle name="Comma 6 5 2 4 2 2 4" xfId="15797" xr:uid="{EB129C55-9435-4A9D-BE9E-06957E7A07CF}"/>
    <cellStyle name="Comma 6 5 2 4 2 2 4 2" xfId="40061" xr:uid="{E27B7FCA-C638-4486-853E-F5847DEC1806}"/>
    <cellStyle name="Comma 6 5 2 4 2 2 5" xfId="27929" xr:uid="{032C3816-B543-4D8A-BA15-764CDAFB51DC}"/>
    <cellStyle name="Comma 6 5 2 4 2 3" xfId="5687" xr:uid="{B7D66472-3471-460C-A7F3-2F7C799AEA94}"/>
    <cellStyle name="Comma 6 5 2 4 2 3 2" xfId="17819" xr:uid="{370EAB76-646C-4661-B9F6-238423189826}"/>
    <cellStyle name="Comma 6 5 2 4 2 3 2 2" xfId="42083" xr:uid="{4F9C4AC7-7C56-42F2-83FD-345FC1DEA0B1}"/>
    <cellStyle name="Comma 6 5 2 4 2 3 3" xfId="29951" xr:uid="{CFDFBE54-FE55-46BD-B623-000800F8327D}"/>
    <cellStyle name="Comma 6 5 2 4 2 4" xfId="9731" xr:uid="{7079C024-4B7B-48D7-96F8-398AA80BD0B5}"/>
    <cellStyle name="Comma 6 5 2 4 2 4 2" xfId="21863" xr:uid="{AB776362-E9A3-4ABB-91C6-A7CBAD33D3B0}"/>
    <cellStyle name="Comma 6 5 2 4 2 4 2 2" xfId="46127" xr:uid="{E0DF0534-90AF-484D-B49D-749D52E38F63}"/>
    <cellStyle name="Comma 6 5 2 4 2 4 3" xfId="33995" xr:uid="{B007171A-0AE5-4A4E-9A04-A2F2799C9CDC}"/>
    <cellStyle name="Comma 6 5 2 4 2 5" xfId="13775" xr:uid="{266520EF-4791-414F-9CE5-7FBA630FAD5D}"/>
    <cellStyle name="Comma 6 5 2 4 2 5 2" xfId="38039" xr:uid="{0DC85990-E95B-439E-8B18-542C48F1182E}"/>
    <cellStyle name="Comma 6 5 2 4 2 6" xfId="25907" xr:uid="{D37FBEB6-C108-451F-98C6-543F16205F66}"/>
    <cellStyle name="Comma 6 5 2 4 3" xfId="2654" xr:uid="{F3E86AFE-A5D7-410C-93DF-2C2D6B95986D}"/>
    <cellStyle name="Comma 6 5 2 4 3 2" xfId="6698" xr:uid="{2F22C4B4-5F40-4F5E-98CA-4C058D1A2D26}"/>
    <cellStyle name="Comma 6 5 2 4 3 2 2" xfId="18830" xr:uid="{78AC1141-1B66-4B01-9CCD-961C1AD5FE27}"/>
    <cellStyle name="Comma 6 5 2 4 3 2 2 2" xfId="43094" xr:uid="{8C0047B0-47B8-47B1-88D4-D6D6FA0FF1F9}"/>
    <cellStyle name="Comma 6 5 2 4 3 2 3" xfId="30962" xr:uid="{E3984F97-FD45-43A8-97F8-C418299291CE}"/>
    <cellStyle name="Comma 6 5 2 4 3 3" xfId="10742" xr:uid="{13C8A8A6-1002-401D-BC23-624E8D6AE759}"/>
    <cellStyle name="Comma 6 5 2 4 3 3 2" xfId="22874" xr:uid="{F049EB5B-746E-404A-9B52-D6C7CBFA89ED}"/>
    <cellStyle name="Comma 6 5 2 4 3 3 2 2" xfId="47138" xr:uid="{F60659B8-A162-45AB-B921-F325383C87BD}"/>
    <cellStyle name="Comma 6 5 2 4 3 3 3" xfId="35006" xr:uid="{6ECFD64B-65FB-45F5-B9E2-FD603775C7E8}"/>
    <cellStyle name="Comma 6 5 2 4 3 4" xfId="14786" xr:uid="{07E60B38-D62B-42E4-A853-29691BE5FDAA}"/>
    <cellStyle name="Comma 6 5 2 4 3 4 2" xfId="39050" xr:uid="{7F4F6BFF-41C2-4DC7-A2A9-842A1FE42FAE}"/>
    <cellStyle name="Comma 6 5 2 4 3 5" xfId="26918" xr:uid="{5567AD03-FC1C-4390-A661-4E03FCEB1611}"/>
    <cellStyle name="Comma 6 5 2 4 4" xfId="4676" xr:uid="{1665C73F-6F51-4A9C-BC29-B88009A29D2D}"/>
    <cellStyle name="Comma 6 5 2 4 4 2" xfId="16808" xr:uid="{B153554B-6E33-4938-AE7E-6471FFDB6BA3}"/>
    <cellStyle name="Comma 6 5 2 4 4 2 2" xfId="41072" xr:uid="{4893B6A9-CAA7-424F-91FD-05E2ABB8ABDC}"/>
    <cellStyle name="Comma 6 5 2 4 4 3" xfId="28940" xr:uid="{0620735B-CBBA-4927-B045-418CBC232B7F}"/>
    <cellStyle name="Comma 6 5 2 4 5" xfId="8720" xr:uid="{AA1BD401-01B4-4E15-AC79-9F8302861F83}"/>
    <cellStyle name="Comma 6 5 2 4 5 2" xfId="20852" xr:uid="{98017529-1657-411C-B5F6-3E437DCE4D96}"/>
    <cellStyle name="Comma 6 5 2 4 5 2 2" xfId="45116" xr:uid="{4EBAE34F-44F8-4CB1-96E3-7DE400B147F8}"/>
    <cellStyle name="Comma 6 5 2 4 5 3" xfId="32984" xr:uid="{EA42A9AE-84B0-451C-A83A-16755C08F7C1}"/>
    <cellStyle name="Comma 6 5 2 4 6" xfId="12764" xr:uid="{4B7C4D8B-243C-402A-9178-58CC7919CE14}"/>
    <cellStyle name="Comma 6 5 2 4 6 2" xfId="37028" xr:uid="{8710368E-A817-471D-A0A0-A74E3AE800EE}"/>
    <cellStyle name="Comma 6 5 2 4 7" xfId="24896" xr:uid="{C3E1B3A8-9C2F-463C-9E34-48A36146A888}"/>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2 2 2" xfId="43600" xr:uid="{30B6D3A6-55C2-4B49-B3CB-EF54BB2B2266}"/>
    <cellStyle name="Comma 6 5 2 5 2 2 3" xfId="31468" xr:uid="{EC7E81EA-7048-43F0-A70E-53B55EE80509}"/>
    <cellStyle name="Comma 6 5 2 5 2 3" xfId="11248" xr:uid="{72B45DB4-B846-4329-93CD-3BE29701A2B4}"/>
    <cellStyle name="Comma 6 5 2 5 2 3 2" xfId="23380" xr:uid="{467CA758-E230-4542-91B0-A69A775CAF1E}"/>
    <cellStyle name="Comma 6 5 2 5 2 3 2 2" xfId="47644" xr:uid="{082B8525-701D-412B-98CE-386CD918F889}"/>
    <cellStyle name="Comma 6 5 2 5 2 3 3" xfId="35512" xr:uid="{D6D7FBF6-F4AF-491D-852B-FB4ED37C3B9E}"/>
    <cellStyle name="Comma 6 5 2 5 2 4" xfId="15292" xr:uid="{0D01BF64-BA85-4F05-A066-CAB648CDB2D0}"/>
    <cellStyle name="Comma 6 5 2 5 2 4 2" xfId="39556" xr:uid="{33E8C2C1-1EF5-4475-A6F6-85702C016231}"/>
    <cellStyle name="Comma 6 5 2 5 2 5" xfId="27424" xr:uid="{C03F4D60-DAD2-4796-ACE7-B3A1A9CEE314}"/>
    <cellStyle name="Comma 6 5 2 5 3" xfId="5182" xr:uid="{949276D1-E7DB-4555-99A7-CE00D70DC915}"/>
    <cellStyle name="Comma 6 5 2 5 3 2" xfId="17314" xr:uid="{C415E054-76DB-4C2B-97BE-510E2A6AF29E}"/>
    <cellStyle name="Comma 6 5 2 5 3 2 2" xfId="41578" xr:uid="{6CE2245D-5FBB-4271-B4B3-BB0421C0F1D1}"/>
    <cellStyle name="Comma 6 5 2 5 3 3" xfId="29446" xr:uid="{FFFB5D91-0F75-4310-8307-E2F7221DA0BE}"/>
    <cellStyle name="Comma 6 5 2 5 4" xfId="9226" xr:uid="{D88B8B72-316F-4446-94D9-CDAD321A2787}"/>
    <cellStyle name="Comma 6 5 2 5 4 2" xfId="21358" xr:uid="{2949D907-42F1-48D8-AF7F-19D348A00735}"/>
    <cellStyle name="Comma 6 5 2 5 4 2 2" xfId="45622" xr:uid="{D9E55FD2-8CE8-4BA4-B466-C3C384950614}"/>
    <cellStyle name="Comma 6 5 2 5 4 3" xfId="33490" xr:uid="{86D0DC6C-3FF4-4F1C-9A41-84FE5E4CDE0E}"/>
    <cellStyle name="Comma 6 5 2 5 5" xfId="13270" xr:uid="{B5307295-26AD-459E-BC08-BBDF943A6FF9}"/>
    <cellStyle name="Comma 6 5 2 5 5 2" xfId="37534" xr:uid="{8B1E25D9-A885-42F4-9782-82714E8587E7}"/>
    <cellStyle name="Comma 6 5 2 5 6" xfId="25402" xr:uid="{915963BD-05E2-43ED-8A41-D5FF5BECF00D}"/>
    <cellStyle name="Comma 6 5 2 6" xfId="2149" xr:uid="{43941620-B6CE-4D0B-BCCC-00EE5A7010B1}"/>
    <cellStyle name="Comma 6 5 2 6 2" xfId="6193" xr:uid="{C6B8A0C7-C617-48C0-8DC5-F684EEBB14D2}"/>
    <cellStyle name="Comma 6 5 2 6 2 2" xfId="18325" xr:uid="{38466387-3739-4771-80F1-81298B0405B5}"/>
    <cellStyle name="Comma 6 5 2 6 2 2 2" xfId="42589" xr:uid="{7612D87D-5C4C-4779-B1D8-375F63415EB5}"/>
    <cellStyle name="Comma 6 5 2 6 2 3" xfId="30457" xr:uid="{FCB4230D-BF99-41F2-81EE-21637F668910}"/>
    <cellStyle name="Comma 6 5 2 6 3" xfId="10237" xr:uid="{CF81CAB6-ABE5-42D0-BAF4-8C6B13364C9F}"/>
    <cellStyle name="Comma 6 5 2 6 3 2" xfId="22369" xr:uid="{5D70D22D-2AF9-4726-B5F1-6A0AFDC2E9F0}"/>
    <cellStyle name="Comma 6 5 2 6 3 2 2" xfId="46633" xr:uid="{FD533466-8CD1-4B76-B65B-BDBF6A745F35}"/>
    <cellStyle name="Comma 6 5 2 6 3 3" xfId="34501" xr:uid="{E3B30E6A-8EA5-442F-8413-784981040E6A}"/>
    <cellStyle name="Comma 6 5 2 6 4" xfId="14281" xr:uid="{A4021CBE-3230-4B11-A3C5-49618708E1E0}"/>
    <cellStyle name="Comma 6 5 2 6 4 2" xfId="38545" xr:uid="{0CABB5B0-2559-4B6B-B5CE-2BAAEA778BB7}"/>
    <cellStyle name="Comma 6 5 2 6 5" xfId="26413" xr:uid="{86D1EDAA-41DC-4586-9045-92E64034390C}"/>
    <cellStyle name="Comma 6 5 2 7" xfId="4171" xr:uid="{7D46F985-D9F1-4E73-9E2C-41C71B6DBDAB}"/>
    <cellStyle name="Comma 6 5 2 7 2" xfId="16303" xr:uid="{97545297-7788-4132-8BBE-31596F799A0C}"/>
    <cellStyle name="Comma 6 5 2 7 2 2" xfId="40567" xr:uid="{F6F388F2-0FD8-4E4D-BDEF-A8CE36D13750}"/>
    <cellStyle name="Comma 6 5 2 7 3" xfId="28435" xr:uid="{0D8FAAD7-DAB5-48D0-8300-DDD22CF55EEF}"/>
    <cellStyle name="Comma 6 5 2 8" xfId="8215" xr:uid="{73F3F3D7-6D37-4297-929F-AA73263E24EF}"/>
    <cellStyle name="Comma 6 5 2 8 2" xfId="20347" xr:uid="{73179018-AF3C-456C-8F4B-D3F931B1CA0B}"/>
    <cellStyle name="Comma 6 5 2 8 2 2" xfId="44611" xr:uid="{89A5F05E-92CE-45F4-A4EF-D67E0254BF30}"/>
    <cellStyle name="Comma 6 5 2 8 3" xfId="32479" xr:uid="{18BCF3E0-8222-4290-A659-D96902C34862}"/>
    <cellStyle name="Comma 6 5 2 9" xfId="12259" xr:uid="{14A8D288-0372-49E6-B37E-16E70BCBDCA3}"/>
    <cellStyle name="Comma 6 5 2 9 2" xfId="36523" xr:uid="{461202B1-E5C5-4C7F-9717-FC9104F8B8AA}"/>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2 2 2" xfId="44421" xr:uid="{3A563392-845C-4C65-8E32-F0499A79D649}"/>
    <cellStyle name="Comma 6 5 3 2 2 2 2 2 3" xfId="32289" xr:uid="{B74E0D6B-F33D-4218-828D-D350AAB6B620}"/>
    <cellStyle name="Comma 6 5 3 2 2 2 2 3" xfId="12069" xr:uid="{513BB5FB-B9A7-48EB-A334-1ACBD1524201}"/>
    <cellStyle name="Comma 6 5 3 2 2 2 2 3 2" xfId="24201" xr:uid="{00468F6C-AE15-488F-B780-207E888D2B63}"/>
    <cellStyle name="Comma 6 5 3 2 2 2 2 3 2 2" xfId="48465" xr:uid="{AE7F6C6C-516F-42EE-B35E-BFEDC7E5A76A}"/>
    <cellStyle name="Comma 6 5 3 2 2 2 2 3 3" xfId="36333" xr:uid="{B18FC131-38AD-4EBE-BC9E-343B6A490092}"/>
    <cellStyle name="Comma 6 5 3 2 2 2 2 4" xfId="16113" xr:uid="{95CEE327-0A77-4BE5-B743-E8433D23DA48}"/>
    <cellStyle name="Comma 6 5 3 2 2 2 2 4 2" xfId="40377" xr:uid="{9F1D62C9-25B3-4174-AFE0-9C010546CCC2}"/>
    <cellStyle name="Comma 6 5 3 2 2 2 2 5" xfId="28245" xr:uid="{89004662-CB35-4F54-8148-3B7EC22AF25D}"/>
    <cellStyle name="Comma 6 5 3 2 2 2 3" xfId="6003" xr:uid="{42BC862C-E799-4214-BEFC-ADDBD3DC4DEF}"/>
    <cellStyle name="Comma 6 5 3 2 2 2 3 2" xfId="18135" xr:uid="{750D9C9D-E076-4D23-8AD1-9812D09F49C0}"/>
    <cellStyle name="Comma 6 5 3 2 2 2 3 2 2" xfId="42399" xr:uid="{8193B920-D92A-46BD-9FDF-001A1BE1EB72}"/>
    <cellStyle name="Comma 6 5 3 2 2 2 3 3" xfId="30267" xr:uid="{F29CCCAA-202D-4A68-A899-119DBBC976EF}"/>
    <cellStyle name="Comma 6 5 3 2 2 2 4" xfId="10047" xr:uid="{166170CB-AD7B-40A9-A835-F418B7BF8CA7}"/>
    <cellStyle name="Comma 6 5 3 2 2 2 4 2" xfId="22179" xr:uid="{5DAB7455-AE75-4583-A310-19B7B43DF169}"/>
    <cellStyle name="Comma 6 5 3 2 2 2 4 2 2" xfId="46443" xr:uid="{D3B3F26D-744C-4BBC-BFD0-41704D842AB9}"/>
    <cellStyle name="Comma 6 5 3 2 2 2 4 3" xfId="34311" xr:uid="{41F92E33-1A84-4655-AA1B-E99B497A8D88}"/>
    <cellStyle name="Comma 6 5 3 2 2 2 5" xfId="14091" xr:uid="{B0473B56-9187-4DB6-B238-E159B8E927F3}"/>
    <cellStyle name="Comma 6 5 3 2 2 2 5 2" xfId="38355" xr:uid="{DFB17410-9EA3-452B-A0CD-FF835C7491E9}"/>
    <cellStyle name="Comma 6 5 3 2 2 2 6" xfId="26223" xr:uid="{692D5502-7E71-48BA-8902-9F3A287A32ED}"/>
    <cellStyle name="Comma 6 5 3 2 2 3" xfId="2970" xr:uid="{2D816482-DFF6-481F-A97C-B1A635E6B85F}"/>
    <cellStyle name="Comma 6 5 3 2 2 3 2" xfId="7014" xr:uid="{532F4B25-ACFC-4B61-8757-82F6D992E0E2}"/>
    <cellStyle name="Comma 6 5 3 2 2 3 2 2" xfId="19146" xr:uid="{01D336E4-CFED-4761-BA2B-A2500DCDD765}"/>
    <cellStyle name="Comma 6 5 3 2 2 3 2 2 2" xfId="43410" xr:uid="{4B9E9D49-A28E-48E4-81F9-202F99ED7153}"/>
    <cellStyle name="Comma 6 5 3 2 2 3 2 3" xfId="31278" xr:uid="{7C2F2702-5318-48D2-9E17-443148460493}"/>
    <cellStyle name="Comma 6 5 3 2 2 3 3" xfId="11058" xr:uid="{6440C7FE-4862-47D4-BAFA-AF4502AFB774}"/>
    <cellStyle name="Comma 6 5 3 2 2 3 3 2" xfId="23190" xr:uid="{77FEC90A-64E7-49EF-8118-4D65CF01492A}"/>
    <cellStyle name="Comma 6 5 3 2 2 3 3 2 2" xfId="47454" xr:uid="{93B7B46D-BC6C-489E-A955-FB536EF8CC4D}"/>
    <cellStyle name="Comma 6 5 3 2 2 3 3 3" xfId="35322" xr:uid="{540352C2-F202-43A3-846C-67FAF3C21807}"/>
    <cellStyle name="Comma 6 5 3 2 2 3 4" xfId="15102" xr:uid="{768CFD03-EAA5-425B-80EA-E5B0C7876643}"/>
    <cellStyle name="Comma 6 5 3 2 2 3 4 2" xfId="39366" xr:uid="{30390097-A374-4FC6-A641-95B74B65DDD4}"/>
    <cellStyle name="Comma 6 5 3 2 2 3 5" xfId="27234" xr:uid="{05E95EA9-6761-49A7-8500-3D01D2C82049}"/>
    <cellStyle name="Comma 6 5 3 2 2 4" xfId="4992" xr:uid="{3BB7A538-078B-49D4-8074-5E145A2DBC08}"/>
    <cellStyle name="Comma 6 5 3 2 2 4 2" xfId="17124" xr:uid="{3B56CFA6-33AB-4D5C-859D-5AF74DC7F3DF}"/>
    <cellStyle name="Comma 6 5 3 2 2 4 2 2" xfId="41388" xr:uid="{630AF2B2-88ED-4F0B-B68D-D4F9D9BFDE32}"/>
    <cellStyle name="Comma 6 5 3 2 2 4 3" xfId="29256" xr:uid="{F54FC3DF-6982-4010-AAFE-DECF3B5D319F}"/>
    <cellStyle name="Comma 6 5 3 2 2 5" xfId="9036" xr:uid="{5EE8CD2B-E1C2-498E-90BA-536DAD63C4FE}"/>
    <cellStyle name="Comma 6 5 3 2 2 5 2" xfId="21168" xr:uid="{EFF08F7F-B75D-4220-AFB0-1DDDCDCC9500}"/>
    <cellStyle name="Comma 6 5 3 2 2 5 2 2" xfId="45432" xr:uid="{DC8891C0-A2DD-4774-AEAF-D0FB73E235DC}"/>
    <cellStyle name="Comma 6 5 3 2 2 5 3" xfId="33300" xr:uid="{2F7E4B12-B6AB-4D29-89C9-4AA051D21E0D}"/>
    <cellStyle name="Comma 6 5 3 2 2 6" xfId="13080" xr:uid="{DF491916-1F39-4B57-8C13-FB0F7E6A1FDD}"/>
    <cellStyle name="Comma 6 5 3 2 2 6 2" xfId="37344" xr:uid="{FAB47DAB-BCD2-4D77-9944-DB592479BC38}"/>
    <cellStyle name="Comma 6 5 3 2 2 7" xfId="25212" xr:uid="{97F296E8-9A05-4CA7-A4BE-DA4D4DA5E581}"/>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2 2 2" xfId="43916" xr:uid="{72C63DA5-4C72-4865-9076-29205B735092}"/>
    <cellStyle name="Comma 6 5 3 2 3 2 2 3" xfId="31784" xr:uid="{C618A35F-AA88-4627-9810-9D3CAB2811F5}"/>
    <cellStyle name="Comma 6 5 3 2 3 2 3" xfId="11564" xr:uid="{15B6C286-130C-4D0F-ABEF-B22AE7582346}"/>
    <cellStyle name="Comma 6 5 3 2 3 2 3 2" xfId="23696" xr:uid="{923D58A8-1F28-4D97-9B37-0A8DAA804554}"/>
    <cellStyle name="Comma 6 5 3 2 3 2 3 2 2" xfId="47960" xr:uid="{7A8184C3-B373-4520-ABBE-F5C8EE3BC48D}"/>
    <cellStyle name="Comma 6 5 3 2 3 2 3 3" xfId="35828" xr:uid="{FADC862C-FF08-4ECA-9A31-BAFAE96BD506}"/>
    <cellStyle name="Comma 6 5 3 2 3 2 4" xfId="15608" xr:uid="{C4FA5248-D3D8-42AE-848A-F7AA0EC9863E}"/>
    <cellStyle name="Comma 6 5 3 2 3 2 4 2" xfId="39872" xr:uid="{030CBA3B-B8CE-4B94-A1F7-81540CEBC315}"/>
    <cellStyle name="Comma 6 5 3 2 3 2 5" xfId="27740" xr:uid="{7C3CC34F-3ADE-4746-8914-1AF3F8BB5C94}"/>
    <cellStyle name="Comma 6 5 3 2 3 3" xfId="5498" xr:uid="{FFC12A21-3ED7-4FFB-8C39-54F364DDAB63}"/>
    <cellStyle name="Comma 6 5 3 2 3 3 2" xfId="17630" xr:uid="{24A620F1-F733-4B0A-8983-0D7A2C11F57F}"/>
    <cellStyle name="Comma 6 5 3 2 3 3 2 2" xfId="41894" xr:uid="{A43C172B-6575-47C1-993B-058A0654393F}"/>
    <cellStyle name="Comma 6 5 3 2 3 3 3" xfId="29762" xr:uid="{5C67CCAC-8B4E-4D61-A344-0FC782E85A96}"/>
    <cellStyle name="Comma 6 5 3 2 3 4" xfId="9542" xr:uid="{81ED1B15-6800-4C8C-B60A-FDF13A6CF2C3}"/>
    <cellStyle name="Comma 6 5 3 2 3 4 2" xfId="21674" xr:uid="{1584887D-6D9C-4299-AF52-1EE96D03EE35}"/>
    <cellStyle name="Comma 6 5 3 2 3 4 2 2" xfId="45938" xr:uid="{69B603BE-1B3F-4ED9-86EE-9000A2C4B66A}"/>
    <cellStyle name="Comma 6 5 3 2 3 4 3" xfId="33806" xr:uid="{0CB2B7DB-C270-44AF-AF81-823920682D6C}"/>
    <cellStyle name="Comma 6 5 3 2 3 5" xfId="13586" xr:uid="{1C720868-921D-421F-94CD-9CCED676692A}"/>
    <cellStyle name="Comma 6 5 3 2 3 5 2" xfId="37850" xr:uid="{C5D1BA39-CD61-4D7C-A03E-D9CA8398CA67}"/>
    <cellStyle name="Comma 6 5 3 2 3 6" xfId="25718" xr:uid="{5FBBD2ED-A4EF-4DB9-9844-0781BF66F83B}"/>
    <cellStyle name="Comma 6 5 3 2 4" xfId="2465" xr:uid="{A868B2D7-F67E-436B-A994-F4EDDF692477}"/>
    <cellStyle name="Comma 6 5 3 2 4 2" xfId="6509" xr:uid="{14C5A822-205D-4F9B-8F3C-D25D1804F740}"/>
    <cellStyle name="Comma 6 5 3 2 4 2 2" xfId="18641" xr:uid="{4726817D-83EE-43EC-9789-D35ACA358803}"/>
    <cellStyle name="Comma 6 5 3 2 4 2 2 2" xfId="42905" xr:uid="{BBD7CD50-0C4D-4DAA-9FC3-6DCA164090CA}"/>
    <cellStyle name="Comma 6 5 3 2 4 2 3" xfId="30773" xr:uid="{FE87D2C2-A801-4B8E-B2F6-770F14AE3775}"/>
    <cellStyle name="Comma 6 5 3 2 4 3" xfId="10553" xr:uid="{844AC270-4727-4F5F-A4C5-E153680889D5}"/>
    <cellStyle name="Comma 6 5 3 2 4 3 2" xfId="22685" xr:uid="{40DCFCD1-561B-4FDE-B36C-373E5B2354E9}"/>
    <cellStyle name="Comma 6 5 3 2 4 3 2 2" xfId="46949" xr:uid="{2172B2CD-EA8F-4553-81BE-FD4CB704BD5D}"/>
    <cellStyle name="Comma 6 5 3 2 4 3 3" xfId="34817" xr:uid="{0E7912BA-A784-406F-8B61-DBF570823F20}"/>
    <cellStyle name="Comma 6 5 3 2 4 4" xfId="14597" xr:uid="{E01F9408-9875-4F8A-AC40-B00946571E24}"/>
    <cellStyle name="Comma 6 5 3 2 4 4 2" xfId="38861" xr:uid="{F1E45F50-67F1-4D66-B4EC-1C3BB3A0AC24}"/>
    <cellStyle name="Comma 6 5 3 2 4 5" xfId="26729" xr:uid="{5B6C39DE-39FA-4A2E-9BFB-1224BD67693A}"/>
    <cellStyle name="Comma 6 5 3 2 5" xfId="4487" xr:uid="{477A944C-7301-4B1E-B0B1-3C106D06EC6A}"/>
    <cellStyle name="Comma 6 5 3 2 5 2" xfId="16619" xr:uid="{59CE8E94-21F1-4A63-8E28-D45CCABCAF2A}"/>
    <cellStyle name="Comma 6 5 3 2 5 2 2" xfId="40883" xr:uid="{0A018B08-BD21-49AE-AAB8-32ACDCC48CC8}"/>
    <cellStyle name="Comma 6 5 3 2 5 3" xfId="28751" xr:uid="{7134916B-8E23-4DBC-855C-DE470E1D71B5}"/>
    <cellStyle name="Comma 6 5 3 2 6" xfId="8531" xr:uid="{59D0BBAE-E748-41DC-BC94-FCE9D01E6E68}"/>
    <cellStyle name="Comma 6 5 3 2 6 2" xfId="20663" xr:uid="{28B641ED-D588-4FA0-BABA-E6AC2C09B301}"/>
    <cellStyle name="Comma 6 5 3 2 6 2 2" xfId="44927" xr:uid="{C6FEDC6A-A22D-44F9-B657-A44CBA617C4B}"/>
    <cellStyle name="Comma 6 5 3 2 6 3" xfId="32795" xr:uid="{801C8E3A-7696-4A14-9C4C-66A9ADBDAF1A}"/>
    <cellStyle name="Comma 6 5 3 2 7" xfId="12575" xr:uid="{758C132B-B8A0-4F25-8C55-86CF38B1A59E}"/>
    <cellStyle name="Comma 6 5 3 2 7 2" xfId="36839" xr:uid="{5A16A854-47AF-45F0-AAAB-B5872C19890D}"/>
    <cellStyle name="Comma 6 5 3 2 8" xfId="24707" xr:uid="{DC53CA21-D279-47F7-88E4-68AD7CB3AC31}"/>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2 2 2" xfId="44168" xr:uid="{41E46429-2BA2-4D9E-80F8-B6B98D467E09}"/>
    <cellStyle name="Comma 6 5 3 3 2 2 2 3" xfId="32036" xr:uid="{AA80CBCF-A47A-456A-BD2F-D1C366712685}"/>
    <cellStyle name="Comma 6 5 3 3 2 2 3" xfId="11816" xr:uid="{7F17B140-728E-46F4-A5FE-12521D0FFAFC}"/>
    <cellStyle name="Comma 6 5 3 3 2 2 3 2" xfId="23948" xr:uid="{9856FFD6-1C95-4CB6-889B-7478CA39F465}"/>
    <cellStyle name="Comma 6 5 3 3 2 2 3 2 2" xfId="48212" xr:uid="{5189E43C-7EA6-453E-AC9B-AE290DCAD8DA}"/>
    <cellStyle name="Comma 6 5 3 3 2 2 3 3" xfId="36080" xr:uid="{E81FE53C-5E9F-4305-9D00-5DE6653484D3}"/>
    <cellStyle name="Comma 6 5 3 3 2 2 4" xfId="15860" xr:uid="{F1A68ABC-1E99-41C9-90D6-7A250FE6CD1F}"/>
    <cellStyle name="Comma 6 5 3 3 2 2 4 2" xfId="40124" xr:uid="{AF4BE782-0743-45AC-A43D-5EADF4694CA8}"/>
    <cellStyle name="Comma 6 5 3 3 2 2 5" xfId="27992" xr:uid="{4D1026C5-ED19-4F59-8912-29C58C492528}"/>
    <cellStyle name="Comma 6 5 3 3 2 3" xfId="5750" xr:uid="{638374DC-2931-40EB-B3ED-BA3E38636DFC}"/>
    <cellStyle name="Comma 6 5 3 3 2 3 2" xfId="17882" xr:uid="{9080AE98-37C9-4493-8D75-2038513E7F40}"/>
    <cellStyle name="Comma 6 5 3 3 2 3 2 2" xfId="42146" xr:uid="{E56787EC-8195-4922-80DB-181B88AADCCD}"/>
    <cellStyle name="Comma 6 5 3 3 2 3 3" xfId="30014" xr:uid="{21C056BA-A6D1-491D-9112-8069438609FE}"/>
    <cellStyle name="Comma 6 5 3 3 2 4" xfId="9794" xr:uid="{F77D9853-DEE8-4126-830C-19000B2046B1}"/>
    <cellStyle name="Comma 6 5 3 3 2 4 2" xfId="21926" xr:uid="{0A5CA11E-FCCB-42A7-8B7C-04DC16E52AA4}"/>
    <cellStyle name="Comma 6 5 3 3 2 4 2 2" xfId="46190" xr:uid="{2BEAB5D0-789C-4F21-BB21-F933B4E4DF26}"/>
    <cellStyle name="Comma 6 5 3 3 2 4 3" xfId="34058" xr:uid="{90473284-7344-4C1E-922A-692159678AD6}"/>
    <cellStyle name="Comma 6 5 3 3 2 5" xfId="13838" xr:uid="{D99477A9-CDB3-4746-9AED-9083693D5541}"/>
    <cellStyle name="Comma 6 5 3 3 2 5 2" xfId="38102" xr:uid="{AF032024-818B-4287-8EE3-03A19750A214}"/>
    <cellStyle name="Comma 6 5 3 3 2 6" xfId="25970" xr:uid="{809C602F-85DC-4E6E-9B64-1056C3A64906}"/>
    <cellStyle name="Comma 6 5 3 3 3" xfId="2717" xr:uid="{B376BB62-9161-4097-8B9C-F5F7F0B0CD7B}"/>
    <cellStyle name="Comma 6 5 3 3 3 2" xfId="6761" xr:uid="{2D1F215C-27A8-4EE7-9862-6F1E646E3B25}"/>
    <cellStyle name="Comma 6 5 3 3 3 2 2" xfId="18893" xr:uid="{A07DD31E-EDAC-4EFC-9DE8-86055594B1D1}"/>
    <cellStyle name="Comma 6 5 3 3 3 2 2 2" xfId="43157" xr:uid="{2A62F332-72CE-499E-A335-F14F92545EF2}"/>
    <cellStyle name="Comma 6 5 3 3 3 2 3" xfId="31025" xr:uid="{1CD34BA5-E1F0-4485-B054-E082AE9690BB}"/>
    <cellStyle name="Comma 6 5 3 3 3 3" xfId="10805" xr:uid="{963DC0F2-57B9-4783-8C34-9EAAC77EB6F3}"/>
    <cellStyle name="Comma 6 5 3 3 3 3 2" xfId="22937" xr:uid="{20E83A5F-BF23-463A-9D0F-D159A60FE0AB}"/>
    <cellStyle name="Comma 6 5 3 3 3 3 2 2" xfId="47201" xr:uid="{A8187A6B-39AD-463E-9166-CA812BA28B90}"/>
    <cellStyle name="Comma 6 5 3 3 3 3 3" xfId="35069" xr:uid="{36DEBB59-FDE8-4372-B8C6-51B72F4829D7}"/>
    <cellStyle name="Comma 6 5 3 3 3 4" xfId="14849" xr:uid="{6D6CE611-B50C-4A79-A1FA-C3CD2E8575D3}"/>
    <cellStyle name="Comma 6 5 3 3 3 4 2" xfId="39113" xr:uid="{C786FD94-6758-487C-99D7-29E3037EA710}"/>
    <cellStyle name="Comma 6 5 3 3 3 5" xfId="26981" xr:uid="{723F7AA8-91AF-4FDA-983D-94942F6CAC2F}"/>
    <cellStyle name="Comma 6 5 3 3 4" xfId="4739" xr:uid="{610C6DCC-027E-4363-A99C-D5C97C399DA3}"/>
    <cellStyle name="Comma 6 5 3 3 4 2" xfId="16871" xr:uid="{174EE255-77A9-47C4-8279-778EC9D4A6CA}"/>
    <cellStyle name="Comma 6 5 3 3 4 2 2" xfId="41135" xr:uid="{91FA5585-E653-4D71-92B4-8E17EFC87826}"/>
    <cellStyle name="Comma 6 5 3 3 4 3" xfId="29003" xr:uid="{B555C65E-93C1-4EEF-990C-0E38DCD3390A}"/>
    <cellStyle name="Comma 6 5 3 3 5" xfId="8783" xr:uid="{7802EB7F-3264-42A1-A3AC-BDBF20D1672F}"/>
    <cellStyle name="Comma 6 5 3 3 5 2" xfId="20915" xr:uid="{A29354F2-FFF8-4F62-88E3-F0BD52FB8567}"/>
    <cellStyle name="Comma 6 5 3 3 5 2 2" xfId="45179" xr:uid="{23FAD989-E767-4167-B2EA-A56A8B0895B0}"/>
    <cellStyle name="Comma 6 5 3 3 5 3" xfId="33047" xr:uid="{99EA9CFB-33A7-4DF7-9CBF-2C9CE7AB2D9D}"/>
    <cellStyle name="Comma 6 5 3 3 6" xfId="12827" xr:uid="{E1607E2D-E95D-461F-BAEF-2D21F30B7D59}"/>
    <cellStyle name="Comma 6 5 3 3 6 2" xfId="37091" xr:uid="{108EA7BC-4831-499F-AC53-619C8C2AD1C2}"/>
    <cellStyle name="Comma 6 5 3 3 7" xfId="24959" xr:uid="{FF03A8C1-4EE1-4B5E-A5B6-2A06F65E389A}"/>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2 2 2" xfId="43663" xr:uid="{568BD1A2-C561-4958-A7CF-21F323A530BC}"/>
    <cellStyle name="Comma 6 5 3 4 2 2 3" xfId="31531" xr:uid="{986B0407-53C3-4FF7-A391-632737B0EE0F}"/>
    <cellStyle name="Comma 6 5 3 4 2 3" xfId="11311" xr:uid="{FDFD1D65-95FF-4BD4-93EB-28FC9730DD86}"/>
    <cellStyle name="Comma 6 5 3 4 2 3 2" xfId="23443" xr:uid="{07D178C6-8E92-42AD-BF2F-D46DF5A8BCA9}"/>
    <cellStyle name="Comma 6 5 3 4 2 3 2 2" xfId="47707" xr:uid="{1BBB1D0C-18E0-4254-A0D4-D7C61379A3B8}"/>
    <cellStyle name="Comma 6 5 3 4 2 3 3" xfId="35575" xr:uid="{CFE05B6C-95A8-4331-9324-A866F6A00742}"/>
    <cellStyle name="Comma 6 5 3 4 2 4" xfId="15355" xr:uid="{7B9C7065-5A64-4954-B8A3-3F401AA3DB0B}"/>
    <cellStyle name="Comma 6 5 3 4 2 4 2" xfId="39619" xr:uid="{6E10205C-9562-45DF-B7A9-14C9D2AAD455}"/>
    <cellStyle name="Comma 6 5 3 4 2 5" xfId="27487" xr:uid="{7D1C6B8E-A95F-459C-A042-9894A54402D7}"/>
    <cellStyle name="Comma 6 5 3 4 3" xfId="5245" xr:uid="{B3F4EF98-3011-4957-BA78-43BB1F361A54}"/>
    <cellStyle name="Comma 6 5 3 4 3 2" xfId="17377" xr:uid="{5078E916-A0B2-40B9-9595-8B7172CFB90D}"/>
    <cellStyle name="Comma 6 5 3 4 3 2 2" xfId="41641" xr:uid="{52478751-1014-48CB-8C67-1D2956660344}"/>
    <cellStyle name="Comma 6 5 3 4 3 3" xfId="29509" xr:uid="{2E68F782-B736-4776-96AE-E91647E9E21A}"/>
    <cellStyle name="Comma 6 5 3 4 4" xfId="9289" xr:uid="{3523DDAE-F3C2-4D04-BD74-6E9DD3715DA7}"/>
    <cellStyle name="Comma 6 5 3 4 4 2" xfId="21421" xr:uid="{8CF417C3-0C30-4822-A8B9-9DFD5CF72BAD}"/>
    <cellStyle name="Comma 6 5 3 4 4 2 2" xfId="45685" xr:uid="{22BB9620-841A-4EBA-9EBA-5ECFA3CDB6AF}"/>
    <cellStyle name="Comma 6 5 3 4 4 3" xfId="33553" xr:uid="{380E6683-7F40-4939-A8A1-B85829F192EC}"/>
    <cellStyle name="Comma 6 5 3 4 5" xfId="13333" xr:uid="{B4ABC8AF-E65F-4AA9-8AF2-6076B4C97F27}"/>
    <cellStyle name="Comma 6 5 3 4 5 2" xfId="37597" xr:uid="{94C0FC34-39E0-4382-9C88-B0159A2DD7E6}"/>
    <cellStyle name="Comma 6 5 3 4 6" xfId="25465" xr:uid="{4D31044C-D144-4DFA-8B4D-4BCBC3B1BBBE}"/>
    <cellStyle name="Comma 6 5 3 5" xfId="2212" xr:uid="{1C0737E9-2692-4E1F-8E31-23010708F013}"/>
    <cellStyle name="Comma 6 5 3 5 2" xfId="6256" xr:uid="{6BBB6E16-81A9-4003-8ECF-B18F97C9F7F0}"/>
    <cellStyle name="Comma 6 5 3 5 2 2" xfId="18388" xr:uid="{47A4BB1F-508E-4E35-ADA5-74F5FF8FE328}"/>
    <cellStyle name="Comma 6 5 3 5 2 2 2" xfId="42652" xr:uid="{AE2CDAEC-CD7E-41D2-B82B-DB549506D771}"/>
    <cellStyle name="Comma 6 5 3 5 2 3" xfId="30520" xr:uid="{21458F4D-BC96-41AA-87AA-37A9E2563DA6}"/>
    <cellStyle name="Comma 6 5 3 5 3" xfId="10300" xr:uid="{CBAF30B3-A648-4BBE-BAE9-16CC459B1534}"/>
    <cellStyle name="Comma 6 5 3 5 3 2" xfId="22432" xr:uid="{DDDF46B0-82EA-4526-A024-DCBE896A494D}"/>
    <cellStyle name="Comma 6 5 3 5 3 2 2" xfId="46696" xr:uid="{5C835B51-C7F6-4A22-B431-2860B302740E}"/>
    <cellStyle name="Comma 6 5 3 5 3 3" xfId="34564" xr:uid="{D25BBAE7-AE54-4643-9457-76C2DE3F69A0}"/>
    <cellStyle name="Comma 6 5 3 5 4" xfId="14344" xr:uid="{1463C476-49FD-41F9-AAC1-0FEACEDAF388}"/>
    <cellStyle name="Comma 6 5 3 5 4 2" xfId="38608" xr:uid="{A662B552-F476-4D89-8FCC-0280CC5A31E5}"/>
    <cellStyle name="Comma 6 5 3 5 5" xfId="26476" xr:uid="{330A7C84-58DA-4BA7-B18B-1282A1E3B366}"/>
    <cellStyle name="Comma 6 5 3 6" xfId="4234" xr:uid="{131CBBFA-E257-431C-9119-867593B2EE6C}"/>
    <cellStyle name="Comma 6 5 3 6 2" xfId="16366" xr:uid="{1DFA700C-EC08-4E37-B0DB-63AF0AF6AA3D}"/>
    <cellStyle name="Comma 6 5 3 6 2 2" xfId="40630" xr:uid="{8B7F4EC3-E80C-4A33-B8D8-E55AAB48D868}"/>
    <cellStyle name="Comma 6 5 3 6 3" xfId="28498" xr:uid="{97007CB3-D50D-4776-A60A-4CDB61D5E3CE}"/>
    <cellStyle name="Comma 6 5 3 7" xfId="8278" xr:uid="{3C570A34-5094-46EF-BF27-6FB7260A2FF2}"/>
    <cellStyle name="Comma 6 5 3 7 2" xfId="20410" xr:uid="{4C5372A4-F071-49A6-91F6-6BDC41D0EE6E}"/>
    <cellStyle name="Comma 6 5 3 7 2 2" xfId="44674" xr:uid="{84B46D31-B9E1-448B-B066-571E53F3AD47}"/>
    <cellStyle name="Comma 6 5 3 7 3" xfId="32542" xr:uid="{93A009C5-6EEA-488F-9EF6-FAD348CD433B}"/>
    <cellStyle name="Comma 6 5 3 8" xfId="12322" xr:uid="{FE073D7D-E7B9-4BDA-BCC2-F1EB12133759}"/>
    <cellStyle name="Comma 6 5 3 8 2" xfId="36586" xr:uid="{C6128FE8-ABAB-4A3B-B77B-709CE80052CE}"/>
    <cellStyle name="Comma 6 5 3 9" xfId="24454" xr:uid="{4DB4A96E-62ED-4323-8A28-2198A8EEF78D}"/>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2 2 2" xfId="44295" xr:uid="{681E611B-4169-401A-B66A-BF22390AECE2}"/>
    <cellStyle name="Comma 6 5 4 2 2 2 2 3" xfId="32163" xr:uid="{EFE5A1F8-0895-4D88-AC04-6353E5ECE05B}"/>
    <cellStyle name="Comma 6 5 4 2 2 2 3" xfId="11943" xr:uid="{7220CBBF-7678-461D-BF7C-D0A201E9C4D2}"/>
    <cellStyle name="Comma 6 5 4 2 2 2 3 2" xfId="24075" xr:uid="{7578B94A-46F6-41C1-A270-9733E08B11F9}"/>
    <cellStyle name="Comma 6 5 4 2 2 2 3 2 2" xfId="48339" xr:uid="{42107B97-D765-40AB-A515-1DC93995D566}"/>
    <cellStyle name="Comma 6 5 4 2 2 2 3 3" xfId="36207" xr:uid="{3AEE6FE4-0FD4-4F49-8822-2BA03D05278E}"/>
    <cellStyle name="Comma 6 5 4 2 2 2 4" xfId="15987" xr:uid="{C5468D81-1320-4BB7-8ABB-480D597BEAD1}"/>
    <cellStyle name="Comma 6 5 4 2 2 2 4 2" xfId="40251" xr:uid="{7D207B4D-F4C6-4D26-BBCE-8C743D39D2F9}"/>
    <cellStyle name="Comma 6 5 4 2 2 2 5" xfId="28119" xr:uid="{4580C0DA-7617-4EE5-900F-D0D3C0F2844E}"/>
    <cellStyle name="Comma 6 5 4 2 2 3" xfId="5877" xr:uid="{2BA0957B-AC8A-4FCA-BAAF-30C49E3C67EA}"/>
    <cellStyle name="Comma 6 5 4 2 2 3 2" xfId="18009" xr:uid="{645F34AF-A4F9-44A6-8EA5-84DA534EF811}"/>
    <cellStyle name="Comma 6 5 4 2 2 3 2 2" xfId="42273" xr:uid="{C3008B83-DCA4-4778-8E14-6EBDEDCC154F}"/>
    <cellStyle name="Comma 6 5 4 2 2 3 3" xfId="30141" xr:uid="{29D34E97-25B6-4B49-8E45-B349E55CE6DB}"/>
    <cellStyle name="Comma 6 5 4 2 2 4" xfId="9921" xr:uid="{B61E9510-2656-418D-8C42-DDC1C0D5B71E}"/>
    <cellStyle name="Comma 6 5 4 2 2 4 2" xfId="22053" xr:uid="{6CEE7A5C-A37F-425A-9B6B-0B988242D74D}"/>
    <cellStyle name="Comma 6 5 4 2 2 4 2 2" xfId="46317" xr:uid="{51B6046A-C91A-4BA6-8089-95D3BBFCCE96}"/>
    <cellStyle name="Comma 6 5 4 2 2 4 3" xfId="34185" xr:uid="{85CE09E0-5173-4DC4-AC2D-9556FD715446}"/>
    <cellStyle name="Comma 6 5 4 2 2 5" xfId="13965" xr:uid="{D05FFBD3-F0D9-4A2C-B571-62F4C8398981}"/>
    <cellStyle name="Comma 6 5 4 2 2 5 2" xfId="38229" xr:uid="{4169DD75-228E-46C2-AD4C-A4B82A554569}"/>
    <cellStyle name="Comma 6 5 4 2 2 6" xfId="26097" xr:uid="{2EAA4A23-C326-4563-937E-179721134709}"/>
    <cellStyle name="Comma 6 5 4 2 3" xfId="2844" xr:uid="{ADD67430-33A2-4CDB-8B2F-61759354CEB5}"/>
    <cellStyle name="Comma 6 5 4 2 3 2" xfId="6888" xr:uid="{09A20862-6AF2-4CBF-99B1-A4348D79E67E}"/>
    <cellStyle name="Comma 6 5 4 2 3 2 2" xfId="19020" xr:uid="{1322078A-88FF-4E2C-8699-345A2DA68751}"/>
    <cellStyle name="Comma 6 5 4 2 3 2 2 2" xfId="43284" xr:uid="{A5DCD807-869C-4969-BFD5-7C2B948CC7B0}"/>
    <cellStyle name="Comma 6 5 4 2 3 2 3" xfId="31152" xr:uid="{1F0883BB-41C0-47A6-B1E8-A69F64290F78}"/>
    <cellStyle name="Comma 6 5 4 2 3 3" xfId="10932" xr:uid="{1ADFB336-A6B4-4C63-BFE8-E0162D24E6BA}"/>
    <cellStyle name="Comma 6 5 4 2 3 3 2" xfId="23064" xr:uid="{E1D8F385-0419-4BEE-AECD-548645657493}"/>
    <cellStyle name="Comma 6 5 4 2 3 3 2 2" xfId="47328" xr:uid="{AD0AB515-E770-47F2-A668-7F48E28394D6}"/>
    <cellStyle name="Comma 6 5 4 2 3 3 3" xfId="35196" xr:uid="{36C0DAF1-939F-404E-801C-5262EF1289AF}"/>
    <cellStyle name="Comma 6 5 4 2 3 4" xfId="14976" xr:uid="{6AAF8661-8A36-4521-9901-DAEE118B318A}"/>
    <cellStyle name="Comma 6 5 4 2 3 4 2" xfId="39240" xr:uid="{8FA3610F-9262-4AD9-9738-B17D7254EBEA}"/>
    <cellStyle name="Comma 6 5 4 2 3 5" xfId="27108" xr:uid="{0FD944DD-5904-4309-8123-F24D878E75F8}"/>
    <cellStyle name="Comma 6 5 4 2 4" xfId="4866" xr:uid="{7403752E-A24A-4A58-8760-238821E443D2}"/>
    <cellStyle name="Comma 6 5 4 2 4 2" xfId="16998" xr:uid="{6022CA03-CEAB-4379-A34D-B4687AC8F074}"/>
    <cellStyle name="Comma 6 5 4 2 4 2 2" xfId="41262" xr:uid="{6D2EFDE7-48D8-4E17-95D7-FA587CBD8C61}"/>
    <cellStyle name="Comma 6 5 4 2 4 3" xfId="29130" xr:uid="{36C100C6-424C-40FB-9930-952BDD734E3E}"/>
    <cellStyle name="Comma 6 5 4 2 5" xfId="8910" xr:uid="{4D190650-E338-4024-AB1D-FFBC94D143B5}"/>
    <cellStyle name="Comma 6 5 4 2 5 2" xfId="21042" xr:uid="{79DC6CCA-3645-46C8-8104-441D996823AE}"/>
    <cellStyle name="Comma 6 5 4 2 5 2 2" xfId="45306" xr:uid="{2B07F831-A465-4745-9C31-1285313EA5C4}"/>
    <cellStyle name="Comma 6 5 4 2 5 3" xfId="33174" xr:uid="{FE8F3D30-29F3-4F21-84DB-F9B0302B15A2}"/>
    <cellStyle name="Comma 6 5 4 2 6" xfId="12954" xr:uid="{B6B12B14-9A57-4E8E-9296-C22CF999BCF3}"/>
    <cellStyle name="Comma 6 5 4 2 6 2" xfId="37218" xr:uid="{D69FB926-6A14-465F-9D0C-07F158CFF78F}"/>
    <cellStyle name="Comma 6 5 4 2 7" xfId="25086" xr:uid="{514B6DAE-3FDF-436D-8E88-F464E43430AB}"/>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2 2 2" xfId="43790" xr:uid="{2C1BB9C9-B765-4E8A-9449-C1E13B17E831}"/>
    <cellStyle name="Comma 6 5 4 3 2 2 3" xfId="31658" xr:uid="{FCBF0672-A31A-4C5E-907B-1B355FCAAF0C}"/>
    <cellStyle name="Comma 6 5 4 3 2 3" xfId="11438" xr:uid="{00F6B734-F76D-4936-94DD-93F056E34E61}"/>
    <cellStyle name="Comma 6 5 4 3 2 3 2" xfId="23570" xr:uid="{D8A1FEF1-5BCC-4927-A7C9-5E2F23E24C79}"/>
    <cellStyle name="Comma 6 5 4 3 2 3 2 2" xfId="47834" xr:uid="{F8B3416A-8386-4904-83B2-6F83C5E5B5FE}"/>
    <cellStyle name="Comma 6 5 4 3 2 3 3" xfId="35702" xr:uid="{8B51A0C1-6423-4B8E-BF35-B02C2BB18CA2}"/>
    <cellStyle name="Comma 6 5 4 3 2 4" xfId="15482" xr:uid="{1EFF87B7-F99F-4840-9B81-EE5117E5A035}"/>
    <cellStyle name="Comma 6 5 4 3 2 4 2" xfId="39746" xr:uid="{CD5985C0-5778-4705-8E5A-E3699127522A}"/>
    <cellStyle name="Comma 6 5 4 3 2 5" xfId="27614" xr:uid="{3484E4DA-443F-4196-AD87-149C48738C4C}"/>
    <cellStyle name="Comma 6 5 4 3 3" xfId="5372" xr:uid="{29C9F1FA-3513-473B-98A0-4E0E85188AAE}"/>
    <cellStyle name="Comma 6 5 4 3 3 2" xfId="17504" xr:uid="{87C63ABD-FA56-463A-B506-B068C3C1EEBF}"/>
    <cellStyle name="Comma 6 5 4 3 3 2 2" xfId="41768" xr:uid="{D99003F8-8E96-42FF-A196-50E4CC021F6E}"/>
    <cellStyle name="Comma 6 5 4 3 3 3" xfId="29636" xr:uid="{5967265A-4D62-421D-8DE2-4D44AC9046FA}"/>
    <cellStyle name="Comma 6 5 4 3 4" xfId="9416" xr:uid="{8455794A-100E-4C42-81A2-AC747083A23C}"/>
    <cellStyle name="Comma 6 5 4 3 4 2" xfId="21548" xr:uid="{FCD1CE21-76C5-4A0B-A298-5549E7117E60}"/>
    <cellStyle name="Comma 6 5 4 3 4 2 2" xfId="45812" xr:uid="{DAF24A4B-0BE6-4FE7-A1E9-AA1236805897}"/>
    <cellStyle name="Comma 6 5 4 3 4 3" xfId="33680" xr:uid="{19D45121-79C2-406A-AD59-B669A8A13AE8}"/>
    <cellStyle name="Comma 6 5 4 3 5" xfId="13460" xr:uid="{F73C289F-71EF-454C-B554-5F866AD4DF2D}"/>
    <cellStyle name="Comma 6 5 4 3 5 2" xfId="37724" xr:uid="{9257F55D-23BB-4889-BFDC-F8C518B32175}"/>
    <cellStyle name="Comma 6 5 4 3 6" xfId="25592" xr:uid="{0C066B6F-AF9A-484A-A552-5B463822B80A}"/>
    <cellStyle name="Comma 6 5 4 4" xfId="2339" xr:uid="{0CB9CD7A-A610-4F6B-8FAE-196F9CC65722}"/>
    <cellStyle name="Comma 6 5 4 4 2" xfId="6383" xr:uid="{041B3CF5-0644-4826-845D-4A23DAEFB0A5}"/>
    <cellStyle name="Comma 6 5 4 4 2 2" xfId="18515" xr:uid="{2F726E19-C33B-410C-BA1D-4848CAC22BD9}"/>
    <cellStyle name="Comma 6 5 4 4 2 2 2" xfId="42779" xr:uid="{9FB35D96-78CF-48F0-8AD5-EC323044CC9E}"/>
    <cellStyle name="Comma 6 5 4 4 2 3" xfId="30647" xr:uid="{D99B15E8-A49F-47B5-8B94-362010BD002A}"/>
    <cellStyle name="Comma 6 5 4 4 3" xfId="10427" xr:uid="{8935D5DA-04B5-45F3-82C7-29CF8F0E6AAA}"/>
    <cellStyle name="Comma 6 5 4 4 3 2" xfId="22559" xr:uid="{67A7C4BC-75A5-404D-A179-88562D1B7469}"/>
    <cellStyle name="Comma 6 5 4 4 3 2 2" xfId="46823" xr:uid="{983A2304-A54D-4EF2-A618-B024188B71C7}"/>
    <cellStyle name="Comma 6 5 4 4 3 3" xfId="34691" xr:uid="{AD6F6D25-EC9F-4B83-9112-F2893EAADC34}"/>
    <cellStyle name="Comma 6 5 4 4 4" xfId="14471" xr:uid="{5846FF09-D0FE-4FB7-AEED-D78E1DD93401}"/>
    <cellStyle name="Comma 6 5 4 4 4 2" xfId="38735" xr:uid="{7F14F065-CA2A-4DC2-A4DC-D957D22F0FAE}"/>
    <cellStyle name="Comma 6 5 4 4 5" xfId="26603" xr:uid="{BBD8DF6B-1E30-4A11-9F0A-3492079402B9}"/>
    <cellStyle name="Comma 6 5 4 5" xfId="4361" xr:uid="{FFD4C3F5-DB2B-455D-8FA1-F2189BF29FB5}"/>
    <cellStyle name="Comma 6 5 4 5 2" xfId="16493" xr:uid="{09E7F8FD-3760-4D0B-9551-AF027D396DED}"/>
    <cellStyle name="Comma 6 5 4 5 2 2" xfId="40757" xr:uid="{FB4243E6-AB40-458E-B1E5-FFE792BFAA03}"/>
    <cellStyle name="Comma 6 5 4 5 3" xfId="28625" xr:uid="{F4B71806-CE93-4781-AD8E-91EF595213D7}"/>
    <cellStyle name="Comma 6 5 4 6" xfId="8405" xr:uid="{F6C9CEB1-7173-49D2-A0DC-6B40940CF106}"/>
    <cellStyle name="Comma 6 5 4 6 2" xfId="20537" xr:uid="{E84DBF35-26CD-4484-A282-2C1C4D8ADBED}"/>
    <cellStyle name="Comma 6 5 4 6 2 2" xfId="44801" xr:uid="{3682B66C-0F7D-41B9-93DA-51E2BCE58F3E}"/>
    <cellStyle name="Comma 6 5 4 6 3" xfId="32669" xr:uid="{7FEDC5A1-F5B5-4C99-8609-539ED1E64640}"/>
    <cellStyle name="Comma 6 5 4 7" xfId="12449" xr:uid="{F593BC18-B351-447A-94D4-71A4F10635C5}"/>
    <cellStyle name="Comma 6 5 4 7 2" xfId="36713" xr:uid="{0F749655-0AB9-4D24-9658-4FBAF70CF1BC}"/>
    <cellStyle name="Comma 6 5 4 8" xfId="24581" xr:uid="{98CE3CBB-B272-416F-A51E-0A0BAA006094}"/>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2 2 2" xfId="44042" xr:uid="{A0802F98-F3A2-48D8-B0FC-801FD5304497}"/>
    <cellStyle name="Comma 6 5 5 2 2 2 3" xfId="31910" xr:uid="{9CFAE840-0037-4B5F-AC60-0D4966C6D466}"/>
    <cellStyle name="Comma 6 5 5 2 2 3" xfId="11690" xr:uid="{CA2CBD8E-949B-4F31-AA51-85B0A977D5C2}"/>
    <cellStyle name="Comma 6 5 5 2 2 3 2" xfId="23822" xr:uid="{7496E3AB-8DE1-42A4-A9B1-8BFDBE192967}"/>
    <cellStyle name="Comma 6 5 5 2 2 3 2 2" xfId="48086" xr:uid="{031CCE75-F9DB-407E-9C7B-83D9D15BF7DD}"/>
    <cellStyle name="Comma 6 5 5 2 2 3 3" xfId="35954" xr:uid="{A660D5DD-FA81-4567-A9AC-85F8BD3F9217}"/>
    <cellStyle name="Comma 6 5 5 2 2 4" xfId="15734" xr:uid="{4F9CE9FB-7636-485D-925C-CAF1763B99BE}"/>
    <cellStyle name="Comma 6 5 5 2 2 4 2" xfId="39998" xr:uid="{31AA9A67-C29A-4ABC-AA77-5850B44E3914}"/>
    <cellStyle name="Comma 6 5 5 2 2 5" xfId="27866" xr:uid="{46C7A8EE-919A-49BB-83B5-2B9E7CB89713}"/>
    <cellStyle name="Comma 6 5 5 2 3" xfId="5624" xr:uid="{2611B5A6-63B6-4F1F-BF4D-B4517C8C9DE0}"/>
    <cellStyle name="Comma 6 5 5 2 3 2" xfId="17756" xr:uid="{C8E27FA7-DF3D-4D0E-B2ED-4CF876F73319}"/>
    <cellStyle name="Comma 6 5 5 2 3 2 2" xfId="42020" xr:uid="{720D3BEB-6A83-4FBD-8A8B-59F852F72295}"/>
    <cellStyle name="Comma 6 5 5 2 3 3" xfId="29888" xr:uid="{D4C995DF-526E-42B8-A262-F56F7ED68360}"/>
    <cellStyle name="Comma 6 5 5 2 4" xfId="9668" xr:uid="{681F0504-3D26-4936-9EC1-B0612BAEBB7F}"/>
    <cellStyle name="Comma 6 5 5 2 4 2" xfId="21800" xr:uid="{A0774316-C3CF-41A2-BFE6-865A36F4ECC8}"/>
    <cellStyle name="Comma 6 5 5 2 4 2 2" xfId="46064" xr:uid="{7E3BADCB-08A0-4E08-87AC-E854A8A38F7C}"/>
    <cellStyle name="Comma 6 5 5 2 4 3" xfId="33932" xr:uid="{CECB2FD5-9157-41AA-82BD-77C4D0A1F9C7}"/>
    <cellStyle name="Comma 6 5 5 2 5" xfId="13712" xr:uid="{D08E54F1-5AA3-4789-A811-F94C1BEFFA0D}"/>
    <cellStyle name="Comma 6 5 5 2 5 2" xfId="37976" xr:uid="{0D0C7068-C6B3-48C2-96C8-419C56F67485}"/>
    <cellStyle name="Comma 6 5 5 2 6" xfId="25844" xr:uid="{8250BD7B-E3EE-4DFB-9690-E66A7787B650}"/>
    <cellStyle name="Comma 6 5 5 3" xfId="2591" xr:uid="{C81AC48E-0F08-463F-9E63-03DD74EFCC20}"/>
    <cellStyle name="Comma 6 5 5 3 2" xfId="6635" xr:uid="{A8FB2E0B-126B-4B76-9387-253C7463A278}"/>
    <cellStyle name="Comma 6 5 5 3 2 2" xfId="18767" xr:uid="{E8B52EF2-70EB-4F0B-9146-A02C91658376}"/>
    <cellStyle name="Comma 6 5 5 3 2 2 2" xfId="43031" xr:uid="{775F30BF-0B91-4670-AA16-B613B4A2379C}"/>
    <cellStyle name="Comma 6 5 5 3 2 3" xfId="30899" xr:uid="{01D8710C-F368-4237-8EC7-A9A1170FC849}"/>
    <cellStyle name="Comma 6 5 5 3 3" xfId="10679" xr:uid="{0ADC343B-28DE-4D48-BEB3-17DC0DBBD2F8}"/>
    <cellStyle name="Comma 6 5 5 3 3 2" xfId="22811" xr:uid="{D7D92D5B-D63D-4AC9-AA0B-7997683AEAEC}"/>
    <cellStyle name="Comma 6 5 5 3 3 2 2" xfId="47075" xr:uid="{F4DFAE35-F8F2-45CF-9343-01EF582FED16}"/>
    <cellStyle name="Comma 6 5 5 3 3 3" xfId="34943" xr:uid="{58243E5D-0AF0-4537-8CF5-02D808D82272}"/>
    <cellStyle name="Comma 6 5 5 3 4" xfId="14723" xr:uid="{380D98CF-C2D9-4FCD-A070-D4D1E347827B}"/>
    <cellStyle name="Comma 6 5 5 3 4 2" xfId="38987" xr:uid="{3AD17BB2-0253-498B-8524-CA1D4552A70D}"/>
    <cellStyle name="Comma 6 5 5 3 5" xfId="26855" xr:uid="{8208439E-C735-453F-AEB0-10615CF83908}"/>
    <cellStyle name="Comma 6 5 5 4" xfId="4613" xr:uid="{9D969C32-AAEC-44EE-91E6-BEB996A258C3}"/>
    <cellStyle name="Comma 6 5 5 4 2" xfId="16745" xr:uid="{44CAF4C1-2AA5-4653-AAD5-A7749EF61A4A}"/>
    <cellStyle name="Comma 6 5 5 4 2 2" xfId="41009" xr:uid="{639B83DA-9969-4A64-A504-EA7EBEB4131C}"/>
    <cellStyle name="Comma 6 5 5 4 3" xfId="28877" xr:uid="{C0B2331F-9F73-4D03-9D6B-9347F4E9B780}"/>
    <cellStyle name="Comma 6 5 5 5" xfId="8657" xr:uid="{47572FBD-800E-4D4A-80BD-A517EB1529B0}"/>
    <cellStyle name="Comma 6 5 5 5 2" xfId="20789" xr:uid="{772207A5-F7C6-4A38-9F0D-E3D46FF55014}"/>
    <cellStyle name="Comma 6 5 5 5 2 2" xfId="45053" xr:uid="{CE1CFC78-8D17-423A-95A1-E05771889E41}"/>
    <cellStyle name="Comma 6 5 5 5 3" xfId="32921" xr:uid="{6277C41F-DEBB-4B5E-930C-30FD99FC8756}"/>
    <cellStyle name="Comma 6 5 5 6" xfId="12701" xr:uid="{1C485BB4-A906-4BC3-B286-F9BD993FF66F}"/>
    <cellStyle name="Comma 6 5 5 6 2" xfId="36965" xr:uid="{DB4C6553-E10A-44E1-B1E7-97C161B49C1D}"/>
    <cellStyle name="Comma 6 5 5 7" xfId="24833" xr:uid="{8AE7849A-57AA-435B-BC03-04022C083A4D}"/>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2 2 2" xfId="43537" xr:uid="{B65F7494-B569-4AD9-A458-79809EFBE4D9}"/>
    <cellStyle name="Comma 6 5 6 2 2 3" xfId="31405" xr:uid="{D34144BA-96B6-4071-9DFA-C3F66EA005E6}"/>
    <cellStyle name="Comma 6 5 6 2 3" xfId="11185" xr:uid="{A086E9E7-1B4B-4B99-AF2A-6E469F4F3F32}"/>
    <cellStyle name="Comma 6 5 6 2 3 2" xfId="23317" xr:uid="{884B90FB-E873-4597-AA8F-90AC52BC06A7}"/>
    <cellStyle name="Comma 6 5 6 2 3 2 2" xfId="47581" xr:uid="{70E22A11-F4D0-4248-A1F7-970D50D5931F}"/>
    <cellStyle name="Comma 6 5 6 2 3 3" xfId="35449" xr:uid="{879D30F2-B892-40FF-A6D4-A5F80C489312}"/>
    <cellStyle name="Comma 6 5 6 2 4" xfId="15229" xr:uid="{8E58540D-9E39-469A-905F-A6C2A9F83D0E}"/>
    <cellStyle name="Comma 6 5 6 2 4 2" xfId="39493" xr:uid="{320B14F0-DE79-4E92-AB1C-76816F9ED1E2}"/>
    <cellStyle name="Comma 6 5 6 2 5" xfId="27361" xr:uid="{ADCCE3C6-89A4-4C28-B60D-6E38AAB949A6}"/>
    <cellStyle name="Comma 6 5 6 3" xfId="5119" xr:uid="{C250578A-1424-4801-A6C6-30D5BE50FE16}"/>
    <cellStyle name="Comma 6 5 6 3 2" xfId="17251" xr:uid="{2DC7A60A-AED3-44F4-81B6-4A01C801EFF0}"/>
    <cellStyle name="Comma 6 5 6 3 2 2" xfId="41515" xr:uid="{9A6D5336-85C5-46E2-B605-FC62C5422A90}"/>
    <cellStyle name="Comma 6 5 6 3 3" xfId="29383" xr:uid="{EE18C991-0B9C-4BCC-9397-5D9BE8E859D0}"/>
    <cellStyle name="Comma 6 5 6 4" xfId="9163" xr:uid="{78DD2A4A-894E-46ED-9005-46D50E198F6B}"/>
    <cellStyle name="Comma 6 5 6 4 2" xfId="21295" xr:uid="{D27B97C2-CAED-4546-AE94-79C23A68C426}"/>
    <cellStyle name="Comma 6 5 6 4 2 2" xfId="45559" xr:uid="{77F17446-1666-47DC-AD8C-2B59E5BE0CA5}"/>
    <cellStyle name="Comma 6 5 6 4 3" xfId="33427" xr:uid="{C61FD373-1E7D-4DB0-BEE9-E8CAA266C7C7}"/>
    <cellStyle name="Comma 6 5 6 5" xfId="13207" xr:uid="{ECE3C6A3-A737-44CF-9A0A-E8E406256CA6}"/>
    <cellStyle name="Comma 6 5 6 5 2" xfId="37471" xr:uid="{4128B637-13B3-4DF0-B759-66FB848A03CA}"/>
    <cellStyle name="Comma 6 5 6 6" xfId="25339" xr:uid="{A1204C0A-3E4C-4FBA-B0DD-82BA7D7C9987}"/>
    <cellStyle name="Comma 6 5 7" xfId="2086" xr:uid="{926D3822-D7F9-4E16-AAAD-256C809F0211}"/>
    <cellStyle name="Comma 6 5 7 2" xfId="6130" xr:uid="{C8EC6371-345D-4091-8E8D-175E4D3E769B}"/>
    <cellStyle name="Comma 6 5 7 2 2" xfId="18262" xr:uid="{B0C90BE0-F8BE-415B-A45D-4238AE228BA4}"/>
    <cellStyle name="Comma 6 5 7 2 2 2" xfId="42526" xr:uid="{E89F8668-FA45-4164-BBA9-70C261FA6256}"/>
    <cellStyle name="Comma 6 5 7 2 3" xfId="30394" xr:uid="{CF90D779-B27B-456A-9342-E6D3D25A8A7C}"/>
    <cellStyle name="Comma 6 5 7 3" xfId="10174" xr:uid="{9AACE8FC-2DBA-4071-B2C4-950A96933A23}"/>
    <cellStyle name="Comma 6 5 7 3 2" xfId="22306" xr:uid="{C607381A-5DF0-4FCF-8538-E8AA330B0FE4}"/>
    <cellStyle name="Comma 6 5 7 3 2 2" xfId="46570" xr:uid="{C999B4E6-F62B-435E-9866-E85BA83D13B1}"/>
    <cellStyle name="Comma 6 5 7 3 3" xfId="34438" xr:uid="{4E0242E0-B04D-4BED-B29D-D559F9B0C46D}"/>
    <cellStyle name="Comma 6 5 7 4" xfId="14218" xr:uid="{57CAA4C5-550E-49E3-BFE3-5EDED0473CE2}"/>
    <cellStyle name="Comma 6 5 7 4 2" xfId="38482" xr:uid="{61BA6F2F-2827-4544-B7B4-AD5315406579}"/>
    <cellStyle name="Comma 6 5 7 5" xfId="26350" xr:uid="{8C7B2C9C-0238-43C0-8A6C-00CDEC8CDFDA}"/>
    <cellStyle name="Comma 6 5 8" xfId="4108" xr:uid="{D2AF236C-90BC-4D12-B46F-753BE6879053}"/>
    <cellStyle name="Comma 6 5 8 2" xfId="16240" xr:uid="{FB18C724-BE14-4752-86A8-4F77518FDAFB}"/>
    <cellStyle name="Comma 6 5 8 2 2" xfId="40504" xr:uid="{FE2EEA77-4C39-4FB0-AB4A-AB951EA99C7F}"/>
    <cellStyle name="Comma 6 5 8 3" xfId="28372" xr:uid="{D889423F-6D38-46F3-81BF-4C29F40CDB70}"/>
    <cellStyle name="Comma 6 5 9" xfId="8152" xr:uid="{885A573C-F62E-4406-BB3C-BEF9C79C08B0}"/>
    <cellStyle name="Comma 6 5 9 2" xfId="20284" xr:uid="{03E25AB0-DACE-4D96-A13E-169303943684}"/>
    <cellStyle name="Comma 6 5 9 2 2" xfId="44548" xr:uid="{3CCEBF87-8F36-4BEC-B4A1-F3DAFE749337}"/>
    <cellStyle name="Comma 6 5 9 3" xfId="32416" xr:uid="{DE1A6D4A-22C7-4965-8E6A-57D79F9B92E4}"/>
    <cellStyle name="Comma 6 6" xfId="85" xr:uid="{EA29B17B-6028-4D70-A99C-D1C535758E81}"/>
    <cellStyle name="Comma 6 6 10" xfId="24349" xr:uid="{4DB151B0-5AB2-4B39-ABD5-222DB121452F}"/>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2 2 2" xfId="44442" xr:uid="{D5F8AAA4-1CBE-4BCD-BA31-50926D681704}"/>
    <cellStyle name="Comma 6 6 2 2 2 2 2 2 3" xfId="32310" xr:uid="{63BA777D-DFD4-49EA-B6FD-A456EB0503C1}"/>
    <cellStyle name="Comma 6 6 2 2 2 2 2 3" xfId="12090" xr:uid="{154A0978-8B8C-4B6D-BF6F-2A8D1D0EEF41}"/>
    <cellStyle name="Comma 6 6 2 2 2 2 2 3 2" xfId="24222" xr:uid="{0D3B7F4D-EE26-49B9-8C69-69D3D77E498E}"/>
    <cellStyle name="Comma 6 6 2 2 2 2 2 3 2 2" xfId="48486" xr:uid="{3F080C57-D5A6-4373-AAFB-C585FC675D46}"/>
    <cellStyle name="Comma 6 6 2 2 2 2 2 3 3" xfId="36354" xr:uid="{0DC01496-CECA-4D3D-AEED-52CC953C1A11}"/>
    <cellStyle name="Comma 6 6 2 2 2 2 2 4" xfId="16134" xr:uid="{F7F15906-8A49-4260-BA4E-0A4758955983}"/>
    <cellStyle name="Comma 6 6 2 2 2 2 2 4 2" xfId="40398" xr:uid="{183FDF6C-C1C2-473B-ABB2-59D6D5BF324C}"/>
    <cellStyle name="Comma 6 6 2 2 2 2 2 5" xfId="28266" xr:uid="{55BA516D-2EE9-477F-95D4-03F4629BBF8A}"/>
    <cellStyle name="Comma 6 6 2 2 2 2 3" xfId="6024" xr:uid="{CC7A1541-A147-4DBC-A738-E7772B6FF29C}"/>
    <cellStyle name="Comma 6 6 2 2 2 2 3 2" xfId="18156" xr:uid="{E0E9CB0D-C1BF-46E2-B82D-4565E5C5E25E}"/>
    <cellStyle name="Comma 6 6 2 2 2 2 3 2 2" xfId="42420" xr:uid="{EEB71607-A5EF-4FEE-B395-0FAB8EF45EE9}"/>
    <cellStyle name="Comma 6 6 2 2 2 2 3 3" xfId="30288" xr:uid="{9C23C35C-4752-493B-BCB8-46F8E9D86E47}"/>
    <cellStyle name="Comma 6 6 2 2 2 2 4" xfId="10068" xr:uid="{7DCCB497-8D06-4841-9A8A-7314AC794E83}"/>
    <cellStyle name="Comma 6 6 2 2 2 2 4 2" xfId="22200" xr:uid="{6291A1D3-961D-481D-BABF-45F509CE136F}"/>
    <cellStyle name="Comma 6 6 2 2 2 2 4 2 2" xfId="46464" xr:uid="{0FF3B81B-0F72-491D-BC33-538AD2A1DCA7}"/>
    <cellStyle name="Comma 6 6 2 2 2 2 4 3" xfId="34332" xr:uid="{32F92DE7-BF9B-45BD-8F48-CA2E26092DAD}"/>
    <cellStyle name="Comma 6 6 2 2 2 2 5" xfId="14112" xr:uid="{576754CC-AEA3-428F-8A56-2C11B0923DF8}"/>
    <cellStyle name="Comma 6 6 2 2 2 2 5 2" xfId="38376" xr:uid="{6C9C18E1-25A4-4F41-BF07-78E243144D9A}"/>
    <cellStyle name="Comma 6 6 2 2 2 2 6" xfId="26244" xr:uid="{40E2405B-AF28-41DF-8888-99F33964ECEA}"/>
    <cellStyle name="Comma 6 6 2 2 2 3" xfId="2991" xr:uid="{B14FCBFE-FD3A-4186-9235-95FBF79A41A5}"/>
    <cellStyle name="Comma 6 6 2 2 2 3 2" xfId="7035" xr:uid="{FB2AE165-7BA0-4CE8-AB82-1589D9A2A826}"/>
    <cellStyle name="Comma 6 6 2 2 2 3 2 2" xfId="19167" xr:uid="{2A85ED54-3825-41A0-A0DB-35F5E6280BF8}"/>
    <cellStyle name="Comma 6 6 2 2 2 3 2 2 2" xfId="43431" xr:uid="{2131794A-6431-4292-826A-C6D996690BC9}"/>
    <cellStyle name="Comma 6 6 2 2 2 3 2 3" xfId="31299" xr:uid="{566BFC5A-5ACB-4702-AE3A-949261BB64C4}"/>
    <cellStyle name="Comma 6 6 2 2 2 3 3" xfId="11079" xr:uid="{C7B1197C-D593-4A7E-A130-E3464BD48348}"/>
    <cellStyle name="Comma 6 6 2 2 2 3 3 2" xfId="23211" xr:uid="{774CB241-D074-4DA1-81EF-A2FCB68F5A9F}"/>
    <cellStyle name="Comma 6 6 2 2 2 3 3 2 2" xfId="47475" xr:uid="{D84326EA-3FEF-4810-8470-5F2A0853892A}"/>
    <cellStyle name="Comma 6 6 2 2 2 3 3 3" xfId="35343" xr:uid="{8D06C16D-ABA5-4094-9840-A2923A000771}"/>
    <cellStyle name="Comma 6 6 2 2 2 3 4" xfId="15123" xr:uid="{6F1ACFA3-8203-4D5F-8E71-925164E72E77}"/>
    <cellStyle name="Comma 6 6 2 2 2 3 4 2" xfId="39387" xr:uid="{E953E51F-6F1A-4B0C-A6A6-994F51FD9CC3}"/>
    <cellStyle name="Comma 6 6 2 2 2 3 5" xfId="27255" xr:uid="{90001891-D0EA-4802-9D76-08325BF4F398}"/>
    <cellStyle name="Comma 6 6 2 2 2 4" xfId="5013" xr:uid="{EA595B34-9D9E-4635-9EA4-81E1652FE4A4}"/>
    <cellStyle name="Comma 6 6 2 2 2 4 2" xfId="17145" xr:uid="{89DC2F92-DE18-4A16-A23E-1839C2E0CA9B}"/>
    <cellStyle name="Comma 6 6 2 2 2 4 2 2" xfId="41409" xr:uid="{CA4F3C08-230D-4E36-9C40-0B67BB6FC2CF}"/>
    <cellStyle name="Comma 6 6 2 2 2 4 3" xfId="29277" xr:uid="{85D4AD2A-DF9B-49BA-8802-914E1C0360A4}"/>
    <cellStyle name="Comma 6 6 2 2 2 5" xfId="9057" xr:uid="{88706B70-4707-494F-9813-F2B6B7EB04D4}"/>
    <cellStyle name="Comma 6 6 2 2 2 5 2" xfId="21189" xr:uid="{F99AAF3D-7282-4B9E-B9D3-9025F33D51CA}"/>
    <cellStyle name="Comma 6 6 2 2 2 5 2 2" xfId="45453" xr:uid="{EEA929BA-C76A-49C9-A538-ECEC9B272560}"/>
    <cellStyle name="Comma 6 6 2 2 2 5 3" xfId="33321" xr:uid="{2D5058F6-5C3A-446D-B827-2EFEE6290CFC}"/>
    <cellStyle name="Comma 6 6 2 2 2 6" xfId="13101" xr:uid="{AC2EC674-B1E1-4B25-BB02-FA1762229AED}"/>
    <cellStyle name="Comma 6 6 2 2 2 6 2" xfId="37365" xr:uid="{AE172FCE-7F40-458E-9079-73C3771F1AD2}"/>
    <cellStyle name="Comma 6 6 2 2 2 7" xfId="25233" xr:uid="{F9CE03FC-3A35-4BC3-BBC5-53E6B3B74797}"/>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2 2 2" xfId="43937" xr:uid="{8EC8EA66-29F6-452C-B1B0-B0645BC3CB82}"/>
    <cellStyle name="Comma 6 6 2 2 3 2 2 3" xfId="31805" xr:uid="{A8F75A21-52B3-47E1-B1F6-747E9FE69C9F}"/>
    <cellStyle name="Comma 6 6 2 2 3 2 3" xfId="11585" xr:uid="{D518983D-42FF-4EF2-A96B-904DD4E8146F}"/>
    <cellStyle name="Comma 6 6 2 2 3 2 3 2" xfId="23717" xr:uid="{FBF29248-9E89-4696-A828-5164CAB78B46}"/>
    <cellStyle name="Comma 6 6 2 2 3 2 3 2 2" xfId="47981" xr:uid="{1A3BB753-16F8-4B76-9F1A-3C76761FFF9D}"/>
    <cellStyle name="Comma 6 6 2 2 3 2 3 3" xfId="35849" xr:uid="{30C3D1DF-E602-41D9-AF11-FA2B7FF51F51}"/>
    <cellStyle name="Comma 6 6 2 2 3 2 4" xfId="15629" xr:uid="{204D5C0D-7C32-407E-9EA0-E0D7067E45D6}"/>
    <cellStyle name="Comma 6 6 2 2 3 2 4 2" xfId="39893" xr:uid="{7B8EECDF-AD6A-48F4-919F-77AB2FBBAFA0}"/>
    <cellStyle name="Comma 6 6 2 2 3 2 5" xfId="27761" xr:uid="{2A67A985-0E2D-44A8-B05B-9D3BEE67A7E5}"/>
    <cellStyle name="Comma 6 6 2 2 3 3" xfId="5519" xr:uid="{6C607736-8104-40D7-812E-5B54E8A40BD0}"/>
    <cellStyle name="Comma 6 6 2 2 3 3 2" xfId="17651" xr:uid="{0AC84CCC-57EC-49F8-B63C-4DAA9C0B24BA}"/>
    <cellStyle name="Comma 6 6 2 2 3 3 2 2" xfId="41915" xr:uid="{C7B3ABDD-A293-4A20-98CE-D2680E8CDB4E}"/>
    <cellStyle name="Comma 6 6 2 2 3 3 3" xfId="29783" xr:uid="{4E7EE594-EFE4-4DEC-ABAA-363D9C08D88B}"/>
    <cellStyle name="Comma 6 6 2 2 3 4" xfId="9563" xr:uid="{03D84060-25DC-4B02-8C6B-CCAD58121979}"/>
    <cellStyle name="Comma 6 6 2 2 3 4 2" xfId="21695" xr:uid="{2078877A-FDA3-4F82-AD8E-67F7C3D390CF}"/>
    <cellStyle name="Comma 6 6 2 2 3 4 2 2" xfId="45959" xr:uid="{57E88BD7-7D4D-4BC1-BD4C-FB30B3450F34}"/>
    <cellStyle name="Comma 6 6 2 2 3 4 3" xfId="33827" xr:uid="{96DB49DF-132D-4FFE-B7AB-359582057489}"/>
    <cellStyle name="Comma 6 6 2 2 3 5" xfId="13607" xr:uid="{B9BB2165-F051-4880-A6C2-2C3ED3520927}"/>
    <cellStyle name="Comma 6 6 2 2 3 5 2" xfId="37871" xr:uid="{3BE8FF6F-968A-49E7-982C-5353DBE164E2}"/>
    <cellStyle name="Comma 6 6 2 2 3 6" xfId="25739" xr:uid="{12AA75AB-7444-4A88-BBD5-A8A9A36CD46F}"/>
    <cellStyle name="Comma 6 6 2 2 4" xfId="2486" xr:uid="{6C46E961-9D48-4A54-8A2D-84C4ACEBE90D}"/>
    <cellStyle name="Comma 6 6 2 2 4 2" xfId="6530" xr:uid="{882BB4DD-3F4D-4417-94AF-25DC85256C7E}"/>
    <cellStyle name="Comma 6 6 2 2 4 2 2" xfId="18662" xr:uid="{AC79C49E-401F-4282-957B-99DA22CAB2E2}"/>
    <cellStyle name="Comma 6 6 2 2 4 2 2 2" xfId="42926" xr:uid="{510C848D-A747-4366-BA2E-80EE85DEE07B}"/>
    <cellStyle name="Comma 6 6 2 2 4 2 3" xfId="30794" xr:uid="{CAA03C19-D9D8-4CE3-BD1A-D3DD425DF63A}"/>
    <cellStyle name="Comma 6 6 2 2 4 3" xfId="10574" xr:uid="{D8F924A7-5ED2-492F-B599-97819834009D}"/>
    <cellStyle name="Comma 6 6 2 2 4 3 2" xfId="22706" xr:uid="{B79CCB45-2E3C-438C-9CD6-A90586F979C3}"/>
    <cellStyle name="Comma 6 6 2 2 4 3 2 2" xfId="46970" xr:uid="{A7AE17D7-EB1D-4BC6-8DC3-0DEC85DD4A24}"/>
    <cellStyle name="Comma 6 6 2 2 4 3 3" xfId="34838" xr:uid="{B599BA59-DE7C-4D23-956F-AC70099E7170}"/>
    <cellStyle name="Comma 6 6 2 2 4 4" xfId="14618" xr:uid="{501C3B4F-74DF-4FE0-ADE5-42CCDA62040A}"/>
    <cellStyle name="Comma 6 6 2 2 4 4 2" xfId="38882" xr:uid="{D1AA2F2F-B51F-428B-B957-F1F84BFE85D0}"/>
    <cellStyle name="Comma 6 6 2 2 4 5" xfId="26750" xr:uid="{75E066B5-E4B0-4905-A0C5-ECA17ED833EF}"/>
    <cellStyle name="Comma 6 6 2 2 5" xfId="4508" xr:uid="{01E5E2AF-8D4B-4107-8FE9-38A3859E9765}"/>
    <cellStyle name="Comma 6 6 2 2 5 2" xfId="16640" xr:uid="{E9500FE8-ECE4-4386-8E91-16D6400280F9}"/>
    <cellStyle name="Comma 6 6 2 2 5 2 2" xfId="40904" xr:uid="{C3A7F0E9-F589-4643-8B8E-F81673ECC4CB}"/>
    <cellStyle name="Comma 6 6 2 2 5 3" xfId="28772" xr:uid="{6EC9659F-C76A-4EEC-A79B-67B4DBEA52C5}"/>
    <cellStyle name="Comma 6 6 2 2 6" xfId="8552" xr:uid="{C03513DC-6601-4676-83BC-7DDCA3031A8E}"/>
    <cellStyle name="Comma 6 6 2 2 6 2" xfId="20684" xr:uid="{AEE5C939-3842-4E85-A41A-3ECF4236B750}"/>
    <cellStyle name="Comma 6 6 2 2 6 2 2" xfId="44948" xr:uid="{A533FBDB-E9A2-496A-8DEB-DD46DA3E123A}"/>
    <cellStyle name="Comma 6 6 2 2 6 3" xfId="32816" xr:uid="{F234C964-42F2-443B-AD62-FDAF07A32FD5}"/>
    <cellStyle name="Comma 6 6 2 2 7" xfId="12596" xr:uid="{D26CFAA7-67AF-436D-B407-94DE46BD993E}"/>
    <cellStyle name="Comma 6 6 2 2 7 2" xfId="36860" xr:uid="{FB584DFE-7D72-4FB4-AEE7-155ABF1D1898}"/>
    <cellStyle name="Comma 6 6 2 2 8" xfId="24728" xr:uid="{155EDA5A-24A0-4D38-A7BC-A2195DFC4A23}"/>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2 2 2" xfId="44189" xr:uid="{CA2291CC-281D-46DF-9BCB-421FB5CEBB64}"/>
    <cellStyle name="Comma 6 6 2 3 2 2 2 3" xfId="32057" xr:uid="{89705593-1DC7-4D8A-85AC-7DB6073ECD25}"/>
    <cellStyle name="Comma 6 6 2 3 2 2 3" xfId="11837" xr:uid="{831A8F4D-30FE-4214-B9E1-1E4A3B06B490}"/>
    <cellStyle name="Comma 6 6 2 3 2 2 3 2" xfId="23969" xr:uid="{933AFB14-B278-441E-A983-387909DF9315}"/>
    <cellStyle name="Comma 6 6 2 3 2 2 3 2 2" xfId="48233" xr:uid="{16B8453D-EB23-4CFA-8BD8-6356F3DFB5AE}"/>
    <cellStyle name="Comma 6 6 2 3 2 2 3 3" xfId="36101" xr:uid="{E7F21B05-0D66-4A1E-BE03-2D0AAA8C7393}"/>
    <cellStyle name="Comma 6 6 2 3 2 2 4" xfId="15881" xr:uid="{1A85B2C2-51AA-4840-B5BD-198E267C4001}"/>
    <cellStyle name="Comma 6 6 2 3 2 2 4 2" xfId="40145" xr:uid="{85EB725B-C764-4BF7-BB03-2ED412F779DC}"/>
    <cellStyle name="Comma 6 6 2 3 2 2 5" xfId="28013" xr:uid="{6B614924-20EC-4F6F-8673-73B787A52292}"/>
    <cellStyle name="Comma 6 6 2 3 2 3" xfId="5771" xr:uid="{94C1BADF-C459-4633-B2D5-1BAE70735A0D}"/>
    <cellStyle name="Comma 6 6 2 3 2 3 2" xfId="17903" xr:uid="{04C1BFCA-A9F8-45BA-BFD7-53009A635E07}"/>
    <cellStyle name="Comma 6 6 2 3 2 3 2 2" xfId="42167" xr:uid="{9DD79180-BDE2-4F10-8CDD-A79A19854A8B}"/>
    <cellStyle name="Comma 6 6 2 3 2 3 3" xfId="30035" xr:uid="{183CA5CE-E186-4719-95CA-B2CF1D71C46A}"/>
    <cellStyle name="Comma 6 6 2 3 2 4" xfId="9815" xr:uid="{9F408B1B-D577-4489-9785-B0F05D61807E}"/>
    <cellStyle name="Comma 6 6 2 3 2 4 2" xfId="21947" xr:uid="{5055CFA4-95EE-4710-8F51-03F530FFFFAE}"/>
    <cellStyle name="Comma 6 6 2 3 2 4 2 2" xfId="46211" xr:uid="{33BDD5EC-6592-4F87-AC36-9C253D649274}"/>
    <cellStyle name="Comma 6 6 2 3 2 4 3" xfId="34079" xr:uid="{87FE2803-D203-485F-A922-8326CD51D08C}"/>
    <cellStyle name="Comma 6 6 2 3 2 5" xfId="13859" xr:uid="{7BE5B226-8F00-41CC-81E5-6DD1D0CCD4AA}"/>
    <cellStyle name="Comma 6 6 2 3 2 5 2" xfId="38123" xr:uid="{A1DCDB7E-CC5C-4444-A50A-89D54B8396EB}"/>
    <cellStyle name="Comma 6 6 2 3 2 6" xfId="25991" xr:uid="{4093DDA0-7680-4AD5-9F4F-6373E8B423B5}"/>
    <cellStyle name="Comma 6 6 2 3 3" xfId="2738" xr:uid="{A84AEDD4-608E-4052-92F7-FC9999759BA9}"/>
    <cellStyle name="Comma 6 6 2 3 3 2" xfId="6782" xr:uid="{F3B127E4-B25D-40B2-AE0E-04DC3DAEA430}"/>
    <cellStyle name="Comma 6 6 2 3 3 2 2" xfId="18914" xr:uid="{F35E678A-615E-47B7-ACB5-A99FCC3C874F}"/>
    <cellStyle name="Comma 6 6 2 3 3 2 2 2" xfId="43178" xr:uid="{A3F0F979-82EA-42D5-8B8D-3E8E9763E8D8}"/>
    <cellStyle name="Comma 6 6 2 3 3 2 3" xfId="31046" xr:uid="{EF846466-141C-4506-B906-CD2A67E63884}"/>
    <cellStyle name="Comma 6 6 2 3 3 3" xfId="10826" xr:uid="{A0C18322-1D90-467D-AEA3-9685FB813377}"/>
    <cellStyle name="Comma 6 6 2 3 3 3 2" xfId="22958" xr:uid="{656CE604-8B66-405E-A70E-29972E0355AB}"/>
    <cellStyle name="Comma 6 6 2 3 3 3 2 2" xfId="47222" xr:uid="{85643156-8E7A-45E7-97FC-8789BD9375A0}"/>
    <cellStyle name="Comma 6 6 2 3 3 3 3" xfId="35090" xr:uid="{6AF057AD-3D6D-406B-B2E5-1F3D68EF1327}"/>
    <cellStyle name="Comma 6 6 2 3 3 4" xfId="14870" xr:uid="{7E991B44-200B-4EA5-9014-4B189DFB70BD}"/>
    <cellStyle name="Comma 6 6 2 3 3 4 2" xfId="39134" xr:uid="{ABA2B05E-59C4-46DA-8BB0-E9BC3DB47A38}"/>
    <cellStyle name="Comma 6 6 2 3 3 5" xfId="27002" xr:uid="{6AF6507D-7DC5-4B69-9C5F-0F95F9DB37FA}"/>
    <cellStyle name="Comma 6 6 2 3 4" xfId="4760" xr:uid="{3016AC5F-F84D-46D7-A905-2738B902B8A9}"/>
    <cellStyle name="Comma 6 6 2 3 4 2" xfId="16892" xr:uid="{F87C553D-02B8-4574-82D6-523E033AD9DF}"/>
    <cellStyle name="Comma 6 6 2 3 4 2 2" xfId="41156" xr:uid="{F2D9625C-FCE7-4175-94EF-BBA654B0D9A1}"/>
    <cellStyle name="Comma 6 6 2 3 4 3" xfId="29024" xr:uid="{F22D882C-424C-4CB9-912A-A02A709DE14B}"/>
    <cellStyle name="Comma 6 6 2 3 5" xfId="8804" xr:uid="{97EB202F-A356-481E-B71F-F34B0FF8ACFE}"/>
    <cellStyle name="Comma 6 6 2 3 5 2" xfId="20936" xr:uid="{80E81E2B-13F1-4CBB-9AE4-380D9B467538}"/>
    <cellStyle name="Comma 6 6 2 3 5 2 2" xfId="45200" xr:uid="{565ED0A5-4700-4B9D-9CC8-C4315FE32548}"/>
    <cellStyle name="Comma 6 6 2 3 5 3" xfId="33068" xr:uid="{FD051FBC-AD77-45C9-9E6C-BFAD0A4621EF}"/>
    <cellStyle name="Comma 6 6 2 3 6" xfId="12848" xr:uid="{8BCB05DD-F042-41D9-AEE9-CC22EB04526F}"/>
    <cellStyle name="Comma 6 6 2 3 6 2" xfId="37112" xr:uid="{C8EBB7C4-9251-42F9-897E-C5ED361F13F7}"/>
    <cellStyle name="Comma 6 6 2 3 7" xfId="24980" xr:uid="{3207FF68-5E58-45CC-AC41-FEECD067CE94}"/>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2 2 2" xfId="43684" xr:uid="{6F540557-DA76-4F37-8C9E-52786AC77499}"/>
    <cellStyle name="Comma 6 6 2 4 2 2 3" xfId="31552" xr:uid="{3C0B5C1C-4FE8-415D-ADB1-845369A358AF}"/>
    <cellStyle name="Comma 6 6 2 4 2 3" xfId="11332" xr:uid="{4F447611-BC62-475D-844E-98866E22DBD5}"/>
    <cellStyle name="Comma 6 6 2 4 2 3 2" xfId="23464" xr:uid="{73F39FFC-DD69-4701-B0A6-2BE7E435A9EB}"/>
    <cellStyle name="Comma 6 6 2 4 2 3 2 2" xfId="47728" xr:uid="{810DA2B0-B3CD-466A-93E6-5022826424A4}"/>
    <cellStyle name="Comma 6 6 2 4 2 3 3" xfId="35596" xr:uid="{DAB5B38F-173A-4790-B818-21437D863286}"/>
    <cellStyle name="Comma 6 6 2 4 2 4" xfId="15376" xr:uid="{A2455125-35E2-4EA1-8708-118C23FD64A9}"/>
    <cellStyle name="Comma 6 6 2 4 2 4 2" xfId="39640" xr:uid="{8B85F192-21BB-4CF5-8DB2-A91991B03F72}"/>
    <cellStyle name="Comma 6 6 2 4 2 5" xfId="27508" xr:uid="{3EE2DDA7-E386-42EE-A9C4-7C2F5C1F77ED}"/>
    <cellStyle name="Comma 6 6 2 4 3" xfId="5266" xr:uid="{133884A2-0253-4FE1-9C1D-2684B4663AA9}"/>
    <cellStyle name="Comma 6 6 2 4 3 2" xfId="17398" xr:uid="{1867F858-1721-4C58-85D9-40A76AA89910}"/>
    <cellStyle name="Comma 6 6 2 4 3 2 2" xfId="41662" xr:uid="{666BB383-5EC3-4BCF-A190-15E8B88485D1}"/>
    <cellStyle name="Comma 6 6 2 4 3 3" xfId="29530" xr:uid="{3B686F34-8215-4212-BBD6-115AB98EE616}"/>
    <cellStyle name="Comma 6 6 2 4 4" xfId="9310" xr:uid="{01779A5C-8220-4EDF-AD16-571745882755}"/>
    <cellStyle name="Comma 6 6 2 4 4 2" xfId="21442" xr:uid="{56AF1E3D-15AC-4546-80F8-E06B8E058AEB}"/>
    <cellStyle name="Comma 6 6 2 4 4 2 2" xfId="45706" xr:uid="{18120A18-527A-4320-B441-81E910AC9680}"/>
    <cellStyle name="Comma 6 6 2 4 4 3" xfId="33574" xr:uid="{18080711-8890-48A0-A519-2E01847E2309}"/>
    <cellStyle name="Comma 6 6 2 4 5" xfId="13354" xr:uid="{EA44E0AE-669E-470B-BEBC-DE1019304943}"/>
    <cellStyle name="Comma 6 6 2 4 5 2" xfId="37618" xr:uid="{211C26DF-1B54-470B-B97B-4FF338612D23}"/>
    <cellStyle name="Comma 6 6 2 4 6" xfId="25486" xr:uid="{2C5300E2-C814-496B-83A6-0360B494000D}"/>
    <cellStyle name="Comma 6 6 2 5" xfId="2233" xr:uid="{3B9E9354-7482-4AF0-9A41-8745C1AE5253}"/>
    <cellStyle name="Comma 6 6 2 5 2" xfId="6277" xr:uid="{BE29621E-1581-4F23-BFD3-09502F2D7257}"/>
    <cellStyle name="Comma 6 6 2 5 2 2" xfId="18409" xr:uid="{ECE07E33-C2DC-4874-AD11-D951ED283CA7}"/>
    <cellStyle name="Comma 6 6 2 5 2 2 2" xfId="42673" xr:uid="{AD6AD465-E561-4442-AE9D-12233E563545}"/>
    <cellStyle name="Comma 6 6 2 5 2 3" xfId="30541" xr:uid="{F20C3C61-AE6B-47E0-985B-BA2E5E64589C}"/>
    <cellStyle name="Comma 6 6 2 5 3" xfId="10321" xr:uid="{27932BD0-A465-4A54-B698-53D599F7314B}"/>
    <cellStyle name="Comma 6 6 2 5 3 2" xfId="22453" xr:uid="{44FD373B-C41B-402C-98AC-D218DB6480B9}"/>
    <cellStyle name="Comma 6 6 2 5 3 2 2" xfId="46717" xr:uid="{5C34DC5C-88B3-4107-911D-C7680FA6E628}"/>
    <cellStyle name="Comma 6 6 2 5 3 3" xfId="34585" xr:uid="{8CD76506-FCE6-425C-B0D9-EC6C841DAA89}"/>
    <cellStyle name="Comma 6 6 2 5 4" xfId="14365" xr:uid="{FAD9C19D-ED3C-4020-B2A8-E9755FF703A3}"/>
    <cellStyle name="Comma 6 6 2 5 4 2" xfId="38629" xr:uid="{0F8B99EE-FD93-4B51-BF22-C56544A33089}"/>
    <cellStyle name="Comma 6 6 2 5 5" xfId="26497" xr:uid="{AE7EE387-A62D-4899-A195-F3DB40966658}"/>
    <cellStyle name="Comma 6 6 2 6" xfId="4255" xr:uid="{C4243564-47F8-486E-B756-AFF97D4CDFF3}"/>
    <cellStyle name="Comma 6 6 2 6 2" xfId="16387" xr:uid="{C924272F-2934-447E-B1DE-12A2D9DBD0ED}"/>
    <cellStyle name="Comma 6 6 2 6 2 2" xfId="40651" xr:uid="{D80A1C8D-29FF-42D9-8C1B-376713CEDF99}"/>
    <cellStyle name="Comma 6 6 2 6 3" xfId="28519" xr:uid="{5E5E6B8A-7110-4E35-98FE-0E7987D9A4A6}"/>
    <cellStyle name="Comma 6 6 2 7" xfId="8299" xr:uid="{AEA4CBCA-78DC-4398-8417-9A530501938A}"/>
    <cellStyle name="Comma 6 6 2 7 2" xfId="20431" xr:uid="{2C8413D8-A02B-4BF6-AC8F-3067A648614D}"/>
    <cellStyle name="Comma 6 6 2 7 2 2" xfId="44695" xr:uid="{0A9AE128-102E-43F7-ACDD-D544FDC6D2A0}"/>
    <cellStyle name="Comma 6 6 2 7 3" xfId="32563" xr:uid="{8A5F73CA-92B7-4261-9CD3-97CD728FC0ED}"/>
    <cellStyle name="Comma 6 6 2 8" xfId="12343" xr:uid="{2A9F1008-1B3E-4F1A-925A-2113C68B9588}"/>
    <cellStyle name="Comma 6 6 2 8 2" xfId="36607" xr:uid="{B9503D89-D9C5-4559-A49A-86D888342F6C}"/>
    <cellStyle name="Comma 6 6 2 9" xfId="24475" xr:uid="{A493E964-8F10-44FF-83F5-58A44345535E}"/>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2 2 2" xfId="44316" xr:uid="{42DED642-EC3A-4F02-B6D6-9CE51B2C40BD}"/>
    <cellStyle name="Comma 6 6 3 2 2 2 2 3" xfId="32184" xr:uid="{2430F4D2-9ADD-445D-8C81-1112E926D047}"/>
    <cellStyle name="Comma 6 6 3 2 2 2 3" xfId="11964" xr:uid="{A60D73E7-35E1-49FB-9069-3BA705AD0F44}"/>
    <cellStyle name="Comma 6 6 3 2 2 2 3 2" xfId="24096" xr:uid="{AFB0F2D5-EEDC-47C9-90BD-9B933630FE77}"/>
    <cellStyle name="Comma 6 6 3 2 2 2 3 2 2" xfId="48360" xr:uid="{0AD5254E-AF26-4F16-A02D-65FE29DA7209}"/>
    <cellStyle name="Comma 6 6 3 2 2 2 3 3" xfId="36228" xr:uid="{983CB56B-50F8-47C2-B8FB-F6741723017F}"/>
    <cellStyle name="Comma 6 6 3 2 2 2 4" xfId="16008" xr:uid="{7EC48B95-B534-49BE-AE89-4F6D7F929D9D}"/>
    <cellStyle name="Comma 6 6 3 2 2 2 4 2" xfId="40272" xr:uid="{98ECC742-30A6-41AC-BB5E-256DA53C9651}"/>
    <cellStyle name="Comma 6 6 3 2 2 2 5" xfId="28140" xr:uid="{5028E3F1-6700-4479-87FB-93C9C86BB928}"/>
    <cellStyle name="Comma 6 6 3 2 2 3" xfId="5898" xr:uid="{A4FB4784-4528-40D7-9F88-BECCBCC98911}"/>
    <cellStyle name="Comma 6 6 3 2 2 3 2" xfId="18030" xr:uid="{C97433D5-7833-434E-9282-EC7B7BE75527}"/>
    <cellStyle name="Comma 6 6 3 2 2 3 2 2" xfId="42294" xr:uid="{2FFB064A-A236-4EB0-9222-56CEEF000153}"/>
    <cellStyle name="Comma 6 6 3 2 2 3 3" xfId="30162" xr:uid="{59794428-8F02-404A-A6F5-40AB8080059A}"/>
    <cellStyle name="Comma 6 6 3 2 2 4" xfId="9942" xr:uid="{DE608A5A-EB6C-4627-9BFF-FEA03FFF4996}"/>
    <cellStyle name="Comma 6 6 3 2 2 4 2" xfId="22074" xr:uid="{52A28211-D229-4636-A221-95C57B07B7BC}"/>
    <cellStyle name="Comma 6 6 3 2 2 4 2 2" xfId="46338" xr:uid="{A0CAD830-5507-42AA-B50C-70F0018630ED}"/>
    <cellStyle name="Comma 6 6 3 2 2 4 3" xfId="34206" xr:uid="{14C2C9F0-8A6D-46A7-8DFE-67888D8909D0}"/>
    <cellStyle name="Comma 6 6 3 2 2 5" xfId="13986" xr:uid="{FC34980C-D3DF-4113-B4D3-253C95269BD5}"/>
    <cellStyle name="Comma 6 6 3 2 2 5 2" xfId="38250" xr:uid="{BAAD6D68-1B71-4C3A-8C63-C36344DC64A5}"/>
    <cellStyle name="Comma 6 6 3 2 2 6" xfId="26118" xr:uid="{AE374A64-E72B-4FC1-BAA9-F6BC6F5979CC}"/>
    <cellStyle name="Comma 6 6 3 2 3" xfId="2865" xr:uid="{30F7E81A-9200-461F-B2EB-14769BDFE5FB}"/>
    <cellStyle name="Comma 6 6 3 2 3 2" xfId="6909" xr:uid="{CF15C8F8-B130-4E0F-8AC5-4CAEBC6FA577}"/>
    <cellStyle name="Comma 6 6 3 2 3 2 2" xfId="19041" xr:uid="{D382D889-2CAA-4F4A-9982-7D20915DDF34}"/>
    <cellStyle name="Comma 6 6 3 2 3 2 2 2" xfId="43305" xr:uid="{36B9F49E-0A19-4A75-BA98-E407692567EC}"/>
    <cellStyle name="Comma 6 6 3 2 3 2 3" xfId="31173" xr:uid="{A8FC3957-1E82-4382-8553-A57BBD6A5095}"/>
    <cellStyle name="Comma 6 6 3 2 3 3" xfId="10953" xr:uid="{AFD6FB09-75FF-4C83-AB2F-E6C384E980EA}"/>
    <cellStyle name="Comma 6 6 3 2 3 3 2" xfId="23085" xr:uid="{700DB4E2-BD2E-4420-9559-2582FB156DD9}"/>
    <cellStyle name="Comma 6 6 3 2 3 3 2 2" xfId="47349" xr:uid="{9EB145EE-55AB-40FA-843D-CC754D7AA79A}"/>
    <cellStyle name="Comma 6 6 3 2 3 3 3" xfId="35217" xr:uid="{3D6CBA03-9B5E-41C7-8C36-7C46ECB9E047}"/>
    <cellStyle name="Comma 6 6 3 2 3 4" xfId="14997" xr:uid="{9EF9F15A-B8A2-42BF-B7B3-AC9EEC686717}"/>
    <cellStyle name="Comma 6 6 3 2 3 4 2" xfId="39261" xr:uid="{42E7FC6C-9A05-4FA5-8186-724E508E125A}"/>
    <cellStyle name="Comma 6 6 3 2 3 5" xfId="27129" xr:uid="{21AC4253-4001-47DD-985B-561549FD52BA}"/>
    <cellStyle name="Comma 6 6 3 2 4" xfId="4887" xr:uid="{371EE88C-0F9A-453D-92C4-C959C11A57A4}"/>
    <cellStyle name="Comma 6 6 3 2 4 2" xfId="17019" xr:uid="{AFA1D9F9-4354-46D2-B761-4F147FC2B6F6}"/>
    <cellStyle name="Comma 6 6 3 2 4 2 2" xfId="41283" xr:uid="{30AE7A32-BD4D-4B13-AE04-F715E37B9234}"/>
    <cellStyle name="Comma 6 6 3 2 4 3" xfId="29151" xr:uid="{4236A474-00D1-4FA7-AB4D-0F827E0AEA89}"/>
    <cellStyle name="Comma 6 6 3 2 5" xfId="8931" xr:uid="{9EB303E0-E276-441B-A032-82F8575D6F14}"/>
    <cellStyle name="Comma 6 6 3 2 5 2" xfId="21063" xr:uid="{8515E206-3A25-49CB-8790-F91288DD58A2}"/>
    <cellStyle name="Comma 6 6 3 2 5 2 2" xfId="45327" xr:uid="{5B669730-F42B-4510-846D-A7EF700B385D}"/>
    <cellStyle name="Comma 6 6 3 2 5 3" xfId="33195" xr:uid="{F61F0EC5-15C1-4E66-A4F0-4A3A44CB6BE0}"/>
    <cellStyle name="Comma 6 6 3 2 6" xfId="12975" xr:uid="{F5B39659-C803-49F9-AF7E-4E448380B611}"/>
    <cellStyle name="Comma 6 6 3 2 6 2" xfId="37239" xr:uid="{BBA5055B-C6C3-4821-A972-FB872139A73B}"/>
    <cellStyle name="Comma 6 6 3 2 7" xfId="25107" xr:uid="{4992699D-272D-47E4-8C3F-1A1BE5AF1C1E}"/>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2 2 2" xfId="43811" xr:uid="{599A705C-3B75-45C1-AB15-8EE94F0BEC71}"/>
    <cellStyle name="Comma 6 6 3 3 2 2 3" xfId="31679" xr:uid="{52BAC4E0-2818-4F2A-BA0E-F61946E4AC34}"/>
    <cellStyle name="Comma 6 6 3 3 2 3" xfId="11459" xr:uid="{D5FF5BEE-9F20-462C-8F1B-B7882E15F3DF}"/>
    <cellStyle name="Comma 6 6 3 3 2 3 2" xfId="23591" xr:uid="{A1E6824F-C3AA-41C9-B1D1-C702186BC158}"/>
    <cellStyle name="Comma 6 6 3 3 2 3 2 2" xfId="47855" xr:uid="{EBC2C7D2-7220-42F8-AB9D-55E29FB01794}"/>
    <cellStyle name="Comma 6 6 3 3 2 3 3" xfId="35723" xr:uid="{4091A5C5-5898-4E94-9159-2F02317C0F9D}"/>
    <cellStyle name="Comma 6 6 3 3 2 4" xfId="15503" xr:uid="{547A45AE-57C4-42FA-AC22-F75F2BA3EEC4}"/>
    <cellStyle name="Comma 6 6 3 3 2 4 2" xfId="39767" xr:uid="{65F6C1C3-29D5-4579-B7A7-A0FB425FDD3E}"/>
    <cellStyle name="Comma 6 6 3 3 2 5" xfId="27635" xr:uid="{029DC19F-5BB8-42A4-9881-D35BE83B44F6}"/>
    <cellStyle name="Comma 6 6 3 3 3" xfId="5393" xr:uid="{960A6DDD-F982-4E43-9865-3583E7F273F2}"/>
    <cellStyle name="Comma 6 6 3 3 3 2" xfId="17525" xr:uid="{3F0A3BB9-E533-4774-A870-1D474256D21A}"/>
    <cellStyle name="Comma 6 6 3 3 3 2 2" xfId="41789" xr:uid="{8FBEF6E2-6100-4FCF-ACD4-2A187013DCBF}"/>
    <cellStyle name="Comma 6 6 3 3 3 3" xfId="29657" xr:uid="{445C4580-E3F5-46D7-8819-6C60950269C1}"/>
    <cellStyle name="Comma 6 6 3 3 4" xfId="9437" xr:uid="{EB83E8CB-FD65-49AA-89EF-B6BD845D3A48}"/>
    <cellStyle name="Comma 6 6 3 3 4 2" xfId="21569" xr:uid="{6C00C954-B9D0-4643-A7AF-D70BF045C5E0}"/>
    <cellStyle name="Comma 6 6 3 3 4 2 2" xfId="45833" xr:uid="{0915A874-96D5-47EB-9866-DBC7E06EB4C1}"/>
    <cellStyle name="Comma 6 6 3 3 4 3" xfId="33701" xr:uid="{C4694F02-5095-4463-8D8F-686B9E500728}"/>
    <cellStyle name="Comma 6 6 3 3 5" xfId="13481" xr:uid="{E4CA0FAF-FEAA-4517-ADE4-E6711CE5B267}"/>
    <cellStyle name="Comma 6 6 3 3 5 2" xfId="37745" xr:uid="{F3CDE082-35A2-4D67-AA54-3B39B9D60D06}"/>
    <cellStyle name="Comma 6 6 3 3 6" xfId="25613" xr:uid="{077264E7-05F2-4BF2-8504-02F260299EF8}"/>
    <cellStyle name="Comma 6 6 3 4" xfId="2360" xr:uid="{47207085-F153-42B0-B3F6-F94FA6D2202A}"/>
    <cellStyle name="Comma 6 6 3 4 2" xfId="6404" xr:uid="{436C03CF-F941-49DE-9871-8F5FB8B2292D}"/>
    <cellStyle name="Comma 6 6 3 4 2 2" xfId="18536" xr:uid="{BA33585D-AEB3-4C7B-B035-4B664623A3AB}"/>
    <cellStyle name="Comma 6 6 3 4 2 2 2" xfId="42800" xr:uid="{0873FEB1-EB77-4DDE-B6D0-A7BC1D8EC15F}"/>
    <cellStyle name="Comma 6 6 3 4 2 3" xfId="30668" xr:uid="{99CE6683-D522-49DD-8887-DD1E996DC0E5}"/>
    <cellStyle name="Comma 6 6 3 4 3" xfId="10448" xr:uid="{053AA874-4AA8-400C-967B-1C0137AC4A6A}"/>
    <cellStyle name="Comma 6 6 3 4 3 2" xfId="22580" xr:uid="{353A1A78-7EE6-4D5A-9E32-ADF7715FE7BA}"/>
    <cellStyle name="Comma 6 6 3 4 3 2 2" xfId="46844" xr:uid="{56A246FA-4481-4440-923D-D3836A18ECA2}"/>
    <cellStyle name="Comma 6 6 3 4 3 3" xfId="34712" xr:uid="{239B3537-2DF6-42C0-84EB-0D0F1916B62E}"/>
    <cellStyle name="Comma 6 6 3 4 4" xfId="14492" xr:uid="{160034EB-62F5-4D18-859E-EFDC7BCF8533}"/>
    <cellStyle name="Comma 6 6 3 4 4 2" xfId="38756" xr:uid="{45CA6C83-8522-442C-BF35-961D66AD7659}"/>
    <cellStyle name="Comma 6 6 3 4 5" xfId="26624" xr:uid="{E96F0BD3-957D-4C5C-8333-553C0B496F95}"/>
    <cellStyle name="Comma 6 6 3 5" xfId="4382" xr:uid="{EEC8164E-E6C8-4C20-B859-BB92AFF77D0A}"/>
    <cellStyle name="Comma 6 6 3 5 2" xfId="16514" xr:uid="{2AD26E63-BF98-419F-BCB8-37D9686A0F9F}"/>
    <cellStyle name="Comma 6 6 3 5 2 2" xfId="40778" xr:uid="{657508E2-A63E-4968-902A-CDD9FAE9D505}"/>
    <cellStyle name="Comma 6 6 3 5 3" xfId="28646" xr:uid="{699C182C-6C4D-43A7-8466-BAEAA603F906}"/>
    <cellStyle name="Comma 6 6 3 6" xfId="8426" xr:uid="{E16B03C2-AEE2-4665-A07F-A52EA8F571CA}"/>
    <cellStyle name="Comma 6 6 3 6 2" xfId="20558" xr:uid="{B61C8131-4098-4B75-AB9D-E7BE85EA44D4}"/>
    <cellStyle name="Comma 6 6 3 6 2 2" xfId="44822" xr:uid="{EBA81C96-80B8-4FA0-97E2-D573021F2194}"/>
    <cellStyle name="Comma 6 6 3 6 3" xfId="32690" xr:uid="{F20523C4-C2EF-4237-AF8C-C12E901AEA44}"/>
    <cellStyle name="Comma 6 6 3 7" xfId="12470" xr:uid="{599A733E-6D59-4F9E-8DCB-29FC23FD8FE2}"/>
    <cellStyle name="Comma 6 6 3 7 2" xfId="36734" xr:uid="{D277C845-365A-46DD-B734-463210744C64}"/>
    <cellStyle name="Comma 6 6 3 8" xfId="24602" xr:uid="{40467F42-79A5-4DAF-82F4-5B16E0FCA8FD}"/>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2 2 2" xfId="44063" xr:uid="{AED9269A-9DEB-42E0-9525-CC862F8C3E36}"/>
    <cellStyle name="Comma 6 6 4 2 2 2 3" xfId="31931" xr:uid="{9BE64222-6919-4918-B0D9-C1A4E007096D}"/>
    <cellStyle name="Comma 6 6 4 2 2 3" xfId="11711" xr:uid="{D074ACBC-CF1D-4FAA-9BE3-60019A3A1C98}"/>
    <cellStyle name="Comma 6 6 4 2 2 3 2" xfId="23843" xr:uid="{CE684DE2-10DB-435C-BE98-912E83E838BC}"/>
    <cellStyle name="Comma 6 6 4 2 2 3 2 2" xfId="48107" xr:uid="{2402D50D-36CC-4EB8-8458-44D831830028}"/>
    <cellStyle name="Comma 6 6 4 2 2 3 3" xfId="35975" xr:uid="{AA723578-E4FF-44F8-8445-478E8B60D63B}"/>
    <cellStyle name="Comma 6 6 4 2 2 4" xfId="15755" xr:uid="{AFE518DD-B997-46ED-B2F6-013BD8C01E57}"/>
    <cellStyle name="Comma 6 6 4 2 2 4 2" xfId="40019" xr:uid="{C06D24DC-B727-48E2-B77D-B4B2D5DF4645}"/>
    <cellStyle name="Comma 6 6 4 2 2 5" xfId="27887" xr:uid="{76E1585B-C8E5-41C9-B06C-883A45562070}"/>
    <cellStyle name="Comma 6 6 4 2 3" xfId="5645" xr:uid="{C678F625-1825-4749-AFB8-8CCCB2FC4B13}"/>
    <cellStyle name="Comma 6 6 4 2 3 2" xfId="17777" xr:uid="{C70980DA-8196-48A0-AB1E-1D114F3F3235}"/>
    <cellStyle name="Comma 6 6 4 2 3 2 2" xfId="42041" xr:uid="{8DE02547-8221-4ED3-A49B-F4758EEACF96}"/>
    <cellStyle name="Comma 6 6 4 2 3 3" xfId="29909" xr:uid="{D271E9F2-B692-4751-8FA0-F44AEE32DE0A}"/>
    <cellStyle name="Comma 6 6 4 2 4" xfId="9689" xr:uid="{E8206C8A-20AF-4731-BE7B-1D57409048FD}"/>
    <cellStyle name="Comma 6 6 4 2 4 2" xfId="21821" xr:uid="{225875F0-B177-4AD5-A76E-5CE744A91ED5}"/>
    <cellStyle name="Comma 6 6 4 2 4 2 2" xfId="46085" xr:uid="{6D019454-998E-490E-A037-DD1D76B49744}"/>
    <cellStyle name="Comma 6 6 4 2 4 3" xfId="33953" xr:uid="{FEB456BB-3FF2-4A7E-8798-8F4F6FFEFF5F}"/>
    <cellStyle name="Comma 6 6 4 2 5" xfId="13733" xr:uid="{848069EA-4E93-4D42-AF18-7B34AAC3412A}"/>
    <cellStyle name="Comma 6 6 4 2 5 2" xfId="37997" xr:uid="{C92F12A0-C5C2-493B-ACBB-F57DA1FF42AB}"/>
    <cellStyle name="Comma 6 6 4 2 6" xfId="25865" xr:uid="{AB6A93D6-A8B8-4B83-9932-B8ECEF91F238}"/>
    <cellStyle name="Comma 6 6 4 3" xfId="2612" xr:uid="{5DB79E7F-73ED-4502-B065-EDA45ADA0163}"/>
    <cellStyle name="Comma 6 6 4 3 2" xfId="6656" xr:uid="{6B639116-3493-4452-81AA-ECA4674704AD}"/>
    <cellStyle name="Comma 6 6 4 3 2 2" xfId="18788" xr:uid="{348D4509-BB94-45E2-ADBE-8610FA721774}"/>
    <cellStyle name="Comma 6 6 4 3 2 2 2" xfId="43052" xr:uid="{015BB366-B2BB-4BE5-82A4-A520F1A890D2}"/>
    <cellStyle name="Comma 6 6 4 3 2 3" xfId="30920" xr:uid="{2768575C-F0DB-462D-89DF-017E7262ECE6}"/>
    <cellStyle name="Comma 6 6 4 3 3" xfId="10700" xr:uid="{F9F15AD4-70AE-4376-820A-DB67F4783B57}"/>
    <cellStyle name="Comma 6 6 4 3 3 2" xfId="22832" xr:uid="{484FD897-D3E4-4CD0-940E-F546A3F65AA8}"/>
    <cellStyle name="Comma 6 6 4 3 3 2 2" xfId="47096" xr:uid="{D3C48951-B54B-4F52-81A5-8F71A9F37B63}"/>
    <cellStyle name="Comma 6 6 4 3 3 3" xfId="34964" xr:uid="{A9A3E44F-3782-46EC-A8D5-342BB13612DC}"/>
    <cellStyle name="Comma 6 6 4 3 4" xfId="14744" xr:uid="{0B84C598-A072-47C5-B531-28667A22E285}"/>
    <cellStyle name="Comma 6 6 4 3 4 2" xfId="39008" xr:uid="{CB19B67C-3C83-490D-839D-B7F035F17AAC}"/>
    <cellStyle name="Comma 6 6 4 3 5" xfId="26876" xr:uid="{E48C71BE-4E53-4182-82D4-7D3E313BFAAD}"/>
    <cellStyle name="Comma 6 6 4 4" xfId="4634" xr:uid="{152FDDCE-09AC-4E36-80EE-3F791DEBE3E4}"/>
    <cellStyle name="Comma 6 6 4 4 2" xfId="16766" xr:uid="{3B15218E-2383-4CAD-9E3D-36CC505FFF77}"/>
    <cellStyle name="Comma 6 6 4 4 2 2" xfId="41030" xr:uid="{B06762E6-E2DD-4C50-BFA7-7B5A2A5FFB08}"/>
    <cellStyle name="Comma 6 6 4 4 3" xfId="28898" xr:uid="{BE43F355-A327-45B1-B9F8-8E40FA63CE52}"/>
    <cellStyle name="Comma 6 6 4 5" xfId="8678" xr:uid="{4181D5C8-6156-4230-9FCA-10D257D25413}"/>
    <cellStyle name="Comma 6 6 4 5 2" xfId="20810" xr:uid="{94BE30B1-FB08-4E30-B018-3630CB08F489}"/>
    <cellStyle name="Comma 6 6 4 5 2 2" xfId="45074" xr:uid="{DF0156EA-F3F4-4A27-98B5-AA62F8A00A08}"/>
    <cellStyle name="Comma 6 6 4 5 3" xfId="32942" xr:uid="{E43002EF-13AC-45A2-AB17-633B698408E7}"/>
    <cellStyle name="Comma 6 6 4 6" xfId="12722" xr:uid="{5D381204-6603-4777-AF8A-09F32848CBF7}"/>
    <cellStyle name="Comma 6 6 4 6 2" xfId="36986" xr:uid="{1DE90601-C94C-475F-A6E8-B49BA0538293}"/>
    <cellStyle name="Comma 6 6 4 7" xfId="24854" xr:uid="{9FDC2017-4FFC-4CB0-81E3-858C00AE586D}"/>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2 2 2" xfId="43558" xr:uid="{CE7D42F9-7772-4A56-8401-DC6D4C55DFDD}"/>
    <cellStyle name="Comma 6 6 5 2 2 3" xfId="31426" xr:uid="{76D08C1F-A4B3-4227-836E-73EB8A9E477B}"/>
    <cellStyle name="Comma 6 6 5 2 3" xfId="11206" xr:uid="{ABE3E434-444E-42E1-BADE-13E78DA318AC}"/>
    <cellStyle name="Comma 6 6 5 2 3 2" xfId="23338" xr:uid="{B6544303-8E1B-4517-B263-203B1779D6D6}"/>
    <cellStyle name="Comma 6 6 5 2 3 2 2" xfId="47602" xr:uid="{FAB9F93D-A5D0-45E1-A5C4-3B8EF8ECA095}"/>
    <cellStyle name="Comma 6 6 5 2 3 3" xfId="35470" xr:uid="{480183DF-FC94-46A7-A369-C27724FD8848}"/>
    <cellStyle name="Comma 6 6 5 2 4" xfId="15250" xr:uid="{983D984B-BF39-4B55-935D-4A8DC233561B}"/>
    <cellStyle name="Comma 6 6 5 2 4 2" xfId="39514" xr:uid="{880DF412-0258-46DB-A01C-11C71FC4113E}"/>
    <cellStyle name="Comma 6 6 5 2 5" xfId="27382" xr:uid="{DA04A505-9A51-4650-9EB4-3340F544789C}"/>
    <cellStyle name="Comma 6 6 5 3" xfId="5140" xr:uid="{A7D84CE8-A794-4CEC-B18C-94711739517E}"/>
    <cellStyle name="Comma 6 6 5 3 2" xfId="17272" xr:uid="{454732B7-8501-4DC6-B375-8A6989606139}"/>
    <cellStyle name="Comma 6 6 5 3 2 2" xfId="41536" xr:uid="{142D562A-139C-430C-94D1-AA250804BB70}"/>
    <cellStyle name="Comma 6 6 5 3 3" xfId="29404" xr:uid="{F1049E0C-0A92-49F9-AE16-666467D53C5B}"/>
    <cellStyle name="Comma 6 6 5 4" xfId="9184" xr:uid="{368DE2C9-2046-4783-A986-11C681D9147D}"/>
    <cellStyle name="Comma 6 6 5 4 2" xfId="21316" xr:uid="{6F950711-F410-4585-862C-F6FA37291D77}"/>
    <cellStyle name="Comma 6 6 5 4 2 2" xfId="45580" xr:uid="{97D5AAB2-5D20-4193-BC49-90B40D71C10E}"/>
    <cellStyle name="Comma 6 6 5 4 3" xfId="33448" xr:uid="{C69AD9E4-FED1-417F-AF48-DA58EE778EA2}"/>
    <cellStyle name="Comma 6 6 5 5" xfId="13228" xr:uid="{FED4F806-171E-475B-9D65-3E49806C0F3D}"/>
    <cellStyle name="Comma 6 6 5 5 2" xfId="37492" xr:uid="{E366FC80-A6BC-4141-BF93-FB818BF3C36B}"/>
    <cellStyle name="Comma 6 6 5 6" xfId="25360" xr:uid="{24D6E23C-03F5-408A-B351-6B8CE355F10B}"/>
    <cellStyle name="Comma 6 6 6" xfId="2107" xr:uid="{0203E811-B77F-4AF4-81C5-AE708A004C91}"/>
    <cellStyle name="Comma 6 6 6 2" xfId="6151" xr:uid="{ED6C3F54-0BED-4E75-99DE-701B9315E969}"/>
    <cellStyle name="Comma 6 6 6 2 2" xfId="18283" xr:uid="{23DA4DE7-F50C-438C-856E-49A88E54F85A}"/>
    <cellStyle name="Comma 6 6 6 2 2 2" xfId="42547" xr:uid="{EDC1A5C7-937F-4F6A-90FA-9F098C3189CA}"/>
    <cellStyle name="Comma 6 6 6 2 3" xfId="30415" xr:uid="{CA8FFAD2-C155-4B38-9E3A-37839AE5C043}"/>
    <cellStyle name="Comma 6 6 6 3" xfId="10195" xr:uid="{D3A92779-4CB2-46A7-B318-DE8952F02522}"/>
    <cellStyle name="Comma 6 6 6 3 2" xfId="22327" xr:uid="{C9A30002-01B6-4CD8-A4F3-08F2B1B320B7}"/>
    <cellStyle name="Comma 6 6 6 3 2 2" xfId="46591" xr:uid="{689DCDB8-F29B-48E1-9094-B0F9DFA48B81}"/>
    <cellStyle name="Comma 6 6 6 3 3" xfId="34459" xr:uid="{32CEC6BF-F3B5-4BE8-A3E0-6A851124F6B9}"/>
    <cellStyle name="Comma 6 6 6 4" xfId="14239" xr:uid="{7D58EB5E-26E1-4907-9600-8577E68DD8D9}"/>
    <cellStyle name="Comma 6 6 6 4 2" xfId="38503" xr:uid="{8369E26D-FBCA-405F-A046-F4967E88CFFB}"/>
    <cellStyle name="Comma 6 6 6 5" xfId="26371" xr:uid="{097881A3-3D08-4FF0-833A-4C188AEB7A8B}"/>
    <cellStyle name="Comma 6 6 7" xfId="4129" xr:uid="{00DA4A6E-A2D3-4018-9F47-7C06AA88F2B6}"/>
    <cellStyle name="Comma 6 6 7 2" xfId="16261" xr:uid="{B16B6B8E-DB7B-4488-BFD0-22DA26531094}"/>
    <cellStyle name="Comma 6 6 7 2 2" xfId="40525" xr:uid="{E489377A-60D8-4A97-8FBD-89CB1868C15C}"/>
    <cellStyle name="Comma 6 6 7 3" xfId="28393" xr:uid="{C455A814-59BE-423C-9BB3-36E052C18A35}"/>
    <cellStyle name="Comma 6 6 8" xfId="8173" xr:uid="{A2BCDA0A-B46B-4A13-AA83-8414188FD5A1}"/>
    <cellStyle name="Comma 6 6 8 2" xfId="20305" xr:uid="{4690CF53-1C68-49B0-ABF6-AAE40F6EECD8}"/>
    <cellStyle name="Comma 6 6 8 2 2" xfId="44569" xr:uid="{8536C8B7-B88E-42B8-AA4E-DBCD8C1F37DA}"/>
    <cellStyle name="Comma 6 6 8 3" xfId="32437" xr:uid="{227A5A66-224E-403A-AB88-E93D94B8858B}"/>
    <cellStyle name="Comma 6 6 9" xfId="12217" xr:uid="{3797338E-E9D3-405B-9084-FA17950E3D15}"/>
    <cellStyle name="Comma 6 6 9 2" xfId="36481" xr:uid="{3B993670-F672-436A-A8B5-20BD293A26F2}"/>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2 2 2" xfId="44379" xr:uid="{1E521BA6-0307-4E10-AA41-C0B39951F62F}"/>
    <cellStyle name="Comma 6 7 2 2 2 2 2 3" xfId="32247" xr:uid="{A0B08797-DB02-4B05-834A-A417EAF278ED}"/>
    <cellStyle name="Comma 6 7 2 2 2 2 3" xfId="12027" xr:uid="{B6585012-2FEA-4CF0-B95C-BD0BF48F642C}"/>
    <cellStyle name="Comma 6 7 2 2 2 2 3 2" xfId="24159" xr:uid="{CE9546CB-2B13-4FFB-8895-164545E73426}"/>
    <cellStyle name="Comma 6 7 2 2 2 2 3 2 2" xfId="48423" xr:uid="{512776AD-C842-4D69-A177-A32F68A8CCDD}"/>
    <cellStyle name="Comma 6 7 2 2 2 2 3 3" xfId="36291" xr:uid="{B201C9EC-0F5A-4B58-A2AE-136DB8740A38}"/>
    <cellStyle name="Comma 6 7 2 2 2 2 4" xfId="16071" xr:uid="{3BF32501-F4E9-44B4-9B30-058C10B66527}"/>
    <cellStyle name="Comma 6 7 2 2 2 2 4 2" xfId="40335" xr:uid="{AF3DD977-B16C-4F3F-9354-8E10531B1BEE}"/>
    <cellStyle name="Comma 6 7 2 2 2 2 5" xfId="28203" xr:uid="{1927C658-5C90-4B6B-BAF2-03A034CA6D66}"/>
    <cellStyle name="Comma 6 7 2 2 2 3" xfId="5961" xr:uid="{7DEA43CB-16EE-498F-8AB3-E8F3A60C2450}"/>
    <cellStyle name="Comma 6 7 2 2 2 3 2" xfId="18093" xr:uid="{5EB31062-17C0-441F-9EBA-B1C1E17B9061}"/>
    <cellStyle name="Comma 6 7 2 2 2 3 2 2" xfId="42357" xr:uid="{C5639D9C-3A97-457C-A938-1E75F33CC81A}"/>
    <cellStyle name="Comma 6 7 2 2 2 3 3" xfId="30225" xr:uid="{48A1BE92-9D1D-41F6-8C78-32BAA5562565}"/>
    <cellStyle name="Comma 6 7 2 2 2 4" xfId="10005" xr:uid="{DCA86651-3CCB-455F-94A0-36416D0798D9}"/>
    <cellStyle name="Comma 6 7 2 2 2 4 2" xfId="22137" xr:uid="{BA938E06-0D23-4125-80FA-4C644DC4168A}"/>
    <cellStyle name="Comma 6 7 2 2 2 4 2 2" xfId="46401" xr:uid="{2EB6C5FB-7896-469E-9CF3-101ED43BEC5B}"/>
    <cellStyle name="Comma 6 7 2 2 2 4 3" xfId="34269" xr:uid="{8DD6091D-D92A-4ACA-9476-F9EAFCE084F3}"/>
    <cellStyle name="Comma 6 7 2 2 2 5" xfId="14049" xr:uid="{3DC3C474-0E6A-4242-98C6-1E7542EA48AE}"/>
    <cellStyle name="Comma 6 7 2 2 2 5 2" xfId="38313" xr:uid="{13BF5C2B-022A-488B-9C2E-3A77468B7BD5}"/>
    <cellStyle name="Comma 6 7 2 2 2 6" xfId="26181" xr:uid="{11E38936-0E39-421A-8ADE-323DB5CE066C}"/>
    <cellStyle name="Comma 6 7 2 2 3" xfId="2928" xr:uid="{567F684F-BAD0-47E8-8B46-2D8593D9E481}"/>
    <cellStyle name="Comma 6 7 2 2 3 2" xfId="6972" xr:uid="{9BC9E33D-9294-41B2-B6EF-336041442979}"/>
    <cellStyle name="Comma 6 7 2 2 3 2 2" xfId="19104" xr:uid="{FF0EDEB8-A90A-4DA4-B6C4-887B7223532C}"/>
    <cellStyle name="Comma 6 7 2 2 3 2 2 2" xfId="43368" xr:uid="{361C675B-8B6C-48E1-A9A0-5F57C83EC41D}"/>
    <cellStyle name="Comma 6 7 2 2 3 2 3" xfId="31236" xr:uid="{199A0C8F-35B2-4703-BAE0-790F51FD4022}"/>
    <cellStyle name="Comma 6 7 2 2 3 3" xfId="11016" xr:uid="{BA5B3746-212A-4D9F-9658-43459DA2A537}"/>
    <cellStyle name="Comma 6 7 2 2 3 3 2" xfId="23148" xr:uid="{10B70C24-3C89-4CC0-A2CF-4CC3EECA77B8}"/>
    <cellStyle name="Comma 6 7 2 2 3 3 2 2" xfId="47412" xr:uid="{C9F90F4B-13DE-4E3C-B27B-8BED388A9003}"/>
    <cellStyle name="Comma 6 7 2 2 3 3 3" xfId="35280" xr:uid="{BB7FC8CA-6214-44AB-B6FD-FA13728EBE3A}"/>
    <cellStyle name="Comma 6 7 2 2 3 4" xfId="15060" xr:uid="{1D4D2E50-73A4-4720-94F4-1E805D3E4CF5}"/>
    <cellStyle name="Comma 6 7 2 2 3 4 2" xfId="39324" xr:uid="{94E58BD0-1F57-4465-9080-21CACBFF01ED}"/>
    <cellStyle name="Comma 6 7 2 2 3 5" xfId="27192" xr:uid="{788564B2-0ED4-4B90-AE79-60F7FD527171}"/>
    <cellStyle name="Comma 6 7 2 2 4" xfId="4950" xr:uid="{7F8A4378-742F-4A45-A44A-1C5CA8AEF626}"/>
    <cellStyle name="Comma 6 7 2 2 4 2" xfId="17082" xr:uid="{35C3808F-FB77-4A63-9507-0D36463DF780}"/>
    <cellStyle name="Comma 6 7 2 2 4 2 2" xfId="41346" xr:uid="{C6B3C4A1-2DEA-40AD-B0DE-97B225656871}"/>
    <cellStyle name="Comma 6 7 2 2 4 3" xfId="29214" xr:uid="{B6838DE7-B77E-4418-9490-9601F261E391}"/>
    <cellStyle name="Comma 6 7 2 2 5" xfId="8994" xr:uid="{14E72EA4-74FA-41EE-B9EC-682BD69BDE65}"/>
    <cellStyle name="Comma 6 7 2 2 5 2" xfId="21126" xr:uid="{B91B95FB-970E-4DAD-AA57-18A5A83748DB}"/>
    <cellStyle name="Comma 6 7 2 2 5 2 2" xfId="45390" xr:uid="{88B0BC37-FA05-476A-AF5F-9B0FFD031F7F}"/>
    <cellStyle name="Comma 6 7 2 2 5 3" xfId="33258" xr:uid="{318EE716-D675-4FD1-9094-2AA2C93DF0D1}"/>
    <cellStyle name="Comma 6 7 2 2 6" xfId="13038" xr:uid="{6A716662-D4E6-4E11-8324-B60146ACD392}"/>
    <cellStyle name="Comma 6 7 2 2 6 2" xfId="37302" xr:uid="{FEBA070E-7C77-477E-8A77-3EEA28A59FBF}"/>
    <cellStyle name="Comma 6 7 2 2 7" xfId="25170" xr:uid="{CC5E06BE-FD91-445F-9DED-E91F93BCF738}"/>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2 2 2" xfId="43874" xr:uid="{3BA0DA7B-B282-45D8-B9C8-9D3FBEF6ADCF}"/>
    <cellStyle name="Comma 6 7 2 3 2 2 3" xfId="31742" xr:uid="{5452971A-72B9-4429-9750-6CE5F360455B}"/>
    <cellStyle name="Comma 6 7 2 3 2 3" xfId="11522" xr:uid="{B843DB27-ED5A-4450-B730-12239CAB3908}"/>
    <cellStyle name="Comma 6 7 2 3 2 3 2" xfId="23654" xr:uid="{11A70D22-ECC7-46C5-84D0-50C660A7F3F0}"/>
    <cellStyle name="Comma 6 7 2 3 2 3 2 2" xfId="47918" xr:uid="{1434D194-9B42-4400-9CD9-B931804D2005}"/>
    <cellStyle name="Comma 6 7 2 3 2 3 3" xfId="35786" xr:uid="{742AF454-79D7-44AD-856E-7A3C6F062311}"/>
    <cellStyle name="Comma 6 7 2 3 2 4" xfId="15566" xr:uid="{9ED2AD91-E842-498C-A0B3-3B73F6E0C886}"/>
    <cellStyle name="Comma 6 7 2 3 2 4 2" xfId="39830" xr:uid="{9CBB2437-47AA-4682-86E4-C2FBA93C5FD8}"/>
    <cellStyle name="Comma 6 7 2 3 2 5" xfId="27698" xr:uid="{2B20CB42-F71A-4881-B86A-86C3E1CA938E}"/>
    <cellStyle name="Comma 6 7 2 3 3" xfId="5456" xr:uid="{1415966A-06EC-44CD-A310-FE6FBECE9B1E}"/>
    <cellStyle name="Comma 6 7 2 3 3 2" xfId="17588" xr:uid="{8D394918-6F98-4005-A239-99C09CE55AC8}"/>
    <cellStyle name="Comma 6 7 2 3 3 2 2" xfId="41852" xr:uid="{65E28D73-52B2-4AF8-ADCB-4473275343E3}"/>
    <cellStyle name="Comma 6 7 2 3 3 3" xfId="29720" xr:uid="{0E7251DF-A4BF-478B-98E3-4DAA574013BC}"/>
    <cellStyle name="Comma 6 7 2 3 4" xfId="9500" xr:uid="{61A9508B-3485-4752-B500-3E4CFCE25BBC}"/>
    <cellStyle name="Comma 6 7 2 3 4 2" xfId="21632" xr:uid="{F378A780-72EC-486D-AC6D-2D26F31FF4AD}"/>
    <cellStyle name="Comma 6 7 2 3 4 2 2" xfId="45896" xr:uid="{8E25A13A-6FB9-454B-8FDD-291A54DB5DC4}"/>
    <cellStyle name="Comma 6 7 2 3 4 3" xfId="33764" xr:uid="{B1920CD9-D962-4790-A119-9C6B0B611C4E}"/>
    <cellStyle name="Comma 6 7 2 3 5" xfId="13544" xr:uid="{9107FBE1-12C5-4283-9E59-FFBB61C5FBA4}"/>
    <cellStyle name="Comma 6 7 2 3 5 2" xfId="37808" xr:uid="{7FBDCE2F-FC58-45E6-B323-17162F978699}"/>
    <cellStyle name="Comma 6 7 2 3 6" xfId="25676" xr:uid="{885FF807-C44A-41CB-8865-43613EB9524F}"/>
    <cellStyle name="Comma 6 7 2 4" xfId="2423" xr:uid="{4ABF9D03-18E2-41CB-A41C-B1163652DAF2}"/>
    <cellStyle name="Comma 6 7 2 4 2" xfId="6467" xr:uid="{65938184-B2E6-4666-9457-7561562341AB}"/>
    <cellStyle name="Comma 6 7 2 4 2 2" xfId="18599" xr:uid="{E92FD2EE-42A4-4FAA-9FFC-BDB3032FE486}"/>
    <cellStyle name="Comma 6 7 2 4 2 2 2" xfId="42863" xr:uid="{65A173CD-273C-4948-BB9F-89CA1244E489}"/>
    <cellStyle name="Comma 6 7 2 4 2 3" xfId="30731" xr:uid="{FF285A83-8D68-41B6-BCEF-A48BE9E0386D}"/>
    <cellStyle name="Comma 6 7 2 4 3" xfId="10511" xr:uid="{CBEBFA28-A84C-4139-8793-812435AD872C}"/>
    <cellStyle name="Comma 6 7 2 4 3 2" xfId="22643" xr:uid="{C6B92B50-3348-4C7D-8BBD-9530FBC24D9E}"/>
    <cellStyle name="Comma 6 7 2 4 3 2 2" xfId="46907" xr:uid="{6E263BEC-F3A9-4743-AB7C-2E6C21E93DEF}"/>
    <cellStyle name="Comma 6 7 2 4 3 3" xfId="34775" xr:uid="{B171ABA4-2C2E-4DD5-8A60-6664E226C3A1}"/>
    <cellStyle name="Comma 6 7 2 4 4" xfId="14555" xr:uid="{CF742DC8-79E3-4295-8F59-212BCC8969C6}"/>
    <cellStyle name="Comma 6 7 2 4 4 2" xfId="38819" xr:uid="{52D754F1-21B4-49BC-BE7F-BC03234BCDA7}"/>
    <cellStyle name="Comma 6 7 2 4 5" xfId="26687" xr:uid="{2F90A50B-8060-43EB-822A-52A8E21D4205}"/>
    <cellStyle name="Comma 6 7 2 5" xfId="4445" xr:uid="{67C2446A-F34C-4C6B-899B-37F91B4589AF}"/>
    <cellStyle name="Comma 6 7 2 5 2" xfId="16577" xr:uid="{F95AB564-64E8-46DB-8D3D-C9C930DD5C47}"/>
    <cellStyle name="Comma 6 7 2 5 2 2" xfId="40841" xr:uid="{7660C99F-85A9-4944-A042-E71F5E3F2685}"/>
    <cellStyle name="Comma 6 7 2 5 3" xfId="28709" xr:uid="{FE588E66-3040-4DE9-873D-74124184B406}"/>
    <cellStyle name="Comma 6 7 2 6" xfId="8489" xr:uid="{B01E669C-5B59-4D7F-AD04-FC5BB52C0EE6}"/>
    <cellStyle name="Comma 6 7 2 6 2" xfId="20621" xr:uid="{B7A212D2-7365-4E95-BFCA-382DA166C80F}"/>
    <cellStyle name="Comma 6 7 2 6 2 2" xfId="44885" xr:uid="{26DE6C0B-B628-495D-AAFD-80A9943E18BE}"/>
    <cellStyle name="Comma 6 7 2 6 3" xfId="32753" xr:uid="{71422C4F-B76F-4BBC-A19A-0CF5F2BBE698}"/>
    <cellStyle name="Comma 6 7 2 7" xfId="12533" xr:uid="{E9D505FA-9D94-4F52-B0B9-C9A78B4544EC}"/>
    <cellStyle name="Comma 6 7 2 7 2" xfId="36797" xr:uid="{B2FF26E8-6287-4094-9EDD-D20E7FEBB6C6}"/>
    <cellStyle name="Comma 6 7 2 8" xfId="24665" xr:uid="{41BCC544-4F1F-4EAB-96FE-F959DAE393F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2 2 2" xfId="44126" xr:uid="{BB6C2151-AB8D-4A92-9E3B-9965360F6776}"/>
    <cellStyle name="Comma 6 7 3 2 2 2 3" xfId="31994" xr:uid="{4B14BA98-2F2A-488A-AD80-87659BADE697}"/>
    <cellStyle name="Comma 6 7 3 2 2 3" xfId="11774" xr:uid="{9BC413A8-BC58-46FE-8447-1D00F5B5A6BB}"/>
    <cellStyle name="Comma 6 7 3 2 2 3 2" xfId="23906" xr:uid="{725B92A6-928C-4991-8268-ECB33D4BC9EF}"/>
    <cellStyle name="Comma 6 7 3 2 2 3 2 2" xfId="48170" xr:uid="{14228107-16B5-4D1E-85F7-2755CBB8BE9E}"/>
    <cellStyle name="Comma 6 7 3 2 2 3 3" xfId="36038" xr:uid="{DEF415DA-B2BD-4852-AE54-7CAC9FFACDF4}"/>
    <cellStyle name="Comma 6 7 3 2 2 4" xfId="15818" xr:uid="{96A98C58-37EC-4AB1-89CF-F2BCB3E3CF6F}"/>
    <cellStyle name="Comma 6 7 3 2 2 4 2" xfId="40082" xr:uid="{376D220C-7738-4811-A65F-BB845A6B6BD2}"/>
    <cellStyle name="Comma 6 7 3 2 2 5" xfId="27950" xr:uid="{8B05731B-1A65-4CE3-BE87-62E72EBE5E75}"/>
    <cellStyle name="Comma 6 7 3 2 3" xfId="5708" xr:uid="{9940DB91-8D76-4915-B56C-856B1481E4E2}"/>
    <cellStyle name="Comma 6 7 3 2 3 2" xfId="17840" xr:uid="{8A27CC39-9D37-4966-A50D-A7BB3FB62CA9}"/>
    <cellStyle name="Comma 6 7 3 2 3 2 2" xfId="42104" xr:uid="{ED7E37FE-C027-4060-9535-487AB3F9EE40}"/>
    <cellStyle name="Comma 6 7 3 2 3 3" xfId="29972" xr:uid="{A21DB9D6-EE88-4B1A-8608-9BA901455F75}"/>
    <cellStyle name="Comma 6 7 3 2 4" xfId="9752" xr:uid="{F852EF84-74ED-432D-BB97-27708FBCC4A5}"/>
    <cellStyle name="Comma 6 7 3 2 4 2" xfId="21884" xr:uid="{BC039370-0BEE-4703-AE0B-B51D84ED07F2}"/>
    <cellStyle name="Comma 6 7 3 2 4 2 2" xfId="46148" xr:uid="{18E59170-EC49-4978-9EA0-A7419754350E}"/>
    <cellStyle name="Comma 6 7 3 2 4 3" xfId="34016" xr:uid="{57294D11-2DD5-4E47-86D0-C340D100AC28}"/>
    <cellStyle name="Comma 6 7 3 2 5" xfId="13796" xr:uid="{8DDF9E1C-F7F0-419D-B902-E02C25FFA0AC}"/>
    <cellStyle name="Comma 6 7 3 2 5 2" xfId="38060" xr:uid="{6EC00684-DFAF-4555-A533-8DD3A368E25F}"/>
    <cellStyle name="Comma 6 7 3 2 6" xfId="25928" xr:uid="{3BE0873E-342C-4ADB-874F-7E97FAA5FCA4}"/>
    <cellStyle name="Comma 6 7 3 3" xfId="2675" xr:uid="{8DD5EA00-B52A-41B7-9166-C38D4C796C99}"/>
    <cellStyle name="Comma 6 7 3 3 2" xfId="6719" xr:uid="{66CC8E8F-A083-4C04-AB5E-68C63860E304}"/>
    <cellStyle name="Comma 6 7 3 3 2 2" xfId="18851" xr:uid="{752A086C-700B-4E35-81FF-82B2CF297F8D}"/>
    <cellStyle name="Comma 6 7 3 3 2 2 2" xfId="43115" xr:uid="{DEC19E4A-F24E-4252-91A7-FD48C9F0BD4C}"/>
    <cellStyle name="Comma 6 7 3 3 2 3" xfId="30983" xr:uid="{59D8B769-2397-4372-ACEF-B8B89663DAA9}"/>
    <cellStyle name="Comma 6 7 3 3 3" xfId="10763" xr:uid="{66AF8176-A42E-469A-B580-FEEB22823A17}"/>
    <cellStyle name="Comma 6 7 3 3 3 2" xfId="22895" xr:uid="{ED96FA1F-1565-4B4D-B03D-370D82F517F0}"/>
    <cellStyle name="Comma 6 7 3 3 3 2 2" xfId="47159" xr:uid="{D9CE6D89-4B2A-4F74-9EE4-781C7C2F2777}"/>
    <cellStyle name="Comma 6 7 3 3 3 3" xfId="35027" xr:uid="{2516F523-7B68-470E-B587-B2D00ADF14D0}"/>
    <cellStyle name="Comma 6 7 3 3 4" xfId="14807" xr:uid="{D178606C-9B30-4E08-A96A-8CFBC7AAAB9B}"/>
    <cellStyle name="Comma 6 7 3 3 4 2" xfId="39071" xr:uid="{6D0E536F-A160-4FAA-89CB-5D3455D970D9}"/>
    <cellStyle name="Comma 6 7 3 3 5" xfId="26939" xr:uid="{DF5F8821-FAB3-460E-BA2E-41A8B77A2552}"/>
    <cellStyle name="Comma 6 7 3 4" xfId="4697" xr:uid="{B72C7602-2905-435A-BC51-9FB3D8F26FE3}"/>
    <cellStyle name="Comma 6 7 3 4 2" xfId="16829" xr:uid="{EAFD6418-26CE-4226-8DED-66B02B8DA74D}"/>
    <cellStyle name="Comma 6 7 3 4 2 2" xfId="41093" xr:uid="{9C7472E0-23CA-49D8-9DE3-A34BCECDF382}"/>
    <cellStyle name="Comma 6 7 3 4 3" xfId="28961" xr:uid="{BC7B8B1C-4EE1-4DB2-AD11-EE859EA25272}"/>
    <cellStyle name="Comma 6 7 3 5" xfId="8741" xr:uid="{740D879D-05FB-440C-9D41-90DCE1DA479E}"/>
    <cellStyle name="Comma 6 7 3 5 2" xfId="20873" xr:uid="{79F8DE65-A758-448B-A773-1D3012B7224B}"/>
    <cellStyle name="Comma 6 7 3 5 2 2" xfId="45137" xr:uid="{C1689F2D-7971-4CE8-B779-334A10153F0D}"/>
    <cellStyle name="Comma 6 7 3 5 3" xfId="33005" xr:uid="{77300FF8-F2BB-47FB-A1A4-464C5142E5EA}"/>
    <cellStyle name="Comma 6 7 3 6" xfId="12785" xr:uid="{795C1D0F-BEA8-4A71-AA74-302675988B83}"/>
    <cellStyle name="Comma 6 7 3 6 2" xfId="37049" xr:uid="{6CF4FF88-B696-4C37-A2BD-415ADD878EA7}"/>
    <cellStyle name="Comma 6 7 3 7" xfId="24917" xr:uid="{81ED9B4A-C3B2-47F1-AEF5-479D35D71891}"/>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2 2 2" xfId="43621" xr:uid="{E6744E4F-5266-432B-8600-D952F26D2B0A}"/>
    <cellStyle name="Comma 6 7 4 2 2 3" xfId="31489" xr:uid="{656CA66A-8AD6-42DC-B369-4BEFD160D115}"/>
    <cellStyle name="Comma 6 7 4 2 3" xfId="11269" xr:uid="{90AAC17D-CCB8-402B-B7B4-1A1E7649A0FA}"/>
    <cellStyle name="Comma 6 7 4 2 3 2" xfId="23401" xr:uid="{2AFFBC93-90DC-4021-88CF-8D57C852AA6B}"/>
    <cellStyle name="Comma 6 7 4 2 3 2 2" xfId="47665" xr:uid="{3DF3F15F-261F-49CE-AB41-C34BB81CD3F7}"/>
    <cellStyle name="Comma 6 7 4 2 3 3" xfId="35533" xr:uid="{AFB2CD2F-EFB7-4259-8544-5434C9724A41}"/>
    <cellStyle name="Comma 6 7 4 2 4" xfId="15313" xr:uid="{63AD38F7-2FB7-4405-84A9-2824731C6998}"/>
    <cellStyle name="Comma 6 7 4 2 4 2" xfId="39577" xr:uid="{847A12AC-5FA9-4BEB-8A3C-743A833A4213}"/>
    <cellStyle name="Comma 6 7 4 2 5" xfId="27445" xr:uid="{865D8B4D-37F3-47DE-B0C4-D0D34BAE044B}"/>
    <cellStyle name="Comma 6 7 4 3" xfId="5203" xr:uid="{6FFAF0E7-3CE2-43A1-90DA-219F22BCC291}"/>
    <cellStyle name="Comma 6 7 4 3 2" xfId="17335" xr:uid="{5EF38567-A2B5-45E5-BE46-F987A9B6D804}"/>
    <cellStyle name="Comma 6 7 4 3 2 2" xfId="41599" xr:uid="{028872EC-D339-4AA0-9FB4-8D91D1289544}"/>
    <cellStyle name="Comma 6 7 4 3 3" xfId="29467" xr:uid="{F95E303D-C2F1-4329-9BF5-157B53ADF079}"/>
    <cellStyle name="Comma 6 7 4 4" xfId="9247" xr:uid="{EFB905C3-A0E6-4D4B-A315-392C3B399055}"/>
    <cellStyle name="Comma 6 7 4 4 2" xfId="21379" xr:uid="{441C8B31-DE3A-4EF1-ADE1-A49B786B4B60}"/>
    <cellStyle name="Comma 6 7 4 4 2 2" xfId="45643" xr:uid="{5FFCB5A6-8134-44A9-8CCB-17EB873F7441}"/>
    <cellStyle name="Comma 6 7 4 4 3" xfId="33511" xr:uid="{14853683-011D-4A44-9C07-4C2E8A2BA6EA}"/>
    <cellStyle name="Comma 6 7 4 5" xfId="13291" xr:uid="{5561997B-A9CE-4826-B9CF-D9D116627314}"/>
    <cellStyle name="Comma 6 7 4 5 2" xfId="37555" xr:uid="{EFD83063-02BC-4C27-B6D9-A5D4242CDA6C}"/>
    <cellStyle name="Comma 6 7 4 6" xfId="25423" xr:uid="{412C5992-295C-4D9F-9FB4-D8BE3FA15CC2}"/>
    <cellStyle name="Comma 6 7 5" xfId="2170" xr:uid="{DF19D62A-086D-4B73-B58F-2A45C1A3C0BA}"/>
    <cellStyle name="Comma 6 7 5 2" xfId="6214" xr:uid="{F5784929-8C37-4E56-991A-CBAA1079C45D}"/>
    <cellStyle name="Comma 6 7 5 2 2" xfId="18346" xr:uid="{26EE4AC4-0C43-4566-988F-878DE9D59784}"/>
    <cellStyle name="Comma 6 7 5 2 2 2" xfId="42610" xr:uid="{28EBD6EB-15CF-4CCE-833E-0BE69C744DBA}"/>
    <cellStyle name="Comma 6 7 5 2 3" xfId="30478" xr:uid="{98C55CF3-6E46-4847-B1E4-C18454C4DD5E}"/>
    <cellStyle name="Comma 6 7 5 3" xfId="10258" xr:uid="{FA211FBB-7062-4EB8-9AFB-BDE6CCA32360}"/>
    <cellStyle name="Comma 6 7 5 3 2" xfId="22390" xr:uid="{B1BFAE70-3AB4-46A8-B14B-13ACCADD6CD4}"/>
    <cellStyle name="Comma 6 7 5 3 2 2" xfId="46654" xr:uid="{31329A25-8F92-4716-9C2D-02F884360CC4}"/>
    <cellStyle name="Comma 6 7 5 3 3" xfId="34522" xr:uid="{73ECAA1B-D2A2-4F52-98FB-5BC61575E768}"/>
    <cellStyle name="Comma 6 7 5 4" xfId="14302" xr:uid="{CD6CF1C2-9E37-4B22-9772-3203730522F9}"/>
    <cellStyle name="Comma 6 7 5 4 2" xfId="38566" xr:uid="{B65EFEE1-265B-4066-A0C0-9D5BB262A0FB}"/>
    <cellStyle name="Comma 6 7 5 5" xfId="26434" xr:uid="{0FC06269-67FE-49B2-828E-3496ED8252C0}"/>
    <cellStyle name="Comma 6 7 6" xfId="4192" xr:uid="{E28565C9-86E1-435B-9CB5-815A11B03569}"/>
    <cellStyle name="Comma 6 7 6 2" xfId="16324" xr:uid="{5C647F00-7315-441B-9B4E-F57E4011FAB2}"/>
    <cellStyle name="Comma 6 7 6 2 2" xfId="40588" xr:uid="{877BC32A-D4AE-45E2-90C5-01943A2A0F10}"/>
    <cellStyle name="Comma 6 7 6 3" xfId="28456" xr:uid="{0B7C1D7D-B652-40D7-9F68-1505280E988D}"/>
    <cellStyle name="Comma 6 7 7" xfId="8236" xr:uid="{F1871BE5-EC05-4E35-A22C-734B63E44D1C}"/>
    <cellStyle name="Comma 6 7 7 2" xfId="20368" xr:uid="{4F31E04B-E95C-406C-B639-9E6A8BC15186}"/>
    <cellStyle name="Comma 6 7 7 2 2" xfId="44632" xr:uid="{A35DB36B-693E-45F0-8271-AE06F3361B7F}"/>
    <cellStyle name="Comma 6 7 7 3" xfId="32500" xr:uid="{D14C6086-50AC-4305-B392-ADD1DDF68BE0}"/>
    <cellStyle name="Comma 6 7 8" xfId="12280" xr:uid="{C329BE09-0F68-45E2-876D-DFAF1887108F}"/>
    <cellStyle name="Comma 6 7 8 2" xfId="36544" xr:uid="{B5F05119-24D8-4B63-AB46-781D202B388C}"/>
    <cellStyle name="Comma 6 7 9" xfId="24412" xr:uid="{AB4A0E2F-6D6E-4FF7-9585-D33B5E231C19}"/>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2 2 2" xfId="44253" xr:uid="{47E4A805-94EA-4E92-8F04-7330A124EB76}"/>
    <cellStyle name="Comma 6 8 2 2 2 2 3" xfId="32121" xr:uid="{C8B1A74D-171F-45A5-B2B1-105563DD4A1B}"/>
    <cellStyle name="Comma 6 8 2 2 2 3" xfId="11901" xr:uid="{3719BF31-2E98-48B7-A9DF-3DA496EC11B9}"/>
    <cellStyle name="Comma 6 8 2 2 2 3 2" xfId="24033" xr:uid="{68875635-6B2C-4B07-9D9E-DAB6AE744E6E}"/>
    <cellStyle name="Comma 6 8 2 2 2 3 2 2" xfId="48297" xr:uid="{BD40BE8A-813D-4C7B-AB59-5AFCB49AAF46}"/>
    <cellStyle name="Comma 6 8 2 2 2 3 3" xfId="36165" xr:uid="{D3E48F94-96D7-4FBE-83E1-7E7CC1971685}"/>
    <cellStyle name="Comma 6 8 2 2 2 4" xfId="15945" xr:uid="{C76C1A10-58E5-4CC1-96A8-B9E74AC9BE19}"/>
    <cellStyle name="Comma 6 8 2 2 2 4 2" xfId="40209" xr:uid="{294F80B5-D718-41BF-AC9C-1D7148EB0B53}"/>
    <cellStyle name="Comma 6 8 2 2 2 5" xfId="28077" xr:uid="{95B7A1D3-A595-41B3-B969-B9879E909E80}"/>
    <cellStyle name="Comma 6 8 2 2 3" xfId="5835" xr:uid="{9279073E-5F7C-45B0-9BCB-35A44BB6578F}"/>
    <cellStyle name="Comma 6 8 2 2 3 2" xfId="17967" xr:uid="{5204143A-BA19-4550-B1EC-CA1F19B4F31A}"/>
    <cellStyle name="Comma 6 8 2 2 3 2 2" xfId="42231" xr:uid="{5ADBC776-1754-4D31-82B6-9F8E2E321043}"/>
    <cellStyle name="Comma 6 8 2 2 3 3" xfId="30099" xr:uid="{EA12A48D-1676-4203-B03D-A41DE3DCF01A}"/>
    <cellStyle name="Comma 6 8 2 2 4" xfId="9879" xr:uid="{D727C1CF-CFBD-4450-A65E-A40DEB457324}"/>
    <cellStyle name="Comma 6 8 2 2 4 2" xfId="22011" xr:uid="{F53749B6-ED76-4D1A-978C-CB5711C9AC83}"/>
    <cellStyle name="Comma 6 8 2 2 4 2 2" xfId="46275" xr:uid="{803EDDFD-7415-482F-A291-81AA126AE372}"/>
    <cellStyle name="Comma 6 8 2 2 4 3" xfId="34143" xr:uid="{975B1929-FBE3-4B2C-B420-9142F83CCCB9}"/>
    <cellStyle name="Comma 6 8 2 2 5" xfId="13923" xr:uid="{9A5C5778-147A-4300-929E-A8D4B7C85263}"/>
    <cellStyle name="Comma 6 8 2 2 5 2" xfId="38187" xr:uid="{54B488B3-96A7-44E1-983B-DDCA9A7F5E48}"/>
    <cellStyle name="Comma 6 8 2 2 6" xfId="26055" xr:uid="{7290313A-AECE-4C67-B775-0B022E6E146E}"/>
    <cellStyle name="Comma 6 8 2 3" xfId="2802" xr:uid="{E318D672-5B83-4BE9-97CC-5966131B9331}"/>
    <cellStyle name="Comma 6 8 2 3 2" xfId="6846" xr:uid="{4F262164-E9A9-4FB1-9DF3-63E41E57BF22}"/>
    <cellStyle name="Comma 6 8 2 3 2 2" xfId="18978" xr:uid="{64BC7412-5DD7-4811-8F30-4696C83F7133}"/>
    <cellStyle name="Comma 6 8 2 3 2 2 2" xfId="43242" xr:uid="{37486262-7C1D-45FC-B6E6-0FD3DE7AC4D7}"/>
    <cellStyle name="Comma 6 8 2 3 2 3" xfId="31110" xr:uid="{50B270E7-9C12-4A60-823C-FD7EC8119BBC}"/>
    <cellStyle name="Comma 6 8 2 3 3" xfId="10890" xr:uid="{B2409D41-FFF0-4F6F-995C-D4BB73B2332C}"/>
    <cellStyle name="Comma 6 8 2 3 3 2" xfId="23022" xr:uid="{2938B9AB-6181-4C52-AED0-F6E5167A58B6}"/>
    <cellStyle name="Comma 6 8 2 3 3 2 2" xfId="47286" xr:uid="{65DAEB25-668E-438E-B4F1-4121C7A89460}"/>
    <cellStyle name="Comma 6 8 2 3 3 3" xfId="35154" xr:uid="{BB9424C8-1F2B-4164-985F-5739AE9C2A0C}"/>
    <cellStyle name="Comma 6 8 2 3 4" xfId="14934" xr:uid="{AA6214A5-3E73-4FCE-A67A-E23013618258}"/>
    <cellStyle name="Comma 6 8 2 3 4 2" xfId="39198" xr:uid="{DCA44B73-597D-4D54-9531-D8099BDF5034}"/>
    <cellStyle name="Comma 6 8 2 3 5" xfId="27066" xr:uid="{ADE00F65-65A9-4BD8-A8C4-A0E25193D0E0}"/>
    <cellStyle name="Comma 6 8 2 4" xfId="4824" xr:uid="{EA7F9986-1DCF-49E4-AE8C-D5F09E44F8B8}"/>
    <cellStyle name="Comma 6 8 2 4 2" xfId="16956" xr:uid="{A9E4CFEE-36B7-4BB7-8B67-CF666C2E4DE7}"/>
    <cellStyle name="Comma 6 8 2 4 2 2" xfId="41220" xr:uid="{78E0CEEC-9BE4-46F6-8D24-D213509DA700}"/>
    <cellStyle name="Comma 6 8 2 4 3" xfId="29088" xr:uid="{469F580F-7405-46B1-A8F5-83AAD0B6571E}"/>
    <cellStyle name="Comma 6 8 2 5" xfId="8868" xr:uid="{8CF5702F-2A09-4B2C-B73A-6948FEFD1B5C}"/>
    <cellStyle name="Comma 6 8 2 5 2" xfId="21000" xr:uid="{52127247-F6CF-456F-AD01-45947182E6DA}"/>
    <cellStyle name="Comma 6 8 2 5 2 2" xfId="45264" xr:uid="{7EF26F55-C1E0-4AE6-BD0E-638D3A0851A7}"/>
    <cellStyle name="Comma 6 8 2 5 3" xfId="33132" xr:uid="{87EFA99E-A246-4EBC-ACED-B565E70118A0}"/>
    <cellStyle name="Comma 6 8 2 6" xfId="12912" xr:uid="{0477D2C1-1649-4985-84C3-13A375878AC4}"/>
    <cellStyle name="Comma 6 8 2 6 2" xfId="37176" xr:uid="{894D98A0-9671-4731-99ED-62F9463415F6}"/>
    <cellStyle name="Comma 6 8 2 7" xfId="25044" xr:uid="{907950E1-77D5-4C2A-ABDD-25B6D96C50AB}"/>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2 2 2" xfId="43748" xr:uid="{46B44B7B-D2D9-4CC0-8E17-5F7E8188395B}"/>
    <cellStyle name="Comma 6 8 3 2 2 3" xfId="31616" xr:uid="{02BFFBFF-A85F-4D7F-8E30-C1A2EEBE009F}"/>
    <cellStyle name="Comma 6 8 3 2 3" xfId="11396" xr:uid="{9925BE44-E7A8-4126-B7FE-C1E9D9231C52}"/>
    <cellStyle name="Comma 6 8 3 2 3 2" xfId="23528" xr:uid="{33A15158-F8C2-4D75-AF59-08FAA56A5082}"/>
    <cellStyle name="Comma 6 8 3 2 3 2 2" xfId="47792" xr:uid="{74A1A704-36AA-442C-AF09-0D5B6DDCFBBF}"/>
    <cellStyle name="Comma 6 8 3 2 3 3" xfId="35660" xr:uid="{05F97E49-F444-44E6-879B-38FDC8962C4B}"/>
    <cellStyle name="Comma 6 8 3 2 4" xfId="15440" xr:uid="{B814C5DD-1447-4ADD-8BB9-64483BA574B4}"/>
    <cellStyle name="Comma 6 8 3 2 4 2" xfId="39704" xr:uid="{55275013-00AB-4D0F-91E4-0038001F26EC}"/>
    <cellStyle name="Comma 6 8 3 2 5" xfId="27572" xr:uid="{317B42F6-FF28-488A-8861-7FD27250962A}"/>
    <cellStyle name="Comma 6 8 3 3" xfId="5330" xr:uid="{09DB6F20-83F5-4F74-8F8B-FDE2F2D42549}"/>
    <cellStyle name="Comma 6 8 3 3 2" xfId="17462" xr:uid="{2EB0F0F7-B731-4FEC-BB68-E936543B9481}"/>
    <cellStyle name="Comma 6 8 3 3 2 2" xfId="41726" xr:uid="{DF72F34B-2A47-4FA4-9FA8-AFA67E29A866}"/>
    <cellStyle name="Comma 6 8 3 3 3" xfId="29594" xr:uid="{A25DADD0-D045-4F3C-BC69-7EB656060203}"/>
    <cellStyle name="Comma 6 8 3 4" xfId="9374" xr:uid="{29253E71-7908-4E09-813D-F168FFB70F08}"/>
    <cellStyle name="Comma 6 8 3 4 2" xfId="21506" xr:uid="{A1D3ED2E-B4D7-4C11-9427-444C0AE0631C}"/>
    <cellStyle name="Comma 6 8 3 4 2 2" xfId="45770" xr:uid="{9984AAB5-7EDD-415B-8AB2-88E010DC564C}"/>
    <cellStyle name="Comma 6 8 3 4 3" xfId="33638" xr:uid="{CFE86F14-592F-4DB7-BA3B-EACFC2F635C4}"/>
    <cellStyle name="Comma 6 8 3 5" xfId="13418" xr:uid="{07ED4E07-6178-4CC0-B883-1578FDE3DAB7}"/>
    <cellStyle name="Comma 6 8 3 5 2" xfId="37682" xr:uid="{C68B1621-A2A2-402C-A856-F2336EA0DC5E}"/>
    <cellStyle name="Comma 6 8 3 6" xfId="25550" xr:uid="{AC4DAB2A-6A1C-40E0-B43D-6B53C792A119}"/>
    <cellStyle name="Comma 6 8 4" xfId="2297" xr:uid="{ED07E12C-7F9F-4F65-B329-B89202A70D35}"/>
    <cellStyle name="Comma 6 8 4 2" xfId="6341" xr:uid="{A45929F6-2A9E-4871-A2F3-1C97BF4D2CB8}"/>
    <cellStyle name="Comma 6 8 4 2 2" xfId="18473" xr:uid="{F1B41833-2FC7-40E1-A8BF-7489B44EDF07}"/>
    <cellStyle name="Comma 6 8 4 2 2 2" xfId="42737" xr:uid="{43EF83B5-FF6F-4C4F-BBF7-2EF57761C832}"/>
    <cellStyle name="Comma 6 8 4 2 3" xfId="30605" xr:uid="{AF18ED60-7A8F-4116-9C96-5B743DEDEB95}"/>
    <cellStyle name="Comma 6 8 4 3" xfId="10385" xr:uid="{DD6F78B0-2861-46E4-93F5-9D6327ECCD4B}"/>
    <cellStyle name="Comma 6 8 4 3 2" xfId="22517" xr:uid="{F311A320-95A8-4137-8998-4ABEC8542787}"/>
    <cellStyle name="Comma 6 8 4 3 2 2" xfId="46781" xr:uid="{F80E62C3-D6C8-4E03-85B6-39722A710F43}"/>
    <cellStyle name="Comma 6 8 4 3 3" xfId="34649" xr:uid="{A14D7DFC-F26B-475B-8C61-33D49E3E6391}"/>
    <cellStyle name="Comma 6 8 4 4" xfId="14429" xr:uid="{C8740588-DCFA-4121-9A99-97E4B52921FE}"/>
    <cellStyle name="Comma 6 8 4 4 2" xfId="38693" xr:uid="{3641BC8E-8C1A-45FE-9CD7-ABBF0D043B5A}"/>
    <cellStyle name="Comma 6 8 4 5" xfId="26561" xr:uid="{92115E02-02FD-4A77-8A90-62A575A26DD2}"/>
    <cellStyle name="Comma 6 8 5" xfId="4319" xr:uid="{F16B1DD7-9A20-4038-A99E-B03AEF734192}"/>
    <cellStyle name="Comma 6 8 5 2" xfId="16451" xr:uid="{ACC59318-D4DE-4BAE-90DB-23984969CB05}"/>
    <cellStyle name="Comma 6 8 5 2 2" xfId="40715" xr:uid="{B1A028BB-31CC-4121-BE0F-15783F882191}"/>
    <cellStyle name="Comma 6 8 5 3" xfId="28583" xr:uid="{D155EF2A-CC0C-481F-908C-8237B9463418}"/>
    <cellStyle name="Comma 6 8 6" xfId="8363" xr:uid="{5A9322BB-6188-4C0A-966C-0E11B7EEFDFA}"/>
    <cellStyle name="Comma 6 8 6 2" xfId="20495" xr:uid="{4E9F6C6C-0959-4C52-8022-27C0317B13D4}"/>
    <cellStyle name="Comma 6 8 6 2 2" xfId="44759" xr:uid="{F0FF86EF-677F-4AC2-BD5F-6615E0EAE8EB}"/>
    <cellStyle name="Comma 6 8 6 3" xfId="32627" xr:uid="{C050F1C3-7E3C-4FA6-BC64-A745DA56041E}"/>
    <cellStyle name="Comma 6 8 7" xfId="12407" xr:uid="{C696CF3D-FE96-4A3F-8B4E-D9AEDFB2A666}"/>
    <cellStyle name="Comma 6 8 7 2" xfId="36671" xr:uid="{8B3A9FFB-7F0B-4118-A59C-6814ECB8B458}"/>
    <cellStyle name="Comma 6 8 8" xfId="24539" xr:uid="{2EB0C50A-A1F9-48F7-B3EF-70406FEA92B1}"/>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2 2 2" xfId="44000" xr:uid="{98CE6AF7-5CBC-48F9-B36A-BA3FB1EEAF5D}"/>
    <cellStyle name="Comma 6 9 2 2 2 3" xfId="31868" xr:uid="{3123442C-E8C6-47EF-8A2B-13D1846C4CC9}"/>
    <cellStyle name="Comma 6 9 2 2 3" xfId="11648" xr:uid="{108357E0-0B58-4C74-8EA3-FA8A1AFBF0BD}"/>
    <cellStyle name="Comma 6 9 2 2 3 2" xfId="23780" xr:uid="{9C26161E-DCC4-446A-9384-49201CE0289B}"/>
    <cellStyle name="Comma 6 9 2 2 3 2 2" xfId="48044" xr:uid="{E788FB96-7E40-4C75-966C-8B64FF0F81B3}"/>
    <cellStyle name="Comma 6 9 2 2 3 3" xfId="35912" xr:uid="{16DC2E99-B706-48E8-A4B1-85EB3F0870CD}"/>
    <cellStyle name="Comma 6 9 2 2 4" xfId="15692" xr:uid="{41F17D8A-C28A-45AF-9F51-CDEC56640645}"/>
    <cellStyle name="Comma 6 9 2 2 4 2" xfId="39956" xr:uid="{C6EAFE30-3EB2-4EB0-B865-06C5DA985490}"/>
    <cellStyle name="Comma 6 9 2 2 5" xfId="27824" xr:uid="{1D3921D7-5E9F-4B37-A762-670E7AA12D70}"/>
    <cellStyle name="Comma 6 9 2 3" xfId="5582" xr:uid="{145092F0-06C2-4DAE-A764-CAB4557BB6AD}"/>
    <cellStyle name="Comma 6 9 2 3 2" xfId="17714" xr:uid="{42EEDB7D-48E2-4EC7-9370-DD50A82F2F3E}"/>
    <cellStyle name="Comma 6 9 2 3 2 2" xfId="41978" xr:uid="{02D46481-CF96-4D56-ABB7-5C0E61005D90}"/>
    <cellStyle name="Comma 6 9 2 3 3" xfId="29846" xr:uid="{9CF80ED2-EC5F-4AC6-A9EA-DC6729252F32}"/>
    <cellStyle name="Comma 6 9 2 4" xfId="9626" xr:uid="{F8D7682C-4ED7-42BD-BEA0-6313B6EF712D}"/>
    <cellStyle name="Comma 6 9 2 4 2" xfId="21758" xr:uid="{5899B8BF-9F78-4B0C-8393-3404D0819AD3}"/>
    <cellStyle name="Comma 6 9 2 4 2 2" xfId="46022" xr:uid="{BC30D68C-3199-4222-87BE-CC7CCB7DFCC7}"/>
    <cellStyle name="Comma 6 9 2 4 3" xfId="33890" xr:uid="{B519BDC5-F517-4845-9906-CB8CEFDA4F6D}"/>
    <cellStyle name="Comma 6 9 2 5" xfId="13670" xr:uid="{F3445F9A-04B8-4253-890D-8D425B67B662}"/>
    <cellStyle name="Comma 6 9 2 5 2" xfId="37934" xr:uid="{5747217F-1839-4E31-B458-783895170D16}"/>
    <cellStyle name="Comma 6 9 2 6" xfId="25802" xr:uid="{3A90146E-F0EC-42AB-A794-293839FD76AA}"/>
    <cellStyle name="Comma 6 9 3" xfId="2549" xr:uid="{ADE21E17-6FF4-4294-9942-B2022532A4DA}"/>
    <cellStyle name="Comma 6 9 3 2" xfId="6593" xr:uid="{883366F9-2B21-434E-AB87-F7749951B414}"/>
    <cellStyle name="Comma 6 9 3 2 2" xfId="18725" xr:uid="{B16064F6-2F9A-4872-A44E-6799F433BB12}"/>
    <cellStyle name="Comma 6 9 3 2 2 2" xfId="42989" xr:uid="{98461ADF-760A-485A-91DE-F314A5996D44}"/>
    <cellStyle name="Comma 6 9 3 2 3" xfId="30857" xr:uid="{E6B36DBD-52AA-4676-A7D8-82A6AB06C852}"/>
    <cellStyle name="Comma 6 9 3 3" xfId="10637" xr:uid="{449DD922-DC38-4C2C-8EFA-82C5DD5FF98D}"/>
    <cellStyle name="Comma 6 9 3 3 2" xfId="22769" xr:uid="{DC8BBE2F-5AE8-4E35-BDA0-D6E95AC2F661}"/>
    <cellStyle name="Comma 6 9 3 3 2 2" xfId="47033" xr:uid="{5216A8DF-DAFA-4BF3-B4C3-342827BDB007}"/>
    <cellStyle name="Comma 6 9 3 3 3" xfId="34901" xr:uid="{F689AFD0-3B46-469E-8111-5B639833188F}"/>
    <cellStyle name="Comma 6 9 3 4" xfId="14681" xr:uid="{323BFA5F-ABF3-4AF6-AA44-B7BE824050B2}"/>
    <cellStyle name="Comma 6 9 3 4 2" xfId="38945" xr:uid="{D9244AFD-B7F5-4D56-B0E8-AACE383F8268}"/>
    <cellStyle name="Comma 6 9 3 5" xfId="26813" xr:uid="{61E8336D-8B07-45CE-875C-FB3DE4E349B2}"/>
    <cellStyle name="Comma 6 9 4" xfId="4571" xr:uid="{C062EAF3-D032-410B-9D9E-EBB16052709B}"/>
    <cellStyle name="Comma 6 9 4 2" xfId="16703" xr:uid="{D755F610-4F57-4C31-B706-3CBD45766ACF}"/>
    <cellStyle name="Comma 6 9 4 2 2" xfId="40967" xr:uid="{93924E1F-23DE-4CEE-B527-2093FB2C1851}"/>
    <cellStyle name="Comma 6 9 4 3" xfId="28835" xr:uid="{8C2EBE0B-6A91-4A2B-8949-B11063D57CD0}"/>
    <cellStyle name="Comma 6 9 5" xfId="8615" xr:uid="{18A18012-B4BA-42FF-AD35-D6BDBAA13D44}"/>
    <cellStyle name="Comma 6 9 5 2" xfId="20747" xr:uid="{B2E16859-7D25-4790-AF8E-D78BC85C1098}"/>
    <cellStyle name="Comma 6 9 5 2 2" xfId="45011" xr:uid="{016EC9A0-4258-4C62-A72B-4882816EAB2A}"/>
    <cellStyle name="Comma 6 9 5 3" xfId="32879" xr:uid="{5F593AEB-D146-42DD-81A6-B91C9F28D72E}"/>
    <cellStyle name="Comma 6 9 6" xfId="12659" xr:uid="{420A89FF-98BE-4E66-AF62-0A89C44FAF55}"/>
    <cellStyle name="Comma 6 9 6 2" xfId="36923" xr:uid="{57CBF772-F817-4C3E-B9D8-88628F0EA2C7}"/>
    <cellStyle name="Comma 6 9 7" xfId="24791" xr:uid="{BF6D28CC-9424-4DB9-91AE-2B47ACBE3C48}"/>
    <cellStyle name="Comma 7" xfId="49240" xr:uid="{1C53518E-BE1A-4D0E-A1FC-30F9CFE7582B}"/>
    <cellStyle name="Comma 7 2" xfId="49822" xr:uid="{CBBCA7E1-95EE-496C-A876-44008DB30EC3}"/>
    <cellStyle name="Comma 8" xfId="49848" xr:uid="{99CBAA64-505E-4962-9A9C-631207E059F9}"/>
    <cellStyle name="Currency 2" xfId="48666" xr:uid="{9E27E229-D547-46BC-9178-E8CF0823EDC8}"/>
    <cellStyle name="Currency 3" xfId="48672" xr:uid="{B22B7882-A108-439D-B051-17DF22AB6EB4}"/>
    <cellStyle name="Normal" xfId="0" builtinId="0"/>
    <cellStyle name="Normal 10" xfId="49239" xr:uid="{3BEF26DF-9266-4DA4-BED9-780AB7E5D71C}"/>
    <cellStyle name="Normal 10 2" xfId="49246" xr:uid="{EF21AACA-230F-46D6-8E57-378D791137B0}"/>
    <cellStyle name="Normal 10 2 2" xfId="49248" xr:uid="{87904E08-B046-45AC-95B1-C6BDBE0BEA79}"/>
    <cellStyle name="Normal 11" xfId="49244" xr:uid="{985A38CE-B221-4008-A412-B5EABC253781}"/>
    <cellStyle name="Normal 12" xfId="49247" xr:uid="{9C862D56-4658-49CC-BB25-595E6F5F6536}"/>
    <cellStyle name="Normal 13" xfId="49847" xr:uid="{FA8D9C2E-50ED-4F04-972B-3594C550AC41}"/>
    <cellStyle name="Normal 13 2" xfId="49828" xr:uid="{24CCD097-AC02-404E-89A3-40CB4576A65A}"/>
    <cellStyle name="Normal 14 2" xfId="8" xr:uid="{96CB12B8-117B-497C-88C0-C26C1A7D90BC}"/>
    <cellStyle name="Normal 2" xfId="4" xr:uid="{00000000-0005-0000-0000-000003000000}"/>
    <cellStyle name="Normal 2 2" xfId="7" xr:uid="{9664BBB4-8329-44D2-A34A-767090296628}"/>
    <cellStyle name="Normal 2 2 2 2" xfId="49250" xr:uid="{6515559B-538B-4D35-AD1B-040617C3EC50}"/>
    <cellStyle name="Normal 2 3" xfId="48611" xr:uid="{A4B1B35C-F203-40BE-8584-11E4D642AE19}"/>
    <cellStyle name="Normal 3" xfId="6" xr:uid="{AE2D16F6-A001-47A9-927A-6868E6133E71}"/>
    <cellStyle name="Normal 3 2" xfId="18" xr:uid="{45C671E8-0148-4F25-ABCC-768765DA4D50}"/>
    <cellStyle name="Normal 3 3" xfId="15" xr:uid="{D16D9C43-4B4F-4A0B-9A4C-1E23CADA0D28}"/>
    <cellStyle name="Normal 4" xfId="20" xr:uid="{E67F7BF4-4827-456D-B237-D74404DE7646}"/>
    <cellStyle name="Normal 4 2" xfId="48664" xr:uid="{823ACBBD-6FEE-4EC6-BC5D-DC7C437EB3C6}"/>
    <cellStyle name="Normal 5" xfId="48663" xr:uid="{845E2D67-0F93-4536-BA64-402FCAAFB30A}"/>
    <cellStyle name="Normal 5 10" xfId="48764" xr:uid="{46301BFF-C71A-4699-A984-12F530D48845}"/>
    <cellStyle name="Normal 5 10 2" xfId="48831" xr:uid="{94373039-A921-4BC8-8274-E84075EDA0D0}"/>
    <cellStyle name="Normal 5 10 2 2" xfId="49116" xr:uid="{22022F08-FBB9-4ABB-A618-A0827E93BBA6}"/>
    <cellStyle name="Normal 5 10 2 2 2" xfId="49699" xr:uid="{5DF16A6A-3616-4ABA-9276-6AD2B0D5DB0F}"/>
    <cellStyle name="Normal 5 10 2 3" xfId="49414" xr:uid="{3E40B2A8-C088-4FC3-90FA-6C77A4594119}"/>
    <cellStyle name="Normal 5 10 3" xfId="49049" xr:uid="{A6CF24B8-33D0-4D59-BFEA-C1D6A8E6839A}"/>
    <cellStyle name="Normal 5 10 3 2" xfId="49632" xr:uid="{E98C83A4-7D0B-4B5C-A24B-DDDBFE03F381}"/>
    <cellStyle name="Normal 5 10 4" xfId="49347" xr:uid="{B1778389-1C11-4371-9E01-3C8BE31F573F}"/>
    <cellStyle name="Normal 5 11" xfId="48926" xr:uid="{F39D8A12-0C88-4902-8215-D70572E0FBA5}"/>
    <cellStyle name="Normal 5 11 2" xfId="49211" xr:uid="{4242FF8B-FDC0-42E1-A535-DB20C9259091}"/>
    <cellStyle name="Normal 5 11 2 2" xfId="49794" xr:uid="{1BD4B0AA-08C6-4F3C-89BA-F0D712A3AAB5}"/>
    <cellStyle name="Normal 5 11 3" xfId="49509" xr:uid="{FE036509-400B-4649-A05E-CABE023E49D1}"/>
    <cellStyle name="Normal 5 12" xfId="48791" xr:uid="{52370147-CEB8-4D56-825B-716D509F3FFC}"/>
    <cellStyle name="Normal 5 12 2" xfId="49076" xr:uid="{A309A6A6-0B72-4806-939D-FCA99A669CB7}"/>
    <cellStyle name="Normal 5 12 2 2" xfId="49659" xr:uid="{55A1C1E7-7CD6-4AC9-A868-F3F39AE7B10D}"/>
    <cellStyle name="Normal 5 12 3" xfId="49374" xr:uid="{746EBC0D-55BF-4FFE-9E39-75C976BB8669}"/>
    <cellStyle name="Normal 5 13" xfId="48954" xr:uid="{8C561FE9-AAB6-44E0-8972-4709E90C860C}"/>
    <cellStyle name="Normal 5 13 2" xfId="49537" xr:uid="{BE5E3804-C9CA-45C9-8575-123F53881D5E}"/>
    <cellStyle name="Normal 5 14" xfId="49243" xr:uid="{F2C38FE8-0F65-449D-8C1C-B5F29ED10750}"/>
    <cellStyle name="Normal 5 14 2" xfId="49824" xr:uid="{162B07D8-812F-42AA-8F17-AC2009778F8A}"/>
    <cellStyle name="Normal 5 15" xfId="49252" xr:uid="{711A2AD0-3744-4AF2-974B-36D1168F804D}"/>
    <cellStyle name="Normal 5 2" xfId="48674" xr:uid="{6220A80D-C21C-43A8-B2A2-AB55DFBB6D21}"/>
    <cellStyle name="Normal 5 2 10" xfId="49257" xr:uid="{E89CF6DE-5D60-484F-B84A-92C263A21CB7}"/>
    <cellStyle name="Normal 5 2 2" xfId="48680" xr:uid="{6B7EF14F-1329-410E-808B-F4788A563D12}"/>
    <cellStyle name="Normal 5 2 2 2" xfId="48693" xr:uid="{99AB4F2E-E1DA-400B-BE6B-77B717E9FFB1}"/>
    <cellStyle name="Normal 5 2 2 2 2" xfId="48720" xr:uid="{2074D440-2682-44ED-8D34-EA1AFA208A0B}"/>
    <cellStyle name="Normal 5 2 2 2 2 2" xfId="48882" xr:uid="{E337A4BE-C664-4B0F-8870-4ADBFB48520F}"/>
    <cellStyle name="Normal 5 2 2 2 2 2 2" xfId="49167" xr:uid="{6ACBE0F8-8268-43C0-90AA-6A1167F34B3B}"/>
    <cellStyle name="Normal 5 2 2 2 2 2 2 2" xfId="49750" xr:uid="{EE71FB23-B8E3-48F3-8CCA-880FA36288DE}"/>
    <cellStyle name="Normal 5 2 2 2 2 2 3" xfId="49465" xr:uid="{D54D723A-1BF1-4CDB-8532-C50F7C01D854}"/>
    <cellStyle name="Normal 5 2 2 2 2 3" xfId="49005" xr:uid="{5BD5C509-AFA9-4012-AB8E-E6450449DF0F}"/>
    <cellStyle name="Normal 5 2 2 2 2 3 2" xfId="49588" xr:uid="{C6B0196D-4B9E-4471-9BD4-BFBB6285FB40}"/>
    <cellStyle name="Normal 5 2 2 2 2 4" xfId="49303" xr:uid="{38EC3336-C6F2-4AC3-811A-B28E8EF45117}"/>
    <cellStyle name="Normal 5 2 2 2 3" xfId="48761" xr:uid="{35974407-5456-48E8-9D3C-FD137BB85844}"/>
    <cellStyle name="Normal 5 2 2 2 3 2" xfId="48923" xr:uid="{C5921FE0-ABBC-499C-8FC7-D7CF2935B9DB}"/>
    <cellStyle name="Normal 5 2 2 2 3 2 2" xfId="49208" xr:uid="{5BE7553C-4F57-4B6B-818A-54FD35A18F99}"/>
    <cellStyle name="Normal 5 2 2 2 3 2 2 2" xfId="49791" xr:uid="{CD6637C7-6EE4-4029-8C44-1B0376363268}"/>
    <cellStyle name="Normal 5 2 2 2 3 2 3" xfId="49506" xr:uid="{7CAD197D-C717-4912-9E37-345131B2EC64}"/>
    <cellStyle name="Normal 5 2 2 2 3 3" xfId="49046" xr:uid="{CE5B0EEB-BEFD-42EB-9651-705377596FB1}"/>
    <cellStyle name="Normal 5 2 2 2 3 3 2" xfId="49629" xr:uid="{8711C6AF-73C4-4053-AB5E-0FF73E99E479}"/>
    <cellStyle name="Normal 5 2 2 2 3 4" xfId="49344" xr:uid="{3B05141F-9C14-462C-93C6-A4ED72CE6CEC}"/>
    <cellStyle name="Normal 5 2 2 2 4" xfId="48788" xr:uid="{155F393C-C090-446A-98C3-D36DE0A79730}"/>
    <cellStyle name="Normal 5 2 2 2 4 2" xfId="48855" xr:uid="{C338A42B-E963-40E8-B83F-C2E18226E3E8}"/>
    <cellStyle name="Normal 5 2 2 2 4 2 2" xfId="49140" xr:uid="{FF9690FF-149C-473B-B8CC-E4249735F19D}"/>
    <cellStyle name="Normal 5 2 2 2 4 2 2 2" xfId="49723" xr:uid="{824BBC05-0176-4BBE-92FB-016A7E1A09ED}"/>
    <cellStyle name="Normal 5 2 2 2 4 2 3" xfId="49438" xr:uid="{4E7328DD-579F-4B02-8D7E-E59238EC7956}"/>
    <cellStyle name="Normal 5 2 2 2 4 3" xfId="49073" xr:uid="{35CA5ED9-E3A7-4484-A55A-8DB672F612AE}"/>
    <cellStyle name="Normal 5 2 2 2 4 3 2" xfId="49656" xr:uid="{F7062216-7515-4D30-995D-57E82B10A2AF}"/>
    <cellStyle name="Normal 5 2 2 2 4 4" xfId="49371" xr:uid="{BE21A46A-0A22-49E9-97DA-5734B2F4F719}"/>
    <cellStyle name="Normal 5 2 2 2 5" xfId="48950" xr:uid="{FEA50A92-4919-46FF-9DA4-57BC9C886635}"/>
    <cellStyle name="Normal 5 2 2 2 5 2" xfId="49235" xr:uid="{132B8F4C-F908-4386-8C98-476B50AC0877}"/>
    <cellStyle name="Normal 5 2 2 2 5 2 2" xfId="49818" xr:uid="{F0EFA824-0304-4411-8028-AC72BEC5761D}"/>
    <cellStyle name="Normal 5 2 2 2 5 3" xfId="49533" xr:uid="{325C02EC-9620-4C45-AF9D-3BBFF6C04C21}"/>
    <cellStyle name="Normal 5 2 2 2 6" xfId="48828" xr:uid="{7839E87D-E9D3-4A77-815F-07384FD4A0FC}"/>
    <cellStyle name="Normal 5 2 2 2 6 2" xfId="49113" xr:uid="{171F83A4-07D9-4A4D-A1DB-6B1FDA3B71C7}"/>
    <cellStyle name="Normal 5 2 2 2 6 2 2" xfId="49696" xr:uid="{7EF0AA39-DBE1-4227-9FF2-25EED61A96F0}"/>
    <cellStyle name="Normal 5 2 2 2 6 3" xfId="49411" xr:uid="{9DCA596F-E3C0-4BD2-8523-C2B32018A0E8}"/>
    <cellStyle name="Normal 5 2 2 2 7" xfId="48978" xr:uid="{34C0F3CB-7419-4A6D-863B-35BF49DDB247}"/>
    <cellStyle name="Normal 5 2 2 2 7 2" xfId="49561" xr:uid="{3871EA1D-2AFE-467A-94E5-3CF9C15655E2}"/>
    <cellStyle name="Normal 5 2 2 2 8" xfId="49276" xr:uid="{B4A76F30-1165-4C18-953E-36EDDACA5DD8}"/>
    <cellStyle name="Normal 5 2 2 3" xfId="48707" xr:uid="{1EF3BB72-307A-4112-8678-D460C60096B5}"/>
    <cellStyle name="Normal 5 2 2 3 2" xfId="48748" xr:uid="{2F567452-8FFB-498E-960B-742DA4A3C7DA}"/>
    <cellStyle name="Normal 5 2 2 3 2 2" xfId="48910" xr:uid="{1FD721A6-3C37-4212-ACE0-365FD7E97CB0}"/>
    <cellStyle name="Normal 5 2 2 3 2 2 2" xfId="49195" xr:uid="{FB99C30C-2CDC-4E8C-A4E9-C2C571964220}"/>
    <cellStyle name="Normal 5 2 2 3 2 2 2 2" xfId="49778" xr:uid="{E1317775-FBDD-4104-AB6E-98766C5242CA}"/>
    <cellStyle name="Normal 5 2 2 3 2 2 3" xfId="49493" xr:uid="{E35D9E01-C197-4957-A0EF-1E4B3782B9FF}"/>
    <cellStyle name="Normal 5 2 2 3 2 3" xfId="49033" xr:uid="{094A2CCD-F5E8-4D85-AA74-37ADE76FA6BB}"/>
    <cellStyle name="Normal 5 2 2 3 2 3 2" xfId="49616" xr:uid="{610FAD5E-02AF-4844-9566-9933654E097E}"/>
    <cellStyle name="Normal 5 2 2 3 2 4" xfId="49331" xr:uid="{C71E608D-6D3B-4730-842E-B0295B817A07}"/>
    <cellStyle name="Normal 5 2 2 3 3" xfId="48869" xr:uid="{D2A3E41E-514F-41EC-A4B2-D1A0C5834409}"/>
    <cellStyle name="Normal 5 2 2 3 3 2" xfId="49154" xr:uid="{706CADB2-B88F-4216-8258-B108C8B0F49F}"/>
    <cellStyle name="Normal 5 2 2 3 3 2 2" xfId="49737" xr:uid="{B3CB8A8D-D237-45E0-8A32-4706791022D7}"/>
    <cellStyle name="Normal 5 2 2 3 3 3" xfId="49452" xr:uid="{F4189EF6-E72D-4B7B-AAE7-55BE1567881D}"/>
    <cellStyle name="Normal 5 2 2 3 4" xfId="48815" xr:uid="{00F0C316-D16D-4B75-BF19-6C23F24FCBF3}"/>
    <cellStyle name="Normal 5 2 2 3 4 2" xfId="49100" xr:uid="{B1648DA5-D375-47F5-B68C-81C532846B8E}"/>
    <cellStyle name="Normal 5 2 2 3 4 2 2" xfId="49683" xr:uid="{E6B838B0-78C9-425D-96FA-81AA6E748D9D}"/>
    <cellStyle name="Normal 5 2 2 3 4 3" xfId="49398" xr:uid="{7B10B35E-AF7B-4FF9-B71C-A79EB85E91B2}"/>
    <cellStyle name="Normal 5 2 2 3 5" xfId="48992" xr:uid="{E851CE04-25F9-4554-AF94-F1FB93BF0D36}"/>
    <cellStyle name="Normal 5 2 2 3 5 2" xfId="49575" xr:uid="{D881B4AE-DF37-4A95-99A9-EFE779ECC9B2}"/>
    <cellStyle name="Normal 5 2 2 3 6" xfId="49290" xr:uid="{2EC049C1-E0AD-4122-A65F-FC4E45A7713C}"/>
    <cellStyle name="Normal 5 2 2 4" xfId="48734" xr:uid="{70CA0793-FE91-4E1E-9603-AE317E8D93AB}"/>
    <cellStyle name="Normal 5 2 2 4 2" xfId="48896" xr:uid="{932D9D70-3DE8-4858-8EC2-6776705D9E8D}"/>
    <cellStyle name="Normal 5 2 2 4 2 2" xfId="49181" xr:uid="{7D0E20E1-1E13-4247-A1C4-E78DADDF6D57}"/>
    <cellStyle name="Normal 5 2 2 4 2 2 2" xfId="49764" xr:uid="{D6FBD9A1-9186-4C2B-9DF1-40FE23759A59}"/>
    <cellStyle name="Normal 5 2 2 4 2 3" xfId="49479" xr:uid="{ED67CAD7-0CA1-4166-BDCA-CF40090640D4}"/>
    <cellStyle name="Normal 5 2 2 4 3" xfId="49019" xr:uid="{B2F56AC7-0E70-4F9B-BC7F-5A14B2BC5FBE}"/>
    <cellStyle name="Normal 5 2 2 4 3 2" xfId="49602" xr:uid="{257B6DF8-2F58-4EC4-98CF-0B8B69D14484}"/>
    <cellStyle name="Normal 5 2 2 4 4" xfId="49317" xr:uid="{A5C73BF4-3410-449E-A759-793E753E99A1}"/>
    <cellStyle name="Normal 5 2 2 5" xfId="48775" xr:uid="{7741A041-53C9-4171-A498-E4F721C723C6}"/>
    <cellStyle name="Normal 5 2 2 5 2" xfId="48842" xr:uid="{004D4782-52EA-49DA-B130-823F47D96D51}"/>
    <cellStyle name="Normal 5 2 2 5 2 2" xfId="49127" xr:uid="{1D14A560-B483-4E30-8914-CA2D3448A139}"/>
    <cellStyle name="Normal 5 2 2 5 2 2 2" xfId="49710" xr:uid="{7BEB3D14-1EC3-483A-9682-4C072A72E126}"/>
    <cellStyle name="Normal 5 2 2 5 2 3" xfId="49425" xr:uid="{D1F5DCD7-3C1E-4E2E-831F-D98AD6409012}"/>
    <cellStyle name="Normal 5 2 2 5 3" xfId="49060" xr:uid="{67D23C8A-DFD0-4A46-9147-AB58D36B22AE}"/>
    <cellStyle name="Normal 5 2 2 5 3 2" xfId="49643" xr:uid="{AC65B6F5-389A-4510-AFC4-0F55D6FD9B67}"/>
    <cellStyle name="Normal 5 2 2 5 4" xfId="49358" xr:uid="{BF0AC28F-32EC-4CB8-9B8F-0DF7FD807033}"/>
    <cellStyle name="Normal 5 2 2 6" xfId="48937" xr:uid="{4688125F-419F-4C6E-AA03-5D06DCB85A2F}"/>
    <cellStyle name="Normal 5 2 2 6 2" xfId="49222" xr:uid="{75492235-D303-4F40-B04D-A28F71DE27C3}"/>
    <cellStyle name="Normal 5 2 2 6 2 2" xfId="49805" xr:uid="{019B6AA0-9A4D-4C8A-B25D-87EF8C219443}"/>
    <cellStyle name="Normal 5 2 2 6 3" xfId="49520" xr:uid="{BEABB4A8-4817-4157-8993-440E67CC3E07}"/>
    <cellStyle name="Normal 5 2 2 7" xfId="48801" xr:uid="{98BFB7D1-F77A-4A6F-8C2A-2115C2D20833}"/>
    <cellStyle name="Normal 5 2 2 7 2" xfId="49086" xr:uid="{E572E0D3-4EF8-4E55-A750-6D39649009CF}"/>
    <cellStyle name="Normal 5 2 2 7 2 2" xfId="49669" xr:uid="{91628A3B-D342-485C-97EE-9310C44CE351}"/>
    <cellStyle name="Normal 5 2 2 7 3" xfId="49384" xr:uid="{2A50191B-4360-4EF3-B60B-983DB8A7A082}"/>
    <cellStyle name="Normal 5 2 2 8" xfId="48965" xr:uid="{16215140-0F2D-4E92-A821-9A34B30B53A8}"/>
    <cellStyle name="Normal 5 2 2 8 2" xfId="49548" xr:uid="{7EDC80DD-A394-4638-B4B6-B4DE3F42EDF7}"/>
    <cellStyle name="Normal 5 2 2 9" xfId="49263" xr:uid="{262F5F08-D6B7-4973-A09D-4836FC68F31D}"/>
    <cellStyle name="Normal 5 2 3" xfId="48687" xr:uid="{FF5B73D8-64D9-4267-91AE-85A86170C503}"/>
    <cellStyle name="Normal 5 2 3 2" xfId="48714" xr:uid="{D419FD4B-13E2-4A8E-828F-299BE36AD384}"/>
    <cellStyle name="Normal 5 2 3 2 2" xfId="48876" xr:uid="{A3F3E9B5-9E56-4E6C-A132-B2A131C1BEB9}"/>
    <cellStyle name="Normal 5 2 3 2 2 2" xfId="49161" xr:uid="{B16F51F4-A900-400B-8168-D79B7A852177}"/>
    <cellStyle name="Normal 5 2 3 2 2 2 2" xfId="49744" xr:uid="{CED9233B-FA6E-4923-9B6A-52BBA7520F60}"/>
    <cellStyle name="Normal 5 2 3 2 2 3" xfId="49459" xr:uid="{0019BA53-69B5-4236-A225-838B709CF848}"/>
    <cellStyle name="Normal 5 2 3 2 3" xfId="48999" xr:uid="{6D598EF4-55F0-4E8A-9BA8-3F2E2E3CCF25}"/>
    <cellStyle name="Normal 5 2 3 2 3 2" xfId="49582" xr:uid="{0AA11964-E264-4E0E-BF26-1EF923C023DD}"/>
    <cellStyle name="Normal 5 2 3 2 4" xfId="49297" xr:uid="{D0DC33DB-7404-4DAE-87C8-8557F4FBB308}"/>
    <cellStyle name="Normal 5 2 3 3" xfId="48755" xr:uid="{E2F5E88C-C1C2-4F45-B053-50E5A831236A}"/>
    <cellStyle name="Normal 5 2 3 3 2" xfId="48917" xr:uid="{404ED06D-0DC3-4A70-A8A7-9970E60F661A}"/>
    <cellStyle name="Normal 5 2 3 3 2 2" xfId="49202" xr:uid="{D0454E96-9B02-4AD4-BF2A-CE027A2FCB94}"/>
    <cellStyle name="Normal 5 2 3 3 2 2 2" xfId="49785" xr:uid="{09AA4BBB-85D4-43A7-8179-E4F3910D8681}"/>
    <cellStyle name="Normal 5 2 3 3 2 3" xfId="49500" xr:uid="{86509A43-BB33-4E1C-BC88-F1360229EF88}"/>
    <cellStyle name="Normal 5 2 3 3 3" xfId="49040" xr:uid="{34CC8EA8-3D00-4D12-8743-5B5C05332D04}"/>
    <cellStyle name="Normal 5 2 3 3 3 2" xfId="49623" xr:uid="{A61F998E-FEC2-428F-A4D2-595B0E1E02F2}"/>
    <cellStyle name="Normal 5 2 3 3 4" xfId="49338" xr:uid="{A6903F9D-DC84-4040-A9D2-EFE1B0FDEF2C}"/>
    <cellStyle name="Normal 5 2 3 4" xfId="48782" xr:uid="{A61834F4-4947-4438-9906-F1120EA75067}"/>
    <cellStyle name="Normal 5 2 3 4 2" xfId="48849" xr:uid="{D83B1C9F-48DE-49DF-B94D-008235A54B48}"/>
    <cellStyle name="Normal 5 2 3 4 2 2" xfId="49134" xr:uid="{EABB64A9-879C-41E1-B63E-D7567A0C5C2D}"/>
    <cellStyle name="Normal 5 2 3 4 2 2 2" xfId="49717" xr:uid="{86887F31-951D-4BCD-9FA1-EC4453FE4735}"/>
    <cellStyle name="Normal 5 2 3 4 2 3" xfId="49432" xr:uid="{65E8D77F-7442-4F75-A6B1-6C55C9682A92}"/>
    <cellStyle name="Normal 5 2 3 4 3" xfId="49067" xr:uid="{C5D0B71B-8782-44A5-B9E8-9A353F423491}"/>
    <cellStyle name="Normal 5 2 3 4 3 2" xfId="49650" xr:uid="{A280BB68-AD72-44CE-9490-0E04B827A8F6}"/>
    <cellStyle name="Normal 5 2 3 4 4" xfId="49365" xr:uid="{7819FB0E-AACB-4F8A-B10E-7EC390F669A9}"/>
    <cellStyle name="Normal 5 2 3 5" xfId="48944" xr:uid="{06953348-67B5-4ACB-B1D7-A6454C45723A}"/>
    <cellStyle name="Normal 5 2 3 5 2" xfId="49229" xr:uid="{CE484DF9-7C47-4D46-80F3-3EF6BE18B7C5}"/>
    <cellStyle name="Normal 5 2 3 5 2 2" xfId="49812" xr:uid="{934AD82E-4191-49A5-B5DE-3BC769031EAC}"/>
    <cellStyle name="Normal 5 2 3 5 3" xfId="49527" xr:uid="{267278EC-A6E5-4F43-BCAE-C5D5D73FB7AB}"/>
    <cellStyle name="Normal 5 2 3 6" xfId="48822" xr:uid="{5675E4AB-716B-4326-B3D0-CB42D0437A8C}"/>
    <cellStyle name="Normal 5 2 3 6 2" xfId="49107" xr:uid="{929D24E3-D412-402E-BB48-990E584E1A5D}"/>
    <cellStyle name="Normal 5 2 3 6 2 2" xfId="49690" xr:uid="{3D815523-066D-461C-BE1E-284ACCE945AC}"/>
    <cellStyle name="Normal 5 2 3 6 3" xfId="49405" xr:uid="{D37A8FB4-6E6B-4342-94CC-95264441EB16}"/>
    <cellStyle name="Normal 5 2 3 7" xfId="48972" xr:uid="{8723612A-C0C2-4525-B310-C581223B9834}"/>
    <cellStyle name="Normal 5 2 3 7 2" xfId="49555" xr:uid="{C66F96E3-284E-4326-86D6-6C6B6BDEF85A}"/>
    <cellStyle name="Normal 5 2 3 8" xfId="49270" xr:uid="{0B486273-55B5-4F10-BD38-262D06C97E59}"/>
    <cellStyle name="Normal 5 2 4" xfId="48701" xr:uid="{FAD73573-F1D4-4D9A-8774-FFE68249051F}"/>
    <cellStyle name="Normal 5 2 4 2" xfId="48742" xr:uid="{D660182B-BF85-4350-8317-457AD90C27F3}"/>
    <cellStyle name="Normal 5 2 4 2 2" xfId="48904" xr:uid="{BA5A4F96-4C7F-4F75-8DFC-1CFC56193E26}"/>
    <cellStyle name="Normal 5 2 4 2 2 2" xfId="49189" xr:uid="{DEAA2538-21C2-4D7E-932F-BB3E80630E63}"/>
    <cellStyle name="Normal 5 2 4 2 2 2 2" xfId="49772" xr:uid="{6C12EB4D-08C9-4F1F-8F04-EF400B99C3A8}"/>
    <cellStyle name="Normal 5 2 4 2 2 3" xfId="49487" xr:uid="{BBE7FCC4-908D-45D9-B0BB-AF011FB6EEA5}"/>
    <cellStyle name="Normal 5 2 4 2 3" xfId="49027" xr:uid="{E7DC5CB0-AEAD-4624-BF4D-8219805F54A4}"/>
    <cellStyle name="Normal 5 2 4 2 3 2" xfId="49610" xr:uid="{414C32B5-F847-4BB1-AE87-B83F41255959}"/>
    <cellStyle name="Normal 5 2 4 2 4" xfId="49325" xr:uid="{8DE15179-2712-4405-ACF0-B1C65E05AC41}"/>
    <cellStyle name="Normal 5 2 4 3" xfId="48863" xr:uid="{72119FD8-D0E8-43DB-AA0E-184D302CEAAD}"/>
    <cellStyle name="Normal 5 2 4 3 2" xfId="49148" xr:uid="{9216F7CC-4DD3-41A8-B9AF-93D4926E56AC}"/>
    <cellStyle name="Normal 5 2 4 3 2 2" xfId="49731" xr:uid="{76CF1033-823C-4E74-B202-277F71D0FBB6}"/>
    <cellStyle name="Normal 5 2 4 3 3" xfId="49446" xr:uid="{6694256B-0DBE-40EF-A4CF-B28D420929F0}"/>
    <cellStyle name="Normal 5 2 4 4" xfId="48809" xr:uid="{6BC14717-4BB7-4524-9666-45381A4B7C91}"/>
    <cellStyle name="Normal 5 2 4 4 2" xfId="49094" xr:uid="{382D8A1C-0BD7-4889-8C72-BB3A9A734FF1}"/>
    <cellStyle name="Normal 5 2 4 4 2 2" xfId="49677" xr:uid="{95E856A5-BE5D-4B28-9750-9B9F2D9331CB}"/>
    <cellStyle name="Normal 5 2 4 4 3" xfId="49392" xr:uid="{A8B845FE-0BFE-413E-B14F-3AEC3CC2A993}"/>
    <cellStyle name="Normal 5 2 4 5" xfId="48986" xr:uid="{2FF590B9-4DB1-449B-AB1B-E0B61554ED39}"/>
    <cellStyle name="Normal 5 2 4 5 2" xfId="49569" xr:uid="{9B1F039E-4454-46C4-BE27-C26D7565B92F}"/>
    <cellStyle name="Normal 5 2 4 6" xfId="49284" xr:uid="{D210B8AE-EB9C-45EE-BC50-FE740315B991}"/>
    <cellStyle name="Normal 5 2 5" xfId="48728" xr:uid="{CF1B2759-7388-4162-B536-2EA6D683CDC6}"/>
    <cellStyle name="Normal 5 2 5 2" xfId="48890" xr:uid="{937EA29B-824A-4A8B-8602-189B4ED7F6A7}"/>
    <cellStyle name="Normal 5 2 5 2 2" xfId="49175" xr:uid="{D23C65CA-5787-4759-94E3-4A4AB8A1B1A4}"/>
    <cellStyle name="Normal 5 2 5 2 2 2" xfId="49758" xr:uid="{768DFE52-911D-4443-B422-3CE7ADA8273B}"/>
    <cellStyle name="Normal 5 2 5 2 3" xfId="49473" xr:uid="{43C068B1-2203-4278-9EB5-D0B662A77093}"/>
    <cellStyle name="Normal 5 2 5 3" xfId="49013" xr:uid="{2D92FCC7-D15E-4BE0-8EDB-525A5B632878}"/>
    <cellStyle name="Normal 5 2 5 3 2" xfId="49596" xr:uid="{BEA3260C-284D-43CB-A6A5-5B3BF1330EC2}"/>
    <cellStyle name="Normal 5 2 5 4" xfId="49311" xr:uid="{B5DAAFD2-F8A1-4906-959C-B7B1B2969A88}"/>
    <cellStyle name="Normal 5 2 6" xfId="48769" xr:uid="{080197D6-E76E-4B96-B2E8-B22E9E7EA4E0}"/>
    <cellStyle name="Normal 5 2 6 2" xfId="48836" xr:uid="{3996359A-0586-4FC3-B52B-CCD185504C15}"/>
    <cellStyle name="Normal 5 2 6 2 2" xfId="49121" xr:uid="{6131D29D-EAE7-4DC7-BCBC-1F3CBEAEA28E}"/>
    <cellStyle name="Normal 5 2 6 2 2 2" xfId="49704" xr:uid="{E585601B-DF58-418C-A3FF-290A37F02242}"/>
    <cellStyle name="Normal 5 2 6 2 3" xfId="49419" xr:uid="{AA0945E9-E652-4F35-9C66-FCB0F89F6F1B}"/>
    <cellStyle name="Normal 5 2 6 3" xfId="49054" xr:uid="{6893782F-CD9F-48E9-B6B6-0A953468B9F1}"/>
    <cellStyle name="Normal 5 2 6 3 2" xfId="49637" xr:uid="{CFF57A62-8E7F-420D-A1C2-D60A81186B06}"/>
    <cellStyle name="Normal 5 2 6 4" xfId="49352" xr:uid="{7EBD76F8-2B34-4000-9968-5E99E8D02998}"/>
    <cellStyle name="Normal 5 2 7" xfId="48929" xr:uid="{5FB1A910-E0A5-45F3-8999-02A4BBA81418}"/>
    <cellStyle name="Normal 5 2 7 2" xfId="49214" xr:uid="{419C9724-3502-47BA-BA68-DEFA4713067A}"/>
    <cellStyle name="Normal 5 2 7 2 2" xfId="49797" xr:uid="{EE0C25CC-2118-4311-A612-C64E1BFBF7EB}"/>
    <cellStyle name="Normal 5 2 7 3" xfId="49512" xr:uid="{B7F1F2E6-4C87-4A10-A546-D805BDCB401D}"/>
    <cellStyle name="Normal 5 2 8" xfId="48795" xr:uid="{9F4D1F99-AC3D-47BE-B6B2-DDDF45E5B409}"/>
    <cellStyle name="Normal 5 2 8 2" xfId="49080" xr:uid="{7F3975C1-F0B9-4547-8923-623125550FD8}"/>
    <cellStyle name="Normal 5 2 8 2 2" xfId="49663" xr:uid="{7001DBBA-1636-4F25-AED8-4C6A48EA5373}"/>
    <cellStyle name="Normal 5 2 8 3" xfId="49378" xr:uid="{5CA0BC03-E442-48F9-A333-C08DD26F8880}"/>
    <cellStyle name="Normal 5 2 9" xfId="48959" xr:uid="{35C02F9F-CC3E-4F82-8B68-A5FDE8F904AA}"/>
    <cellStyle name="Normal 5 2 9 2" xfId="49542" xr:uid="{121654EA-5CC5-4D7E-9B13-3C2A5C4E231D}"/>
    <cellStyle name="Normal 5 3" xfId="48676" xr:uid="{EA467FAE-24D6-4041-AAAD-F17747B649A1}"/>
    <cellStyle name="Normal 5 3 10" xfId="49259" xr:uid="{77BC728F-D259-4596-ADD4-F44687AC6563}"/>
    <cellStyle name="Normal 5 3 2" xfId="48682" xr:uid="{8EB2A041-6776-4614-B433-0A2733026297}"/>
    <cellStyle name="Normal 5 3 2 2" xfId="48695" xr:uid="{4C632059-8C67-4640-9CCE-BE48BBFA78AA}"/>
    <cellStyle name="Normal 5 3 2 2 2" xfId="48722" xr:uid="{B9836D6B-5AB3-4690-8094-7A074CC0A407}"/>
    <cellStyle name="Normal 5 3 2 2 2 2" xfId="48884" xr:uid="{78E76DA5-CBC6-48D9-B191-826EEE1F85B9}"/>
    <cellStyle name="Normal 5 3 2 2 2 2 2" xfId="49169" xr:uid="{F5CF6852-D59D-44F7-BEA2-70094BB832BB}"/>
    <cellStyle name="Normal 5 3 2 2 2 2 2 2" xfId="49752" xr:uid="{A0EAAF70-44E8-47B2-91DD-F7C7454853CE}"/>
    <cellStyle name="Normal 5 3 2 2 2 2 3" xfId="49467" xr:uid="{D487D4FC-EFFD-4F03-B5D8-385EADDD3D08}"/>
    <cellStyle name="Normal 5 3 2 2 2 3" xfId="49007" xr:uid="{839EAF1F-A01B-4EF6-A29A-A2A1F3EC288B}"/>
    <cellStyle name="Normal 5 3 2 2 2 3 2" xfId="49590" xr:uid="{F80338E4-DBAF-4A82-8673-DA41A0C4751A}"/>
    <cellStyle name="Normal 5 3 2 2 2 4" xfId="49305" xr:uid="{96092F43-D3B6-4F32-8F86-5BD0AC4CA360}"/>
    <cellStyle name="Normal 5 3 2 2 3" xfId="48763" xr:uid="{F9010547-4CAA-4873-98F3-C402E4B774D8}"/>
    <cellStyle name="Normal 5 3 2 2 3 2" xfId="48925" xr:uid="{60CE0111-0202-4562-9133-BDA376509A93}"/>
    <cellStyle name="Normal 5 3 2 2 3 2 2" xfId="49210" xr:uid="{23DAB675-6B46-446E-931D-34CF0D8AC612}"/>
    <cellStyle name="Normal 5 3 2 2 3 2 2 2" xfId="49793" xr:uid="{C986AC24-C94E-4269-BF4B-D2A98995CE03}"/>
    <cellStyle name="Normal 5 3 2 2 3 2 3" xfId="49508" xr:uid="{F225174F-CE9B-4318-A833-FAE024BC30CE}"/>
    <cellStyle name="Normal 5 3 2 2 3 3" xfId="49048" xr:uid="{DDE50D7D-9226-455B-AC17-59DD184502C9}"/>
    <cellStyle name="Normal 5 3 2 2 3 3 2" xfId="49631" xr:uid="{EDBED15F-46A9-4097-A5EF-33523C3EA893}"/>
    <cellStyle name="Normal 5 3 2 2 3 4" xfId="49346" xr:uid="{856E0368-A3CF-41FA-BD8F-89FC25E870AE}"/>
    <cellStyle name="Normal 5 3 2 2 4" xfId="48790" xr:uid="{F0E7D47E-8740-4913-94F1-089F3DF7E540}"/>
    <cellStyle name="Normal 5 3 2 2 4 2" xfId="48857" xr:uid="{61984BF6-E92A-49BB-9C38-A393A228B40C}"/>
    <cellStyle name="Normal 5 3 2 2 4 2 2" xfId="49142" xr:uid="{C14B5A71-2C57-4C09-8CFE-57444065C851}"/>
    <cellStyle name="Normal 5 3 2 2 4 2 2 2" xfId="49725" xr:uid="{E6F8FB34-42C4-468C-8215-D2C731B66183}"/>
    <cellStyle name="Normal 5 3 2 2 4 2 3" xfId="49440" xr:uid="{5AC7844A-2B72-4F24-86F0-FAAAEEC702AE}"/>
    <cellStyle name="Normal 5 3 2 2 4 3" xfId="49075" xr:uid="{3BE1E250-EA31-4E59-8881-423520C4947A}"/>
    <cellStyle name="Normal 5 3 2 2 4 3 2" xfId="49658" xr:uid="{E1D410DB-B06F-4672-81BA-81B806990E68}"/>
    <cellStyle name="Normal 5 3 2 2 4 4" xfId="49373" xr:uid="{68F3F5A9-A5CC-4A7F-94FC-1B7F5083B6EE}"/>
    <cellStyle name="Normal 5 3 2 2 5" xfId="48952" xr:uid="{701BEF06-1FA7-4ECD-999D-84F90F7DCD79}"/>
    <cellStyle name="Normal 5 3 2 2 5 2" xfId="49237" xr:uid="{DFE455BB-7F05-4D9D-B102-7A7454144B29}"/>
    <cellStyle name="Normal 5 3 2 2 5 2 2" xfId="49820" xr:uid="{CBA07667-3DD8-4D88-8AD2-33C48BDF4FD4}"/>
    <cellStyle name="Normal 5 3 2 2 5 3" xfId="49535" xr:uid="{4644F367-22F9-4306-8512-522D21961EAF}"/>
    <cellStyle name="Normal 5 3 2 2 6" xfId="48830" xr:uid="{39DF1502-8909-41F3-8C91-34BE99BFB274}"/>
    <cellStyle name="Normal 5 3 2 2 6 2" xfId="49115" xr:uid="{61214C0B-F6DA-4AD4-B3F3-56C44FF29652}"/>
    <cellStyle name="Normal 5 3 2 2 6 2 2" xfId="49698" xr:uid="{01BBED7A-A976-48BC-B118-B3CDFDF79619}"/>
    <cellStyle name="Normal 5 3 2 2 6 3" xfId="49413" xr:uid="{A2B1630C-C460-4672-AE76-69074F6B5D72}"/>
    <cellStyle name="Normal 5 3 2 2 7" xfId="48980" xr:uid="{238942BF-0D53-4A7D-9574-AE6A021A6A1F}"/>
    <cellStyle name="Normal 5 3 2 2 7 2" xfId="49563" xr:uid="{3B8E3097-0492-4D56-AAA3-0859DBF8EBB7}"/>
    <cellStyle name="Normal 5 3 2 2 8" xfId="49278" xr:uid="{31B037CA-4E3F-4935-A56B-3F9A6CA88E51}"/>
    <cellStyle name="Normal 5 3 2 3" xfId="48709" xr:uid="{8E343817-296D-44D9-B216-46BC3B15B419}"/>
    <cellStyle name="Normal 5 3 2 3 2" xfId="48750" xr:uid="{40EE794B-FFE8-4B9F-833B-583D76B36A99}"/>
    <cellStyle name="Normal 5 3 2 3 2 2" xfId="48912" xr:uid="{FA0F30AD-AFC7-41EA-BAFA-97AEB5CF716C}"/>
    <cellStyle name="Normal 5 3 2 3 2 2 2" xfId="49197" xr:uid="{A14A20C7-18F6-4B77-8BCD-821F4A9067BC}"/>
    <cellStyle name="Normal 5 3 2 3 2 2 2 2" xfId="49780" xr:uid="{A94AAD58-D26B-4490-99A0-8AF8309426D0}"/>
    <cellStyle name="Normal 5 3 2 3 2 2 3" xfId="49495" xr:uid="{D62BEB15-B845-4F3B-835C-35476BB50EB5}"/>
    <cellStyle name="Normal 5 3 2 3 2 3" xfId="49035" xr:uid="{4D03817C-2DB3-4BF1-8696-ED9CB491A790}"/>
    <cellStyle name="Normal 5 3 2 3 2 3 2" xfId="49618" xr:uid="{7D95BA07-3DF6-4C40-B68D-FE70B70BDF9E}"/>
    <cellStyle name="Normal 5 3 2 3 2 4" xfId="49333" xr:uid="{86F421DD-5216-4CA2-9005-B27BB97F3BBF}"/>
    <cellStyle name="Normal 5 3 2 3 3" xfId="48871" xr:uid="{1F6FF5D7-E147-4040-8F3F-29826E6E8F33}"/>
    <cellStyle name="Normal 5 3 2 3 3 2" xfId="49156" xr:uid="{1046ED74-16FB-4200-BC7C-74C2C4A376C9}"/>
    <cellStyle name="Normal 5 3 2 3 3 2 2" xfId="49739" xr:uid="{9BA43563-04F1-4AD0-8482-6E3F5BA93201}"/>
    <cellStyle name="Normal 5 3 2 3 3 3" xfId="49454" xr:uid="{679F1E5E-2DDC-4795-AA5D-C3938612791D}"/>
    <cellStyle name="Normal 5 3 2 3 4" xfId="48817" xr:uid="{3F75F256-9E9A-4B99-B789-2DB87CDD0D50}"/>
    <cellStyle name="Normal 5 3 2 3 4 2" xfId="49102" xr:uid="{9D8A0B5E-462E-41DB-8132-0FF08FE884D5}"/>
    <cellStyle name="Normal 5 3 2 3 4 2 2" xfId="49685" xr:uid="{CE8D9D07-68AE-44C3-8FBB-CC121073AF86}"/>
    <cellStyle name="Normal 5 3 2 3 4 3" xfId="49400" xr:uid="{CDB93C6A-365B-4219-8B93-861264A942B7}"/>
    <cellStyle name="Normal 5 3 2 3 5" xfId="48994" xr:uid="{82EDCD0B-69EC-4FC0-91C5-2BEBA71A0383}"/>
    <cellStyle name="Normal 5 3 2 3 5 2" xfId="49577" xr:uid="{7B246A25-8DA1-489B-9D8E-D3090A55CF13}"/>
    <cellStyle name="Normal 5 3 2 3 6" xfId="49292" xr:uid="{6456EE25-43E6-4E50-A6A2-0E5F35B32369}"/>
    <cellStyle name="Normal 5 3 2 4" xfId="48736" xr:uid="{915E2396-104C-442C-BE3D-3395619526CF}"/>
    <cellStyle name="Normal 5 3 2 4 2" xfId="48898" xr:uid="{99A53E81-28DF-493C-94EF-D9FFF9999D68}"/>
    <cellStyle name="Normal 5 3 2 4 2 2" xfId="49183" xr:uid="{9AF955EB-602D-4FC6-98D5-26BD3535F6C5}"/>
    <cellStyle name="Normal 5 3 2 4 2 2 2" xfId="49766" xr:uid="{8767D911-4732-4C54-A2F5-28A27C656593}"/>
    <cellStyle name="Normal 5 3 2 4 2 3" xfId="49481" xr:uid="{BC20F652-DC7E-4629-9EE3-603597BA0AEA}"/>
    <cellStyle name="Normal 5 3 2 4 3" xfId="49021" xr:uid="{12BDA0F6-21A7-4EE9-B615-0B2E4C15D1CE}"/>
    <cellStyle name="Normal 5 3 2 4 3 2" xfId="49604" xr:uid="{9E11FCFA-0CF9-4FC0-9249-F62A918C1A66}"/>
    <cellStyle name="Normal 5 3 2 4 4" xfId="49319" xr:uid="{1C76A45F-2DA5-46B3-9992-5B2F2E9D6E8F}"/>
    <cellStyle name="Normal 5 3 2 5" xfId="48777" xr:uid="{A96B66D1-F5C0-4BCC-8C5B-D32B76F18459}"/>
    <cellStyle name="Normal 5 3 2 5 2" xfId="48844" xr:uid="{A2E24A7D-6F62-4191-BAB7-4C106C10390A}"/>
    <cellStyle name="Normal 5 3 2 5 2 2" xfId="49129" xr:uid="{B2170B29-848C-41BA-BED1-25F8F91A5ACB}"/>
    <cellStyle name="Normal 5 3 2 5 2 2 2" xfId="49712" xr:uid="{66CBD22E-9F4B-4415-82B1-D196E16A60C7}"/>
    <cellStyle name="Normal 5 3 2 5 2 3" xfId="49427" xr:uid="{43AE3B68-51D4-4C99-BB18-5F4AAB93EE90}"/>
    <cellStyle name="Normal 5 3 2 5 3" xfId="49062" xr:uid="{73050FF7-03CC-4B43-8218-A5B9929E701C}"/>
    <cellStyle name="Normal 5 3 2 5 3 2" xfId="49645" xr:uid="{C2DF6886-3529-453F-9922-CC6ECE81EF66}"/>
    <cellStyle name="Normal 5 3 2 5 4" xfId="49360" xr:uid="{D270FA46-325E-41BA-81A7-99433FE51DDF}"/>
    <cellStyle name="Normal 5 3 2 6" xfId="48939" xr:uid="{2A7F7256-E807-441E-92BD-258970D095CC}"/>
    <cellStyle name="Normal 5 3 2 6 2" xfId="49224" xr:uid="{2753745F-595B-4D98-A29E-3E796377174B}"/>
    <cellStyle name="Normal 5 3 2 6 2 2" xfId="49807" xr:uid="{76F55416-175C-446F-83BC-256F95A11201}"/>
    <cellStyle name="Normal 5 3 2 6 3" xfId="49522" xr:uid="{5F331791-D59A-4DE5-86D4-2BB327539026}"/>
    <cellStyle name="Normal 5 3 2 7" xfId="48803" xr:uid="{7CCE658C-EAAF-4AD2-998B-EED5EBBA2540}"/>
    <cellStyle name="Normal 5 3 2 7 2" xfId="49088" xr:uid="{3A28B059-FC21-4566-8C33-7CEF3DA070B8}"/>
    <cellStyle name="Normal 5 3 2 7 2 2" xfId="49671" xr:uid="{E6AA81DA-B115-43C4-AF55-3D59EBA2DB9C}"/>
    <cellStyle name="Normal 5 3 2 7 3" xfId="49386" xr:uid="{89D37D3F-90C4-4B1F-BB6B-E20677ADCEA1}"/>
    <cellStyle name="Normal 5 3 2 8" xfId="48967" xr:uid="{B56014F7-BB1E-4C79-BBD8-AC8EFED0B1C3}"/>
    <cellStyle name="Normal 5 3 2 8 2" xfId="49550" xr:uid="{602B6585-A170-4E05-BAE8-A64504EB626A}"/>
    <cellStyle name="Normal 5 3 2 9" xfId="49265" xr:uid="{958926C9-3014-402D-A86F-719C130595CD}"/>
    <cellStyle name="Normal 5 3 3" xfId="48689" xr:uid="{2033A7AB-D781-4764-8D17-4619BFC2D990}"/>
    <cellStyle name="Normal 5 3 3 2" xfId="48716" xr:uid="{74C9B4D2-A789-432A-8B12-2C510105ED36}"/>
    <cellStyle name="Normal 5 3 3 2 2" xfId="48878" xr:uid="{0902F7FB-C0D0-49E3-8471-7427C45858C7}"/>
    <cellStyle name="Normal 5 3 3 2 2 2" xfId="49163" xr:uid="{B222676C-2A7A-40F3-9F37-8C3C484CBDC7}"/>
    <cellStyle name="Normal 5 3 3 2 2 2 2" xfId="49746" xr:uid="{A89BD0F0-C7BD-47E8-B9F3-3E4B8761BC64}"/>
    <cellStyle name="Normal 5 3 3 2 2 3" xfId="49461" xr:uid="{6F5C30DC-EE1E-48C3-9C26-9DF69E737980}"/>
    <cellStyle name="Normal 5 3 3 2 3" xfId="49001" xr:uid="{88DFB9A1-C673-4349-A9C9-0AD3DB70592D}"/>
    <cellStyle name="Normal 5 3 3 2 3 2" xfId="49584" xr:uid="{FAFB4C2E-9404-4E90-8959-EE6D6F683F37}"/>
    <cellStyle name="Normal 5 3 3 2 4" xfId="49299" xr:uid="{6992F576-AC97-4234-966D-C11C585955C2}"/>
    <cellStyle name="Normal 5 3 3 3" xfId="48757" xr:uid="{E805A965-197A-4112-91BF-E98CC5C41EB4}"/>
    <cellStyle name="Normal 5 3 3 3 2" xfId="48919" xr:uid="{9141FCCF-3EA9-4A3F-92F9-03879F54A891}"/>
    <cellStyle name="Normal 5 3 3 3 2 2" xfId="49204" xr:uid="{AC814BF9-FD5C-4B8F-A974-222E3E659376}"/>
    <cellStyle name="Normal 5 3 3 3 2 2 2" xfId="49787" xr:uid="{F53405C6-A359-4A31-B63D-1662F18A1311}"/>
    <cellStyle name="Normal 5 3 3 3 2 3" xfId="49502" xr:uid="{0910B6ED-3751-441F-A0CF-1145D8EBC363}"/>
    <cellStyle name="Normal 5 3 3 3 3" xfId="49042" xr:uid="{CD83F27F-9DCB-46EF-9A61-63A3AB64C6C5}"/>
    <cellStyle name="Normal 5 3 3 3 3 2" xfId="49625" xr:uid="{E119FD21-6B47-4583-9755-BB0C592FED3B}"/>
    <cellStyle name="Normal 5 3 3 3 4" xfId="49340" xr:uid="{5633CC79-2390-45E5-9077-8A9BF6B87517}"/>
    <cellStyle name="Normal 5 3 3 4" xfId="48784" xr:uid="{956E04F6-5970-49F1-9B15-7FD95A17309D}"/>
    <cellStyle name="Normal 5 3 3 4 2" xfId="48851" xr:uid="{FE416B36-695A-44B6-B9A5-D1FA426F5CEB}"/>
    <cellStyle name="Normal 5 3 3 4 2 2" xfId="49136" xr:uid="{04E42125-FC2E-4997-8485-BC2C31472021}"/>
    <cellStyle name="Normal 5 3 3 4 2 2 2" xfId="49719" xr:uid="{C20E7F4A-EFA7-4481-8794-C9A24C097FFB}"/>
    <cellStyle name="Normal 5 3 3 4 2 3" xfId="49434" xr:uid="{5917DA46-86E2-46A4-B8E4-C8F7117AA116}"/>
    <cellStyle name="Normal 5 3 3 4 3" xfId="49069" xr:uid="{5DFCBCB2-6FCD-46F6-BC28-DF977DA538E7}"/>
    <cellStyle name="Normal 5 3 3 4 3 2" xfId="49652" xr:uid="{3D115279-B59A-4DDC-97B1-F8CAAF805851}"/>
    <cellStyle name="Normal 5 3 3 4 4" xfId="49367" xr:uid="{98826DF3-8DEC-43B8-8DEF-E5903D9A080A}"/>
    <cellStyle name="Normal 5 3 3 5" xfId="48946" xr:uid="{768DD0FA-A875-48D4-8B37-CB71E9B7E441}"/>
    <cellStyle name="Normal 5 3 3 5 2" xfId="49231" xr:uid="{BAC363E3-D4C5-4D8E-8CA1-9C21B8ADF9B4}"/>
    <cellStyle name="Normal 5 3 3 5 2 2" xfId="49814" xr:uid="{257BA536-167B-4D84-910A-23BA432F0399}"/>
    <cellStyle name="Normal 5 3 3 5 3" xfId="49529" xr:uid="{1333A317-E341-443C-B4F9-71040D9EB615}"/>
    <cellStyle name="Normal 5 3 3 6" xfId="48824" xr:uid="{F6E9EE87-9CFA-4EB4-93D3-D607A4778CFC}"/>
    <cellStyle name="Normal 5 3 3 6 2" xfId="49109" xr:uid="{C9B1B1D7-6B7F-47DE-9ADA-3880760BC5F2}"/>
    <cellStyle name="Normal 5 3 3 6 2 2" xfId="49692" xr:uid="{DEFF9D02-E126-4B69-B50A-FE461C754C29}"/>
    <cellStyle name="Normal 5 3 3 6 3" xfId="49407" xr:uid="{2F5734EA-8433-4BDC-9C3A-4C9A46A8E682}"/>
    <cellStyle name="Normal 5 3 3 7" xfId="48974" xr:uid="{EFE68C39-EAC4-4EFB-814C-9D7EF1D8B213}"/>
    <cellStyle name="Normal 5 3 3 7 2" xfId="49557" xr:uid="{580DE224-0767-42A9-851D-6D2E976235D0}"/>
    <cellStyle name="Normal 5 3 3 8" xfId="49272" xr:uid="{F709D3F1-7DA0-4E93-B555-53FCE1B37B3D}"/>
    <cellStyle name="Normal 5 3 4" xfId="48703" xr:uid="{749A252A-0523-4120-BE21-AD13E120F89E}"/>
    <cellStyle name="Normal 5 3 4 2" xfId="48744" xr:uid="{3C5A5670-5E9D-486E-87C4-934AFC511973}"/>
    <cellStyle name="Normal 5 3 4 2 2" xfId="48906" xr:uid="{92864F49-2E68-4355-A62D-9B76628D94EC}"/>
    <cellStyle name="Normal 5 3 4 2 2 2" xfId="49191" xr:uid="{8CF33A8D-743B-4B7F-A1A7-9E354BDE6C2B}"/>
    <cellStyle name="Normal 5 3 4 2 2 2 2" xfId="49774" xr:uid="{09CB04C9-491B-4B11-A40D-2DF3C9A411FA}"/>
    <cellStyle name="Normal 5 3 4 2 2 3" xfId="49489" xr:uid="{7FBB3372-620A-4DD6-9BA0-8A31472CFDBD}"/>
    <cellStyle name="Normal 5 3 4 2 3" xfId="49029" xr:uid="{FEE1EF6D-7D7D-46C5-9323-6CFD74063D4C}"/>
    <cellStyle name="Normal 5 3 4 2 3 2" xfId="49612" xr:uid="{629338B8-0259-4DBC-BA32-FDDAB26EDF98}"/>
    <cellStyle name="Normal 5 3 4 2 4" xfId="49327" xr:uid="{3E76F486-5C08-44F7-B098-4B4F5F93D582}"/>
    <cellStyle name="Normal 5 3 4 3" xfId="48865" xr:uid="{F79F79E6-FA10-4D79-95E9-EA170470C60C}"/>
    <cellStyle name="Normal 5 3 4 3 2" xfId="49150" xr:uid="{32EEF316-676C-4A99-A380-A7868130089E}"/>
    <cellStyle name="Normal 5 3 4 3 2 2" xfId="49733" xr:uid="{232801A7-1210-4541-B3EA-FADE6B177D1C}"/>
    <cellStyle name="Normal 5 3 4 3 3" xfId="49448" xr:uid="{C88A0E2A-1F7F-48D7-9B3A-A1CB41C66034}"/>
    <cellStyle name="Normal 5 3 4 4" xfId="48811" xr:uid="{B3A83BC0-39D9-4451-B837-FC9EF22ECE7A}"/>
    <cellStyle name="Normal 5 3 4 4 2" xfId="49096" xr:uid="{6E757A43-6787-4BDD-991B-8AE739D56F14}"/>
    <cellStyle name="Normal 5 3 4 4 2 2" xfId="49679" xr:uid="{DC59C910-E36A-4E6B-950A-1B14A1E34B50}"/>
    <cellStyle name="Normal 5 3 4 4 3" xfId="49394" xr:uid="{BE009B62-F775-4977-B90D-9A53EA2D5E18}"/>
    <cellStyle name="Normal 5 3 4 5" xfId="48988" xr:uid="{5D4F8192-7D8C-4452-939E-AA173FA52B13}"/>
    <cellStyle name="Normal 5 3 4 5 2" xfId="49571" xr:uid="{D984A2E4-DC5B-40DD-A6D5-A0E82439DC44}"/>
    <cellStyle name="Normal 5 3 4 6" xfId="49286" xr:uid="{7719B6F7-5B42-497C-938F-2E6348A756D5}"/>
    <cellStyle name="Normal 5 3 5" xfId="48730" xr:uid="{1187CA8C-C063-4D08-AE04-82875AD7A039}"/>
    <cellStyle name="Normal 5 3 5 2" xfId="48892" xr:uid="{C1E7343E-C67B-48C2-88BE-9B9B7E63240F}"/>
    <cellStyle name="Normal 5 3 5 2 2" xfId="49177" xr:uid="{D5A1EE2A-0165-4298-88FB-9274AC760B8D}"/>
    <cellStyle name="Normal 5 3 5 2 2 2" xfId="49760" xr:uid="{9A377777-E20A-49C1-A417-5C313C34F575}"/>
    <cellStyle name="Normal 5 3 5 2 3" xfId="49475" xr:uid="{575E307D-853D-41AC-9803-37698999A378}"/>
    <cellStyle name="Normal 5 3 5 3" xfId="49015" xr:uid="{B8A5C636-5271-4DD7-B6DF-2B5622F28976}"/>
    <cellStyle name="Normal 5 3 5 3 2" xfId="49598" xr:uid="{04597BA2-57FA-4B97-BFD6-CB7A1DE35224}"/>
    <cellStyle name="Normal 5 3 5 4" xfId="49313" xr:uid="{72171A76-AC8E-4CE5-B00C-53C5D6574CA1}"/>
    <cellStyle name="Normal 5 3 6" xfId="48771" xr:uid="{49E1DCCF-6215-48A6-8892-F361C070E6FD}"/>
    <cellStyle name="Normal 5 3 6 2" xfId="48838" xr:uid="{A78B383D-0580-4A61-8C4D-EF728CB76C6A}"/>
    <cellStyle name="Normal 5 3 6 2 2" xfId="49123" xr:uid="{21BFE175-497F-4570-9F02-61F606F6EC37}"/>
    <cellStyle name="Normal 5 3 6 2 2 2" xfId="49706" xr:uid="{C038523E-2AF7-432B-BAE3-3648B9CB15B6}"/>
    <cellStyle name="Normal 5 3 6 2 3" xfId="49421" xr:uid="{F411B5A3-FC47-42F8-9E40-E3B0EC952910}"/>
    <cellStyle name="Normal 5 3 6 3" xfId="49056" xr:uid="{127AFE11-94A6-49C0-B228-CF2CD2B0878D}"/>
    <cellStyle name="Normal 5 3 6 3 2" xfId="49639" xr:uid="{C7C5904B-FC82-4D4C-90FD-E7F74CE63890}"/>
    <cellStyle name="Normal 5 3 6 4" xfId="49354" xr:uid="{21653ED7-B194-4B23-AE3A-74493E8E52DE}"/>
    <cellStyle name="Normal 5 3 7" xfId="48931" xr:uid="{678C5EA6-C166-4377-98BF-4021D6788C4E}"/>
    <cellStyle name="Normal 5 3 7 2" xfId="49216" xr:uid="{9DAEACBD-4689-41B9-A921-BE5776976A54}"/>
    <cellStyle name="Normal 5 3 7 2 2" xfId="49799" xr:uid="{33EA4D8C-020D-4ACF-9817-52B27E504140}"/>
    <cellStyle name="Normal 5 3 7 3" xfId="49514" xr:uid="{62EFAE2D-BD1F-452D-95EF-3074DAEB4610}"/>
    <cellStyle name="Normal 5 3 8" xfId="48797" xr:uid="{EAFAA8A6-953B-4273-8070-3FEEA89FA1B5}"/>
    <cellStyle name="Normal 5 3 8 2" xfId="49082" xr:uid="{2555D62D-C5E3-4593-958E-22246906CB3D}"/>
    <cellStyle name="Normal 5 3 8 2 2" xfId="49665" xr:uid="{4CF67CCE-C113-46AF-AD6D-8D757D127BEF}"/>
    <cellStyle name="Normal 5 3 8 3" xfId="49380" xr:uid="{813E9CB5-5797-42DD-B22F-9E29765961CA}"/>
    <cellStyle name="Normal 5 3 9" xfId="48961" xr:uid="{D351F49E-D196-4354-93FA-80A38E57532F}"/>
    <cellStyle name="Normal 5 3 9 2" xfId="49544" xr:uid="{67946D0F-0EEB-4DD9-8BCB-F003A1A2BC86}"/>
    <cellStyle name="Normal 5 4" xfId="48668" xr:uid="{78344E2C-941B-418A-A9B4-3C1C7336C229}"/>
    <cellStyle name="Normal 5 4 2" xfId="48684" xr:uid="{28D4A50D-B0F3-4199-B8E6-35541ADBB24C}"/>
    <cellStyle name="Normal 5 4 2 2" xfId="48711" xr:uid="{BCC7AA4B-1F0A-495A-9A02-4AC7FBF4C668}"/>
    <cellStyle name="Normal 5 4 2 2 2" xfId="48873" xr:uid="{387BDB31-A1D9-46A2-B059-9DA4BB8F0A72}"/>
    <cellStyle name="Normal 5 4 2 2 2 2" xfId="49158" xr:uid="{D8FE905D-4237-46D6-9E0B-CAEFFC8B582B}"/>
    <cellStyle name="Normal 5 4 2 2 2 2 2" xfId="49741" xr:uid="{E5E59E14-84E9-4FCC-BACE-BD39B0764BAE}"/>
    <cellStyle name="Normal 5 4 2 2 2 3" xfId="49456" xr:uid="{F5DAB958-659D-4DEB-A64A-4769C5D5B524}"/>
    <cellStyle name="Normal 5 4 2 2 3" xfId="48996" xr:uid="{FC134C77-065E-46EA-8FEC-4A2932028940}"/>
    <cellStyle name="Normal 5 4 2 2 3 2" xfId="49579" xr:uid="{F75CDEE8-DD7F-49CB-8AFD-1772922FD4D0}"/>
    <cellStyle name="Normal 5 4 2 2 4" xfId="49294" xr:uid="{6D385208-CD3F-46D8-86BC-DBF78A13A4E3}"/>
    <cellStyle name="Normal 5 4 2 3" xfId="48752" xr:uid="{39DBA54A-7293-4202-A65F-F71F112CFA34}"/>
    <cellStyle name="Normal 5 4 2 3 2" xfId="48914" xr:uid="{1119B98A-37A9-4F05-9B2C-62B9B040F249}"/>
    <cellStyle name="Normal 5 4 2 3 2 2" xfId="49199" xr:uid="{47433157-8411-468E-AECD-E02880FAA370}"/>
    <cellStyle name="Normal 5 4 2 3 2 2 2" xfId="49782" xr:uid="{C7A5EB1C-10B5-4992-868F-BF746DFBE8F8}"/>
    <cellStyle name="Normal 5 4 2 3 2 3" xfId="49497" xr:uid="{72396D02-5421-4013-AFE7-A18C2723726A}"/>
    <cellStyle name="Normal 5 4 2 3 3" xfId="49037" xr:uid="{278C0C97-36AD-432D-B439-435F599D5285}"/>
    <cellStyle name="Normal 5 4 2 3 3 2" xfId="49620" xr:uid="{2A31CD33-9B7F-4A22-BE8D-F538595AEA09}"/>
    <cellStyle name="Normal 5 4 2 3 4" xfId="49335" xr:uid="{04FE50B6-9459-4C86-9388-91AEFBEC9680}"/>
    <cellStyle name="Normal 5 4 2 4" xfId="48779" xr:uid="{FF1C9825-D94A-4176-AA4E-F4EE72A09EC5}"/>
    <cellStyle name="Normal 5 4 2 4 2" xfId="48846" xr:uid="{B8CDD106-3FF4-4A8B-B7A4-37850DA23AFF}"/>
    <cellStyle name="Normal 5 4 2 4 2 2" xfId="49131" xr:uid="{A2157EFD-B431-43B0-91E8-DCD6F9A57B22}"/>
    <cellStyle name="Normal 5 4 2 4 2 2 2" xfId="49714" xr:uid="{6CFAEFFC-0C50-4B93-93F7-9EEE08A01507}"/>
    <cellStyle name="Normal 5 4 2 4 2 3" xfId="49429" xr:uid="{6381E35C-C816-4A73-8590-06D532FA766D}"/>
    <cellStyle name="Normal 5 4 2 4 3" xfId="49064" xr:uid="{D8D24CA8-1F63-4E0A-992F-390F227E2B55}"/>
    <cellStyle name="Normal 5 4 2 4 3 2" xfId="49647" xr:uid="{E9C24C49-4F97-48EC-9402-F9709E97EFE0}"/>
    <cellStyle name="Normal 5 4 2 4 4" xfId="49362" xr:uid="{4EB3BB96-63A6-4979-8FD8-642397971CD0}"/>
    <cellStyle name="Normal 5 4 2 5" xfId="48941" xr:uid="{B25D9F9C-D06E-457A-B8F0-B8B1614F50CE}"/>
    <cellStyle name="Normal 5 4 2 5 2" xfId="49226" xr:uid="{AC96DDEA-9A41-4EA1-98B0-55E0CDD57296}"/>
    <cellStyle name="Normal 5 4 2 5 2 2" xfId="49809" xr:uid="{4E91BC2B-DA41-43EB-90CB-08511CD2ED71}"/>
    <cellStyle name="Normal 5 4 2 5 3" xfId="49524" xr:uid="{C30B68C1-5762-406E-869D-4B712B476D55}"/>
    <cellStyle name="Normal 5 4 2 6" xfId="48819" xr:uid="{50AAEF71-2213-400D-AEC0-DE89401FB4BC}"/>
    <cellStyle name="Normal 5 4 2 6 2" xfId="49104" xr:uid="{CD83BC4A-0DB1-426C-AF61-062FDDC35702}"/>
    <cellStyle name="Normal 5 4 2 6 2 2" xfId="49687" xr:uid="{037C1080-9A9E-463A-A0A4-E6AFD0FDC433}"/>
    <cellStyle name="Normal 5 4 2 6 3" xfId="49402" xr:uid="{9FB6AC0C-F08F-473E-97AB-889B1F420960}"/>
    <cellStyle name="Normal 5 4 2 7" xfId="48969" xr:uid="{563253CC-3A1B-47D6-87E3-3B2F80DD754D}"/>
    <cellStyle name="Normal 5 4 2 7 2" xfId="49552" xr:uid="{4FD28EBC-88DD-4175-9AC4-A4D8D3750438}"/>
    <cellStyle name="Normal 5 4 2 8" xfId="49267" xr:uid="{B2A48132-47D7-4FDE-9DBB-07614360CD8E}"/>
    <cellStyle name="Normal 5 4 3" xfId="48698" xr:uid="{96EE3729-9F2C-44B9-A677-E222AD071F6B}"/>
    <cellStyle name="Normal 5 4 3 2" xfId="48739" xr:uid="{F7331F6A-4B87-4DEB-B405-7856665533BD}"/>
    <cellStyle name="Normal 5 4 3 2 2" xfId="48901" xr:uid="{02FD3242-2CF3-4ACA-BBD1-B815B93DBEBE}"/>
    <cellStyle name="Normal 5 4 3 2 2 2" xfId="49186" xr:uid="{BE0CE82C-9345-4BB7-8766-E2E9FF7F092B}"/>
    <cellStyle name="Normal 5 4 3 2 2 2 2" xfId="49769" xr:uid="{A6650413-32D2-4AFF-B267-95E652DA1F09}"/>
    <cellStyle name="Normal 5 4 3 2 2 3" xfId="49484" xr:uid="{8674BF50-9854-4F63-8195-523F57461FF2}"/>
    <cellStyle name="Normal 5 4 3 2 3" xfId="49024" xr:uid="{E0933574-F620-4F67-A013-5D101C06E894}"/>
    <cellStyle name="Normal 5 4 3 2 3 2" xfId="49607" xr:uid="{A27FB3FF-6641-4EE2-9EE9-6D89C284946D}"/>
    <cellStyle name="Normal 5 4 3 2 4" xfId="49322" xr:uid="{C53E924B-A929-41F3-A0A9-0A552BC52C71}"/>
    <cellStyle name="Normal 5 4 3 3" xfId="48860" xr:uid="{1E45FEF4-5630-41BA-9571-998D76E37591}"/>
    <cellStyle name="Normal 5 4 3 3 2" xfId="49145" xr:uid="{B7471FB3-FB3A-4556-ADD2-7A7D0CE14497}"/>
    <cellStyle name="Normal 5 4 3 3 2 2" xfId="49728" xr:uid="{A3E65CA7-17C6-4AC7-AF44-1A57B0023002}"/>
    <cellStyle name="Normal 5 4 3 3 3" xfId="49443" xr:uid="{3127C3FD-930D-4F10-B0BA-C554E84A9B06}"/>
    <cellStyle name="Normal 5 4 3 4" xfId="48806" xr:uid="{7FD04FAD-B2A1-47B2-BEFE-C66F4B553619}"/>
    <cellStyle name="Normal 5 4 3 4 2" xfId="49091" xr:uid="{0E8CA2D5-60F7-4A3E-9CD0-560971E39A6A}"/>
    <cellStyle name="Normal 5 4 3 4 2 2" xfId="49674" xr:uid="{46681E9A-7913-4EE1-9167-27C906717E1E}"/>
    <cellStyle name="Normal 5 4 3 4 3" xfId="49389" xr:uid="{41B40AB5-3AAF-4CA2-94D3-70DCA2EEA205}"/>
    <cellStyle name="Normal 5 4 3 5" xfId="48983" xr:uid="{9EBFFC34-6A52-45C2-ACB5-C6B929E7FA12}"/>
    <cellStyle name="Normal 5 4 3 5 2" xfId="49566" xr:uid="{C498F193-D3C1-4A4A-AF6B-8E1E252EAD2D}"/>
    <cellStyle name="Normal 5 4 3 6" xfId="49281" xr:uid="{91454707-4086-43DB-BB5D-AE17135ADFD5}"/>
    <cellStyle name="Normal 5 4 4" xfId="48725" xr:uid="{F4AB4679-95B1-424C-887B-7096C6EAD76B}"/>
    <cellStyle name="Normal 5 4 4 2" xfId="48887" xr:uid="{BDB8BD7F-64B8-4467-9570-A540DB45BDD0}"/>
    <cellStyle name="Normal 5 4 4 2 2" xfId="49172" xr:uid="{431D8EAC-66A2-47B0-B21C-87A2A2DB5B80}"/>
    <cellStyle name="Normal 5 4 4 2 2 2" xfId="49755" xr:uid="{F5F87FE8-D46E-41F2-B481-0EFFE1A34574}"/>
    <cellStyle name="Normal 5 4 4 2 3" xfId="49470" xr:uid="{562472AF-C179-445C-9531-FF424ED8FA1C}"/>
    <cellStyle name="Normal 5 4 4 3" xfId="49010" xr:uid="{705023AF-ED1E-4337-9E77-CC5FE55E1066}"/>
    <cellStyle name="Normal 5 4 4 3 2" xfId="49593" xr:uid="{2066FA50-AA2A-4DDC-BD55-C7CFF5CBC9A6}"/>
    <cellStyle name="Normal 5 4 4 4" xfId="49308" xr:uid="{A2A4C8DB-7508-41D4-810D-93C819B69C6E}"/>
    <cellStyle name="Normal 5 4 5" xfId="48766" xr:uid="{AF000622-498A-44D9-A05D-7980D87781CF}"/>
    <cellStyle name="Normal 5 4 5 2" xfId="48833" xr:uid="{D12090DB-A110-4E51-AE1A-B9EEFA099204}"/>
    <cellStyle name="Normal 5 4 5 2 2" xfId="49118" xr:uid="{9E11D92D-5A86-4C51-8761-4FAB1FE6AE1D}"/>
    <cellStyle name="Normal 5 4 5 2 2 2" xfId="49701" xr:uid="{9A44C0D7-142A-474F-B7C7-DD4E28C8C398}"/>
    <cellStyle name="Normal 5 4 5 2 3" xfId="49416" xr:uid="{8F12A430-0468-4764-9D2F-A816DBF21059}"/>
    <cellStyle name="Normal 5 4 5 3" xfId="49051" xr:uid="{46D990AE-AC12-4FD8-B7BA-6DB075A5770E}"/>
    <cellStyle name="Normal 5 4 5 3 2" xfId="49634" xr:uid="{ACE1BDF7-AC17-4ABD-B68C-3F864868E86E}"/>
    <cellStyle name="Normal 5 4 5 4" xfId="49349" xr:uid="{ECFA0C5D-D8B6-4F1C-A7B2-CF612D6AFA4C}"/>
    <cellStyle name="Normal 5 4 6" xfId="48933" xr:uid="{F96BB994-318F-40E6-AB8D-77FE13D2B0AF}"/>
    <cellStyle name="Normal 5 4 6 2" xfId="49218" xr:uid="{95F8A7E3-586B-455B-AA60-7A4CC852939B}"/>
    <cellStyle name="Normal 5 4 6 2 2" xfId="49801" xr:uid="{22B7ECB7-2D32-4EEC-A2F0-FEB5615D4AB3}"/>
    <cellStyle name="Normal 5 4 6 3" xfId="49516" xr:uid="{DA78499E-2657-4453-9B47-9FED0F4EE887}"/>
    <cellStyle name="Normal 5 4 7" xfId="48792" xr:uid="{82B7E7BB-D424-437F-B2F6-ACCC2CB57998}"/>
    <cellStyle name="Normal 5 4 7 2" xfId="49077" xr:uid="{87E2DEA1-55A1-48D7-882E-091D6FA7CE7D}"/>
    <cellStyle name="Normal 5 4 7 2 2" xfId="49660" xr:uid="{50E2F71E-B248-41EF-A65A-235A39466832}"/>
    <cellStyle name="Normal 5 4 7 3" xfId="49375" xr:uid="{4FA91F8E-74D8-44C9-90E9-EDA6CBFFB9B3}"/>
    <cellStyle name="Normal 5 4 8" xfId="48956" xr:uid="{9F1F383B-4FF6-4B36-B5C5-2E2B574D6D4D}"/>
    <cellStyle name="Normal 5 4 8 2" xfId="49539" xr:uid="{58BA348F-A71C-4DD7-98CB-C149EC86BB9D}"/>
    <cellStyle name="Normal 5 4 9" xfId="49254" xr:uid="{8FAA5F17-73CA-4D92-81D0-5E9027B61D32}"/>
    <cellStyle name="Normal 5 5" xfId="48677" xr:uid="{647EF6D0-D175-4A07-B3E6-131D6912FA30}"/>
    <cellStyle name="Normal 5 5 2" xfId="48690" xr:uid="{DB077E59-FDC7-4EF3-B763-C5C8502CF2AD}"/>
    <cellStyle name="Normal 5 5 2 2" xfId="48717" xr:uid="{663B18DD-E465-40D8-87EB-6D596499EEE5}"/>
    <cellStyle name="Normal 5 5 2 2 2" xfId="48879" xr:uid="{2558DB3F-A05D-46F0-9DCB-BFFD8C2A434C}"/>
    <cellStyle name="Normal 5 5 2 2 2 2" xfId="49164" xr:uid="{58E84E14-82CA-4D0D-B2CA-6B7541611591}"/>
    <cellStyle name="Normal 5 5 2 2 2 2 2" xfId="49747" xr:uid="{D2336082-2C39-4558-81A5-1A5698CFC6E6}"/>
    <cellStyle name="Normal 5 5 2 2 2 3" xfId="49462" xr:uid="{DC3B3C2A-8817-4B63-8F5B-DA32261756C3}"/>
    <cellStyle name="Normal 5 5 2 2 3" xfId="49002" xr:uid="{2738E27B-0EAB-4041-AFB3-D8B76C1FD9ED}"/>
    <cellStyle name="Normal 5 5 2 2 3 2" xfId="49585" xr:uid="{4E5BA681-CA13-44E2-BBA1-672EBF51A67E}"/>
    <cellStyle name="Normal 5 5 2 2 4" xfId="49300" xr:uid="{89C0BA87-534D-4215-86F1-0FE856B352AF}"/>
    <cellStyle name="Normal 5 5 2 3" xfId="48758" xr:uid="{690141CF-D8BD-4BA8-AE3F-8EA17A571B75}"/>
    <cellStyle name="Normal 5 5 2 3 2" xfId="48920" xr:uid="{E85E8ADF-EB0C-4479-AC73-586170078295}"/>
    <cellStyle name="Normal 5 5 2 3 2 2" xfId="49205" xr:uid="{722160B1-A194-47DB-B9F4-29E9A4D95A37}"/>
    <cellStyle name="Normal 5 5 2 3 2 2 2" xfId="49788" xr:uid="{CE752A05-600E-4DCA-94AA-52DEF8000180}"/>
    <cellStyle name="Normal 5 5 2 3 2 3" xfId="49503" xr:uid="{C4B371C4-6F5D-4F0C-BF25-B934D344624B}"/>
    <cellStyle name="Normal 5 5 2 3 3" xfId="49043" xr:uid="{85582F0E-8DD9-4292-8A33-09E993A64A73}"/>
    <cellStyle name="Normal 5 5 2 3 3 2" xfId="49626" xr:uid="{FC2D8F95-9311-46DC-A1BE-69759D003B8E}"/>
    <cellStyle name="Normal 5 5 2 3 4" xfId="49341" xr:uid="{B59AB737-C677-4EB9-B69E-54E6AF00DB1B}"/>
    <cellStyle name="Normal 5 5 2 4" xfId="48785" xr:uid="{46DA7514-51FF-45BA-9B07-7505E1CF1953}"/>
    <cellStyle name="Normal 5 5 2 4 2" xfId="48852" xr:uid="{C9E0421E-B5E2-4B5A-83A5-B55CC803A6E4}"/>
    <cellStyle name="Normal 5 5 2 4 2 2" xfId="49137" xr:uid="{6A2F6094-2346-4256-B3C8-BDB8CC46029F}"/>
    <cellStyle name="Normal 5 5 2 4 2 2 2" xfId="49720" xr:uid="{56E6E42D-2ADB-4019-B364-7ECC8408A309}"/>
    <cellStyle name="Normal 5 5 2 4 2 3" xfId="49435" xr:uid="{FF57A5D8-B8D1-4EFF-A47B-81EF815449FB}"/>
    <cellStyle name="Normal 5 5 2 4 3" xfId="49070" xr:uid="{C541292B-A71C-435C-9059-74B3D733CBF4}"/>
    <cellStyle name="Normal 5 5 2 4 3 2" xfId="49653" xr:uid="{F0795F1B-C261-49EA-87AF-73FAC408CE6E}"/>
    <cellStyle name="Normal 5 5 2 4 4" xfId="49368" xr:uid="{AA42860B-B249-40C7-8CD7-76917488295C}"/>
    <cellStyle name="Normal 5 5 2 5" xfId="48947" xr:uid="{B05A2611-EDFB-4C6A-922F-E8CC8BC68880}"/>
    <cellStyle name="Normal 5 5 2 5 2" xfId="49232" xr:uid="{614A8181-705E-4B85-B103-8E70CE32792E}"/>
    <cellStyle name="Normal 5 5 2 5 2 2" xfId="49815" xr:uid="{568705A1-1F5C-4D6F-9E7D-D27281D0FCC5}"/>
    <cellStyle name="Normal 5 5 2 5 3" xfId="49530" xr:uid="{CFE1D214-66E7-4AC5-8C98-C4A88FB116D3}"/>
    <cellStyle name="Normal 5 5 2 6" xfId="48825" xr:uid="{FD6F4E09-06B2-4C7D-8E54-0096EBEBF2F1}"/>
    <cellStyle name="Normal 5 5 2 6 2" xfId="49110" xr:uid="{88BB926B-44C3-4646-B399-54D6F571C184}"/>
    <cellStyle name="Normal 5 5 2 6 2 2" xfId="49693" xr:uid="{DE42969C-A55F-4BAC-8D49-74817AEFC78C}"/>
    <cellStyle name="Normal 5 5 2 6 3" xfId="49408" xr:uid="{D4696F45-6045-4485-AB8F-74E11751EAAA}"/>
    <cellStyle name="Normal 5 5 2 7" xfId="48975" xr:uid="{CD5AC095-8A33-41DF-BDBA-052D29E8C72D}"/>
    <cellStyle name="Normal 5 5 2 7 2" xfId="49558" xr:uid="{186A8F3C-EE4B-41A0-B6A7-C984CEE445C8}"/>
    <cellStyle name="Normal 5 5 2 8" xfId="49273" xr:uid="{FC6AA4D0-223D-460B-A918-F9ACD3465D91}"/>
    <cellStyle name="Normal 5 5 3" xfId="48704" xr:uid="{20D30069-F589-477C-96B7-8300E50A9431}"/>
    <cellStyle name="Normal 5 5 3 2" xfId="48745" xr:uid="{9D0A440F-1344-49F2-A24A-14DBB62EAAAA}"/>
    <cellStyle name="Normal 5 5 3 2 2" xfId="48907" xr:uid="{A20BA9AF-334F-4B88-9F38-3B99A869B04B}"/>
    <cellStyle name="Normal 5 5 3 2 2 2" xfId="49192" xr:uid="{C146904F-3865-4518-8864-97B1C7A51EA7}"/>
    <cellStyle name="Normal 5 5 3 2 2 2 2" xfId="49775" xr:uid="{3EEA5B0E-910C-43A0-9DA7-399316600801}"/>
    <cellStyle name="Normal 5 5 3 2 2 3" xfId="49490" xr:uid="{E2CFBD0B-F31E-4F46-81D2-072BD642611B}"/>
    <cellStyle name="Normal 5 5 3 2 3" xfId="49030" xr:uid="{312682EA-B872-4A4C-829E-3F87C7222151}"/>
    <cellStyle name="Normal 5 5 3 2 3 2" xfId="49613" xr:uid="{02C98260-FC97-4F2F-BA67-B33CE0B9DF35}"/>
    <cellStyle name="Normal 5 5 3 2 4" xfId="49328" xr:uid="{9EC81AF7-ADAC-4B41-AB51-97BCE9A094AE}"/>
    <cellStyle name="Normal 5 5 3 3" xfId="48866" xr:uid="{BB3EC23A-B130-4457-8C05-8F96AD77AF9E}"/>
    <cellStyle name="Normal 5 5 3 3 2" xfId="49151" xr:uid="{9CBF6292-4D2C-41E3-8760-814C86726273}"/>
    <cellStyle name="Normal 5 5 3 3 2 2" xfId="49734" xr:uid="{9E57DB27-6FB5-43D3-A911-2A7FD1FAEF27}"/>
    <cellStyle name="Normal 5 5 3 3 3" xfId="49449" xr:uid="{B8063D96-0A5A-4FAB-9C88-F8AD6B71CACF}"/>
    <cellStyle name="Normal 5 5 3 4" xfId="48812" xr:uid="{8D8D7FAD-962D-45F5-9482-91E6728BC1C3}"/>
    <cellStyle name="Normal 5 5 3 4 2" xfId="49097" xr:uid="{C787D04D-8D55-40F5-ACAD-CA869BEFE845}"/>
    <cellStyle name="Normal 5 5 3 4 2 2" xfId="49680" xr:uid="{EE088A33-59BD-4B5B-B972-6CB8CEA5413F}"/>
    <cellStyle name="Normal 5 5 3 4 3" xfId="49395" xr:uid="{C80A647C-390B-4CF4-BC42-78830B6C6C1B}"/>
    <cellStyle name="Normal 5 5 3 5" xfId="48989" xr:uid="{0D0BA20A-9430-4F7D-A6DD-468588091BDE}"/>
    <cellStyle name="Normal 5 5 3 5 2" xfId="49572" xr:uid="{184F2B26-90CE-44DD-A70D-DBC3906EAD93}"/>
    <cellStyle name="Normal 5 5 3 6" xfId="49287" xr:uid="{E27870DF-DCF6-464A-BFCC-586BA9562F93}"/>
    <cellStyle name="Normal 5 5 4" xfId="48731" xr:uid="{8B250A4F-96A8-4265-8088-2068999BD5F8}"/>
    <cellStyle name="Normal 5 5 4 2" xfId="48893" xr:uid="{A28719B0-0637-4420-A9CA-E2724EC3244B}"/>
    <cellStyle name="Normal 5 5 4 2 2" xfId="49178" xr:uid="{55B74BAD-2898-418F-A608-97E772D8123F}"/>
    <cellStyle name="Normal 5 5 4 2 2 2" xfId="49761" xr:uid="{3AD150C0-90A9-4484-BDDC-414C4644611E}"/>
    <cellStyle name="Normal 5 5 4 2 3" xfId="49476" xr:uid="{90739785-B012-4303-AF5C-82E544937F08}"/>
    <cellStyle name="Normal 5 5 4 3" xfId="49016" xr:uid="{8E15050F-2B58-45D1-B8DD-64DE8972670C}"/>
    <cellStyle name="Normal 5 5 4 3 2" xfId="49599" xr:uid="{DFE89638-F073-4A4A-AC3F-5C6EE7326BCD}"/>
    <cellStyle name="Normal 5 5 4 4" xfId="49314" xr:uid="{DEA07EE9-23BB-4EF0-934B-B359076E91B9}"/>
    <cellStyle name="Normal 5 5 5" xfId="48772" xr:uid="{473294C8-BF39-40C9-A5BF-D31F277DE433}"/>
    <cellStyle name="Normal 5 5 5 2" xfId="48839" xr:uid="{ACFA8164-B8D1-4654-A14F-5D0C633F1C62}"/>
    <cellStyle name="Normal 5 5 5 2 2" xfId="49124" xr:uid="{F251F764-83BA-4DC7-AD46-6A1FAC477E86}"/>
    <cellStyle name="Normal 5 5 5 2 2 2" xfId="49707" xr:uid="{A4E4CA15-E9F1-493B-B306-4517805904FD}"/>
    <cellStyle name="Normal 5 5 5 2 3" xfId="49422" xr:uid="{48A4ACF0-D350-4207-9A0F-A176A1E74B85}"/>
    <cellStyle name="Normal 5 5 5 3" xfId="49057" xr:uid="{CC26F5BB-F94D-4EEE-956C-77CDA3C0C0F7}"/>
    <cellStyle name="Normal 5 5 5 3 2" xfId="49640" xr:uid="{CB91F3B2-DF85-42F6-9A84-447E2772BDC5}"/>
    <cellStyle name="Normal 5 5 5 4" xfId="49355" xr:uid="{1AB7FC68-CB8A-4C5B-B819-D249A30A2E9C}"/>
    <cellStyle name="Normal 5 5 6" xfId="48934" xr:uid="{FEFC34A8-1521-45EC-82BF-1D32C505E028}"/>
    <cellStyle name="Normal 5 5 6 2" xfId="49219" xr:uid="{ADA6353C-889D-4FA5-9416-A3A475BB6DCA}"/>
    <cellStyle name="Normal 5 5 6 2 2" xfId="49802" xr:uid="{A6B23A81-4368-42F5-A173-9091BDBE61B0}"/>
    <cellStyle name="Normal 5 5 6 3" xfId="49517" xr:uid="{8769164B-ED4D-459B-9396-EE777ACBF839}"/>
    <cellStyle name="Normal 5 5 7" xfId="48798" xr:uid="{476B5698-65F4-41AA-BA18-27801B63A05D}"/>
    <cellStyle name="Normal 5 5 7 2" xfId="49083" xr:uid="{F3E4A00B-6180-484E-92AA-361CC86BCC29}"/>
    <cellStyle name="Normal 5 5 7 2 2" xfId="49666" xr:uid="{24BBEF56-4F5C-4D5B-96D6-6CE775B76C88}"/>
    <cellStyle name="Normal 5 5 7 3" xfId="49381" xr:uid="{D9948527-D102-4F32-A65F-D85A5A4E2E45}"/>
    <cellStyle name="Normal 5 5 8" xfId="48962" xr:uid="{3DB69CAF-6CD0-4BDE-A5B5-DC2739E05CE9}"/>
    <cellStyle name="Normal 5 5 8 2" xfId="49545" xr:uid="{2FBBFE5F-CBDD-4376-892D-A3A51A80482A}"/>
    <cellStyle name="Normal 5 5 9" xfId="49260" xr:uid="{B3172423-2940-4816-863E-FA5E74B07B03}"/>
    <cellStyle name="Normal 5 6" xfId="48667" xr:uid="{F20557E1-1DC0-44B4-9F2E-00D60455F201}"/>
    <cellStyle name="Normal 5 6 2" xfId="48697" xr:uid="{048752D0-D0C1-41AF-B0D1-23B826BBEA48}"/>
    <cellStyle name="Normal 5 6 2 2" xfId="48859" xr:uid="{9ECA9B39-CB45-4EA0-AC31-7FF2D8C53383}"/>
    <cellStyle name="Normal 5 6 2 2 2" xfId="49144" xr:uid="{09192264-9F1D-426A-B00A-FD3366DF4421}"/>
    <cellStyle name="Normal 5 6 2 2 2 2" xfId="49727" xr:uid="{685A3A3D-39A0-47CE-BA6A-DDC25E03988A}"/>
    <cellStyle name="Normal 5 6 2 2 3" xfId="49442" xr:uid="{16E39549-97D0-47FD-A0B0-27DEE84BBB2B}"/>
    <cellStyle name="Normal 5 6 2 3" xfId="48982" xr:uid="{EA5F3046-FA3D-4384-898B-72F6862001E8}"/>
    <cellStyle name="Normal 5 6 2 3 2" xfId="49565" xr:uid="{6C414F42-12DB-4022-9F5E-368E0BEC8957}"/>
    <cellStyle name="Normal 5 6 2 4" xfId="49280" xr:uid="{177677AC-D088-49DC-A0AB-2798D36C4E89}"/>
    <cellStyle name="Normal 5 6 3" xfId="48738" xr:uid="{5B2B03BC-7C04-43AE-A825-2149485C15D5}"/>
    <cellStyle name="Normal 5 6 3 2" xfId="48900" xr:uid="{CD1E1968-1821-463B-8366-74444687F012}"/>
    <cellStyle name="Normal 5 6 3 2 2" xfId="49185" xr:uid="{B67F7624-0077-421F-9757-787084908656}"/>
    <cellStyle name="Normal 5 6 3 2 2 2" xfId="49768" xr:uid="{9725A5EA-674D-462A-BDE4-53EFC679D701}"/>
    <cellStyle name="Normal 5 6 3 2 3" xfId="49483" xr:uid="{025064F9-AC72-4420-8DDA-970C572B95DF}"/>
    <cellStyle name="Normal 5 6 3 3" xfId="49023" xr:uid="{344831D7-E026-476B-9AC6-705A969948FC}"/>
    <cellStyle name="Normal 5 6 3 3 2" xfId="49606" xr:uid="{63C38912-924C-405C-B05C-70F862D46F2E}"/>
    <cellStyle name="Normal 5 6 3 4" xfId="49321" xr:uid="{02BB6066-4325-41FD-BE50-286215791486}"/>
    <cellStyle name="Normal 5 6 4" xfId="48765" xr:uid="{16E9021C-B816-4180-B185-B15678739CC1}"/>
    <cellStyle name="Normal 5 6 4 2" xfId="48832" xr:uid="{E9FC3390-26ED-45B1-93CB-0D411CF1C29B}"/>
    <cellStyle name="Normal 5 6 4 2 2" xfId="49117" xr:uid="{CA041D2C-EC82-4656-8B4E-C1AA999CFF82}"/>
    <cellStyle name="Normal 5 6 4 2 2 2" xfId="49700" xr:uid="{10AC0449-AE0C-4296-9BA1-1A43BED2F1F5}"/>
    <cellStyle name="Normal 5 6 4 2 3" xfId="49415" xr:uid="{9F38AB2E-46A9-408A-8536-988B1ECF8E49}"/>
    <cellStyle name="Normal 5 6 4 3" xfId="49050" xr:uid="{50F85D55-B5BE-47BE-A933-A79F9D241401}"/>
    <cellStyle name="Normal 5 6 4 3 2" xfId="49633" xr:uid="{CF298089-404D-4505-BA03-3DAC110BE32D}"/>
    <cellStyle name="Normal 5 6 4 4" xfId="49348" xr:uid="{EDCB424D-C215-4D66-B127-5E9E2867C12C}"/>
    <cellStyle name="Normal 5 6 5" xfId="48932" xr:uid="{22632145-3A54-4A06-91FC-D05D27AD571C}"/>
    <cellStyle name="Normal 5 6 5 2" xfId="49217" xr:uid="{7674F523-C640-4357-B766-E39CE861BD1F}"/>
    <cellStyle name="Normal 5 6 5 2 2" xfId="49800" xr:uid="{D2A76BAB-1263-4976-A1C3-4E4838BEA1F9}"/>
    <cellStyle name="Normal 5 6 5 3" xfId="49515" xr:uid="{0923B1B9-0439-499A-9C9B-66D6B2BDD3AD}"/>
    <cellStyle name="Normal 5 6 6" xfId="48805" xr:uid="{24946C6B-46C2-4100-8342-FD7604A66543}"/>
    <cellStyle name="Normal 5 6 6 2" xfId="49090" xr:uid="{19EAD2D9-7101-4624-8BF5-F0BB1FC20190}"/>
    <cellStyle name="Normal 5 6 6 2 2" xfId="49673" xr:uid="{CA6F951D-5221-472F-B1FD-22F51A8E9DE9}"/>
    <cellStyle name="Normal 5 6 6 3" xfId="49388" xr:uid="{CDE70CD9-0724-471C-8B71-29857147961D}"/>
    <cellStyle name="Normal 5 6 7" xfId="48955" xr:uid="{72286E7F-FCD7-481F-B095-CA3968970328}"/>
    <cellStyle name="Normal 5 6 7 2" xfId="49538" xr:uid="{DCED0B95-F3CC-45D1-83BE-4D0A7284C5E9}"/>
    <cellStyle name="Normal 5 6 8" xfId="49253" xr:uid="{E98C08C1-55BE-4DAF-BB1A-B0BC6638BC00}"/>
    <cellStyle name="Normal 5 7" xfId="48683" xr:uid="{86CEBA18-1ABE-4304-8344-153F3188DA82}"/>
    <cellStyle name="Normal 5 7 2" xfId="48710" xr:uid="{01F8D160-700A-4676-AF5F-56748F6814F0}"/>
    <cellStyle name="Normal 5 7 2 2" xfId="48872" xr:uid="{168FC17E-1B48-40EE-A052-D5A2A4722DF8}"/>
    <cellStyle name="Normal 5 7 2 2 2" xfId="49157" xr:uid="{1B664D90-FB39-4E58-B462-6C890B056802}"/>
    <cellStyle name="Normal 5 7 2 2 2 2" xfId="49740" xr:uid="{869529EA-936E-4C14-BC8A-6A1E2A7EF267}"/>
    <cellStyle name="Normal 5 7 2 2 3" xfId="49455" xr:uid="{25B42A24-3B3B-4E02-9678-1624A8C50A7D}"/>
    <cellStyle name="Normal 5 7 2 3" xfId="48995" xr:uid="{BF699DB2-5291-43B0-BA1F-AC82090C2F78}"/>
    <cellStyle name="Normal 5 7 2 3 2" xfId="49578" xr:uid="{07173897-64D8-4134-8312-30D4E380A7C0}"/>
    <cellStyle name="Normal 5 7 2 4" xfId="49293" xr:uid="{B0FE85B0-568F-46ED-949A-847E07F7F202}"/>
    <cellStyle name="Normal 5 7 3" xfId="48751" xr:uid="{C141D386-604E-4A78-8358-39B1A75C9421}"/>
    <cellStyle name="Normal 5 7 3 2" xfId="48913" xr:uid="{646BE522-EF25-48F1-B54F-9345041204D4}"/>
    <cellStyle name="Normal 5 7 3 2 2" xfId="49198" xr:uid="{FC439E07-4DAB-4FA1-8706-9926C061CFAE}"/>
    <cellStyle name="Normal 5 7 3 2 2 2" xfId="49781" xr:uid="{F9988B3D-6D02-46F9-9592-7E65A7F038A7}"/>
    <cellStyle name="Normal 5 7 3 2 3" xfId="49496" xr:uid="{9560E023-6B45-47F3-856D-F0089938C031}"/>
    <cellStyle name="Normal 5 7 3 3" xfId="49036" xr:uid="{CA2A1B6D-08F4-492D-9781-BCF0241CAD5F}"/>
    <cellStyle name="Normal 5 7 3 3 2" xfId="49619" xr:uid="{D432981D-E99A-486F-AB25-D87E8619381D}"/>
    <cellStyle name="Normal 5 7 3 4" xfId="49334" xr:uid="{E8842898-9330-49DA-A92B-6AD37D5A99CF}"/>
    <cellStyle name="Normal 5 7 4" xfId="48778" xr:uid="{925107E0-49A5-474A-8315-5240DCCD50FD}"/>
    <cellStyle name="Normal 5 7 4 2" xfId="48845" xr:uid="{595B688A-5056-42D6-B873-D812FD0E8368}"/>
    <cellStyle name="Normal 5 7 4 2 2" xfId="49130" xr:uid="{D4BF126F-83D1-4642-8698-2B74EDEC35B9}"/>
    <cellStyle name="Normal 5 7 4 2 2 2" xfId="49713" xr:uid="{9BF2CF92-5FAE-46E3-A7CF-08A6D0CD5664}"/>
    <cellStyle name="Normal 5 7 4 2 3" xfId="49428" xr:uid="{29957D83-01DB-4E24-B3E0-E60DEC26FBE2}"/>
    <cellStyle name="Normal 5 7 4 3" xfId="49063" xr:uid="{0DA72918-787B-4235-8B89-87C26A3985DC}"/>
    <cellStyle name="Normal 5 7 4 3 2" xfId="49646" xr:uid="{A4AA26B2-9232-488F-932F-BD4C9CC31604}"/>
    <cellStyle name="Normal 5 7 4 4" xfId="49361" xr:uid="{0BD39F50-9B65-4FF9-987C-8F050D0CC350}"/>
    <cellStyle name="Normal 5 7 5" xfId="48940" xr:uid="{69D97B43-7849-4496-B595-788F3B33499E}"/>
    <cellStyle name="Normal 5 7 5 2" xfId="49225" xr:uid="{702850F9-3596-424A-AC7E-2938462E063A}"/>
    <cellStyle name="Normal 5 7 5 2 2" xfId="49808" xr:uid="{E2CA446F-FC72-455C-917C-711F01E9D1C3}"/>
    <cellStyle name="Normal 5 7 5 3" xfId="49523" xr:uid="{396D0374-1047-4801-AB98-88D2D4F988C8}"/>
    <cellStyle name="Normal 5 7 6" xfId="48818" xr:uid="{CA895008-3ABC-431A-83EA-0EBC1B168042}"/>
    <cellStyle name="Normal 5 7 6 2" xfId="49103" xr:uid="{24E4E602-9F56-4D79-8C7B-87F55E846880}"/>
    <cellStyle name="Normal 5 7 6 2 2" xfId="49686" xr:uid="{C868D36B-65D9-415F-B1B7-EEB042ADBD14}"/>
    <cellStyle name="Normal 5 7 6 3" xfId="49401" xr:uid="{AC92F88A-2C9F-40DE-AE33-023F72E5D1F9}"/>
    <cellStyle name="Normal 5 7 7" xfId="48968" xr:uid="{049E169F-4439-4DC0-830E-EA1BBE0B542F}"/>
    <cellStyle name="Normal 5 7 7 2" xfId="49551" xr:uid="{ED86AB00-7DFA-4404-8BFB-D0112CE5E10E}"/>
    <cellStyle name="Normal 5 7 8" xfId="49266" xr:uid="{4BA21A3A-18ED-4694-8B71-2B7BD1699A19}"/>
    <cellStyle name="Normal 5 8" xfId="48696" xr:uid="{06962F7E-072D-45E4-B712-5C78BBE7EE04}"/>
    <cellStyle name="Normal 5 8 2" xfId="48737" xr:uid="{E7FA695F-16CC-4CD3-B567-7BCE72BEE358}"/>
    <cellStyle name="Normal 5 8 2 2" xfId="48899" xr:uid="{0A4E230D-DD18-48EF-A52F-A27B1672345F}"/>
    <cellStyle name="Normal 5 8 2 2 2" xfId="49184" xr:uid="{47387794-8187-45BA-A9DF-7EA0345186E8}"/>
    <cellStyle name="Normal 5 8 2 2 2 2" xfId="49767" xr:uid="{4C3C7281-4981-4FD6-A094-AEF7700C07ED}"/>
    <cellStyle name="Normal 5 8 2 2 3" xfId="49482" xr:uid="{56262775-4D64-4EAC-8D2D-715F4162B20F}"/>
    <cellStyle name="Normal 5 8 2 3" xfId="49022" xr:uid="{3386B84A-6EF6-488D-A610-26990E35450F}"/>
    <cellStyle name="Normal 5 8 2 3 2" xfId="49605" xr:uid="{5E0224F6-B4B9-4507-8B91-6B19CC13D059}"/>
    <cellStyle name="Normal 5 8 2 4" xfId="49320" xr:uid="{A5BAA049-07BA-4D66-9590-0B4F3F7C4647}"/>
    <cellStyle name="Normal 5 8 3" xfId="48858" xr:uid="{8522F72D-1913-4D25-B8E7-99265A5456E4}"/>
    <cellStyle name="Normal 5 8 3 2" xfId="49143" xr:uid="{E8ABC3BA-BB35-479F-B1DC-653E6DE42C48}"/>
    <cellStyle name="Normal 5 8 3 2 2" xfId="49726" xr:uid="{BBB73786-BA35-45E8-97C1-FCA0F501EF6E}"/>
    <cellStyle name="Normal 5 8 3 3" xfId="49441" xr:uid="{272FD06A-91CB-40B0-9589-FDD9864F9DD3}"/>
    <cellStyle name="Normal 5 8 4" xfId="48804" xr:uid="{F84D4946-D72B-48EC-BA27-34D3B199E5A5}"/>
    <cellStyle name="Normal 5 8 4 2" xfId="49089" xr:uid="{E98A0234-2ECB-4C79-98D2-4ABCDF54FDE9}"/>
    <cellStyle name="Normal 5 8 4 2 2" xfId="49672" xr:uid="{D7AC22A2-05E1-46A5-B432-E6C2C37E9CF4}"/>
    <cellStyle name="Normal 5 8 4 3" xfId="49387" xr:uid="{5B63B42D-1F13-4F19-AACC-31067988CC22}"/>
    <cellStyle name="Normal 5 8 5" xfId="48981" xr:uid="{1281E3AC-0D56-4671-B3D6-51A745ED544C}"/>
    <cellStyle name="Normal 5 8 5 2" xfId="49564" xr:uid="{96B9DF0E-152C-4F8F-9A68-4850A321991B}"/>
    <cellStyle name="Normal 5 8 6" xfId="49279" xr:uid="{F934308E-2480-4B10-BA68-D21B451D90BF}"/>
    <cellStyle name="Normal 5 9" xfId="48724" xr:uid="{3243A273-AFC1-4EF4-AE31-72E5D2018D76}"/>
    <cellStyle name="Normal 5 9 2" xfId="48886" xr:uid="{610E5563-7F87-42A6-94C8-CAFD5B9D285E}"/>
    <cellStyle name="Normal 5 9 2 2" xfId="49171" xr:uid="{85135CB1-3CE5-4CE2-A583-988FF7B22526}"/>
    <cellStyle name="Normal 5 9 2 2 2" xfId="49754" xr:uid="{A79CA6FE-2388-44EF-A4DE-35CC9F520331}"/>
    <cellStyle name="Normal 5 9 2 3" xfId="49469" xr:uid="{62412D03-0596-4869-B435-C3275AFA28E3}"/>
    <cellStyle name="Normal 5 9 3" xfId="49009" xr:uid="{74B80A3F-1D35-4F25-A083-5B00A42CAF63}"/>
    <cellStyle name="Normal 5 9 3 2" xfId="49592" xr:uid="{183919B0-DC2F-4D51-AF29-EC0D1318B230}"/>
    <cellStyle name="Normal 5 9 4" xfId="49307" xr:uid="{77D22C99-5CF6-4924-8E0A-86A0A7E14962}"/>
    <cellStyle name="Normal 6" xfId="48669" xr:uid="{CFD21BDF-F024-421C-8D13-334AC03962A4}"/>
    <cellStyle name="Normal 6 10" xfId="48957" xr:uid="{B878858B-D249-4A89-8F33-7BC8C56C74C8}"/>
    <cellStyle name="Normal 6 10 2" xfId="49540" xr:uid="{C1732380-466A-4D4D-8920-DE467962EFB1}"/>
    <cellStyle name="Normal 6 11" xfId="49255" xr:uid="{8D9CA240-8D52-4090-BE95-B903CE6EF9A0}"/>
    <cellStyle name="Normal 6 2" xfId="48675" xr:uid="{3A626CC5-A470-49CC-B378-614F30363484}"/>
    <cellStyle name="Normal 6 2 10" xfId="49258" xr:uid="{C8CE1F57-AA44-4FFF-A676-F00CE25B2101}"/>
    <cellStyle name="Normal 6 2 2" xfId="48681" xr:uid="{CA9EA0AC-935F-4295-8356-9695DD42B7D7}"/>
    <cellStyle name="Normal 6 2 2 2" xfId="48694" xr:uid="{ECCB22FA-52D7-4A4E-A37A-10F12138ECAA}"/>
    <cellStyle name="Normal 6 2 2 2 2" xfId="48721" xr:uid="{D358B329-FCB8-486D-BB22-F4D14F9FD1F0}"/>
    <cellStyle name="Normal 6 2 2 2 2 2" xfId="48883" xr:uid="{BFD88D8B-1291-489F-8F5A-30CE07E733FB}"/>
    <cellStyle name="Normal 6 2 2 2 2 2 2" xfId="49168" xr:uid="{0BB0A7B7-F3A1-4BB1-B038-EC6878E8B785}"/>
    <cellStyle name="Normal 6 2 2 2 2 2 2 2" xfId="49751" xr:uid="{D077DCD2-452B-4DC1-AA96-72130A9C7BE9}"/>
    <cellStyle name="Normal 6 2 2 2 2 2 3" xfId="49466" xr:uid="{A9668015-295A-48CD-8026-BCB11FE5D7A4}"/>
    <cellStyle name="Normal 6 2 2 2 2 3" xfId="49006" xr:uid="{FE859508-3E2A-4563-9EF2-1D1486ED7A1A}"/>
    <cellStyle name="Normal 6 2 2 2 2 3 2" xfId="49589" xr:uid="{D6500362-F47D-4DB3-AB20-C71FFEC79B8D}"/>
    <cellStyle name="Normal 6 2 2 2 2 4" xfId="49304" xr:uid="{B9AE6BA3-ADF3-4CEF-9022-C0D0C031215F}"/>
    <cellStyle name="Normal 6 2 2 2 3" xfId="48762" xr:uid="{CDA61ECE-402A-408D-9F91-4488A2C3703D}"/>
    <cellStyle name="Normal 6 2 2 2 3 2" xfId="48924" xr:uid="{B3732168-678C-46CB-B8CF-5CE7EC3DE944}"/>
    <cellStyle name="Normal 6 2 2 2 3 2 2" xfId="49209" xr:uid="{7EC9A637-57A8-49C5-AAD9-9D0C18D875E4}"/>
    <cellStyle name="Normal 6 2 2 2 3 2 2 2" xfId="49792" xr:uid="{F9117878-8A18-4D1C-AF5E-9722AA6B71D9}"/>
    <cellStyle name="Normal 6 2 2 2 3 2 3" xfId="49507" xr:uid="{9340389F-225A-40E2-A0A0-B3F335BA99F3}"/>
    <cellStyle name="Normal 6 2 2 2 3 3" xfId="49047" xr:uid="{48045052-22A5-4EAC-AB8C-588C9FFF2BA7}"/>
    <cellStyle name="Normal 6 2 2 2 3 3 2" xfId="49630" xr:uid="{8894C6C9-3869-42BF-B685-3A0381BAE540}"/>
    <cellStyle name="Normal 6 2 2 2 3 4" xfId="49345" xr:uid="{D627FAE5-E6E5-4A80-9AF4-D0897F759494}"/>
    <cellStyle name="Normal 6 2 2 2 4" xfId="48789" xr:uid="{6D08FC31-8FFE-4BA2-95A1-1880DAE4468B}"/>
    <cellStyle name="Normal 6 2 2 2 4 2" xfId="48856" xr:uid="{69376A69-1C28-4DA3-B46F-A77E7CF42A93}"/>
    <cellStyle name="Normal 6 2 2 2 4 2 2" xfId="49141" xr:uid="{750FC9D8-B3FD-4CD2-83BF-16AE0852CC7D}"/>
    <cellStyle name="Normal 6 2 2 2 4 2 2 2" xfId="49724" xr:uid="{54E02B36-CC46-4D62-AEA0-78567508D373}"/>
    <cellStyle name="Normal 6 2 2 2 4 2 3" xfId="49439" xr:uid="{9A20583C-DC45-4CAA-8C5F-3D89FFA7B3F4}"/>
    <cellStyle name="Normal 6 2 2 2 4 3" xfId="49074" xr:uid="{FE3DCAB1-50D8-4B38-91A9-F579BB09D013}"/>
    <cellStyle name="Normal 6 2 2 2 4 3 2" xfId="49657" xr:uid="{AA0C88F3-0438-4C13-82A2-181F6DE9FAE3}"/>
    <cellStyle name="Normal 6 2 2 2 4 4" xfId="49372" xr:uid="{AE236E35-67B4-4454-B02D-EAE58E946396}"/>
    <cellStyle name="Normal 6 2 2 2 5" xfId="48951" xr:uid="{205CCEFA-AAF0-49CF-92FA-3EA01B3C7DCC}"/>
    <cellStyle name="Normal 6 2 2 2 5 2" xfId="49236" xr:uid="{C2F3CCD7-BF40-4BDA-B010-F7B118E2DA1E}"/>
    <cellStyle name="Normal 6 2 2 2 5 2 2" xfId="49819" xr:uid="{CD1EF085-C57A-4947-8478-5EB298A575F5}"/>
    <cellStyle name="Normal 6 2 2 2 5 3" xfId="49534" xr:uid="{E1D8D5F8-B96B-46B6-943E-D443E4DB18A9}"/>
    <cellStyle name="Normal 6 2 2 2 6" xfId="48829" xr:uid="{ACC8A9F9-86C1-428C-A351-F77D7B31B897}"/>
    <cellStyle name="Normal 6 2 2 2 6 2" xfId="49114" xr:uid="{5AC84013-79F7-4810-93A2-48FC368CB742}"/>
    <cellStyle name="Normal 6 2 2 2 6 2 2" xfId="49697" xr:uid="{404D6BB9-3163-4ABE-8665-41B684A8C52D}"/>
    <cellStyle name="Normal 6 2 2 2 6 3" xfId="49412" xr:uid="{C8B8E133-B685-443A-9A92-DBBDE162E03D}"/>
    <cellStyle name="Normal 6 2 2 2 7" xfId="48979" xr:uid="{A05327D7-7CDA-4948-8272-69ADF906C8BA}"/>
    <cellStyle name="Normal 6 2 2 2 7 2" xfId="49562" xr:uid="{506C9BA8-3621-4BDC-9572-D5E6FD7FDB16}"/>
    <cellStyle name="Normal 6 2 2 2 8" xfId="49277" xr:uid="{FF6BF49F-EE3A-4EEF-85B8-C40E2F9F4FBE}"/>
    <cellStyle name="Normal 6 2 2 3" xfId="48708" xr:uid="{2AFD2D9E-E53E-469D-8507-32684BAF1800}"/>
    <cellStyle name="Normal 6 2 2 3 2" xfId="48749" xr:uid="{95EB3970-456B-40D6-9DE9-DFFDC758E4E6}"/>
    <cellStyle name="Normal 6 2 2 3 2 2" xfId="48911" xr:uid="{3471ADEA-0A21-4EEA-811F-9B0260BDB0DB}"/>
    <cellStyle name="Normal 6 2 2 3 2 2 2" xfId="49196" xr:uid="{B3D261A1-E859-4016-8100-A6C556ECC371}"/>
    <cellStyle name="Normal 6 2 2 3 2 2 2 2" xfId="49779" xr:uid="{C7DE3D12-0998-4F37-A0EF-1BE8E7348483}"/>
    <cellStyle name="Normal 6 2 2 3 2 2 3" xfId="49494" xr:uid="{70E83AB8-DFC8-4221-8473-7843BDBBDB01}"/>
    <cellStyle name="Normal 6 2 2 3 2 3" xfId="49034" xr:uid="{120AFE18-C0C4-4B02-9088-BEBC0FF6A48C}"/>
    <cellStyle name="Normal 6 2 2 3 2 3 2" xfId="49617" xr:uid="{98402CA0-F2DC-4AF7-BCF3-12FD00E346DD}"/>
    <cellStyle name="Normal 6 2 2 3 2 4" xfId="49332" xr:uid="{8A493BD3-5334-4BEE-92FE-46D11A25DF2D}"/>
    <cellStyle name="Normal 6 2 2 3 3" xfId="48870" xr:uid="{07E63AD9-2129-4CE3-9AFC-AB3C1927F22C}"/>
    <cellStyle name="Normal 6 2 2 3 3 2" xfId="49155" xr:uid="{35539AAE-57B7-4316-BC60-BC21330C3FA1}"/>
    <cellStyle name="Normal 6 2 2 3 3 2 2" xfId="49738" xr:uid="{119B6AD0-89CC-4373-A378-DC4032B5A45A}"/>
    <cellStyle name="Normal 6 2 2 3 3 3" xfId="49453" xr:uid="{31267A7C-B0F4-4951-BD1E-89AAF0B4850C}"/>
    <cellStyle name="Normal 6 2 2 3 4" xfId="48816" xr:uid="{9F6DCFE4-C22E-4870-8AFE-1CE4F7CEA851}"/>
    <cellStyle name="Normal 6 2 2 3 4 2" xfId="49101" xr:uid="{32E53DAF-C9DC-4474-A121-62E335C0C460}"/>
    <cellStyle name="Normal 6 2 2 3 4 2 2" xfId="49684" xr:uid="{5CD9DC07-05A7-435B-B5ED-0A517BD7784A}"/>
    <cellStyle name="Normal 6 2 2 3 4 3" xfId="49399" xr:uid="{17DB594B-BF09-4E2D-8400-8C9F31D971D6}"/>
    <cellStyle name="Normal 6 2 2 3 5" xfId="48993" xr:uid="{CA9EF9A0-223C-441D-957D-37031CC76B2B}"/>
    <cellStyle name="Normal 6 2 2 3 5 2" xfId="49576" xr:uid="{215093FF-798A-4702-BE69-B91F92434D81}"/>
    <cellStyle name="Normal 6 2 2 3 6" xfId="49291" xr:uid="{4E23C114-28E6-4D58-8F6B-A99C9B10203A}"/>
    <cellStyle name="Normal 6 2 2 4" xfId="48735" xr:uid="{188460CD-90D4-4CCF-889F-DE86EC51390D}"/>
    <cellStyle name="Normal 6 2 2 4 2" xfId="48897" xr:uid="{92B0DC8A-213E-44E1-8C66-36513F9ADE6C}"/>
    <cellStyle name="Normal 6 2 2 4 2 2" xfId="49182" xr:uid="{3EF23DA3-0BCC-4F27-BCFF-40BCDF30236F}"/>
    <cellStyle name="Normal 6 2 2 4 2 2 2" xfId="49765" xr:uid="{D93188AC-0FC5-40E1-AE1E-1E8E235869AE}"/>
    <cellStyle name="Normal 6 2 2 4 2 3" xfId="49480" xr:uid="{A893EF44-86FA-4D75-8D08-E49B3BDBA831}"/>
    <cellStyle name="Normal 6 2 2 4 3" xfId="49020" xr:uid="{95A1E8D5-6C3D-4064-AEA1-6095F84649E2}"/>
    <cellStyle name="Normal 6 2 2 4 3 2" xfId="49603" xr:uid="{FC63201E-6070-4F5C-93FE-1A68CA263964}"/>
    <cellStyle name="Normal 6 2 2 4 4" xfId="49318" xr:uid="{0D8BB871-0B99-4AB6-B288-EFCEC3707F9F}"/>
    <cellStyle name="Normal 6 2 2 5" xfId="48776" xr:uid="{40581759-93B0-4B86-9F50-273E8EE4C26C}"/>
    <cellStyle name="Normal 6 2 2 5 2" xfId="48843" xr:uid="{73A95A1D-3652-4270-8162-831D7B737FD7}"/>
    <cellStyle name="Normal 6 2 2 5 2 2" xfId="49128" xr:uid="{960EE51E-315C-43D5-A43B-8061F0BEB9D7}"/>
    <cellStyle name="Normal 6 2 2 5 2 2 2" xfId="49711" xr:uid="{3E16ADAA-C279-430F-B455-338790C189A3}"/>
    <cellStyle name="Normal 6 2 2 5 2 3" xfId="49426" xr:uid="{18F677DE-0011-4E14-80AC-9F5E99848652}"/>
    <cellStyle name="Normal 6 2 2 5 3" xfId="49061" xr:uid="{2A4900C7-059C-4193-AE8F-90BCDA049505}"/>
    <cellStyle name="Normal 6 2 2 5 3 2" xfId="49644" xr:uid="{81997F9F-2E89-4322-9991-6DFD12B0E545}"/>
    <cellStyle name="Normal 6 2 2 5 4" xfId="49359" xr:uid="{CEB0E8F2-D152-4C47-BB76-FDEE97298B48}"/>
    <cellStyle name="Normal 6 2 2 6" xfId="48938" xr:uid="{831BE2BF-D70B-4578-90B4-3F170D697DF1}"/>
    <cellStyle name="Normal 6 2 2 6 2" xfId="49223" xr:uid="{BE7513F6-9592-4781-B662-61A7342361FC}"/>
    <cellStyle name="Normal 6 2 2 6 2 2" xfId="49806" xr:uid="{0326E194-4221-4E50-8F6C-0E58EEB7B4E6}"/>
    <cellStyle name="Normal 6 2 2 6 3" xfId="49521" xr:uid="{108B4DC1-D016-4477-92D8-B93BE91A0C97}"/>
    <cellStyle name="Normal 6 2 2 7" xfId="48802" xr:uid="{156EC5B0-D79F-4F49-B2D5-0BAC3D6C0186}"/>
    <cellStyle name="Normal 6 2 2 7 2" xfId="49087" xr:uid="{2BB1D34B-1974-4191-A1AA-1A660FFEB760}"/>
    <cellStyle name="Normal 6 2 2 7 2 2" xfId="49670" xr:uid="{A31F7B22-C47F-4561-9FA9-0CBB99B3ECE6}"/>
    <cellStyle name="Normal 6 2 2 7 3" xfId="49385" xr:uid="{B46BE359-699A-4E5C-9B36-E4BA6DD92BBA}"/>
    <cellStyle name="Normal 6 2 2 8" xfId="48966" xr:uid="{7F63DE3B-A84D-47AA-867C-D4CB643676F3}"/>
    <cellStyle name="Normal 6 2 2 8 2" xfId="49549" xr:uid="{3E615560-FE68-4938-B8A9-2D95B11C673B}"/>
    <cellStyle name="Normal 6 2 2 9" xfId="49264" xr:uid="{D414F6E6-97B0-47FA-A244-D5E169A7D82C}"/>
    <cellStyle name="Normal 6 2 3" xfId="48688" xr:uid="{1790A4CD-5664-467F-B68A-36866A00354D}"/>
    <cellStyle name="Normal 6 2 3 2" xfId="48715" xr:uid="{B302DE02-30A9-47B6-A590-A54DC8D7D89E}"/>
    <cellStyle name="Normal 6 2 3 2 2" xfId="48877" xr:uid="{FA9E56AF-43CB-440A-9A09-5B0B4E134B1F}"/>
    <cellStyle name="Normal 6 2 3 2 2 2" xfId="49162" xr:uid="{4B1FCA71-DBAF-4F95-B4CB-C8C2A8DB6644}"/>
    <cellStyle name="Normal 6 2 3 2 2 2 2" xfId="49745" xr:uid="{78895016-FC87-4277-9E70-8052CA24AF70}"/>
    <cellStyle name="Normal 6 2 3 2 2 3" xfId="49460" xr:uid="{73ADA9B7-C45F-4231-B1AC-540F8574401A}"/>
    <cellStyle name="Normal 6 2 3 2 3" xfId="49000" xr:uid="{5E9479C4-2A41-4406-8C91-A13BCC604FE9}"/>
    <cellStyle name="Normal 6 2 3 2 3 2" xfId="49583" xr:uid="{78AC6435-F618-416D-B04E-7A5C7D6ED0EC}"/>
    <cellStyle name="Normal 6 2 3 2 4" xfId="49298" xr:uid="{527E7D1A-7EED-4D78-AC2A-C70F08FA2649}"/>
    <cellStyle name="Normal 6 2 3 3" xfId="48756" xr:uid="{5EBE5AAB-D309-4481-88EF-FA90281DE85C}"/>
    <cellStyle name="Normal 6 2 3 3 2" xfId="48918" xr:uid="{1BD4FD8E-E263-4782-B953-70DABE78267D}"/>
    <cellStyle name="Normal 6 2 3 3 2 2" xfId="49203" xr:uid="{63148317-75AD-4C6A-B718-29EA37119AE3}"/>
    <cellStyle name="Normal 6 2 3 3 2 2 2" xfId="49786" xr:uid="{B070A00F-DD5B-4EF6-AF0B-5F644490DFE1}"/>
    <cellStyle name="Normal 6 2 3 3 2 3" xfId="49501" xr:uid="{0E9CDD5F-48C0-49D5-853B-CD2B50840870}"/>
    <cellStyle name="Normal 6 2 3 3 3" xfId="49041" xr:uid="{1EB8D1FB-6015-45FD-87C1-E51E490EF6B8}"/>
    <cellStyle name="Normal 6 2 3 3 3 2" xfId="49624" xr:uid="{8CCA8247-7778-4026-AA44-896B1ECA87E8}"/>
    <cellStyle name="Normal 6 2 3 3 4" xfId="49339" xr:uid="{4EA0C74B-A53B-49B1-B096-F3B8E2317A81}"/>
    <cellStyle name="Normal 6 2 3 4" xfId="48783" xr:uid="{68792A63-AEF5-4BD1-AAE6-E4D6AA9B915A}"/>
    <cellStyle name="Normal 6 2 3 4 2" xfId="48850" xr:uid="{DFAFFD77-B688-4866-AF3B-02214EBA3CD1}"/>
    <cellStyle name="Normal 6 2 3 4 2 2" xfId="49135" xr:uid="{1427D04B-D705-45C2-A4A4-1B86735D1FA2}"/>
    <cellStyle name="Normal 6 2 3 4 2 2 2" xfId="49718" xr:uid="{526E6687-9DAD-4420-A290-351F19C7F55C}"/>
    <cellStyle name="Normal 6 2 3 4 2 3" xfId="49433" xr:uid="{1B44708A-450A-4763-9512-40E2DCAD4676}"/>
    <cellStyle name="Normal 6 2 3 4 3" xfId="49068" xr:uid="{F7856692-ADAE-421B-A154-948E6FCBEE94}"/>
    <cellStyle name="Normal 6 2 3 4 3 2" xfId="49651" xr:uid="{9330968D-0421-4151-8201-BE030A00A9E6}"/>
    <cellStyle name="Normal 6 2 3 4 4" xfId="49366" xr:uid="{80787321-D6E8-4CC6-AE44-92D170199BA0}"/>
    <cellStyle name="Normal 6 2 3 5" xfId="48945" xr:uid="{DF66BA9C-B521-45AC-9975-84F8B438BB85}"/>
    <cellStyle name="Normal 6 2 3 5 2" xfId="49230" xr:uid="{B7572987-F66C-4EE0-A81A-6D90E5FE91DB}"/>
    <cellStyle name="Normal 6 2 3 5 2 2" xfId="49813" xr:uid="{93AA17E1-EDD2-4412-8E73-E5BDF52618A3}"/>
    <cellStyle name="Normal 6 2 3 5 3" xfId="49528" xr:uid="{ADCF509B-B4E7-490D-8D63-EE952958C3FB}"/>
    <cellStyle name="Normal 6 2 3 6" xfId="48823" xr:uid="{28F79D08-AC67-48B9-81A5-414792253F30}"/>
    <cellStyle name="Normal 6 2 3 6 2" xfId="49108" xr:uid="{7A5DDCE8-260E-4965-93D5-3E68B48D9ED8}"/>
    <cellStyle name="Normal 6 2 3 6 2 2" xfId="49691" xr:uid="{59F98CA6-EAB3-46F7-B371-4928E70D8E7E}"/>
    <cellStyle name="Normal 6 2 3 6 3" xfId="49406" xr:uid="{EB1BB83A-6DFF-4FDD-91A4-150C19F43163}"/>
    <cellStyle name="Normal 6 2 3 7" xfId="48973" xr:uid="{8E6098D7-28A0-4151-9535-DFBB9E771DA6}"/>
    <cellStyle name="Normal 6 2 3 7 2" xfId="49556" xr:uid="{15CCE64F-CA66-47D3-B424-F1930E4F0901}"/>
    <cellStyle name="Normal 6 2 3 8" xfId="49271" xr:uid="{FD5C2C82-2BDE-43EB-8F02-49F9BDD8081E}"/>
    <cellStyle name="Normal 6 2 4" xfId="48702" xr:uid="{3EDF2ABC-CBFA-40E7-A764-5C3FE2D4F613}"/>
    <cellStyle name="Normal 6 2 4 2" xfId="48743" xr:uid="{3EB2BA63-E37F-4C59-98C9-D2A13D2BB5B4}"/>
    <cellStyle name="Normal 6 2 4 2 2" xfId="48905" xr:uid="{D5D9767B-5F4E-415D-8B79-B075749EDD8C}"/>
    <cellStyle name="Normal 6 2 4 2 2 2" xfId="49190" xr:uid="{1745CF88-F877-4A6C-A076-0668A7CDF91C}"/>
    <cellStyle name="Normal 6 2 4 2 2 2 2" xfId="49773" xr:uid="{DD0CE080-7922-4C80-954D-6112E3486C1B}"/>
    <cellStyle name="Normal 6 2 4 2 2 3" xfId="49488" xr:uid="{70B98AAE-0DB6-4647-87F7-F463982F0A02}"/>
    <cellStyle name="Normal 6 2 4 2 3" xfId="49028" xr:uid="{F1145314-C9DB-4584-9FE1-FD50385FF505}"/>
    <cellStyle name="Normal 6 2 4 2 3 2" xfId="49611" xr:uid="{DBD58C67-316C-4C48-B6C0-E2AE0CE7E35D}"/>
    <cellStyle name="Normal 6 2 4 2 4" xfId="49326" xr:uid="{D3DD0647-ACCF-47B2-9CF4-BE817ED92504}"/>
    <cellStyle name="Normal 6 2 4 3" xfId="48864" xr:uid="{5E08307E-3BDB-43DC-8A2F-5BE955FB1DD5}"/>
    <cellStyle name="Normal 6 2 4 3 2" xfId="49149" xr:uid="{4D5C0DDD-683D-4E74-BB3A-9DBAA2F56094}"/>
    <cellStyle name="Normal 6 2 4 3 2 2" xfId="49732" xr:uid="{D3E9C4D4-EF84-4383-B21D-7C6C335FD0CD}"/>
    <cellStyle name="Normal 6 2 4 3 3" xfId="49447" xr:uid="{0983EE2A-64DE-4297-B108-3207DD27FBC0}"/>
    <cellStyle name="Normal 6 2 4 4" xfId="48810" xr:uid="{74CEE9E8-4EDE-4BE0-9EB4-6D68D8BECE2F}"/>
    <cellStyle name="Normal 6 2 4 4 2" xfId="49095" xr:uid="{4830EC82-65D8-4126-A27B-9172A2C27EBB}"/>
    <cellStyle name="Normal 6 2 4 4 2 2" xfId="49678" xr:uid="{4EDAE1B1-4063-4F28-8B0E-809DEC924E6E}"/>
    <cellStyle name="Normal 6 2 4 4 3" xfId="49393" xr:uid="{F4BEF5B5-787D-4098-BD54-80131F676D38}"/>
    <cellStyle name="Normal 6 2 4 5" xfId="48987" xr:uid="{84F1DF86-F265-45C1-913E-164FCFDAB574}"/>
    <cellStyle name="Normal 6 2 4 5 2" xfId="49570" xr:uid="{965C493D-27B0-4970-A813-CE6A70F7C21C}"/>
    <cellStyle name="Normal 6 2 4 6" xfId="49285" xr:uid="{2289E50B-763D-431F-B692-CE0B493B96F9}"/>
    <cellStyle name="Normal 6 2 5" xfId="48729" xr:uid="{73F1680B-6D58-414D-8768-4B18BE04A13F}"/>
    <cellStyle name="Normal 6 2 5 2" xfId="48891" xr:uid="{8AB7DA0C-1570-413C-83B5-1E25B59F9A09}"/>
    <cellStyle name="Normal 6 2 5 2 2" xfId="49176" xr:uid="{C7817C84-72A4-402E-9F00-69796D77073B}"/>
    <cellStyle name="Normal 6 2 5 2 2 2" xfId="49759" xr:uid="{26E8E091-E78F-4B38-A018-9159FA93BC71}"/>
    <cellStyle name="Normal 6 2 5 2 3" xfId="49474" xr:uid="{C9488E6B-403A-4980-8469-28A410F35F92}"/>
    <cellStyle name="Normal 6 2 5 3" xfId="49014" xr:uid="{25CA3E8E-C39B-48ED-9853-5BC23CADD831}"/>
    <cellStyle name="Normal 6 2 5 3 2" xfId="49597" xr:uid="{294F8EBF-BDBD-4171-8EFE-BA1F0960E1E6}"/>
    <cellStyle name="Normal 6 2 5 4" xfId="49312" xr:uid="{097420C7-6C7D-4D13-B650-8DB6F7006B00}"/>
    <cellStyle name="Normal 6 2 6" xfId="48770" xr:uid="{75945A37-6564-481F-ADD6-C56EFE7C2103}"/>
    <cellStyle name="Normal 6 2 6 2" xfId="48837" xr:uid="{98DD5D24-A3DD-4BF3-A66F-2839E0C20BFE}"/>
    <cellStyle name="Normal 6 2 6 2 2" xfId="49122" xr:uid="{A5396C19-E5C4-4879-9ADA-198FF9206CD2}"/>
    <cellStyle name="Normal 6 2 6 2 2 2" xfId="49705" xr:uid="{3B244CBF-1BBF-4B9E-BE3E-DADB5D68DCF0}"/>
    <cellStyle name="Normal 6 2 6 2 3" xfId="49420" xr:uid="{2F048160-708D-468D-ABE0-268EAAEEB4A4}"/>
    <cellStyle name="Normal 6 2 6 3" xfId="49055" xr:uid="{D9C8BA01-6382-4CA5-8D4D-04E821FB96EB}"/>
    <cellStyle name="Normal 6 2 6 3 2" xfId="49638" xr:uid="{9FDB25DD-3E21-4CDC-9E1E-FE12318BEA4E}"/>
    <cellStyle name="Normal 6 2 6 4" xfId="49353" xr:uid="{2FE6FC2E-9C68-4AF6-9647-87CD784D2586}"/>
    <cellStyle name="Normal 6 2 7" xfId="48930" xr:uid="{F6596201-B951-46D7-9A1B-5B7DFA9833D8}"/>
    <cellStyle name="Normal 6 2 7 2" xfId="49215" xr:uid="{4A5BCF3D-F9A0-4973-A922-D11F0E09015E}"/>
    <cellStyle name="Normal 6 2 7 2 2" xfId="49798" xr:uid="{181047D6-0DB7-4B1C-B547-62A723E0F0AB}"/>
    <cellStyle name="Normal 6 2 7 3" xfId="49513" xr:uid="{53F50697-BB5C-41EC-81DC-9355BBCAB5A1}"/>
    <cellStyle name="Normal 6 2 8" xfId="48796" xr:uid="{388C472E-C5EF-45CD-8871-0EC81EC57F62}"/>
    <cellStyle name="Normal 6 2 8 2" xfId="49081" xr:uid="{D7884CDB-3AEA-4D38-A40C-5B48296E9927}"/>
    <cellStyle name="Normal 6 2 8 2 2" xfId="49664" xr:uid="{BBF99B74-170A-46D5-A777-03350D3F5CBB}"/>
    <cellStyle name="Normal 6 2 8 3" xfId="49379" xr:uid="{50B4CDD1-DD59-49A3-8097-60003FFA8489}"/>
    <cellStyle name="Normal 6 2 9" xfId="48960" xr:uid="{C68BF2E5-EFC8-4023-A272-EB8CDEB24461}"/>
    <cellStyle name="Normal 6 2 9 2" xfId="49543" xr:uid="{55A76797-F5AE-4D4A-A629-6266E2E96408}"/>
    <cellStyle name="Normal 6 3" xfId="48678" xr:uid="{00C9C331-C605-4486-8DA2-B87203703256}"/>
    <cellStyle name="Normal 6 3 2" xfId="48691" xr:uid="{D26E0025-0DAC-4B17-8F11-FAD08C29A0A3}"/>
    <cellStyle name="Normal 6 3 2 2" xfId="48718" xr:uid="{40648D7F-C4C2-4EBB-93D4-A002856127B5}"/>
    <cellStyle name="Normal 6 3 2 2 2" xfId="48880" xr:uid="{19DC658E-4071-41D5-8253-3C5D6D948AB8}"/>
    <cellStyle name="Normal 6 3 2 2 2 2" xfId="49165" xr:uid="{1F3299F9-8E4E-46D4-87BA-9BA9CFB678C6}"/>
    <cellStyle name="Normal 6 3 2 2 2 2 2" xfId="49748" xr:uid="{E746CB30-35CC-43A0-9EC4-D7A6FCD845E5}"/>
    <cellStyle name="Normal 6 3 2 2 2 3" xfId="49463" xr:uid="{590CDCC1-D3B3-4E64-833F-EB950565AEC5}"/>
    <cellStyle name="Normal 6 3 2 2 3" xfId="49003" xr:uid="{49F930BB-5D59-4133-AEDA-2AF74315AFD2}"/>
    <cellStyle name="Normal 6 3 2 2 3 2" xfId="49586" xr:uid="{546BAD9C-AA72-4744-BB5A-CC5C48D1628D}"/>
    <cellStyle name="Normal 6 3 2 2 4" xfId="49301" xr:uid="{5FDACF9E-6E09-4B13-8C7A-1229E870D535}"/>
    <cellStyle name="Normal 6 3 2 3" xfId="48759" xr:uid="{BCF5A720-B29D-4499-BBF4-57372E2C0D46}"/>
    <cellStyle name="Normal 6 3 2 3 2" xfId="48921" xr:uid="{F81000C9-7303-47E7-AF22-67D2796C2F93}"/>
    <cellStyle name="Normal 6 3 2 3 2 2" xfId="49206" xr:uid="{C1F76301-A556-4971-B100-5C258B834D5A}"/>
    <cellStyle name="Normal 6 3 2 3 2 2 2" xfId="49789" xr:uid="{6B642CFD-E2A6-4E85-AE1E-E242F57D8620}"/>
    <cellStyle name="Normal 6 3 2 3 2 3" xfId="49504" xr:uid="{6BD6868E-6CD0-4625-A2AD-DB27AD16A650}"/>
    <cellStyle name="Normal 6 3 2 3 3" xfId="49044" xr:uid="{9074BC08-5738-4DCE-B18E-106EB4A956CE}"/>
    <cellStyle name="Normal 6 3 2 3 3 2" xfId="49627" xr:uid="{E5E724DC-59AB-4F63-93AA-46DC879BE864}"/>
    <cellStyle name="Normal 6 3 2 3 4" xfId="49342" xr:uid="{34B3A9A1-3F81-49A7-AAF6-10CC0411C9EC}"/>
    <cellStyle name="Normal 6 3 2 4" xfId="48786" xr:uid="{DD902C22-8D1A-4F37-BA32-567397EC6A84}"/>
    <cellStyle name="Normal 6 3 2 4 2" xfId="48853" xr:uid="{66C77BFB-38C6-4FDC-9670-2B5C858401CB}"/>
    <cellStyle name="Normal 6 3 2 4 2 2" xfId="49138" xr:uid="{E63E18B5-DF52-40A0-BEC5-B57D8C224C92}"/>
    <cellStyle name="Normal 6 3 2 4 2 2 2" xfId="49721" xr:uid="{C4AE8F50-9AAC-460C-AC66-D2F37B00259B}"/>
    <cellStyle name="Normal 6 3 2 4 2 3" xfId="49436" xr:uid="{855FBF46-8EAF-4687-883B-4DF0F38157BF}"/>
    <cellStyle name="Normal 6 3 2 4 3" xfId="49071" xr:uid="{F49D0810-4403-4B43-92AF-CE20E092CA17}"/>
    <cellStyle name="Normal 6 3 2 4 3 2" xfId="49654" xr:uid="{E0086759-0BC4-4BD5-8048-4AD7F14686E5}"/>
    <cellStyle name="Normal 6 3 2 4 4" xfId="49369" xr:uid="{DB5DD6A0-1828-4B52-86AE-FD85C777E7F2}"/>
    <cellStyle name="Normal 6 3 2 5" xfId="48948" xr:uid="{61CC6C84-D7E7-464B-860B-2BFB66F1B142}"/>
    <cellStyle name="Normal 6 3 2 5 2" xfId="49233" xr:uid="{BC6B315F-5C4A-414D-ADF6-CB2855A22483}"/>
    <cellStyle name="Normal 6 3 2 5 2 2" xfId="49816" xr:uid="{C3F30870-B7C0-4323-AA6C-69A13F192FFD}"/>
    <cellStyle name="Normal 6 3 2 5 3" xfId="49531" xr:uid="{A707FFF5-EB71-4421-AC0B-CE74A44C415F}"/>
    <cellStyle name="Normal 6 3 2 6" xfId="48826" xr:uid="{D374B9C7-7995-446C-8FDB-AC53445AF380}"/>
    <cellStyle name="Normal 6 3 2 6 2" xfId="49111" xr:uid="{15DBC6DB-7085-42A5-8646-474EDDF30D78}"/>
    <cellStyle name="Normal 6 3 2 6 2 2" xfId="49694" xr:uid="{9DFF9B4F-133B-4721-8459-A17BAFBEC1C7}"/>
    <cellStyle name="Normal 6 3 2 6 3" xfId="49409" xr:uid="{16AE56B3-2BE7-490E-B698-18C39C3C7202}"/>
    <cellStyle name="Normal 6 3 2 7" xfId="48976" xr:uid="{202FED58-C28A-4ABF-97A1-CE9EB901689E}"/>
    <cellStyle name="Normal 6 3 2 7 2" xfId="49559" xr:uid="{94EC8DFE-460E-449A-9A9D-B37BD26616AC}"/>
    <cellStyle name="Normal 6 3 2 8" xfId="49274" xr:uid="{2B321671-C3CB-4280-ABAA-B58C7812757D}"/>
    <cellStyle name="Normal 6 3 3" xfId="48705" xr:uid="{30350F04-DFD7-4AB2-9EAF-7FB628D38F30}"/>
    <cellStyle name="Normal 6 3 3 2" xfId="48746" xr:uid="{23F5D56A-874E-4EF3-98C0-D559DD9EEA98}"/>
    <cellStyle name="Normal 6 3 3 2 2" xfId="48908" xr:uid="{539ED00B-529E-4038-BDAD-AAA0B9315D22}"/>
    <cellStyle name="Normal 6 3 3 2 2 2" xfId="49193" xr:uid="{08C5358E-6721-476B-B031-AC6240608CE9}"/>
    <cellStyle name="Normal 6 3 3 2 2 2 2" xfId="49776" xr:uid="{FC51D4FC-0E9B-484A-A065-24C10670B7AE}"/>
    <cellStyle name="Normal 6 3 3 2 2 3" xfId="49491" xr:uid="{E1B6E753-18D3-4A31-8C3E-C1AAD5ADA680}"/>
    <cellStyle name="Normal 6 3 3 2 3" xfId="49031" xr:uid="{66FD7434-060E-4371-B17D-4C2B861792A9}"/>
    <cellStyle name="Normal 6 3 3 2 3 2" xfId="49614" xr:uid="{456DCE19-580B-4ADD-A02A-82017E0C118A}"/>
    <cellStyle name="Normal 6 3 3 2 4" xfId="49329" xr:uid="{12B1EF14-4C21-4FA1-9DAD-E7DE13111911}"/>
    <cellStyle name="Normal 6 3 3 3" xfId="48867" xr:uid="{15DDFFCC-4BD9-4177-B5E5-CB88AF4FEDFC}"/>
    <cellStyle name="Normal 6 3 3 3 2" xfId="49152" xr:uid="{B71280AC-2DB4-4F3B-A26E-BB12A0F4C037}"/>
    <cellStyle name="Normal 6 3 3 3 2 2" xfId="49735" xr:uid="{CE7A7D7F-9D81-4407-8334-55970C99B2EA}"/>
    <cellStyle name="Normal 6 3 3 3 3" xfId="49450" xr:uid="{72AC8457-7266-4A54-985F-AAC80A658F8F}"/>
    <cellStyle name="Normal 6 3 3 4" xfId="48813" xr:uid="{915A376E-C094-4E2A-8F59-FC18711BE2A0}"/>
    <cellStyle name="Normal 6 3 3 4 2" xfId="49098" xr:uid="{D070D527-4F01-4685-9529-C1012206A62E}"/>
    <cellStyle name="Normal 6 3 3 4 2 2" xfId="49681" xr:uid="{03B452FE-A4A5-445B-9A18-BF4EECAB64CA}"/>
    <cellStyle name="Normal 6 3 3 4 3" xfId="49396" xr:uid="{2ACFFA01-8B60-45BE-8B30-E692B723B745}"/>
    <cellStyle name="Normal 6 3 3 5" xfId="48990" xr:uid="{A1C51D3B-0238-42DE-AC6C-BC8E3DB19B0F}"/>
    <cellStyle name="Normal 6 3 3 5 2" xfId="49573" xr:uid="{BFAAB4BF-985D-4AA6-9EAF-AB5399E2D722}"/>
    <cellStyle name="Normal 6 3 3 6" xfId="49288" xr:uid="{88B09C9C-A7C9-4E68-B04B-EC81835D27C8}"/>
    <cellStyle name="Normal 6 3 4" xfId="48732" xr:uid="{CE7CAF80-3597-4BF6-A7A3-C37BE1CEAC46}"/>
    <cellStyle name="Normal 6 3 4 2" xfId="48894" xr:uid="{9B5A5EE5-03C7-4442-88A6-2C2B702CFF57}"/>
    <cellStyle name="Normal 6 3 4 2 2" xfId="49179" xr:uid="{F0B84A8C-05E2-4368-B7C2-C44AB842FCA5}"/>
    <cellStyle name="Normal 6 3 4 2 2 2" xfId="49762" xr:uid="{4E54DAB4-5DD1-47A7-9415-BA76AE5EA683}"/>
    <cellStyle name="Normal 6 3 4 2 3" xfId="49477" xr:uid="{2199872B-4C79-42FD-888C-E3B28120D7EB}"/>
    <cellStyle name="Normal 6 3 4 3" xfId="49017" xr:uid="{E968DBEF-C778-4F0E-977F-7F466B0BF819}"/>
    <cellStyle name="Normal 6 3 4 3 2" xfId="49600" xr:uid="{26B51EEB-741B-4A9E-A8FD-E4EAE1F9CFCD}"/>
    <cellStyle name="Normal 6 3 4 4" xfId="49315" xr:uid="{02F638B4-99D4-49DD-93E7-0DDB63F70534}"/>
    <cellStyle name="Normal 6 3 5" xfId="48773" xr:uid="{DE146BEB-F731-4929-B8FE-DF2FD4E4AB3B}"/>
    <cellStyle name="Normal 6 3 5 2" xfId="48840" xr:uid="{71A5D696-CEF1-406A-875B-AF1B9B6BA6F5}"/>
    <cellStyle name="Normal 6 3 5 2 2" xfId="49125" xr:uid="{2F291892-180A-4AE1-BD57-442F8E78FCFF}"/>
    <cellStyle name="Normal 6 3 5 2 2 2" xfId="49708" xr:uid="{88117905-0EF7-43A1-9298-CBF98553EFF7}"/>
    <cellStyle name="Normal 6 3 5 2 3" xfId="49423" xr:uid="{8CE64956-DFEA-4870-9970-6EFD027F1F16}"/>
    <cellStyle name="Normal 6 3 5 3" xfId="49058" xr:uid="{166DF395-81BB-4DA8-BAA3-DB06A2F87EE6}"/>
    <cellStyle name="Normal 6 3 5 3 2" xfId="49641" xr:uid="{DB559571-D567-48A5-8CF0-B815BB2A4032}"/>
    <cellStyle name="Normal 6 3 5 4" xfId="49356" xr:uid="{FDD8F6DA-C3E7-4367-B81E-91784E7BA676}"/>
    <cellStyle name="Normal 6 3 6" xfId="48935" xr:uid="{B74EE9C4-4AE5-4608-8643-94F95B6C478F}"/>
    <cellStyle name="Normal 6 3 6 2" xfId="49220" xr:uid="{4D5A38BB-8E80-4A52-9C0B-5924E40B5C21}"/>
    <cellStyle name="Normal 6 3 6 2 2" xfId="49803" xr:uid="{6F38A8AF-2C66-4966-8174-1614F1A1C74B}"/>
    <cellStyle name="Normal 6 3 6 3" xfId="49518" xr:uid="{F1DA161F-4893-4DD8-8464-D5CA87EAF30C}"/>
    <cellStyle name="Normal 6 3 7" xfId="48799" xr:uid="{25B5B2B1-8707-4813-85DE-228B091EED07}"/>
    <cellStyle name="Normal 6 3 7 2" xfId="49084" xr:uid="{53594A05-2A09-4A8B-BEF0-747DB68DA448}"/>
    <cellStyle name="Normal 6 3 7 2 2" xfId="49667" xr:uid="{CD4E9DF4-A0D3-43C6-9196-4E08EC8C1524}"/>
    <cellStyle name="Normal 6 3 7 3" xfId="49382" xr:uid="{703B50E0-1D62-47B5-A6FE-F23D95EC2CCA}"/>
    <cellStyle name="Normal 6 3 8" xfId="48963" xr:uid="{FA9C63E0-E7E2-414D-AF3F-1328AEF1860B}"/>
    <cellStyle name="Normal 6 3 8 2" xfId="49546" xr:uid="{109AC859-BCD7-40D0-9CA7-9836113DD250}"/>
    <cellStyle name="Normal 6 3 9" xfId="49261" xr:uid="{2F6C2746-95C5-4FAD-BF34-07575479035E}"/>
    <cellStyle name="Normal 6 4" xfId="48685" xr:uid="{6AC0116D-1E92-4233-9D6A-477816B80C5E}"/>
    <cellStyle name="Normal 6 4 2" xfId="48712" xr:uid="{22DDBBD0-4B4F-4632-BDC5-65D6D9E0995F}"/>
    <cellStyle name="Normal 6 4 2 2" xfId="48874" xr:uid="{5215FD5F-B914-4A2F-8119-AEFDCCBA7B36}"/>
    <cellStyle name="Normal 6 4 2 2 2" xfId="49159" xr:uid="{1E3FC7E6-C85F-4670-AC29-5EAC8FDBDE0D}"/>
    <cellStyle name="Normal 6 4 2 2 2 2" xfId="49742" xr:uid="{82BB0536-07DD-4585-B808-CBDD13399878}"/>
    <cellStyle name="Normal 6 4 2 2 3" xfId="49457" xr:uid="{95EE347C-4EF3-4D06-A25C-4523AADA0E6F}"/>
    <cellStyle name="Normal 6 4 2 3" xfId="48997" xr:uid="{DC368180-E856-43F5-BABF-E45985ADA0A9}"/>
    <cellStyle name="Normal 6 4 2 3 2" xfId="49580" xr:uid="{188577A4-DFFA-4302-BAB7-381414A83CD5}"/>
    <cellStyle name="Normal 6 4 2 4" xfId="49295" xr:uid="{388B901C-D3E8-4FB7-88C5-557E3A94C728}"/>
    <cellStyle name="Normal 6 4 3" xfId="48753" xr:uid="{EF2B97F9-FADC-4E69-BA81-F67A2A03F6D2}"/>
    <cellStyle name="Normal 6 4 3 2" xfId="48915" xr:uid="{7D645BCD-9F5E-4480-A799-7CBF88A3783C}"/>
    <cellStyle name="Normal 6 4 3 2 2" xfId="49200" xr:uid="{BE8C93B6-24FC-4C99-A432-E325B659FDFA}"/>
    <cellStyle name="Normal 6 4 3 2 2 2" xfId="49783" xr:uid="{3C63C772-06CB-409E-A1C9-E8458098C887}"/>
    <cellStyle name="Normal 6 4 3 2 3" xfId="49498" xr:uid="{B235541A-4513-4392-8553-0EB7ABB4A118}"/>
    <cellStyle name="Normal 6 4 3 3" xfId="49038" xr:uid="{E608523E-D5CD-4146-840F-71F9242B8279}"/>
    <cellStyle name="Normal 6 4 3 3 2" xfId="49621" xr:uid="{265BC682-D4B3-4661-AB96-1408256E4169}"/>
    <cellStyle name="Normal 6 4 3 4" xfId="49336" xr:uid="{51E4B2CB-54B5-403D-AE6D-4CA3A2DE781C}"/>
    <cellStyle name="Normal 6 4 4" xfId="48780" xr:uid="{6653D106-6BE5-4F91-93FE-C3CD8B3AA2F0}"/>
    <cellStyle name="Normal 6 4 4 2" xfId="48847" xr:uid="{8E08A6DD-E0E2-4B3C-9151-D3A51CF6B043}"/>
    <cellStyle name="Normal 6 4 4 2 2" xfId="49132" xr:uid="{A56ADC95-F5BB-4ED4-9FC2-FE70E9062011}"/>
    <cellStyle name="Normal 6 4 4 2 2 2" xfId="49715" xr:uid="{5B3CDD77-DA09-42D6-AA5A-652F83DF58F0}"/>
    <cellStyle name="Normal 6 4 4 2 3" xfId="49430" xr:uid="{C9C9EC52-3947-4AB8-A157-EC1D8239E6EF}"/>
    <cellStyle name="Normal 6 4 4 3" xfId="49065" xr:uid="{BCF1C078-5EEC-4A18-818B-3EABE7FBAD72}"/>
    <cellStyle name="Normal 6 4 4 3 2" xfId="49648" xr:uid="{CA9EF0D7-6EC2-454C-95F9-576BA722DCA8}"/>
    <cellStyle name="Normal 6 4 4 4" xfId="49363" xr:uid="{B6A2206C-3FD9-46ED-890F-9EB484D01C96}"/>
    <cellStyle name="Normal 6 4 5" xfId="48942" xr:uid="{7C1D3117-87DD-45FC-80F4-A2B785A04868}"/>
    <cellStyle name="Normal 6 4 5 2" xfId="49227" xr:uid="{6F9353D1-79C2-4914-940A-1EED6A534197}"/>
    <cellStyle name="Normal 6 4 5 2 2" xfId="49810" xr:uid="{74A27451-D315-45FB-9127-62259014BD6A}"/>
    <cellStyle name="Normal 6 4 5 3" xfId="49525" xr:uid="{B6005286-BB90-4EBC-90DF-5BB70E7B7746}"/>
    <cellStyle name="Normal 6 4 6" xfId="48820" xr:uid="{8947E0A4-1F31-4BA4-8279-5892A7D399E4}"/>
    <cellStyle name="Normal 6 4 6 2" xfId="49105" xr:uid="{6CFC888C-F7FB-4CE6-80AC-4B768D6F2E52}"/>
    <cellStyle name="Normal 6 4 6 2 2" xfId="49688" xr:uid="{1B86600B-F3EC-4503-AB6A-9AD5F45D617E}"/>
    <cellStyle name="Normal 6 4 6 3" xfId="49403" xr:uid="{C86578A1-9A5B-4FFF-A5B6-CC945A1E1534}"/>
    <cellStyle name="Normal 6 4 7" xfId="48970" xr:uid="{63956082-479E-4BE6-A937-B8021137F518}"/>
    <cellStyle name="Normal 6 4 7 2" xfId="49553" xr:uid="{E4FEE2AA-6F79-4ADA-A28D-147238E8E7B4}"/>
    <cellStyle name="Normal 6 4 8" xfId="49268" xr:uid="{55E294B9-E3C3-4FC1-A72F-F34D5842BBA9}"/>
    <cellStyle name="Normal 6 5" xfId="48699" xr:uid="{3CBF08D8-EE8A-4677-9BFA-CBAEB4A4E64A}"/>
    <cellStyle name="Normal 6 5 2" xfId="48740" xr:uid="{C4F642CE-7125-429B-9133-2F312AE1D67B}"/>
    <cellStyle name="Normal 6 5 2 2" xfId="48902" xr:uid="{7163B4F9-FBCF-48DF-9243-1F6CCA30BF9D}"/>
    <cellStyle name="Normal 6 5 2 2 2" xfId="49187" xr:uid="{4C6D0F29-DAB9-499A-8544-9DEE5DEBB553}"/>
    <cellStyle name="Normal 6 5 2 2 2 2" xfId="49770" xr:uid="{C76C9146-7D0B-4394-B067-C3ED506C4812}"/>
    <cellStyle name="Normal 6 5 2 2 3" xfId="49485" xr:uid="{D619984F-66CF-4E30-AEB4-43FCF207DE0F}"/>
    <cellStyle name="Normal 6 5 2 3" xfId="49025" xr:uid="{061B4896-AEE5-47E2-AEA4-5FC7A98B3690}"/>
    <cellStyle name="Normal 6 5 2 3 2" xfId="49608" xr:uid="{C779AAE5-76D1-401B-A281-49A01800557E}"/>
    <cellStyle name="Normal 6 5 2 4" xfId="49323" xr:uid="{47634B8D-C174-4E14-93BB-900AC7C456DD}"/>
    <cellStyle name="Normal 6 5 3" xfId="48861" xr:uid="{C607FCE5-D27A-4A45-8458-4426F81A8477}"/>
    <cellStyle name="Normal 6 5 3 2" xfId="49146" xr:uid="{6D737669-DA36-4E1B-8B2F-C6C89D45E3FF}"/>
    <cellStyle name="Normal 6 5 3 2 2" xfId="49729" xr:uid="{312FA534-0C5D-4656-BB56-752370E4B710}"/>
    <cellStyle name="Normal 6 5 3 3" xfId="49444" xr:uid="{1A399700-D74E-493A-9A91-0371464BE10F}"/>
    <cellStyle name="Normal 6 5 4" xfId="48807" xr:uid="{7AF1A054-024E-485C-B649-9D026BCCB420}"/>
    <cellStyle name="Normal 6 5 4 2" xfId="49092" xr:uid="{3CECA4C2-6C30-4EB0-89BE-258566754480}"/>
    <cellStyle name="Normal 6 5 4 2 2" xfId="49675" xr:uid="{B0A6B157-E78D-4578-ABD9-F564886271F9}"/>
    <cellStyle name="Normal 6 5 4 3" xfId="49390" xr:uid="{276E3D43-9F2B-4955-BE55-1484207C0B3C}"/>
    <cellStyle name="Normal 6 5 5" xfId="48984" xr:uid="{ADAC4EE3-9DB9-4A35-99A7-0149EF26E029}"/>
    <cellStyle name="Normal 6 5 5 2" xfId="49567" xr:uid="{49F2F35C-975F-49A0-AA5E-07E9B7A8103F}"/>
    <cellStyle name="Normal 6 5 6" xfId="49282" xr:uid="{A96C668D-9A31-49C5-B3D8-B1F3467BAB0B}"/>
    <cellStyle name="Normal 6 6" xfId="48726" xr:uid="{8CA16DDB-2D18-4D95-9B11-3A6C1491F74E}"/>
    <cellStyle name="Normal 6 6 2" xfId="48888" xr:uid="{795270F2-B9E2-4446-AC41-53F27F655C68}"/>
    <cellStyle name="Normal 6 6 2 2" xfId="49173" xr:uid="{DA62CD39-0F9E-40E0-B92A-FA0D5AC71A9B}"/>
    <cellStyle name="Normal 6 6 2 2 2" xfId="49756" xr:uid="{B9DA988E-D6D7-47F6-BD95-0EBCD5D62B97}"/>
    <cellStyle name="Normal 6 6 2 3" xfId="49471" xr:uid="{7A082FA6-D2CA-4695-913B-0C91C08B4953}"/>
    <cellStyle name="Normal 6 6 3" xfId="49011" xr:uid="{635BEECA-10A0-47A6-9873-43ECE71C4130}"/>
    <cellStyle name="Normal 6 6 3 2" xfId="49594" xr:uid="{B1820454-AC0B-47E5-9025-2B1024E5AE0E}"/>
    <cellStyle name="Normal 6 6 4" xfId="49309" xr:uid="{EE1E4A3A-4189-4BAC-A068-FD06811AD0AD}"/>
    <cellStyle name="Normal 6 7" xfId="48767" xr:uid="{43489CBF-C2E9-45EE-8862-2B9D14186909}"/>
    <cellStyle name="Normal 6 7 2" xfId="48834" xr:uid="{8B49BF89-8255-46B2-A475-15A0CA7F93AA}"/>
    <cellStyle name="Normal 6 7 2 2" xfId="49119" xr:uid="{06B60E58-592F-4442-8207-0460DA77739F}"/>
    <cellStyle name="Normal 6 7 2 2 2" xfId="49702" xr:uid="{4C1EAE57-DAC5-4501-831F-4C063046A51E}"/>
    <cellStyle name="Normal 6 7 2 3" xfId="49417" xr:uid="{4822581A-CAD4-41C7-B887-CBA2D7A78B9F}"/>
    <cellStyle name="Normal 6 7 3" xfId="49052" xr:uid="{222CA527-EAF8-4872-B761-826487DA789A}"/>
    <cellStyle name="Normal 6 7 3 2" xfId="49635" xr:uid="{E7C55386-E524-4633-88B4-8E66C8B75871}"/>
    <cellStyle name="Normal 6 7 4" xfId="49350" xr:uid="{3FF773A5-28B6-462A-962B-AC533F18018A}"/>
    <cellStyle name="Normal 6 8" xfId="48927" xr:uid="{6F3FBC58-E635-4A99-A7AC-82BAD8F98408}"/>
    <cellStyle name="Normal 6 8 2" xfId="49212" xr:uid="{94F088FC-628D-486A-A73F-31AC287A419B}"/>
    <cellStyle name="Normal 6 8 2 2" xfId="49795" xr:uid="{79EA2C9C-B3F1-4CE2-BA61-214E1BE18295}"/>
    <cellStyle name="Normal 6 8 3" xfId="49510" xr:uid="{657CAF5E-9E70-442C-B672-16F6BF0646E5}"/>
    <cellStyle name="Normal 6 9" xfId="48793" xr:uid="{2D0E9F5D-546D-41DD-A749-BFDB2FDD2B50}"/>
    <cellStyle name="Normal 6 9 2" xfId="49078" xr:uid="{AF549052-6088-4C33-A95C-FE247275253E}"/>
    <cellStyle name="Normal 6 9 2 2" xfId="49661" xr:uid="{EEB0E162-1B9C-4FA0-B820-BC73A2B92935}"/>
    <cellStyle name="Normal 6 9 3" xfId="49376" xr:uid="{418B9125-E04D-4E72-8C83-E28225CB3BC6}"/>
    <cellStyle name="Normal 7" xfId="48671" xr:uid="{48E72DC1-7103-49A8-8115-7EC0E2D38574}"/>
    <cellStyle name="Normal 8" xfId="48670" xr:uid="{E4C8693F-5589-4597-A115-2FE6B3D84864}"/>
    <cellStyle name="Normal 8 10" xfId="49256" xr:uid="{67E85DAC-9486-4604-B84F-DCB01CA81F50}"/>
    <cellStyle name="Normal 8 2" xfId="48679" xr:uid="{55453B7A-DB7D-458D-95A8-9523A4570D8D}"/>
    <cellStyle name="Normal 8 2 2" xfId="48692" xr:uid="{602DB0AC-D1BF-4C33-A856-41C2CD2638E5}"/>
    <cellStyle name="Normal 8 2 2 2" xfId="48719" xr:uid="{121131DE-C93D-4C99-90B2-2BDBFDF11668}"/>
    <cellStyle name="Normal 8 2 2 2 2" xfId="48881" xr:uid="{E6BF000C-065A-4CBE-9255-1ED03F8ECD8D}"/>
    <cellStyle name="Normal 8 2 2 2 2 2" xfId="49166" xr:uid="{1D4323CD-404D-4AA9-B260-4BE3305332E9}"/>
    <cellStyle name="Normal 8 2 2 2 2 2 2" xfId="49749" xr:uid="{7B5517BA-5121-4A6D-84EB-594F42CF8A27}"/>
    <cellStyle name="Normal 8 2 2 2 2 3" xfId="49464" xr:uid="{E44612EE-B852-4E1B-8792-025E42172F96}"/>
    <cellStyle name="Normal 8 2 2 2 3" xfId="49004" xr:uid="{3BE25B5E-D5D3-4154-A785-0EF4F8440948}"/>
    <cellStyle name="Normal 8 2 2 2 3 2" xfId="49587" xr:uid="{7DF4A0B9-0BCC-446F-8E86-E3019E1F536D}"/>
    <cellStyle name="Normal 8 2 2 2 4" xfId="49302" xr:uid="{A58A29E5-07C8-4E4A-B58E-39644A1276D9}"/>
    <cellStyle name="Normal 8 2 2 3" xfId="48760" xr:uid="{0CE54EE6-3F82-48B3-9A71-8488A059A126}"/>
    <cellStyle name="Normal 8 2 2 3 2" xfId="48922" xr:uid="{63240387-79BF-4913-A0EC-AE616B57C369}"/>
    <cellStyle name="Normal 8 2 2 3 2 2" xfId="49207" xr:uid="{A6E96942-4851-4059-B969-9EBD232FB200}"/>
    <cellStyle name="Normal 8 2 2 3 2 2 2" xfId="49790" xr:uid="{8FD1E3DD-5B26-41D9-9703-C024EBFDCBE7}"/>
    <cellStyle name="Normal 8 2 2 3 2 3" xfId="49505" xr:uid="{490F9A39-4969-4329-B048-4A54461DB22E}"/>
    <cellStyle name="Normal 8 2 2 3 3" xfId="49045" xr:uid="{8167CB5B-5883-41FA-837D-1202AC6B8586}"/>
    <cellStyle name="Normal 8 2 2 3 3 2" xfId="49628" xr:uid="{2ED431F3-F58E-4A4B-BDCA-F291DF982C3A}"/>
    <cellStyle name="Normal 8 2 2 3 4" xfId="49343" xr:uid="{1424465F-4B72-4C04-BBBD-DB355634FBDA}"/>
    <cellStyle name="Normal 8 2 2 4" xfId="48787" xr:uid="{D8B313DA-AB65-4472-B3A4-71A118083C4C}"/>
    <cellStyle name="Normal 8 2 2 4 2" xfId="48854" xr:uid="{D2655695-5385-4AC6-8434-D8A313ABB002}"/>
    <cellStyle name="Normal 8 2 2 4 2 2" xfId="49139" xr:uid="{051870C1-7B19-433B-8341-5B76043443AB}"/>
    <cellStyle name="Normal 8 2 2 4 2 2 2" xfId="49722" xr:uid="{650FDB80-F2E4-44F0-889D-7801D94B5478}"/>
    <cellStyle name="Normal 8 2 2 4 2 3" xfId="49437" xr:uid="{106774A3-DE4D-49D9-AB5B-5C3787194C10}"/>
    <cellStyle name="Normal 8 2 2 4 3" xfId="49072" xr:uid="{66529106-97DB-4BE0-AD24-765007E87824}"/>
    <cellStyle name="Normal 8 2 2 4 3 2" xfId="49655" xr:uid="{5A15603F-7A6C-44F3-8C56-9A297CAC424B}"/>
    <cellStyle name="Normal 8 2 2 4 4" xfId="49370" xr:uid="{560C9659-C416-4F02-8714-87D050B2EE85}"/>
    <cellStyle name="Normal 8 2 2 5" xfId="48949" xr:uid="{6C966A60-1578-4514-9089-93FC1F101692}"/>
    <cellStyle name="Normal 8 2 2 5 2" xfId="49234" xr:uid="{F7129FAB-56CF-4822-8932-4576D103D184}"/>
    <cellStyle name="Normal 8 2 2 5 2 2" xfId="49817" xr:uid="{B59A4476-5870-492E-9943-620AD2C0096E}"/>
    <cellStyle name="Normal 8 2 2 5 3" xfId="49532" xr:uid="{D57120FF-B701-4BBB-A796-DD701858F72C}"/>
    <cellStyle name="Normal 8 2 2 6" xfId="48827" xr:uid="{43E875FF-16E9-4C7B-AC5B-24B64CA4067F}"/>
    <cellStyle name="Normal 8 2 2 6 2" xfId="49112" xr:uid="{DB225CAF-496D-4555-870A-B30B4D14A9AA}"/>
    <cellStyle name="Normal 8 2 2 6 2 2" xfId="49695" xr:uid="{4EBF089A-1CE3-4193-B26B-9D9613467E55}"/>
    <cellStyle name="Normal 8 2 2 6 3" xfId="49410" xr:uid="{CAB732B1-76F3-4562-848F-32F96A6F26F7}"/>
    <cellStyle name="Normal 8 2 2 7" xfId="48977" xr:uid="{4E4AED78-9C2F-4077-AD41-1717D6A3F22B}"/>
    <cellStyle name="Normal 8 2 2 7 2" xfId="49560" xr:uid="{FFDF1A9D-F016-4A5A-AB66-62E0889D60B4}"/>
    <cellStyle name="Normal 8 2 2 8" xfId="49275" xr:uid="{42E0EF10-8582-450B-8F01-DEC76BC2009E}"/>
    <cellStyle name="Normal 8 2 3" xfId="48706" xr:uid="{9124AE0E-6420-4B16-9A9A-E4F95BB089B3}"/>
    <cellStyle name="Normal 8 2 3 2" xfId="48747" xr:uid="{BC09AA37-FD0B-4809-9FFD-21AE3E44544D}"/>
    <cellStyle name="Normal 8 2 3 2 2" xfId="48909" xr:uid="{CD39D04F-3F58-4EEC-B10B-D16C03A7C4D6}"/>
    <cellStyle name="Normal 8 2 3 2 2 2" xfId="49194" xr:uid="{C39C0C8A-64F7-4318-897E-CFC11945A71D}"/>
    <cellStyle name="Normal 8 2 3 2 2 2 2" xfId="49777" xr:uid="{6F98851A-AE0B-4049-A693-0E766955AE5D}"/>
    <cellStyle name="Normal 8 2 3 2 2 3" xfId="49492" xr:uid="{198B0CD9-45E2-4694-93D3-41FA4D3F0688}"/>
    <cellStyle name="Normal 8 2 3 2 3" xfId="49032" xr:uid="{96E33BAD-A1B4-4D75-ADCB-FB40381BCFC8}"/>
    <cellStyle name="Normal 8 2 3 2 3 2" xfId="49615" xr:uid="{B33AB11D-EFCD-44D2-9081-799F9D2C616C}"/>
    <cellStyle name="Normal 8 2 3 2 4" xfId="49330" xr:uid="{02F6252F-8418-4ED3-B50B-5CC68E8C8B9D}"/>
    <cellStyle name="Normal 8 2 3 3" xfId="48868" xr:uid="{CF8AA8FE-0EB1-4BC1-AF86-56D55F3AF7A9}"/>
    <cellStyle name="Normal 8 2 3 3 2" xfId="49153" xr:uid="{15D5E5E5-7F9D-40BE-816F-C6112A7C5C9C}"/>
    <cellStyle name="Normal 8 2 3 3 2 2" xfId="49736" xr:uid="{89A99CA1-3CF1-4E69-BD5C-C0616A76A774}"/>
    <cellStyle name="Normal 8 2 3 3 3" xfId="49451" xr:uid="{5A99F651-8F4E-4A21-880B-4DA0BDE7E6DF}"/>
    <cellStyle name="Normal 8 2 3 4" xfId="48814" xr:uid="{BAE24058-A8ED-4028-802C-1BEE0CE78E86}"/>
    <cellStyle name="Normal 8 2 3 4 2" xfId="49099" xr:uid="{BD56663D-4F75-40F0-868D-70BD41A9E84A}"/>
    <cellStyle name="Normal 8 2 3 4 2 2" xfId="49682" xr:uid="{AC4AA692-57A5-4172-B698-77BAB44EA0DA}"/>
    <cellStyle name="Normal 8 2 3 4 3" xfId="49397" xr:uid="{4729C504-813D-4095-965C-6F2F8B68E55F}"/>
    <cellStyle name="Normal 8 2 3 5" xfId="48991" xr:uid="{7D30A618-E895-4D64-A050-604CB934416A}"/>
    <cellStyle name="Normal 8 2 3 5 2" xfId="49574" xr:uid="{1533EB8B-2391-4EDA-A789-309F159837CF}"/>
    <cellStyle name="Normal 8 2 3 6" xfId="49289" xr:uid="{E80723EE-7871-43F4-86B4-626C72548E84}"/>
    <cellStyle name="Normal 8 2 4" xfId="48733" xr:uid="{0AAF7680-71B3-4E32-A69A-44061DBEF182}"/>
    <cellStyle name="Normal 8 2 4 2" xfId="48895" xr:uid="{AA9991B4-E110-478E-9407-00FD5F8410EF}"/>
    <cellStyle name="Normal 8 2 4 2 2" xfId="49180" xr:uid="{52BDA5A6-3FA9-47CA-87B8-7DA04855E708}"/>
    <cellStyle name="Normal 8 2 4 2 2 2" xfId="49763" xr:uid="{21524164-5BBB-4C72-ABD5-D7AE5E1CCA4D}"/>
    <cellStyle name="Normal 8 2 4 2 3" xfId="49478" xr:uid="{23DF10CC-E1BA-454C-A723-9C1E068DED5B}"/>
    <cellStyle name="Normal 8 2 4 3" xfId="49018" xr:uid="{4F57E207-86FE-4082-856B-B2C0FFC4AB39}"/>
    <cellStyle name="Normal 8 2 4 3 2" xfId="49601" xr:uid="{227261D8-F9A7-4A83-82C4-352A3DF7AA8C}"/>
    <cellStyle name="Normal 8 2 4 4" xfId="49316" xr:uid="{C93632ED-A71F-47F8-9CB5-641BDA38C57A}"/>
    <cellStyle name="Normal 8 2 5" xfId="48774" xr:uid="{CBFECBC4-B641-4F7D-89F0-9CBDDF42F1BA}"/>
    <cellStyle name="Normal 8 2 5 2" xfId="48841" xr:uid="{2DA97555-8FF6-45A9-AFD5-E3C7B035F563}"/>
    <cellStyle name="Normal 8 2 5 2 2" xfId="49126" xr:uid="{EE653E38-BBF0-46F7-9688-0824080832FB}"/>
    <cellStyle name="Normal 8 2 5 2 2 2" xfId="49709" xr:uid="{4270B531-9334-478F-8264-721EBEF927FD}"/>
    <cellStyle name="Normal 8 2 5 2 3" xfId="49424" xr:uid="{4C5AD629-7675-4C4F-B319-8510B79B2AA8}"/>
    <cellStyle name="Normal 8 2 5 3" xfId="49059" xr:uid="{3B72B4B2-12EF-45BF-BFA5-CF930DB645DD}"/>
    <cellStyle name="Normal 8 2 5 3 2" xfId="49642" xr:uid="{F3032504-38E3-4E63-9F7D-396B6C706425}"/>
    <cellStyle name="Normal 8 2 5 4" xfId="49357" xr:uid="{35EDBD16-4A23-4AE2-A3AB-EFEE60185BC0}"/>
    <cellStyle name="Normal 8 2 6" xfId="48936" xr:uid="{066BB0A4-2CF8-4F1B-B577-0B0C64CA4C9B}"/>
    <cellStyle name="Normal 8 2 6 2" xfId="49221" xr:uid="{F90C9111-363A-4D9D-80E7-AD6AAEA1E8B9}"/>
    <cellStyle name="Normal 8 2 6 2 2" xfId="49804" xr:uid="{28F6DCD4-B5AC-4A85-8746-1AD5486BBF6D}"/>
    <cellStyle name="Normal 8 2 6 3" xfId="49519" xr:uid="{A7F8436E-894D-4774-A27A-91056F1DEEB1}"/>
    <cellStyle name="Normal 8 2 7" xfId="48800" xr:uid="{07FB60DD-B79F-41F7-800D-F1924C7C7078}"/>
    <cellStyle name="Normal 8 2 7 2" xfId="49085" xr:uid="{20361F45-FA51-43D6-8C7E-741A9BD4ACEA}"/>
    <cellStyle name="Normal 8 2 7 2 2" xfId="49668" xr:uid="{C11D9842-74F7-4B26-B4E5-4F2363D6C401}"/>
    <cellStyle name="Normal 8 2 7 3" xfId="49383" xr:uid="{28FD18C1-8832-4A86-A1AB-0209FD10FA54}"/>
    <cellStyle name="Normal 8 2 8" xfId="48964" xr:uid="{893A9352-7E02-4150-B28F-FD8D828ECC16}"/>
    <cellStyle name="Normal 8 2 8 2" xfId="49547" xr:uid="{DFE47B26-E204-4B10-9AC5-4D5BE663637F}"/>
    <cellStyle name="Normal 8 2 9" xfId="49262" xr:uid="{DDC2FC70-03F8-454E-A7F9-479A910CCD96}"/>
    <cellStyle name="Normal 8 3" xfId="48686" xr:uid="{AAEA2B7F-C0FE-4B20-A2D1-08022E46A13A}"/>
    <cellStyle name="Normal 8 3 2" xfId="48713" xr:uid="{A432E7A3-6113-43D5-ADB5-FB33AD8D9712}"/>
    <cellStyle name="Normal 8 3 2 2" xfId="48875" xr:uid="{D1F5F225-79D7-4B43-A14F-FCCC7A2221EC}"/>
    <cellStyle name="Normal 8 3 2 2 2" xfId="49160" xr:uid="{4505A0DA-2643-43CE-AB6A-25915043BE2F}"/>
    <cellStyle name="Normal 8 3 2 2 2 2" xfId="49743" xr:uid="{B001D603-5008-4037-9B95-5EA463CE97B3}"/>
    <cellStyle name="Normal 8 3 2 2 3" xfId="49458" xr:uid="{052CED29-77E1-4561-8841-3A8E9E5EF252}"/>
    <cellStyle name="Normal 8 3 2 3" xfId="48998" xr:uid="{F20410C6-E7EF-44AD-9C44-7B59FEDABBBC}"/>
    <cellStyle name="Normal 8 3 2 3 2" xfId="49581" xr:uid="{03AC3A7C-F8F1-48B2-8424-A872431774B6}"/>
    <cellStyle name="Normal 8 3 2 4" xfId="49296" xr:uid="{654D8A29-3CD6-45E5-AA6F-6EA41EA61595}"/>
    <cellStyle name="Normal 8 3 3" xfId="48754" xr:uid="{DB7F40BB-B66C-4196-A874-2AD416999BDB}"/>
    <cellStyle name="Normal 8 3 3 2" xfId="48916" xr:uid="{800CEE1F-60D3-4E01-9E80-C7D23681D42A}"/>
    <cellStyle name="Normal 8 3 3 2 2" xfId="49201" xr:uid="{138D5540-B11D-457F-86A4-EBC71BD527D5}"/>
    <cellStyle name="Normal 8 3 3 2 2 2" xfId="49784" xr:uid="{77C4A7B9-E1A2-48AF-82AF-DAC7477A5DB1}"/>
    <cellStyle name="Normal 8 3 3 2 3" xfId="49499" xr:uid="{28770742-BACC-4E58-9E66-18A847798996}"/>
    <cellStyle name="Normal 8 3 3 3" xfId="49039" xr:uid="{F9247CAD-4AD2-4284-89D3-2263582434B0}"/>
    <cellStyle name="Normal 8 3 3 3 2" xfId="49622" xr:uid="{E10317D6-2323-4F84-97C4-F973F7B31D2F}"/>
    <cellStyle name="Normal 8 3 3 4" xfId="49337" xr:uid="{C37E985E-AFDF-4459-B285-9403618F58BC}"/>
    <cellStyle name="Normal 8 3 4" xfId="48781" xr:uid="{449FE6AB-10A6-4CD7-9396-67B3F3C4F099}"/>
    <cellStyle name="Normal 8 3 4 2" xfId="48848" xr:uid="{A6E11EFB-B111-4CC8-B3C9-59B0E98D1A10}"/>
    <cellStyle name="Normal 8 3 4 2 2" xfId="49133" xr:uid="{DFFE8A6B-D33F-4A03-BDD2-9E61D6E3C27F}"/>
    <cellStyle name="Normal 8 3 4 2 2 2" xfId="49716" xr:uid="{26CC96A6-7DEB-4340-8D25-4450E53832BB}"/>
    <cellStyle name="Normal 8 3 4 2 3" xfId="49431" xr:uid="{A7D0E228-A727-45E1-B369-DEF5A1BCCE4A}"/>
    <cellStyle name="Normal 8 3 4 3" xfId="49066" xr:uid="{B78932DF-DC63-494F-AA9E-35DCB8938D4E}"/>
    <cellStyle name="Normal 8 3 4 3 2" xfId="49649" xr:uid="{7B877E77-ECCB-4551-BADC-6DA7C6EA4163}"/>
    <cellStyle name="Normal 8 3 4 4" xfId="49364" xr:uid="{9715E980-F49C-4884-BDA5-38D2080EA6B8}"/>
    <cellStyle name="Normal 8 3 5" xfId="48943" xr:uid="{61484C8E-8A05-4DAA-B72C-CA88F67DF51E}"/>
    <cellStyle name="Normal 8 3 5 2" xfId="49228" xr:uid="{407CDB6E-FC9E-4DF1-9693-9BFD12F8F83F}"/>
    <cellStyle name="Normal 8 3 5 2 2" xfId="49811" xr:uid="{66DCBCF4-BC62-411F-AD7E-197DCB1F6A23}"/>
    <cellStyle name="Normal 8 3 5 3" xfId="49526" xr:uid="{346908C9-6EE4-4D62-84E8-687C073D9D04}"/>
    <cellStyle name="Normal 8 3 6" xfId="48821" xr:uid="{B2C12F58-1ADB-4286-99DB-A3C2D4974FB3}"/>
    <cellStyle name="Normal 8 3 6 2" xfId="49106" xr:uid="{581D8080-EA21-4082-AE9F-83B3CED945C2}"/>
    <cellStyle name="Normal 8 3 6 2 2" xfId="49689" xr:uid="{C61C8384-4681-42FF-B8A7-C0FA835382DA}"/>
    <cellStyle name="Normal 8 3 6 3" xfId="49404" xr:uid="{3221FD52-338B-429E-969C-0DABEE55CC8D}"/>
    <cellStyle name="Normal 8 3 7" xfId="48971" xr:uid="{D8E9B253-F335-4DF4-A013-1993B59DFA00}"/>
    <cellStyle name="Normal 8 3 7 2" xfId="49554" xr:uid="{3F7E3C48-D733-473C-9DBD-A52367EBDCA8}"/>
    <cellStyle name="Normal 8 3 8" xfId="49269" xr:uid="{4E5BEFB8-D0C2-4B80-B386-ED622AAB8CA8}"/>
    <cellStyle name="Normal 8 4" xfId="48700" xr:uid="{4768D26F-EBF3-4F02-8276-C3723822D900}"/>
    <cellStyle name="Normal 8 4 2" xfId="48741" xr:uid="{A2A559B1-25AC-43C9-81E7-81AF7B59DF47}"/>
    <cellStyle name="Normal 8 4 2 2" xfId="48903" xr:uid="{39062746-835F-4647-A47E-53ACA7503D9E}"/>
    <cellStyle name="Normal 8 4 2 2 2" xfId="49188" xr:uid="{A351A00A-98B3-4B29-8D36-9E94AF4D2D8A}"/>
    <cellStyle name="Normal 8 4 2 2 2 2" xfId="49771" xr:uid="{37BD9F42-102D-4BAC-8DB3-27F8E1EADD01}"/>
    <cellStyle name="Normal 8 4 2 2 3" xfId="49486" xr:uid="{E1F078FE-60AF-4BCD-965B-7E5E5386CA5E}"/>
    <cellStyle name="Normal 8 4 2 3" xfId="49026" xr:uid="{BEFCDE19-484B-4D73-B643-9FB010522079}"/>
    <cellStyle name="Normal 8 4 2 3 2" xfId="49609" xr:uid="{F21C7D3F-D649-4ADD-AC3C-C18F5AB97C87}"/>
    <cellStyle name="Normal 8 4 2 4" xfId="49324" xr:uid="{2EF661DB-C379-4777-A1D7-A7F3F0629412}"/>
    <cellStyle name="Normal 8 4 3" xfId="48862" xr:uid="{F1489353-0C7A-4804-A2E5-7479F8DEF977}"/>
    <cellStyle name="Normal 8 4 3 2" xfId="49147" xr:uid="{42EEA526-7033-47F7-8EA9-B21116DC2450}"/>
    <cellStyle name="Normal 8 4 3 2 2" xfId="49730" xr:uid="{D8FEEC3C-7241-484F-9DF0-AB9066AFE56E}"/>
    <cellStyle name="Normal 8 4 3 3" xfId="49445" xr:uid="{0AD99519-47BA-4893-BC88-D026A31EA53C}"/>
    <cellStyle name="Normal 8 4 4" xfId="48808" xr:uid="{2E54AF75-1F54-47D4-AB89-F68D8367AA03}"/>
    <cellStyle name="Normal 8 4 4 2" xfId="49093" xr:uid="{E6439206-73E9-42A5-AEE8-7A8D0C98F6D5}"/>
    <cellStyle name="Normal 8 4 4 2 2" xfId="49676" xr:uid="{DD31C089-98EC-47A7-8625-0C88387F3FDD}"/>
    <cellStyle name="Normal 8 4 4 3" xfId="49391" xr:uid="{C8FFB9E6-F591-41F0-81F3-C9456251E67F}"/>
    <cellStyle name="Normal 8 4 5" xfId="48985" xr:uid="{35B3C027-EFCF-450A-A5AA-01BA0A642E7D}"/>
    <cellStyle name="Normal 8 4 5 2" xfId="49568" xr:uid="{3F083268-5A9E-4CD3-B929-4D0F4AD7A068}"/>
    <cellStyle name="Normal 8 4 6" xfId="49283" xr:uid="{4689F29A-CA18-4DE4-BC35-EEFC0FB70E24}"/>
    <cellStyle name="Normal 8 5" xfId="48727" xr:uid="{EB11E952-A97C-4716-A405-F4BE925FFE03}"/>
    <cellStyle name="Normal 8 5 2" xfId="48889" xr:uid="{916F53FD-A0F6-4271-85D5-797D5C3B38F1}"/>
    <cellStyle name="Normal 8 5 2 2" xfId="49174" xr:uid="{F9587EFF-2E54-46E5-BCAD-09EDF5DC8C8C}"/>
    <cellStyle name="Normal 8 5 2 2 2" xfId="49757" xr:uid="{8156E7C4-7E82-4D61-A033-CB8FF5109B94}"/>
    <cellStyle name="Normal 8 5 2 3" xfId="49472" xr:uid="{8810B663-86BC-442F-83D7-D96354A070FD}"/>
    <cellStyle name="Normal 8 5 3" xfId="49012" xr:uid="{299933D3-8F0F-4057-AE77-EEF23CE4F62E}"/>
    <cellStyle name="Normal 8 5 3 2" xfId="49595" xr:uid="{5AB4A6B4-3E4B-4CD7-BAFB-E6DB0E0BC332}"/>
    <cellStyle name="Normal 8 5 4" xfId="49310" xr:uid="{21B4B2A2-4866-4E1B-896C-A9B6DED9ACEB}"/>
    <cellStyle name="Normal 8 6" xfId="48768" xr:uid="{8AED4DF0-14D4-41DD-AF9E-039052F983C8}"/>
    <cellStyle name="Normal 8 6 2" xfId="48835" xr:uid="{B048CE56-1C05-4859-A2F6-9D6BD4481E66}"/>
    <cellStyle name="Normal 8 6 2 2" xfId="49120" xr:uid="{F00CFBCB-2C36-4FD7-9E59-AEC4277C29EC}"/>
    <cellStyle name="Normal 8 6 2 2 2" xfId="49703" xr:uid="{795F0EE7-6FFD-431D-93F4-5BD67BA933C2}"/>
    <cellStyle name="Normal 8 6 2 3" xfId="49418" xr:uid="{D596813E-F428-41EB-B831-49620F8E6669}"/>
    <cellStyle name="Normal 8 6 3" xfId="49053" xr:uid="{1C845B39-6FD2-4030-82B4-644B15D7CB1B}"/>
    <cellStyle name="Normal 8 6 3 2" xfId="49636" xr:uid="{55423753-688F-431B-B2E9-B3FA0C545414}"/>
    <cellStyle name="Normal 8 6 4" xfId="49351" xr:uid="{A0EA988A-5E93-4EC2-9F51-49109A05474C}"/>
    <cellStyle name="Normal 8 7" xfId="48928" xr:uid="{C7A88252-4138-4578-B8F2-845A682A665B}"/>
    <cellStyle name="Normal 8 7 2" xfId="49213" xr:uid="{2F4E991D-A496-40B9-804E-17D0ED47D924}"/>
    <cellStyle name="Normal 8 7 2 2" xfId="49796" xr:uid="{690A369F-0EF2-4A5D-85EE-502B65B62326}"/>
    <cellStyle name="Normal 8 7 3" xfId="49511" xr:uid="{F4856C54-821E-408C-A65F-7C2C39EEADE8}"/>
    <cellStyle name="Normal 8 8" xfId="48794" xr:uid="{3210044C-1723-48C7-BE51-3043937ADA4E}"/>
    <cellStyle name="Normal 8 8 2" xfId="49079" xr:uid="{72A560D6-23F6-4CD3-A495-6B12F6DCD8DB}"/>
    <cellStyle name="Normal 8 8 2 2" xfId="49662" xr:uid="{FD84F563-3160-4A3E-8B6F-29C339A943CB}"/>
    <cellStyle name="Normal 8 8 3" xfId="49377" xr:uid="{B60E38F7-4B61-49BF-BEB2-D56490BCDEBE}"/>
    <cellStyle name="Normal 8 9" xfId="48958" xr:uid="{5E402F62-5122-4237-B90B-611860ADC92E}"/>
    <cellStyle name="Normal 8 9 2" xfId="49541" xr:uid="{A0D475DD-E09A-4E56-9C06-BC393C7B3257}"/>
    <cellStyle name="Normal 88" xfId="49249" xr:uid="{9B31C98A-BF9C-4C77-ABD7-6DF962DFB964}"/>
    <cellStyle name="Normal 88 2" xfId="49251" xr:uid="{6626AB13-B9A7-453D-B9C2-EE8B4C2DD1A6}"/>
    <cellStyle name="Normal 88 2 2" xfId="49827" xr:uid="{E6417692-0BE0-425F-B549-86900F1BCA3E}"/>
    <cellStyle name="Normal 88 3" xfId="49826" xr:uid="{ECB477EF-CA6C-43A3-9CD7-DEBBE20E4AD3}"/>
    <cellStyle name="Normal 9" xfId="48723" xr:uid="{A2A5711C-B275-42F2-8C7F-17EDBB7C8F0D}"/>
    <cellStyle name="Normal 9 2" xfId="48953" xr:uid="{ED9E36FA-7493-4497-AA0E-5B40C0FE2B10}"/>
    <cellStyle name="Normal 9 2 2" xfId="49238" xr:uid="{ACE7BF61-5697-491B-972A-ADA4DFC9B123}"/>
    <cellStyle name="Normal 9 2 2 2" xfId="49821" xr:uid="{ED548E85-E89D-4E17-BA56-BC469DB90D0A}"/>
    <cellStyle name="Normal 9 2 3" xfId="49536" xr:uid="{14B0DED7-46B6-43F8-987D-F9F152404498}"/>
    <cellStyle name="Normal 9 3" xfId="48885" xr:uid="{9A9249C8-E2BB-457A-A639-257F12098AA6}"/>
    <cellStyle name="Normal 9 3 2" xfId="49170" xr:uid="{07AC20F9-2B14-454A-982B-BBBF06DFB30D}"/>
    <cellStyle name="Normal 9 3 2 2" xfId="49753" xr:uid="{71685AB9-74EA-4F37-B7DA-400EC396D49C}"/>
    <cellStyle name="Normal 9 3 3" xfId="49468" xr:uid="{E190C990-D64B-4609-8512-32037EC716AA}"/>
    <cellStyle name="Normal 9 4" xfId="49008" xr:uid="{CD9911EB-A297-46CB-9D36-FAA0D40CCA96}"/>
    <cellStyle name="Normal 9 4 2" xfId="49591" xr:uid="{6DBB0448-D057-4982-84D5-827B6F1ECB21}"/>
    <cellStyle name="Normal 9 5" xfId="49245" xr:uid="{10472588-F882-46A1-9F19-5F11448B95C5}"/>
    <cellStyle name="Normal 9 5 2" xfId="49825" xr:uid="{BE3979FC-5CF0-4087-852B-879FB8A08BA7}"/>
    <cellStyle name="Normal 9 6" xfId="49306" xr:uid="{0B281E13-C4C6-4090-A108-6BE13F6E74F0}"/>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3" xfId="48673" xr:uid="{32F946F3-0CBF-4EC8-A8C0-345E4E353EB9}"/>
    <cellStyle name="Percent 4" xfId="49864" xr:uid="{F7DA2762-4C0B-4B77-B4C7-65207B8B43FB}"/>
    <cellStyle name="User_Defined_A" xfId="48614" xr:uid="{661F9434-10AF-4B98-A1DB-CBDE24076A3C}"/>
    <cellStyle name="إخراج" xfId="48640" xr:uid="{0EDB7C57-A7C3-49DA-AA02-CBA57C678B2B}"/>
    <cellStyle name="إخراج 2" xfId="49835" xr:uid="{B79DEAD6-C0CC-4903-994E-EFB3F8A7B502}"/>
    <cellStyle name="إخراج 3" xfId="49856" xr:uid="{51052864-6551-48B5-A603-E0CFD88DB685}"/>
    <cellStyle name="إدخال" xfId="48641" xr:uid="{C848ED03-58F5-45BD-9B30-5F19E1DBD969}"/>
    <cellStyle name="إدخال 2" xfId="49836" xr:uid="{3BD6A922-6336-49D6-A417-EF7A3AA08B03}"/>
    <cellStyle name="إدخال 3" xfId="49857" xr:uid="{F42D4151-1348-442A-AD90-C03A8B3161DE}"/>
    <cellStyle name="الإجمالي" xfId="48642" xr:uid="{1B094B4A-DFF6-4ECB-B5C1-86718BCD575A}"/>
    <cellStyle name="الإجمالي 2" xfId="49837" xr:uid="{1079FCBE-634E-47C2-B79C-D84BD115E996}"/>
    <cellStyle name="الإجمالي 3" xfId="49858" xr:uid="{BB28E4C5-5182-4B3E-9F94-1692B8B6FB8E}"/>
    <cellStyle name="تمييز1" xfId="48643" xr:uid="{10AC61BE-6F30-45EE-B5F2-A0E694BFE49B}"/>
    <cellStyle name="تمييز2" xfId="48644" xr:uid="{B66D83EF-B560-4EAD-B352-EA6773152435}"/>
    <cellStyle name="تمييز3" xfId="48645" xr:uid="{C6DA4056-3121-40BE-95E7-9EF1F4A47C50}"/>
    <cellStyle name="تمييز4" xfId="48646" xr:uid="{74F338B0-E3FB-4339-BD96-BEB5E0859214}"/>
    <cellStyle name="تمييز5" xfId="48647" xr:uid="{5E137078-C484-4579-989C-4484811AB303}"/>
    <cellStyle name="تمييز6" xfId="48648" xr:uid="{B711FEE6-ACDA-4003-976C-EF59FB8E5ABD}"/>
    <cellStyle name="جيد" xfId="48649" xr:uid="{FEC9B9AD-A84E-46CB-9F73-59FFD9297634}"/>
    <cellStyle name="حساب" xfId="48650" xr:uid="{F4B258B6-E568-4035-9743-B0AC893B5750}"/>
    <cellStyle name="حساب 2" xfId="49838" xr:uid="{BE651DB8-F03F-48A5-AE76-5201AE0F3759}"/>
    <cellStyle name="حساب 3" xfId="49859" xr:uid="{1FDFBDD1-6366-4D5C-977B-0E3757A2B4DE}"/>
    <cellStyle name="خلية تدقيق" xfId="48651" xr:uid="{EE11FFF6-A715-428D-9396-9B20AC2EC343}"/>
    <cellStyle name="خلية مرتبطة" xfId="48652" xr:uid="{BB14AD51-5F4C-4CD6-ACBF-3BDC3A758D5F}"/>
    <cellStyle name="سيئ" xfId="48653" xr:uid="{2D3076BB-8D07-434B-9448-A76752859AFF}"/>
    <cellStyle name="عنوان" xfId="48654" xr:uid="{BED26C42-5FBD-4597-B58E-250E53D59C9B}"/>
    <cellStyle name="عنوان 1" xfId="48655" xr:uid="{5496F630-50E4-4D95-9C48-BD31DA620021}"/>
    <cellStyle name="عنوان 2" xfId="48656" xr:uid="{B3E44F0E-67C0-458D-82E3-E4F83FA37284}"/>
    <cellStyle name="عنوان 3" xfId="48657" xr:uid="{24C414E9-19C3-43DC-B760-4655FCF4C23C}"/>
    <cellStyle name="عنوان 4" xfId="48658" xr:uid="{6059B4D8-4C19-499F-84F7-EE6C19460636}"/>
    <cellStyle name="محايد" xfId="48659" xr:uid="{E1C8082A-7F14-42B3-AAC2-FFAEFA9C51A1}"/>
    <cellStyle name="ملاحظة" xfId="48660" xr:uid="{9FB9A850-7948-4F2C-9230-5193A1B914AB}"/>
    <cellStyle name="ملاحظة 10" xfId="49860" xr:uid="{8213B1F2-69AD-49D1-9494-9AA5728DE0FE}"/>
    <cellStyle name="ملاحظة 2" xfId="48615" xr:uid="{E9B845D7-BCEE-47F5-9EFB-69ED493458E6}"/>
    <cellStyle name="ملاحظة 2 2" xfId="48613" xr:uid="{E48B937B-40B0-44BA-A8DC-C75A58E5252E}"/>
    <cellStyle name="ملاحظة 2 3" xfId="49849" xr:uid="{677F3CEE-E71B-4FB1-9006-6BEC76B8BBA7}"/>
    <cellStyle name="ملاحظة 3" xfId="48616" xr:uid="{1CE0AA3F-0E30-49F1-8E63-1D155CC85FF4}"/>
    <cellStyle name="ملاحظة 3 2" xfId="49829" xr:uid="{0875C0F1-9EE7-480A-B296-D95AE023F04C}"/>
    <cellStyle name="ملاحظة 3 3" xfId="49850" xr:uid="{0A543918-51A7-4BEB-B064-1814E5D26C1A}"/>
    <cellStyle name="ملاحظة 4" xfId="48617" xr:uid="{77BE5698-A3C6-42F5-912F-3CB080B1790D}"/>
    <cellStyle name="ملاحظة 4 2" xfId="49830" xr:uid="{117316AD-DED7-4907-833F-5349E081ADB7}"/>
    <cellStyle name="ملاحظة 4 3" xfId="49851" xr:uid="{9BBC4FEE-5FEE-4699-B0B2-6300FB09E1DE}"/>
    <cellStyle name="ملاحظة 5" xfId="48618" xr:uid="{82EE25AE-A5ED-4185-B5C4-7BB463F36C1A}"/>
    <cellStyle name="ملاحظة 5 2" xfId="49831" xr:uid="{809B9ABB-3FF2-4B3F-B94D-F917B9F4B0EF}"/>
    <cellStyle name="ملاحظة 5 3" xfId="49852" xr:uid="{AFD3A4CA-8709-4196-B75E-B765F0AD7A8D}"/>
    <cellStyle name="ملاحظة 6" xfId="48619" xr:uid="{4AA12CDE-7D0F-495C-BA3D-5C6F9DA995FE}"/>
    <cellStyle name="ملاحظة 6 2" xfId="49832" xr:uid="{654F6E07-022F-44EB-94B1-9D6E790F0AB8}"/>
    <cellStyle name="ملاحظة 6 3" xfId="49853" xr:uid="{1EC0C9F5-6266-485D-ACB6-F634058A374A}"/>
    <cellStyle name="ملاحظة 7" xfId="48620" xr:uid="{E2E90679-0267-48AE-B9D9-C2B650B9B71A}"/>
    <cellStyle name="ملاحظة 7 2" xfId="49833" xr:uid="{FB4FB243-603E-4AD7-8F44-8F2383E1F321}"/>
    <cellStyle name="ملاحظة 7 3" xfId="49854" xr:uid="{46268D3C-B97D-499F-A1D8-9709D98BF929}"/>
    <cellStyle name="ملاحظة 8" xfId="48621" xr:uid="{3E9D9CD0-F6F8-4A93-80D6-AAFF615F4389}"/>
    <cellStyle name="ملاحظة 8 2" xfId="49834" xr:uid="{884B0988-59E3-4DF6-A47C-98A08973896B}"/>
    <cellStyle name="ملاحظة 8 3" xfId="49855" xr:uid="{4043F055-5561-41B2-9B5B-E1D944CDE4E1}"/>
    <cellStyle name="ملاحظة 9" xfId="49839" xr:uid="{5D21437A-BEDE-4201-9CB0-66F55F8CD45D}"/>
    <cellStyle name="نص تحذير" xfId="48661" xr:uid="{2DC02C35-EE78-47CC-A105-0AEF44B751C8}"/>
    <cellStyle name="نص توضيحي" xfId="48662" xr:uid="{FBB9319D-4550-4A4D-BAD1-21B7148DC061}"/>
  </cellStyles>
  <dxfs count="85">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0" formatCode="#,##0;[Red]#,##0"/>
    </dxf>
    <dxf>
      <font>
        <b/>
        <i val="0"/>
        <color rgb="FF00B050"/>
      </font>
      <numFmt numFmtId="200"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0"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008000"/>
      <color rgb="FF3409E9"/>
      <color rgb="FF00A200"/>
      <color rgb="FFD1E4EB"/>
      <color rgb="FFEDF4F7"/>
      <color rgb="FFD5FFFE"/>
      <color rgb="FF2C6682"/>
      <color rgb="FF53B3DD"/>
      <color rgb="FF3D88AA"/>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0.69770558488355927</c:v>
                </c:pt>
                <c:pt idx="1">
                  <c:v>0.71191434279180033</c:v>
                </c:pt>
                <c:pt idx="2">
                  <c:v>9.095541401273886</c:v>
                </c:pt>
                <c:pt idx="3">
                  <c:v>1.3416666666666666</c:v>
                </c:pt>
                <c:pt idx="4">
                  <c:v>2.1733333333333333</c:v>
                </c:pt>
                <c:pt idx="5">
                  <c:v>0</c:v>
                </c:pt>
                <c:pt idx="6">
                  <c:v>0.92226731601731582</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Data'!$D$4:$D$26</c:f>
              <c:numCache>
                <c:formatCode>0.0%</c:formatCode>
                <c:ptCount val="23"/>
                <c:pt idx="0">
                  <c:v>3.6162768621565667E-4</c:v>
                </c:pt>
                <c:pt idx="1">
                  <c:v>4.8819737639113651E-3</c:v>
                </c:pt>
                <c:pt idx="2">
                  <c:v>1.1888510184339713E-2</c:v>
                </c:pt>
                <c:pt idx="3">
                  <c:v>2.5883501640885626E-2</c:v>
                </c:pt>
                <c:pt idx="4">
                  <c:v>5.0636916762347328E-2</c:v>
                </c:pt>
                <c:pt idx="5">
                  <c:v>0.11073943821138946</c:v>
                </c:pt>
                <c:pt idx="6">
                  <c:v>0.21683196065490773</c:v>
                </c:pt>
                <c:pt idx="7">
                  <c:v>0.34511034164775656</c:v>
                </c:pt>
                <c:pt idx="8">
                  <c:v>0.46941985878438852</c:v>
                </c:pt>
                <c:pt idx="9">
                  <c:v>0.61505636871558889</c:v>
                </c:pt>
                <c:pt idx="10">
                  <c:v>0.721953512760937</c:v>
                </c:pt>
                <c:pt idx="11">
                  <c:v>0.79765122817802936</c:v>
                </c:pt>
                <c:pt idx="12">
                  <c:v>0.86904557412915528</c:v>
                </c:pt>
                <c:pt idx="13">
                  <c:v>0.92196074531466132</c:v>
                </c:pt>
                <c:pt idx="14">
                  <c:v>0.95386534793103761</c:v>
                </c:pt>
                <c:pt idx="15">
                  <c:v>0.97134100586740924</c:v>
                </c:pt>
                <c:pt idx="16">
                  <c:v>0.98886186726455783</c:v>
                </c:pt>
                <c:pt idx="17">
                  <c:v>0.99566950845756752</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Data'!$G$4:$G$26</c:f>
              <c:numCache>
                <c:formatCode>0.0%</c:formatCode>
                <c:ptCount val="23"/>
                <c:pt idx="0">
                  <c:v>0</c:v>
                </c:pt>
                <c:pt idx="1">
                  <c:v>1.5051672191771016E-4</c:v>
                </c:pt>
                <c:pt idx="2">
                  <c:v>3.2506004640274816E-3</c:v>
                </c:pt>
                <c:pt idx="3">
                  <c:v>9.9864927243513615E-3</c:v>
                </c:pt>
                <c:pt idx="4">
                  <c:v>1.9582843845187485E-2</c:v>
                </c:pt>
                <c:pt idx="5">
                  <c:v>3.9681993407778345E-2</c:v>
                </c:pt>
                <c:pt idx="6">
                  <c:v>6.9095803638129671E-2</c:v>
                </c:pt>
                <c:pt idx="7">
                  <c:v>0.10602224674314567</c:v>
                </c:pt>
                <c:pt idx="8">
                  <c:v>0.14068397336935273</c:v>
                </c:pt>
                <c:pt idx="9">
                  <c:v>0.18632941082836707</c:v>
                </c:pt>
                <c:pt idx="10">
                  <c:v>0.22476413993814895</c:v>
                </c:pt>
                <c:pt idx="11">
                  <c:v>0.2653241421236896</c:v>
                </c:pt>
                <c:pt idx="12">
                  <c:v>0.30556735393471968</c:v>
                </c:pt>
                <c:pt idx="13">
                  <c:v>0.34834368252162357</c:v>
                </c:pt>
                <c:pt idx="14">
                  <c:v>0.55882358885981953</c:v>
                </c:pt>
                <c:pt idx="15">
                  <c:v>0.78939375567833592</c:v>
                </c:pt>
                <c:pt idx="16">
                  <c:v>0.92893462349487899</c:v>
                </c:pt>
                <c:pt idx="17">
                  <c:v>1</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Data'!$J$4:$J$26</c:f>
              <c:numCache>
                <c:formatCode>0.0%</c:formatCode>
                <c:ptCount val="23"/>
                <c:pt idx="0">
                  <c:v>2.8026145681713394E-4</c:v>
                </c:pt>
                <c:pt idx="1">
                  <c:v>4.1813201218685305E-3</c:v>
                </c:pt>
                <c:pt idx="2">
                  <c:v>9.3220836987279749E-3</c:v>
                </c:pt>
                <c:pt idx="3">
                  <c:v>1.6360262541700192E-2</c:v>
                </c:pt>
                <c:pt idx="4">
                  <c:v>2.7863413222916345E-2</c:v>
                </c:pt>
                <c:pt idx="5">
                  <c:v>4.9411902975291785E-2</c:v>
                </c:pt>
                <c:pt idx="6">
                  <c:v>7.7166827892343443E-2</c:v>
                </c:pt>
                <c:pt idx="7">
                  <c:v>0.1136177685763622</c:v>
                </c:pt>
                <c:pt idx="8">
                  <c:v>0.15617117646527018</c:v>
                </c:pt>
                <c:pt idx="9">
                  <c:v>0.22729656182477331</c:v>
                </c:pt>
                <c:pt idx="10">
                  <c:v>0.32999091410438386</c:v>
                </c:pt>
                <c:pt idx="11">
                  <c:v>0.37267315185650612</c:v>
                </c:pt>
                <c:pt idx="12">
                  <c:v>0.40389518221515042</c:v>
                </c:pt>
                <c:pt idx="13">
                  <c:v>0.42750494977895509</c:v>
                </c:pt>
                <c:pt idx="14">
                  <c:v>0.44170448689551672</c:v>
                </c:pt>
                <c:pt idx="15">
                  <c:v>0.44170428347994323</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Data'!$M$4:$M$26</c:f>
              <c:numCache>
                <c:formatCode>0.0%</c:formatCode>
                <c:ptCount val="23"/>
                <c:pt idx="15">
                  <c:v>0.44170428347994323</c:v>
                </c:pt>
                <c:pt idx="16">
                  <c:v>0.74501183396702209</c:v>
                </c:pt>
                <c:pt idx="17">
                  <c:v>0.99419507425276099</c:v>
                </c:pt>
                <c:pt idx="18">
                  <c:v>1.0000000000000002</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13841722770783815"/>
          <c:y val="0.93096703617502208"/>
          <c:w val="0.79707195963187127"/>
          <c:h val="4.695654414164190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3437652.2</c:v>
                </c:pt>
                <c:pt idx="1">
                  <c:v>5352442.12</c:v>
                </c:pt>
                <c:pt idx="2">
                  <c:v>10988940.119999999</c:v>
                </c:pt>
                <c:pt idx="3">
                  <c:v>12998014</c:v>
                </c:pt>
                <c:pt idx="4">
                  <c:v>9370944.5600000005</c:v>
                </c:pt>
                <c:pt idx="5">
                  <c:v>8014146.0530000003</c:v>
                </c:pt>
                <c:pt idx="6">
                  <c:v>12727534.476</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Report'!$T$74:$T$79</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Report'!$U$74:$U$79</c:f>
              <c:numCache>
                <c:formatCode>_(* #,##0_);_(* \(#,##0\);_(* "-"??_);_(@_)</c:formatCode>
                <c:ptCount val="6"/>
                <c:pt idx="0" formatCode="#,##0_);\(#,##0\)">
                  <c:v>198906162.60999998</c:v>
                </c:pt>
                <c:pt idx="1">
                  <c:v>143859912.54000002</c:v>
                </c:pt>
                <c:pt idx="2">
                  <c:v>102415935.09</c:v>
                </c:pt>
                <c:pt idx="3" formatCode="#,##0_);\(#,##0\)">
                  <c:v>62889673.528999999</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Manpower!$B$11:$T$11</c:f>
              <c:numCache>
                <c:formatCode>General</c:formatCode>
                <c:ptCount val="19"/>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Manpower!$B$13:$T$13</c:f>
              <c:numCache>
                <c:formatCode>General</c:formatCode>
                <c:ptCount val="19"/>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Manpower!$B$15:$T$15</c:f>
              <c:numCache>
                <c:formatCode>General</c:formatCode>
                <c:ptCount val="19"/>
                <c:pt idx="16" formatCode="_(* #,##0.00_);_(* \(#,##0.00\);_(* &quot;-&quot;??_);_(@_)">
                  <c:v>560</c:v>
                </c:pt>
                <c:pt idx="17" formatCode="_(* #,##0.00_);_(* \(#,##0.00\);_(* &quot;-&quot;??_);_(@_)">
                  <c:v>324</c:v>
                </c:pt>
                <c:pt idx="18" formatCode="_(* #,##0.00_);_(* \(#,##0.00\);_(* &quot;-&quot;??_);_(@_)">
                  <c:v>155</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Report'!$AG$62:$AG$63</c:f>
              <c:strCache>
                <c:ptCount val="2"/>
                <c:pt idx="0">
                  <c:v>Proactive</c:v>
                </c:pt>
                <c:pt idx="1">
                  <c:v>Reactive</c:v>
                </c:pt>
              </c:strCache>
            </c:strRef>
          </c:cat>
          <c:val>
            <c:numRef>
              <c:f>'Weekly Progress Report'!$AH$62:$AH$63</c:f>
              <c:numCache>
                <c:formatCode>#,##0_ ;[Red]\-#,##0\ </c:formatCode>
                <c:ptCount val="2"/>
                <c:pt idx="0">
                  <c:v>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Report'!$X$62</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805242</c:v>
                </c:pt>
              </c:numCache>
            </c:numRef>
          </c:val>
          <c:extLst>
            <c:ext xmlns:c16="http://schemas.microsoft.com/office/drawing/2014/chart" uri="{C3380CC4-5D6E-409C-BE32-E72D297353CC}">
              <c16:uniqueId val="{00000000-55A8-4857-BD2C-07C963126922}"/>
            </c:ext>
          </c:extLst>
        </c:ser>
        <c:ser>
          <c:idx val="1"/>
          <c:order val="1"/>
          <c:tx>
            <c:strRef>
              <c:f>'Weekly Progress Report'!$X$63</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Report'!$Y$63,'Weekly Progress Report'!$AD$63)</c15:sqref>
                  </c15:fullRef>
                </c:ext>
              </c:extLst>
              <c:f>'Weekly Progress Report'!$AD$63</c:f>
              <c:numCache>
                <c:formatCode>#,##0_ ;[Red]\-#,##0\ </c:formatCode>
                <c:ptCount val="1"/>
                <c:pt idx="0">
                  <c:v>805242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Data'!$D$4:$D$27</c:f>
              <c:numCache>
                <c:formatCode>0.0%</c:formatCode>
                <c:ptCount val="24"/>
                <c:pt idx="0">
                  <c:v>0</c:v>
                </c:pt>
                <c:pt idx="1">
                  <c:v>8.7782810734578082E-3</c:v>
                </c:pt>
                <c:pt idx="2">
                  <c:v>1.9354778983669788E-2</c:v>
                </c:pt>
                <c:pt idx="3">
                  <c:v>4.8464075863955063E-2</c:v>
                </c:pt>
                <c:pt idx="4">
                  <c:v>0.1101118412101548</c:v>
                </c:pt>
                <c:pt idx="5">
                  <c:v>0.19301761496038788</c:v>
                </c:pt>
                <c:pt idx="6">
                  <c:v>0.25533144996708168</c:v>
                </c:pt>
                <c:pt idx="7">
                  <c:v>0.31851451153765914</c:v>
                </c:pt>
                <c:pt idx="8">
                  <c:v>0.38969114626622653</c:v>
                </c:pt>
                <c:pt idx="9">
                  <c:v>0.5326374040382037</c:v>
                </c:pt>
                <c:pt idx="10">
                  <c:v>0.64090683852880781</c:v>
                </c:pt>
                <c:pt idx="11">
                  <c:v>0.68927288092927663</c:v>
                </c:pt>
                <c:pt idx="12">
                  <c:v>0.77437946346751374</c:v>
                </c:pt>
                <c:pt idx="13">
                  <c:v>0.82186260169869751</c:v>
                </c:pt>
                <c:pt idx="14">
                  <c:v>0.86150351391795454</c:v>
                </c:pt>
                <c:pt idx="15">
                  <c:v>0.90916675330630692</c:v>
                </c:pt>
                <c:pt idx="16">
                  <c:v>0.98998128003246988</c:v>
                </c:pt>
                <c:pt idx="17">
                  <c:v>1</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Data'!$G$4:$G$27</c:f>
              <c:numCache>
                <c:formatCode>0.0%</c:formatCode>
                <c:ptCount val="24"/>
                <c:pt idx="0">
                  <c:v>2.9145454440535267E-3</c:v>
                </c:pt>
                <c:pt idx="1">
                  <c:v>1.6820822222227114E-2</c:v>
                </c:pt>
                <c:pt idx="2">
                  <c:v>5.1067811158908759E-2</c:v>
                </c:pt>
                <c:pt idx="3">
                  <c:v>0.11133740388192477</c:v>
                </c:pt>
                <c:pt idx="4">
                  <c:v>0.16888372487258471</c:v>
                </c:pt>
                <c:pt idx="5">
                  <c:v>0.22222745430412316</c:v>
                </c:pt>
                <c:pt idx="6">
                  <c:v>0.27264212778091168</c:v>
                </c:pt>
                <c:pt idx="7">
                  <c:v>0.30680552378219772</c:v>
                </c:pt>
                <c:pt idx="8">
                  <c:v>0.32466409258453005</c:v>
                </c:pt>
                <c:pt idx="9">
                  <c:v>0.34876720194691441</c:v>
                </c:pt>
                <c:pt idx="10">
                  <c:v>0.37817305274381674</c:v>
                </c:pt>
                <c:pt idx="11">
                  <c:v>0.4359345780772706</c:v>
                </c:pt>
                <c:pt idx="12">
                  <c:v>0.68808985634716568</c:v>
                </c:pt>
                <c:pt idx="13">
                  <c:v>0.86621313813431333</c:v>
                </c:pt>
                <c:pt idx="14">
                  <c:v>0.95687394232600809</c:v>
                </c:pt>
                <c:pt idx="15">
                  <c:v>1</c:v>
                </c:pt>
                <c:pt idx="16">
                  <c:v>1</c:v>
                </c:pt>
                <c:pt idx="17">
                  <c:v>1</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7"/>
              <c:layout>
                <c:manualLayout>
                  <c:x val="-2.9588217467438036E-2"/>
                  <c:y val="-9.90856210541249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B8-4F3A-8569-82E4AC2DEDB9}"/>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Data'!$J$4:$J$27</c:f>
              <c:numCache>
                <c:formatCode>0.0%</c:formatCode>
                <c:ptCount val="24"/>
                <c:pt idx="0">
                  <c:v>0</c:v>
                </c:pt>
                <c:pt idx="1">
                  <c:v>0</c:v>
                </c:pt>
                <c:pt idx="2">
                  <c:v>1.4232275144839377E-2</c:v>
                </c:pt>
                <c:pt idx="3">
                  <c:v>3.3355932128737477E-2</c:v>
                </c:pt>
                <c:pt idx="4">
                  <c:v>8.9086426655717227E-2</c:v>
                </c:pt>
                <c:pt idx="5">
                  <c:v>0.19211954544898888</c:v>
                </c:pt>
                <c:pt idx="6">
                  <c:v>0.25096735978546569</c:v>
                </c:pt>
                <c:pt idx="7">
                  <c:v>0.31386397588176368</c:v>
                </c:pt>
                <c:pt idx="8">
                  <c:v>0.36636588436323336</c:v>
                </c:pt>
                <c:pt idx="9">
                  <c:v>0.39033519297906955</c:v>
                </c:pt>
                <c:pt idx="10">
                  <c:v>0.51185043302643574</c:v>
                </c:pt>
                <c:pt idx="11">
                  <c:v>0.50339527110249838</c:v>
                </c:pt>
                <c:pt idx="12">
                  <c:v>0.51197806838828253</c:v>
                </c:pt>
                <c:pt idx="13">
                  <c:v>0.53137063710110244</c:v>
                </c:pt>
                <c:pt idx="14">
                  <c:v>0.51489573726922711</c:v>
                </c:pt>
                <c:pt idx="15">
                  <c:v>0.51489573726922711</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Data'!$P$4:$P$27</c:f>
              <c:numCache>
                <c:formatCode>0.0%</c:formatCode>
                <c:ptCount val="24"/>
                <c:pt idx="15">
                  <c:v>0.51489573726922711</c:v>
                </c:pt>
                <c:pt idx="16">
                  <c:v>0.7778560638848524</c:v>
                </c:pt>
                <c:pt idx="17">
                  <c:v>0.96380314188617533</c:v>
                </c:pt>
                <c:pt idx="18">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Data'!$M$4:$M$27</c:f>
              <c:numCache>
                <c:formatCode>0.0%</c:formatCode>
                <c:ptCount val="24"/>
                <c:pt idx="0">
                  <c:v>0</c:v>
                </c:pt>
                <c:pt idx="1">
                  <c:v>0</c:v>
                </c:pt>
                <c:pt idx="2">
                  <c:v>0</c:v>
                </c:pt>
                <c:pt idx="3">
                  <c:v>0</c:v>
                </c:pt>
                <c:pt idx="4">
                  <c:v>1.7282783801551294E-2</c:v>
                </c:pt>
                <c:pt idx="5">
                  <c:v>4.4192166888728304E-2</c:v>
                </c:pt>
                <c:pt idx="6">
                  <c:v>9.9439022955829293E-2</c:v>
                </c:pt>
                <c:pt idx="7">
                  <c:v>9.9439022955829293E-2</c:v>
                </c:pt>
                <c:pt idx="8">
                  <c:v>0.16478649057094663</c:v>
                </c:pt>
                <c:pt idx="9">
                  <c:v>0.16478649057094663</c:v>
                </c:pt>
                <c:pt idx="10">
                  <c:v>0.16478649057094663</c:v>
                </c:pt>
                <c:pt idx="11">
                  <c:v>0.21189887990655284</c:v>
                </c:pt>
                <c:pt idx="12">
                  <c:v>0.25218996973467878</c:v>
                </c:pt>
                <c:pt idx="13">
                  <c:v>0.25218996973467878</c:v>
                </c:pt>
                <c:pt idx="14">
                  <c:v>0.31617760253694371</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8.2708432897942594E-2"/>
          <c:y val="0.93096703617502208"/>
          <c:w val="0.80900622286522217"/>
          <c:h val="4.727954207072836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Report'!$K$12:$K$27</c:f>
              <c:numCache>
                <c:formatCode>0.0%</c:formatCode>
                <c:ptCount val="16"/>
                <c:pt idx="0">
                  <c:v>1</c:v>
                </c:pt>
                <c:pt idx="1">
                  <c:v>1</c:v>
                </c:pt>
                <c:pt idx="2">
                  <c:v>0.97385438570146543</c:v>
                </c:pt>
                <c:pt idx="3">
                  <c:v>0.91911344419491525</c:v>
                </c:pt>
                <c:pt idx="4">
                  <c:v>0.86505764894713033</c:v>
                </c:pt>
                <c:pt idx="5">
                  <c:v>0.62908752177344596</c:v>
                </c:pt>
                <c:pt idx="6">
                  <c:v>0.17025816086906845</c:v>
                </c:pt>
                <c:pt idx="7">
                  <c:v>0.39899958955350551</c:v>
                </c:pt>
                <c:pt idx="8">
                  <c:v>5.5546412019635956E-2</c:v>
                </c:pt>
                <c:pt idx="9">
                  <c:v>0.21495760472654371</c:v>
                </c:pt>
                <c:pt idx="10">
                  <c:v>8.8584676510683625E-3</c:v>
                </c:pt>
                <c:pt idx="11">
                  <c:v>0.16584314331868319</c:v>
                </c:pt>
                <c:pt idx="12">
                  <c:v>0.37645362992109493</c:v>
                </c:pt>
                <c:pt idx="13">
                  <c:v>0.80676800398542725</c:v>
                </c:pt>
                <c:pt idx="14">
                  <c:v>3.8752816236480678E-2</c:v>
                </c:pt>
                <c:pt idx="15">
                  <c:v>0.17223082563595854</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Report'!$L$12:$L$27</c:f>
              <c:numCache>
                <c:formatCode>0.0%</c:formatCode>
                <c:ptCount val="16"/>
                <c:pt idx="0">
                  <c:v>1</c:v>
                </c:pt>
                <c:pt idx="1">
                  <c:v>0.96402972911761498</c:v>
                </c:pt>
                <c:pt idx="2">
                  <c:v>0.81973871673491294</c:v>
                </c:pt>
                <c:pt idx="3">
                  <c:v>0.8289668019727976</c:v>
                </c:pt>
                <c:pt idx="4">
                  <c:v>0.42229258295855676</c:v>
                </c:pt>
                <c:pt idx="5">
                  <c:v>0.62908752177344596</c:v>
                </c:pt>
                <c:pt idx="6">
                  <c:v>0.17025816086906845</c:v>
                </c:pt>
                <c:pt idx="7">
                  <c:v>0.15658403032607493</c:v>
                </c:pt>
                <c:pt idx="8">
                  <c:v>7.3573525800816018E-3</c:v>
                </c:pt>
                <c:pt idx="9">
                  <c:v>0.21495760472654371</c:v>
                </c:pt>
                <c:pt idx="10">
                  <c:v>8.8584676510683625E-3</c:v>
                </c:pt>
                <c:pt idx="11">
                  <c:v>0.16584314331868319</c:v>
                </c:pt>
                <c:pt idx="12">
                  <c:v>0.21669184751971043</c:v>
                </c:pt>
                <c:pt idx="13">
                  <c:v>0.50608094403446502</c:v>
                </c:pt>
                <c:pt idx="14">
                  <c:v>6.6864528288911318E-3</c:v>
                </c:pt>
                <c:pt idx="15">
                  <c:v>7.7364637449768903E-2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Report'!$M$12:$M$27</c:f>
              <c:numCache>
                <c:formatCode>0.0%</c:formatCode>
                <c:ptCount val="16"/>
                <c:pt idx="0">
                  <c:v>0</c:v>
                </c:pt>
                <c:pt idx="1">
                  <c:v>-3.5970270882385025E-2</c:v>
                </c:pt>
                <c:pt idx="2">
                  <c:v>-0.15411566896655249</c:v>
                </c:pt>
                <c:pt idx="3">
                  <c:v>-9.0146642222117657E-2</c:v>
                </c:pt>
                <c:pt idx="4">
                  <c:v>-0.44276506598857357</c:v>
                </c:pt>
                <c:pt idx="5">
                  <c:v>0</c:v>
                </c:pt>
                <c:pt idx="6">
                  <c:v>0</c:v>
                </c:pt>
                <c:pt idx="7">
                  <c:v>-0.24241555922743058</c:v>
                </c:pt>
                <c:pt idx="8">
                  <c:v>-4.8189059439554358E-2</c:v>
                </c:pt>
                <c:pt idx="9">
                  <c:v>0</c:v>
                </c:pt>
                <c:pt idx="10">
                  <c:v>0</c:v>
                </c:pt>
                <c:pt idx="11">
                  <c:v>0</c:v>
                </c:pt>
                <c:pt idx="12">
                  <c:v>-0.1597617824013845</c:v>
                </c:pt>
                <c:pt idx="13">
                  <c:v>-0.30068705995096223</c:v>
                </c:pt>
                <c:pt idx="14">
                  <c:v>-3.2066363407589546E-2</c:v>
                </c:pt>
                <c:pt idx="15">
                  <c:v>-9.4866188186189637E-2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chemeClr val="accent2"/>
              </a:solidFill>
              <a:ln>
                <a:noFill/>
              </a:ln>
              <a:effectLst>
                <a:outerShdw blurRad="50800" dist="50800" dir="5400000" algn="ctr" rotWithShape="0">
                  <a:schemeClr val="bg1"/>
                </a:outerShdw>
              </a:effectLst>
              <a:sp3d/>
            </c:spPr>
            <c:extLst>
              <c:ext xmlns:c16="http://schemas.microsoft.com/office/drawing/2014/chart" uri="{C3380CC4-5D6E-409C-BE32-E72D297353CC}">
                <c16:uniqueId val="{00000002-ABE5-405C-8BD8-3B031C925D61}"/>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3-ABE5-405C-8BD8-3B031C925D61}"/>
              </c:ext>
            </c:extLst>
          </c:dPt>
          <c:dLbls>
            <c:dLbl>
              <c:idx val="0"/>
              <c:layout>
                <c:manualLayout>
                  <c:x val="6.6863325571220452E-3"/>
                  <c:y val="-3.2407407407407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E5-405C-8BD8-3B031C925D61}"/>
                </c:ext>
              </c:extLst>
            </c:dLbl>
            <c:dLbl>
              <c:idx val="1"/>
              <c:layout>
                <c:manualLayout>
                  <c:x val="0"/>
                  <c:y val="-3.2407407407407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E5-405C-8BD8-3B031C925D61}"/>
                </c:ext>
              </c:extLst>
            </c:dLbl>
            <c:dLbl>
              <c:idx val="2"/>
              <c:layout>
                <c:manualLayout>
                  <c:x val="-1.2258134747705173E-16"/>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E5-405C-8BD8-3B031C925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Progress!$G$234:$I$235</c:f>
              <c:multiLvlStrCache>
                <c:ptCount val="3"/>
                <c:lvl>
                  <c:pt idx="0">
                    <c:v>Planned</c:v>
                  </c:pt>
                  <c:pt idx="1">
                    <c:v>Earned</c:v>
                  </c:pt>
                  <c:pt idx="2">
                    <c:v>Variance</c:v>
                  </c:pt>
                </c:lvl>
                <c:lvl>
                  <c:pt idx="0">
                    <c:v>Progress</c:v>
                  </c:pt>
                </c:lvl>
              </c:multiLvlStrCache>
            </c:multiLvlStrRef>
          </c:cat>
          <c:val>
            <c:numRef>
              <c:f>Progress!$G$236:$I$236</c:f>
              <c:numCache>
                <c:formatCode>0.00%</c:formatCode>
                <c:ptCount val="3"/>
                <c:pt idx="0">
                  <c:v>0.72325518049468152</c:v>
                </c:pt>
                <c:pt idx="1">
                  <c:v>0.5148957364926362</c:v>
                </c:pt>
                <c:pt idx="2">
                  <c:v>-0.20835944400204531</c:v>
                </c:pt>
              </c:numCache>
            </c:numRef>
          </c:val>
          <c:extLst>
            <c:ext xmlns:c16="http://schemas.microsoft.com/office/drawing/2014/chart" uri="{C3380CC4-5D6E-409C-BE32-E72D297353CC}">
              <c16:uniqueId val="{00000000-ABE5-405C-8BD8-3B031C925D61}"/>
            </c:ext>
          </c:extLst>
        </c:ser>
        <c:dLbls>
          <c:showLegendKey val="0"/>
          <c:showVal val="1"/>
          <c:showCatName val="0"/>
          <c:showSerName val="0"/>
          <c:showPercent val="0"/>
          <c:showBubbleSize val="0"/>
        </c:dLbls>
        <c:gapWidth val="150"/>
        <c:shape val="box"/>
        <c:axId val="766257472"/>
        <c:axId val="766272832"/>
        <c:axId val="0"/>
      </c:bar3DChart>
      <c:catAx>
        <c:axId val="76625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72832"/>
        <c:crosses val="autoZero"/>
        <c:auto val="1"/>
        <c:lblAlgn val="ctr"/>
        <c:lblOffset val="100"/>
        <c:noMultiLvlLbl val="0"/>
      </c:catAx>
      <c:valAx>
        <c:axId val="76627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5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6"/>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1-5E13-4BB6-82A0-313353B9A6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Progress!$N$234:$P$235</c:f>
              <c:multiLvlStrCache>
                <c:ptCount val="3"/>
                <c:lvl>
                  <c:pt idx="0">
                    <c:v>Planned</c:v>
                  </c:pt>
                  <c:pt idx="1">
                    <c:v>Earned</c:v>
                  </c:pt>
                  <c:pt idx="2">
                    <c:v>Variance</c:v>
                  </c:pt>
                </c:lvl>
                <c:lvl>
                  <c:pt idx="0">
                    <c:v>Physical</c:v>
                  </c:pt>
                </c:lvl>
              </c:multiLvlStrCache>
            </c:multiLvlStrRef>
          </c:cat>
          <c:val>
            <c:numRef>
              <c:f>Progress!$N$236:$P$236</c:f>
              <c:numCache>
                <c:formatCode>0.00%</c:formatCode>
                <c:ptCount val="3"/>
                <c:pt idx="0">
                  <c:v>0.60876731242442328</c:v>
                </c:pt>
                <c:pt idx="1">
                  <c:v>0.42474035377307473</c:v>
                </c:pt>
                <c:pt idx="2">
                  <c:v>-0.18402695865134855</c:v>
                </c:pt>
              </c:numCache>
            </c:numRef>
          </c:val>
          <c:extLst>
            <c:ext xmlns:c16="http://schemas.microsoft.com/office/drawing/2014/chart" uri="{C3380CC4-5D6E-409C-BE32-E72D297353CC}">
              <c16:uniqueId val="{00000000-5E13-4BB6-82A0-313353B9A61A}"/>
            </c:ext>
          </c:extLst>
        </c:ser>
        <c:dLbls>
          <c:showLegendKey val="0"/>
          <c:showVal val="1"/>
          <c:showCatName val="0"/>
          <c:showSerName val="0"/>
          <c:showPercent val="0"/>
          <c:showBubbleSize val="0"/>
        </c:dLbls>
        <c:gapWidth val="150"/>
        <c:shape val="box"/>
        <c:axId val="766268512"/>
        <c:axId val="766268992"/>
        <c:axId val="0"/>
      </c:bar3DChart>
      <c:catAx>
        <c:axId val="766268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68992"/>
        <c:crosses val="autoZero"/>
        <c:auto val="1"/>
        <c:lblAlgn val="ctr"/>
        <c:lblOffset val="100"/>
        <c:noMultiLvlLbl val="0"/>
      </c:catAx>
      <c:valAx>
        <c:axId val="76626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6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Manpower!$B$11:$X$11</c:f>
              <c:numCache>
                <c:formatCode>General</c:formatCode>
                <c:ptCount val="23"/>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Manpower!$B$13:$X$13</c:f>
              <c:numCache>
                <c:formatCode>General</c:formatCode>
                <c:ptCount val="23"/>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Manpower!$B$15:$X$15</c:f>
              <c:numCache>
                <c:formatCode>General</c:formatCode>
                <c:ptCount val="23"/>
                <c:pt idx="16" formatCode="_(* #,##0.00_);_(* \(#,##0.00\);_(* &quot;-&quot;??_);_(@_)">
                  <c:v>560</c:v>
                </c:pt>
                <c:pt idx="17" formatCode="_(* #,##0.00_);_(* \(#,##0.00\);_(* &quot;-&quot;??_);_(@_)">
                  <c:v>324</c:v>
                </c:pt>
                <c:pt idx="18" formatCode="_(* #,##0.00_);_(* \(#,##0.00\);_(* &quot;-&quot;??_);_(@_)">
                  <c:v>155</c:v>
                </c:pt>
                <c:pt idx="19" formatCode="_(* #,##0.00_);_(* \(#,##0.00\);_(* &quot;-&quot;??_);_(@_)">
                  <c:v>0</c:v>
                </c:pt>
                <c:pt idx="20" formatCode="_(* #,##0.00_);_(* \(#,##0.00\);_(* &quot;-&quot;??_);_(@_)">
                  <c:v>0</c:v>
                </c:pt>
                <c:pt idx="21" formatCode="_(* #,##0.00_);_(* \(#,##0.00\);_(* &quot;-&quot;??_);_(@_)">
                  <c:v>0</c:v>
                </c:pt>
                <c:pt idx="22" formatCode="_(* #,##0.00_);_(* \(#,##0.00\);_(* &quot;-&quot;??_);_(@_)">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Manpower!$B$34:$X$34</c:f>
              <c:numCache>
                <c:formatCode>General</c:formatCode>
                <c:ptCount val="23"/>
                <c:pt idx="0">
                  <c:v>1</c:v>
                </c:pt>
                <c:pt idx="1">
                  <c:v>12</c:v>
                </c:pt>
                <c:pt idx="2">
                  <c:v>18</c:v>
                </c:pt>
                <c:pt idx="3">
                  <c:v>35</c:v>
                </c:pt>
                <c:pt idx="4">
                  <c:v>61</c:v>
                </c:pt>
                <c:pt idx="5">
                  <c:v>95</c:v>
                </c:pt>
                <c:pt idx="6">
                  <c:v>110</c:v>
                </c:pt>
                <c:pt idx="7">
                  <c:v>132</c:v>
                </c:pt>
                <c:pt idx="8">
                  <c:v>128</c:v>
                </c:pt>
                <c:pt idx="9">
                  <c:v>150</c:v>
                </c:pt>
                <c:pt idx="10">
                  <c:v>166</c:v>
                </c:pt>
                <c:pt idx="11">
                  <c:v>170</c:v>
                </c:pt>
                <c:pt idx="12">
                  <c:v>219</c:v>
                </c:pt>
                <c:pt idx="13">
                  <c:v>220</c:v>
                </c:pt>
                <c:pt idx="14">
                  <c:v>215</c:v>
                </c:pt>
                <c:pt idx="15">
                  <c:v>166</c:v>
                </c:pt>
                <c:pt idx="16">
                  <c:v>97</c:v>
                </c:pt>
                <c:pt idx="17">
                  <c:v>38</c:v>
                </c:pt>
                <c:pt idx="18">
                  <c:v>15</c:v>
                </c:pt>
              </c:numCache>
            </c:numRef>
          </c:val>
          <c:extLst>
            <c:ext xmlns:c16="http://schemas.microsoft.com/office/drawing/2014/chart" uri="{C3380CC4-5D6E-409C-BE32-E72D297353CC}">
              <c16:uniqueId val="{00000000-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Manpower!$B$38:$X$38</c:f>
              <c:numCache>
                <c:formatCode>General</c:formatCode>
                <c:ptCount val="23"/>
                <c:pt idx="16">
                  <c:v>285</c:v>
                </c:pt>
                <c:pt idx="17">
                  <c:v>128</c:v>
                </c:pt>
                <c:pt idx="18">
                  <c:v>129</c:v>
                </c:pt>
                <c:pt idx="19">
                  <c:v>129</c:v>
                </c:pt>
                <c:pt idx="20">
                  <c:v>110</c:v>
                </c:pt>
                <c:pt idx="21">
                  <c:v>77</c:v>
                </c:pt>
                <c:pt idx="22">
                  <c:v>23</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barChart>
        <c:barDir val="col"/>
        <c:grouping val="clustered"/>
        <c:varyColors val="0"/>
        <c:ser>
          <c:idx val="1"/>
          <c:order val="1"/>
          <c:tx>
            <c:strRef>
              <c:f>Manpower!$A$36</c:f>
              <c:strCache>
                <c:ptCount val="1"/>
                <c:pt idx="0">
                  <c:v>Actual - Monthly</c:v>
                </c:pt>
              </c:strCache>
            </c:strRef>
          </c:tx>
          <c:spPr>
            <a:solidFill>
              <a:srgbClr val="7DCB73"/>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Manpower!$B$36:$X$36</c:f>
              <c:numCache>
                <c:formatCode>General</c:formatCode>
                <c:ptCount val="23"/>
                <c:pt idx="0">
                  <c:v>2</c:v>
                </c:pt>
                <c:pt idx="1">
                  <c:v>13</c:v>
                </c:pt>
                <c:pt idx="2">
                  <c:v>27</c:v>
                </c:pt>
                <c:pt idx="3">
                  <c:v>37</c:v>
                </c:pt>
                <c:pt idx="4">
                  <c:v>42</c:v>
                </c:pt>
                <c:pt idx="5">
                  <c:v>87</c:v>
                </c:pt>
                <c:pt idx="6">
                  <c:v>91</c:v>
                </c:pt>
                <c:pt idx="7">
                  <c:v>99</c:v>
                </c:pt>
                <c:pt idx="8">
                  <c:v>147</c:v>
                </c:pt>
                <c:pt idx="9">
                  <c:v>204</c:v>
                </c:pt>
                <c:pt idx="10">
                  <c:v>243</c:v>
                </c:pt>
                <c:pt idx="11">
                  <c:v>245</c:v>
                </c:pt>
                <c:pt idx="12">
                  <c:v>246</c:v>
                </c:pt>
                <c:pt idx="13">
                  <c:v>305</c:v>
                </c:pt>
                <c:pt idx="14">
                  <c:v>324</c:v>
                </c:pt>
                <c:pt idx="15">
                  <c:v>326</c:v>
                </c:pt>
              </c:numCache>
            </c:numRef>
          </c:val>
          <c:extLst>
            <c:ext xmlns:c16="http://schemas.microsoft.com/office/drawing/2014/chart" uri="{C3380CC4-5D6E-409C-BE32-E72D297353CC}">
              <c16:uniqueId val="{00000001-9555-4E44-A623-5FC19AC8F35E}"/>
            </c:ext>
          </c:extLst>
        </c:ser>
        <c:dLbls>
          <c:showLegendKey val="0"/>
          <c:showVal val="0"/>
          <c:showCatName val="0"/>
          <c:showSerName val="0"/>
          <c:showPercent val="0"/>
          <c:showBubbleSize val="0"/>
        </c:dLbls>
        <c:gapWidth val="219"/>
        <c:axId val="706798256"/>
        <c:axId val="706786256"/>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valAx>
        <c:axId val="7067862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98256"/>
        <c:crosses val="max"/>
        <c:crossBetween val="between"/>
      </c:valAx>
      <c:dateAx>
        <c:axId val="706798256"/>
        <c:scaling>
          <c:orientation val="minMax"/>
        </c:scaling>
        <c:delete val="1"/>
        <c:axPos val="b"/>
        <c:numFmt formatCode="mmm\-yy" sourceLinked="1"/>
        <c:majorTickMark val="out"/>
        <c:minorTickMark val="none"/>
        <c:tickLblPos val="nextTo"/>
        <c:crossAx val="706786256"/>
        <c:crosses val="autoZero"/>
        <c:auto val="1"/>
        <c:lblOffset val="100"/>
        <c:baseTimeUnit val="months"/>
      </c:date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5.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41</xdr:row>
      <xdr:rowOff>0</xdr:rowOff>
    </xdr:from>
    <xdr:to>
      <xdr:col>30</xdr:col>
      <xdr:colOff>0</xdr:colOff>
      <xdr:row>56</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26</xdr:col>
      <xdr:colOff>0</xdr:colOff>
      <xdr:row>56</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41</xdr:row>
      <xdr:rowOff>32656</xdr:rowOff>
    </xdr:from>
    <xdr:to>
      <xdr:col>33</xdr:col>
      <xdr:colOff>840441</xdr:colOff>
      <xdr:row>55</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43</xdr:row>
      <xdr:rowOff>60158</xdr:rowOff>
    </xdr:from>
    <xdr:to>
      <xdr:col>33</xdr:col>
      <xdr:colOff>685800</xdr:colOff>
      <xdr:row>44</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8,984,239 </a:t>
          </a:fld>
          <a:endParaRPr lang="en-US" sz="1400" b="1">
            <a:solidFill>
              <a:srgbClr val="2C6682"/>
            </a:solidFill>
          </a:endParaRPr>
        </a:p>
      </xdr:txBody>
    </xdr:sp>
    <xdr:clientData/>
  </xdr:twoCellAnchor>
  <xdr:twoCellAnchor>
    <xdr:from>
      <xdr:col>18</xdr:col>
      <xdr:colOff>15389</xdr:colOff>
      <xdr:row>73</xdr:row>
      <xdr:rowOff>2062</xdr:rowOff>
    </xdr:from>
    <xdr:to>
      <xdr:col>21</xdr:col>
      <xdr:colOff>812423</xdr:colOff>
      <xdr:row>79</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85</xdr:row>
      <xdr:rowOff>26276</xdr:rowOff>
    </xdr:from>
    <xdr:to>
      <xdr:col>17</xdr:col>
      <xdr:colOff>832069</xdr:colOff>
      <xdr:row>93</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58</xdr:row>
      <xdr:rowOff>228600</xdr:rowOff>
    </xdr:from>
    <xdr:to>
      <xdr:col>33</xdr:col>
      <xdr:colOff>850724</xdr:colOff>
      <xdr:row>67</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69</xdr:row>
      <xdr:rowOff>17516</xdr:rowOff>
    </xdr:from>
    <xdr:to>
      <xdr:col>33</xdr:col>
      <xdr:colOff>849585</xdr:colOff>
      <xdr:row>76</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29</xdr:row>
      <xdr:rowOff>0</xdr:rowOff>
    </xdr:from>
    <xdr:to>
      <xdr:col>14</xdr:col>
      <xdr:colOff>0</xdr:colOff>
      <xdr:row>56</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33</xdr:col>
      <xdr:colOff>813955</xdr:colOff>
      <xdr:row>28</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91684</xdr:colOff>
          <xdr:row>96</xdr:row>
          <xdr:rowOff>19763</xdr:rowOff>
        </xdr:from>
        <xdr:to>
          <xdr:col>15</xdr:col>
          <xdr:colOff>762000</xdr:colOff>
          <xdr:row>101</xdr:row>
          <xdr:rowOff>443345</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L$5:$T$21" spid="_x0000_s2015"/>
                </a:ext>
              </a:extLst>
            </xdr:cNvPicPr>
          </xdr:nvPicPr>
          <xdr:blipFill>
            <a:blip xmlns:r="http://schemas.openxmlformats.org/officeDocument/2006/relationships" r:embed="rId11"/>
            <a:srcRect/>
            <a:stretch>
              <a:fillRect/>
            </a:stretch>
          </xdr:blipFill>
          <xdr:spPr bwMode="auto">
            <a:xfrm>
              <a:off x="13547911" y="23607127"/>
              <a:ext cx="5121089" cy="30213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69987</xdr:colOff>
          <xdr:row>96</xdr:row>
          <xdr:rowOff>29610</xdr:rowOff>
        </xdr:from>
        <xdr:to>
          <xdr:col>4</xdr:col>
          <xdr:colOff>1129393</xdr:colOff>
          <xdr:row>101</xdr:row>
          <xdr:rowOff>481852</xdr:rowOff>
        </xdr:to>
        <xdr:pic>
          <xdr:nvPicPr>
            <xdr:cNvPr id="121009" name="Picture 21">
              <a:extLst>
                <a:ext uri="{FF2B5EF4-FFF2-40B4-BE49-F238E27FC236}">
                  <a16:creationId xmlns:a16="http://schemas.microsoft.com/office/drawing/2014/main" id="{690ADD0A-4D82-09AF-BEBE-F2F1B4A6FD5C}"/>
                </a:ext>
              </a:extLst>
            </xdr:cNvPr>
            <xdr:cNvPicPr>
              <a:picLocks noChangeAspect="1" noChangeArrowheads="1"/>
              <a:extLst>
                <a:ext uri="{84589F7E-364E-4C9E-8A38-B11213B215E9}">
                  <a14:cameraTool cellRange="'Weekly Photos'!$B$5:$K$21" spid="_x0000_s2016"/>
                </a:ext>
              </a:extLst>
            </xdr:cNvPicPr>
          </xdr:nvPicPr>
          <xdr:blipFill>
            <a:blip xmlns:r="http://schemas.openxmlformats.org/officeDocument/2006/relationships" r:embed="rId12"/>
            <a:srcRect/>
            <a:stretch>
              <a:fillRect/>
            </a:stretch>
          </xdr:blipFill>
          <xdr:spPr bwMode="auto">
            <a:xfrm>
              <a:off x="69987" y="23692431"/>
              <a:ext cx="5604192" cy="31056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69273</xdr:colOff>
          <xdr:row>96</xdr:row>
          <xdr:rowOff>86892</xdr:rowOff>
        </xdr:from>
        <xdr:to>
          <xdr:col>10</xdr:col>
          <xdr:colOff>1610591</xdr:colOff>
          <xdr:row>101</xdr:row>
          <xdr:rowOff>494513</xdr:rowOff>
        </xdr:to>
        <xdr:pic>
          <xdr:nvPicPr>
            <xdr:cNvPr id="121010" name="Picture 22">
              <a:extLst>
                <a:ext uri="{FF2B5EF4-FFF2-40B4-BE49-F238E27FC236}">
                  <a16:creationId xmlns:a16="http://schemas.microsoft.com/office/drawing/2014/main" id="{860C9EDC-1EFB-4D1F-281D-6AD3FDFA1FCC}"/>
                </a:ext>
              </a:extLst>
            </xdr:cNvPr>
            <xdr:cNvPicPr>
              <a:picLocks noChangeAspect="1" noChangeArrowheads="1"/>
              <a:extLst>
                <a:ext uri="{84589F7E-364E-4C9E-8A38-B11213B215E9}">
                  <a14:cameraTool cellRange="'Weekly Photos'!$B$24:$N$40" spid="_x0000_s2017"/>
                </a:ext>
              </a:extLst>
            </xdr:cNvPicPr>
          </xdr:nvPicPr>
          <xdr:blipFill>
            <a:blip xmlns:r="http://schemas.openxmlformats.org/officeDocument/2006/relationships" r:embed="rId13"/>
            <a:srcRect/>
            <a:stretch>
              <a:fillRect/>
            </a:stretch>
          </xdr:blipFill>
          <xdr:spPr bwMode="auto">
            <a:xfrm>
              <a:off x="5870864" y="23674256"/>
              <a:ext cx="7533409" cy="300534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60.88%</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42.47%</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-18.40%</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72.33%</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51.49%</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-20.84%</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0</xdr:colOff>
      <xdr:row>236</xdr:row>
      <xdr:rowOff>158002</xdr:rowOff>
    </xdr:from>
    <xdr:to>
      <xdr:col>9</xdr:col>
      <xdr:colOff>0</xdr:colOff>
      <xdr:row>251</xdr:row>
      <xdr:rowOff>43702</xdr:rowOff>
    </xdr:to>
    <xdr:graphicFrame macro="">
      <xdr:nvGraphicFramePr>
        <xdr:cNvPr id="2" name="Chart 1">
          <a:extLst>
            <a:ext uri="{FF2B5EF4-FFF2-40B4-BE49-F238E27FC236}">
              <a16:creationId xmlns:a16="http://schemas.microsoft.com/office/drawing/2014/main" id="{ACFC6A38-8118-DF83-3199-CE00E5099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1064558</xdr:colOff>
      <xdr:row>236</xdr:row>
      <xdr:rowOff>113179</xdr:rowOff>
    </xdr:from>
    <xdr:to>
      <xdr:col>16</xdr:col>
      <xdr:colOff>0</xdr:colOff>
      <xdr:row>250</xdr:row>
      <xdr:rowOff>189379</xdr:rowOff>
    </xdr:to>
    <xdr:graphicFrame macro="">
      <xdr:nvGraphicFramePr>
        <xdr:cNvPr id="3" name="Chart 2">
          <a:extLst>
            <a:ext uri="{FF2B5EF4-FFF2-40B4-BE49-F238E27FC236}">
              <a16:creationId xmlns:a16="http://schemas.microsoft.com/office/drawing/2014/main" id="{09F099D3-D0DE-3AE5-9000-66D3F2162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27215</xdr:colOff>
      <xdr:row>4</xdr:row>
      <xdr:rowOff>27213</xdr:rowOff>
    </xdr:from>
    <xdr:to>
      <xdr:col>7</xdr:col>
      <xdr:colOff>149679</xdr:colOff>
      <xdr:row>20</xdr:row>
      <xdr:rowOff>176892</xdr:rowOff>
    </xdr:to>
    <xdr:pic>
      <xdr:nvPicPr>
        <xdr:cNvPr id="16" name="Picture 15">
          <a:extLst>
            <a:ext uri="{FF2B5EF4-FFF2-40B4-BE49-F238E27FC236}">
              <a16:creationId xmlns:a16="http://schemas.microsoft.com/office/drawing/2014/main" id="{EAB839F9-0801-C697-637E-8BBCD6CDAA65}"/>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25536" y="1564820"/>
          <a:ext cx="2857500" cy="3197679"/>
        </a:xfrm>
        <a:prstGeom prst="rect">
          <a:avLst/>
        </a:prstGeom>
      </xdr:spPr>
    </xdr:pic>
    <xdr:clientData/>
  </xdr:twoCellAnchor>
  <xdr:twoCellAnchor editAs="oneCell">
    <xdr:from>
      <xdr:col>1</xdr:col>
      <xdr:colOff>68036</xdr:colOff>
      <xdr:row>4</xdr:row>
      <xdr:rowOff>40822</xdr:rowOff>
    </xdr:from>
    <xdr:to>
      <xdr:col>3</xdr:col>
      <xdr:colOff>870857</xdr:colOff>
      <xdr:row>20</xdr:row>
      <xdr:rowOff>176893</xdr:rowOff>
    </xdr:to>
    <xdr:pic>
      <xdr:nvPicPr>
        <xdr:cNvPr id="17" name="Picture 16">
          <a:extLst>
            <a:ext uri="{FF2B5EF4-FFF2-40B4-BE49-F238E27FC236}">
              <a16:creationId xmlns:a16="http://schemas.microsoft.com/office/drawing/2014/main" id="{9856FE58-31D3-7519-2DC0-21E5CF48A5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31322" y="1578429"/>
          <a:ext cx="2626178" cy="3184071"/>
        </a:xfrm>
        <a:prstGeom prst="rect">
          <a:avLst/>
        </a:prstGeom>
      </xdr:spPr>
    </xdr:pic>
    <xdr:clientData/>
  </xdr:twoCellAnchor>
  <xdr:twoCellAnchor editAs="oneCell">
    <xdr:from>
      <xdr:col>15</xdr:col>
      <xdr:colOff>979714</xdr:colOff>
      <xdr:row>4</xdr:row>
      <xdr:rowOff>27215</xdr:rowOff>
    </xdr:from>
    <xdr:to>
      <xdr:col>18</xdr:col>
      <xdr:colOff>81642</xdr:colOff>
      <xdr:row>20</xdr:row>
      <xdr:rowOff>136071</xdr:rowOff>
    </xdr:to>
    <xdr:pic>
      <xdr:nvPicPr>
        <xdr:cNvPr id="18" name="Picture 17">
          <a:extLst>
            <a:ext uri="{FF2B5EF4-FFF2-40B4-BE49-F238E27FC236}">
              <a16:creationId xmlns:a16="http://schemas.microsoft.com/office/drawing/2014/main" id="{F2B84DC8-AF47-BF12-22BB-2675B42332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3171714" y="1564822"/>
          <a:ext cx="2245178" cy="3156856"/>
        </a:xfrm>
        <a:prstGeom prst="rect">
          <a:avLst/>
        </a:prstGeom>
      </xdr:spPr>
    </xdr:pic>
    <xdr:clientData/>
  </xdr:twoCellAnchor>
  <xdr:twoCellAnchor editAs="oneCell">
    <xdr:from>
      <xdr:col>17</xdr:col>
      <xdr:colOff>562995</xdr:colOff>
      <xdr:row>23</xdr:row>
      <xdr:rowOff>27215</xdr:rowOff>
    </xdr:from>
    <xdr:to>
      <xdr:col>19</xdr:col>
      <xdr:colOff>1006928</xdr:colOff>
      <xdr:row>39</xdr:row>
      <xdr:rowOff>176893</xdr:rowOff>
    </xdr:to>
    <xdr:pic>
      <xdr:nvPicPr>
        <xdr:cNvPr id="19" name="Picture 18">
          <a:extLst>
            <a:ext uri="{FF2B5EF4-FFF2-40B4-BE49-F238E27FC236}">
              <a16:creationId xmlns:a16="http://schemas.microsoft.com/office/drawing/2014/main" id="{165C0640-94D9-CFC3-9028-945F3230F8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4850495" y="5592536"/>
          <a:ext cx="2539433" cy="3197678"/>
        </a:xfrm>
        <a:prstGeom prst="rect">
          <a:avLst/>
        </a:prstGeom>
      </xdr:spPr>
    </xdr:pic>
    <xdr:clientData/>
  </xdr:twoCellAnchor>
  <xdr:twoCellAnchor editAs="oneCell">
    <xdr:from>
      <xdr:col>11</xdr:col>
      <xdr:colOff>68036</xdr:colOff>
      <xdr:row>23</xdr:row>
      <xdr:rowOff>27214</xdr:rowOff>
    </xdr:from>
    <xdr:to>
      <xdr:col>13</xdr:col>
      <xdr:colOff>1020534</xdr:colOff>
      <xdr:row>39</xdr:row>
      <xdr:rowOff>163285</xdr:rowOff>
    </xdr:to>
    <xdr:pic>
      <xdr:nvPicPr>
        <xdr:cNvPr id="23" name="Picture 22">
          <a:extLst>
            <a:ext uri="{FF2B5EF4-FFF2-40B4-BE49-F238E27FC236}">
              <a16:creationId xmlns:a16="http://schemas.microsoft.com/office/drawing/2014/main" id="{5227CFF5-44F2-434E-84AE-6443169EA2B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035143" y="5592535"/>
          <a:ext cx="3047998" cy="3184071"/>
        </a:xfrm>
        <a:prstGeom prst="rect">
          <a:avLst/>
        </a:prstGeom>
      </xdr:spPr>
    </xdr:pic>
    <xdr:clientData/>
  </xdr:twoCellAnchor>
  <xdr:twoCellAnchor editAs="oneCell">
    <xdr:from>
      <xdr:col>8</xdr:col>
      <xdr:colOff>40823</xdr:colOff>
      <xdr:row>23</xdr:row>
      <xdr:rowOff>40822</xdr:rowOff>
    </xdr:from>
    <xdr:to>
      <xdr:col>11</xdr:col>
      <xdr:colOff>27214</xdr:colOff>
      <xdr:row>39</xdr:row>
      <xdr:rowOff>163286</xdr:rowOff>
    </xdr:to>
    <xdr:pic>
      <xdr:nvPicPr>
        <xdr:cNvPr id="24" name="Picture 23">
          <a:extLst>
            <a:ext uri="{FF2B5EF4-FFF2-40B4-BE49-F238E27FC236}">
              <a16:creationId xmlns:a16="http://schemas.microsoft.com/office/drawing/2014/main" id="{E4B9DC99-9D3E-8FC9-60E5-02914E4FBB3D}"/>
            </a:ext>
          </a:extLst>
        </xdr:cNvPr>
        <xdr:cNvPicPr>
          <a:picLocks noGrp="1" noChangeAspect="1"/>
        </xdr:cNvPicPr>
      </xdr:nvPicPr>
      <xdr:blipFill>
        <a:blip xmlns:r="http://schemas.openxmlformats.org/officeDocument/2006/relationships" r:embed="rId6" cstate="email">
          <a:lum/>
          <a:extLst>
            <a:ext uri="{28A0092B-C50C-407E-A947-70E740481C1C}">
              <a14:useLocalDpi xmlns:a14="http://schemas.microsoft.com/office/drawing/2010/main"/>
            </a:ext>
          </a:extLst>
        </a:blip>
        <a:srcRect/>
        <a:stretch/>
      </xdr:blipFill>
      <xdr:spPr>
        <a:xfrm>
          <a:off x="5864680" y="5606143"/>
          <a:ext cx="3129641" cy="3170464"/>
        </a:xfrm>
        <a:prstGeom prst="rect">
          <a:avLst/>
        </a:prstGeom>
      </xdr:spPr>
    </xdr:pic>
    <xdr:clientData/>
  </xdr:twoCellAnchor>
  <xdr:twoCellAnchor editAs="oneCell">
    <xdr:from>
      <xdr:col>13</xdr:col>
      <xdr:colOff>4</xdr:colOff>
      <xdr:row>4</xdr:row>
      <xdr:rowOff>40822</xdr:rowOff>
    </xdr:from>
    <xdr:to>
      <xdr:col>15</xdr:col>
      <xdr:colOff>952503</xdr:colOff>
      <xdr:row>20</xdr:row>
      <xdr:rowOff>163285</xdr:rowOff>
    </xdr:to>
    <xdr:pic>
      <xdr:nvPicPr>
        <xdr:cNvPr id="32" name="Picture 31">
          <a:extLst>
            <a:ext uri="{FF2B5EF4-FFF2-40B4-BE49-F238E27FC236}">
              <a16:creationId xmlns:a16="http://schemas.microsoft.com/office/drawing/2014/main" id="{BD1F572C-06D9-74DB-394B-B78456DD4B46}"/>
            </a:ext>
          </a:extLst>
        </xdr:cNvPr>
        <xdr:cNvPicPr>
          <a:picLocks noGrp="1" noChangeAspect="1"/>
        </xdr:cNvPicPr>
      </xdr:nvPicPr>
      <xdr:blipFill>
        <a:blip xmlns:r="http://schemas.openxmlformats.org/officeDocument/2006/relationships" r:embed="rId7" cstate="print">
          <a:lum/>
          <a:extLst>
            <a:ext uri="{28A0092B-C50C-407E-A947-70E740481C1C}">
              <a14:useLocalDpi xmlns:a14="http://schemas.microsoft.com/office/drawing/2010/main" val="0"/>
            </a:ext>
          </a:extLst>
        </a:blip>
        <a:srcRect/>
        <a:stretch/>
      </xdr:blipFill>
      <xdr:spPr>
        <a:xfrm>
          <a:off x="11062611" y="1578429"/>
          <a:ext cx="2081892" cy="3170463"/>
        </a:xfrm>
        <a:prstGeom prst="rect">
          <a:avLst/>
        </a:prstGeom>
      </xdr:spPr>
    </xdr:pic>
    <xdr:clientData/>
  </xdr:twoCellAnchor>
  <xdr:twoCellAnchor editAs="oneCell">
    <xdr:from>
      <xdr:col>7</xdr:col>
      <xdr:colOff>188855</xdr:colOff>
      <xdr:row>4</xdr:row>
      <xdr:rowOff>39588</xdr:rowOff>
    </xdr:from>
    <xdr:to>
      <xdr:col>10</xdr:col>
      <xdr:colOff>1006929</xdr:colOff>
      <xdr:row>20</xdr:row>
      <xdr:rowOff>163286</xdr:rowOff>
    </xdr:to>
    <xdr:pic>
      <xdr:nvPicPr>
        <xdr:cNvPr id="34" name="Picture 33">
          <a:extLst>
            <a:ext uri="{FF2B5EF4-FFF2-40B4-BE49-F238E27FC236}">
              <a16:creationId xmlns:a16="http://schemas.microsoft.com/office/drawing/2014/main" id="{8DCFA52F-015A-C47A-9E8A-CE3F82851567}"/>
            </a:ext>
          </a:extLst>
        </xdr:cNvPr>
        <xdr:cNvPicPr>
          <a:picLocks noGrp="1" noChangeAspect="1"/>
        </xdr:cNvPicPr>
      </xdr:nvPicPr>
      <xdr:blipFill>
        <a:blip xmlns:r="http://schemas.openxmlformats.org/officeDocument/2006/relationships" r:embed="rId8" cstate="print">
          <a:lum/>
          <a:extLst>
            <a:ext uri="{28A0092B-C50C-407E-A947-70E740481C1C}">
              <a14:useLocalDpi xmlns:a14="http://schemas.microsoft.com/office/drawing/2010/main" val="0"/>
            </a:ext>
          </a:extLst>
        </a:blip>
        <a:srcRect/>
        <a:stretch/>
      </xdr:blipFill>
      <xdr:spPr>
        <a:xfrm>
          <a:off x="5822212" y="1577195"/>
          <a:ext cx="3104074" cy="3171698"/>
        </a:xfrm>
        <a:prstGeom prst="rect">
          <a:avLst/>
        </a:prstGeom>
      </xdr:spPr>
    </xdr:pic>
    <xdr:clientData/>
  </xdr:twoCellAnchor>
  <xdr:twoCellAnchor editAs="oneCell">
    <xdr:from>
      <xdr:col>1</xdr:col>
      <xdr:colOff>29766</xdr:colOff>
      <xdr:row>23</xdr:row>
      <xdr:rowOff>27215</xdr:rowOff>
    </xdr:from>
    <xdr:to>
      <xdr:col>2</xdr:col>
      <xdr:colOff>909127</xdr:colOff>
      <xdr:row>39</xdr:row>
      <xdr:rowOff>176893</xdr:rowOff>
    </xdr:to>
    <xdr:pic>
      <xdr:nvPicPr>
        <xdr:cNvPr id="35" name="Picture 34">
          <a:extLst>
            <a:ext uri="{FF2B5EF4-FFF2-40B4-BE49-F238E27FC236}">
              <a16:creationId xmlns:a16="http://schemas.microsoft.com/office/drawing/2014/main" id="{AB850CA1-B04F-0178-3A33-FB8D41F618F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93052" y="5592536"/>
          <a:ext cx="1791039" cy="3197678"/>
        </a:xfrm>
        <a:prstGeom prst="rect">
          <a:avLst/>
        </a:prstGeom>
      </xdr:spPr>
    </xdr:pic>
    <xdr:clientData/>
  </xdr:twoCellAnchor>
  <xdr:twoCellAnchor editAs="oneCell">
    <xdr:from>
      <xdr:col>18</xdr:col>
      <xdr:colOff>95250</xdr:colOff>
      <xdr:row>4</xdr:row>
      <xdr:rowOff>40822</xdr:rowOff>
    </xdr:from>
    <xdr:to>
      <xdr:col>19</xdr:col>
      <xdr:colOff>1006929</xdr:colOff>
      <xdr:row>20</xdr:row>
      <xdr:rowOff>163286</xdr:rowOff>
    </xdr:to>
    <xdr:pic>
      <xdr:nvPicPr>
        <xdr:cNvPr id="36" name="Picture 35">
          <a:extLst>
            <a:ext uri="{FF2B5EF4-FFF2-40B4-BE49-F238E27FC236}">
              <a16:creationId xmlns:a16="http://schemas.microsoft.com/office/drawing/2014/main" id="{C2ED9586-D910-434B-A5C7-8FF35132F0B2}"/>
            </a:ext>
          </a:extLst>
        </xdr:cNvPr>
        <xdr:cNvPicPr>
          <a:picLocks noGrp="1" noChangeAspect="1"/>
        </xdr:cNvPicPr>
      </xdr:nvPicPr>
      <xdr:blipFill>
        <a:blip xmlns:r="http://schemas.openxmlformats.org/officeDocument/2006/relationships" r:embed="rId10" cstate="print">
          <a:lum/>
          <a:extLst>
            <a:ext uri="{28A0092B-C50C-407E-A947-70E740481C1C}">
              <a14:useLocalDpi xmlns:a14="http://schemas.microsoft.com/office/drawing/2010/main" val="0"/>
            </a:ext>
          </a:extLst>
        </a:blip>
        <a:srcRect/>
        <a:stretch/>
      </xdr:blipFill>
      <xdr:spPr>
        <a:xfrm>
          <a:off x="15430500" y="1578429"/>
          <a:ext cx="1959429" cy="3170464"/>
        </a:xfrm>
        <a:prstGeom prst="rect">
          <a:avLst/>
        </a:prstGeom>
      </xdr:spPr>
    </xdr:pic>
    <xdr:clientData/>
  </xdr:twoCellAnchor>
  <xdr:twoCellAnchor editAs="oneCell">
    <xdr:from>
      <xdr:col>3</xdr:col>
      <xdr:colOff>27214</xdr:colOff>
      <xdr:row>23</xdr:row>
      <xdr:rowOff>30843</xdr:rowOff>
    </xdr:from>
    <xdr:to>
      <xdr:col>5</xdr:col>
      <xdr:colOff>0</xdr:colOff>
      <xdr:row>39</xdr:row>
      <xdr:rowOff>175986</xdr:rowOff>
    </xdr:to>
    <xdr:pic>
      <xdr:nvPicPr>
        <xdr:cNvPr id="2" name="Picture 1">
          <a:extLst>
            <a:ext uri="{FF2B5EF4-FFF2-40B4-BE49-F238E27FC236}">
              <a16:creationId xmlns:a16="http://schemas.microsoft.com/office/drawing/2014/main" id="{4E6D5BD1-DEA1-420D-ACAA-A8AB5A99C08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2013857" y="5596164"/>
          <a:ext cx="1796143" cy="3193143"/>
        </a:xfrm>
        <a:prstGeom prst="rect">
          <a:avLst/>
        </a:prstGeom>
      </xdr:spPr>
    </xdr:pic>
    <xdr:clientData/>
  </xdr:twoCellAnchor>
  <xdr:twoCellAnchor editAs="oneCell">
    <xdr:from>
      <xdr:col>5</xdr:col>
      <xdr:colOff>7994</xdr:colOff>
      <xdr:row>23</xdr:row>
      <xdr:rowOff>35932</xdr:rowOff>
    </xdr:from>
    <xdr:to>
      <xdr:col>6</xdr:col>
      <xdr:colOff>887354</xdr:colOff>
      <xdr:row>39</xdr:row>
      <xdr:rowOff>190500</xdr:rowOff>
    </xdr:to>
    <xdr:pic>
      <xdr:nvPicPr>
        <xdr:cNvPr id="3" name="Picture 2">
          <a:extLst>
            <a:ext uri="{FF2B5EF4-FFF2-40B4-BE49-F238E27FC236}">
              <a16:creationId xmlns:a16="http://schemas.microsoft.com/office/drawing/2014/main" id="{26B15B60-24C3-435C-B474-65E71155A5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3817994" y="5601253"/>
          <a:ext cx="1791039" cy="3202568"/>
        </a:xfrm>
        <a:prstGeom prst="rect">
          <a:avLst/>
        </a:prstGeom>
      </xdr:spPr>
    </xdr:pic>
    <xdr:clientData/>
  </xdr:twoCellAnchor>
  <xdr:twoCellAnchor editAs="oneCell">
    <xdr:from>
      <xdr:col>11</xdr:col>
      <xdr:colOff>27213</xdr:colOff>
      <xdr:row>4</xdr:row>
      <xdr:rowOff>27215</xdr:rowOff>
    </xdr:from>
    <xdr:to>
      <xdr:col>12</xdr:col>
      <xdr:colOff>1006929</xdr:colOff>
      <xdr:row>20</xdr:row>
      <xdr:rowOff>163286</xdr:rowOff>
    </xdr:to>
    <xdr:pic>
      <xdr:nvPicPr>
        <xdr:cNvPr id="6" name="Picture 5">
          <a:extLst>
            <a:ext uri="{FF2B5EF4-FFF2-40B4-BE49-F238E27FC236}">
              <a16:creationId xmlns:a16="http://schemas.microsoft.com/office/drawing/2014/main" id="{54ECE6DC-1534-4307-8E48-7F8F5BD20E78}"/>
            </a:ext>
          </a:extLst>
        </xdr:cNvPr>
        <xdr:cNvPicPr>
          <a:picLocks noGrp="1" noChangeAspect="1"/>
        </xdr:cNvPicPr>
      </xdr:nvPicPr>
      <xdr:blipFill rotWithShape="1">
        <a:blip xmlns:r="http://schemas.openxmlformats.org/officeDocument/2006/relationships" r:embed="rId13">
          <a:lum/>
          <a:extLst>
            <a:ext uri="{28A0092B-C50C-407E-A947-70E740481C1C}">
              <a14:useLocalDpi xmlns:a14="http://schemas.microsoft.com/office/drawing/2010/main" val="0"/>
            </a:ext>
          </a:extLst>
        </a:blip>
        <a:srcRect l="2990" r="428"/>
        <a:stretch>
          <a:fillRect/>
        </a:stretch>
      </xdr:blipFill>
      <xdr:spPr>
        <a:xfrm flipH="1">
          <a:off x="8994320" y="1564822"/>
          <a:ext cx="2027466" cy="3184071"/>
        </a:xfrm>
        <a:prstGeom prst="rect">
          <a:avLst/>
        </a:prstGeom>
      </xdr:spPr>
    </xdr:pic>
    <xdr:clientData/>
  </xdr:twoCellAnchor>
  <xdr:twoCellAnchor editAs="oneCell">
    <xdr:from>
      <xdr:col>15</xdr:col>
      <xdr:colOff>43543</xdr:colOff>
      <xdr:row>23</xdr:row>
      <xdr:rowOff>40822</xdr:rowOff>
    </xdr:from>
    <xdr:to>
      <xdr:col>17</xdr:col>
      <xdr:colOff>517071</xdr:colOff>
      <xdr:row>39</xdr:row>
      <xdr:rowOff>163286</xdr:rowOff>
    </xdr:to>
    <xdr:pic>
      <xdr:nvPicPr>
        <xdr:cNvPr id="7" name="Picture 6">
          <a:extLst>
            <a:ext uri="{FF2B5EF4-FFF2-40B4-BE49-F238E27FC236}">
              <a16:creationId xmlns:a16="http://schemas.microsoft.com/office/drawing/2014/main" id="{41896FB1-A9A5-447E-9F47-2D8FFF2D9F5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12235543" y="5606143"/>
          <a:ext cx="2569028" cy="31704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29</xdr:col>
      <xdr:colOff>18548</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26</xdr:col>
      <xdr:colOff>156882</xdr:colOff>
      <xdr:row>0</xdr:row>
      <xdr:rowOff>311728</xdr:rowOff>
    </xdr:from>
    <xdr:to>
      <xdr:col>49</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168090</xdr:colOff>
      <xdr:row>31</xdr:row>
      <xdr:rowOff>381000</xdr:rowOff>
    </xdr:from>
    <xdr:to>
      <xdr:col>44</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21</xdr:row>
      <xdr:rowOff>100853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215799" y="2422713"/>
          <a:ext cx="521432" cy="1701052"/>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437029</xdr:colOff>
      <xdr:row>21</xdr:row>
      <xdr:rowOff>112059</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8354805" y="1583046"/>
          <a:ext cx="34048" cy="25519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25</xdr:row>
      <xdr:rowOff>156882</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999711" y="2422713"/>
          <a:ext cx="521432" cy="2519081"/>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414187</xdr:colOff>
      <xdr:row>8</xdr:row>
      <xdr:rowOff>36634</xdr:rowOff>
    </xdr:from>
    <xdr:to>
      <xdr:col>16</xdr:col>
      <xdr:colOff>414618</xdr:colOff>
      <xdr:row>26</xdr:row>
      <xdr:rowOff>100853</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5228363" y="1583046"/>
          <a:ext cx="431" cy="349321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21647</xdr:colOff>
      <xdr:row>33</xdr:row>
      <xdr:rowOff>497901</xdr:rowOff>
    </xdr:from>
    <xdr:to>
      <xdr:col>14</xdr:col>
      <xdr:colOff>6364432</xdr:colOff>
      <xdr:row>38</xdr:row>
      <xdr:rowOff>762140</xdr:rowOff>
    </xdr:to>
    <xdr:pic>
      <xdr:nvPicPr>
        <xdr:cNvPr id="2" name="Picture 1">
          <a:extLst>
            <a:ext uri="{FF2B5EF4-FFF2-40B4-BE49-F238E27FC236}">
              <a16:creationId xmlns:a16="http://schemas.microsoft.com/office/drawing/2014/main" id="{B7FC151D-3253-3448-A76D-6F1E8C43921E}"/>
            </a:ext>
          </a:extLst>
        </xdr:cNvPr>
        <xdr:cNvPicPr>
          <a:picLocks noChangeAspect="1"/>
        </xdr:cNvPicPr>
      </xdr:nvPicPr>
      <xdr:blipFill>
        <a:blip xmlns:r="http://schemas.openxmlformats.org/officeDocument/2006/relationships" r:embed="rId1"/>
        <a:stretch>
          <a:fillRect/>
        </a:stretch>
      </xdr:blipFill>
      <xdr:spPr>
        <a:xfrm>
          <a:off x="9574118693" y="19331424"/>
          <a:ext cx="9741478" cy="4377307"/>
        </a:xfrm>
        <a:prstGeom prst="rect">
          <a:avLst/>
        </a:prstGeom>
      </xdr:spPr>
    </xdr:pic>
    <xdr:clientData/>
  </xdr:twoCellAnchor>
  <xdr:twoCellAnchor editAs="oneCell">
    <xdr:from>
      <xdr:col>11</xdr:col>
      <xdr:colOff>17317</xdr:colOff>
      <xdr:row>2</xdr:row>
      <xdr:rowOff>51954</xdr:rowOff>
    </xdr:from>
    <xdr:to>
      <xdr:col>14</xdr:col>
      <xdr:colOff>6373090</xdr:colOff>
      <xdr:row>8</xdr:row>
      <xdr:rowOff>445942</xdr:rowOff>
    </xdr:to>
    <xdr:pic>
      <xdr:nvPicPr>
        <xdr:cNvPr id="3" name="Picture 2">
          <a:extLst>
            <a:ext uri="{FF2B5EF4-FFF2-40B4-BE49-F238E27FC236}">
              <a16:creationId xmlns:a16="http://schemas.microsoft.com/office/drawing/2014/main" id="{311FBB67-0C80-D7D2-7EA3-C4418086B78B}"/>
            </a:ext>
          </a:extLst>
        </xdr:cNvPr>
        <xdr:cNvPicPr>
          <a:picLocks noChangeAspect="1"/>
        </xdr:cNvPicPr>
      </xdr:nvPicPr>
      <xdr:blipFill>
        <a:blip xmlns:r="http://schemas.openxmlformats.org/officeDocument/2006/relationships" r:embed="rId2"/>
        <a:stretch>
          <a:fillRect/>
        </a:stretch>
      </xdr:blipFill>
      <xdr:spPr>
        <a:xfrm>
          <a:off x="9638468728" y="1039090"/>
          <a:ext cx="9576955" cy="3758046"/>
        </a:xfrm>
        <a:prstGeom prst="rect">
          <a:avLst/>
        </a:prstGeom>
      </xdr:spPr>
    </xdr:pic>
    <xdr:clientData/>
  </xdr:twoCellAnchor>
  <xdr:twoCellAnchor editAs="oneCell">
    <xdr:from>
      <xdr:col>14</xdr:col>
      <xdr:colOff>4762501</xdr:colOff>
      <xdr:row>33</xdr:row>
      <xdr:rowOff>309800</xdr:rowOff>
    </xdr:from>
    <xdr:to>
      <xdr:col>14</xdr:col>
      <xdr:colOff>6299491</xdr:colOff>
      <xdr:row>34</xdr:row>
      <xdr:rowOff>519548</xdr:rowOff>
    </xdr:to>
    <xdr:pic>
      <xdr:nvPicPr>
        <xdr:cNvPr id="4" name="Picture 3">
          <a:extLst>
            <a:ext uri="{FF2B5EF4-FFF2-40B4-BE49-F238E27FC236}">
              <a16:creationId xmlns:a16="http://schemas.microsoft.com/office/drawing/2014/main" id="{6950CFCE-B30E-A172-1CDB-A4A127DBEF7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20432"/>
        <a:stretch>
          <a:fillRect/>
        </a:stretch>
      </xdr:blipFill>
      <xdr:spPr>
        <a:xfrm>
          <a:off x="9574183634" y="19143323"/>
          <a:ext cx="1536990" cy="1032361"/>
        </a:xfrm>
        <a:prstGeom prst="rect">
          <a:avLst/>
        </a:prstGeom>
      </xdr:spPr>
    </xdr:pic>
    <xdr:clientData/>
  </xdr:twoCellAnchor>
  <xdr:twoCellAnchor editAs="oneCell">
    <xdr:from>
      <xdr:col>10</xdr:col>
      <xdr:colOff>43295</xdr:colOff>
      <xdr:row>26</xdr:row>
      <xdr:rowOff>86591</xdr:rowOff>
    </xdr:from>
    <xdr:to>
      <xdr:col>14</xdr:col>
      <xdr:colOff>6364433</xdr:colOff>
      <xdr:row>32</xdr:row>
      <xdr:rowOff>497898</xdr:rowOff>
    </xdr:to>
    <xdr:pic>
      <xdr:nvPicPr>
        <xdr:cNvPr id="6" name="Picture 5">
          <a:extLst>
            <a:ext uri="{FF2B5EF4-FFF2-40B4-BE49-F238E27FC236}">
              <a16:creationId xmlns:a16="http://schemas.microsoft.com/office/drawing/2014/main" id="{3C4F515D-4F99-EDDB-79E9-B3D24DF070CF}"/>
            </a:ext>
          </a:extLst>
        </xdr:cNvPr>
        <xdr:cNvPicPr>
          <a:picLocks noChangeAspect="1"/>
        </xdr:cNvPicPr>
      </xdr:nvPicPr>
      <xdr:blipFill>
        <a:blip xmlns:r="http://schemas.openxmlformats.org/officeDocument/2006/relationships" r:embed="rId4"/>
        <a:stretch>
          <a:fillRect/>
        </a:stretch>
      </xdr:blipFill>
      <xdr:spPr>
        <a:xfrm>
          <a:off x="9574118692" y="15218352"/>
          <a:ext cx="9719831" cy="3550228"/>
        </a:xfrm>
        <a:prstGeom prst="rect">
          <a:avLst/>
        </a:prstGeom>
      </xdr:spPr>
    </xdr:pic>
    <xdr:clientData/>
  </xdr:twoCellAnchor>
  <xdr:twoCellAnchor editAs="oneCell">
    <xdr:from>
      <xdr:col>10</xdr:col>
      <xdr:colOff>21647</xdr:colOff>
      <xdr:row>18</xdr:row>
      <xdr:rowOff>584488</xdr:rowOff>
    </xdr:from>
    <xdr:to>
      <xdr:col>14</xdr:col>
      <xdr:colOff>6364433</xdr:colOff>
      <xdr:row>24</xdr:row>
      <xdr:rowOff>606137</xdr:rowOff>
    </xdr:to>
    <xdr:pic>
      <xdr:nvPicPr>
        <xdr:cNvPr id="7" name="Picture 6">
          <a:extLst>
            <a:ext uri="{FF2B5EF4-FFF2-40B4-BE49-F238E27FC236}">
              <a16:creationId xmlns:a16="http://schemas.microsoft.com/office/drawing/2014/main" id="{406D392D-FBAA-4280-A0EA-71C4A0F7A63A}"/>
            </a:ext>
          </a:extLst>
        </xdr:cNvPr>
        <xdr:cNvPicPr>
          <a:picLocks noChangeAspect="1"/>
        </xdr:cNvPicPr>
      </xdr:nvPicPr>
      <xdr:blipFill>
        <a:blip xmlns:r="http://schemas.openxmlformats.org/officeDocument/2006/relationships" r:embed="rId5"/>
        <a:stretch>
          <a:fillRect/>
        </a:stretch>
      </xdr:blipFill>
      <xdr:spPr>
        <a:xfrm>
          <a:off x="9574118692" y="11083636"/>
          <a:ext cx="9741479" cy="3636819"/>
        </a:xfrm>
        <a:prstGeom prst="rect">
          <a:avLst/>
        </a:prstGeom>
      </xdr:spPr>
    </xdr:pic>
    <xdr:clientData/>
  </xdr:twoCellAnchor>
  <xdr:twoCellAnchor editAs="oneCell">
    <xdr:from>
      <xdr:col>10</xdr:col>
      <xdr:colOff>21647</xdr:colOff>
      <xdr:row>11</xdr:row>
      <xdr:rowOff>64941</xdr:rowOff>
    </xdr:from>
    <xdr:to>
      <xdr:col>14</xdr:col>
      <xdr:colOff>6342784</xdr:colOff>
      <xdr:row>18</xdr:row>
      <xdr:rowOff>108237</xdr:rowOff>
    </xdr:to>
    <xdr:pic>
      <xdr:nvPicPr>
        <xdr:cNvPr id="8" name="Picture 7">
          <a:extLst>
            <a:ext uri="{FF2B5EF4-FFF2-40B4-BE49-F238E27FC236}">
              <a16:creationId xmlns:a16="http://schemas.microsoft.com/office/drawing/2014/main" id="{7FC79D00-2543-39D2-3648-2B80E2E4C54E}"/>
            </a:ext>
          </a:extLst>
        </xdr:cNvPr>
        <xdr:cNvPicPr>
          <a:picLocks noChangeAspect="1"/>
        </xdr:cNvPicPr>
      </xdr:nvPicPr>
      <xdr:blipFill>
        <a:blip xmlns:r="http://schemas.openxmlformats.org/officeDocument/2006/relationships" r:embed="rId6"/>
        <a:stretch>
          <a:fillRect/>
        </a:stretch>
      </xdr:blipFill>
      <xdr:spPr>
        <a:xfrm>
          <a:off x="9574140341" y="5996418"/>
          <a:ext cx="9719830" cy="46109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Weekly\#12 FEB- 25/W1 - 04-Feb-25/HAL1-02-005-JAS-TS0-0-DCM-WPR 04-Feb-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Weekly Progress Report"/>
      <sheetName val="General Information"/>
      <sheetName val="Progress"/>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Sheet1"/>
      <sheetName val="Codes"/>
    </sheetNames>
    <sheetDataSet>
      <sheetData sheetId="0"/>
      <sheetData sheetId="1">
        <row r="3">
          <cell r="O3">
            <v>45093675</v>
          </cell>
        </row>
      </sheetData>
      <sheetData sheetId="2">
        <row r="3">
          <cell r="C3" t="str">
            <v>Hail - Developing of Infrastructure Hail industrial city PHASE II - Eastern side Project</v>
          </cell>
        </row>
        <row r="5">
          <cell r="C5" t="str">
            <v>Shibh Aljazira Contracting Company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3"/>
  <dimension ref="A1:GA11"/>
  <sheetViews>
    <sheetView topLeftCell="CS1" zoomScale="85" zoomScaleNormal="85" workbookViewId="0">
      <selection activeCell="DC3" sqref="DC3"/>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6" t="str">
        <f>'Weekly Progress Report'!$A$1</f>
        <v>MODON - Weekly Progress Report - Construction Projects</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row>
    <row r="2" spans="1:183">
      <c r="A2" s="16"/>
      <c r="B2" s="16" t="str">
        <f>'Weekly Progress Report'!$A$2</f>
        <v>Contract General Information</v>
      </c>
      <c r="C2" s="16"/>
      <c r="D2" s="16"/>
      <c r="E2" s="16"/>
      <c r="F2" s="16"/>
      <c r="G2" s="16"/>
      <c r="H2" s="16"/>
      <c r="I2" s="16"/>
      <c r="J2" s="242" t="str">
        <f>'Weekly Progress Report'!G2</f>
        <v>Key Dates</v>
      </c>
      <c r="K2" s="243"/>
      <c r="L2" s="243"/>
      <c r="M2" s="243"/>
      <c r="N2" s="243"/>
      <c r="O2" s="243"/>
      <c r="P2" s="243"/>
      <c r="Q2" s="243"/>
      <c r="R2" s="243"/>
      <c r="S2" s="243"/>
      <c r="T2" s="244"/>
      <c r="U2" s="242" t="str">
        <f>'Weekly Progress Report'!$M$2</f>
        <v>Cost Summary (SR)</v>
      </c>
      <c r="V2" s="243"/>
      <c r="W2" s="243"/>
      <c r="X2" s="243"/>
      <c r="Y2" s="243"/>
      <c r="Z2" s="243"/>
      <c r="AA2" s="243"/>
      <c r="AB2" s="244"/>
      <c r="AC2" s="243"/>
      <c r="AD2" s="242" t="str">
        <f>'Weekly Progress Report'!$U$2</f>
        <v>Performance Summary</v>
      </c>
      <c r="AE2" s="243"/>
      <c r="AF2" s="243"/>
      <c r="AG2" s="243"/>
      <c r="AH2" s="243"/>
      <c r="AI2" s="243"/>
      <c r="AJ2" s="243"/>
      <c r="AK2" s="243"/>
      <c r="AL2" s="243"/>
      <c r="AM2" s="243"/>
      <c r="AN2" s="243"/>
      <c r="AO2" s="244"/>
      <c r="AP2" s="242" t="str">
        <f>'Weekly Progress Report'!A59</f>
        <v>Shop Drawings</v>
      </c>
      <c r="AQ2" s="243"/>
      <c r="AR2" s="243"/>
      <c r="AS2" s="244"/>
      <c r="AT2" s="242" t="str">
        <f>'Weekly Progress Report'!A68</f>
        <v>Material Approval</v>
      </c>
      <c r="AU2" s="243"/>
      <c r="AV2" s="244"/>
      <c r="AW2" s="242" t="str">
        <f>'Weekly Progress Report'!A77</f>
        <v>Procurement Summary</v>
      </c>
      <c r="AX2" s="243"/>
      <c r="AY2" s="243"/>
      <c r="AZ2" s="243"/>
      <c r="BA2" s="243"/>
      <c r="BB2" s="243"/>
      <c r="BC2" s="244"/>
      <c r="BD2" s="242" t="str">
        <f>'Weekly Progress Report'!L59</f>
        <v>Quality Reports</v>
      </c>
      <c r="BE2" s="243"/>
      <c r="BF2" s="243"/>
      <c r="BG2" s="243"/>
      <c r="BH2" s="243"/>
      <c r="BI2" s="243"/>
      <c r="BJ2" s="243"/>
      <c r="BK2" s="243"/>
      <c r="BL2" s="243"/>
      <c r="BM2" s="243"/>
      <c r="BN2" s="243"/>
      <c r="BO2" s="243"/>
      <c r="BP2" s="243"/>
      <c r="BQ2" s="243"/>
      <c r="BR2" s="243"/>
      <c r="BS2" s="244"/>
      <c r="BT2" s="242" t="str">
        <f>'Weekly Progress Report'!L67</f>
        <v>Key Submittals Approval Status</v>
      </c>
      <c r="BU2" s="243"/>
      <c r="BV2" s="243"/>
      <c r="BW2" s="243"/>
      <c r="BX2" s="243"/>
      <c r="BY2" s="243"/>
      <c r="BZ2" s="243"/>
      <c r="CA2" s="243"/>
      <c r="CB2" s="243"/>
      <c r="CC2" s="244"/>
      <c r="CD2" s="242" t="str">
        <f>'Weekly Progress Report'!L73</f>
        <v>Invoices Summary</v>
      </c>
      <c r="CE2" s="243"/>
      <c r="CF2" s="243"/>
      <c r="CG2" s="243"/>
      <c r="CH2" s="243"/>
      <c r="CI2" s="243"/>
      <c r="CJ2" s="243"/>
      <c r="CK2" s="243"/>
      <c r="CL2" s="243"/>
      <c r="CM2" s="243"/>
      <c r="CN2" s="243"/>
      <c r="CO2" s="243"/>
      <c r="CP2" s="243"/>
      <c r="CQ2" s="244"/>
      <c r="CR2" s="242" t="str">
        <f>'Weekly Progress Report'!L81</f>
        <v>Resources at Site</v>
      </c>
      <c r="CS2" s="243"/>
      <c r="CT2" s="243"/>
      <c r="CU2" s="243"/>
      <c r="CV2" s="243"/>
      <c r="CW2" s="243"/>
      <c r="CX2" s="244"/>
      <c r="CY2" s="242" t="str">
        <f>'Weekly Progress Report'!W59</f>
        <v>Safety Statistics</v>
      </c>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4"/>
      <c r="FK2" s="242" t="str">
        <f>'Weekly Progress Report'!A86</f>
        <v>Primavera P6 Schedule Status</v>
      </c>
      <c r="FL2" s="243"/>
      <c r="FM2" s="243"/>
      <c r="FN2" s="243"/>
      <c r="FO2" s="243"/>
      <c r="FP2" s="243"/>
      <c r="FQ2" s="243"/>
      <c r="FR2" s="244"/>
      <c r="FS2" s="242" t="str">
        <f>'Weekly Progress Report'!A95</f>
        <v>Weekly Prgoress Photos</v>
      </c>
      <c r="FT2" s="243"/>
      <c r="FU2" s="243"/>
      <c r="FV2" s="243"/>
      <c r="FW2" s="243"/>
      <c r="FX2" s="243"/>
      <c r="FY2" s="243"/>
      <c r="FZ2" s="243"/>
      <c r="GA2" s="244"/>
    </row>
    <row r="3" spans="1:183" s="53" customFormat="1" ht="56.25" customHeight="1">
      <c r="A3" s="247" t="str">
        <f>'Weekly Progress Report'!AF1</f>
        <v>Data Date</v>
      </c>
      <c r="B3" s="247" t="str">
        <f>'Weekly Progress Report'!A3</f>
        <v>Project Name</v>
      </c>
      <c r="C3" s="247" t="str">
        <f>'Weekly Progress Report'!A4</f>
        <v>Project ID</v>
      </c>
      <c r="D3" s="247" t="str">
        <f>'Weekly Progress Report'!A5</f>
        <v>Contractor</v>
      </c>
      <c r="E3" s="247" t="str">
        <f>'Weekly Progress Report'!A6</f>
        <v>Consultant</v>
      </c>
      <c r="F3" s="247" t="str">
        <f>'Weekly Progress Report'!D4</f>
        <v>Stage</v>
      </c>
      <c r="G3" s="247" t="str">
        <f>'Weekly Progress Report'!D5</f>
        <v>Status</v>
      </c>
      <c r="H3" s="247" t="str">
        <f>'Weekly Progress Report'!D6</f>
        <v>Modon PM</v>
      </c>
      <c r="I3" s="248" t="str">
        <f>'Weekly Progress Report'!AA2</f>
        <v>Project Scope</v>
      </c>
      <c r="J3" s="249" t="str">
        <f>'Weekly Progress Report'!G3</f>
        <v xml:space="preserve">Contract Award </v>
      </c>
      <c r="K3" s="247" t="str">
        <f>'Weekly Progress Report'!G4</f>
        <v xml:space="preserve">Contract Sign </v>
      </c>
      <c r="L3" s="247" t="str">
        <f>'Weekly Progress Report'!G5</f>
        <v xml:space="preserve">Site Handover </v>
      </c>
      <c r="M3" s="247" t="str">
        <f>'Weekly Progress Report'!G6</f>
        <v>Original Completion</v>
      </c>
      <c r="N3" s="247" t="str">
        <f>'Weekly Progress Report'!$I$3</f>
        <v>Contract Award  (Hijri)</v>
      </c>
      <c r="O3" s="247" t="str">
        <f>'Weekly Progress Report'!$I$4</f>
        <v>Contract Sign  (Hijri)</v>
      </c>
      <c r="P3" s="247" t="str">
        <f>'Weekly Progress Report'!$I$5</f>
        <v>Site Handover  (Hijri)</v>
      </c>
      <c r="Q3" s="247" t="str">
        <f>'Weekly Progress Report'!$I$6</f>
        <v>Original Completion (Hijri)</v>
      </c>
      <c r="R3" s="247" t="str">
        <f>'Weekly Progress Report'!$K$3</f>
        <v xml:space="preserve">Revised Completion </v>
      </c>
      <c r="S3" s="247" t="str">
        <f>'Weekly Progress Report'!$K$4</f>
        <v xml:space="preserve">Committed Completion </v>
      </c>
      <c r="T3" s="250" t="str">
        <f>'Weekly Progress Report'!$K$5</f>
        <v>Forecast Completion</v>
      </c>
      <c r="U3" s="249" t="str">
        <f>'Weekly Progress Report'!$M$3</f>
        <v>Original Contract Value</v>
      </c>
      <c r="V3" s="247" t="str">
        <f>'Weekly Progress Report'!$M$4</f>
        <v>Revised Contract Value</v>
      </c>
      <c r="W3" s="247" t="str">
        <f>'Weekly Progress Report'!$M$5</f>
        <v>Estimate At Completion Value</v>
      </c>
      <c r="X3" s="247" t="str">
        <f>'Weekly Progress Report'!$M$6</f>
        <v xml:space="preserve">Potential Changes </v>
      </c>
      <c r="Y3" s="247" t="str">
        <f>'Weekly Progress Report'!$Q$3</f>
        <v>O&amp;M Value (if any)</v>
      </c>
      <c r="Z3" s="247" t="str">
        <f>'Weekly Progress Report'!$Q$4</f>
        <v>Submitted Invoices (Gross Value)</v>
      </c>
      <c r="AA3" s="247" t="str">
        <f>'Weekly Progress Report'!$Q$5</f>
        <v>Penalities</v>
      </c>
      <c r="AB3" s="250" t="str">
        <f>'Weekly Progress Report'!$Q$6</f>
        <v>FIR Value (Todate)</v>
      </c>
      <c r="AC3" s="330" t="s">
        <v>741</v>
      </c>
      <c r="AD3" s="247" t="str">
        <f>'Weekly Progress Report'!$U$3</f>
        <v>Plan Value</v>
      </c>
      <c r="AE3" s="247" t="str">
        <f>'Weekly Progress Report'!$U$4</f>
        <v>Earn Value</v>
      </c>
      <c r="AF3" s="247" t="str">
        <f>'Weekly Progress Report'!$W$3</f>
        <v>Phys. Plan Value</v>
      </c>
      <c r="AG3" s="247" t="str">
        <f>'Weekly Progress Report'!$W$4</f>
        <v>Phys. Earn Value</v>
      </c>
      <c r="AH3" s="247" t="str">
        <f>'Weekly Progress Report'!$Y$3</f>
        <v>Quality Score</v>
      </c>
      <c r="AI3" s="247" t="str">
        <f>'Weekly Progress Report'!$Y$5</f>
        <v>Safety 
Score</v>
      </c>
      <c r="AJ3" s="247" t="s">
        <v>742</v>
      </c>
      <c r="AK3" s="247" t="s">
        <v>743</v>
      </c>
      <c r="AL3" s="247" t="s">
        <v>744</v>
      </c>
      <c r="AM3" s="247" t="s">
        <v>744</v>
      </c>
      <c r="AN3" s="247" t="s">
        <v>702</v>
      </c>
      <c r="AO3" s="250" t="s">
        <v>702</v>
      </c>
      <c r="AP3" s="249" t="s">
        <v>703</v>
      </c>
      <c r="AQ3" s="247" t="s">
        <v>704</v>
      </c>
      <c r="AR3" s="247" t="s">
        <v>705</v>
      </c>
      <c r="AS3" s="250" t="s">
        <v>706</v>
      </c>
      <c r="AT3" s="249" t="s">
        <v>707</v>
      </c>
      <c r="AU3" s="247" t="s">
        <v>708</v>
      </c>
      <c r="AV3" s="250" t="s">
        <v>709</v>
      </c>
      <c r="AW3" s="249" t="str">
        <f>'Weekly Progress Report'!C78</f>
        <v>Total Materials</v>
      </c>
      <c r="AX3" s="247" t="str">
        <f>'Weekly Progress Report'!D78</f>
        <v>Total Number of P.O.</v>
      </c>
      <c r="AY3" s="247" t="str">
        <f>'Weekly Progress Report'!E78</f>
        <v>Actual P.O.
To Date</v>
      </c>
      <c r="AZ3" s="247" t="str">
        <f>'Weekly Progress Report'!F78</f>
        <v>Remaining P.O</v>
      </c>
      <c r="BA3" s="247" t="str">
        <f>'Weekly Progress Report'!G78</f>
        <v>Material on Site</v>
      </c>
      <c r="BB3" s="247" t="str">
        <f>'Weekly Progress Report'!H78</f>
        <v>Remaining Materials</v>
      </c>
      <c r="BC3" s="250" t="str">
        <f>'Weekly Progress Report'!I78</f>
        <v>Material Delivery Completion (Date)</v>
      </c>
      <c r="BD3" s="249" t="str">
        <f>"NCR "&amp;'Weekly Progress Report'!N60</f>
        <v>NCR Issued</v>
      </c>
      <c r="BE3" s="247" t="str">
        <f>"NCR "&amp;'Weekly Progress Report'!O60</f>
        <v>NCR Closed</v>
      </c>
      <c r="BF3" s="247" t="str">
        <f>"NCR "&amp;'Weekly Progress Report'!P60</f>
        <v>NCR Pending</v>
      </c>
      <c r="BG3" s="247" t="str">
        <f>"NCR "&amp;'Weekly Progress Report'!Q60</f>
        <v>NCR Avg. Closing
(Days)</v>
      </c>
      <c r="BH3" s="247" t="str">
        <f>"SIR "&amp;'Weekly Progress Report'!N60</f>
        <v>SIR Issued</v>
      </c>
      <c r="BI3" s="247" t="str">
        <f>"SIR "&amp;'Weekly Progress Report'!O60</f>
        <v>SIR Closed</v>
      </c>
      <c r="BJ3" s="247" t="str">
        <f>"SIR "&amp;'Weekly Progress Report'!P60</f>
        <v>SIR Pending</v>
      </c>
      <c r="BK3" s="247" t="str">
        <f>"SIR "&amp;'Weekly Progress Report'!Q60</f>
        <v>SIR Avg. Closing
(Days)</v>
      </c>
      <c r="BL3" s="247" t="str">
        <f>"MIR "&amp;'Weekly Progress Report'!N60</f>
        <v>MIR Issued</v>
      </c>
      <c r="BM3" s="247" t="str">
        <f>"MIR "&amp;'Weekly Progress Report'!O60</f>
        <v>MIR Closed</v>
      </c>
      <c r="BN3" s="247" t="str">
        <f>"MIR "&amp;'Weekly Progress Report'!P60</f>
        <v>MIR Pending</v>
      </c>
      <c r="BO3" s="247" t="str">
        <f>"MIR "&amp;'Weekly Progress Report'!Q60</f>
        <v>MIR Avg. Closing
(Days)</v>
      </c>
      <c r="BP3" s="247" t="str">
        <f>"FIR "&amp;'Weekly Progress Report'!N60</f>
        <v>FIR Issued</v>
      </c>
      <c r="BQ3" s="247" t="str">
        <f>"FIR "&amp;'Weekly Progress Report'!O60</f>
        <v>FIR Closed</v>
      </c>
      <c r="BR3" s="247" t="str">
        <f>"FIR "&amp;'Weekly Progress Report'!P60</f>
        <v>FIR Pending</v>
      </c>
      <c r="BS3" s="250" t="str">
        <f>"FIR "&amp;'Weekly Progress Report'!Q60</f>
        <v>FIR Avg. Closing
(Days)</v>
      </c>
      <c r="BT3" s="249" t="str">
        <f>'Weekly Progress Report'!L68</f>
        <v xml:space="preserve">1 Quality Plan Approval </v>
      </c>
      <c r="BU3" s="247" t="str">
        <f>'Weekly Progress Report'!L69</f>
        <v xml:space="preserve">2 Quality Plan Last Up </v>
      </c>
      <c r="BV3" s="247" t="str">
        <f>'Weekly Progress Report'!L70</f>
        <v xml:space="preserve">3 Safety Plan Approval </v>
      </c>
      <c r="BW3" s="247" t="str">
        <f>'Weekly Progress Report'!L71</f>
        <v xml:space="preserve">4 Safety Plan Last Up </v>
      </c>
      <c r="BX3" s="247" t="str">
        <f>'Weekly Progress Report'!L72</f>
        <v xml:space="preserve">5 Construction Plan Approval </v>
      </c>
      <c r="BY3" s="247" t="str">
        <f>'Weekly Progress Report'!Q68</f>
        <v>6 Baseline Approval</v>
      </c>
      <c r="BZ3" s="247" t="str">
        <f>'Weekly Progress Report'!Q69</f>
        <v>7 No of Approved Version of Schedule</v>
      </c>
      <c r="CA3" s="247" t="str">
        <f>'Weekly Progress Report'!Q70</f>
        <v>8 Last Approved Schedule</v>
      </c>
      <c r="CB3" s="247" t="str">
        <f>'Weekly Progress Report'!Q71</f>
        <v>9 BOQ Approval Date</v>
      </c>
      <c r="CC3" s="250" t="str">
        <f>'Weekly Progress Report'!Q72</f>
        <v>10 No of Approved Version of BOQ</v>
      </c>
      <c r="CD3" s="251" t="str">
        <f>'Weekly Progress Report'!L74</f>
        <v>Total Submitted Invoices</v>
      </c>
      <c r="CE3" s="252" t="str">
        <f>'Weekly Progress Report'!L75</f>
        <v>PM Approved Invoices</v>
      </c>
      <c r="CF3" s="252" t="str">
        <f>'Weekly Progress Report'!L76</f>
        <v xml:space="preserve">No of Paid  Invoices </v>
      </c>
      <c r="CG3" s="252" t="str">
        <f>'Weekly Progress Report'!L77</f>
        <v>No of Pending Invoices</v>
      </c>
      <c r="CH3" s="252" t="str">
        <f>'Weekly Progress Report'!L78</f>
        <v>Advance Payment %</v>
      </c>
      <c r="CI3" s="252" t="str">
        <f>'Weekly Progress Report'!L79</f>
        <v>Retention %</v>
      </c>
      <c r="CJ3" s="252" t="str">
        <f>'Weekly Progress Report'!L80</f>
        <v>Deduction / Penalties %</v>
      </c>
      <c r="CK3" s="252" t="str">
        <f>'Weekly Progress Report'!O74</f>
        <v>Submitted Invoices (SAR)</v>
      </c>
      <c r="CL3" s="252" t="str">
        <f>'Weekly Progress Report'!O75</f>
        <v>PM Approved Invoices (SAR)</v>
      </c>
      <c r="CM3" s="252" t="str">
        <f>'Weekly Progress Report'!O76</f>
        <v>Paid  Invoices (SAR)</v>
      </c>
      <c r="CN3" s="252" t="str">
        <f>'Weekly Progress Report'!O77</f>
        <v>Last Submitted Period</v>
      </c>
      <c r="CO3" s="252" t="str">
        <f>'Weekly Progress Report'!O78</f>
        <v>Advance Payment (SAR)</v>
      </c>
      <c r="CP3" s="252" t="str">
        <f>'Weekly Progress Report'!O79</f>
        <v>Retention (SAR)</v>
      </c>
      <c r="CQ3" s="253" t="str">
        <f>'Weekly Progress Report'!O80</f>
        <v>Deduction / Penalties (SAR)</v>
      </c>
      <c r="CR3" s="249" t="s">
        <v>711</v>
      </c>
      <c r="CS3" s="247" t="s">
        <v>712</v>
      </c>
      <c r="CT3" s="247" t="s">
        <v>713</v>
      </c>
      <c r="CU3" s="247" t="s">
        <v>714</v>
      </c>
      <c r="CV3" s="247" t="s">
        <v>715</v>
      </c>
      <c r="CW3" s="247" t="s">
        <v>716</v>
      </c>
      <c r="CX3" s="250" t="s">
        <v>717</v>
      </c>
      <c r="CY3" s="251" t="str">
        <f>"This Week "&amp;'Weekly Progress Report'!X62</f>
        <v>This Week Total Hours Worked</v>
      </c>
      <c r="CZ3" s="252" t="str">
        <f>"This Week "&amp;'Weekly Progress Report'!X63</f>
        <v>This Week Safe Hours Worked</v>
      </c>
      <c r="DA3" s="252" t="str">
        <f>"This Week "&amp;'Weekly Progress Report'!X64</f>
        <v>This Week LTI</v>
      </c>
      <c r="DB3" s="252" t="str">
        <f>"This Week "&amp;'Weekly Progress Report'!X65</f>
        <v>This Week MTC (Healed w/o Disability)</v>
      </c>
      <c r="DC3" s="252" t="str">
        <f>"This Week "&amp;'Weekly Progress Report'!X66</f>
        <v>This Week MTC (Healed w/ Disability)</v>
      </c>
      <c r="DD3" s="252" t="str">
        <f>"This Week "&amp;'Weekly Progress Report'!X67</f>
        <v>This Week Near Miss</v>
      </c>
      <c r="DE3" s="252" t="str">
        <f>"This Week "&amp;'Weekly Progress Report'!X68</f>
        <v>This Week First Aid Cases</v>
      </c>
      <c r="DF3" s="252" t="str">
        <f>"This Week "&amp;'Weekly Progress Report'!X69</f>
        <v>This Week Fatality</v>
      </c>
      <c r="DG3" s="252" t="str">
        <f>"This Week "&amp;'Weekly Progress Report'!X70</f>
        <v>This Week Fire Incident Cases</v>
      </c>
      <c r="DH3" s="252" t="str">
        <f>"This Week "&amp;'Weekly Progress Report'!X71</f>
        <v>This Week Vehicle Incident</v>
      </c>
      <c r="DI3" s="252" t="str">
        <f>"This Week "&amp;'Weekly Progress Report'!X72</f>
        <v>This Week Property Damages</v>
      </c>
      <c r="DJ3" s="252" t="str">
        <f>"This Week "&amp;'Weekly Progress Report'!X73</f>
        <v xml:space="preserve">This Week Induction Training </v>
      </c>
      <c r="DK3" s="252" t="str">
        <f>"This Week "&amp;'Weekly Progress Report'!X74</f>
        <v>This Week No.of Internal Training</v>
      </c>
      <c r="DL3" s="252" t="str">
        <f>"This Week "&amp;'Weekly Progress Report'!X75</f>
        <v>This Week No.of Internal Audit</v>
      </c>
      <c r="DM3" s="252" t="str">
        <f>"This Week "&amp;'Weekly Progress Report'!X76</f>
        <v>This Week No. of Toolbox Talks</v>
      </c>
      <c r="DN3" s="252" t="str">
        <f>"This Week "&amp;'Weekly Progress Report'!X77</f>
        <v>This Week Safety Awards/Incentives</v>
      </c>
      <c r="DO3" s="252" t="str">
        <f>"This Month "&amp;'Weekly Progress Report'!X62</f>
        <v>This Month Total Hours Worked</v>
      </c>
      <c r="DP3" s="252" t="str">
        <f>"This Month "&amp;'Weekly Progress Report'!X63</f>
        <v>This Month Safe Hours Worked</v>
      </c>
      <c r="DQ3" s="252" t="str">
        <f>"This Month "&amp;'Weekly Progress Report'!X64</f>
        <v>This Month LTI</v>
      </c>
      <c r="DR3" s="252" t="str">
        <f>"This Month "&amp;'Weekly Progress Report'!X65</f>
        <v>This Month MTC (Healed w/o Disability)</v>
      </c>
      <c r="DS3" s="252" t="str">
        <f>"This Month "&amp;'Weekly Progress Report'!X66</f>
        <v>This Month MTC (Healed w/ Disability)</v>
      </c>
      <c r="DT3" s="252" t="str">
        <f>"This Month "&amp;'Weekly Progress Report'!X67</f>
        <v>This Month Near Miss</v>
      </c>
      <c r="DU3" s="252" t="str">
        <f>"This Month "&amp;'Weekly Progress Report'!X68</f>
        <v>This Month First Aid Cases</v>
      </c>
      <c r="DV3" s="252" t="str">
        <f>"This Month "&amp;'Weekly Progress Report'!X69</f>
        <v>This Month Fatality</v>
      </c>
      <c r="DW3" s="252" t="str">
        <f>"This Month "&amp;'Weekly Progress Report'!X70</f>
        <v>This Month Fire Incident Cases</v>
      </c>
      <c r="DX3" s="252" t="str">
        <f>"This Month "&amp;'Weekly Progress Report'!X71</f>
        <v>This Month Vehicle Incident</v>
      </c>
      <c r="DY3" s="252" t="str">
        <f>"This Month "&amp;'Weekly Progress Report'!X72</f>
        <v>This Month Property Damages</v>
      </c>
      <c r="DZ3" s="252" t="str">
        <f>"This Month "&amp;'Weekly Progress Report'!X73</f>
        <v xml:space="preserve">This Month Induction Training </v>
      </c>
      <c r="EA3" s="252" t="str">
        <f>"This Month "&amp;'Weekly Progress Report'!X74</f>
        <v>This Month No.of Internal Training</v>
      </c>
      <c r="EB3" s="252" t="str">
        <f>"This Month "&amp;'Weekly Progress Report'!X75</f>
        <v>This Month No.of Internal Audit</v>
      </c>
      <c r="EC3" s="252" t="str">
        <f>"This Month "&amp;'Weekly Progress Report'!X76</f>
        <v>This Month No. of Toolbox Talks</v>
      </c>
      <c r="ED3" s="252" t="str">
        <f>"This Month "&amp;'Weekly Progress Report'!X77</f>
        <v>This Month Safety Awards/Incentives</v>
      </c>
      <c r="EE3" s="247" t="str">
        <f>"YTD "&amp;'Weekly Progress Report'!X62</f>
        <v>YTD Total Hours Worked</v>
      </c>
      <c r="EF3" s="247" t="str">
        <f>"YTD "&amp;'Weekly Progress Report'!X63</f>
        <v>YTD Safe Hours Worked</v>
      </c>
      <c r="EG3" s="247" t="str">
        <f>"YTD "&amp;'Weekly Progress Report'!X64</f>
        <v>YTD LTI</v>
      </c>
      <c r="EH3" s="247" t="str">
        <f>"YTD "&amp;'Weekly Progress Report'!X65</f>
        <v>YTD MTC (Healed w/o Disability)</v>
      </c>
      <c r="EI3" s="247" t="str">
        <f>"YTD "&amp;'Weekly Progress Report'!X66</f>
        <v>YTD MTC (Healed w/ Disability)</v>
      </c>
      <c r="EJ3" s="247" t="str">
        <f>"YTD "&amp;'Weekly Progress Report'!X67</f>
        <v>YTD Near Miss</v>
      </c>
      <c r="EK3" s="247" t="str">
        <f>"YTD "&amp;'Weekly Progress Report'!X68</f>
        <v>YTD First Aid Cases</v>
      </c>
      <c r="EL3" s="247" t="str">
        <f>"YTD "&amp;'Weekly Progress Report'!X69</f>
        <v>YTD Fatality</v>
      </c>
      <c r="EM3" s="247" t="str">
        <f>"YTD "&amp;'Weekly Progress Report'!X70</f>
        <v>YTD Fire Incident Cases</v>
      </c>
      <c r="EN3" s="247" t="str">
        <f>"YTD "&amp;'Weekly Progress Report'!X71</f>
        <v>YTD Vehicle Incident</v>
      </c>
      <c r="EO3" s="247" t="str">
        <f>"YTD "&amp;'Weekly Progress Report'!X72</f>
        <v>YTD Property Damages</v>
      </c>
      <c r="EP3" s="247" t="str">
        <f>"YTD "&amp;'Weekly Progress Report'!X73</f>
        <v xml:space="preserve">YTD Induction Training </v>
      </c>
      <c r="EQ3" s="247" t="str">
        <f>"YTD "&amp;'Weekly Progress Report'!X74</f>
        <v>YTD No.of Internal Training</v>
      </c>
      <c r="ER3" s="247" t="str">
        <f>"YTD "&amp;'Weekly Progress Report'!X75</f>
        <v>YTD No.of Internal Audit</v>
      </c>
      <c r="ES3" s="247" t="str">
        <f>"YTD "&amp;'Weekly Progress Report'!X76</f>
        <v>YTD No. of Toolbox Talks</v>
      </c>
      <c r="ET3" s="247" t="str">
        <f>"YTD "&amp;'Weekly Progress Report'!X77</f>
        <v>YTD Safety Awards/Incentives</v>
      </c>
      <c r="EU3" s="247" t="str">
        <f>"Cum "&amp;'Weekly Progress Report'!X62</f>
        <v>Cum Total Hours Worked</v>
      </c>
      <c r="EV3" s="247" t="str">
        <f>"Cum "&amp;'Weekly Progress Report'!X63</f>
        <v>Cum Safe Hours Worked</v>
      </c>
      <c r="EW3" s="247" t="str">
        <f>"Cum "&amp;'Weekly Progress Report'!X64</f>
        <v>Cum LTI</v>
      </c>
      <c r="EX3" s="247" t="str">
        <f>"Cum "&amp;'Weekly Progress Report'!X65</f>
        <v>Cum MTC (Healed w/o Disability)</v>
      </c>
      <c r="EY3" s="247" t="str">
        <f>"Cum "&amp;'Weekly Progress Report'!X66</f>
        <v>Cum MTC (Healed w/ Disability)</v>
      </c>
      <c r="EZ3" s="247" t="str">
        <f>"Cum "&amp;'Weekly Progress Report'!X67</f>
        <v>Cum Near Miss</v>
      </c>
      <c r="FA3" s="247" t="str">
        <f>"Cum "&amp;'Weekly Progress Report'!X68</f>
        <v>Cum First Aid Cases</v>
      </c>
      <c r="FB3" s="247" t="str">
        <f>"Cum "&amp;'Weekly Progress Report'!X69</f>
        <v>Cum Fatality</v>
      </c>
      <c r="FC3" s="247" t="str">
        <f>"Cum "&amp;'Weekly Progress Report'!X70</f>
        <v>Cum Fire Incident Cases</v>
      </c>
      <c r="FD3" s="247" t="str">
        <f>"Cum "&amp;'Weekly Progress Report'!X71</f>
        <v>Cum Vehicle Incident</v>
      </c>
      <c r="FE3" s="247" t="str">
        <f>"Cum "&amp;'Weekly Progress Report'!X72</f>
        <v>Cum Property Damages</v>
      </c>
      <c r="FF3" s="247" t="str">
        <f>"Cum "&amp;'Weekly Progress Report'!X73</f>
        <v xml:space="preserve">Cum Induction Training </v>
      </c>
      <c r="FG3" s="247" t="str">
        <f>"Cum "&amp;'Weekly Progress Report'!X74</f>
        <v>Cum No.of Internal Training</v>
      </c>
      <c r="FH3" s="247" t="str">
        <f>"Cum "&amp;'Weekly Progress Report'!X75</f>
        <v>Cum No.of Internal Audit</v>
      </c>
      <c r="FI3" s="247" t="str">
        <f>"Cum "&amp;'Weekly Progress Report'!X76</f>
        <v>Cum No. of Toolbox Talks</v>
      </c>
      <c r="FJ3" s="250" t="str">
        <f>"Cum "&amp;'Weekly Progress Report'!X77</f>
        <v>Cum Safety Awards/Incentives</v>
      </c>
      <c r="FK3" s="249" t="str">
        <f>'Weekly Progress Report'!A89</f>
        <v>Total Act.</v>
      </c>
      <c r="FL3" s="247" t="str">
        <f>'Weekly Progress Report'!B89</f>
        <v>Not Started</v>
      </c>
      <c r="FM3" s="247" t="str">
        <f>'Weekly Progress Report'!C89</f>
        <v>In Progress</v>
      </c>
      <c r="FN3" s="247" t="str">
        <f>'Weekly Progress Report'!D89</f>
        <v>Completed</v>
      </c>
      <c r="FO3" s="247" t="s">
        <v>718</v>
      </c>
      <c r="FP3" s="247" t="s">
        <v>719</v>
      </c>
      <c r="FQ3" s="247" t="s">
        <v>720</v>
      </c>
      <c r="FR3" s="250" t="s">
        <v>721</v>
      </c>
      <c r="FS3" s="249">
        <f>'Weekly Progress Report'!B97</f>
        <v>0</v>
      </c>
      <c r="FT3" s="247">
        <f>'Weekly Progress Report'!D97</f>
        <v>0</v>
      </c>
      <c r="FU3" s="247">
        <f>'Weekly Progress Report'!F97</f>
        <v>0</v>
      </c>
      <c r="FV3" s="247">
        <f>'Weekly Progress Report'!H97</f>
        <v>0</v>
      </c>
      <c r="FW3" s="247">
        <f>'Weekly Progress Report'!J97</f>
        <v>0</v>
      </c>
      <c r="FX3" s="247">
        <f>'Weekly Progress Report'!L97</f>
        <v>0</v>
      </c>
      <c r="FY3" s="247">
        <f>'Weekly Progress Report'!N97</f>
        <v>0</v>
      </c>
      <c r="FZ3" s="247">
        <f>'Weekly Progress Report'!O97</f>
        <v>0</v>
      </c>
      <c r="GA3" s="250">
        <f>'Weekly Progress Report'!P97</f>
        <v>0</v>
      </c>
    </row>
    <row r="4" spans="1:183" s="53" customFormat="1" ht="36" customHeight="1" thickBot="1">
      <c r="A4" s="254">
        <f>'Weekly Progress Report'!AG1</f>
        <v>46301</v>
      </c>
      <c r="B4" s="53" t="str">
        <f>'Weekly Progress Report'!B3</f>
        <v>Development of Infrastructure for phase 1 of the Logistics area at the 2nd Industrial City in Dammam</v>
      </c>
      <c r="C4" s="53" t="str">
        <f>'Weekly Progress Report'!B4</f>
        <v>DAM2-02-009</v>
      </c>
      <c r="D4" s="53" t="str">
        <f>'Weekly Progress Report'!B5</f>
        <v>Shibh Aljazira Contracting Company</v>
      </c>
      <c r="E4" s="53" t="str">
        <f>'Weekly Progress Report'!B6</f>
        <v>Egis</v>
      </c>
      <c r="F4" s="53" t="str">
        <f>'Weekly Progress Report'!E4</f>
        <v>Construction</v>
      </c>
      <c r="G4" s="53" t="str">
        <f>'Weekly Progress Report'!E5</f>
        <v>Active</v>
      </c>
      <c r="H4" s="53" t="str">
        <f>'Weekly Progress Report'!E6</f>
        <v>Muhammad H Al-Essa</v>
      </c>
      <c r="I4" s="255" t="str">
        <f>'Weekly Progress Report'!AA3</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J4" s="256">
        <f>'Weekly Progress Report'!H3</f>
        <v>45838</v>
      </c>
      <c r="K4" s="257">
        <f>'Weekly Progress Report'!H4</f>
        <v>45852</v>
      </c>
      <c r="L4" s="257">
        <f>'Weekly Progress Report'!H5</f>
        <v>45868</v>
      </c>
      <c r="M4" s="257">
        <f>'Weekly Progress Report'!H6</f>
        <v>46416</v>
      </c>
      <c r="N4" s="257">
        <f>'Weekly Progress Report'!$J$3</f>
        <v>45838</v>
      </c>
      <c r="O4" s="257">
        <f>'Weekly Progress Report'!$J$4</f>
        <v>45852</v>
      </c>
      <c r="P4" s="257">
        <f>'Weekly Progress Report'!$J$5</f>
        <v>45868</v>
      </c>
      <c r="Q4" s="258">
        <f>'Weekly Progress Report'!$J$6</f>
        <v>46416</v>
      </c>
      <c r="R4" s="258">
        <f>'Weekly Progress Report'!$L$3</f>
        <v>46416</v>
      </c>
      <c r="S4" s="258">
        <f>'Weekly Progress Report'!$L$4</f>
        <v>46416</v>
      </c>
      <c r="T4" s="259">
        <f>'Weekly Progress Report'!$L$5</f>
        <v>46418</v>
      </c>
      <c r="U4" s="260">
        <f>'Weekly Progress Report'!$O$3</f>
        <v>198906162.60999998</v>
      </c>
      <c r="V4" s="261">
        <f>'Weekly Progress Report'!$O$4</f>
        <v>198906162.60999998</v>
      </c>
      <c r="W4" s="261">
        <f>'Weekly Progress Report'!$O$5</f>
        <v>198906162.60999998</v>
      </c>
      <c r="X4" s="262">
        <f>'Weekly Progress Report'!$O$6</f>
        <v>0</v>
      </c>
      <c r="Y4" s="261">
        <f>'Weekly Progress Report'!$S$3</f>
        <v>0</v>
      </c>
      <c r="Z4" s="261">
        <f>'Weekly Progress Report'!$S$4</f>
        <v>62889673.528999999</v>
      </c>
      <c r="AA4" s="261">
        <f>'Weekly Progress Report'!$S$5</f>
        <v>-104500</v>
      </c>
      <c r="AB4" s="263">
        <f>'Weekly Progress Report'!$S$6</f>
        <v>77303417.848281041</v>
      </c>
      <c r="AC4" s="264">
        <f>'Weekly Progress Report'!$J$29</f>
        <v>0.72325518049468152</v>
      </c>
      <c r="AD4" s="265">
        <f>'Weekly Progress Report'!$V$3</f>
        <v>0.72325518049468152</v>
      </c>
      <c r="AE4" s="265">
        <f>'Weekly Progress Report'!$V$4</f>
        <v>0.51489573649263609</v>
      </c>
      <c r="AF4" s="265">
        <f>'Weekly Progress Report'!$X$3</f>
        <v>0.60876731242442328</v>
      </c>
      <c r="AG4" s="265">
        <f>'Weekly Progress Report'!$X$4</f>
        <v>0.42474035377307473</v>
      </c>
      <c r="AH4" s="266">
        <f>'Weekly Progress Report'!$Z$3</f>
        <v>0.93</v>
      </c>
      <c r="AI4" s="266">
        <f>'Weekly Progress Report'!$Z$5</f>
        <v>0.9285714285714286</v>
      </c>
      <c r="AJ4" s="331">
        <f>'Weekly Progress Report'!$E$29</f>
        <v>-27037642.59</v>
      </c>
      <c r="AK4" s="331">
        <f>'Weekly Progress Report'!$F$29</f>
        <v>-17134541.039999999</v>
      </c>
      <c r="AL4" s="332">
        <f>AJ4/V4</f>
        <v>-0.13593164854833253</v>
      </c>
      <c r="AM4" s="332">
        <f>AK4/V4</f>
        <v>-8.6143841976359978E-2</v>
      </c>
      <c r="AN4" s="265">
        <f>'Weekly Progress Report'!S29</f>
        <v>-0.30760358489069495</v>
      </c>
      <c r="AO4" s="267">
        <f>'Weekly Progress Report'!T29</f>
        <v>-1.873567457336018E-2</v>
      </c>
      <c r="AP4" s="268">
        <f>'Weekly Progress Report'!C67</f>
        <v>1774</v>
      </c>
      <c r="AQ4" s="266">
        <f>'Weekly Progress Report'!I67</f>
        <v>0</v>
      </c>
      <c r="AR4" s="266">
        <f>'Weekly Progress Report'!J67</f>
        <v>0</v>
      </c>
      <c r="AS4" s="269">
        <f>'Weekly Progress Report'!K67</f>
        <v>1774</v>
      </c>
      <c r="AT4" s="268">
        <f>'Weekly Progress Report'!C76</f>
        <v>153</v>
      </c>
      <c r="AU4" s="266">
        <f>'Weekly Progress Report'!J76</f>
        <v>3</v>
      </c>
      <c r="AV4" s="269">
        <f>'Weekly Progress Report'!K76</f>
        <v>147</v>
      </c>
      <c r="AW4" s="268">
        <f>'Weekly Progress Report'!C85</f>
        <v>48</v>
      </c>
      <c r="AX4" s="266">
        <f>'Weekly Progress Report'!D85</f>
        <v>48</v>
      </c>
      <c r="AY4" s="266">
        <f>'Weekly Progress Report'!E85</f>
        <v>42</v>
      </c>
      <c r="AZ4" s="266">
        <f>'Weekly Progress Report'!F85</f>
        <v>0</v>
      </c>
      <c r="BA4" s="266">
        <f>'Weekly Progress Report'!G85</f>
        <v>21</v>
      </c>
      <c r="BB4" s="266">
        <f>'Weekly Progress Report'!H85</f>
        <v>27</v>
      </c>
      <c r="BC4" s="259">
        <f>'Weekly Progress Report'!I85</f>
        <v>46335</v>
      </c>
      <c r="BD4" s="268">
        <f>'Weekly Progress Report'!N63</f>
        <v>4</v>
      </c>
      <c r="BE4" s="266">
        <f>'Weekly Progress Report'!O63</f>
        <v>3</v>
      </c>
      <c r="BF4" s="266">
        <f>'Weekly Progress Report'!P63</f>
        <v>1</v>
      </c>
      <c r="BG4" s="266">
        <f>'Weekly Progress Report'!Q63</f>
        <v>0</v>
      </c>
      <c r="BH4" s="266">
        <f>'Weekly Progress Report'!N64</f>
        <v>50</v>
      </c>
      <c r="BI4" s="266">
        <f>'Weekly Progress Report'!O64</f>
        <v>41</v>
      </c>
      <c r="BJ4" s="266">
        <f>'Weekly Progress Report'!P64</f>
        <v>9</v>
      </c>
      <c r="BK4" s="266">
        <f>'Weekly Progress Report'!Q64</f>
        <v>0</v>
      </c>
      <c r="BL4" s="266">
        <f>'Weekly Progress Report'!N65</f>
        <v>109</v>
      </c>
      <c r="BM4" s="266">
        <f>'Weekly Progress Report'!O65</f>
        <v>108</v>
      </c>
      <c r="BN4" s="266">
        <f>'Weekly Progress Report'!P65</f>
        <v>1</v>
      </c>
      <c r="BO4" s="266">
        <f>'Weekly Progress Report'!Q65</f>
        <v>0</v>
      </c>
      <c r="BP4" s="266">
        <f>'Weekly Progress Report'!N66</f>
        <v>4296</v>
      </c>
      <c r="BQ4" s="266">
        <f>'Weekly Progress Report'!O66</f>
        <v>4128</v>
      </c>
      <c r="BR4" s="266">
        <f>'Weekly Progress Report'!P66</f>
        <v>168</v>
      </c>
      <c r="BS4" s="269">
        <f>'Weekly Progress Report'!Q66</f>
        <v>0</v>
      </c>
      <c r="BT4" s="270">
        <f>'Weekly Progress Report'!O68</f>
        <v>45346</v>
      </c>
      <c r="BU4" s="271">
        <f>'Weekly Progress Report'!O69</f>
        <v>45346</v>
      </c>
      <c r="BV4" s="271">
        <f>'Weekly Progress Report'!O70</f>
        <v>45350</v>
      </c>
      <c r="BW4" s="271">
        <f>'Weekly Progress Report'!O71</f>
        <v>45350</v>
      </c>
      <c r="BX4" s="271">
        <f>'Weekly Progress Report'!O72</f>
        <v>45348</v>
      </c>
      <c r="BY4" s="271">
        <f>'Weekly Progress Report'!U68</f>
        <v>45361</v>
      </c>
      <c r="BZ4" s="266">
        <f>'Weekly Progress Report'!U69</f>
        <v>1</v>
      </c>
      <c r="CA4" s="271">
        <f>'Weekly Progress Report'!U70</f>
        <v>45361</v>
      </c>
      <c r="CB4" s="271">
        <f>'Weekly Progress Report'!U71</f>
        <v>0</v>
      </c>
      <c r="CC4" s="269">
        <f>'Weekly Progress Report'!U72</f>
        <v>1</v>
      </c>
      <c r="CD4" s="260">
        <f>'Weekly Progress Report'!N74</f>
        <v>6</v>
      </c>
      <c r="CE4" s="261">
        <f>'Weekly Progress Report'!N75</f>
        <v>0</v>
      </c>
      <c r="CF4" s="261">
        <f>'Weekly Progress Report'!N76</f>
        <v>0</v>
      </c>
      <c r="CG4" s="261">
        <f>'Weekly Progress Report'!N77</f>
        <v>0</v>
      </c>
      <c r="CH4" s="261">
        <f>'Weekly Progress Report'!N78</f>
        <v>0</v>
      </c>
      <c r="CI4" s="261">
        <f>'Weekly Progress Report'!N79</f>
        <v>0</v>
      </c>
      <c r="CJ4" s="261">
        <f>'Weekly Progress Report'!N80</f>
        <v>5.2537336515257006E-4</v>
      </c>
      <c r="CK4" s="272">
        <f>'Weekly Progress Report'!R74</f>
        <v>62889673.528999999</v>
      </c>
      <c r="CL4" s="272">
        <f>'Weekly Progress Report'!R75</f>
        <v>0</v>
      </c>
      <c r="CM4" s="272">
        <f>'Weekly Progress Report'!R76</f>
        <v>0</v>
      </c>
      <c r="CN4" s="273">
        <f>'Weekly Progress Report'!R77</f>
        <v>46280</v>
      </c>
      <c r="CO4" s="272">
        <f>'Weekly Progress Report'!R78</f>
        <v>0</v>
      </c>
      <c r="CP4" s="272">
        <f>'Weekly Progress Report'!R79</f>
        <v>0</v>
      </c>
      <c r="CQ4" s="274">
        <f>'Weekly Progress Report'!R80</f>
        <v>-104500</v>
      </c>
      <c r="CR4" s="275">
        <f>'Weekly Progress Report'!L84</f>
        <v>35</v>
      </c>
      <c r="CS4" s="266">
        <f>'Weekly Progress Report'!M84</f>
        <v>57</v>
      </c>
      <c r="CT4" s="266">
        <f>'Weekly Progress Report'!O84</f>
        <v>4</v>
      </c>
      <c r="CU4" s="276">
        <f>'Weekly Progress Report'!P84</f>
        <v>360</v>
      </c>
      <c r="CV4" s="266">
        <f>'Weekly Progress Report'!Q84</f>
        <v>483</v>
      </c>
      <c r="CW4" s="266">
        <f>'Weekly Progress Report'!T94</f>
        <v>150</v>
      </c>
      <c r="CX4" s="269">
        <f>'Weekly Progress Report'!U94</f>
        <v>326</v>
      </c>
      <c r="CY4" s="268">
        <f>'Weekly Progress Report'!Z62</f>
        <v>34740</v>
      </c>
      <c r="CZ4" s="266">
        <f>'Weekly Progress Report'!Z63</f>
        <v>34740</v>
      </c>
      <c r="DA4" s="266">
        <f>'Weekly Progress Report'!Z64</f>
        <v>0</v>
      </c>
      <c r="DB4" s="266">
        <f>'Weekly Progress Report'!Z65</f>
        <v>0</v>
      </c>
      <c r="DC4" s="266">
        <f>'Weekly Progress Report'!Z66</f>
        <v>0</v>
      </c>
      <c r="DD4" s="266">
        <f>'Weekly Progress Report'!Z67</f>
        <v>0</v>
      </c>
      <c r="DE4" s="266">
        <f>'Weekly Progress Report'!Z68</f>
        <v>0</v>
      </c>
      <c r="DF4" s="266">
        <f>'Weekly Progress Report'!Z69</f>
        <v>0</v>
      </c>
      <c r="DG4" s="266">
        <f>'Weekly Progress Report'!Z70</f>
        <v>0</v>
      </c>
      <c r="DH4" s="266">
        <f>'Weekly Progress Report'!Z71</f>
        <v>0</v>
      </c>
      <c r="DI4" s="266">
        <f>'Weekly Progress Report'!Z72</f>
        <v>0</v>
      </c>
      <c r="DJ4" s="266">
        <f>'Weekly Progress Report'!Z73</f>
        <v>29</v>
      </c>
      <c r="DK4" s="266">
        <f>'Weekly Progress Report'!Z74</f>
        <v>0</v>
      </c>
      <c r="DL4" s="266">
        <f>'Weekly Progress Report'!Z75</f>
        <v>0</v>
      </c>
      <c r="DM4" s="266" t="str">
        <f>'Weekly Progress Report'!Z76</f>
        <v>3(325)</v>
      </c>
      <c r="DN4" s="266">
        <f>'Weekly Progress Report'!Z77</f>
        <v>0</v>
      </c>
      <c r="DO4" s="266">
        <f>'Weekly Progress Report'!AB62</f>
        <v>34740</v>
      </c>
      <c r="DP4" s="266">
        <f>'Weekly Progress Report'!AB63</f>
        <v>34740</v>
      </c>
      <c r="DQ4" s="266">
        <f>'Weekly Progress Report'!AB64</f>
        <v>0</v>
      </c>
      <c r="DR4" s="266">
        <f>'Weekly Progress Report'!AB65</f>
        <v>0</v>
      </c>
      <c r="DS4" s="266">
        <f>'Weekly Progress Report'!AB66</f>
        <v>0</v>
      </c>
      <c r="DT4" s="266">
        <f>'Weekly Progress Report'!AB67</f>
        <v>0</v>
      </c>
      <c r="DU4" s="266">
        <f>'Weekly Progress Report'!AB68</f>
        <v>0</v>
      </c>
      <c r="DV4" s="266">
        <f>'Weekly Progress Report'!AB69</f>
        <v>0</v>
      </c>
      <c r="DW4" s="266">
        <f>'Weekly Progress Report'!AB70</f>
        <v>0</v>
      </c>
      <c r="DX4" s="266">
        <f>'Weekly Progress Report'!AB71</f>
        <v>0</v>
      </c>
      <c r="DY4" s="266">
        <f>'Weekly Progress Report'!AB72</f>
        <v>0</v>
      </c>
      <c r="DZ4" s="266">
        <f>'Weekly Progress Report'!AB73</f>
        <v>29</v>
      </c>
      <c r="EA4" s="266" t="str">
        <f>'Weekly Progress Report'!AB74</f>
        <v>2 (9)</v>
      </c>
      <c r="EB4" s="266">
        <f>'Weekly Progress Report'!AB75</f>
        <v>1</v>
      </c>
      <c r="EC4" s="266" t="str">
        <f>'Weekly Progress Report'!AB76</f>
        <v>3(325)</v>
      </c>
      <c r="ED4" s="266">
        <f>'Weekly Progress Report'!AB77</f>
        <v>0</v>
      </c>
      <c r="EE4" s="266">
        <f>'Weekly Progress Report'!AC62</f>
        <v>740184</v>
      </c>
      <c r="EF4" s="266">
        <f>'Weekly Progress Report'!AC63</f>
        <v>740184</v>
      </c>
      <c r="EG4" s="266">
        <f>'Weekly Progress Report'!AC64</f>
        <v>0</v>
      </c>
      <c r="EH4" s="266">
        <f>'Weekly Progress Report'!AC65</f>
        <v>0</v>
      </c>
      <c r="EI4" s="266">
        <f>'Weekly Progress Report'!AC66</f>
        <v>0</v>
      </c>
      <c r="EJ4" s="266">
        <f>'Weekly Progress Report'!AC67</f>
        <v>0</v>
      </c>
      <c r="EK4" s="266">
        <f>'Weekly Progress Report'!AC68</f>
        <v>0</v>
      </c>
      <c r="EL4" s="266">
        <f>'Weekly Progress Report'!AC69</f>
        <v>0</v>
      </c>
      <c r="EM4" s="266">
        <f>'Weekly Progress Report'!AC70</f>
        <v>0</v>
      </c>
      <c r="EN4" s="266">
        <f>'Weekly Progress Report'!AC71</f>
        <v>0</v>
      </c>
      <c r="EO4" s="266">
        <f>'Weekly Progress Report'!AC72</f>
        <v>0</v>
      </c>
      <c r="EP4" s="266" t="str">
        <f>'Weekly Progress Report'!AC73</f>
        <v>114(531)</v>
      </c>
      <c r="EQ4" s="266" t="str">
        <f>'Weekly Progress Report'!AC74</f>
        <v>5(23)</v>
      </c>
      <c r="ER4" s="266">
        <f>'Weekly Progress Report'!AC75</f>
        <v>4</v>
      </c>
      <c r="ES4" s="266" t="str">
        <f>'Weekly Progress Report'!AC76</f>
        <v>(40)3119</v>
      </c>
      <c r="ET4" s="266">
        <f>'Weekly Progress Report'!AC77</f>
        <v>1</v>
      </c>
      <c r="EU4" s="266">
        <f>'Weekly Progress Report'!AD62</f>
        <v>805242</v>
      </c>
      <c r="EV4" s="266">
        <f>'Weekly Progress Report'!AD63</f>
        <v>805242</v>
      </c>
      <c r="EW4" s="266">
        <f>'Weekly Progress Report'!AD64</f>
        <v>0</v>
      </c>
      <c r="EX4" s="266">
        <f>'Weekly Progress Report'!AD65</f>
        <v>0</v>
      </c>
      <c r="EY4" s="266">
        <f>'Weekly Progress Report'!AD66</f>
        <v>0</v>
      </c>
      <c r="EZ4" s="266">
        <f>'Weekly Progress Report'!AD67</f>
        <v>0</v>
      </c>
      <c r="FA4" s="266">
        <f>'Weekly Progress Report'!AD68</f>
        <v>0</v>
      </c>
      <c r="FB4" s="266">
        <f>'Weekly Progress Report'!AD69</f>
        <v>0</v>
      </c>
      <c r="FC4" s="266">
        <f>'Weekly Progress Report'!AD70</f>
        <v>0</v>
      </c>
      <c r="FD4" s="266">
        <f>'Weekly Progress Report'!AD71</f>
        <v>0</v>
      </c>
      <c r="FE4" s="266">
        <f>'Weekly Progress Report'!AD72</f>
        <v>0</v>
      </c>
      <c r="FF4" s="266" t="str">
        <f>'Weekly Progress Report'!AD73</f>
        <v>143(855)</v>
      </c>
      <c r="FG4" s="266" t="str">
        <f>'Weekly Progress Report'!AD74</f>
        <v>13(98)</v>
      </c>
      <c r="FH4" s="266">
        <f>'Weekly Progress Report'!AD75</f>
        <v>4</v>
      </c>
      <c r="FI4" s="266" t="str">
        <f>'Weekly Progress Report'!AD76</f>
        <v>53(8348</v>
      </c>
      <c r="FJ4" s="269">
        <f>'Weekly Progress Report'!AD77</f>
        <v>2</v>
      </c>
      <c r="FK4" s="277">
        <f>'Weekly Progress Report'!A90</f>
        <v>4851</v>
      </c>
      <c r="FL4" s="262">
        <f>'Weekly Progress Report'!B90</f>
        <v>2454</v>
      </c>
      <c r="FM4" s="262">
        <f>'Weekly Progress Report'!C90</f>
        <v>157</v>
      </c>
      <c r="FN4" s="262">
        <f>'Weekly Progress Report'!D90</f>
        <v>2240</v>
      </c>
      <c r="FO4" s="266">
        <f>'Weekly Progress Report'!A94</f>
        <v>129</v>
      </c>
      <c r="FP4" s="266">
        <f>'Weekly Progress Report'!B94</f>
        <v>45</v>
      </c>
      <c r="FQ4" s="266">
        <f>'Weekly Progress Report'!H94</f>
        <v>1796</v>
      </c>
      <c r="FR4" s="269">
        <f>'Weekly Progress Report'!I94</f>
        <v>1152</v>
      </c>
      <c r="FS4" s="270">
        <f>'Weekly Progress Report'!B102</f>
        <v>0</v>
      </c>
      <c r="FT4" s="271">
        <f>'Weekly Progress Report'!D102</f>
        <v>0</v>
      </c>
      <c r="FU4" s="271">
        <f>'Weekly Progress Report'!F102</f>
        <v>0</v>
      </c>
      <c r="FV4" s="271">
        <f>'Weekly Progress Report'!H102</f>
        <v>0</v>
      </c>
      <c r="FW4" s="271">
        <f>'Weekly Progress Report'!J102</f>
        <v>0</v>
      </c>
      <c r="FX4" s="271">
        <f>'Weekly Progress Report'!L102</f>
        <v>0</v>
      </c>
      <c r="FY4" s="278">
        <f>'Weekly Progress Report'!N102</f>
        <v>0</v>
      </c>
      <c r="FZ4" s="266">
        <f>'Weekly Progress Report'!O102</f>
        <v>0</v>
      </c>
      <c r="GA4" s="269">
        <f>'Weekly Progress Report'!P102</f>
        <v>0</v>
      </c>
    </row>
    <row r="11" spans="1:183">
      <c r="CE11" s="1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4"/>
  <sheetViews>
    <sheetView tabSelected="1" view="pageBreakPreview" topLeftCell="E1" zoomScale="55" zoomScaleNormal="85" zoomScaleSheetLayoutView="55" workbookViewId="0">
      <selection activeCell="X4" sqref="X4"/>
    </sheetView>
  </sheetViews>
  <sheetFormatPr defaultColWidth="9.109375" defaultRowHeight="15.6" outlineLevelRow="1"/>
  <cols>
    <col min="1" max="1" width="23" style="361" customWidth="1"/>
    <col min="2" max="2" width="12.6640625" style="361" customWidth="1"/>
    <col min="3" max="3" width="19.88671875" style="361" customWidth="1"/>
    <col min="4" max="4" width="12.6640625" style="361" customWidth="1"/>
    <col min="5" max="5" width="18.6640625" style="361" customWidth="1"/>
    <col min="6" max="6" width="16" style="361" bestFit="1" customWidth="1"/>
    <col min="7" max="7" width="18.88671875" style="361" customWidth="1"/>
    <col min="8" max="8" width="19" style="361" customWidth="1"/>
    <col min="9" max="9" width="19.88671875" style="361" customWidth="1"/>
    <col min="10" max="10" width="16" style="361" bestFit="1" customWidth="1"/>
    <col min="11" max="11" width="24.88671875" style="361" bestFit="1" customWidth="1"/>
    <col min="12" max="12" width="18" style="361" bestFit="1" customWidth="1"/>
    <col min="13" max="13" width="12.6640625" style="361" customWidth="1"/>
    <col min="14" max="14" width="21.109375" style="361" bestFit="1" customWidth="1"/>
    <col min="15" max="15" width="15" style="361" customWidth="1"/>
    <col min="16" max="16" width="12.6640625" style="361" customWidth="1"/>
    <col min="17" max="17" width="13.88671875" style="361" customWidth="1"/>
    <col min="18" max="18" width="14.88671875" style="361" customWidth="1"/>
    <col min="19" max="20" width="12.6640625" style="361" customWidth="1"/>
    <col min="21" max="21" width="15.33203125" style="361" customWidth="1"/>
    <col min="22" max="22" width="12.6640625" style="361" customWidth="1"/>
    <col min="23" max="23" width="14" style="361" customWidth="1"/>
    <col min="24" max="26" width="12.6640625" style="361" customWidth="1"/>
    <col min="27" max="27" width="10.33203125" style="361" customWidth="1"/>
    <col min="28" max="29" width="19.44140625" style="361" customWidth="1"/>
    <col min="30" max="31" width="16.88671875" style="361" customWidth="1"/>
    <col min="32" max="33" width="17.33203125" style="361" customWidth="1"/>
    <col min="34" max="37" width="12.6640625" style="361" customWidth="1"/>
    <col min="38" max="38" width="12.44140625" style="361" customWidth="1"/>
    <col min="39" max="39" width="9.6640625" style="361" bestFit="1" customWidth="1"/>
    <col min="40" max="40" width="18.109375" style="361" customWidth="1"/>
    <col min="41" max="41" width="13.6640625" style="361" customWidth="1"/>
    <col min="42" max="43" width="12.109375" style="361" bestFit="1" customWidth="1"/>
    <col min="44" max="44" width="11.6640625" style="361" bestFit="1" customWidth="1"/>
    <col min="45" max="45" width="11.109375" style="361" bestFit="1" customWidth="1"/>
    <col min="46" max="46" width="6.33203125" style="361" customWidth="1"/>
    <col min="47" max="47" width="10" style="361" bestFit="1" customWidth="1"/>
    <col min="48" max="48" width="12.109375" style="361" bestFit="1" customWidth="1"/>
    <col min="49" max="49" width="11.6640625" style="361" bestFit="1" customWidth="1"/>
    <col min="50" max="50" width="11.44140625" style="361" bestFit="1" customWidth="1"/>
    <col min="51" max="51" width="10.44140625" style="361" bestFit="1" customWidth="1"/>
    <col min="52" max="52" width="11.6640625" style="361" bestFit="1" customWidth="1"/>
    <col min="53" max="53" width="9.33203125" style="361" bestFit="1" customWidth="1"/>
    <col min="54" max="215" width="9.109375" style="361"/>
    <col min="216" max="216" width="9.109375" style="361" customWidth="1"/>
    <col min="217" max="16384" width="9.109375" style="361"/>
  </cols>
  <sheetData>
    <row r="1" spans="1:48" ht="33" customHeight="1" thickBot="1">
      <c r="A1" s="1291" t="s">
        <v>886</v>
      </c>
      <c r="B1" s="1292"/>
      <c r="C1" s="1292"/>
      <c r="D1" s="1292"/>
      <c r="E1" s="1292"/>
      <c r="F1" s="1292"/>
      <c r="G1" s="1292"/>
      <c r="H1" s="1292"/>
      <c r="I1" s="1292"/>
      <c r="J1" s="424"/>
      <c r="K1" s="424"/>
      <c r="L1" s="424"/>
      <c r="M1" s="424"/>
      <c r="N1" s="424"/>
      <c r="O1" s="425"/>
      <c r="P1" s="425"/>
      <c r="Q1" s="425"/>
      <c r="R1" s="425"/>
      <c r="S1" s="425"/>
      <c r="T1" s="425"/>
      <c r="U1" s="425"/>
      <c r="V1" s="425"/>
      <c r="W1" s="425"/>
      <c r="X1" s="425"/>
      <c r="Y1" s="426"/>
      <c r="Z1" s="425"/>
      <c r="AA1" s="427"/>
      <c r="AB1" s="427"/>
      <c r="AC1" s="427"/>
      <c r="AD1" s="427"/>
      <c r="AE1" s="427"/>
      <c r="AF1" s="428" t="s">
        <v>203</v>
      </c>
      <c r="AG1" s="429">
        <f>'General Information'!L1</f>
        <v>46301</v>
      </c>
      <c r="AH1" s="430"/>
      <c r="AJ1"/>
      <c r="AK1"/>
    </row>
    <row r="2" spans="1:48" s="442" customFormat="1" ht="20.100000000000001" customHeight="1" thickBot="1">
      <c r="A2" s="431" t="s">
        <v>182</v>
      </c>
      <c r="B2" s="432"/>
      <c r="C2" s="432"/>
      <c r="D2" s="432"/>
      <c r="E2" s="432"/>
      <c r="F2" s="433"/>
      <c r="G2" s="434" t="s">
        <v>184</v>
      </c>
      <c r="H2" s="435"/>
      <c r="I2" s="435"/>
      <c r="J2" s="435"/>
      <c r="K2" s="435"/>
      <c r="L2" s="436"/>
      <c r="M2" s="437" t="s">
        <v>446</v>
      </c>
      <c r="N2" s="438"/>
      <c r="O2" s="435"/>
      <c r="P2" s="435"/>
      <c r="Q2" s="438"/>
      <c r="R2" s="438"/>
      <c r="S2" s="435"/>
      <c r="T2" s="436"/>
      <c r="U2" s="437" t="s">
        <v>202</v>
      </c>
      <c r="V2" s="438"/>
      <c r="W2" s="438"/>
      <c r="X2" s="438"/>
      <c r="Y2" s="438"/>
      <c r="Z2" s="438"/>
      <c r="AA2" s="344" t="s">
        <v>439</v>
      </c>
      <c r="AB2" s="439"/>
      <c r="AC2" s="439"/>
      <c r="AD2" s="440"/>
      <c r="AE2" s="439"/>
      <c r="AF2" s="439"/>
      <c r="AG2" s="439"/>
      <c r="AH2" s="441"/>
      <c r="AJ2"/>
      <c r="AK2"/>
    </row>
    <row r="3" spans="1:48" ht="50.25" customHeight="1" thickTop="1" thickBot="1">
      <c r="A3" s="282" t="s">
        <v>141</v>
      </c>
      <c r="B3" s="443" t="str">
        <f>'General Information'!C3</f>
        <v>Development of Infrastructure for phase 1 of the Logistics area at the 2nd Industrial City in Dammam</v>
      </c>
      <c r="C3" s="444"/>
      <c r="D3" s="445"/>
      <c r="E3" s="445"/>
      <c r="F3" s="446"/>
      <c r="G3" s="287" t="s">
        <v>419</v>
      </c>
      <c r="H3" s="447">
        <f>'General Information'!C12</f>
        <v>45838</v>
      </c>
      <c r="I3" s="291" t="s">
        <v>420</v>
      </c>
      <c r="J3" s="448">
        <f>'General Information'!C16</f>
        <v>45838</v>
      </c>
      <c r="K3" s="291" t="s">
        <v>421</v>
      </c>
      <c r="L3" s="449">
        <f>'General Information'!C20</f>
        <v>46416</v>
      </c>
      <c r="M3" s="1228" t="s">
        <v>194</v>
      </c>
      <c r="N3" s="1223"/>
      <c r="O3" s="1213">
        <f>'Invoice Log'!E3</f>
        <v>198906162.60999998</v>
      </c>
      <c r="P3" s="1219"/>
      <c r="Q3" s="1222" t="s">
        <v>768</v>
      </c>
      <c r="R3" s="1223"/>
      <c r="S3" s="1213">
        <f>'Invoice Log'!I3</f>
        <v>0</v>
      </c>
      <c r="T3" s="1214" t="s">
        <v>10</v>
      </c>
      <c r="U3" s="295" t="s">
        <v>490</v>
      </c>
      <c r="V3" s="450">
        <f>K29</f>
        <v>0.72325518049468152</v>
      </c>
      <c r="W3" s="298" t="s">
        <v>491</v>
      </c>
      <c r="X3" s="450">
        <f>W29</f>
        <v>0.60876731242442328</v>
      </c>
      <c r="Y3" s="1322" t="s">
        <v>40</v>
      </c>
      <c r="Z3" s="451">
        <f>Quality!AC10</f>
        <v>0.93</v>
      </c>
      <c r="AA3" s="1191" t="str">
        <f>+Progress!B1</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AB3" s="1191"/>
      <c r="AC3" s="1191"/>
      <c r="AD3" s="1191"/>
      <c r="AE3" s="1191"/>
      <c r="AF3" s="1191"/>
      <c r="AG3" s="1191"/>
      <c r="AH3" s="1192"/>
      <c r="AJ3"/>
      <c r="AK3"/>
    </row>
    <row r="4" spans="1:48" ht="35.25" customHeight="1" thickBot="1">
      <c r="A4" s="282" t="s">
        <v>112</v>
      </c>
      <c r="B4" s="452" t="str">
        <f>'General Information'!C4</f>
        <v>DAM2-02-009</v>
      </c>
      <c r="C4" s="453"/>
      <c r="D4" s="284" t="s">
        <v>80</v>
      </c>
      <c r="E4" s="454" t="str">
        <f>'General Information'!C7</f>
        <v>Construction</v>
      </c>
      <c r="F4" s="455"/>
      <c r="G4" s="288" t="s">
        <v>422</v>
      </c>
      <c r="H4" s="456">
        <f>'General Information'!C13</f>
        <v>45852</v>
      </c>
      <c r="I4" s="292" t="s">
        <v>423</v>
      </c>
      <c r="J4" s="457">
        <f>'General Information'!C17</f>
        <v>45852</v>
      </c>
      <c r="K4" s="292" t="s">
        <v>424</v>
      </c>
      <c r="L4" s="458">
        <f>'General Information'!C21</f>
        <v>46416</v>
      </c>
      <c r="M4" s="1215" t="s">
        <v>195</v>
      </c>
      <c r="N4" s="1216"/>
      <c r="O4" s="1213">
        <f>'Invoice Log'!E4</f>
        <v>198906162.60999998</v>
      </c>
      <c r="P4" s="1219" t="s">
        <v>10</v>
      </c>
      <c r="Q4" s="1224" t="s">
        <v>200</v>
      </c>
      <c r="R4" s="1216"/>
      <c r="S4" s="1213">
        <f>'Invoice Log'!I5</f>
        <v>62889673.528999999</v>
      </c>
      <c r="T4" s="1214"/>
      <c r="U4" s="296" t="s">
        <v>493</v>
      </c>
      <c r="V4" s="459">
        <f>L29</f>
        <v>0.51489573649263609</v>
      </c>
      <c r="W4" s="298" t="s">
        <v>492</v>
      </c>
      <c r="X4" s="459">
        <f>X29</f>
        <v>0.42474035377307473</v>
      </c>
      <c r="Y4" s="1323"/>
      <c r="Z4" s="460" t="str">
        <f>REPT("¢",IF(INT(+Z3*10)&gt;5,5,INT(+Z3*10)))&amp;REPT("£",IF(INT(+Z3*10)&gt;5,0,5-INT(+Z3*10)))&amp;CHAR(10)&amp;REPT("¢",+IF(INT(+Z3*10)&gt;5,-5+INT(+Z3*10),0))&amp;REPT("£",IF(INT(+Z3*10)&gt;5,10-INT(+Z3*10),5))</f>
        <v>¢¢¢¢¢
¢¢¢¢£</v>
      </c>
      <c r="AA4" s="1193"/>
      <c r="AB4" s="1193"/>
      <c r="AC4" s="1193"/>
      <c r="AD4" s="1193"/>
      <c r="AE4" s="1193"/>
      <c r="AF4" s="1193"/>
      <c r="AG4" s="1193"/>
      <c r="AH4" s="1194"/>
      <c r="AJ4"/>
      <c r="AK4"/>
    </row>
    <row r="5" spans="1:48" ht="35.25" customHeight="1" thickBot="1">
      <c r="A5" s="282" t="s">
        <v>21</v>
      </c>
      <c r="B5" s="452" t="str">
        <f>'General Information'!C5</f>
        <v>Shibh Aljazira Contracting Company</v>
      </c>
      <c r="C5" s="453"/>
      <c r="D5" s="285" t="s">
        <v>74</v>
      </c>
      <c r="E5" s="454" t="str">
        <f>'General Information'!C8</f>
        <v>Active</v>
      </c>
      <c r="F5" s="455"/>
      <c r="G5" s="289" t="s">
        <v>425</v>
      </c>
      <c r="H5" s="461">
        <f>'General Information'!C14</f>
        <v>45868</v>
      </c>
      <c r="I5" s="293" t="s">
        <v>426</v>
      </c>
      <c r="J5" s="462">
        <f>'General Information'!C18</f>
        <v>45868</v>
      </c>
      <c r="K5" s="293" t="s">
        <v>193</v>
      </c>
      <c r="L5" s="463">
        <f>'General Information'!C22</f>
        <v>46418</v>
      </c>
      <c r="M5" s="1215" t="s">
        <v>196</v>
      </c>
      <c r="N5" s="1216"/>
      <c r="O5" s="1213">
        <f>'Invoice Log'!E5</f>
        <v>198906162.60999998</v>
      </c>
      <c r="P5" s="1219" t="e">
        <f>+#REF!+#REF!+O5</f>
        <v>#REF!</v>
      </c>
      <c r="Q5" s="1224" t="s">
        <v>767</v>
      </c>
      <c r="R5" s="1216"/>
      <c r="S5" s="1225">
        <f>'Invoice Log'!I6</f>
        <v>-104500</v>
      </c>
      <c r="T5" s="1226"/>
      <c r="U5" s="296" t="s">
        <v>31</v>
      </c>
      <c r="V5" s="464">
        <f>V4-V3</f>
        <v>-0.20835944400204542</v>
      </c>
      <c r="W5" s="298" t="s">
        <v>31</v>
      </c>
      <c r="X5" s="464">
        <f>Y29</f>
        <v>-0.18402695865134855</v>
      </c>
      <c r="Y5" s="1320" t="s">
        <v>750</v>
      </c>
      <c r="Z5" s="451">
        <f>'HSE-Stat'!J23</f>
        <v>0.9285714285714286</v>
      </c>
      <c r="AA5" s="1193"/>
      <c r="AB5" s="1193"/>
      <c r="AC5" s="1193"/>
      <c r="AD5" s="1193"/>
      <c r="AE5" s="1193"/>
      <c r="AF5" s="1193"/>
      <c r="AG5" s="1193"/>
      <c r="AH5" s="1194"/>
      <c r="AJ5"/>
      <c r="AK5"/>
    </row>
    <row r="6" spans="1:48" ht="35.25" customHeight="1" thickBot="1">
      <c r="A6" s="283" t="s">
        <v>183</v>
      </c>
      <c r="B6" s="465" t="str">
        <f>'General Information'!C6</f>
        <v>Egis</v>
      </c>
      <c r="C6" s="466"/>
      <c r="D6" s="286" t="s">
        <v>443</v>
      </c>
      <c r="E6" s="467" t="str">
        <f>'General Information'!C9</f>
        <v>Muhammad H Al-Essa</v>
      </c>
      <c r="F6" s="468"/>
      <c r="G6" s="290" t="s">
        <v>186</v>
      </c>
      <c r="H6" s="469">
        <f>'General Information'!C15</f>
        <v>46416</v>
      </c>
      <c r="I6" s="294" t="s">
        <v>190</v>
      </c>
      <c r="J6" s="470">
        <f>'General Information'!C19</f>
        <v>46416</v>
      </c>
      <c r="K6" s="294" t="s">
        <v>31</v>
      </c>
      <c r="L6" s="471">
        <f>'General Information'!C23</f>
        <v>-2</v>
      </c>
      <c r="M6" s="1217" t="s">
        <v>197</v>
      </c>
      <c r="N6" s="1218"/>
      <c r="O6" s="1220">
        <f>O4-O5</f>
        <v>0</v>
      </c>
      <c r="P6" s="1221"/>
      <c r="Q6" s="1227" t="s">
        <v>752</v>
      </c>
      <c r="R6" s="1218"/>
      <c r="S6" s="1213">
        <f>'FIR Summary'!I3</f>
        <v>77303417.848281041</v>
      </c>
      <c r="T6" s="1214"/>
      <c r="U6" s="297" t="s">
        <v>751</v>
      </c>
      <c r="V6" s="589">
        <f>S6/O4</f>
        <v>0.38864264854303021</v>
      </c>
      <c r="W6" s="299" t="s">
        <v>766</v>
      </c>
      <c r="X6" s="589">
        <f>S4/O4</f>
        <v>0.31617760206006923</v>
      </c>
      <c r="Y6" s="1321"/>
      <c r="Z6" s="472" t="str">
        <f>REPT("¢",IF(INT(+Z5*10)&gt;5,5,INT(+Z5*10)))&amp;REPT("£",IF(INT(+Z5*10)&gt;5,0,5-INT(+Z5*10)))&amp;CHAR(10)&amp;REPT("¢",+IF(INT(+Z5*10)&gt;5,-5+INT(+Z5*10),0))&amp;REPT("£",IF(INT(+Z5*10)&gt;5,10-INT(+Z5*10),5))</f>
        <v>¢¢¢¢¢
¢¢¢¢£</v>
      </c>
      <c r="AA6" s="1195"/>
      <c r="AB6" s="1195"/>
      <c r="AC6" s="1195"/>
      <c r="AD6" s="1195"/>
      <c r="AE6" s="1195"/>
      <c r="AF6" s="1195"/>
      <c r="AG6" s="1195"/>
      <c r="AH6" s="1196"/>
      <c r="AJ6" s="6"/>
      <c r="AL6" s="6"/>
    </row>
    <row r="7" spans="1:48" customFormat="1" ht="5.4" customHeight="1" thickBot="1">
      <c r="A7" s="473"/>
      <c r="AH7" s="348"/>
    </row>
    <row r="8" spans="1:48" s="477" customFormat="1" ht="28.95" customHeight="1" thickBot="1">
      <c r="A8" s="474" t="s">
        <v>135</v>
      </c>
      <c r="B8" s="475"/>
      <c r="C8" s="475"/>
      <c r="D8" s="475"/>
      <c r="E8" s="475"/>
      <c r="F8" s="475"/>
      <c r="G8" s="475"/>
      <c r="H8" s="475"/>
      <c r="I8" s="475"/>
      <c r="J8" s="475"/>
      <c r="K8" s="475"/>
      <c r="L8" s="475"/>
      <c r="M8" s="475"/>
      <c r="N8" s="475"/>
      <c r="O8" s="475"/>
      <c r="P8" s="475"/>
      <c r="Q8" s="475"/>
      <c r="R8" s="475"/>
      <c r="S8" s="475"/>
      <c r="T8" s="475"/>
      <c r="U8" s="475"/>
      <c r="V8" s="475"/>
      <c r="W8" s="475"/>
      <c r="X8" s="475"/>
      <c r="Y8" s="475"/>
      <c r="Z8" s="475"/>
      <c r="AA8" s="475"/>
      <c r="AB8" s="475"/>
      <c r="AC8" s="475"/>
      <c r="AD8" s="475"/>
      <c r="AE8" s="475"/>
      <c r="AF8" s="475"/>
      <c r="AG8" s="475"/>
      <c r="AH8" s="476"/>
      <c r="AK8" s="478"/>
      <c r="AL8" s="479"/>
      <c r="AM8" s="479"/>
      <c r="AN8" s="479"/>
      <c r="AO8" s="479"/>
      <c r="AP8" s="479"/>
      <c r="AQ8" s="479"/>
      <c r="AR8" s="479"/>
      <c r="AS8" s="479"/>
      <c r="AT8" s="479"/>
      <c r="AU8" s="479"/>
    </row>
    <row r="9" spans="1:48" s="442" customFormat="1" ht="20.100000000000001" customHeight="1" thickBot="1">
      <c r="A9" s="147" t="s">
        <v>129</v>
      </c>
      <c r="B9" s="480"/>
      <c r="C9" s="346"/>
      <c r="D9" s="346"/>
      <c r="E9" s="343"/>
      <c r="F9" s="343"/>
      <c r="G9" s="343"/>
      <c r="H9" s="343"/>
      <c r="I9" s="343"/>
      <c r="J9" s="343"/>
      <c r="K9" s="343"/>
      <c r="L9" s="343"/>
      <c r="M9" s="343"/>
      <c r="N9" s="345"/>
      <c r="O9" s="1303" t="s">
        <v>130</v>
      </c>
      <c r="P9" s="1304"/>
      <c r="Q9" s="1304"/>
      <c r="R9" s="1304"/>
      <c r="S9" s="1304"/>
      <c r="T9" s="1304"/>
      <c r="U9" s="1304"/>
      <c r="V9" s="1304"/>
      <c r="W9" s="1304"/>
      <c r="X9" s="1304"/>
      <c r="Y9" s="1304"/>
      <c r="Z9" s="1304"/>
      <c r="AA9" s="343" t="s">
        <v>447</v>
      </c>
      <c r="AB9" s="343"/>
      <c r="AC9" s="343"/>
      <c r="AD9" s="343"/>
      <c r="AE9" s="343"/>
      <c r="AF9" s="343"/>
      <c r="AG9" s="343"/>
      <c r="AH9" s="481"/>
      <c r="AI9" s="482"/>
      <c r="AK9" s="483"/>
      <c r="AL9" s="483"/>
      <c r="AM9" s="483"/>
      <c r="AN9" s="483"/>
      <c r="AO9" s="483"/>
      <c r="AP9" s="483"/>
      <c r="AQ9" s="483"/>
      <c r="AR9" s="483"/>
      <c r="AS9" s="483"/>
      <c r="AT9" s="483"/>
      <c r="AU9" s="483"/>
    </row>
    <row r="10" spans="1:48" ht="20.100000000000001" customHeight="1" thickBot="1">
      <c r="A10" s="1287" t="s">
        <v>23</v>
      </c>
      <c r="B10" s="1288"/>
      <c r="C10" s="1275" t="s">
        <v>142</v>
      </c>
      <c r="D10" s="1324" t="s">
        <v>33</v>
      </c>
      <c r="E10" s="1305" t="s">
        <v>19</v>
      </c>
      <c r="F10" s="1306"/>
      <c r="G10" s="1305" t="s">
        <v>34</v>
      </c>
      <c r="H10" s="1305"/>
      <c r="I10" s="1305"/>
      <c r="J10" s="1305"/>
      <c r="K10" s="1305"/>
      <c r="L10" s="1305"/>
      <c r="M10" s="1305"/>
      <c r="N10" s="1306"/>
      <c r="O10" s="120" t="s">
        <v>652</v>
      </c>
      <c r="P10" s="1328" t="s">
        <v>33</v>
      </c>
      <c r="Q10" s="1272" t="s">
        <v>131</v>
      </c>
      <c r="R10" s="1273"/>
      <c r="S10" s="1273"/>
      <c r="T10" s="1274"/>
      <c r="U10" s="484" t="s">
        <v>132</v>
      </c>
      <c r="V10" s="485"/>
      <c r="W10" s="485"/>
      <c r="X10" s="485"/>
      <c r="Y10" s="485"/>
      <c r="Z10" s="486"/>
      <c r="AH10" s="487"/>
      <c r="AK10" s="488"/>
      <c r="AL10" s="488"/>
      <c r="AM10" s="488"/>
      <c r="AN10" s="488"/>
      <c r="AO10" s="488"/>
      <c r="AP10" s="488"/>
      <c r="AQ10" s="488"/>
      <c r="AR10" s="488"/>
      <c r="AS10" s="488"/>
      <c r="AT10" s="488"/>
      <c r="AU10" s="488"/>
    </row>
    <row r="11" spans="1:48" ht="16.2" thickBot="1">
      <c r="A11" s="1289"/>
      <c r="B11" s="1290"/>
      <c r="C11" s="1276"/>
      <c r="D11" s="1325"/>
      <c r="E11" s="489" t="s">
        <v>18</v>
      </c>
      <c r="F11" s="490" t="s">
        <v>25</v>
      </c>
      <c r="G11" s="489" t="s">
        <v>737</v>
      </c>
      <c r="H11" s="491" t="s">
        <v>738</v>
      </c>
      <c r="I11" s="492" t="s">
        <v>25</v>
      </c>
      <c r="J11" s="492" t="s">
        <v>739</v>
      </c>
      <c r="K11" s="491" t="s">
        <v>740</v>
      </c>
      <c r="L11" s="493" t="s">
        <v>120</v>
      </c>
      <c r="M11" s="492" t="s">
        <v>31</v>
      </c>
      <c r="N11" s="494" t="s">
        <v>35</v>
      </c>
      <c r="O11" s="495" t="s">
        <v>133</v>
      </c>
      <c r="P11" s="1329"/>
      <c r="Q11" s="492" t="s">
        <v>18</v>
      </c>
      <c r="R11" s="492" t="s">
        <v>25</v>
      </c>
      <c r="S11" s="492" t="s">
        <v>24</v>
      </c>
      <c r="T11" s="492" t="s">
        <v>120</v>
      </c>
      <c r="U11" s="492" t="s">
        <v>18</v>
      </c>
      <c r="V11" s="492" t="s">
        <v>25</v>
      </c>
      <c r="W11" s="492" t="s">
        <v>24</v>
      </c>
      <c r="X11" s="492" t="s">
        <v>120</v>
      </c>
      <c r="Y11" s="492" t="s">
        <v>31</v>
      </c>
      <c r="Z11" s="494" t="s">
        <v>35</v>
      </c>
      <c r="AH11" s="487"/>
      <c r="AL11" s="488"/>
      <c r="AM11" s="488"/>
      <c r="AN11" s="488"/>
      <c r="AO11" s="488"/>
      <c r="AP11" s="488"/>
      <c r="AQ11" s="488"/>
      <c r="AR11" s="488"/>
      <c r="AS11" s="488"/>
      <c r="AT11" s="488"/>
      <c r="AU11" s="488"/>
      <c r="AV11" s="488"/>
    </row>
    <row r="12" spans="1:48" s="4" customFormat="1" ht="15.75" customHeight="1">
      <c r="A12" s="1154" t="str">
        <f>+Progress!A7</f>
        <v xml:space="preserve">  Demolishing &amp; Site Clearing</v>
      </c>
      <c r="B12" s="1155"/>
      <c r="C12" s="497">
        <f>+Progress!C7</f>
        <v>457401.18</v>
      </c>
      <c r="D12" s="496">
        <f t="shared" ref="D12:D28" si="0">IF(ISBLANK(C12),"",C12/$C$29)</f>
        <v>2.2995827479555635E-3</v>
      </c>
      <c r="E12" s="661">
        <f>+Progress!E7</f>
        <v>457401.18</v>
      </c>
      <c r="F12" s="661">
        <f>+Progress!F7</f>
        <v>136666.96000000002</v>
      </c>
      <c r="G12" s="661">
        <f>+Progress!G7</f>
        <v>457401.18</v>
      </c>
      <c r="H12" s="661">
        <f>+Progress!H7</f>
        <v>457401.18</v>
      </c>
      <c r="I12" s="661">
        <f>+Progress!I7</f>
        <v>457401.18</v>
      </c>
      <c r="J12" s="498">
        <f>IFERROR(IF(ISBLANK(G12),"",G12/C12),0)</f>
        <v>1</v>
      </c>
      <c r="K12" s="498">
        <f t="shared" ref="K12:K14" si="1">IFERROR(IF(ISBLANK(H12),"",H12/C12),0)</f>
        <v>1</v>
      </c>
      <c r="L12" s="499">
        <f t="shared" ref="L12:L15" si="2">IFERROR(IF(ISBLANK(I12),"",I12/C12),0)</f>
        <v>1</v>
      </c>
      <c r="M12" s="500">
        <f t="shared" ref="M12:M15" si="3">IFERROR(L12-K12,"")</f>
        <v>0</v>
      </c>
      <c r="N12" s="501">
        <f t="shared" ref="N12:N15" si="4">IFERROR(L12/K12,"")</f>
        <v>1</v>
      </c>
      <c r="O12" s="661">
        <f>+Progress!K7</f>
        <v>3437.41</v>
      </c>
      <c r="P12" s="502">
        <f t="shared" ref="P12:P28" si="5">IF(ISBLANK(O12),"",O12/$O$29)</f>
        <v>3.7353813314564702E-3</v>
      </c>
      <c r="Q12" s="661">
        <f>+Progress!M7</f>
        <v>3437.41</v>
      </c>
      <c r="R12" s="661">
        <f>+Progress!N7</f>
        <v>-442.59000000000015</v>
      </c>
      <c r="S12" s="503">
        <f>IFERROR(IF(ISBLANK(Q12),"",Q12/O12),0)</f>
        <v>1</v>
      </c>
      <c r="T12" s="504">
        <f>IFERROR(IF(ISBLANK(R12),"",R12/O12),0)</f>
        <v>-0.128756825633253</v>
      </c>
      <c r="U12" s="661">
        <f>+Progress!O7</f>
        <v>3437.41</v>
      </c>
      <c r="V12" s="661">
        <f>+Progress!P7</f>
        <v>3437.41</v>
      </c>
      <c r="W12" s="498">
        <f>IFERROR(IF(ISBLANK(U12),"",U12/O12),0)</f>
        <v>1</v>
      </c>
      <c r="X12" s="499">
        <f>IFERROR(IF(ISBLANK(V12),"",V12/O12),0)</f>
        <v>1</v>
      </c>
      <c r="Y12" s="500">
        <f>IFERROR(X12-W12,"")</f>
        <v>0</v>
      </c>
      <c r="Z12" s="501">
        <f>IFERROR(X12/W12,"")</f>
        <v>1</v>
      </c>
      <c r="AH12" s="505"/>
      <c r="AL12"/>
      <c r="AM12"/>
      <c r="AN12"/>
      <c r="AO12"/>
      <c r="AP12"/>
      <c r="AQ12"/>
      <c r="AR12"/>
      <c r="AS12"/>
      <c r="AT12"/>
      <c r="AU12"/>
      <c r="AV12"/>
    </row>
    <row r="13" spans="1:48" s="4" customFormat="1" ht="15.75" customHeight="1">
      <c r="A13" s="1154" t="str">
        <f>+Progress!A8</f>
        <v xml:space="preserve">  Earthworks &amp; Site Grading</v>
      </c>
      <c r="B13" s="1155"/>
      <c r="C13" s="507">
        <f>+Progress!C8</f>
        <v>31040591.649999999</v>
      </c>
      <c r="D13" s="506">
        <f t="shared" si="0"/>
        <v>0.15605646020561975</v>
      </c>
      <c r="E13" s="661">
        <f>+Progress!E8</f>
        <v>-21385796.840000004</v>
      </c>
      <c r="F13" s="661">
        <f>+Progress!F8</f>
        <v>-22502335.330000002</v>
      </c>
      <c r="G13" s="661">
        <f>+Progress!G8</f>
        <v>31040591.649999999</v>
      </c>
      <c r="H13" s="661">
        <f>+Progress!H8</f>
        <v>31040591.649999999</v>
      </c>
      <c r="I13" s="661">
        <f>+Progress!I8</f>
        <v>29924053.16</v>
      </c>
      <c r="J13" s="508">
        <f t="shared" ref="J13:J23" si="6">IFERROR(IF(ISBLANK(G13),"",G13/C13),0)</f>
        <v>1</v>
      </c>
      <c r="K13" s="508">
        <f t="shared" si="1"/>
        <v>1</v>
      </c>
      <c r="L13" s="509">
        <f t="shared" si="2"/>
        <v>0.96402972911761498</v>
      </c>
      <c r="M13" s="510">
        <f t="shared" si="3"/>
        <v>-3.5970270882385025E-2</v>
      </c>
      <c r="N13" s="511">
        <f t="shared" si="4"/>
        <v>0.96402972911761498</v>
      </c>
      <c r="O13" s="661">
        <f>+Progress!K8</f>
        <v>22808.799999999999</v>
      </c>
      <c r="P13" s="512">
        <f t="shared" si="5"/>
        <v>2.4785977149343351E-2</v>
      </c>
      <c r="Q13" s="661">
        <f>+Progress!M8</f>
        <v>-45319.199999999997</v>
      </c>
      <c r="R13" s="661">
        <f>+Progress!N8</f>
        <v>-24484.41</v>
      </c>
      <c r="S13" s="513">
        <f t="shared" ref="S13:S23" si="7">IFERROR(IF(ISBLANK(Q13),"",Q13/O13),0)</f>
        <v>-1.9869173301532741</v>
      </c>
      <c r="T13" s="514">
        <f t="shared" ref="T13:T23" si="8">IFERROR(IF(ISBLANK(R13),"",R13/O13),0)</f>
        <v>-1.0734633124057382</v>
      </c>
      <c r="U13" s="661">
        <f>+Progress!O8</f>
        <v>22808.799999999999</v>
      </c>
      <c r="V13" s="661">
        <f>+Progress!P8</f>
        <v>21945.45</v>
      </c>
      <c r="W13" s="508">
        <f t="shared" ref="W13:W23" si="9">IFERROR(IF(ISBLANK(U13),"",U13/O13),0)</f>
        <v>1</v>
      </c>
      <c r="X13" s="509">
        <f t="shared" ref="X13:X23" si="10">IFERROR(IF(ISBLANK(V13),"",V13/O13),0)</f>
        <v>0.9621483813265056</v>
      </c>
      <c r="Y13" s="510">
        <f t="shared" ref="Y13:Y23" si="11">IFERROR(X13-W13,"")</f>
        <v>-3.7851618673494403E-2</v>
      </c>
      <c r="Z13" s="511">
        <f t="shared" ref="Z13:Z23" si="12">IFERROR(X13/W13,"")</f>
        <v>0.9621483813265056</v>
      </c>
      <c r="AH13" s="505"/>
      <c r="AL13"/>
      <c r="AM13"/>
      <c r="AN13"/>
      <c r="AO13"/>
      <c r="AP13"/>
      <c r="AQ13"/>
      <c r="AR13"/>
      <c r="AS13"/>
      <c r="AT13"/>
      <c r="AU13"/>
      <c r="AV13"/>
    </row>
    <row r="14" spans="1:48" s="4" customFormat="1" ht="15.75" customHeight="1">
      <c r="A14" s="1154" t="str">
        <f>+Progress!A9</f>
        <v xml:space="preserve">  Sewerage Network</v>
      </c>
      <c r="B14" s="1155"/>
      <c r="C14" s="507">
        <f>+Progress!C9</f>
        <v>5111121.83</v>
      </c>
      <c r="D14" s="506">
        <f t="shared" si="0"/>
        <v>2.569614617733839E-2</v>
      </c>
      <c r="E14" s="661">
        <f>+Progress!E9</f>
        <v>1624384.9500000002</v>
      </c>
      <c r="F14" s="661">
        <f>+Progress!F9</f>
        <v>-557865.16000000015</v>
      </c>
      <c r="G14" s="661">
        <f>+Progress!G9</f>
        <v>4977488.41</v>
      </c>
      <c r="H14" s="661">
        <f>+Progress!H9</f>
        <v>4977488.41</v>
      </c>
      <c r="I14" s="661">
        <f>+Progress!I9</f>
        <v>4189784.45</v>
      </c>
      <c r="J14" s="508">
        <f t="shared" si="6"/>
        <v>0.97385438570146543</v>
      </c>
      <c r="K14" s="508">
        <f t="shared" si="1"/>
        <v>0.97385438570146543</v>
      </c>
      <c r="L14" s="509">
        <f t="shared" si="2"/>
        <v>0.81973871673491294</v>
      </c>
      <c r="M14" s="510">
        <f t="shared" si="3"/>
        <v>-0.15411566896655249</v>
      </c>
      <c r="N14" s="511">
        <f t="shared" si="4"/>
        <v>0.84174670132481533</v>
      </c>
      <c r="O14" s="661">
        <f>+Progress!K9</f>
        <v>74260.44</v>
      </c>
      <c r="P14" s="512">
        <f t="shared" si="5"/>
        <v>8.0697694264502434E-2</v>
      </c>
      <c r="Q14" s="661">
        <f>+Progress!M9</f>
        <v>-6577.6100000000006</v>
      </c>
      <c r="R14" s="661">
        <f>+Progress!N9</f>
        <v>-4703.3099999999977</v>
      </c>
      <c r="S14" s="513">
        <f t="shared" si="7"/>
        <v>-8.8574885901564829E-2</v>
      </c>
      <c r="T14" s="514">
        <f t="shared" si="8"/>
        <v>-6.3335337091996735E-2</v>
      </c>
      <c r="U14" s="661">
        <f>+Progress!O9</f>
        <v>61270.39</v>
      </c>
      <c r="V14" s="661">
        <f>+Progress!P9</f>
        <v>53207.64</v>
      </c>
      <c r="W14" s="508">
        <f t="shared" si="9"/>
        <v>0.82507442724551583</v>
      </c>
      <c r="X14" s="509">
        <f t="shared" si="10"/>
        <v>0.71650046781301047</v>
      </c>
      <c r="Y14" s="510">
        <f t="shared" si="11"/>
        <v>-0.10857395943250536</v>
      </c>
      <c r="Z14" s="511">
        <f t="shared" si="12"/>
        <v>0.86840707232318903</v>
      </c>
      <c r="AA14"/>
      <c r="AB14"/>
      <c r="AC14"/>
      <c r="AD14"/>
      <c r="AE14"/>
      <c r="AF14"/>
      <c r="AG14"/>
      <c r="AH14" s="348"/>
      <c r="AI14" s="515"/>
      <c r="AJ14" s="516"/>
      <c r="AK14" s="516"/>
      <c r="AL14" s="517"/>
      <c r="AM14"/>
      <c r="AN14"/>
      <c r="AO14"/>
      <c r="AP14"/>
      <c r="AQ14"/>
      <c r="AR14"/>
      <c r="AS14"/>
      <c r="AT14"/>
      <c r="AU14"/>
      <c r="AV14"/>
    </row>
    <row r="15" spans="1:48" s="4" customFormat="1" ht="15.75" customHeight="1">
      <c r="A15" s="1154" t="str">
        <f>+Progress!A14</f>
        <v xml:space="preserve">  Storm Water Network</v>
      </c>
      <c r="B15" s="1155"/>
      <c r="C15" s="507">
        <f>+Progress!C14</f>
        <v>21808728.440000001</v>
      </c>
      <c r="D15" s="506">
        <f t="shared" si="0"/>
        <v>0.10964330191599386</v>
      </c>
      <c r="E15" s="661">
        <f>+Progress!E14</f>
        <v>2413306.5100000016</v>
      </c>
      <c r="F15" s="661">
        <f>+Progress!F14</f>
        <v>-87002.140000000596</v>
      </c>
      <c r="G15" s="661">
        <f>+Progress!G14</f>
        <v>20044695.510000002</v>
      </c>
      <c r="H15" s="661">
        <f>+Progress!H14</f>
        <v>20044695.510000002</v>
      </c>
      <c r="I15" s="661">
        <f>+Progress!I14</f>
        <v>18078711.870000001</v>
      </c>
      <c r="J15" s="508">
        <f t="shared" si="6"/>
        <v>0.91911344419491525</v>
      </c>
      <c r="K15" s="508">
        <f t="shared" ref="K15" si="13">IFERROR(IF(ISBLANK(H15),"",H15/C15),0)</f>
        <v>0.91911344419491525</v>
      </c>
      <c r="L15" s="509">
        <f t="shared" si="2"/>
        <v>0.8289668019727976</v>
      </c>
      <c r="M15" s="510">
        <f t="shared" si="3"/>
        <v>-9.0146642222117657E-2</v>
      </c>
      <c r="N15" s="511">
        <f t="shared" si="4"/>
        <v>0.90192000477037915</v>
      </c>
      <c r="O15" s="661">
        <f>+Progress!K14</f>
        <v>143781.21</v>
      </c>
      <c r="P15" s="512">
        <f t="shared" si="5"/>
        <v>0.15624486099947993</v>
      </c>
      <c r="Q15" s="661">
        <f>+Progress!M14</f>
        <v>-17378.910000000003</v>
      </c>
      <c r="R15" s="661">
        <f>+Progress!N14</f>
        <v>-4682.0999999999913</v>
      </c>
      <c r="S15" s="513">
        <f t="shared" si="7"/>
        <v>-0.12087052265035191</v>
      </c>
      <c r="T15" s="514">
        <f t="shared" si="8"/>
        <v>-3.2564060352531399E-2</v>
      </c>
      <c r="U15" s="661">
        <f>+Progress!O14</f>
        <v>122269.09</v>
      </c>
      <c r="V15" s="661">
        <f>+Progress!P14</f>
        <v>112215.05</v>
      </c>
      <c r="W15" s="508">
        <f t="shared" si="9"/>
        <v>0.85038295337756586</v>
      </c>
      <c r="X15" s="509">
        <f t="shared" si="10"/>
        <v>0.78045698739077252</v>
      </c>
      <c r="Y15" s="510">
        <f t="shared" si="11"/>
        <v>-6.9925965986793348E-2</v>
      </c>
      <c r="Z15" s="511">
        <f t="shared" si="12"/>
        <v>0.91777120448021665</v>
      </c>
      <c r="AA15"/>
      <c r="AB15"/>
      <c r="AC15"/>
      <c r="AD15"/>
      <c r="AE15"/>
      <c r="AF15"/>
      <c r="AG15"/>
      <c r="AH15" s="348"/>
      <c r="AI15" s="515"/>
      <c r="AJ15" s="516"/>
      <c r="AK15" s="516"/>
      <c r="AL15"/>
      <c r="AM15"/>
      <c r="AN15"/>
      <c r="AO15"/>
      <c r="AP15"/>
      <c r="AQ15"/>
      <c r="AR15"/>
      <c r="AS15"/>
      <c r="AT15"/>
      <c r="AU15"/>
      <c r="AV15"/>
    </row>
    <row r="16" spans="1:48" s="4" customFormat="1" ht="15.75" customHeight="1">
      <c r="A16" s="1154" t="str">
        <f>+Progress!A19</f>
        <v xml:space="preserve">  Potable Water Network</v>
      </c>
      <c r="B16" s="1155"/>
      <c r="C16" s="507">
        <f>+Progress!C19</f>
        <v>1954044.36</v>
      </c>
      <c r="D16" s="506">
        <f t="shared" si="0"/>
        <v>9.8239508236421056E-3</v>
      </c>
      <c r="E16" s="661">
        <f>+Progress!E19</f>
        <v>434690.58000000007</v>
      </c>
      <c r="F16" s="661">
        <f>+Progress!F19</f>
        <v>-484026.42000000016</v>
      </c>
      <c r="G16" s="661">
        <f>+Progress!G19</f>
        <v>1690361.02</v>
      </c>
      <c r="H16" s="661">
        <f>+Progress!H19</f>
        <v>1690361.02</v>
      </c>
      <c r="I16" s="661">
        <f>+Progress!I19</f>
        <v>825178.44</v>
      </c>
      <c r="J16" s="508">
        <f t="shared" ref="J16:J22" si="14">IFERROR(IF(ISBLANK(G16),"",G16/C16),0)</f>
        <v>0.86505764894713033</v>
      </c>
      <c r="K16" s="508">
        <f>IFERROR(IF(ISBLANK(H16),"",H16/C16),0)</f>
        <v>0.86505764894713033</v>
      </c>
      <c r="L16" s="509">
        <f t="shared" ref="L16:L22" si="15">IFERROR(IF(ISBLANK(I16),"",I16/C16),0)</f>
        <v>0.42229258295855676</v>
      </c>
      <c r="M16" s="510">
        <f t="shared" ref="M16:M22" si="16">IFERROR(L16-K16,"")</f>
        <v>-0.44276506598857357</v>
      </c>
      <c r="N16" s="511">
        <f t="shared" ref="N16:N22" si="17">IFERROR(L16/K16,"")</f>
        <v>0.48816698340571058</v>
      </c>
      <c r="O16" s="661">
        <f>+Progress!K19</f>
        <v>57934.51</v>
      </c>
      <c r="P16" s="512">
        <f t="shared" si="5"/>
        <v>6.2956553655536637E-2</v>
      </c>
      <c r="Q16" s="661">
        <f>+Progress!M19</f>
        <v>-5299.6699999999983</v>
      </c>
      <c r="R16" s="661">
        <f>+Progress!N19</f>
        <v>-2333.4599999999991</v>
      </c>
      <c r="S16" s="513">
        <f t="shared" ref="S16:S22" si="18">IFERROR(IF(ISBLANK(Q16),"",Q16/O16),0)</f>
        <v>-9.147691073938484E-2</v>
      </c>
      <c r="T16" s="514">
        <f t="shared" ref="T16:T22" si="19">IFERROR(IF(ISBLANK(R16),"",R16/O16),0)</f>
        <v>-4.027754787258922E-2</v>
      </c>
      <c r="U16" s="661">
        <f>+Progress!O19</f>
        <v>42580.33</v>
      </c>
      <c r="V16" s="661">
        <f>+Progress!P19</f>
        <v>28245.61</v>
      </c>
      <c r="W16" s="508">
        <f t="shared" ref="W16:W22" si="20">IFERROR(IF(ISBLANK(U16),"",U16/O16),0)</f>
        <v>0.73497350715488918</v>
      </c>
      <c r="X16" s="509">
        <f t="shared" ref="X16:X22" si="21">IFERROR(IF(ISBLANK(V16),"",V16/O16),0)</f>
        <v>0.48754378003714882</v>
      </c>
      <c r="Y16" s="510">
        <f t="shared" ref="Y16:Y22" si="22">IFERROR(X16-W16,"")</f>
        <v>-0.24742972711774036</v>
      </c>
      <c r="Z16" s="511">
        <f t="shared" ref="Z16:Z22" si="23">IFERROR(X16/W16,"")</f>
        <v>0.66334878099817451</v>
      </c>
      <c r="AH16" s="505"/>
      <c r="AL16"/>
      <c r="AM16"/>
      <c r="AN16"/>
      <c r="AO16"/>
      <c r="AP16"/>
      <c r="AQ16"/>
      <c r="AR16"/>
      <c r="AS16"/>
      <c r="AT16"/>
      <c r="AU16"/>
      <c r="AV16"/>
    </row>
    <row r="17" spans="1:50" s="4" customFormat="1" ht="15.75" customHeight="1" outlineLevel="1">
      <c r="A17" s="1154" t="str">
        <f>+Progress!A24</f>
        <v xml:space="preserve">  Fire Fighting Network</v>
      </c>
      <c r="B17" s="1155"/>
      <c r="C17" s="507">
        <f>+Progress!C24</f>
        <v>4678456.7300000004</v>
      </c>
      <c r="D17" s="506">
        <f t="shared" si="0"/>
        <v>2.3520923980486018E-2</v>
      </c>
      <c r="E17" s="661">
        <f>+Progress!E24</f>
        <v>728032.03000000026</v>
      </c>
      <c r="F17" s="661">
        <f>+Progress!F24</f>
        <v>-843901.2200000002</v>
      </c>
      <c r="G17" s="661">
        <f>+Progress!G24</f>
        <v>3773268.89</v>
      </c>
      <c r="H17" s="661">
        <f>+Progress!H24</f>
        <v>3773268.89</v>
      </c>
      <c r="I17" s="661">
        <f>+Progress!I24</f>
        <v>2943158.75</v>
      </c>
      <c r="J17" s="508">
        <f t="shared" si="14"/>
        <v>0.80651999318587264</v>
      </c>
      <c r="K17" s="508">
        <f t="shared" ref="K17" si="24">IFERROR(IF(ISBLANK(I17),"",I17/C17),0)</f>
        <v>0.62908752177344596</v>
      </c>
      <c r="L17" s="509">
        <f t="shared" si="15"/>
        <v>0.62908752177344596</v>
      </c>
      <c r="M17" s="510">
        <f t="shared" si="16"/>
        <v>0</v>
      </c>
      <c r="N17" s="511">
        <f t="shared" si="17"/>
        <v>1</v>
      </c>
      <c r="O17" s="661">
        <f>+Progress!K24</f>
        <v>63346.29</v>
      </c>
      <c r="P17" s="512">
        <f t="shared" si="5"/>
        <v>6.8837452932012086E-2</v>
      </c>
      <c r="Q17" s="661">
        <f>+Progress!M24</f>
        <v>-10585.14</v>
      </c>
      <c r="R17" s="661">
        <f>+Progress!N24</f>
        <v>-2914.989999999998</v>
      </c>
      <c r="S17" s="513">
        <f t="shared" si="18"/>
        <v>-0.16709960441250782</v>
      </c>
      <c r="T17" s="514">
        <f t="shared" si="19"/>
        <v>-4.6016743837721169E-2</v>
      </c>
      <c r="U17" s="661">
        <f>+Progress!O24</f>
        <v>44606.86</v>
      </c>
      <c r="V17" s="661">
        <f>+Progress!P24</f>
        <v>32601.72</v>
      </c>
      <c r="W17" s="508">
        <f t="shared" si="20"/>
        <v>0.70417478276944079</v>
      </c>
      <c r="X17" s="509">
        <f t="shared" si="21"/>
        <v>0.51465871166251409</v>
      </c>
      <c r="Y17" s="510">
        <f t="shared" si="22"/>
        <v>-0.1895160711069267</v>
      </c>
      <c r="Z17" s="511">
        <f t="shared" si="23"/>
        <v>0.73086785306116597</v>
      </c>
      <c r="AA17"/>
      <c r="AB17"/>
      <c r="AC17"/>
      <c r="AD17"/>
      <c r="AE17"/>
      <c r="AF17"/>
      <c r="AG17"/>
      <c r="AH17" s="348"/>
      <c r="AI17" s="520"/>
      <c r="AJ17" s="515"/>
      <c r="AK17" s="516"/>
      <c r="AL17" s="516"/>
      <c r="AM17"/>
      <c r="AN17"/>
      <c r="AO17"/>
      <c r="AP17"/>
      <c r="AQ17"/>
      <c r="AR17"/>
      <c r="AS17"/>
      <c r="AT17"/>
      <c r="AU17"/>
      <c r="AV17"/>
      <c r="AW17"/>
    </row>
    <row r="18" spans="1:50" s="4" customFormat="1" ht="15.75" customHeight="1" outlineLevel="1">
      <c r="A18" s="1154" t="str">
        <f>+Progress!A29</f>
        <v xml:space="preserve">  TSE Network</v>
      </c>
      <c r="B18" s="1155"/>
      <c r="C18" s="507">
        <f>+Progress!C29</f>
        <v>2995733.64</v>
      </c>
      <c r="D18" s="506">
        <f t="shared" si="0"/>
        <v>1.506103984256036E-2</v>
      </c>
      <c r="E18" s="661">
        <f>+Progress!E29</f>
        <v>1612431.1400000001</v>
      </c>
      <c r="F18" s="661">
        <f>+Progress!F29</f>
        <v>-1051657.2400000002</v>
      </c>
      <c r="G18" s="661">
        <f>+Progress!G29</f>
        <v>2859193.16</v>
      </c>
      <c r="H18" s="661">
        <f>+Progress!H29</f>
        <v>2859193.16</v>
      </c>
      <c r="I18" s="661">
        <f>+Progress!I29</f>
        <v>510048.1</v>
      </c>
      <c r="J18" s="508">
        <f t="shared" si="14"/>
        <v>0.95442168883879808</v>
      </c>
      <c r="K18" s="508">
        <f t="shared" ref="K18" si="25">IFERROR(IF(ISBLANK(I18),"",I18/C18),0)</f>
        <v>0.17025816086906845</v>
      </c>
      <c r="L18" s="509">
        <f t="shared" si="15"/>
        <v>0.17025816086906845</v>
      </c>
      <c r="M18" s="510">
        <f t="shared" si="16"/>
        <v>0</v>
      </c>
      <c r="N18" s="511">
        <f t="shared" si="17"/>
        <v>1</v>
      </c>
      <c r="O18" s="661">
        <f>+Progress!K29</f>
        <v>48137.98</v>
      </c>
      <c r="P18" s="512">
        <f t="shared" si="5"/>
        <v>5.2310813032493922E-2</v>
      </c>
      <c r="Q18" s="661">
        <f>+Progress!M29</f>
        <v>-11878.07</v>
      </c>
      <c r="R18" s="661">
        <f>+Progress!N29</f>
        <v>-6694.0600000000013</v>
      </c>
      <c r="S18" s="513">
        <f t="shared" si="18"/>
        <v>-0.24675048682973399</v>
      </c>
      <c r="T18" s="514">
        <f t="shared" si="19"/>
        <v>-0.13905984422279458</v>
      </c>
      <c r="U18" s="661">
        <f>+Progress!O29</f>
        <v>24761.93</v>
      </c>
      <c r="V18" s="661">
        <f>+Progress!P29</f>
        <v>12304.02</v>
      </c>
      <c r="W18" s="508">
        <f t="shared" si="20"/>
        <v>0.51439487074447243</v>
      </c>
      <c r="X18" s="509">
        <f t="shared" si="21"/>
        <v>0.25559900934771257</v>
      </c>
      <c r="Y18" s="510">
        <f t="shared" si="22"/>
        <v>-0.25879586139675986</v>
      </c>
      <c r="Z18" s="511">
        <f t="shared" si="23"/>
        <v>0.49689260893637938</v>
      </c>
      <c r="AA18"/>
      <c r="AB18"/>
      <c r="AC18"/>
      <c r="AD18"/>
      <c r="AE18"/>
      <c r="AF18"/>
      <c r="AG18"/>
      <c r="AH18" s="348"/>
      <c r="AI18" s="520"/>
      <c r="AJ18" s="515"/>
      <c r="AK18" s="516"/>
      <c r="AL18" s="516"/>
      <c r="AM18"/>
      <c r="AN18"/>
      <c r="AO18"/>
      <c r="AP18"/>
      <c r="AQ18"/>
      <c r="AR18"/>
      <c r="AS18"/>
      <c r="AT18"/>
      <c r="AU18"/>
      <c r="AV18"/>
      <c r="AW18"/>
    </row>
    <row r="19" spans="1:50" s="4" customFormat="1" ht="15.75" customHeight="1">
      <c r="A19" s="1154" t="str">
        <f>+Progress!A34</f>
        <v xml:space="preserve">  Potable Water Pump Station</v>
      </c>
      <c r="B19" s="1155"/>
      <c r="C19" s="507">
        <f>+Progress!C34</f>
        <v>11076181.82</v>
      </c>
      <c r="D19" s="506">
        <f t="shared" si="0"/>
        <v>5.5685463309235572E-2</v>
      </c>
      <c r="E19" s="661">
        <f>+Progress!E34</f>
        <v>-6164181.1099999994</v>
      </c>
      <c r="F19" s="661">
        <f>+Progress!F34</f>
        <v>-1545112.6</v>
      </c>
      <c r="G19" s="661">
        <f>+Progress!G34</f>
        <v>4419392</v>
      </c>
      <c r="H19" s="661">
        <f>+Progress!H34</f>
        <v>4419392</v>
      </c>
      <c r="I19" s="661">
        <f>+Progress!I34</f>
        <v>1734353.19</v>
      </c>
      <c r="J19" s="508">
        <f t="shared" si="14"/>
        <v>0.39899958955350551</v>
      </c>
      <c r="K19" s="508">
        <f t="shared" ref="K19" si="26">IFERROR(IF(ISBLANK(H19),"",H19/C19),0)</f>
        <v>0.39899958955350551</v>
      </c>
      <c r="L19" s="509">
        <f t="shared" si="15"/>
        <v>0.15658403032607493</v>
      </c>
      <c r="M19" s="510">
        <f t="shared" si="16"/>
        <v>-0.24241555922743058</v>
      </c>
      <c r="N19" s="511">
        <f t="shared" si="17"/>
        <v>0.39244158246202193</v>
      </c>
      <c r="O19" s="661">
        <f>+Progress!K34</f>
        <v>71778.259999999995</v>
      </c>
      <c r="P19" s="512">
        <f t="shared" si="5"/>
        <v>7.8000346891534234E-2</v>
      </c>
      <c r="Q19" s="661">
        <f>+Progress!M34</f>
        <v>-10022.519999999997</v>
      </c>
      <c r="R19" s="661">
        <f>+Progress!N34</f>
        <v>6439.6899999999987</v>
      </c>
      <c r="S19" s="513">
        <f t="shared" si="18"/>
        <v>-0.13963169349605295</v>
      </c>
      <c r="T19" s="514">
        <f t="shared" si="19"/>
        <v>8.9716440604717909E-2</v>
      </c>
      <c r="U19" s="661">
        <f>+Progress!O34</f>
        <v>45641.48</v>
      </c>
      <c r="V19" s="661">
        <f>+Progress!P34</f>
        <v>31071.69</v>
      </c>
      <c r="W19" s="508">
        <f t="shared" si="20"/>
        <v>0.6358677404551184</v>
      </c>
      <c r="X19" s="509">
        <f t="shared" si="21"/>
        <v>0.43288441374867542</v>
      </c>
      <c r="Y19" s="510">
        <f t="shared" si="22"/>
        <v>-0.20298332670644298</v>
      </c>
      <c r="Z19" s="511">
        <f t="shared" si="23"/>
        <v>0.68077744192344325</v>
      </c>
      <c r="AA19"/>
      <c r="AB19"/>
      <c r="AC19"/>
      <c r="AD19"/>
      <c r="AE19"/>
      <c r="AF19"/>
      <c r="AG19"/>
      <c r="AH19" s="348"/>
      <c r="AL19"/>
      <c r="AM19"/>
      <c r="AN19"/>
      <c r="AO19"/>
      <c r="AP19"/>
      <c r="AQ19"/>
      <c r="AR19"/>
      <c r="AS19"/>
      <c r="AT19"/>
      <c r="AU19"/>
      <c r="AV19"/>
    </row>
    <row r="20" spans="1:50" s="4" customFormat="1" ht="15.75" customHeight="1">
      <c r="A20" s="1154" t="str">
        <f>+Progress!A39</f>
        <v xml:space="preserve">  Sewerage Lift Station</v>
      </c>
      <c r="B20" s="1155"/>
      <c r="C20" s="507">
        <f>+Progress!C39</f>
        <v>4985124.6900000004</v>
      </c>
      <c r="D20" s="506">
        <f t="shared" si="0"/>
        <v>2.5062696020004424E-2</v>
      </c>
      <c r="E20" s="661">
        <f>+Progress!E39</f>
        <v>-3538203.94</v>
      </c>
      <c r="F20" s="661">
        <f>+Progress!F39</f>
        <v>-555628.72000000009</v>
      </c>
      <c r="G20" s="661">
        <f>+Progress!G39</f>
        <v>276905.78999999998</v>
      </c>
      <c r="H20" s="661">
        <f>+Progress!H39</f>
        <v>276905.78999999998</v>
      </c>
      <c r="I20" s="661">
        <f>+Progress!I39</f>
        <v>36677.32</v>
      </c>
      <c r="J20" s="508">
        <f t="shared" si="14"/>
        <v>5.5546412019635956E-2</v>
      </c>
      <c r="K20" s="508">
        <f t="shared" ref="K20" si="27">IFERROR(IF(ISBLANK(H20),"",H20/C20),0)</f>
        <v>5.5546412019635956E-2</v>
      </c>
      <c r="L20" s="509">
        <f t="shared" si="15"/>
        <v>7.3573525800816018E-3</v>
      </c>
      <c r="M20" s="510">
        <f t="shared" si="16"/>
        <v>-4.8189059439554358E-2</v>
      </c>
      <c r="N20" s="511">
        <f t="shared" si="17"/>
        <v>0.13245414622785606</v>
      </c>
      <c r="O20" s="661">
        <f>+Progress!K39</f>
        <v>70758.97</v>
      </c>
      <c r="P20" s="512">
        <f t="shared" si="5"/>
        <v>7.6892699902277706E-2</v>
      </c>
      <c r="Q20" s="661">
        <f>+Progress!M39</f>
        <v>-8207.43</v>
      </c>
      <c r="R20" s="661">
        <f>+Progress!N39</f>
        <v>8009.380000000001</v>
      </c>
      <c r="S20" s="513">
        <f t="shared" si="18"/>
        <v>-0.11599137183596653</v>
      </c>
      <c r="T20" s="514">
        <f t="shared" si="19"/>
        <v>0.11319243341162259</v>
      </c>
      <c r="U20" s="661">
        <f>+Progress!O39</f>
        <v>43992.57</v>
      </c>
      <c r="V20" s="661">
        <f>+Progress!P39</f>
        <v>16566.86</v>
      </c>
      <c r="W20" s="508">
        <f t="shared" si="20"/>
        <v>0.62172428456773743</v>
      </c>
      <c r="X20" s="509">
        <f t="shared" si="21"/>
        <v>0.23413088121548406</v>
      </c>
      <c r="Y20" s="510">
        <f t="shared" si="22"/>
        <v>-0.38759340335225334</v>
      </c>
      <c r="Z20" s="511">
        <f t="shared" si="23"/>
        <v>0.37658313665239385</v>
      </c>
      <c r="AH20" s="505"/>
      <c r="AL20"/>
      <c r="AM20"/>
      <c r="AN20"/>
      <c r="AO20"/>
      <c r="AP20"/>
      <c r="AQ20"/>
      <c r="AR20"/>
      <c r="AS20"/>
      <c r="AT20"/>
      <c r="AU20"/>
      <c r="AV20"/>
    </row>
    <row r="21" spans="1:50" s="4" customFormat="1" ht="15.75" customHeight="1" outlineLevel="1">
      <c r="A21" s="1154" t="str">
        <f>+Progress!A44</f>
        <v xml:space="preserve">  Medium Voltage Network</v>
      </c>
      <c r="B21" s="1155"/>
      <c r="C21" s="507">
        <f>+Progress!C44</f>
        <v>5452229.25</v>
      </c>
      <c r="D21" s="506">
        <f t="shared" si="0"/>
        <v>2.7411062475174858E-2</v>
      </c>
      <c r="E21" s="661">
        <f>+Progress!E44</f>
        <v>544090.54999999981</v>
      </c>
      <c r="F21" s="661">
        <f>+Progress!F44</f>
        <v>-218032.33000000007</v>
      </c>
      <c r="G21" s="661">
        <f>+Progress!G44</f>
        <v>4202411.68</v>
      </c>
      <c r="H21" s="661">
        <f>+Progress!H44</f>
        <v>4202411.68</v>
      </c>
      <c r="I21" s="661">
        <f>+Progress!I44</f>
        <v>1171998.1399999999</v>
      </c>
      <c r="J21" s="508">
        <f t="shared" si="14"/>
        <v>0.77076943894096162</v>
      </c>
      <c r="K21" s="508">
        <f t="shared" ref="K21" si="28">IFERROR(IF(ISBLANK(I21),"",I21/C21),0)</f>
        <v>0.21495760472654371</v>
      </c>
      <c r="L21" s="509">
        <f t="shared" si="15"/>
        <v>0.21495760472654371</v>
      </c>
      <c r="M21" s="510">
        <f t="shared" si="16"/>
        <v>0</v>
      </c>
      <c r="N21" s="511">
        <f t="shared" si="17"/>
        <v>1</v>
      </c>
      <c r="O21" s="661">
        <f>+Progress!K44</f>
        <v>34290.879999999997</v>
      </c>
      <c r="P21" s="512">
        <f t="shared" si="5"/>
        <v>3.7263379402286613E-2</v>
      </c>
      <c r="Q21" s="661">
        <f>+Progress!M44</f>
        <v>-12927.560000000001</v>
      </c>
      <c r="R21" s="661">
        <f>+Progress!N44</f>
        <v>613.07999999999993</v>
      </c>
      <c r="S21" s="513">
        <f t="shared" si="18"/>
        <v>-0.37699703244711136</v>
      </c>
      <c r="T21" s="514">
        <f t="shared" si="19"/>
        <v>1.7878806259856848E-2</v>
      </c>
      <c r="U21" s="661">
        <f>+Progress!O44</f>
        <v>17112.439999999999</v>
      </c>
      <c r="V21" s="661">
        <f>+Progress!P44</f>
        <v>11751.82</v>
      </c>
      <c r="W21" s="508">
        <f t="shared" si="20"/>
        <v>0.49903764499482078</v>
      </c>
      <c r="X21" s="509">
        <f t="shared" si="21"/>
        <v>0.34270978172621991</v>
      </c>
      <c r="Y21" s="510">
        <f t="shared" si="22"/>
        <v>-0.15632786326860088</v>
      </c>
      <c r="Z21" s="511">
        <f t="shared" si="23"/>
        <v>0.68674134138673382</v>
      </c>
      <c r="AA21"/>
      <c r="AB21"/>
      <c r="AC21"/>
      <c r="AD21"/>
      <c r="AE21"/>
      <c r="AF21"/>
      <c r="AG21"/>
      <c r="AH21" s="348"/>
      <c r="AI21" s="520"/>
      <c r="AJ21" s="515"/>
      <c r="AK21" s="516"/>
      <c r="AL21" s="516"/>
      <c r="AM21"/>
      <c r="AN21"/>
      <c r="AO21"/>
      <c r="AP21"/>
      <c r="AQ21"/>
      <c r="AR21"/>
      <c r="AS21"/>
      <c r="AT21"/>
      <c r="AU21"/>
      <c r="AV21"/>
      <c r="AW21"/>
    </row>
    <row r="22" spans="1:50" s="4" customFormat="1" ht="15.75" customHeight="1" outlineLevel="1">
      <c r="A22" s="1154" t="str">
        <f>+Progress!A49</f>
        <v xml:space="preserve">  Low Voltage Network</v>
      </c>
      <c r="B22" s="1155"/>
      <c r="C22" s="507">
        <f>+Progress!C49</f>
        <v>1876943.13</v>
      </c>
      <c r="D22" s="506">
        <f t="shared" si="0"/>
        <v>9.4363246737616986E-3</v>
      </c>
      <c r="E22" s="661">
        <f>+Progress!E49</f>
        <v>-938830.07000000007</v>
      </c>
      <c r="F22" s="661">
        <f>+Progress!F49</f>
        <v>-239073.68</v>
      </c>
      <c r="G22" s="661">
        <f>+Progress!G49</f>
        <v>438370.8</v>
      </c>
      <c r="H22" s="661">
        <f>+Progress!H49</f>
        <v>438370.8</v>
      </c>
      <c r="I22" s="661">
        <f>+Progress!I49</f>
        <v>16626.84</v>
      </c>
      <c r="J22" s="508">
        <f t="shared" si="14"/>
        <v>0.23355571780163634</v>
      </c>
      <c r="K22" s="508">
        <f t="shared" ref="K22" si="29">IFERROR(IF(ISBLANK(I22),"",I22/C22),0)</f>
        <v>8.8584676510683625E-3</v>
      </c>
      <c r="L22" s="509">
        <f t="shared" si="15"/>
        <v>8.8584676510683625E-3</v>
      </c>
      <c r="M22" s="510">
        <f t="shared" si="16"/>
        <v>0</v>
      </c>
      <c r="N22" s="511">
        <f t="shared" si="17"/>
        <v>1</v>
      </c>
      <c r="O22" s="661">
        <f>+Progress!K49</f>
        <v>31587.58</v>
      </c>
      <c r="P22" s="512">
        <f t="shared" si="5"/>
        <v>3.4325744277781171E-2</v>
      </c>
      <c r="Q22" s="661">
        <f>+Progress!M49</f>
        <v>-13293.74</v>
      </c>
      <c r="R22" s="661">
        <f>+Progress!N49</f>
        <v>360.13000000000011</v>
      </c>
      <c r="S22" s="513">
        <f t="shared" si="18"/>
        <v>-0.42085338604603451</v>
      </c>
      <c r="T22" s="514">
        <f t="shared" si="19"/>
        <v>1.1401000013296369E-2</v>
      </c>
      <c r="U22" s="661">
        <f>+Progress!O49</f>
        <v>12066.26</v>
      </c>
      <c r="V22" s="661">
        <f>+Progress!P49</f>
        <v>6547.2</v>
      </c>
      <c r="W22" s="508">
        <f t="shared" si="20"/>
        <v>0.38199380895909085</v>
      </c>
      <c r="X22" s="509">
        <f t="shared" si="21"/>
        <v>0.20727133892498253</v>
      </c>
      <c r="Y22" s="510">
        <f t="shared" si="22"/>
        <v>-0.17472247003410832</v>
      </c>
      <c r="Z22" s="511">
        <f t="shared" si="23"/>
        <v>0.54260392201063135</v>
      </c>
      <c r="AA22"/>
      <c r="AB22"/>
      <c r="AC22"/>
      <c r="AD22"/>
      <c r="AE22"/>
      <c r="AF22"/>
      <c r="AG22"/>
      <c r="AH22" s="348"/>
      <c r="AI22" s="520"/>
      <c r="AJ22" s="515"/>
      <c r="AK22" s="516"/>
      <c r="AL22" s="516"/>
      <c r="AM22"/>
      <c r="AN22"/>
      <c r="AO22"/>
      <c r="AP22"/>
      <c r="AQ22"/>
      <c r="AR22"/>
      <c r="AS22"/>
      <c r="AT22"/>
      <c r="AU22"/>
      <c r="AV22"/>
      <c r="AW22"/>
    </row>
    <row r="23" spans="1:50" s="4" customFormat="1" ht="15.75" customHeight="1" outlineLevel="1">
      <c r="A23" s="1154" t="str">
        <f>+Progress!A54</f>
        <v xml:space="preserve">  Street Lighting Network</v>
      </c>
      <c r="B23" s="1155"/>
      <c r="C23" s="507">
        <f>+Progress!C54</f>
        <v>8486130.5800000001</v>
      </c>
      <c r="D23" s="506">
        <f t="shared" si="0"/>
        <v>4.2663990238648142E-2</v>
      </c>
      <c r="E23" s="661">
        <f>+Progress!E54</f>
        <v>-1475230.98</v>
      </c>
      <c r="F23" s="661">
        <f>+Progress!F54</f>
        <v>-508605.97</v>
      </c>
      <c r="G23" s="661">
        <f>+Progress!G54</f>
        <v>3549231.93</v>
      </c>
      <c r="H23" s="661">
        <f>+Progress!H54</f>
        <v>3549231.93</v>
      </c>
      <c r="I23" s="661">
        <f>+Progress!I54</f>
        <v>1407366.57</v>
      </c>
      <c r="J23" s="508">
        <f t="shared" si="6"/>
        <v>0.41823913697071585</v>
      </c>
      <c r="K23" s="508">
        <f t="shared" ref="K23" si="30">IFERROR(IF(ISBLANK(I23),"",I23/C23),0)</f>
        <v>0.16584314331868319</v>
      </c>
      <c r="L23" s="509">
        <f t="shared" ref="L23" si="31">IFERROR(IF(ISBLANK(I23),"",I23/C23),0)</f>
        <v>0.16584314331868319</v>
      </c>
      <c r="M23" s="510">
        <f t="shared" ref="M23" si="32">IFERROR(L23-K23,"")</f>
        <v>0</v>
      </c>
      <c r="N23" s="511">
        <f t="shared" ref="N23" si="33">IFERROR(L23/K23,"")</f>
        <v>1</v>
      </c>
      <c r="O23" s="661">
        <f>+Progress!K54</f>
        <v>76760.06</v>
      </c>
      <c r="P23" s="512">
        <f t="shared" si="5"/>
        <v>8.3413993421057875E-2</v>
      </c>
      <c r="Q23" s="661">
        <f>+Progress!M54</f>
        <v>-38391.43</v>
      </c>
      <c r="R23" s="661">
        <f>+Progress!N54</f>
        <v>2909.9500000000025</v>
      </c>
      <c r="S23" s="513">
        <f t="shared" si="7"/>
        <v>-0.50014851473539756</v>
      </c>
      <c r="T23" s="514">
        <f t="shared" si="8"/>
        <v>3.7909688971061284E-2</v>
      </c>
      <c r="U23" s="661">
        <f>+Progress!O54</f>
        <v>32896.57</v>
      </c>
      <c r="V23" s="661">
        <f>+Progress!P54</f>
        <v>17438.080000000002</v>
      </c>
      <c r="W23" s="508">
        <f t="shared" si="9"/>
        <v>0.42856363061727676</v>
      </c>
      <c r="X23" s="509">
        <f t="shared" si="10"/>
        <v>0.22717647693344692</v>
      </c>
      <c r="Y23" s="510">
        <f t="shared" si="11"/>
        <v>-0.20138715368382984</v>
      </c>
      <c r="Z23" s="511">
        <f t="shared" si="12"/>
        <v>0.53008809125085077</v>
      </c>
      <c r="AA23"/>
      <c r="AB23"/>
      <c r="AC23"/>
      <c r="AD23"/>
      <c r="AE23"/>
      <c r="AF23"/>
      <c r="AG23"/>
      <c r="AH23" s="348"/>
      <c r="AI23" s="520"/>
      <c r="AJ23" s="515"/>
      <c r="AK23" s="516"/>
      <c r="AL23" s="516"/>
      <c r="AM23"/>
      <c r="AN23"/>
      <c r="AO23"/>
      <c r="AP23"/>
      <c r="AQ23"/>
      <c r="AR23"/>
      <c r="AS23"/>
      <c r="AT23"/>
      <c r="AU23"/>
      <c r="AV23"/>
      <c r="AW23"/>
    </row>
    <row r="24" spans="1:50" s="4" customFormat="1" ht="15.75" customHeight="1">
      <c r="A24" s="1154" t="str">
        <f>+Progress!A59</f>
        <v xml:space="preserve">  Telecommunication Network</v>
      </c>
      <c r="B24" s="1155"/>
      <c r="C24" s="507">
        <f>+Progress!C59</f>
        <v>4454965.57</v>
      </c>
      <c r="D24" s="506">
        <f t="shared" si="0"/>
        <v>2.2397322996648202E-2</v>
      </c>
      <c r="E24" s="661">
        <f>+Progress!E59</f>
        <v>-1170100.71</v>
      </c>
      <c r="F24" s="661">
        <f>+Progress!F59</f>
        <v>-420209.79000000004</v>
      </c>
      <c r="G24" s="661">
        <f>+Progress!G59</f>
        <v>1677087.96</v>
      </c>
      <c r="H24" s="661">
        <f>+Progress!H59</f>
        <v>1677087.96</v>
      </c>
      <c r="I24" s="661">
        <f>+Progress!I59</f>
        <v>965354.72</v>
      </c>
      <c r="J24" s="508">
        <f t="shared" ref="J24:J25" si="34">IFERROR(IF(ISBLANK(G24),"",G24/C24),0)</f>
        <v>0.37645362992109493</v>
      </c>
      <c r="K24" s="508">
        <f t="shared" ref="K24" si="35">IFERROR(IF(ISBLANK(H24),"",H24/C24),0)</f>
        <v>0.37645362992109493</v>
      </c>
      <c r="L24" s="509">
        <f t="shared" ref="L24:L25" si="36">IFERROR(IF(ISBLANK(I24),"",I24/C24),0)</f>
        <v>0.21669184751971043</v>
      </c>
      <c r="M24" s="510">
        <f t="shared" ref="M24:M25" si="37">IFERROR(L24-K24,"")</f>
        <v>-0.1597617824013845</v>
      </c>
      <c r="N24" s="511">
        <f t="shared" ref="N24:N25" si="38">IFERROR(L24/K24,"")</f>
        <v>0.57561364879156374</v>
      </c>
      <c r="O24" s="661">
        <f>+Progress!K59</f>
        <v>62092.94</v>
      </c>
      <c r="P24" s="512">
        <f t="shared" si="5"/>
        <v>6.7475456489405311E-2</v>
      </c>
      <c r="Q24" s="661">
        <f>+Progress!M59</f>
        <v>-33174.44</v>
      </c>
      <c r="R24" s="661">
        <f>+Progress!N59</f>
        <v>3043.51</v>
      </c>
      <c r="S24" s="513">
        <f t="shared" ref="S24:S25" si="39">IFERROR(IF(ISBLANK(Q24),"",Q24/O24),0)</f>
        <v>-0.53427072385362973</v>
      </c>
      <c r="T24" s="514">
        <f t="shared" ref="T24:T25" si="40">IFERROR(IF(ISBLANK(R24),"",R24/O24),0)</f>
        <v>4.9015395309031914E-2</v>
      </c>
      <c r="U24" s="661">
        <f>+Progress!O59</f>
        <v>23457.56</v>
      </c>
      <c r="V24" s="661">
        <f>+Progress!P59</f>
        <v>15462.07</v>
      </c>
      <c r="W24" s="508">
        <f t="shared" ref="W24:W25" si="41">IFERROR(IF(ISBLANK(U24),"",U24/O24),0)</f>
        <v>0.37778143537735531</v>
      </c>
      <c r="X24" s="509">
        <f t="shared" ref="X24:X25" si="42">IFERROR(IF(ISBLANK(V24),"",V24/O24),0)</f>
        <v>0.24901494437209767</v>
      </c>
      <c r="Y24" s="510">
        <f t="shared" ref="Y24:Y25" si="43">IFERROR(X24-W24,"")</f>
        <v>-0.12876649100525764</v>
      </c>
      <c r="Z24" s="511">
        <f t="shared" ref="Z24:Z25" si="44">IFERROR(X24/W24,"")</f>
        <v>0.65915082387085433</v>
      </c>
      <c r="AA24"/>
      <c r="AB24"/>
      <c r="AC24"/>
      <c r="AD24"/>
      <c r="AE24"/>
      <c r="AF24"/>
      <c r="AG24"/>
      <c r="AH24" s="348"/>
      <c r="AL24"/>
      <c r="AM24"/>
      <c r="AN24"/>
      <c r="AO24"/>
      <c r="AP24"/>
      <c r="AQ24"/>
      <c r="AR24"/>
      <c r="AS24"/>
      <c r="AT24"/>
      <c r="AU24"/>
      <c r="AV24"/>
    </row>
    <row r="25" spans="1:50" s="4" customFormat="1" ht="15.75" customHeight="1">
      <c r="A25" s="1154" t="str">
        <f>+Progress!A64</f>
        <v xml:space="preserve">  Road Works</v>
      </c>
      <c r="B25" s="1155"/>
      <c r="C25" s="507">
        <f>+Progress!C64</f>
        <v>79068381.040000007</v>
      </c>
      <c r="D25" s="506">
        <f t="shared" si="0"/>
        <v>0.39751599448947811</v>
      </c>
      <c r="E25" s="661">
        <f>+Progress!E64</f>
        <v>4629678.5900000036</v>
      </c>
      <c r="F25" s="661">
        <f>+Progress!F64</f>
        <v>11794897.010000002</v>
      </c>
      <c r="G25" s="661">
        <f>+Progress!G64</f>
        <v>63789839.950000003</v>
      </c>
      <c r="H25" s="661">
        <f>+Progress!H64</f>
        <v>63789839.950000003</v>
      </c>
      <c r="I25" s="661">
        <f>+Progress!I64</f>
        <v>40015000.920000002</v>
      </c>
      <c r="J25" s="508">
        <f t="shared" si="34"/>
        <v>0.80676800398542725</v>
      </c>
      <c r="K25" s="508">
        <f t="shared" ref="K25" si="45">IFERROR(IF(ISBLANK(H25),"",H25/C25),0)</f>
        <v>0.80676800398542725</v>
      </c>
      <c r="L25" s="509">
        <f t="shared" si="36"/>
        <v>0.50608094403446502</v>
      </c>
      <c r="M25" s="510">
        <f t="shared" si="37"/>
        <v>-0.30068705995096223</v>
      </c>
      <c r="N25" s="511">
        <f t="shared" si="38"/>
        <v>0.62729426741569982</v>
      </c>
      <c r="O25" s="661">
        <f>+Progress!K64</f>
        <v>80303.58</v>
      </c>
      <c r="P25" s="512">
        <f t="shared" si="5"/>
        <v>8.7264682880750677E-2</v>
      </c>
      <c r="Q25" s="661">
        <f>+Progress!M64</f>
        <v>-36526.22</v>
      </c>
      <c r="R25" s="661">
        <f>+Progress!N64</f>
        <v>642.95000000000073</v>
      </c>
      <c r="S25" s="513">
        <f t="shared" si="39"/>
        <v>-0.45485170150571119</v>
      </c>
      <c r="T25" s="514">
        <f t="shared" si="40"/>
        <v>8.0064923631051159E-3</v>
      </c>
      <c r="U25" s="661">
        <f>+Progress!O64</f>
        <v>38233.78</v>
      </c>
      <c r="V25" s="661">
        <f>+Progress!P64</f>
        <v>19355.5</v>
      </c>
      <c r="W25" s="508">
        <f t="shared" si="41"/>
        <v>0.47611551066590058</v>
      </c>
      <c r="X25" s="509">
        <f t="shared" si="42"/>
        <v>0.24102910480454295</v>
      </c>
      <c r="Y25" s="510">
        <f t="shared" si="43"/>
        <v>-0.23508640586135762</v>
      </c>
      <c r="Z25" s="511">
        <f t="shared" si="44"/>
        <v>0.50624081636709739</v>
      </c>
      <c r="AA25"/>
      <c r="AB25"/>
      <c r="AC25"/>
      <c r="AD25"/>
      <c r="AE25"/>
      <c r="AF25"/>
      <c r="AG25"/>
      <c r="AH25" s="348"/>
      <c r="AI25" s="515"/>
      <c r="AJ25" s="516"/>
      <c r="AK25" s="516"/>
      <c r="AL25" s="517"/>
      <c r="AM25"/>
      <c r="AN25"/>
      <c r="AO25"/>
      <c r="AP25"/>
      <c r="AQ25"/>
      <c r="AR25"/>
      <c r="AS25"/>
      <c r="AT25"/>
      <c r="AU25"/>
      <c r="AV25"/>
    </row>
    <row r="26" spans="1:50" s="4" customFormat="1" ht="15.75" customHeight="1">
      <c r="A26" s="1154" t="str">
        <f>+Progress!A68</f>
        <v xml:space="preserve">  Landscape</v>
      </c>
      <c r="B26" s="1155"/>
      <c r="C26" s="507">
        <f>+Progress!C68</f>
        <v>14727629.51</v>
      </c>
      <c r="D26" s="506">
        <f t="shared" si="0"/>
        <v>7.4043103123339671E-2</v>
      </c>
      <c r="E26" s="661">
        <f>+Progress!E68</f>
        <v>-4388547.82</v>
      </c>
      <c r="F26" s="661">
        <f>+Progress!F68</f>
        <v>-49702.419999999984</v>
      </c>
      <c r="G26" s="661">
        <f>+Progress!G68</f>
        <v>570737.12</v>
      </c>
      <c r="H26" s="661">
        <f>+Progress!H68</f>
        <v>570737.12</v>
      </c>
      <c r="I26" s="661">
        <f>+Progress!I68</f>
        <v>98475.6</v>
      </c>
      <c r="J26" s="508">
        <f t="shared" ref="J26:J27" si="46">IFERROR(IF(ISBLANK(G26),"",G26/C26),0)</f>
        <v>3.8752816236480678E-2</v>
      </c>
      <c r="K26" s="508">
        <f t="shared" ref="K26" si="47">IFERROR(IF(ISBLANK(H26),"",H26/C26),0)</f>
        <v>3.8752816236480678E-2</v>
      </c>
      <c r="L26" s="509">
        <f t="shared" ref="L26:L27" si="48">IFERROR(IF(ISBLANK(I26),"",I26/C26),0)</f>
        <v>6.6864528288911318E-3</v>
      </c>
      <c r="M26" s="510">
        <f t="shared" ref="M26:M27" si="49">IFERROR(L26-K26,"")</f>
        <v>-3.2066363407589546E-2</v>
      </c>
      <c r="N26" s="511">
        <f t="shared" ref="N26:N28" si="50">IFERROR(L26/K26,"")</f>
        <v>0.17254108161039186</v>
      </c>
      <c r="O26" s="661">
        <f>+Progress!K68</f>
        <v>44855.31</v>
      </c>
      <c r="P26" s="512">
        <f t="shared" si="5"/>
        <v>4.874358531298062E-2</v>
      </c>
      <c r="Q26" s="661">
        <f>+Progress!M68</f>
        <v>-27678.83</v>
      </c>
      <c r="R26" s="661">
        <f>+Progress!N68</f>
        <v>2488.35</v>
      </c>
      <c r="S26" s="513">
        <f t="shared" ref="S26:S27" si="51">IFERROR(IF(ISBLANK(Q26),"",Q26/O26),0)</f>
        <v>-0.61706919426038975</v>
      </c>
      <c r="T26" s="514">
        <f t="shared" ref="T26:T27" si="52">IFERROR(IF(ISBLANK(R26),"",R26/O26),0)</f>
        <v>5.5475037403598368E-2</v>
      </c>
      <c r="U26" s="661">
        <f>+Progress!O68</f>
        <v>7105.17</v>
      </c>
      <c r="V26" s="661">
        <f>+Progress!P68</f>
        <v>3081.95</v>
      </c>
      <c r="W26" s="508">
        <f t="shared" ref="W26:W27" si="53">IFERROR(IF(ISBLANK(U26),"",U26/O26),0)</f>
        <v>0.15840198183893947</v>
      </c>
      <c r="X26" s="509">
        <f t="shared" ref="X26:X27" si="54">IFERROR(IF(ISBLANK(V26),"",V26/O26),0)</f>
        <v>6.8708699148439731E-2</v>
      </c>
      <c r="Y26" s="510">
        <f t="shared" ref="Y26:Y27" si="55">IFERROR(X26-W26,"")</f>
        <v>-8.969328269049974E-2</v>
      </c>
      <c r="Z26" s="511">
        <f t="shared" ref="Z26:Z28" si="56">IFERROR(X26/W26,"")</f>
        <v>0.43376161302263</v>
      </c>
      <c r="AA26"/>
      <c r="AB26"/>
      <c r="AC26"/>
      <c r="AD26"/>
      <c r="AE26"/>
      <c r="AF26"/>
      <c r="AG26"/>
      <c r="AH26" s="348"/>
      <c r="AL26"/>
      <c r="AM26"/>
      <c r="AN26"/>
      <c r="AO26"/>
      <c r="AP26"/>
      <c r="AQ26"/>
      <c r="AR26"/>
      <c r="AS26"/>
      <c r="AT26"/>
      <c r="AU26"/>
      <c r="AV26"/>
    </row>
    <row r="27" spans="1:50" s="4" customFormat="1" ht="15.75" customHeight="1">
      <c r="A27" s="1154" t="str">
        <f>+Progress!A72</f>
        <v xml:space="preserve">  Guard Rooms</v>
      </c>
      <c r="B27" s="1155"/>
      <c r="C27" s="507">
        <f>+Progress!C72</f>
        <v>539598.47</v>
      </c>
      <c r="D27" s="506">
        <f t="shared" si="0"/>
        <v>2.7128293207184504E-3</v>
      </c>
      <c r="E27" s="661">
        <f>+Progress!E72</f>
        <v>-420766.65</v>
      </c>
      <c r="F27" s="661">
        <f>+Progress!F72</f>
        <v>-2951.9900000000052</v>
      </c>
      <c r="G27" s="661">
        <f>+Progress!G72</f>
        <v>92935.49</v>
      </c>
      <c r="H27" s="661">
        <f>+Progress!H72</f>
        <v>92935.49</v>
      </c>
      <c r="I27" s="661">
        <f>+Progress!I72</f>
        <v>41745.839999999997</v>
      </c>
      <c r="J27" s="508">
        <f t="shared" si="46"/>
        <v>0.17223082563595854</v>
      </c>
      <c r="K27" s="508">
        <f t="shared" ref="K27" si="57">IFERROR(IF(ISBLANK(H27),"",H27/C27),0)</f>
        <v>0.17223082563595854</v>
      </c>
      <c r="L27" s="509">
        <f t="shared" si="48"/>
        <v>7.7364637449768903E-2</v>
      </c>
      <c r="M27" s="510">
        <f t="shared" si="49"/>
        <v>-9.4866188186189637E-2</v>
      </c>
      <c r="N27" s="511">
        <f t="shared" si="50"/>
        <v>0.44919158439902773</v>
      </c>
      <c r="O27" s="661">
        <f>+Progress!K72</f>
        <v>34095.79</v>
      </c>
      <c r="P27" s="512">
        <f t="shared" si="5"/>
        <v>3.7051378057101188E-2</v>
      </c>
      <c r="Q27" s="661">
        <f>+Progress!M72</f>
        <v>-9242.6899999999987</v>
      </c>
      <c r="R27" s="661">
        <f>+Progress!N72</f>
        <v>4506.75</v>
      </c>
      <c r="S27" s="513">
        <f t="shared" si="51"/>
        <v>-0.27108009522583282</v>
      </c>
      <c r="T27" s="514">
        <f t="shared" si="52"/>
        <v>0.13217907548116645</v>
      </c>
      <c r="U27" s="661">
        <f>+Progress!O72</f>
        <v>17965.310000000001</v>
      </c>
      <c r="V27" s="661">
        <f>+Progress!P72</f>
        <v>5626.75</v>
      </c>
      <c r="W27" s="508">
        <f t="shared" si="53"/>
        <v>0.52690698763689015</v>
      </c>
      <c r="X27" s="509">
        <f t="shared" si="54"/>
        <v>0.16502770576660636</v>
      </c>
      <c r="Y27" s="510">
        <f t="shared" si="55"/>
        <v>-0.36187928187028379</v>
      </c>
      <c r="Z27" s="511">
        <f t="shared" si="56"/>
        <v>0.31320082982147252</v>
      </c>
      <c r="AH27" s="505"/>
      <c r="AL27"/>
      <c r="AM27"/>
      <c r="AN27"/>
      <c r="AO27"/>
      <c r="AP27"/>
      <c r="AQ27"/>
      <c r="AR27"/>
      <c r="AS27"/>
      <c r="AT27"/>
      <c r="AU27"/>
      <c r="AV27"/>
    </row>
    <row r="28" spans="1:50" s="4" customFormat="1" ht="15.75" customHeight="1" outlineLevel="1">
      <c r="A28" s="1154" t="str">
        <f>Progress!A76</f>
        <v xml:space="preserve">  Provisional Sum</v>
      </c>
      <c r="B28" s="1155"/>
      <c r="C28" s="519">
        <f>Progress!C76</f>
        <v>192900.72</v>
      </c>
      <c r="D28" s="506">
        <f t="shared" si="0"/>
        <v>9.6980765939477191E-4</v>
      </c>
      <c r="E28" s="662">
        <f>Progress!E76</f>
        <v>0</v>
      </c>
      <c r="F28" s="662">
        <f>Progress!F76</f>
        <v>0</v>
      </c>
      <c r="G28" s="662">
        <f>Progress!G76</f>
        <v>0</v>
      </c>
      <c r="H28" s="662">
        <f>Progress!H76</f>
        <v>0</v>
      </c>
      <c r="I28" s="662">
        <f>Progress!I76</f>
        <v>0</v>
      </c>
      <c r="J28" s="522">
        <f t="shared" ref="J28" si="58">IFERROR(IF(ISBLANK(G28),"",G28/C28),0)</f>
        <v>0</v>
      </c>
      <c r="K28" s="522">
        <f t="shared" ref="K28" si="59">IFERROR(IF(ISBLANK(I28),"",I28/C28),0)</f>
        <v>0</v>
      </c>
      <c r="L28" s="523">
        <f t="shared" ref="L28" si="60">IFERROR(IF(ISBLANK(I28),"",I28/C28),0)</f>
        <v>0</v>
      </c>
      <c r="M28" s="524">
        <f>IFERROR(L28-K28,"")</f>
        <v>0</v>
      </c>
      <c r="N28" s="511" t="str">
        <f t="shared" si="50"/>
        <v/>
      </c>
      <c r="O28" s="525">
        <f>Progress!K76</f>
        <v>0</v>
      </c>
      <c r="P28" s="526">
        <f t="shared" si="5"/>
        <v>0</v>
      </c>
      <c r="Q28" s="518">
        <f>Progress!M76</f>
        <v>0</v>
      </c>
      <c r="R28" s="518">
        <f>Progress!N76</f>
        <v>0</v>
      </c>
      <c r="S28" s="527">
        <f t="shared" ref="S28:S29" si="61">IFERROR(IF(ISBLANK(Q28),"",Q28/O28),0)</f>
        <v>0</v>
      </c>
      <c r="T28" s="528">
        <f t="shared" ref="T28:T29" si="62">IFERROR(IF(ISBLANK(R28),"",R28/O28),0)</f>
        <v>0</v>
      </c>
      <c r="U28" s="521">
        <f>Progress!O76</f>
        <v>0</v>
      </c>
      <c r="V28" s="521">
        <f>Progress!P76</f>
        <v>0</v>
      </c>
      <c r="W28" s="522">
        <f t="shared" ref="W28:W29" si="63">IFERROR(IF(ISBLANK(U28),"",U28/O28),0)</f>
        <v>0</v>
      </c>
      <c r="X28" s="523">
        <f t="shared" ref="X28:X29" si="64">IFERROR(IF(ISBLANK(V28),"",V28/O28),0)</f>
        <v>0</v>
      </c>
      <c r="Y28" s="524">
        <f>IFERROR(X28-W28,"")</f>
        <v>0</v>
      </c>
      <c r="Z28" s="511" t="str">
        <f t="shared" si="56"/>
        <v/>
      </c>
      <c r="AA28"/>
      <c r="AB28"/>
      <c r="AC28"/>
      <c r="AD28"/>
      <c r="AE28"/>
      <c r="AF28"/>
      <c r="AG28"/>
      <c r="AH28" s="348"/>
      <c r="AI28"/>
      <c r="AM28"/>
      <c r="AN28"/>
      <c r="AO28"/>
      <c r="AP28"/>
      <c r="AQ28"/>
      <c r="AR28"/>
      <c r="AS28"/>
      <c r="AT28"/>
      <c r="AU28"/>
      <c r="AV28"/>
      <c r="AW28"/>
    </row>
    <row r="29" spans="1:50" s="546" customFormat="1" ht="19.95" customHeight="1" thickBot="1">
      <c r="A29" s="148"/>
      <c r="B29" s="125" t="s">
        <v>5</v>
      </c>
      <c r="C29" s="126">
        <f t="shared" ref="C29:I29" si="65">SUM(C12:C28)</f>
        <v>198906162.61000001</v>
      </c>
      <c r="D29" s="529">
        <f t="shared" si="65"/>
        <v>1</v>
      </c>
      <c r="E29" s="530">
        <f t="shared" si="65"/>
        <v>-27037642.59</v>
      </c>
      <c r="F29" s="531">
        <f t="shared" si="65"/>
        <v>-17134541.039999999</v>
      </c>
      <c r="G29" s="126">
        <f t="shared" si="65"/>
        <v>143859912.54000002</v>
      </c>
      <c r="H29" s="532">
        <f t="shared" si="65"/>
        <v>143859912.54000002</v>
      </c>
      <c r="I29" s="531">
        <f t="shared" si="65"/>
        <v>102415935.09</v>
      </c>
      <c r="J29" s="533">
        <f>IFERROR(IF(ISBLANK(G29),"",G29/C29),0)</f>
        <v>0.72325518049468152</v>
      </c>
      <c r="K29" s="533">
        <f>IFERROR(IF(ISBLANK(H29),"",H29/C29),0)</f>
        <v>0.72325518049468152</v>
      </c>
      <c r="L29" s="534">
        <f>IFERROR(IF(ISBLANK(I29),"",I29/C29),0)</f>
        <v>0.51489573649263609</v>
      </c>
      <c r="M29" s="535">
        <f>+L29-K29</f>
        <v>-0.20835944400204542</v>
      </c>
      <c r="N29" s="536">
        <f>L29/K29</f>
        <v>0.71191434279180033</v>
      </c>
      <c r="O29" s="537">
        <f>SUM(O12:O28)</f>
        <v>920230.00999999978</v>
      </c>
      <c r="P29" s="538">
        <f>SUM(P12:P28)</f>
        <v>1.0000000000000002</v>
      </c>
      <c r="Q29" s="530">
        <f>SUM(Q12:Q28)</f>
        <v>-283066.05</v>
      </c>
      <c r="R29" s="539">
        <f>SUM(R12:R28)</f>
        <v>-17241.129999999979</v>
      </c>
      <c r="S29" s="540">
        <f t="shared" si="61"/>
        <v>-0.30760358489069495</v>
      </c>
      <c r="T29" s="541">
        <f t="shared" si="62"/>
        <v>-1.873567457336018E-2</v>
      </c>
      <c r="U29" s="542">
        <f>SUM(U12:U28)</f>
        <v>560205.95000000007</v>
      </c>
      <c r="V29" s="543">
        <f>SUM(V12:V28)</f>
        <v>390858.82</v>
      </c>
      <c r="W29" s="533">
        <f t="shared" si="63"/>
        <v>0.60876731242442328</v>
      </c>
      <c r="X29" s="534">
        <f t="shared" si="64"/>
        <v>0.42474035377307473</v>
      </c>
      <c r="Y29" s="535">
        <f>+X29-W29</f>
        <v>-0.18402695865134855</v>
      </c>
      <c r="Z29" s="536">
        <f>X29/W29</f>
        <v>0.69770558488355927</v>
      </c>
      <c r="AA29" s="544"/>
      <c r="AB29" s="544"/>
      <c r="AC29" s="544"/>
      <c r="AD29" s="544"/>
      <c r="AE29" s="544"/>
      <c r="AF29" s="544"/>
      <c r="AG29" s="544"/>
      <c r="AH29" s="545"/>
      <c r="AI29" s="544"/>
      <c r="AM29" s="544"/>
      <c r="AN29" s="544"/>
      <c r="AO29" s="544"/>
      <c r="AP29" s="544"/>
      <c r="AQ29" s="544"/>
      <c r="AR29" s="544"/>
      <c r="AS29" s="544"/>
      <c r="AT29" s="544"/>
      <c r="AU29" s="544"/>
      <c r="AV29" s="544"/>
      <c r="AW29" s="544"/>
    </row>
    <row r="30" spans="1:50" ht="24" customHeight="1" thickTop="1" thickBot="1">
      <c r="A30" s="547"/>
      <c r="G30" s="548"/>
      <c r="H30" s="549"/>
      <c r="I30" s="549"/>
      <c r="J30" s="549"/>
      <c r="K30" s="549"/>
      <c r="L30" s="549"/>
      <c r="M30" s="549"/>
      <c r="N30" s="550"/>
      <c r="Z30"/>
      <c r="AA30" s="322" t="s">
        <v>204</v>
      </c>
      <c r="AB30" s="323"/>
      <c r="AC30" s="323"/>
      <c r="AD30" s="324"/>
      <c r="AE30" s="323"/>
      <c r="AF30" s="323"/>
      <c r="AG30" s="323"/>
      <c r="AH30" s="325"/>
      <c r="AJ30" s="488"/>
      <c r="AN30" s="488"/>
      <c r="AO30" s="488"/>
      <c r="AP30" s="488"/>
      <c r="AQ30" s="488"/>
      <c r="AR30" s="488"/>
      <c r="AS30" s="488"/>
      <c r="AT30" s="488"/>
      <c r="AU30" s="488"/>
      <c r="AV30" s="488"/>
      <c r="AW30" s="488"/>
      <c r="AX30" s="488"/>
    </row>
    <row r="31" spans="1:50" ht="30" customHeight="1">
      <c r="A31" s="547"/>
      <c r="Z31"/>
      <c r="AA31" s="326" t="s">
        <v>166</v>
      </c>
      <c r="AB31" s="1369" t="s">
        <v>172</v>
      </c>
      <c r="AC31" s="1370"/>
      <c r="AD31" s="327" t="s">
        <v>173</v>
      </c>
      <c r="AE31" s="327" t="s">
        <v>449</v>
      </c>
      <c r="AF31" s="327" t="s">
        <v>174</v>
      </c>
      <c r="AG31" s="327" t="s">
        <v>74</v>
      </c>
      <c r="AH31" s="328" t="s">
        <v>167</v>
      </c>
      <c r="AJ31" s="488"/>
      <c r="AN31" s="488"/>
      <c r="AO31" s="488"/>
      <c r="AP31" s="488"/>
      <c r="AQ31" s="488"/>
      <c r="AR31" s="488"/>
      <c r="AS31" s="488"/>
      <c r="AT31" s="488"/>
      <c r="AU31" s="488"/>
      <c r="AV31" s="488"/>
      <c r="AW31" s="488"/>
      <c r="AX31" s="488"/>
    </row>
    <row r="32" spans="1:50" ht="27" customHeight="1">
      <c r="A32" s="547"/>
      <c r="Z32"/>
      <c r="AA32" s="668">
        <f>+Milestones!A4</f>
        <v>1</v>
      </c>
      <c r="AB32" s="1371" t="str">
        <f>+Milestones!B4</f>
        <v>Award Date</v>
      </c>
      <c r="AC32" s="1372"/>
      <c r="AD32" s="669">
        <f>+Milestones!C4</f>
        <v>45838</v>
      </c>
      <c r="AE32" s="669">
        <f>+Milestones!D4</f>
        <v>45838</v>
      </c>
      <c r="AF32" s="669">
        <f>+Milestones!E4</f>
        <v>45838</v>
      </c>
      <c r="AG32" s="669" t="str">
        <f>+Milestones!F4</f>
        <v>A</v>
      </c>
      <c r="AH32" s="670">
        <f>+Milestones!G4</f>
        <v>0</v>
      </c>
      <c r="AN32" s="488"/>
      <c r="AO32" s="488"/>
      <c r="AP32" s="488"/>
      <c r="AQ32" s="488"/>
      <c r="AR32" s="488"/>
      <c r="AS32" s="488"/>
      <c r="AT32" s="488"/>
      <c r="AU32" s="488"/>
      <c r="AV32" s="488"/>
      <c r="AW32" s="488"/>
      <c r="AX32" s="488"/>
    </row>
    <row r="33" spans="1:50" ht="27" customHeight="1">
      <c r="A33" s="547"/>
      <c r="Z33"/>
      <c r="AA33" s="671">
        <f>+Milestones!A5</f>
        <v>2</v>
      </c>
      <c r="AB33" s="1156" t="str">
        <f>+Milestones!B5</f>
        <v>Contract Sign Date</v>
      </c>
      <c r="AC33" s="1157"/>
      <c r="AD33" s="672">
        <f>+Milestones!C5</f>
        <v>45852</v>
      </c>
      <c r="AE33" s="672">
        <f>+Milestones!D5</f>
        <v>45852</v>
      </c>
      <c r="AF33" s="672">
        <f>+Milestones!E5</f>
        <v>45852</v>
      </c>
      <c r="AG33" s="672" t="str">
        <f>+Milestones!F5</f>
        <v>A</v>
      </c>
      <c r="AH33" s="673">
        <f>+Milestones!G5</f>
        <v>0</v>
      </c>
      <c r="AN33" s="488"/>
      <c r="AO33" s="488"/>
      <c r="AP33" s="488"/>
      <c r="AQ33" s="488"/>
      <c r="AR33" s="488"/>
      <c r="AS33" s="488"/>
      <c r="AT33" s="488"/>
      <c r="AU33" s="488"/>
      <c r="AV33" s="488"/>
      <c r="AW33" s="488"/>
      <c r="AX33" s="488"/>
    </row>
    <row r="34" spans="1:50" ht="27" customHeight="1">
      <c r="A34" s="547"/>
      <c r="Z34"/>
      <c r="AA34" s="671">
        <f>+Milestones!A6</f>
        <v>3</v>
      </c>
      <c r="AB34" s="1156" t="str">
        <f>+Milestones!B6</f>
        <v>Site Handover Date</v>
      </c>
      <c r="AC34" s="1157"/>
      <c r="AD34" s="672">
        <f>+Milestones!C6</f>
        <v>45868</v>
      </c>
      <c r="AE34" s="672">
        <f>+Milestones!D6</f>
        <v>45868</v>
      </c>
      <c r="AF34" s="672">
        <f>+Milestones!E6</f>
        <v>45868</v>
      </c>
      <c r="AG34" s="672" t="str">
        <f>+Milestones!F6</f>
        <v>A</v>
      </c>
      <c r="AH34" s="673">
        <f>+Milestones!G6</f>
        <v>0</v>
      </c>
      <c r="AN34" s="488"/>
      <c r="AO34" s="488"/>
      <c r="AP34" s="488"/>
      <c r="AQ34" s="488"/>
      <c r="AR34" s="488"/>
      <c r="AS34" s="488"/>
      <c r="AT34" s="488"/>
      <c r="AU34" s="488"/>
      <c r="AV34" s="488"/>
      <c r="AW34" s="488"/>
      <c r="AX34" s="488"/>
    </row>
    <row r="35" spans="1:50" ht="27" customHeight="1">
      <c r="A35" s="547"/>
      <c r="Z35"/>
      <c r="AA35" s="671">
        <f>+Milestones!A7</f>
        <v>4</v>
      </c>
      <c r="AB35" s="1156" t="str">
        <f>+Milestones!B7</f>
        <v>Complete Mobilization</v>
      </c>
      <c r="AC35" s="1157"/>
      <c r="AD35" s="672">
        <f>+Milestones!C7</f>
        <v>45899</v>
      </c>
      <c r="AE35" s="672">
        <f>+Milestones!D7</f>
        <v>45899</v>
      </c>
      <c r="AF35" s="672">
        <f>+Milestones!E7</f>
        <v>45899</v>
      </c>
      <c r="AG35" s="672" t="str">
        <f>+Milestones!F7</f>
        <v>A</v>
      </c>
      <c r="AH35" s="673">
        <f>+Milestones!G7</f>
        <v>0</v>
      </c>
      <c r="AN35" s="488"/>
      <c r="AO35" s="488"/>
      <c r="AP35" s="488"/>
      <c r="AQ35" s="488"/>
      <c r="AR35" s="488"/>
      <c r="AS35" s="488"/>
      <c r="AT35" s="488"/>
      <c r="AU35" s="488"/>
      <c r="AV35" s="488"/>
      <c r="AW35" s="488"/>
      <c r="AX35" s="488"/>
    </row>
    <row r="36" spans="1:50" ht="27" customHeight="1">
      <c r="A36" s="547"/>
      <c r="Z36"/>
      <c r="AA36" s="671">
        <f>+Milestones!A10</f>
        <v>7</v>
      </c>
      <c r="AB36" s="1156" t="str">
        <f>+Milestones!B10</f>
        <v>Complete Earthworks</v>
      </c>
      <c r="AC36" s="1157"/>
      <c r="AD36" s="672">
        <f>+Milestones!C10</f>
        <v>46280</v>
      </c>
      <c r="AE36" s="672">
        <f>+Milestones!D10</f>
        <v>46280</v>
      </c>
      <c r="AF36" s="672">
        <f>+Milestones!E10</f>
        <v>46319</v>
      </c>
      <c r="AG36" s="672" t="str">
        <f>+Milestones!F10</f>
        <v>F</v>
      </c>
      <c r="AH36" s="673">
        <f>+Milestones!G10</f>
        <v>-39</v>
      </c>
      <c r="AK36" s="488"/>
      <c r="AL36" s="488"/>
      <c r="AM36" s="488"/>
      <c r="AN36" s="488"/>
      <c r="AO36" s="488"/>
      <c r="AP36" s="488"/>
      <c r="AQ36" s="488"/>
      <c r="AR36" s="488"/>
      <c r="AS36" s="488"/>
      <c r="AT36" s="488"/>
      <c r="AU36" s="488"/>
      <c r="AV36" s="488"/>
      <c r="AW36" s="488"/>
      <c r="AX36" s="488"/>
    </row>
    <row r="37" spans="1:50" ht="27" customHeight="1">
      <c r="A37" s="547"/>
      <c r="Z37"/>
      <c r="AA37" s="671">
        <f>+Milestones!A11</f>
        <v>8</v>
      </c>
      <c r="AB37" s="1156" t="str">
        <f>+Milestones!B11</f>
        <v xml:space="preserve">Complete all Wet Networks </v>
      </c>
      <c r="AC37" s="1157"/>
      <c r="AD37" s="672">
        <f>+Milestones!C11</f>
        <v>46348</v>
      </c>
      <c r="AE37" s="672">
        <f>+Milestones!D11</f>
        <v>46348</v>
      </c>
      <c r="AF37" s="672">
        <f>+Milestones!E11</f>
        <v>46365</v>
      </c>
      <c r="AG37" s="672" t="str">
        <f>+Milestones!F11</f>
        <v>F</v>
      </c>
      <c r="AH37" s="673">
        <f>+Milestones!G11</f>
        <v>-17</v>
      </c>
      <c r="AK37" s="488"/>
      <c r="AL37" s="488"/>
      <c r="AM37" s="488"/>
      <c r="AN37" s="488"/>
      <c r="AO37" s="488"/>
      <c r="AP37" s="488"/>
      <c r="AQ37" s="488"/>
      <c r="AR37" s="488"/>
      <c r="AS37" s="488"/>
      <c r="AT37" s="488"/>
      <c r="AU37" s="488"/>
      <c r="AV37" s="488"/>
      <c r="AW37" s="488"/>
      <c r="AX37" s="488"/>
    </row>
    <row r="38" spans="1:50" ht="27" customHeight="1">
      <c r="A38" s="547"/>
      <c r="Z38"/>
      <c r="AA38" s="671">
        <f>+Milestones!A12</f>
        <v>9</v>
      </c>
      <c r="AB38" s="1156" t="str">
        <f>+Milestones!B12</f>
        <v>Complete Electrical Works</v>
      </c>
      <c r="AC38" s="1157"/>
      <c r="AD38" s="672">
        <f>+Milestones!C12</f>
        <v>46350</v>
      </c>
      <c r="AE38" s="672">
        <f>+Milestones!D12</f>
        <v>46350</v>
      </c>
      <c r="AF38" s="672">
        <f>+Milestones!E12</f>
        <v>46366</v>
      </c>
      <c r="AG38" s="672" t="str">
        <f>+Milestones!F12</f>
        <v>F</v>
      </c>
      <c r="AH38" s="673">
        <f>+Milestones!G12</f>
        <v>-16</v>
      </c>
      <c r="AK38" s="488"/>
      <c r="AL38" s="488"/>
      <c r="AM38" s="488"/>
      <c r="AN38" s="488"/>
      <c r="AO38" s="488"/>
      <c r="AP38" s="488"/>
      <c r="AQ38" s="488"/>
      <c r="AR38" s="488"/>
      <c r="AS38" s="488"/>
      <c r="AT38" s="488"/>
      <c r="AU38" s="488"/>
      <c r="AV38" s="488"/>
      <c r="AW38" s="488"/>
      <c r="AX38" s="488"/>
    </row>
    <row r="39" spans="1:50" ht="37.5" customHeight="1">
      <c r="A39" s="547"/>
      <c r="Z39"/>
      <c r="AA39" s="671">
        <f>+Milestones!A13</f>
        <v>10</v>
      </c>
      <c r="AB39" s="1156" t="str">
        <f>+Milestones!B13</f>
        <v>Complete all Works including Testing &amp; Commissioning, Cleanup, Closeout Documentation and Ready for Initial Handover</v>
      </c>
      <c r="AC39" s="1157"/>
      <c r="AD39" s="672">
        <f>+Milestones!C13</f>
        <v>46401</v>
      </c>
      <c r="AE39" s="672">
        <f>+Milestones!D13</f>
        <v>46401</v>
      </c>
      <c r="AF39" s="672">
        <f>+Milestones!E13</f>
        <v>46418</v>
      </c>
      <c r="AG39" s="672" t="str">
        <f>+Milestones!F13</f>
        <v>F</v>
      </c>
      <c r="AH39" s="673">
        <f>+Milestones!G13</f>
        <v>-17</v>
      </c>
      <c r="AK39" s="488"/>
      <c r="AL39" s="488"/>
      <c r="AM39" s="488"/>
      <c r="AN39" s="488"/>
      <c r="AO39" s="488"/>
      <c r="AP39" s="488"/>
      <c r="AQ39" s="488"/>
      <c r="AR39" s="488"/>
      <c r="AS39" s="488"/>
      <c r="AT39" s="488"/>
      <c r="AU39" s="488"/>
      <c r="AV39" s="488"/>
      <c r="AW39" s="488"/>
      <c r="AX39" s="488"/>
    </row>
    <row r="40" spans="1:50" ht="27" customHeight="1">
      <c r="A40" s="547"/>
      <c r="Z40"/>
      <c r="AA40" s="671">
        <f>+Milestones!A14</f>
        <v>11</v>
      </c>
      <c r="AB40" s="1156" t="str">
        <f>+Milestones!B14</f>
        <v>Complete Demobilization</v>
      </c>
      <c r="AC40" s="1157"/>
      <c r="AD40" s="672">
        <f>+Milestones!C14</f>
        <v>46412</v>
      </c>
      <c r="AE40" s="672">
        <f>+Milestones!D14</f>
        <v>46412</v>
      </c>
      <c r="AF40" s="672">
        <f>+Milestones!E14</f>
        <v>46428</v>
      </c>
      <c r="AG40" s="672" t="str">
        <f>+Milestones!F14</f>
        <v>F</v>
      </c>
      <c r="AH40" s="673">
        <f>+Milestones!G14</f>
        <v>-16</v>
      </c>
      <c r="AN40" s="488"/>
      <c r="AO40" s="551"/>
      <c r="AP40" s="488"/>
      <c r="AQ40" s="488"/>
      <c r="AR40" s="488"/>
      <c r="AS40" s="488"/>
      <c r="AT40" s="488"/>
      <c r="AU40" s="488"/>
      <c r="AV40" s="488"/>
      <c r="AW40" s="488"/>
      <c r="AX40" s="488"/>
    </row>
    <row r="41" spans="1:50" ht="27" customHeight="1">
      <c r="A41" s="547"/>
      <c r="Z41"/>
      <c r="AA41" s="671">
        <f>+Milestones!A15</f>
        <v>12</v>
      </c>
      <c r="AB41" s="1156" t="str">
        <f>+Milestones!B15</f>
        <v>Project Handover</v>
      </c>
      <c r="AC41" s="1157"/>
      <c r="AD41" s="672">
        <f>+Milestones!C15</f>
        <v>46416</v>
      </c>
      <c r="AE41" s="672">
        <f>+Milestones!D15</f>
        <v>46416</v>
      </c>
      <c r="AF41" s="672">
        <f>+Milestones!E15</f>
        <v>46433</v>
      </c>
      <c r="AG41" s="672" t="str">
        <f>+Milestones!F15</f>
        <v>F</v>
      </c>
      <c r="AH41" s="673">
        <f>+Milestones!G15</f>
        <v>-17</v>
      </c>
      <c r="AN41" s="488"/>
      <c r="AO41" s="551"/>
      <c r="AP41" s="488"/>
      <c r="AQ41" s="488"/>
      <c r="AR41" s="488"/>
      <c r="AS41" s="488"/>
      <c r="AT41" s="488"/>
      <c r="AU41" s="488"/>
      <c r="AV41" s="488"/>
      <c r="AW41" s="488"/>
      <c r="AX41" s="488"/>
    </row>
    <row r="42" spans="1:50" ht="14.7" customHeight="1">
      <c r="A42" s="547"/>
      <c r="Z42"/>
      <c r="AA42" s="674"/>
      <c r="AB42" s="675"/>
      <c r="AC42" s="675"/>
      <c r="AD42" s="675"/>
      <c r="AE42" s="675"/>
      <c r="AF42" s="675"/>
      <c r="AG42" s="675"/>
      <c r="AH42" s="676"/>
      <c r="AN42" s="488"/>
      <c r="AO42" s="551"/>
      <c r="AP42" s="488"/>
      <c r="AQ42" s="488"/>
      <c r="AR42" s="488"/>
      <c r="AS42" s="488"/>
      <c r="AT42" s="488"/>
      <c r="AU42" s="488"/>
      <c r="AV42" s="488"/>
      <c r="AW42" s="488"/>
      <c r="AX42" s="488"/>
    </row>
    <row r="43" spans="1:50" s="555" customFormat="1" ht="14.4" customHeight="1">
      <c r="A43" s="554"/>
      <c r="T43" s="361"/>
      <c r="U43" s="361"/>
      <c r="V43" s="361"/>
      <c r="W43" s="361"/>
      <c r="X43" s="361"/>
      <c r="Y43" s="361"/>
      <c r="Z43"/>
      <c r="AA43" s="556"/>
      <c r="AB43" s="552"/>
      <c r="AC43" s="552"/>
      <c r="AD43" s="552"/>
      <c r="AE43" s="552"/>
      <c r="AF43" s="552"/>
      <c r="AG43" s="552"/>
      <c r="AH43" s="553"/>
      <c r="AN43" s="557"/>
      <c r="AO43" s="551"/>
      <c r="AP43" s="558"/>
      <c r="AQ43" s="488"/>
      <c r="AR43" s="488"/>
      <c r="AS43" s="488"/>
      <c r="AT43" s="488"/>
      <c r="AU43" s="488"/>
      <c r="AV43" s="488"/>
      <c r="AW43" s="488"/>
      <c r="AX43" s="488"/>
    </row>
    <row r="44" spans="1:50">
      <c r="A44" s="547"/>
      <c r="Z44"/>
      <c r="AA44" s="556"/>
      <c r="AB44" s="552"/>
      <c r="AC44" s="552"/>
      <c r="AD44" s="552"/>
      <c r="AE44" s="552"/>
      <c r="AF44" s="552"/>
      <c r="AG44" s="552"/>
      <c r="AH44" s="553"/>
      <c r="AN44" s="557"/>
      <c r="AO44" s="551"/>
      <c r="AP44" s="558"/>
      <c r="AQ44" s="488"/>
      <c r="AR44" s="488"/>
      <c r="AS44" s="488"/>
      <c r="AT44" s="488"/>
      <c r="AU44" s="488"/>
      <c r="AV44" s="488"/>
      <c r="AW44" s="488"/>
      <c r="AX44" s="488"/>
    </row>
    <row r="45" spans="1:50">
      <c r="A45" s="547"/>
      <c r="Z45"/>
      <c r="AA45" s="556"/>
      <c r="AB45" s="552"/>
      <c r="AC45" s="552"/>
      <c r="AD45" s="552"/>
      <c r="AE45" s="552"/>
      <c r="AF45" s="552"/>
      <c r="AG45" s="552"/>
      <c r="AH45" s="553"/>
      <c r="AN45" s="559"/>
      <c r="AO45" s="551"/>
      <c r="AP45" s="558"/>
      <c r="AQ45" s="488"/>
      <c r="AR45" s="488"/>
      <c r="AS45" s="488"/>
      <c r="AT45" s="488"/>
      <c r="AU45" s="488"/>
      <c r="AV45" s="488"/>
      <c r="AW45" s="488"/>
      <c r="AX45" s="488"/>
    </row>
    <row r="46" spans="1:50" ht="14.4" customHeight="1">
      <c r="A46" s="547"/>
      <c r="Z46"/>
      <c r="AA46" s="556"/>
      <c r="AB46" s="552"/>
      <c r="AC46" s="552"/>
      <c r="AD46" s="552"/>
      <c r="AE46" s="552"/>
      <c r="AF46" s="552"/>
      <c r="AG46" s="552"/>
      <c r="AH46" s="553"/>
      <c r="AN46" s="488"/>
      <c r="AO46" s="488"/>
      <c r="AP46" s="488"/>
      <c r="AQ46" s="488"/>
      <c r="AR46" s="488"/>
      <c r="AS46" s="488"/>
      <c r="AT46" s="488"/>
      <c r="AU46" s="488"/>
      <c r="AV46" s="488"/>
      <c r="AW46" s="488"/>
      <c r="AX46" s="488"/>
    </row>
    <row r="47" spans="1:50" ht="14.4" customHeight="1">
      <c r="A47" s="547"/>
      <c r="Z47"/>
      <c r="AA47" s="556"/>
      <c r="AB47" s="552"/>
      <c r="AC47" s="552"/>
      <c r="AD47" s="552"/>
      <c r="AE47" s="552"/>
      <c r="AF47" s="552"/>
      <c r="AG47" s="552"/>
      <c r="AH47" s="553"/>
      <c r="AM47" s="546"/>
      <c r="AN47" s="488"/>
      <c r="AO47" s="488"/>
      <c r="AP47" s="488"/>
      <c r="AQ47" s="488"/>
      <c r="AR47" s="488"/>
      <c r="AS47" s="488"/>
      <c r="AT47" s="488"/>
      <c r="AU47" s="488"/>
      <c r="AV47" s="488"/>
      <c r="AW47" s="488"/>
      <c r="AX47" s="488"/>
    </row>
    <row r="48" spans="1:50" ht="14.4" customHeight="1">
      <c r="A48" s="547"/>
      <c r="Z48"/>
      <c r="AA48" s="556"/>
      <c r="AB48" s="552"/>
      <c r="AC48" s="552"/>
      <c r="AD48" s="552"/>
      <c r="AE48" s="552"/>
      <c r="AF48" s="552"/>
      <c r="AG48" s="552"/>
      <c r="AH48" s="553"/>
      <c r="AN48" s="488"/>
      <c r="AO48" s="488"/>
      <c r="AP48" s="488"/>
      <c r="AQ48" s="488"/>
      <c r="AR48" s="488"/>
      <c r="AS48" s="488"/>
      <c r="AT48" s="488"/>
      <c r="AU48" s="488"/>
      <c r="AV48" s="488"/>
      <c r="AW48" s="488"/>
      <c r="AX48" s="488"/>
    </row>
    <row r="49" spans="1:50">
      <c r="A49" s="547"/>
      <c r="Z49"/>
      <c r="AA49" s="556"/>
      <c r="AB49" s="552"/>
      <c r="AC49" s="552"/>
      <c r="AD49" s="552"/>
      <c r="AE49" s="552"/>
      <c r="AF49" s="552"/>
      <c r="AG49" s="552"/>
      <c r="AH49" s="553"/>
      <c r="AN49" s="488"/>
      <c r="AO49" s="488"/>
      <c r="AP49" s="488"/>
      <c r="AQ49" s="488"/>
      <c r="AR49" s="488"/>
      <c r="AS49" s="488"/>
      <c r="AT49" s="488"/>
      <c r="AU49" s="488"/>
      <c r="AV49" s="488"/>
      <c r="AW49" s="488"/>
      <c r="AX49" s="488"/>
    </row>
    <row r="50" spans="1:50" ht="15" customHeight="1">
      <c r="A50" s="547"/>
      <c r="Z50"/>
      <c r="AA50" s="556"/>
      <c r="AB50" s="552"/>
      <c r="AC50" s="552"/>
      <c r="AD50" s="552"/>
      <c r="AE50" s="552"/>
      <c r="AF50" s="552"/>
      <c r="AG50" s="552"/>
      <c r="AH50" s="553"/>
      <c r="AN50" s="488"/>
      <c r="AO50" s="488"/>
      <c r="AP50" s="488"/>
      <c r="AQ50" s="488"/>
      <c r="AR50" s="488"/>
      <c r="AS50" s="488"/>
      <c r="AT50" s="488"/>
      <c r="AU50" s="488"/>
      <c r="AV50" s="488"/>
      <c r="AW50" s="488"/>
      <c r="AX50" s="488"/>
    </row>
    <row r="51" spans="1:50" ht="15" customHeight="1">
      <c r="A51" s="547"/>
      <c r="Z51"/>
      <c r="AA51" s="556"/>
      <c r="AB51" s="552"/>
      <c r="AC51" s="552"/>
      <c r="AD51" s="552"/>
      <c r="AE51" s="552"/>
      <c r="AF51" s="552"/>
      <c r="AG51" s="552"/>
      <c r="AH51" s="553"/>
    </row>
    <row r="52" spans="1:50" ht="15" customHeight="1">
      <c r="A52" s="547"/>
      <c r="Z52"/>
      <c r="AA52" s="556"/>
      <c r="AB52" s="552"/>
      <c r="AC52" s="552"/>
      <c r="AD52" s="552"/>
      <c r="AE52" s="552"/>
      <c r="AF52" s="552"/>
      <c r="AG52" s="552"/>
      <c r="AH52" s="553"/>
    </row>
    <row r="53" spans="1:50" ht="15" customHeight="1">
      <c r="A53" s="547"/>
      <c r="Z53"/>
      <c r="AA53" s="556"/>
      <c r="AB53" s="552"/>
      <c r="AC53" s="552"/>
      <c r="AD53" s="552"/>
      <c r="AE53" s="552"/>
      <c r="AF53" s="552"/>
      <c r="AG53" s="552"/>
      <c r="AH53" s="553"/>
    </row>
    <row r="54" spans="1:50" ht="15" customHeight="1">
      <c r="A54" s="547"/>
      <c r="X54" s="560"/>
      <c r="Z54"/>
      <c r="AA54" s="556"/>
      <c r="AB54" s="552"/>
      <c r="AC54" s="552"/>
      <c r="AD54" s="552"/>
      <c r="AE54" s="552"/>
      <c r="AF54" s="552"/>
      <c r="AG54" s="552"/>
      <c r="AH54" s="553"/>
    </row>
    <row r="55" spans="1:50" ht="4.95" customHeight="1">
      <c r="A55" s="547"/>
      <c r="AA55" s="561"/>
      <c r="AB55" s="562"/>
      <c r="AC55" s="562"/>
      <c r="AD55" s="562"/>
      <c r="AE55" s="562"/>
      <c r="AH55" s="487"/>
      <c r="AJ55" s="361" t="s">
        <v>701</v>
      </c>
    </row>
    <row r="56" spans="1:50" ht="20.100000000000001" customHeight="1">
      <c r="A56" s="547"/>
      <c r="AA56" s="563"/>
      <c r="AB56" s="562"/>
      <c r="AC56" s="562"/>
      <c r="AD56" s="562"/>
      <c r="AE56" s="562"/>
      <c r="AH56" s="487"/>
    </row>
    <row r="57" spans="1:50" s="477" customFormat="1" ht="28.95" customHeight="1" thickBot="1">
      <c r="A57" s="339" t="s">
        <v>205</v>
      </c>
      <c r="B57" s="340"/>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1"/>
      <c r="AM57" s="479"/>
      <c r="AN57" s="479"/>
      <c r="AO57" s="479"/>
      <c r="AP57" s="479"/>
      <c r="AQ57" s="479"/>
      <c r="AR57" s="479"/>
      <c r="AS57" s="479"/>
      <c r="AT57" s="479"/>
      <c r="AU57" s="479"/>
      <c r="AV57" s="479"/>
      <c r="AW57" s="479"/>
    </row>
    <row r="58" spans="1:50" s="442" customFormat="1" ht="19.95" customHeight="1" thickBot="1">
      <c r="A58" s="342" t="s">
        <v>450</v>
      </c>
      <c r="B58" s="343"/>
      <c r="C58" s="343"/>
      <c r="D58" s="343"/>
      <c r="E58" s="343"/>
      <c r="F58" s="343"/>
      <c r="G58" s="343"/>
      <c r="H58" s="343"/>
      <c r="I58" s="343"/>
      <c r="J58" s="343"/>
      <c r="K58" s="343"/>
      <c r="L58" s="344" t="s">
        <v>328</v>
      </c>
      <c r="M58" s="343"/>
      <c r="N58" s="343"/>
      <c r="O58" s="343"/>
      <c r="P58" s="343"/>
      <c r="Q58" s="343"/>
      <c r="R58" s="343"/>
      <c r="S58" s="343"/>
      <c r="T58" s="343"/>
      <c r="U58" s="343"/>
      <c r="V58" s="345"/>
      <c r="W58" s="346" t="s">
        <v>136</v>
      </c>
      <c r="X58" s="346"/>
      <c r="Y58" s="346"/>
      <c r="Z58" s="346"/>
      <c r="AA58" s="346"/>
      <c r="AB58" s="346"/>
      <c r="AC58" s="346"/>
      <c r="AD58" s="346"/>
      <c r="AE58" s="346"/>
      <c r="AF58" s="346"/>
      <c r="AG58" s="346"/>
      <c r="AH58" s="347"/>
      <c r="AI58" s="483"/>
      <c r="AJ58" s="483"/>
      <c r="AK58" s="483"/>
      <c r="AL58" s="483"/>
      <c r="AM58" s="483"/>
      <c r="AN58" s="483"/>
      <c r="AO58" s="483"/>
      <c r="AP58" s="483"/>
      <c r="AQ58" s="483"/>
    </row>
    <row r="59" spans="1:50" s="565" customFormat="1" ht="19.95" customHeight="1" thickBot="1">
      <c r="A59" s="310" t="s">
        <v>206</v>
      </c>
      <c r="B59" s="311"/>
      <c r="C59" s="311"/>
      <c r="D59" s="311"/>
      <c r="E59" s="311"/>
      <c r="F59" s="311"/>
      <c r="G59" s="311"/>
      <c r="H59" s="311"/>
      <c r="I59" s="311"/>
      <c r="J59" s="311"/>
      <c r="K59" s="320"/>
      <c r="L59" s="1293" t="s">
        <v>220</v>
      </c>
      <c r="M59" s="1293"/>
      <c r="N59" s="1293"/>
      <c r="O59" s="1293"/>
      <c r="P59" s="1293"/>
      <c r="Q59" s="1293"/>
      <c r="R59" s="1293"/>
      <c r="S59" s="1293"/>
      <c r="T59" s="1293"/>
      <c r="U59" s="1293"/>
      <c r="V59" s="1294"/>
      <c r="W59" s="321" t="s">
        <v>310</v>
      </c>
      <c r="X59" s="321"/>
      <c r="Y59" s="321"/>
      <c r="Z59" s="321"/>
      <c r="AA59" s="321"/>
      <c r="AB59" s="321"/>
      <c r="AC59" s="321"/>
      <c r="AD59" s="321"/>
      <c r="AE59" s="1211" t="s">
        <v>487</v>
      </c>
      <c r="AF59" s="1211"/>
      <c r="AG59" s="1211"/>
      <c r="AH59" s="1212"/>
      <c r="AI59" s="564"/>
      <c r="AJ59" s="564"/>
      <c r="AK59" s="564"/>
      <c r="AL59" s="564"/>
      <c r="AM59" s="564"/>
      <c r="AN59" s="564"/>
    </row>
    <row r="60" spans="1:50" ht="15.75" customHeight="1">
      <c r="A60" s="1299" t="s">
        <v>213</v>
      </c>
      <c r="B60" s="1300"/>
      <c r="C60" s="1326" t="s">
        <v>5</v>
      </c>
      <c r="D60" s="316" t="s">
        <v>725</v>
      </c>
      <c r="E60" s="317"/>
      <c r="F60" s="317"/>
      <c r="G60" s="317"/>
      <c r="H60" s="318"/>
      <c r="I60" s="1309" t="s">
        <v>429</v>
      </c>
      <c r="J60" s="1309" t="s">
        <v>159</v>
      </c>
      <c r="K60" s="1307" t="s">
        <v>217</v>
      </c>
      <c r="L60" s="1313" t="s">
        <v>220</v>
      </c>
      <c r="M60" s="1314"/>
      <c r="N60" s="1311" t="s">
        <v>128</v>
      </c>
      <c r="O60" s="1318" t="s">
        <v>94</v>
      </c>
      <c r="P60" s="1318" t="s">
        <v>4</v>
      </c>
      <c r="Q60" s="1317" t="s">
        <v>165</v>
      </c>
      <c r="R60" s="1230" t="s">
        <v>159</v>
      </c>
      <c r="S60" s="1231"/>
      <c r="T60" s="1231"/>
      <c r="U60" s="1231"/>
      <c r="V60" s="1231"/>
      <c r="W60" s="1297" t="s">
        <v>320</v>
      </c>
      <c r="X60" s="1246" t="s">
        <v>1</v>
      </c>
      <c r="Y60" s="1247"/>
      <c r="Z60" s="1246" t="s">
        <v>305</v>
      </c>
      <c r="AA60" s="1247"/>
      <c r="AB60" s="1205" t="s">
        <v>306</v>
      </c>
      <c r="AC60" s="1205" t="s">
        <v>307</v>
      </c>
      <c r="AD60" s="1207" t="s">
        <v>20</v>
      </c>
      <c r="AF60"/>
      <c r="AG60"/>
      <c r="AH60" s="348"/>
      <c r="AI60"/>
      <c r="AJ60"/>
      <c r="AK60"/>
      <c r="AL60"/>
    </row>
    <row r="61" spans="1:50" ht="15" customHeight="1">
      <c r="A61" s="1301"/>
      <c r="B61" s="1302"/>
      <c r="C61" s="1327"/>
      <c r="D61" s="319" t="s">
        <v>169</v>
      </c>
      <c r="E61" s="319" t="s">
        <v>207</v>
      </c>
      <c r="F61" s="319" t="s">
        <v>208</v>
      </c>
      <c r="G61" s="319" t="s">
        <v>209</v>
      </c>
      <c r="H61" s="319" t="s">
        <v>210</v>
      </c>
      <c r="I61" s="1310"/>
      <c r="J61" s="1310"/>
      <c r="K61" s="1308"/>
      <c r="L61" s="1315"/>
      <c r="M61" s="1316"/>
      <c r="N61" s="1312"/>
      <c r="O61" s="1319"/>
      <c r="P61" s="1319"/>
      <c r="Q61" s="1235"/>
      <c r="R61" s="1234" t="s">
        <v>160</v>
      </c>
      <c r="S61" s="1234" t="s">
        <v>161</v>
      </c>
      <c r="T61" s="1234" t="s">
        <v>162</v>
      </c>
      <c r="U61" s="1234" t="s">
        <v>163</v>
      </c>
      <c r="V61" s="1232" t="s">
        <v>164</v>
      </c>
      <c r="W61" s="1298"/>
      <c r="X61" s="1295"/>
      <c r="Y61" s="1296"/>
      <c r="Z61" s="1248"/>
      <c r="AA61" s="1249"/>
      <c r="AB61" s="1206"/>
      <c r="AC61" s="1206"/>
      <c r="AD61" s="1208"/>
      <c r="AF61"/>
      <c r="AG61"/>
      <c r="AH61" s="348"/>
      <c r="AI61"/>
      <c r="AJ61"/>
      <c r="AK61"/>
      <c r="AL61"/>
    </row>
    <row r="62" spans="1:50" s="555" customFormat="1" ht="18.600000000000001" customHeight="1">
      <c r="A62" s="1166" t="str">
        <f>'Quality-Stat'!A13</f>
        <v>CVL</v>
      </c>
      <c r="B62" s="1167"/>
      <c r="C62" s="402">
        <f>IF('Quality-Stat'!D13="","",'Quality-Stat'!D13)</f>
        <v>1063</v>
      </c>
      <c r="D62" s="402">
        <f>IF('Quality-Stat'!E13="","",'Quality-Stat'!E13)</f>
        <v>8</v>
      </c>
      <c r="E62" s="402">
        <f>IF('Quality-Stat'!F13="","",'Quality-Stat'!F13)</f>
        <v>1055</v>
      </c>
      <c r="F62" s="402">
        <f>IF('Quality-Stat'!G13="","",'Quality-Stat'!G13)</f>
        <v>0</v>
      </c>
      <c r="G62" s="402">
        <f>IF('Quality-Stat'!H13="","",'Quality-Stat'!H13)</f>
        <v>0</v>
      </c>
      <c r="H62" s="402">
        <f>IF('Quality-Stat'!I13="","",'Quality-Stat'!I13)</f>
        <v>1063</v>
      </c>
      <c r="I62" s="402">
        <f>IF('Quality-Stat'!J13="","",'Quality-Stat'!J13)</f>
        <v>0</v>
      </c>
      <c r="J62" s="402">
        <f>IF('Quality-Stat'!K13="","",'Quality-Stat'!K13)</f>
        <v>0</v>
      </c>
      <c r="K62" s="402">
        <f>IF('Quality-Stat'!L13="","",'Quality-Stat'!L13)</f>
        <v>1063</v>
      </c>
      <c r="L62" s="1315"/>
      <c r="M62" s="1316"/>
      <c r="N62" s="1312"/>
      <c r="O62" s="1319"/>
      <c r="P62" s="1319"/>
      <c r="Q62" s="1235"/>
      <c r="R62" s="1235"/>
      <c r="S62" s="1235"/>
      <c r="T62" s="1235"/>
      <c r="U62" s="1235"/>
      <c r="V62" s="1233"/>
      <c r="W62" s="1174" t="s">
        <v>688</v>
      </c>
      <c r="X62" s="1201" t="str">
        <f>'HSE-Stat'!B4</f>
        <v>Total Hours Worked</v>
      </c>
      <c r="Y62" s="1202"/>
      <c r="Z62" s="1209">
        <f>'HSE-Stat'!D4</f>
        <v>34740</v>
      </c>
      <c r="AA62" s="1210"/>
      <c r="AB62" s="349">
        <f>'HSE-Stat'!E4</f>
        <v>34740</v>
      </c>
      <c r="AC62" s="832">
        <f>'HSE-Stat'!F4</f>
        <v>740184</v>
      </c>
      <c r="AD62" s="832">
        <f>'HSE-Stat'!G4</f>
        <v>805242</v>
      </c>
      <c r="AF62"/>
      <c r="AG62" t="s">
        <v>319</v>
      </c>
      <c r="AH62" s="350">
        <f>+SUM(AD73:AD77)</f>
        <v>6</v>
      </c>
      <c r="AI62"/>
      <c r="AJ62"/>
      <c r="AK62"/>
      <c r="AL62"/>
      <c r="AM62"/>
    </row>
    <row r="63" spans="1:50" ht="18.600000000000001" customHeight="1">
      <c r="A63" s="1162" t="str">
        <f>'Quality-Stat'!A14</f>
        <v>Mech</v>
      </c>
      <c r="B63" s="1163"/>
      <c r="C63" s="402">
        <f>IF('Quality-Stat'!D14="","",'Quality-Stat'!D14)</f>
        <v>212</v>
      </c>
      <c r="D63" s="402">
        <f>IF('Quality-Stat'!E14="","",'Quality-Stat'!E14)</f>
        <v>0</v>
      </c>
      <c r="E63" s="402">
        <f>IF('Quality-Stat'!F14="","",'Quality-Stat'!F14)</f>
        <v>212</v>
      </c>
      <c r="F63" s="402">
        <f>IF('Quality-Stat'!G14="","",'Quality-Stat'!G14)</f>
        <v>0</v>
      </c>
      <c r="G63" s="402">
        <f>IF('Quality-Stat'!H14="","",'Quality-Stat'!H14)</f>
        <v>0</v>
      </c>
      <c r="H63" s="402">
        <f>IF('Quality-Stat'!I14="","",'Quality-Stat'!I14)</f>
        <v>212</v>
      </c>
      <c r="I63" s="402">
        <f>IF('Quality-Stat'!J14="","",'Quality-Stat'!J14)</f>
        <v>0</v>
      </c>
      <c r="J63" s="402">
        <f>IF('Quality-Stat'!K14="","",'Quality-Stat'!K14)</f>
        <v>0</v>
      </c>
      <c r="K63" s="402">
        <f>IF('Quality-Stat'!L14="","",'Quality-Stat'!L14)</f>
        <v>212</v>
      </c>
      <c r="L63" s="1168" t="s">
        <v>722</v>
      </c>
      <c r="M63" s="1169"/>
      <c r="N63" s="351">
        <v>4</v>
      </c>
      <c r="O63" s="351">
        <v>3</v>
      </c>
      <c r="P63" s="351">
        <v>1</v>
      </c>
      <c r="Q63" s="351">
        <f>'Quality-Stat'!F5</f>
        <v>0</v>
      </c>
      <c r="R63" s="351">
        <v>0</v>
      </c>
      <c r="S63" s="351">
        <f>'Quality-Stat'!H5</f>
        <v>0</v>
      </c>
      <c r="T63" s="351">
        <f>'Quality-Stat'!I5</f>
        <v>0</v>
      </c>
      <c r="U63" s="351">
        <f>'Quality-Stat'!J5</f>
        <v>0</v>
      </c>
      <c r="V63" s="351">
        <f>'Quality-Stat'!K5</f>
        <v>0</v>
      </c>
      <c r="W63" s="1175"/>
      <c r="X63" s="1197" t="str">
        <f>'HSE-Stat'!B5</f>
        <v>Safe Hours Worked</v>
      </c>
      <c r="Y63" s="1198"/>
      <c r="Z63" s="1209">
        <f>'HSE-Stat'!D5</f>
        <v>34740</v>
      </c>
      <c r="AA63" s="1210"/>
      <c r="AB63" s="349">
        <f>'HSE-Stat'!E5</f>
        <v>34740</v>
      </c>
      <c r="AC63" s="832">
        <f>'HSE-Stat'!F5</f>
        <v>740184</v>
      </c>
      <c r="AD63" s="832">
        <f>'HSE-Stat'!G5</f>
        <v>805242</v>
      </c>
      <c r="AF63"/>
      <c r="AG63" t="s">
        <v>318</v>
      </c>
      <c r="AH63" s="350">
        <f>SUM(AD64:AD72)</f>
        <v>0</v>
      </c>
      <c r="AI63"/>
      <c r="AJ63"/>
      <c r="AK63"/>
      <c r="AL63"/>
      <c r="AM63"/>
    </row>
    <row r="64" spans="1:50" ht="18.600000000000001" customHeight="1">
      <c r="A64" s="1162" t="str">
        <f>'Quality-Stat'!A15</f>
        <v>Elec</v>
      </c>
      <c r="B64" s="1163"/>
      <c r="C64" s="402">
        <f>IF('Quality-Stat'!D15="","",'Quality-Stat'!D15)</f>
        <v>41</v>
      </c>
      <c r="D64" s="402">
        <f>IF('Quality-Stat'!E15="","",'Quality-Stat'!E15)</f>
        <v>0</v>
      </c>
      <c r="E64" s="402">
        <f>IF('Quality-Stat'!F15="","",'Quality-Stat'!F15)</f>
        <v>41</v>
      </c>
      <c r="F64" s="402">
        <f>IF('Quality-Stat'!G15="","",'Quality-Stat'!G15)</f>
        <v>0</v>
      </c>
      <c r="G64" s="402">
        <f>IF('Quality-Stat'!H15="","",'Quality-Stat'!H15)</f>
        <v>0</v>
      </c>
      <c r="H64" s="402">
        <f>IF('Quality-Stat'!I15="","",'Quality-Stat'!I15)</f>
        <v>41</v>
      </c>
      <c r="I64" s="402">
        <f>IF('Quality-Stat'!J15="","",'Quality-Stat'!J15)</f>
        <v>0</v>
      </c>
      <c r="J64" s="402">
        <f>IF('Quality-Stat'!K15="","",'Quality-Stat'!K15)</f>
        <v>0</v>
      </c>
      <c r="K64" s="402">
        <f>IF('Quality-Stat'!L15="","",'Quality-Stat'!L15)</f>
        <v>41</v>
      </c>
      <c r="L64" s="1168" t="s">
        <v>710</v>
      </c>
      <c r="M64" s="1169"/>
      <c r="N64" s="351">
        <f>'Quality-Stat'!C6</f>
        <v>50</v>
      </c>
      <c r="O64" s="351">
        <f>'Quality-Stat'!D6</f>
        <v>41</v>
      </c>
      <c r="P64" s="351">
        <f>'Quality-Stat'!E6</f>
        <v>9</v>
      </c>
      <c r="Q64" s="351">
        <f>'Quality-Stat'!F6</f>
        <v>0</v>
      </c>
      <c r="R64" s="351">
        <f>'Quality-Stat'!G6</f>
        <v>0</v>
      </c>
      <c r="S64" s="351">
        <f>'Quality-Stat'!H6</f>
        <v>0</v>
      </c>
      <c r="T64" s="351">
        <f>'Quality-Stat'!I6</f>
        <v>0</v>
      </c>
      <c r="U64" s="351">
        <f>'Quality-Stat'!J6</f>
        <v>0</v>
      </c>
      <c r="V64" s="351">
        <f>'Quality-Stat'!K6</f>
        <v>0</v>
      </c>
      <c r="W64" s="1174" t="s">
        <v>318</v>
      </c>
      <c r="X64" s="1197" t="str">
        <f>'HSE-Stat'!B6</f>
        <v>LTI</v>
      </c>
      <c r="Y64" s="1198"/>
      <c r="Z64" s="1209">
        <f>'HSE-Stat'!D6</f>
        <v>0</v>
      </c>
      <c r="AA64" s="1210"/>
      <c r="AB64" s="349">
        <f>'HSE-Stat'!E6</f>
        <v>0</v>
      </c>
      <c r="AC64" s="832">
        <f>'HSE-Stat'!F6</f>
        <v>0</v>
      </c>
      <c r="AD64" s="832">
        <f>'HSE-Stat'!G6</f>
        <v>0</v>
      </c>
      <c r="AF64"/>
      <c r="AG64"/>
      <c r="AH64" s="348"/>
      <c r="AI64"/>
      <c r="AJ64"/>
      <c r="AK64"/>
      <c r="AL64"/>
      <c r="AM64"/>
    </row>
    <row r="65" spans="1:39" ht="18.600000000000001" customHeight="1">
      <c r="A65" s="1162" t="str">
        <f>'Quality-Stat'!A16</f>
        <v>Landscape &amp; Arch</v>
      </c>
      <c r="B65" s="1163"/>
      <c r="C65" s="402">
        <f>IF('Quality-Stat'!D16="","",'Quality-Stat'!D16)</f>
        <v>458</v>
      </c>
      <c r="D65" s="402">
        <f>IF('Quality-Stat'!E16="","",'Quality-Stat'!E16)</f>
        <v>0</v>
      </c>
      <c r="E65" s="402">
        <f>IF('Quality-Stat'!F16="","",'Quality-Stat'!F16)</f>
        <v>458</v>
      </c>
      <c r="F65" s="402">
        <f>IF('Quality-Stat'!G16="","",'Quality-Stat'!G16)</f>
        <v>0</v>
      </c>
      <c r="G65" s="402">
        <f>IF('Quality-Stat'!H16="","",'Quality-Stat'!H16)</f>
        <v>0</v>
      </c>
      <c r="H65" s="402">
        <f>IF('Quality-Stat'!I16="","",'Quality-Stat'!I16)</f>
        <v>458</v>
      </c>
      <c r="I65" s="402">
        <f>IF('Quality-Stat'!J16="","",'Quality-Stat'!J16)</f>
        <v>0</v>
      </c>
      <c r="J65" s="402">
        <f>IF('Quality-Stat'!K16="","",'Quality-Stat'!K16)</f>
        <v>0</v>
      </c>
      <c r="K65" s="402">
        <f>IF('Quality-Stat'!L16="","",'Quality-Stat'!L16)</f>
        <v>458</v>
      </c>
      <c r="L65" s="1168" t="s">
        <v>451</v>
      </c>
      <c r="M65" s="1169"/>
      <c r="N65" s="351">
        <f>'Quality-Stat'!C7</f>
        <v>109</v>
      </c>
      <c r="O65" s="351">
        <f>'Quality-Stat'!D7</f>
        <v>108</v>
      </c>
      <c r="P65" s="351">
        <f>'Quality-Stat'!E7</f>
        <v>1</v>
      </c>
      <c r="Q65" s="351">
        <f>'Quality-Stat'!F7</f>
        <v>0</v>
      </c>
      <c r="R65" s="351">
        <f>'Quality-Stat'!G7</f>
        <v>0</v>
      </c>
      <c r="S65" s="351">
        <f>'Quality-Stat'!H7</f>
        <v>0</v>
      </c>
      <c r="T65" s="351">
        <f>'Quality-Stat'!I7</f>
        <v>0</v>
      </c>
      <c r="U65" s="351">
        <f>'Quality-Stat'!J7</f>
        <v>0</v>
      </c>
      <c r="V65" s="351">
        <f>'Quality-Stat'!K7</f>
        <v>0</v>
      </c>
      <c r="W65" s="1175"/>
      <c r="X65" s="1203" t="str">
        <f>'HSE-Stat'!B7</f>
        <v>MTC (Healed w/o Disability)</v>
      </c>
      <c r="Y65" s="1204"/>
      <c r="Z65" s="1209">
        <f>'HSE-Stat'!D7</f>
        <v>0</v>
      </c>
      <c r="AA65" s="1210"/>
      <c r="AB65" s="349">
        <f>'HSE-Stat'!E7</f>
        <v>0</v>
      </c>
      <c r="AC65" s="832">
        <f>'HSE-Stat'!F7</f>
        <v>0</v>
      </c>
      <c r="AD65" s="832">
        <f>'HSE-Stat'!G7</f>
        <v>0</v>
      </c>
      <c r="AF65"/>
      <c r="AG65"/>
      <c r="AH65" s="348"/>
      <c r="AI65"/>
      <c r="AJ65"/>
      <c r="AK65"/>
      <c r="AL65"/>
      <c r="AM65"/>
    </row>
    <row r="66" spans="1:39" ht="18.600000000000001" customHeight="1">
      <c r="A66" s="1164"/>
      <c r="B66" s="1165"/>
      <c r="C66" s="402"/>
      <c r="D66" s="402"/>
      <c r="E66" s="402"/>
      <c r="F66" s="402"/>
      <c r="G66" s="402"/>
      <c r="H66" s="402"/>
      <c r="I66" s="402"/>
      <c r="J66" s="402"/>
      <c r="K66" s="402"/>
      <c r="L66" s="1170" t="s">
        <v>452</v>
      </c>
      <c r="M66" s="1171"/>
      <c r="N66" s="351">
        <f>'Quality-Stat'!C8</f>
        <v>4296</v>
      </c>
      <c r="O66" s="351">
        <f>'Quality-Stat'!D8</f>
        <v>4128</v>
      </c>
      <c r="P66" s="351">
        <f>'Quality-Stat'!E8</f>
        <v>168</v>
      </c>
      <c r="Q66" s="351">
        <f>'Quality-Stat'!F8</f>
        <v>0</v>
      </c>
      <c r="R66" s="351">
        <f>'Quality-Stat'!G8</f>
        <v>0</v>
      </c>
      <c r="S66" s="351">
        <f>'Quality-Stat'!H8</f>
        <v>0</v>
      </c>
      <c r="T66" s="351">
        <f>'Quality-Stat'!I8</f>
        <v>0</v>
      </c>
      <c r="U66" s="351">
        <f>'Quality-Stat'!J8</f>
        <v>0</v>
      </c>
      <c r="V66" s="351">
        <f>'Quality-Stat'!K8</f>
        <v>0</v>
      </c>
      <c r="W66" s="1175"/>
      <c r="X66" s="1203" t="str">
        <f>'HSE-Stat'!B8</f>
        <v>MTC (Healed w/ Disability)</v>
      </c>
      <c r="Y66" s="1204"/>
      <c r="Z66" s="1209">
        <f>'HSE-Stat'!D8</f>
        <v>0</v>
      </c>
      <c r="AA66" s="1210"/>
      <c r="AB66" s="349">
        <f>'HSE-Stat'!E8</f>
        <v>0</v>
      </c>
      <c r="AC66" s="832">
        <f>'HSE-Stat'!F8</f>
        <v>0</v>
      </c>
      <c r="AD66" s="832">
        <f>'HSE-Stat'!G8</f>
        <v>0</v>
      </c>
      <c r="AF66"/>
      <c r="AG66"/>
      <c r="AH66" s="348"/>
      <c r="AI66"/>
      <c r="AJ66"/>
      <c r="AK66"/>
      <c r="AL66"/>
      <c r="AM66"/>
    </row>
    <row r="67" spans="1:39" ht="18.600000000000001" customHeight="1" thickBot="1">
      <c r="A67" s="1160" t="s">
        <v>212</v>
      </c>
      <c r="B67" s="1161"/>
      <c r="C67" s="352">
        <f t="shared" ref="C67:K67" si="66">SUM(C62:C66)</f>
        <v>1774</v>
      </c>
      <c r="D67" s="352">
        <f t="shared" si="66"/>
        <v>8</v>
      </c>
      <c r="E67" s="352">
        <f t="shared" si="66"/>
        <v>1766</v>
      </c>
      <c r="F67" s="352">
        <f t="shared" si="66"/>
        <v>0</v>
      </c>
      <c r="G67" s="352">
        <f t="shared" si="66"/>
        <v>0</v>
      </c>
      <c r="H67" s="352">
        <f t="shared" si="66"/>
        <v>1774</v>
      </c>
      <c r="I67" s="352">
        <f t="shared" si="66"/>
        <v>0</v>
      </c>
      <c r="J67" s="352">
        <f t="shared" si="66"/>
        <v>0</v>
      </c>
      <c r="K67" s="352">
        <f t="shared" si="66"/>
        <v>1774</v>
      </c>
      <c r="L67" s="353" t="s">
        <v>453</v>
      </c>
      <c r="M67" s="354"/>
      <c r="N67" s="355"/>
      <c r="O67" s="356"/>
      <c r="P67" s="356"/>
      <c r="Q67" s="356"/>
      <c r="R67" s="356"/>
      <c r="S67" s="356"/>
      <c r="T67" s="356"/>
      <c r="U67" s="357"/>
      <c r="V67" s="358"/>
      <c r="W67" s="1175"/>
      <c r="X67" s="1197" t="str">
        <f>'HSE-Stat'!B9</f>
        <v>Near Miss</v>
      </c>
      <c r="Y67" s="1198"/>
      <c r="Z67" s="1209">
        <f>'HSE-Stat'!D9</f>
        <v>0</v>
      </c>
      <c r="AA67" s="1210"/>
      <c r="AB67" s="349">
        <f>'HSE-Stat'!E9</f>
        <v>0</v>
      </c>
      <c r="AC67" s="832">
        <f>'HSE-Stat'!F9</f>
        <v>0</v>
      </c>
      <c r="AD67" s="832">
        <f>'HSE-Stat'!G9</f>
        <v>0</v>
      </c>
      <c r="AF67"/>
      <c r="AG67"/>
      <c r="AH67" s="348"/>
      <c r="AI67"/>
      <c r="AJ67"/>
      <c r="AK67"/>
      <c r="AL67"/>
      <c r="AM67"/>
    </row>
    <row r="68" spans="1:39" ht="15" customHeight="1" thickBot="1">
      <c r="A68" s="310" t="s">
        <v>218</v>
      </c>
      <c r="B68" s="311"/>
      <c r="C68" s="311"/>
      <c r="D68" s="311"/>
      <c r="E68" s="311"/>
      <c r="F68" s="311"/>
      <c r="G68" s="311"/>
      <c r="H68" s="311"/>
      <c r="I68" s="311"/>
      <c r="J68" s="311"/>
      <c r="K68" s="313"/>
      <c r="L68" s="1172" t="s">
        <v>434</v>
      </c>
      <c r="M68" s="1173"/>
      <c r="N68" s="1173"/>
      <c r="O68" s="1254">
        <f>'General Information'!C27</f>
        <v>45346</v>
      </c>
      <c r="P68" s="1255"/>
      <c r="Q68" s="1236" t="s">
        <v>454</v>
      </c>
      <c r="R68" s="1237"/>
      <c r="S68" s="1237"/>
      <c r="T68" s="1237"/>
      <c r="U68" s="1177">
        <f>'General Information'!C39</f>
        <v>45361</v>
      </c>
      <c r="V68" s="1177"/>
      <c r="W68" s="1175"/>
      <c r="X68" s="1197" t="str">
        <f>'HSE-Stat'!B10</f>
        <v>First Aid Cases</v>
      </c>
      <c r="Y68" s="1198"/>
      <c r="Z68" s="1209">
        <f>'HSE-Stat'!D10</f>
        <v>0</v>
      </c>
      <c r="AA68" s="1210"/>
      <c r="AB68" s="349">
        <f>'HSE-Stat'!E10</f>
        <v>0</v>
      </c>
      <c r="AC68" s="832">
        <f>'HSE-Stat'!F10</f>
        <v>0</v>
      </c>
      <c r="AD68" s="832">
        <f>'HSE-Stat'!G10</f>
        <v>0</v>
      </c>
      <c r="AE68" s="1243" t="s">
        <v>488</v>
      </c>
      <c r="AF68" s="1244"/>
      <c r="AG68" s="1244"/>
      <c r="AH68" s="1245"/>
    </row>
    <row r="69" spans="1:39" ht="15.45" customHeight="1">
      <c r="A69" s="1250" t="s">
        <v>213</v>
      </c>
      <c r="B69" s="1251"/>
      <c r="C69" s="1279" t="s">
        <v>5</v>
      </c>
      <c r="D69" s="314" t="s">
        <v>726</v>
      </c>
      <c r="E69" s="314"/>
      <c r="F69" s="314"/>
      <c r="G69" s="314"/>
      <c r="H69" s="314"/>
      <c r="I69" s="1281" t="s">
        <v>323</v>
      </c>
      <c r="J69" s="1277" t="s">
        <v>159</v>
      </c>
      <c r="K69" s="1283" t="s">
        <v>217</v>
      </c>
      <c r="L69" s="1256" t="s">
        <v>435</v>
      </c>
      <c r="M69" s="1237"/>
      <c r="N69" s="1237"/>
      <c r="O69" s="1254">
        <f>'General Information'!C28</f>
        <v>45346</v>
      </c>
      <c r="P69" s="1255"/>
      <c r="Q69" s="1236" t="s">
        <v>455</v>
      </c>
      <c r="R69" s="1237"/>
      <c r="S69" s="1237"/>
      <c r="T69" s="1237"/>
      <c r="U69" s="1179">
        <f>'General Information'!C40</f>
        <v>1</v>
      </c>
      <c r="V69" s="1179"/>
      <c r="W69" s="1175"/>
      <c r="X69" s="1197" t="str">
        <f>'HSE-Stat'!B11</f>
        <v>Fatality</v>
      </c>
      <c r="Y69" s="1198"/>
      <c r="Z69" s="1209">
        <f>'HSE-Stat'!D11</f>
        <v>0</v>
      </c>
      <c r="AA69" s="1210"/>
      <c r="AB69" s="349">
        <f>'HSE-Stat'!E11</f>
        <v>0</v>
      </c>
      <c r="AC69" s="832">
        <f>'HSE-Stat'!F11</f>
        <v>0</v>
      </c>
      <c r="AD69" s="832">
        <f>'HSE-Stat'!G11</f>
        <v>0</v>
      </c>
      <c r="AE69" s="1243"/>
      <c r="AF69" s="1244"/>
      <c r="AG69" s="1244"/>
      <c r="AH69" s="1245"/>
    </row>
    <row r="70" spans="1:39" ht="15.75" customHeight="1">
      <c r="A70" s="1252"/>
      <c r="B70" s="1253"/>
      <c r="C70" s="1280"/>
      <c r="D70" s="315" t="s">
        <v>169</v>
      </c>
      <c r="E70" s="315" t="s">
        <v>207</v>
      </c>
      <c r="F70" s="315" t="s">
        <v>208</v>
      </c>
      <c r="G70" s="315" t="s">
        <v>209</v>
      </c>
      <c r="H70" s="315" t="s">
        <v>210</v>
      </c>
      <c r="I70" s="1282" t="s">
        <v>211</v>
      </c>
      <c r="J70" s="1278"/>
      <c r="K70" s="1284"/>
      <c r="L70" s="1256" t="s">
        <v>436</v>
      </c>
      <c r="M70" s="1237"/>
      <c r="N70" s="1237"/>
      <c r="O70" s="1254">
        <f>'General Information'!C31</f>
        <v>45350</v>
      </c>
      <c r="P70" s="1255"/>
      <c r="Q70" s="1236" t="s">
        <v>456</v>
      </c>
      <c r="R70" s="1237"/>
      <c r="S70" s="1237"/>
      <c r="T70" s="1237"/>
      <c r="U70" s="1177">
        <f>'General Information'!C41</f>
        <v>45361</v>
      </c>
      <c r="V70" s="1178"/>
      <c r="W70" s="1175"/>
      <c r="X70" s="1197" t="str">
        <f>'HSE-Stat'!B12</f>
        <v>Fire Incident Cases</v>
      </c>
      <c r="Y70" s="1198"/>
      <c r="Z70" s="1209">
        <f>'HSE-Stat'!D12</f>
        <v>0</v>
      </c>
      <c r="AA70" s="1210"/>
      <c r="AB70" s="349">
        <f>'HSE-Stat'!E12</f>
        <v>0</v>
      </c>
      <c r="AC70" s="832">
        <f>'HSE-Stat'!F12</f>
        <v>0</v>
      </c>
      <c r="AD70" s="832">
        <f>'HSE-Stat'!G12</f>
        <v>0</v>
      </c>
      <c r="AF70"/>
      <c r="AG70"/>
      <c r="AH70" s="348"/>
    </row>
    <row r="71" spans="1:39" ht="18.600000000000001" customHeight="1">
      <c r="A71" s="1166" t="str">
        <f>'Quality-Stat'!A23</f>
        <v>Civil &amp; Roads</v>
      </c>
      <c r="B71" s="1167"/>
      <c r="C71" s="402">
        <f>'Quality-Stat'!D23</f>
        <v>75</v>
      </c>
      <c r="D71" s="402">
        <f>'Quality-Stat'!E23</f>
        <v>2</v>
      </c>
      <c r="E71" s="402">
        <f>'Quality-Stat'!F23</f>
        <v>73</v>
      </c>
      <c r="F71" s="402">
        <f>'Quality-Stat'!G23</f>
        <v>3</v>
      </c>
      <c r="G71" s="402">
        <f>'Quality-Stat'!H23</f>
        <v>1</v>
      </c>
      <c r="H71" s="402">
        <f>'Quality-Stat'!I23</f>
        <v>75</v>
      </c>
      <c r="I71" s="402">
        <f>'Quality-Stat'!J23</f>
        <v>0</v>
      </c>
      <c r="J71" s="402">
        <f>'Quality-Stat'!K23</f>
        <v>3</v>
      </c>
      <c r="K71" s="402">
        <f>'Quality-Stat'!L23</f>
        <v>82</v>
      </c>
      <c r="L71" s="1256" t="s">
        <v>437</v>
      </c>
      <c r="M71" s="1237"/>
      <c r="N71" s="1237"/>
      <c r="O71" s="1254">
        <f>'General Information'!C32</f>
        <v>45350</v>
      </c>
      <c r="P71" s="1255"/>
      <c r="Q71" s="1236" t="s">
        <v>457</v>
      </c>
      <c r="R71" s="1237"/>
      <c r="S71" s="1237"/>
      <c r="T71" s="1237"/>
      <c r="U71" s="1177">
        <f>'General Information'!C44</f>
        <v>0</v>
      </c>
      <c r="V71" s="1178"/>
      <c r="W71" s="1175"/>
      <c r="X71" s="1197" t="str">
        <f>'HSE-Stat'!B13</f>
        <v>Vehicle Incident</v>
      </c>
      <c r="Y71" s="1198"/>
      <c r="Z71" s="1209">
        <f>'HSE-Stat'!D13</f>
        <v>0</v>
      </c>
      <c r="AA71" s="1210"/>
      <c r="AB71" s="349">
        <f>'HSE-Stat'!E13</f>
        <v>0</v>
      </c>
      <c r="AC71" s="832">
        <f>'HSE-Stat'!F13</f>
        <v>0</v>
      </c>
      <c r="AD71" s="832">
        <f>'HSE-Stat'!G13</f>
        <v>0</v>
      </c>
      <c r="AF71"/>
      <c r="AG71"/>
      <c r="AH71" s="348"/>
    </row>
    <row r="72" spans="1:39" ht="18.600000000000001" customHeight="1">
      <c r="A72" s="1162" t="str">
        <f>'Quality-Stat'!A24</f>
        <v>Electrical</v>
      </c>
      <c r="B72" s="1163"/>
      <c r="C72" s="402">
        <f>'Quality-Stat'!D24</f>
        <v>30</v>
      </c>
      <c r="D72" s="402">
        <f>'Quality-Stat'!E24</f>
        <v>0</v>
      </c>
      <c r="E72" s="402">
        <f>'Quality-Stat'!F24</f>
        <v>22</v>
      </c>
      <c r="F72" s="402">
        <f>'Quality-Stat'!G24</f>
        <v>0</v>
      </c>
      <c r="G72" s="402">
        <f>'Quality-Stat'!H24</f>
        <v>0</v>
      </c>
      <c r="H72" s="402">
        <f>'Quality-Stat'!I24</f>
        <v>22</v>
      </c>
      <c r="I72" s="402">
        <f>'Quality-Stat'!J24</f>
        <v>8</v>
      </c>
      <c r="J72" s="402">
        <f>'Quality-Stat'!K24</f>
        <v>0</v>
      </c>
      <c r="K72" s="402">
        <f>'Quality-Stat'!L24</f>
        <v>22</v>
      </c>
      <c r="L72" s="1256" t="s">
        <v>438</v>
      </c>
      <c r="M72" s="1237"/>
      <c r="N72" s="1237"/>
      <c r="O72" s="1254">
        <f>'General Information'!C48</f>
        <v>45348</v>
      </c>
      <c r="P72" s="1255"/>
      <c r="Q72" s="1236" t="s">
        <v>458</v>
      </c>
      <c r="R72" s="1237"/>
      <c r="S72" s="1237"/>
      <c r="T72" s="1237"/>
      <c r="U72" s="1179">
        <f>'General Information'!C45</f>
        <v>1</v>
      </c>
      <c r="V72" s="1179"/>
      <c r="W72" s="1176"/>
      <c r="X72" s="1197" t="str">
        <f>'HSE-Stat'!B14</f>
        <v>Property Damages</v>
      </c>
      <c r="Y72" s="1198"/>
      <c r="Z72" s="1209">
        <f>'HSE-Stat'!D14</f>
        <v>0</v>
      </c>
      <c r="AA72" s="1210"/>
      <c r="AB72" s="349">
        <f>'HSE-Stat'!E14</f>
        <v>0</v>
      </c>
      <c r="AC72" s="832">
        <f>'HSE-Stat'!F14</f>
        <v>0</v>
      </c>
      <c r="AD72" s="832">
        <f>'HSE-Stat'!G14</f>
        <v>0</v>
      </c>
      <c r="AF72"/>
      <c r="AG72"/>
      <c r="AH72" s="348"/>
    </row>
    <row r="73" spans="1:39" ht="18.600000000000001" customHeight="1">
      <c r="A73" s="1162" t="str">
        <f>'Quality-Stat'!A25</f>
        <v>Mechanical</v>
      </c>
      <c r="B73" s="1163"/>
      <c r="C73" s="402">
        <f>'Quality-Stat'!D25</f>
        <v>48</v>
      </c>
      <c r="D73" s="402">
        <f>'Quality-Stat'!E25</f>
        <v>0</v>
      </c>
      <c r="E73" s="402">
        <f>'Quality-Stat'!F25</f>
        <v>41</v>
      </c>
      <c r="F73" s="402">
        <f>'Quality-Stat'!G25</f>
        <v>0</v>
      </c>
      <c r="G73" s="402">
        <f>'Quality-Stat'!H25</f>
        <v>2</v>
      </c>
      <c r="H73" s="402">
        <f>'Quality-Stat'!I25</f>
        <v>41</v>
      </c>
      <c r="I73" s="402">
        <f>'Quality-Stat'!J25</f>
        <v>7</v>
      </c>
      <c r="J73" s="402">
        <f>'Quality-Stat'!K25</f>
        <v>0</v>
      </c>
      <c r="K73" s="402">
        <f>'Quality-Stat'!L25</f>
        <v>43</v>
      </c>
      <c r="L73" s="1238" t="s">
        <v>329</v>
      </c>
      <c r="M73" s="1239"/>
      <c r="N73" s="1239"/>
      <c r="O73" s="1239"/>
      <c r="P73" s="1239"/>
      <c r="Q73" s="1239"/>
      <c r="R73" s="1239"/>
      <c r="S73" s="1239"/>
      <c r="T73" s="1239"/>
      <c r="U73" s="1239"/>
      <c r="V73" s="1240"/>
      <c r="W73" s="1174" t="s">
        <v>319</v>
      </c>
      <c r="X73" s="1197" t="str">
        <f>'HSE-Stat'!B15</f>
        <v xml:space="preserve">Induction Training </v>
      </c>
      <c r="Y73" s="1198"/>
      <c r="Z73" s="1209">
        <f>'HSE-Stat'!D15</f>
        <v>29</v>
      </c>
      <c r="AA73" s="1210"/>
      <c r="AB73" s="349">
        <f>'HSE-Stat'!E15</f>
        <v>29</v>
      </c>
      <c r="AC73" s="832" t="str">
        <f>'HSE-Stat'!F15</f>
        <v>114(531)</v>
      </c>
      <c r="AD73" s="832" t="str">
        <f>'HSE-Stat'!G15</f>
        <v>143(855)</v>
      </c>
      <c r="AF73"/>
      <c r="AG73"/>
      <c r="AH73" s="348"/>
    </row>
    <row r="74" spans="1:39" ht="18.600000000000001" customHeight="1" thickBot="1">
      <c r="A74" s="1162"/>
      <c r="B74" s="1163"/>
      <c r="C74" s="402"/>
      <c r="D74" s="402"/>
      <c r="E74" s="402"/>
      <c r="F74" s="402"/>
      <c r="G74" s="402"/>
      <c r="H74" s="402"/>
      <c r="I74" s="402"/>
      <c r="J74" s="402"/>
      <c r="K74" s="402"/>
      <c r="L74" s="1159" t="s">
        <v>462</v>
      </c>
      <c r="M74" s="1159"/>
      <c r="N74" s="359">
        <f>'Invoice Log'!U3</f>
        <v>6</v>
      </c>
      <c r="O74" s="1241" t="s">
        <v>339</v>
      </c>
      <c r="P74" s="1242"/>
      <c r="Q74" s="1242"/>
      <c r="R74" s="360">
        <f>'Invoice Log'!Y3</f>
        <v>62889673.528999999</v>
      </c>
      <c r="T74" s="362" t="s">
        <v>441</v>
      </c>
      <c r="U74" s="363">
        <f>O4</f>
        <v>198906162.60999998</v>
      </c>
      <c r="V74" s="364"/>
      <c r="W74" s="1175"/>
      <c r="X74" s="1197" t="str">
        <f>'HSE-Stat'!B16</f>
        <v>No.of Internal Training</v>
      </c>
      <c r="Y74" s="1198"/>
      <c r="Z74" s="1209">
        <f>'HSE-Stat'!D16</f>
        <v>0</v>
      </c>
      <c r="AA74" s="1210"/>
      <c r="AB74" s="349" t="str">
        <f>'HSE-Stat'!E16</f>
        <v>2 (9)</v>
      </c>
      <c r="AC74" s="832" t="str">
        <f>'HSE-Stat'!F16</f>
        <v>5(23)</v>
      </c>
      <c r="AD74" s="832" t="str">
        <f>'HSE-Stat'!G16</f>
        <v>13(98)</v>
      </c>
      <c r="AF74"/>
      <c r="AG74"/>
      <c r="AH74" s="348"/>
    </row>
    <row r="75" spans="1:39" ht="18.600000000000001" customHeight="1" thickBot="1">
      <c r="A75" s="1162"/>
      <c r="B75" s="1163"/>
      <c r="C75" s="402"/>
      <c r="D75" s="402"/>
      <c r="E75" s="402"/>
      <c r="F75" s="402"/>
      <c r="G75" s="402"/>
      <c r="H75" s="402"/>
      <c r="I75" s="402"/>
      <c r="J75" s="402"/>
      <c r="K75" s="402"/>
      <c r="L75" s="1159" t="s">
        <v>463</v>
      </c>
      <c r="M75" s="1159"/>
      <c r="N75" s="359">
        <f>'Invoice Log'!U5</f>
        <v>0</v>
      </c>
      <c r="O75" s="1241" t="s">
        <v>340</v>
      </c>
      <c r="P75" s="1242"/>
      <c r="Q75" s="1242"/>
      <c r="R75" s="365">
        <f>'Invoice Log'!Y5</f>
        <v>0</v>
      </c>
      <c r="T75" s="361" t="s">
        <v>440</v>
      </c>
      <c r="U75" s="366">
        <f>H29</f>
        <v>143859912.54000002</v>
      </c>
      <c r="V75" s="367"/>
      <c r="W75" s="1175"/>
      <c r="X75" s="1197" t="str">
        <f>'HSE-Stat'!B17</f>
        <v>No.of Internal Audit</v>
      </c>
      <c r="Y75" s="1198"/>
      <c r="Z75" s="1209">
        <f>'HSE-Stat'!D17</f>
        <v>0</v>
      </c>
      <c r="AA75" s="1210"/>
      <c r="AB75" s="349">
        <f>'HSE-Stat'!E17</f>
        <v>1</v>
      </c>
      <c r="AC75" s="832">
        <f>'HSE-Stat'!F17</f>
        <v>4</v>
      </c>
      <c r="AD75" s="832">
        <f>'HSE-Stat'!G17</f>
        <v>4</v>
      </c>
      <c r="AF75"/>
      <c r="AG75"/>
      <c r="AH75" s="348"/>
    </row>
    <row r="76" spans="1:39" ht="18.600000000000001" customHeight="1" thickBot="1">
      <c r="A76" s="1160" t="s">
        <v>212</v>
      </c>
      <c r="B76" s="1161"/>
      <c r="C76" s="368">
        <f t="shared" ref="C76:K76" si="67">SUM(C71:C75)</f>
        <v>153</v>
      </c>
      <c r="D76" s="368">
        <f t="shared" si="67"/>
        <v>2</v>
      </c>
      <c r="E76" s="368">
        <f t="shared" si="67"/>
        <v>136</v>
      </c>
      <c r="F76" s="368">
        <f t="shared" si="67"/>
        <v>3</v>
      </c>
      <c r="G76" s="368">
        <f t="shared" si="67"/>
        <v>3</v>
      </c>
      <c r="H76" s="368">
        <f t="shared" si="67"/>
        <v>138</v>
      </c>
      <c r="I76" s="368">
        <f t="shared" si="67"/>
        <v>15</v>
      </c>
      <c r="J76" s="368">
        <f t="shared" si="67"/>
        <v>3</v>
      </c>
      <c r="K76" s="369">
        <f t="shared" si="67"/>
        <v>147</v>
      </c>
      <c r="L76" s="1158" t="s">
        <v>331</v>
      </c>
      <c r="M76" s="1159"/>
      <c r="N76" s="359">
        <f>'Invoice Log'!U6</f>
        <v>0</v>
      </c>
      <c r="O76" s="1241" t="s">
        <v>341</v>
      </c>
      <c r="P76" s="1242"/>
      <c r="Q76" s="1242"/>
      <c r="R76" s="365">
        <f>'Invoice Log'!Y6</f>
        <v>0</v>
      </c>
      <c r="T76" s="370" t="s">
        <v>442</v>
      </c>
      <c r="U76" s="366">
        <f>I29</f>
        <v>102415935.09</v>
      </c>
      <c r="V76" s="367"/>
      <c r="W76" s="1175"/>
      <c r="X76" s="1197" t="str">
        <f>'HSE-Stat'!B18</f>
        <v>No. of Toolbox Talks</v>
      </c>
      <c r="Y76" s="1198"/>
      <c r="Z76" s="1209" t="str">
        <f>'HSE-Stat'!D18</f>
        <v>3(325)</v>
      </c>
      <c r="AA76" s="1210"/>
      <c r="AB76" s="349" t="str">
        <f>'HSE-Stat'!E18</f>
        <v>3(325)</v>
      </c>
      <c r="AC76" s="832" t="str">
        <f>'HSE-Stat'!F18</f>
        <v>(40)3119</v>
      </c>
      <c r="AD76" s="832" t="str">
        <f>'HSE-Stat'!G18</f>
        <v>53(8348</v>
      </c>
      <c r="AF76"/>
      <c r="AG76"/>
      <c r="AH76" s="348"/>
    </row>
    <row r="77" spans="1:39" ht="14.4" customHeight="1" thickBot="1">
      <c r="A77" s="310" t="s">
        <v>314</v>
      </c>
      <c r="B77" s="311"/>
      <c r="C77" s="311"/>
      <c r="D77" s="311"/>
      <c r="E77" s="311"/>
      <c r="F77" s="311"/>
      <c r="G77" s="311"/>
      <c r="H77" s="311"/>
      <c r="I77" s="311"/>
      <c r="J77" s="311"/>
      <c r="K77" s="312"/>
      <c r="L77" s="1159" t="s">
        <v>332</v>
      </c>
      <c r="M77" s="1159"/>
      <c r="N77" s="359">
        <f>N75-N76</f>
        <v>0</v>
      </c>
      <c r="O77" s="1241" t="s">
        <v>367</v>
      </c>
      <c r="P77" s="1242"/>
      <c r="Q77" s="1242"/>
      <c r="R77" s="371">
        <f>'Invoice Log'!AB3</f>
        <v>46280</v>
      </c>
      <c r="T77" s="370" t="s">
        <v>459</v>
      </c>
      <c r="U77" s="372">
        <f>R74</f>
        <v>62889673.528999999</v>
      </c>
      <c r="V77" s="373"/>
      <c r="W77" s="1180"/>
      <c r="X77" s="1199" t="str">
        <f>'HSE-Stat'!B19</f>
        <v>Safety Awards/Incentives</v>
      </c>
      <c r="Y77" s="1200"/>
      <c r="Z77" s="1209">
        <f>'HSE-Stat'!D19</f>
        <v>0</v>
      </c>
      <c r="AA77" s="1210"/>
      <c r="AB77" s="349">
        <f>'HSE-Stat'!E19</f>
        <v>0</v>
      </c>
      <c r="AC77" s="832">
        <f>'HSE-Stat'!F19</f>
        <v>1</v>
      </c>
      <c r="AD77" s="832">
        <f>'HSE-Stat'!G19</f>
        <v>2</v>
      </c>
      <c r="AF77"/>
      <c r="AG77"/>
      <c r="AH77" s="348"/>
    </row>
    <row r="78" spans="1:39" ht="14.4" customHeight="1" thickBot="1">
      <c r="A78" s="1350" t="s">
        <v>213</v>
      </c>
      <c r="B78" s="1351"/>
      <c r="C78" s="1189" t="s">
        <v>317</v>
      </c>
      <c r="D78" s="1189" t="s">
        <v>315</v>
      </c>
      <c r="E78" s="1189" t="s">
        <v>316</v>
      </c>
      <c r="F78" s="1189" t="s">
        <v>324</v>
      </c>
      <c r="G78" s="1189" t="s">
        <v>428</v>
      </c>
      <c r="H78" s="1189" t="s">
        <v>326</v>
      </c>
      <c r="I78" s="1268" t="s">
        <v>327</v>
      </c>
      <c r="J78" s="1268"/>
      <c r="K78" s="1268"/>
      <c r="L78" s="1159" t="s">
        <v>104</v>
      </c>
      <c r="M78" s="1159"/>
      <c r="N78" s="374">
        <f>'Invoice Log'!M3</f>
        <v>0</v>
      </c>
      <c r="O78" s="1241" t="s">
        <v>342</v>
      </c>
      <c r="P78" s="1242"/>
      <c r="Q78" s="1242"/>
      <c r="R78" s="365">
        <f>'Invoice Log'!Q3</f>
        <v>0</v>
      </c>
      <c r="T78" s="370" t="s">
        <v>460</v>
      </c>
      <c r="U78" s="372">
        <f>R75</f>
        <v>0</v>
      </c>
      <c r="V78" s="375"/>
      <c r="W78" s="1377" t="s">
        <v>414</v>
      </c>
      <c r="X78" s="1378"/>
      <c r="Y78" s="1378"/>
      <c r="Z78" s="1378"/>
      <c r="AA78" s="1378"/>
      <c r="AB78" s="1378"/>
      <c r="AC78" s="1378"/>
      <c r="AD78" s="1378"/>
      <c r="AE78" s="1378"/>
      <c r="AF78" s="1378"/>
      <c r="AG78" s="1378"/>
      <c r="AH78" s="1379"/>
    </row>
    <row r="79" spans="1:39" ht="14.4" customHeight="1" thickBot="1">
      <c r="A79" s="1352"/>
      <c r="B79" s="1353"/>
      <c r="C79" s="1190"/>
      <c r="D79" s="1190" t="s">
        <v>169</v>
      </c>
      <c r="E79" s="1190" t="s">
        <v>207</v>
      </c>
      <c r="F79" s="1190" t="s">
        <v>208</v>
      </c>
      <c r="G79" s="1190" t="s">
        <v>209</v>
      </c>
      <c r="H79" s="1190" t="s">
        <v>210</v>
      </c>
      <c r="I79" s="1269"/>
      <c r="J79" s="1269"/>
      <c r="K79" s="1269"/>
      <c r="L79" s="1159" t="s">
        <v>105</v>
      </c>
      <c r="M79" s="1159"/>
      <c r="N79" s="374">
        <f>'Invoice Log'!M4</f>
        <v>0</v>
      </c>
      <c r="O79" s="1241" t="s">
        <v>343</v>
      </c>
      <c r="P79" s="1242"/>
      <c r="Q79" s="1242"/>
      <c r="R79" s="365">
        <f>'Invoice Log'!Q4</f>
        <v>0</v>
      </c>
      <c r="T79" s="370" t="s">
        <v>461</v>
      </c>
      <c r="U79" s="372">
        <f>R76</f>
        <v>0</v>
      </c>
      <c r="V79" s="375"/>
      <c r="W79" s="1380"/>
      <c r="X79" s="1381"/>
      <c r="Y79" s="1381"/>
      <c r="Z79" s="1381"/>
      <c r="AA79" s="1381"/>
      <c r="AB79" s="1381"/>
      <c r="AC79" s="1381"/>
      <c r="AD79" s="1381"/>
      <c r="AE79" s="1381"/>
      <c r="AF79" s="1381"/>
      <c r="AG79" s="1381"/>
      <c r="AH79" s="1382"/>
    </row>
    <row r="80" spans="1:39" ht="18.600000000000001" customHeight="1" thickBot="1">
      <c r="A80" s="1166" t="str">
        <f>'Quality-Stat'!A31</f>
        <v>Civil &amp; Roads</v>
      </c>
      <c r="B80" s="1167"/>
      <c r="C80" s="402">
        <f>IF('Quality-Stat'!D31="","",'Quality-Stat'!D31)</f>
        <v>75</v>
      </c>
      <c r="D80" s="402">
        <f>IF('Quality-Stat'!E31="","",'Quality-Stat'!E31)</f>
        <v>75</v>
      </c>
      <c r="E80" s="402">
        <f>IF('Quality-Stat'!F31="","",'Quality-Stat'!F31)</f>
        <v>75</v>
      </c>
      <c r="F80" s="402">
        <f>IF('Quality-Stat'!G31="","",'Quality-Stat'!G31)</f>
        <v>0</v>
      </c>
      <c r="G80" s="402">
        <f>IF('Quality-Stat'!H31="","",'Quality-Stat'!H31)</f>
        <v>42</v>
      </c>
      <c r="H80" s="402">
        <f>IF('Quality-Stat'!I31="","",'Quality-Stat'!I31)</f>
        <v>33</v>
      </c>
      <c r="I80" s="1270">
        <f>'Quality-Stat'!J31</f>
        <v>46335</v>
      </c>
      <c r="J80" s="1271"/>
      <c r="K80" s="1271"/>
      <c r="L80" s="1159" t="s">
        <v>333</v>
      </c>
      <c r="M80" s="1159"/>
      <c r="N80" s="376">
        <f>'Invoice Log'!M5</f>
        <v>5.2537336515257006E-4</v>
      </c>
      <c r="O80" s="1241" t="s">
        <v>344</v>
      </c>
      <c r="P80" s="1242"/>
      <c r="Q80" s="1242"/>
      <c r="R80" s="377">
        <f>'Invoice Log'!M6</f>
        <v>-104500</v>
      </c>
      <c r="S80" s="378"/>
      <c r="T80" s="379"/>
      <c r="U80" s="380"/>
      <c r="V80" s="381"/>
      <c r="W80" s="1392" t="s">
        <v>334</v>
      </c>
      <c r="X80" s="1330" t="s">
        <v>335</v>
      </c>
      <c r="Y80" s="1374" t="s">
        <v>336</v>
      </c>
      <c r="Z80" s="1374"/>
      <c r="AA80" s="1374"/>
      <c r="AB80" s="1374"/>
      <c r="AC80" s="1374"/>
      <c r="AD80" s="1330" t="s">
        <v>74</v>
      </c>
      <c r="AE80" s="1330" t="s">
        <v>45</v>
      </c>
      <c r="AF80" s="1330" t="s">
        <v>379</v>
      </c>
      <c r="AG80" s="1330" t="s">
        <v>337</v>
      </c>
      <c r="AH80" s="1332" t="s">
        <v>76</v>
      </c>
    </row>
    <row r="81" spans="1:48" ht="18.600000000000001" customHeight="1">
      <c r="A81" s="1162" t="str">
        <f>'Quality-Stat'!A32</f>
        <v>Electrical</v>
      </c>
      <c r="B81" s="1163"/>
      <c r="C81" s="402">
        <f>IF('Quality-Stat'!D32="","",'Quality-Stat'!D32)</f>
        <v>30</v>
      </c>
      <c r="D81" s="402">
        <f>IF('Quality-Stat'!E32="","",'Quality-Stat'!E32)</f>
        <v>30</v>
      </c>
      <c r="E81" s="402">
        <f>IF('Quality-Stat'!F32="","",'Quality-Stat'!F32)</f>
        <v>22</v>
      </c>
      <c r="F81" s="402">
        <f>IF('Quality-Stat'!G32="","",'Quality-Stat'!G32)</f>
        <v>0</v>
      </c>
      <c r="G81" s="402">
        <f>IF('Quality-Stat'!H32="","",'Quality-Stat'!H32)</f>
        <v>11</v>
      </c>
      <c r="H81" s="402">
        <f>IF('Quality-Stat'!I32="","",'Quality-Stat'!I32)</f>
        <v>19</v>
      </c>
      <c r="I81" s="1181">
        <f>'Quality-Stat'!J32</f>
        <v>46292</v>
      </c>
      <c r="J81" s="1182"/>
      <c r="K81" s="1182"/>
      <c r="L81" s="1383" t="s">
        <v>495</v>
      </c>
      <c r="M81" s="1383"/>
      <c r="N81" s="1383"/>
      <c r="O81" s="1383"/>
      <c r="P81" s="1383"/>
      <c r="Q81" s="1383"/>
      <c r="R81" s="1383"/>
      <c r="S81" s="1383"/>
      <c r="T81" s="1383"/>
      <c r="U81" s="1383"/>
      <c r="V81" s="1383"/>
      <c r="W81" s="1393"/>
      <c r="X81" s="1331"/>
      <c r="Y81" s="1331"/>
      <c r="Z81" s="1331"/>
      <c r="AA81" s="1331"/>
      <c r="AB81" s="1331"/>
      <c r="AC81" s="1331"/>
      <c r="AD81" s="1331"/>
      <c r="AE81" s="1331"/>
      <c r="AF81" s="1331"/>
      <c r="AG81" s="1331"/>
      <c r="AH81" s="1333"/>
    </row>
    <row r="82" spans="1:48" ht="18.600000000000001" customHeight="1">
      <c r="A82" s="1162" t="str">
        <f>'Quality-Stat'!A33</f>
        <v>Mechanical</v>
      </c>
      <c r="B82" s="1163"/>
      <c r="C82" s="402">
        <f>IF('Quality-Stat'!D33="","",'Quality-Stat'!D33)</f>
        <v>48</v>
      </c>
      <c r="D82" s="402">
        <f>IF('Quality-Stat'!E33="","",'Quality-Stat'!E33)</f>
        <v>48</v>
      </c>
      <c r="E82" s="402">
        <f>IF('Quality-Stat'!F33="","",'Quality-Stat'!F33)</f>
        <v>42</v>
      </c>
      <c r="F82" s="402">
        <f>IF('Quality-Stat'!G33="","",'Quality-Stat'!G33)</f>
        <v>0</v>
      </c>
      <c r="G82" s="402">
        <f>IF('Quality-Stat'!H33="","",'Quality-Stat'!H33)</f>
        <v>21</v>
      </c>
      <c r="H82" s="402">
        <f>IF('Quality-Stat'!I33="","",'Quality-Stat'!I33)</f>
        <v>27</v>
      </c>
      <c r="I82" s="1181">
        <f>'Quality-Stat'!J33</f>
        <v>46293</v>
      </c>
      <c r="J82" s="1182"/>
      <c r="K82" s="1182"/>
      <c r="L82" s="382" t="s">
        <v>730</v>
      </c>
      <c r="M82" s="383"/>
      <c r="N82" s="383"/>
      <c r="O82" s="383"/>
      <c r="P82" s="384" t="s">
        <v>729</v>
      </c>
      <c r="Q82" s="384"/>
      <c r="R82" s="383"/>
      <c r="S82" s="385"/>
      <c r="T82" s="1389" t="s">
        <v>397</v>
      </c>
      <c r="U82" s="1373"/>
      <c r="V82" s="1373"/>
      <c r="W82" s="1394">
        <f>CCO!A3</f>
        <v>0</v>
      </c>
      <c r="X82" s="1376">
        <f>CCO!B3</f>
        <v>0</v>
      </c>
      <c r="Y82" s="1334">
        <f>CCO!C3</f>
        <v>0</v>
      </c>
      <c r="Z82" s="1334"/>
      <c r="AA82" s="1334"/>
      <c r="AB82" s="1334"/>
      <c r="AC82" s="1334"/>
      <c r="AD82" s="1336">
        <f>CCO!D3</f>
        <v>0</v>
      </c>
      <c r="AE82" s="1391">
        <f>CCO!E3</f>
        <v>0</v>
      </c>
      <c r="AF82" s="1336">
        <f>CCO!F3</f>
        <v>0</v>
      </c>
      <c r="AG82" s="1338">
        <f>CCO!G3</f>
        <v>0</v>
      </c>
      <c r="AH82" s="1340">
        <f>CCO!H3</f>
        <v>0</v>
      </c>
    </row>
    <row r="83" spans="1:48" ht="18.600000000000001" customHeight="1" thickBot="1">
      <c r="A83" s="1162"/>
      <c r="B83" s="1163"/>
      <c r="C83" s="402"/>
      <c r="D83" s="402"/>
      <c r="E83" s="402"/>
      <c r="F83" s="402"/>
      <c r="G83" s="402"/>
      <c r="H83" s="402"/>
      <c r="I83" s="1181"/>
      <c r="J83" s="1182"/>
      <c r="K83" s="1182"/>
      <c r="L83" s="300" t="s">
        <v>18</v>
      </c>
      <c r="M83" s="301" t="s">
        <v>15</v>
      </c>
      <c r="N83" s="571" t="s">
        <v>745</v>
      </c>
      <c r="O83" s="302" t="s">
        <v>713</v>
      </c>
      <c r="P83" s="301" t="s">
        <v>18</v>
      </c>
      <c r="Q83" s="301" t="s">
        <v>15</v>
      </c>
      <c r="R83" s="571" t="s">
        <v>745</v>
      </c>
      <c r="S83" s="302" t="s">
        <v>713</v>
      </c>
      <c r="T83" s="386" t="s">
        <v>398</v>
      </c>
      <c r="U83" s="387" t="s">
        <v>399</v>
      </c>
      <c r="V83" s="388" t="s">
        <v>31</v>
      </c>
      <c r="W83" s="1384"/>
      <c r="X83" s="1285"/>
      <c r="Y83" s="1335"/>
      <c r="Z83" s="1335"/>
      <c r="AA83" s="1335"/>
      <c r="AB83" s="1335"/>
      <c r="AC83" s="1335"/>
      <c r="AD83" s="1337"/>
      <c r="AE83" s="1387"/>
      <c r="AF83" s="1337"/>
      <c r="AG83" s="1339"/>
      <c r="AH83" s="1341"/>
    </row>
    <row r="84" spans="1:48" ht="18.600000000000001" customHeight="1">
      <c r="A84" s="1162"/>
      <c r="B84" s="1163"/>
      <c r="C84" s="402"/>
      <c r="D84" s="402"/>
      <c r="E84" s="402"/>
      <c r="F84" s="402"/>
      <c r="G84" s="402"/>
      <c r="H84" s="402"/>
      <c r="I84" s="1181"/>
      <c r="J84" s="1182"/>
      <c r="K84" s="1182"/>
      <c r="L84" s="389">
        <f>Manpower!A20</f>
        <v>35</v>
      </c>
      <c r="M84" s="390">
        <f>Manpower!B20</f>
        <v>57</v>
      </c>
      <c r="N84" s="390">
        <f>Manpower!F20</f>
        <v>165</v>
      </c>
      <c r="O84" s="390">
        <v>4</v>
      </c>
      <c r="P84" s="391">
        <f>M94</f>
        <v>360</v>
      </c>
      <c r="Q84" s="390">
        <f>N94</f>
        <v>483</v>
      </c>
      <c r="R84" s="390">
        <f>Manpower!F24</f>
        <v>560</v>
      </c>
      <c r="S84" s="392">
        <f>Manpower!H24</f>
        <v>0</v>
      </c>
      <c r="T84" s="393">
        <f>L84+P84</f>
        <v>395</v>
      </c>
      <c r="U84" s="394">
        <f>M84+Q84</f>
        <v>540</v>
      </c>
      <c r="V84" s="395">
        <f>+U84-T84</f>
        <v>145</v>
      </c>
      <c r="W84" s="1384" t="str">
        <f>CCO!A4</f>
        <v/>
      </c>
      <c r="X84" s="1285" t="str">
        <f>CCO!B4</f>
        <v/>
      </c>
      <c r="Y84" s="1335" t="str">
        <f>CCO!C4</f>
        <v/>
      </c>
      <c r="Z84" s="1335"/>
      <c r="AA84" s="1335"/>
      <c r="AB84" s="1335"/>
      <c r="AC84" s="1335"/>
      <c r="AD84" s="1337" t="str">
        <f>IF(CCO!D4="","",CCO!D4)</f>
        <v/>
      </c>
      <c r="AE84" s="1387" t="str">
        <f>CCO!E4</f>
        <v/>
      </c>
      <c r="AF84" s="1337" t="str">
        <f>CCO!F4</f>
        <v/>
      </c>
      <c r="AG84" s="1339" t="str">
        <f>CCO!G4</f>
        <v/>
      </c>
      <c r="AH84" s="1341" t="str">
        <f>CCO!H4</f>
        <v/>
      </c>
    </row>
    <row r="85" spans="1:48" ht="18.600000000000001" customHeight="1" thickBot="1">
      <c r="A85" s="1160" t="s">
        <v>212</v>
      </c>
      <c r="B85" s="1161"/>
      <c r="C85" s="368">
        <f>IF('Quality-Stat'!D33="","",'Quality-Stat'!D33)</f>
        <v>48</v>
      </c>
      <c r="D85" s="368">
        <f>IF('Quality-Stat'!E33="","",'Quality-Stat'!E33)</f>
        <v>48</v>
      </c>
      <c r="E85" s="368">
        <f>IF('Quality-Stat'!F33="","",'Quality-Stat'!F33)</f>
        <v>42</v>
      </c>
      <c r="F85" s="368">
        <f>IF('Quality-Stat'!G33="","",'Quality-Stat'!G33)</f>
        <v>0</v>
      </c>
      <c r="G85" s="368">
        <f>IF('Quality-Stat'!H33="","",'Quality-Stat'!H33)</f>
        <v>21</v>
      </c>
      <c r="H85" s="368">
        <f>IF('Quality-Stat'!I33="","",'Quality-Stat'!I33)</f>
        <v>27</v>
      </c>
      <c r="I85" s="1265">
        <f>MAX(I80:I84)</f>
        <v>46335</v>
      </c>
      <c r="J85" s="1266"/>
      <c r="K85" s="1267"/>
      <c r="L85" s="396" t="s">
        <v>400</v>
      </c>
      <c r="M85" s="397"/>
      <c r="N85" s="397"/>
      <c r="O85" s="397"/>
      <c r="P85" s="397"/>
      <c r="Q85" s="397"/>
      <c r="R85" s="397"/>
      <c r="S85" s="1263" t="s">
        <v>486</v>
      </c>
      <c r="T85" s="1264"/>
      <c r="U85" s="1264"/>
      <c r="V85" s="1264"/>
      <c r="W85" s="1384"/>
      <c r="X85" s="1285"/>
      <c r="Y85" s="1335"/>
      <c r="Z85" s="1335"/>
      <c r="AA85" s="1335"/>
      <c r="AB85" s="1335"/>
      <c r="AC85" s="1335"/>
      <c r="AD85" s="1337"/>
      <c r="AE85" s="1387"/>
      <c r="AF85" s="1337"/>
      <c r="AG85" s="1339"/>
      <c r="AH85" s="1341"/>
    </row>
    <row r="86" spans="1:48" ht="18.600000000000001" customHeight="1" thickBot="1">
      <c r="A86" s="1183" t="str">
        <f>Schedule!A1</f>
        <v>Primavera P6 Schedule Status</v>
      </c>
      <c r="B86" s="1184"/>
      <c r="C86" s="1184"/>
      <c r="D86" s="1184"/>
      <c r="E86" s="1184"/>
      <c r="F86" s="1184"/>
      <c r="G86" s="1184"/>
      <c r="H86" s="1184"/>
      <c r="I86" s="1184"/>
      <c r="J86" s="1184"/>
      <c r="K86" s="1185"/>
      <c r="L86" s="398" t="s">
        <v>406</v>
      </c>
      <c r="M86" s="399" t="s">
        <v>18</v>
      </c>
      <c r="N86" s="400" t="s">
        <v>15</v>
      </c>
      <c r="S86" s="398" t="s">
        <v>374</v>
      </c>
      <c r="T86" s="399" t="s">
        <v>18</v>
      </c>
      <c r="U86" s="400" t="s">
        <v>15</v>
      </c>
      <c r="V86" s="400" t="s">
        <v>385</v>
      </c>
      <c r="W86" s="1384" t="str">
        <f>CCO!A5</f>
        <v/>
      </c>
      <c r="X86" s="1285" t="str">
        <f>CCO!B5</f>
        <v/>
      </c>
      <c r="Y86" s="1335" t="str">
        <f>CCO!C5</f>
        <v/>
      </c>
      <c r="Z86" s="1335"/>
      <c r="AA86" s="1335"/>
      <c r="AB86" s="1335"/>
      <c r="AC86" s="1335"/>
      <c r="AD86" s="1337" t="str">
        <f>IF(CCO!D5="","",CCO!D5)</f>
        <v/>
      </c>
      <c r="AE86" s="1387" t="str">
        <f>CCO!E5</f>
        <v/>
      </c>
      <c r="AF86" s="1337" t="str">
        <f>CCO!F5</f>
        <v/>
      </c>
      <c r="AG86" s="1339" t="str">
        <f>CCO!G5</f>
        <v/>
      </c>
      <c r="AH86" s="1341" t="str">
        <f>CCO!H5</f>
        <v/>
      </c>
    </row>
    <row r="87" spans="1:48" ht="18.600000000000001" customHeight="1">
      <c r="A87" s="1186" t="str">
        <f>Schedule!A2</f>
        <v>Project Activities Overview</v>
      </c>
      <c r="B87" s="1187"/>
      <c r="C87" s="1187"/>
      <c r="D87" s="1187"/>
      <c r="E87" s="1187"/>
      <c r="F87" s="1187"/>
      <c r="G87" s="1187"/>
      <c r="H87" s="1187"/>
      <c r="I87" s="1187"/>
      <c r="J87" s="1187"/>
      <c r="K87" s="1188"/>
      <c r="L87" s="401" t="str">
        <f>+Manpower!N23</f>
        <v>General Labor</v>
      </c>
      <c r="M87" s="402">
        <f>Manpower!N24</f>
        <v>120</v>
      </c>
      <c r="N87" s="402">
        <f>Manpower!N25</f>
        <v>119</v>
      </c>
      <c r="S87" s="401" t="str">
        <f>+Manpower!$B$49</f>
        <v>Excavator</v>
      </c>
      <c r="T87" s="402">
        <f>+Manpower!B50</f>
        <v>22</v>
      </c>
      <c r="U87" s="402">
        <f>+Manpower!B51</f>
        <v>23</v>
      </c>
      <c r="V87" s="403">
        <f>+Manpower!B52</f>
        <v>0</v>
      </c>
      <c r="W87" s="1388"/>
      <c r="X87" s="1286"/>
      <c r="Y87" s="1375"/>
      <c r="Z87" s="1375"/>
      <c r="AA87" s="1375"/>
      <c r="AB87" s="1375"/>
      <c r="AC87" s="1375"/>
      <c r="AD87" s="1386"/>
      <c r="AE87" s="1390"/>
      <c r="AF87" s="1386"/>
      <c r="AG87" s="1385"/>
      <c r="AH87" s="1396"/>
    </row>
    <row r="88" spans="1:48" ht="18.600000000000001" customHeight="1">
      <c r="A88" s="1257" t="str">
        <f>Schedule!A3</f>
        <v>Schedule Statistics</v>
      </c>
      <c r="B88" s="1258"/>
      <c r="C88" s="1258"/>
      <c r="D88" s="1258"/>
      <c r="E88" s="1259"/>
      <c r="F88" s="1260" t="str">
        <f>Schedule!F3</f>
        <v>Active Schedule Activities</v>
      </c>
      <c r="G88" s="1258"/>
      <c r="H88" s="1258"/>
      <c r="I88" s="1258"/>
      <c r="J88" s="1258"/>
      <c r="K88" s="1259"/>
      <c r="L88" s="401" t="str">
        <f>+Manpower!P23</f>
        <v>Carpenter</v>
      </c>
      <c r="M88" s="402">
        <f>Manpower!P24</f>
        <v>15</v>
      </c>
      <c r="N88" s="402">
        <f>Manpower!P25</f>
        <v>68</v>
      </c>
      <c r="S88" s="401" t="str">
        <f>+Manpower!$D$49</f>
        <v>Loader</v>
      </c>
      <c r="T88" s="402">
        <f>+Manpower!D50</f>
        <v>8</v>
      </c>
      <c r="U88" s="402">
        <f>+Manpower!D51</f>
        <v>13</v>
      </c>
      <c r="V88" s="403">
        <f>+Manpower!D52</f>
        <v>0</v>
      </c>
      <c r="W88" s="303" t="s">
        <v>409</v>
      </c>
      <c r="X88" s="304"/>
      <c r="Y88" s="304"/>
      <c r="Z88" s="304"/>
      <c r="AA88" s="304"/>
      <c r="AB88" s="305"/>
      <c r="AC88" s="305"/>
      <c r="AD88" s="304"/>
      <c r="AE88" s="304"/>
      <c r="AF88" s="304"/>
      <c r="AG88" s="304"/>
      <c r="AH88" s="306"/>
    </row>
    <row r="89" spans="1:48" ht="18.600000000000001" customHeight="1">
      <c r="A89" s="404" t="str">
        <f>Schedule!A4</f>
        <v>Total Act.</v>
      </c>
      <c r="B89" s="128" t="str">
        <f>Schedule!B4</f>
        <v>Not Started</v>
      </c>
      <c r="C89" s="128" t="str">
        <f>Schedule!C4</f>
        <v>In Progress</v>
      </c>
      <c r="D89" s="128" t="str">
        <f>Schedule!D4</f>
        <v>Completed</v>
      </c>
      <c r="E89" s="129" t="str">
        <f>Schedule!E4</f>
        <v>%</v>
      </c>
      <c r="F89" s="127" t="str">
        <f>Schedule!F4</f>
        <v xml:space="preserve">Active </v>
      </c>
      <c r="G89" s="128" t="str">
        <f>Schedule!G4</f>
        <v>Ahead</v>
      </c>
      <c r="H89" s="128" t="str">
        <f>Schedule!H4</f>
        <v>On</v>
      </c>
      <c r="I89" s="128" t="str">
        <f>Schedule!I4</f>
        <v>Behind</v>
      </c>
      <c r="J89" s="128" t="str">
        <f>Schedule!J4</f>
        <v>Flag</v>
      </c>
      <c r="K89" s="129">
        <f>Schedule!K4</f>
        <v>0</v>
      </c>
      <c r="L89" s="401" t="str">
        <f>+Manpower!R23</f>
        <v>Plumber</v>
      </c>
      <c r="M89" s="402">
        <f>+Manpower!R24</f>
        <v>16</v>
      </c>
      <c r="N89" s="402">
        <f>Manpower!R25</f>
        <v>33</v>
      </c>
      <c r="S89" s="401" t="str">
        <f>+Manpower!$F$49</f>
        <v>W.Tanker</v>
      </c>
      <c r="T89" s="402">
        <f>+Manpower!F50</f>
        <v>14</v>
      </c>
      <c r="U89" s="402">
        <f>+Manpower!F51</f>
        <v>18</v>
      </c>
      <c r="V89" s="403">
        <f>+Manpower!F52</f>
        <v>0</v>
      </c>
      <c r="W89" s="307" t="s">
        <v>494</v>
      </c>
      <c r="X89" s="1373" t="s">
        <v>427</v>
      </c>
      <c r="Y89" s="1373"/>
      <c r="Z89" s="1373"/>
      <c r="AA89" s="1373"/>
      <c r="AB89" s="1373"/>
      <c r="AC89" s="308" t="s">
        <v>430</v>
      </c>
      <c r="AD89" s="308" t="s">
        <v>433</v>
      </c>
      <c r="AE89" s="308" t="s">
        <v>415</v>
      </c>
      <c r="AF89" s="308" t="s">
        <v>431</v>
      </c>
      <c r="AG89" s="308" t="s">
        <v>432</v>
      </c>
      <c r="AH89" s="309" t="s">
        <v>31</v>
      </c>
    </row>
    <row r="90" spans="1:48" ht="18.600000000000001" customHeight="1">
      <c r="A90" s="405">
        <f>Schedule!A5</f>
        <v>4851</v>
      </c>
      <c r="B90" s="406">
        <f>Schedule!B5</f>
        <v>2454</v>
      </c>
      <c r="C90" s="406">
        <f>Schedule!C5</f>
        <v>157</v>
      </c>
      <c r="D90" s="406">
        <f>Schedule!D5</f>
        <v>2240</v>
      </c>
      <c r="E90" s="407">
        <f>Schedule!E5</f>
        <v>0.46176046176046176</v>
      </c>
      <c r="F90" s="136">
        <f>Schedule!F5</f>
        <v>157</v>
      </c>
      <c r="G90" s="406">
        <f>Schedule!G5</f>
        <v>9</v>
      </c>
      <c r="H90" s="406">
        <f>Schedule!H5</f>
        <v>1419</v>
      </c>
      <c r="I90" s="137">
        <f>Schedule!I5</f>
        <v>119</v>
      </c>
      <c r="J90" s="1261">
        <f>Schedule!J5</f>
        <v>1309</v>
      </c>
      <c r="K90" s="1262"/>
      <c r="L90" s="401" t="str">
        <f>+Manpower!T23</f>
        <v>Operator</v>
      </c>
      <c r="M90" s="402">
        <f>Manpower!T24</f>
        <v>125</v>
      </c>
      <c r="N90" s="402">
        <f>Manpower!T25</f>
        <v>237</v>
      </c>
      <c r="S90" s="401" t="str">
        <f>+Manpower!$H$49</f>
        <v>Dumper</v>
      </c>
      <c r="T90" s="402">
        <f>+Manpower!H50</f>
        <v>28</v>
      </c>
      <c r="U90" s="402">
        <f>+Manpower!H51</f>
        <v>163</v>
      </c>
      <c r="V90" s="572">
        <f>+Manpower!H52</f>
        <v>0</v>
      </c>
      <c r="W90" s="574" t="str">
        <f>'Major Quantities'!A2</f>
        <v>B1.1.31 23 19.01</v>
      </c>
      <c r="X90" s="1364" t="str">
        <f>'Major Quantities'!B2</f>
        <v xml:space="preserve">      Surface Dewatering</v>
      </c>
      <c r="Y90" s="1364"/>
      <c r="Z90" s="1364"/>
      <c r="AA90" s="1364"/>
      <c r="AB90" s="1364"/>
      <c r="AC90" s="575">
        <f>VLOOKUP(X90,'Major Quantities'!$B$2:$G$22,2,FALSE)</f>
        <v>1</v>
      </c>
      <c r="AD90" s="575" t="str">
        <f>VLOOKUP(X90,'Major Quantities'!$B$2:$G$22,3,FALSE)</f>
        <v>Unit</v>
      </c>
      <c r="AE90" s="575">
        <f>VLOOKUP(X90,'Major Quantities'!$B$2:$G$22,4,FALSE)</f>
        <v>1</v>
      </c>
      <c r="AF90" s="575">
        <f>VLOOKUP(X90,'Major Quantities'!$B$2:$G$22,5,FALSE)</f>
        <v>1</v>
      </c>
      <c r="AG90" s="575">
        <f>VLOOKUP(X90,'Major Quantities'!$B$2:$G$22,6,FALSE)</f>
        <v>0</v>
      </c>
      <c r="AH90" s="575">
        <f>VLOOKUP(X90,'Major Quantities'!$B$2:$H$22,7,FALSE)</f>
        <v>0</v>
      </c>
    </row>
    <row r="91" spans="1:48" ht="18.600000000000001" customHeight="1">
      <c r="A91" s="1344" t="str">
        <f>Schedule!A6</f>
        <v xml:space="preserve">Critical Path Activities </v>
      </c>
      <c r="B91" s="1345"/>
      <c r="C91" s="1346"/>
      <c r="D91" s="1354" t="str">
        <f>Schedule!D6</f>
        <v>Free Float Management (Total)</v>
      </c>
      <c r="E91" s="1345"/>
      <c r="F91" s="1345"/>
      <c r="G91" s="1346"/>
      <c r="H91" s="1354" t="str">
        <f>Schedule!H6</f>
        <v xml:space="preserve">Failed Start Activities </v>
      </c>
      <c r="I91" s="1345"/>
      <c r="J91" s="1345"/>
      <c r="K91" s="1346"/>
      <c r="L91" s="401" t="str">
        <f>+Manpower!W23</f>
        <v>Surveyor</v>
      </c>
      <c r="M91" s="402">
        <f>Manpower!W24</f>
        <v>14</v>
      </c>
      <c r="N91" s="402">
        <f>Manpower!W25</f>
        <v>9</v>
      </c>
      <c r="S91" s="401" t="str">
        <f>+Manpower!$J$49</f>
        <v>Dozer</v>
      </c>
      <c r="T91" s="402">
        <f>+Manpower!J50</f>
        <v>8</v>
      </c>
      <c r="U91" s="402">
        <f>+Manpower!J51</f>
        <v>10</v>
      </c>
      <c r="V91" s="572">
        <f>+Manpower!J52</f>
        <v>0</v>
      </c>
      <c r="W91" s="576" t="str">
        <f>'Major Quantities'!A3</f>
        <v>B1.1.31 23 16.01</v>
      </c>
      <c r="X91" s="1365" t="str">
        <f>'Major Quantities'!B3</f>
        <v>All Excavation</v>
      </c>
      <c r="Y91" s="1366"/>
      <c r="Z91" s="1366"/>
      <c r="AA91" s="1366"/>
      <c r="AB91" s="1367"/>
      <c r="AC91" s="577">
        <f>VLOOKUP(X91,'Major Quantities'!$B$2:$G$22,2,FALSE)</f>
        <v>853395</v>
      </c>
      <c r="AD91" s="577" t="str">
        <f>VLOOKUP(X91,'Major Quantities'!$B$2:$G$22,3,FALSE)</f>
        <v>m³</v>
      </c>
      <c r="AE91" s="577">
        <f>VLOOKUP(X91,'Major Quantities'!$B$2:$G$22,4,FALSE)</f>
        <v>853395</v>
      </c>
      <c r="AF91" s="577">
        <f>VLOOKUP(X91,'Major Quantities'!$B$2:$G$22,5,FALSE)</f>
        <v>825820.73</v>
      </c>
      <c r="AG91" s="577">
        <f>VLOOKUP(X91,'Major Quantities'!$B$2:$G$22,6,FALSE)</f>
        <v>27574.270000000019</v>
      </c>
      <c r="AH91" s="577">
        <f>VLOOKUP(X91,'Major Quantities'!$B$2:$H$22,7,FALSE)</f>
        <v>-27574.270000000019</v>
      </c>
    </row>
    <row r="92" spans="1:48" ht="18.600000000000001" customHeight="1">
      <c r="A92" s="1347"/>
      <c r="B92" s="1348"/>
      <c r="C92" s="1349"/>
      <c r="D92" s="1356" t="str">
        <f>Schedule!D7</f>
        <v>Greater Than 14 Days</v>
      </c>
      <c r="E92" s="1357"/>
      <c r="F92" s="1357" t="str">
        <f>Schedule!F7</f>
        <v>Less Than 14 Days</v>
      </c>
      <c r="G92" s="1358"/>
      <c r="H92" s="1355"/>
      <c r="I92" s="1348"/>
      <c r="J92" s="1348"/>
      <c r="K92" s="1349"/>
      <c r="L92" s="401" t="str">
        <f>+Manpower!X23</f>
        <v>Others</v>
      </c>
      <c r="M92" s="402">
        <f>Manpower!X24</f>
        <v>70</v>
      </c>
      <c r="N92" s="402">
        <f>Manpower!X25</f>
        <v>17</v>
      </c>
      <c r="S92" s="401" t="str">
        <f>+Manpower!$L$49</f>
        <v>Grader</v>
      </c>
      <c r="T92" s="402">
        <f>+Manpower!L50</f>
        <v>8</v>
      </c>
      <c r="U92" s="402">
        <f>+Manpower!L51</f>
        <v>8</v>
      </c>
      <c r="V92" s="572">
        <f>+Manpower!L52</f>
        <v>0</v>
      </c>
      <c r="W92" s="576" t="str">
        <f>'Major Quantities'!A4</f>
        <v>B1.1.31 23 23.01</v>
      </c>
      <c r="X92" s="1365" t="str">
        <f>'Major Quantities'!B4</f>
        <v>All Backfilling</v>
      </c>
      <c r="Y92" s="1366"/>
      <c r="Z92" s="1366"/>
      <c r="AA92" s="1366"/>
      <c r="AB92" s="1367"/>
      <c r="AC92" s="577">
        <f>VLOOKUP(X92,'Major Quantities'!$B$2:$G$22,2,FALSE)</f>
        <v>1481028.01</v>
      </c>
      <c r="AD92" s="577" t="str">
        <f>VLOOKUP(X92,'Major Quantities'!$B$2:$G$22,3,FALSE)</f>
        <v>m³</v>
      </c>
      <c r="AE92" s="577">
        <f>VLOOKUP(X92,'Major Quantities'!$B$2:$G$22,4,FALSE)</f>
        <v>1481028.01</v>
      </c>
      <c r="AF92" s="577">
        <f>VLOOKUP(X92,'Major Quantities'!$B$2:$G$22,5,FALSE)</f>
        <v>1341040.26</v>
      </c>
      <c r="AG92" s="577">
        <f>VLOOKUP(X92,'Major Quantities'!$B$2:$G$22,6,FALSE)</f>
        <v>139987.75</v>
      </c>
      <c r="AH92" s="577">
        <f>VLOOKUP(X92,'Major Quantities'!$B$2:$H$22,7,FALSE)</f>
        <v>-139987.75</v>
      </c>
    </row>
    <row r="93" spans="1:48" ht="18.600000000000001" customHeight="1">
      <c r="A93" s="404" t="str">
        <f>Schedule!A8</f>
        <v>Last Week</v>
      </c>
      <c r="B93" s="128" t="str">
        <f>Schedule!B8</f>
        <v>This Week</v>
      </c>
      <c r="C93" s="129" t="str">
        <f>Schedule!C8</f>
        <v>Diff</v>
      </c>
      <c r="D93" s="127" t="str">
        <f>Schedule!D8</f>
        <v>Last Week</v>
      </c>
      <c r="E93" s="128" t="str">
        <f>Schedule!E8</f>
        <v>This Week</v>
      </c>
      <c r="F93" s="128" t="str">
        <f>Schedule!F8</f>
        <v>Last Week</v>
      </c>
      <c r="G93" s="129" t="str">
        <f>Schedule!G8</f>
        <v>This Week</v>
      </c>
      <c r="H93" s="127" t="str">
        <f>Schedule!H8</f>
        <v>Last Week</v>
      </c>
      <c r="I93" s="128" t="str">
        <f>Schedule!I8</f>
        <v>This Week</v>
      </c>
      <c r="J93" s="128" t="str">
        <f>Schedule!J8</f>
        <v>Flag</v>
      </c>
      <c r="K93" s="129">
        <f>Schedule!K8</f>
        <v>0</v>
      </c>
      <c r="L93" s="401"/>
      <c r="M93" s="402"/>
      <c r="N93" s="402"/>
      <c r="S93" s="408" t="str">
        <f>+Manpower!$N$49</f>
        <v>Other</v>
      </c>
      <c r="T93" s="390">
        <f>+Manpower!N50</f>
        <v>62</v>
      </c>
      <c r="U93" s="390">
        <f>+Manpower!N51</f>
        <v>91</v>
      </c>
      <c r="V93" s="573">
        <f>+Manpower!N52</f>
        <v>0</v>
      </c>
      <c r="W93" s="576" t="str">
        <f>'Major Quantities'!A5</f>
        <v>B1.2.32 11 26.01</v>
      </c>
      <c r="X93" s="1365" t="str">
        <f>'Major Quantities'!B5</f>
        <v>Asphalt (Base+Wearing)</v>
      </c>
      <c r="Y93" s="1366"/>
      <c r="Z93" s="1366"/>
      <c r="AA93" s="1366"/>
      <c r="AB93" s="1367"/>
      <c r="AC93" s="577">
        <f>VLOOKUP(X93,'Major Quantities'!$B$2:$G$22,2,FALSE)</f>
        <v>64334</v>
      </c>
      <c r="AD93" s="577" t="str">
        <f>VLOOKUP(X93,'Major Quantities'!$B$2:$G$22,3,FALSE)</f>
        <v>m³</v>
      </c>
      <c r="AE93" s="577">
        <f>VLOOKUP(X93,'Major Quantities'!$B$2:$G$22,4,FALSE)</f>
        <v>45507.960000000006</v>
      </c>
      <c r="AF93" s="577">
        <f>VLOOKUP(X93,'Major Quantities'!$B$2:$G$22,5,FALSE)</f>
        <v>21675.67</v>
      </c>
      <c r="AG93" s="577">
        <f>VLOOKUP(X93,'Major Quantities'!$B$2:$G$22,6,FALSE)</f>
        <v>42658.33</v>
      </c>
      <c r="AH93" s="577">
        <f>VLOOKUP(X93,'Major Quantities'!$B$2:$H$22,7,FALSE)</f>
        <v>-23832.290000000008</v>
      </c>
      <c r="AI93" s="488"/>
      <c r="AJ93" s="488"/>
    </row>
    <row r="94" spans="1:48" customFormat="1" ht="18.600000000000001" customHeight="1">
      <c r="A94" s="409">
        <f>Schedule!A9</f>
        <v>129</v>
      </c>
      <c r="B94" s="390">
        <f>Schedule!B9</f>
        <v>45</v>
      </c>
      <c r="C94" s="133">
        <f>Schedule!C9</f>
        <v>84</v>
      </c>
      <c r="D94" s="410">
        <f>Schedule!D9</f>
        <v>928</v>
      </c>
      <c r="E94" s="390">
        <f>Schedule!E9</f>
        <v>327</v>
      </c>
      <c r="F94" s="390">
        <f>Schedule!F9</f>
        <v>1734</v>
      </c>
      <c r="G94" s="411">
        <f>Schedule!G9</f>
        <v>2279</v>
      </c>
      <c r="H94" s="410">
        <f>Schedule!H9</f>
        <v>1796</v>
      </c>
      <c r="I94" s="390">
        <f>Schedule!I9</f>
        <v>1152</v>
      </c>
      <c r="J94" s="1359">
        <f>Schedule!J9</f>
        <v>644</v>
      </c>
      <c r="K94" s="1360"/>
      <c r="L94" s="412" t="s">
        <v>5</v>
      </c>
      <c r="M94" s="413">
        <f>SUM(M87:M93)</f>
        <v>360</v>
      </c>
      <c r="N94" s="414">
        <f>SUM(N87:N93)</f>
        <v>483</v>
      </c>
      <c r="S94" s="412" t="s">
        <v>5</v>
      </c>
      <c r="T94" s="413">
        <f>SUM(T87:T93)</f>
        <v>150</v>
      </c>
      <c r="U94" s="413">
        <f>SUM(U87:U93)</f>
        <v>326</v>
      </c>
      <c r="V94" s="413">
        <f>SUM(V87:V93)</f>
        <v>0</v>
      </c>
      <c r="W94" s="578" t="str">
        <f>'Major Quantities'!A6</f>
        <v>33 31 00</v>
      </c>
      <c r="X94" s="1365" t="str">
        <f>'Major Quantities'!B6</f>
        <v xml:space="preserve">        Sew. Pipes</v>
      </c>
      <c r="Y94" s="1366"/>
      <c r="Z94" s="1366"/>
      <c r="AA94" s="1366"/>
      <c r="AB94" s="1367"/>
      <c r="AC94" s="579">
        <f>VLOOKUP(X94,'Major Quantities'!$B$2:$G$22,2,FALSE)</f>
        <v>7567.08</v>
      </c>
      <c r="AD94" s="577" t="str">
        <f>VLOOKUP(X94,'Major Quantities'!$B$2:$G$22,3,FALSE)</f>
        <v>Lm</v>
      </c>
      <c r="AE94" s="579">
        <f>VLOOKUP(X94,'Major Quantities'!$B$2:$G$22,4,FALSE)</f>
        <v>1.89</v>
      </c>
      <c r="AF94" s="579">
        <f>VLOOKUP(X94,'Major Quantities'!$B$2:$G$22,5,FALSE)</f>
        <v>5484.35</v>
      </c>
      <c r="AG94" s="579">
        <f>VLOOKUP(X94,'Major Quantities'!$B$2:$G$22,6,FALSE)</f>
        <v>2082.7299999999996</v>
      </c>
      <c r="AH94" s="579">
        <f>VLOOKUP(X94,'Major Quantities'!$B$2:$H$22,7,FALSE)</f>
        <v>5482.46</v>
      </c>
    </row>
    <row r="95" spans="1:48" s="442" customFormat="1" ht="25.8">
      <c r="A95" s="339" t="s">
        <v>753</v>
      </c>
      <c r="B95" s="416"/>
      <c r="C95" s="416"/>
      <c r="D95" s="416"/>
      <c r="E95" s="416"/>
      <c r="F95" s="416"/>
      <c r="G95" s="416"/>
      <c r="H95" s="416"/>
      <c r="I95" s="416"/>
      <c r="J95" s="416"/>
      <c r="K95" s="416"/>
      <c r="L95" s="416"/>
      <c r="M95" s="416"/>
      <c r="N95" s="416"/>
      <c r="O95" s="416"/>
      <c r="P95" s="416"/>
      <c r="Q95" s="415" t="s">
        <v>736</v>
      </c>
      <c r="R95" s="416"/>
      <c r="S95" s="416"/>
      <c r="T95" s="416"/>
      <c r="U95" s="416"/>
      <c r="V95" s="416"/>
      <c r="W95" s="416"/>
      <c r="X95" s="416"/>
      <c r="Y95" s="416"/>
      <c r="Z95" s="416"/>
      <c r="AA95" s="416"/>
      <c r="AB95" s="416"/>
      <c r="AC95" s="416"/>
      <c r="AD95" s="416"/>
      <c r="AE95" s="416"/>
      <c r="AF95" s="416"/>
      <c r="AG95" s="416"/>
      <c r="AH95" s="417"/>
      <c r="AL95" s="483"/>
      <c r="AM95" s="483"/>
      <c r="AN95" s="483"/>
      <c r="AO95" s="483"/>
      <c r="AP95" s="483"/>
      <c r="AQ95" s="483"/>
      <c r="AR95" s="483"/>
      <c r="AS95" s="483"/>
      <c r="AT95" s="483"/>
      <c r="AU95" s="483"/>
      <c r="AV95" s="483"/>
    </row>
    <row r="96" spans="1:48" s="567" customFormat="1" ht="18.600000000000001" thickBot="1">
      <c r="A96" s="1342" t="str">
        <f>'Weekly Photos'!B4</f>
        <v>Road &amp; Plots Works</v>
      </c>
      <c r="B96" s="1343"/>
      <c r="C96" s="1343"/>
      <c r="D96" s="1343"/>
      <c r="E96" s="1343"/>
      <c r="F96" s="1343" t="str">
        <f>'Weekly Photos'!B23</f>
        <v>Electrical Networks (Street Lighting Installations, Telecom Ductbank, MV Cable Excavation)</v>
      </c>
      <c r="G96" s="1343"/>
      <c r="H96" s="1343"/>
      <c r="I96" s="1343" t="str">
        <f>'Weekly Photos'!I23</f>
        <v>Pump &amp; Lift Station</v>
      </c>
      <c r="J96" s="1343"/>
      <c r="K96" s="1343"/>
      <c r="L96" s="1343" t="str">
        <f>'Weekly Photos'!L4</f>
        <v>Wet Networks</v>
      </c>
      <c r="M96" s="1343"/>
      <c r="N96" s="1343"/>
      <c r="O96" s="1343"/>
      <c r="P96" s="1395"/>
      <c r="Q96" s="418" t="s">
        <v>489</v>
      </c>
      <c r="R96" s="419"/>
      <c r="S96" s="419"/>
      <c r="T96" s="419"/>
      <c r="U96" s="419"/>
      <c r="V96" s="419"/>
      <c r="W96" s="419"/>
      <c r="X96" s="419"/>
      <c r="Y96" s="419"/>
      <c r="Z96" s="419"/>
      <c r="AA96" s="419"/>
      <c r="AB96" s="419"/>
      <c r="AC96" s="419"/>
      <c r="AD96" s="419"/>
      <c r="AE96" s="419"/>
      <c r="AF96" s="419"/>
      <c r="AG96" s="419"/>
      <c r="AH96" s="420"/>
      <c r="AI96" s="566"/>
      <c r="AJ96" s="566"/>
    </row>
    <row r="97" spans="1:36" s="569" customFormat="1" ht="41.4" customHeight="1">
      <c r="A97" s="580"/>
      <c r="B97" s="116"/>
      <c r="C97" s="116"/>
      <c r="D97" s="116"/>
      <c r="E97" s="117"/>
      <c r="F97" s="115"/>
      <c r="G97" s="116"/>
      <c r="H97" s="116"/>
      <c r="I97" s="116"/>
      <c r="J97" s="116"/>
      <c r="K97" s="117"/>
      <c r="L97" s="115"/>
      <c r="M97" s="116"/>
      <c r="N97" s="116"/>
      <c r="O97" s="116"/>
      <c r="P97" s="117"/>
      <c r="Q97" s="421" t="s">
        <v>386</v>
      </c>
      <c r="R97" s="421" t="s">
        <v>387</v>
      </c>
      <c r="S97" s="1368" t="s">
        <v>388</v>
      </c>
      <c r="T97" s="1368"/>
      <c r="U97" s="1368"/>
      <c r="V97" s="1368"/>
      <c r="W97" s="421" t="s">
        <v>393</v>
      </c>
      <c r="X97" s="1368" t="s">
        <v>389</v>
      </c>
      <c r="Y97" s="1368"/>
      <c r="Z97" s="1368"/>
      <c r="AA97" s="1368" t="s">
        <v>390</v>
      </c>
      <c r="AB97" s="1368"/>
      <c r="AC97" s="1368"/>
      <c r="AD97" s="1368"/>
      <c r="AE97" s="1368"/>
      <c r="AF97" s="421" t="s">
        <v>392</v>
      </c>
      <c r="AG97" s="422" t="s">
        <v>649</v>
      </c>
      <c r="AH97" s="423" t="s">
        <v>396</v>
      </c>
      <c r="AI97" s="568"/>
      <c r="AJ97" s="568"/>
    </row>
    <row r="98" spans="1:36" ht="41.4" customHeight="1">
      <c r="A98" s="473"/>
      <c r="B98"/>
      <c r="C98"/>
      <c r="D98"/>
      <c r="E98" s="119"/>
      <c r="F98" s="118"/>
      <c r="G98"/>
      <c r="H98"/>
      <c r="I98"/>
      <c r="J98"/>
      <c r="K98" s="119"/>
      <c r="L98" s="118"/>
      <c r="M98"/>
      <c r="N98"/>
      <c r="O98"/>
      <c r="P98" s="119"/>
      <c r="Q98" s="333">
        <f>IF(+Issues!B11="","",+Issues!B11)</f>
        <v>1</v>
      </c>
      <c r="R98" s="334">
        <f>IF(+Issues!C11="","",+Issues!C11)</f>
        <v>46113</v>
      </c>
      <c r="S98" s="1229" t="str">
        <f>IF(+Issues!D11="","",+Issues!D11)</f>
        <v>قلة عدد العمالة والمعدات و توقف مقاول الباطن</v>
      </c>
      <c r="T98" s="1229"/>
      <c r="U98" s="1229"/>
      <c r="V98" s="1229"/>
      <c r="W98" s="335" t="str">
        <f>IF(+Issues!E11="","",+Issues!E11)</f>
        <v>Contractor</v>
      </c>
      <c r="X98" s="1361" t="str">
        <f>Issues!F11</f>
        <v>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v>
      </c>
      <c r="Y98" s="1362"/>
      <c r="Z98" s="1362"/>
      <c r="AA98" s="1362"/>
      <c r="AB98" s="1362"/>
      <c r="AC98" s="1362"/>
      <c r="AD98" s="1362"/>
      <c r="AE98" s="1363"/>
      <c r="AF98" s="336" t="str">
        <f>IF(+Issues!H11="","",+Issues!H11)</f>
        <v>Open</v>
      </c>
      <c r="AG98" s="337">
        <f>IF(+Issues!I11="","",+Issues!I11)</f>
        <v>46143</v>
      </c>
      <c r="AH98" s="338">
        <f>IF(+Issues!J11="","",+Issues!J11)</f>
        <v>188</v>
      </c>
    </row>
    <row r="99" spans="1:36" ht="41.4" customHeight="1">
      <c r="A99" s="473"/>
      <c r="B99"/>
      <c r="C99"/>
      <c r="D99"/>
      <c r="E99" s="119"/>
      <c r="F99" s="118"/>
      <c r="G99"/>
      <c r="H99"/>
      <c r="I99"/>
      <c r="J99"/>
      <c r="K99" s="119"/>
      <c r="L99" s="118"/>
      <c r="M99"/>
      <c r="N99"/>
      <c r="O99"/>
      <c r="P99" s="119"/>
      <c r="Q99" s="333">
        <f>IF(+Issues!B12="","",+Issues!B12)</f>
        <v>2</v>
      </c>
      <c r="R99" s="334">
        <f>IF(+Issues!C12="","",+Issues!C12)</f>
        <v>46174</v>
      </c>
      <c r="S99" s="1229" t="str">
        <f>IF(+Issues!D12="","",+Issues!D12)</f>
        <v>تأخر أعمال العبارة بالطريق الشرياني</v>
      </c>
      <c r="T99" s="1229"/>
      <c r="U99" s="1229"/>
      <c r="V99" s="1229"/>
      <c r="W99" s="335" t="str">
        <f>IF(+Issues!E12="","",+Issues!E12)</f>
        <v>Contractor</v>
      </c>
      <c r="X99" s="1361" t="str">
        <f>Issues!F12</f>
        <v>جاري الانتهاء من الحدادة ل 16 فواصل وصب قاعدة لعدد 03 فاصل تم حفر 14 و جاري 03 فواصل أخرى</v>
      </c>
      <c r="Y99" s="1362"/>
      <c r="Z99" s="1362"/>
      <c r="AA99" s="1362"/>
      <c r="AB99" s="1362"/>
      <c r="AC99" s="1362"/>
      <c r="AD99" s="1362"/>
      <c r="AE99" s="1363"/>
      <c r="AF99" s="336" t="str">
        <f>IF(+Issues!H12="","",+Issues!H12)</f>
        <v>Open</v>
      </c>
      <c r="AG99" s="337">
        <f>IF(+Issues!I12="","",+Issues!I12)</f>
        <v>46204</v>
      </c>
      <c r="AH99" s="338">
        <f>IF(+Issues!J12="","",+Issues!J12)</f>
        <v>127</v>
      </c>
    </row>
    <row r="100" spans="1:36" ht="41.4" customHeight="1">
      <c r="A100" s="473"/>
      <c r="B100"/>
      <c r="C100"/>
      <c r="D100"/>
      <c r="E100" s="119"/>
      <c r="F100" s="118"/>
      <c r="G100"/>
      <c r="H100"/>
      <c r="I100"/>
      <c r="J100"/>
      <c r="K100" s="119"/>
      <c r="L100" s="118"/>
      <c r="M100"/>
      <c r="N100"/>
      <c r="O100"/>
      <c r="P100" s="119"/>
      <c r="Q100" s="333">
        <f>IF(+Issues!B13="","",+Issues!B13)</f>
        <v>3</v>
      </c>
      <c r="R100" s="334">
        <f>IF(+Issues!C13="","",+Issues!C13)</f>
        <v>46174</v>
      </c>
      <c r="S100" s="1229" t="str">
        <f>IF(+Issues!D13="","",+Issues!D13)</f>
        <v>ضرورة الانتهاء من تنفيذ الشبكات لتحقيق جاهزية الموقع وبدء أعمال الطرق</v>
      </c>
      <c r="T100" s="1229"/>
      <c r="U100" s="1229"/>
      <c r="V100" s="1229"/>
      <c r="W100" s="335" t="str">
        <f>IF(+Issues!E13="","",+Issues!E13)</f>
        <v>Other</v>
      </c>
      <c r="X100" s="1361" t="str">
        <f>Issues!F13</f>
        <v xml:space="preserve">تم استبعاد مقاول الباطن يوناسكو و سحب اعتماده لعدم وفاءه بمستهدفات مدن و على المقاول العمل بشكل مباشر على الشبكات او تقديم مقاول باطن للاعتماد </v>
      </c>
      <c r="Y100" s="1362"/>
      <c r="Z100" s="1362"/>
      <c r="AA100" s="1362"/>
      <c r="AB100" s="1362"/>
      <c r="AC100" s="1362"/>
      <c r="AD100" s="1362"/>
      <c r="AE100" s="1363"/>
      <c r="AF100" s="336" t="str">
        <f>IF(+Issues!H13="","",+Issues!H13)</f>
        <v>Open</v>
      </c>
      <c r="AG100" s="337">
        <f>IF(+Issues!I13="","",+Issues!I13)</f>
        <v>46204</v>
      </c>
      <c r="AH100" s="338">
        <f>IF(+Issues!J13="","",+Issues!J13)</f>
        <v>127</v>
      </c>
    </row>
    <row r="101" spans="1:36" customFormat="1" ht="41.4" customHeight="1">
      <c r="A101" s="473"/>
      <c r="E101" s="119"/>
      <c r="F101" s="118"/>
      <c r="K101" s="119"/>
      <c r="L101" s="118"/>
      <c r="P101" s="119"/>
      <c r="Q101" s="333">
        <f>IF(+Issues!B14="","",+Issues!B14)</f>
        <v>4</v>
      </c>
      <c r="R101" s="334" t="str">
        <f>IF(+Issues!C14="","",+Issues!C14)</f>
        <v/>
      </c>
      <c r="S101" s="1229" t="str">
        <f>IF(+Issues!D14="","",+Issues!D14)</f>
        <v/>
      </c>
      <c r="T101" s="1229"/>
      <c r="U101" s="1229"/>
      <c r="V101" s="1229"/>
      <c r="W101" s="335" t="str">
        <f>IF(+Issues!E14="","",+Issues!E14)</f>
        <v/>
      </c>
      <c r="X101" s="1361">
        <f>Issues!F14</f>
        <v>0</v>
      </c>
      <c r="Y101" s="1362"/>
      <c r="Z101" s="1362"/>
      <c r="AA101" s="1362"/>
      <c r="AB101" s="1362"/>
      <c r="AC101" s="1362"/>
      <c r="AD101" s="1362"/>
      <c r="AE101" s="1363"/>
      <c r="AF101" s="336" t="str">
        <f>IF(+Issues!H14="","",+Issues!H14)</f>
        <v/>
      </c>
      <c r="AG101" s="337" t="str">
        <f>IF(+Issues!I14="","",+Issues!I14)</f>
        <v/>
      </c>
      <c r="AH101" s="338" t="str">
        <f>IF(+Issues!J14="","",+Issues!J14)</f>
        <v/>
      </c>
    </row>
    <row r="102" spans="1:36" customFormat="1" ht="41.4" customHeight="1" thickBot="1">
      <c r="A102" s="581"/>
      <c r="B102" s="582"/>
      <c r="C102" s="582"/>
      <c r="D102" s="582"/>
      <c r="E102" s="583"/>
      <c r="F102" s="584"/>
      <c r="G102" s="582"/>
      <c r="H102" s="582"/>
      <c r="I102" s="582"/>
      <c r="J102" s="582"/>
      <c r="K102" s="583"/>
      <c r="L102" s="584"/>
      <c r="M102" s="582"/>
      <c r="N102" s="582"/>
      <c r="O102" s="582"/>
      <c r="P102" s="583"/>
      <c r="Q102" s="333">
        <f>IF(+Issues!B15="","",+Issues!B15)</f>
        <v>5</v>
      </c>
      <c r="R102" s="334" t="str">
        <f>IF(+Issues!C15="","",+Issues!C15)</f>
        <v/>
      </c>
      <c r="S102" s="1229" t="str">
        <f>IF(+Issues!D15="","",+Issues!D15)</f>
        <v/>
      </c>
      <c r="T102" s="1229"/>
      <c r="U102" s="1229"/>
      <c r="V102" s="1229"/>
      <c r="W102" s="335" t="str">
        <f>IF(+Issues!E15="","",+Issues!E15)</f>
        <v/>
      </c>
      <c r="X102" s="1361">
        <f>Issues!F15</f>
        <v>0</v>
      </c>
      <c r="Y102" s="1362"/>
      <c r="Z102" s="1362"/>
      <c r="AA102" s="1362"/>
      <c r="AB102" s="1362"/>
      <c r="AC102" s="1362"/>
      <c r="AD102" s="1362"/>
      <c r="AE102" s="1363"/>
      <c r="AF102" s="336" t="str">
        <f>IF(+Issues!H15="","",+Issues!H15)</f>
        <v/>
      </c>
      <c r="AG102" s="337" t="str">
        <f>IF(+Issues!I15="","",+Issues!I15)</f>
        <v/>
      </c>
      <c r="AH102" s="338" t="str">
        <f>IF(+Issues!J15="","",+Issues!J15)</f>
        <v/>
      </c>
    </row>
    <row r="103" spans="1:36" customFormat="1" ht="14.4"/>
    <row r="104" spans="1:36" customFormat="1">
      <c r="A104" s="361"/>
      <c r="B104" s="361"/>
      <c r="C104" s="361"/>
      <c r="D104" s="361"/>
      <c r="E104" s="361"/>
      <c r="F104" s="361"/>
      <c r="G104" s="361"/>
      <c r="H104" s="361"/>
      <c r="I104" s="361"/>
      <c r="J104" s="361"/>
      <c r="K104" s="361"/>
      <c r="L104" s="361"/>
    </row>
    <row r="105" spans="1:36" customFormat="1">
      <c r="A105" s="361"/>
      <c r="B105" s="361"/>
      <c r="C105" s="361"/>
      <c r="D105" s="361"/>
      <c r="E105" s="361"/>
      <c r="F105" s="361"/>
      <c r="G105" s="361"/>
      <c r="H105" s="361"/>
      <c r="I105" s="361"/>
      <c r="J105" s="361"/>
      <c r="K105" s="361"/>
      <c r="L105" s="361"/>
      <c r="W105" s="98"/>
    </row>
    <row r="106" spans="1:36" customFormat="1">
      <c r="A106" s="361"/>
      <c r="B106" s="361"/>
      <c r="C106" s="361"/>
      <c r="D106" s="361"/>
      <c r="E106" s="361"/>
      <c r="F106" s="361"/>
      <c r="G106" s="361"/>
      <c r="H106" s="361"/>
      <c r="I106" s="361"/>
      <c r="J106" s="361"/>
      <c r="K106" s="361"/>
      <c r="L106" s="361"/>
      <c r="W106" s="570"/>
    </row>
    <row r="107" spans="1:36" customFormat="1">
      <c r="A107" s="361"/>
      <c r="B107" s="361"/>
      <c r="C107" s="361"/>
      <c r="D107" s="361"/>
      <c r="E107" s="361"/>
      <c r="F107" s="361"/>
      <c r="G107" s="361"/>
      <c r="H107" s="361"/>
      <c r="I107" s="361"/>
      <c r="J107" s="361"/>
      <c r="K107" s="361"/>
      <c r="L107" s="361"/>
    </row>
    <row r="108" spans="1:36" customFormat="1">
      <c r="H108" s="361"/>
      <c r="I108" s="361"/>
      <c r="J108" s="361"/>
      <c r="K108" s="361"/>
    </row>
    <row r="109" spans="1:36" customFormat="1">
      <c r="H109" s="361"/>
      <c r="I109" s="361"/>
      <c r="J109" s="361"/>
      <c r="K109" s="361"/>
    </row>
    <row r="110" spans="1:36" customFormat="1">
      <c r="H110" s="361"/>
      <c r="I110" s="361"/>
      <c r="J110" s="361"/>
      <c r="K110" s="361"/>
    </row>
    <row r="111" spans="1:36" customFormat="1">
      <c r="H111" s="361"/>
      <c r="I111" s="361"/>
      <c r="J111" s="361"/>
      <c r="K111" s="361"/>
    </row>
    <row r="112" spans="1:36"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sheetData>
  <sheetProtection formatCells="0" formatColumns="0" formatRows="0" insertHyperlinks="0" sort="0" autoFilter="0" pivotTables="0"/>
  <mergeCells count="262">
    <mergeCell ref="W78:AH79"/>
    <mergeCell ref="S100:V100"/>
    <mergeCell ref="O79:Q79"/>
    <mergeCell ref="O80:Q80"/>
    <mergeCell ref="L81:V81"/>
    <mergeCell ref="S97:V97"/>
    <mergeCell ref="W84:W85"/>
    <mergeCell ref="AG86:AG87"/>
    <mergeCell ref="AF86:AF87"/>
    <mergeCell ref="AE84:AE85"/>
    <mergeCell ref="O78:Q78"/>
    <mergeCell ref="W86:W87"/>
    <mergeCell ref="T82:V82"/>
    <mergeCell ref="AE80:AE81"/>
    <mergeCell ref="AD86:AD87"/>
    <mergeCell ref="AE86:AE87"/>
    <mergeCell ref="AE82:AE83"/>
    <mergeCell ref="W80:W81"/>
    <mergeCell ref="W82:W83"/>
    <mergeCell ref="L96:P96"/>
    <mergeCell ref="S98:V98"/>
    <mergeCell ref="AH86:AH87"/>
    <mergeCell ref="X80:X81"/>
    <mergeCell ref="AD80:AD81"/>
    <mergeCell ref="AB31:AC31"/>
    <mergeCell ref="AB32:AC32"/>
    <mergeCell ref="AB33:AC33"/>
    <mergeCell ref="AB34:AC34"/>
    <mergeCell ref="AB35:AC35"/>
    <mergeCell ref="AB36:AC36"/>
    <mergeCell ref="AB37:AC37"/>
    <mergeCell ref="AB38:AC38"/>
    <mergeCell ref="X89:AB89"/>
    <mergeCell ref="Y80:AC81"/>
    <mergeCell ref="X84:X85"/>
    <mergeCell ref="Z62:AA62"/>
    <mergeCell ref="AB39:AC39"/>
    <mergeCell ref="AB41:AC41"/>
    <mergeCell ref="Z73:AA73"/>
    <mergeCell ref="X73:Y73"/>
    <mergeCell ref="X74:Y74"/>
    <mergeCell ref="Z74:AA74"/>
    <mergeCell ref="Y86:AC87"/>
    <mergeCell ref="X82:X83"/>
    <mergeCell ref="Z75:AA75"/>
    <mergeCell ref="Z77:AA77"/>
    <mergeCell ref="Z76:AA76"/>
    <mergeCell ref="X75:Y75"/>
    <mergeCell ref="X101:AE101"/>
    <mergeCell ref="X102:AE102"/>
    <mergeCell ref="X90:AB90"/>
    <mergeCell ref="X91:AB91"/>
    <mergeCell ref="X92:AB92"/>
    <mergeCell ref="X93:AB93"/>
    <mergeCell ref="X94:AB94"/>
    <mergeCell ref="X98:AE98"/>
    <mergeCell ref="X99:AE99"/>
    <mergeCell ref="AA97:AE97"/>
    <mergeCell ref="X100:AE100"/>
    <mergeCell ref="X97:Z97"/>
    <mergeCell ref="A96:E96"/>
    <mergeCell ref="A91:C92"/>
    <mergeCell ref="A78:B79"/>
    <mergeCell ref="H91:K92"/>
    <mergeCell ref="A85:B85"/>
    <mergeCell ref="F96:H96"/>
    <mergeCell ref="I96:K96"/>
    <mergeCell ref="D91:G91"/>
    <mergeCell ref="D92:E92"/>
    <mergeCell ref="F92:G92"/>
    <mergeCell ref="G78:G79"/>
    <mergeCell ref="J94:K94"/>
    <mergeCell ref="H78:H79"/>
    <mergeCell ref="AF80:AF81"/>
    <mergeCell ref="AG80:AG81"/>
    <mergeCell ref="AH80:AH81"/>
    <mergeCell ref="Y82:AC83"/>
    <mergeCell ref="Y84:AC85"/>
    <mergeCell ref="AF82:AF83"/>
    <mergeCell ref="AG82:AG83"/>
    <mergeCell ref="AH82:AH83"/>
    <mergeCell ref="AD84:AD85"/>
    <mergeCell ref="AD82:AD83"/>
    <mergeCell ref="AF84:AF85"/>
    <mergeCell ref="AG84:AG85"/>
    <mergeCell ref="AH84:AH85"/>
    <mergeCell ref="X86:X87"/>
    <mergeCell ref="A10:B11"/>
    <mergeCell ref="A1:I1"/>
    <mergeCell ref="L59:V59"/>
    <mergeCell ref="X60:Y61"/>
    <mergeCell ref="W60:W61"/>
    <mergeCell ref="A60:B61"/>
    <mergeCell ref="O9:Z9"/>
    <mergeCell ref="E10:F10"/>
    <mergeCell ref="G10:N10"/>
    <mergeCell ref="K60:K61"/>
    <mergeCell ref="J60:J61"/>
    <mergeCell ref="N60:N62"/>
    <mergeCell ref="L60:M62"/>
    <mergeCell ref="Q60:Q62"/>
    <mergeCell ref="P60:P62"/>
    <mergeCell ref="O60:O62"/>
    <mergeCell ref="I60:I61"/>
    <mergeCell ref="A12:B12"/>
    <mergeCell ref="Y5:Y6"/>
    <mergeCell ref="Y3:Y4"/>
    <mergeCell ref="D10:D11"/>
    <mergeCell ref="C60:C61"/>
    <mergeCell ref="P10:P11"/>
    <mergeCell ref="Q10:T10"/>
    <mergeCell ref="C10:C11"/>
    <mergeCell ref="L63:M63"/>
    <mergeCell ref="L64:M64"/>
    <mergeCell ref="O68:P68"/>
    <mergeCell ref="O69:P69"/>
    <mergeCell ref="J69:J70"/>
    <mergeCell ref="O70:P70"/>
    <mergeCell ref="C69:C70"/>
    <mergeCell ref="I69:I70"/>
    <mergeCell ref="K69:K70"/>
    <mergeCell ref="L69:N69"/>
    <mergeCell ref="L70:N70"/>
    <mergeCell ref="AE68:AH69"/>
    <mergeCell ref="S101:V101"/>
    <mergeCell ref="Z60:AA61"/>
    <mergeCell ref="Z63:AA63"/>
    <mergeCell ref="Z65:AA65"/>
    <mergeCell ref="Z66:AA66"/>
    <mergeCell ref="S99:V99"/>
    <mergeCell ref="X72:Y72"/>
    <mergeCell ref="A73:B73"/>
    <mergeCell ref="A74:B74"/>
    <mergeCell ref="A69:B70"/>
    <mergeCell ref="O71:P71"/>
    <mergeCell ref="O72:P72"/>
    <mergeCell ref="L71:N71"/>
    <mergeCell ref="L72:N72"/>
    <mergeCell ref="A88:E88"/>
    <mergeCell ref="F88:K88"/>
    <mergeCell ref="J90:K90"/>
    <mergeCell ref="S85:V85"/>
    <mergeCell ref="I85:K85"/>
    <mergeCell ref="I78:K79"/>
    <mergeCell ref="I80:K80"/>
    <mergeCell ref="I81:K81"/>
    <mergeCell ref="I82:K82"/>
    <mergeCell ref="S102:V102"/>
    <mergeCell ref="R60:V60"/>
    <mergeCell ref="V61:V62"/>
    <mergeCell ref="U61:U62"/>
    <mergeCell ref="T61:T62"/>
    <mergeCell ref="S61:S62"/>
    <mergeCell ref="R61:R62"/>
    <mergeCell ref="Q68:T68"/>
    <mergeCell ref="Q69:T69"/>
    <mergeCell ref="Q70:T70"/>
    <mergeCell ref="Q71:T71"/>
    <mergeCell ref="Q72:T72"/>
    <mergeCell ref="L73:V73"/>
    <mergeCell ref="O74:Q74"/>
    <mergeCell ref="O75:Q75"/>
    <mergeCell ref="O76:Q76"/>
    <mergeCell ref="O77:Q77"/>
    <mergeCell ref="L77:M77"/>
    <mergeCell ref="L78:M78"/>
    <mergeCell ref="L79:M79"/>
    <mergeCell ref="L80:M80"/>
    <mergeCell ref="U68:V68"/>
    <mergeCell ref="U69:V69"/>
    <mergeCell ref="U70:V70"/>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AA3:AH6"/>
    <mergeCell ref="X76:Y76"/>
    <mergeCell ref="X77:Y77"/>
    <mergeCell ref="X62:Y62"/>
    <mergeCell ref="X63:Y63"/>
    <mergeCell ref="X64:Y64"/>
    <mergeCell ref="X65:Y65"/>
    <mergeCell ref="X66:Y66"/>
    <mergeCell ref="X67:Y67"/>
    <mergeCell ref="X68:Y68"/>
    <mergeCell ref="X69:Y69"/>
    <mergeCell ref="X70:Y70"/>
    <mergeCell ref="AB60:AB61"/>
    <mergeCell ref="AC60:AC61"/>
    <mergeCell ref="AD60:AD61"/>
    <mergeCell ref="Z64:AA64"/>
    <mergeCell ref="Z67:AA67"/>
    <mergeCell ref="Z68:AA68"/>
    <mergeCell ref="Z69:AA69"/>
    <mergeCell ref="Z70:AA70"/>
    <mergeCell ref="Z71:AA71"/>
    <mergeCell ref="Z72:AA72"/>
    <mergeCell ref="X71:Y71"/>
    <mergeCell ref="AE59:AH59"/>
    <mergeCell ref="L75:M75"/>
    <mergeCell ref="A28:B28"/>
    <mergeCell ref="I83:K83"/>
    <mergeCell ref="I84:K84"/>
    <mergeCell ref="A86:K86"/>
    <mergeCell ref="A87:K87"/>
    <mergeCell ref="C78:C79"/>
    <mergeCell ref="D78:D79"/>
    <mergeCell ref="A75:B75"/>
    <mergeCell ref="A80:B80"/>
    <mergeCell ref="A81:B81"/>
    <mergeCell ref="A82:B82"/>
    <mergeCell ref="A84:B84"/>
    <mergeCell ref="A83:B83"/>
    <mergeCell ref="E78:E79"/>
    <mergeCell ref="F78:F79"/>
    <mergeCell ref="A13:B13"/>
    <mergeCell ref="A14:B14"/>
    <mergeCell ref="A15:B15"/>
    <mergeCell ref="A27:B27"/>
    <mergeCell ref="AB40:AC40"/>
    <mergeCell ref="L76:M76"/>
    <mergeCell ref="A76:B76"/>
    <mergeCell ref="A65:B65"/>
    <mergeCell ref="A66:B66"/>
    <mergeCell ref="A67:B67"/>
    <mergeCell ref="A71:B71"/>
    <mergeCell ref="A72:B72"/>
    <mergeCell ref="A62:B62"/>
    <mergeCell ref="A63:B63"/>
    <mergeCell ref="A64:B64"/>
    <mergeCell ref="L65:M65"/>
    <mergeCell ref="L66:M66"/>
    <mergeCell ref="L68:N68"/>
    <mergeCell ref="W62:W63"/>
    <mergeCell ref="W64:W72"/>
    <mergeCell ref="U71:V71"/>
    <mergeCell ref="U72:V72"/>
    <mergeCell ref="W73:W77"/>
    <mergeCell ref="L74:M74"/>
    <mergeCell ref="A22:B22"/>
    <mergeCell ref="A26:B26"/>
    <mergeCell ref="A24:B24"/>
    <mergeCell ref="A25:B25"/>
    <mergeCell ref="A20:B20"/>
    <mergeCell ref="A21:B21"/>
    <mergeCell ref="A23:B23"/>
    <mergeCell ref="A16:B16"/>
    <mergeCell ref="A17:B17"/>
    <mergeCell ref="A18:B18"/>
    <mergeCell ref="A19:B19"/>
  </mergeCells>
  <conditionalFormatting sqref="D12:D29">
    <cfRule type="dataBar" priority="1067">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0">
    <cfRule type="cellIs" dxfId="84" priority="19" operator="lessThan">
      <formula>0</formula>
    </cfRule>
  </conditionalFormatting>
  <conditionalFormatting sqref="J12:J28">
    <cfRule type="colorScale" priority="1069">
      <colorScale>
        <cfvo type="min"/>
        <cfvo type="percentile" val="50"/>
        <cfvo type="max"/>
        <color theme="5" tint="0.59999389629810485"/>
        <color theme="7" tint="0.79998168889431442"/>
        <color theme="4" tint="0.59999389629810485"/>
      </colorScale>
    </cfRule>
  </conditionalFormatting>
  <conditionalFormatting sqref="J29">
    <cfRule type="colorScale" priority="4">
      <colorScale>
        <cfvo type="min"/>
        <cfvo type="percentile" val="50"/>
        <cfvo type="max"/>
        <color theme="5" tint="0.59999389629810485"/>
        <color theme="7" tint="0.79998168889431442"/>
        <color theme="4" tint="0.59999389629810485"/>
      </colorScale>
    </cfRule>
  </conditionalFormatting>
  <conditionalFormatting sqref="J90:K90">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4:K94">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9">
    <cfRule type="colorScale" priority="1071">
      <colorScale>
        <cfvo type="min"/>
        <cfvo type="percentile" val="50"/>
        <cfvo type="max"/>
        <color theme="5" tint="0.59999389629810485"/>
        <color theme="7" tint="0.79998168889431442"/>
        <color theme="4" tint="0.59999389629810485"/>
      </colorScale>
    </cfRule>
  </conditionalFormatting>
  <conditionalFormatting sqref="M12:M28">
    <cfRule type="cellIs" dxfId="83" priority="1073" operator="lessThan">
      <formula>0</formula>
    </cfRule>
    <cfRule type="dataBar" priority="1074">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8 Z12:Z28">
    <cfRule type="expression" dxfId="82" priority="217">
      <formula>N12&lt;1</formula>
    </cfRule>
    <cfRule type="expression" dxfId="81" priority="218">
      <formula>N12=1</formula>
    </cfRule>
    <cfRule type="expression" dxfId="80" priority="219">
      <formula>N12&gt;1</formula>
    </cfRule>
  </conditionalFormatting>
  <conditionalFormatting sqref="N29">
    <cfRule type="expression" dxfId="79" priority="214">
      <formula>N29&lt;1</formula>
    </cfRule>
    <cfRule type="expression" dxfId="78" priority="215">
      <formula>N29=1</formula>
    </cfRule>
    <cfRule type="expression" dxfId="77" priority="216">
      <formula>N29&gt;1</formula>
    </cfRule>
  </conditionalFormatting>
  <conditionalFormatting sqref="O6:P6">
    <cfRule type="cellIs" dxfId="76" priority="161" operator="greaterThan">
      <formula>0</formula>
    </cfRule>
  </conditionalFormatting>
  <conditionalFormatting sqref="P12:P29">
    <cfRule type="dataBar" priority="1077">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9">
    <cfRule type="colorScale" priority="1079">
      <colorScale>
        <cfvo type="min"/>
        <cfvo type="percentile" val="50"/>
        <cfvo type="max"/>
        <color theme="5" tint="0.59999389629810485"/>
        <color theme="7" tint="0.79998168889431442"/>
        <color theme="4" tint="0.59999389629810485"/>
      </colorScale>
    </cfRule>
  </conditionalFormatting>
  <conditionalFormatting sqref="S98:S102 AG98:AG102">
    <cfRule type="cellIs" dxfId="75" priority="62" stopIfTrue="1" operator="equal">
      <formula>"Threat"</formula>
    </cfRule>
    <cfRule type="cellIs" dxfId="74" priority="63" stopIfTrue="1" operator="equal">
      <formula>"Opportunity"</formula>
    </cfRule>
    <cfRule type="cellIs" dxfId="73" priority="64" stopIfTrue="1" operator="equal">
      <formula>"Issue"</formula>
    </cfRule>
  </conditionalFormatting>
  <conditionalFormatting sqref="T12:T29">
    <cfRule type="colorScale" priority="1081">
      <colorScale>
        <cfvo type="min"/>
        <cfvo type="percentile" val="50"/>
        <cfvo type="max"/>
        <color theme="5" tint="0.59999389629810485"/>
        <color theme="7" tint="0.79998168889431442"/>
        <color theme="4" tint="0.59999389629810485"/>
      </colorScale>
    </cfRule>
  </conditionalFormatting>
  <conditionalFormatting sqref="V5">
    <cfRule type="cellIs" dxfId="72" priority="156" stopIfTrue="1" operator="greaterThanOrEqual">
      <formula>0</formula>
    </cfRule>
    <cfRule type="cellIs" dxfId="71" priority="157" stopIfTrue="1" operator="between">
      <formula>-0.1</formula>
      <formula>0</formula>
    </cfRule>
    <cfRule type="cellIs" dxfId="70" priority="158" stopIfTrue="1" operator="lessThan">
      <formula>-0.1</formula>
    </cfRule>
  </conditionalFormatting>
  <conditionalFormatting sqref="V6">
    <cfRule type="cellIs" dxfId="69" priority="154" operator="lessThan">
      <formula>0.9</formula>
    </cfRule>
    <cfRule type="cellIs" dxfId="68" priority="155" operator="greaterThanOrEqual">
      <formula>0.9</formula>
    </cfRule>
  </conditionalFormatting>
  <conditionalFormatting sqref="V84">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9">
    <cfRule type="colorScale" priority="1083">
      <colorScale>
        <cfvo type="min"/>
        <cfvo type="percentile" val="50"/>
        <cfvo type="max"/>
        <color theme="5" tint="0.59999389629810485"/>
        <color theme="7" tint="0.79998168889431442"/>
        <color theme="4" tint="0.59999389629810485"/>
      </colorScale>
    </cfRule>
  </conditionalFormatting>
  <conditionalFormatting sqref="W30:W31 G30 K12:K29">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67" priority="138" stopIfTrue="1" operator="greaterThanOrEqual">
      <formula>0</formula>
    </cfRule>
    <cfRule type="cellIs" dxfId="66" priority="139" stopIfTrue="1" operator="between">
      <formula>-0.1</formula>
      <formula>0</formula>
    </cfRule>
    <cfRule type="cellIs" dxfId="65" priority="140" stopIfTrue="1" operator="lessThan">
      <formula>-0.1</formula>
    </cfRule>
  </conditionalFormatting>
  <conditionalFormatting sqref="X6">
    <cfRule type="cellIs" dxfId="64" priority="2" operator="lessThan">
      <formula>0.9</formula>
    </cfRule>
    <cfRule type="cellIs" dxfId="63" priority="3" operator="greaterThanOrEqual">
      <formula>0.9</formula>
    </cfRule>
  </conditionalFormatting>
  <conditionalFormatting sqref="X12:X29">
    <cfRule type="colorScale" priority="1085">
      <colorScale>
        <cfvo type="min"/>
        <cfvo type="percentile" val="50"/>
        <cfvo type="max"/>
        <color theme="5" tint="0.59999389629810485"/>
        <color theme="7" tint="0.79998168889431442"/>
        <color theme="4" tint="0.59999389629810485"/>
      </colorScale>
    </cfRule>
  </conditionalFormatting>
  <conditionalFormatting sqref="Y12:Y28">
    <cfRule type="cellIs" dxfId="62" priority="1087" operator="lessThan">
      <formula>0</formula>
    </cfRule>
    <cfRule type="dataBar" priority="1088">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61" priority="135" stopIfTrue="1">
      <formula>IF(AND(Z$3&gt;=0.9),TRUE,FALSE)</formula>
    </cfRule>
    <cfRule type="expression" dxfId="60" priority="136" stopIfTrue="1">
      <formula>IF(AND(Z$3&gt;0.8,Z$3&lt;0.9),TRUE,FALSE)</formula>
    </cfRule>
    <cfRule type="expression" dxfId="59" priority="137" stopIfTrue="1">
      <formula>IF(AND(Z$3&lt;0.8),TRUE,FALSE)</formula>
    </cfRule>
  </conditionalFormatting>
  <conditionalFormatting sqref="Z5:Z6">
    <cfRule type="expression" dxfId="58" priority="27" stopIfTrue="1">
      <formula>IF(AND(Z$5&gt;=0.9),TRUE,FALSE)</formula>
    </cfRule>
    <cfRule type="expression" dxfId="57" priority="28" stopIfTrue="1">
      <formula>IF(AND(Z$5&gt;0.8,Z$5&lt;0.9),TRUE,FALSE)</formula>
    </cfRule>
    <cfRule type="expression" dxfId="56" priority="29" stopIfTrue="1">
      <formula>IF(AND(Z$5&lt;0.8),TRUE,FALSE)</formula>
    </cfRule>
  </conditionalFormatting>
  <conditionalFormatting sqref="Z29">
    <cfRule type="expression" dxfId="55" priority="198">
      <formula>Z29&lt;1</formula>
    </cfRule>
    <cfRule type="expression" dxfId="54" priority="199">
      <formula>Z29=1</formula>
    </cfRule>
    <cfRule type="expression" dxfId="53" priority="200">
      <formula>Z29&gt;1</formula>
    </cfRule>
  </conditionalFormatting>
  <conditionalFormatting sqref="AG32:AG40">
    <cfRule type="cellIs" dxfId="52" priority="496" stopIfTrue="1" operator="equal">
      <formula>$Y4</formula>
    </cfRule>
  </conditionalFormatting>
  <conditionalFormatting sqref="AG32:AG41">
    <cfRule type="cellIs" dxfId="51" priority="22" stopIfTrue="1" operator="equal">
      <formula>"A"</formula>
    </cfRule>
    <cfRule type="cellIs" dxfId="50" priority="23" stopIfTrue="1" operator="equal">
      <formula>"F"</formula>
    </cfRule>
  </conditionalFormatting>
  <conditionalFormatting sqref="AG41">
    <cfRule type="cellIs" dxfId="49" priority="24" stopIfTrue="1" operator="equal">
      <formula>#REF!</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3" xr:uid="{00000000-0002-0000-0000-000010000000}"/>
    <dataValidation allowBlank="1" showInputMessage="1" showErrorMessage="1" prompt="Material Inspection Report" sqref="L65" xr:uid="{00000000-0002-0000-0000-000012000000}"/>
    <dataValidation allowBlank="1" showInputMessage="1" showErrorMessage="1" prompt="Field Inspection Report" sqref="L66" xr:uid="{00000000-0002-0000-0000-000013000000}"/>
    <dataValidation type="list" allowBlank="1" showInputMessage="1" showErrorMessage="1" prompt="Select as loaded in P6 Schedule" sqref="O11" xr:uid="{00000000-0002-0000-0000-000020000000}">
      <formula1>"(Manhours),(Mandays)"</formula1>
    </dataValidation>
    <dataValidation allowBlank="1" sqref="L64:M64" xr:uid="{FEC5B7C1-E5CF-420F-B3CD-54AB34A74F74}"/>
  </dataValidations>
  <printOptions horizontalCentered="1" verticalCentered="1"/>
  <pageMargins left="0.15" right="0.15" top="0.15" bottom="0.15" header="0" footer="0"/>
  <pageSetup paperSize="8" scale="37"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J90:K90</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J94:K94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M12:M28</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P12:P29</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V84</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workbookViewId="0">
      <selection activeCell="K7" sqref="K7"/>
    </sheetView>
  </sheetViews>
  <sheetFormatPr defaultRowHeight="14.4"/>
  <cols>
    <col min="1" max="1" width="11.88671875" customWidth="1"/>
    <col min="2" max="2" width="29" customWidth="1"/>
    <col min="3" max="3" width="15.6640625" customWidth="1"/>
    <col min="4" max="4" width="16" customWidth="1"/>
    <col min="11" max="11" width="17.109375" customWidth="1"/>
    <col min="12" max="12" width="15.33203125" customWidth="1"/>
    <col min="14" max="14" width="9.6640625" bestFit="1" customWidth="1"/>
    <col min="35" max="35" width="12.44140625" bestFit="1" customWidth="1"/>
  </cols>
  <sheetData>
    <row r="1" spans="1:38" s="51" customFormat="1" ht="30" customHeight="1">
      <c r="A1" s="1424" t="s">
        <v>77</v>
      </c>
      <c r="B1" s="1424"/>
      <c r="C1" s="1424"/>
      <c r="D1" s="1424"/>
      <c r="E1" s="1424"/>
      <c r="F1" s="1424"/>
      <c r="G1" s="1424"/>
      <c r="H1" s="1424"/>
      <c r="I1" s="1424"/>
      <c r="J1"/>
      <c r="K1" s="59" t="s">
        <v>203</v>
      </c>
      <c r="L1" s="60">
        <v>46301</v>
      </c>
      <c r="M1"/>
      <c r="N1" s="838">
        <f>L1+7</f>
        <v>46308</v>
      </c>
      <c r="O1"/>
      <c r="P1"/>
      <c r="Q1"/>
      <c r="R1"/>
      <c r="S1"/>
      <c r="T1"/>
      <c r="U1"/>
      <c r="V1"/>
      <c r="W1"/>
      <c r="X1"/>
      <c r="Y1"/>
      <c r="Z1"/>
      <c r="AA1"/>
      <c r="AB1"/>
      <c r="AC1"/>
      <c r="AD1"/>
      <c r="AE1"/>
      <c r="AF1"/>
      <c r="AG1"/>
      <c r="AH1"/>
      <c r="AI1"/>
      <c r="AJ1"/>
      <c r="AK1"/>
      <c r="AL1"/>
    </row>
    <row r="2" spans="1:38" s="51" customFormat="1" ht="17.399999999999999">
      <c r="A2" s="52" t="s">
        <v>182</v>
      </c>
      <c r="B2" s="57"/>
      <c r="C2" s="57"/>
      <c r="D2" s="57"/>
      <c r="E2" s="57"/>
      <c r="F2" s="57"/>
      <c r="G2" s="57"/>
      <c r="H2" s="57"/>
      <c r="I2" s="58"/>
      <c r="J2"/>
      <c r="K2"/>
      <c r="L2"/>
      <c r="M2"/>
      <c r="N2"/>
      <c r="O2"/>
      <c r="P2"/>
      <c r="Q2"/>
      <c r="R2"/>
      <c r="S2"/>
      <c r="T2"/>
      <c r="U2"/>
      <c r="V2"/>
      <c r="W2"/>
      <c r="X2"/>
      <c r="Y2"/>
      <c r="Z2"/>
      <c r="AA2"/>
      <c r="AB2"/>
      <c r="AC2"/>
      <c r="AD2"/>
      <c r="AE2"/>
      <c r="AF2"/>
      <c r="AG2"/>
      <c r="AH2"/>
      <c r="AI2"/>
      <c r="AJ2"/>
      <c r="AK2"/>
      <c r="AL2"/>
    </row>
    <row r="3" spans="1:38" ht="36.75" customHeight="1">
      <c r="A3" s="1397" t="s">
        <v>141</v>
      </c>
      <c r="B3" s="1398"/>
      <c r="C3" s="1399" t="s">
        <v>976</v>
      </c>
      <c r="D3" s="1400"/>
      <c r="E3" s="1400"/>
      <c r="F3" s="1400"/>
      <c r="G3" s="1400"/>
      <c r="H3" s="1400"/>
      <c r="I3" s="1401"/>
    </row>
    <row r="4" spans="1:38" ht="15.6">
      <c r="A4" s="1402" t="s">
        <v>112</v>
      </c>
      <c r="B4" s="1403"/>
      <c r="C4" s="1404" t="s">
        <v>1348</v>
      </c>
      <c r="D4" s="1405"/>
      <c r="E4" s="1405"/>
      <c r="F4" s="1405"/>
      <c r="G4" s="1405"/>
      <c r="H4" s="1405"/>
      <c r="I4" s="1406"/>
    </row>
    <row r="5" spans="1:38" ht="15.6">
      <c r="A5" s="1402" t="s">
        <v>21</v>
      </c>
      <c r="B5" s="1403"/>
      <c r="C5" s="1404" t="s">
        <v>831</v>
      </c>
      <c r="D5" s="1405"/>
      <c r="E5" s="1405"/>
      <c r="F5" s="1405"/>
      <c r="G5" s="1405"/>
      <c r="H5" s="1405"/>
      <c r="I5" s="1406"/>
    </row>
    <row r="6" spans="1:38" ht="15.6">
      <c r="A6" s="1402" t="s">
        <v>183</v>
      </c>
      <c r="B6" s="1403"/>
      <c r="C6" s="1404" t="s">
        <v>978</v>
      </c>
      <c r="D6" s="1405"/>
      <c r="E6" s="1405"/>
      <c r="F6" s="1405"/>
      <c r="G6" s="1405"/>
      <c r="H6" s="1405"/>
      <c r="I6" s="1406"/>
    </row>
    <row r="7" spans="1:38" ht="15.6">
      <c r="A7" s="1402" t="s">
        <v>80</v>
      </c>
      <c r="B7" s="1403"/>
      <c r="C7" s="1404" t="s">
        <v>121</v>
      </c>
      <c r="D7" s="1405"/>
      <c r="E7" s="1405"/>
      <c r="F7" s="1405"/>
      <c r="G7" s="1405"/>
      <c r="H7" s="1405"/>
      <c r="I7" s="1406"/>
    </row>
    <row r="8" spans="1:38" ht="15.6">
      <c r="A8" s="1402" t="s">
        <v>74</v>
      </c>
      <c r="B8" s="1403"/>
      <c r="C8" s="1404" t="s">
        <v>83</v>
      </c>
      <c r="D8" s="1405"/>
      <c r="E8" s="1405"/>
      <c r="F8" s="1405"/>
      <c r="G8" s="1405"/>
      <c r="H8" s="1405"/>
      <c r="I8" s="1406"/>
    </row>
    <row r="9" spans="1:38" ht="15.6">
      <c r="A9" s="1410" t="s">
        <v>443</v>
      </c>
      <c r="B9" s="1411"/>
      <c r="C9" s="1407" t="s">
        <v>979</v>
      </c>
      <c r="D9" s="1408"/>
      <c r="E9" s="1408"/>
      <c r="F9" s="1408"/>
      <c r="G9" s="1408"/>
      <c r="H9" s="1408"/>
      <c r="I9" s="1409"/>
    </row>
    <row r="11" spans="1:38" ht="17.399999999999999">
      <c r="A11" s="52" t="s">
        <v>184</v>
      </c>
      <c r="B11" s="57"/>
      <c r="C11" s="57"/>
      <c r="D11" s="57"/>
      <c r="E11" s="57"/>
      <c r="F11" s="57"/>
      <c r="G11" s="57"/>
      <c r="H11" s="57"/>
      <c r="I11" s="58"/>
    </row>
    <row r="12" spans="1:38" ht="21" customHeight="1">
      <c r="A12" s="1397" t="s">
        <v>185</v>
      </c>
      <c r="B12" s="1398"/>
      <c r="C12" s="1412">
        <f>Milestones!C4</f>
        <v>45838</v>
      </c>
      <c r="D12" s="1413"/>
      <c r="E12" s="1413"/>
      <c r="F12" s="1413"/>
      <c r="G12" s="1413"/>
      <c r="H12" s="1413"/>
      <c r="I12" s="1414"/>
    </row>
    <row r="13" spans="1:38" ht="21" customHeight="1">
      <c r="A13" s="1402" t="s">
        <v>175</v>
      </c>
      <c r="B13" s="1403"/>
      <c r="C13" s="1412">
        <f>Milestones!C5</f>
        <v>45852</v>
      </c>
      <c r="D13" s="1413"/>
      <c r="E13" s="1413"/>
      <c r="F13" s="1413"/>
      <c r="G13" s="1413"/>
      <c r="H13" s="1413"/>
      <c r="I13" s="1414"/>
    </row>
    <row r="14" spans="1:38" ht="21" customHeight="1">
      <c r="A14" s="1402" t="s">
        <v>178</v>
      </c>
      <c r="B14" s="1403"/>
      <c r="C14" s="1412">
        <f>Milestones!C6</f>
        <v>45868</v>
      </c>
      <c r="D14" s="1413"/>
      <c r="E14" s="1413"/>
      <c r="F14" s="1413"/>
      <c r="G14" s="1413"/>
      <c r="H14" s="1413"/>
      <c r="I14" s="1414"/>
    </row>
    <row r="15" spans="1:38" ht="21" customHeight="1">
      <c r="A15" s="1410" t="s">
        <v>186</v>
      </c>
      <c r="B15" s="1411"/>
      <c r="C15" s="1412">
        <f>Milestones!C15</f>
        <v>46416</v>
      </c>
      <c r="D15" s="1413"/>
      <c r="E15" s="1413"/>
      <c r="F15" s="1413"/>
      <c r="G15" s="1413"/>
      <c r="H15" s="1413"/>
      <c r="I15" s="1414"/>
    </row>
    <row r="16" spans="1:38" ht="21" customHeight="1">
      <c r="A16" s="1397" t="s">
        <v>187</v>
      </c>
      <c r="B16" s="1398"/>
      <c r="C16" s="1421">
        <f>C12</f>
        <v>45838</v>
      </c>
      <c r="D16" s="1422"/>
      <c r="E16" s="1422"/>
      <c r="F16" s="1422"/>
      <c r="G16" s="1422"/>
      <c r="H16" s="1422"/>
      <c r="I16" s="1423"/>
    </row>
    <row r="17" spans="1:9" ht="21" customHeight="1">
      <c r="A17" s="1402" t="s">
        <v>188</v>
      </c>
      <c r="B17" s="1403"/>
      <c r="C17" s="1421">
        <f>C13</f>
        <v>45852</v>
      </c>
      <c r="D17" s="1422"/>
      <c r="E17" s="1422"/>
      <c r="F17" s="1422"/>
      <c r="G17" s="1422"/>
      <c r="H17" s="1422"/>
      <c r="I17" s="1423"/>
    </row>
    <row r="18" spans="1:9" ht="21" customHeight="1">
      <c r="A18" s="1402" t="s">
        <v>189</v>
      </c>
      <c r="B18" s="1403"/>
      <c r="C18" s="1421">
        <f>C14</f>
        <v>45868</v>
      </c>
      <c r="D18" s="1422"/>
      <c r="E18" s="1422"/>
      <c r="F18" s="1422"/>
      <c r="G18" s="1422"/>
      <c r="H18" s="1422"/>
      <c r="I18" s="1423"/>
    </row>
    <row r="19" spans="1:9" ht="21" customHeight="1">
      <c r="A19" s="1410" t="s">
        <v>190</v>
      </c>
      <c r="B19" s="1411"/>
      <c r="C19" s="1421">
        <f>C15</f>
        <v>46416</v>
      </c>
      <c r="D19" s="1422"/>
      <c r="E19" s="1422"/>
      <c r="F19" s="1422"/>
      <c r="G19" s="1422"/>
      <c r="H19" s="1422"/>
      <c r="I19" s="1423"/>
    </row>
    <row r="20" spans="1:9" ht="21" customHeight="1">
      <c r="A20" s="1397" t="s">
        <v>191</v>
      </c>
      <c r="B20" s="1398"/>
      <c r="C20" s="1412">
        <f>Milestones!D15</f>
        <v>46416</v>
      </c>
      <c r="D20" s="1413"/>
      <c r="E20" s="1413"/>
      <c r="F20" s="1413"/>
      <c r="G20" s="1413"/>
      <c r="H20" s="1413"/>
      <c r="I20" s="1414"/>
    </row>
    <row r="21" spans="1:9" ht="21" customHeight="1">
      <c r="A21" s="1402" t="s">
        <v>192</v>
      </c>
      <c r="B21" s="1403"/>
      <c r="C21" s="1415">
        <f>Milestones!D15</f>
        <v>46416</v>
      </c>
      <c r="D21" s="1416"/>
      <c r="E21" s="1416"/>
      <c r="F21" s="1416"/>
      <c r="G21" s="1416"/>
      <c r="H21" s="1416"/>
      <c r="I21" s="1417"/>
    </row>
    <row r="22" spans="1:9" ht="21" customHeight="1">
      <c r="A22" s="1402" t="s">
        <v>193</v>
      </c>
      <c r="B22" s="1403"/>
      <c r="C22" s="1415">
        <f>Milestones!E13</f>
        <v>46418</v>
      </c>
      <c r="D22" s="1416"/>
      <c r="E22" s="1416"/>
      <c r="F22" s="1416"/>
      <c r="G22" s="1416"/>
      <c r="H22" s="1416"/>
      <c r="I22" s="1417"/>
    </row>
    <row r="23" spans="1:9" ht="21" customHeight="1">
      <c r="A23" s="1410" t="s">
        <v>31</v>
      </c>
      <c r="B23" s="1411"/>
      <c r="C23" s="1418">
        <f>C20-C22</f>
        <v>-2</v>
      </c>
      <c r="D23" s="1419"/>
      <c r="E23" s="1419"/>
      <c r="F23" s="1419"/>
      <c r="G23" s="1419"/>
      <c r="H23" s="1419"/>
      <c r="I23" s="1420"/>
    </row>
    <row r="24" spans="1:9" ht="15" thickBot="1"/>
    <row r="25" spans="1:9" ht="54" customHeight="1" thickBot="1">
      <c r="A25" s="1425" t="s">
        <v>656</v>
      </c>
      <c r="B25" s="1426"/>
      <c r="C25" s="234" t="s">
        <v>657</v>
      </c>
      <c r="D25" s="235" t="s">
        <v>658</v>
      </c>
    </row>
    <row r="26" spans="1:9" ht="15" thickBot="1">
      <c r="A26" s="1427" t="s">
        <v>659</v>
      </c>
      <c r="B26" s="1428"/>
      <c r="C26" s="682">
        <v>45344</v>
      </c>
      <c r="D26" s="1429">
        <f>C26-C14</f>
        <v>-524</v>
      </c>
    </row>
    <row r="27" spans="1:9" ht="15" thickBot="1">
      <c r="A27" s="1432" t="s">
        <v>660</v>
      </c>
      <c r="B27" s="1433"/>
      <c r="C27" s="682">
        <v>45346</v>
      </c>
      <c r="D27" s="1430"/>
    </row>
    <row r="28" spans="1:9" ht="15" thickBot="1">
      <c r="A28" s="1434" t="s">
        <v>381</v>
      </c>
      <c r="B28" s="1435"/>
      <c r="C28" s="683">
        <v>45346</v>
      </c>
      <c r="D28" s="1431"/>
    </row>
    <row r="29" spans="1:9" ht="15" thickBot="1">
      <c r="C29" s="6"/>
    </row>
    <row r="30" spans="1:9" ht="15" thickBot="1">
      <c r="A30" s="1427" t="s">
        <v>661</v>
      </c>
      <c r="B30" s="1428"/>
      <c r="C30" s="682">
        <v>45345</v>
      </c>
      <c r="D30" s="1429">
        <f>C30-C14</f>
        <v>-523</v>
      </c>
    </row>
    <row r="31" spans="1:9" ht="15" thickBot="1">
      <c r="A31" s="1432" t="s">
        <v>662</v>
      </c>
      <c r="B31" s="1433"/>
      <c r="C31" s="682">
        <v>45350</v>
      </c>
      <c r="D31" s="1430"/>
    </row>
    <row r="32" spans="1:9" ht="15" thickBot="1">
      <c r="A32" s="1434" t="s">
        <v>382</v>
      </c>
      <c r="B32" s="1435"/>
      <c r="C32" s="683">
        <v>45350</v>
      </c>
      <c r="D32" s="1431"/>
    </row>
    <row r="33" spans="1:4" ht="15" thickBot="1">
      <c r="C33" s="6"/>
    </row>
    <row r="34" spans="1:4" ht="15" thickBot="1">
      <c r="A34" s="1427" t="s">
        <v>663</v>
      </c>
      <c r="B34" s="1428"/>
      <c r="C34" s="682">
        <v>45345</v>
      </c>
      <c r="D34" s="1429">
        <f>C34-C14</f>
        <v>-523</v>
      </c>
    </row>
    <row r="35" spans="1:4" ht="15" thickBot="1">
      <c r="A35" s="1432" t="s">
        <v>664</v>
      </c>
      <c r="B35" s="1433"/>
      <c r="C35" s="682">
        <v>45350</v>
      </c>
      <c r="D35" s="1430"/>
    </row>
    <row r="36" spans="1:4" ht="15" thickBot="1">
      <c r="A36" s="1434" t="s">
        <v>665</v>
      </c>
      <c r="B36" s="1435"/>
      <c r="C36" s="683">
        <v>45350</v>
      </c>
      <c r="D36" s="1431"/>
    </row>
    <row r="37" spans="1:4" ht="15" thickBot="1">
      <c r="A37" s="229"/>
      <c r="B37" s="230"/>
      <c r="C37" s="231"/>
      <c r="D37" s="232"/>
    </row>
    <row r="38" spans="1:4" ht="15" thickBot="1">
      <c r="A38" s="1427" t="s">
        <v>666</v>
      </c>
      <c r="B38" s="1428"/>
      <c r="C38" s="682">
        <v>45334</v>
      </c>
      <c r="D38" s="1429">
        <f>C38-C14</f>
        <v>-534</v>
      </c>
    </row>
    <row r="39" spans="1:4" ht="15" thickBot="1">
      <c r="A39" s="1432" t="s">
        <v>667</v>
      </c>
      <c r="B39" s="1433"/>
      <c r="C39" s="682">
        <v>45361</v>
      </c>
      <c r="D39" s="1430"/>
    </row>
    <row r="40" spans="1:4" ht="15" thickBot="1">
      <c r="A40" s="1432" t="s">
        <v>383</v>
      </c>
      <c r="B40" s="1433"/>
      <c r="C40" s="684">
        <v>1</v>
      </c>
      <c r="D40" s="1430"/>
    </row>
    <row r="41" spans="1:4" ht="15" thickBot="1">
      <c r="A41" s="1434" t="s">
        <v>384</v>
      </c>
      <c r="B41" s="1435"/>
      <c r="C41" s="683">
        <v>45361</v>
      </c>
      <c r="D41" s="1431"/>
    </row>
    <row r="42" spans="1:4" ht="15" thickBot="1">
      <c r="C42" s="6"/>
    </row>
    <row r="43" spans="1:4" ht="15" thickBot="1">
      <c r="A43" s="1436" t="s">
        <v>668</v>
      </c>
      <c r="B43" s="1437"/>
      <c r="C43" s="682"/>
      <c r="D43" s="1429">
        <f>C43-C19</f>
        <v>-46416</v>
      </c>
    </row>
    <row r="44" spans="1:4" ht="15" thickBot="1">
      <c r="A44" s="1432" t="s">
        <v>669</v>
      </c>
      <c r="B44" s="1438"/>
      <c r="C44" s="682"/>
      <c r="D44" s="1430"/>
    </row>
    <row r="45" spans="1:4" ht="15" thickBot="1">
      <c r="A45" s="1439" t="s">
        <v>407</v>
      </c>
      <c r="B45" s="1440"/>
      <c r="C45" s="233">
        <v>1</v>
      </c>
      <c r="D45" s="1431"/>
    </row>
    <row r="46" spans="1:4" ht="15" thickBot="1">
      <c r="C46" s="6"/>
    </row>
    <row r="47" spans="1:4" ht="15" thickBot="1">
      <c r="A47" s="1441" t="s">
        <v>670</v>
      </c>
      <c r="B47" s="1442"/>
      <c r="C47" s="682">
        <v>45346</v>
      </c>
      <c r="D47" s="1429">
        <f>C47-C14</f>
        <v>-522</v>
      </c>
    </row>
    <row r="48" spans="1:4" ht="15" thickBot="1">
      <c r="A48" s="1434" t="s">
        <v>408</v>
      </c>
      <c r="B48" s="1443"/>
      <c r="C48" s="683">
        <v>45348</v>
      </c>
      <c r="D48" s="1431"/>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9">
    <tabColor theme="7" tint="0.79998168889431442"/>
  </sheetPr>
  <dimension ref="A1:AER417"/>
  <sheetViews>
    <sheetView view="pageBreakPreview" topLeftCell="A58" zoomScaleNormal="100" zoomScaleSheetLayoutView="100" workbookViewId="0">
      <selection activeCell="A24" sqref="A24:B24"/>
    </sheetView>
  </sheetViews>
  <sheetFormatPr defaultRowHeight="14.4"/>
  <cols>
    <col min="1" max="1" width="23" customWidth="1"/>
    <col min="2" max="2" width="11.5546875" customWidth="1"/>
    <col min="3" max="3" width="20.109375" customWidth="1"/>
    <col min="4" max="4" width="12.6640625" customWidth="1"/>
    <col min="5" max="5" width="17" customWidth="1"/>
    <col min="6" max="6" width="17.44140625" customWidth="1"/>
    <col min="7" max="7" width="17.109375" customWidth="1"/>
    <col min="8" max="8" width="18.6640625" customWidth="1"/>
    <col min="9" max="9" width="21.109375" customWidth="1"/>
    <col min="10" max="10" width="1.6640625" customWidth="1"/>
    <col min="11" max="16" width="16" customWidth="1"/>
    <col min="17" max="17" width="21.33203125" customWidth="1"/>
    <col min="18" max="18" width="25.5546875" customWidth="1"/>
    <col min="19" max="19" width="15.109375" customWidth="1"/>
    <col min="20" max="20" width="26.44140625" customWidth="1"/>
    <col min="21" max="21" width="9.88671875" customWidth="1"/>
    <col min="22" max="22" width="17.6640625" customWidth="1"/>
    <col min="23" max="23" width="18.6640625" bestFit="1" customWidth="1"/>
    <col min="24" max="24" width="17.5546875" bestFit="1" customWidth="1"/>
    <col min="25" max="25" width="20.44140625" bestFit="1" customWidth="1"/>
    <col min="26" max="26" width="24.6640625" bestFit="1" customWidth="1"/>
    <col min="27" max="27" width="23.6640625" bestFit="1" customWidth="1"/>
    <col min="28" max="28" width="10.6640625" bestFit="1" customWidth="1"/>
    <col min="29" max="30" width="11.5546875" bestFit="1" customWidth="1"/>
    <col min="31" max="31" width="16.33203125" customWidth="1"/>
    <col min="32" max="42" width="11.5546875" bestFit="1" customWidth="1"/>
    <col min="43" max="68" width="11.6640625" bestFit="1" customWidth="1"/>
    <col min="69" max="83" width="13.33203125" bestFit="1" customWidth="1"/>
    <col min="84" max="113" width="13.44140625" bestFit="1" customWidth="1"/>
    <col min="114" max="246" width="14.33203125" bestFit="1" customWidth="1"/>
    <col min="247" max="531" width="14.44140625" bestFit="1" customWidth="1"/>
    <col min="532" max="824" width="14.33203125" bestFit="1" customWidth="1"/>
  </cols>
  <sheetData>
    <row r="1" spans="1:20" ht="15.6">
      <c r="A1" s="1449" t="s">
        <v>655</v>
      </c>
      <c r="B1" s="1451" t="s">
        <v>1089</v>
      </c>
      <c r="C1" s="1452"/>
      <c r="D1" s="1452"/>
      <c r="E1" s="1452"/>
      <c r="F1" s="1452"/>
      <c r="G1" s="1452"/>
      <c r="H1" s="1452"/>
      <c r="I1" s="1452"/>
      <c r="J1" s="1452"/>
      <c r="K1" s="1452"/>
      <c r="L1" s="1452"/>
      <c r="M1" s="1452"/>
      <c r="N1" s="1452"/>
      <c r="O1" s="1452"/>
      <c r="P1" s="1453"/>
      <c r="S1" s="59" t="str">
        <f>'General Information'!$K$1</f>
        <v>Data Date</v>
      </c>
      <c r="T1" s="60">
        <f>'General Information'!L1</f>
        <v>46301</v>
      </c>
    </row>
    <row r="2" spans="1:20">
      <c r="A2" s="1449"/>
      <c r="B2" s="1454"/>
      <c r="C2" s="1455"/>
      <c r="D2" s="1455"/>
      <c r="E2" s="1455"/>
      <c r="F2" s="1455"/>
      <c r="G2" s="1455"/>
      <c r="H2" s="1455"/>
      <c r="I2" s="1455"/>
      <c r="J2" s="1455"/>
      <c r="K2" s="1455"/>
      <c r="L2" s="1455"/>
      <c r="M2" s="1455"/>
      <c r="N2" s="1455"/>
      <c r="O2" s="1455"/>
      <c r="P2" s="1456"/>
    </row>
    <row r="3" spans="1:20" ht="15" thickBot="1">
      <c r="A3" s="1450"/>
      <c r="B3" s="1457"/>
      <c r="C3" s="1458"/>
      <c r="D3" s="1458"/>
      <c r="E3" s="1458"/>
      <c r="F3" s="1458"/>
      <c r="G3" s="1458"/>
      <c r="H3" s="1458"/>
      <c r="I3" s="1458"/>
      <c r="J3" s="1458"/>
      <c r="K3" s="1458"/>
      <c r="L3" s="1458"/>
      <c r="M3" s="1458"/>
      <c r="N3" s="1458"/>
      <c r="O3" s="1458"/>
      <c r="P3" s="1459"/>
    </row>
    <row r="4" spans="1:20" ht="21.6" thickBot="1">
      <c r="A4" s="147" t="s">
        <v>129</v>
      </c>
      <c r="B4" s="226"/>
      <c r="C4" s="227"/>
      <c r="D4" s="227"/>
      <c r="E4" s="228"/>
      <c r="F4" s="228"/>
      <c r="G4" s="228"/>
      <c r="H4" s="228"/>
      <c r="I4" s="228"/>
      <c r="K4" s="1464" t="s">
        <v>130</v>
      </c>
      <c r="L4" s="1465"/>
      <c r="M4" s="1465"/>
      <c r="N4" s="1465"/>
      <c r="O4" s="1465"/>
      <c r="P4" s="1465"/>
    </row>
    <row r="5" spans="1:20" ht="18.600000000000001" customHeight="1" thickBot="1">
      <c r="A5" s="1287" t="s">
        <v>23</v>
      </c>
      <c r="B5" s="1288"/>
      <c r="C5" s="1275" t="s">
        <v>142</v>
      </c>
      <c r="D5" s="1460" t="s">
        <v>33</v>
      </c>
      <c r="E5" s="1272" t="s">
        <v>19</v>
      </c>
      <c r="F5" s="1273"/>
      <c r="G5" s="329"/>
      <c r="H5" s="1466" t="s">
        <v>34</v>
      </c>
      <c r="I5" s="1467"/>
      <c r="K5" s="120" t="s">
        <v>652</v>
      </c>
      <c r="L5" s="1460" t="s">
        <v>33</v>
      </c>
      <c r="M5" s="1462" t="s">
        <v>131</v>
      </c>
      <c r="N5" s="1463"/>
      <c r="O5" s="1462" t="s">
        <v>132</v>
      </c>
      <c r="P5" s="1463"/>
    </row>
    <row r="6" spans="1:20" ht="15.6">
      <c r="A6" s="1289"/>
      <c r="B6" s="1290"/>
      <c r="C6" s="1276"/>
      <c r="D6" s="1461"/>
      <c r="E6" s="121" t="s">
        <v>18</v>
      </c>
      <c r="F6" s="122" t="s">
        <v>25</v>
      </c>
      <c r="G6" s="123" t="s">
        <v>737</v>
      </c>
      <c r="H6" s="123" t="s">
        <v>18</v>
      </c>
      <c r="I6" s="123" t="s">
        <v>25</v>
      </c>
      <c r="K6" s="124" t="s">
        <v>133</v>
      </c>
      <c r="L6" s="1461"/>
      <c r="M6" s="121" t="s">
        <v>18</v>
      </c>
      <c r="N6" s="122" t="s">
        <v>25</v>
      </c>
      <c r="O6" s="123" t="s">
        <v>18</v>
      </c>
      <c r="P6" s="123" t="s">
        <v>25</v>
      </c>
    </row>
    <row r="7" spans="1:20" s="939" customFormat="1" ht="15.6">
      <c r="A7" s="1447" t="str">
        <f>K88</f>
        <v xml:space="preserve">  Demolishing &amp; Site Clearing</v>
      </c>
      <c r="B7" s="1448"/>
      <c r="C7" s="936">
        <f>M88</f>
        <v>457401.18</v>
      </c>
      <c r="D7" s="937">
        <f t="shared" ref="D7:D38" si="0">IF(ISBLANK(C7),"",C7/$C$78)</f>
        <v>2.2995827479555639E-3</v>
      </c>
      <c r="E7" s="936">
        <f>N88-W88</f>
        <v>457401.18</v>
      </c>
      <c r="F7" s="936">
        <f>O88-X88</f>
        <v>136666.96000000002</v>
      </c>
      <c r="G7" s="936">
        <f>HLOOKUP('General Information'!$L$1,Progress!$T$160:$UV$232,ROW()-4,FALSE)</f>
        <v>457401.18</v>
      </c>
      <c r="H7" s="936">
        <f>N88</f>
        <v>457401.18</v>
      </c>
      <c r="I7" s="936">
        <f>O88</f>
        <v>457401.18</v>
      </c>
      <c r="J7" s="938"/>
      <c r="K7" s="936">
        <f>P88</f>
        <v>3437.41</v>
      </c>
      <c r="L7" s="937">
        <f t="shared" ref="L7:L38" si="1">IF(ISBLANK(K7),"",K7/$K$78)</f>
        <v>3.7353813314564702E-3</v>
      </c>
      <c r="M7" s="936">
        <f>Q88-Z88</f>
        <v>3437.41</v>
      </c>
      <c r="N7" s="936">
        <f>R88-AA88</f>
        <v>-442.59000000000015</v>
      </c>
      <c r="O7" s="936">
        <f>Q88</f>
        <v>3437.41</v>
      </c>
      <c r="P7" s="936">
        <f>R88</f>
        <v>3437.41</v>
      </c>
    </row>
    <row r="8" spans="1:20" s="939" customFormat="1" ht="15.6">
      <c r="A8" s="1447" t="str">
        <f t="shared" ref="A8:A66" si="2">K89</f>
        <v xml:space="preserve">  Earthworks &amp; Site Grading</v>
      </c>
      <c r="B8" s="1448"/>
      <c r="C8" s="936">
        <f t="shared" ref="C8:C71" si="3">M89</f>
        <v>31040591.649999999</v>
      </c>
      <c r="D8" s="937">
        <f t="shared" si="0"/>
        <v>0.15605646020561978</v>
      </c>
      <c r="E8" s="936">
        <f t="shared" ref="E8:E71" si="4">N89-W89</f>
        <v>-21385796.840000004</v>
      </c>
      <c r="F8" s="936">
        <f t="shared" ref="F8:F71" si="5">O89-X89</f>
        <v>-22502335.330000002</v>
      </c>
      <c r="G8" s="936">
        <f>HLOOKUP('General Information'!$L$1,Progress!$T$160:$UV$232,ROW()-4,FALSE)</f>
        <v>31040591.649999999</v>
      </c>
      <c r="H8" s="936">
        <f t="shared" ref="H8:H71" si="6">N89</f>
        <v>31040591.649999999</v>
      </c>
      <c r="I8" s="936">
        <f t="shared" ref="I8:I71" si="7">O89</f>
        <v>29924053.16</v>
      </c>
      <c r="J8" s="938"/>
      <c r="K8" s="936">
        <f t="shared" ref="K8:K71" si="8">P89</f>
        <v>22808.799999999999</v>
      </c>
      <c r="L8" s="937">
        <f t="shared" si="1"/>
        <v>2.4785977149343351E-2</v>
      </c>
      <c r="M8" s="936">
        <f t="shared" ref="M8:M71" si="9">Q89-Z89</f>
        <v>-45319.199999999997</v>
      </c>
      <c r="N8" s="936">
        <f t="shared" ref="N8:N71" si="10">R89-AA89</f>
        <v>-24484.41</v>
      </c>
      <c r="O8" s="936">
        <f t="shared" ref="O8:O71" si="11">Q89</f>
        <v>22808.799999999999</v>
      </c>
      <c r="P8" s="936">
        <f t="shared" ref="P8:P71" si="12">R89</f>
        <v>21945.45</v>
      </c>
    </row>
    <row r="9" spans="1:20" s="939" customFormat="1" ht="15.6">
      <c r="A9" s="1447" t="str">
        <f t="shared" si="2"/>
        <v xml:space="preserve">  Sewerage Network</v>
      </c>
      <c r="B9" s="1448"/>
      <c r="C9" s="936">
        <f t="shared" si="3"/>
        <v>5111121.83</v>
      </c>
      <c r="D9" s="937">
        <f t="shared" si="0"/>
        <v>2.5696146177338394E-2</v>
      </c>
      <c r="E9" s="936">
        <f t="shared" si="4"/>
        <v>1624384.9500000002</v>
      </c>
      <c r="F9" s="936">
        <f t="shared" si="5"/>
        <v>-557865.16000000015</v>
      </c>
      <c r="G9" s="936">
        <f>HLOOKUP('General Information'!$L$1,Progress!$T$160:$UV$232,ROW()-4,FALSE)</f>
        <v>4977488.41</v>
      </c>
      <c r="H9" s="936">
        <f t="shared" si="6"/>
        <v>4977488.41</v>
      </c>
      <c r="I9" s="936">
        <f t="shared" si="7"/>
        <v>4189784.45</v>
      </c>
      <c r="J9" s="938"/>
      <c r="K9" s="936">
        <f t="shared" si="8"/>
        <v>74260.44</v>
      </c>
      <c r="L9" s="937">
        <f t="shared" si="1"/>
        <v>8.0697694264502434E-2</v>
      </c>
      <c r="M9" s="936">
        <f t="shared" si="9"/>
        <v>-6577.6100000000006</v>
      </c>
      <c r="N9" s="936">
        <f t="shared" si="10"/>
        <v>-4703.3099999999977</v>
      </c>
      <c r="O9" s="936">
        <f t="shared" si="11"/>
        <v>61270.39</v>
      </c>
      <c r="P9" s="936">
        <f t="shared" si="12"/>
        <v>53207.64</v>
      </c>
    </row>
    <row r="10" spans="1:20" s="655" customFormat="1" ht="15.75" customHeight="1">
      <c r="A10" s="1445" t="str">
        <f t="shared" si="2"/>
        <v xml:space="preserve">    Engineering</v>
      </c>
      <c r="B10" s="1446"/>
      <c r="C10" s="905">
        <f t="shared" si="3"/>
        <v>0</v>
      </c>
      <c r="D10" s="656">
        <f t="shared" si="0"/>
        <v>0</v>
      </c>
      <c r="E10" s="905">
        <f t="shared" si="4"/>
        <v>-164912.76</v>
      </c>
      <c r="F10" s="905">
        <f t="shared" si="5"/>
        <v>-164912.76</v>
      </c>
      <c r="G10" s="905">
        <f>HLOOKUP('General Information'!$L$1,Progress!$T$160:$UV$232,ROW()-4,FALSE)</f>
        <v>0</v>
      </c>
      <c r="H10" s="905">
        <f t="shared" si="6"/>
        <v>0</v>
      </c>
      <c r="I10" s="905">
        <f t="shared" si="7"/>
        <v>0</v>
      </c>
      <c r="K10" s="905">
        <f t="shared" si="8"/>
        <v>568.6</v>
      </c>
      <c r="L10" s="656">
        <f t="shared" si="1"/>
        <v>6.178889992948613E-4</v>
      </c>
      <c r="M10" s="905">
        <f t="shared" si="9"/>
        <v>568.6</v>
      </c>
      <c r="N10" s="905">
        <f t="shared" si="10"/>
        <v>568.6</v>
      </c>
      <c r="O10" s="905">
        <f t="shared" si="11"/>
        <v>568.6</v>
      </c>
      <c r="P10" s="905">
        <f t="shared" si="12"/>
        <v>568.6</v>
      </c>
    </row>
    <row r="11" spans="1:20" s="655" customFormat="1" ht="15.75" customHeight="1">
      <c r="A11" s="1445" t="str">
        <f t="shared" si="2"/>
        <v xml:space="preserve">    Procurement</v>
      </c>
      <c r="B11" s="1446"/>
      <c r="C11" s="905">
        <f t="shared" si="3"/>
        <v>0</v>
      </c>
      <c r="D11" s="656">
        <f t="shared" si="0"/>
        <v>0</v>
      </c>
      <c r="E11" s="905">
        <f t="shared" si="4"/>
        <v>-1088658.6100000001</v>
      </c>
      <c r="F11" s="905">
        <f t="shared" si="5"/>
        <v>-1074742.6200000001</v>
      </c>
      <c r="G11" s="905">
        <f>HLOOKUP('General Information'!$L$1,Progress!$T$160:$UV$232,ROW()-4,FALSE)</f>
        <v>0</v>
      </c>
      <c r="H11" s="905">
        <f t="shared" si="6"/>
        <v>0</v>
      </c>
      <c r="I11" s="905">
        <f t="shared" si="7"/>
        <v>0</v>
      </c>
      <c r="K11" s="905">
        <f t="shared" si="8"/>
        <v>10403.33</v>
      </c>
      <c r="L11" s="656">
        <f t="shared" si="1"/>
        <v>1.1305140983176589E-2</v>
      </c>
      <c r="M11" s="905">
        <f>Q92-Z92</f>
        <v>641.94000000000051</v>
      </c>
      <c r="N11" s="905">
        <f t="shared" si="10"/>
        <v>1082.7299999999996</v>
      </c>
      <c r="O11" s="905">
        <f t="shared" si="11"/>
        <v>10209.94</v>
      </c>
      <c r="P11" s="905">
        <f t="shared" si="12"/>
        <v>8522.73</v>
      </c>
    </row>
    <row r="12" spans="1:20" s="655" customFormat="1" ht="15.75" customHeight="1">
      <c r="A12" s="1445" t="str">
        <f t="shared" si="2"/>
        <v xml:space="preserve">    Construction</v>
      </c>
      <c r="B12" s="1446"/>
      <c r="C12" s="905">
        <f t="shared" si="3"/>
        <v>5111121.83</v>
      </c>
      <c r="D12" s="656">
        <f t="shared" si="0"/>
        <v>2.5696146177338394E-2</v>
      </c>
      <c r="E12" s="905">
        <f t="shared" si="4"/>
        <v>2877956.3200000003</v>
      </c>
      <c r="F12" s="905">
        <f t="shared" si="5"/>
        <v>681790.21</v>
      </c>
      <c r="G12" s="905">
        <f>HLOOKUP('General Information'!$L$1,Progress!$T$160:$UV$232,ROW()-4,FALSE)</f>
        <v>4977488.41</v>
      </c>
      <c r="H12" s="905">
        <f t="shared" si="6"/>
        <v>4977488.41</v>
      </c>
      <c r="I12" s="905">
        <f t="shared" si="7"/>
        <v>4189784.45</v>
      </c>
      <c r="K12" s="905">
        <f t="shared" si="8"/>
        <v>53551.26</v>
      </c>
      <c r="L12" s="656">
        <f t="shared" si="1"/>
        <v>5.8193342336227458E-2</v>
      </c>
      <c r="M12" s="905">
        <f t="shared" si="9"/>
        <v>-7788.1500000000015</v>
      </c>
      <c r="N12" s="905">
        <f t="shared" si="10"/>
        <v>-12846.14</v>
      </c>
      <c r="O12" s="905">
        <f t="shared" si="11"/>
        <v>50491.85</v>
      </c>
      <c r="P12" s="905">
        <f t="shared" si="12"/>
        <v>37624.81</v>
      </c>
    </row>
    <row r="13" spans="1:20" s="655" customFormat="1" ht="15.75" customHeight="1">
      <c r="A13" s="1445" t="str">
        <f t="shared" si="2"/>
        <v xml:space="preserve">    Testing &amp; Commissioning</v>
      </c>
      <c r="B13" s="1446"/>
      <c r="C13" s="905">
        <f t="shared" si="3"/>
        <v>0</v>
      </c>
      <c r="D13" s="656">
        <f t="shared" si="0"/>
        <v>0</v>
      </c>
      <c r="E13" s="905">
        <f t="shared" si="4"/>
        <v>0</v>
      </c>
      <c r="F13" s="905">
        <f t="shared" si="5"/>
        <v>0</v>
      </c>
      <c r="G13" s="905">
        <f>HLOOKUP('General Information'!$L$1,Progress!$T$160:$UV$232,ROW()-4,FALSE)</f>
        <v>0</v>
      </c>
      <c r="H13" s="905">
        <f t="shared" si="6"/>
        <v>0</v>
      </c>
      <c r="I13" s="905">
        <f t="shared" si="7"/>
        <v>0</v>
      </c>
      <c r="K13" s="905">
        <f t="shared" si="8"/>
        <v>9737.25</v>
      </c>
      <c r="L13" s="656">
        <f t="shared" si="1"/>
        <v>1.058132194580353E-2</v>
      </c>
      <c r="M13" s="905">
        <f t="shared" si="9"/>
        <v>0</v>
      </c>
      <c r="N13" s="905">
        <f t="shared" si="10"/>
        <v>6491.5</v>
      </c>
      <c r="O13" s="905">
        <f t="shared" si="11"/>
        <v>0</v>
      </c>
      <c r="P13" s="905">
        <f t="shared" si="12"/>
        <v>6491.5</v>
      </c>
    </row>
    <row r="14" spans="1:20" s="939" customFormat="1" ht="15.6">
      <c r="A14" s="1447" t="str">
        <f t="shared" si="2"/>
        <v xml:space="preserve">  Storm Water Network</v>
      </c>
      <c r="B14" s="1448"/>
      <c r="C14" s="936">
        <f t="shared" si="3"/>
        <v>21808728.440000001</v>
      </c>
      <c r="D14" s="937">
        <f t="shared" si="0"/>
        <v>0.10964330191599388</v>
      </c>
      <c r="E14" s="936">
        <f t="shared" si="4"/>
        <v>2413306.5100000016</v>
      </c>
      <c r="F14" s="936">
        <f t="shared" si="5"/>
        <v>-87002.140000000596</v>
      </c>
      <c r="G14" s="936">
        <f>HLOOKUP('General Information'!$L$1,Progress!$T$160:$UV$232,ROW()-4,FALSE)</f>
        <v>20044695.510000002</v>
      </c>
      <c r="H14" s="936">
        <f t="shared" si="6"/>
        <v>20044695.510000002</v>
      </c>
      <c r="I14" s="936">
        <f t="shared" si="7"/>
        <v>18078711.870000001</v>
      </c>
      <c r="J14" s="938"/>
      <c r="K14" s="936">
        <f t="shared" si="8"/>
        <v>143781.21</v>
      </c>
      <c r="L14" s="937">
        <f t="shared" si="1"/>
        <v>0.15624486099947993</v>
      </c>
      <c r="M14" s="936">
        <f t="shared" si="9"/>
        <v>-17378.910000000003</v>
      </c>
      <c r="N14" s="936">
        <f t="shared" si="10"/>
        <v>-4682.0999999999913</v>
      </c>
      <c r="O14" s="936">
        <f t="shared" si="11"/>
        <v>122269.09</v>
      </c>
      <c r="P14" s="936">
        <f t="shared" si="12"/>
        <v>112215.05</v>
      </c>
    </row>
    <row r="15" spans="1:20" s="655" customFormat="1" ht="15.75" customHeight="1">
      <c r="A15" s="1445" t="str">
        <f t="shared" si="2"/>
        <v xml:space="preserve">    Engineering</v>
      </c>
      <c r="B15" s="1446"/>
      <c r="C15" s="905">
        <f t="shared" si="3"/>
        <v>0</v>
      </c>
      <c r="D15" s="656">
        <f t="shared" si="0"/>
        <v>0</v>
      </c>
      <c r="E15" s="905">
        <f t="shared" si="4"/>
        <v>-468720.89</v>
      </c>
      <c r="F15" s="905">
        <f t="shared" si="5"/>
        <v>-468720.89</v>
      </c>
      <c r="G15" s="905">
        <f>HLOOKUP('General Information'!$L$1,Progress!$T$160:$UV$232,ROW()-4,FALSE)</f>
        <v>0</v>
      </c>
      <c r="H15" s="905">
        <f t="shared" si="6"/>
        <v>0</v>
      </c>
      <c r="I15" s="905">
        <f t="shared" si="7"/>
        <v>0</v>
      </c>
      <c r="K15" s="905">
        <f t="shared" si="8"/>
        <v>984.12</v>
      </c>
      <c r="L15" s="656">
        <f t="shared" si="1"/>
        <v>1.0694282834788232E-3</v>
      </c>
      <c r="M15" s="905">
        <f t="shared" si="9"/>
        <v>984.12</v>
      </c>
      <c r="N15" s="905">
        <f t="shared" si="10"/>
        <v>984.12</v>
      </c>
      <c r="O15" s="905">
        <f t="shared" si="11"/>
        <v>984.12</v>
      </c>
      <c r="P15" s="905">
        <f t="shared" si="12"/>
        <v>984.12</v>
      </c>
    </row>
    <row r="16" spans="1:20" s="655" customFormat="1" ht="15.75" customHeight="1">
      <c r="A16" s="1445" t="str">
        <f t="shared" si="2"/>
        <v xml:space="preserve">    Procurement</v>
      </c>
      <c r="B16" s="1446"/>
      <c r="C16" s="905">
        <f t="shared" si="3"/>
        <v>0</v>
      </c>
      <c r="D16" s="656">
        <f t="shared" si="0"/>
        <v>0</v>
      </c>
      <c r="E16" s="905">
        <f t="shared" si="4"/>
        <v>-3131749.76</v>
      </c>
      <c r="F16" s="905">
        <f t="shared" si="5"/>
        <v>-3049254.17</v>
      </c>
      <c r="G16" s="905">
        <f>HLOOKUP('General Information'!$L$1,Progress!$T$160:$UV$232,ROW()-4,FALSE)</f>
        <v>0</v>
      </c>
      <c r="H16" s="905">
        <f t="shared" si="6"/>
        <v>0</v>
      </c>
      <c r="I16" s="905">
        <f t="shared" si="7"/>
        <v>0</v>
      </c>
      <c r="K16" s="905">
        <f t="shared" si="8"/>
        <v>14474.2</v>
      </c>
      <c r="L16" s="656">
        <f t="shared" si="1"/>
        <v>1.572889369256715E-2</v>
      </c>
      <c r="M16" s="905">
        <f t="shared" si="9"/>
        <v>903.40999999999985</v>
      </c>
      <c r="N16" s="905">
        <f t="shared" si="10"/>
        <v>2620.6499999999996</v>
      </c>
      <c r="O16" s="905">
        <f t="shared" si="11"/>
        <v>14439.41</v>
      </c>
      <c r="P16" s="905">
        <f t="shared" si="12"/>
        <v>13952.76</v>
      </c>
    </row>
    <row r="17" spans="1:16" s="655" customFormat="1" ht="15.75" customHeight="1">
      <c r="A17" s="1445" t="str">
        <f t="shared" si="2"/>
        <v xml:space="preserve">    Construction</v>
      </c>
      <c r="B17" s="1446"/>
      <c r="C17" s="905">
        <f t="shared" si="3"/>
        <v>21808728.440000001</v>
      </c>
      <c r="D17" s="656">
        <f t="shared" si="0"/>
        <v>0.10964330191599388</v>
      </c>
      <c r="E17" s="905">
        <f t="shared" si="4"/>
        <v>6013777.1700000018</v>
      </c>
      <c r="F17" s="905">
        <f t="shared" si="5"/>
        <v>3430972.9200000018</v>
      </c>
      <c r="G17" s="905">
        <f>HLOOKUP('General Information'!$L$1,Progress!$T$160:$UV$232,ROW()-4,FALSE)</f>
        <v>20044695.510000002</v>
      </c>
      <c r="H17" s="905">
        <f t="shared" si="6"/>
        <v>20044695.510000002</v>
      </c>
      <c r="I17" s="905">
        <f t="shared" si="7"/>
        <v>18078711.870000001</v>
      </c>
      <c r="K17" s="905">
        <f t="shared" si="8"/>
        <v>118164.9</v>
      </c>
      <c r="L17" s="656">
        <f t="shared" si="1"/>
        <v>0.12840800529858837</v>
      </c>
      <c r="M17" s="905">
        <f t="shared" si="9"/>
        <v>-19266.429999999993</v>
      </c>
      <c r="N17" s="905">
        <f t="shared" si="10"/>
        <v>-14778.36</v>
      </c>
      <c r="O17" s="905">
        <f t="shared" si="11"/>
        <v>106845.57</v>
      </c>
      <c r="P17" s="905">
        <f t="shared" si="12"/>
        <v>90786.68</v>
      </c>
    </row>
    <row r="18" spans="1:16" s="655" customFormat="1" ht="15.75" customHeight="1">
      <c r="A18" s="1445" t="str">
        <f t="shared" si="2"/>
        <v xml:space="preserve">    Testing &amp; Commissioning</v>
      </c>
      <c r="B18" s="1446"/>
      <c r="C18" s="905">
        <f t="shared" si="3"/>
        <v>0</v>
      </c>
      <c r="D18" s="656">
        <f t="shared" si="0"/>
        <v>0</v>
      </c>
      <c r="E18" s="905">
        <f t="shared" si="4"/>
        <v>0</v>
      </c>
      <c r="F18" s="905">
        <f t="shared" si="5"/>
        <v>0</v>
      </c>
      <c r="G18" s="905">
        <f>HLOOKUP('General Information'!$L$1,Progress!$T$160:$UV$232,ROW()-4,FALSE)</f>
        <v>0</v>
      </c>
      <c r="H18" s="905">
        <f t="shared" si="6"/>
        <v>0</v>
      </c>
      <c r="I18" s="905">
        <f t="shared" si="7"/>
        <v>0</v>
      </c>
      <c r="K18" s="905">
        <f t="shared" si="8"/>
        <v>10157.99</v>
      </c>
      <c r="L18" s="656">
        <f t="shared" si="1"/>
        <v>1.1038533724845598E-2</v>
      </c>
      <c r="M18" s="905">
        <f t="shared" si="9"/>
        <v>0</v>
      </c>
      <c r="N18" s="905">
        <f t="shared" si="10"/>
        <v>6491.5</v>
      </c>
      <c r="O18" s="905">
        <f t="shared" si="11"/>
        <v>0</v>
      </c>
      <c r="P18" s="905">
        <f t="shared" si="12"/>
        <v>6491.5</v>
      </c>
    </row>
    <row r="19" spans="1:16" s="939" customFormat="1" ht="15.6">
      <c r="A19" s="1447" t="str">
        <f t="shared" si="2"/>
        <v xml:space="preserve">  Potable Water Network</v>
      </c>
      <c r="B19" s="1448"/>
      <c r="C19" s="936">
        <f t="shared" si="3"/>
        <v>1954044.36</v>
      </c>
      <c r="D19" s="937">
        <f t="shared" si="0"/>
        <v>9.8239508236421056E-3</v>
      </c>
      <c r="E19" s="936">
        <f t="shared" si="4"/>
        <v>434690.58000000007</v>
      </c>
      <c r="F19" s="936">
        <f t="shared" si="5"/>
        <v>-484026.42000000016</v>
      </c>
      <c r="G19" s="936">
        <f>HLOOKUP('General Information'!$L$1,Progress!$T$160:$UV$232,ROW()-4,FALSE)</f>
        <v>1690361.02</v>
      </c>
      <c r="H19" s="936">
        <f t="shared" si="6"/>
        <v>1690361.02</v>
      </c>
      <c r="I19" s="936">
        <f t="shared" si="7"/>
        <v>825178.44</v>
      </c>
      <c r="J19" s="938"/>
      <c r="K19" s="936">
        <f t="shared" si="8"/>
        <v>57934.51</v>
      </c>
      <c r="L19" s="937">
        <f t="shared" si="1"/>
        <v>6.2956553655536637E-2</v>
      </c>
      <c r="M19" s="936">
        <f t="shared" si="9"/>
        <v>-5299.6699999999983</v>
      </c>
      <c r="N19" s="936">
        <f t="shared" si="10"/>
        <v>-2333.4599999999991</v>
      </c>
      <c r="O19" s="936">
        <f t="shared" si="11"/>
        <v>42580.33</v>
      </c>
      <c r="P19" s="936">
        <f t="shared" si="12"/>
        <v>28245.61</v>
      </c>
    </row>
    <row r="20" spans="1:16" s="655" customFormat="1" ht="15.75" customHeight="1">
      <c r="A20" s="1445" t="str">
        <f t="shared" si="2"/>
        <v xml:space="preserve">    Engineering</v>
      </c>
      <c r="B20" s="1446"/>
      <c r="C20" s="905">
        <f t="shared" si="3"/>
        <v>0</v>
      </c>
      <c r="D20" s="656">
        <f t="shared" si="0"/>
        <v>0</v>
      </c>
      <c r="E20" s="905">
        <f t="shared" si="4"/>
        <v>-60017.87</v>
      </c>
      <c r="F20" s="905">
        <f t="shared" si="5"/>
        <v>-60017.87</v>
      </c>
      <c r="G20" s="905">
        <f>HLOOKUP('General Information'!$L$1,Progress!$T$160:$UV$232,ROW()-4,FALSE)</f>
        <v>0</v>
      </c>
      <c r="H20" s="905">
        <f t="shared" si="6"/>
        <v>0</v>
      </c>
      <c r="I20" s="905">
        <f t="shared" si="7"/>
        <v>0</v>
      </c>
      <c r="K20" s="905">
        <f t="shared" si="8"/>
        <v>583.28</v>
      </c>
      <c r="L20" s="656">
        <f t="shared" si="1"/>
        <v>6.3384153272723646E-4</v>
      </c>
      <c r="M20" s="905">
        <f t="shared" si="9"/>
        <v>583.28</v>
      </c>
      <c r="N20" s="905">
        <f t="shared" si="10"/>
        <v>583.28</v>
      </c>
      <c r="O20" s="905">
        <f t="shared" si="11"/>
        <v>583.28</v>
      </c>
      <c r="P20" s="905">
        <f t="shared" si="12"/>
        <v>583.28</v>
      </c>
    </row>
    <row r="21" spans="1:16" s="655" customFormat="1" ht="15.75" customHeight="1">
      <c r="A21" s="1445" t="str">
        <f t="shared" si="2"/>
        <v xml:space="preserve">    Procurement</v>
      </c>
      <c r="B21" s="1446"/>
      <c r="C21" s="905">
        <f t="shared" si="3"/>
        <v>0</v>
      </c>
      <c r="D21" s="656">
        <f t="shared" si="0"/>
        <v>0</v>
      </c>
      <c r="E21" s="905">
        <f t="shared" si="4"/>
        <v>-408079.93</v>
      </c>
      <c r="F21" s="905">
        <f t="shared" si="5"/>
        <v>-385185.03</v>
      </c>
      <c r="G21" s="905">
        <f>HLOOKUP('General Information'!$L$1,Progress!$T$160:$UV$232,ROW()-4,FALSE)</f>
        <v>0</v>
      </c>
      <c r="H21" s="905">
        <f t="shared" si="6"/>
        <v>0</v>
      </c>
      <c r="I21" s="905">
        <f t="shared" si="7"/>
        <v>0</v>
      </c>
      <c r="K21" s="905">
        <f t="shared" si="8"/>
        <v>12873.59</v>
      </c>
      <c r="L21" s="656">
        <f t="shared" si="1"/>
        <v>1.3989535072867276E-2</v>
      </c>
      <c r="M21" s="905">
        <f t="shared" si="9"/>
        <v>1033.5900000000001</v>
      </c>
      <c r="N21" s="905">
        <f t="shared" si="10"/>
        <v>982.25</v>
      </c>
      <c r="O21" s="905">
        <f t="shared" si="11"/>
        <v>12873.59</v>
      </c>
      <c r="P21" s="905">
        <f t="shared" si="12"/>
        <v>10590.25</v>
      </c>
    </row>
    <row r="22" spans="1:16" s="655" customFormat="1" ht="15.75" customHeight="1">
      <c r="A22" s="1445" t="str">
        <f t="shared" si="2"/>
        <v xml:space="preserve">    Construction</v>
      </c>
      <c r="B22" s="1446"/>
      <c r="C22" s="905">
        <f t="shared" si="3"/>
        <v>1954044.36</v>
      </c>
      <c r="D22" s="656">
        <f t="shared" si="0"/>
        <v>9.8239508236421056E-3</v>
      </c>
      <c r="E22" s="905">
        <f t="shared" si="4"/>
        <v>902788.38</v>
      </c>
      <c r="F22" s="905">
        <f t="shared" si="5"/>
        <v>-38823.510000000009</v>
      </c>
      <c r="G22" s="905">
        <f>HLOOKUP('General Information'!$L$1,Progress!$T$160:$UV$232,ROW()-4,FALSE)</f>
        <v>1690361.02</v>
      </c>
      <c r="H22" s="905">
        <f t="shared" si="6"/>
        <v>1690361.02</v>
      </c>
      <c r="I22" s="905">
        <f t="shared" si="7"/>
        <v>825178.44</v>
      </c>
      <c r="K22" s="905">
        <f t="shared" si="8"/>
        <v>34379.75</v>
      </c>
      <c r="L22" s="656">
        <f t="shared" si="1"/>
        <v>3.7359953083903455E-2</v>
      </c>
      <c r="M22" s="905">
        <f t="shared" si="9"/>
        <v>-6916.5400000000009</v>
      </c>
      <c r="N22" s="905">
        <f t="shared" si="10"/>
        <v>-3898.989999999998</v>
      </c>
      <c r="O22" s="905">
        <f t="shared" si="11"/>
        <v>29123.46</v>
      </c>
      <c r="P22" s="905">
        <f t="shared" si="12"/>
        <v>17072.080000000002</v>
      </c>
    </row>
    <row r="23" spans="1:16" s="655" customFormat="1" ht="15.75" customHeight="1">
      <c r="A23" s="1445" t="str">
        <f t="shared" si="2"/>
        <v xml:space="preserve">    Testing &amp; Commissioning</v>
      </c>
      <c r="B23" s="1446"/>
      <c r="C23" s="905">
        <f t="shared" si="3"/>
        <v>0</v>
      </c>
      <c r="D23" s="656">
        <f t="shared" si="0"/>
        <v>0</v>
      </c>
      <c r="E23" s="905">
        <f t="shared" si="4"/>
        <v>0</v>
      </c>
      <c r="F23" s="905">
        <f t="shared" si="5"/>
        <v>0</v>
      </c>
      <c r="G23" s="905">
        <f>HLOOKUP('General Information'!$L$1,Progress!$T$160:$UV$232,ROW()-4,FALSE)</f>
        <v>0</v>
      </c>
      <c r="H23" s="905">
        <f t="shared" si="6"/>
        <v>0</v>
      </c>
      <c r="I23" s="905">
        <f t="shared" si="7"/>
        <v>0</v>
      </c>
      <c r="K23" s="905">
        <f t="shared" si="8"/>
        <v>10097.89</v>
      </c>
      <c r="L23" s="656">
        <f t="shared" si="1"/>
        <v>1.0973223966038666E-2</v>
      </c>
      <c r="M23" s="905">
        <f t="shared" si="9"/>
        <v>0</v>
      </c>
      <c r="N23" s="905">
        <f t="shared" si="10"/>
        <v>0</v>
      </c>
      <c r="O23" s="905">
        <f t="shared" si="11"/>
        <v>0</v>
      </c>
      <c r="P23" s="905">
        <f t="shared" si="12"/>
        <v>0</v>
      </c>
    </row>
    <row r="24" spans="1:16" s="939" customFormat="1" ht="15.6">
      <c r="A24" s="1447" t="str">
        <f t="shared" si="2"/>
        <v xml:space="preserve">  Fire Fighting Network</v>
      </c>
      <c r="B24" s="1448"/>
      <c r="C24" s="936">
        <f t="shared" si="3"/>
        <v>4678456.7300000004</v>
      </c>
      <c r="D24" s="937">
        <f t="shared" si="0"/>
        <v>2.3520923980486021E-2</v>
      </c>
      <c r="E24" s="936">
        <f t="shared" si="4"/>
        <v>728032.03000000026</v>
      </c>
      <c r="F24" s="936">
        <f t="shared" si="5"/>
        <v>-843901.2200000002</v>
      </c>
      <c r="G24" s="936">
        <f>HLOOKUP('General Information'!$L$1,Progress!$T$160:$UV$232,ROW()-4,FALSE)</f>
        <v>3773268.89</v>
      </c>
      <c r="H24" s="936">
        <f t="shared" si="6"/>
        <v>3773268.89</v>
      </c>
      <c r="I24" s="936">
        <f t="shared" si="7"/>
        <v>2943158.75</v>
      </c>
      <c r="J24" s="938"/>
      <c r="K24" s="936">
        <f t="shared" si="8"/>
        <v>63346.29</v>
      </c>
      <c r="L24" s="937">
        <f t="shared" si="1"/>
        <v>6.8837452932012086E-2</v>
      </c>
      <c r="M24" s="936">
        <f t="shared" si="9"/>
        <v>-10585.14</v>
      </c>
      <c r="N24" s="936">
        <f t="shared" si="10"/>
        <v>-2914.989999999998</v>
      </c>
      <c r="O24" s="936">
        <f t="shared" si="11"/>
        <v>44606.86</v>
      </c>
      <c r="P24" s="936">
        <f t="shared" si="12"/>
        <v>32601.72</v>
      </c>
    </row>
    <row r="25" spans="1:16" s="655" customFormat="1" ht="15.75" customHeight="1">
      <c r="A25" s="1445" t="str">
        <f t="shared" si="2"/>
        <v xml:space="preserve">    Engineering</v>
      </c>
      <c r="B25" s="1446"/>
      <c r="C25" s="905">
        <f t="shared" si="3"/>
        <v>0</v>
      </c>
      <c r="D25" s="656">
        <f t="shared" si="0"/>
        <v>0</v>
      </c>
      <c r="E25" s="905">
        <f t="shared" si="4"/>
        <v>-152195.71</v>
      </c>
      <c r="F25" s="905">
        <f t="shared" si="5"/>
        <v>-152195.71</v>
      </c>
      <c r="G25" s="905">
        <f>HLOOKUP('General Information'!$L$1,Progress!$T$160:$UV$232,ROW()-4,FALSE)</f>
        <v>0</v>
      </c>
      <c r="H25" s="905">
        <f t="shared" si="6"/>
        <v>0</v>
      </c>
      <c r="I25" s="905">
        <f t="shared" si="7"/>
        <v>0</v>
      </c>
      <c r="K25" s="905">
        <f t="shared" si="8"/>
        <v>481.12</v>
      </c>
      <c r="L25" s="656">
        <f t="shared" si="1"/>
        <v>5.2282580960384033E-4</v>
      </c>
      <c r="M25" s="905">
        <f t="shared" si="9"/>
        <v>481.12</v>
      </c>
      <c r="N25" s="905">
        <f t="shared" si="10"/>
        <v>481.12</v>
      </c>
      <c r="O25" s="905">
        <f t="shared" si="11"/>
        <v>481.12</v>
      </c>
      <c r="P25" s="905">
        <f t="shared" si="12"/>
        <v>481.12</v>
      </c>
    </row>
    <row r="26" spans="1:16" s="655" customFormat="1" ht="15.75" customHeight="1">
      <c r="A26" s="1445" t="str">
        <f t="shared" si="2"/>
        <v xml:space="preserve">    Procurement</v>
      </c>
      <c r="B26" s="1446"/>
      <c r="C26" s="905">
        <f t="shared" si="3"/>
        <v>0</v>
      </c>
      <c r="D26" s="656">
        <f t="shared" si="0"/>
        <v>0</v>
      </c>
      <c r="E26" s="905">
        <f t="shared" si="4"/>
        <v>-998118.82</v>
      </c>
      <c r="F26" s="905">
        <f t="shared" si="5"/>
        <v>-956280.59</v>
      </c>
      <c r="G26" s="905">
        <f>HLOOKUP('General Information'!$L$1,Progress!$T$160:$UV$232,ROW()-4,FALSE)</f>
        <v>0</v>
      </c>
      <c r="H26" s="905">
        <f t="shared" si="6"/>
        <v>0</v>
      </c>
      <c r="I26" s="905">
        <f t="shared" si="7"/>
        <v>0</v>
      </c>
      <c r="K26" s="905">
        <f t="shared" si="8"/>
        <v>13221.63</v>
      </c>
      <c r="L26" s="656">
        <f t="shared" si="1"/>
        <v>1.4367744864134568E-2</v>
      </c>
      <c r="M26" s="905">
        <f t="shared" si="9"/>
        <v>-58.3700000000008</v>
      </c>
      <c r="N26" s="905">
        <f t="shared" si="10"/>
        <v>1174.4000000000015</v>
      </c>
      <c r="O26" s="905">
        <f t="shared" si="11"/>
        <v>13221.63</v>
      </c>
      <c r="P26" s="905">
        <f t="shared" si="12"/>
        <v>12374.37</v>
      </c>
    </row>
    <row r="27" spans="1:16" s="655" customFormat="1" ht="15.75" customHeight="1">
      <c r="A27" s="1445" t="str">
        <f t="shared" si="2"/>
        <v xml:space="preserve">    Construction</v>
      </c>
      <c r="B27" s="1446"/>
      <c r="C27" s="905">
        <f t="shared" si="3"/>
        <v>4678456.7300000004</v>
      </c>
      <c r="D27" s="656">
        <f t="shared" si="0"/>
        <v>2.3520923980486021E-2</v>
      </c>
      <c r="E27" s="905">
        <f t="shared" si="4"/>
        <v>1878346.57</v>
      </c>
      <c r="F27" s="905">
        <f t="shared" si="5"/>
        <v>671677.49000000022</v>
      </c>
      <c r="G27" s="905">
        <f>HLOOKUP('General Information'!$L$1,Progress!$T$160:$UV$232,ROW()-4,FALSE)</f>
        <v>3773268.89</v>
      </c>
      <c r="H27" s="905">
        <f t="shared" si="6"/>
        <v>3773268.89</v>
      </c>
      <c r="I27" s="905">
        <f t="shared" si="7"/>
        <v>2943158.75</v>
      </c>
      <c r="K27" s="905">
        <f t="shared" si="8"/>
        <v>39485.54</v>
      </c>
      <c r="L27" s="656">
        <f t="shared" si="1"/>
        <v>4.2908337666579699E-2</v>
      </c>
      <c r="M27" s="905">
        <f t="shared" si="9"/>
        <v>-11007.89</v>
      </c>
      <c r="N27" s="905">
        <f t="shared" si="10"/>
        <v>-4284.91</v>
      </c>
      <c r="O27" s="905">
        <f t="shared" si="11"/>
        <v>30904.11</v>
      </c>
      <c r="P27" s="905">
        <f t="shared" si="12"/>
        <v>19746.23</v>
      </c>
    </row>
    <row r="28" spans="1:16" s="655" customFormat="1" ht="15.75" customHeight="1">
      <c r="A28" s="1445" t="str">
        <f t="shared" si="2"/>
        <v xml:space="preserve">    Testing &amp; Commissioning</v>
      </c>
      <c r="B28" s="1446"/>
      <c r="C28" s="905">
        <f t="shared" si="3"/>
        <v>0</v>
      </c>
      <c r="D28" s="656">
        <f t="shared" si="0"/>
        <v>0</v>
      </c>
      <c r="E28" s="905">
        <f t="shared" si="4"/>
        <v>0</v>
      </c>
      <c r="F28" s="905">
        <f t="shared" si="5"/>
        <v>-407102.41</v>
      </c>
      <c r="G28" s="905">
        <f>HLOOKUP('General Information'!$L$1,Progress!$T$160:$UV$232,ROW()-4,FALSE)</f>
        <v>0</v>
      </c>
      <c r="H28" s="905">
        <f t="shared" si="6"/>
        <v>0</v>
      </c>
      <c r="I28" s="905">
        <f t="shared" si="7"/>
        <v>0</v>
      </c>
      <c r="K28" s="905">
        <f t="shared" si="8"/>
        <v>10157.99</v>
      </c>
      <c r="L28" s="656">
        <f t="shared" si="1"/>
        <v>1.1038533724845598E-2</v>
      </c>
      <c r="M28" s="905">
        <f t="shared" si="9"/>
        <v>0</v>
      </c>
      <c r="N28" s="905">
        <f t="shared" si="10"/>
        <v>-285.60000000000002</v>
      </c>
      <c r="O28" s="905">
        <f t="shared" si="11"/>
        <v>0</v>
      </c>
      <c r="P28" s="905">
        <f t="shared" si="12"/>
        <v>0</v>
      </c>
    </row>
    <row r="29" spans="1:16" s="939" customFormat="1" ht="15.6">
      <c r="A29" s="1447" t="str">
        <f t="shared" si="2"/>
        <v xml:space="preserve">  TSE Network</v>
      </c>
      <c r="B29" s="1448"/>
      <c r="C29" s="936">
        <f t="shared" si="3"/>
        <v>2995733.64</v>
      </c>
      <c r="D29" s="937">
        <f t="shared" si="0"/>
        <v>1.5061039842560364E-2</v>
      </c>
      <c r="E29" s="936">
        <f t="shared" si="4"/>
        <v>1612431.1400000001</v>
      </c>
      <c r="F29" s="936">
        <f t="shared" si="5"/>
        <v>-1051657.2400000002</v>
      </c>
      <c r="G29" s="936">
        <f>HLOOKUP('General Information'!$L$1,Progress!$T$160:$UV$232,ROW()-4,FALSE)</f>
        <v>2859193.16</v>
      </c>
      <c r="H29" s="936">
        <f t="shared" si="6"/>
        <v>2859193.16</v>
      </c>
      <c r="I29" s="936">
        <f t="shared" si="7"/>
        <v>510048.1</v>
      </c>
      <c r="J29" s="938"/>
      <c r="K29" s="936">
        <f t="shared" si="8"/>
        <v>48137.98</v>
      </c>
      <c r="L29" s="937">
        <f t="shared" si="1"/>
        <v>5.2310813032493922E-2</v>
      </c>
      <c r="M29" s="936">
        <f t="shared" si="9"/>
        <v>-11878.07</v>
      </c>
      <c r="N29" s="936">
        <f t="shared" si="10"/>
        <v>-6694.0600000000013</v>
      </c>
      <c r="O29" s="936">
        <f t="shared" si="11"/>
        <v>24761.93</v>
      </c>
      <c r="P29" s="936">
        <f t="shared" si="12"/>
        <v>12304.02</v>
      </c>
    </row>
    <row r="30" spans="1:16" s="655" customFormat="1" ht="15.75" customHeight="1">
      <c r="A30" s="1445" t="str">
        <f t="shared" si="2"/>
        <v xml:space="preserve">    Engineering</v>
      </c>
      <c r="B30" s="1446"/>
      <c r="C30" s="905">
        <f t="shared" si="3"/>
        <v>0</v>
      </c>
      <c r="D30" s="656">
        <f t="shared" si="0"/>
        <v>0</v>
      </c>
      <c r="E30" s="905">
        <f t="shared" si="4"/>
        <v>-53313.599999999999</v>
      </c>
      <c r="F30" s="905">
        <f t="shared" si="5"/>
        <v>-53313.599999999999</v>
      </c>
      <c r="G30" s="905">
        <f>HLOOKUP('General Information'!$L$1,Progress!$T$160:$UV$232,ROW()-4,FALSE)</f>
        <v>0</v>
      </c>
      <c r="H30" s="905">
        <f t="shared" si="6"/>
        <v>0</v>
      </c>
      <c r="I30" s="905">
        <f t="shared" si="7"/>
        <v>0</v>
      </c>
      <c r="K30" s="905">
        <f t="shared" si="8"/>
        <v>1075.8800000000001</v>
      </c>
      <c r="L30" s="656">
        <f t="shared" si="1"/>
        <v>1.1691424842795557E-3</v>
      </c>
      <c r="M30" s="905">
        <f t="shared" si="9"/>
        <v>1075.8800000000001</v>
      </c>
      <c r="N30" s="905">
        <f t="shared" si="10"/>
        <v>1075.8800000000001</v>
      </c>
      <c r="O30" s="905">
        <f t="shared" si="11"/>
        <v>1075.8800000000001</v>
      </c>
      <c r="P30" s="905">
        <f t="shared" si="12"/>
        <v>1075.8800000000001</v>
      </c>
    </row>
    <row r="31" spans="1:16" s="655" customFormat="1" ht="15.75" customHeight="1">
      <c r="A31" s="1445" t="str">
        <f t="shared" si="2"/>
        <v xml:space="preserve">    Procurement</v>
      </c>
      <c r="B31" s="1446"/>
      <c r="C31" s="905">
        <f t="shared" si="3"/>
        <v>0</v>
      </c>
      <c r="D31" s="656">
        <f t="shared" si="0"/>
        <v>0</v>
      </c>
      <c r="E31" s="905">
        <f t="shared" si="4"/>
        <v>-355823.88</v>
      </c>
      <c r="F31" s="905">
        <f t="shared" si="5"/>
        <v>-339765.94</v>
      </c>
      <c r="G31" s="905">
        <f>HLOOKUP('General Information'!$L$1,Progress!$T$160:$UV$232,ROW()-4,FALSE)</f>
        <v>0</v>
      </c>
      <c r="H31" s="905">
        <f t="shared" si="6"/>
        <v>0</v>
      </c>
      <c r="I31" s="905">
        <f t="shared" si="7"/>
        <v>0</v>
      </c>
      <c r="K31" s="905">
        <f t="shared" si="8"/>
        <v>15761.57</v>
      </c>
      <c r="L31" s="656">
        <f t="shared" si="1"/>
        <v>1.71278591533871E-2</v>
      </c>
      <c r="M31" s="905">
        <f t="shared" si="9"/>
        <v>-7569.26</v>
      </c>
      <c r="N31" s="905">
        <f t="shared" si="10"/>
        <v>447.5600000000004</v>
      </c>
      <c r="O31" s="905">
        <f t="shared" si="11"/>
        <v>6926.74</v>
      </c>
      <c r="P31" s="905">
        <f t="shared" si="12"/>
        <v>5573.96</v>
      </c>
    </row>
    <row r="32" spans="1:16" s="655" customFormat="1" ht="15.75" customHeight="1">
      <c r="A32" s="1445" t="str">
        <f t="shared" si="2"/>
        <v xml:space="preserve">    Construction</v>
      </c>
      <c r="B32" s="1446"/>
      <c r="C32" s="905">
        <f t="shared" si="3"/>
        <v>2995733.64</v>
      </c>
      <c r="D32" s="656">
        <f t="shared" si="0"/>
        <v>1.5061039842560364E-2</v>
      </c>
      <c r="E32" s="905">
        <f t="shared" si="4"/>
        <v>2021568.62</v>
      </c>
      <c r="F32" s="905">
        <f t="shared" si="5"/>
        <v>-299171.44000000006</v>
      </c>
      <c r="G32" s="905">
        <f>HLOOKUP('General Information'!$L$1,Progress!$T$160:$UV$232,ROW()-4,FALSE)</f>
        <v>2859193.16</v>
      </c>
      <c r="H32" s="905">
        <f t="shared" si="6"/>
        <v>2859193.16</v>
      </c>
      <c r="I32" s="905">
        <f t="shared" si="7"/>
        <v>510048.1</v>
      </c>
      <c r="K32" s="905">
        <f t="shared" si="8"/>
        <v>21142.54</v>
      </c>
      <c r="L32" s="656">
        <f t="shared" si="1"/>
        <v>2.2975277669981666E-2</v>
      </c>
      <c r="M32" s="905">
        <f t="shared" si="9"/>
        <v>-5384.6899999999987</v>
      </c>
      <c r="N32" s="905">
        <f t="shared" si="10"/>
        <v>-7884.2999999999993</v>
      </c>
      <c r="O32" s="905">
        <f t="shared" si="11"/>
        <v>16759.310000000001</v>
      </c>
      <c r="P32" s="905">
        <f t="shared" si="12"/>
        <v>5654.18</v>
      </c>
    </row>
    <row r="33" spans="1:16" s="655" customFormat="1" ht="15.75" customHeight="1">
      <c r="A33" s="1445" t="str">
        <f t="shared" si="2"/>
        <v xml:space="preserve">    Testing &amp; Commissioning</v>
      </c>
      <c r="B33" s="1446"/>
      <c r="C33" s="905">
        <f t="shared" si="3"/>
        <v>0</v>
      </c>
      <c r="D33" s="656">
        <f t="shared" si="0"/>
        <v>0</v>
      </c>
      <c r="E33" s="905">
        <f t="shared" si="4"/>
        <v>0</v>
      </c>
      <c r="F33" s="905">
        <f t="shared" si="5"/>
        <v>-359406.26</v>
      </c>
      <c r="G33" s="905">
        <f>HLOOKUP('General Information'!$L$1,Progress!$T$160:$UV$232,ROW()-4,FALSE)</f>
        <v>0</v>
      </c>
      <c r="H33" s="905">
        <f t="shared" si="6"/>
        <v>0</v>
      </c>
      <c r="I33" s="905">
        <f t="shared" si="7"/>
        <v>0</v>
      </c>
      <c r="K33" s="905">
        <f t="shared" si="8"/>
        <v>10157.99</v>
      </c>
      <c r="L33" s="656">
        <f t="shared" si="1"/>
        <v>1.1038533724845598E-2</v>
      </c>
      <c r="M33" s="905">
        <f t="shared" si="9"/>
        <v>0</v>
      </c>
      <c r="N33" s="905">
        <f t="shared" si="10"/>
        <v>-333.2</v>
      </c>
      <c r="O33" s="905">
        <f t="shared" si="11"/>
        <v>0</v>
      </c>
      <c r="P33" s="905">
        <f t="shared" si="12"/>
        <v>0</v>
      </c>
    </row>
    <row r="34" spans="1:16" s="939" customFormat="1" ht="15.6">
      <c r="A34" s="1447" t="str">
        <f t="shared" si="2"/>
        <v xml:space="preserve">  Potable Water Pump Station</v>
      </c>
      <c r="B34" s="1448"/>
      <c r="C34" s="936">
        <f t="shared" si="3"/>
        <v>11076181.82</v>
      </c>
      <c r="D34" s="937">
        <f t="shared" si="0"/>
        <v>5.5685463309235579E-2</v>
      </c>
      <c r="E34" s="936">
        <f t="shared" si="4"/>
        <v>-6164181.1099999994</v>
      </c>
      <c r="F34" s="936">
        <f t="shared" si="5"/>
        <v>-1545112.6</v>
      </c>
      <c r="G34" s="936">
        <f>HLOOKUP('General Information'!$L$1,Progress!$T$160:$UV$232,ROW()-4,FALSE)</f>
        <v>4419392</v>
      </c>
      <c r="H34" s="936">
        <f t="shared" si="6"/>
        <v>4419392</v>
      </c>
      <c r="I34" s="936">
        <f t="shared" si="7"/>
        <v>1734353.19</v>
      </c>
      <c r="J34" s="938"/>
      <c r="K34" s="936">
        <f t="shared" si="8"/>
        <v>71778.259999999995</v>
      </c>
      <c r="L34" s="937">
        <f t="shared" si="1"/>
        <v>7.8000346891534234E-2</v>
      </c>
      <c r="M34" s="936">
        <f t="shared" si="9"/>
        <v>-10022.519999999997</v>
      </c>
      <c r="N34" s="936">
        <f t="shared" si="10"/>
        <v>6439.6899999999987</v>
      </c>
      <c r="O34" s="936">
        <f t="shared" si="11"/>
        <v>45641.48</v>
      </c>
      <c r="P34" s="936">
        <f t="shared" si="12"/>
        <v>31071.69</v>
      </c>
    </row>
    <row r="35" spans="1:16" s="655" customFormat="1" ht="15.75" customHeight="1">
      <c r="A35" s="1445" t="str">
        <f t="shared" si="2"/>
        <v xml:space="preserve">    Engineering</v>
      </c>
      <c r="B35" s="1446"/>
      <c r="C35" s="905">
        <f t="shared" si="3"/>
        <v>0</v>
      </c>
      <c r="D35" s="656">
        <f t="shared" si="0"/>
        <v>0</v>
      </c>
      <c r="E35" s="905">
        <f t="shared" si="4"/>
        <v>-302498.17</v>
      </c>
      <c r="F35" s="905">
        <f t="shared" si="5"/>
        <v>-302498.17</v>
      </c>
      <c r="G35" s="905">
        <f>HLOOKUP('General Information'!$L$1,Progress!$T$160:$UV$232,ROW()-4,FALSE)</f>
        <v>0</v>
      </c>
      <c r="H35" s="905">
        <f t="shared" si="6"/>
        <v>0</v>
      </c>
      <c r="I35" s="905">
        <f t="shared" si="7"/>
        <v>0</v>
      </c>
      <c r="K35" s="905">
        <f t="shared" si="8"/>
        <v>5518</v>
      </c>
      <c r="L35" s="656">
        <f t="shared" si="1"/>
        <v>5.9963269400440458E-3</v>
      </c>
      <c r="M35" s="905">
        <f t="shared" si="9"/>
        <v>5518</v>
      </c>
      <c r="N35" s="905">
        <f t="shared" si="10"/>
        <v>5474.26</v>
      </c>
      <c r="O35" s="905">
        <f t="shared" si="11"/>
        <v>5518</v>
      </c>
      <c r="P35" s="905">
        <f t="shared" si="12"/>
        <v>5474.26</v>
      </c>
    </row>
    <row r="36" spans="1:16" s="655" customFormat="1" ht="15.75" customHeight="1">
      <c r="A36" s="1445" t="str">
        <f t="shared" si="2"/>
        <v xml:space="preserve">    Procurement</v>
      </c>
      <c r="B36" s="1446"/>
      <c r="C36" s="905">
        <f t="shared" si="3"/>
        <v>0</v>
      </c>
      <c r="D36" s="656">
        <f t="shared" si="0"/>
        <v>0</v>
      </c>
      <c r="E36" s="905">
        <f t="shared" si="4"/>
        <v>-1829655.89</v>
      </c>
      <c r="F36" s="905">
        <f t="shared" si="5"/>
        <v>-1399003.52</v>
      </c>
      <c r="G36" s="905">
        <f>HLOOKUP('General Information'!$L$1,Progress!$T$160:$UV$232,ROW()-4,FALSE)</f>
        <v>0</v>
      </c>
      <c r="H36" s="905">
        <f t="shared" si="6"/>
        <v>0</v>
      </c>
      <c r="I36" s="905">
        <f t="shared" si="7"/>
        <v>0</v>
      </c>
      <c r="K36" s="905">
        <f t="shared" si="8"/>
        <v>44188.07</v>
      </c>
      <c r="L36" s="656">
        <f t="shared" si="1"/>
        <v>4.8018505721194649E-2</v>
      </c>
      <c r="M36" s="905">
        <f t="shared" si="9"/>
        <v>-4708.739999999998</v>
      </c>
      <c r="N36" s="905">
        <f t="shared" si="10"/>
        <v>1049.7200000000012</v>
      </c>
      <c r="O36" s="905">
        <f t="shared" si="11"/>
        <v>35931.26</v>
      </c>
      <c r="P36" s="905">
        <f t="shared" si="12"/>
        <v>23833.72</v>
      </c>
    </row>
    <row r="37" spans="1:16" s="655" customFormat="1" ht="15.75" customHeight="1">
      <c r="A37" s="1445" t="str">
        <f t="shared" si="2"/>
        <v xml:space="preserve">    Construction</v>
      </c>
      <c r="B37" s="1446"/>
      <c r="C37" s="905">
        <f t="shared" si="3"/>
        <v>11076181.82</v>
      </c>
      <c r="D37" s="656">
        <f t="shared" si="0"/>
        <v>5.5685463309235579E-2</v>
      </c>
      <c r="E37" s="905">
        <f t="shared" si="4"/>
        <v>-4032027.0500000007</v>
      </c>
      <c r="F37" s="905">
        <f t="shared" si="5"/>
        <v>156389.07999999984</v>
      </c>
      <c r="G37" s="905">
        <f>HLOOKUP('General Information'!$L$1,Progress!$T$160:$UV$232,ROW()-4,FALSE)</f>
        <v>4419392</v>
      </c>
      <c r="H37" s="905">
        <f t="shared" si="6"/>
        <v>4419392</v>
      </c>
      <c r="I37" s="905">
        <f t="shared" si="7"/>
        <v>1734353.19</v>
      </c>
      <c r="K37" s="905">
        <f t="shared" si="8"/>
        <v>14498.77</v>
      </c>
      <c r="L37" s="656">
        <f t="shared" si="1"/>
        <v>1.5755593539054442E-2</v>
      </c>
      <c r="M37" s="905">
        <f t="shared" si="9"/>
        <v>-10831.779999999999</v>
      </c>
      <c r="N37" s="905">
        <f t="shared" si="10"/>
        <v>-84.289999999999964</v>
      </c>
      <c r="O37" s="905">
        <f t="shared" si="11"/>
        <v>4192.22</v>
      </c>
      <c r="P37" s="905">
        <f t="shared" si="12"/>
        <v>1763.71</v>
      </c>
    </row>
    <row r="38" spans="1:16" s="655" customFormat="1" ht="15.75" customHeight="1">
      <c r="A38" s="1445" t="str">
        <f t="shared" si="2"/>
        <v xml:space="preserve">    Testing &amp; Commissioning</v>
      </c>
      <c r="B38" s="1446"/>
      <c r="C38" s="905">
        <f t="shared" si="3"/>
        <v>0</v>
      </c>
      <c r="D38" s="656">
        <f t="shared" si="0"/>
        <v>0</v>
      </c>
      <c r="E38" s="905">
        <f t="shared" si="4"/>
        <v>0</v>
      </c>
      <c r="F38" s="905">
        <f t="shared" si="5"/>
        <v>0</v>
      </c>
      <c r="G38" s="905">
        <f>HLOOKUP('General Information'!$L$1,Progress!$T$160:$UV$232,ROW()-4,FALSE)</f>
        <v>0</v>
      </c>
      <c r="H38" s="905">
        <f t="shared" si="6"/>
        <v>0</v>
      </c>
      <c r="I38" s="905">
        <f t="shared" si="7"/>
        <v>0</v>
      </c>
      <c r="K38" s="905">
        <f t="shared" si="8"/>
        <v>7573.41</v>
      </c>
      <c r="L38" s="656">
        <f t="shared" si="1"/>
        <v>8.2299098243927091E-3</v>
      </c>
      <c r="M38" s="905">
        <f t="shared" si="9"/>
        <v>0</v>
      </c>
      <c r="N38" s="905">
        <f t="shared" si="10"/>
        <v>0</v>
      </c>
      <c r="O38" s="905">
        <f t="shared" si="11"/>
        <v>0</v>
      </c>
      <c r="P38" s="905">
        <f t="shared" si="12"/>
        <v>0</v>
      </c>
    </row>
    <row r="39" spans="1:16" s="939" customFormat="1" ht="15.6">
      <c r="A39" s="1447" t="str">
        <f t="shared" si="2"/>
        <v xml:space="preserve">  Sewerage Lift Station</v>
      </c>
      <c r="B39" s="1448"/>
      <c r="C39" s="936">
        <f t="shared" si="3"/>
        <v>4985124.6900000004</v>
      </c>
      <c r="D39" s="937">
        <f t="shared" ref="D39:D70" si="13">IF(ISBLANK(C39),"",C39/$C$78)</f>
        <v>2.5062696020004428E-2</v>
      </c>
      <c r="E39" s="936">
        <f t="shared" si="4"/>
        <v>-3538203.94</v>
      </c>
      <c r="F39" s="936">
        <f t="shared" si="5"/>
        <v>-555628.72000000009</v>
      </c>
      <c r="G39" s="936">
        <f>HLOOKUP('General Information'!$L$1,Progress!$T$160:$UV$232,ROW()-4,FALSE)</f>
        <v>276905.78999999998</v>
      </c>
      <c r="H39" s="936">
        <f t="shared" si="6"/>
        <v>276905.78999999998</v>
      </c>
      <c r="I39" s="936">
        <f t="shared" si="7"/>
        <v>36677.32</v>
      </c>
      <c r="J39" s="938"/>
      <c r="K39" s="936">
        <f t="shared" si="8"/>
        <v>70758.97</v>
      </c>
      <c r="L39" s="937">
        <f t="shared" ref="L39:L70" si="14">IF(ISBLANK(K39),"",K39/$K$78)</f>
        <v>7.6892699902277706E-2</v>
      </c>
      <c r="M39" s="936">
        <f t="shared" si="9"/>
        <v>-8207.43</v>
      </c>
      <c r="N39" s="936">
        <f t="shared" si="10"/>
        <v>8009.380000000001</v>
      </c>
      <c r="O39" s="936">
        <f t="shared" si="11"/>
        <v>43992.57</v>
      </c>
      <c r="P39" s="936">
        <f t="shared" si="12"/>
        <v>16566.86</v>
      </c>
    </row>
    <row r="40" spans="1:16" s="655" customFormat="1" ht="15.75" customHeight="1">
      <c r="A40" s="1445" t="str">
        <f t="shared" si="2"/>
        <v xml:space="preserve">    Engineering</v>
      </c>
      <c r="B40" s="1446"/>
      <c r="C40" s="905">
        <f t="shared" si="3"/>
        <v>0</v>
      </c>
      <c r="D40" s="656">
        <f t="shared" si="13"/>
        <v>0</v>
      </c>
      <c r="E40" s="905">
        <f t="shared" si="4"/>
        <v>-119188.88</v>
      </c>
      <c r="F40" s="905">
        <f t="shared" si="5"/>
        <v>-119188.88</v>
      </c>
      <c r="G40" s="905">
        <f>HLOOKUP('General Information'!$L$1,Progress!$T$160:$UV$232,ROW()-4,FALSE)</f>
        <v>0</v>
      </c>
      <c r="H40" s="905">
        <f t="shared" si="6"/>
        <v>0</v>
      </c>
      <c r="I40" s="905">
        <f t="shared" si="7"/>
        <v>0</v>
      </c>
      <c r="K40" s="905">
        <f t="shared" si="8"/>
        <v>7363.85</v>
      </c>
      <c r="L40" s="656">
        <f t="shared" si="14"/>
        <v>8.0021841495910382E-3</v>
      </c>
      <c r="M40" s="905">
        <f t="shared" si="9"/>
        <v>7363.85</v>
      </c>
      <c r="N40" s="905">
        <f t="shared" si="10"/>
        <v>7363.85</v>
      </c>
      <c r="O40" s="905">
        <f t="shared" si="11"/>
        <v>7363.85</v>
      </c>
      <c r="P40" s="905">
        <f t="shared" si="12"/>
        <v>7363.85</v>
      </c>
    </row>
    <row r="41" spans="1:16" s="655" customFormat="1" ht="15.75" customHeight="1">
      <c r="A41" s="1445" t="str">
        <f t="shared" si="2"/>
        <v xml:space="preserve">    Procurement</v>
      </c>
      <c r="B41" s="1446"/>
      <c r="C41" s="905">
        <f t="shared" si="3"/>
        <v>0</v>
      </c>
      <c r="D41" s="656">
        <f t="shared" si="13"/>
        <v>0</v>
      </c>
      <c r="E41" s="905">
        <f t="shared" si="4"/>
        <v>-794593.99</v>
      </c>
      <c r="F41" s="905">
        <f t="shared" si="5"/>
        <v>-438612.23</v>
      </c>
      <c r="G41" s="905">
        <f>HLOOKUP('General Information'!$L$1,Progress!$T$160:$UV$232,ROW()-4,FALSE)</f>
        <v>0</v>
      </c>
      <c r="H41" s="905">
        <f t="shared" si="6"/>
        <v>0</v>
      </c>
      <c r="I41" s="905">
        <f t="shared" si="7"/>
        <v>0</v>
      </c>
      <c r="K41" s="905">
        <f t="shared" si="8"/>
        <v>46623.63</v>
      </c>
      <c r="L41" s="656">
        <f t="shared" si="14"/>
        <v>5.066519184698183E-2</v>
      </c>
      <c r="M41" s="905">
        <f t="shared" si="9"/>
        <v>-8943.4400000000023</v>
      </c>
      <c r="N41" s="905">
        <f t="shared" si="10"/>
        <v>699.75</v>
      </c>
      <c r="O41" s="905">
        <f t="shared" si="11"/>
        <v>33936.559999999998</v>
      </c>
      <c r="P41" s="905">
        <f t="shared" si="12"/>
        <v>8714.83</v>
      </c>
    </row>
    <row r="42" spans="1:16" s="655" customFormat="1" ht="15.75" customHeight="1">
      <c r="A42" s="1445" t="str">
        <f t="shared" si="2"/>
        <v xml:space="preserve">    Construction</v>
      </c>
      <c r="B42" s="1446"/>
      <c r="C42" s="905">
        <f t="shared" si="3"/>
        <v>4985124.6900000004</v>
      </c>
      <c r="D42" s="656">
        <f t="shared" si="13"/>
        <v>2.5062696020004428E-2</v>
      </c>
      <c r="E42" s="905">
        <f t="shared" si="4"/>
        <v>-2624421.0699999998</v>
      </c>
      <c r="F42" s="905">
        <f t="shared" si="5"/>
        <v>2172.3899999999994</v>
      </c>
      <c r="G42" s="905">
        <f>HLOOKUP('General Information'!$L$1,Progress!$T$160:$UV$232,ROW()-4,FALSE)</f>
        <v>276905.78999999998</v>
      </c>
      <c r="H42" s="905">
        <f t="shared" si="6"/>
        <v>276905.78999999998</v>
      </c>
      <c r="I42" s="905">
        <f t="shared" si="7"/>
        <v>36677.32</v>
      </c>
      <c r="K42" s="905">
        <f t="shared" si="8"/>
        <v>9198.08</v>
      </c>
      <c r="L42" s="656">
        <f t="shared" si="14"/>
        <v>9.99541408131213E-3</v>
      </c>
      <c r="M42" s="905">
        <f t="shared" si="9"/>
        <v>-6627.84</v>
      </c>
      <c r="N42" s="905">
        <f t="shared" si="10"/>
        <v>-54.21999999999997</v>
      </c>
      <c r="O42" s="905">
        <f t="shared" si="11"/>
        <v>2692.16</v>
      </c>
      <c r="P42" s="905">
        <f t="shared" si="12"/>
        <v>488.18</v>
      </c>
    </row>
    <row r="43" spans="1:16" s="655" customFormat="1" ht="15.75" customHeight="1">
      <c r="A43" s="1445" t="str">
        <f t="shared" si="2"/>
        <v xml:space="preserve">    Testing &amp; Commissioning</v>
      </c>
      <c r="B43" s="1446"/>
      <c r="C43" s="905">
        <f t="shared" si="3"/>
        <v>0</v>
      </c>
      <c r="D43" s="656">
        <f t="shared" si="13"/>
        <v>0</v>
      </c>
      <c r="E43" s="905">
        <f t="shared" si="4"/>
        <v>0</v>
      </c>
      <c r="F43" s="905">
        <f t="shared" si="5"/>
        <v>0</v>
      </c>
      <c r="G43" s="905">
        <f>HLOOKUP('General Information'!$L$1,Progress!$T$160:$UV$232,ROW()-4,FALSE)</f>
        <v>0</v>
      </c>
      <c r="H43" s="905">
        <f t="shared" si="6"/>
        <v>0</v>
      </c>
      <c r="I43" s="905">
        <f t="shared" si="7"/>
        <v>0</v>
      </c>
      <c r="K43" s="905">
        <f t="shared" si="8"/>
        <v>7573.41</v>
      </c>
      <c r="L43" s="656">
        <f t="shared" si="14"/>
        <v>8.2299098243927091E-3</v>
      </c>
      <c r="M43" s="905">
        <f t="shared" si="9"/>
        <v>0</v>
      </c>
      <c r="N43" s="905">
        <f t="shared" si="10"/>
        <v>0</v>
      </c>
      <c r="O43" s="905">
        <f t="shared" si="11"/>
        <v>0</v>
      </c>
      <c r="P43" s="905">
        <f t="shared" si="12"/>
        <v>0</v>
      </c>
    </row>
    <row r="44" spans="1:16" s="939" customFormat="1" ht="15.6">
      <c r="A44" s="1447" t="str">
        <f t="shared" si="2"/>
        <v xml:space="preserve">  Medium Voltage Network</v>
      </c>
      <c r="B44" s="1448"/>
      <c r="C44" s="936">
        <f t="shared" si="3"/>
        <v>5452229.25</v>
      </c>
      <c r="D44" s="937">
        <f t="shared" si="13"/>
        <v>2.7411062475174865E-2</v>
      </c>
      <c r="E44" s="936">
        <f t="shared" si="4"/>
        <v>544090.54999999981</v>
      </c>
      <c r="F44" s="936">
        <f t="shared" si="5"/>
        <v>-218032.33000000007</v>
      </c>
      <c r="G44" s="936">
        <f>HLOOKUP('General Information'!$L$1,Progress!$T$160:$UV$232,ROW()-4,FALSE)</f>
        <v>4202411.68</v>
      </c>
      <c r="H44" s="936">
        <f t="shared" si="6"/>
        <v>4202411.68</v>
      </c>
      <c r="I44" s="936">
        <f t="shared" si="7"/>
        <v>1171998.1399999999</v>
      </c>
      <c r="J44" s="938"/>
      <c r="K44" s="936">
        <f t="shared" si="8"/>
        <v>34290.879999999997</v>
      </c>
      <c r="L44" s="937">
        <f t="shared" si="14"/>
        <v>3.7263379402286613E-2</v>
      </c>
      <c r="M44" s="936">
        <f t="shared" si="9"/>
        <v>-12927.560000000001</v>
      </c>
      <c r="N44" s="936">
        <f t="shared" si="10"/>
        <v>613.07999999999993</v>
      </c>
      <c r="O44" s="936">
        <f t="shared" si="11"/>
        <v>17112.439999999999</v>
      </c>
      <c r="P44" s="936">
        <f t="shared" si="12"/>
        <v>11751.82</v>
      </c>
    </row>
    <row r="45" spans="1:16" s="655" customFormat="1" ht="15.75" customHeight="1">
      <c r="A45" s="1445" t="str">
        <f t="shared" si="2"/>
        <v xml:space="preserve">    Engineering</v>
      </c>
      <c r="B45" s="1446"/>
      <c r="C45" s="905">
        <f t="shared" si="3"/>
        <v>0</v>
      </c>
      <c r="D45" s="656">
        <f t="shared" si="13"/>
        <v>0</v>
      </c>
      <c r="E45" s="905">
        <f t="shared" si="4"/>
        <v>-143651.5</v>
      </c>
      <c r="F45" s="905">
        <f t="shared" si="5"/>
        <v>-143651.5</v>
      </c>
      <c r="G45" s="905">
        <f>HLOOKUP('General Information'!$L$1,Progress!$T$160:$UV$232,ROW()-4,FALSE)</f>
        <v>0</v>
      </c>
      <c r="H45" s="905">
        <f t="shared" si="6"/>
        <v>0</v>
      </c>
      <c r="I45" s="905">
        <f t="shared" si="7"/>
        <v>0</v>
      </c>
      <c r="K45" s="905">
        <f t="shared" si="8"/>
        <v>415.52</v>
      </c>
      <c r="L45" s="656">
        <f t="shared" si="14"/>
        <v>4.5153928418396189E-4</v>
      </c>
      <c r="M45" s="905">
        <f t="shared" si="9"/>
        <v>415.52</v>
      </c>
      <c r="N45" s="905">
        <f t="shared" si="10"/>
        <v>415.52</v>
      </c>
      <c r="O45" s="905">
        <f t="shared" si="11"/>
        <v>415.52</v>
      </c>
      <c r="P45" s="905">
        <f t="shared" si="12"/>
        <v>415.52</v>
      </c>
    </row>
    <row r="46" spans="1:16" s="655" customFormat="1" ht="15.75" customHeight="1">
      <c r="A46" s="1445" t="str">
        <f t="shared" si="2"/>
        <v xml:space="preserve">    Procurement</v>
      </c>
      <c r="B46" s="1446"/>
      <c r="C46" s="905">
        <f t="shared" si="3"/>
        <v>0</v>
      </c>
      <c r="D46" s="656">
        <f t="shared" si="13"/>
        <v>0</v>
      </c>
      <c r="E46" s="905">
        <f t="shared" si="4"/>
        <v>-957642.81</v>
      </c>
      <c r="F46" s="905">
        <f t="shared" si="5"/>
        <v>-941313.5</v>
      </c>
      <c r="G46" s="905">
        <f>HLOOKUP('General Information'!$L$1,Progress!$T$160:$UV$232,ROW()-4,FALSE)</f>
        <v>0</v>
      </c>
      <c r="H46" s="905">
        <f t="shared" si="6"/>
        <v>0</v>
      </c>
      <c r="I46" s="905">
        <f t="shared" si="7"/>
        <v>0</v>
      </c>
      <c r="K46" s="905">
        <f t="shared" si="8"/>
        <v>11655.91</v>
      </c>
      <c r="L46" s="656">
        <f t="shared" si="14"/>
        <v>1.2666300678457556E-2</v>
      </c>
      <c r="M46" s="905">
        <f t="shared" si="9"/>
        <v>-1803.25</v>
      </c>
      <c r="N46" s="905">
        <f t="shared" si="10"/>
        <v>826.03000000000065</v>
      </c>
      <c r="O46" s="905">
        <f t="shared" si="11"/>
        <v>11316.75</v>
      </c>
      <c r="P46" s="905">
        <f t="shared" si="12"/>
        <v>10287.49</v>
      </c>
    </row>
    <row r="47" spans="1:16" s="655" customFormat="1" ht="15.75" customHeight="1">
      <c r="A47" s="1445" t="str">
        <f t="shared" si="2"/>
        <v xml:space="preserve">    Construction</v>
      </c>
      <c r="B47" s="1446"/>
      <c r="C47" s="905">
        <f t="shared" si="3"/>
        <v>5452229.25</v>
      </c>
      <c r="D47" s="656">
        <f t="shared" si="13"/>
        <v>2.7411062475174865E-2</v>
      </c>
      <c r="E47" s="905">
        <f t="shared" si="4"/>
        <v>1645384.8699999996</v>
      </c>
      <c r="F47" s="905">
        <f t="shared" si="5"/>
        <v>866932.66999999993</v>
      </c>
      <c r="G47" s="905">
        <f>HLOOKUP('General Information'!$L$1,Progress!$T$160:$UV$232,ROW()-4,FALSE)</f>
        <v>4202411.68</v>
      </c>
      <c r="H47" s="905">
        <f t="shared" si="6"/>
        <v>4202411.68</v>
      </c>
      <c r="I47" s="905">
        <f t="shared" si="7"/>
        <v>1171998.1399999999</v>
      </c>
      <c r="K47" s="905">
        <f t="shared" si="8"/>
        <v>16449.240000000002</v>
      </c>
      <c r="L47" s="656">
        <f t="shared" si="14"/>
        <v>1.7875139716428075E-2</v>
      </c>
      <c r="M47" s="905">
        <f t="shared" si="9"/>
        <v>-11539.82</v>
      </c>
      <c r="N47" s="905">
        <f t="shared" si="10"/>
        <v>-628.47</v>
      </c>
      <c r="O47" s="905">
        <f t="shared" si="11"/>
        <v>5380.18</v>
      </c>
      <c r="P47" s="905">
        <f t="shared" si="12"/>
        <v>1048.81</v>
      </c>
    </row>
    <row r="48" spans="1:16" s="655" customFormat="1" ht="15.75" customHeight="1">
      <c r="A48" s="1445" t="str">
        <f t="shared" si="2"/>
        <v xml:space="preserve">    Testing &amp; Commissioning</v>
      </c>
      <c r="B48" s="1446"/>
      <c r="C48" s="905">
        <f t="shared" si="3"/>
        <v>0</v>
      </c>
      <c r="D48" s="656">
        <f t="shared" si="13"/>
        <v>0</v>
      </c>
      <c r="E48" s="905">
        <f t="shared" si="4"/>
        <v>0</v>
      </c>
      <c r="F48" s="905">
        <f t="shared" si="5"/>
        <v>0</v>
      </c>
      <c r="G48" s="905">
        <f>HLOOKUP('General Information'!$L$1,Progress!$T$160:$UV$232,ROW()-4,FALSE)</f>
        <v>0</v>
      </c>
      <c r="H48" s="905">
        <f t="shared" si="6"/>
        <v>0</v>
      </c>
      <c r="I48" s="905">
        <f t="shared" si="7"/>
        <v>0</v>
      </c>
      <c r="K48" s="905">
        <f t="shared" si="8"/>
        <v>5770.22</v>
      </c>
      <c r="L48" s="656">
        <f t="shared" si="14"/>
        <v>6.2704105900654138E-3</v>
      </c>
      <c r="M48" s="905">
        <f t="shared" si="9"/>
        <v>0</v>
      </c>
      <c r="N48" s="905">
        <f t="shared" si="10"/>
        <v>0</v>
      </c>
      <c r="O48" s="905">
        <f t="shared" si="11"/>
        <v>0</v>
      </c>
      <c r="P48" s="905">
        <f t="shared" si="12"/>
        <v>0</v>
      </c>
    </row>
    <row r="49" spans="1:16" s="939" customFormat="1" ht="15.6">
      <c r="A49" s="1447" t="str">
        <f t="shared" si="2"/>
        <v xml:space="preserve">  Low Voltage Network</v>
      </c>
      <c r="B49" s="1448"/>
      <c r="C49" s="936">
        <f t="shared" si="3"/>
        <v>1876943.13</v>
      </c>
      <c r="D49" s="937">
        <f t="shared" si="13"/>
        <v>9.4363246737617004E-3</v>
      </c>
      <c r="E49" s="936">
        <f t="shared" si="4"/>
        <v>-938830.07000000007</v>
      </c>
      <c r="F49" s="936">
        <f t="shared" si="5"/>
        <v>-239073.68</v>
      </c>
      <c r="G49" s="936">
        <f>HLOOKUP('General Information'!$L$1,Progress!$T$160:$UV$232,ROW()-4,FALSE)</f>
        <v>438370.8</v>
      </c>
      <c r="H49" s="936">
        <f t="shared" si="6"/>
        <v>438370.8</v>
      </c>
      <c r="I49" s="936">
        <f t="shared" si="7"/>
        <v>16626.84</v>
      </c>
      <c r="J49" s="938"/>
      <c r="K49" s="936">
        <f t="shared" si="8"/>
        <v>31587.58</v>
      </c>
      <c r="L49" s="937">
        <f t="shared" si="14"/>
        <v>3.4325744277781171E-2</v>
      </c>
      <c r="M49" s="936">
        <f t="shared" si="9"/>
        <v>-13293.74</v>
      </c>
      <c r="N49" s="936">
        <f t="shared" si="10"/>
        <v>360.13000000000011</v>
      </c>
      <c r="O49" s="936">
        <f t="shared" si="11"/>
        <v>12066.26</v>
      </c>
      <c r="P49" s="936">
        <f t="shared" si="12"/>
        <v>6547.2</v>
      </c>
    </row>
    <row r="50" spans="1:16" s="655" customFormat="1" ht="15.75" customHeight="1">
      <c r="A50" s="1445" t="str">
        <f t="shared" si="2"/>
        <v xml:space="preserve">    Engineering</v>
      </c>
      <c r="B50" s="1446"/>
      <c r="C50" s="905">
        <f t="shared" si="3"/>
        <v>0</v>
      </c>
      <c r="D50" s="656">
        <f t="shared" si="13"/>
        <v>0</v>
      </c>
      <c r="E50" s="905">
        <f t="shared" si="4"/>
        <v>-30854.52</v>
      </c>
      <c r="F50" s="905">
        <f t="shared" si="5"/>
        <v>-30854.52</v>
      </c>
      <c r="G50" s="905">
        <f>HLOOKUP('General Information'!$L$1,Progress!$T$160:$UV$232,ROW()-4,FALSE)</f>
        <v>0</v>
      </c>
      <c r="H50" s="905">
        <f t="shared" si="6"/>
        <v>0</v>
      </c>
      <c r="I50" s="905">
        <f t="shared" si="7"/>
        <v>0</v>
      </c>
      <c r="K50" s="905">
        <f t="shared" si="8"/>
        <v>328.04</v>
      </c>
      <c r="L50" s="656">
        <f t="shared" si="14"/>
        <v>3.5647609449294108E-4</v>
      </c>
      <c r="M50" s="905">
        <f t="shared" si="9"/>
        <v>328.04</v>
      </c>
      <c r="N50" s="905">
        <f t="shared" si="10"/>
        <v>328.04</v>
      </c>
      <c r="O50" s="905">
        <f t="shared" si="11"/>
        <v>328.04</v>
      </c>
      <c r="P50" s="905">
        <f t="shared" si="12"/>
        <v>328.04</v>
      </c>
    </row>
    <row r="51" spans="1:16" s="655" customFormat="1" ht="15.75" customHeight="1">
      <c r="A51" s="1445" t="str">
        <f t="shared" si="2"/>
        <v xml:space="preserve">    Procurement</v>
      </c>
      <c r="B51" s="1446"/>
      <c r="C51" s="905">
        <f t="shared" si="3"/>
        <v>0</v>
      </c>
      <c r="D51" s="656">
        <f t="shared" si="13"/>
        <v>0</v>
      </c>
      <c r="E51" s="905">
        <f t="shared" si="4"/>
        <v>-205735.77</v>
      </c>
      <c r="F51" s="905">
        <f t="shared" si="5"/>
        <v>-203197.3</v>
      </c>
      <c r="G51" s="905">
        <f>HLOOKUP('General Information'!$L$1,Progress!$T$160:$UV$232,ROW()-4,FALSE)</f>
        <v>0</v>
      </c>
      <c r="H51" s="905">
        <f t="shared" si="6"/>
        <v>0</v>
      </c>
      <c r="I51" s="905">
        <f t="shared" si="7"/>
        <v>0</v>
      </c>
      <c r="K51" s="905">
        <f t="shared" si="8"/>
        <v>5984.53</v>
      </c>
      <c r="L51" s="656">
        <f t="shared" si="14"/>
        <v>6.5032980178509952E-3</v>
      </c>
      <c r="M51" s="905">
        <f t="shared" si="9"/>
        <v>387.07999999999993</v>
      </c>
      <c r="N51" s="905">
        <f t="shared" si="10"/>
        <v>430.51000000000022</v>
      </c>
      <c r="O51" s="905">
        <f t="shared" si="11"/>
        <v>5891.08</v>
      </c>
      <c r="P51" s="905">
        <f t="shared" si="12"/>
        <v>5361.58</v>
      </c>
    </row>
    <row r="52" spans="1:16" s="655" customFormat="1" ht="15.75" customHeight="1">
      <c r="A52" s="1445" t="str">
        <f t="shared" si="2"/>
        <v xml:space="preserve">    Construction</v>
      </c>
      <c r="B52" s="1446"/>
      <c r="C52" s="905">
        <f t="shared" si="3"/>
        <v>1876943.13</v>
      </c>
      <c r="D52" s="656">
        <f t="shared" si="13"/>
        <v>9.4363246737617004E-3</v>
      </c>
      <c r="E52" s="905">
        <f t="shared" si="4"/>
        <v>-702239.78</v>
      </c>
      <c r="F52" s="905">
        <f t="shared" si="5"/>
        <v>-5021.8600000000006</v>
      </c>
      <c r="G52" s="905">
        <f>HLOOKUP('General Information'!$L$1,Progress!$T$160:$UV$232,ROW()-4,FALSE)</f>
        <v>438370.8</v>
      </c>
      <c r="H52" s="905">
        <f t="shared" si="6"/>
        <v>438370.8</v>
      </c>
      <c r="I52" s="905">
        <f t="shared" si="7"/>
        <v>16626.84</v>
      </c>
      <c r="K52" s="905">
        <f t="shared" si="8"/>
        <v>19264.37</v>
      </c>
      <c r="L52" s="656">
        <f t="shared" si="14"/>
        <v>2.0934298806447319E-2</v>
      </c>
      <c r="M52" s="905">
        <f t="shared" si="9"/>
        <v>-14008.86</v>
      </c>
      <c r="N52" s="905">
        <f t="shared" si="10"/>
        <v>-398.41999999999996</v>
      </c>
      <c r="O52" s="905">
        <f t="shared" si="11"/>
        <v>5847.14</v>
      </c>
      <c r="P52" s="905">
        <f t="shared" si="12"/>
        <v>857.58</v>
      </c>
    </row>
    <row r="53" spans="1:16" s="655" customFormat="1" ht="15.75" customHeight="1">
      <c r="A53" s="1445" t="str">
        <f t="shared" si="2"/>
        <v xml:space="preserve">    Testing &amp; Commissioning</v>
      </c>
      <c r="B53" s="1446"/>
      <c r="C53" s="905">
        <f t="shared" si="3"/>
        <v>0</v>
      </c>
      <c r="D53" s="656">
        <f t="shared" si="13"/>
        <v>0</v>
      </c>
      <c r="E53" s="905">
        <f t="shared" si="4"/>
        <v>0</v>
      </c>
      <c r="F53" s="905">
        <f t="shared" si="5"/>
        <v>0</v>
      </c>
      <c r="G53" s="905">
        <f>HLOOKUP('General Information'!$L$1,Progress!$T$160:$UV$232,ROW()-4,FALSE)</f>
        <v>0</v>
      </c>
      <c r="H53" s="905">
        <f t="shared" si="6"/>
        <v>0</v>
      </c>
      <c r="I53" s="905">
        <f t="shared" si="7"/>
        <v>0</v>
      </c>
      <c r="K53" s="905">
        <f t="shared" si="8"/>
        <v>6010.65</v>
      </c>
      <c r="L53" s="656">
        <f t="shared" si="14"/>
        <v>6.5316822258382999E-3</v>
      </c>
      <c r="M53" s="905">
        <f t="shared" si="9"/>
        <v>0</v>
      </c>
      <c r="N53" s="905">
        <f t="shared" si="10"/>
        <v>0</v>
      </c>
      <c r="O53" s="905">
        <f t="shared" si="11"/>
        <v>0</v>
      </c>
      <c r="P53" s="905">
        <f t="shared" si="12"/>
        <v>0</v>
      </c>
    </row>
    <row r="54" spans="1:16" s="939" customFormat="1" ht="15.6">
      <c r="A54" s="1447" t="str">
        <f t="shared" si="2"/>
        <v xml:space="preserve">  Street Lighting Network</v>
      </c>
      <c r="B54" s="1448"/>
      <c r="C54" s="936">
        <f t="shared" si="3"/>
        <v>8486130.5800000001</v>
      </c>
      <c r="D54" s="937">
        <f t="shared" si="13"/>
        <v>4.2663990238648149E-2</v>
      </c>
      <c r="E54" s="936">
        <f t="shared" si="4"/>
        <v>-1475230.98</v>
      </c>
      <c r="F54" s="936">
        <f t="shared" si="5"/>
        <v>-508605.97</v>
      </c>
      <c r="G54" s="936">
        <f>HLOOKUP('General Information'!$L$1,Progress!$T$160:$UV$232,ROW()-4,FALSE)</f>
        <v>3549231.93</v>
      </c>
      <c r="H54" s="936">
        <f t="shared" si="6"/>
        <v>3549231.93</v>
      </c>
      <c r="I54" s="936">
        <f t="shared" si="7"/>
        <v>1407366.57</v>
      </c>
      <c r="J54" s="938"/>
      <c r="K54" s="936">
        <f t="shared" si="8"/>
        <v>76760.06</v>
      </c>
      <c r="L54" s="937">
        <f t="shared" si="14"/>
        <v>8.3413993421057875E-2</v>
      </c>
      <c r="M54" s="936">
        <f t="shared" si="9"/>
        <v>-38391.43</v>
      </c>
      <c r="N54" s="936">
        <f t="shared" si="10"/>
        <v>2909.9500000000025</v>
      </c>
      <c r="O54" s="936">
        <f t="shared" si="11"/>
        <v>32896.57</v>
      </c>
      <c r="P54" s="936">
        <f t="shared" si="12"/>
        <v>17438.080000000002</v>
      </c>
    </row>
    <row r="55" spans="1:16" s="655" customFormat="1" ht="15.75" customHeight="1">
      <c r="A55" s="1445" t="str">
        <f t="shared" si="2"/>
        <v xml:space="preserve">    Engineering</v>
      </c>
      <c r="B55" s="1446"/>
      <c r="C55" s="905">
        <f t="shared" si="3"/>
        <v>0</v>
      </c>
      <c r="D55" s="656">
        <f t="shared" si="13"/>
        <v>0</v>
      </c>
      <c r="E55" s="905">
        <f t="shared" si="4"/>
        <v>-221891.95</v>
      </c>
      <c r="F55" s="905">
        <f t="shared" si="5"/>
        <v>-221891.95</v>
      </c>
      <c r="G55" s="905">
        <f>HLOOKUP('General Information'!$L$1,Progress!$T$160:$UV$232,ROW()-4,FALSE)</f>
        <v>0</v>
      </c>
      <c r="H55" s="905">
        <f t="shared" si="6"/>
        <v>0</v>
      </c>
      <c r="I55" s="905">
        <f t="shared" si="7"/>
        <v>0</v>
      </c>
      <c r="K55" s="905">
        <f t="shared" si="8"/>
        <v>430.1</v>
      </c>
      <c r="L55" s="656">
        <f t="shared" si="14"/>
        <v>4.6738314913246542E-4</v>
      </c>
      <c r="M55" s="905">
        <f t="shared" si="9"/>
        <v>430.1</v>
      </c>
      <c r="N55" s="905">
        <f t="shared" si="10"/>
        <v>430.1</v>
      </c>
      <c r="O55" s="905">
        <f t="shared" si="11"/>
        <v>430.1</v>
      </c>
      <c r="P55" s="905">
        <f t="shared" si="12"/>
        <v>430.1</v>
      </c>
    </row>
    <row r="56" spans="1:16" s="655" customFormat="1" ht="15.75" customHeight="1">
      <c r="A56" s="1445" t="str">
        <f t="shared" si="2"/>
        <v xml:space="preserve">    Procurement</v>
      </c>
      <c r="B56" s="1446"/>
      <c r="C56" s="905">
        <f t="shared" si="3"/>
        <v>0</v>
      </c>
      <c r="D56" s="656">
        <f t="shared" si="13"/>
        <v>0</v>
      </c>
      <c r="E56" s="905">
        <f t="shared" si="4"/>
        <v>-1465114.05</v>
      </c>
      <c r="F56" s="905">
        <f t="shared" si="5"/>
        <v>-1384027.12</v>
      </c>
      <c r="G56" s="905">
        <f>HLOOKUP('General Information'!$L$1,Progress!$T$160:$UV$232,ROW()-4,FALSE)</f>
        <v>0</v>
      </c>
      <c r="H56" s="905">
        <f t="shared" si="6"/>
        <v>0</v>
      </c>
      <c r="I56" s="905">
        <f t="shared" si="7"/>
        <v>0</v>
      </c>
      <c r="K56" s="905">
        <f t="shared" si="8"/>
        <v>15657.19</v>
      </c>
      <c r="L56" s="656">
        <f t="shared" si="14"/>
        <v>1.7014430989921753E-2</v>
      </c>
      <c r="M56" s="905">
        <f>Q137-Z137</f>
        <v>-2967.0599999999995</v>
      </c>
      <c r="N56" s="905">
        <f t="shared" si="10"/>
        <v>502.44000000000051</v>
      </c>
      <c r="O56" s="905">
        <f t="shared" si="11"/>
        <v>15272.94</v>
      </c>
      <c r="P56" s="905">
        <f t="shared" si="12"/>
        <v>12539.69</v>
      </c>
    </row>
    <row r="57" spans="1:16" s="655" customFormat="1" ht="15.75" customHeight="1">
      <c r="A57" s="1445" t="str">
        <f t="shared" si="2"/>
        <v xml:space="preserve">    Construction</v>
      </c>
      <c r="B57" s="1446"/>
      <c r="C57" s="905">
        <f t="shared" si="3"/>
        <v>8486130.5800000001</v>
      </c>
      <c r="D57" s="656">
        <f t="shared" si="13"/>
        <v>4.2663990238648149E-2</v>
      </c>
      <c r="E57" s="905">
        <f t="shared" si="4"/>
        <v>211775.02000000002</v>
      </c>
      <c r="F57" s="905">
        <f t="shared" si="5"/>
        <v>1097313.1100000001</v>
      </c>
      <c r="G57" s="905">
        <f>HLOOKUP('General Information'!$L$1,Progress!$T$160:$UV$232,ROW()-4,FALSE)</f>
        <v>3549231.93</v>
      </c>
      <c r="H57" s="905">
        <f t="shared" si="6"/>
        <v>3549231.93</v>
      </c>
      <c r="I57" s="905">
        <f t="shared" si="7"/>
        <v>1407366.57</v>
      </c>
      <c r="K57" s="905">
        <f t="shared" si="8"/>
        <v>51656.800000000003</v>
      </c>
      <c r="L57" s="656">
        <f t="shared" si="14"/>
        <v>5.6134661376670399E-2</v>
      </c>
      <c r="M57" s="905">
        <f t="shared" si="9"/>
        <v>-35854.47</v>
      </c>
      <c r="N57" s="905">
        <f t="shared" si="10"/>
        <v>1977.4099999999999</v>
      </c>
      <c r="O57" s="905">
        <f t="shared" si="11"/>
        <v>17193.53</v>
      </c>
      <c r="P57" s="905">
        <f t="shared" si="12"/>
        <v>4468.29</v>
      </c>
    </row>
    <row r="58" spans="1:16" s="655" customFormat="1" ht="15.75" customHeight="1">
      <c r="A58" s="1445" t="str">
        <f t="shared" si="2"/>
        <v xml:space="preserve">    Testing &amp; Commissioning</v>
      </c>
      <c r="B58" s="1446"/>
      <c r="C58" s="905">
        <f t="shared" si="3"/>
        <v>0</v>
      </c>
      <c r="D58" s="656">
        <f t="shared" si="13"/>
        <v>0</v>
      </c>
      <c r="E58" s="905">
        <f t="shared" si="4"/>
        <v>0</v>
      </c>
      <c r="F58" s="905">
        <f t="shared" si="5"/>
        <v>0</v>
      </c>
      <c r="G58" s="905">
        <f>HLOOKUP('General Information'!$L$1,Progress!$T$160:$UV$232,ROW()-4,FALSE)</f>
        <v>0</v>
      </c>
      <c r="H58" s="905">
        <f t="shared" si="6"/>
        <v>0</v>
      </c>
      <c r="I58" s="905">
        <f t="shared" si="7"/>
        <v>0</v>
      </c>
      <c r="K58" s="905">
        <f t="shared" si="8"/>
        <v>9015.9699999999993</v>
      </c>
      <c r="L58" s="656">
        <f t="shared" si="14"/>
        <v>9.7975179053332567E-3</v>
      </c>
      <c r="M58" s="905">
        <f t="shared" si="9"/>
        <v>0</v>
      </c>
      <c r="N58" s="905">
        <f t="shared" si="10"/>
        <v>0</v>
      </c>
      <c r="O58" s="905">
        <f t="shared" si="11"/>
        <v>0</v>
      </c>
      <c r="P58" s="905">
        <f t="shared" si="12"/>
        <v>0</v>
      </c>
    </row>
    <row r="59" spans="1:16" s="939" customFormat="1" ht="15.6">
      <c r="A59" s="1447" t="str">
        <f t="shared" si="2"/>
        <v xml:space="preserve">  Telecommunication Network</v>
      </c>
      <c r="B59" s="1448"/>
      <c r="C59" s="936">
        <f t="shared" si="3"/>
        <v>4454965.57</v>
      </c>
      <c r="D59" s="937">
        <f t="shared" si="13"/>
        <v>2.2397322996648206E-2</v>
      </c>
      <c r="E59" s="936">
        <f t="shared" si="4"/>
        <v>-1170100.71</v>
      </c>
      <c r="F59" s="936">
        <f t="shared" si="5"/>
        <v>-420209.79000000004</v>
      </c>
      <c r="G59" s="936">
        <f>HLOOKUP('General Information'!$L$1,Progress!$T$160:$UV$232,ROW()-4,FALSE)</f>
        <v>1677087.96</v>
      </c>
      <c r="H59" s="936">
        <f t="shared" si="6"/>
        <v>1677087.96</v>
      </c>
      <c r="I59" s="936">
        <f t="shared" si="7"/>
        <v>965354.72</v>
      </c>
      <c r="J59" s="938"/>
      <c r="K59" s="936">
        <f t="shared" si="8"/>
        <v>62092.94</v>
      </c>
      <c r="L59" s="937">
        <f t="shared" si="14"/>
        <v>6.7475456489405311E-2</v>
      </c>
      <c r="M59" s="936">
        <f t="shared" si="9"/>
        <v>-33174.44</v>
      </c>
      <c r="N59" s="936">
        <f t="shared" si="10"/>
        <v>3043.51</v>
      </c>
      <c r="O59" s="936">
        <f t="shared" si="11"/>
        <v>23457.56</v>
      </c>
      <c r="P59" s="936">
        <f t="shared" si="12"/>
        <v>15462.07</v>
      </c>
    </row>
    <row r="60" spans="1:16" s="655" customFormat="1" ht="15.75" customHeight="1">
      <c r="A60" s="1445" t="str">
        <f t="shared" si="2"/>
        <v xml:space="preserve">    Engineering</v>
      </c>
      <c r="B60" s="1446"/>
      <c r="C60" s="905">
        <f t="shared" si="3"/>
        <v>0</v>
      </c>
      <c r="D60" s="656">
        <f t="shared" si="13"/>
        <v>0</v>
      </c>
      <c r="E60" s="905">
        <f t="shared" si="4"/>
        <v>-127110.69</v>
      </c>
      <c r="F60" s="905">
        <f t="shared" si="5"/>
        <v>-127110.69</v>
      </c>
      <c r="G60" s="905">
        <f>HLOOKUP('General Information'!$L$1,Progress!$T$160:$UV$232,ROW()-4,FALSE)</f>
        <v>0</v>
      </c>
      <c r="H60" s="905">
        <f t="shared" si="6"/>
        <v>0</v>
      </c>
      <c r="I60" s="905">
        <f t="shared" si="7"/>
        <v>0</v>
      </c>
      <c r="K60" s="905">
        <f t="shared" si="8"/>
        <v>306.17</v>
      </c>
      <c r="L60" s="656">
        <f t="shared" si="14"/>
        <v>3.3271029707018584E-4</v>
      </c>
      <c r="M60" s="905">
        <f t="shared" si="9"/>
        <v>306.17</v>
      </c>
      <c r="N60" s="905">
        <f t="shared" si="10"/>
        <v>306.17</v>
      </c>
      <c r="O60" s="905">
        <f t="shared" si="11"/>
        <v>306.17</v>
      </c>
      <c r="P60" s="905">
        <f t="shared" si="12"/>
        <v>306.17</v>
      </c>
    </row>
    <row r="61" spans="1:16" s="655" customFormat="1" ht="15.75" customHeight="1">
      <c r="A61" s="1445" t="str">
        <f t="shared" si="2"/>
        <v xml:space="preserve">    Procurement</v>
      </c>
      <c r="B61" s="1446"/>
      <c r="C61" s="905">
        <f t="shared" si="3"/>
        <v>0</v>
      </c>
      <c r="D61" s="656">
        <f t="shared" si="13"/>
        <v>0</v>
      </c>
      <c r="E61" s="905">
        <f t="shared" si="4"/>
        <v>-849948.55</v>
      </c>
      <c r="F61" s="905">
        <f t="shared" si="5"/>
        <v>-849948.55</v>
      </c>
      <c r="G61" s="905">
        <f>HLOOKUP('General Information'!$L$1,Progress!$T$160:$UV$232,ROW()-4,FALSE)</f>
        <v>0</v>
      </c>
      <c r="H61" s="905">
        <f t="shared" si="6"/>
        <v>0</v>
      </c>
      <c r="I61" s="905">
        <f t="shared" si="7"/>
        <v>0</v>
      </c>
      <c r="K61" s="905">
        <f t="shared" si="8"/>
        <v>5427.83</v>
      </c>
      <c r="L61" s="656">
        <f t="shared" si="14"/>
        <v>5.8983405681368737E-3</v>
      </c>
      <c r="M61" s="905">
        <f t="shared" si="9"/>
        <v>435.82999999999993</v>
      </c>
      <c r="N61" s="905">
        <f t="shared" si="10"/>
        <v>435.82999999999993</v>
      </c>
      <c r="O61" s="905">
        <f t="shared" si="11"/>
        <v>5427.83</v>
      </c>
      <c r="P61" s="905">
        <f t="shared" si="12"/>
        <v>5427.83</v>
      </c>
    </row>
    <row r="62" spans="1:16" s="655" customFormat="1" ht="15.75" customHeight="1">
      <c r="A62" s="1445" t="str">
        <f t="shared" si="2"/>
        <v xml:space="preserve">    Construction</v>
      </c>
      <c r="B62" s="1446"/>
      <c r="C62" s="905">
        <f t="shared" si="3"/>
        <v>4454965.57</v>
      </c>
      <c r="D62" s="656">
        <f t="shared" si="13"/>
        <v>2.2397322996648206E-2</v>
      </c>
      <c r="E62" s="905">
        <f t="shared" si="4"/>
        <v>-193041.46999999997</v>
      </c>
      <c r="F62" s="905">
        <f t="shared" si="5"/>
        <v>556849.43999999994</v>
      </c>
      <c r="G62" s="905">
        <f>HLOOKUP('General Information'!$L$1,Progress!$T$160:$UV$232,ROW()-4,FALSE)</f>
        <v>1677087.96</v>
      </c>
      <c r="H62" s="905">
        <f t="shared" si="6"/>
        <v>1677087.96</v>
      </c>
      <c r="I62" s="905">
        <f t="shared" si="7"/>
        <v>965354.72</v>
      </c>
      <c r="K62" s="905">
        <f t="shared" si="8"/>
        <v>50588.72</v>
      </c>
      <c r="L62" s="656">
        <f t="shared" si="14"/>
        <v>5.497399503413284E-2</v>
      </c>
      <c r="M62" s="905">
        <f t="shared" si="9"/>
        <v>-33916.44</v>
      </c>
      <c r="N62" s="905">
        <f t="shared" si="10"/>
        <v>2301.5099999999993</v>
      </c>
      <c r="O62" s="905">
        <f t="shared" si="11"/>
        <v>17723.560000000001</v>
      </c>
      <c r="P62" s="905">
        <f t="shared" si="12"/>
        <v>9728.07</v>
      </c>
    </row>
    <row r="63" spans="1:16" s="655" customFormat="1" ht="15.75" customHeight="1">
      <c r="A63" s="1445" t="str">
        <f t="shared" si="2"/>
        <v xml:space="preserve">    Testing &amp; Commissioning</v>
      </c>
      <c r="B63" s="1446"/>
      <c r="C63" s="905">
        <f t="shared" si="3"/>
        <v>0</v>
      </c>
      <c r="D63" s="656">
        <f t="shared" si="13"/>
        <v>0</v>
      </c>
      <c r="E63" s="905">
        <f t="shared" si="4"/>
        <v>0</v>
      </c>
      <c r="F63" s="905">
        <f t="shared" si="5"/>
        <v>0</v>
      </c>
      <c r="G63" s="905">
        <f>HLOOKUP('General Information'!$L$1,Progress!$T$160:$UV$232,ROW()-4,FALSE)</f>
        <v>0</v>
      </c>
      <c r="H63" s="905">
        <f t="shared" si="6"/>
        <v>0</v>
      </c>
      <c r="I63" s="905">
        <f t="shared" si="7"/>
        <v>0</v>
      </c>
      <c r="K63" s="905">
        <f t="shared" si="8"/>
        <v>5770.22</v>
      </c>
      <c r="L63" s="656">
        <f t="shared" si="14"/>
        <v>6.2704105900654138E-3</v>
      </c>
      <c r="M63" s="905">
        <f t="shared" si="9"/>
        <v>0</v>
      </c>
      <c r="N63" s="905">
        <f t="shared" si="10"/>
        <v>0</v>
      </c>
      <c r="O63" s="905">
        <f t="shared" si="11"/>
        <v>0</v>
      </c>
      <c r="P63" s="905">
        <f t="shared" si="12"/>
        <v>0</v>
      </c>
    </row>
    <row r="64" spans="1:16" s="939" customFormat="1" ht="15.6">
      <c r="A64" s="1447" t="str">
        <f t="shared" si="2"/>
        <v xml:space="preserve">  Road Works</v>
      </c>
      <c r="B64" s="1448"/>
      <c r="C64" s="936">
        <f t="shared" si="3"/>
        <v>79068381.040000007</v>
      </c>
      <c r="D64" s="937">
        <f t="shared" si="13"/>
        <v>0.39751599448947816</v>
      </c>
      <c r="E64" s="936">
        <f t="shared" si="4"/>
        <v>4629678.5900000036</v>
      </c>
      <c r="F64" s="936">
        <f t="shared" si="5"/>
        <v>11794897.010000002</v>
      </c>
      <c r="G64" s="936">
        <f>HLOOKUP('General Information'!$L$1,Progress!$T$160:$UV$232,ROW()-4,FALSE)</f>
        <v>63789839.950000003</v>
      </c>
      <c r="H64" s="936">
        <f t="shared" si="6"/>
        <v>63789839.950000003</v>
      </c>
      <c r="I64" s="936">
        <f t="shared" si="7"/>
        <v>40015000.920000002</v>
      </c>
      <c r="J64" s="938"/>
      <c r="K64" s="936">
        <f t="shared" si="8"/>
        <v>80303.58</v>
      </c>
      <c r="L64" s="937">
        <f t="shared" si="14"/>
        <v>8.7264682880750677E-2</v>
      </c>
      <c r="M64" s="936">
        <f t="shared" si="9"/>
        <v>-36526.22</v>
      </c>
      <c r="N64" s="936">
        <f t="shared" si="10"/>
        <v>642.95000000000073</v>
      </c>
      <c r="O64" s="936">
        <f t="shared" si="11"/>
        <v>38233.78</v>
      </c>
      <c r="P64" s="936">
        <f t="shared" si="12"/>
        <v>19355.5</v>
      </c>
    </row>
    <row r="65" spans="1:16" s="655" customFormat="1" ht="15.75" customHeight="1">
      <c r="A65" s="1445" t="str">
        <f t="shared" si="2"/>
        <v xml:space="preserve">    Engineering</v>
      </c>
      <c r="B65" s="1446"/>
      <c r="C65" s="905">
        <f t="shared" si="3"/>
        <v>0</v>
      </c>
      <c r="D65" s="656">
        <f t="shared" si="13"/>
        <v>0</v>
      </c>
      <c r="E65" s="905">
        <f t="shared" si="4"/>
        <v>0</v>
      </c>
      <c r="F65" s="905">
        <f t="shared" si="5"/>
        <v>0</v>
      </c>
      <c r="G65" s="905">
        <f>HLOOKUP('General Information'!$L$1,Progress!$T$160:$UV$232,ROW()-4,FALSE)</f>
        <v>0</v>
      </c>
      <c r="H65" s="905">
        <f t="shared" si="6"/>
        <v>0</v>
      </c>
      <c r="I65" s="905">
        <f t="shared" si="7"/>
        <v>0</v>
      </c>
      <c r="K65" s="905">
        <f t="shared" si="8"/>
        <v>1297.71</v>
      </c>
      <c r="L65" s="656">
        <f t="shared" si="14"/>
        <v>1.4102017820522941E-3</v>
      </c>
      <c r="M65" s="905">
        <f t="shared" si="9"/>
        <v>1297.71</v>
      </c>
      <c r="N65" s="905">
        <f t="shared" si="10"/>
        <v>1297.71</v>
      </c>
      <c r="O65" s="905">
        <f t="shared" si="11"/>
        <v>1297.71</v>
      </c>
      <c r="P65" s="905">
        <f t="shared" si="12"/>
        <v>1297.71</v>
      </c>
    </row>
    <row r="66" spans="1:16" s="655" customFormat="1" ht="15.75" customHeight="1">
      <c r="A66" s="1445" t="str">
        <f t="shared" si="2"/>
        <v xml:space="preserve">    Procurement</v>
      </c>
      <c r="B66" s="1446"/>
      <c r="C66" s="905">
        <f t="shared" si="3"/>
        <v>0</v>
      </c>
      <c r="D66" s="656">
        <f t="shared" si="13"/>
        <v>0</v>
      </c>
      <c r="E66" s="905">
        <f t="shared" si="4"/>
        <v>0</v>
      </c>
      <c r="F66" s="905">
        <f t="shared" si="5"/>
        <v>0</v>
      </c>
      <c r="G66" s="905">
        <f>HLOOKUP('General Information'!$L$1,Progress!$T$160:$UV$232,ROW()-4,FALSE)</f>
        <v>0</v>
      </c>
      <c r="H66" s="905">
        <f t="shared" si="6"/>
        <v>0</v>
      </c>
      <c r="I66" s="905">
        <f t="shared" si="7"/>
        <v>0</v>
      </c>
      <c r="K66" s="905">
        <f t="shared" si="8"/>
        <v>16700.900000000001</v>
      </c>
      <c r="L66" s="656">
        <f t="shared" si="14"/>
        <v>1.8148614822939762E-2</v>
      </c>
      <c r="M66" s="905">
        <f t="shared" si="9"/>
        <v>-7676.62</v>
      </c>
      <c r="N66" s="905">
        <f t="shared" si="10"/>
        <v>1996.88</v>
      </c>
      <c r="O66" s="905">
        <f t="shared" si="11"/>
        <v>7683.38</v>
      </c>
      <c r="P66" s="905">
        <f t="shared" si="12"/>
        <v>6000.08</v>
      </c>
    </row>
    <row r="67" spans="1:16" s="655" customFormat="1" ht="15.75" customHeight="1">
      <c r="A67" s="1445" t="str">
        <f t="shared" ref="A67:A75" si="15">K148</f>
        <v xml:space="preserve">    Construction</v>
      </c>
      <c r="B67" s="1446"/>
      <c r="C67" s="905">
        <f t="shared" si="3"/>
        <v>79068381.040000007</v>
      </c>
      <c r="D67" s="656">
        <f t="shared" si="13"/>
        <v>0.39751599448947816</v>
      </c>
      <c r="E67" s="905">
        <f t="shared" si="4"/>
        <v>4629678.5900000036</v>
      </c>
      <c r="F67" s="905">
        <f t="shared" si="5"/>
        <v>11794897.010000002</v>
      </c>
      <c r="G67" s="905">
        <f>HLOOKUP('General Information'!$L$1,Progress!$T$160:$UV$232,ROW()-4,FALSE)</f>
        <v>63789839.950000003</v>
      </c>
      <c r="H67" s="905">
        <f t="shared" si="6"/>
        <v>63789839.950000003</v>
      </c>
      <c r="I67" s="905">
        <f t="shared" si="7"/>
        <v>40015000.920000002</v>
      </c>
      <c r="K67" s="905">
        <f t="shared" si="8"/>
        <v>62304.97</v>
      </c>
      <c r="L67" s="656">
        <f t="shared" si="14"/>
        <v>6.7705866275758614E-2</v>
      </c>
      <c r="M67" s="905">
        <f t="shared" si="9"/>
        <v>-30147.31</v>
      </c>
      <c r="N67" s="905">
        <f t="shared" si="10"/>
        <v>-2651.6400000000012</v>
      </c>
      <c r="O67" s="905">
        <f t="shared" si="11"/>
        <v>29252.69</v>
      </c>
      <c r="P67" s="905">
        <f t="shared" si="12"/>
        <v>12057.71</v>
      </c>
    </row>
    <row r="68" spans="1:16" s="939" customFormat="1" ht="15.6">
      <c r="A68" s="1447" t="str">
        <f t="shared" si="15"/>
        <v xml:space="preserve">  Landscape</v>
      </c>
      <c r="B68" s="1448"/>
      <c r="C68" s="936">
        <f t="shared" si="3"/>
        <v>14727629.51</v>
      </c>
      <c r="D68" s="937">
        <f t="shared" si="13"/>
        <v>7.4043103123339685E-2</v>
      </c>
      <c r="E68" s="936">
        <f t="shared" si="4"/>
        <v>-4388547.82</v>
      </c>
      <c r="F68" s="936">
        <f t="shared" si="5"/>
        <v>-49702.419999999984</v>
      </c>
      <c r="G68" s="936">
        <f>HLOOKUP('General Information'!$L$1,Progress!$T$160:$UV$232,ROW()-4,FALSE)</f>
        <v>570737.12</v>
      </c>
      <c r="H68" s="936">
        <f t="shared" si="6"/>
        <v>570737.12</v>
      </c>
      <c r="I68" s="936">
        <f t="shared" si="7"/>
        <v>98475.6</v>
      </c>
      <c r="J68" s="938"/>
      <c r="K68" s="936">
        <f t="shared" si="8"/>
        <v>44855.31</v>
      </c>
      <c r="L68" s="937">
        <f t="shared" si="14"/>
        <v>4.874358531298062E-2</v>
      </c>
      <c r="M68" s="936">
        <f t="shared" si="9"/>
        <v>-27678.83</v>
      </c>
      <c r="N68" s="936">
        <f t="shared" si="10"/>
        <v>2488.35</v>
      </c>
      <c r="O68" s="936">
        <f t="shared" si="11"/>
        <v>7105.17</v>
      </c>
      <c r="P68" s="936">
        <f t="shared" si="12"/>
        <v>3081.95</v>
      </c>
    </row>
    <row r="69" spans="1:16" s="655" customFormat="1" ht="15.75" customHeight="1">
      <c r="A69" s="1445" t="str">
        <f t="shared" si="15"/>
        <v xml:space="preserve">    Engineering</v>
      </c>
      <c r="B69" s="1446"/>
      <c r="C69" s="905">
        <f t="shared" si="3"/>
        <v>0</v>
      </c>
      <c r="D69" s="656">
        <f t="shared" si="13"/>
        <v>0</v>
      </c>
      <c r="E69" s="905">
        <f t="shared" si="4"/>
        <v>0</v>
      </c>
      <c r="F69" s="905">
        <f t="shared" si="5"/>
        <v>0</v>
      </c>
      <c r="G69" s="905">
        <f>HLOOKUP('General Information'!$L$1,Progress!$T$160:$UV$232,ROW()-4,FALSE)</f>
        <v>0</v>
      </c>
      <c r="H69" s="905">
        <f t="shared" si="6"/>
        <v>0</v>
      </c>
      <c r="I69" s="905">
        <f t="shared" si="7"/>
        <v>0</v>
      </c>
      <c r="K69" s="905">
        <f t="shared" si="8"/>
        <v>2792.71</v>
      </c>
      <c r="L69" s="656">
        <f t="shared" si="14"/>
        <v>3.0347956159351951E-3</v>
      </c>
      <c r="M69" s="905">
        <f t="shared" si="9"/>
        <v>2792.71</v>
      </c>
      <c r="N69" s="905">
        <f t="shared" si="10"/>
        <v>2792.71</v>
      </c>
      <c r="O69" s="905">
        <f t="shared" si="11"/>
        <v>2792.71</v>
      </c>
      <c r="P69" s="905">
        <f t="shared" si="12"/>
        <v>2792.71</v>
      </c>
    </row>
    <row r="70" spans="1:16" s="655" customFormat="1" ht="15.75" customHeight="1">
      <c r="A70" s="1445" t="str">
        <f t="shared" si="15"/>
        <v xml:space="preserve">    Procurement</v>
      </c>
      <c r="B70" s="1446"/>
      <c r="C70" s="905">
        <f t="shared" si="3"/>
        <v>0</v>
      </c>
      <c r="D70" s="656">
        <f t="shared" si="13"/>
        <v>0</v>
      </c>
      <c r="E70" s="905">
        <f t="shared" si="4"/>
        <v>0</v>
      </c>
      <c r="F70" s="905">
        <f t="shared" si="5"/>
        <v>0</v>
      </c>
      <c r="G70" s="905">
        <f>HLOOKUP('General Information'!$L$1,Progress!$T$160:$UV$232,ROW()-4,FALSE)</f>
        <v>0</v>
      </c>
      <c r="H70" s="905">
        <f t="shared" si="6"/>
        <v>0</v>
      </c>
      <c r="I70" s="905">
        <f t="shared" si="7"/>
        <v>0</v>
      </c>
      <c r="K70" s="905">
        <f t="shared" si="8"/>
        <v>12873.69</v>
      </c>
      <c r="L70" s="656">
        <f t="shared" si="14"/>
        <v>1.3989643741351147E-2</v>
      </c>
      <c r="M70" s="905">
        <f t="shared" si="9"/>
        <v>-9102.89</v>
      </c>
      <c r="N70" s="905">
        <f t="shared" si="10"/>
        <v>0</v>
      </c>
      <c r="O70" s="905">
        <f t="shared" si="11"/>
        <v>2737.11</v>
      </c>
      <c r="P70" s="905">
        <f t="shared" si="12"/>
        <v>0</v>
      </c>
    </row>
    <row r="71" spans="1:16" s="655" customFormat="1" ht="15.75" customHeight="1">
      <c r="A71" s="1445" t="str">
        <f t="shared" si="15"/>
        <v xml:space="preserve">    Construction</v>
      </c>
      <c r="B71" s="1446"/>
      <c r="C71" s="905">
        <f t="shared" si="3"/>
        <v>14727629.51</v>
      </c>
      <c r="D71" s="656">
        <f t="shared" ref="D71:D102" si="16">IF(ISBLANK(C71),"",C71/$C$78)</f>
        <v>7.4043103123339685E-2</v>
      </c>
      <c r="E71" s="905">
        <f t="shared" si="4"/>
        <v>-4388547.82</v>
      </c>
      <c r="F71" s="905">
        <f t="shared" si="5"/>
        <v>-49702.419999999984</v>
      </c>
      <c r="G71" s="905">
        <f>HLOOKUP('General Information'!$L$1,Progress!$T$160:$UV$232,ROW()-4,FALSE)</f>
        <v>570737.12</v>
      </c>
      <c r="H71" s="905">
        <f t="shared" si="6"/>
        <v>570737.12</v>
      </c>
      <c r="I71" s="905">
        <f t="shared" si="7"/>
        <v>98475.6</v>
      </c>
      <c r="K71" s="905">
        <f t="shared" si="8"/>
        <v>29188.91</v>
      </c>
      <c r="L71" s="656">
        <f t="shared" ref="L71:L102" si="17">IF(ISBLANK(K71),"",K71/$K$78)</f>
        <v>3.1719145955694278E-2</v>
      </c>
      <c r="M71" s="905">
        <f t="shared" si="9"/>
        <v>-21368.65</v>
      </c>
      <c r="N71" s="905">
        <f t="shared" si="10"/>
        <v>-304.36</v>
      </c>
      <c r="O71" s="905">
        <f t="shared" si="11"/>
        <v>1575.35</v>
      </c>
      <c r="P71" s="905">
        <f t="shared" si="12"/>
        <v>289.24</v>
      </c>
    </row>
    <row r="72" spans="1:16" s="939" customFormat="1" ht="15.6">
      <c r="A72" s="1447" t="str">
        <f t="shared" si="15"/>
        <v xml:space="preserve">  Guard Rooms</v>
      </c>
      <c r="B72" s="1448"/>
      <c r="C72" s="936">
        <f t="shared" ref="C72:C75" si="18">M153</f>
        <v>539598.47</v>
      </c>
      <c r="D72" s="937">
        <f t="shared" si="16"/>
        <v>2.7128293207184509E-3</v>
      </c>
      <c r="E72" s="936">
        <f t="shared" ref="E72:E75" si="19">N153-W153</f>
        <v>-420766.65</v>
      </c>
      <c r="F72" s="936">
        <f t="shared" ref="F72:F75" si="20">O153-X153</f>
        <v>-2951.9900000000052</v>
      </c>
      <c r="G72" s="936">
        <f>HLOOKUP('General Information'!$L$1,Progress!$T$160:$UV$232,ROW()-4,FALSE)</f>
        <v>92935.49</v>
      </c>
      <c r="H72" s="936">
        <f t="shared" ref="H72:H75" si="21">N153</f>
        <v>92935.49</v>
      </c>
      <c r="I72" s="936">
        <f t="shared" ref="I72:I75" si="22">O153</f>
        <v>41745.839999999997</v>
      </c>
      <c r="J72" s="938"/>
      <c r="K72" s="936">
        <f t="shared" ref="K72:K75" si="23">P153</f>
        <v>34095.79</v>
      </c>
      <c r="L72" s="937">
        <f t="shared" si="17"/>
        <v>3.7051378057101188E-2</v>
      </c>
      <c r="M72" s="936">
        <f t="shared" ref="M72:M75" si="24">Q153-Z153</f>
        <v>-9242.6899999999987</v>
      </c>
      <c r="N72" s="936">
        <f t="shared" ref="N72:N75" si="25">R153-AA153</f>
        <v>4506.75</v>
      </c>
      <c r="O72" s="936">
        <f t="shared" ref="O72:O75" si="26">Q153</f>
        <v>17965.310000000001</v>
      </c>
      <c r="P72" s="936">
        <f t="shared" ref="P72:P75" si="27">R153</f>
        <v>5626.75</v>
      </c>
    </row>
    <row r="73" spans="1:16" s="655" customFormat="1" ht="15.75" customHeight="1">
      <c r="A73" s="1445" t="str">
        <f t="shared" si="15"/>
        <v xml:space="preserve">    Engineering</v>
      </c>
      <c r="B73" s="1446"/>
      <c r="C73" s="905">
        <f t="shared" si="18"/>
        <v>0</v>
      </c>
      <c r="D73" s="656">
        <f t="shared" si="16"/>
        <v>0</v>
      </c>
      <c r="E73" s="905">
        <f t="shared" si="19"/>
        <v>-563.94000000000005</v>
      </c>
      <c r="F73" s="905">
        <f t="shared" si="20"/>
        <v>-563.94000000000005</v>
      </c>
      <c r="G73" s="905">
        <f>HLOOKUP('General Information'!$L$1,Progress!$T$160:$UV$232,ROW()-4,FALSE)</f>
        <v>0</v>
      </c>
      <c r="H73" s="905">
        <f t="shared" si="21"/>
        <v>0</v>
      </c>
      <c r="I73" s="905">
        <f t="shared" si="22"/>
        <v>0</v>
      </c>
      <c r="K73" s="905">
        <f t="shared" si="23"/>
        <v>5461.9</v>
      </c>
      <c r="L73" s="656">
        <f t="shared" si="17"/>
        <v>5.9353639205919845E-3</v>
      </c>
      <c r="M73" s="905">
        <f t="shared" si="24"/>
        <v>5461.9</v>
      </c>
      <c r="N73" s="905">
        <f t="shared" si="25"/>
        <v>4762.08</v>
      </c>
      <c r="O73" s="905">
        <f t="shared" si="26"/>
        <v>5461.9</v>
      </c>
      <c r="P73" s="905">
        <f t="shared" si="27"/>
        <v>4762.08</v>
      </c>
    </row>
    <row r="74" spans="1:16" s="655" customFormat="1" ht="15.75" customHeight="1">
      <c r="A74" s="1445" t="str">
        <f t="shared" si="15"/>
        <v xml:space="preserve">    Procurement</v>
      </c>
      <c r="B74" s="1446"/>
      <c r="C74" s="905">
        <f t="shared" si="18"/>
        <v>0</v>
      </c>
      <c r="D74" s="656">
        <f t="shared" si="16"/>
        <v>0</v>
      </c>
      <c r="E74" s="905">
        <f t="shared" si="19"/>
        <v>0</v>
      </c>
      <c r="F74" s="905">
        <f t="shared" si="20"/>
        <v>0</v>
      </c>
      <c r="G74" s="905">
        <f>HLOOKUP('General Information'!$L$1,Progress!$T$160:$UV$232,ROW()-4,FALSE)</f>
        <v>0</v>
      </c>
      <c r="H74" s="905">
        <f t="shared" si="21"/>
        <v>0</v>
      </c>
      <c r="I74" s="905">
        <f t="shared" si="22"/>
        <v>0</v>
      </c>
      <c r="K74" s="905">
        <f t="shared" si="23"/>
        <v>22615.94</v>
      </c>
      <c r="L74" s="656">
        <f t="shared" si="17"/>
        <v>2.4576399111348263E-2</v>
      </c>
      <c r="M74" s="905">
        <f t="shared" si="24"/>
        <v>-10361.870000000001</v>
      </c>
      <c r="N74" s="905">
        <f t="shared" si="25"/>
        <v>0</v>
      </c>
      <c r="O74" s="905">
        <f t="shared" si="26"/>
        <v>10438.129999999999</v>
      </c>
      <c r="P74" s="905">
        <f t="shared" si="27"/>
        <v>0</v>
      </c>
    </row>
    <row r="75" spans="1:16" s="655" customFormat="1" ht="15.75" customHeight="1">
      <c r="A75" s="1445" t="str">
        <f t="shared" si="15"/>
        <v xml:space="preserve">    Construction</v>
      </c>
      <c r="B75" s="1446"/>
      <c r="C75" s="905">
        <f t="shared" si="18"/>
        <v>539598.47</v>
      </c>
      <c r="D75" s="656">
        <f t="shared" si="16"/>
        <v>2.7128293207184509E-3</v>
      </c>
      <c r="E75" s="905">
        <f t="shared" si="19"/>
        <v>-420202.71</v>
      </c>
      <c r="F75" s="905">
        <f t="shared" si="20"/>
        <v>-2388.0500000000029</v>
      </c>
      <c r="G75" s="905">
        <f>HLOOKUP('General Information'!$L$1,Progress!$T$160:$UV$232,ROW()-4,FALSE)</f>
        <v>92935.49</v>
      </c>
      <c r="H75" s="905">
        <f t="shared" si="21"/>
        <v>92935.49</v>
      </c>
      <c r="I75" s="905">
        <f t="shared" si="22"/>
        <v>41745.839999999997</v>
      </c>
      <c r="K75" s="905">
        <f t="shared" si="23"/>
        <v>6017.94</v>
      </c>
      <c r="L75" s="656">
        <f t="shared" si="17"/>
        <v>6.5396041583125515E-3</v>
      </c>
      <c r="M75" s="905">
        <f t="shared" si="24"/>
        <v>-4342.7199999999993</v>
      </c>
      <c r="N75" s="905">
        <f t="shared" si="25"/>
        <v>-255.33000000000004</v>
      </c>
      <c r="O75" s="905">
        <f t="shared" si="26"/>
        <v>2065.2800000000002</v>
      </c>
      <c r="P75" s="905">
        <f t="shared" si="27"/>
        <v>864.67</v>
      </c>
    </row>
    <row r="76" spans="1:16" s="939" customFormat="1" ht="15.6">
      <c r="A76" s="1447" t="str">
        <f t="shared" ref="A76" si="28">K157</f>
        <v xml:space="preserve">  Provisional Sum</v>
      </c>
      <c r="B76" s="1448"/>
      <c r="C76" s="936">
        <f t="shared" ref="C76" si="29">M157</f>
        <v>192900.72</v>
      </c>
      <c r="D76" s="937">
        <f t="shared" si="16"/>
        <v>9.6980765939477201E-4</v>
      </c>
      <c r="E76" s="936">
        <f t="shared" ref="E76" si="30">N157-W157</f>
        <v>0</v>
      </c>
      <c r="F76" s="936">
        <f t="shared" ref="F76" si="31">O157-X157</f>
        <v>0</v>
      </c>
      <c r="G76" s="936">
        <f>HLOOKUP('General Information'!$L$1,Progress!$T$160:$UV$232,ROW()-4,FALSE)</f>
        <v>0</v>
      </c>
      <c r="H76" s="936">
        <f t="shared" ref="H76" si="32">N157</f>
        <v>0</v>
      </c>
      <c r="I76" s="936">
        <f t="shared" ref="I76" si="33">O157</f>
        <v>0</v>
      </c>
      <c r="J76" s="938"/>
      <c r="K76" s="936"/>
      <c r="L76" s="937"/>
      <c r="M76" s="936"/>
      <c r="N76" s="936"/>
      <c r="O76" s="936"/>
      <c r="P76" s="936"/>
    </row>
    <row r="77" spans="1:16" s="939" customFormat="1" ht="15.6">
      <c r="A77" s="1447" t="str">
        <f t="shared" ref="A77" si="34">K158</f>
        <v xml:space="preserve">  Closeout</v>
      </c>
      <c r="B77" s="1448"/>
      <c r="C77" s="936">
        <f t="shared" ref="C77" si="35">M158</f>
        <v>0</v>
      </c>
      <c r="D77" s="937">
        <f t="shared" si="16"/>
        <v>0</v>
      </c>
      <c r="E77" s="936">
        <f t="shared" ref="E77" si="36">N158-W158</f>
        <v>0</v>
      </c>
      <c r="F77" s="936">
        <f t="shared" ref="F77" si="37">O158-X158</f>
        <v>0</v>
      </c>
      <c r="G77" s="936">
        <f>HLOOKUP('General Information'!$L$1,Progress!$T$160:$UV$232,ROW()-4,FALSE)</f>
        <v>0</v>
      </c>
      <c r="H77" s="936">
        <f t="shared" ref="H77" si="38">N158</f>
        <v>0</v>
      </c>
      <c r="I77" s="936">
        <f t="shared" ref="I77" si="39">O158</f>
        <v>0</v>
      </c>
      <c r="J77" s="938"/>
      <c r="K77" s="936">
        <f t="shared" ref="K77" si="40">P158</f>
        <v>0</v>
      </c>
      <c r="L77" s="937">
        <f>IF(ISBLANK(K77),"",K77/$K$78)</f>
        <v>0</v>
      </c>
      <c r="M77" s="936">
        <f t="shared" ref="M77" si="41">Q158-Z158</f>
        <v>0</v>
      </c>
      <c r="N77" s="936">
        <f t="shared" ref="N77" si="42">R158-AA158</f>
        <v>0</v>
      </c>
      <c r="O77" s="936">
        <f t="shared" ref="O77" si="43">Q158</f>
        <v>0</v>
      </c>
      <c r="P77" s="936">
        <f t="shared" ref="P77" si="44">R158</f>
        <v>0</v>
      </c>
    </row>
    <row r="78" spans="1:16" s="16" customFormat="1" ht="16.2" thickBot="1">
      <c r="A78" s="148"/>
      <c r="B78" s="125" t="s">
        <v>5</v>
      </c>
      <c r="C78" s="906">
        <f>C7+C9+C14+C44+C49+C64+C8+C19+C24+C29+C34+C39+C54+C59+C68+C72+C76</f>
        <v>198906162.60999998</v>
      </c>
      <c r="D78" s="657">
        <f>D7+D9+D14+D44+D49+D64+D8+D19+D24+D29+D34+D39+D54+D59+D68+D72</f>
        <v>0.99903019234060542</v>
      </c>
      <c r="E78" s="906">
        <f>E7+E8+E9+E14+E19+E24+E29+E34+E39+E44+E49+E54+E59+E64+E68+E72+E77+E76</f>
        <v>-27037642.59</v>
      </c>
      <c r="F78" s="906">
        <f t="shared" ref="F78:K78" si="45">F7+F8+F9+F14+F19+F24+F29+F34+F39+F44+F49+F54+F59+F64+F68+F72+F77+F76</f>
        <v>-17134541.039999999</v>
      </c>
      <c r="G78" s="906">
        <f t="shared" si="45"/>
        <v>143859912.54000002</v>
      </c>
      <c r="H78" s="906">
        <f t="shared" si="45"/>
        <v>143859912.54000002</v>
      </c>
      <c r="I78" s="906">
        <f t="shared" si="45"/>
        <v>102415935.09</v>
      </c>
      <c r="K78" s="906">
        <f t="shared" si="45"/>
        <v>920230.00999999978</v>
      </c>
      <c r="L78" s="657">
        <f>L7+L9+L14+L44+L49+L64+L8+L19+L24+L29+L34+L39+L54+L59+L68+L72+L77</f>
        <v>1.0000000000000002</v>
      </c>
      <c r="M78" s="906">
        <f t="shared" ref="M78" si="46">M7+M8+M9+M14+M19+M24+M29+M34+M39+M44+M49+M54+M59+M64+M68+M72+M77+M76</f>
        <v>-283066.05</v>
      </c>
      <c r="N78" s="906">
        <f t="shared" ref="N78" si="47">N7+N8+N9+N14+N19+N24+N29+N34+N39+N44+N49+N54+N59+N64+N68+N72+N77+N76</f>
        <v>-17241.129999999979</v>
      </c>
      <c r="O78" s="906">
        <f t="shared" ref="O78" si="48">O7+O8+O9+O14+O19+O24+O29+O34+O39+O44+O49+O54+O59+O64+O68+O72+O77+O76</f>
        <v>560205.95000000007</v>
      </c>
      <c r="P78" s="906">
        <f t="shared" ref="P78" si="49">P7+P8+P9+P14+P19+P24+P29+P34+P39+P44+P49+P54+P59+P64+P68+P72+P77+P76</f>
        <v>390858.82</v>
      </c>
    </row>
    <row r="79" spans="1:16" s="16" customFormat="1" ht="15" thickTop="1">
      <c r="E79" s="984">
        <f>E78/$C$78</f>
        <v>-0.13593164854833253</v>
      </c>
      <c r="F79" s="984">
        <f t="shared" ref="F79:I79" si="50">F78/$C$78</f>
        <v>-8.6143841976359978E-2</v>
      </c>
      <c r="G79" s="984">
        <f>G78/$C$78</f>
        <v>0.72325518049468152</v>
      </c>
      <c r="H79" s="984">
        <f>H78/$C$78</f>
        <v>0.72325518049468152</v>
      </c>
      <c r="I79" s="984">
        <f t="shared" si="50"/>
        <v>0.5148957364926362</v>
      </c>
      <c r="M79" s="984">
        <f>M78/$K$78</f>
        <v>-0.30760358489069495</v>
      </c>
      <c r="N79" s="984">
        <f t="shared" ref="N79:P79" si="51">N78/$K$78</f>
        <v>-1.873567457336018E-2</v>
      </c>
      <c r="O79" s="984">
        <f t="shared" si="51"/>
        <v>0.60876731242442328</v>
      </c>
      <c r="P79" s="984">
        <f t="shared" si="51"/>
        <v>0.42474035377307473</v>
      </c>
    </row>
    <row r="82" spans="6:32">
      <c r="F82" s="680"/>
      <c r="H82" s="16" t="str">
        <f>IF(G79=H79,"OK","")</f>
        <v>OK</v>
      </c>
      <c r="I82" s="690"/>
    </row>
    <row r="83" spans="6:32">
      <c r="F83" s="680"/>
      <c r="M83" t="s">
        <v>840</v>
      </c>
    </row>
    <row r="84" spans="6:32">
      <c r="N84" s="680"/>
    </row>
    <row r="85" spans="6:32" s="569" customFormat="1"/>
    <row r="86" spans="6:32">
      <c r="O86" s="98"/>
      <c r="P86" s="654"/>
      <c r="R86" s="654"/>
      <c r="S86" s="654"/>
    </row>
    <row r="87" spans="6:32" ht="16.5" customHeight="1">
      <c r="K87" s="790" t="s">
        <v>842</v>
      </c>
      <c r="L87" s="790" t="s">
        <v>843</v>
      </c>
      <c r="M87" s="790" t="s">
        <v>846</v>
      </c>
      <c r="N87" s="790" t="s">
        <v>848</v>
      </c>
      <c r="O87" s="795" t="s">
        <v>849</v>
      </c>
      <c r="P87" s="790" t="s">
        <v>847</v>
      </c>
      <c r="Q87" s="790" t="s">
        <v>872</v>
      </c>
      <c r="R87" s="790" t="s">
        <v>850</v>
      </c>
      <c r="S87" s="790"/>
      <c r="T87" s="790" t="s">
        <v>842</v>
      </c>
      <c r="U87" s="790" t="s">
        <v>843</v>
      </c>
      <c r="V87" s="790" t="s">
        <v>846</v>
      </c>
      <c r="W87" s="790" t="s">
        <v>848</v>
      </c>
      <c r="X87" s="795" t="s">
        <v>849</v>
      </c>
      <c r="Y87" s="790" t="s">
        <v>847</v>
      </c>
      <c r="Z87" s="790" t="s">
        <v>872</v>
      </c>
      <c r="AA87" s="790" t="s">
        <v>850</v>
      </c>
    </row>
    <row r="88" spans="6:32">
      <c r="I88" s="678"/>
      <c r="K88" s="790" t="s">
        <v>1076</v>
      </c>
      <c r="L88" s="790"/>
      <c r="M88" s="796">
        <v>457401.18</v>
      </c>
      <c r="N88" s="831">
        <v>457401.18</v>
      </c>
      <c r="O88" s="831">
        <v>457401.18</v>
      </c>
      <c r="P88" s="831">
        <v>3437.41</v>
      </c>
      <c r="Q88" s="831">
        <v>3437.41</v>
      </c>
      <c r="R88" s="831">
        <v>3437.41</v>
      </c>
      <c r="S88" s="797"/>
      <c r="T88" s="790" t="s">
        <v>1076</v>
      </c>
      <c r="U88" s="790"/>
      <c r="V88" s="796">
        <v>320734.21999999997</v>
      </c>
      <c r="W88" s="831">
        <v>0</v>
      </c>
      <c r="X88" s="831">
        <v>320734.21999999997</v>
      </c>
      <c r="Y88" s="831">
        <v>3880</v>
      </c>
      <c r="Z88" s="831">
        <v>0</v>
      </c>
      <c r="AA88" s="831">
        <v>3880</v>
      </c>
      <c r="AB88" s="797"/>
      <c r="AC88" s="680"/>
      <c r="AE88">
        <v>0.70274435435673499</v>
      </c>
      <c r="AF88" s="680">
        <f>Q88*AE88*1.1</f>
        <v>2657.1825182203229</v>
      </c>
    </row>
    <row r="89" spans="6:32">
      <c r="I89" s="678"/>
      <c r="K89" s="790" t="s">
        <v>1077</v>
      </c>
      <c r="L89" s="790"/>
      <c r="M89" s="796">
        <v>31040591.649999999</v>
      </c>
      <c r="N89" s="831">
        <v>31040591.649999999</v>
      </c>
      <c r="O89" s="831">
        <v>29924053.16</v>
      </c>
      <c r="P89" s="831">
        <v>22808.799999999999</v>
      </c>
      <c r="Q89" s="831">
        <v>22808.799999999999</v>
      </c>
      <c r="R89" s="831">
        <v>21945.45</v>
      </c>
      <c r="S89" s="797"/>
      <c r="T89" s="790" t="s">
        <v>1077</v>
      </c>
      <c r="U89" s="790"/>
      <c r="V89" s="796">
        <v>52426388.490000002</v>
      </c>
      <c r="W89" s="831">
        <v>52426388.490000002</v>
      </c>
      <c r="X89" s="831">
        <v>52426388.490000002</v>
      </c>
      <c r="Y89" s="831">
        <v>80728</v>
      </c>
      <c r="Z89" s="831">
        <v>68128</v>
      </c>
      <c r="AA89" s="831">
        <v>46429.86</v>
      </c>
      <c r="AB89" s="797"/>
      <c r="AC89" s="680"/>
      <c r="AE89">
        <v>0.712744354356735</v>
      </c>
      <c r="AF89" s="680">
        <f t="shared" ref="AF89:AF152" si="52">Q89*AE89*1.1</f>
        <v>17882.52777261709</v>
      </c>
    </row>
    <row r="90" spans="6:32">
      <c r="I90" s="678"/>
      <c r="K90" s="790" t="s">
        <v>833</v>
      </c>
      <c r="L90" s="790"/>
      <c r="M90" s="796">
        <v>5111121.83</v>
      </c>
      <c r="N90" s="831">
        <v>4977488.41</v>
      </c>
      <c r="O90" s="831">
        <v>4189784.45</v>
      </c>
      <c r="P90" s="831">
        <v>74260.44</v>
      </c>
      <c r="Q90" s="831">
        <v>61270.39</v>
      </c>
      <c r="R90" s="831">
        <v>53207.64</v>
      </c>
      <c r="S90" s="790"/>
      <c r="T90" s="790" t="s">
        <v>833</v>
      </c>
      <c r="U90" s="790"/>
      <c r="V90" s="796">
        <v>5475079.4299999997</v>
      </c>
      <c r="W90" s="831">
        <v>3353103.46</v>
      </c>
      <c r="X90" s="831">
        <v>4747649.6100000003</v>
      </c>
      <c r="Y90" s="831">
        <v>69144</v>
      </c>
      <c r="Z90" s="831">
        <v>67848</v>
      </c>
      <c r="AA90" s="831">
        <v>57910.95</v>
      </c>
      <c r="AB90" s="790"/>
      <c r="AC90" s="680"/>
      <c r="AE90">
        <v>0.72274435435673501</v>
      </c>
      <c r="AF90" s="680">
        <f t="shared" si="52"/>
        <v>48711.11130790889</v>
      </c>
    </row>
    <row r="91" spans="6:32">
      <c r="I91" s="678"/>
      <c r="K91" s="790" t="s">
        <v>834</v>
      </c>
      <c r="L91" s="790"/>
      <c r="M91" s="796">
        <v>0</v>
      </c>
      <c r="N91" s="831">
        <v>0</v>
      </c>
      <c r="O91" s="831">
        <v>0</v>
      </c>
      <c r="P91" s="831">
        <v>568.6</v>
      </c>
      <c r="Q91" s="831">
        <v>568.6</v>
      </c>
      <c r="R91" s="831">
        <v>568.6</v>
      </c>
      <c r="S91" s="797"/>
      <c r="T91" s="790" t="s">
        <v>834</v>
      </c>
      <c r="U91" s="790"/>
      <c r="V91" s="796">
        <v>164912.76</v>
      </c>
      <c r="W91" s="831">
        <v>164912.76</v>
      </c>
      <c r="X91" s="831">
        <v>164912.76</v>
      </c>
      <c r="Y91" s="831">
        <v>0</v>
      </c>
      <c r="Z91" s="831">
        <v>0</v>
      </c>
      <c r="AA91" s="831">
        <v>0</v>
      </c>
      <c r="AB91" s="797"/>
      <c r="AC91" s="680"/>
      <c r="AE91">
        <v>0.73274435435673502</v>
      </c>
      <c r="AF91" s="680">
        <f t="shared" si="52"/>
        <v>458.30228387596355</v>
      </c>
    </row>
    <row r="92" spans="6:32">
      <c r="I92" s="678"/>
      <c r="K92" s="790" t="s">
        <v>835</v>
      </c>
      <c r="L92" s="790"/>
      <c r="M92" s="796">
        <v>0</v>
      </c>
      <c r="N92" s="831">
        <v>0</v>
      </c>
      <c r="O92" s="831">
        <v>0</v>
      </c>
      <c r="P92" s="831">
        <v>10403.33</v>
      </c>
      <c r="Q92" s="831">
        <v>10209.94</v>
      </c>
      <c r="R92" s="831">
        <v>8522.73</v>
      </c>
      <c r="S92" s="797"/>
      <c r="T92" s="790" t="s">
        <v>835</v>
      </c>
      <c r="U92" s="790"/>
      <c r="V92" s="796">
        <v>1088658.6100000001</v>
      </c>
      <c r="W92" s="831">
        <v>1088658.6100000001</v>
      </c>
      <c r="X92" s="831">
        <v>1074742.6200000001</v>
      </c>
      <c r="Y92" s="831">
        <v>9568</v>
      </c>
      <c r="Z92" s="831">
        <v>9568</v>
      </c>
      <c r="AA92" s="831">
        <v>7440</v>
      </c>
      <c r="AB92" s="797"/>
      <c r="AC92" s="680"/>
      <c r="AE92">
        <v>0.74274435435673503</v>
      </c>
      <c r="AF92" s="680">
        <f t="shared" si="52"/>
        <v>8341.712822653104</v>
      </c>
    </row>
    <row r="93" spans="6:32">
      <c r="I93" s="678"/>
      <c r="K93" s="790" t="s">
        <v>836</v>
      </c>
      <c r="L93" s="790"/>
      <c r="M93" s="796">
        <v>5111121.83</v>
      </c>
      <c r="N93" s="831">
        <v>4977488.41</v>
      </c>
      <c r="O93" s="831">
        <v>4189784.45</v>
      </c>
      <c r="P93" s="831">
        <v>53551.26</v>
      </c>
      <c r="Q93" s="831">
        <v>50491.85</v>
      </c>
      <c r="R93" s="831">
        <v>37624.81</v>
      </c>
      <c r="S93" s="797"/>
      <c r="T93" s="790" t="s">
        <v>836</v>
      </c>
      <c r="U93" s="790"/>
      <c r="V93" s="796">
        <v>3963051.01</v>
      </c>
      <c r="W93" s="831">
        <v>2099532.09</v>
      </c>
      <c r="X93" s="831">
        <v>3507994.24</v>
      </c>
      <c r="Y93" s="831">
        <v>59240</v>
      </c>
      <c r="Z93" s="831">
        <v>58280</v>
      </c>
      <c r="AA93" s="831">
        <v>50470.95</v>
      </c>
      <c r="AB93" s="797"/>
      <c r="AC93" s="680"/>
      <c r="AE93">
        <v>0.75274435435673503</v>
      </c>
      <c r="AF93" s="680">
        <f t="shared" si="52"/>
        <v>41808.200531379822</v>
      </c>
    </row>
    <row r="94" spans="6:32">
      <c r="I94" s="678"/>
      <c r="K94" s="790" t="s">
        <v>837</v>
      </c>
      <c r="L94" s="790"/>
      <c r="M94" s="796">
        <v>0</v>
      </c>
      <c r="N94" s="831">
        <v>0</v>
      </c>
      <c r="O94" s="831">
        <v>0</v>
      </c>
      <c r="P94" s="831">
        <v>9737.25</v>
      </c>
      <c r="Q94" s="831">
        <v>0</v>
      </c>
      <c r="R94" s="831">
        <v>6491.5</v>
      </c>
      <c r="S94" s="797"/>
      <c r="T94" s="790" t="s">
        <v>837</v>
      </c>
      <c r="U94" s="790"/>
      <c r="V94" s="796">
        <v>258457.05</v>
      </c>
      <c r="W94" s="831">
        <v>0</v>
      </c>
      <c r="X94" s="831">
        <v>0</v>
      </c>
      <c r="Y94" s="831">
        <v>336</v>
      </c>
      <c r="Z94" s="831">
        <v>0</v>
      </c>
      <c r="AA94" s="831">
        <v>0</v>
      </c>
      <c r="AB94" s="797"/>
      <c r="AC94" s="680"/>
      <c r="AE94">
        <v>0.76274435435673504</v>
      </c>
      <c r="AF94" s="680">
        <f t="shared" si="52"/>
        <v>0</v>
      </c>
    </row>
    <row r="95" spans="6:32">
      <c r="I95" s="678"/>
      <c r="K95" s="790" t="s">
        <v>1561</v>
      </c>
      <c r="L95" s="790"/>
      <c r="M95" s="796">
        <v>21808728.440000001</v>
      </c>
      <c r="N95" s="831">
        <v>20044695.510000002</v>
      </c>
      <c r="O95" s="831">
        <v>18078711.870000001</v>
      </c>
      <c r="P95" s="831">
        <v>143781.21</v>
      </c>
      <c r="Q95" s="831">
        <v>122269.09</v>
      </c>
      <c r="R95" s="831">
        <v>112215.05</v>
      </c>
      <c r="S95" s="797"/>
      <c r="T95" s="790" t="s">
        <v>1561</v>
      </c>
      <c r="U95" s="790"/>
      <c r="V95" s="796">
        <v>23737474.539999999</v>
      </c>
      <c r="W95" s="831">
        <v>17631389</v>
      </c>
      <c r="X95" s="831">
        <v>18165714.010000002</v>
      </c>
      <c r="Y95" s="831">
        <v>141000</v>
      </c>
      <c r="Z95" s="831">
        <v>139648</v>
      </c>
      <c r="AA95" s="831">
        <v>116897.15</v>
      </c>
      <c r="AB95" s="797"/>
      <c r="AC95" s="680"/>
      <c r="AE95">
        <v>0.77274435435673505</v>
      </c>
      <c r="AF95" s="680">
        <f t="shared" si="52"/>
        <v>103931.0239108191</v>
      </c>
    </row>
    <row r="96" spans="6:32">
      <c r="I96" s="678"/>
      <c r="K96" s="790" t="s">
        <v>834</v>
      </c>
      <c r="L96" s="790"/>
      <c r="M96" s="796">
        <v>0</v>
      </c>
      <c r="N96" s="831">
        <v>0</v>
      </c>
      <c r="O96" s="831">
        <v>0</v>
      </c>
      <c r="P96" s="831">
        <v>984.12</v>
      </c>
      <c r="Q96" s="831">
        <v>984.12</v>
      </c>
      <c r="R96" s="831">
        <v>984.12</v>
      </c>
      <c r="S96" s="797"/>
      <c r="T96" s="790" t="s">
        <v>834</v>
      </c>
      <c r="U96" s="790"/>
      <c r="V96" s="796">
        <v>468720.89</v>
      </c>
      <c r="W96" s="831">
        <v>468720.89</v>
      </c>
      <c r="X96" s="831">
        <v>468720.89</v>
      </c>
      <c r="Y96" s="831">
        <v>0</v>
      </c>
      <c r="Z96" s="831">
        <v>0</v>
      </c>
      <c r="AA96" s="831">
        <v>0</v>
      </c>
      <c r="AB96" s="797"/>
      <c r="AC96" s="680"/>
      <c r="AE96">
        <v>0.78274435435673495</v>
      </c>
      <c r="AF96" s="680">
        <f t="shared" si="52"/>
        <v>847.34581141050501</v>
      </c>
    </row>
    <row r="97" spans="9:32">
      <c r="I97" s="678"/>
      <c r="K97" s="790" t="s">
        <v>835</v>
      </c>
      <c r="L97" s="790"/>
      <c r="M97" s="796">
        <v>0</v>
      </c>
      <c r="N97" s="831">
        <v>0</v>
      </c>
      <c r="O97" s="831">
        <v>0</v>
      </c>
      <c r="P97" s="831">
        <v>14474.2</v>
      </c>
      <c r="Q97" s="831">
        <v>14439.41</v>
      </c>
      <c r="R97" s="831">
        <v>13952.76</v>
      </c>
      <c r="S97" s="797"/>
      <c r="T97" s="790" t="s">
        <v>835</v>
      </c>
      <c r="U97" s="790"/>
      <c r="V97" s="796">
        <v>3131749.76</v>
      </c>
      <c r="W97" s="831">
        <v>3131749.76</v>
      </c>
      <c r="X97" s="831">
        <v>3049254.17</v>
      </c>
      <c r="Y97" s="831">
        <v>13536</v>
      </c>
      <c r="Z97" s="831">
        <v>13536</v>
      </c>
      <c r="AA97" s="831">
        <v>11332.11</v>
      </c>
      <c r="AB97" s="797"/>
      <c r="AC97" s="680"/>
      <c r="AE97">
        <v>0.79274435435673496</v>
      </c>
      <c r="AF97" s="680">
        <f t="shared" si="52"/>
        <v>12591.436833516402</v>
      </c>
    </row>
    <row r="98" spans="9:32">
      <c r="I98" s="678"/>
      <c r="K98" s="790" t="s">
        <v>836</v>
      </c>
      <c r="L98" s="790"/>
      <c r="M98" s="796">
        <v>21808728.440000001</v>
      </c>
      <c r="N98" s="831">
        <v>20044695.510000002</v>
      </c>
      <c r="O98" s="831">
        <v>18078711.870000001</v>
      </c>
      <c r="P98" s="831">
        <v>118164.9</v>
      </c>
      <c r="Q98" s="831">
        <v>106845.57</v>
      </c>
      <c r="R98" s="831">
        <v>90786.68</v>
      </c>
      <c r="S98" s="797"/>
      <c r="T98" s="790" t="s">
        <v>836</v>
      </c>
      <c r="U98" s="790"/>
      <c r="V98" s="796">
        <v>16840556.359999999</v>
      </c>
      <c r="W98" s="831">
        <v>14030918.34</v>
      </c>
      <c r="X98" s="831">
        <v>14647738.949999999</v>
      </c>
      <c r="Y98" s="831">
        <v>127072</v>
      </c>
      <c r="Z98" s="831">
        <v>126112</v>
      </c>
      <c r="AA98" s="831">
        <v>105565.04</v>
      </c>
      <c r="AB98" s="797"/>
      <c r="AC98" s="680"/>
      <c r="AE98">
        <v>0.80274435435673497</v>
      </c>
      <c r="AF98" s="680">
        <f t="shared" si="52"/>
        <v>94346.645916080073</v>
      </c>
    </row>
    <row r="99" spans="9:32">
      <c r="I99" s="678"/>
      <c r="K99" s="790" t="s">
        <v>837</v>
      </c>
      <c r="L99" s="790"/>
      <c r="M99" s="796">
        <v>0</v>
      </c>
      <c r="N99" s="831">
        <v>0</v>
      </c>
      <c r="O99" s="831">
        <v>0</v>
      </c>
      <c r="P99" s="831">
        <v>10157.99</v>
      </c>
      <c r="Q99" s="831">
        <v>0</v>
      </c>
      <c r="R99" s="831">
        <v>6491.5</v>
      </c>
      <c r="S99" s="797"/>
      <c r="T99" s="790" t="s">
        <v>837</v>
      </c>
      <c r="U99" s="790"/>
      <c r="V99" s="796">
        <v>3296447.52</v>
      </c>
      <c r="W99" s="831">
        <v>0</v>
      </c>
      <c r="X99" s="831">
        <v>0</v>
      </c>
      <c r="Y99" s="831">
        <v>392</v>
      </c>
      <c r="Z99" s="831">
        <v>0</v>
      </c>
      <c r="AA99" s="831">
        <v>0</v>
      </c>
      <c r="AB99" s="797"/>
      <c r="AC99" s="680"/>
      <c r="AE99">
        <v>0.81274435435673498</v>
      </c>
      <c r="AF99" s="680">
        <f t="shared" si="52"/>
        <v>0</v>
      </c>
    </row>
    <row r="100" spans="9:32">
      <c r="I100" s="678"/>
      <c r="K100" s="790" t="s">
        <v>1078</v>
      </c>
      <c r="L100" s="790"/>
      <c r="M100" s="796">
        <v>1954044.36</v>
      </c>
      <c r="N100" s="831">
        <v>1690361.02</v>
      </c>
      <c r="O100" s="831">
        <v>825178.44</v>
      </c>
      <c r="P100" s="831">
        <v>57934.51</v>
      </c>
      <c r="Q100" s="831">
        <v>42580.33</v>
      </c>
      <c r="R100" s="831">
        <v>28245.61</v>
      </c>
      <c r="S100" s="797"/>
      <c r="T100" s="790" t="s">
        <v>1078</v>
      </c>
      <c r="U100" s="790"/>
      <c r="V100" s="796">
        <v>2051037.68</v>
      </c>
      <c r="W100" s="831">
        <v>1255670.44</v>
      </c>
      <c r="X100" s="831">
        <v>1309204.8600000001</v>
      </c>
      <c r="Y100" s="831">
        <v>49224</v>
      </c>
      <c r="Z100" s="831">
        <v>47880</v>
      </c>
      <c r="AA100" s="831">
        <v>30579.07</v>
      </c>
      <c r="AB100" s="797"/>
      <c r="AC100" s="680"/>
      <c r="AE100">
        <v>0.82274435435673499</v>
      </c>
      <c r="AF100" s="680">
        <f t="shared" si="52"/>
        <v>38535.998725561389</v>
      </c>
    </row>
    <row r="101" spans="9:32">
      <c r="I101" s="678"/>
      <c r="K101" s="790" t="s">
        <v>834</v>
      </c>
      <c r="L101" s="790"/>
      <c r="M101" s="796">
        <v>0</v>
      </c>
      <c r="N101" s="831">
        <v>0</v>
      </c>
      <c r="O101" s="831">
        <v>0</v>
      </c>
      <c r="P101" s="831">
        <v>583.28</v>
      </c>
      <c r="Q101" s="831">
        <v>583.28</v>
      </c>
      <c r="R101" s="831">
        <v>583.28</v>
      </c>
      <c r="S101" s="797"/>
      <c r="T101" s="790" t="s">
        <v>834</v>
      </c>
      <c r="U101" s="790"/>
      <c r="V101" s="796">
        <v>60017.87</v>
      </c>
      <c r="W101" s="831">
        <v>60017.87</v>
      </c>
      <c r="X101" s="831">
        <v>60017.87</v>
      </c>
      <c r="Y101" s="831">
        <v>0</v>
      </c>
      <c r="Z101" s="831">
        <v>0</v>
      </c>
      <c r="AA101" s="831">
        <v>0</v>
      </c>
      <c r="AB101" s="797"/>
      <c r="AC101" s="680"/>
      <c r="AE101">
        <v>0.83274435435673499</v>
      </c>
      <c r="AF101" s="680">
        <f t="shared" si="52"/>
        <v>534.29543971011606</v>
      </c>
    </row>
    <row r="102" spans="9:32">
      <c r="I102" s="678"/>
      <c r="K102" s="790" t="s">
        <v>835</v>
      </c>
      <c r="L102" s="790"/>
      <c r="M102" s="796">
        <v>0</v>
      </c>
      <c r="N102" s="831">
        <v>0</v>
      </c>
      <c r="O102" s="831">
        <v>0</v>
      </c>
      <c r="P102" s="831">
        <v>12873.59</v>
      </c>
      <c r="Q102" s="831">
        <v>12873.59</v>
      </c>
      <c r="R102" s="831">
        <v>10590.25</v>
      </c>
      <c r="S102" s="797"/>
      <c r="T102" s="790" t="s">
        <v>835</v>
      </c>
      <c r="U102" s="790"/>
      <c r="V102" s="796">
        <v>408079.93</v>
      </c>
      <c r="W102" s="831">
        <v>408079.93</v>
      </c>
      <c r="X102" s="831">
        <v>385185.03</v>
      </c>
      <c r="Y102" s="831">
        <v>11840</v>
      </c>
      <c r="Z102" s="831">
        <v>11840</v>
      </c>
      <c r="AA102" s="831">
        <v>9608</v>
      </c>
      <c r="AB102" s="797"/>
      <c r="AC102" s="680"/>
      <c r="AE102">
        <v>0.842744354356735</v>
      </c>
      <c r="AF102" s="680">
        <f t="shared" si="52"/>
        <v>11934.059822083653</v>
      </c>
    </row>
    <row r="103" spans="9:32">
      <c r="I103" s="678"/>
      <c r="K103" s="790" t="s">
        <v>836</v>
      </c>
      <c r="L103" s="790"/>
      <c r="M103" s="796">
        <v>1954044.36</v>
      </c>
      <c r="N103" s="831">
        <v>1690361.02</v>
      </c>
      <c r="O103" s="831">
        <v>825178.44</v>
      </c>
      <c r="P103" s="831">
        <v>34379.75</v>
      </c>
      <c r="Q103" s="831">
        <v>29123.46</v>
      </c>
      <c r="R103" s="831">
        <v>17072.080000000002</v>
      </c>
      <c r="S103" s="797"/>
      <c r="T103" s="790" t="s">
        <v>836</v>
      </c>
      <c r="U103" s="790"/>
      <c r="V103" s="796">
        <v>1197615.3899999999</v>
      </c>
      <c r="W103" s="831">
        <v>787572.64</v>
      </c>
      <c r="X103" s="831">
        <v>864001.95</v>
      </c>
      <c r="Y103" s="831">
        <v>37048</v>
      </c>
      <c r="Z103" s="831">
        <v>36040</v>
      </c>
      <c r="AA103" s="831">
        <v>20971.07</v>
      </c>
      <c r="AB103" s="797"/>
      <c r="AC103" s="680"/>
      <c r="AE103">
        <v>0.85274435435673501</v>
      </c>
      <c r="AF103" s="680">
        <f t="shared" si="52"/>
        <v>27318.352703767618</v>
      </c>
    </row>
    <row r="104" spans="9:32">
      <c r="I104" s="678"/>
      <c r="K104" s="790" t="s">
        <v>837</v>
      </c>
      <c r="L104" s="790"/>
      <c r="M104" s="796">
        <v>0</v>
      </c>
      <c r="N104" s="831">
        <v>0</v>
      </c>
      <c r="O104" s="831">
        <v>0</v>
      </c>
      <c r="P104" s="831">
        <v>10097.89</v>
      </c>
      <c r="Q104" s="831">
        <v>0</v>
      </c>
      <c r="R104" s="831">
        <v>0</v>
      </c>
      <c r="S104" s="797"/>
      <c r="T104" s="790" t="s">
        <v>837</v>
      </c>
      <c r="U104" s="790"/>
      <c r="V104" s="796">
        <v>385324.49</v>
      </c>
      <c r="W104" s="831">
        <v>0</v>
      </c>
      <c r="X104" s="831">
        <v>0</v>
      </c>
      <c r="Y104" s="831">
        <v>336</v>
      </c>
      <c r="Z104" s="831">
        <v>0</v>
      </c>
      <c r="AA104" s="831">
        <v>0</v>
      </c>
      <c r="AB104" s="797"/>
      <c r="AC104" s="680"/>
      <c r="AE104">
        <v>0.86274435435673502</v>
      </c>
      <c r="AF104" s="680">
        <f t="shared" si="52"/>
        <v>0</v>
      </c>
    </row>
    <row r="105" spans="9:32">
      <c r="I105" s="678"/>
      <c r="K105" s="790" t="s">
        <v>1079</v>
      </c>
      <c r="L105" s="790"/>
      <c r="M105" s="796">
        <v>4678456.7300000004</v>
      </c>
      <c r="N105" s="831">
        <v>3773268.89</v>
      </c>
      <c r="O105" s="831">
        <v>2943158.75</v>
      </c>
      <c r="P105" s="831">
        <v>63346.29</v>
      </c>
      <c r="Q105" s="831">
        <v>44606.86</v>
      </c>
      <c r="R105" s="831">
        <v>32601.72</v>
      </c>
      <c r="S105" s="797"/>
      <c r="T105" s="790" t="s">
        <v>1079</v>
      </c>
      <c r="U105" s="790"/>
      <c r="V105" s="796">
        <v>4990729.2300000004</v>
      </c>
      <c r="W105" s="831">
        <v>3045236.86</v>
      </c>
      <c r="X105" s="831">
        <v>3787059.97</v>
      </c>
      <c r="Y105" s="831">
        <v>56544</v>
      </c>
      <c r="Z105" s="831">
        <v>55192</v>
      </c>
      <c r="AA105" s="831">
        <v>35516.71</v>
      </c>
      <c r="AB105" s="797"/>
      <c r="AC105" s="680"/>
      <c r="AE105">
        <v>0.87274435435673503</v>
      </c>
      <c r="AF105" s="680">
        <f t="shared" si="52"/>
        <v>42823.423753639399</v>
      </c>
    </row>
    <row r="106" spans="9:32">
      <c r="I106" s="678"/>
      <c r="K106" s="790" t="s">
        <v>834</v>
      </c>
      <c r="L106" s="790"/>
      <c r="M106" s="796">
        <v>0</v>
      </c>
      <c r="N106" s="831">
        <v>0</v>
      </c>
      <c r="O106" s="831">
        <v>0</v>
      </c>
      <c r="P106" s="831">
        <v>481.12</v>
      </c>
      <c r="Q106" s="831">
        <v>481.12</v>
      </c>
      <c r="R106" s="831">
        <v>481.12</v>
      </c>
      <c r="S106" s="797"/>
      <c r="T106" s="790" t="s">
        <v>834</v>
      </c>
      <c r="U106" s="790"/>
      <c r="V106" s="796">
        <v>152195.71</v>
      </c>
      <c r="W106" s="831">
        <v>152195.71</v>
      </c>
      <c r="X106" s="831">
        <v>152195.71</v>
      </c>
      <c r="Y106" s="831">
        <v>0</v>
      </c>
      <c r="Z106" s="831">
        <v>0</v>
      </c>
      <c r="AA106" s="831">
        <v>0</v>
      </c>
      <c r="AB106" s="797"/>
      <c r="AC106" s="680"/>
      <c r="AE106">
        <v>0.88274435435673504</v>
      </c>
      <c r="AF106" s="680">
        <f t="shared" si="52"/>
        <v>467.17656014492366</v>
      </c>
    </row>
    <row r="107" spans="9:32">
      <c r="I107" s="678"/>
      <c r="K107" s="790" t="s">
        <v>835</v>
      </c>
      <c r="L107" s="790"/>
      <c r="M107" s="796">
        <v>0</v>
      </c>
      <c r="N107" s="831">
        <v>0</v>
      </c>
      <c r="O107" s="831">
        <v>0</v>
      </c>
      <c r="P107" s="831">
        <v>13221.63</v>
      </c>
      <c r="Q107" s="831">
        <v>13221.63</v>
      </c>
      <c r="R107" s="831">
        <v>12374.37</v>
      </c>
      <c r="S107" s="797"/>
      <c r="T107" s="790" t="s">
        <v>835</v>
      </c>
      <c r="U107" s="790"/>
      <c r="V107" s="796">
        <v>998118.82</v>
      </c>
      <c r="W107" s="831">
        <v>998118.82</v>
      </c>
      <c r="X107" s="831">
        <v>956280.59</v>
      </c>
      <c r="Y107" s="831">
        <v>13280</v>
      </c>
      <c r="Z107" s="831">
        <v>13280</v>
      </c>
      <c r="AA107" s="831">
        <v>11199.97</v>
      </c>
      <c r="AB107" s="797"/>
      <c r="AC107" s="680"/>
      <c r="AE107">
        <v>0.89274435435673505</v>
      </c>
      <c r="AF107" s="680">
        <f t="shared" si="52"/>
        <v>12983.889091683002</v>
      </c>
    </row>
    <row r="108" spans="9:32">
      <c r="I108" s="678"/>
      <c r="K108" s="790" t="s">
        <v>836</v>
      </c>
      <c r="L108" s="790"/>
      <c r="M108" s="796">
        <v>4678456.7300000004</v>
      </c>
      <c r="N108" s="831">
        <v>3773268.89</v>
      </c>
      <c r="O108" s="831">
        <v>2943158.75</v>
      </c>
      <c r="P108" s="831">
        <v>39485.54</v>
      </c>
      <c r="Q108" s="831">
        <v>30904.11</v>
      </c>
      <c r="R108" s="831">
        <v>19746.23</v>
      </c>
      <c r="S108" s="797"/>
      <c r="T108" s="790" t="s">
        <v>836</v>
      </c>
      <c r="U108" s="790"/>
      <c r="V108" s="796">
        <v>3361470.69</v>
      </c>
      <c r="W108" s="831">
        <v>1894922.32</v>
      </c>
      <c r="X108" s="831">
        <v>2271481.2599999998</v>
      </c>
      <c r="Y108" s="831">
        <v>42928</v>
      </c>
      <c r="Z108" s="831">
        <v>41912</v>
      </c>
      <c r="AA108" s="831">
        <v>24031.14</v>
      </c>
      <c r="AB108" s="797"/>
      <c r="AC108" s="680"/>
      <c r="AE108">
        <v>0.90274435435673495</v>
      </c>
      <c r="AF108" s="680">
        <f t="shared" si="52"/>
        <v>30688.361911811469</v>
      </c>
    </row>
    <row r="109" spans="9:32">
      <c r="I109" s="678"/>
      <c r="K109" s="790" t="s">
        <v>837</v>
      </c>
      <c r="L109" s="790"/>
      <c r="M109" s="796">
        <v>0</v>
      </c>
      <c r="N109" s="831">
        <v>0</v>
      </c>
      <c r="O109" s="831">
        <v>0</v>
      </c>
      <c r="P109" s="831">
        <v>10157.99</v>
      </c>
      <c r="Q109" s="831">
        <v>0</v>
      </c>
      <c r="R109" s="831">
        <v>0</v>
      </c>
      <c r="S109" s="797"/>
      <c r="T109" s="790" t="s">
        <v>837</v>
      </c>
      <c r="U109" s="790"/>
      <c r="V109" s="796">
        <v>478944.01</v>
      </c>
      <c r="W109" s="831">
        <v>0</v>
      </c>
      <c r="X109" s="831">
        <v>407102.41</v>
      </c>
      <c r="Y109" s="831">
        <v>336</v>
      </c>
      <c r="Z109" s="831">
        <v>0</v>
      </c>
      <c r="AA109" s="831">
        <v>285.60000000000002</v>
      </c>
      <c r="AB109" s="797"/>
      <c r="AC109" s="680"/>
      <c r="AE109">
        <v>0.91274435435673495</v>
      </c>
      <c r="AF109" s="680">
        <f t="shared" si="52"/>
        <v>0</v>
      </c>
    </row>
    <row r="110" spans="9:32">
      <c r="I110" s="678"/>
      <c r="K110" s="790" t="s">
        <v>832</v>
      </c>
      <c r="L110" s="790"/>
      <c r="M110" s="796">
        <v>2995733.64</v>
      </c>
      <c r="N110" s="831">
        <v>2859193.16</v>
      </c>
      <c r="O110" s="831">
        <v>510048.1</v>
      </c>
      <c r="P110" s="831">
        <v>48137.98</v>
      </c>
      <c r="Q110" s="831">
        <v>24761.93</v>
      </c>
      <c r="R110" s="831">
        <v>12304.02</v>
      </c>
      <c r="S110" s="797"/>
      <c r="T110" s="790" t="s">
        <v>832</v>
      </c>
      <c r="U110" s="790"/>
      <c r="V110" s="796">
        <v>1940320.91</v>
      </c>
      <c r="W110" s="831">
        <v>1246762.02</v>
      </c>
      <c r="X110" s="831">
        <v>1561705.34</v>
      </c>
      <c r="Y110" s="831">
        <v>37992</v>
      </c>
      <c r="Z110" s="831">
        <v>36640</v>
      </c>
      <c r="AA110" s="831">
        <v>18998.080000000002</v>
      </c>
      <c r="AB110" s="797"/>
      <c r="AC110" s="680"/>
      <c r="AE110">
        <v>0.92274435435673496</v>
      </c>
      <c r="AF110" s="680">
        <f t="shared" si="52"/>
        <v>25133.824221524337</v>
      </c>
    </row>
    <row r="111" spans="9:32">
      <c r="I111" s="678"/>
      <c r="K111" s="790" t="s">
        <v>834</v>
      </c>
      <c r="L111" s="790"/>
      <c r="M111" s="796">
        <v>0</v>
      </c>
      <c r="N111" s="831">
        <v>0</v>
      </c>
      <c r="O111" s="831">
        <v>0</v>
      </c>
      <c r="P111" s="831">
        <v>1075.8800000000001</v>
      </c>
      <c r="Q111" s="831">
        <v>1075.8800000000001</v>
      </c>
      <c r="R111" s="831">
        <v>1075.8800000000001</v>
      </c>
      <c r="S111" s="797"/>
      <c r="T111" s="790" t="s">
        <v>834</v>
      </c>
      <c r="U111" s="790"/>
      <c r="V111" s="796">
        <v>53313.599999999999</v>
      </c>
      <c r="W111" s="831">
        <v>53313.599999999999</v>
      </c>
      <c r="X111" s="831">
        <v>53313.599999999999</v>
      </c>
      <c r="Y111" s="831">
        <v>0</v>
      </c>
      <c r="Z111" s="831">
        <v>0</v>
      </c>
      <c r="AA111" s="831">
        <v>0</v>
      </c>
      <c r="AB111" s="797"/>
      <c r="AC111" s="680"/>
      <c r="AE111">
        <v>0.93274435435673497</v>
      </c>
      <c r="AF111" s="680">
        <f t="shared" si="52"/>
        <v>1103.8730955618566</v>
      </c>
    </row>
    <row r="112" spans="9:32">
      <c r="I112" s="678"/>
      <c r="K112" s="790" t="s">
        <v>835</v>
      </c>
      <c r="L112" s="790"/>
      <c r="M112" s="796">
        <v>0</v>
      </c>
      <c r="N112" s="831">
        <v>0</v>
      </c>
      <c r="O112" s="831">
        <v>0</v>
      </c>
      <c r="P112" s="831">
        <v>15761.57</v>
      </c>
      <c r="Q112" s="831">
        <v>6926.74</v>
      </c>
      <c r="R112" s="831">
        <v>5573.96</v>
      </c>
      <c r="S112" s="797"/>
      <c r="T112" s="790" t="s">
        <v>835</v>
      </c>
      <c r="U112" s="790"/>
      <c r="V112" s="796">
        <v>355823.88</v>
      </c>
      <c r="W112" s="831">
        <v>355823.88</v>
      </c>
      <c r="X112" s="831">
        <v>339765.94</v>
      </c>
      <c r="Y112" s="831">
        <v>14496</v>
      </c>
      <c r="Z112" s="831">
        <v>14496</v>
      </c>
      <c r="AA112" s="831">
        <v>5126.3999999999996</v>
      </c>
      <c r="AB112" s="797"/>
      <c r="AC112" s="680"/>
      <c r="AE112">
        <v>0.94274435435673498</v>
      </c>
      <c r="AF112" s="680">
        <f t="shared" si="52"/>
        <v>7183.1595320066681</v>
      </c>
    </row>
    <row r="113" spans="9:32">
      <c r="I113" s="678"/>
      <c r="K113" s="790" t="s">
        <v>836</v>
      </c>
      <c r="L113" s="790"/>
      <c r="M113" s="796">
        <v>2995733.64</v>
      </c>
      <c r="N113" s="831">
        <v>2859193.16</v>
      </c>
      <c r="O113" s="831">
        <v>510048.1</v>
      </c>
      <c r="P113" s="831">
        <v>21142.54</v>
      </c>
      <c r="Q113" s="831">
        <v>16759.310000000001</v>
      </c>
      <c r="R113" s="831">
        <v>5654.18</v>
      </c>
      <c r="S113" s="797"/>
      <c r="T113" s="790" t="s">
        <v>836</v>
      </c>
      <c r="U113" s="790"/>
      <c r="V113" s="796">
        <v>1108352.54</v>
      </c>
      <c r="W113" s="831">
        <v>837624.54</v>
      </c>
      <c r="X113" s="831">
        <v>809219.54</v>
      </c>
      <c r="Y113" s="831">
        <v>23104</v>
      </c>
      <c r="Z113" s="831">
        <v>22144</v>
      </c>
      <c r="AA113" s="831">
        <v>13538.48</v>
      </c>
      <c r="AB113" s="797"/>
      <c r="AC113" s="680"/>
      <c r="AE113">
        <v>0.95274435435673499</v>
      </c>
      <c r="AF113" s="680">
        <f t="shared" si="52"/>
        <v>17564.071783955813</v>
      </c>
    </row>
    <row r="114" spans="9:32">
      <c r="I114" s="678"/>
      <c r="K114" s="790" t="s">
        <v>837</v>
      </c>
      <c r="L114" s="790"/>
      <c r="M114" s="796">
        <v>0</v>
      </c>
      <c r="N114" s="831">
        <v>0</v>
      </c>
      <c r="O114" s="831">
        <v>0</v>
      </c>
      <c r="P114" s="831">
        <v>10157.99</v>
      </c>
      <c r="Q114" s="831">
        <v>0</v>
      </c>
      <c r="R114" s="831">
        <v>0</v>
      </c>
      <c r="S114" s="797"/>
      <c r="T114" s="790" t="s">
        <v>837</v>
      </c>
      <c r="U114" s="790"/>
      <c r="V114" s="796">
        <v>422830.89</v>
      </c>
      <c r="W114" s="831">
        <v>0</v>
      </c>
      <c r="X114" s="831">
        <v>359406.26</v>
      </c>
      <c r="Y114" s="831">
        <v>392</v>
      </c>
      <c r="Z114" s="831">
        <v>0</v>
      </c>
      <c r="AA114" s="831">
        <v>333.2</v>
      </c>
      <c r="AB114" s="797"/>
      <c r="AC114" s="680"/>
      <c r="AE114">
        <v>0.962744354356735</v>
      </c>
      <c r="AF114" s="680">
        <f t="shared" si="52"/>
        <v>0</v>
      </c>
    </row>
    <row r="115" spans="9:32">
      <c r="I115" s="678"/>
      <c r="K115" s="790" t="s">
        <v>1080</v>
      </c>
      <c r="L115" s="790"/>
      <c r="M115" s="796">
        <v>11076181.82</v>
      </c>
      <c r="N115" s="831">
        <v>4419392</v>
      </c>
      <c r="O115" s="831">
        <v>1734353.19</v>
      </c>
      <c r="P115" s="831">
        <v>71778.259999999995</v>
      </c>
      <c r="Q115" s="831">
        <v>45641.48</v>
      </c>
      <c r="R115" s="831">
        <v>31071.69</v>
      </c>
      <c r="S115" s="797"/>
      <c r="T115" s="790" t="s">
        <v>1080</v>
      </c>
      <c r="U115" s="790"/>
      <c r="V115" s="796">
        <v>10965177.810000001</v>
      </c>
      <c r="W115" s="831">
        <v>10583573.109999999</v>
      </c>
      <c r="X115" s="831">
        <v>3279465.79</v>
      </c>
      <c r="Y115" s="831">
        <v>56672</v>
      </c>
      <c r="Z115" s="831">
        <v>55664</v>
      </c>
      <c r="AA115" s="831">
        <v>24632</v>
      </c>
      <c r="AB115" s="797"/>
      <c r="AC115" s="680"/>
      <c r="AE115">
        <v>0.97274435435673501</v>
      </c>
      <c r="AF115" s="680">
        <f t="shared" si="52"/>
        <v>48837.241193934424</v>
      </c>
    </row>
    <row r="116" spans="9:32">
      <c r="I116" s="678"/>
      <c r="K116" s="790" t="s">
        <v>834</v>
      </c>
      <c r="L116" s="790"/>
      <c r="M116" s="796">
        <v>0</v>
      </c>
      <c r="N116" s="831">
        <v>0</v>
      </c>
      <c r="O116" s="831">
        <v>0</v>
      </c>
      <c r="P116" s="831">
        <v>5518</v>
      </c>
      <c r="Q116" s="831">
        <v>5518</v>
      </c>
      <c r="R116" s="831">
        <v>5474.26</v>
      </c>
      <c r="S116" s="797"/>
      <c r="T116" s="790" t="s">
        <v>834</v>
      </c>
      <c r="U116" s="790"/>
      <c r="V116" s="796">
        <v>302498.17</v>
      </c>
      <c r="W116" s="831">
        <v>302498.17</v>
      </c>
      <c r="X116" s="831">
        <v>302498.17</v>
      </c>
      <c r="Y116" s="831">
        <v>0</v>
      </c>
      <c r="Z116" s="831">
        <v>0</v>
      </c>
      <c r="AA116" s="831">
        <v>0</v>
      </c>
      <c r="AB116" s="797"/>
      <c r="AC116" s="680"/>
      <c r="AE116">
        <v>0.98274435435673502</v>
      </c>
      <c r="AF116" s="680">
        <f t="shared" si="52"/>
        <v>5965.0616820745099</v>
      </c>
    </row>
    <row r="117" spans="9:32">
      <c r="I117" s="678"/>
      <c r="K117" s="790" t="s">
        <v>835</v>
      </c>
      <c r="L117" s="790"/>
      <c r="M117" s="796">
        <v>0</v>
      </c>
      <c r="N117" s="831">
        <v>0</v>
      </c>
      <c r="O117" s="831">
        <v>0</v>
      </c>
      <c r="P117" s="831">
        <v>44188.07</v>
      </c>
      <c r="Q117" s="831">
        <v>35931.26</v>
      </c>
      <c r="R117" s="831">
        <v>23833.72</v>
      </c>
      <c r="S117" s="797"/>
      <c r="T117" s="790" t="s">
        <v>835</v>
      </c>
      <c r="U117" s="790"/>
      <c r="V117" s="796">
        <v>1829655.89</v>
      </c>
      <c r="W117" s="831">
        <v>1829655.89</v>
      </c>
      <c r="X117" s="831">
        <v>1399003.52</v>
      </c>
      <c r="Y117" s="831">
        <v>40640</v>
      </c>
      <c r="Z117" s="831">
        <v>40640</v>
      </c>
      <c r="AA117" s="831">
        <v>22784</v>
      </c>
      <c r="AB117" s="797"/>
      <c r="AC117" s="680"/>
      <c r="AE117">
        <v>0.99274435435673503</v>
      </c>
      <c r="AF117" s="680">
        <f t="shared" si="52"/>
        <v>39237.611060916381</v>
      </c>
    </row>
    <row r="118" spans="9:32">
      <c r="I118" s="678"/>
      <c r="K118" s="790" t="s">
        <v>836</v>
      </c>
      <c r="L118" s="835"/>
      <c r="M118" s="796">
        <v>11076181.82</v>
      </c>
      <c r="N118" s="831">
        <v>4419392</v>
      </c>
      <c r="O118" s="831">
        <v>1734353.19</v>
      </c>
      <c r="P118" s="831">
        <v>14498.77</v>
      </c>
      <c r="Q118" s="831">
        <v>4192.22</v>
      </c>
      <c r="R118" s="831">
        <v>1763.71</v>
      </c>
      <c r="S118" s="836"/>
      <c r="T118" s="790" t="s">
        <v>836</v>
      </c>
      <c r="U118" s="835"/>
      <c r="V118" s="796">
        <v>8451419.0500000007</v>
      </c>
      <c r="W118" s="831">
        <v>8451419.0500000007</v>
      </c>
      <c r="X118" s="831">
        <v>1577964.11</v>
      </c>
      <c r="Y118" s="831">
        <v>15024</v>
      </c>
      <c r="Z118" s="831">
        <v>15024</v>
      </c>
      <c r="AA118" s="831">
        <v>1848</v>
      </c>
      <c r="AB118" s="836"/>
      <c r="AC118" s="680"/>
      <c r="AE118">
        <v>0.75274435435673503</v>
      </c>
      <c r="AF118" s="680">
        <f t="shared" si="52"/>
        <v>3471.2369309435317</v>
      </c>
    </row>
    <row r="119" spans="9:32">
      <c r="K119" s="790" t="s">
        <v>837</v>
      </c>
      <c r="L119" s="835"/>
      <c r="M119" s="796">
        <v>0</v>
      </c>
      <c r="N119" s="831">
        <v>0</v>
      </c>
      <c r="O119" s="831">
        <v>0</v>
      </c>
      <c r="P119" s="831">
        <v>7573.41</v>
      </c>
      <c r="Q119" s="831">
        <v>0</v>
      </c>
      <c r="R119" s="831">
        <v>0</v>
      </c>
      <c r="S119" s="836"/>
      <c r="T119" s="790" t="s">
        <v>837</v>
      </c>
      <c r="U119" s="835"/>
      <c r="V119" s="796">
        <v>381604.7</v>
      </c>
      <c r="W119" s="831">
        <v>0</v>
      </c>
      <c r="X119" s="831">
        <v>0</v>
      </c>
      <c r="Y119" s="831">
        <v>1008</v>
      </c>
      <c r="Z119" s="831">
        <v>0</v>
      </c>
      <c r="AA119" s="831">
        <v>0</v>
      </c>
      <c r="AB119" s="836"/>
      <c r="AC119" s="680"/>
      <c r="AE119">
        <v>0.76274435435673504</v>
      </c>
      <c r="AF119" s="680">
        <f t="shared" si="52"/>
        <v>0</v>
      </c>
    </row>
    <row r="120" spans="9:32">
      <c r="K120" s="790" t="s">
        <v>1081</v>
      </c>
      <c r="L120" s="835"/>
      <c r="M120" s="796">
        <v>4985124.6900000004</v>
      </c>
      <c r="N120" s="831">
        <v>276905.78999999998</v>
      </c>
      <c r="O120" s="831">
        <v>36677.32</v>
      </c>
      <c r="P120" s="831">
        <v>70758.97</v>
      </c>
      <c r="Q120" s="831">
        <v>43992.57</v>
      </c>
      <c r="R120" s="831">
        <v>16566.86</v>
      </c>
      <c r="S120" s="836"/>
      <c r="T120" s="790" t="s">
        <v>1081</v>
      </c>
      <c r="U120" s="835"/>
      <c r="V120" s="796">
        <v>4993618.32</v>
      </c>
      <c r="W120" s="831">
        <v>3815109.73</v>
      </c>
      <c r="X120" s="831">
        <v>592306.04</v>
      </c>
      <c r="Y120" s="831">
        <v>53368</v>
      </c>
      <c r="Z120" s="831">
        <v>52200</v>
      </c>
      <c r="AA120" s="831">
        <v>8557.48</v>
      </c>
      <c r="AB120" s="836"/>
      <c r="AC120" s="680"/>
      <c r="AE120">
        <v>0.77274435435673505</v>
      </c>
      <c r="AF120" s="680">
        <f t="shared" si="52"/>
        <v>37394.511111257823</v>
      </c>
    </row>
    <row r="121" spans="9:32">
      <c r="K121" s="790" t="s">
        <v>834</v>
      </c>
      <c r="L121" s="835"/>
      <c r="M121" s="796">
        <v>0</v>
      </c>
      <c r="N121" s="831">
        <v>0</v>
      </c>
      <c r="O121" s="831">
        <v>0</v>
      </c>
      <c r="P121" s="831">
        <v>7363.85</v>
      </c>
      <c r="Q121" s="831">
        <v>7363.85</v>
      </c>
      <c r="R121" s="831">
        <v>7363.85</v>
      </c>
      <c r="S121" s="836"/>
      <c r="T121" s="790" t="s">
        <v>834</v>
      </c>
      <c r="U121" s="835"/>
      <c r="V121" s="796">
        <v>119188.88</v>
      </c>
      <c r="W121" s="831">
        <v>119188.88</v>
      </c>
      <c r="X121" s="831">
        <v>119188.88</v>
      </c>
      <c r="Y121" s="831">
        <v>0</v>
      </c>
      <c r="Z121" s="831">
        <v>0</v>
      </c>
      <c r="AA121" s="831">
        <v>0</v>
      </c>
      <c r="AB121" s="836"/>
      <c r="AC121" s="680"/>
      <c r="AE121">
        <v>0.78274435435673495</v>
      </c>
      <c r="AF121" s="680">
        <f t="shared" si="52"/>
        <v>6340.4132152128277</v>
      </c>
    </row>
    <row r="122" spans="9:32">
      <c r="K122" s="790" t="s">
        <v>835</v>
      </c>
      <c r="L122" s="835"/>
      <c r="M122" s="796">
        <v>0</v>
      </c>
      <c r="N122" s="831">
        <v>0</v>
      </c>
      <c r="O122" s="831">
        <v>0</v>
      </c>
      <c r="P122" s="831">
        <v>46623.63</v>
      </c>
      <c r="Q122" s="831">
        <v>33936.559999999998</v>
      </c>
      <c r="R122" s="831">
        <v>8714.83</v>
      </c>
      <c r="S122" s="836"/>
      <c r="T122" s="790" t="s">
        <v>835</v>
      </c>
      <c r="U122" s="835"/>
      <c r="V122" s="796">
        <v>794593.99</v>
      </c>
      <c r="W122" s="831">
        <v>794593.99</v>
      </c>
      <c r="X122" s="831">
        <v>438612.23</v>
      </c>
      <c r="Y122" s="831">
        <v>42880</v>
      </c>
      <c r="Z122" s="831">
        <v>42880</v>
      </c>
      <c r="AA122" s="831">
        <v>8015.08</v>
      </c>
      <c r="AB122" s="836"/>
      <c r="AC122" s="680"/>
      <c r="AE122">
        <v>0.79274435435673496</v>
      </c>
      <c r="AF122" s="680">
        <f t="shared" si="52"/>
        <v>29593.317980917454</v>
      </c>
    </row>
    <row r="123" spans="9:32">
      <c r="K123" s="790" t="s">
        <v>836</v>
      </c>
      <c r="L123" s="835"/>
      <c r="M123" s="796">
        <v>4985124.6900000004</v>
      </c>
      <c r="N123" s="831">
        <v>276905.78999999998</v>
      </c>
      <c r="O123" s="831">
        <v>36677.32</v>
      </c>
      <c r="P123" s="831">
        <v>9198.08</v>
      </c>
      <c r="Q123" s="831">
        <v>2692.16</v>
      </c>
      <c r="R123" s="831">
        <v>488.18</v>
      </c>
      <c r="S123" s="836"/>
      <c r="T123" s="790" t="s">
        <v>836</v>
      </c>
      <c r="U123" s="835"/>
      <c r="V123" s="796">
        <v>3027598.51</v>
      </c>
      <c r="W123" s="831">
        <v>2901326.86</v>
      </c>
      <c r="X123" s="831">
        <v>34504.93</v>
      </c>
      <c r="Y123" s="831">
        <v>9480</v>
      </c>
      <c r="Z123" s="831">
        <v>9320</v>
      </c>
      <c r="AA123" s="831">
        <v>542.4</v>
      </c>
      <c r="AB123" s="836"/>
      <c r="AC123" s="680"/>
      <c r="AE123">
        <v>0.80274435435673497</v>
      </c>
      <c r="AF123" s="680">
        <f t="shared" si="52"/>
        <v>2377.2278651275305</v>
      </c>
    </row>
    <row r="124" spans="9:32">
      <c r="K124" s="790" t="s">
        <v>837</v>
      </c>
      <c r="L124" s="835"/>
      <c r="M124" s="796">
        <v>0</v>
      </c>
      <c r="N124" s="831">
        <v>0</v>
      </c>
      <c r="O124" s="831">
        <v>0</v>
      </c>
      <c r="P124" s="831">
        <v>7573.41</v>
      </c>
      <c r="Q124" s="831">
        <v>0</v>
      </c>
      <c r="R124" s="831">
        <v>0</v>
      </c>
      <c r="S124" s="836"/>
      <c r="T124" s="790" t="s">
        <v>837</v>
      </c>
      <c r="U124" s="835"/>
      <c r="V124" s="796">
        <v>1052236.95</v>
      </c>
      <c r="W124" s="831">
        <v>0</v>
      </c>
      <c r="X124" s="831">
        <v>0</v>
      </c>
      <c r="Y124" s="831">
        <v>1008</v>
      </c>
      <c r="Z124" s="831">
        <v>0</v>
      </c>
      <c r="AA124" s="831">
        <v>0</v>
      </c>
      <c r="AB124" s="836"/>
      <c r="AC124" s="680"/>
      <c r="AE124">
        <v>0.81274435435673498</v>
      </c>
      <c r="AF124" s="680">
        <f t="shared" si="52"/>
        <v>0</v>
      </c>
    </row>
    <row r="125" spans="9:32">
      <c r="K125" s="790" t="s">
        <v>1082</v>
      </c>
      <c r="L125" s="835"/>
      <c r="M125" s="796">
        <v>5452229.25</v>
      </c>
      <c r="N125" s="831">
        <v>4202411.68</v>
      </c>
      <c r="O125" s="831">
        <v>1171998.1399999999</v>
      </c>
      <c r="P125" s="831">
        <v>34290.879999999997</v>
      </c>
      <c r="Q125" s="831">
        <v>17112.439999999999</v>
      </c>
      <c r="R125" s="831">
        <v>11751.82</v>
      </c>
      <c r="S125" s="836"/>
      <c r="T125" s="790" t="s">
        <v>1082</v>
      </c>
      <c r="U125" s="835"/>
      <c r="V125" s="796">
        <v>5538286.46</v>
      </c>
      <c r="W125" s="831">
        <v>3658321.13</v>
      </c>
      <c r="X125" s="831">
        <v>1390030.47</v>
      </c>
      <c r="Y125" s="831">
        <v>30808</v>
      </c>
      <c r="Z125" s="831">
        <v>30040</v>
      </c>
      <c r="AA125" s="831">
        <v>11138.74</v>
      </c>
      <c r="AB125" s="836"/>
      <c r="AC125" s="680"/>
      <c r="AE125">
        <v>0.82274435435673499</v>
      </c>
      <c r="AF125" s="680">
        <f t="shared" si="52"/>
        <v>15487.079739195204</v>
      </c>
    </row>
    <row r="126" spans="9:32">
      <c r="K126" s="790" t="s">
        <v>834</v>
      </c>
      <c r="L126" s="835"/>
      <c r="M126" s="796">
        <v>0</v>
      </c>
      <c r="N126" s="831">
        <v>0</v>
      </c>
      <c r="O126" s="831">
        <v>0</v>
      </c>
      <c r="P126" s="831">
        <v>415.52</v>
      </c>
      <c r="Q126" s="831">
        <v>415.52</v>
      </c>
      <c r="R126" s="831">
        <v>415.52</v>
      </c>
      <c r="S126" s="836"/>
      <c r="T126" s="790" t="s">
        <v>834</v>
      </c>
      <c r="U126" s="835"/>
      <c r="V126" s="796">
        <v>143651.5</v>
      </c>
      <c r="W126" s="831">
        <v>143651.5</v>
      </c>
      <c r="X126" s="831">
        <v>143651.5</v>
      </c>
      <c r="Y126" s="831">
        <v>0</v>
      </c>
      <c r="Z126" s="831">
        <v>0</v>
      </c>
      <c r="AA126" s="831">
        <v>0</v>
      </c>
      <c r="AB126" s="836"/>
      <c r="AC126" s="680"/>
      <c r="AE126">
        <v>0.83274435435673499</v>
      </c>
      <c r="AF126" s="680">
        <f t="shared" si="52"/>
        <v>380.62412753454157</v>
      </c>
    </row>
    <row r="127" spans="9:32">
      <c r="K127" s="790" t="s">
        <v>835</v>
      </c>
      <c r="L127" s="835"/>
      <c r="M127" s="796">
        <v>0</v>
      </c>
      <c r="N127" s="831">
        <v>0</v>
      </c>
      <c r="O127" s="831">
        <v>0</v>
      </c>
      <c r="P127" s="831">
        <v>11655.91</v>
      </c>
      <c r="Q127" s="831">
        <v>11316.75</v>
      </c>
      <c r="R127" s="831">
        <v>10287.49</v>
      </c>
      <c r="S127" s="836"/>
      <c r="T127" s="790" t="s">
        <v>835</v>
      </c>
      <c r="U127" s="835"/>
      <c r="V127" s="796">
        <v>957642.81</v>
      </c>
      <c r="W127" s="831">
        <v>957642.81</v>
      </c>
      <c r="X127" s="831">
        <v>941313.5</v>
      </c>
      <c r="Y127" s="831">
        <v>13120</v>
      </c>
      <c r="Z127" s="831">
        <v>13120</v>
      </c>
      <c r="AA127" s="831">
        <v>9461.4599999999991</v>
      </c>
      <c r="AB127" s="836"/>
      <c r="AC127" s="680"/>
      <c r="AE127">
        <v>0.842744354356735</v>
      </c>
      <c r="AF127" s="680">
        <f t="shared" si="52"/>
        <v>10490.83988938324</v>
      </c>
    </row>
    <row r="128" spans="9:32">
      <c r="K128" s="790" t="s">
        <v>836</v>
      </c>
      <c r="L128" s="835"/>
      <c r="M128" s="796">
        <v>5452229.25</v>
      </c>
      <c r="N128" s="831">
        <v>4202411.68</v>
      </c>
      <c r="O128" s="831">
        <v>1171998.1399999999</v>
      </c>
      <c r="P128" s="831">
        <v>16449.240000000002</v>
      </c>
      <c r="Q128" s="831">
        <v>5380.18</v>
      </c>
      <c r="R128" s="831">
        <v>1048.81</v>
      </c>
      <c r="S128" s="836"/>
      <c r="T128" s="790" t="s">
        <v>836</v>
      </c>
      <c r="U128" s="835"/>
      <c r="V128" s="796">
        <v>2557026.81</v>
      </c>
      <c r="W128" s="831">
        <v>2557026.81</v>
      </c>
      <c r="X128" s="831">
        <v>305065.46999999997</v>
      </c>
      <c r="Y128" s="831">
        <v>16920</v>
      </c>
      <c r="Z128" s="831">
        <v>16920</v>
      </c>
      <c r="AA128" s="831">
        <v>1677.28</v>
      </c>
      <c r="AB128" s="836"/>
      <c r="AC128" s="680"/>
      <c r="AE128">
        <v>0.85274435435673501</v>
      </c>
      <c r="AF128" s="680">
        <f t="shared" si="52"/>
        <v>5046.7099324653209</v>
      </c>
    </row>
    <row r="129" spans="11:32">
      <c r="K129" s="790" t="s">
        <v>837</v>
      </c>
      <c r="L129" s="835"/>
      <c r="M129" s="796">
        <v>0</v>
      </c>
      <c r="N129" s="831">
        <v>0</v>
      </c>
      <c r="O129" s="831">
        <v>0</v>
      </c>
      <c r="P129" s="831">
        <v>5770.22</v>
      </c>
      <c r="Q129" s="831">
        <v>0</v>
      </c>
      <c r="R129" s="831">
        <v>0</v>
      </c>
      <c r="S129" s="836"/>
      <c r="T129" s="790" t="s">
        <v>837</v>
      </c>
      <c r="U129" s="835"/>
      <c r="V129" s="796">
        <v>1879965.34</v>
      </c>
      <c r="W129" s="831">
        <v>0</v>
      </c>
      <c r="X129" s="831">
        <v>0</v>
      </c>
      <c r="Y129" s="831">
        <v>768</v>
      </c>
      <c r="Z129" s="831">
        <v>0</v>
      </c>
      <c r="AA129" s="831">
        <v>0</v>
      </c>
      <c r="AB129" s="836"/>
      <c r="AC129" s="680"/>
      <c r="AE129">
        <v>0.86274435435673502</v>
      </c>
      <c r="AF129" s="680">
        <f t="shared" si="52"/>
        <v>0</v>
      </c>
    </row>
    <row r="130" spans="11:32">
      <c r="K130" s="790" t="s">
        <v>1083</v>
      </c>
      <c r="L130" s="835"/>
      <c r="M130" s="796">
        <v>1876943.13</v>
      </c>
      <c r="N130" s="831">
        <v>438370.8</v>
      </c>
      <c r="O130" s="831">
        <v>16626.84</v>
      </c>
      <c r="P130" s="831">
        <v>31587.58</v>
      </c>
      <c r="Q130" s="831">
        <v>12066.26</v>
      </c>
      <c r="R130" s="831">
        <v>6547.2</v>
      </c>
      <c r="S130" s="836"/>
      <c r="T130" s="790" t="s">
        <v>1083</v>
      </c>
      <c r="U130" s="835"/>
      <c r="V130" s="796">
        <v>1778209.68</v>
      </c>
      <c r="W130" s="831">
        <v>1377200.87</v>
      </c>
      <c r="X130" s="831">
        <v>255700.52</v>
      </c>
      <c r="Y130" s="831">
        <v>26160</v>
      </c>
      <c r="Z130" s="831">
        <v>25360</v>
      </c>
      <c r="AA130" s="831">
        <v>6187.07</v>
      </c>
      <c r="AB130" s="836"/>
      <c r="AC130" s="680"/>
      <c r="AE130">
        <v>0.87274435435673503</v>
      </c>
      <c r="AF130" s="680">
        <f t="shared" si="52"/>
        <v>11583.836322520548</v>
      </c>
    </row>
    <row r="131" spans="11:32">
      <c r="K131" s="790" t="s">
        <v>834</v>
      </c>
      <c r="L131" s="835"/>
      <c r="M131" s="796">
        <v>0</v>
      </c>
      <c r="N131" s="831">
        <v>0</v>
      </c>
      <c r="O131" s="831">
        <v>0</v>
      </c>
      <c r="P131" s="831">
        <v>328.04</v>
      </c>
      <c r="Q131" s="831">
        <v>328.04</v>
      </c>
      <c r="R131" s="831">
        <v>328.04</v>
      </c>
      <c r="S131" s="836"/>
      <c r="T131" s="790" t="s">
        <v>834</v>
      </c>
      <c r="U131" s="835"/>
      <c r="V131" s="796">
        <v>30854.52</v>
      </c>
      <c r="W131" s="831">
        <v>30854.52</v>
      </c>
      <c r="X131" s="831">
        <v>30854.52</v>
      </c>
      <c r="Y131" s="831">
        <v>0</v>
      </c>
      <c r="Z131" s="831">
        <v>0</v>
      </c>
      <c r="AA131" s="831">
        <v>0</v>
      </c>
      <c r="AB131" s="836"/>
      <c r="AC131" s="680"/>
      <c r="AE131">
        <v>0.88274435435673504</v>
      </c>
      <c r="AF131" s="680">
        <f t="shared" si="52"/>
        <v>318.53300380350174</v>
      </c>
    </row>
    <row r="132" spans="11:32">
      <c r="K132" s="790" t="s">
        <v>835</v>
      </c>
      <c r="L132" s="835"/>
      <c r="M132" s="796">
        <v>0</v>
      </c>
      <c r="N132" s="831">
        <v>0</v>
      </c>
      <c r="O132" s="831">
        <v>0</v>
      </c>
      <c r="P132" s="831">
        <v>5984.53</v>
      </c>
      <c r="Q132" s="831">
        <v>5891.08</v>
      </c>
      <c r="R132" s="831">
        <v>5361.58</v>
      </c>
      <c r="S132" s="836"/>
      <c r="T132" s="790" t="s">
        <v>835</v>
      </c>
      <c r="U132" s="835"/>
      <c r="V132" s="796">
        <v>205735.77</v>
      </c>
      <c r="W132" s="831">
        <v>205735.77</v>
      </c>
      <c r="X132" s="831">
        <v>203197.3</v>
      </c>
      <c r="Y132" s="831">
        <v>5504</v>
      </c>
      <c r="Z132" s="831">
        <v>5504</v>
      </c>
      <c r="AA132" s="831">
        <v>4931.07</v>
      </c>
      <c r="AB132" s="836"/>
      <c r="AC132" s="680"/>
      <c r="AE132">
        <v>0.89274435435673505</v>
      </c>
      <c r="AF132" s="680">
        <f t="shared" si="52"/>
        <v>5785.1512521702625</v>
      </c>
    </row>
    <row r="133" spans="11:32">
      <c r="K133" s="790" t="s">
        <v>836</v>
      </c>
      <c r="L133" s="835"/>
      <c r="M133" s="796">
        <v>1876943.13</v>
      </c>
      <c r="N133" s="831">
        <v>438370.8</v>
      </c>
      <c r="O133" s="831">
        <v>16626.84</v>
      </c>
      <c r="P133" s="831">
        <v>19264.37</v>
      </c>
      <c r="Q133" s="831">
        <v>5847.14</v>
      </c>
      <c r="R133" s="831">
        <v>857.58</v>
      </c>
      <c r="S133" s="836"/>
      <c r="T133" s="790" t="s">
        <v>836</v>
      </c>
      <c r="U133" s="835"/>
      <c r="V133" s="796">
        <v>1140610.58</v>
      </c>
      <c r="W133" s="831">
        <v>1140610.58</v>
      </c>
      <c r="X133" s="831">
        <v>21648.7</v>
      </c>
      <c r="Y133" s="831">
        <v>19856</v>
      </c>
      <c r="Z133" s="831">
        <v>19856</v>
      </c>
      <c r="AA133" s="831">
        <v>1256</v>
      </c>
      <c r="AB133" s="836"/>
      <c r="AC133" s="680"/>
      <c r="AE133">
        <v>0.90274435435673495</v>
      </c>
      <c r="AF133" s="680">
        <f t="shared" si="52"/>
        <v>5806.3198865467839</v>
      </c>
    </row>
    <row r="134" spans="11:32">
      <c r="K134" s="790" t="s">
        <v>837</v>
      </c>
      <c r="L134" s="835"/>
      <c r="M134" s="796">
        <v>0</v>
      </c>
      <c r="N134" s="831">
        <v>0</v>
      </c>
      <c r="O134" s="831">
        <v>0</v>
      </c>
      <c r="P134" s="831">
        <v>6010.65</v>
      </c>
      <c r="Q134" s="831">
        <v>0</v>
      </c>
      <c r="R134" s="831">
        <v>0</v>
      </c>
      <c r="S134" s="836"/>
      <c r="T134" s="790" t="s">
        <v>837</v>
      </c>
      <c r="U134" s="835"/>
      <c r="V134" s="796">
        <v>401008.8</v>
      </c>
      <c r="W134" s="831">
        <v>0</v>
      </c>
      <c r="X134" s="831">
        <v>0</v>
      </c>
      <c r="Y134" s="831">
        <v>800</v>
      </c>
      <c r="Z134" s="831">
        <v>0</v>
      </c>
      <c r="AA134" s="831">
        <v>0</v>
      </c>
      <c r="AB134" s="836"/>
      <c r="AC134" s="680"/>
      <c r="AE134">
        <v>0.91274435435673495</v>
      </c>
      <c r="AF134" s="680">
        <f t="shared" si="52"/>
        <v>0</v>
      </c>
    </row>
    <row r="135" spans="11:32">
      <c r="K135" s="790" t="s">
        <v>1084</v>
      </c>
      <c r="L135" s="835"/>
      <c r="M135" s="796">
        <v>8486130.5800000001</v>
      </c>
      <c r="N135" s="831">
        <v>3549231.93</v>
      </c>
      <c r="O135" s="831">
        <v>1407366.57</v>
      </c>
      <c r="P135" s="831">
        <v>76760.06</v>
      </c>
      <c r="Q135" s="831">
        <v>32896.57</v>
      </c>
      <c r="R135" s="831">
        <v>17438.080000000002</v>
      </c>
      <c r="S135" s="836"/>
      <c r="T135" s="790" t="s">
        <v>1084</v>
      </c>
      <c r="U135" s="835"/>
      <c r="V135" s="796">
        <v>7881134.0700000003</v>
      </c>
      <c r="W135" s="831">
        <v>5024462.91</v>
      </c>
      <c r="X135" s="831">
        <v>1915972.54</v>
      </c>
      <c r="Y135" s="831">
        <v>72488</v>
      </c>
      <c r="Z135" s="831">
        <v>71288</v>
      </c>
      <c r="AA135" s="831">
        <v>14528.13</v>
      </c>
      <c r="AB135" s="836"/>
      <c r="AC135" s="680"/>
      <c r="AE135">
        <v>0.92274435435673496</v>
      </c>
      <c r="AF135" s="680">
        <f t="shared" si="52"/>
        <v>33390.636669721251</v>
      </c>
    </row>
    <row r="136" spans="11:32">
      <c r="K136" s="790" t="s">
        <v>834</v>
      </c>
      <c r="L136" s="835"/>
      <c r="M136" s="796">
        <v>0</v>
      </c>
      <c r="N136" s="831">
        <v>0</v>
      </c>
      <c r="O136" s="831">
        <v>0</v>
      </c>
      <c r="P136" s="831">
        <v>430.1</v>
      </c>
      <c r="Q136" s="831">
        <v>430.1</v>
      </c>
      <c r="R136" s="831">
        <v>430.1</v>
      </c>
      <c r="S136" s="836"/>
      <c r="T136" s="790" t="s">
        <v>834</v>
      </c>
      <c r="U136" s="835"/>
      <c r="V136" s="796">
        <v>221891.95</v>
      </c>
      <c r="W136" s="831">
        <v>221891.95</v>
      </c>
      <c r="X136" s="831">
        <v>221891.95</v>
      </c>
      <c r="Y136" s="831">
        <v>0</v>
      </c>
      <c r="Z136" s="831">
        <v>0</v>
      </c>
      <c r="AA136" s="831">
        <v>0</v>
      </c>
      <c r="AB136" s="836"/>
      <c r="AC136" s="680"/>
      <c r="AE136">
        <v>0.75274435435673503</v>
      </c>
      <c r="AF136" s="680">
        <f t="shared" si="52"/>
        <v>356.13088148971497</v>
      </c>
    </row>
    <row r="137" spans="11:32">
      <c r="K137" s="790" t="s">
        <v>835</v>
      </c>
      <c r="L137" s="835"/>
      <c r="M137" s="796">
        <v>0</v>
      </c>
      <c r="N137" s="831">
        <v>0</v>
      </c>
      <c r="O137" s="831">
        <v>0</v>
      </c>
      <c r="P137" s="831">
        <v>15657.19</v>
      </c>
      <c r="Q137" s="831">
        <v>15272.94</v>
      </c>
      <c r="R137" s="831">
        <v>12539.69</v>
      </c>
      <c r="S137" s="836"/>
      <c r="T137" s="790" t="s">
        <v>835</v>
      </c>
      <c r="U137" s="835"/>
      <c r="V137" s="796">
        <v>1465114.05</v>
      </c>
      <c r="W137" s="831">
        <v>1465114.05</v>
      </c>
      <c r="X137" s="831">
        <v>1384027.12</v>
      </c>
      <c r="Y137" s="831">
        <v>18240</v>
      </c>
      <c r="Z137" s="831">
        <v>18240</v>
      </c>
      <c r="AA137" s="831">
        <v>12037.25</v>
      </c>
      <c r="AB137" s="836"/>
      <c r="AC137" s="680"/>
      <c r="AE137">
        <v>0.76274435435673504</v>
      </c>
      <c r="AF137" s="680">
        <f t="shared" si="52"/>
        <v>12814.283635372069</v>
      </c>
    </row>
    <row r="138" spans="11:32">
      <c r="K138" s="790" t="s">
        <v>836</v>
      </c>
      <c r="L138" s="835"/>
      <c r="M138" s="796">
        <v>8486130.5800000001</v>
      </c>
      <c r="N138" s="831">
        <v>3549231.93</v>
      </c>
      <c r="O138" s="831">
        <v>1407366.57</v>
      </c>
      <c r="P138" s="831">
        <v>51656.800000000003</v>
      </c>
      <c r="Q138" s="831">
        <v>17193.53</v>
      </c>
      <c r="R138" s="831">
        <v>4468.29</v>
      </c>
      <c r="S138" s="836"/>
      <c r="T138" s="790" t="s">
        <v>836</v>
      </c>
      <c r="U138" s="835"/>
      <c r="V138" s="796">
        <v>3337456.91</v>
      </c>
      <c r="W138" s="831">
        <v>3337456.91</v>
      </c>
      <c r="X138" s="831">
        <v>310053.46000000002</v>
      </c>
      <c r="Y138" s="831">
        <v>53048</v>
      </c>
      <c r="Z138" s="831">
        <v>53048</v>
      </c>
      <c r="AA138" s="831">
        <v>2490.88</v>
      </c>
      <c r="AB138" s="836"/>
      <c r="AC138" s="680"/>
      <c r="AE138">
        <v>0.77274435435673505</v>
      </c>
      <c r="AF138" s="680">
        <f t="shared" si="52"/>
        <v>14614.82356285947</v>
      </c>
    </row>
    <row r="139" spans="11:32">
      <c r="K139" s="790" t="s">
        <v>837</v>
      </c>
      <c r="L139" s="835"/>
      <c r="M139" s="796">
        <v>0</v>
      </c>
      <c r="N139" s="831">
        <v>0</v>
      </c>
      <c r="O139" s="831">
        <v>0</v>
      </c>
      <c r="P139" s="831">
        <v>9015.9699999999993</v>
      </c>
      <c r="Q139" s="831">
        <v>0</v>
      </c>
      <c r="R139" s="831">
        <v>0</v>
      </c>
      <c r="S139" s="836"/>
      <c r="T139" s="790" t="s">
        <v>837</v>
      </c>
      <c r="U139" s="835"/>
      <c r="V139" s="796">
        <v>2856671.16</v>
      </c>
      <c r="W139" s="831">
        <v>0</v>
      </c>
      <c r="X139" s="831">
        <v>0</v>
      </c>
      <c r="Y139" s="831">
        <v>1200</v>
      </c>
      <c r="Z139" s="831">
        <v>0</v>
      </c>
      <c r="AA139" s="831">
        <v>0</v>
      </c>
      <c r="AB139" s="836"/>
      <c r="AC139" s="680"/>
      <c r="AE139">
        <v>0.78274435435673495</v>
      </c>
      <c r="AF139" s="680">
        <f t="shared" si="52"/>
        <v>0</v>
      </c>
    </row>
    <row r="140" spans="11:32">
      <c r="K140" s="790" t="s">
        <v>1085</v>
      </c>
      <c r="L140" s="835"/>
      <c r="M140" s="796">
        <v>4454965.57</v>
      </c>
      <c r="N140" s="831">
        <v>1677087.96</v>
      </c>
      <c r="O140" s="831">
        <v>965354.72</v>
      </c>
      <c r="P140" s="831">
        <v>62092.94</v>
      </c>
      <c r="Q140" s="831">
        <v>23457.56</v>
      </c>
      <c r="R140" s="831">
        <v>15462.07</v>
      </c>
      <c r="S140" s="836"/>
      <c r="T140" s="790" t="s">
        <v>1085</v>
      </c>
      <c r="U140" s="835"/>
      <c r="V140" s="796">
        <v>4508371.76</v>
      </c>
      <c r="W140" s="831">
        <v>2847188.67</v>
      </c>
      <c r="X140" s="831">
        <v>1385564.51</v>
      </c>
      <c r="Y140" s="831">
        <v>57904</v>
      </c>
      <c r="Z140" s="831">
        <v>56632</v>
      </c>
      <c r="AA140" s="831">
        <v>12418.56</v>
      </c>
      <c r="AB140" s="836"/>
      <c r="AC140" s="680"/>
      <c r="AE140">
        <v>0.79274435435673496</v>
      </c>
      <c r="AF140" s="680">
        <f t="shared" si="52"/>
        <v>20455.433082682812</v>
      </c>
    </row>
    <row r="141" spans="11:32">
      <c r="K141" s="790" t="s">
        <v>834</v>
      </c>
      <c r="L141" s="835"/>
      <c r="M141" s="796">
        <v>0</v>
      </c>
      <c r="N141" s="831">
        <v>0</v>
      </c>
      <c r="O141" s="831">
        <v>0</v>
      </c>
      <c r="P141" s="831">
        <v>306.17</v>
      </c>
      <c r="Q141" s="831">
        <v>306.17</v>
      </c>
      <c r="R141" s="831">
        <v>306.17</v>
      </c>
      <c r="S141" s="836"/>
      <c r="T141" s="790" t="s">
        <v>834</v>
      </c>
      <c r="U141" s="835"/>
      <c r="V141" s="796">
        <v>127110.69</v>
      </c>
      <c r="W141" s="831">
        <v>127110.69</v>
      </c>
      <c r="X141" s="831">
        <v>127110.69</v>
      </c>
      <c r="Y141" s="831">
        <v>0</v>
      </c>
      <c r="Z141" s="831">
        <v>0</v>
      </c>
      <c r="AA141" s="831">
        <v>0</v>
      </c>
      <c r="AB141" s="836"/>
      <c r="AC141" s="680"/>
      <c r="AE141">
        <v>0.80274435435673497</v>
      </c>
      <c r="AF141" s="680">
        <f t="shared" si="52"/>
        <v>270.35386287074175</v>
      </c>
    </row>
    <row r="142" spans="11:32">
      <c r="K142" s="790" t="s">
        <v>835</v>
      </c>
      <c r="L142" s="835"/>
      <c r="M142" s="796">
        <v>0</v>
      </c>
      <c r="N142" s="831">
        <v>0</v>
      </c>
      <c r="O142" s="831">
        <v>0</v>
      </c>
      <c r="P142" s="831">
        <v>5427.83</v>
      </c>
      <c r="Q142" s="831">
        <v>5427.83</v>
      </c>
      <c r="R142" s="831">
        <v>5427.83</v>
      </c>
      <c r="S142" s="836"/>
      <c r="T142" s="790" t="s">
        <v>835</v>
      </c>
      <c r="U142" s="835"/>
      <c r="V142" s="796">
        <v>849948.55</v>
      </c>
      <c r="W142" s="831">
        <v>849948.55</v>
      </c>
      <c r="X142" s="831">
        <v>849948.55</v>
      </c>
      <c r="Y142" s="831">
        <v>4992</v>
      </c>
      <c r="Z142" s="831">
        <v>4992</v>
      </c>
      <c r="AA142" s="831">
        <v>4992</v>
      </c>
      <c r="AB142" s="836"/>
      <c r="AC142" s="680"/>
      <c r="AE142">
        <v>0.81274435435673498</v>
      </c>
      <c r="AF142" s="680">
        <f t="shared" si="52"/>
        <v>4852.5820077989292</v>
      </c>
    </row>
    <row r="143" spans="11:32">
      <c r="K143" s="790" t="s">
        <v>836</v>
      </c>
      <c r="L143" s="835"/>
      <c r="M143" s="796">
        <v>4454965.57</v>
      </c>
      <c r="N143" s="831">
        <v>1677087.96</v>
      </c>
      <c r="O143" s="831">
        <v>965354.72</v>
      </c>
      <c r="P143" s="831">
        <v>50588.72</v>
      </c>
      <c r="Q143" s="831">
        <v>17723.560000000001</v>
      </c>
      <c r="R143" s="831">
        <v>9728.07</v>
      </c>
      <c r="S143" s="836"/>
      <c r="T143" s="790" t="s">
        <v>836</v>
      </c>
      <c r="U143" s="835"/>
      <c r="V143" s="796">
        <v>1874663.34</v>
      </c>
      <c r="W143" s="831">
        <v>1870129.43</v>
      </c>
      <c r="X143" s="831">
        <v>408505.28</v>
      </c>
      <c r="Y143" s="831">
        <v>52144</v>
      </c>
      <c r="Z143" s="831">
        <v>51640</v>
      </c>
      <c r="AA143" s="831">
        <v>7426.56</v>
      </c>
      <c r="AB143" s="836"/>
      <c r="AC143" s="680"/>
      <c r="AE143">
        <v>0.82274435435673499</v>
      </c>
      <c r="AF143" s="680">
        <f t="shared" si="52"/>
        <v>16040.154822013143</v>
      </c>
    </row>
    <row r="144" spans="11:32">
      <c r="K144" s="790" t="s">
        <v>837</v>
      </c>
      <c r="L144" s="835"/>
      <c r="M144" s="796">
        <v>0</v>
      </c>
      <c r="N144" s="831">
        <v>0</v>
      </c>
      <c r="O144" s="831">
        <v>0</v>
      </c>
      <c r="P144" s="831">
        <v>5770.22</v>
      </c>
      <c r="Q144" s="831">
        <v>0</v>
      </c>
      <c r="R144" s="831">
        <v>0</v>
      </c>
      <c r="S144" s="836"/>
      <c r="T144" s="790" t="s">
        <v>837</v>
      </c>
      <c r="U144" s="835"/>
      <c r="V144" s="796">
        <v>1656649.19</v>
      </c>
      <c r="W144" s="831">
        <v>0</v>
      </c>
      <c r="X144" s="831">
        <v>0</v>
      </c>
      <c r="Y144" s="831">
        <v>768</v>
      </c>
      <c r="Z144" s="831">
        <v>0</v>
      </c>
      <c r="AA144" s="831">
        <v>0</v>
      </c>
      <c r="AB144" s="836"/>
      <c r="AC144" s="680"/>
      <c r="AE144">
        <v>0.83274435435673499</v>
      </c>
      <c r="AF144" s="680">
        <f t="shared" si="52"/>
        <v>0</v>
      </c>
    </row>
    <row r="145" spans="11:824">
      <c r="K145" s="790" t="s">
        <v>1086</v>
      </c>
      <c r="L145" s="835"/>
      <c r="M145" s="796">
        <v>79068381.040000007</v>
      </c>
      <c r="N145" s="831">
        <v>63789839.950000003</v>
      </c>
      <c r="O145" s="831">
        <v>40015000.920000002</v>
      </c>
      <c r="P145" s="831">
        <v>80303.58</v>
      </c>
      <c r="Q145" s="831">
        <v>38233.78</v>
      </c>
      <c r="R145" s="831">
        <v>19355.5</v>
      </c>
      <c r="S145" s="836"/>
      <c r="T145" s="790" t="s">
        <v>1086</v>
      </c>
      <c r="U145" s="835"/>
      <c r="V145" s="796">
        <v>62250682.659999996</v>
      </c>
      <c r="W145" s="831">
        <v>59160161.359999999</v>
      </c>
      <c r="X145" s="831">
        <v>28220103.91</v>
      </c>
      <c r="Y145" s="831">
        <v>79144</v>
      </c>
      <c r="Z145" s="831">
        <v>74760</v>
      </c>
      <c r="AA145" s="831">
        <v>18712.55</v>
      </c>
      <c r="AB145" s="836"/>
      <c r="AC145" s="680"/>
      <c r="AE145">
        <v>0.842744354356735</v>
      </c>
      <c r="AF145" s="680">
        <f t="shared" si="52"/>
        <v>35443.432464789192</v>
      </c>
    </row>
    <row r="146" spans="11:824">
      <c r="K146" s="790" t="s">
        <v>834</v>
      </c>
      <c r="L146" s="835"/>
      <c r="M146" s="796">
        <v>0</v>
      </c>
      <c r="N146" s="831">
        <v>0</v>
      </c>
      <c r="O146" s="831">
        <v>0</v>
      </c>
      <c r="P146" s="831">
        <v>1297.71</v>
      </c>
      <c r="Q146" s="831">
        <v>1297.71</v>
      </c>
      <c r="R146" s="831">
        <v>1297.71</v>
      </c>
      <c r="S146" s="836"/>
      <c r="T146" s="790" t="s">
        <v>834</v>
      </c>
      <c r="U146" s="835"/>
      <c r="V146" s="796">
        <v>0</v>
      </c>
      <c r="W146" s="831">
        <v>0</v>
      </c>
      <c r="X146" s="831">
        <v>0</v>
      </c>
      <c r="Y146" s="831">
        <v>0</v>
      </c>
      <c r="Z146" s="831">
        <v>0</v>
      </c>
      <c r="AA146" s="831">
        <v>0</v>
      </c>
      <c r="AB146" s="836"/>
      <c r="AC146" s="680"/>
      <c r="AE146">
        <v>0.85274435435673501</v>
      </c>
      <c r="AF146" s="680">
        <f t="shared" si="52"/>
        <v>1217.2763637015066</v>
      </c>
    </row>
    <row r="147" spans="11:824">
      <c r="K147" s="790" t="s">
        <v>835</v>
      </c>
      <c r="L147" s="835"/>
      <c r="M147" s="796">
        <v>0</v>
      </c>
      <c r="N147" s="831">
        <v>0</v>
      </c>
      <c r="O147" s="831">
        <v>0</v>
      </c>
      <c r="P147" s="831">
        <v>16700.900000000001</v>
      </c>
      <c r="Q147" s="831">
        <v>7683.38</v>
      </c>
      <c r="R147" s="831">
        <v>6000.08</v>
      </c>
      <c r="S147" s="836"/>
      <c r="T147" s="790" t="s">
        <v>835</v>
      </c>
      <c r="U147" s="835"/>
      <c r="V147" s="796">
        <v>0</v>
      </c>
      <c r="W147" s="831">
        <v>0</v>
      </c>
      <c r="X147" s="831">
        <v>0</v>
      </c>
      <c r="Y147" s="831">
        <v>15360</v>
      </c>
      <c r="Z147" s="831">
        <v>15360</v>
      </c>
      <c r="AA147" s="831">
        <v>4003.2</v>
      </c>
      <c r="AB147" s="836"/>
      <c r="AC147" s="680"/>
      <c r="AE147">
        <v>0.86274435435673502</v>
      </c>
      <c r="AF147" s="680">
        <f t="shared" si="52"/>
        <v>7291.6719891151961</v>
      </c>
    </row>
    <row r="148" spans="11:824">
      <c r="K148" s="790" t="s">
        <v>836</v>
      </c>
      <c r="L148" s="835"/>
      <c r="M148" s="796">
        <v>79068381.040000007</v>
      </c>
      <c r="N148" s="831">
        <v>63789839.950000003</v>
      </c>
      <c r="O148" s="831">
        <v>40015000.920000002</v>
      </c>
      <c r="P148" s="831">
        <v>62304.97</v>
      </c>
      <c r="Q148" s="831">
        <v>29252.69</v>
      </c>
      <c r="R148" s="831">
        <v>12057.71</v>
      </c>
      <c r="S148" s="836"/>
      <c r="T148" s="790" t="s">
        <v>836</v>
      </c>
      <c r="U148" s="835"/>
      <c r="V148" s="796">
        <v>62250682.659999996</v>
      </c>
      <c r="W148" s="831">
        <v>59160161.359999999</v>
      </c>
      <c r="X148" s="831">
        <v>28220103.91</v>
      </c>
      <c r="Y148" s="831">
        <v>63784</v>
      </c>
      <c r="Z148" s="831">
        <v>59400</v>
      </c>
      <c r="AA148" s="831">
        <v>14709.35</v>
      </c>
      <c r="AB148" s="836"/>
      <c r="AC148" s="680"/>
      <c r="AE148">
        <v>0.87274435435673503</v>
      </c>
      <c r="AF148" s="680">
        <f t="shared" si="52"/>
        <v>28083.13205197249</v>
      </c>
    </row>
    <row r="149" spans="11:824">
      <c r="K149" s="790" t="s">
        <v>1087</v>
      </c>
      <c r="L149" s="835"/>
      <c r="M149" s="796">
        <v>14727629.51</v>
      </c>
      <c r="N149" s="831">
        <v>570737.12</v>
      </c>
      <c r="O149" s="831">
        <v>98475.6</v>
      </c>
      <c r="P149" s="831">
        <v>44855.31</v>
      </c>
      <c r="Q149" s="831">
        <v>7105.17</v>
      </c>
      <c r="R149" s="831">
        <v>3081.95</v>
      </c>
      <c r="S149" s="836"/>
      <c r="T149" s="790" t="s">
        <v>1087</v>
      </c>
      <c r="U149" s="835"/>
      <c r="V149" s="796">
        <v>9535214.9000000004</v>
      </c>
      <c r="W149" s="831">
        <v>4959284.9400000004</v>
      </c>
      <c r="X149" s="831">
        <v>148178.01999999999</v>
      </c>
      <c r="Y149" s="831">
        <v>41792</v>
      </c>
      <c r="Z149" s="831">
        <v>34784</v>
      </c>
      <c r="AA149" s="831">
        <v>593.6</v>
      </c>
      <c r="AB149" s="836"/>
      <c r="AC149" s="680"/>
      <c r="AE149">
        <v>0.88274435435673504</v>
      </c>
      <c r="AF149" s="680">
        <f t="shared" si="52"/>
        <v>6899.2535746693284</v>
      </c>
    </row>
    <row r="150" spans="11:824">
      <c r="K150" s="790" t="s">
        <v>834</v>
      </c>
      <c r="L150" s="835"/>
      <c r="M150" s="796">
        <v>0</v>
      </c>
      <c r="N150" s="831">
        <v>0</v>
      </c>
      <c r="O150" s="831">
        <v>0</v>
      </c>
      <c r="P150" s="831">
        <v>2792.71</v>
      </c>
      <c r="Q150" s="831">
        <v>2792.71</v>
      </c>
      <c r="R150" s="831">
        <v>2792.71</v>
      </c>
      <c r="S150" s="836"/>
      <c r="T150" s="790" t="s">
        <v>834</v>
      </c>
      <c r="U150" s="835"/>
      <c r="V150" s="796">
        <v>0</v>
      </c>
      <c r="W150" s="831">
        <v>0</v>
      </c>
      <c r="X150" s="831">
        <v>0</v>
      </c>
      <c r="Y150" s="831">
        <v>0</v>
      </c>
      <c r="Z150" s="831">
        <v>0</v>
      </c>
      <c r="AA150" s="831">
        <v>0</v>
      </c>
      <c r="AB150" s="836"/>
      <c r="AC150" s="680"/>
      <c r="AE150">
        <v>0.89274435435673505</v>
      </c>
      <c r="AF150" s="680">
        <f t="shared" si="52"/>
        <v>2742.4936944411575</v>
      </c>
    </row>
    <row r="151" spans="11:824">
      <c r="K151" s="790" t="s">
        <v>835</v>
      </c>
      <c r="L151" s="835"/>
      <c r="M151" s="796">
        <v>0</v>
      </c>
      <c r="N151" s="831">
        <v>0</v>
      </c>
      <c r="O151" s="831">
        <v>0</v>
      </c>
      <c r="P151" s="831">
        <v>12873.69</v>
      </c>
      <c r="Q151" s="831">
        <v>2737.11</v>
      </c>
      <c r="R151" s="831">
        <v>0</v>
      </c>
      <c r="S151" s="836"/>
      <c r="T151" s="790" t="s">
        <v>835</v>
      </c>
      <c r="U151" s="835"/>
      <c r="V151" s="796">
        <v>0</v>
      </c>
      <c r="W151" s="831">
        <v>0</v>
      </c>
      <c r="X151" s="831">
        <v>0</v>
      </c>
      <c r="Y151" s="831">
        <v>11840</v>
      </c>
      <c r="Z151" s="831">
        <v>11840</v>
      </c>
      <c r="AA151" s="831">
        <v>0</v>
      </c>
      <c r="AB151" s="836"/>
      <c r="AC151" s="680"/>
      <c r="AE151">
        <v>0.90274435435673495</v>
      </c>
      <c r="AF151" s="680">
        <f t="shared" si="52"/>
        <v>2718.0016597286995</v>
      </c>
    </row>
    <row r="152" spans="11:824">
      <c r="K152" s="790" t="s">
        <v>836</v>
      </c>
      <c r="L152" s="835"/>
      <c r="M152" s="796">
        <v>14727629.51</v>
      </c>
      <c r="N152" s="831">
        <v>570737.12</v>
      </c>
      <c r="O152" s="831">
        <v>98475.6</v>
      </c>
      <c r="P152" s="831">
        <v>29188.91</v>
      </c>
      <c r="Q152" s="831">
        <v>1575.35</v>
      </c>
      <c r="R152" s="831">
        <v>289.24</v>
      </c>
      <c r="S152" s="836"/>
      <c r="T152" s="790" t="s">
        <v>836</v>
      </c>
      <c r="U152" s="835"/>
      <c r="V152" s="796">
        <v>9535214.9000000004</v>
      </c>
      <c r="W152" s="831">
        <v>4959284.9400000004</v>
      </c>
      <c r="X152" s="831">
        <v>148178.01999999999</v>
      </c>
      <c r="Y152" s="831">
        <v>29952</v>
      </c>
      <c r="Z152" s="831">
        <v>22944</v>
      </c>
      <c r="AA152" s="831">
        <v>593.6</v>
      </c>
      <c r="AB152" s="836"/>
      <c r="AC152" s="680"/>
      <c r="AE152">
        <v>0.842744354356735</v>
      </c>
      <c r="AF152" s="680">
        <f t="shared" si="52"/>
        <v>1460.3790504994708</v>
      </c>
    </row>
    <row r="153" spans="11:824">
      <c r="K153" s="790" t="s">
        <v>1088</v>
      </c>
      <c r="L153" s="835"/>
      <c r="M153" s="796">
        <v>539598.47</v>
      </c>
      <c r="N153" s="831">
        <v>92935.49</v>
      </c>
      <c r="O153" s="831">
        <v>41745.839999999997</v>
      </c>
      <c r="P153" s="831">
        <v>34095.79</v>
      </c>
      <c r="Q153" s="831">
        <v>17965.310000000001</v>
      </c>
      <c r="R153" s="831">
        <v>5626.75</v>
      </c>
      <c r="S153" s="836"/>
      <c r="T153" s="790" t="s">
        <v>1088</v>
      </c>
      <c r="U153" s="835"/>
      <c r="V153" s="796">
        <v>513702.14</v>
      </c>
      <c r="W153" s="831">
        <v>513702.14</v>
      </c>
      <c r="X153" s="831">
        <v>44697.83</v>
      </c>
      <c r="Y153" s="831">
        <v>27208</v>
      </c>
      <c r="Z153" s="831">
        <v>27208</v>
      </c>
      <c r="AA153" s="831">
        <v>1120</v>
      </c>
      <c r="AB153" s="836"/>
      <c r="AC153" s="680"/>
      <c r="AE153">
        <v>0.85274435435673501</v>
      </c>
      <c r="AF153" s="680">
        <f t="shared" ref="AF153:AF156" si="53">Q153*AE153*1.1</f>
        <v>16851.798344445458</v>
      </c>
    </row>
    <row r="154" spans="11:824">
      <c r="K154" s="790" t="s">
        <v>834</v>
      </c>
      <c r="L154" s="835"/>
      <c r="M154" s="796">
        <v>0</v>
      </c>
      <c r="N154" s="831">
        <v>0</v>
      </c>
      <c r="O154" s="831">
        <v>0</v>
      </c>
      <c r="P154" s="831">
        <v>5461.9</v>
      </c>
      <c r="Q154" s="831">
        <v>5461.9</v>
      </c>
      <c r="R154" s="831">
        <v>4762.08</v>
      </c>
      <c r="S154" s="836"/>
      <c r="T154" s="790" t="s">
        <v>834</v>
      </c>
      <c r="U154" s="835"/>
      <c r="V154" s="796">
        <v>563.94000000000005</v>
      </c>
      <c r="W154" s="831">
        <v>563.94000000000005</v>
      </c>
      <c r="X154" s="831">
        <v>563.94000000000005</v>
      </c>
      <c r="Y154" s="831">
        <v>0</v>
      </c>
      <c r="Z154" s="831">
        <v>0</v>
      </c>
      <c r="AA154" s="831">
        <v>0</v>
      </c>
      <c r="AB154" s="836"/>
      <c r="AC154" s="680"/>
      <c r="AE154">
        <v>0.86274435435673502</v>
      </c>
      <c r="AF154" s="680">
        <f t="shared" si="53"/>
        <v>5183.445727967156</v>
      </c>
    </row>
    <row r="155" spans="11:824">
      <c r="K155" s="790" t="s">
        <v>835</v>
      </c>
      <c r="L155" s="835"/>
      <c r="M155" s="796">
        <v>0</v>
      </c>
      <c r="N155" s="831">
        <v>0</v>
      </c>
      <c r="O155" s="831">
        <v>0</v>
      </c>
      <c r="P155" s="831">
        <v>22615.94</v>
      </c>
      <c r="Q155" s="831">
        <v>10438.129999999999</v>
      </c>
      <c r="R155" s="831">
        <v>0</v>
      </c>
      <c r="S155" s="836"/>
      <c r="T155" s="790" t="s">
        <v>835</v>
      </c>
      <c r="U155" s="835"/>
      <c r="V155" s="796">
        <v>0</v>
      </c>
      <c r="W155" s="831">
        <v>0</v>
      </c>
      <c r="X155" s="831">
        <v>0</v>
      </c>
      <c r="Y155" s="831">
        <v>20800</v>
      </c>
      <c r="Z155" s="831">
        <v>20800</v>
      </c>
      <c r="AA155" s="831">
        <v>0</v>
      </c>
      <c r="AB155" s="836"/>
      <c r="AC155" s="680"/>
      <c r="AE155">
        <v>0.87274435435673503</v>
      </c>
      <c r="AF155" s="680">
        <f t="shared" si="53"/>
        <v>10020.800930295833</v>
      </c>
    </row>
    <row r="156" spans="11:824">
      <c r="K156" s="790" t="s">
        <v>836</v>
      </c>
      <c r="L156" s="835"/>
      <c r="M156" s="796">
        <v>539598.47</v>
      </c>
      <c r="N156" s="831">
        <v>92935.49</v>
      </c>
      <c r="O156" s="831">
        <v>41745.839999999997</v>
      </c>
      <c r="P156" s="831">
        <v>6017.94</v>
      </c>
      <c r="Q156" s="831">
        <v>2065.2800000000002</v>
      </c>
      <c r="R156" s="831">
        <v>864.67</v>
      </c>
      <c r="S156" s="836"/>
      <c r="T156" s="790" t="s">
        <v>836</v>
      </c>
      <c r="U156" s="835"/>
      <c r="V156" s="796">
        <v>513138.2</v>
      </c>
      <c r="W156" s="831">
        <v>513138.2</v>
      </c>
      <c r="X156" s="831">
        <v>44133.89</v>
      </c>
      <c r="Y156" s="831">
        <v>6408</v>
      </c>
      <c r="Z156" s="831">
        <v>6408</v>
      </c>
      <c r="AA156" s="831">
        <v>1120</v>
      </c>
      <c r="AB156" s="836"/>
      <c r="AC156" s="680"/>
      <c r="AE156">
        <v>0.88274435435673504</v>
      </c>
      <c r="AF156" s="680">
        <f t="shared" si="53"/>
        <v>2005.4256861824661</v>
      </c>
    </row>
    <row r="157" spans="11:824">
      <c r="K157" s="1151" t="s">
        <v>6195</v>
      </c>
      <c r="L157" s="1151"/>
      <c r="M157" s="1152">
        <v>192900.72</v>
      </c>
      <c r="N157" s="1152">
        <v>0</v>
      </c>
      <c r="O157" s="1152">
        <v>0</v>
      </c>
      <c r="P157" s="1152">
        <v>0</v>
      </c>
      <c r="Q157" s="1152">
        <v>0</v>
      </c>
      <c r="R157" s="1152">
        <v>0</v>
      </c>
      <c r="S157" s="1153"/>
      <c r="T157" s="1151"/>
      <c r="U157" s="1151"/>
      <c r="V157" s="1152"/>
      <c r="W157" s="1152"/>
      <c r="X157" s="1152"/>
      <c r="Y157" s="1152"/>
      <c r="Z157" s="1152"/>
      <c r="AA157" s="1152"/>
      <c r="AB157" s="1153"/>
      <c r="AC157" s="680"/>
      <c r="AF157" s="680"/>
    </row>
    <row r="158" spans="11:824">
      <c r="K158" s="790" t="s">
        <v>1441</v>
      </c>
      <c r="L158" s="835"/>
      <c r="M158" s="796">
        <v>0</v>
      </c>
      <c r="N158" s="831">
        <v>0</v>
      </c>
      <c r="O158" s="831">
        <v>0</v>
      </c>
      <c r="P158" s="831">
        <v>0</v>
      </c>
      <c r="Q158" s="831">
        <v>0</v>
      </c>
      <c r="R158" s="831">
        <v>0</v>
      </c>
      <c r="S158" s="836"/>
      <c r="T158" s="790" t="s">
        <v>1441</v>
      </c>
      <c r="U158" s="835"/>
      <c r="V158" s="796">
        <v>0</v>
      </c>
      <c r="W158" s="831">
        <v>0</v>
      </c>
      <c r="X158" s="831">
        <v>0</v>
      </c>
      <c r="Y158" s="831">
        <v>832</v>
      </c>
      <c r="Z158" s="831">
        <v>0</v>
      </c>
      <c r="AA158" s="831">
        <v>0</v>
      </c>
      <c r="AB158" s="836"/>
      <c r="AC158" s="680"/>
      <c r="AE158">
        <v>0.85274435435673501</v>
      </c>
      <c r="AF158" s="680">
        <f t="shared" ref="AF158" si="54">Q158*AE158*1.1</f>
        <v>0</v>
      </c>
    </row>
    <row r="159" spans="11:824" ht="16.2" thickBot="1">
      <c r="Q159" s="906">
        <f>Q88+Q90+Q95+Q125+Q130+Q145+Q89+Q100+Q105+Q110+Q115+Q120+Q135+Q140+Q149+Q153+Q158</f>
        <v>560205.95000000019</v>
      </c>
      <c r="R159" s="906">
        <f>R88+R90+R95+R125+R130+R145+R89+R100+R105+R110+R115+R120+R135+R140+R149+R153+R158</f>
        <v>390858.82000000007</v>
      </c>
      <c r="V159" s="906">
        <f t="shared" ref="V159:AA159" si="55">V88+V90+V95+V125+V130+V145+V89+V100+V105+V110+V115+V120+V135+V140+V149+V153+V158</f>
        <v>198906162.29999995</v>
      </c>
      <c r="W159" s="906">
        <f t="shared" si="55"/>
        <v>170897555.12999997</v>
      </c>
      <c r="X159" s="906">
        <f t="shared" si="55"/>
        <v>119550476.13000003</v>
      </c>
      <c r="Y159" s="906">
        <f t="shared" si="55"/>
        <v>884888</v>
      </c>
      <c r="Z159" s="906">
        <f t="shared" si="55"/>
        <v>843272</v>
      </c>
      <c r="AA159" s="906">
        <f t="shared" si="55"/>
        <v>408099.94999999995</v>
      </c>
    </row>
    <row r="160" spans="11:824" ht="16.2" thickTop="1">
      <c r="K160" s="678" t="s">
        <v>842</v>
      </c>
      <c r="L160" s="678" t="s">
        <v>843</v>
      </c>
      <c r="M160" s="678" t="s">
        <v>846</v>
      </c>
      <c r="N160" s="678" t="s">
        <v>848</v>
      </c>
      <c r="O160" s="678" t="s">
        <v>849</v>
      </c>
      <c r="P160" s="678" t="s">
        <v>847</v>
      </c>
      <c r="Q160" s="678" t="s">
        <v>872</v>
      </c>
      <c r="R160" s="678" t="s">
        <v>850</v>
      </c>
      <c r="S160" s="678" t="s">
        <v>873</v>
      </c>
      <c r="T160" s="60">
        <v>45868</v>
      </c>
      <c r="U160" s="60">
        <v>45869</v>
      </c>
      <c r="V160" s="60">
        <v>45870</v>
      </c>
      <c r="W160" s="60">
        <v>45871</v>
      </c>
      <c r="X160" s="60">
        <v>45872</v>
      </c>
      <c r="Y160" s="60">
        <v>45873</v>
      </c>
      <c r="Z160" s="60">
        <v>45874</v>
      </c>
      <c r="AA160" s="60">
        <v>45875</v>
      </c>
      <c r="AB160" s="60">
        <v>45876</v>
      </c>
      <c r="AC160" s="60">
        <v>45877</v>
      </c>
      <c r="AD160" s="60">
        <v>45878</v>
      </c>
      <c r="AE160" s="60">
        <v>45879</v>
      </c>
      <c r="AF160" s="60">
        <v>45880</v>
      </c>
      <c r="AG160" s="60">
        <v>45881</v>
      </c>
      <c r="AH160" s="60">
        <v>45882</v>
      </c>
      <c r="AI160" s="60">
        <v>45883</v>
      </c>
      <c r="AJ160" s="60">
        <v>45884</v>
      </c>
      <c r="AK160" s="60">
        <v>45885</v>
      </c>
      <c r="AL160" s="60">
        <v>45886</v>
      </c>
      <c r="AM160" s="60">
        <v>45887</v>
      </c>
      <c r="AN160" s="60">
        <v>45888</v>
      </c>
      <c r="AO160" s="60">
        <v>45889</v>
      </c>
      <c r="AP160" s="60">
        <v>45890</v>
      </c>
      <c r="AQ160" s="60">
        <v>45891</v>
      </c>
      <c r="AR160" s="60">
        <v>45892</v>
      </c>
      <c r="AS160" s="60">
        <v>45893</v>
      </c>
      <c r="AT160" s="60">
        <v>45894</v>
      </c>
      <c r="AU160" s="60">
        <v>45895</v>
      </c>
      <c r="AV160" s="60">
        <v>45896</v>
      </c>
      <c r="AW160" s="60">
        <v>45897</v>
      </c>
      <c r="AX160" s="60">
        <v>45898</v>
      </c>
      <c r="AY160" s="60">
        <v>45899</v>
      </c>
      <c r="AZ160" s="60">
        <v>45900</v>
      </c>
      <c r="BA160" s="60">
        <v>45901</v>
      </c>
      <c r="BB160" s="60">
        <v>45902</v>
      </c>
      <c r="BC160" s="60">
        <v>45903</v>
      </c>
      <c r="BD160" s="60">
        <v>45904</v>
      </c>
      <c r="BE160" s="60">
        <v>45905</v>
      </c>
      <c r="BF160" s="60">
        <v>45906</v>
      </c>
      <c r="BG160" s="60">
        <v>45907</v>
      </c>
      <c r="BH160" s="60">
        <v>45908</v>
      </c>
      <c r="BI160" s="60">
        <v>45909</v>
      </c>
      <c r="BJ160" s="60">
        <v>45910</v>
      </c>
      <c r="BK160" s="60">
        <v>45911</v>
      </c>
      <c r="BL160" s="60">
        <v>45912</v>
      </c>
      <c r="BM160" s="60">
        <v>45913</v>
      </c>
      <c r="BN160" s="60">
        <v>45914</v>
      </c>
      <c r="BO160" s="60">
        <v>45915</v>
      </c>
      <c r="BP160" s="60">
        <v>45916</v>
      </c>
      <c r="BQ160" s="60">
        <v>45917</v>
      </c>
      <c r="BR160" s="60">
        <v>45918</v>
      </c>
      <c r="BS160" s="60">
        <v>45919</v>
      </c>
      <c r="BT160" s="60">
        <v>45920</v>
      </c>
      <c r="BU160" s="60">
        <v>45921</v>
      </c>
      <c r="BV160" s="60">
        <v>45922</v>
      </c>
      <c r="BW160" s="60">
        <v>45923</v>
      </c>
      <c r="BX160" s="60">
        <v>45924</v>
      </c>
      <c r="BY160" s="60">
        <v>45925</v>
      </c>
      <c r="BZ160" s="60">
        <v>45926</v>
      </c>
      <c r="CA160" s="60">
        <v>45927</v>
      </c>
      <c r="CB160" s="60">
        <v>45928</v>
      </c>
      <c r="CC160" s="60">
        <v>45929</v>
      </c>
      <c r="CD160" s="60">
        <v>45930</v>
      </c>
      <c r="CE160" s="60">
        <v>45931</v>
      </c>
      <c r="CF160" s="60">
        <v>45932</v>
      </c>
      <c r="CG160" s="60">
        <v>45933</v>
      </c>
      <c r="CH160" s="60">
        <v>45934</v>
      </c>
      <c r="CI160" s="60">
        <v>45935</v>
      </c>
      <c r="CJ160" s="60">
        <v>45936</v>
      </c>
      <c r="CK160" s="60">
        <v>45937</v>
      </c>
      <c r="CL160" s="60">
        <v>45938</v>
      </c>
      <c r="CM160" s="60">
        <v>45939</v>
      </c>
      <c r="CN160" s="60">
        <v>45940</v>
      </c>
      <c r="CO160" s="60">
        <v>45941</v>
      </c>
      <c r="CP160" s="60">
        <v>45942</v>
      </c>
      <c r="CQ160" s="60">
        <v>45943</v>
      </c>
      <c r="CR160" s="60">
        <v>45944</v>
      </c>
      <c r="CS160" s="60">
        <v>45945</v>
      </c>
      <c r="CT160" s="60">
        <v>45946</v>
      </c>
      <c r="CU160" s="60">
        <v>45947</v>
      </c>
      <c r="CV160" s="60">
        <v>45948</v>
      </c>
      <c r="CW160" s="60">
        <v>45949</v>
      </c>
      <c r="CX160" s="60">
        <v>45950</v>
      </c>
      <c r="CY160" s="60">
        <v>45951</v>
      </c>
      <c r="CZ160" s="60">
        <v>45952</v>
      </c>
      <c r="DA160" s="60">
        <v>45953</v>
      </c>
      <c r="DB160" s="60">
        <v>45954</v>
      </c>
      <c r="DC160" s="60">
        <v>45955</v>
      </c>
      <c r="DD160" s="60">
        <v>45956</v>
      </c>
      <c r="DE160" s="60">
        <v>45957</v>
      </c>
      <c r="DF160" s="60">
        <v>45958</v>
      </c>
      <c r="DG160" s="60">
        <v>45959</v>
      </c>
      <c r="DH160" s="60">
        <v>45960</v>
      </c>
      <c r="DI160" s="60">
        <v>45961</v>
      </c>
      <c r="DJ160" s="60">
        <v>45962</v>
      </c>
      <c r="DK160" s="60">
        <v>45963</v>
      </c>
      <c r="DL160" s="60">
        <v>45964</v>
      </c>
      <c r="DM160" s="60">
        <v>45965</v>
      </c>
      <c r="DN160" s="60">
        <v>45966</v>
      </c>
      <c r="DO160" s="60">
        <v>45967</v>
      </c>
      <c r="DP160" s="60">
        <v>45968</v>
      </c>
      <c r="DQ160" s="60">
        <v>45969</v>
      </c>
      <c r="DR160" s="60">
        <v>45970</v>
      </c>
      <c r="DS160" s="60">
        <v>45971</v>
      </c>
      <c r="DT160" s="60">
        <v>45972</v>
      </c>
      <c r="DU160" s="60">
        <v>45973</v>
      </c>
      <c r="DV160" s="60">
        <v>45974</v>
      </c>
      <c r="DW160" s="60">
        <v>45975</v>
      </c>
      <c r="DX160" s="60">
        <v>45976</v>
      </c>
      <c r="DY160" s="60">
        <v>45977</v>
      </c>
      <c r="DZ160" s="60">
        <v>45978</v>
      </c>
      <c r="EA160" s="60">
        <v>45979</v>
      </c>
      <c r="EB160" s="60">
        <v>45980</v>
      </c>
      <c r="EC160" s="60">
        <v>45981</v>
      </c>
      <c r="ED160" s="60">
        <v>45982</v>
      </c>
      <c r="EE160" s="60">
        <v>45983</v>
      </c>
      <c r="EF160" s="60">
        <v>45984</v>
      </c>
      <c r="EG160" s="60">
        <v>45985</v>
      </c>
      <c r="EH160" s="60">
        <v>45986</v>
      </c>
      <c r="EI160" s="60">
        <v>45987</v>
      </c>
      <c r="EJ160" s="60">
        <v>45988</v>
      </c>
      <c r="EK160" s="60">
        <v>45989</v>
      </c>
      <c r="EL160" s="60">
        <v>45990</v>
      </c>
      <c r="EM160" s="60">
        <v>45991</v>
      </c>
      <c r="EN160" s="60">
        <v>45992</v>
      </c>
      <c r="EO160" s="60">
        <v>45993</v>
      </c>
      <c r="EP160" s="60">
        <v>45994</v>
      </c>
      <c r="EQ160" s="60">
        <v>45995</v>
      </c>
      <c r="ER160" s="60">
        <v>45996</v>
      </c>
      <c r="ES160" s="60">
        <v>45997</v>
      </c>
      <c r="ET160" s="60">
        <v>45998</v>
      </c>
      <c r="EU160" s="60">
        <v>45999</v>
      </c>
      <c r="EV160" s="60">
        <v>46000</v>
      </c>
      <c r="EW160" s="60">
        <v>46001</v>
      </c>
      <c r="EX160" s="60">
        <v>46002</v>
      </c>
      <c r="EY160" s="60">
        <v>46003</v>
      </c>
      <c r="EZ160" s="60">
        <v>46004</v>
      </c>
      <c r="FA160" s="60">
        <v>46005</v>
      </c>
      <c r="FB160" s="60">
        <v>46006</v>
      </c>
      <c r="FC160" s="60">
        <v>46007</v>
      </c>
      <c r="FD160" s="60">
        <v>46008</v>
      </c>
      <c r="FE160" s="60">
        <v>46009</v>
      </c>
      <c r="FF160" s="60">
        <v>46010</v>
      </c>
      <c r="FG160" s="60">
        <v>46011</v>
      </c>
      <c r="FH160" s="60">
        <v>46012</v>
      </c>
      <c r="FI160" s="60">
        <v>46013</v>
      </c>
      <c r="FJ160" s="60">
        <v>46014</v>
      </c>
      <c r="FK160" s="60">
        <v>46015</v>
      </c>
      <c r="FL160" s="60">
        <v>46016</v>
      </c>
      <c r="FM160" s="60">
        <v>46017</v>
      </c>
      <c r="FN160" s="60">
        <v>46018</v>
      </c>
      <c r="FO160" s="60">
        <v>46019</v>
      </c>
      <c r="FP160" s="60">
        <v>46020</v>
      </c>
      <c r="FQ160" s="60">
        <v>46021</v>
      </c>
      <c r="FR160" s="60">
        <v>46022</v>
      </c>
      <c r="FS160" s="60">
        <v>46023</v>
      </c>
      <c r="FT160" s="60">
        <v>46024</v>
      </c>
      <c r="FU160" s="60">
        <v>46025</v>
      </c>
      <c r="FV160" s="60">
        <v>46026</v>
      </c>
      <c r="FW160" s="60">
        <v>46027</v>
      </c>
      <c r="FX160" s="60">
        <v>46028</v>
      </c>
      <c r="FY160" s="60">
        <v>46029</v>
      </c>
      <c r="FZ160" s="60">
        <v>46030</v>
      </c>
      <c r="GA160" s="60">
        <v>46031</v>
      </c>
      <c r="GB160" s="60">
        <v>46032</v>
      </c>
      <c r="GC160" s="60">
        <v>46033</v>
      </c>
      <c r="GD160" s="60">
        <v>46034</v>
      </c>
      <c r="GE160" s="60">
        <v>46035</v>
      </c>
      <c r="GF160" s="60">
        <v>46036</v>
      </c>
      <c r="GG160" s="60">
        <v>46037</v>
      </c>
      <c r="GH160" s="60">
        <v>46038</v>
      </c>
      <c r="GI160" s="60">
        <v>46039</v>
      </c>
      <c r="GJ160" s="60">
        <v>46040</v>
      </c>
      <c r="GK160" s="60">
        <v>46041</v>
      </c>
      <c r="GL160" s="60">
        <v>46042</v>
      </c>
      <c r="GM160" s="60">
        <v>46043</v>
      </c>
      <c r="GN160" s="60">
        <v>46044</v>
      </c>
      <c r="GO160" s="60">
        <v>46045</v>
      </c>
      <c r="GP160" s="60">
        <v>46046</v>
      </c>
      <c r="GQ160" s="60">
        <v>46047</v>
      </c>
      <c r="GR160" s="60">
        <v>46048</v>
      </c>
      <c r="GS160" s="60">
        <v>46049</v>
      </c>
      <c r="GT160" s="60">
        <v>46050</v>
      </c>
      <c r="GU160" s="60">
        <v>46051</v>
      </c>
      <c r="GV160" s="60">
        <v>46052</v>
      </c>
      <c r="GW160" s="60">
        <v>46053</v>
      </c>
      <c r="GX160" s="60">
        <v>46054</v>
      </c>
      <c r="GY160" s="60">
        <v>46055</v>
      </c>
      <c r="GZ160" s="60">
        <v>46056</v>
      </c>
      <c r="HA160" s="60">
        <v>46057</v>
      </c>
      <c r="HB160" s="60">
        <v>46058</v>
      </c>
      <c r="HC160" s="60">
        <v>46059</v>
      </c>
      <c r="HD160" s="60">
        <v>46060</v>
      </c>
      <c r="HE160" s="60">
        <v>46061</v>
      </c>
      <c r="HF160" s="60">
        <v>46062</v>
      </c>
      <c r="HG160" s="60">
        <v>46063</v>
      </c>
      <c r="HH160" s="60">
        <v>46064</v>
      </c>
      <c r="HI160" s="60">
        <v>46065</v>
      </c>
      <c r="HJ160" s="60">
        <v>46066</v>
      </c>
      <c r="HK160" s="60">
        <v>46067</v>
      </c>
      <c r="HL160" s="60">
        <v>46068</v>
      </c>
      <c r="HM160" s="60">
        <v>46069</v>
      </c>
      <c r="HN160" s="60">
        <v>46070</v>
      </c>
      <c r="HO160" s="60">
        <v>46071</v>
      </c>
      <c r="HP160" s="60">
        <v>46072</v>
      </c>
      <c r="HQ160" s="60">
        <v>46073</v>
      </c>
      <c r="HR160" s="60">
        <v>46074</v>
      </c>
      <c r="HS160" s="60">
        <v>46075</v>
      </c>
      <c r="HT160" s="60">
        <v>46076</v>
      </c>
      <c r="HU160" s="60">
        <v>46077</v>
      </c>
      <c r="HV160" s="60">
        <v>46078</v>
      </c>
      <c r="HW160" s="60">
        <v>46079</v>
      </c>
      <c r="HX160" s="60">
        <v>46080</v>
      </c>
      <c r="HY160" s="60">
        <v>46081</v>
      </c>
      <c r="HZ160" s="60">
        <v>46082</v>
      </c>
      <c r="IA160" s="60">
        <v>46083</v>
      </c>
      <c r="IB160" s="60">
        <v>46084</v>
      </c>
      <c r="IC160" s="60">
        <v>46085</v>
      </c>
      <c r="ID160" s="60">
        <v>46086</v>
      </c>
      <c r="IE160" s="60">
        <v>46087</v>
      </c>
      <c r="IF160" s="60">
        <v>46088</v>
      </c>
      <c r="IG160" s="60">
        <v>46089</v>
      </c>
      <c r="IH160" s="60">
        <v>46090</v>
      </c>
      <c r="II160" s="60">
        <v>46091</v>
      </c>
      <c r="IJ160" s="60">
        <v>46092</v>
      </c>
      <c r="IK160" s="60">
        <v>46093</v>
      </c>
      <c r="IL160" s="60">
        <v>46094</v>
      </c>
      <c r="IM160" s="60">
        <v>46095</v>
      </c>
      <c r="IN160" s="60">
        <v>46096</v>
      </c>
      <c r="IO160" s="60">
        <v>46097</v>
      </c>
      <c r="IP160" s="60">
        <v>46098</v>
      </c>
      <c r="IQ160" s="60">
        <v>46099</v>
      </c>
      <c r="IR160" s="60">
        <v>46100</v>
      </c>
      <c r="IS160" s="60">
        <v>46101</v>
      </c>
      <c r="IT160" s="60">
        <v>46102</v>
      </c>
      <c r="IU160" s="60">
        <v>46103</v>
      </c>
      <c r="IV160" s="60">
        <v>46104</v>
      </c>
      <c r="IW160" s="60">
        <v>46105</v>
      </c>
      <c r="IX160" s="60">
        <v>46106</v>
      </c>
      <c r="IY160" s="60">
        <v>46107</v>
      </c>
      <c r="IZ160" s="60">
        <v>46108</v>
      </c>
      <c r="JA160" s="60">
        <v>46109</v>
      </c>
      <c r="JB160" s="60">
        <v>46110</v>
      </c>
      <c r="JC160" s="60">
        <v>46111</v>
      </c>
      <c r="JD160" s="60">
        <v>46112</v>
      </c>
      <c r="JE160" s="60">
        <v>46113</v>
      </c>
      <c r="JF160" s="60">
        <v>46114</v>
      </c>
      <c r="JG160" s="60">
        <v>46115</v>
      </c>
      <c r="JH160" s="60">
        <v>46116</v>
      </c>
      <c r="JI160" s="60">
        <v>46117</v>
      </c>
      <c r="JJ160" s="60">
        <v>46118</v>
      </c>
      <c r="JK160" s="60">
        <v>46119</v>
      </c>
      <c r="JL160" s="60">
        <v>46120</v>
      </c>
      <c r="JM160" s="60">
        <v>46121</v>
      </c>
      <c r="JN160" s="60">
        <v>46122</v>
      </c>
      <c r="JO160" s="60">
        <v>46123</v>
      </c>
      <c r="JP160" s="60">
        <v>46124</v>
      </c>
      <c r="JQ160" s="60">
        <v>46125</v>
      </c>
      <c r="JR160" s="60">
        <v>46126</v>
      </c>
      <c r="JS160" s="60">
        <v>46127</v>
      </c>
      <c r="JT160" s="60">
        <v>46128</v>
      </c>
      <c r="JU160" s="60">
        <v>46129</v>
      </c>
      <c r="JV160" s="60">
        <v>46130</v>
      </c>
      <c r="JW160" s="60">
        <v>46131</v>
      </c>
      <c r="JX160" s="60">
        <v>46132</v>
      </c>
      <c r="JY160" s="60">
        <v>46133</v>
      </c>
      <c r="JZ160" s="60">
        <v>46134</v>
      </c>
      <c r="KA160" s="60">
        <v>46135</v>
      </c>
      <c r="KB160" s="60">
        <v>46136</v>
      </c>
      <c r="KC160" s="60">
        <v>46137</v>
      </c>
      <c r="KD160" s="60">
        <v>46138</v>
      </c>
      <c r="KE160" s="60">
        <v>46139</v>
      </c>
      <c r="KF160" s="60">
        <v>46140</v>
      </c>
      <c r="KG160" s="60">
        <v>46141</v>
      </c>
      <c r="KH160" s="60">
        <v>46142</v>
      </c>
      <c r="KI160" s="60">
        <v>46143</v>
      </c>
      <c r="KJ160" s="60">
        <v>46144</v>
      </c>
      <c r="KK160" s="60">
        <v>46145</v>
      </c>
      <c r="KL160" s="60">
        <v>46146</v>
      </c>
      <c r="KM160" s="60">
        <v>46147</v>
      </c>
      <c r="KN160" s="60">
        <v>46148</v>
      </c>
      <c r="KO160" s="60">
        <v>46149</v>
      </c>
      <c r="KP160" s="60">
        <v>46150</v>
      </c>
      <c r="KQ160" s="60">
        <v>46151</v>
      </c>
      <c r="KR160" s="60">
        <v>46152</v>
      </c>
      <c r="KS160" s="60">
        <v>46153</v>
      </c>
      <c r="KT160" s="60">
        <v>46154</v>
      </c>
      <c r="KU160" s="60">
        <v>46155</v>
      </c>
      <c r="KV160" s="60">
        <v>46156</v>
      </c>
      <c r="KW160" s="60">
        <v>46157</v>
      </c>
      <c r="KX160" s="60">
        <v>46158</v>
      </c>
      <c r="KY160" s="60">
        <v>46159</v>
      </c>
      <c r="KZ160" s="60">
        <v>46160</v>
      </c>
      <c r="LA160" s="60">
        <v>46161</v>
      </c>
      <c r="LB160" s="60">
        <v>46162</v>
      </c>
      <c r="LC160" s="60">
        <v>46163</v>
      </c>
      <c r="LD160" s="60">
        <v>46164</v>
      </c>
      <c r="LE160" s="60">
        <v>46165</v>
      </c>
      <c r="LF160" s="60">
        <v>46166</v>
      </c>
      <c r="LG160" s="60">
        <v>46167</v>
      </c>
      <c r="LH160" s="60">
        <v>46168</v>
      </c>
      <c r="LI160" s="60">
        <v>46169</v>
      </c>
      <c r="LJ160" s="60">
        <v>46170</v>
      </c>
      <c r="LK160" s="60">
        <v>46171</v>
      </c>
      <c r="LL160" s="60">
        <v>46172</v>
      </c>
      <c r="LM160" s="60">
        <v>46173</v>
      </c>
      <c r="LN160" s="60">
        <v>46174</v>
      </c>
      <c r="LO160" s="60">
        <v>46175</v>
      </c>
      <c r="LP160" s="60">
        <v>46176</v>
      </c>
      <c r="LQ160" s="60">
        <v>46177</v>
      </c>
      <c r="LR160" s="60">
        <v>46178</v>
      </c>
      <c r="LS160" s="60">
        <v>46179</v>
      </c>
      <c r="LT160" s="60">
        <v>46180</v>
      </c>
      <c r="LU160" s="60">
        <v>46181</v>
      </c>
      <c r="LV160" s="60">
        <v>46182</v>
      </c>
      <c r="LW160" s="60">
        <v>46183</v>
      </c>
      <c r="LX160" s="60">
        <v>46184</v>
      </c>
      <c r="LY160" s="60">
        <v>46185</v>
      </c>
      <c r="LZ160" s="60">
        <v>46186</v>
      </c>
      <c r="MA160" s="60">
        <v>46187</v>
      </c>
      <c r="MB160" s="60">
        <v>46188</v>
      </c>
      <c r="MC160" s="60">
        <v>46189</v>
      </c>
      <c r="MD160" s="60">
        <v>46190</v>
      </c>
      <c r="ME160" s="60">
        <v>46191</v>
      </c>
      <c r="MF160" s="60">
        <v>46192</v>
      </c>
      <c r="MG160" s="60">
        <v>46193</v>
      </c>
      <c r="MH160" s="60">
        <v>46194</v>
      </c>
      <c r="MI160" s="60">
        <v>46195</v>
      </c>
      <c r="MJ160" s="60">
        <v>46196</v>
      </c>
      <c r="MK160" s="60">
        <v>46197</v>
      </c>
      <c r="ML160" s="60">
        <v>46198</v>
      </c>
      <c r="MM160" s="60">
        <v>46199</v>
      </c>
      <c r="MN160" s="60">
        <v>46200</v>
      </c>
      <c r="MO160" s="60">
        <v>46201</v>
      </c>
      <c r="MP160" s="60">
        <v>46202</v>
      </c>
      <c r="MQ160" s="60">
        <v>46203</v>
      </c>
      <c r="MR160" s="60">
        <v>46204</v>
      </c>
      <c r="MS160" s="60">
        <v>46205</v>
      </c>
      <c r="MT160" s="60">
        <v>46206</v>
      </c>
      <c r="MU160" s="60">
        <v>46207</v>
      </c>
      <c r="MV160" s="60">
        <v>46208</v>
      </c>
      <c r="MW160" s="60">
        <v>46209</v>
      </c>
      <c r="MX160" s="60">
        <v>46210</v>
      </c>
      <c r="MY160" s="60">
        <v>46211</v>
      </c>
      <c r="MZ160" s="60">
        <v>46212</v>
      </c>
      <c r="NA160" s="60">
        <v>46213</v>
      </c>
      <c r="NB160" s="60">
        <v>46214</v>
      </c>
      <c r="NC160" s="60">
        <v>46215</v>
      </c>
      <c r="ND160" s="60">
        <v>46216</v>
      </c>
      <c r="NE160" s="60">
        <v>46217</v>
      </c>
      <c r="NF160" s="60">
        <v>46218</v>
      </c>
      <c r="NG160" s="60">
        <v>46219</v>
      </c>
      <c r="NH160" s="60">
        <v>46220</v>
      </c>
      <c r="NI160" s="60">
        <v>46221</v>
      </c>
      <c r="NJ160" s="60">
        <v>46222</v>
      </c>
      <c r="NK160" s="60">
        <v>46223</v>
      </c>
      <c r="NL160" s="60">
        <v>46224</v>
      </c>
      <c r="NM160" s="60">
        <v>46225</v>
      </c>
      <c r="NN160" s="60">
        <v>46226</v>
      </c>
      <c r="NO160" s="60">
        <v>46227</v>
      </c>
      <c r="NP160" s="60">
        <v>46228</v>
      </c>
      <c r="NQ160" s="60">
        <v>46229</v>
      </c>
      <c r="NR160" s="60">
        <v>46230</v>
      </c>
      <c r="NS160" s="60">
        <v>46231</v>
      </c>
      <c r="NT160" s="60">
        <v>46232</v>
      </c>
      <c r="NU160" s="60">
        <v>46233</v>
      </c>
      <c r="NV160" s="60">
        <v>46234</v>
      </c>
      <c r="NW160" s="60">
        <v>46235</v>
      </c>
      <c r="NX160" s="60">
        <v>46236</v>
      </c>
      <c r="NY160" s="60">
        <v>46237</v>
      </c>
      <c r="NZ160" s="60">
        <v>46238</v>
      </c>
      <c r="OA160" s="60">
        <v>46239</v>
      </c>
      <c r="OB160" s="60">
        <v>46240</v>
      </c>
      <c r="OC160" s="60">
        <v>46241</v>
      </c>
      <c r="OD160" s="60">
        <v>46242</v>
      </c>
      <c r="OE160" s="60">
        <v>46243</v>
      </c>
      <c r="OF160" s="60">
        <v>46244</v>
      </c>
      <c r="OG160" s="60">
        <v>46245</v>
      </c>
      <c r="OH160" s="60">
        <v>46246</v>
      </c>
      <c r="OI160" s="60">
        <v>46247</v>
      </c>
      <c r="OJ160" s="60">
        <v>46248</v>
      </c>
      <c r="OK160" s="60">
        <v>46249</v>
      </c>
      <c r="OL160" s="60">
        <v>46250</v>
      </c>
      <c r="OM160" s="60">
        <v>46251</v>
      </c>
      <c r="ON160" s="60">
        <v>46252</v>
      </c>
      <c r="OO160" s="60">
        <v>46253</v>
      </c>
      <c r="OP160" s="60">
        <v>46254</v>
      </c>
      <c r="OQ160" s="60">
        <v>46255</v>
      </c>
      <c r="OR160" s="60">
        <v>46256</v>
      </c>
      <c r="OS160" s="60">
        <v>46257</v>
      </c>
      <c r="OT160" s="60">
        <v>46258</v>
      </c>
      <c r="OU160" s="60">
        <v>46259</v>
      </c>
      <c r="OV160" s="60">
        <v>46260</v>
      </c>
      <c r="OW160" s="60">
        <v>46261</v>
      </c>
      <c r="OX160" s="60">
        <v>46262</v>
      </c>
      <c r="OY160" s="60">
        <v>46263</v>
      </c>
      <c r="OZ160" s="60">
        <v>46264</v>
      </c>
      <c r="PA160" s="60">
        <v>46265</v>
      </c>
      <c r="PB160" s="60">
        <v>46266</v>
      </c>
      <c r="PC160" s="60">
        <v>46267</v>
      </c>
      <c r="PD160" s="60">
        <v>46268</v>
      </c>
      <c r="PE160" s="60">
        <v>46269</v>
      </c>
      <c r="PF160" s="60">
        <v>46270</v>
      </c>
      <c r="PG160" s="60">
        <v>46271</v>
      </c>
      <c r="PH160" s="60">
        <v>46272</v>
      </c>
      <c r="PI160" s="60">
        <v>46273</v>
      </c>
      <c r="PJ160" s="60">
        <v>46274</v>
      </c>
      <c r="PK160" s="60">
        <v>46275</v>
      </c>
      <c r="PL160" s="60">
        <v>46276</v>
      </c>
      <c r="PM160" s="60">
        <v>46277</v>
      </c>
      <c r="PN160" s="60">
        <v>46278</v>
      </c>
      <c r="PO160" s="60">
        <v>46279</v>
      </c>
      <c r="PP160" s="60">
        <v>46280</v>
      </c>
      <c r="PQ160" s="60">
        <v>46281</v>
      </c>
      <c r="PR160" s="60">
        <v>46282</v>
      </c>
      <c r="PS160" s="60">
        <v>46283</v>
      </c>
      <c r="PT160" s="60">
        <v>46284</v>
      </c>
      <c r="PU160" s="60">
        <v>46285</v>
      </c>
      <c r="PV160" s="60">
        <v>46286</v>
      </c>
      <c r="PW160" s="60">
        <v>46287</v>
      </c>
      <c r="PX160" s="60">
        <v>46288</v>
      </c>
      <c r="PY160" s="60">
        <v>46289</v>
      </c>
      <c r="PZ160" s="60">
        <v>46290</v>
      </c>
      <c r="QA160" s="60">
        <v>46291</v>
      </c>
      <c r="QB160" s="60">
        <v>46292</v>
      </c>
      <c r="QC160" s="60">
        <v>46293</v>
      </c>
      <c r="QD160" s="60">
        <v>46294</v>
      </c>
      <c r="QE160" s="60">
        <v>46295</v>
      </c>
      <c r="QF160" s="60">
        <v>46296</v>
      </c>
      <c r="QG160" s="60">
        <v>46297</v>
      </c>
      <c r="QH160" s="60">
        <v>46298</v>
      </c>
      <c r="QI160" s="60">
        <v>46299</v>
      </c>
      <c r="QJ160" s="60">
        <v>46300</v>
      </c>
      <c r="QK160" s="60">
        <v>46301</v>
      </c>
      <c r="QL160" s="60">
        <v>46302</v>
      </c>
      <c r="QM160" s="60">
        <v>46303</v>
      </c>
      <c r="QN160" s="60">
        <v>46304</v>
      </c>
      <c r="QO160" s="60">
        <v>46305</v>
      </c>
      <c r="QP160" s="60">
        <v>46306</v>
      </c>
      <c r="QQ160" s="60">
        <v>46307</v>
      </c>
      <c r="QR160" s="60">
        <v>46308</v>
      </c>
      <c r="QS160" s="60">
        <v>46309</v>
      </c>
      <c r="QT160" s="60">
        <v>46310</v>
      </c>
      <c r="QU160" s="60">
        <v>46311</v>
      </c>
      <c r="QV160" s="60">
        <v>46312</v>
      </c>
      <c r="QW160" s="60">
        <v>46313</v>
      </c>
      <c r="QX160" s="60">
        <v>46314</v>
      </c>
      <c r="QY160" s="60">
        <v>46315</v>
      </c>
      <c r="QZ160" s="60">
        <v>46316</v>
      </c>
      <c r="RA160" s="60">
        <v>46317</v>
      </c>
      <c r="RB160" s="60">
        <v>46318</v>
      </c>
      <c r="RC160" s="60">
        <v>46319</v>
      </c>
      <c r="RD160" s="60">
        <v>46320</v>
      </c>
      <c r="RE160" s="60">
        <v>46321</v>
      </c>
      <c r="RF160" s="60">
        <v>46322</v>
      </c>
      <c r="RG160" s="60">
        <v>46323</v>
      </c>
      <c r="RH160" s="60">
        <v>46324</v>
      </c>
      <c r="RI160" s="60">
        <v>46325</v>
      </c>
      <c r="RJ160" s="60">
        <v>46326</v>
      </c>
      <c r="RK160" s="60">
        <v>46327</v>
      </c>
      <c r="RL160" s="60">
        <v>46328</v>
      </c>
      <c r="RM160" s="60">
        <v>46329</v>
      </c>
      <c r="RN160" s="60">
        <v>46330</v>
      </c>
      <c r="RO160" s="60">
        <v>46331</v>
      </c>
      <c r="RP160" s="60">
        <v>46332</v>
      </c>
      <c r="RQ160" s="60">
        <v>46333</v>
      </c>
      <c r="RR160" s="60">
        <v>46334</v>
      </c>
      <c r="RS160" s="60">
        <v>46335</v>
      </c>
      <c r="RT160" s="60">
        <v>46336</v>
      </c>
      <c r="RU160" s="60">
        <v>46337</v>
      </c>
      <c r="RV160" s="60">
        <v>46338</v>
      </c>
      <c r="RW160" s="60">
        <v>46339</v>
      </c>
      <c r="RX160" s="60">
        <v>46340</v>
      </c>
      <c r="RY160" s="60">
        <v>46341</v>
      </c>
      <c r="RZ160" s="60">
        <v>46342</v>
      </c>
      <c r="SA160" s="60">
        <v>46343</v>
      </c>
      <c r="SB160" s="60">
        <v>46344</v>
      </c>
      <c r="SC160" s="60">
        <v>46345</v>
      </c>
      <c r="SD160" s="60">
        <v>46346</v>
      </c>
      <c r="SE160" s="60">
        <v>46347</v>
      </c>
      <c r="SF160" s="60">
        <v>46348</v>
      </c>
      <c r="SG160" s="60">
        <v>46349</v>
      </c>
      <c r="SH160" s="60">
        <v>46350</v>
      </c>
      <c r="SI160" s="60">
        <v>46351</v>
      </c>
      <c r="SJ160" s="60">
        <v>46352</v>
      </c>
      <c r="SK160" s="60">
        <v>46353</v>
      </c>
      <c r="SL160" s="60">
        <v>46354</v>
      </c>
      <c r="SM160" s="60">
        <v>46355</v>
      </c>
      <c r="SN160" s="60">
        <v>46356</v>
      </c>
      <c r="SO160" s="60">
        <v>46357</v>
      </c>
      <c r="SP160" s="60">
        <v>46358</v>
      </c>
      <c r="SQ160" s="60">
        <v>46359</v>
      </c>
      <c r="SR160" s="60">
        <v>46360</v>
      </c>
      <c r="SS160" s="60">
        <v>46361</v>
      </c>
      <c r="ST160" s="60">
        <v>46362</v>
      </c>
      <c r="SU160" s="60">
        <v>46363</v>
      </c>
      <c r="SV160" s="60">
        <v>46364</v>
      </c>
      <c r="SW160" s="60">
        <v>46365</v>
      </c>
      <c r="SX160" s="60">
        <v>46366</v>
      </c>
      <c r="SY160" s="60">
        <v>46367</v>
      </c>
      <c r="SZ160" s="60">
        <v>46368</v>
      </c>
      <c r="TA160" s="60">
        <v>46369</v>
      </c>
      <c r="TB160" s="60">
        <v>46370</v>
      </c>
      <c r="TC160" s="60">
        <v>46371</v>
      </c>
      <c r="TD160" s="60">
        <v>46372</v>
      </c>
      <c r="TE160" s="60">
        <v>46373</v>
      </c>
      <c r="TF160" s="60">
        <v>46374</v>
      </c>
      <c r="TG160" s="60">
        <v>46375</v>
      </c>
      <c r="TH160" s="60">
        <v>46376</v>
      </c>
      <c r="TI160" s="60">
        <v>46377</v>
      </c>
      <c r="TJ160" s="60">
        <v>46378</v>
      </c>
      <c r="TK160" s="60">
        <v>46379</v>
      </c>
      <c r="TL160" s="60">
        <v>46380</v>
      </c>
      <c r="TM160" s="60">
        <v>46381</v>
      </c>
      <c r="TN160" s="60">
        <v>46382</v>
      </c>
      <c r="TO160" s="60">
        <v>46383</v>
      </c>
      <c r="TP160" s="60">
        <v>46384</v>
      </c>
      <c r="TQ160" s="60">
        <v>46385</v>
      </c>
      <c r="TR160" s="60">
        <v>46386</v>
      </c>
      <c r="TS160" s="60">
        <v>46387</v>
      </c>
      <c r="TT160" s="60">
        <v>46388</v>
      </c>
      <c r="TU160" s="60">
        <v>46389</v>
      </c>
      <c r="TV160" s="60">
        <v>46390</v>
      </c>
      <c r="TW160" s="60">
        <v>46391</v>
      </c>
      <c r="TX160" s="60">
        <v>46392</v>
      </c>
      <c r="TY160" s="60">
        <v>46393</v>
      </c>
      <c r="TZ160" s="60">
        <v>46394</v>
      </c>
      <c r="UA160" s="60">
        <v>46395</v>
      </c>
      <c r="UB160" s="60">
        <v>46396</v>
      </c>
      <c r="UC160" s="60">
        <v>46397</v>
      </c>
      <c r="UD160" s="60">
        <v>46398</v>
      </c>
      <c r="UE160" s="60">
        <v>46399</v>
      </c>
      <c r="UF160" s="60">
        <v>46400</v>
      </c>
      <c r="UG160" s="60">
        <v>46401</v>
      </c>
      <c r="UH160" s="60">
        <v>46402</v>
      </c>
      <c r="UI160" s="60">
        <v>46403</v>
      </c>
      <c r="UJ160" s="60">
        <v>46404</v>
      </c>
      <c r="UK160" s="60">
        <v>46405</v>
      </c>
      <c r="UL160" s="60">
        <v>46406</v>
      </c>
      <c r="UM160" s="60">
        <v>46407</v>
      </c>
      <c r="UN160" s="60">
        <v>46408</v>
      </c>
      <c r="UO160" s="60">
        <v>46409</v>
      </c>
      <c r="UP160" s="60">
        <v>46410</v>
      </c>
      <c r="UQ160" s="60">
        <v>46411</v>
      </c>
      <c r="UR160" s="60">
        <v>46412</v>
      </c>
      <c r="US160" s="60">
        <v>46413</v>
      </c>
      <c r="UT160" s="60">
        <v>46414</v>
      </c>
      <c r="UU160" s="60">
        <v>46415</v>
      </c>
      <c r="UV160" s="60">
        <v>46416</v>
      </c>
      <c r="UW160" s="60">
        <v>46417</v>
      </c>
      <c r="UX160" s="60">
        <v>46418</v>
      </c>
      <c r="UY160" s="60">
        <v>46419</v>
      </c>
      <c r="UZ160" s="60">
        <v>46420</v>
      </c>
      <c r="VA160" s="60">
        <v>46421</v>
      </c>
      <c r="VB160" s="60">
        <v>46422</v>
      </c>
      <c r="VC160" s="60">
        <v>46423</v>
      </c>
      <c r="VD160" s="60">
        <v>46424</v>
      </c>
      <c r="VE160" s="60">
        <v>46425</v>
      </c>
      <c r="VF160" s="60">
        <v>46426</v>
      </c>
      <c r="VG160" s="60">
        <v>46427</v>
      </c>
      <c r="VH160" s="60">
        <v>46428</v>
      </c>
      <c r="VI160" s="60">
        <v>46429</v>
      </c>
      <c r="VJ160" s="60">
        <v>46430</v>
      </c>
      <c r="VK160" s="60">
        <v>46431</v>
      </c>
      <c r="VL160" s="60">
        <v>46432</v>
      </c>
      <c r="VM160" s="60">
        <v>46433</v>
      </c>
      <c r="VN160" s="60"/>
      <c r="VO160" s="60"/>
      <c r="VP160" s="60"/>
      <c r="VQ160" s="60"/>
      <c r="VR160" s="60"/>
      <c r="VS160" s="60"/>
      <c r="VT160" s="60"/>
      <c r="VU160" s="60"/>
      <c r="VV160" s="60"/>
      <c r="VW160" s="60"/>
      <c r="VX160" s="60"/>
      <c r="VY160" s="60"/>
      <c r="VZ160" s="60"/>
      <c r="WA160" s="60"/>
      <c r="WB160" s="60"/>
      <c r="WC160" s="60"/>
      <c r="WD160" s="60"/>
      <c r="WE160" s="60"/>
      <c r="WF160" s="60"/>
      <c r="WG160" s="60"/>
      <c r="WH160" s="60"/>
      <c r="WI160" s="60"/>
      <c r="WJ160" s="60"/>
      <c r="WK160" s="60"/>
      <c r="WL160" s="60"/>
      <c r="WM160" s="60"/>
      <c r="WN160" s="60"/>
      <c r="WO160" s="60"/>
      <c r="WP160" s="60"/>
      <c r="WQ160" s="60"/>
      <c r="WR160" s="60"/>
      <c r="WS160" s="60"/>
      <c r="WT160" s="60"/>
      <c r="WU160" s="60"/>
      <c r="WV160" s="60"/>
      <c r="WW160" s="60"/>
      <c r="WX160" s="60"/>
      <c r="WY160" s="60"/>
      <c r="WZ160" s="60"/>
      <c r="XA160" s="60"/>
      <c r="XB160" s="60"/>
      <c r="XC160" s="60"/>
      <c r="XD160" s="60"/>
      <c r="XE160" s="60"/>
      <c r="XF160" s="60"/>
      <c r="XG160" s="60"/>
      <c r="XH160" s="60"/>
      <c r="XI160" s="60"/>
      <c r="XJ160" s="60"/>
      <c r="XK160" s="60"/>
      <c r="XL160" s="60"/>
      <c r="XM160" s="60"/>
      <c r="XN160" s="60"/>
      <c r="XO160" s="60"/>
      <c r="XP160" s="60"/>
      <c r="XQ160" s="60"/>
      <c r="XR160" s="60"/>
      <c r="XS160" s="60"/>
      <c r="XT160" s="60"/>
      <c r="XU160" s="60"/>
      <c r="XV160" s="60"/>
      <c r="XW160" s="60"/>
      <c r="XX160" s="60"/>
      <c r="XY160" s="60"/>
      <c r="XZ160" s="60"/>
      <c r="YA160" s="60"/>
      <c r="YB160" s="60"/>
      <c r="YC160" s="60"/>
      <c r="YD160" s="60"/>
      <c r="YE160" s="60"/>
      <c r="YF160" s="60"/>
      <c r="YG160" s="60"/>
      <c r="YH160" s="60"/>
      <c r="YI160" s="60"/>
      <c r="YJ160" s="60"/>
      <c r="YK160" s="60"/>
      <c r="YL160" s="60"/>
      <c r="YM160" s="60"/>
      <c r="YN160" s="60"/>
      <c r="YO160" s="60"/>
      <c r="YP160" s="60"/>
      <c r="YQ160" s="60"/>
      <c r="YR160" s="60"/>
      <c r="YS160" s="60"/>
      <c r="YT160" s="60"/>
      <c r="YU160" s="60"/>
      <c r="YV160" s="60"/>
      <c r="YW160" s="60"/>
      <c r="YX160" s="60"/>
      <c r="YY160" s="60"/>
      <c r="YZ160" s="60"/>
      <c r="ZA160" s="60"/>
      <c r="ZB160" s="60"/>
      <c r="ZC160" s="60"/>
      <c r="ZD160" s="60"/>
      <c r="ZE160" s="60"/>
      <c r="ZF160" s="60"/>
      <c r="ZG160" s="60"/>
      <c r="ZH160" s="60"/>
      <c r="ZI160" s="60"/>
      <c r="ZJ160" s="60"/>
      <c r="ZK160" s="60"/>
      <c r="ZL160" s="60"/>
      <c r="ZM160" s="60"/>
      <c r="ZN160" s="60"/>
      <c r="ZO160" s="60"/>
      <c r="ZP160" s="60"/>
      <c r="ZQ160" s="60"/>
      <c r="ZR160" s="60"/>
      <c r="ZS160" s="60"/>
      <c r="ZT160" s="60"/>
      <c r="ZU160" s="60"/>
      <c r="ZV160" s="60"/>
      <c r="ZW160" s="60"/>
      <c r="ZX160" s="60"/>
      <c r="ZY160" s="60"/>
      <c r="ZZ160" s="60"/>
      <c r="AAA160" s="60"/>
      <c r="AAB160" s="60"/>
      <c r="AAC160" s="60"/>
      <c r="AAD160" s="60"/>
      <c r="AAE160" s="60"/>
      <c r="AAF160" s="60"/>
      <c r="AAG160" s="60"/>
      <c r="AAH160" s="60"/>
      <c r="AAI160" s="60"/>
      <c r="AAJ160" s="60"/>
      <c r="AAK160" s="60"/>
      <c r="AAL160" s="60"/>
      <c r="AAM160" s="60"/>
      <c r="AAN160" s="60"/>
      <c r="AAO160" s="60"/>
      <c r="AAP160" s="60"/>
      <c r="AAQ160" s="60"/>
      <c r="AAR160" s="60"/>
      <c r="AAS160" s="60"/>
      <c r="AAT160" s="60"/>
      <c r="AAU160" s="60"/>
      <c r="AAV160" s="60"/>
      <c r="AAW160" s="60"/>
      <c r="AAX160" s="60"/>
      <c r="AAY160" s="60"/>
      <c r="AAZ160" s="60"/>
      <c r="ABA160" s="60"/>
      <c r="ABB160" s="60"/>
      <c r="ABC160" s="60"/>
      <c r="ABD160" s="60"/>
      <c r="ABE160" s="60"/>
      <c r="ABF160" s="60"/>
      <c r="ABG160" s="60"/>
      <c r="ABH160" s="60"/>
      <c r="ABI160" s="60"/>
      <c r="ABJ160" s="60"/>
      <c r="ABK160" s="60"/>
      <c r="ABL160" s="60"/>
      <c r="ABM160" s="60"/>
      <c r="ABN160" s="60"/>
      <c r="ABO160" s="60"/>
      <c r="ABP160" s="60"/>
      <c r="ABQ160" s="60"/>
      <c r="ABR160" s="60"/>
      <c r="ABS160" s="60"/>
      <c r="ABT160" s="60"/>
      <c r="ABU160" s="60"/>
      <c r="ABV160" s="60"/>
      <c r="ABW160" s="60"/>
      <c r="ABX160" s="60"/>
      <c r="ABY160" s="60"/>
      <c r="ABZ160" s="60"/>
      <c r="ACA160" s="60"/>
      <c r="ACB160" s="60"/>
      <c r="ACC160" s="60"/>
      <c r="ACD160" s="60"/>
      <c r="ACE160" s="60"/>
      <c r="ACF160" s="60"/>
      <c r="ACG160" s="60"/>
      <c r="ACH160" s="60"/>
      <c r="ACI160" s="60"/>
      <c r="ACJ160" s="60"/>
      <c r="ACK160" s="60"/>
      <c r="ACL160" s="60"/>
      <c r="ACM160" s="60"/>
      <c r="ACN160" s="60"/>
      <c r="ACO160" s="60"/>
      <c r="ACP160" s="60"/>
      <c r="ACQ160" s="60"/>
      <c r="ACR160" s="60"/>
      <c r="ACS160" s="60"/>
      <c r="ACT160" s="60"/>
      <c r="ACU160" s="60"/>
      <c r="ACV160" s="60"/>
      <c r="ACW160" s="60"/>
      <c r="ACX160" s="60"/>
      <c r="ACY160" s="60"/>
      <c r="ACZ160" s="60"/>
      <c r="ADA160" s="60"/>
      <c r="ADB160" s="60"/>
      <c r="ADC160" s="60"/>
      <c r="ADD160" s="60"/>
      <c r="ADE160" s="60"/>
      <c r="ADF160" s="60"/>
      <c r="ADG160" s="60"/>
      <c r="ADH160" s="60"/>
      <c r="ADI160" s="60"/>
      <c r="ADJ160" s="60"/>
      <c r="ADK160" s="60"/>
      <c r="ADL160" s="60"/>
      <c r="ADM160" s="60"/>
      <c r="ADN160" s="60"/>
      <c r="ADO160" s="60"/>
      <c r="ADP160" s="60"/>
      <c r="ADQ160" s="60"/>
      <c r="ADR160" s="60"/>
      <c r="ADS160" s="60"/>
      <c r="ADT160" s="60"/>
      <c r="ADU160" s="60"/>
      <c r="ADV160" s="60"/>
      <c r="ADW160" s="60"/>
      <c r="ADX160" s="60"/>
      <c r="ADY160" s="60"/>
      <c r="ADZ160" s="60"/>
      <c r="AEA160" s="60"/>
      <c r="AEB160" s="60"/>
      <c r="AEC160" s="60"/>
      <c r="AED160" s="60"/>
      <c r="AEE160" s="60"/>
      <c r="AEF160" s="60"/>
      <c r="AEG160" s="60"/>
      <c r="AEH160" s="60"/>
      <c r="AEI160" s="60"/>
      <c r="AEJ160" s="60"/>
      <c r="AEK160" s="60"/>
      <c r="AEL160" s="60"/>
      <c r="AEM160" s="60"/>
      <c r="AEN160" s="60"/>
      <c r="AEO160" s="60"/>
      <c r="AEP160" s="60"/>
      <c r="AEQ160" s="60"/>
      <c r="AER160" s="60"/>
    </row>
    <row r="161" spans="11:824">
      <c r="K161" s="678" t="s">
        <v>5</v>
      </c>
      <c r="L161" s="678"/>
      <c r="M161" s="678">
        <v>198906162.61000001</v>
      </c>
      <c r="N161" s="678">
        <v>143859912.52000001</v>
      </c>
      <c r="O161" s="678">
        <v>102415935.06999999</v>
      </c>
      <c r="P161" s="678">
        <v>920230</v>
      </c>
      <c r="Q161" s="678">
        <v>560205.93999999994</v>
      </c>
      <c r="R161" s="678">
        <v>390858.81</v>
      </c>
      <c r="S161" s="678" t="s">
        <v>6192</v>
      </c>
      <c r="T161" s="678"/>
      <c r="U161" s="678"/>
      <c r="V161" s="678"/>
      <c r="W161" s="678"/>
      <c r="X161" s="678"/>
      <c r="Y161" s="678"/>
      <c r="Z161" s="678"/>
      <c r="AA161" s="678"/>
      <c r="AB161" s="678"/>
      <c r="AC161" s="678"/>
      <c r="AD161" s="678"/>
      <c r="AE161" s="678"/>
      <c r="AF161" s="678"/>
      <c r="AG161" s="678"/>
      <c r="AH161" s="678"/>
      <c r="AI161" s="678"/>
      <c r="AJ161" s="678"/>
      <c r="AK161" s="678"/>
      <c r="AL161" s="678"/>
      <c r="AM161" s="678"/>
      <c r="AN161" s="678"/>
      <c r="AO161" s="678"/>
      <c r="AP161" s="678"/>
      <c r="AQ161" s="678"/>
      <c r="AR161" s="678"/>
      <c r="AS161" s="678"/>
      <c r="AT161" s="678"/>
      <c r="AU161" s="678"/>
      <c r="AV161" s="678"/>
      <c r="AW161" s="678"/>
      <c r="AX161" s="678"/>
      <c r="AY161" s="678"/>
      <c r="AZ161" s="678"/>
      <c r="BA161" s="678"/>
      <c r="BB161" s="678"/>
      <c r="BC161" s="678"/>
      <c r="BD161" s="678"/>
      <c r="BE161" s="678"/>
      <c r="BF161" s="678"/>
      <c r="BG161" s="678"/>
      <c r="BH161" s="678"/>
      <c r="BI161" s="678"/>
      <c r="BJ161" s="678"/>
      <c r="BK161" s="678"/>
      <c r="BL161" s="678"/>
      <c r="BM161" s="678"/>
      <c r="BN161" s="678"/>
      <c r="BO161" s="678"/>
      <c r="BP161" s="678"/>
      <c r="BQ161" s="678"/>
      <c r="BR161" s="678">
        <v>24583.01</v>
      </c>
      <c r="BS161" s="678">
        <v>24583.01</v>
      </c>
      <c r="BT161" s="678">
        <v>61712.17</v>
      </c>
      <c r="BU161" s="678">
        <v>98841.33</v>
      </c>
      <c r="BV161" s="678">
        <v>166876.17000000001</v>
      </c>
      <c r="BW161" s="678">
        <v>166876.17000000001</v>
      </c>
      <c r="BX161" s="678">
        <v>234911.01</v>
      </c>
      <c r="BY161" s="678">
        <v>302945.84999999998</v>
      </c>
      <c r="BZ161" s="678">
        <v>302945.84999999998</v>
      </c>
      <c r="CA161" s="678">
        <v>370980.69</v>
      </c>
      <c r="CB161" s="678">
        <v>439015.53</v>
      </c>
      <c r="CC161" s="678">
        <v>507050.37</v>
      </c>
      <c r="CD161" s="678">
        <v>579721.05000000005</v>
      </c>
      <c r="CE161" s="678">
        <v>666299.25</v>
      </c>
      <c r="CF161" s="678">
        <v>761080.33</v>
      </c>
      <c r="CG161" s="678">
        <v>761080.33</v>
      </c>
      <c r="CH161" s="678">
        <v>872332.57</v>
      </c>
      <c r="CI161" s="678">
        <v>1001462.56</v>
      </c>
      <c r="CJ161" s="678">
        <v>1134069.43</v>
      </c>
      <c r="CK161" s="678">
        <v>1276535.6200000001</v>
      </c>
      <c r="CL161" s="678">
        <v>1366680.38</v>
      </c>
      <c r="CM161" s="678">
        <v>1463460.18</v>
      </c>
      <c r="CN161" s="678">
        <v>1463460.18</v>
      </c>
      <c r="CO161" s="678">
        <v>1562061.57</v>
      </c>
      <c r="CP161" s="678">
        <v>1619557.1</v>
      </c>
      <c r="CQ161" s="678">
        <v>1682218.11</v>
      </c>
      <c r="CR161" s="678">
        <v>1774187.79</v>
      </c>
      <c r="CS161" s="678">
        <v>1866157.47</v>
      </c>
      <c r="CT161" s="678">
        <v>1958127.15</v>
      </c>
      <c r="CU161" s="678">
        <v>1958127.15</v>
      </c>
      <c r="CV161" s="678">
        <v>2058338.34</v>
      </c>
      <c r="CW161" s="678">
        <v>2189639.85</v>
      </c>
      <c r="CX161" s="678">
        <v>2333236.2999999998</v>
      </c>
      <c r="CY161" s="678">
        <v>2496339.04</v>
      </c>
      <c r="CZ161" s="678">
        <v>2662885.0699999998</v>
      </c>
      <c r="DA161" s="678">
        <v>2829431.09</v>
      </c>
      <c r="DB161" s="678">
        <v>2829431.09</v>
      </c>
      <c r="DC161" s="678">
        <v>2911503.97</v>
      </c>
      <c r="DD161" s="678">
        <v>2993576.84</v>
      </c>
      <c r="DE161" s="678">
        <v>3075649.71</v>
      </c>
      <c r="DF161" s="678">
        <v>3161822.3</v>
      </c>
      <c r="DG161" s="678">
        <v>3251860.8</v>
      </c>
      <c r="DH161" s="678">
        <v>3345765.2</v>
      </c>
      <c r="DI161" s="678">
        <v>3345765.2</v>
      </c>
      <c r="DJ161" s="678">
        <v>3439669.61</v>
      </c>
      <c r="DK161" s="678">
        <v>3533574.02</v>
      </c>
      <c r="DL161" s="678">
        <v>3630011.64</v>
      </c>
      <c r="DM161" s="678">
        <v>3728982.46</v>
      </c>
      <c r="DN161" s="678">
        <v>3827953.29</v>
      </c>
      <c r="DO161" s="678">
        <v>3926924.12</v>
      </c>
      <c r="DP161" s="678">
        <v>3926924.12</v>
      </c>
      <c r="DQ161" s="678">
        <v>4033841.67</v>
      </c>
      <c r="DR161" s="678">
        <v>4152540.7</v>
      </c>
      <c r="DS161" s="678">
        <v>4271239.7300000004</v>
      </c>
      <c r="DT161" s="678">
        <v>4390365.67</v>
      </c>
      <c r="DU161" s="678">
        <v>4516262.84</v>
      </c>
      <c r="DV161" s="678">
        <v>4655360.62</v>
      </c>
      <c r="DW161" s="678">
        <v>4655360.62</v>
      </c>
      <c r="DX161" s="678">
        <v>4807356.8600000003</v>
      </c>
      <c r="DY161" s="678">
        <v>4967214.4800000004</v>
      </c>
      <c r="DZ161" s="678">
        <v>5128998.29</v>
      </c>
      <c r="EA161" s="678">
        <v>5299977.71</v>
      </c>
      <c r="EB161" s="678">
        <v>5474125.3700000001</v>
      </c>
      <c r="EC161" s="678">
        <v>5672709.8300000001</v>
      </c>
      <c r="ED161" s="678">
        <v>5672709.8300000001</v>
      </c>
      <c r="EE161" s="678">
        <v>6031884.6100000003</v>
      </c>
      <c r="EF161" s="678">
        <v>6484227</v>
      </c>
      <c r="EG161" s="678">
        <v>6938342.1299999999</v>
      </c>
      <c r="EH161" s="678">
        <v>7392460.0300000003</v>
      </c>
      <c r="EI161" s="678">
        <v>7880046.5199999996</v>
      </c>
      <c r="EJ161" s="678">
        <v>8440959.4700000007</v>
      </c>
      <c r="EK161" s="678">
        <v>8440959.4700000007</v>
      </c>
      <c r="EL161" s="678">
        <v>9218787.1899999995</v>
      </c>
      <c r="EM161" s="678">
        <v>10157702.35</v>
      </c>
      <c r="EN161" s="678">
        <v>11647809.57</v>
      </c>
      <c r="EO161" s="678">
        <v>12737813.310000001</v>
      </c>
      <c r="EP161" s="678">
        <v>13833044.15</v>
      </c>
      <c r="EQ161" s="678">
        <v>14715531.77</v>
      </c>
      <c r="ER161" s="678">
        <v>14715531.77</v>
      </c>
      <c r="ES161" s="678">
        <v>15218589.52</v>
      </c>
      <c r="ET161" s="678">
        <v>15588710.18</v>
      </c>
      <c r="EU161" s="678">
        <v>16008597.58</v>
      </c>
      <c r="EV161" s="678">
        <v>16455056.23</v>
      </c>
      <c r="EW161" s="678">
        <v>16803416.23</v>
      </c>
      <c r="EX161" s="678">
        <v>17216345.329999998</v>
      </c>
      <c r="EY161" s="678">
        <v>17216345.329999998</v>
      </c>
      <c r="EZ161" s="678">
        <v>17695941.649999999</v>
      </c>
      <c r="FA161" s="678">
        <v>17968836.73</v>
      </c>
      <c r="FB161" s="678">
        <v>18203426.210000001</v>
      </c>
      <c r="FC161" s="678">
        <v>18439748.379999999</v>
      </c>
      <c r="FD161" s="678">
        <v>18676779.239999998</v>
      </c>
      <c r="FE161" s="678">
        <v>18920852.719999999</v>
      </c>
      <c r="FF161" s="678">
        <v>18920852.719999999</v>
      </c>
      <c r="FG161" s="678">
        <v>19166032.329999998</v>
      </c>
      <c r="FH161" s="678">
        <v>19424122.260000002</v>
      </c>
      <c r="FI161" s="678">
        <v>19683782.129999999</v>
      </c>
      <c r="FJ161" s="678">
        <v>19971983.739999998</v>
      </c>
      <c r="FK161" s="678">
        <v>20254968.989999998</v>
      </c>
      <c r="FL161" s="678">
        <v>20547903.57</v>
      </c>
      <c r="FM161" s="678">
        <v>20547903.57</v>
      </c>
      <c r="FN161" s="678">
        <v>20859018.77</v>
      </c>
      <c r="FO161" s="678">
        <v>21178866.73</v>
      </c>
      <c r="FP161" s="678">
        <v>21501621.530000001</v>
      </c>
      <c r="FQ161" s="678">
        <v>21831606.710000001</v>
      </c>
      <c r="FR161" s="678">
        <v>22145695.760000002</v>
      </c>
      <c r="FS161" s="678">
        <v>22470743.969999999</v>
      </c>
      <c r="FT161" s="678">
        <v>22470743.969999999</v>
      </c>
      <c r="FU161" s="678">
        <v>22816139.629999999</v>
      </c>
      <c r="FV161" s="678">
        <v>23158616.300000001</v>
      </c>
      <c r="FW161" s="678">
        <v>23504990.66</v>
      </c>
      <c r="FX161" s="678">
        <v>23867209.059999999</v>
      </c>
      <c r="FY161" s="678">
        <v>24237049.539999999</v>
      </c>
      <c r="FZ161" s="678">
        <v>24618808.699999999</v>
      </c>
      <c r="GA161" s="678">
        <v>24618808.699999999</v>
      </c>
      <c r="GB161" s="678">
        <v>25012102.050000001</v>
      </c>
      <c r="GC161" s="678">
        <v>25415765.800000001</v>
      </c>
      <c r="GD161" s="678">
        <v>25833174.420000002</v>
      </c>
      <c r="GE161" s="678">
        <v>26258130.079999998</v>
      </c>
      <c r="GF161" s="678">
        <v>26696468.41</v>
      </c>
      <c r="GG161" s="678">
        <v>27116436.91</v>
      </c>
      <c r="GH161" s="678">
        <v>27116436.91</v>
      </c>
      <c r="GI161" s="678">
        <v>27532934.170000002</v>
      </c>
      <c r="GJ161" s="678">
        <v>27973408.300000001</v>
      </c>
      <c r="GK161" s="678">
        <v>28422039.859999999</v>
      </c>
      <c r="GL161" s="678">
        <v>28888784.98</v>
      </c>
      <c r="GM161" s="678">
        <v>29356995.149999999</v>
      </c>
      <c r="GN161" s="678">
        <v>29845944.32</v>
      </c>
      <c r="GO161" s="678">
        <v>29845944.32</v>
      </c>
      <c r="GP161" s="678">
        <v>30340394.239999998</v>
      </c>
      <c r="GQ161" s="678">
        <v>30842006.32</v>
      </c>
      <c r="GR161" s="678">
        <v>31360416.710000001</v>
      </c>
      <c r="GS161" s="678">
        <v>31895410.460000001</v>
      </c>
      <c r="GT161" s="678">
        <v>32446527.879999999</v>
      </c>
      <c r="GU161" s="678">
        <v>33013495.289999999</v>
      </c>
      <c r="GV161" s="678">
        <v>33013495.289999999</v>
      </c>
      <c r="GW161" s="678">
        <v>33592013.640000001</v>
      </c>
      <c r="GX161" s="678">
        <v>34143717.350000001</v>
      </c>
      <c r="GY161" s="678">
        <v>34727410.539999999</v>
      </c>
      <c r="GZ161" s="678">
        <v>35310943.939999998</v>
      </c>
      <c r="HA161" s="678">
        <v>35752806.5</v>
      </c>
      <c r="HB161" s="678">
        <v>36196425.380000003</v>
      </c>
      <c r="HC161" s="678">
        <v>36196425.380000003</v>
      </c>
      <c r="HD161" s="678">
        <v>36678785.229999997</v>
      </c>
      <c r="HE161" s="678">
        <v>37142534.109999999</v>
      </c>
      <c r="HF161" s="678">
        <v>37537352.479999997</v>
      </c>
      <c r="HG161" s="678">
        <v>37977655.369999997</v>
      </c>
      <c r="HH161" s="678">
        <v>38435718.259999998</v>
      </c>
      <c r="HI161" s="678">
        <v>38915399.289999999</v>
      </c>
      <c r="HJ161" s="678">
        <v>38915399.289999999</v>
      </c>
      <c r="HK161" s="678">
        <v>39415615.329999998</v>
      </c>
      <c r="HL161" s="678">
        <v>39876736.93</v>
      </c>
      <c r="HM161" s="678">
        <v>40418234.950000003</v>
      </c>
      <c r="HN161" s="678">
        <v>40921731.789999999</v>
      </c>
      <c r="HO161" s="678">
        <v>41228498.100000001</v>
      </c>
      <c r="HP161" s="678">
        <v>41560739.68</v>
      </c>
      <c r="HQ161" s="678">
        <v>41560739.68</v>
      </c>
      <c r="HR161" s="678">
        <v>41894138.380000003</v>
      </c>
      <c r="HS161" s="678">
        <v>41894138.380000003</v>
      </c>
      <c r="HT161" s="678">
        <v>42271697.390000001</v>
      </c>
      <c r="HU161" s="678">
        <v>42708201.130000003</v>
      </c>
      <c r="HV161" s="678">
        <v>43259800.719999999</v>
      </c>
      <c r="HW161" s="678">
        <v>43826584.789999999</v>
      </c>
      <c r="HX161" s="678">
        <v>43826584.789999999</v>
      </c>
      <c r="HY161" s="678">
        <v>44202410.159999996</v>
      </c>
      <c r="HZ161" s="678">
        <v>44703920.079999998</v>
      </c>
      <c r="IA161" s="678">
        <v>45157793.170000002</v>
      </c>
      <c r="IB161" s="678">
        <v>45489805.960000001</v>
      </c>
      <c r="IC161" s="678">
        <v>45929856.539999999</v>
      </c>
      <c r="ID161" s="678">
        <v>46998896.020000003</v>
      </c>
      <c r="IE161" s="678">
        <v>46998896.020000003</v>
      </c>
      <c r="IF161" s="678">
        <v>47446073.890000001</v>
      </c>
      <c r="IG161" s="678">
        <v>47846098.560000002</v>
      </c>
      <c r="IH161" s="678">
        <v>48365288.93</v>
      </c>
      <c r="II161" s="678">
        <v>48831927.310000002</v>
      </c>
      <c r="IJ161" s="678">
        <v>49217638.579999998</v>
      </c>
      <c r="IK161" s="678">
        <v>49742048.109999999</v>
      </c>
      <c r="IL161" s="678">
        <v>49742048.109999999</v>
      </c>
      <c r="IM161" s="678">
        <v>50334461.810000002</v>
      </c>
      <c r="IN161" s="678">
        <v>50624927.939999998</v>
      </c>
      <c r="IO161" s="678">
        <v>50857792.780000001</v>
      </c>
      <c r="IP161" s="678">
        <v>51063005.75</v>
      </c>
      <c r="IQ161" s="678">
        <v>51276559.600000001</v>
      </c>
      <c r="IR161" s="678">
        <v>51276559.600000001</v>
      </c>
      <c r="IS161" s="678">
        <v>51276559.600000001</v>
      </c>
      <c r="IT161" s="678">
        <v>51276559.600000001</v>
      </c>
      <c r="IU161" s="678">
        <v>51276559.600000001</v>
      </c>
      <c r="IV161" s="678">
        <v>51276559.600000001</v>
      </c>
      <c r="IW161" s="678">
        <v>51611085.520000003</v>
      </c>
      <c r="IX161" s="678">
        <v>52039326.210000001</v>
      </c>
      <c r="IY161" s="678">
        <v>52656022.880000003</v>
      </c>
      <c r="IZ161" s="678">
        <v>52656022.880000003</v>
      </c>
      <c r="JA161" s="678">
        <v>52927056.840000004</v>
      </c>
      <c r="JB161" s="678">
        <v>53203650.200000003</v>
      </c>
      <c r="JC161" s="678">
        <v>53584699.340000004</v>
      </c>
      <c r="JD161" s="678">
        <v>54230199.409999996</v>
      </c>
      <c r="JE161" s="678">
        <v>54824180.469999999</v>
      </c>
      <c r="JF161" s="678">
        <v>55417272.469999999</v>
      </c>
      <c r="JG161" s="678">
        <v>55417272.469999999</v>
      </c>
      <c r="JH161" s="678">
        <v>56303408.68</v>
      </c>
      <c r="JI161" s="678">
        <v>57519048.549999997</v>
      </c>
      <c r="JJ161" s="678">
        <v>58013998.439999998</v>
      </c>
      <c r="JK161" s="678">
        <v>58221861.219999999</v>
      </c>
      <c r="JL161" s="678">
        <v>58379015.369999997</v>
      </c>
      <c r="JM161" s="678">
        <v>58539778.07</v>
      </c>
      <c r="JN161" s="678">
        <v>58539778.07</v>
      </c>
      <c r="JO161" s="678">
        <v>58664527.350000001</v>
      </c>
      <c r="JP161" s="678">
        <v>58782921.140000001</v>
      </c>
      <c r="JQ161" s="678">
        <v>58882931.079999998</v>
      </c>
      <c r="JR161" s="678">
        <v>58983412.43</v>
      </c>
      <c r="JS161" s="678">
        <v>59077446.490000002</v>
      </c>
      <c r="JT161" s="678">
        <v>59182501.960000001</v>
      </c>
      <c r="JU161" s="678">
        <v>59182501.960000001</v>
      </c>
      <c r="JV161" s="678">
        <v>59290369.990000002</v>
      </c>
      <c r="JW161" s="678">
        <v>59393926.289999999</v>
      </c>
      <c r="JX161" s="678">
        <v>59521761.700000003</v>
      </c>
      <c r="JY161" s="678">
        <v>59664092.460000001</v>
      </c>
      <c r="JZ161" s="678">
        <v>59809339.469999999</v>
      </c>
      <c r="KA161" s="678">
        <v>59962990.100000001</v>
      </c>
      <c r="KB161" s="678">
        <v>59962990.100000001</v>
      </c>
      <c r="KC161" s="678">
        <v>60127230.359999999</v>
      </c>
      <c r="KD161" s="678">
        <v>60320411.770000003</v>
      </c>
      <c r="KE161" s="678">
        <v>60524090.920000002</v>
      </c>
      <c r="KF161" s="678">
        <v>60689615.310000002</v>
      </c>
      <c r="KG161" s="678">
        <v>60855970.509999998</v>
      </c>
      <c r="KH161" s="678">
        <v>61025509.409999996</v>
      </c>
      <c r="KI161" s="678">
        <v>61025509.409999996</v>
      </c>
      <c r="KJ161" s="678">
        <v>61215851.789999999</v>
      </c>
      <c r="KK161" s="678">
        <v>61400917.539999999</v>
      </c>
      <c r="KL161" s="678">
        <v>61587758.799999997</v>
      </c>
      <c r="KM161" s="678">
        <v>61778494.75</v>
      </c>
      <c r="KN161" s="678">
        <v>61971915.979999997</v>
      </c>
      <c r="KO161" s="678">
        <v>62167447.810000002</v>
      </c>
      <c r="KP161" s="678">
        <v>62167447.810000002</v>
      </c>
      <c r="KQ161" s="678">
        <v>62366354.5</v>
      </c>
      <c r="KR161" s="678">
        <v>62545470.109999999</v>
      </c>
      <c r="KS161" s="678">
        <v>62704262.829999998</v>
      </c>
      <c r="KT161" s="678">
        <v>62829197.909999996</v>
      </c>
      <c r="KU161" s="678">
        <v>62949044.369999997</v>
      </c>
      <c r="KV161" s="678">
        <v>63064725.420000002</v>
      </c>
      <c r="KW161" s="678">
        <v>63064725.420000002</v>
      </c>
      <c r="KX161" s="678">
        <v>63193231.950000003</v>
      </c>
      <c r="KY161" s="678">
        <v>63321351.109999999</v>
      </c>
      <c r="KZ161" s="678">
        <v>63469257.350000001</v>
      </c>
      <c r="LA161" s="678">
        <v>63622297.060000002</v>
      </c>
      <c r="LB161" s="678">
        <v>63773654.549999997</v>
      </c>
      <c r="LC161" s="678">
        <v>63957052.890000001</v>
      </c>
      <c r="LD161" s="678">
        <v>63957052.890000001</v>
      </c>
      <c r="LE161" s="678">
        <v>64159666.899999999</v>
      </c>
      <c r="LF161" s="678">
        <v>64322521.619999997</v>
      </c>
      <c r="LG161" s="678">
        <v>64457350.25</v>
      </c>
      <c r="LH161" s="678">
        <v>64457350.25</v>
      </c>
      <c r="LI161" s="678">
        <v>64457350.25</v>
      </c>
      <c r="LJ161" s="678">
        <v>64457350.25</v>
      </c>
      <c r="LK161" s="678">
        <v>64457350.25</v>
      </c>
      <c r="LL161" s="678">
        <v>64457350.25</v>
      </c>
      <c r="LM161" s="678">
        <v>64577688.799999997</v>
      </c>
      <c r="LN161" s="678">
        <v>64718364.310000002</v>
      </c>
      <c r="LO161" s="678">
        <v>64837815.090000004</v>
      </c>
      <c r="LP161" s="678">
        <v>64958563.590000004</v>
      </c>
      <c r="LQ161" s="678">
        <v>65079031.689999998</v>
      </c>
      <c r="LR161" s="678">
        <v>65079031.689999998</v>
      </c>
      <c r="LS161" s="678">
        <v>65210636.729999997</v>
      </c>
      <c r="LT161" s="678">
        <v>65381374.700000003</v>
      </c>
      <c r="LU161" s="678">
        <v>65544383.950000003</v>
      </c>
      <c r="LV161" s="678">
        <v>65691535.030000001</v>
      </c>
      <c r="LW161" s="678">
        <v>65874730.68</v>
      </c>
      <c r="LX161" s="678">
        <v>66057744.109999999</v>
      </c>
      <c r="LY161" s="678">
        <v>66057744.109999999</v>
      </c>
      <c r="LZ161" s="678">
        <v>66257336.979999997</v>
      </c>
      <c r="MA161" s="678">
        <v>66462040.729999997</v>
      </c>
      <c r="MB161" s="678">
        <v>66670544.350000001</v>
      </c>
      <c r="MC161" s="678">
        <v>66875503.369999997</v>
      </c>
      <c r="MD161" s="678">
        <v>67066021.560000002</v>
      </c>
      <c r="ME161" s="678">
        <v>67247383.489999995</v>
      </c>
      <c r="MF161" s="678">
        <v>67247383.489999995</v>
      </c>
      <c r="MG161" s="678">
        <v>67436277.510000005</v>
      </c>
      <c r="MH161" s="678">
        <v>67630335.609999999</v>
      </c>
      <c r="MI161" s="678">
        <v>67831855.109999999</v>
      </c>
      <c r="MJ161" s="678">
        <v>68034249.980000004</v>
      </c>
      <c r="MK161" s="678">
        <v>68254430.400000006</v>
      </c>
      <c r="ML161" s="678">
        <v>68470490.420000002</v>
      </c>
      <c r="MM161" s="678">
        <v>68470490.420000002</v>
      </c>
      <c r="MN161" s="678">
        <v>68688067.879999995</v>
      </c>
      <c r="MO161" s="678">
        <v>68911511.310000002</v>
      </c>
      <c r="MP161" s="678">
        <v>69143080.260000005</v>
      </c>
      <c r="MQ161" s="678">
        <v>69371945.790000007</v>
      </c>
      <c r="MR161" s="678">
        <v>69599337</v>
      </c>
      <c r="MS161" s="678">
        <v>69818767.120000005</v>
      </c>
      <c r="MT161" s="678">
        <v>69818767.120000005</v>
      </c>
      <c r="MU161" s="678">
        <v>70034941.980000004</v>
      </c>
      <c r="MV161" s="678">
        <v>70252280.510000005</v>
      </c>
      <c r="MW161" s="678">
        <v>70474688.879999995</v>
      </c>
      <c r="MX161" s="678">
        <v>70685149.730000004</v>
      </c>
      <c r="MY161" s="678">
        <v>70891033.510000005</v>
      </c>
      <c r="MZ161" s="678">
        <v>71096162.790000007</v>
      </c>
      <c r="NA161" s="678">
        <v>71096162.790000007</v>
      </c>
      <c r="NB161" s="678">
        <v>71300312.299999997</v>
      </c>
      <c r="NC161" s="678">
        <v>71504396.069999993</v>
      </c>
      <c r="ND161" s="678">
        <v>71718159.849999994</v>
      </c>
      <c r="NE161" s="678">
        <v>71943839</v>
      </c>
      <c r="NF161" s="678">
        <v>72172616.840000004</v>
      </c>
      <c r="NG161" s="678">
        <v>72402396.090000004</v>
      </c>
      <c r="NH161" s="678">
        <v>72402396.090000004</v>
      </c>
      <c r="NI161" s="678">
        <v>72632825.870000005</v>
      </c>
      <c r="NJ161" s="678">
        <v>72873121.930000007</v>
      </c>
      <c r="NK161" s="678">
        <v>73116199.409999996</v>
      </c>
      <c r="NL161" s="678">
        <v>73362458.980000004</v>
      </c>
      <c r="NM161" s="678">
        <v>73615313.099999994</v>
      </c>
      <c r="NN161" s="678">
        <v>73871927.560000002</v>
      </c>
      <c r="NO161" s="678">
        <v>73871927.560000002</v>
      </c>
      <c r="NP161" s="678">
        <v>74101665.700000003</v>
      </c>
      <c r="NQ161" s="678">
        <v>74313046.310000002</v>
      </c>
      <c r="NR161" s="678">
        <v>74531115.129999995</v>
      </c>
      <c r="NS161" s="678">
        <v>74753108.310000002</v>
      </c>
      <c r="NT161" s="678">
        <v>74981126.040000007</v>
      </c>
      <c r="NU161" s="678">
        <v>75220950.730000004</v>
      </c>
      <c r="NV161" s="678">
        <v>75220950.730000004</v>
      </c>
      <c r="NW161" s="678">
        <v>75487755.5</v>
      </c>
      <c r="NX161" s="678">
        <v>75776692.200000003</v>
      </c>
      <c r="NY161" s="678">
        <v>76085147.790000007</v>
      </c>
      <c r="NZ161" s="678">
        <v>76413548.280000001</v>
      </c>
      <c r="OA161" s="678">
        <v>76711532.930000007</v>
      </c>
      <c r="OB161" s="678">
        <v>77041181.989999995</v>
      </c>
      <c r="OC161" s="678">
        <v>77041181.989999995</v>
      </c>
      <c r="OD161" s="678">
        <v>77387156.900000006</v>
      </c>
      <c r="OE161" s="678">
        <v>77742850.069999993</v>
      </c>
      <c r="OF161" s="678">
        <v>78114854.849999994</v>
      </c>
      <c r="OG161" s="678">
        <v>78497073.579999998</v>
      </c>
      <c r="OH161" s="678">
        <v>78906693.969999999</v>
      </c>
      <c r="OI161" s="678">
        <v>79324176.579999998</v>
      </c>
      <c r="OJ161" s="678">
        <v>79324176.579999998</v>
      </c>
      <c r="OK161" s="678">
        <v>79773465.989999995</v>
      </c>
      <c r="OL161" s="678">
        <v>80266916.260000005</v>
      </c>
      <c r="OM161" s="678">
        <v>80733555.569999993</v>
      </c>
      <c r="ON161" s="678">
        <v>81194910.579999998</v>
      </c>
      <c r="OO161" s="678">
        <v>81650050.730000004</v>
      </c>
      <c r="OP161" s="678">
        <v>82112271.439999998</v>
      </c>
      <c r="OQ161" s="678">
        <v>82112271.439999998</v>
      </c>
      <c r="OR161" s="678">
        <v>82581774.590000004</v>
      </c>
      <c r="OS161" s="678">
        <v>83054016.640000001</v>
      </c>
      <c r="OT161" s="678">
        <v>83545778.510000005</v>
      </c>
      <c r="OU161" s="678">
        <v>84042085.659999996</v>
      </c>
      <c r="OV161" s="678">
        <v>84548353.319999993</v>
      </c>
      <c r="OW161" s="678">
        <v>85065454.709999993</v>
      </c>
      <c r="OX161" s="678">
        <v>85065454.709999993</v>
      </c>
      <c r="OY161" s="678">
        <v>85601984.260000005</v>
      </c>
      <c r="OZ161" s="678">
        <v>86146501.079999998</v>
      </c>
      <c r="PA161" s="678">
        <v>86710074.079999998</v>
      </c>
      <c r="PB161" s="678">
        <v>87288100.840000004</v>
      </c>
      <c r="PC161" s="678">
        <v>87889935.519999996</v>
      </c>
      <c r="PD161" s="678">
        <v>88505390.75</v>
      </c>
      <c r="PE161" s="678">
        <v>88505390.75</v>
      </c>
      <c r="PF161" s="678">
        <v>89161602.989999995</v>
      </c>
      <c r="PG161" s="678">
        <v>89922709.590000004</v>
      </c>
      <c r="PH161" s="678">
        <v>90836438.480000004</v>
      </c>
      <c r="PI161" s="678">
        <v>91653220.590000004</v>
      </c>
      <c r="PJ161" s="678">
        <v>92506960.659999996</v>
      </c>
      <c r="PK161" s="678">
        <v>93407816.230000004</v>
      </c>
      <c r="PL161" s="678">
        <v>93407816.230000004</v>
      </c>
      <c r="PM161" s="678">
        <v>94443397.980000004</v>
      </c>
      <c r="PN161" s="678">
        <v>95628097.719999999</v>
      </c>
      <c r="PO161" s="678">
        <v>97047969.060000002</v>
      </c>
      <c r="PP161" s="678">
        <v>99011171.75</v>
      </c>
      <c r="PQ161" s="678">
        <v>103040019.31999999</v>
      </c>
      <c r="PR161" s="678">
        <v>109247614.23</v>
      </c>
      <c r="PS161" s="678">
        <v>109247614.23</v>
      </c>
      <c r="PT161" s="678">
        <v>114861703.98999999</v>
      </c>
      <c r="PU161" s="678">
        <v>119726193.45</v>
      </c>
      <c r="PV161" s="678">
        <v>121328284.43000001</v>
      </c>
      <c r="PW161" s="678">
        <v>122923494.52</v>
      </c>
      <c r="PX161" s="678">
        <v>122923494.52</v>
      </c>
      <c r="PY161" s="678">
        <v>124472291.13</v>
      </c>
      <c r="PZ161" s="678">
        <v>124472291.13</v>
      </c>
      <c r="QA161" s="678">
        <v>126429900.87</v>
      </c>
      <c r="QB161" s="678">
        <v>128601988.22</v>
      </c>
      <c r="QC161" s="678">
        <v>131097806.22</v>
      </c>
      <c r="QD161" s="678">
        <v>134151656.88</v>
      </c>
      <c r="QE161" s="678">
        <v>136865312.86000001</v>
      </c>
      <c r="QF161" s="678">
        <v>138742699.18000001</v>
      </c>
      <c r="QG161" s="678">
        <v>138742699.18000001</v>
      </c>
      <c r="QH161" s="678">
        <v>140157530.72999999</v>
      </c>
      <c r="QI161" s="678">
        <v>141177601.58000001</v>
      </c>
      <c r="QJ161" s="678">
        <v>142357182.53999999</v>
      </c>
      <c r="QK161" s="678">
        <v>143859912.52000001</v>
      </c>
      <c r="QL161" s="678">
        <v>146957285.09</v>
      </c>
      <c r="QM161" s="678">
        <v>148174349.21000001</v>
      </c>
      <c r="QN161" s="678">
        <v>148174349.21000001</v>
      </c>
      <c r="QO161" s="678">
        <v>149433207.00999999</v>
      </c>
      <c r="QP161" s="678">
        <v>151082511</v>
      </c>
      <c r="QQ161" s="678">
        <v>153335518.22999999</v>
      </c>
      <c r="QR161" s="678">
        <v>155084273.41</v>
      </c>
      <c r="QS161" s="678">
        <v>156044384.87</v>
      </c>
      <c r="QT161" s="678">
        <v>156988396.11000001</v>
      </c>
      <c r="QU161" s="678">
        <v>156988396.11000001</v>
      </c>
      <c r="QV161" s="678">
        <v>158181693.72</v>
      </c>
      <c r="QW161" s="678">
        <v>159694412.38</v>
      </c>
      <c r="QX161" s="678">
        <v>160745005.72999999</v>
      </c>
      <c r="QY161" s="678">
        <v>162099679.63</v>
      </c>
      <c r="QZ161" s="678">
        <v>163818860.05000001</v>
      </c>
      <c r="RA161" s="678">
        <v>164649904.53999999</v>
      </c>
      <c r="RB161" s="678">
        <v>164649904.53999999</v>
      </c>
      <c r="RC161" s="678">
        <v>166006061.41</v>
      </c>
      <c r="RD161" s="678">
        <v>166931485.88</v>
      </c>
      <c r="RE161" s="678">
        <v>167920737.22</v>
      </c>
      <c r="RF161" s="678">
        <v>169013821.00999999</v>
      </c>
      <c r="RG161" s="678">
        <v>169937575.00999999</v>
      </c>
      <c r="RH161" s="678">
        <v>171136362.27000001</v>
      </c>
      <c r="RI161" s="678">
        <v>171136362.27000001</v>
      </c>
      <c r="RJ161" s="678">
        <v>172295131.31</v>
      </c>
      <c r="RK161" s="678">
        <v>173034542.22</v>
      </c>
      <c r="RL161" s="678">
        <v>173612456.31</v>
      </c>
      <c r="RM161" s="678">
        <v>174302128.61000001</v>
      </c>
      <c r="RN161" s="678">
        <v>175069501.75</v>
      </c>
      <c r="RO161" s="678">
        <v>175887569</v>
      </c>
      <c r="RP161" s="678">
        <v>175887569</v>
      </c>
      <c r="RQ161" s="678">
        <v>176498158.41</v>
      </c>
      <c r="RR161" s="678">
        <v>177034256.22999999</v>
      </c>
      <c r="RS161" s="678">
        <v>177506235.06</v>
      </c>
      <c r="RT161" s="678">
        <v>178068579.93000001</v>
      </c>
      <c r="RU161" s="678">
        <v>179117313.78999999</v>
      </c>
      <c r="RV161" s="678">
        <v>181423573.91</v>
      </c>
      <c r="RW161" s="678">
        <v>181423573.91</v>
      </c>
      <c r="RX161" s="678">
        <v>182869340.19</v>
      </c>
      <c r="RY161" s="678">
        <v>185506774.46000001</v>
      </c>
      <c r="RZ161" s="678">
        <v>186451432.50999999</v>
      </c>
      <c r="SA161" s="678">
        <v>187196704.34</v>
      </c>
      <c r="SB161" s="678">
        <v>188409712.88</v>
      </c>
      <c r="SC161" s="678">
        <v>188833152.74000001</v>
      </c>
      <c r="SD161" s="678">
        <v>188833152.74000001</v>
      </c>
      <c r="SE161" s="678">
        <v>189138975.84999999</v>
      </c>
      <c r="SF161" s="678">
        <v>189482845.13999999</v>
      </c>
      <c r="SG161" s="678">
        <v>189685562.53999999</v>
      </c>
      <c r="SH161" s="678">
        <v>189896210.49000001</v>
      </c>
      <c r="SI161" s="678">
        <v>190057095.53</v>
      </c>
      <c r="SJ161" s="678">
        <v>190171299.72</v>
      </c>
      <c r="SK161" s="678">
        <v>190180944.75999999</v>
      </c>
      <c r="SL161" s="678">
        <v>190200890.28999999</v>
      </c>
      <c r="SM161" s="678">
        <v>190244908.97999999</v>
      </c>
      <c r="SN161" s="678">
        <v>190328123.97</v>
      </c>
      <c r="SO161" s="678">
        <v>190430184.53</v>
      </c>
      <c r="SP161" s="678">
        <v>190562922.44</v>
      </c>
      <c r="SQ161" s="678">
        <v>190745005.61000001</v>
      </c>
      <c r="SR161" s="678">
        <v>190754650.63999999</v>
      </c>
      <c r="SS161" s="678">
        <v>191061925.97999999</v>
      </c>
      <c r="ST161" s="678">
        <v>191505461.40000001</v>
      </c>
      <c r="SU161" s="678">
        <v>192118382.15000001</v>
      </c>
      <c r="SV161" s="678">
        <v>192563029.56999999</v>
      </c>
      <c r="SW161" s="678">
        <v>193340213.47</v>
      </c>
      <c r="SX161" s="678">
        <v>194438251.40000001</v>
      </c>
      <c r="SY161" s="678">
        <v>194468023.75</v>
      </c>
      <c r="SZ161" s="678">
        <v>195133625.80000001</v>
      </c>
      <c r="TA161" s="678">
        <v>195629358.63999999</v>
      </c>
      <c r="TB161" s="678">
        <v>196170164.69</v>
      </c>
      <c r="TC161" s="678">
        <v>197101511.36000001</v>
      </c>
      <c r="TD161" s="678">
        <v>198516133.19</v>
      </c>
      <c r="TE161" s="678">
        <v>198900126.34999999</v>
      </c>
      <c r="TF161" s="678">
        <v>198900126.34999999</v>
      </c>
      <c r="TG161" s="678">
        <v>198901550.13999999</v>
      </c>
      <c r="TH161" s="678">
        <v>198905025.56</v>
      </c>
      <c r="TI161" s="678">
        <v>198906162.61000001</v>
      </c>
      <c r="TJ161" s="678">
        <v>198906162.61000001</v>
      </c>
      <c r="TK161" s="678">
        <v>198906162.61000001</v>
      </c>
      <c r="TL161" s="678">
        <v>198906162.61000001</v>
      </c>
      <c r="TM161" s="678">
        <v>198906162.61000001</v>
      </c>
      <c r="TN161" s="678">
        <v>198906162.61000001</v>
      </c>
      <c r="TO161" s="678">
        <v>198906162.61000001</v>
      </c>
      <c r="TP161" s="678">
        <v>198906162.61000001</v>
      </c>
      <c r="TQ161" s="678">
        <v>198906162.61000001</v>
      </c>
      <c r="TR161" s="678">
        <v>198906162.61000001</v>
      </c>
      <c r="TS161" s="678">
        <v>198906162.61000001</v>
      </c>
      <c r="TT161" s="678">
        <v>198906162.61000001</v>
      </c>
      <c r="TU161" s="678">
        <v>198906162.61000001</v>
      </c>
      <c r="TV161" s="678">
        <v>198906162.61000001</v>
      </c>
      <c r="TW161" s="678">
        <v>198906162.61000001</v>
      </c>
      <c r="TX161" s="678">
        <v>198906162.61000001</v>
      </c>
      <c r="TY161" s="678">
        <v>198906162.61000001</v>
      </c>
      <c r="TZ161" s="678">
        <v>198906162.61000001</v>
      </c>
      <c r="UA161" s="678">
        <v>198906162.61000001</v>
      </c>
      <c r="UB161" s="678">
        <v>198906162.61000001</v>
      </c>
      <c r="UC161" s="678">
        <v>198906162.61000001</v>
      </c>
      <c r="UD161" s="678">
        <v>198906162.61000001</v>
      </c>
      <c r="UE161" s="678">
        <v>198906162.61000001</v>
      </c>
      <c r="UF161" s="678">
        <v>198906162.61000001</v>
      </c>
      <c r="UG161" s="678">
        <v>198906162.61000001</v>
      </c>
      <c r="UH161" s="678">
        <v>198906162.61000001</v>
      </c>
      <c r="UI161" s="678">
        <v>198906162.61000001</v>
      </c>
      <c r="UJ161" s="678">
        <v>198906162.61000001</v>
      </c>
      <c r="UK161" s="678">
        <v>198906162.61000001</v>
      </c>
      <c r="UL161" s="678">
        <v>198906162.61000001</v>
      </c>
      <c r="UM161" s="678">
        <v>198906162.61000001</v>
      </c>
      <c r="UN161" s="678">
        <v>198906162.61000001</v>
      </c>
      <c r="UO161" s="678">
        <v>198906162.61000001</v>
      </c>
      <c r="UP161" s="678">
        <v>198906162.61000001</v>
      </c>
      <c r="UQ161" s="678">
        <v>198906162.61000001</v>
      </c>
      <c r="UR161" s="678">
        <v>198906162.61000001</v>
      </c>
      <c r="US161" s="678">
        <v>198906162.61000001</v>
      </c>
      <c r="UT161" s="678">
        <v>198906162.61000001</v>
      </c>
      <c r="UU161" s="678">
        <v>198906162.61000001</v>
      </c>
      <c r="UV161" s="678">
        <v>198906162.61000001</v>
      </c>
      <c r="UW161" s="678">
        <v>198906162.61000001</v>
      </c>
      <c r="UX161" s="678">
        <v>198906162.61000001</v>
      </c>
      <c r="UY161" s="678">
        <v>198906162.61000001</v>
      </c>
      <c r="UZ161" s="678">
        <v>198906162.61000001</v>
      </c>
      <c r="VA161" s="678">
        <v>198906162.61000001</v>
      </c>
      <c r="VB161" s="678">
        <v>198906162.61000001</v>
      </c>
      <c r="VC161" s="678">
        <v>198906162.61000001</v>
      </c>
      <c r="VD161" s="678">
        <v>198906162.61000001</v>
      </c>
      <c r="VE161" s="678">
        <v>198906162.61000001</v>
      </c>
      <c r="VF161" s="678">
        <v>198906162.61000001</v>
      </c>
      <c r="VG161" s="678">
        <v>198906162.61000001</v>
      </c>
      <c r="VH161" s="678">
        <v>198906162.61000001</v>
      </c>
      <c r="VI161" s="678">
        <v>198906162.61000001</v>
      </c>
      <c r="VJ161" s="678">
        <v>198906162.61000001</v>
      </c>
      <c r="VK161" s="678">
        <v>198906162.61000001</v>
      </c>
      <c r="VL161" s="678">
        <v>198906162.61000001</v>
      </c>
      <c r="VM161" s="678">
        <v>198906162.61000001</v>
      </c>
      <c r="VN161" s="678"/>
      <c r="VO161" s="678"/>
      <c r="VP161" s="678"/>
      <c r="VQ161" s="678"/>
      <c r="VR161" s="678"/>
      <c r="VS161" s="678"/>
      <c r="VT161" s="678"/>
      <c r="VU161" s="678"/>
      <c r="VV161" s="678"/>
      <c r="VW161" s="678"/>
      <c r="VX161" s="678"/>
      <c r="VY161" s="678"/>
      <c r="VZ161" s="678"/>
      <c r="WA161" s="678"/>
      <c r="WB161" s="678"/>
      <c r="WC161" s="678"/>
      <c r="WD161" s="678"/>
      <c r="WE161" s="678"/>
      <c r="WF161" s="678"/>
      <c r="WG161" s="678"/>
      <c r="WH161" s="678"/>
      <c r="WI161" s="678"/>
      <c r="WJ161" s="678"/>
      <c r="WK161" s="678"/>
      <c r="WL161" s="678"/>
      <c r="WM161" s="678"/>
      <c r="WN161" s="678"/>
      <c r="WO161" s="678"/>
      <c r="WP161" s="678"/>
      <c r="WQ161" s="678"/>
      <c r="WR161" s="678"/>
      <c r="WS161" s="678"/>
      <c r="WT161" s="678"/>
      <c r="WU161" s="678"/>
      <c r="WV161" s="678"/>
      <c r="WW161" s="678"/>
      <c r="WX161" s="678"/>
      <c r="WY161" s="678"/>
      <c r="WZ161" s="678"/>
      <c r="XA161" s="678"/>
      <c r="XB161" s="678"/>
      <c r="XC161" s="678"/>
      <c r="XD161" s="678"/>
      <c r="XE161" s="678"/>
      <c r="XF161" s="678"/>
      <c r="XG161" s="678"/>
      <c r="XH161" s="678"/>
      <c r="XI161" s="678"/>
      <c r="XJ161" s="678"/>
      <c r="XK161" s="678"/>
      <c r="XL161" s="678"/>
      <c r="XM161" s="678"/>
      <c r="XN161" s="678"/>
      <c r="XO161" s="678"/>
      <c r="XP161" s="678"/>
      <c r="XQ161" s="678"/>
      <c r="XR161" s="678"/>
      <c r="XS161" s="678"/>
      <c r="XT161" s="678"/>
      <c r="XU161" s="678"/>
      <c r="XV161" s="678"/>
      <c r="XW161" s="678"/>
      <c r="XX161" s="678"/>
      <c r="XY161" s="678"/>
      <c r="XZ161" s="678"/>
      <c r="YA161" s="678"/>
      <c r="YB161" s="678"/>
      <c r="YC161" s="678"/>
      <c r="YD161" s="678"/>
      <c r="YE161" s="678"/>
      <c r="YF161" s="678"/>
      <c r="YG161" s="678"/>
      <c r="YH161" s="678"/>
      <c r="YI161" s="678"/>
      <c r="YJ161" s="678"/>
      <c r="YK161" s="678"/>
      <c r="YL161" s="678"/>
      <c r="YM161" s="678"/>
      <c r="YN161" s="678"/>
      <c r="YO161" s="678"/>
      <c r="YP161" s="678"/>
      <c r="YQ161" s="678"/>
      <c r="YR161" s="678"/>
      <c r="YS161" s="678"/>
      <c r="YT161" s="678"/>
      <c r="YU161" s="678"/>
      <c r="YV161" s="678"/>
      <c r="YW161" s="678"/>
      <c r="YX161" s="678"/>
      <c r="YY161" s="678"/>
      <c r="YZ161" s="678"/>
      <c r="ZA161" s="678"/>
      <c r="ZB161" s="678"/>
      <c r="ZC161" s="678"/>
      <c r="ZD161" s="678"/>
      <c r="ZE161" s="678"/>
      <c r="ZF161" s="678"/>
      <c r="ZG161" s="678"/>
      <c r="ZH161" s="678"/>
      <c r="ZI161" s="678"/>
      <c r="ZJ161" s="678"/>
      <c r="ZK161" s="678"/>
      <c r="ZL161" s="678"/>
      <c r="ZM161" s="678"/>
      <c r="ZN161" s="678"/>
      <c r="ZO161" s="678"/>
      <c r="ZP161" s="678"/>
      <c r="ZQ161" s="678"/>
      <c r="ZR161" s="678"/>
      <c r="ZS161" s="678"/>
      <c r="ZT161" s="678"/>
      <c r="ZU161" s="678"/>
      <c r="ZV161" s="678"/>
      <c r="ZW161" s="678"/>
      <c r="ZX161" s="678"/>
      <c r="ZY161" s="678"/>
      <c r="ZZ161" s="678"/>
      <c r="AAA161" s="678"/>
      <c r="AAB161" s="678"/>
      <c r="AAC161" s="678"/>
      <c r="AAD161" s="678"/>
      <c r="AAE161" s="678"/>
      <c r="AAF161" s="678"/>
      <c r="AAG161" s="678"/>
      <c r="AAH161" s="678"/>
      <c r="AAI161" s="678"/>
      <c r="AAJ161" s="678"/>
      <c r="AAK161" s="678"/>
      <c r="AAL161" s="678"/>
      <c r="AAM161" s="678"/>
      <c r="AAN161" s="678"/>
      <c r="AAO161" s="678"/>
      <c r="AAP161" s="678"/>
      <c r="AAQ161" s="678"/>
      <c r="AAR161" s="678"/>
      <c r="AAS161" s="678"/>
      <c r="AAT161" s="678"/>
      <c r="AAU161" s="678"/>
      <c r="AAV161" s="678"/>
      <c r="AAW161" s="678"/>
      <c r="AAX161" s="678"/>
      <c r="AAY161" s="678"/>
      <c r="AAZ161" s="678"/>
      <c r="ABA161" s="678"/>
      <c r="ABB161" s="678"/>
      <c r="ABC161" s="678"/>
      <c r="ABD161" s="678"/>
      <c r="ABE161" s="678"/>
      <c r="ABF161" s="678"/>
      <c r="ABG161" s="678"/>
      <c r="ABH161" s="678"/>
      <c r="ABI161" s="678"/>
      <c r="ABJ161" s="678"/>
      <c r="ABK161" s="678"/>
      <c r="ABL161" s="678"/>
      <c r="ABM161" s="678"/>
      <c r="ABN161" s="678"/>
      <c r="ABO161" s="678"/>
      <c r="ABP161" s="678"/>
      <c r="ABQ161" s="678"/>
      <c r="ABR161" s="678"/>
      <c r="ABS161" s="678"/>
      <c r="ABT161" s="678"/>
      <c r="ABU161" s="678"/>
      <c r="ABV161" s="678"/>
      <c r="ABW161" s="678"/>
      <c r="ABX161" s="678"/>
      <c r="ABY161" s="678"/>
      <c r="ABZ161" s="678"/>
      <c r="ACA161" s="678"/>
      <c r="ACB161" s="678"/>
      <c r="ACC161" s="678"/>
      <c r="ACD161" s="678"/>
      <c r="ACE161" s="678"/>
      <c r="ACF161" s="678"/>
      <c r="ACG161" s="678"/>
      <c r="ACH161" s="678"/>
      <c r="ACI161" s="678"/>
      <c r="ACJ161" s="678"/>
      <c r="ACK161" s="678"/>
      <c r="ACL161" s="678"/>
      <c r="ACM161" s="678"/>
      <c r="ACN161" s="678"/>
      <c r="ACO161" s="678"/>
      <c r="ACP161" s="678"/>
      <c r="ACQ161" s="678"/>
      <c r="ACR161" s="678"/>
      <c r="ACS161" s="678"/>
      <c r="ACT161" s="678"/>
      <c r="ACU161" s="678"/>
      <c r="ACV161" s="678"/>
      <c r="ACW161" s="678"/>
      <c r="ACX161" s="678"/>
      <c r="ACY161" s="678"/>
      <c r="ACZ161" s="678"/>
      <c r="ADA161" s="678"/>
      <c r="ADB161" s="678"/>
      <c r="ADC161" s="678"/>
      <c r="ADD161" s="678"/>
      <c r="ADE161" s="678"/>
      <c r="ADF161" s="678"/>
      <c r="ADG161" s="678"/>
      <c r="ADH161" s="678"/>
      <c r="ADI161" s="678"/>
      <c r="ADJ161" s="678"/>
      <c r="ADK161" s="678"/>
      <c r="ADL161" s="678"/>
      <c r="ADM161" s="678"/>
      <c r="ADN161" s="678"/>
      <c r="ADO161" s="678"/>
      <c r="ADP161" s="678"/>
      <c r="ADQ161" s="678"/>
      <c r="ADR161" s="678"/>
      <c r="ADS161" s="678"/>
      <c r="ADT161" s="678"/>
      <c r="ADU161" s="678"/>
      <c r="ADV161" s="678"/>
      <c r="ADW161" s="678"/>
      <c r="ADX161" s="678"/>
      <c r="ADY161" s="678"/>
      <c r="ADZ161" s="678"/>
      <c r="AEA161" s="678"/>
      <c r="AEB161" s="678"/>
      <c r="AEC161" s="678"/>
      <c r="AED161" s="678"/>
      <c r="AEE161" s="678"/>
      <c r="AEF161" s="678"/>
      <c r="AEG161" s="678"/>
      <c r="AEH161" s="678"/>
      <c r="AEI161" s="678"/>
      <c r="AEJ161" s="678"/>
      <c r="AEK161" s="678"/>
      <c r="AEL161" s="678"/>
      <c r="AEM161" s="678"/>
      <c r="AEN161" s="678"/>
      <c r="AEO161" s="678"/>
      <c r="AEP161" s="678"/>
      <c r="AEQ161" s="678"/>
      <c r="AER161" s="678"/>
    </row>
    <row r="162" spans="11:824">
      <c r="K162" s="678" t="s">
        <v>1076</v>
      </c>
      <c r="L162" s="678"/>
      <c r="M162" s="678">
        <v>457401.18</v>
      </c>
      <c r="N162" s="678">
        <v>457401.18</v>
      </c>
      <c r="O162" s="678">
        <v>457401.18</v>
      </c>
      <c r="P162" s="678">
        <v>3437.41</v>
      </c>
      <c r="Q162" s="678">
        <v>3437.41</v>
      </c>
      <c r="R162" s="678">
        <v>3437.41</v>
      </c>
      <c r="S162" s="678" t="s">
        <v>6192</v>
      </c>
      <c r="T162" s="678"/>
      <c r="U162" s="678"/>
      <c r="V162" s="678"/>
      <c r="W162" s="678"/>
      <c r="X162" s="678"/>
      <c r="Y162" s="678"/>
      <c r="Z162" s="678"/>
      <c r="AA162" s="678"/>
      <c r="AB162" s="678"/>
      <c r="AC162" s="678"/>
      <c r="AD162" s="678"/>
      <c r="AE162" s="678"/>
      <c r="AF162" s="678"/>
      <c r="AG162" s="678"/>
      <c r="AH162" s="678"/>
      <c r="AI162" s="678"/>
      <c r="AJ162" s="678"/>
      <c r="AK162" s="678"/>
      <c r="AL162" s="678"/>
      <c r="AM162" s="678"/>
      <c r="AN162" s="678"/>
      <c r="AO162" s="678"/>
      <c r="AP162" s="678"/>
      <c r="AQ162" s="678"/>
      <c r="AR162" s="678"/>
      <c r="AS162" s="678"/>
      <c r="AT162" s="678"/>
      <c r="AU162" s="678"/>
      <c r="AV162" s="678"/>
      <c r="AW162" s="678"/>
      <c r="AX162" s="678"/>
      <c r="AY162" s="678"/>
      <c r="AZ162" s="678"/>
      <c r="BA162" s="678"/>
      <c r="BB162" s="678"/>
      <c r="BC162" s="678"/>
      <c r="BD162" s="678"/>
      <c r="BE162" s="678"/>
      <c r="BF162" s="678"/>
      <c r="BG162" s="678"/>
      <c r="BH162" s="678"/>
      <c r="BI162" s="678"/>
      <c r="BJ162" s="678"/>
      <c r="BK162" s="678"/>
      <c r="BL162" s="678"/>
      <c r="BM162" s="678"/>
      <c r="BN162" s="678"/>
      <c r="BO162" s="678"/>
      <c r="BP162" s="678"/>
      <c r="BQ162" s="678"/>
      <c r="BR162" s="678"/>
      <c r="BS162" s="678"/>
      <c r="BT162" s="678"/>
      <c r="BU162" s="678"/>
      <c r="BV162" s="678"/>
      <c r="BW162" s="678"/>
      <c r="BX162" s="678"/>
      <c r="BY162" s="678"/>
      <c r="BZ162" s="678"/>
      <c r="CA162" s="678"/>
      <c r="CB162" s="678"/>
      <c r="CC162" s="678"/>
      <c r="CD162" s="678"/>
      <c r="CE162" s="678"/>
      <c r="CF162" s="678"/>
      <c r="CG162" s="678"/>
      <c r="CH162" s="678"/>
      <c r="CI162" s="678"/>
      <c r="CJ162" s="678"/>
      <c r="CK162" s="678"/>
      <c r="CL162" s="678"/>
      <c r="CM162" s="678"/>
      <c r="CN162" s="678"/>
      <c r="CO162" s="678"/>
      <c r="CP162" s="678"/>
      <c r="CQ162" s="678"/>
      <c r="CR162" s="678"/>
      <c r="CS162" s="678"/>
      <c r="CT162" s="678"/>
      <c r="CU162" s="678"/>
      <c r="CV162" s="678"/>
      <c r="CW162" s="678"/>
      <c r="CX162" s="678"/>
      <c r="CY162" s="678"/>
      <c r="CZ162" s="678"/>
      <c r="DA162" s="678"/>
      <c r="DB162" s="678"/>
      <c r="DC162" s="678"/>
      <c r="DD162" s="678"/>
      <c r="DE162" s="678"/>
      <c r="DF162" s="678"/>
      <c r="DG162" s="678"/>
      <c r="DH162" s="678"/>
      <c r="DI162" s="678"/>
      <c r="DJ162" s="678"/>
      <c r="DK162" s="678"/>
      <c r="DL162" s="678"/>
      <c r="DM162" s="678"/>
      <c r="DN162" s="678"/>
      <c r="DO162" s="678"/>
      <c r="DP162" s="678"/>
      <c r="DQ162" s="678"/>
      <c r="DR162" s="678"/>
      <c r="DS162" s="678"/>
      <c r="DT162" s="678"/>
      <c r="DU162" s="678"/>
      <c r="DV162" s="678"/>
      <c r="DW162" s="678"/>
      <c r="DX162" s="678"/>
      <c r="DY162" s="678"/>
      <c r="DZ162" s="678"/>
      <c r="EA162" s="678"/>
      <c r="EB162" s="678"/>
      <c r="EC162" s="678"/>
      <c r="ED162" s="678"/>
      <c r="EE162" s="678"/>
      <c r="EF162" s="678"/>
      <c r="EG162" s="678"/>
      <c r="EH162" s="678"/>
      <c r="EI162" s="678"/>
      <c r="EJ162" s="678"/>
      <c r="EK162" s="678"/>
      <c r="EL162" s="678"/>
      <c r="EM162" s="678"/>
      <c r="EN162" s="678"/>
      <c r="EO162" s="678"/>
      <c r="EP162" s="678"/>
      <c r="EQ162" s="678"/>
      <c r="ER162" s="678"/>
      <c r="ES162" s="678"/>
      <c r="ET162" s="678"/>
      <c r="EU162" s="678"/>
      <c r="EV162" s="678"/>
      <c r="EW162" s="678"/>
      <c r="EX162" s="678"/>
      <c r="EY162" s="678"/>
      <c r="EZ162" s="678"/>
      <c r="FA162" s="678"/>
      <c r="FB162" s="678"/>
      <c r="FC162" s="678"/>
      <c r="FD162" s="678"/>
      <c r="FE162" s="678"/>
      <c r="FF162" s="678"/>
      <c r="FG162" s="678"/>
      <c r="FH162" s="678"/>
      <c r="FI162" s="678"/>
      <c r="FJ162" s="678"/>
      <c r="FK162" s="678"/>
      <c r="FL162" s="678"/>
      <c r="FM162" s="678"/>
      <c r="FN162" s="678"/>
      <c r="FO162" s="678"/>
      <c r="FP162" s="678"/>
      <c r="FQ162" s="678"/>
      <c r="FR162" s="678"/>
      <c r="FS162" s="678"/>
      <c r="FT162" s="678"/>
      <c r="FU162" s="678"/>
      <c r="FV162" s="678"/>
      <c r="FW162" s="678"/>
      <c r="FX162" s="678"/>
      <c r="FY162" s="678"/>
      <c r="FZ162" s="678"/>
      <c r="GA162" s="678"/>
      <c r="GB162" s="678"/>
      <c r="GC162" s="678"/>
      <c r="GD162" s="678"/>
      <c r="GE162" s="678"/>
      <c r="GF162" s="678"/>
      <c r="GG162" s="678"/>
      <c r="GH162" s="678"/>
      <c r="GI162" s="678">
        <v>7736.06</v>
      </c>
      <c r="GJ162" s="678">
        <v>15472.12</v>
      </c>
      <c r="GK162" s="678">
        <v>28365.55</v>
      </c>
      <c r="GL162" s="678">
        <v>51573.72</v>
      </c>
      <c r="GM162" s="678">
        <v>51573.72</v>
      </c>
      <c r="GN162" s="678">
        <v>51573.72</v>
      </c>
      <c r="GO162" s="678">
        <v>51573.72</v>
      </c>
      <c r="GP162" s="678">
        <v>51573.72</v>
      </c>
      <c r="GQ162" s="678">
        <v>51573.72</v>
      </c>
      <c r="GR162" s="678">
        <v>51573.72</v>
      </c>
      <c r="GS162" s="678">
        <v>51573.72</v>
      </c>
      <c r="GT162" s="678">
        <v>51573.72</v>
      </c>
      <c r="GU162" s="678">
        <v>51573.72</v>
      </c>
      <c r="GV162" s="678">
        <v>51573.72</v>
      </c>
      <c r="GW162" s="678">
        <v>51573.72</v>
      </c>
      <c r="GX162" s="678">
        <v>51573.72</v>
      </c>
      <c r="GY162" s="678">
        <v>51573.72</v>
      </c>
      <c r="GZ162" s="678">
        <v>51573.72</v>
      </c>
      <c r="HA162" s="678">
        <v>51573.72</v>
      </c>
      <c r="HB162" s="678">
        <v>51573.72</v>
      </c>
      <c r="HC162" s="678">
        <v>51573.72</v>
      </c>
      <c r="HD162" s="678">
        <v>51573.72</v>
      </c>
      <c r="HE162" s="678">
        <v>51573.72</v>
      </c>
      <c r="HF162" s="678">
        <v>51573.72</v>
      </c>
      <c r="HG162" s="678">
        <v>51573.72</v>
      </c>
      <c r="HH162" s="678">
        <v>51573.72</v>
      </c>
      <c r="HI162" s="678">
        <v>51573.72</v>
      </c>
      <c r="HJ162" s="678">
        <v>51573.72</v>
      </c>
      <c r="HK162" s="678">
        <v>51573.72</v>
      </c>
      <c r="HL162" s="678">
        <v>51573.72</v>
      </c>
      <c r="HM162" s="678">
        <v>51573.72</v>
      </c>
      <c r="HN162" s="678">
        <v>51573.72</v>
      </c>
      <c r="HO162" s="678">
        <v>51573.72</v>
      </c>
      <c r="HP162" s="678">
        <v>51573.72</v>
      </c>
      <c r="HQ162" s="678">
        <v>51573.72</v>
      </c>
      <c r="HR162" s="678">
        <v>51573.72</v>
      </c>
      <c r="HS162" s="678">
        <v>51573.72</v>
      </c>
      <c r="HT162" s="678">
        <v>51573.72</v>
      </c>
      <c r="HU162" s="678">
        <v>51573.72</v>
      </c>
      <c r="HV162" s="678">
        <v>51573.72</v>
      </c>
      <c r="HW162" s="678">
        <v>51573.72</v>
      </c>
      <c r="HX162" s="678">
        <v>51573.72</v>
      </c>
      <c r="HY162" s="678">
        <v>51573.72</v>
      </c>
      <c r="HZ162" s="678">
        <v>51573.72</v>
      </c>
      <c r="IA162" s="678">
        <v>51573.72</v>
      </c>
      <c r="IB162" s="678">
        <v>51573.72</v>
      </c>
      <c r="IC162" s="678">
        <v>51573.72</v>
      </c>
      <c r="ID162" s="678">
        <v>51573.72</v>
      </c>
      <c r="IE162" s="678">
        <v>51573.72</v>
      </c>
      <c r="IF162" s="678">
        <v>55564.15</v>
      </c>
      <c r="IG162" s="678">
        <v>59554.57</v>
      </c>
      <c r="IH162" s="678">
        <v>63545</v>
      </c>
      <c r="II162" s="678">
        <v>67709.27</v>
      </c>
      <c r="IJ162" s="678">
        <v>72464.61</v>
      </c>
      <c r="IK162" s="678">
        <v>77602.399999999994</v>
      </c>
      <c r="IL162" s="678">
        <v>77602.399999999994</v>
      </c>
      <c r="IM162" s="678">
        <v>81071.3</v>
      </c>
      <c r="IN162" s="678">
        <v>84540.19</v>
      </c>
      <c r="IO162" s="678">
        <v>88009.08</v>
      </c>
      <c r="IP162" s="678">
        <v>91477.97</v>
      </c>
      <c r="IQ162" s="678">
        <v>94946.86</v>
      </c>
      <c r="IR162" s="678">
        <v>94946.86</v>
      </c>
      <c r="IS162" s="678">
        <v>94946.86</v>
      </c>
      <c r="IT162" s="678">
        <v>94946.86</v>
      </c>
      <c r="IU162" s="678">
        <v>94946.86</v>
      </c>
      <c r="IV162" s="678">
        <v>94946.86</v>
      </c>
      <c r="IW162" s="678">
        <v>99572.05</v>
      </c>
      <c r="IX162" s="678">
        <v>104197.24</v>
      </c>
      <c r="IY162" s="678">
        <v>108822.43</v>
      </c>
      <c r="IZ162" s="678">
        <v>108822.43</v>
      </c>
      <c r="JA162" s="678">
        <v>113447.62</v>
      </c>
      <c r="JB162" s="678">
        <v>118072.81</v>
      </c>
      <c r="JC162" s="678">
        <v>122698</v>
      </c>
      <c r="JD162" s="678">
        <v>128393.73</v>
      </c>
      <c r="JE162" s="678">
        <v>136070.88</v>
      </c>
      <c r="JF162" s="678">
        <v>145600.28</v>
      </c>
      <c r="JG162" s="678">
        <v>145600.28</v>
      </c>
      <c r="JH162" s="678">
        <v>156392.39000000001</v>
      </c>
      <c r="JI162" s="678">
        <v>167184.49</v>
      </c>
      <c r="JJ162" s="678">
        <v>183430.89</v>
      </c>
      <c r="JK162" s="678">
        <v>200295.22</v>
      </c>
      <c r="JL162" s="678">
        <v>219136.89</v>
      </c>
      <c r="JM162" s="678">
        <v>243386.66</v>
      </c>
      <c r="JN162" s="678">
        <v>243386.66</v>
      </c>
      <c r="JO162" s="678">
        <v>269355.86</v>
      </c>
      <c r="JP162" s="678">
        <v>277126.40999999997</v>
      </c>
      <c r="JQ162" s="678">
        <v>284896.96999999997</v>
      </c>
      <c r="JR162" s="678">
        <v>284896.96999999997</v>
      </c>
      <c r="JS162" s="678">
        <v>286795.2</v>
      </c>
      <c r="JT162" s="678">
        <v>288693.44</v>
      </c>
      <c r="JU162" s="678">
        <v>288693.44</v>
      </c>
      <c r="JV162" s="678">
        <v>290591.67</v>
      </c>
      <c r="JW162" s="678">
        <v>293122.65000000002</v>
      </c>
      <c r="JX162" s="678">
        <v>297804.96999999997</v>
      </c>
      <c r="JY162" s="678">
        <v>303879.33</v>
      </c>
      <c r="JZ162" s="678">
        <v>305777.56</v>
      </c>
      <c r="KA162" s="678">
        <v>307675.8</v>
      </c>
      <c r="KB162" s="678">
        <v>307675.8</v>
      </c>
      <c r="KC162" s="678">
        <v>309574.03000000003</v>
      </c>
      <c r="KD162" s="678">
        <v>312105.01</v>
      </c>
      <c r="KE162" s="678">
        <v>316787.33</v>
      </c>
      <c r="KF162" s="678">
        <v>322861.69</v>
      </c>
      <c r="KG162" s="678">
        <v>322861.69</v>
      </c>
      <c r="KH162" s="678">
        <v>322861.69</v>
      </c>
      <c r="KI162" s="678">
        <v>322861.69</v>
      </c>
      <c r="KJ162" s="678">
        <v>322861.69</v>
      </c>
      <c r="KK162" s="678">
        <v>322861.69</v>
      </c>
      <c r="KL162" s="678">
        <v>322861.69</v>
      </c>
      <c r="KM162" s="678">
        <v>322861.69</v>
      </c>
      <c r="KN162" s="678">
        <v>322861.69</v>
      </c>
      <c r="KO162" s="678">
        <v>322861.69</v>
      </c>
      <c r="KP162" s="678">
        <v>322861.69</v>
      </c>
      <c r="KQ162" s="678">
        <v>325387.56</v>
      </c>
      <c r="KR162" s="678">
        <v>327913.43</v>
      </c>
      <c r="KS162" s="678">
        <v>332123.21999999997</v>
      </c>
      <c r="KT162" s="678">
        <v>339700.85</v>
      </c>
      <c r="KU162" s="678">
        <v>339700.85</v>
      </c>
      <c r="KV162" s="678">
        <v>339700.85</v>
      </c>
      <c r="KW162" s="678">
        <v>339700.85</v>
      </c>
      <c r="KX162" s="678">
        <v>342226.72</v>
      </c>
      <c r="KY162" s="678">
        <v>344752.6</v>
      </c>
      <c r="KZ162" s="678">
        <v>348962.39</v>
      </c>
      <c r="LA162" s="678">
        <v>356540.01</v>
      </c>
      <c r="LB162" s="678">
        <v>360820.26</v>
      </c>
      <c r="LC162" s="678">
        <v>370257.88</v>
      </c>
      <c r="LD162" s="678">
        <v>370257.88</v>
      </c>
      <c r="LE162" s="678">
        <v>382549</v>
      </c>
      <c r="LF162" s="678">
        <v>400547.13</v>
      </c>
      <c r="LG162" s="678">
        <v>407423.62</v>
      </c>
      <c r="LH162" s="678">
        <v>407423.62</v>
      </c>
      <c r="LI162" s="678">
        <v>407423.62</v>
      </c>
      <c r="LJ162" s="678">
        <v>407423.62</v>
      </c>
      <c r="LK162" s="678">
        <v>407423.62</v>
      </c>
      <c r="LL162" s="678">
        <v>407423.62</v>
      </c>
      <c r="LM162" s="678">
        <v>421927.83</v>
      </c>
      <c r="LN162" s="678">
        <v>442591.05</v>
      </c>
      <c r="LO162" s="678">
        <v>442591.05</v>
      </c>
      <c r="LP162" s="678">
        <v>442591.05</v>
      </c>
      <c r="LQ162" s="678">
        <v>442591.05</v>
      </c>
      <c r="LR162" s="678">
        <v>442591.05</v>
      </c>
      <c r="LS162" s="678">
        <v>442591.05</v>
      </c>
      <c r="LT162" s="678">
        <v>442591.05</v>
      </c>
      <c r="LU162" s="678">
        <v>443234.8</v>
      </c>
      <c r="LV162" s="678">
        <v>443878.55</v>
      </c>
      <c r="LW162" s="678">
        <v>444522.3</v>
      </c>
      <c r="LX162" s="678">
        <v>445166.05</v>
      </c>
      <c r="LY162" s="678">
        <v>445166.05</v>
      </c>
      <c r="LZ162" s="678">
        <v>446346.26</v>
      </c>
      <c r="MA162" s="678">
        <v>448020.01</v>
      </c>
      <c r="MB162" s="678">
        <v>450101.48</v>
      </c>
      <c r="MC162" s="678">
        <v>450101.48</v>
      </c>
      <c r="MD162" s="678">
        <v>451225.88</v>
      </c>
      <c r="ME162" s="678">
        <v>452458.45</v>
      </c>
      <c r="MF162" s="678">
        <v>452458.45</v>
      </c>
      <c r="MG162" s="678">
        <v>454772.72</v>
      </c>
      <c r="MH162" s="678">
        <v>455830.64</v>
      </c>
      <c r="MI162" s="678">
        <v>457401.18</v>
      </c>
      <c r="MJ162" s="678">
        <v>457401.18</v>
      </c>
      <c r="MK162" s="678">
        <v>457401.18</v>
      </c>
      <c r="ML162" s="678">
        <v>457401.18</v>
      </c>
      <c r="MM162" s="678">
        <v>457401.18</v>
      </c>
      <c r="MN162" s="678">
        <v>457401.18</v>
      </c>
      <c r="MO162" s="678">
        <v>457401.18</v>
      </c>
      <c r="MP162" s="678">
        <v>457401.18</v>
      </c>
      <c r="MQ162" s="678">
        <v>457401.18</v>
      </c>
      <c r="MR162" s="678">
        <v>457401.18</v>
      </c>
      <c r="MS162" s="678">
        <v>457401.18</v>
      </c>
      <c r="MT162" s="678">
        <v>457401.18</v>
      </c>
      <c r="MU162" s="678">
        <v>457401.18</v>
      </c>
      <c r="MV162" s="678">
        <v>457401.18</v>
      </c>
      <c r="MW162" s="678">
        <v>457401.18</v>
      </c>
      <c r="MX162" s="678">
        <v>457401.18</v>
      </c>
      <c r="MY162" s="678">
        <v>457401.18</v>
      </c>
      <c r="MZ162" s="678">
        <v>457401.18</v>
      </c>
      <c r="NA162" s="678">
        <v>457401.18</v>
      </c>
      <c r="NB162" s="678">
        <v>457401.18</v>
      </c>
      <c r="NC162" s="678">
        <v>457401.18</v>
      </c>
      <c r="ND162" s="678">
        <v>457401.18</v>
      </c>
      <c r="NE162" s="678">
        <v>457401.18</v>
      </c>
      <c r="NF162" s="678">
        <v>457401.18</v>
      </c>
      <c r="NG162" s="678">
        <v>457401.18</v>
      </c>
      <c r="NH162" s="678">
        <v>457401.18</v>
      </c>
      <c r="NI162" s="678">
        <v>457401.18</v>
      </c>
      <c r="NJ162" s="678">
        <v>457401.18</v>
      </c>
      <c r="NK162" s="678">
        <v>457401.18</v>
      </c>
      <c r="NL162" s="678">
        <v>457401.18</v>
      </c>
      <c r="NM162" s="678">
        <v>457401.18</v>
      </c>
      <c r="NN162" s="678">
        <v>457401.18</v>
      </c>
      <c r="NO162" s="678">
        <v>457401.18</v>
      </c>
      <c r="NP162" s="678">
        <v>457401.18</v>
      </c>
      <c r="NQ162" s="678">
        <v>457401.18</v>
      </c>
      <c r="NR162" s="678">
        <v>457401.18</v>
      </c>
      <c r="NS162" s="678">
        <v>457401.18</v>
      </c>
      <c r="NT162" s="678">
        <v>457401.18</v>
      </c>
      <c r="NU162" s="678">
        <v>457401.18</v>
      </c>
      <c r="NV162" s="678">
        <v>457401.18</v>
      </c>
      <c r="NW162" s="678">
        <v>457401.18</v>
      </c>
      <c r="NX162" s="678">
        <v>457401.18</v>
      </c>
      <c r="NY162" s="678">
        <v>457401.18</v>
      </c>
      <c r="NZ162" s="678">
        <v>457401.18</v>
      </c>
      <c r="OA162" s="678">
        <v>457401.18</v>
      </c>
      <c r="OB162" s="678">
        <v>457401.18</v>
      </c>
      <c r="OC162" s="678">
        <v>457401.18</v>
      </c>
      <c r="OD162" s="678">
        <v>457401.18</v>
      </c>
      <c r="OE162" s="678">
        <v>457401.18</v>
      </c>
      <c r="OF162" s="678">
        <v>457401.18</v>
      </c>
      <c r="OG162" s="678">
        <v>457401.18</v>
      </c>
      <c r="OH162" s="678">
        <v>457401.18</v>
      </c>
      <c r="OI162" s="678">
        <v>457401.18</v>
      </c>
      <c r="OJ162" s="678">
        <v>457401.18</v>
      </c>
      <c r="OK162" s="678">
        <v>457401.18</v>
      </c>
      <c r="OL162" s="678">
        <v>457401.18</v>
      </c>
      <c r="OM162" s="678">
        <v>457401.18</v>
      </c>
      <c r="ON162" s="678">
        <v>457401.18</v>
      </c>
      <c r="OO162" s="678">
        <v>457401.18</v>
      </c>
      <c r="OP162" s="678">
        <v>457401.18</v>
      </c>
      <c r="OQ162" s="678">
        <v>457401.18</v>
      </c>
      <c r="OR162" s="678">
        <v>457401.18</v>
      </c>
      <c r="OS162" s="678">
        <v>457401.18</v>
      </c>
      <c r="OT162" s="678">
        <v>457401.18</v>
      </c>
      <c r="OU162" s="678">
        <v>457401.18</v>
      </c>
      <c r="OV162" s="678">
        <v>457401.18</v>
      </c>
      <c r="OW162" s="678">
        <v>457401.18</v>
      </c>
      <c r="OX162" s="678">
        <v>457401.18</v>
      </c>
      <c r="OY162" s="678">
        <v>457401.18</v>
      </c>
      <c r="OZ162" s="678">
        <v>457401.18</v>
      </c>
      <c r="PA162" s="678">
        <v>457401.18</v>
      </c>
      <c r="PB162" s="678">
        <v>457401.18</v>
      </c>
      <c r="PC162" s="678">
        <v>457401.18</v>
      </c>
      <c r="PD162" s="678">
        <v>457401.18</v>
      </c>
      <c r="PE162" s="678">
        <v>457401.18</v>
      </c>
      <c r="PF162" s="678">
        <v>457401.18</v>
      </c>
      <c r="PG162" s="678">
        <v>457401.18</v>
      </c>
      <c r="PH162" s="678">
        <v>457401.18</v>
      </c>
      <c r="PI162" s="678">
        <v>457401.18</v>
      </c>
      <c r="PJ162" s="678">
        <v>457401.18</v>
      </c>
      <c r="PK162" s="678">
        <v>457401.18</v>
      </c>
      <c r="PL162" s="678">
        <v>457401.18</v>
      </c>
      <c r="PM162" s="678">
        <v>457401.18</v>
      </c>
      <c r="PN162" s="678">
        <v>457401.18</v>
      </c>
      <c r="PO162" s="678">
        <v>457401.18</v>
      </c>
      <c r="PP162" s="678">
        <v>457401.18</v>
      </c>
      <c r="PQ162" s="678">
        <v>457401.18</v>
      </c>
      <c r="PR162" s="678">
        <v>457401.18</v>
      </c>
      <c r="PS162" s="678">
        <v>457401.18</v>
      </c>
      <c r="PT162" s="678">
        <v>457401.18</v>
      </c>
      <c r="PU162" s="678">
        <v>457401.18</v>
      </c>
      <c r="PV162" s="678">
        <v>457401.18</v>
      </c>
      <c r="PW162" s="678">
        <v>457401.18</v>
      </c>
      <c r="PX162" s="678">
        <v>457401.18</v>
      </c>
      <c r="PY162" s="678">
        <v>457401.18</v>
      </c>
      <c r="PZ162" s="678">
        <v>457401.18</v>
      </c>
      <c r="QA162" s="678">
        <v>457401.18</v>
      </c>
      <c r="QB162" s="678">
        <v>457401.18</v>
      </c>
      <c r="QC162" s="678">
        <v>457401.18</v>
      </c>
      <c r="QD162" s="678">
        <v>457401.18</v>
      </c>
      <c r="QE162" s="678">
        <v>457401.18</v>
      </c>
      <c r="QF162" s="678">
        <v>457401.18</v>
      </c>
      <c r="QG162" s="678">
        <v>457401.18</v>
      </c>
      <c r="QH162" s="678">
        <v>457401.18</v>
      </c>
      <c r="QI162" s="678">
        <v>457401.18</v>
      </c>
      <c r="QJ162" s="678">
        <v>457401.18</v>
      </c>
      <c r="QK162" s="678">
        <v>457401.18</v>
      </c>
      <c r="QL162" s="678">
        <v>457401.18</v>
      </c>
      <c r="QM162" s="678">
        <v>457401.18</v>
      </c>
      <c r="QN162" s="678">
        <v>457401.18</v>
      </c>
      <c r="QO162" s="678">
        <v>457401.18</v>
      </c>
      <c r="QP162" s="678">
        <v>457401.18</v>
      </c>
      <c r="QQ162" s="678">
        <v>457401.18</v>
      </c>
      <c r="QR162" s="678">
        <v>457401.18</v>
      </c>
      <c r="QS162" s="678">
        <v>457401.18</v>
      </c>
      <c r="QT162" s="678">
        <v>457401.18</v>
      </c>
      <c r="QU162" s="678">
        <v>457401.18</v>
      </c>
      <c r="QV162" s="678">
        <v>457401.18</v>
      </c>
      <c r="QW162" s="678">
        <v>457401.18</v>
      </c>
      <c r="QX162" s="678">
        <v>457401.18</v>
      </c>
      <c r="QY162" s="678">
        <v>457401.18</v>
      </c>
      <c r="QZ162" s="678">
        <v>457401.18</v>
      </c>
      <c r="RA162" s="678">
        <v>457401.18</v>
      </c>
      <c r="RB162" s="678">
        <v>457401.18</v>
      </c>
      <c r="RC162" s="678">
        <v>457401.18</v>
      </c>
      <c r="RD162" s="678">
        <v>457401.18</v>
      </c>
      <c r="RE162" s="678">
        <v>457401.18</v>
      </c>
      <c r="RF162" s="678">
        <v>457401.18</v>
      </c>
      <c r="RG162" s="678">
        <v>457401.18</v>
      </c>
      <c r="RH162" s="678">
        <v>457401.18</v>
      </c>
      <c r="RI162" s="678">
        <v>457401.18</v>
      </c>
      <c r="RJ162" s="678">
        <v>457401.18</v>
      </c>
      <c r="RK162" s="678">
        <v>457401.18</v>
      </c>
      <c r="RL162" s="678">
        <v>457401.18</v>
      </c>
      <c r="RM162" s="678">
        <v>457401.18</v>
      </c>
      <c r="RN162" s="678">
        <v>457401.18</v>
      </c>
      <c r="RO162" s="678">
        <v>457401.18</v>
      </c>
      <c r="RP162" s="678">
        <v>457401.18</v>
      </c>
      <c r="RQ162" s="678">
        <v>457401.18</v>
      </c>
      <c r="RR162" s="678">
        <v>457401.18</v>
      </c>
      <c r="RS162" s="678">
        <v>457401.18</v>
      </c>
      <c r="RT162" s="678">
        <v>457401.18</v>
      </c>
      <c r="RU162" s="678">
        <v>457401.18</v>
      </c>
      <c r="RV162" s="678">
        <v>457401.18</v>
      </c>
      <c r="RW162" s="678">
        <v>457401.18</v>
      </c>
      <c r="RX162" s="678">
        <v>457401.18</v>
      </c>
      <c r="RY162" s="678">
        <v>457401.18</v>
      </c>
      <c r="RZ162" s="678">
        <v>457401.18</v>
      </c>
      <c r="SA162" s="678">
        <v>457401.18</v>
      </c>
      <c r="SB162" s="678">
        <v>457401.18</v>
      </c>
      <c r="SC162" s="678">
        <v>457401.18</v>
      </c>
      <c r="SD162" s="678">
        <v>457401.18</v>
      </c>
      <c r="SE162" s="678">
        <v>457401.18</v>
      </c>
      <c r="SF162" s="678">
        <v>457401.18</v>
      </c>
      <c r="SG162" s="678">
        <v>457401.18</v>
      </c>
      <c r="SH162" s="678">
        <v>457401.18</v>
      </c>
      <c r="SI162" s="678">
        <v>457401.18</v>
      </c>
      <c r="SJ162" s="678">
        <v>457401.18</v>
      </c>
      <c r="SK162" s="678">
        <v>457401.18</v>
      </c>
      <c r="SL162" s="678">
        <v>457401.18</v>
      </c>
      <c r="SM162" s="678">
        <v>457401.18</v>
      </c>
      <c r="SN162" s="678">
        <v>457401.18</v>
      </c>
      <c r="SO162" s="678">
        <v>457401.18</v>
      </c>
      <c r="SP162" s="678">
        <v>457401.18</v>
      </c>
      <c r="SQ162" s="678">
        <v>457401.18</v>
      </c>
      <c r="SR162" s="678">
        <v>457401.18</v>
      </c>
      <c r="SS162" s="678">
        <v>457401.18</v>
      </c>
      <c r="ST162" s="678">
        <v>457401.18</v>
      </c>
      <c r="SU162" s="678">
        <v>457401.18</v>
      </c>
      <c r="SV162" s="678">
        <v>457401.18</v>
      </c>
      <c r="SW162" s="678">
        <v>457401.18</v>
      </c>
      <c r="SX162" s="678">
        <v>457401.18</v>
      </c>
      <c r="SY162" s="678">
        <v>457401.18</v>
      </c>
      <c r="SZ162" s="678">
        <v>457401.18</v>
      </c>
      <c r="TA162" s="678">
        <v>457401.18</v>
      </c>
      <c r="TB162" s="678">
        <v>457401.18</v>
      </c>
      <c r="TC162" s="678">
        <v>457401.18</v>
      </c>
      <c r="TD162" s="678">
        <v>457401.18</v>
      </c>
      <c r="TE162" s="678">
        <v>457401.18</v>
      </c>
      <c r="TF162" s="678">
        <v>457401.18</v>
      </c>
      <c r="TG162" s="678">
        <v>457401.18</v>
      </c>
      <c r="TH162" s="678">
        <v>457401.18</v>
      </c>
      <c r="TI162" s="678">
        <v>457401.18</v>
      </c>
      <c r="TJ162" s="678">
        <v>457401.18</v>
      </c>
      <c r="TK162" s="678">
        <v>457401.18</v>
      </c>
      <c r="TL162" s="678">
        <v>457401.18</v>
      </c>
      <c r="TM162" s="678">
        <v>457401.18</v>
      </c>
      <c r="TN162" s="678">
        <v>457401.18</v>
      </c>
      <c r="TO162" s="678">
        <v>457401.18</v>
      </c>
      <c r="TP162" s="678">
        <v>457401.18</v>
      </c>
      <c r="TQ162" s="678">
        <v>457401.18</v>
      </c>
      <c r="TR162" s="678">
        <v>457401.18</v>
      </c>
      <c r="TS162" s="678">
        <v>457401.18</v>
      </c>
      <c r="TT162" s="678">
        <v>457401.18</v>
      </c>
      <c r="TU162" s="678">
        <v>457401.18</v>
      </c>
      <c r="TV162" s="678">
        <v>457401.18</v>
      </c>
      <c r="TW162" s="678">
        <v>457401.18</v>
      </c>
      <c r="TX162" s="678">
        <v>457401.18</v>
      </c>
      <c r="TY162" s="678">
        <v>457401.18</v>
      </c>
      <c r="TZ162" s="678">
        <v>457401.18</v>
      </c>
      <c r="UA162" s="678">
        <v>457401.18</v>
      </c>
      <c r="UB162" s="678">
        <v>457401.18</v>
      </c>
      <c r="UC162" s="678">
        <v>457401.18</v>
      </c>
      <c r="UD162" s="678">
        <v>457401.18</v>
      </c>
      <c r="UE162" s="678">
        <v>457401.18</v>
      </c>
      <c r="UF162" s="678">
        <v>457401.18</v>
      </c>
      <c r="UG162" s="678">
        <v>457401.18</v>
      </c>
      <c r="UH162" s="678">
        <v>457401.18</v>
      </c>
      <c r="UI162" s="678">
        <v>457401.18</v>
      </c>
      <c r="UJ162" s="678">
        <v>457401.18</v>
      </c>
      <c r="UK162" s="678">
        <v>457401.18</v>
      </c>
      <c r="UL162" s="678">
        <v>457401.18</v>
      </c>
      <c r="UM162" s="678">
        <v>457401.18</v>
      </c>
      <c r="UN162" s="678">
        <v>457401.18</v>
      </c>
      <c r="UO162" s="678">
        <v>457401.18</v>
      </c>
      <c r="UP162" s="678">
        <v>457401.18</v>
      </c>
      <c r="UQ162" s="678">
        <v>457401.18</v>
      </c>
      <c r="UR162" s="678">
        <v>457401.18</v>
      </c>
      <c r="US162" s="678">
        <v>457401.18</v>
      </c>
      <c r="UT162" s="678">
        <v>457401.18</v>
      </c>
      <c r="UU162" s="678">
        <v>457401.18</v>
      </c>
      <c r="UV162" s="678">
        <v>457401.18</v>
      </c>
      <c r="UW162" s="678">
        <v>457401.18</v>
      </c>
      <c r="UX162" s="678">
        <v>457401.18</v>
      </c>
      <c r="UY162" s="678">
        <v>457401.18</v>
      </c>
      <c r="UZ162" s="678">
        <v>457401.18</v>
      </c>
      <c r="VA162" s="678">
        <v>457401.18</v>
      </c>
      <c r="VB162" s="678">
        <v>457401.18</v>
      </c>
      <c r="VC162" s="678">
        <v>457401.18</v>
      </c>
      <c r="VD162" s="678">
        <v>457401.18</v>
      </c>
      <c r="VE162" s="678">
        <v>457401.18</v>
      </c>
      <c r="VF162" s="678">
        <v>457401.18</v>
      </c>
      <c r="VG162" s="678">
        <v>457401.18</v>
      </c>
      <c r="VH162" s="678">
        <v>457401.18</v>
      </c>
      <c r="VI162" s="678">
        <v>457401.18</v>
      </c>
      <c r="VJ162" s="678">
        <v>457401.18</v>
      </c>
      <c r="VK162" s="678">
        <v>457401.18</v>
      </c>
      <c r="VL162" s="678">
        <v>457401.18</v>
      </c>
      <c r="VM162" s="678">
        <v>457401.18</v>
      </c>
      <c r="VN162" s="678"/>
      <c r="VO162" s="678"/>
      <c r="VP162" s="678"/>
      <c r="VQ162" s="678"/>
      <c r="VR162" s="678"/>
      <c r="VS162" s="678"/>
      <c r="VT162" s="678"/>
      <c r="VU162" s="678"/>
      <c r="VV162" s="678"/>
      <c r="VW162" s="678"/>
      <c r="VX162" s="678"/>
      <c r="VY162" s="678"/>
      <c r="VZ162" s="678"/>
      <c r="WA162" s="678"/>
      <c r="WB162" s="678"/>
      <c r="WC162" s="678"/>
      <c r="WD162" s="678"/>
      <c r="WE162" s="678"/>
      <c r="WF162" s="678"/>
      <c r="WG162" s="678"/>
      <c r="WH162" s="678"/>
      <c r="WI162" s="678"/>
      <c r="WJ162" s="678"/>
      <c r="WK162" s="678"/>
      <c r="WL162" s="678"/>
      <c r="WM162" s="678"/>
      <c r="WN162" s="678"/>
      <c r="WO162" s="678"/>
      <c r="WP162" s="678"/>
      <c r="WQ162" s="678"/>
      <c r="WR162" s="678"/>
      <c r="WS162" s="678"/>
      <c r="WT162" s="678"/>
      <c r="WU162" s="678"/>
      <c r="WV162" s="678"/>
      <c r="WW162" s="678"/>
      <c r="WX162" s="678"/>
      <c r="WY162" s="678"/>
      <c r="WZ162" s="678"/>
      <c r="XA162" s="678"/>
      <c r="XB162" s="678"/>
      <c r="XC162" s="678"/>
      <c r="XD162" s="678"/>
      <c r="XE162" s="678"/>
      <c r="XF162" s="678"/>
      <c r="XG162" s="678"/>
      <c r="XH162" s="678"/>
      <c r="XI162" s="678"/>
      <c r="XJ162" s="678"/>
      <c r="XK162" s="678"/>
      <c r="XL162" s="678"/>
      <c r="XM162" s="678"/>
      <c r="XN162" s="678"/>
      <c r="XO162" s="678"/>
      <c r="XP162" s="678"/>
      <c r="XQ162" s="678"/>
      <c r="XR162" s="678"/>
      <c r="XS162" s="678"/>
      <c r="XT162" s="678"/>
      <c r="XU162" s="678"/>
      <c r="XV162" s="678"/>
      <c r="XW162" s="678"/>
      <c r="XX162" s="678"/>
      <c r="XY162" s="678"/>
      <c r="XZ162" s="678"/>
      <c r="YA162" s="678"/>
      <c r="YB162" s="678"/>
      <c r="YC162" s="678"/>
      <c r="YD162" s="678"/>
      <c r="YE162" s="678"/>
      <c r="YF162" s="678"/>
      <c r="YG162" s="678"/>
      <c r="YH162" s="678"/>
      <c r="YI162" s="678"/>
      <c r="YJ162" s="678"/>
      <c r="YK162" s="678"/>
      <c r="YL162" s="678"/>
      <c r="YM162" s="678"/>
      <c r="YN162" s="678"/>
      <c r="YO162" s="678"/>
      <c r="YP162" s="678"/>
      <c r="YQ162" s="678"/>
      <c r="YR162" s="678"/>
      <c r="YS162" s="678"/>
      <c r="YT162" s="678"/>
      <c r="YU162" s="678"/>
      <c r="YV162" s="678"/>
      <c r="YW162" s="678"/>
      <c r="YX162" s="678"/>
      <c r="YY162" s="678"/>
      <c r="YZ162" s="678"/>
      <c r="ZA162" s="678"/>
      <c r="ZB162" s="678"/>
      <c r="ZC162" s="678"/>
      <c r="ZD162" s="678"/>
      <c r="ZE162" s="678"/>
      <c r="ZF162" s="678"/>
      <c r="ZG162" s="678"/>
      <c r="ZH162" s="678"/>
      <c r="ZI162" s="678"/>
      <c r="ZJ162" s="678"/>
      <c r="ZK162" s="678"/>
      <c r="ZL162" s="678"/>
      <c r="ZM162" s="678"/>
      <c r="ZN162" s="678"/>
      <c r="ZO162" s="678"/>
      <c r="ZP162" s="678"/>
      <c r="ZQ162" s="678"/>
      <c r="ZR162" s="678"/>
      <c r="ZS162" s="678"/>
      <c r="ZT162" s="678"/>
      <c r="ZU162" s="678"/>
      <c r="ZV162" s="678"/>
      <c r="ZW162" s="678"/>
      <c r="ZX162" s="678"/>
      <c r="ZY162" s="678"/>
      <c r="ZZ162" s="678"/>
      <c r="AAA162" s="678"/>
      <c r="AAB162" s="678"/>
      <c r="AAC162" s="678"/>
      <c r="AAD162" s="678"/>
      <c r="AAE162" s="678"/>
      <c r="AAF162" s="678"/>
      <c r="AAG162" s="678"/>
      <c r="AAH162" s="678"/>
      <c r="AAI162" s="678"/>
      <c r="AAJ162" s="678"/>
      <c r="AAK162" s="678"/>
      <c r="AAL162" s="678"/>
      <c r="AAM162" s="678"/>
      <c r="AAN162" s="678"/>
      <c r="AAO162" s="678"/>
      <c r="AAP162" s="678"/>
      <c r="AAQ162" s="678"/>
      <c r="AAR162" s="678"/>
      <c r="AAS162" s="678"/>
      <c r="AAT162" s="678"/>
      <c r="AAU162" s="678"/>
      <c r="AAV162" s="678"/>
      <c r="AAW162" s="678"/>
      <c r="AAX162" s="678"/>
      <c r="AAY162" s="678"/>
      <c r="AAZ162" s="678"/>
      <c r="ABA162" s="678"/>
      <c r="ABB162" s="678"/>
      <c r="ABC162" s="678"/>
      <c r="ABD162" s="678"/>
      <c r="ABE162" s="678"/>
      <c r="ABF162" s="678"/>
      <c r="ABG162" s="678"/>
      <c r="ABH162" s="678"/>
      <c r="ABI162" s="678"/>
      <c r="ABJ162" s="678"/>
      <c r="ABK162" s="678"/>
      <c r="ABL162" s="678"/>
      <c r="ABM162" s="678"/>
      <c r="ABN162" s="678"/>
      <c r="ABO162" s="678"/>
      <c r="ABP162" s="678"/>
      <c r="ABQ162" s="678"/>
      <c r="ABR162" s="678"/>
      <c r="ABS162" s="678"/>
      <c r="ABT162" s="678"/>
      <c r="ABU162" s="678"/>
      <c r="ABV162" s="678"/>
      <c r="ABW162" s="678"/>
      <c r="ABX162" s="678"/>
      <c r="ABY162" s="678"/>
      <c r="ABZ162" s="678"/>
      <c r="ACA162" s="678"/>
      <c r="ACB162" s="678"/>
      <c r="ACC162" s="678"/>
      <c r="ACD162" s="678"/>
      <c r="ACE162" s="678"/>
      <c r="ACF162" s="678"/>
      <c r="ACG162" s="678"/>
      <c r="ACH162" s="678"/>
      <c r="ACI162" s="678"/>
      <c r="ACJ162" s="678"/>
      <c r="ACK162" s="678"/>
      <c r="ACL162" s="678"/>
      <c r="ACM162" s="678"/>
      <c r="ACN162" s="678"/>
      <c r="ACO162" s="678"/>
      <c r="ACP162" s="678"/>
      <c r="ACQ162" s="678"/>
      <c r="ACR162" s="678"/>
      <c r="ACS162" s="678"/>
      <c r="ACT162" s="678"/>
      <c r="ACU162" s="678"/>
      <c r="ACV162" s="678"/>
      <c r="ACW162" s="678"/>
      <c r="ACX162" s="678"/>
      <c r="ACY162" s="678"/>
      <c r="ACZ162" s="678"/>
      <c r="ADA162" s="678"/>
      <c r="ADB162" s="678"/>
      <c r="ADC162" s="678"/>
      <c r="ADD162" s="678"/>
      <c r="ADE162" s="678"/>
      <c r="ADF162" s="678"/>
      <c r="ADG162" s="678"/>
      <c r="ADH162" s="678"/>
      <c r="ADI162" s="678"/>
      <c r="ADJ162" s="678"/>
      <c r="ADK162" s="678"/>
      <c r="ADL162" s="678"/>
      <c r="ADM162" s="678"/>
      <c r="ADN162" s="678"/>
      <c r="ADO162" s="678"/>
      <c r="ADP162" s="678"/>
      <c r="ADQ162" s="678"/>
      <c r="ADR162" s="678"/>
      <c r="ADS162" s="678"/>
      <c r="ADT162" s="678"/>
      <c r="ADU162" s="678"/>
      <c r="ADV162" s="678"/>
      <c r="ADW162" s="678"/>
      <c r="ADX162" s="678"/>
      <c r="ADY162" s="678"/>
      <c r="ADZ162" s="678"/>
      <c r="AEA162" s="678"/>
      <c r="AEB162" s="678"/>
      <c r="AEC162" s="678"/>
      <c r="AED162" s="678"/>
      <c r="AEE162" s="678"/>
      <c r="AEF162" s="678"/>
      <c r="AEG162" s="678"/>
      <c r="AEH162" s="678"/>
      <c r="AEI162" s="678"/>
      <c r="AEJ162" s="678"/>
      <c r="AEK162" s="678"/>
      <c r="AEL162" s="678"/>
      <c r="AEM162" s="678"/>
      <c r="AEN162" s="678"/>
      <c r="AEO162" s="678"/>
      <c r="AEP162" s="678"/>
      <c r="AEQ162" s="678"/>
      <c r="AER162" s="678"/>
    </row>
    <row r="163" spans="11:824">
      <c r="K163" s="678" t="s">
        <v>1077</v>
      </c>
      <c r="L163" s="678"/>
      <c r="M163" s="678">
        <v>31040591.649999999</v>
      </c>
      <c r="N163" s="678">
        <v>31040591.649999999</v>
      </c>
      <c r="O163" s="678">
        <v>29924053.16</v>
      </c>
      <c r="P163" s="678">
        <v>22808.799999999999</v>
      </c>
      <c r="Q163" s="678">
        <v>22808.799999999999</v>
      </c>
      <c r="R163" s="678">
        <v>21945.45</v>
      </c>
      <c r="S163" s="678" t="s">
        <v>6192</v>
      </c>
      <c r="T163" s="678"/>
      <c r="U163" s="678"/>
      <c r="V163" s="678"/>
      <c r="W163" s="678"/>
      <c r="X163" s="678"/>
      <c r="Y163" s="678"/>
      <c r="Z163" s="678"/>
      <c r="AA163" s="678"/>
      <c r="AB163" s="678"/>
      <c r="AC163" s="678"/>
      <c r="AD163" s="678"/>
      <c r="AE163" s="678"/>
      <c r="AF163" s="678"/>
      <c r="AG163" s="678"/>
      <c r="AH163" s="678"/>
      <c r="AI163" s="678"/>
      <c r="AJ163" s="678"/>
      <c r="AK163" s="678"/>
      <c r="AL163" s="678"/>
      <c r="AM163" s="678"/>
      <c r="AN163" s="678"/>
      <c r="AO163" s="678"/>
      <c r="AP163" s="678"/>
      <c r="AQ163" s="678"/>
      <c r="AR163" s="678"/>
      <c r="AS163" s="678"/>
      <c r="AT163" s="678"/>
      <c r="AU163" s="678"/>
      <c r="AV163" s="678"/>
      <c r="AW163" s="678"/>
      <c r="AX163" s="678"/>
      <c r="AY163" s="678"/>
      <c r="AZ163" s="678"/>
      <c r="BA163" s="678"/>
      <c r="BB163" s="678"/>
      <c r="BC163" s="678"/>
      <c r="BD163" s="678"/>
      <c r="BE163" s="678"/>
      <c r="BF163" s="678"/>
      <c r="BG163" s="678"/>
      <c r="BH163" s="678"/>
      <c r="BI163" s="678"/>
      <c r="BJ163" s="678"/>
      <c r="BK163" s="678"/>
      <c r="BL163" s="678"/>
      <c r="BM163" s="678"/>
      <c r="BN163" s="678"/>
      <c r="BO163" s="678"/>
      <c r="BP163" s="678"/>
      <c r="BQ163" s="678"/>
      <c r="BR163" s="678">
        <v>24583.01</v>
      </c>
      <c r="BS163" s="678">
        <v>24583.01</v>
      </c>
      <c r="BT163" s="678">
        <v>61712.17</v>
      </c>
      <c r="BU163" s="678">
        <v>98841.33</v>
      </c>
      <c r="BV163" s="678">
        <v>166876.17000000001</v>
      </c>
      <c r="BW163" s="678">
        <v>166876.17000000001</v>
      </c>
      <c r="BX163" s="678">
        <v>234911.01</v>
      </c>
      <c r="BY163" s="678">
        <v>302945.84999999998</v>
      </c>
      <c r="BZ163" s="678">
        <v>302945.84999999998</v>
      </c>
      <c r="CA163" s="678">
        <v>370980.69</v>
      </c>
      <c r="CB163" s="678">
        <v>439015.53</v>
      </c>
      <c r="CC163" s="678">
        <v>507050.37</v>
      </c>
      <c r="CD163" s="678">
        <v>579721.05000000005</v>
      </c>
      <c r="CE163" s="678">
        <v>666299.25</v>
      </c>
      <c r="CF163" s="678">
        <v>761080.33</v>
      </c>
      <c r="CG163" s="678">
        <v>761080.33</v>
      </c>
      <c r="CH163" s="678">
        <v>872332.57</v>
      </c>
      <c r="CI163" s="678">
        <v>1001462.56</v>
      </c>
      <c r="CJ163" s="678">
        <v>1134069.43</v>
      </c>
      <c r="CK163" s="678">
        <v>1276535.6200000001</v>
      </c>
      <c r="CL163" s="678">
        <v>1366680.38</v>
      </c>
      <c r="CM163" s="678">
        <v>1463460.18</v>
      </c>
      <c r="CN163" s="678">
        <v>1463460.18</v>
      </c>
      <c r="CO163" s="678">
        <v>1562061.57</v>
      </c>
      <c r="CP163" s="678">
        <v>1619557.1</v>
      </c>
      <c r="CQ163" s="678">
        <v>1682218.11</v>
      </c>
      <c r="CR163" s="678">
        <v>1774187.79</v>
      </c>
      <c r="CS163" s="678">
        <v>1866157.47</v>
      </c>
      <c r="CT163" s="678">
        <v>1958127.15</v>
      </c>
      <c r="CU163" s="678">
        <v>1958127.15</v>
      </c>
      <c r="CV163" s="678">
        <v>2058338.34</v>
      </c>
      <c r="CW163" s="678">
        <v>2189639.85</v>
      </c>
      <c r="CX163" s="678">
        <v>2333236.2999999998</v>
      </c>
      <c r="CY163" s="678">
        <v>2496339.04</v>
      </c>
      <c r="CZ163" s="678">
        <v>2662885.0699999998</v>
      </c>
      <c r="DA163" s="678">
        <v>2829431.09</v>
      </c>
      <c r="DB163" s="678">
        <v>2829431.09</v>
      </c>
      <c r="DC163" s="678">
        <v>2911503.97</v>
      </c>
      <c r="DD163" s="678">
        <v>2993576.84</v>
      </c>
      <c r="DE163" s="678">
        <v>3075649.71</v>
      </c>
      <c r="DF163" s="678">
        <v>3161822.3</v>
      </c>
      <c r="DG163" s="678">
        <v>3251860.8</v>
      </c>
      <c r="DH163" s="678">
        <v>3345765.2</v>
      </c>
      <c r="DI163" s="678">
        <v>3345765.2</v>
      </c>
      <c r="DJ163" s="678">
        <v>3439669.61</v>
      </c>
      <c r="DK163" s="678">
        <v>3533574.02</v>
      </c>
      <c r="DL163" s="678">
        <v>3630011.64</v>
      </c>
      <c r="DM163" s="678">
        <v>3728982.46</v>
      </c>
      <c r="DN163" s="678">
        <v>3827953.29</v>
      </c>
      <c r="DO163" s="678">
        <v>3926924.12</v>
      </c>
      <c r="DP163" s="678">
        <v>3926924.12</v>
      </c>
      <c r="DQ163" s="678">
        <v>4033841.67</v>
      </c>
      <c r="DR163" s="678">
        <v>4152540.7</v>
      </c>
      <c r="DS163" s="678">
        <v>4271239.7300000004</v>
      </c>
      <c r="DT163" s="678">
        <v>4389938.76</v>
      </c>
      <c r="DU163" s="678">
        <v>4515362.2699999996</v>
      </c>
      <c r="DV163" s="678">
        <v>4653986.37</v>
      </c>
      <c r="DW163" s="678">
        <v>4653986.37</v>
      </c>
      <c r="DX163" s="678">
        <v>4805508.95</v>
      </c>
      <c r="DY163" s="678">
        <v>4964892.9000000004</v>
      </c>
      <c r="DZ163" s="678">
        <v>5126203.04</v>
      </c>
      <c r="EA163" s="678">
        <v>5296708.79</v>
      </c>
      <c r="EB163" s="678">
        <v>5470382.7800000003</v>
      </c>
      <c r="EC163" s="678">
        <v>5656082.2400000002</v>
      </c>
      <c r="ED163" s="678">
        <v>5656082.2400000002</v>
      </c>
      <c r="EE163" s="678">
        <v>5860376.4299999997</v>
      </c>
      <c r="EF163" s="678">
        <v>6085968.1799999997</v>
      </c>
      <c r="EG163" s="678">
        <v>6313332.6699999999</v>
      </c>
      <c r="EH163" s="678">
        <v>6540699.9199999999</v>
      </c>
      <c r="EI163" s="678">
        <v>6776207.9400000004</v>
      </c>
      <c r="EJ163" s="678">
        <v>7022238.3399999999</v>
      </c>
      <c r="EK163" s="678">
        <v>7022238.3399999999</v>
      </c>
      <c r="EL163" s="678">
        <v>7273738.1900000004</v>
      </c>
      <c r="EM163" s="678">
        <v>7529526.29</v>
      </c>
      <c r="EN163" s="678">
        <v>7796380.6200000001</v>
      </c>
      <c r="EO163" s="678">
        <v>8051594.5099999998</v>
      </c>
      <c r="EP163" s="678">
        <v>8270065.0300000003</v>
      </c>
      <c r="EQ163" s="678">
        <v>8453118.2699999996</v>
      </c>
      <c r="ER163" s="678">
        <v>8453118.2699999996</v>
      </c>
      <c r="ES163" s="678">
        <v>8609769.5399999991</v>
      </c>
      <c r="ET163" s="678">
        <v>8766420.8100000005</v>
      </c>
      <c r="EU163" s="678">
        <v>8923072.0800000001</v>
      </c>
      <c r="EV163" s="678">
        <v>9079723.3499999996</v>
      </c>
      <c r="EW163" s="678">
        <v>9236374.6199999992</v>
      </c>
      <c r="EX163" s="678">
        <v>9393025.8900000006</v>
      </c>
      <c r="EY163" s="678">
        <v>9393025.8900000006</v>
      </c>
      <c r="EZ163" s="678">
        <v>9549677.1600000001</v>
      </c>
      <c r="FA163" s="678">
        <v>9706328.4299999997</v>
      </c>
      <c r="FB163" s="678">
        <v>9862979.6999999993</v>
      </c>
      <c r="FC163" s="678">
        <v>10019630.970000001</v>
      </c>
      <c r="FD163" s="678">
        <v>10176284.039999999</v>
      </c>
      <c r="FE163" s="678">
        <v>10332937.550000001</v>
      </c>
      <c r="FF163" s="678">
        <v>10332937.550000001</v>
      </c>
      <c r="FG163" s="678">
        <v>10489731.73</v>
      </c>
      <c r="FH163" s="678">
        <v>10654825.550000001</v>
      </c>
      <c r="FI163" s="678">
        <v>10821843.85</v>
      </c>
      <c r="FJ163" s="678">
        <v>11007294.49</v>
      </c>
      <c r="FK163" s="678">
        <v>11195266.539999999</v>
      </c>
      <c r="FL163" s="678">
        <v>11386267.630000001</v>
      </c>
      <c r="FM163" s="678">
        <v>11386267.630000001</v>
      </c>
      <c r="FN163" s="678">
        <v>11591411</v>
      </c>
      <c r="FO163" s="678">
        <v>11802824.550000001</v>
      </c>
      <c r="FP163" s="678">
        <v>12022116.869999999</v>
      </c>
      <c r="FQ163" s="678">
        <v>12248278.48</v>
      </c>
      <c r="FR163" s="678">
        <v>12483623.560000001</v>
      </c>
      <c r="FS163" s="678">
        <v>12733965.300000001</v>
      </c>
      <c r="FT163" s="678">
        <v>12733965.300000001</v>
      </c>
      <c r="FU163" s="678">
        <v>12984308.93</v>
      </c>
      <c r="FV163" s="678">
        <v>13236867.560000001</v>
      </c>
      <c r="FW163" s="678">
        <v>13498312.67</v>
      </c>
      <c r="FX163" s="678">
        <v>13774224.470000001</v>
      </c>
      <c r="FY163" s="678">
        <v>14053455.970000001</v>
      </c>
      <c r="FZ163" s="678">
        <v>14323677.41</v>
      </c>
      <c r="GA163" s="678">
        <v>14323677.41</v>
      </c>
      <c r="GB163" s="678">
        <v>14593725.02</v>
      </c>
      <c r="GC163" s="678">
        <v>14868871.07</v>
      </c>
      <c r="GD163" s="678">
        <v>15151896.82</v>
      </c>
      <c r="GE163" s="678">
        <v>15452934.800000001</v>
      </c>
      <c r="GF163" s="678">
        <v>15765878.060000001</v>
      </c>
      <c r="GG163" s="678">
        <v>16083799.9</v>
      </c>
      <c r="GH163" s="678">
        <v>16083799.9</v>
      </c>
      <c r="GI163" s="678">
        <v>16403959.25</v>
      </c>
      <c r="GJ163" s="678">
        <v>16747943.369999999</v>
      </c>
      <c r="GK163" s="678">
        <v>17093221.949999999</v>
      </c>
      <c r="GL163" s="678">
        <v>17445747.219999999</v>
      </c>
      <c r="GM163" s="678">
        <v>17810414.199999999</v>
      </c>
      <c r="GN163" s="678">
        <v>18189274.350000001</v>
      </c>
      <c r="GO163" s="678">
        <v>18189274.350000001</v>
      </c>
      <c r="GP163" s="678">
        <v>18572458.399999999</v>
      </c>
      <c r="GQ163" s="678">
        <v>18962248.940000001</v>
      </c>
      <c r="GR163" s="678">
        <v>19359902.82</v>
      </c>
      <c r="GS163" s="678">
        <v>19763559.370000001</v>
      </c>
      <c r="GT163" s="678">
        <v>20180009.079999998</v>
      </c>
      <c r="GU163" s="678">
        <v>20605105.91</v>
      </c>
      <c r="GV163" s="678">
        <v>20605105.91</v>
      </c>
      <c r="GW163" s="678">
        <v>21038503.120000001</v>
      </c>
      <c r="GX163" s="678">
        <v>21460293.649999999</v>
      </c>
      <c r="GY163" s="678">
        <v>21905363.52</v>
      </c>
      <c r="GZ163" s="678">
        <v>22354360.760000002</v>
      </c>
      <c r="HA163" s="678">
        <v>22659393.57</v>
      </c>
      <c r="HB163" s="678">
        <v>22947464.710000001</v>
      </c>
      <c r="HC163" s="678">
        <v>22947464.710000001</v>
      </c>
      <c r="HD163" s="678">
        <v>23237562.949999999</v>
      </c>
      <c r="HE163" s="678">
        <v>23527661.489999998</v>
      </c>
      <c r="HF163" s="678">
        <v>23747208.030000001</v>
      </c>
      <c r="HG163" s="678">
        <v>23964096.579999998</v>
      </c>
      <c r="HH163" s="678">
        <v>24183039.260000002</v>
      </c>
      <c r="HI163" s="678">
        <v>24372601.760000002</v>
      </c>
      <c r="HJ163" s="678">
        <v>24372601.760000002</v>
      </c>
      <c r="HK163" s="678">
        <v>24560973.23</v>
      </c>
      <c r="HL163" s="678">
        <v>24752815.190000001</v>
      </c>
      <c r="HM163" s="678">
        <v>24930055.43</v>
      </c>
      <c r="HN163" s="678">
        <v>25106382.370000001</v>
      </c>
      <c r="HO163" s="678">
        <v>25241501.57</v>
      </c>
      <c r="HP163" s="678">
        <v>25388898.719999999</v>
      </c>
      <c r="HQ163" s="678">
        <v>25388898.719999999</v>
      </c>
      <c r="HR163" s="678">
        <v>25503254.300000001</v>
      </c>
      <c r="HS163" s="678">
        <v>25503254.300000001</v>
      </c>
      <c r="HT163" s="678">
        <v>25614712.559999999</v>
      </c>
      <c r="HU163" s="678">
        <v>25703167.25</v>
      </c>
      <c r="HV163" s="678">
        <v>25791707.59</v>
      </c>
      <c r="HW163" s="678">
        <v>25884579.890000001</v>
      </c>
      <c r="HX163" s="678">
        <v>25884579.890000001</v>
      </c>
      <c r="HY163" s="678">
        <v>25978158.780000001</v>
      </c>
      <c r="HZ163" s="678">
        <v>26059506.539999999</v>
      </c>
      <c r="IA163" s="678">
        <v>26141550.370000001</v>
      </c>
      <c r="IB163" s="678">
        <v>26206997.309999999</v>
      </c>
      <c r="IC163" s="678">
        <v>26278251.760000002</v>
      </c>
      <c r="ID163" s="678">
        <v>26366208.07</v>
      </c>
      <c r="IE163" s="678">
        <v>26366208.07</v>
      </c>
      <c r="IF163" s="678">
        <v>26454164.420000002</v>
      </c>
      <c r="IG163" s="678">
        <v>26543157.84</v>
      </c>
      <c r="IH163" s="678">
        <v>26635216.710000001</v>
      </c>
      <c r="II163" s="678">
        <v>26727275.579999998</v>
      </c>
      <c r="IJ163" s="678">
        <v>26821264.23</v>
      </c>
      <c r="IK163" s="678">
        <v>26893072.390000001</v>
      </c>
      <c r="IL163" s="678">
        <v>26893072.390000001</v>
      </c>
      <c r="IM163" s="678">
        <v>26946990.710000001</v>
      </c>
      <c r="IN163" s="678">
        <v>26999155.440000001</v>
      </c>
      <c r="IO163" s="678">
        <v>27054312.370000001</v>
      </c>
      <c r="IP163" s="678">
        <v>27116917.800000001</v>
      </c>
      <c r="IQ163" s="678">
        <v>27180134.640000001</v>
      </c>
      <c r="IR163" s="678">
        <v>27180134.640000001</v>
      </c>
      <c r="IS163" s="678">
        <v>27180134.640000001</v>
      </c>
      <c r="IT163" s="678">
        <v>27180134.640000001</v>
      </c>
      <c r="IU163" s="678">
        <v>27180134.640000001</v>
      </c>
      <c r="IV163" s="678">
        <v>27180134.640000001</v>
      </c>
      <c r="IW163" s="678">
        <v>27264427.120000001</v>
      </c>
      <c r="IX163" s="678">
        <v>27331390.91</v>
      </c>
      <c r="IY163" s="678">
        <v>27420929.949999999</v>
      </c>
      <c r="IZ163" s="678">
        <v>27420929.949999999</v>
      </c>
      <c r="JA163" s="678">
        <v>27523247.399999999</v>
      </c>
      <c r="JB163" s="678">
        <v>27627138.760000002</v>
      </c>
      <c r="JC163" s="678">
        <v>27741575.539999999</v>
      </c>
      <c r="JD163" s="678">
        <v>27862517.859999999</v>
      </c>
      <c r="JE163" s="678">
        <v>27944794.579999998</v>
      </c>
      <c r="JF163" s="678">
        <v>28021983.010000002</v>
      </c>
      <c r="JG163" s="678">
        <v>28021983.010000002</v>
      </c>
      <c r="JH163" s="678">
        <v>28038092.440000001</v>
      </c>
      <c r="JI163" s="678">
        <v>28048308.690000001</v>
      </c>
      <c r="JJ163" s="678">
        <v>28058915.469999999</v>
      </c>
      <c r="JK163" s="678">
        <v>28069522.25</v>
      </c>
      <c r="JL163" s="678">
        <v>28080129.030000001</v>
      </c>
      <c r="JM163" s="678">
        <v>28090735.82</v>
      </c>
      <c r="JN163" s="678">
        <v>28090735.82</v>
      </c>
      <c r="JO163" s="678">
        <v>28101342.600000001</v>
      </c>
      <c r="JP163" s="678">
        <v>28111949.379999999</v>
      </c>
      <c r="JQ163" s="678">
        <v>28122556.199999999</v>
      </c>
      <c r="JR163" s="678">
        <v>28133163.02</v>
      </c>
      <c r="JS163" s="678">
        <v>28143769.84</v>
      </c>
      <c r="JT163" s="678">
        <v>28154376.670000002</v>
      </c>
      <c r="JU163" s="678">
        <v>28154376.670000002</v>
      </c>
      <c r="JV163" s="678">
        <v>28164983.489999998</v>
      </c>
      <c r="JW163" s="678">
        <v>28175590.309999999</v>
      </c>
      <c r="JX163" s="678">
        <v>28186298.789999999</v>
      </c>
      <c r="JY163" s="678">
        <v>28197547.629999999</v>
      </c>
      <c r="JZ163" s="678">
        <v>28208796.48</v>
      </c>
      <c r="KA163" s="678">
        <v>28220045.32</v>
      </c>
      <c r="KB163" s="678">
        <v>28220045.32</v>
      </c>
      <c r="KC163" s="678">
        <v>28231294.170000002</v>
      </c>
      <c r="KD163" s="678">
        <v>28242543.02</v>
      </c>
      <c r="KE163" s="678">
        <v>28253791.859999999</v>
      </c>
      <c r="KF163" s="678">
        <v>28265040.710000001</v>
      </c>
      <c r="KG163" s="678">
        <v>28276289.550000001</v>
      </c>
      <c r="KH163" s="678">
        <v>28287538.399999999</v>
      </c>
      <c r="KI163" s="678">
        <v>28287538.399999999</v>
      </c>
      <c r="KJ163" s="678">
        <v>28298787.25</v>
      </c>
      <c r="KK163" s="678">
        <v>28310036.09</v>
      </c>
      <c r="KL163" s="678">
        <v>28321535.579999998</v>
      </c>
      <c r="KM163" s="678">
        <v>28334037.66</v>
      </c>
      <c r="KN163" s="678">
        <v>28343591.84</v>
      </c>
      <c r="KO163" s="678">
        <v>28351403.710000001</v>
      </c>
      <c r="KP163" s="678">
        <v>28351403.710000001</v>
      </c>
      <c r="KQ163" s="678">
        <v>28359215.579999998</v>
      </c>
      <c r="KR163" s="678">
        <v>28367215.57</v>
      </c>
      <c r="KS163" s="678">
        <v>28375262.59</v>
      </c>
      <c r="KT163" s="678">
        <v>28383309.609999999</v>
      </c>
      <c r="KU163" s="678">
        <v>28391356.629999999</v>
      </c>
      <c r="KV163" s="678">
        <v>28399403.649999999</v>
      </c>
      <c r="KW163" s="678">
        <v>28399403.649999999</v>
      </c>
      <c r="KX163" s="678">
        <v>28407450.670000002</v>
      </c>
      <c r="KY163" s="678">
        <v>28415497.690000001</v>
      </c>
      <c r="KZ163" s="678">
        <v>28423544.710000001</v>
      </c>
      <c r="LA163" s="678">
        <v>28431591.73</v>
      </c>
      <c r="LB163" s="678">
        <v>28440014.719999999</v>
      </c>
      <c r="LC163" s="678">
        <v>28449314.969999999</v>
      </c>
      <c r="LD163" s="678">
        <v>28449314.969999999</v>
      </c>
      <c r="LE163" s="678">
        <v>28460172.600000001</v>
      </c>
      <c r="LF163" s="678">
        <v>28471203.280000001</v>
      </c>
      <c r="LG163" s="678">
        <v>28482339.77</v>
      </c>
      <c r="LH163" s="678">
        <v>28482339.77</v>
      </c>
      <c r="LI163" s="678">
        <v>28482339.77</v>
      </c>
      <c r="LJ163" s="678">
        <v>28482339.77</v>
      </c>
      <c r="LK163" s="678">
        <v>28482339.77</v>
      </c>
      <c r="LL163" s="678">
        <v>28482339.77</v>
      </c>
      <c r="LM163" s="678">
        <v>28493605.600000001</v>
      </c>
      <c r="LN163" s="678">
        <v>28504871.43</v>
      </c>
      <c r="LO163" s="678">
        <v>28516137.260000002</v>
      </c>
      <c r="LP163" s="678">
        <v>28527403.09</v>
      </c>
      <c r="LQ163" s="678">
        <v>28538668.920000002</v>
      </c>
      <c r="LR163" s="678">
        <v>28538668.920000002</v>
      </c>
      <c r="LS163" s="678">
        <v>28549934.75</v>
      </c>
      <c r="LT163" s="678">
        <v>28561200.579999998</v>
      </c>
      <c r="LU163" s="678">
        <v>28572466.41</v>
      </c>
      <c r="LV163" s="678">
        <v>28583732.239999998</v>
      </c>
      <c r="LW163" s="678">
        <v>28594998.07</v>
      </c>
      <c r="LX163" s="678">
        <v>28606263.890000001</v>
      </c>
      <c r="LY163" s="678">
        <v>28606263.890000001</v>
      </c>
      <c r="LZ163" s="678">
        <v>28617529.719999999</v>
      </c>
      <c r="MA163" s="678">
        <v>28628795.550000001</v>
      </c>
      <c r="MB163" s="678">
        <v>28640061.379999999</v>
      </c>
      <c r="MC163" s="678">
        <v>28651327.210000001</v>
      </c>
      <c r="MD163" s="678">
        <v>28662593.039999999</v>
      </c>
      <c r="ME163" s="678">
        <v>28673858.870000001</v>
      </c>
      <c r="MF163" s="678">
        <v>28673858.870000001</v>
      </c>
      <c r="MG163" s="678">
        <v>28685124.699999999</v>
      </c>
      <c r="MH163" s="678">
        <v>28696390.530000001</v>
      </c>
      <c r="MI163" s="678">
        <v>28707656.359999999</v>
      </c>
      <c r="MJ163" s="678">
        <v>28718922.190000001</v>
      </c>
      <c r="MK163" s="678">
        <v>28730188.010000002</v>
      </c>
      <c r="ML163" s="678">
        <v>28741453.84</v>
      </c>
      <c r="MM163" s="678">
        <v>28741453.84</v>
      </c>
      <c r="MN163" s="678">
        <v>28752719.670000002</v>
      </c>
      <c r="MO163" s="678">
        <v>28763985.5</v>
      </c>
      <c r="MP163" s="678">
        <v>28775251.329999998</v>
      </c>
      <c r="MQ163" s="678">
        <v>28786517.16</v>
      </c>
      <c r="MR163" s="678">
        <v>28797782.989999998</v>
      </c>
      <c r="MS163" s="678">
        <v>28809048.82</v>
      </c>
      <c r="MT163" s="678">
        <v>28809048.82</v>
      </c>
      <c r="MU163" s="678">
        <v>28820314.649999999</v>
      </c>
      <c r="MV163" s="678">
        <v>28831580.48</v>
      </c>
      <c r="MW163" s="678">
        <v>28842846.309999999</v>
      </c>
      <c r="MX163" s="678">
        <v>28854112.129999999</v>
      </c>
      <c r="MY163" s="678">
        <v>28865377.960000001</v>
      </c>
      <c r="MZ163" s="678">
        <v>28876643.789999999</v>
      </c>
      <c r="NA163" s="678">
        <v>28876643.789999999</v>
      </c>
      <c r="NB163" s="678">
        <v>28887909.620000001</v>
      </c>
      <c r="NC163" s="678">
        <v>28899175.449999999</v>
      </c>
      <c r="ND163" s="678">
        <v>28911193.219999999</v>
      </c>
      <c r="NE163" s="678">
        <v>28925096.609999999</v>
      </c>
      <c r="NF163" s="678">
        <v>28939440.16</v>
      </c>
      <c r="NG163" s="678">
        <v>28953924.800000001</v>
      </c>
      <c r="NH163" s="678">
        <v>28953924.800000001</v>
      </c>
      <c r="NI163" s="678">
        <v>28968409.43</v>
      </c>
      <c r="NJ163" s="678">
        <v>28982894.07</v>
      </c>
      <c r="NK163" s="678">
        <v>28997378.710000001</v>
      </c>
      <c r="NL163" s="678">
        <v>29011863.350000001</v>
      </c>
      <c r="NM163" s="678">
        <v>29026347.98</v>
      </c>
      <c r="NN163" s="678">
        <v>29040832.620000001</v>
      </c>
      <c r="NO163" s="678">
        <v>29040832.620000001</v>
      </c>
      <c r="NP163" s="678">
        <v>29055317.260000002</v>
      </c>
      <c r="NQ163" s="678">
        <v>29069801.899999999</v>
      </c>
      <c r="NR163" s="678">
        <v>29084286.530000001</v>
      </c>
      <c r="NS163" s="678">
        <v>29098771.170000002</v>
      </c>
      <c r="NT163" s="678">
        <v>29113255.809999999</v>
      </c>
      <c r="NU163" s="678">
        <v>29127740.449999999</v>
      </c>
      <c r="NV163" s="678">
        <v>29127740.449999999</v>
      </c>
      <c r="NW163" s="678">
        <v>29142225.079999998</v>
      </c>
      <c r="NX163" s="678">
        <v>29156709.719999999</v>
      </c>
      <c r="NY163" s="678">
        <v>29171194.359999999</v>
      </c>
      <c r="NZ163" s="678">
        <v>29185679</v>
      </c>
      <c r="OA163" s="678">
        <v>29200163.629999999</v>
      </c>
      <c r="OB163" s="678">
        <v>29214648.27</v>
      </c>
      <c r="OC163" s="678">
        <v>29214648.27</v>
      </c>
      <c r="OD163" s="678">
        <v>29229132.91</v>
      </c>
      <c r="OE163" s="678">
        <v>29243617.550000001</v>
      </c>
      <c r="OF163" s="678">
        <v>29258102.18</v>
      </c>
      <c r="OG163" s="678">
        <v>29272586.82</v>
      </c>
      <c r="OH163" s="678">
        <v>29287071.460000001</v>
      </c>
      <c r="OI163" s="678">
        <v>29301556.09</v>
      </c>
      <c r="OJ163" s="678">
        <v>29301556.09</v>
      </c>
      <c r="OK163" s="678">
        <v>29316888.109999999</v>
      </c>
      <c r="OL163" s="678">
        <v>29332946.879999999</v>
      </c>
      <c r="OM163" s="678">
        <v>29349040.920000002</v>
      </c>
      <c r="ON163" s="678">
        <v>29365134.960000001</v>
      </c>
      <c r="OO163" s="678">
        <v>29381229</v>
      </c>
      <c r="OP163" s="678">
        <v>29397323.039999999</v>
      </c>
      <c r="OQ163" s="678">
        <v>29397323.039999999</v>
      </c>
      <c r="OR163" s="678">
        <v>29413417.09</v>
      </c>
      <c r="OS163" s="678">
        <v>29429511.129999999</v>
      </c>
      <c r="OT163" s="678">
        <v>29445605.170000002</v>
      </c>
      <c r="OU163" s="678">
        <v>29461699.210000001</v>
      </c>
      <c r="OV163" s="678">
        <v>29477793.25</v>
      </c>
      <c r="OW163" s="678">
        <v>29493887.289999999</v>
      </c>
      <c r="OX163" s="678">
        <v>29493887.289999999</v>
      </c>
      <c r="OY163" s="678">
        <v>29509981.329999998</v>
      </c>
      <c r="OZ163" s="678">
        <v>29526075.379999999</v>
      </c>
      <c r="PA163" s="678">
        <v>29542169.420000002</v>
      </c>
      <c r="PB163" s="678">
        <v>29558263.460000001</v>
      </c>
      <c r="PC163" s="678">
        <v>29574357.5</v>
      </c>
      <c r="PD163" s="678">
        <v>29590451.539999999</v>
      </c>
      <c r="PE163" s="678">
        <v>29590451.539999999</v>
      </c>
      <c r="PF163" s="678">
        <v>29606545.579999998</v>
      </c>
      <c r="PG163" s="678">
        <v>29622639.629999999</v>
      </c>
      <c r="PH163" s="678">
        <v>29638733.670000002</v>
      </c>
      <c r="PI163" s="678">
        <v>29654827.710000001</v>
      </c>
      <c r="PJ163" s="678">
        <v>29670921.75</v>
      </c>
      <c r="PK163" s="678">
        <v>29687015.789999999</v>
      </c>
      <c r="PL163" s="678">
        <v>29687015.789999999</v>
      </c>
      <c r="PM163" s="678">
        <v>29703109.829999998</v>
      </c>
      <c r="PN163" s="678">
        <v>29719203.870000001</v>
      </c>
      <c r="PO163" s="678">
        <v>29735297.920000002</v>
      </c>
      <c r="PP163" s="678">
        <v>29751391.960000001</v>
      </c>
      <c r="PQ163" s="678">
        <v>29826349.289999999</v>
      </c>
      <c r="PR163" s="678">
        <v>29901306.620000001</v>
      </c>
      <c r="PS163" s="678">
        <v>29901306.620000001</v>
      </c>
      <c r="PT163" s="678">
        <v>29983956.449999999</v>
      </c>
      <c r="PU163" s="678">
        <v>30082460.350000001</v>
      </c>
      <c r="PV163" s="678">
        <v>30153939.550000001</v>
      </c>
      <c r="PW163" s="678">
        <v>30230329.5</v>
      </c>
      <c r="PX163" s="678">
        <v>30230329.5</v>
      </c>
      <c r="PY163" s="678">
        <v>30292393.100000001</v>
      </c>
      <c r="PZ163" s="678">
        <v>30292393.100000001</v>
      </c>
      <c r="QA163" s="678">
        <v>30388315.989999998</v>
      </c>
      <c r="QB163" s="678">
        <v>30522608.039999999</v>
      </c>
      <c r="QC163" s="678">
        <v>30672247.75</v>
      </c>
      <c r="QD163" s="678">
        <v>30848745.870000001</v>
      </c>
      <c r="QE163" s="678">
        <v>31040591.649999999</v>
      </c>
      <c r="QF163" s="678">
        <v>31040591.649999999</v>
      </c>
      <c r="QG163" s="678">
        <v>31040591.649999999</v>
      </c>
      <c r="QH163" s="678">
        <v>31040591.649999999</v>
      </c>
      <c r="QI163" s="678">
        <v>31040591.649999999</v>
      </c>
      <c r="QJ163" s="678">
        <v>31040591.649999999</v>
      </c>
      <c r="QK163" s="678">
        <v>31040591.649999999</v>
      </c>
      <c r="QL163" s="678">
        <v>31040591.649999999</v>
      </c>
      <c r="QM163" s="678">
        <v>31040591.649999999</v>
      </c>
      <c r="QN163" s="678">
        <v>31040591.649999999</v>
      </c>
      <c r="QO163" s="678">
        <v>31040591.649999999</v>
      </c>
      <c r="QP163" s="678">
        <v>31040591.649999999</v>
      </c>
      <c r="QQ163" s="678">
        <v>31040591.649999999</v>
      </c>
      <c r="QR163" s="678">
        <v>31040591.649999999</v>
      </c>
      <c r="QS163" s="678">
        <v>31040591.649999999</v>
      </c>
      <c r="QT163" s="678">
        <v>31040591.649999999</v>
      </c>
      <c r="QU163" s="678">
        <v>31040591.649999999</v>
      </c>
      <c r="QV163" s="678">
        <v>31040591.649999999</v>
      </c>
      <c r="QW163" s="678">
        <v>31040591.649999999</v>
      </c>
      <c r="QX163" s="678">
        <v>31040591.649999999</v>
      </c>
      <c r="QY163" s="678">
        <v>31040591.649999999</v>
      </c>
      <c r="QZ163" s="678">
        <v>31040591.649999999</v>
      </c>
      <c r="RA163" s="678">
        <v>31040591.649999999</v>
      </c>
      <c r="RB163" s="678">
        <v>31040591.649999999</v>
      </c>
      <c r="RC163" s="678">
        <v>31040591.649999999</v>
      </c>
      <c r="RD163" s="678">
        <v>31040591.649999999</v>
      </c>
      <c r="RE163" s="678">
        <v>31040591.649999999</v>
      </c>
      <c r="RF163" s="678">
        <v>31040591.649999999</v>
      </c>
      <c r="RG163" s="678">
        <v>31040591.649999999</v>
      </c>
      <c r="RH163" s="678">
        <v>31040591.649999999</v>
      </c>
      <c r="RI163" s="678">
        <v>31040591.649999999</v>
      </c>
      <c r="RJ163" s="678">
        <v>31040591.649999999</v>
      </c>
      <c r="RK163" s="678">
        <v>31040591.649999999</v>
      </c>
      <c r="RL163" s="678">
        <v>31040591.649999999</v>
      </c>
      <c r="RM163" s="678">
        <v>31040591.649999999</v>
      </c>
      <c r="RN163" s="678">
        <v>31040591.649999999</v>
      </c>
      <c r="RO163" s="678">
        <v>31040591.649999999</v>
      </c>
      <c r="RP163" s="678">
        <v>31040591.649999999</v>
      </c>
      <c r="RQ163" s="678">
        <v>31040591.649999999</v>
      </c>
      <c r="RR163" s="678">
        <v>31040591.649999999</v>
      </c>
      <c r="RS163" s="678">
        <v>31040591.649999999</v>
      </c>
      <c r="RT163" s="678">
        <v>31040591.649999999</v>
      </c>
      <c r="RU163" s="678">
        <v>31040591.649999999</v>
      </c>
      <c r="RV163" s="678">
        <v>31040591.649999999</v>
      </c>
      <c r="RW163" s="678">
        <v>31040591.649999999</v>
      </c>
      <c r="RX163" s="678">
        <v>31040591.649999999</v>
      </c>
      <c r="RY163" s="678">
        <v>31040591.649999999</v>
      </c>
      <c r="RZ163" s="678">
        <v>31040591.649999999</v>
      </c>
      <c r="SA163" s="678">
        <v>31040591.649999999</v>
      </c>
      <c r="SB163" s="678">
        <v>31040591.649999999</v>
      </c>
      <c r="SC163" s="678">
        <v>31040591.649999999</v>
      </c>
      <c r="SD163" s="678">
        <v>31040591.649999999</v>
      </c>
      <c r="SE163" s="678">
        <v>31040591.649999999</v>
      </c>
      <c r="SF163" s="678">
        <v>31040591.649999999</v>
      </c>
      <c r="SG163" s="678">
        <v>31040591.649999999</v>
      </c>
      <c r="SH163" s="678">
        <v>31040591.649999999</v>
      </c>
      <c r="SI163" s="678">
        <v>31040591.649999999</v>
      </c>
      <c r="SJ163" s="678">
        <v>31040591.649999999</v>
      </c>
      <c r="SK163" s="678">
        <v>31040591.649999999</v>
      </c>
      <c r="SL163" s="678">
        <v>31040591.649999999</v>
      </c>
      <c r="SM163" s="678">
        <v>31040591.649999999</v>
      </c>
      <c r="SN163" s="678">
        <v>31040591.649999999</v>
      </c>
      <c r="SO163" s="678">
        <v>31040591.649999999</v>
      </c>
      <c r="SP163" s="678">
        <v>31040591.649999999</v>
      </c>
      <c r="SQ163" s="678">
        <v>31040591.649999999</v>
      </c>
      <c r="SR163" s="678">
        <v>31040591.649999999</v>
      </c>
      <c r="SS163" s="678">
        <v>31040591.649999999</v>
      </c>
      <c r="ST163" s="678">
        <v>31040591.649999999</v>
      </c>
      <c r="SU163" s="678">
        <v>31040591.649999999</v>
      </c>
      <c r="SV163" s="678">
        <v>31040591.649999999</v>
      </c>
      <c r="SW163" s="678">
        <v>31040591.649999999</v>
      </c>
      <c r="SX163" s="678">
        <v>31040591.649999999</v>
      </c>
      <c r="SY163" s="678">
        <v>31040591.649999999</v>
      </c>
      <c r="SZ163" s="678">
        <v>31040591.649999999</v>
      </c>
      <c r="TA163" s="678">
        <v>31040591.649999999</v>
      </c>
      <c r="TB163" s="678">
        <v>31040591.649999999</v>
      </c>
      <c r="TC163" s="678">
        <v>31040591.649999999</v>
      </c>
      <c r="TD163" s="678">
        <v>31040591.649999999</v>
      </c>
      <c r="TE163" s="678">
        <v>31040591.649999999</v>
      </c>
      <c r="TF163" s="678">
        <v>31040591.649999999</v>
      </c>
      <c r="TG163" s="678">
        <v>31040591.649999999</v>
      </c>
      <c r="TH163" s="678">
        <v>31040591.649999999</v>
      </c>
      <c r="TI163" s="678">
        <v>31040591.649999999</v>
      </c>
      <c r="TJ163" s="678">
        <v>31040591.649999999</v>
      </c>
      <c r="TK163" s="678">
        <v>31040591.649999999</v>
      </c>
      <c r="TL163" s="678">
        <v>31040591.649999999</v>
      </c>
      <c r="TM163" s="678">
        <v>31040591.649999999</v>
      </c>
      <c r="TN163" s="678">
        <v>31040591.649999999</v>
      </c>
      <c r="TO163" s="678">
        <v>31040591.649999999</v>
      </c>
      <c r="TP163" s="678">
        <v>31040591.649999999</v>
      </c>
      <c r="TQ163" s="678">
        <v>31040591.649999999</v>
      </c>
      <c r="TR163" s="678">
        <v>31040591.649999999</v>
      </c>
      <c r="TS163" s="678">
        <v>31040591.649999999</v>
      </c>
      <c r="TT163" s="678">
        <v>31040591.649999999</v>
      </c>
      <c r="TU163" s="678">
        <v>31040591.649999999</v>
      </c>
      <c r="TV163" s="678">
        <v>31040591.649999999</v>
      </c>
      <c r="TW163" s="678">
        <v>31040591.649999999</v>
      </c>
      <c r="TX163" s="678">
        <v>31040591.649999999</v>
      </c>
      <c r="TY163" s="678">
        <v>31040591.649999999</v>
      </c>
      <c r="TZ163" s="678">
        <v>31040591.649999999</v>
      </c>
      <c r="UA163" s="678">
        <v>31040591.649999999</v>
      </c>
      <c r="UB163" s="678">
        <v>31040591.649999999</v>
      </c>
      <c r="UC163" s="678">
        <v>31040591.649999999</v>
      </c>
      <c r="UD163" s="678">
        <v>31040591.649999999</v>
      </c>
      <c r="UE163" s="678">
        <v>31040591.649999999</v>
      </c>
      <c r="UF163" s="678">
        <v>31040591.649999999</v>
      </c>
      <c r="UG163" s="678">
        <v>31040591.649999999</v>
      </c>
      <c r="UH163" s="678">
        <v>31040591.649999999</v>
      </c>
      <c r="UI163" s="678">
        <v>31040591.649999999</v>
      </c>
      <c r="UJ163" s="678">
        <v>31040591.649999999</v>
      </c>
      <c r="UK163" s="678">
        <v>31040591.649999999</v>
      </c>
      <c r="UL163" s="678">
        <v>31040591.649999999</v>
      </c>
      <c r="UM163" s="678">
        <v>31040591.649999999</v>
      </c>
      <c r="UN163" s="678">
        <v>31040591.649999999</v>
      </c>
      <c r="UO163" s="678">
        <v>31040591.649999999</v>
      </c>
      <c r="UP163" s="678">
        <v>31040591.649999999</v>
      </c>
      <c r="UQ163" s="678">
        <v>31040591.649999999</v>
      </c>
      <c r="UR163" s="678">
        <v>31040591.649999999</v>
      </c>
      <c r="US163" s="678">
        <v>31040591.649999999</v>
      </c>
      <c r="UT163" s="678">
        <v>31040591.649999999</v>
      </c>
      <c r="UU163" s="678">
        <v>31040591.649999999</v>
      </c>
      <c r="UV163" s="678">
        <v>31040591.649999999</v>
      </c>
      <c r="UW163" s="678">
        <v>31040591.649999999</v>
      </c>
      <c r="UX163" s="678">
        <v>31040591.649999999</v>
      </c>
      <c r="UY163" s="678">
        <v>31040591.649999999</v>
      </c>
      <c r="UZ163" s="678">
        <v>31040591.649999999</v>
      </c>
      <c r="VA163" s="678">
        <v>31040591.649999999</v>
      </c>
      <c r="VB163" s="678">
        <v>31040591.649999999</v>
      </c>
      <c r="VC163" s="678">
        <v>31040591.649999999</v>
      </c>
      <c r="VD163" s="678">
        <v>31040591.649999999</v>
      </c>
      <c r="VE163" s="678">
        <v>31040591.649999999</v>
      </c>
      <c r="VF163" s="678">
        <v>31040591.649999999</v>
      </c>
      <c r="VG163" s="678">
        <v>31040591.649999999</v>
      </c>
      <c r="VH163" s="678">
        <v>31040591.649999999</v>
      </c>
      <c r="VI163" s="678">
        <v>31040591.649999999</v>
      </c>
      <c r="VJ163" s="678">
        <v>31040591.649999999</v>
      </c>
      <c r="VK163" s="678">
        <v>31040591.649999999</v>
      </c>
      <c r="VL163" s="678">
        <v>31040591.649999999</v>
      </c>
      <c r="VM163" s="678">
        <v>31040591.649999999</v>
      </c>
      <c r="VN163" s="678"/>
      <c r="VO163" s="678"/>
      <c r="VP163" s="678"/>
      <c r="VQ163" s="678"/>
      <c r="VR163" s="678"/>
      <c r="VS163" s="678"/>
      <c r="VT163" s="678"/>
      <c r="VU163" s="678"/>
      <c r="VV163" s="678"/>
      <c r="VW163" s="678"/>
      <c r="VX163" s="678"/>
      <c r="VY163" s="678"/>
      <c r="VZ163" s="678"/>
      <c r="WA163" s="678"/>
      <c r="WB163" s="678"/>
      <c r="WC163" s="678"/>
      <c r="WD163" s="678"/>
      <c r="WE163" s="678"/>
      <c r="WF163" s="678"/>
      <c r="WG163" s="678"/>
      <c r="WH163" s="678"/>
      <c r="WI163" s="678"/>
      <c r="WJ163" s="678"/>
      <c r="WK163" s="678"/>
      <c r="WL163" s="678"/>
      <c r="WM163" s="678"/>
      <c r="WN163" s="678"/>
      <c r="WO163" s="678"/>
      <c r="WP163" s="678"/>
      <c r="WQ163" s="678"/>
      <c r="WR163" s="678"/>
      <c r="WS163" s="678"/>
      <c r="WT163" s="678"/>
      <c r="WU163" s="678"/>
      <c r="WV163" s="678"/>
      <c r="WW163" s="678"/>
      <c r="WX163" s="678"/>
      <c r="WY163" s="678"/>
      <c r="WZ163" s="678"/>
      <c r="XA163" s="678"/>
      <c r="XB163" s="678"/>
      <c r="XC163" s="678"/>
      <c r="XD163" s="678"/>
      <c r="XE163" s="678"/>
      <c r="XF163" s="678"/>
      <c r="XG163" s="678"/>
      <c r="XH163" s="678"/>
      <c r="XI163" s="678"/>
      <c r="XJ163" s="678"/>
      <c r="XK163" s="678"/>
      <c r="XL163" s="678"/>
      <c r="XM163" s="678"/>
      <c r="XN163" s="678"/>
      <c r="XO163" s="678"/>
      <c r="XP163" s="678"/>
      <c r="XQ163" s="678"/>
      <c r="XR163" s="678"/>
      <c r="XS163" s="678"/>
      <c r="XT163" s="678"/>
      <c r="XU163" s="678"/>
      <c r="XV163" s="678"/>
      <c r="XW163" s="678"/>
      <c r="XX163" s="678"/>
      <c r="XY163" s="678"/>
      <c r="XZ163" s="678"/>
      <c r="YA163" s="678"/>
      <c r="YB163" s="678"/>
      <c r="YC163" s="678"/>
      <c r="YD163" s="678"/>
      <c r="YE163" s="678"/>
      <c r="YF163" s="678"/>
      <c r="YG163" s="678"/>
      <c r="YH163" s="678"/>
      <c r="YI163" s="678"/>
      <c r="YJ163" s="678"/>
      <c r="YK163" s="678"/>
      <c r="YL163" s="678"/>
      <c r="YM163" s="678"/>
      <c r="YN163" s="678"/>
      <c r="YO163" s="678"/>
      <c r="YP163" s="678"/>
      <c r="YQ163" s="678"/>
      <c r="YR163" s="678"/>
      <c r="YS163" s="678"/>
      <c r="YT163" s="678"/>
      <c r="YU163" s="678"/>
      <c r="YV163" s="678"/>
      <c r="YW163" s="678"/>
      <c r="YX163" s="678"/>
      <c r="YY163" s="678"/>
      <c r="YZ163" s="678"/>
      <c r="ZA163" s="678"/>
      <c r="ZB163" s="678"/>
      <c r="ZC163" s="678"/>
      <c r="ZD163" s="678"/>
      <c r="ZE163" s="678"/>
      <c r="ZF163" s="678"/>
      <c r="ZG163" s="678"/>
      <c r="ZH163" s="678"/>
      <c r="ZI163" s="678"/>
      <c r="ZJ163" s="678"/>
      <c r="ZK163" s="678"/>
      <c r="ZL163" s="678"/>
      <c r="ZM163" s="678"/>
      <c r="ZN163" s="678"/>
      <c r="ZO163" s="678"/>
      <c r="ZP163" s="678"/>
      <c r="ZQ163" s="678"/>
      <c r="ZR163" s="678"/>
      <c r="ZS163" s="678"/>
      <c r="ZT163" s="678"/>
      <c r="ZU163" s="678"/>
      <c r="ZV163" s="678"/>
      <c r="ZW163" s="678"/>
      <c r="ZX163" s="678"/>
      <c r="ZY163" s="678"/>
      <c r="ZZ163" s="678"/>
      <c r="AAA163" s="678"/>
      <c r="AAB163" s="678"/>
      <c r="AAC163" s="678"/>
      <c r="AAD163" s="678"/>
      <c r="AAE163" s="678"/>
      <c r="AAF163" s="678"/>
      <c r="AAG163" s="678"/>
      <c r="AAH163" s="678"/>
      <c r="AAI163" s="678"/>
      <c r="AAJ163" s="678"/>
      <c r="AAK163" s="678"/>
      <c r="AAL163" s="678"/>
      <c r="AAM163" s="678"/>
      <c r="AAN163" s="678"/>
      <c r="AAO163" s="678"/>
      <c r="AAP163" s="678"/>
      <c r="AAQ163" s="678"/>
      <c r="AAR163" s="678"/>
      <c r="AAS163" s="678"/>
      <c r="AAT163" s="678"/>
      <c r="AAU163" s="678"/>
      <c r="AAV163" s="678"/>
      <c r="AAW163" s="678"/>
      <c r="AAX163" s="678"/>
      <c r="AAY163" s="678"/>
      <c r="AAZ163" s="678"/>
      <c r="ABA163" s="678"/>
      <c r="ABB163" s="678"/>
      <c r="ABC163" s="678"/>
      <c r="ABD163" s="678"/>
      <c r="ABE163" s="678"/>
      <c r="ABF163" s="678"/>
      <c r="ABG163" s="678"/>
      <c r="ABH163" s="678"/>
      <c r="ABI163" s="678"/>
      <c r="ABJ163" s="678"/>
      <c r="ABK163" s="678"/>
      <c r="ABL163" s="678"/>
      <c r="ABM163" s="678"/>
      <c r="ABN163" s="678"/>
      <c r="ABO163" s="678"/>
      <c r="ABP163" s="678"/>
      <c r="ABQ163" s="678"/>
      <c r="ABR163" s="678"/>
      <c r="ABS163" s="678"/>
      <c r="ABT163" s="678"/>
      <c r="ABU163" s="678"/>
      <c r="ABV163" s="678"/>
      <c r="ABW163" s="678"/>
      <c r="ABX163" s="678"/>
      <c r="ABY163" s="678"/>
      <c r="ABZ163" s="678"/>
      <c r="ACA163" s="678"/>
      <c r="ACB163" s="678"/>
      <c r="ACC163" s="678"/>
      <c r="ACD163" s="678"/>
      <c r="ACE163" s="678"/>
      <c r="ACF163" s="678"/>
      <c r="ACG163" s="678"/>
      <c r="ACH163" s="678"/>
      <c r="ACI163" s="678"/>
      <c r="ACJ163" s="678"/>
      <c r="ACK163" s="678"/>
      <c r="ACL163" s="678"/>
      <c r="ACM163" s="678"/>
      <c r="ACN163" s="678"/>
      <c r="ACO163" s="678"/>
      <c r="ACP163" s="678"/>
      <c r="ACQ163" s="678"/>
      <c r="ACR163" s="678"/>
      <c r="ACS163" s="678"/>
      <c r="ACT163" s="678"/>
      <c r="ACU163" s="678"/>
      <c r="ACV163" s="678"/>
      <c r="ACW163" s="678"/>
      <c r="ACX163" s="678"/>
      <c r="ACY163" s="678"/>
      <c r="ACZ163" s="678"/>
      <c r="ADA163" s="678"/>
      <c r="ADB163" s="678"/>
      <c r="ADC163" s="678"/>
      <c r="ADD163" s="678"/>
      <c r="ADE163" s="678"/>
      <c r="ADF163" s="678"/>
      <c r="ADG163" s="678"/>
      <c r="ADH163" s="678"/>
      <c r="ADI163" s="678"/>
      <c r="ADJ163" s="678"/>
      <c r="ADK163" s="678"/>
      <c r="ADL163" s="678"/>
      <c r="ADM163" s="678"/>
      <c r="ADN163" s="678"/>
      <c r="ADO163" s="678"/>
      <c r="ADP163" s="678"/>
      <c r="ADQ163" s="678"/>
      <c r="ADR163" s="678"/>
      <c r="ADS163" s="678"/>
      <c r="ADT163" s="678"/>
      <c r="ADU163" s="678"/>
      <c r="ADV163" s="678"/>
      <c r="ADW163" s="678"/>
      <c r="ADX163" s="678"/>
      <c r="ADY163" s="678"/>
      <c r="ADZ163" s="678"/>
      <c r="AEA163" s="678"/>
      <c r="AEB163" s="678"/>
      <c r="AEC163" s="678"/>
      <c r="AED163" s="678"/>
      <c r="AEE163" s="678"/>
      <c r="AEF163" s="678"/>
      <c r="AEG163" s="678"/>
      <c r="AEH163" s="678"/>
      <c r="AEI163" s="678"/>
      <c r="AEJ163" s="678"/>
      <c r="AEK163" s="678"/>
      <c r="AEL163" s="678"/>
      <c r="AEM163" s="678"/>
      <c r="AEN163" s="678"/>
      <c r="AEO163" s="678"/>
      <c r="AEP163" s="678"/>
      <c r="AEQ163" s="678"/>
      <c r="AER163" s="678"/>
    </row>
    <row r="164" spans="11:824">
      <c r="K164" s="678" t="s">
        <v>833</v>
      </c>
      <c r="L164" s="678"/>
      <c r="M164" s="678">
        <v>5111121.83</v>
      </c>
      <c r="N164" s="678">
        <v>4977488.41</v>
      </c>
      <c r="O164" s="678">
        <v>4189784.45</v>
      </c>
      <c r="P164" s="678">
        <v>74260.44</v>
      </c>
      <c r="Q164" s="678">
        <v>61270.39</v>
      </c>
      <c r="R164" s="678">
        <v>53207.64</v>
      </c>
      <c r="S164" s="678" t="s">
        <v>6192</v>
      </c>
      <c r="T164" s="678"/>
      <c r="U164" s="678"/>
      <c r="V164" s="678"/>
      <c r="W164" s="678"/>
      <c r="X164" s="678"/>
      <c r="Y164" s="678"/>
      <c r="Z164" s="678"/>
      <c r="AA164" s="678"/>
      <c r="AB164" s="678"/>
      <c r="AC164" s="678"/>
      <c r="AD164" s="678"/>
      <c r="AE164" s="678"/>
      <c r="AF164" s="678"/>
      <c r="AG164" s="678"/>
      <c r="AH164" s="678"/>
      <c r="AI164" s="678"/>
      <c r="AJ164" s="678"/>
      <c r="AK164" s="678"/>
      <c r="AL164" s="678"/>
      <c r="AM164" s="678"/>
      <c r="AN164" s="678"/>
      <c r="AO164" s="678"/>
      <c r="AP164" s="678"/>
      <c r="AQ164" s="678"/>
      <c r="AR164" s="678"/>
      <c r="AS164" s="678"/>
      <c r="AT164" s="678"/>
      <c r="AU164" s="678"/>
      <c r="AV164" s="678"/>
      <c r="AW164" s="678"/>
      <c r="AX164" s="678"/>
      <c r="AY164" s="678"/>
      <c r="AZ164" s="678"/>
      <c r="BA164" s="678"/>
      <c r="BB164" s="678"/>
      <c r="BC164" s="678"/>
      <c r="BD164" s="678"/>
      <c r="BE164" s="678"/>
      <c r="BF164" s="678"/>
      <c r="BG164" s="678"/>
      <c r="BH164" s="678"/>
      <c r="BI164" s="678"/>
      <c r="BJ164" s="678"/>
      <c r="BK164" s="678"/>
      <c r="BL164" s="678"/>
      <c r="BM164" s="678"/>
      <c r="BN164" s="678"/>
      <c r="BO164" s="678"/>
      <c r="BP164" s="678"/>
      <c r="BQ164" s="678"/>
      <c r="BR164" s="678"/>
      <c r="BS164" s="678"/>
      <c r="BT164" s="678"/>
      <c r="BU164" s="678"/>
      <c r="BV164" s="678"/>
      <c r="BW164" s="678"/>
      <c r="BX164" s="678"/>
      <c r="BY164" s="678"/>
      <c r="BZ164" s="678"/>
      <c r="CA164" s="678"/>
      <c r="CB164" s="678"/>
      <c r="CC164" s="678"/>
      <c r="CD164" s="678"/>
      <c r="CE164" s="678"/>
      <c r="CF164" s="678"/>
      <c r="CG164" s="678"/>
      <c r="CH164" s="678"/>
      <c r="CI164" s="678"/>
      <c r="CJ164" s="678"/>
      <c r="CK164" s="678"/>
      <c r="CL164" s="678"/>
      <c r="CM164" s="678"/>
      <c r="CN164" s="678"/>
      <c r="CO164" s="678"/>
      <c r="CP164" s="678"/>
      <c r="CQ164" s="678"/>
      <c r="CR164" s="678"/>
      <c r="CS164" s="678"/>
      <c r="CT164" s="678"/>
      <c r="CU164" s="678"/>
      <c r="CV164" s="678"/>
      <c r="CW164" s="678"/>
      <c r="CX164" s="678"/>
      <c r="CY164" s="678"/>
      <c r="CZ164" s="678"/>
      <c r="DA164" s="678"/>
      <c r="DB164" s="678"/>
      <c r="DC164" s="678"/>
      <c r="DD164" s="678"/>
      <c r="DE164" s="678"/>
      <c r="DF164" s="678"/>
      <c r="DG164" s="678"/>
      <c r="DH164" s="678"/>
      <c r="DI164" s="678"/>
      <c r="DJ164" s="678"/>
      <c r="DK164" s="678"/>
      <c r="DL164" s="678"/>
      <c r="DM164" s="678"/>
      <c r="DN164" s="678"/>
      <c r="DO164" s="678"/>
      <c r="DP164" s="678"/>
      <c r="DQ164" s="678"/>
      <c r="DR164" s="678"/>
      <c r="DS164" s="678"/>
      <c r="DT164" s="678">
        <v>426.91</v>
      </c>
      <c r="DU164" s="678">
        <v>900.58</v>
      </c>
      <c r="DV164" s="678">
        <v>1374.24</v>
      </c>
      <c r="DW164" s="678">
        <v>1374.24</v>
      </c>
      <c r="DX164" s="678">
        <v>1847.91</v>
      </c>
      <c r="DY164" s="678">
        <v>2321.58</v>
      </c>
      <c r="DZ164" s="678">
        <v>2795.25</v>
      </c>
      <c r="EA164" s="678">
        <v>3268.92</v>
      </c>
      <c r="EB164" s="678">
        <v>3742.59</v>
      </c>
      <c r="EC164" s="678">
        <v>4216.25</v>
      </c>
      <c r="ED164" s="678">
        <v>4216.25</v>
      </c>
      <c r="EE164" s="678">
        <v>4689.92</v>
      </c>
      <c r="EF164" s="678">
        <v>5163.59</v>
      </c>
      <c r="EG164" s="678">
        <v>5637.26</v>
      </c>
      <c r="EH164" s="678">
        <v>6110.93</v>
      </c>
      <c r="EI164" s="678">
        <v>6584.6</v>
      </c>
      <c r="EJ164" s="678">
        <v>7058.26</v>
      </c>
      <c r="EK164" s="678">
        <v>7058.26</v>
      </c>
      <c r="EL164" s="678">
        <v>7531.93</v>
      </c>
      <c r="EM164" s="678">
        <v>8005.6</v>
      </c>
      <c r="EN164" s="678">
        <v>8479.27</v>
      </c>
      <c r="EO164" s="678">
        <v>8952.94</v>
      </c>
      <c r="EP164" s="678">
        <v>9426.61</v>
      </c>
      <c r="EQ164" s="678">
        <v>9900.27</v>
      </c>
      <c r="ER164" s="678">
        <v>9900.27</v>
      </c>
      <c r="ES164" s="678">
        <v>10511.54</v>
      </c>
      <c r="ET164" s="678">
        <v>11194.89</v>
      </c>
      <c r="EU164" s="678">
        <v>11878.26</v>
      </c>
      <c r="EV164" s="678">
        <v>13721.38</v>
      </c>
      <c r="EW164" s="678">
        <v>15763.99</v>
      </c>
      <c r="EX164" s="678">
        <v>18066.8</v>
      </c>
      <c r="EY164" s="678">
        <v>18066.8</v>
      </c>
      <c r="EZ164" s="678">
        <v>20369.62</v>
      </c>
      <c r="FA164" s="678">
        <v>23166.21</v>
      </c>
      <c r="FB164" s="678">
        <v>26020.75</v>
      </c>
      <c r="FC164" s="678">
        <v>28904.02</v>
      </c>
      <c r="FD164" s="678">
        <v>31787.3</v>
      </c>
      <c r="FE164" s="678">
        <v>38606.68</v>
      </c>
      <c r="FF164" s="678">
        <v>38606.68</v>
      </c>
      <c r="FG164" s="678">
        <v>42852.54</v>
      </c>
      <c r="FH164" s="678">
        <v>47189.39</v>
      </c>
      <c r="FI164" s="678">
        <v>51234.51</v>
      </c>
      <c r="FJ164" s="678">
        <v>65370.34</v>
      </c>
      <c r="FK164" s="678">
        <v>69381.539999999994</v>
      </c>
      <c r="FL164" s="678">
        <v>75473.05</v>
      </c>
      <c r="FM164" s="678">
        <v>75473.05</v>
      </c>
      <c r="FN164" s="678">
        <v>82456.73</v>
      </c>
      <c r="FO164" s="678">
        <v>86949.91</v>
      </c>
      <c r="FP164" s="678">
        <v>91640.03</v>
      </c>
      <c r="FQ164" s="678">
        <v>96666.73</v>
      </c>
      <c r="FR164" s="678">
        <v>100766.25</v>
      </c>
      <c r="FS164" s="678">
        <v>105090.46</v>
      </c>
      <c r="FT164" s="678">
        <v>105090.46</v>
      </c>
      <c r="FU164" s="678">
        <v>129357.34</v>
      </c>
      <c r="FV164" s="678">
        <v>148230.54999999999</v>
      </c>
      <c r="FW164" s="678">
        <v>161951.13</v>
      </c>
      <c r="FX164" s="678">
        <v>174976.9</v>
      </c>
      <c r="FY164" s="678">
        <v>189360.54</v>
      </c>
      <c r="FZ164" s="678">
        <v>214714.49</v>
      </c>
      <c r="GA164" s="678">
        <v>214714.49</v>
      </c>
      <c r="GB164" s="678">
        <v>244604.67</v>
      </c>
      <c r="GC164" s="678">
        <v>279324.55</v>
      </c>
      <c r="GD164" s="678">
        <v>312559.53999999998</v>
      </c>
      <c r="GE164" s="678">
        <v>340917.79</v>
      </c>
      <c r="GF164" s="678">
        <v>370687.4</v>
      </c>
      <c r="GG164" s="678">
        <v>382852.61</v>
      </c>
      <c r="GH164" s="678">
        <v>382852.61</v>
      </c>
      <c r="GI164" s="678">
        <v>386512.68</v>
      </c>
      <c r="GJ164" s="678">
        <v>389516.96</v>
      </c>
      <c r="GK164" s="678">
        <v>392313.69</v>
      </c>
      <c r="GL164" s="678">
        <v>395110.41</v>
      </c>
      <c r="GM164" s="678">
        <v>397962.75</v>
      </c>
      <c r="GN164" s="678">
        <v>400923.27</v>
      </c>
      <c r="GO164" s="678">
        <v>400923.27</v>
      </c>
      <c r="GP164" s="678">
        <v>403926.59</v>
      </c>
      <c r="GQ164" s="678">
        <v>407013.14</v>
      </c>
      <c r="GR164" s="678">
        <v>410235.01</v>
      </c>
      <c r="GS164" s="678">
        <v>413727.31</v>
      </c>
      <c r="GT164" s="678">
        <v>417724.98</v>
      </c>
      <c r="GU164" s="678">
        <v>422354.11</v>
      </c>
      <c r="GV164" s="678">
        <v>422354.11</v>
      </c>
      <c r="GW164" s="678">
        <v>427762.18</v>
      </c>
      <c r="GX164" s="678">
        <v>433403</v>
      </c>
      <c r="GY164" s="678">
        <v>439114.29</v>
      </c>
      <c r="GZ164" s="678">
        <v>444874.95</v>
      </c>
      <c r="HA164" s="678">
        <v>452078.05</v>
      </c>
      <c r="HB164" s="678">
        <v>462313.57</v>
      </c>
      <c r="HC164" s="678">
        <v>462313.57</v>
      </c>
      <c r="HD164" s="678">
        <v>500096.72</v>
      </c>
      <c r="HE164" s="678">
        <v>526246.5</v>
      </c>
      <c r="HF164" s="678">
        <v>546543.24</v>
      </c>
      <c r="HG164" s="678">
        <v>601623.12</v>
      </c>
      <c r="HH164" s="678">
        <v>636794.78</v>
      </c>
      <c r="HI164" s="678">
        <v>702020.12</v>
      </c>
      <c r="HJ164" s="678">
        <v>702020.12</v>
      </c>
      <c r="HK164" s="678">
        <v>783791.2</v>
      </c>
      <c r="HL164" s="678">
        <v>831689.04</v>
      </c>
      <c r="HM164" s="678">
        <v>938982.65</v>
      </c>
      <c r="HN164" s="678">
        <v>945230.93</v>
      </c>
      <c r="HO164" s="678">
        <v>951293.53</v>
      </c>
      <c r="HP164" s="678">
        <v>967402.14</v>
      </c>
      <c r="HQ164" s="678">
        <v>967402.14</v>
      </c>
      <c r="HR164" s="678">
        <v>972214.93</v>
      </c>
      <c r="HS164" s="678">
        <v>972214.93</v>
      </c>
      <c r="HT164" s="678">
        <v>1008192.83</v>
      </c>
      <c r="HU164" s="678">
        <v>1013055.44</v>
      </c>
      <c r="HV164" s="678">
        <v>1019876.21</v>
      </c>
      <c r="HW164" s="678">
        <v>1030307.87</v>
      </c>
      <c r="HX164" s="678">
        <v>1030307.87</v>
      </c>
      <c r="HY164" s="678">
        <v>1043392.77</v>
      </c>
      <c r="HZ164" s="678">
        <v>1053779.3899999999</v>
      </c>
      <c r="IA164" s="678">
        <v>1070950.7</v>
      </c>
      <c r="IB164" s="678">
        <v>1087604.6100000001</v>
      </c>
      <c r="IC164" s="678">
        <v>1117958.74</v>
      </c>
      <c r="ID164" s="678">
        <v>1154416.56</v>
      </c>
      <c r="IE164" s="678">
        <v>1154416.56</v>
      </c>
      <c r="IF164" s="678">
        <v>1164953.97</v>
      </c>
      <c r="IG164" s="678">
        <v>1175186.55</v>
      </c>
      <c r="IH164" s="678">
        <v>1186542.71</v>
      </c>
      <c r="II164" s="678">
        <v>1198469.93</v>
      </c>
      <c r="IJ164" s="678">
        <v>1210156.8600000001</v>
      </c>
      <c r="IK164" s="678">
        <v>1222007.52</v>
      </c>
      <c r="IL164" s="678">
        <v>1222007.52</v>
      </c>
      <c r="IM164" s="678">
        <v>1232440.21</v>
      </c>
      <c r="IN164" s="678">
        <v>1244242.03</v>
      </c>
      <c r="IO164" s="678">
        <v>1256176.08</v>
      </c>
      <c r="IP164" s="678">
        <v>1270757.1200000001</v>
      </c>
      <c r="IQ164" s="678">
        <v>1288106.04</v>
      </c>
      <c r="IR164" s="678">
        <v>1288106.04</v>
      </c>
      <c r="IS164" s="678">
        <v>1288106.04</v>
      </c>
      <c r="IT164" s="678">
        <v>1288106.04</v>
      </c>
      <c r="IU164" s="678">
        <v>1288106.04</v>
      </c>
      <c r="IV164" s="678">
        <v>1288106.04</v>
      </c>
      <c r="IW164" s="678">
        <v>1313790.92</v>
      </c>
      <c r="IX164" s="678">
        <v>1327902.76</v>
      </c>
      <c r="IY164" s="678">
        <v>1344578.24</v>
      </c>
      <c r="IZ164" s="678">
        <v>1344578.24</v>
      </c>
      <c r="JA164" s="678">
        <v>1355903.87</v>
      </c>
      <c r="JB164" s="678">
        <v>1366144.4</v>
      </c>
      <c r="JC164" s="678">
        <v>1379652.71</v>
      </c>
      <c r="JD164" s="678">
        <v>1397440.96</v>
      </c>
      <c r="JE164" s="678">
        <v>1422747.55</v>
      </c>
      <c r="JF164" s="678">
        <v>1458378.31</v>
      </c>
      <c r="JG164" s="678">
        <v>1458378.31</v>
      </c>
      <c r="JH164" s="678">
        <v>1477823.54</v>
      </c>
      <c r="JI164" s="678">
        <v>1502563.72</v>
      </c>
      <c r="JJ164" s="678">
        <v>1539398.41</v>
      </c>
      <c r="JK164" s="678">
        <v>1571500.2</v>
      </c>
      <c r="JL164" s="678">
        <v>1612827.67</v>
      </c>
      <c r="JM164" s="678">
        <v>1652120.79</v>
      </c>
      <c r="JN164" s="678">
        <v>1652120.79</v>
      </c>
      <c r="JO164" s="678">
        <v>1657890.74</v>
      </c>
      <c r="JP164" s="678">
        <v>1663995.09</v>
      </c>
      <c r="JQ164" s="678">
        <v>1670905.62</v>
      </c>
      <c r="JR164" s="678">
        <v>1678520.77</v>
      </c>
      <c r="JS164" s="678">
        <v>1689076.43</v>
      </c>
      <c r="JT164" s="678">
        <v>1707207.91</v>
      </c>
      <c r="JU164" s="678">
        <v>1707207.91</v>
      </c>
      <c r="JV164" s="678">
        <v>1725821.42</v>
      </c>
      <c r="JW164" s="678">
        <v>1739429.26</v>
      </c>
      <c r="JX164" s="678">
        <v>1758955.17</v>
      </c>
      <c r="JY164" s="678">
        <v>1775751.08</v>
      </c>
      <c r="JZ164" s="678">
        <v>1798932.68</v>
      </c>
      <c r="KA164" s="678">
        <v>1822644.68</v>
      </c>
      <c r="KB164" s="678">
        <v>1822644.68</v>
      </c>
      <c r="KC164" s="678">
        <v>1847089.15</v>
      </c>
      <c r="KD164" s="678">
        <v>1888860.96</v>
      </c>
      <c r="KE164" s="678">
        <v>1948021.66</v>
      </c>
      <c r="KF164" s="678">
        <v>1963548.86</v>
      </c>
      <c r="KG164" s="678">
        <v>1981161.17</v>
      </c>
      <c r="KH164" s="678">
        <v>2000321.36</v>
      </c>
      <c r="KI164" s="678">
        <v>2000321.36</v>
      </c>
      <c r="KJ164" s="678">
        <v>2025183.13</v>
      </c>
      <c r="KK164" s="678">
        <v>2046231.56</v>
      </c>
      <c r="KL164" s="678">
        <v>2067387.18</v>
      </c>
      <c r="KM164" s="678">
        <v>2088811.15</v>
      </c>
      <c r="KN164" s="678">
        <v>2115398.27</v>
      </c>
      <c r="KO164" s="678">
        <v>2145821.2599999998</v>
      </c>
      <c r="KP164" s="678">
        <v>2145821.2599999998</v>
      </c>
      <c r="KQ164" s="678">
        <v>2182964.2999999998</v>
      </c>
      <c r="KR164" s="678">
        <v>2228516.34</v>
      </c>
      <c r="KS164" s="678">
        <v>2267975.0699999998</v>
      </c>
      <c r="KT164" s="678">
        <v>2292738.36</v>
      </c>
      <c r="KU164" s="678">
        <v>2319490.58</v>
      </c>
      <c r="KV164" s="678">
        <v>2346895.2000000002</v>
      </c>
      <c r="KW164" s="678">
        <v>2346895.2000000002</v>
      </c>
      <c r="KX164" s="678">
        <v>2375468.35</v>
      </c>
      <c r="KY164" s="678">
        <v>2406803.77</v>
      </c>
      <c r="KZ164" s="678">
        <v>2438143.16</v>
      </c>
      <c r="LA164" s="678">
        <v>2470916.91</v>
      </c>
      <c r="LB164" s="678">
        <v>2502530.65</v>
      </c>
      <c r="LC164" s="678">
        <v>2536313.7000000002</v>
      </c>
      <c r="LD164" s="678">
        <v>2536313.7000000002</v>
      </c>
      <c r="LE164" s="678">
        <v>2555566.48</v>
      </c>
      <c r="LF164" s="678">
        <v>2567259.4700000002</v>
      </c>
      <c r="LG164" s="678">
        <v>2583840.38</v>
      </c>
      <c r="LH164" s="678">
        <v>2583840.38</v>
      </c>
      <c r="LI164" s="678">
        <v>2583840.38</v>
      </c>
      <c r="LJ164" s="678">
        <v>2583840.38</v>
      </c>
      <c r="LK164" s="678">
        <v>2583840.38</v>
      </c>
      <c r="LL164" s="678">
        <v>2583840.38</v>
      </c>
      <c r="LM164" s="678">
        <v>2589400.44</v>
      </c>
      <c r="LN164" s="678">
        <v>2595029.44</v>
      </c>
      <c r="LO164" s="678">
        <v>2600716.7999999998</v>
      </c>
      <c r="LP164" s="678">
        <v>2607579.5699999998</v>
      </c>
      <c r="LQ164" s="678">
        <v>2615910.23</v>
      </c>
      <c r="LR164" s="678">
        <v>2615910.23</v>
      </c>
      <c r="LS164" s="678">
        <v>2620720.44</v>
      </c>
      <c r="LT164" s="678">
        <v>2625636.8199999998</v>
      </c>
      <c r="LU164" s="678">
        <v>2631298.12</v>
      </c>
      <c r="LV164" s="678">
        <v>2634466.48</v>
      </c>
      <c r="LW164" s="678">
        <v>2637694.31</v>
      </c>
      <c r="LX164" s="678">
        <v>2648200.64</v>
      </c>
      <c r="LY164" s="678">
        <v>2648200.64</v>
      </c>
      <c r="LZ164" s="678">
        <v>2662934.62</v>
      </c>
      <c r="MA164" s="678">
        <v>2677885.5699999998</v>
      </c>
      <c r="MB164" s="678">
        <v>2700482.02</v>
      </c>
      <c r="MC164" s="678">
        <v>2735037.79</v>
      </c>
      <c r="MD164" s="678">
        <v>2752055.51</v>
      </c>
      <c r="ME164" s="678">
        <v>2758002.05</v>
      </c>
      <c r="MF164" s="678">
        <v>2758002.05</v>
      </c>
      <c r="MG164" s="678">
        <v>2764114.92</v>
      </c>
      <c r="MH164" s="678">
        <v>2770642.38</v>
      </c>
      <c r="MI164" s="678">
        <v>2778313.78</v>
      </c>
      <c r="MJ164" s="678">
        <v>2786649.67</v>
      </c>
      <c r="MK164" s="678">
        <v>2797809.06</v>
      </c>
      <c r="ML164" s="678">
        <v>2809225.1</v>
      </c>
      <c r="MM164" s="678">
        <v>2809225.1</v>
      </c>
      <c r="MN164" s="678">
        <v>2821618.33</v>
      </c>
      <c r="MO164" s="678">
        <v>2835648.09</v>
      </c>
      <c r="MP164" s="678">
        <v>2854162.98</v>
      </c>
      <c r="MQ164" s="678">
        <v>2874913.42</v>
      </c>
      <c r="MR164" s="678">
        <v>2895606.98</v>
      </c>
      <c r="MS164" s="678">
        <v>2911595.42</v>
      </c>
      <c r="MT164" s="678">
        <v>2911595.42</v>
      </c>
      <c r="MU164" s="678">
        <v>2926358.5</v>
      </c>
      <c r="MV164" s="678">
        <v>2941544.21</v>
      </c>
      <c r="MW164" s="678">
        <v>2956740.53</v>
      </c>
      <c r="MX164" s="678">
        <v>2970976.01</v>
      </c>
      <c r="MY164" s="678">
        <v>2982827.27</v>
      </c>
      <c r="MZ164" s="678">
        <v>2993803.21</v>
      </c>
      <c r="NA164" s="678">
        <v>2993803.21</v>
      </c>
      <c r="NB164" s="678">
        <v>3003620.91</v>
      </c>
      <c r="NC164" s="678">
        <v>3012259.34</v>
      </c>
      <c r="ND164" s="678">
        <v>3020998.58</v>
      </c>
      <c r="NE164" s="678">
        <v>3030154.1</v>
      </c>
      <c r="NF164" s="678">
        <v>3039314.86</v>
      </c>
      <c r="NG164" s="678">
        <v>3048477.35</v>
      </c>
      <c r="NH164" s="678">
        <v>3048477.35</v>
      </c>
      <c r="NI164" s="678">
        <v>3057679.66</v>
      </c>
      <c r="NJ164" s="678">
        <v>3067026.34</v>
      </c>
      <c r="NK164" s="678">
        <v>3076375.9</v>
      </c>
      <c r="NL164" s="678">
        <v>3085745.89</v>
      </c>
      <c r="NM164" s="678">
        <v>3095245.24</v>
      </c>
      <c r="NN164" s="678">
        <v>3104798.66</v>
      </c>
      <c r="NO164" s="678">
        <v>3104798.66</v>
      </c>
      <c r="NP164" s="678">
        <v>3114375.38</v>
      </c>
      <c r="NQ164" s="678">
        <v>3124051.51</v>
      </c>
      <c r="NR164" s="678">
        <v>3133800.77</v>
      </c>
      <c r="NS164" s="678">
        <v>3143675.64</v>
      </c>
      <c r="NT164" s="678">
        <v>3153612.99</v>
      </c>
      <c r="NU164" s="678">
        <v>3163653.71</v>
      </c>
      <c r="NV164" s="678">
        <v>3163653.71</v>
      </c>
      <c r="NW164" s="678">
        <v>3174222.6</v>
      </c>
      <c r="NX164" s="678">
        <v>3185939.26</v>
      </c>
      <c r="NY164" s="678">
        <v>3199102.89</v>
      </c>
      <c r="NZ164" s="678">
        <v>3214897.26</v>
      </c>
      <c r="OA164" s="678">
        <v>3231312.73</v>
      </c>
      <c r="OB164" s="678">
        <v>3249594.83</v>
      </c>
      <c r="OC164" s="678">
        <v>3249594.83</v>
      </c>
      <c r="OD164" s="678">
        <v>3268890.3</v>
      </c>
      <c r="OE164" s="678">
        <v>3288664.64</v>
      </c>
      <c r="OF164" s="678">
        <v>3309005.46</v>
      </c>
      <c r="OG164" s="678">
        <v>3330215.21</v>
      </c>
      <c r="OH164" s="678">
        <v>3352413.61</v>
      </c>
      <c r="OI164" s="678">
        <v>3375022.8</v>
      </c>
      <c r="OJ164" s="678">
        <v>3375022.8</v>
      </c>
      <c r="OK164" s="678">
        <v>3398773.28</v>
      </c>
      <c r="OL164" s="678">
        <v>3427750.41</v>
      </c>
      <c r="OM164" s="678">
        <v>3458593.56</v>
      </c>
      <c r="ON164" s="678">
        <v>3494776.71</v>
      </c>
      <c r="OO164" s="678">
        <v>3521367.04</v>
      </c>
      <c r="OP164" s="678">
        <v>3548444.49</v>
      </c>
      <c r="OQ164" s="678">
        <v>3548444.49</v>
      </c>
      <c r="OR164" s="678">
        <v>3575753.31</v>
      </c>
      <c r="OS164" s="678">
        <v>3601198.61</v>
      </c>
      <c r="OT164" s="678">
        <v>3625729.77</v>
      </c>
      <c r="OU164" s="678">
        <v>3650222.24</v>
      </c>
      <c r="OV164" s="678">
        <v>3669947.11</v>
      </c>
      <c r="OW164" s="678">
        <v>3687281.24</v>
      </c>
      <c r="OX164" s="678">
        <v>3687281.24</v>
      </c>
      <c r="OY164" s="678">
        <v>3701836.95</v>
      </c>
      <c r="OZ164" s="678">
        <v>3715613.94</v>
      </c>
      <c r="PA164" s="678">
        <v>3727022.87</v>
      </c>
      <c r="PB164" s="678">
        <v>3736981.1</v>
      </c>
      <c r="PC164" s="678">
        <v>3747123.39</v>
      </c>
      <c r="PD164" s="678">
        <v>3757339.96</v>
      </c>
      <c r="PE164" s="678">
        <v>3757339.96</v>
      </c>
      <c r="PF164" s="678">
        <v>3767778.62</v>
      </c>
      <c r="PG164" s="678">
        <v>3778790.63</v>
      </c>
      <c r="PH164" s="678">
        <v>3790942.64</v>
      </c>
      <c r="PI164" s="678">
        <v>3803927.24</v>
      </c>
      <c r="PJ164" s="678">
        <v>3816967.61</v>
      </c>
      <c r="PK164" s="678">
        <v>3830277.99</v>
      </c>
      <c r="PL164" s="678">
        <v>3830277.99</v>
      </c>
      <c r="PM164" s="678">
        <v>3844292.06</v>
      </c>
      <c r="PN164" s="678">
        <v>3858499.15</v>
      </c>
      <c r="PO164" s="678">
        <v>3872985.26</v>
      </c>
      <c r="PP164" s="678">
        <v>3887471.38</v>
      </c>
      <c r="PQ164" s="678">
        <v>4142980.37</v>
      </c>
      <c r="PR164" s="678">
        <v>4414623.3499999996</v>
      </c>
      <c r="PS164" s="678">
        <v>4414623.3499999996</v>
      </c>
      <c r="PT164" s="678">
        <v>4610210.97</v>
      </c>
      <c r="PU164" s="678">
        <v>4715297.71</v>
      </c>
      <c r="PV164" s="678">
        <v>4754549.03</v>
      </c>
      <c r="PW164" s="678">
        <v>4780270.68</v>
      </c>
      <c r="PX164" s="678">
        <v>4780270.68</v>
      </c>
      <c r="PY164" s="678">
        <v>4805392.83</v>
      </c>
      <c r="PZ164" s="678">
        <v>4805392.83</v>
      </c>
      <c r="QA164" s="678">
        <v>4838862.4800000004</v>
      </c>
      <c r="QB164" s="678">
        <v>4853786.1100000003</v>
      </c>
      <c r="QC164" s="678">
        <v>4860726.12</v>
      </c>
      <c r="QD164" s="678">
        <v>4867833.82</v>
      </c>
      <c r="QE164" s="678">
        <v>4875934.92</v>
      </c>
      <c r="QF164" s="678">
        <v>4888801.78</v>
      </c>
      <c r="QG164" s="678">
        <v>4888801.78</v>
      </c>
      <c r="QH164" s="678">
        <v>4902929.55</v>
      </c>
      <c r="QI164" s="678">
        <v>4920735.66</v>
      </c>
      <c r="QJ164" s="678">
        <v>4958200.9000000004</v>
      </c>
      <c r="QK164" s="678">
        <v>4977488.41</v>
      </c>
      <c r="QL164" s="678">
        <v>4998541.32</v>
      </c>
      <c r="QM164" s="678">
        <v>5020967.38</v>
      </c>
      <c r="QN164" s="678">
        <v>5020967.38</v>
      </c>
      <c r="QO164" s="678">
        <v>5051252.96</v>
      </c>
      <c r="QP164" s="678">
        <v>5061778.8499999996</v>
      </c>
      <c r="QQ164" s="678">
        <v>5066796.38</v>
      </c>
      <c r="QR164" s="678">
        <v>5071786.0199999996</v>
      </c>
      <c r="QS164" s="678">
        <v>5074421.5199999996</v>
      </c>
      <c r="QT164" s="678">
        <v>5078574.2</v>
      </c>
      <c r="QU164" s="678">
        <v>5078574.2</v>
      </c>
      <c r="QV164" s="678">
        <v>5082127.57</v>
      </c>
      <c r="QW164" s="678">
        <v>5086713.9800000004</v>
      </c>
      <c r="QX164" s="678">
        <v>5092042.9400000004</v>
      </c>
      <c r="QY164" s="678">
        <v>5092073.83</v>
      </c>
      <c r="QZ164" s="678">
        <v>5092104.7300000004</v>
      </c>
      <c r="RA164" s="678">
        <v>5092135.63</v>
      </c>
      <c r="RB164" s="678">
        <v>5092135.63</v>
      </c>
      <c r="RC164" s="678">
        <v>5092188.1500000004</v>
      </c>
      <c r="RD164" s="678">
        <v>5092260.25</v>
      </c>
      <c r="RE164" s="678">
        <v>5092348.3</v>
      </c>
      <c r="RF164" s="678">
        <v>5092448.97</v>
      </c>
      <c r="RG164" s="678">
        <v>5094640.17</v>
      </c>
      <c r="RH164" s="678">
        <v>5097437.62</v>
      </c>
      <c r="RI164" s="678">
        <v>5097437.62</v>
      </c>
      <c r="RJ164" s="678">
        <v>5101260.8099999996</v>
      </c>
      <c r="RK164" s="678">
        <v>5109023.74</v>
      </c>
      <c r="RL164" s="678">
        <v>5111121.83</v>
      </c>
      <c r="RM164" s="678">
        <v>5111121.83</v>
      </c>
      <c r="RN164" s="678">
        <v>5111121.83</v>
      </c>
      <c r="RO164" s="678">
        <v>5111121.83</v>
      </c>
      <c r="RP164" s="678">
        <v>5111121.83</v>
      </c>
      <c r="RQ164" s="678">
        <v>5111121.83</v>
      </c>
      <c r="RR164" s="678">
        <v>5111121.83</v>
      </c>
      <c r="RS164" s="678">
        <v>5111121.83</v>
      </c>
      <c r="RT164" s="678">
        <v>5111121.83</v>
      </c>
      <c r="RU164" s="678">
        <v>5111121.83</v>
      </c>
      <c r="RV164" s="678">
        <v>5111121.83</v>
      </c>
      <c r="RW164" s="678">
        <v>5111121.83</v>
      </c>
      <c r="RX164" s="678">
        <v>5111121.83</v>
      </c>
      <c r="RY164" s="678">
        <v>5111121.83</v>
      </c>
      <c r="RZ164" s="678">
        <v>5111121.83</v>
      </c>
      <c r="SA164" s="678">
        <v>5111121.83</v>
      </c>
      <c r="SB164" s="678">
        <v>5111121.83</v>
      </c>
      <c r="SC164" s="678">
        <v>5111121.83</v>
      </c>
      <c r="SD164" s="678">
        <v>5111121.83</v>
      </c>
      <c r="SE164" s="678">
        <v>5111121.83</v>
      </c>
      <c r="SF164" s="678">
        <v>5111121.83</v>
      </c>
      <c r="SG164" s="678">
        <v>5111121.83</v>
      </c>
      <c r="SH164" s="678">
        <v>5111121.83</v>
      </c>
      <c r="SI164" s="678">
        <v>5111121.83</v>
      </c>
      <c r="SJ164" s="678">
        <v>5111121.83</v>
      </c>
      <c r="SK164" s="678">
        <v>5111121.83</v>
      </c>
      <c r="SL164" s="678">
        <v>5111121.83</v>
      </c>
      <c r="SM164" s="678">
        <v>5111121.83</v>
      </c>
      <c r="SN164" s="678">
        <v>5111121.83</v>
      </c>
      <c r="SO164" s="678">
        <v>5111121.83</v>
      </c>
      <c r="SP164" s="678">
        <v>5111121.83</v>
      </c>
      <c r="SQ164" s="678">
        <v>5111121.83</v>
      </c>
      <c r="SR164" s="678">
        <v>5111121.83</v>
      </c>
      <c r="SS164" s="678">
        <v>5111121.83</v>
      </c>
      <c r="ST164" s="678">
        <v>5111121.83</v>
      </c>
      <c r="SU164" s="678">
        <v>5111121.83</v>
      </c>
      <c r="SV164" s="678">
        <v>5111121.83</v>
      </c>
      <c r="SW164" s="678">
        <v>5111121.83</v>
      </c>
      <c r="SX164" s="678">
        <v>5111121.83</v>
      </c>
      <c r="SY164" s="678">
        <v>5111121.83</v>
      </c>
      <c r="SZ164" s="678">
        <v>5111121.83</v>
      </c>
      <c r="TA164" s="678">
        <v>5111121.83</v>
      </c>
      <c r="TB164" s="678">
        <v>5111121.83</v>
      </c>
      <c r="TC164" s="678">
        <v>5111121.83</v>
      </c>
      <c r="TD164" s="678">
        <v>5111121.83</v>
      </c>
      <c r="TE164" s="678">
        <v>5111121.83</v>
      </c>
      <c r="TF164" s="678">
        <v>5111121.83</v>
      </c>
      <c r="TG164" s="678">
        <v>5111121.83</v>
      </c>
      <c r="TH164" s="678">
        <v>5111121.83</v>
      </c>
      <c r="TI164" s="678">
        <v>5111121.83</v>
      </c>
      <c r="TJ164" s="678">
        <v>5111121.83</v>
      </c>
      <c r="TK164" s="678">
        <v>5111121.83</v>
      </c>
      <c r="TL164" s="678">
        <v>5111121.83</v>
      </c>
      <c r="TM164" s="678">
        <v>5111121.83</v>
      </c>
      <c r="TN164" s="678">
        <v>5111121.83</v>
      </c>
      <c r="TO164" s="678">
        <v>5111121.83</v>
      </c>
      <c r="TP164" s="678">
        <v>5111121.83</v>
      </c>
      <c r="TQ164" s="678">
        <v>5111121.83</v>
      </c>
      <c r="TR164" s="678">
        <v>5111121.83</v>
      </c>
      <c r="TS164" s="678">
        <v>5111121.83</v>
      </c>
      <c r="TT164" s="678">
        <v>5111121.83</v>
      </c>
      <c r="TU164" s="678">
        <v>5111121.83</v>
      </c>
      <c r="TV164" s="678">
        <v>5111121.83</v>
      </c>
      <c r="TW164" s="678">
        <v>5111121.83</v>
      </c>
      <c r="TX164" s="678">
        <v>5111121.83</v>
      </c>
      <c r="TY164" s="678">
        <v>5111121.83</v>
      </c>
      <c r="TZ164" s="678">
        <v>5111121.83</v>
      </c>
      <c r="UA164" s="678">
        <v>5111121.83</v>
      </c>
      <c r="UB164" s="678">
        <v>5111121.83</v>
      </c>
      <c r="UC164" s="678">
        <v>5111121.83</v>
      </c>
      <c r="UD164" s="678">
        <v>5111121.83</v>
      </c>
      <c r="UE164" s="678">
        <v>5111121.83</v>
      </c>
      <c r="UF164" s="678">
        <v>5111121.83</v>
      </c>
      <c r="UG164" s="678">
        <v>5111121.83</v>
      </c>
      <c r="UH164" s="678">
        <v>5111121.83</v>
      </c>
      <c r="UI164" s="678">
        <v>5111121.83</v>
      </c>
      <c r="UJ164" s="678">
        <v>5111121.83</v>
      </c>
      <c r="UK164" s="678">
        <v>5111121.83</v>
      </c>
      <c r="UL164" s="678">
        <v>5111121.83</v>
      </c>
      <c r="UM164" s="678">
        <v>5111121.83</v>
      </c>
      <c r="UN164" s="678">
        <v>5111121.83</v>
      </c>
      <c r="UO164" s="678">
        <v>5111121.83</v>
      </c>
      <c r="UP164" s="678">
        <v>5111121.83</v>
      </c>
      <c r="UQ164" s="678">
        <v>5111121.83</v>
      </c>
      <c r="UR164" s="678">
        <v>5111121.83</v>
      </c>
      <c r="US164" s="678">
        <v>5111121.83</v>
      </c>
      <c r="UT164" s="678">
        <v>5111121.83</v>
      </c>
      <c r="UU164" s="678">
        <v>5111121.83</v>
      </c>
      <c r="UV164" s="678">
        <v>5111121.83</v>
      </c>
      <c r="UW164" s="678">
        <v>5111121.83</v>
      </c>
      <c r="UX164" s="678">
        <v>5111121.83</v>
      </c>
      <c r="UY164" s="678">
        <v>5111121.83</v>
      </c>
      <c r="UZ164" s="678">
        <v>5111121.83</v>
      </c>
      <c r="VA164" s="678">
        <v>5111121.83</v>
      </c>
      <c r="VB164" s="678">
        <v>5111121.83</v>
      </c>
      <c r="VC164" s="678">
        <v>5111121.83</v>
      </c>
      <c r="VD164" s="678">
        <v>5111121.83</v>
      </c>
      <c r="VE164" s="678">
        <v>5111121.83</v>
      </c>
      <c r="VF164" s="678">
        <v>5111121.83</v>
      </c>
      <c r="VG164" s="678">
        <v>5111121.83</v>
      </c>
      <c r="VH164" s="678">
        <v>5111121.83</v>
      </c>
      <c r="VI164" s="678">
        <v>5111121.83</v>
      </c>
      <c r="VJ164" s="678">
        <v>5111121.83</v>
      </c>
      <c r="VK164" s="678">
        <v>5111121.83</v>
      </c>
      <c r="VL164" s="678">
        <v>5111121.83</v>
      </c>
      <c r="VM164" s="678">
        <v>5111121.83</v>
      </c>
      <c r="VN164" s="678"/>
      <c r="VO164" s="678"/>
      <c r="VP164" s="678"/>
      <c r="VQ164" s="678"/>
      <c r="VR164" s="678"/>
      <c r="VS164" s="678"/>
      <c r="VT164" s="678"/>
      <c r="VU164" s="678"/>
      <c r="VV164" s="678"/>
      <c r="VW164" s="678"/>
      <c r="VX164" s="678"/>
      <c r="VY164" s="678"/>
      <c r="VZ164" s="678"/>
      <c r="WA164" s="678"/>
      <c r="WB164" s="678"/>
      <c r="WC164" s="678"/>
      <c r="WD164" s="678"/>
      <c r="WE164" s="678"/>
      <c r="WF164" s="678"/>
      <c r="WG164" s="678"/>
      <c r="WH164" s="678"/>
      <c r="WI164" s="678"/>
      <c r="WJ164" s="678"/>
      <c r="WK164" s="678"/>
      <c r="WL164" s="678"/>
      <c r="WM164" s="678"/>
      <c r="WN164" s="678"/>
      <c r="WO164" s="678"/>
      <c r="WP164" s="678"/>
      <c r="WQ164" s="678"/>
      <c r="WR164" s="678"/>
      <c r="WS164" s="678"/>
      <c r="WT164" s="678"/>
      <c r="WU164" s="678"/>
      <c r="WV164" s="678"/>
      <c r="WW164" s="678"/>
      <c r="WX164" s="678"/>
      <c r="WY164" s="678"/>
      <c r="WZ164" s="678"/>
      <c r="XA164" s="678"/>
      <c r="XB164" s="678"/>
      <c r="XC164" s="678"/>
      <c r="XD164" s="678"/>
      <c r="XE164" s="678"/>
      <c r="XF164" s="678"/>
      <c r="XG164" s="678"/>
      <c r="XH164" s="678"/>
      <c r="XI164" s="678"/>
      <c r="XJ164" s="678"/>
      <c r="XK164" s="678"/>
      <c r="XL164" s="678"/>
      <c r="XM164" s="678"/>
      <c r="XN164" s="678"/>
      <c r="XO164" s="678"/>
      <c r="XP164" s="678"/>
      <c r="XQ164" s="678"/>
      <c r="XR164" s="678"/>
      <c r="XS164" s="678"/>
      <c r="XT164" s="678"/>
      <c r="XU164" s="678"/>
      <c r="XV164" s="678"/>
      <c r="XW164" s="678"/>
      <c r="XX164" s="678"/>
      <c r="XY164" s="678"/>
      <c r="XZ164" s="678"/>
      <c r="YA164" s="678"/>
      <c r="YB164" s="678"/>
      <c r="YC164" s="678"/>
      <c r="YD164" s="678"/>
      <c r="YE164" s="678"/>
      <c r="YF164" s="678"/>
      <c r="YG164" s="678"/>
      <c r="YH164" s="678"/>
      <c r="YI164" s="678"/>
      <c r="YJ164" s="678"/>
      <c r="YK164" s="678"/>
      <c r="YL164" s="678"/>
      <c r="YM164" s="678"/>
      <c r="YN164" s="678"/>
      <c r="YO164" s="678"/>
      <c r="YP164" s="678"/>
      <c r="YQ164" s="678"/>
      <c r="YR164" s="678"/>
      <c r="YS164" s="678"/>
      <c r="YT164" s="678"/>
      <c r="YU164" s="678"/>
      <c r="YV164" s="678"/>
      <c r="YW164" s="678"/>
      <c r="YX164" s="678"/>
      <c r="YY164" s="678"/>
      <c r="YZ164" s="678"/>
      <c r="ZA164" s="678"/>
      <c r="ZB164" s="678"/>
      <c r="ZC164" s="678"/>
      <c r="ZD164" s="678"/>
      <c r="ZE164" s="678"/>
      <c r="ZF164" s="678"/>
      <c r="ZG164" s="678"/>
      <c r="ZH164" s="678"/>
      <c r="ZI164" s="678"/>
      <c r="ZJ164" s="678"/>
      <c r="ZK164" s="678"/>
      <c r="ZL164" s="678"/>
      <c r="ZM164" s="678"/>
      <c r="ZN164" s="678"/>
      <c r="ZO164" s="678"/>
      <c r="ZP164" s="678"/>
      <c r="ZQ164" s="678"/>
      <c r="ZR164" s="678"/>
      <c r="ZS164" s="678"/>
      <c r="ZT164" s="678"/>
      <c r="ZU164" s="678"/>
      <c r="ZV164" s="678"/>
      <c r="ZW164" s="678"/>
      <c r="ZX164" s="678"/>
      <c r="ZY164" s="678"/>
      <c r="ZZ164" s="678"/>
      <c r="AAA164" s="678"/>
      <c r="AAB164" s="678"/>
      <c r="AAC164" s="678"/>
      <c r="AAD164" s="678"/>
      <c r="AAE164" s="678"/>
      <c r="AAF164" s="678"/>
      <c r="AAG164" s="678"/>
      <c r="AAH164" s="678"/>
      <c r="AAI164" s="678"/>
      <c r="AAJ164" s="678"/>
      <c r="AAK164" s="678"/>
      <c r="AAL164" s="678"/>
      <c r="AAM164" s="678"/>
      <c r="AAN164" s="678"/>
      <c r="AAO164" s="678"/>
      <c r="AAP164" s="678"/>
      <c r="AAQ164" s="678"/>
      <c r="AAR164" s="678"/>
      <c r="AAS164" s="678"/>
      <c r="AAT164" s="678"/>
      <c r="AAU164" s="678"/>
      <c r="AAV164" s="678"/>
      <c r="AAW164" s="678"/>
      <c r="AAX164" s="678"/>
      <c r="AAY164" s="678"/>
      <c r="AAZ164" s="678"/>
      <c r="ABA164" s="678"/>
      <c r="ABB164" s="678"/>
      <c r="ABC164" s="678"/>
      <c r="ABD164" s="678"/>
      <c r="ABE164" s="678"/>
      <c r="ABF164" s="678"/>
      <c r="ABG164" s="678"/>
      <c r="ABH164" s="678"/>
      <c r="ABI164" s="678"/>
      <c r="ABJ164" s="678"/>
      <c r="ABK164" s="678"/>
      <c r="ABL164" s="678"/>
      <c r="ABM164" s="678"/>
      <c r="ABN164" s="678"/>
      <c r="ABO164" s="678"/>
      <c r="ABP164" s="678"/>
      <c r="ABQ164" s="678"/>
      <c r="ABR164" s="678"/>
      <c r="ABS164" s="678"/>
      <c r="ABT164" s="678"/>
      <c r="ABU164" s="678"/>
      <c r="ABV164" s="678"/>
      <c r="ABW164" s="678"/>
      <c r="ABX164" s="678"/>
      <c r="ABY164" s="678"/>
      <c r="ABZ164" s="678"/>
      <c r="ACA164" s="678"/>
      <c r="ACB164" s="678"/>
      <c r="ACC164" s="678"/>
      <c r="ACD164" s="678"/>
      <c r="ACE164" s="678"/>
      <c r="ACF164" s="678"/>
      <c r="ACG164" s="678"/>
      <c r="ACH164" s="678"/>
      <c r="ACI164" s="678"/>
      <c r="ACJ164" s="678"/>
      <c r="ACK164" s="678"/>
      <c r="ACL164" s="678"/>
      <c r="ACM164" s="678"/>
      <c r="ACN164" s="678"/>
      <c r="ACO164" s="678"/>
      <c r="ACP164" s="678"/>
      <c r="ACQ164" s="678"/>
      <c r="ACR164" s="678"/>
      <c r="ACS164" s="678"/>
      <c r="ACT164" s="678"/>
      <c r="ACU164" s="678"/>
      <c r="ACV164" s="678"/>
      <c r="ACW164" s="678"/>
      <c r="ACX164" s="678"/>
      <c r="ACY164" s="678"/>
      <c r="ACZ164" s="678"/>
      <c r="ADA164" s="678"/>
      <c r="ADB164" s="678"/>
      <c r="ADC164" s="678"/>
      <c r="ADD164" s="678"/>
      <c r="ADE164" s="678"/>
      <c r="ADF164" s="678"/>
      <c r="ADG164" s="678"/>
      <c r="ADH164" s="678"/>
      <c r="ADI164" s="678"/>
      <c r="ADJ164" s="678"/>
      <c r="ADK164" s="678"/>
      <c r="ADL164" s="678"/>
      <c r="ADM164" s="678"/>
      <c r="ADN164" s="678"/>
      <c r="ADO164" s="678"/>
      <c r="ADP164" s="678"/>
      <c r="ADQ164" s="678"/>
      <c r="ADR164" s="678"/>
      <c r="ADS164" s="678"/>
      <c r="ADT164" s="678"/>
      <c r="ADU164" s="678"/>
      <c r="ADV164" s="678"/>
      <c r="ADW164" s="678"/>
      <c r="ADX164" s="678"/>
      <c r="ADY164" s="678"/>
      <c r="ADZ164" s="678"/>
      <c r="AEA164" s="678"/>
      <c r="AEB164" s="678"/>
      <c r="AEC164" s="678"/>
      <c r="AED164" s="678"/>
      <c r="AEE164" s="678"/>
      <c r="AEF164" s="678"/>
      <c r="AEG164" s="678"/>
      <c r="AEH164" s="678"/>
      <c r="AEI164" s="678"/>
      <c r="AEJ164" s="678"/>
      <c r="AEK164" s="678"/>
      <c r="AEL164" s="678"/>
      <c r="AEM164" s="678"/>
      <c r="AEN164" s="678"/>
      <c r="AEO164" s="678"/>
      <c r="AEP164" s="678"/>
      <c r="AEQ164" s="678"/>
      <c r="AER164" s="678"/>
    </row>
    <row r="165" spans="11:824">
      <c r="K165" s="678" t="s">
        <v>834</v>
      </c>
      <c r="L165" s="678"/>
      <c r="M165" s="678">
        <v>0</v>
      </c>
      <c r="N165" s="678">
        <v>0</v>
      </c>
      <c r="O165" s="678">
        <v>0</v>
      </c>
      <c r="P165" s="678">
        <v>568.6</v>
      </c>
      <c r="Q165" s="678">
        <v>568.6</v>
      </c>
      <c r="R165" s="678">
        <v>568.6</v>
      </c>
      <c r="S165" s="678" t="s">
        <v>6192</v>
      </c>
      <c r="T165" s="678"/>
      <c r="U165" s="678"/>
      <c r="V165" s="678"/>
      <c r="W165" s="678"/>
      <c r="X165" s="678"/>
      <c r="Y165" s="678"/>
      <c r="Z165" s="678"/>
      <c r="AA165" s="678"/>
      <c r="AB165" s="678"/>
      <c r="AC165" s="678"/>
      <c r="AD165" s="678"/>
      <c r="AE165" s="678"/>
      <c r="AF165" s="678"/>
      <c r="AG165" s="678"/>
      <c r="AH165" s="678"/>
      <c r="AI165" s="678"/>
      <c r="AJ165" s="678"/>
      <c r="AK165" s="678"/>
      <c r="AL165" s="678"/>
      <c r="AM165" s="678"/>
      <c r="AN165" s="678"/>
      <c r="AO165" s="678"/>
      <c r="AP165" s="678"/>
      <c r="AQ165" s="678"/>
      <c r="AR165" s="678"/>
      <c r="AS165" s="678"/>
      <c r="AT165" s="678"/>
      <c r="AU165" s="678"/>
      <c r="AV165" s="678"/>
      <c r="AW165" s="678"/>
      <c r="AX165" s="678"/>
      <c r="AY165" s="678"/>
      <c r="AZ165" s="678"/>
      <c r="BA165" s="678"/>
      <c r="BB165" s="678"/>
      <c r="BC165" s="678"/>
      <c r="BD165" s="678"/>
      <c r="BE165" s="678"/>
      <c r="BF165" s="678"/>
      <c r="BG165" s="678"/>
      <c r="BH165" s="678"/>
      <c r="BI165" s="678"/>
      <c r="BJ165" s="678"/>
      <c r="BK165" s="678"/>
      <c r="BL165" s="678"/>
      <c r="BM165" s="678"/>
      <c r="BN165" s="678"/>
      <c r="BO165" s="678"/>
      <c r="BP165" s="678"/>
      <c r="BQ165" s="678"/>
      <c r="BR165" s="678"/>
      <c r="BS165" s="678"/>
      <c r="BT165" s="678"/>
      <c r="BU165" s="678"/>
      <c r="BV165" s="678"/>
      <c r="BW165" s="678"/>
      <c r="BX165" s="678"/>
      <c r="BY165" s="678"/>
      <c r="BZ165" s="678"/>
      <c r="CA165" s="678"/>
      <c r="CB165" s="678"/>
      <c r="CC165" s="678"/>
      <c r="CD165" s="678"/>
      <c r="CE165" s="678"/>
      <c r="CF165" s="678"/>
      <c r="CG165" s="678"/>
      <c r="CH165" s="678"/>
      <c r="CI165" s="678"/>
      <c r="CJ165" s="678"/>
      <c r="CK165" s="678"/>
      <c r="CL165" s="678"/>
      <c r="CM165" s="678"/>
      <c r="CN165" s="678"/>
      <c r="CO165" s="678"/>
      <c r="CP165" s="678"/>
      <c r="CQ165" s="678"/>
      <c r="CR165" s="678"/>
      <c r="CS165" s="678"/>
      <c r="CT165" s="678"/>
      <c r="CU165" s="678"/>
      <c r="CV165" s="678"/>
      <c r="CW165" s="678"/>
      <c r="CX165" s="678"/>
      <c r="CY165" s="678"/>
      <c r="CZ165" s="678"/>
      <c r="DA165" s="678"/>
      <c r="DB165" s="678"/>
      <c r="DC165" s="678"/>
      <c r="DD165" s="678"/>
      <c r="DE165" s="678"/>
      <c r="DF165" s="678"/>
      <c r="DG165" s="678"/>
      <c r="DH165" s="678"/>
      <c r="DI165" s="678"/>
      <c r="DJ165" s="678"/>
      <c r="DK165" s="678"/>
      <c r="DL165" s="678"/>
      <c r="DM165" s="678"/>
      <c r="DN165" s="678"/>
      <c r="DO165" s="678"/>
      <c r="DP165" s="678"/>
      <c r="DQ165" s="678"/>
      <c r="DR165" s="678"/>
      <c r="DS165" s="678"/>
      <c r="DT165" s="678"/>
      <c r="DU165" s="678"/>
      <c r="DV165" s="678"/>
      <c r="DW165" s="678"/>
      <c r="DX165" s="678"/>
      <c r="DY165" s="678"/>
      <c r="DZ165" s="678"/>
      <c r="EA165" s="678"/>
      <c r="EB165" s="678"/>
      <c r="EC165" s="678"/>
      <c r="ED165" s="678"/>
      <c r="EE165" s="678"/>
      <c r="EF165" s="678"/>
      <c r="EG165" s="678"/>
      <c r="EH165" s="678"/>
      <c r="EI165" s="678"/>
      <c r="EJ165" s="678"/>
      <c r="EK165" s="678"/>
      <c r="EL165" s="678"/>
      <c r="EM165" s="678"/>
      <c r="EN165" s="678"/>
      <c r="EO165" s="678"/>
      <c r="EP165" s="678"/>
      <c r="EQ165" s="678"/>
      <c r="ER165" s="678"/>
      <c r="ES165" s="678"/>
      <c r="ET165" s="678"/>
      <c r="EU165" s="678"/>
      <c r="EV165" s="678"/>
      <c r="EW165" s="678"/>
      <c r="EX165" s="678"/>
      <c r="EY165" s="678"/>
      <c r="EZ165" s="678"/>
      <c r="FA165" s="678"/>
      <c r="FB165" s="678"/>
      <c r="FC165" s="678"/>
      <c r="FD165" s="678"/>
      <c r="FE165" s="678"/>
      <c r="FF165" s="678"/>
      <c r="FG165" s="678"/>
      <c r="FH165" s="678"/>
      <c r="FI165" s="678"/>
      <c r="FJ165" s="678"/>
      <c r="FK165" s="678"/>
      <c r="FL165" s="678"/>
      <c r="FM165" s="678"/>
      <c r="FN165" s="678"/>
      <c r="FO165" s="678"/>
      <c r="FP165" s="678"/>
      <c r="FQ165" s="678"/>
      <c r="FR165" s="678"/>
      <c r="FS165" s="678"/>
      <c r="FT165" s="678"/>
      <c r="FU165" s="678"/>
      <c r="FV165" s="678"/>
      <c r="FW165" s="678"/>
      <c r="FX165" s="678"/>
      <c r="FY165" s="678"/>
      <c r="FZ165" s="678"/>
      <c r="GA165" s="678"/>
      <c r="GB165" s="678"/>
      <c r="GC165" s="678"/>
      <c r="GD165" s="678"/>
      <c r="GE165" s="678"/>
      <c r="GF165" s="678"/>
      <c r="GG165" s="678"/>
      <c r="GH165" s="678"/>
      <c r="GI165" s="678"/>
      <c r="GJ165" s="678"/>
      <c r="GK165" s="678"/>
      <c r="GL165" s="678"/>
      <c r="GM165" s="678"/>
      <c r="GN165" s="678"/>
      <c r="GO165" s="678"/>
      <c r="GP165" s="678"/>
      <c r="GQ165" s="678"/>
      <c r="GR165" s="678"/>
      <c r="GS165" s="678"/>
      <c r="GT165" s="678"/>
      <c r="GU165" s="678"/>
      <c r="GV165" s="678"/>
      <c r="GW165" s="678"/>
      <c r="GX165" s="678"/>
      <c r="GY165" s="678"/>
      <c r="GZ165" s="678"/>
      <c r="HA165" s="678"/>
      <c r="HB165" s="678"/>
      <c r="HC165" s="678"/>
      <c r="HD165" s="678"/>
      <c r="HE165" s="678"/>
      <c r="HF165" s="678"/>
      <c r="HG165" s="678"/>
      <c r="HH165" s="678"/>
      <c r="HI165" s="678"/>
      <c r="HJ165" s="678"/>
      <c r="HK165" s="678"/>
      <c r="HL165" s="678"/>
      <c r="HM165" s="678"/>
      <c r="HN165" s="678"/>
      <c r="HO165" s="678"/>
      <c r="HP165" s="678"/>
      <c r="HQ165" s="678"/>
      <c r="HR165" s="678"/>
      <c r="HS165" s="678"/>
      <c r="HT165" s="678"/>
      <c r="HU165" s="678"/>
      <c r="HV165" s="678"/>
      <c r="HW165" s="678"/>
      <c r="HX165" s="678"/>
      <c r="HY165" s="678"/>
      <c r="HZ165" s="678"/>
      <c r="IA165" s="678"/>
      <c r="IB165" s="678"/>
      <c r="IC165" s="678"/>
      <c r="ID165" s="678"/>
      <c r="IE165" s="678"/>
      <c r="IF165" s="678"/>
      <c r="IG165" s="678"/>
      <c r="IH165" s="678"/>
      <c r="II165" s="678"/>
      <c r="IJ165" s="678"/>
      <c r="IK165" s="678"/>
      <c r="IL165" s="678"/>
      <c r="IM165" s="678"/>
      <c r="IN165" s="678"/>
      <c r="IO165" s="678"/>
      <c r="IP165" s="678"/>
      <c r="IQ165" s="678"/>
      <c r="IR165" s="678"/>
      <c r="IS165" s="678"/>
      <c r="IT165" s="678"/>
      <c r="IU165" s="678"/>
      <c r="IV165" s="678"/>
      <c r="IW165" s="678"/>
      <c r="IX165" s="678"/>
      <c r="IY165" s="678"/>
      <c r="IZ165" s="678"/>
      <c r="JA165" s="678"/>
      <c r="JB165" s="678"/>
      <c r="JC165" s="678"/>
      <c r="JD165" s="678"/>
      <c r="JE165" s="678"/>
      <c r="JF165" s="678"/>
      <c r="JG165" s="678"/>
      <c r="JH165" s="678"/>
      <c r="JI165" s="678"/>
      <c r="JJ165" s="678"/>
      <c r="JK165" s="678"/>
      <c r="JL165" s="678"/>
      <c r="JM165" s="678"/>
      <c r="JN165" s="678"/>
      <c r="JO165" s="678"/>
      <c r="JP165" s="678"/>
      <c r="JQ165" s="678"/>
      <c r="JR165" s="678"/>
      <c r="JS165" s="678"/>
      <c r="JT165" s="678"/>
      <c r="JU165" s="678"/>
      <c r="JV165" s="678"/>
      <c r="JW165" s="678"/>
      <c r="JX165" s="678"/>
      <c r="JY165" s="678"/>
      <c r="JZ165" s="678"/>
      <c r="KA165" s="678"/>
      <c r="KB165" s="678"/>
      <c r="KC165" s="678"/>
      <c r="KD165" s="678"/>
      <c r="KE165" s="678"/>
      <c r="KF165" s="678"/>
      <c r="KG165" s="678"/>
      <c r="KH165" s="678"/>
      <c r="KI165" s="678"/>
      <c r="KJ165" s="678"/>
      <c r="KK165" s="678"/>
      <c r="KL165" s="678"/>
      <c r="KM165" s="678"/>
      <c r="KN165" s="678"/>
      <c r="KO165" s="678"/>
      <c r="KP165" s="678"/>
      <c r="KQ165" s="678"/>
      <c r="KR165" s="678"/>
      <c r="KS165" s="678"/>
      <c r="KT165" s="678"/>
      <c r="KU165" s="678"/>
      <c r="KV165" s="678"/>
      <c r="KW165" s="678"/>
      <c r="KX165" s="678"/>
      <c r="KY165" s="678"/>
      <c r="KZ165" s="678"/>
      <c r="LA165" s="678"/>
      <c r="LB165" s="678"/>
      <c r="LC165" s="678"/>
      <c r="LD165" s="678"/>
      <c r="LE165" s="678"/>
      <c r="LF165" s="678"/>
      <c r="LG165" s="678"/>
      <c r="LH165" s="678"/>
      <c r="LI165" s="678"/>
      <c r="LJ165" s="678"/>
      <c r="LK165" s="678"/>
      <c r="LL165" s="678"/>
      <c r="LM165" s="678"/>
      <c r="LN165" s="678"/>
      <c r="LO165" s="678"/>
      <c r="LP165" s="678"/>
      <c r="LQ165" s="678"/>
      <c r="LR165" s="678"/>
      <c r="LS165" s="678"/>
      <c r="LT165" s="678"/>
      <c r="LU165" s="678"/>
      <c r="LV165" s="678"/>
      <c r="LW165" s="678"/>
      <c r="LX165" s="678"/>
      <c r="LY165" s="678"/>
      <c r="LZ165" s="678"/>
      <c r="MA165" s="678"/>
      <c r="MB165" s="678"/>
      <c r="MC165" s="678"/>
      <c r="MD165" s="678"/>
      <c r="ME165" s="678"/>
      <c r="MF165" s="678"/>
      <c r="MG165" s="678"/>
      <c r="MH165" s="678"/>
      <c r="MI165" s="678"/>
      <c r="MJ165" s="678"/>
      <c r="MK165" s="678"/>
      <c r="ML165" s="678"/>
      <c r="MM165" s="678"/>
      <c r="MN165" s="678"/>
      <c r="MO165" s="678"/>
      <c r="MP165" s="678"/>
      <c r="MQ165" s="678"/>
      <c r="MR165" s="678"/>
      <c r="MS165" s="678"/>
      <c r="MT165" s="678"/>
      <c r="MU165" s="678"/>
      <c r="MV165" s="678"/>
      <c r="MW165" s="678"/>
      <c r="MX165" s="678"/>
      <c r="MY165" s="678"/>
      <c r="MZ165" s="678"/>
      <c r="NA165" s="678"/>
      <c r="NB165" s="678"/>
      <c r="NC165" s="678"/>
      <c r="ND165" s="678"/>
      <c r="NE165" s="678"/>
      <c r="NF165" s="678"/>
      <c r="NG165" s="678"/>
      <c r="NH165" s="678"/>
      <c r="NI165" s="678"/>
      <c r="NJ165" s="678"/>
      <c r="NK165" s="678"/>
      <c r="NL165" s="678"/>
      <c r="NM165" s="678"/>
      <c r="NN165" s="678"/>
      <c r="NO165" s="678"/>
      <c r="NP165" s="678"/>
      <c r="NQ165" s="678"/>
      <c r="NR165" s="678"/>
      <c r="NS165" s="678"/>
      <c r="NT165" s="678"/>
      <c r="NU165" s="678"/>
      <c r="NV165" s="678"/>
      <c r="NW165" s="678"/>
      <c r="NX165" s="678"/>
      <c r="NY165" s="678"/>
      <c r="NZ165" s="678"/>
      <c r="OA165" s="678"/>
      <c r="OB165" s="678"/>
      <c r="OC165" s="678"/>
      <c r="OD165" s="678"/>
      <c r="OE165" s="678"/>
      <c r="OF165" s="678"/>
      <c r="OG165" s="678"/>
      <c r="OH165" s="678"/>
      <c r="OI165" s="678"/>
      <c r="OJ165" s="678"/>
      <c r="OK165" s="678"/>
      <c r="OL165" s="678"/>
      <c r="OM165" s="678"/>
      <c r="ON165" s="678"/>
      <c r="OO165" s="678"/>
      <c r="OP165" s="678"/>
      <c r="OQ165" s="678"/>
      <c r="OR165" s="678"/>
      <c r="OS165" s="678"/>
      <c r="OT165" s="678"/>
      <c r="OU165" s="678"/>
      <c r="OV165" s="678"/>
      <c r="OW165" s="678"/>
      <c r="OX165" s="678"/>
      <c r="OY165" s="678"/>
      <c r="OZ165" s="678"/>
      <c r="PA165" s="678"/>
      <c r="PB165" s="678"/>
      <c r="PC165" s="678"/>
      <c r="PD165" s="678"/>
      <c r="PE165" s="678"/>
      <c r="PF165" s="678"/>
      <c r="PG165" s="678"/>
      <c r="PH165" s="678"/>
      <c r="PI165" s="678"/>
      <c r="PJ165" s="678"/>
      <c r="PK165" s="678"/>
      <c r="PL165" s="678"/>
      <c r="PM165" s="678"/>
      <c r="PN165" s="678"/>
      <c r="PO165" s="678"/>
      <c r="PP165" s="678"/>
      <c r="PQ165" s="678"/>
      <c r="PR165" s="678"/>
      <c r="PS165" s="678"/>
      <c r="PT165" s="678"/>
      <c r="PU165" s="678"/>
      <c r="PV165" s="678"/>
      <c r="PW165" s="678"/>
      <c r="PX165" s="678"/>
      <c r="PY165" s="678"/>
      <c r="PZ165" s="678"/>
      <c r="QA165" s="678"/>
      <c r="QB165" s="678"/>
      <c r="QC165" s="678"/>
      <c r="QD165" s="678"/>
      <c r="QE165" s="678"/>
      <c r="QF165" s="678"/>
      <c r="QG165" s="678"/>
      <c r="QH165" s="678"/>
      <c r="QI165" s="678"/>
      <c r="QJ165" s="678"/>
      <c r="QK165" s="678"/>
      <c r="QL165" s="678"/>
      <c r="QM165" s="678"/>
      <c r="QN165" s="678"/>
      <c r="QO165" s="678"/>
      <c r="QP165" s="678"/>
      <c r="QQ165" s="678"/>
      <c r="QR165" s="678"/>
      <c r="QS165" s="678"/>
      <c r="QT165" s="678"/>
      <c r="QU165" s="678"/>
      <c r="QV165" s="678"/>
      <c r="QW165" s="678"/>
      <c r="QX165" s="678"/>
      <c r="QY165" s="678"/>
      <c r="QZ165" s="678"/>
      <c r="RA165" s="678"/>
      <c r="RB165" s="678"/>
      <c r="RC165" s="678"/>
      <c r="RD165" s="678"/>
      <c r="RE165" s="678"/>
      <c r="RF165" s="678"/>
      <c r="RG165" s="678"/>
      <c r="RH165" s="678"/>
      <c r="RI165" s="678"/>
      <c r="RJ165" s="678"/>
      <c r="RK165" s="678"/>
      <c r="RL165" s="678"/>
      <c r="RM165" s="678"/>
      <c r="RN165" s="678"/>
      <c r="RO165" s="678"/>
      <c r="RP165" s="678"/>
      <c r="RQ165" s="678"/>
      <c r="RR165" s="678"/>
      <c r="RS165" s="678"/>
      <c r="RT165" s="678"/>
      <c r="RU165" s="678"/>
      <c r="RV165" s="678"/>
      <c r="RW165" s="678"/>
      <c r="RX165" s="678"/>
      <c r="RY165" s="678"/>
      <c r="RZ165" s="678"/>
      <c r="SA165" s="678"/>
      <c r="SB165" s="678"/>
      <c r="SC165" s="678"/>
      <c r="SD165" s="678"/>
      <c r="SE165" s="678"/>
      <c r="SF165" s="678"/>
      <c r="SG165" s="678"/>
      <c r="SH165" s="678"/>
      <c r="SI165" s="678"/>
      <c r="SJ165" s="678"/>
      <c r="SK165" s="678"/>
      <c r="SL165" s="678"/>
      <c r="SM165" s="678"/>
      <c r="SN165" s="678"/>
      <c r="SO165" s="678"/>
      <c r="SP165" s="678"/>
      <c r="SQ165" s="678"/>
      <c r="SR165" s="678"/>
      <c r="SS165" s="678"/>
      <c r="ST165" s="678"/>
      <c r="SU165" s="678"/>
      <c r="SV165" s="678"/>
      <c r="SW165" s="678"/>
      <c r="SX165" s="678"/>
      <c r="SY165" s="678"/>
      <c r="SZ165" s="678"/>
      <c r="TA165" s="678"/>
      <c r="TB165" s="678"/>
      <c r="TC165" s="678"/>
      <c r="TD165" s="678"/>
      <c r="TE165" s="678"/>
      <c r="TF165" s="678"/>
      <c r="TG165" s="678"/>
      <c r="TH165" s="678"/>
      <c r="TI165" s="678"/>
      <c r="TJ165" s="678"/>
      <c r="TK165" s="678"/>
      <c r="TL165" s="678"/>
      <c r="TM165" s="678"/>
      <c r="TN165" s="678"/>
      <c r="TO165" s="678"/>
      <c r="TP165" s="678"/>
      <c r="TQ165" s="678"/>
      <c r="TR165" s="678"/>
      <c r="TS165" s="678"/>
      <c r="TT165" s="678"/>
      <c r="TU165" s="678"/>
      <c r="TV165" s="678"/>
      <c r="TW165" s="678"/>
      <c r="TX165" s="678"/>
      <c r="TY165" s="678"/>
      <c r="TZ165" s="678"/>
      <c r="UA165" s="678"/>
      <c r="UB165" s="678"/>
      <c r="UC165" s="678"/>
      <c r="UD165" s="678"/>
      <c r="UE165" s="678"/>
      <c r="UF165" s="678"/>
      <c r="UG165" s="678"/>
      <c r="UH165" s="678"/>
      <c r="UI165" s="678"/>
      <c r="UJ165" s="678"/>
      <c r="UK165" s="678"/>
      <c r="UL165" s="678"/>
      <c r="UM165" s="678"/>
      <c r="UN165" s="678"/>
      <c r="UO165" s="678"/>
      <c r="UP165" s="678"/>
      <c r="UQ165" s="678"/>
      <c r="UR165" s="678"/>
      <c r="US165" s="678"/>
      <c r="UT165" s="678"/>
      <c r="UU165" s="678"/>
      <c r="UV165" s="678"/>
      <c r="UW165" s="678"/>
      <c r="UX165" s="678"/>
      <c r="UY165" s="678"/>
      <c r="UZ165" s="678"/>
      <c r="VA165" s="678"/>
      <c r="VB165" s="678"/>
      <c r="VC165" s="678"/>
      <c r="VD165" s="678"/>
      <c r="VE165" s="678"/>
      <c r="VF165" s="678"/>
      <c r="VG165" s="678"/>
      <c r="VH165" s="678"/>
      <c r="VI165" s="678"/>
      <c r="VJ165" s="678"/>
      <c r="VK165" s="678"/>
      <c r="VL165" s="678"/>
      <c r="VM165" s="678"/>
      <c r="VN165" s="678"/>
      <c r="VO165" s="678"/>
      <c r="VP165" s="678"/>
      <c r="VQ165" s="678"/>
      <c r="VR165" s="678"/>
      <c r="VS165" s="678"/>
      <c r="VT165" s="678"/>
      <c r="VU165" s="678"/>
      <c r="VV165" s="678"/>
      <c r="VW165" s="678"/>
      <c r="VX165" s="678"/>
      <c r="VY165" s="678"/>
      <c r="VZ165" s="678"/>
      <c r="WA165" s="678"/>
      <c r="WB165" s="678"/>
      <c r="WC165" s="678"/>
      <c r="WD165" s="678"/>
      <c r="WE165" s="678"/>
      <c r="WF165" s="678"/>
      <c r="WG165" s="678"/>
      <c r="WH165" s="678"/>
      <c r="WI165" s="678"/>
      <c r="WJ165" s="678"/>
      <c r="WK165" s="678"/>
      <c r="WL165" s="678"/>
      <c r="WM165" s="678"/>
      <c r="WN165" s="678"/>
      <c r="WO165" s="678"/>
      <c r="WP165" s="678"/>
      <c r="WQ165" s="678"/>
      <c r="WR165" s="678"/>
      <c r="WS165" s="678"/>
      <c r="WT165" s="678"/>
      <c r="WU165" s="678"/>
      <c r="WV165" s="678"/>
      <c r="WW165" s="678"/>
      <c r="WX165" s="678"/>
      <c r="WY165" s="678"/>
      <c r="WZ165" s="678"/>
      <c r="XA165" s="678"/>
      <c r="XB165" s="678"/>
      <c r="XC165" s="678"/>
      <c r="XD165" s="678"/>
      <c r="XE165" s="678"/>
      <c r="XF165" s="678"/>
      <c r="XG165" s="678"/>
      <c r="XH165" s="678"/>
      <c r="XI165" s="678"/>
      <c r="XJ165" s="678"/>
      <c r="XK165" s="678"/>
      <c r="XL165" s="678"/>
      <c r="XM165" s="678"/>
      <c r="XN165" s="678"/>
      <c r="XO165" s="678"/>
      <c r="XP165" s="678"/>
      <c r="XQ165" s="678"/>
      <c r="XR165" s="678"/>
      <c r="XS165" s="678"/>
      <c r="XT165" s="678"/>
      <c r="XU165" s="678"/>
      <c r="XV165" s="678"/>
      <c r="XW165" s="678"/>
      <c r="XX165" s="678"/>
      <c r="XY165" s="678"/>
      <c r="XZ165" s="678"/>
      <c r="YA165" s="678"/>
      <c r="YB165" s="678"/>
      <c r="YC165" s="678"/>
      <c r="YD165" s="678"/>
      <c r="YE165" s="678"/>
      <c r="YF165" s="678"/>
      <c r="YG165" s="678"/>
      <c r="YH165" s="678"/>
      <c r="YI165" s="678"/>
      <c r="YJ165" s="678"/>
      <c r="YK165" s="678"/>
      <c r="YL165" s="678"/>
      <c r="YM165" s="678"/>
      <c r="YN165" s="678"/>
      <c r="YO165" s="678"/>
      <c r="YP165" s="678"/>
      <c r="YQ165" s="678"/>
      <c r="YR165" s="678"/>
      <c r="YS165" s="678"/>
      <c r="YT165" s="678"/>
      <c r="YU165" s="678"/>
      <c r="YV165" s="678"/>
      <c r="YW165" s="678"/>
      <c r="YX165" s="678"/>
      <c r="YY165" s="678"/>
      <c r="YZ165" s="678"/>
      <c r="ZA165" s="678"/>
      <c r="ZB165" s="678"/>
      <c r="ZC165" s="678"/>
      <c r="ZD165" s="678"/>
      <c r="ZE165" s="678"/>
      <c r="ZF165" s="678"/>
      <c r="ZG165" s="678"/>
      <c r="ZH165" s="678"/>
      <c r="ZI165" s="678"/>
      <c r="ZJ165" s="678"/>
      <c r="ZK165" s="678"/>
      <c r="ZL165" s="678"/>
      <c r="ZM165" s="678"/>
      <c r="ZN165" s="678"/>
      <c r="ZO165" s="678"/>
      <c r="ZP165" s="678"/>
      <c r="ZQ165" s="678"/>
      <c r="ZR165" s="678"/>
      <c r="ZS165" s="678"/>
      <c r="ZT165" s="678"/>
      <c r="ZU165" s="678"/>
      <c r="ZV165" s="678"/>
      <c r="ZW165" s="678"/>
      <c r="ZX165" s="678"/>
      <c r="ZY165" s="678"/>
      <c r="ZZ165" s="678"/>
      <c r="AAA165" s="678"/>
      <c r="AAB165" s="678"/>
      <c r="AAC165" s="678"/>
      <c r="AAD165" s="678"/>
      <c r="AAE165" s="678"/>
      <c r="AAF165" s="678"/>
      <c r="AAG165" s="678"/>
      <c r="AAH165" s="678"/>
      <c r="AAI165" s="678"/>
      <c r="AAJ165" s="678"/>
      <c r="AAK165" s="678"/>
      <c r="AAL165" s="678"/>
      <c r="AAM165" s="678"/>
      <c r="AAN165" s="678"/>
      <c r="AAO165" s="678"/>
      <c r="AAP165" s="678"/>
      <c r="AAQ165" s="678"/>
      <c r="AAR165" s="678"/>
      <c r="AAS165" s="678"/>
      <c r="AAT165" s="678"/>
      <c r="AAU165" s="678"/>
      <c r="AAV165" s="678"/>
      <c r="AAW165" s="678"/>
      <c r="AAX165" s="678"/>
      <c r="AAY165" s="678"/>
      <c r="AAZ165" s="678"/>
      <c r="ABA165" s="678"/>
      <c r="ABB165" s="678"/>
      <c r="ABC165" s="678"/>
      <c r="ABD165" s="678"/>
      <c r="ABE165" s="678"/>
      <c r="ABF165" s="678"/>
      <c r="ABG165" s="678"/>
      <c r="ABH165" s="678"/>
      <c r="ABI165" s="678"/>
      <c r="ABJ165" s="678"/>
      <c r="ABK165" s="678"/>
      <c r="ABL165" s="678"/>
      <c r="ABM165" s="678"/>
      <c r="ABN165" s="678"/>
      <c r="ABO165" s="678"/>
      <c r="ABP165" s="678"/>
      <c r="ABQ165" s="678"/>
      <c r="ABR165" s="678"/>
      <c r="ABS165" s="678"/>
      <c r="ABT165" s="678"/>
      <c r="ABU165" s="678"/>
      <c r="ABV165" s="678"/>
      <c r="ABW165" s="678"/>
      <c r="ABX165" s="678"/>
      <c r="ABY165" s="678"/>
      <c r="ABZ165" s="678"/>
      <c r="ACA165" s="678"/>
      <c r="ACB165" s="678"/>
      <c r="ACC165" s="678"/>
      <c r="ACD165" s="678"/>
      <c r="ACE165" s="678"/>
      <c r="ACF165" s="678"/>
      <c r="ACG165" s="678"/>
      <c r="ACH165" s="678"/>
      <c r="ACI165" s="678"/>
      <c r="ACJ165" s="678"/>
      <c r="ACK165" s="678"/>
      <c r="ACL165" s="678"/>
      <c r="ACM165" s="678"/>
      <c r="ACN165" s="678"/>
      <c r="ACO165" s="678"/>
      <c r="ACP165" s="678"/>
      <c r="ACQ165" s="678"/>
      <c r="ACR165" s="678"/>
      <c r="ACS165" s="678"/>
      <c r="ACT165" s="678"/>
      <c r="ACU165" s="678"/>
      <c r="ACV165" s="678"/>
      <c r="ACW165" s="678"/>
      <c r="ACX165" s="678"/>
      <c r="ACY165" s="678"/>
      <c r="ACZ165" s="678"/>
      <c r="ADA165" s="678"/>
      <c r="ADB165" s="678"/>
      <c r="ADC165" s="678"/>
      <c r="ADD165" s="678"/>
      <c r="ADE165" s="678"/>
      <c r="ADF165" s="678"/>
      <c r="ADG165" s="678"/>
      <c r="ADH165" s="678"/>
      <c r="ADI165" s="678"/>
      <c r="ADJ165" s="678"/>
      <c r="ADK165" s="678"/>
      <c r="ADL165" s="678"/>
      <c r="ADM165" s="678"/>
      <c r="ADN165" s="678"/>
      <c r="ADO165" s="678"/>
      <c r="ADP165" s="678"/>
      <c r="ADQ165" s="678"/>
      <c r="ADR165" s="678"/>
      <c r="ADS165" s="678"/>
      <c r="ADT165" s="678"/>
      <c r="ADU165" s="678"/>
      <c r="ADV165" s="678"/>
      <c r="ADW165" s="678"/>
      <c r="ADX165" s="678"/>
      <c r="ADY165" s="678"/>
      <c r="ADZ165" s="678"/>
      <c r="AEA165" s="678"/>
      <c r="AEB165" s="678"/>
      <c r="AEC165" s="678"/>
      <c r="AED165" s="678"/>
      <c r="AEE165" s="678"/>
      <c r="AEF165" s="678"/>
      <c r="AEG165" s="678"/>
      <c r="AEH165" s="678"/>
      <c r="AEI165" s="678"/>
      <c r="AEJ165" s="678"/>
      <c r="AEK165" s="678"/>
      <c r="AEL165" s="678"/>
      <c r="AEM165" s="678"/>
      <c r="AEN165" s="678"/>
      <c r="AEO165" s="678"/>
      <c r="AEP165" s="678"/>
      <c r="AEQ165" s="678"/>
      <c r="AER165" s="678"/>
    </row>
    <row r="166" spans="11:824">
      <c r="K166" s="678" t="s">
        <v>835</v>
      </c>
      <c r="L166" s="678"/>
      <c r="M166" s="678">
        <v>0</v>
      </c>
      <c r="N166" s="678">
        <v>0</v>
      </c>
      <c r="O166" s="678">
        <v>0</v>
      </c>
      <c r="P166" s="678">
        <v>10403.33</v>
      </c>
      <c r="Q166" s="678">
        <v>10209.94</v>
      </c>
      <c r="R166" s="678">
        <v>8522.73</v>
      </c>
      <c r="S166" s="678" t="s">
        <v>6192</v>
      </c>
      <c r="T166" s="678"/>
      <c r="U166" s="678"/>
      <c r="V166" s="678"/>
      <c r="W166" s="678"/>
      <c r="X166" s="678"/>
      <c r="Y166" s="678"/>
      <c r="Z166" s="678"/>
      <c r="AA166" s="678"/>
      <c r="AB166" s="678"/>
      <c r="AC166" s="678"/>
      <c r="AD166" s="678"/>
      <c r="AE166" s="678"/>
      <c r="AF166" s="678"/>
      <c r="AG166" s="678"/>
      <c r="AH166" s="678"/>
      <c r="AI166" s="678"/>
      <c r="AJ166" s="678"/>
      <c r="AK166" s="678"/>
      <c r="AL166" s="678"/>
      <c r="AM166" s="678"/>
      <c r="AN166" s="678"/>
      <c r="AO166" s="678"/>
      <c r="AP166" s="678"/>
      <c r="AQ166" s="678"/>
      <c r="AR166" s="678"/>
      <c r="AS166" s="678"/>
      <c r="AT166" s="678"/>
      <c r="AU166" s="678"/>
      <c r="AV166" s="678"/>
      <c r="AW166" s="678"/>
      <c r="AX166" s="678"/>
      <c r="AY166" s="678"/>
      <c r="AZ166" s="678"/>
      <c r="BA166" s="678"/>
      <c r="BB166" s="678"/>
      <c r="BC166" s="678"/>
      <c r="BD166" s="678"/>
      <c r="BE166" s="678"/>
      <c r="BF166" s="678"/>
      <c r="BG166" s="678"/>
      <c r="BH166" s="678"/>
      <c r="BI166" s="678"/>
      <c r="BJ166" s="678"/>
      <c r="BK166" s="678"/>
      <c r="BL166" s="678"/>
      <c r="BM166" s="678"/>
      <c r="BN166" s="678"/>
      <c r="BO166" s="678"/>
      <c r="BP166" s="678"/>
      <c r="BQ166" s="678"/>
      <c r="BR166" s="678"/>
      <c r="BS166" s="678"/>
      <c r="BT166" s="678"/>
      <c r="BU166" s="678"/>
      <c r="BV166" s="678"/>
      <c r="BW166" s="678"/>
      <c r="BX166" s="678"/>
      <c r="BY166" s="678"/>
      <c r="BZ166" s="678"/>
      <c r="CA166" s="678"/>
      <c r="CB166" s="678"/>
      <c r="CC166" s="678"/>
      <c r="CD166" s="678"/>
      <c r="CE166" s="678"/>
      <c r="CF166" s="678"/>
      <c r="CG166" s="678"/>
      <c r="CH166" s="678"/>
      <c r="CI166" s="678"/>
      <c r="CJ166" s="678"/>
      <c r="CK166" s="678"/>
      <c r="CL166" s="678"/>
      <c r="CM166" s="678"/>
      <c r="CN166" s="678"/>
      <c r="CO166" s="678"/>
      <c r="CP166" s="678"/>
      <c r="CQ166" s="678"/>
      <c r="CR166" s="678"/>
      <c r="CS166" s="678"/>
      <c r="CT166" s="678"/>
      <c r="CU166" s="678"/>
      <c r="CV166" s="678"/>
      <c r="CW166" s="678"/>
      <c r="CX166" s="678"/>
      <c r="CY166" s="678"/>
      <c r="CZ166" s="678"/>
      <c r="DA166" s="678"/>
      <c r="DB166" s="678"/>
      <c r="DC166" s="678"/>
      <c r="DD166" s="678"/>
      <c r="DE166" s="678"/>
      <c r="DF166" s="678"/>
      <c r="DG166" s="678"/>
      <c r="DH166" s="678"/>
      <c r="DI166" s="678"/>
      <c r="DJ166" s="678"/>
      <c r="DK166" s="678"/>
      <c r="DL166" s="678"/>
      <c r="DM166" s="678"/>
      <c r="DN166" s="678"/>
      <c r="DO166" s="678"/>
      <c r="DP166" s="678"/>
      <c r="DQ166" s="678"/>
      <c r="DR166" s="678"/>
      <c r="DS166" s="678"/>
      <c r="DT166" s="678"/>
      <c r="DU166" s="678"/>
      <c r="DV166" s="678"/>
      <c r="DW166" s="678"/>
      <c r="DX166" s="678"/>
      <c r="DY166" s="678"/>
      <c r="DZ166" s="678"/>
      <c r="EA166" s="678"/>
      <c r="EB166" s="678"/>
      <c r="EC166" s="678"/>
      <c r="ED166" s="678"/>
      <c r="EE166" s="678"/>
      <c r="EF166" s="678"/>
      <c r="EG166" s="678"/>
      <c r="EH166" s="678"/>
      <c r="EI166" s="678"/>
      <c r="EJ166" s="678"/>
      <c r="EK166" s="678"/>
      <c r="EL166" s="678"/>
      <c r="EM166" s="678"/>
      <c r="EN166" s="678"/>
      <c r="EO166" s="678"/>
      <c r="EP166" s="678"/>
      <c r="EQ166" s="678"/>
      <c r="ER166" s="678"/>
      <c r="ES166" s="678"/>
      <c r="ET166" s="678"/>
      <c r="EU166" s="678"/>
      <c r="EV166" s="678"/>
      <c r="EW166" s="678"/>
      <c r="EX166" s="678"/>
      <c r="EY166" s="678"/>
      <c r="EZ166" s="678"/>
      <c r="FA166" s="678"/>
      <c r="FB166" s="678"/>
      <c r="FC166" s="678"/>
      <c r="FD166" s="678"/>
      <c r="FE166" s="678"/>
      <c r="FF166" s="678"/>
      <c r="FG166" s="678"/>
      <c r="FH166" s="678"/>
      <c r="FI166" s="678"/>
      <c r="FJ166" s="678"/>
      <c r="FK166" s="678"/>
      <c r="FL166" s="678"/>
      <c r="FM166" s="678"/>
      <c r="FN166" s="678"/>
      <c r="FO166" s="678"/>
      <c r="FP166" s="678"/>
      <c r="FQ166" s="678"/>
      <c r="FR166" s="678"/>
      <c r="FS166" s="678"/>
      <c r="FT166" s="678"/>
      <c r="FU166" s="678"/>
      <c r="FV166" s="678"/>
      <c r="FW166" s="678"/>
      <c r="FX166" s="678"/>
      <c r="FY166" s="678"/>
      <c r="FZ166" s="678"/>
      <c r="GA166" s="678"/>
      <c r="GB166" s="678"/>
      <c r="GC166" s="678"/>
      <c r="GD166" s="678"/>
      <c r="GE166" s="678"/>
      <c r="GF166" s="678"/>
      <c r="GG166" s="678"/>
      <c r="GH166" s="678"/>
      <c r="GI166" s="678"/>
      <c r="GJ166" s="678"/>
      <c r="GK166" s="678"/>
      <c r="GL166" s="678"/>
      <c r="GM166" s="678"/>
      <c r="GN166" s="678"/>
      <c r="GO166" s="678"/>
      <c r="GP166" s="678"/>
      <c r="GQ166" s="678"/>
      <c r="GR166" s="678"/>
      <c r="GS166" s="678"/>
      <c r="GT166" s="678"/>
      <c r="GU166" s="678"/>
      <c r="GV166" s="678"/>
      <c r="GW166" s="678"/>
      <c r="GX166" s="678"/>
      <c r="GY166" s="678"/>
      <c r="GZ166" s="678"/>
      <c r="HA166" s="678"/>
      <c r="HB166" s="678"/>
      <c r="HC166" s="678"/>
      <c r="HD166" s="678"/>
      <c r="HE166" s="678"/>
      <c r="HF166" s="678"/>
      <c r="HG166" s="678"/>
      <c r="HH166" s="678"/>
      <c r="HI166" s="678"/>
      <c r="HJ166" s="678"/>
      <c r="HK166" s="678"/>
      <c r="HL166" s="678"/>
      <c r="HM166" s="678"/>
      <c r="HN166" s="678"/>
      <c r="HO166" s="678"/>
      <c r="HP166" s="678"/>
      <c r="HQ166" s="678"/>
      <c r="HR166" s="678"/>
      <c r="HS166" s="678"/>
      <c r="HT166" s="678"/>
      <c r="HU166" s="678"/>
      <c r="HV166" s="678"/>
      <c r="HW166" s="678"/>
      <c r="HX166" s="678"/>
      <c r="HY166" s="678"/>
      <c r="HZ166" s="678"/>
      <c r="IA166" s="678"/>
      <c r="IB166" s="678"/>
      <c r="IC166" s="678"/>
      <c r="ID166" s="678"/>
      <c r="IE166" s="678"/>
      <c r="IF166" s="678"/>
      <c r="IG166" s="678"/>
      <c r="IH166" s="678"/>
      <c r="II166" s="678"/>
      <c r="IJ166" s="678"/>
      <c r="IK166" s="678"/>
      <c r="IL166" s="678"/>
      <c r="IM166" s="678"/>
      <c r="IN166" s="678"/>
      <c r="IO166" s="678"/>
      <c r="IP166" s="678"/>
      <c r="IQ166" s="678"/>
      <c r="IR166" s="678"/>
      <c r="IS166" s="678"/>
      <c r="IT166" s="678"/>
      <c r="IU166" s="678"/>
      <c r="IV166" s="678"/>
      <c r="IW166" s="678"/>
      <c r="IX166" s="678"/>
      <c r="IY166" s="678"/>
      <c r="IZ166" s="678"/>
      <c r="JA166" s="678"/>
      <c r="JB166" s="678"/>
      <c r="JC166" s="678"/>
      <c r="JD166" s="678"/>
      <c r="JE166" s="678"/>
      <c r="JF166" s="678"/>
      <c r="JG166" s="678"/>
      <c r="JH166" s="678"/>
      <c r="JI166" s="678"/>
      <c r="JJ166" s="678"/>
      <c r="JK166" s="678"/>
      <c r="JL166" s="678"/>
      <c r="JM166" s="678"/>
      <c r="JN166" s="678"/>
      <c r="JO166" s="678"/>
      <c r="JP166" s="678"/>
      <c r="JQ166" s="678"/>
      <c r="JR166" s="678"/>
      <c r="JS166" s="678"/>
      <c r="JT166" s="678"/>
      <c r="JU166" s="678"/>
      <c r="JV166" s="678"/>
      <c r="JW166" s="678"/>
      <c r="JX166" s="678"/>
      <c r="JY166" s="678"/>
      <c r="JZ166" s="678"/>
      <c r="KA166" s="678"/>
      <c r="KB166" s="678"/>
      <c r="KC166" s="678"/>
      <c r="KD166" s="678"/>
      <c r="KE166" s="678"/>
      <c r="KF166" s="678"/>
      <c r="KG166" s="678"/>
      <c r="KH166" s="678"/>
      <c r="KI166" s="678"/>
      <c r="KJ166" s="678"/>
      <c r="KK166" s="678"/>
      <c r="KL166" s="678"/>
      <c r="KM166" s="678"/>
      <c r="KN166" s="678"/>
      <c r="KO166" s="678"/>
      <c r="KP166" s="678"/>
      <c r="KQ166" s="678"/>
      <c r="KR166" s="678"/>
      <c r="KS166" s="678"/>
      <c r="KT166" s="678"/>
      <c r="KU166" s="678"/>
      <c r="KV166" s="678"/>
      <c r="KW166" s="678"/>
      <c r="KX166" s="678"/>
      <c r="KY166" s="678"/>
      <c r="KZ166" s="678"/>
      <c r="LA166" s="678"/>
      <c r="LB166" s="678"/>
      <c r="LC166" s="678"/>
      <c r="LD166" s="678"/>
      <c r="LE166" s="678"/>
      <c r="LF166" s="678"/>
      <c r="LG166" s="678"/>
      <c r="LH166" s="678"/>
      <c r="LI166" s="678"/>
      <c r="LJ166" s="678"/>
      <c r="LK166" s="678"/>
      <c r="LL166" s="678"/>
      <c r="LM166" s="678"/>
      <c r="LN166" s="678"/>
      <c r="LO166" s="678"/>
      <c r="LP166" s="678"/>
      <c r="LQ166" s="678"/>
      <c r="LR166" s="678"/>
      <c r="LS166" s="678"/>
      <c r="LT166" s="678"/>
      <c r="LU166" s="678"/>
      <c r="LV166" s="678"/>
      <c r="LW166" s="678"/>
      <c r="LX166" s="678"/>
      <c r="LY166" s="678"/>
      <c r="LZ166" s="678"/>
      <c r="MA166" s="678"/>
      <c r="MB166" s="678"/>
      <c r="MC166" s="678"/>
      <c r="MD166" s="678"/>
      <c r="ME166" s="678"/>
      <c r="MF166" s="678"/>
      <c r="MG166" s="678"/>
      <c r="MH166" s="678"/>
      <c r="MI166" s="678"/>
      <c r="MJ166" s="678"/>
      <c r="MK166" s="678"/>
      <c r="ML166" s="678"/>
      <c r="MM166" s="678"/>
      <c r="MN166" s="678"/>
      <c r="MO166" s="678"/>
      <c r="MP166" s="678"/>
      <c r="MQ166" s="678"/>
      <c r="MR166" s="678"/>
      <c r="MS166" s="678"/>
      <c r="MT166" s="678"/>
      <c r="MU166" s="678"/>
      <c r="MV166" s="678"/>
      <c r="MW166" s="678"/>
      <c r="MX166" s="678"/>
      <c r="MY166" s="678"/>
      <c r="MZ166" s="678"/>
      <c r="NA166" s="678"/>
      <c r="NB166" s="678"/>
      <c r="NC166" s="678"/>
      <c r="ND166" s="678"/>
      <c r="NE166" s="678"/>
      <c r="NF166" s="678"/>
      <c r="NG166" s="678"/>
      <c r="NH166" s="678"/>
      <c r="NI166" s="678"/>
      <c r="NJ166" s="678"/>
      <c r="NK166" s="678"/>
      <c r="NL166" s="678"/>
      <c r="NM166" s="678"/>
      <c r="NN166" s="678"/>
      <c r="NO166" s="678"/>
      <c r="NP166" s="678"/>
      <c r="NQ166" s="678"/>
      <c r="NR166" s="678"/>
      <c r="NS166" s="678"/>
      <c r="NT166" s="678"/>
      <c r="NU166" s="678"/>
      <c r="NV166" s="678"/>
      <c r="NW166" s="678"/>
      <c r="NX166" s="678"/>
      <c r="NY166" s="678"/>
      <c r="NZ166" s="678"/>
      <c r="OA166" s="678"/>
      <c r="OB166" s="678"/>
      <c r="OC166" s="678"/>
      <c r="OD166" s="678"/>
      <c r="OE166" s="678"/>
      <c r="OF166" s="678"/>
      <c r="OG166" s="678"/>
      <c r="OH166" s="678"/>
      <c r="OI166" s="678"/>
      <c r="OJ166" s="678"/>
      <c r="OK166" s="678"/>
      <c r="OL166" s="678"/>
      <c r="OM166" s="678"/>
      <c r="ON166" s="678"/>
      <c r="OO166" s="678"/>
      <c r="OP166" s="678"/>
      <c r="OQ166" s="678"/>
      <c r="OR166" s="678"/>
      <c r="OS166" s="678"/>
      <c r="OT166" s="678"/>
      <c r="OU166" s="678"/>
      <c r="OV166" s="678"/>
      <c r="OW166" s="678"/>
      <c r="OX166" s="678"/>
      <c r="OY166" s="678"/>
      <c r="OZ166" s="678"/>
      <c r="PA166" s="678"/>
      <c r="PB166" s="678"/>
      <c r="PC166" s="678"/>
      <c r="PD166" s="678"/>
      <c r="PE166" s="678"/>
      <c r="PF166" s="678"/>
      <c r="PG166" s="678"/>
      <c r="PH166" s="678"/>
      <c r="PI166" s="678"/>
      <c r="PJ166" s="678"/>
      <c r="PK166" s="678"/>
      <c r="PL166" s="678"/>
      <c r="PM166" s="678"/>
      <c r="PN166" s="678"/>
      <c r="PO166" s="678"/>
      <c r="PP166" s="678"/>
      <c r="PQ166" s="678"/>
      <c r="PR166" s="678"/>
      <c r="PS166" s="678"/>
      <c r="PT166" s="678"/>
      <c r="PU166" s="678"/>
      <c r="PV166" s="678"/>
      <c r="PW166" s="678"/>
      <c r="PX166" s="678"/>
      <c r="PY166" s="678"/>
      <c r="PZ166" s="678"/>
      <c r="QA166" s="678"/>
      <c r="QB166" s="678"/>
      <c r="QC166" s="678"/>
      <c r="QD166" s="678"/>
      <c r="QE166" s="678"/>
      <c r="QF166" s="678"/>
      <c r="QG166" s="678"/>
      <c r="QH166" s="678"/>
      <c r="QI166" s="678"/>
      <c r="QJ166" s="678"/>
      <c r="QK166" s="678"/>
      <c r="QL166" s="678"/>
      <c r="QM166" s="678"/>
      <c r="QN166" s="678"/>
      <c r="QO166" s="678"/>
      <c r="QP166" s="678"/>
      <c r="QQ166" s="678"/>
      <c r="QR166" s="678"/>
      <c r="QS166" s="678"/>
      <c r="QT166" s="678"/>
      <c r="QU166" s="678"/>
      <c r="QV166" s="678"/>
      <c r="QW166" s="678"/>
      <c r="QX166" s="678"/>
      <c r="QY166" s="678"/>
      <c r="QZ166" s="678"/>
      <c r="RA166" s="678"/>
      <c r="RB166" s="678"/>
      <c r="RC166" s="678"/>
      <c r="RD166" s="678"/>
      <c r="RE166" s="678"/>
      <c r="RF166" s="678"/>
      <c r="RG166" s="678"/>
      <c r="RH166" s="678"/>
      <c r="RI166" s="678"/>
      <c r="RJ166" s="678"/>
      <c r="RK166" s="678"/>
      <c r="RL166" s="678"/>
      <c r="RM166" s="678"/>
      <c r="RN166" s="678"/>
      <c r="RO166" s="678"/>
      <c r="RP166" s="678"/>
      <c r="RQ166" s="678"/>
      <c r="RR166" s="678"/>
      <c r="RS166" s="678"/>
      <c r="RT166" s="678"/>
      <c r="RU166" s="678"/>
      <c r="RV166" s="678"/>
      <c r="RW166" s="678"/>
      <c r="RX166" s="678"/>
      <c r="RY166" s="678"/>
      <c r="RZ166" s="678"/>
      <c r="SA166" s="678"/>
      <c r="SB166" s="678"/>
      <c r="SC166" s="678"/>
      <c r="SD166" s="678"/>
      <c r="SE166" s="678"/>
      <c r="SF166" s="678"/>
      <c r="SG166" s="678"/>
      <c r="SH166" s="678"/>
      <c r="SI166" s="678"/>
      <c r="SJ166" s="678"/>
      <c r="SK166" s="678"/>
      <c r="SL166" s="678"/>
      <c r="SM166" s="678"/>
      <c r="SN166" s="678"/>
      <c r="SO166" s="678"/>
      <c r="SP166" s="678"/>
      <c r="SQ166" s="678"/>
      <c r="SR166" s="678"/>
      <c r="SS166" s="678"/>
      <c r="ST166" s="678"/>
      <c r="SU166" s="678"/>
      <c r="SV166" s="678"/>
      <c r="SW166" s="678"/>
      <c r="SX166" s="678"/>
      <c r="SY166" s="678"/>
      <c r="SZ166" s="678"/>
      <c r="TA166" s="678"/>
      <c r="TB166" s="678"/>
      <c r="TC166" s="678"/>
      <c r="TD166" s="678"/>
      <c r="TE166" s="678"/>
      <c r="TF166" s="678"/>
      <c r="TG166" s="678"/>
      <c r="TH166" s="678"/>
      <c r="TI166" s="678"/>
      <c r="TJ166" s="678"/>
      <c r="TK166" s="678"/>
      <c r="TL166" s="678"/>
      <c r="TM166" s="678"/>
      <c r="TN166" s="678"/>
      <c r="TO166" s="678"/>
      <c r="TP166" s="678"/>
      <c r="TQ166" s="678"/>
      <c r="TR166" s="678"/>
      <c r="TS166" s="678"/>
      <c r="TT166" s="678"/>
      <c r="TU166" s="678"/>
      <c r="TV166" s="678"/>
      <c r="TW166" s="678"/>
      <c r="TX166" s="678"/>
      <c r="TY166" s="678"/>
      <c r="TZ166" s="678"/>
      <c r="UA166" s="678"/>
      <c r="UB166" s="678"/>
      <c r="UC166" s="678"/>
      <c r="UD166" s="678"/>
      <c r="UE166" s="678"/>
      <c r="UF166" s="678"/>
      <c r="UG166" s="678"/>
      <c r="UH166" s="678"/>
      <c r="UI166" s="678"/>
      <c r="UJ166" s="678"/>
      <c r="UK166" s="678"/>
      <c r="UL166" s="678"/>
      <c r="UM166" s="678"/>
      <c r="UN166" s="678"/>
      <c r="UO166" s="678"/>
      <c r="UP166" s="678"/>
      <c r="UQ166" s="678"/>
      <c r="UR166" s="678"/>
      <c r="US166" s="678"/>
      <c r="UT166" s="678"/>
      <c r="UU166" s="678"/>
      <c r="UV166" s="678"/>
      <c r="UW166" s="678"/>
      <c r="UX166" s="678"/>
      <c r="UY166" s="678"/>
      <c r="UZ166" s="678"/>
      <c r="VA166" s="678"/>
      <c r="VB166" s="678"/>
      <c r="VC166" s="678"/>
      <c r="VD166" s="678"/>
      <c r="VE166" s="678"/>
      <c r="VF166" s="678"/>
      <c r="VG166" s="678"/>
      <c r="VH166" s="678"/>
      <c r="VI166" s="678"/>
      <c r="VJ166" s="678"/>
      <c r="VK166" s="678"/>
      <c r="VL166" s="678"/>
      <c r="VM166" s="678"/>
      <c r="VN166" s="678"/>
      <c r="VO166" s="678"/>
      <c r="VP166" s="678"/>
      <c r="VQ166" s="678"/>
      <c r="VR166" s="678"/>
      <c r="VS166" s="678"/>
      <c r="VT166" s="678"/>
      <c r="VU166" s="678"/>
      <c r="VV166" s="678"/>
      <c r="VW166" s="678"/>
      <c r="VX166" s="678"/>
      <c r="VY166" s="678"/>
      <c r="VZ166" s="678"/>
      <c r="WA166" s="678"/>
      <c r="WB166" s="678"/>
      <c r="WC166" s="678"/>
      <c r="WD166" s="678"/>
      <c r="WE166" s="678"/>
      <c r="WF166" s="678"/>
      <c r="WG166" s="678"/>
      <c r="WH166" s="678"/>
      <c r="WI166" s="678"/>
      <c r="WJ166" s="678"/>
      <c r="WK166" s="678"/>
      <c r="WL166" s="678"/>
      <c r="WM166" s="678"/>
      <c r="WN166" s="678"/>
      <c r="WO166" s="678"/>
      <c r="WP166" s="678"/>
      <c r="WQ166" s="678"/>
      <c r="WR166" s="678"/>
      <c r="WS166" s="678"/>
      <c r="WT166" s="678"/>
      <c r="WU166" s="678"/>
      <c r="WV166" s="678"/>
      <c r="WW166" s="678"/>
      <c r="WX166" s="678"/>
      <c r="WY166" s="678"/>
      <c r="WZ166" s="678"/>
      <c r="XA166" s="678"/>
      <c r="XB166" s="678"/>
      <c r="XC166" s="678"/>
      <c r="XD166" s="678"/>
      <c r="XE166" s="678"/>
      <c r="XF166" s="678"/>
      <c r="XG166" s="678"/>
      <c r="XH166" s="678"/>
      <c r="XI166" s="678"/>
      <c r="XJ166" s="678"/>
      <c r="XK166" s="678"/>
      <c r="XL166" s="678"/>
      <c r="XM166" s="678"/>
      <c r="XN166" s="678"/>
      <c r="XO166" s="678"/>
      <c r="XP166" s="678"/>
      <c r="XQ166" s="678"/>
      <c r="XR166" s="678"/>
      <c r="XS166" s="678"/>
      <c r="XT166" s="678"/>
      <c r="XU166" s="678"/>
      <c r="XV166" s="678"/>
      <c r="XW166" s="678"/>
      <c r="XX166" s="678"/>
      <c r="XY166" s="678"/>
      <c r="XZ166" s="678"/>
      <c r="YA166" s="678"/>
      <c r="YB166" s="678"/>
      <c r="YC166" s="678"/>
      <c r="YD166" s="678"/>
      <c r="YE166" s="678"/>
      <c r="YF166" s="678"/>
      <c r="YG166" s="678"/>
      <c r="YH166" s="678"/>
      <c r="YI166" s="678"/>
      <c r="YJ166" s="678"/>
      <c r="YK166" s="678"/>
      <c r="YL166" s="678"/>
      <c r="YM166" s="678"/>
      <c r="YN166" s="678"/>
      <c r="YO166" s="678"/>
      <c r="YP166" s="678"/>
      <c r="YQ166" s="678"/>
      <c r="YR166" s="678"/>
      <c r="YS166" s="678"/>
      <c r="YT166" s="678"/>
      <c r="YU166" s="678"/>
      <c r="YV166" s="678"/>
      <c r="YW166" s="678"/>
      <c r="YX166" s="678"/>
      <c r="YY166" s="678"/>
      <c r="YZ166" s="678"/>
      <c r="ZA166" s="678"/>
      <c r="ZB166" s="678"/>
      <c r="ZC166" s="678"/>
      <c r="ZD166" s="678"/>
      <c r="ZE166" s="678"/>
      <c r="ZF166" s="678"/>
      <c r="ZG166" s="678"/>
      <c r="ZH166" s="678"/>
      <c r="ZI166" s="678"/>
      <c r="ZJ166" s="678"/>
      <c r="ZK166" s="678"/>
      <c r="ZL166" s="678"/>
      <c r="ZM166" s="678"/>
      <c r="ZN166" s="678"/>
      <c r="ZO166" s="678"/>
      <c r="ZP166" s="678"/>
      <c r="ZQ166" s="678"/>
      <c r="ZR166" s="678"/>
      <c r="ZS166" s="678"/>
      <c r="ZT166" s="678"/>
      <c r="ZU166" s="678"/>
      <c r="ZV166" s="678"/>
      <c r="ZW166" s="678"/>
      <c r="ZX166" s="678"/>
      <c r="ZY166" s="678"/>
      <c r="ZZ166" s="678"/>
      <c r="AAA166" s="678"/>
      <c r="AAB166" s="678"/>
      <c r="AAC166" s="678"/>
      <c r="AAD166" s="678"/>
      <c r="AAE166" s="678"/>
      <c r="AAF166" s="678"/>
      <c r="AAG166" s="678"/>
      <c r="AAH166" s="678"/>
      <c r="AAI166" s="678"/>
      <c r="AAJ166" s="678"/>
      <c r="AAK166" s="678"/>
      <c r="AAL166" s="678"/>
      <c r="AAM166" s="678"/>
      <c r="AAN166" s="678"/>
      <c r="AAO166" s="678"/>
      <c r="AAP166" s="678"/>
      <c r="AAQ166" s="678"/>
      <c r="AAR166" s="678"/>
      <c r="AAS166" s="678"/>
      <c r="AAT166" s="678"/>
      <c r="AAU166" s="678"/>
      <c r="AAV166" s="678"/>
      <c r="AAW166" s="678"/>
      <c r="AAX166" s="678"/>
      <c r="AAY166" s="678"/>
      <c r="AAZ166" s="678"/>
      <c r="ABA166" s="678"/>
      <c r="ABB166" s="678"/>
      <c r="ABC166" s="678"/>
      <c r="ABD166" s="678"/>
      <c r="ABE166" s="678"/>
      <c r="ABF166" s="678"/>
      <c r="ABG166" s="678"/>
      <c r="ABH166" s="678"/>
      <c r="ABI166" s="678"/>
      <c r="ABJ166" s="678"/>
      <c r="ABK166" s="678"/>
      <c r="ABL166" s="678"/>
      <c r="ABM166" s="678"/>
      <c r="ABN166" s="678"/>
      <c r="ABO166" s="678"/>
      <c r="ABP166" s="678"/>
      <c r="ABQ166" s="678"/>
      <c r="ABR166" s="678"/>
      <c r="ABS166" s="678"/>
      <c r="ABT166" s="678"/>
      <c r="ABU166" s="678"/>
      <c r="ABV166" s="678"/>
      <c r="ABW166" s="678"/>
      <c r="ABX166" s="678"/>
      <c r="ABY166" s="678"/>
      <c r="ABZ166" s="678"/>
      <c r="ACA166" s="678"/>
      <c r="ACB166" s="678"/>
      <c r="ACC166" s="678"/>
      <c r="ACD166" s="678"/>
      <c r="ACE166" s="678"/>
      <c r="ACF166" s="678"/>
      <c r="ACG166" s="678"/>
      <c r="ACH166" s="678"/>
      <c r="ACI166" s="678"/>
      <c r="ACJ166" s="678"/>
      <c r="ACK166" s="678"/>
      <c r="ACL166" s="678"/>
      <c r="ACM166" s="678"/>
      <c r="ACN166" s="678"/>
      <c r="ACO166" s="678"/>
      <c r="ACP166" s="678"/>
      <c r="ACQ166" s="678"/>
      <c r="ACR166" s="678"/>
      <c r="ACS166" s="678"/>
      <c r="ACT166" s="678"/>
      <c r="ACU166" s="678"/>
      <c r="ACV166" s="678"/>
      <c r="ACW166" s="678"/>
      <c r="ACX166" s="678"/>
      <c r="ACY166" s="678"/>
      <c r="ACZ166" s="678"/>
      <c r="ADA166" s="678"/>
      <c r="ADB166" s="678"/>
      <c r="ADC166" s="678"/>
      <c r="ADD166" s="678"/>
      <c r="ADE166" s="678"/>
      <c r="ADF166" s="678"/>
      <c r="ADG166" s="678"/>
      <c r="ADH166" s="678"/>
      <c r="ADI166" s="678"/>
      <c r="ADJ166" s="678"/>
      <c r="ADK166" s="678"/>
      <c r="ADL166" s="678"/>
      <c r="ADM166" s="678"/>
      <c r="ADN166" s="678"/>
      <c r="ADO166" s="678"/>
      <c r="ADP166" s="678"/>
      <c r="ADQ166" s="678"/>
      <c r="ADR166" s="678"/>
      <c r="ADS166" s="678"/>
      <c r="ADT166" s="678"/>
      <c r="ADU166" s="678"/>
      <c r="ADV166" s="678"/>
      <c r="ADW166" s="678"/>
      <c r="ADX166" s="678"/>
      <c r="ADY166" s="678"/>
      <c r="ADZ166" s="678"/>
      <c r="AEA166" s="678"/>
      <c r="AEB166" s="678"/>
      <c r="AEC166" s="678"/>
      <c r="AED166" s="678"/>
      <c r="AEE166" s="678"/>
      <c r="AEF166" s="678"/>
      <c r="AEG166" s="678"/>
      <c r="AEH166" s="678"/>
      <c r="AEI166" s="678"/>
      <c r="AEJ166" s="678"/>
      <c r="AEK166" s="678"/>
      <c r="AEL166" s="678"/>
      <c r="AEM166" s="678"/>
      <c r="AEN166" s="678"/>
      <c r="AEO166" s="678"/>
      <c r="AEP166" s="678"/>
      <c r="AEQ166" s="678"/>
      <c r="AER166" s="678"/>
    </row>
    <row r="167" spans="11:824">
      <c r="K167" s="678" t="s">
        <v>836</v>
      </c>
      <c r="L167" s="678"/>
      <c r="M167" s="678">
        <v>5111121.83</v>
      </c>
      <c r="N167" s="678">
        <v>4977488.41</v>
      </c>
      <c r="O167" s="678">
        <v>4189784.45</v>
      </c>
      <c r="P167" s="678">
        <v>53551.26</v>
      </c>
      <c r="Q167" s="678">
        <v>50491.85</v>
      </c>
      <c r="R167" s="678">
        <v>37624.81</v>
      </c>
      <c r="S167" s="678" t="s">
        <v>6192</v>
      </c>
      <c r="T167" s="678"/>
      <c r="U167" s="678"/>
      <c r="V167" s="678"/>
      <c r="W167" s="678"/>
      <c r="X167" s="678"/>
      <c r="Y167" s="678"/>
      <c r="Z167" s="678"/>
      <c r="AA167" s="678"/>
      <c r="AB167" s="678"/>
      <c r="AC167" s="678"/>
      <c r="AD167" s="678"/>
      <c r="AE167" s="678"/>
      <c r="AF167" s="678"/>
      <c r="AG167" s="678"/>
      <c r="AH167" s="678"/>
      <c r="AI167" s="678"/>
      <c r="AJ167" s="678"/>
      <c r="AK167" s="678"/>
      <c r="AL167" s="678"/>
      <c r="AM167" s="678"/>
      <c r="AN167" s="678"/>
      <c r="AO167" s="678"/>
      <c r="AP167" s="678"/>
      <c r="AQ167" s="678"/>
      <c r="AR167" s="678"/>
      <c r="AS167" s="678"/>
      <c r="AT167" s="678"/>
      <c r="AU167" s="678"/>
      <c r="AV167" s="678"/>
      <c r="AW167" s="678"/>
      <c r="AX167" s="678"/>
      <c r="AY167" s="678"/>
      <c r="AZ167" s="678"/>
      <c r="BA167" s="678"/>
      <c r="BB167" s="678"/>
      <c r="BC167" s="678"/>
      <c r="BD167" s="678"/>
      <c r="BE167" s="678"/>
      <c r="BF167" s="678"/>
      <c r="BG167" s="678"/>
      <c r="BH167" s="678"/>
      <c r="BI167" s="678"/>
      <c r="BJ167" s="678"/>
      <c r="BK167" s="678"/>
      <c r="BL167" s="678"/>
      <c r="BM167" s="678"/>
      <c r="BN167" s="678"/>
      <c r="BO167" s="678"/>
      <c r="BP167" s="678"/>
      <c r="BQ167" s="678"/>
      <c r="BR167" s="678"/>
      <c r="BS167" s="678"/>
      <c r="BT167" s="678"/>
      <c r="BU167" s="678"/>
      <c r="BV167" s="678"/>
      <c r="BW167" s="678"/>
      <c r="BX167" s="678"/>
      <c r="BY167" s="678"/>
      <c r="BZ167" s="678"/>
      <c r="CA167" s="678"/>
      <c r="CB167" s="678"/>
      <c r="CC167" s="678"/>
      <c r="CD167" s="678"/>
      <c r="CE167" s="678"/>
      <c r="CF167" s="678"/>
      <c r="CG167" s="678"/>
      <c r="CH167" s="678"/>
      <c r="CI167" s="678"/>
      <c r="CJ167" s="678"/>
      <c r="CK167" s="678"/>
      <c r="CL167" s="678"/>
      <c r="CM167" s="678"/>
      <c r="CN167" s="678"/>
      <c r="CO167" s="678"/>
      <c r="CP167" s="678"/>
      <c r="CQ167" s="678"/>
      <c r="CR167" s="678"/>
      <c r="CS167" s="678"/>
      <c r="CT167" s="678"/>
      <c r="CU167" s="678"/>
      <c r="CV167" s="678"/>
      <c r="CW167" s="678"/>
      <c r="CX167" s="678"/>
      <c r="CY167" s="678"/>
      <c r="CZ167" s="678"/>
      <c r="DA167" s="678"/>
      <c r="DB167" s="678"/>
      <c r="DC167" s="678"/>
      <c r="DD167" s="678"/>
      <c r="DE167" s="678"/>
      <c r="DF167" s="678"/>
      <c r="DG167" s="678"/>
      <c r="DH167" s="678"/>
      <c r="DI167" s="678"/>
      <c r="DJ167" s="678"/>
      <c r="DK167" s="678"/>
      <c r="DL167" s="678"/>
      <c r="DM167" s="678"/>
      <c r="DN167" s="678"/>
      <c r="DO167" s="678"/>
      <c r="DP167" s="678"/>
      <c r="DQ167" s="678"/>
      <c r="DR167" s="678"/>
      <c r="DS167" s="678"/>
      <c r="DT167" s="678">
        <v>426.91</v>
      </c>
      <c r="DU167" s="678">
        <v>900.58</v>
      </c>
      <c r="DV167" s="678">
        <v>1374.24</v>
      </c>
      <c r="DW167" s="678">
        <v>1374.24</v>
      </c>
      <c r="DX167" s="678">
        <v>1847.91</v>
      </c>
      <c r="DY167" s="678">
        <v>2321.58</v>
      </c>
      <c r="DZ167" s="678">
        <v>2795.25</v>
      </c>
      <c r="EA167" s="678">
        <v>3268.92</v>
      </c>
      <c r="EB167" s="678">
        <v>3742.59</v>
      </c>
      <c r="EC167" s="678">
        <v>4216.25</v>
      </c>
      <c r="ED167" s="678">
        <v>4216.25</v>
      </c>
      <c r="EE167" s="678">
        <v>4689.92</v>
      </c>
      <c r="EF167" s="678">
        <v>5163.59</v>
      </c>
      <c r="EG167" s="678">
        <v>5637.26</v>
      </c>
      <c r="EH167" s="678">
        <v>6110.93</v>
      </c>
      <c r="EI167" s="678">
        <v>6584.6</v>
      </c>
      <c r="EJ167" s="678">
        <v>7058.26</v>
      </c>
      <c r="EK167" s="678">
        <v>7058.26</v>
      </c>
      <c r="EL167" s="678">
        <v>7531.93</v>
      </c>
      <c r="EM167" s="678">
        <v>8005.6</v>
      </c>
      <c r="EN167" s="678">
        <v>8479.27</v>
      </c>
      <c r="EO167" s="678">
        <v>8952.94</v>
      </c>
      <c r="EP167" s="678">
        <v>9426.61</v>
      </c>
      <c r="EQ167" s="678">
        <v>9900.27</v>
      </c>
      <c r="ER167" s="678">
        <v>9900.27</v>
      </c>
      <c r="ES167" s="678">
        <v>10511.54</v>
      </c>
      <c r="ET167" s="678">
        <v>11194.89</v>
      </c>
      <c r="EU167" s="678">
        <v>11878.26</v>
      </c>
      <c r="EV167" s="678">
        <v>13721.38</v>
      </c>
      <c r="EW167" s="678">
        <v>15763.99</v>
      </c>
      <c r="EX167" s="678">
        <v>18066.8</v>
      </c>
      <c r="EY167" s="678">
        <v>18066.8</v>
      </c>
      <c r="EZ167" s="678">
        <v>20369.62</v>
      </c>
      <c r="FA167" s="678">
        <v>23166.21</v>
      </c>
      <c r="FB167" s="678">
        <v>26020.75</v>
      </c>
      <c r="FC167" s="678">
        <v>28904.02</v>
      </c>
      <c r="FD167" s="678">
        <v>31787.3</v>
      </c>
      <c r="FE167" s="678">
        <v>38606.68</v>
      </c>
      <c r="FF167" s="678">
        <v>38606.68</v>
      </c>
      <c r="FG167" s="678">
        <v>42852.54</v>
      </c>
      <c r="FH167" s="678">
        <v>47189.39</v>
      </c>
      <c r="FI167" s="678">
        <v>51234.51</v>
      </c>
      <c r="FJ167" s="678">
        <v>65370.34</v>
      </c>
      <c r="FK167" s="678">
        <v>69381.539999999994</v>
      </c>
      <c r="FL167" s="678">
        <v>75473.05</v>
      </c>
      <c r="FM167" s="678">
        <v>75473.05</v>
      </c>
      <c r="FN167" s="678">
        <v>82456.73</v>
      </c>
      <c r="FO167" s="678">
        <v>86949.91</v>
      </c>
      <c r="FP167" s="678">
        <v>91640.03</v>
      </c>
      <c r="FQ167" s="678">
        <v>96666.73</v>
      </c>
      <c r="FR167" s="678">
        <v>100766.25</v>
      </c>
      <c r="FS167" s="678">
        <v>105090.46</v>
      </c>
      <c r="FT167" s="678">
        <v>105090.46</v>
      </c>
      <c r="FU167" s="678">
        <v>129357.34</v>
      </c>
      <c r="FV167" s="678">
        <v>148230.54999999999</v>
      </c>
      <c r="FW167" s="678">
        <v>161951.13</v>
      </c>
      <c r="FX167" s="678">
        <v>174976.9</v>
      </c>
      <c r="FY167" s="678">
        <v>189360.54</v>
      </c>
      <c r="FZ167" s="678">
        <v>214714.49</v>
      </c>
      <c r="GA167" s="678">
        <v>214714.49</v>
      </c>
      <c r="GB167" s="678">
        <v>244604.67</v>
      </c>
      <c r="GC167" s="678">
        <v>279324.55</v>
      </c>
      <c r="GD167" s="678">
        <v>312559.53999999998</v>
      </c>
      <c r="GE167" s="678">
        <v>340917.79</v>
      </c>
      <c r="GF167" s="678">
        <v>370687.4</v>
      </c>
      <c r="GG167" s="678">
        <v>382852.61</v>
      </c>
      <c r="GH167" s="678">
        <v>382852.61</v>
      </c>
      <c r="GI167" s="678">
        <v>386512.68</v>
      </c>
      <c r="GJ167" s="678">
        <v>389516.96</v>
      </c>
      <c r="GK167" s="678">
        <v>392313.69</v>
      </c>
      <c r="GL167" s="678">
        <v>395110.41</v>
      </c>
      <c r="GM167" s="678">
        <v>397962.75</v>
      </c>
      <c r="GN167" s="678">
        <v>400923.27</v>
      </c>
      <c r="GO167" s="678">
        <v>400923.27</v>
      </c>
      <c r="GP167" s="678">
        <v>403926.59</v>
      </c>
      <c r="GQ167" s="678">
        <v>407013.14</v>
      </c>
      <c r="GR167" s="678">
        <v>410235.01</v>
      </c>
      <c r="GS167" s="678">
        <v>413727.31</v>
      </c>
      <c r="GT167" s="678">
        <v>417724.98</v>
      </c>
      <c r="GU167" s="678">
        <v>422354.11</v>
      </c>
      <c r="GV167" s="678">
        <v>422354.11</v>
      </c>
      <c r="GW167" s="678">
        <v>427762.18</v>
      </c>
      <c r="GX167" s="678">
        <v>433403</v>
      </c>
      <c r="GY167" s="678">
        <v>439114.29</v>
      </c>
      <c r="GZ167" s="678">
        <v>444874.95</v>
      </c>
      <c r="HA167" s="678">
        <v>452078.05</v>
      </c>
      <c r="HB167" s="678">
        <v>462313.57</v>
      </c>
      <c r="HC167" s="678">
        <v>462313.57</v>
      </c>
      <c r="HD167" s="678">
        <v>500096.72</v>
      </c>
      <c r="HE167" s="678">
        <v>526246.5</v>
      </c>
      <c r="HF167" s="678">
        <v>546543.24</v>
      </c>
      <c r="HG167" s="678">
        <v>601623.12</v>
      </c>
      <c r="HH167" s="678">
        <v>636794.78</v>
      </c>
      <c r="HI167" s="678">
        <v>702020.12</v>
      </c>
      <c r="HJ167" s="678">
        <v>702020.12</v>
      </c>
      <c r="HK167" s="678">
        <v>783791.2</v>
      </c>
      <c r="HL167" s="678">
        <v>831689.04</v>
      </c>
      <c r="HM167" s="678">
        <v>938982.65</v>
      </c>
      <c r="HN167" s="678">
        <v>945230.93</v>
      </c>
      <c r="HO167" s="678">
        <v>951293.53</v>
      </c>
      <c r="HP167" s="678">
        <v>967402.14</v>
      </c>
      <c r="HQ167" s="678">
        <v>967402.14</v>
      </c>
      <c r="HR167" s="678">
        <v>972214.93</v>
      </c>
      <c r="HS167" s="678">
        <v>972214.93</v>
      </c>
      <c r="HT167" s="678">
        <v>1008192.83</v>
      </c>
      <c r="HU167" s="678">
        <v>1013055.44</v>
      </c>
      <c r="HV167" s="678">
        <v>1019876.21</v>
      </c>
      <c r="HW167" s="678">
        <v>1030307.87</v>
      </c>
      <c r="HX167" s="678">
        <v>1030307.87</v>
      </c>
      <c r="HY167" s="678">
        <v>1043392.77</v>
      </c>
      <c r="HZ167" s="678">
        <v>1053779.3899999999</v>
      </c>
      <c r="IA167" s="678">
        <v>1070950.7</v>
      </c>
      <c r="IB167" s="678">
        <v>1087604.6100000001</v>
      </c>
      <c r="IC167" s="678">
        <v>1117958.74</v>
      </c>
      <c r="ID167" s="678">
        <v>1154416.56</v>
      </c>
      <c r="IE167" s="678">
        <v>1154416.56</v>
      </c>
      <c r="IF167" s="678">
        <v>1164953.97</v>
      </c>
      <c r="IG167" s="678">
        <v>1175186.55</v>
      </c>
      <c r="IH167" s="678">
        <v>1186542.71</v>
      </c>
      <c r="II167" s="678">
        <v>1198469.93</v>
      </c>
      <c r="IJ167" s="678">
        <v>1210156.8600000001</v>
      </c>
      <c r="IK167" s="678">
        <v>1222007.52</v>
      </c>
      <c r="IL167" s="678">
        <v>1222007.52</v>
      </c>
      <c r="IM167" s="678">
        <v>1232440.21</v>
      </c>
      <c r="IN167" s="678">
        <v>1244242.03</v>
      </c>
      <c r="IO167" s="678">
        <v>1256176.08</v>
      </c>
      <c r="IP167" s="678">
        <v>1270757.1200000001</v>
      </c>
      <c r="IQ167" s="678">
        <v>1288106.04</v>
      </c>
      <c r="IR167" s="678">
        <v>1288106.04</v>
      </c>
      <c r="IS167" s="678">
        <v>1288106.04</v>
      </c>
      <c r="IT167" s="678">
        <v>1288106.04</v>
      </c>
      <c r="IU167" s="678">
        <v>1288106.04</v>
      </c>
      <c r="IV167" s="678">
        <v>1288106.04</v>
      </c>
      <c r="IW167" s="678">
        <v>1313790.92</v>
      </c>
      <c r="IX167" s="678">
        <v>1327902.76</v>
      </c>
      <c r="IY167" s="678">
        <v>1344578.24</v>
      </c>
      <c r="IZ167" s="678">
        <v>1344578.24</v>
      </c>
      <c r="JA167" s="678">
        <v>1355903.87</v>
      </c>
      <c r="JB167" s="678">
        <v>1366144.4</v>
      </c>
      <c r="JC167" s="678">
        <v>1379652.71</v>
      </c>
      <c r="JD167" s="678">
        <v>1397440.96</v>
      </c>
      <c r="JE167" s="678">
        <v>1422747.55</v>
      </c>
      <c r="JF167" s="678">
        <v>1458378.31</v>
      </c>
      <c r="JG167" s="678">
        <v>1458378.31</v>
      </c>
      <c r="JH167" s="678">
        <v>1477823.54</v>
      </c>
      <c r="JI167" s="678">
        <v>1502563.72</v>
      </c>
      <c r="JJ167" s="678">
        <v>1539398.41</v>
      </c>
      <c r="JK167" s="678">
        <v>1571500.2</v>
      </c>
      <c r="JL167" s="678">
        <v>1612827.67</v>
      </c>
      <c r="JM167" s="678">
        <v>1652120.79</v>
      </c>
      <c r="JN167" s="678">
        <v>1652120.79</v>
      </c>
      <c r="JO167" s="678">
        <v>1657890.74</v>
      </c>
      <c r="JP167" s="678">
        <v>1663995.09</v>
      </c>
      <c r="JQ167" s="678">
        <v>1670905.62</v>
      </c>
      <c r="JR167" s="678">
        <v>1678520.77</v>
      </c>
      <c r="JS167" s="678">
        <v>1689076.43</v>
      </c>
      <c r="JT167" s="678">
        <v>1707207.91</v>
      </c>
      <c r="JU167" s="678">
        <v>1707207.91</v>
      </c>
      <c r="JV167" s="678">
        <v>1725821.42</v>
      </c>
      <c r="JW167" s="678">
        <v>1739429.26</v>
      </c>
      <c r="JX167" s="678">
        <v>1758955.17</v>
      </c>
      <c r="JY167" s="678">
        <v>1775751.08</v>
      </c>
      <c r="JZ167" s="678">
        <v>1798932.68</v>
      </c>
      <c r="KA167" s="678">
        <v>1822644.68</v>
      </c>
      <c r="KB167" s="678">
        <v>1822644.68</v>
      </c>
      <c r="KC167" s="678">
        <v>1847089.15</v>
      </c>
      <c r="KD167" s="678">
        <v>1888860.96</v>
      </c>
      <c r="KE167" s="678">
        <v>1948021.66</v>
      </c>
      <c r="KF167" s="678">
        <v>1963548.86</v>
      </c>
      <c r="KG167" s="678">
        <v>1981161.17</v>
      </c>
      <c r="KH167" s="678">
        <v>2000321.36</v>
      </c>
      <c r="KI167" s="678">
        <v>2000321.36</v>
      </c>
      <c r="KJ167" s="678">
        <v>2025183.13</v>
      </c>
      <c r="KK167" s="678">
        <v>2046231.56</v>
      </c>
      <c r="KL167" s="678">
        <v>2067387.18</v>
      </c>
      <c r="KM167" s="678">
        <v>2088811.15</v>
      </c>
      <c r="KN167" s="678">
        <v>2115398.27</v>
      </c>
      <c r="KO167" s="678">
        <v>2145821.2599999998</v>
      </c>
      <c r="KP167" s="678">
        <v>2145821.2599999998</v>
      </c>
      <c r="KQ167" s="678">
        <v>2182964.2999999998</v>
      </c>
      <c r="KR167" s="678">
        <v>2228516.34</v>
      </c>
      <c r="KS167" s="678">
        <v>2267975.0699999998</v>
      </c>
      <c r="KT167" s="678">
        <v>2292738.36</v>
      </c>
      <c r="KU167" s="678">
        <v>2319490.58</v>
      </c>
      <c r="KV167" s="678">
        <v>2346895.2000000002</v>
      </c>
      <c r="KW167" s="678">
        <v>2346895.2000000002</v>
      </c>
      <c r="KX167" s="678">
        <v>2375468.35</v>
      </c>
      <c r="KY167" s="678">
        <v>2406803.77</v>
      </c>
      <c r="KZ167" s="678">
        <v>2438143.16</v>
      </c>
      <c r="LA167" s="678">
        <v>2470916.91</v>
      </c>
      <c r="LB167" s="678">
        <v>2502530.65</v>
      </c>
      <c r="LC167" s="678">
        <v>2536313.7000000002</v>
      </c>
      <c r="LD167" s="678">
        <v>2536313.7000000002</v>
      </c>
      <c r="LE167" s="678">
        <v>2555566.48</v>
      </c>
      <c r="LF167" s="678">
        <v>2567259.4700000002</v>
      </c>
      <c r="LG167" s="678">
        <v>2583840.38</v>
      </c>
      <c r="LH167" s="678">
        <v>2583840.38</v>
      </c>
      <c r="LI167" s="678">
        <v>2583840.38</v>
      </c>
      <c r="LJ167" s="678">
        <v>2583840.38</v>
      </c>
      <c r="LK167" s="678">
        <v>2583840.38</v>
      </c>
      <c r="LL167" s="678">
        <v>2583840.38</v>
      </c>
      <c r="LM167" s="678">
        <v>2589400.44</v>
      </c>
      <c r="LN167" s="678">
        <v>2595029.44</v>
      </c>
      <c r="LO167" s="678">
        <v>2600716.7999999998</v>
      </c>
      <c r="LP167" s="678">
        <v>2607579.5699999998</v>
      </c>
      <c r="LQ167" s="678">
        <v>2615910.23</v>
      </c>
      <c r="LR167" s="678">
        <v>2615910.23</v>
      </c>
      <c r="LS167" s="678">
        <v>2620720.44</v>
      </c>
      <c r="LT167" s="678">
        <v>2625636.8199999998</v>
      </c>
      <c r="LU167" s="678">
        <v>2631298.12</v>
      </c>
      <c r="LV167" s="678">
        <v>2634466.48</v>
      </c>
      <c r="LW167" s="678">
        <v>2637694.31</v>
      </c>
      <c r="LX167" s="678">
        <v>2648200.64</v>
      </c>
      <c r="LY167" s="678">
        <v>2648200.64</v>
      </c>
      <c r="LZ167" s="678">
        <v>2662934.62</v>
      </c>
      <c r="MA167" s="678">
        <v>2677885.5699999998</v>
      </c>
      <c r="MB167" s="678">
        <v>2700482.02</v>
      </c>
      <c r="MC167" s="678">
        <v>2735037.79</v>
      </c>
      <c r="MD167" s="678">
        <v>2752055.51</v>
      </c>
      <c r="ME167" s="678">
        <v>2758002.05</v>
      </c>
      <c r="MF167" s="678">
        <v>2758002.05</v>
      </c>
      <c r="MG167" s="678">
        <v>2764114.92</v>
      </c>
      <c r="MH167" s="678">
        <v>2770642.38</v>
      </c>
      <c r="MI167" s="678">
        <v>2778313.78</v>
      </c>
      <c r="MJ167" s="678">
        <v>2786649.67</v>
      </c>
      <c r="MK167" s="678">
        <v>2797809.06</v>
      </c>
      <c r="ML167" s="678">
        <v>2809225.1</v>
      </c>
      <c r="MM167" s="678">
        <v>2809225.1</v>
      </c>
      <c r="MN167" s="678">
        <v>2821618.33</v>
      </c>
      <c r="MO167" s="678">
        <v>2835648.09</v>
      </c>
      <c r="MP167" s="678">
        <v>2854162.98</v>
      </c>
      <c r="MQ167" s="678">
        <v>2874913.42</v>
      </c>
      <c r="MR167" s="678">
        <v>2895606.98</v>
      </c>
      <c r="MS167" s="678">
        <v>2911595.42</v>
      </c>
      <c r="MT167" s="678">
        <v>2911595.42</v>
      </c>
      <c r="MU167" s="678">
        <v>2926358.5</v>
      </c>
      <c r="MV167" s="678">
        <v>2941544.21</v>
      </c>
      <c r="MW167" s="678">
        <v>2956740.53</v>
      </c>
      <c r="MX167" s="678">
        <v>2970976.01</v>
      </c>
      <c r="MY167" s="678">
        <v>2982827.27</v>
      </c>
      <c r="MZ167" s="678">
        <v>2993803.21</v>
      </c>
      <c r="NA167" s="678">
        <v>2993803.21</v>
      </c>
      <c r="NB167" s="678">
        <v>3003620.91</v>
      </c>
      <c r="NC167" s="678">
        <v>3012259.34</v>
      </c>
      <c r="ND167" s="678">
        <v>3020998.58</v>
      </c>
      <c r="NE167" s="678">
        <v>3030154.1</v>
      </c>
      <c r="NF167" s="678">
        <v>3039314.86</v>
      </c>
      <c r="NG167" s="678">
        <v>3048477.35</v>
      </c>
      <c r="NH167" s="678">
        <v>3048477.35</v>
      </c>
      <c r="NI167" s="678">
        <v>3057679.66</v>
      </c>
      <c r="NJ167" s="678">
        <v>3067026.34</v>
      </c>
      <c r="NK167" s="678">
        <v>3076375.9</v>
      </c>
      <c r="NL167" s="678">
        <v>3085745.89</v>
      </c>
      <c r="NM167" s="678">
        <v>3095245.24</v>
      </c>
      <c r="NN167" s="678">
        <v>3104798.66</v>
      </c>
      <c r="NO167" s="678">
        <v>3104798.66</v>
      </c>
      <c r="NP167" s="678">
        <v>3114375.38</v>
      </c>
      <c r="NQ167" s="678">
        <v>3124051.51</v>
      </c>
      <c r="NR167" s="678">
        <v>3133800.77</v>
      </c>
      <c r="NS167" s="678">
        <v>3143675.64</v>
      </c>
      <c r="NT167" s="678">
        <v>3153612.99</v>
      </c>
      <c r="NU167" s="678">
        <v>3163653.71</v>
      </c>
      <c r="NV167" s="678">
        <v>3163653.71</v>
      </c>
      <c r="NW167" s="678">
        <v>3174222.6</v>
      </c>
      <c r="NX167" s="678">
        <v>3185939.26</v>
      </c>
      <c r="NY167" s="678">
        <v>3199102.89</v>
      </c>
      <c r="NZ167" s="678">
        <v>3214897.26</v>
      </c>
      <c r="OA167" s="678">
        <v>3231312.73</v>
      </c>
      <c r="OB167" s="678">
        <v>3249594.83</v>
      </c>
      <c r="OC167" s="678">
        <v>3249594.83</v>
      </c>
      <c r="OD167" s="678">
        <v>3268890.3</v>
      </c>
      <c r="OE167" s="678">
        <v>3288664.64</v>
      </c>
      <c r="OF167" s="678">
        <v>3309005.46</v>
      </c>
      <c r="OG167" s="678">
        <v>3330215.21</v>
      </c>
      <c r="OH167" s="678">
        <v>3352413.61</v>
      </c>
      <c r="OI167" s="678">
        <v>3375022.8</v>
      </c>
      <c r="OJ167" s="678">
        <v>3375022.8</v>
      </c>
      <c r="OK167" s="678">
        <v>3398773.28</v>
      </c>
      <c r="OL167" s="678">
        <v>3427750.41</v>
      </c>
      <c r="OM167" s="678">
        <v>3458593.56</v>
      </c>
      <c r="ON167" s="678">
        <v>3494776.71</v>
      </c>
      <c r="OO167" s="678">
        <v>3521367.04</v>
      </c>
      <c r="OP167" s="678">
        <v>3548444.49</v>
      </c>
      <c r="OQ167" s="678">
        <v>3548444.49</v>
      </c>
      <c r="OR167" s="678">
        <v>3575753.31</v>
      </c>
      <c r="OS167" s="678">
        <v>3601198.61</v>
      </c>
      <c r="OT167" s="678">
        <v>3625729.77</v>
      </c>
      <c r="OU167" s="678">
        <v>3650222.24</v>
      </c>
      <c r="OV167" s="678">
        <v>3669947.11</v>
      </c>
      <c r="OW167" s="678">
        <v>3687281.24</v>
      </c>
      <c r="OX167" s="678">
        <v>3687281.24</v>
      </c>
      <c r="OY167" s="678">
        <v>3701836.95</v>
      </c>
      <c r="OZ167" s="678">
        <v>3715613.94</v>
      </c>
      <c r="PA167" s="678">
        <v>3727022.87</v>
      </c>
      <c r="PB167" s="678">
        <v>3736981.1</v>
      </c>
      <c r="PC167" s="678">
        <v>3747123.39</v>
      </c>
      <c r="PD167" s="678">
        <v>3757339.96</v>
      </c>
      <c r="PE167" s="678">
        <v>3757339.96</v>
      </c>
      <c r="PF167" s="678">
        <v>3767778.62</v>
      </c>
      <c r="PG167" s="678">
        <v>3778790.63</v>
      </c>
      <c r="PH167" s="678">
        <v>3790942.64</v>
      </c>
      <c r="PI167" s="678">
        <v>3803927.24</v>
      </c>
      <c r="PJ167" s="678">
        <v>3816967.61</v>
      </c>
      <c r="PK167" s="678">
        <v>3830277.99</v>
      </c>
      <c r="PL167" s="678">
        <v>3830277.99</v>
      </c>
      <c r="PM167" s="678">
        <v>3844292.06</v>
      </c>
      <c r="PN167" s="678">
        <v>3858499.15</v>
      </c>
      <c r="PO167" s="678">
        <v>3872985.26</v>
      </c>
      <c r="PP167" s="678">
        <v>3887471.38</v>
      </c>
      <c r="PQ167" s="678">
        <v>4142980.37</v>
      </c>
      <c r="PR167" s="678">
        <v>4414623.3499999996</v>
      </c>
      <c r="PS167" s="678">
        <v>4414623.3499999996</v>
      </c>
      <c r="PT167" s="678">
        <v>4610210.97</v>
      </c>
      <c r="PU167" s="678">
        <v>4715297.71</v>
      </c>
      <c r="PV167" s="678">
        <v>4754549.03</v>
      </c>
      <c r="PW167" s="678">
        <v>4780270.68</v>
      </c>
      <c r="PX167" s="678">
        <v>4780270.68</v>
      </c>
      <c r="PY167" s="678">
        <v>4805392.83</v>
      </c>
      <c r="PZ167" s="678">
        <v>4805392.83</v>
      </c>
      <c r="QA167" s="678">
        <v>4838862.4800000004</v>
      </c>
      <c r="QB167" s="678">
        <v>4853786.1100000003</v>
      </c>
      <c r="QC167" s="678">
        <v>4860726.12</v>
      </c>
      <c r="QD167" s="678">
        <v>4867833.82</v>
      </c>
      <c r="QE167" s="678">
        <v>4875934.92</v>
      </c>
      <c r="QF167" s="678">
        <v>4888801.78</v>
      </c>
      <c r="QG167" s="678">
        <v>4888801.78</v>
      </c>
      <c r="QH167" s="678">
        <v>4902929.55</v>
      </c>
      <c r="QI167" s="678">
        <v>4920735.66</v>
      </c>
      <c r="QJ167" s="678">
        <v>4958200.9000000004</v>
      </c>
      <c r="QK167" s="678">
        <v>4977488.41</v>
      </c>
      <c r="QL167" s="678">
        <v>4998541.32</v>
      </c>
      <c r="QM167" s="678">
        <v>5020967.38</v>
      </c>
      <c r="QN167" s="678">
        <v>5020967.38</v>
      </c>
      <c r="QO167" s="678">
        <v>5051252.96</v>
      </c>
      <c r="QP167" s="678">
        <v>5061778.8499999996</v>
      </c>
      <c r="QQ167" s="678">
        <v>5066796.38</v>
      </c>
      <c r="QR167" s="678">
        <v>5071786.0199999996</v>
      </c>
      <c r="QS167" s="678">
        <v>5074421.5199999996</v>
      </c>
      <c r="QT167" s="678">
        <v>5078574.2</v>
      </c>
      <c r="QU167" s="678">
        <v>5078574.2</v>
      </c>
      <c r="QV167" s="678">
        <v>5082127.57</v>
      </c>
      <c r="QW167" s="678">
        <v>5086713.9800000004</v>
      </c>
      <c r="QX167" s="678">
        <v>5092042.9400000004</v>
      </c>
      <c r="QY167" s="678">
        <v>5092073.83</v>
      </c>
      <c r="QZ167" s="678">
        <v>5092104.7300000004</v>
      </c>
      <c r="RA167" s="678">
        <v>5092135.63</v>
      </c>
      <c r="RB167" s="678">
        <v>5092135.63</v>
      </c>
      <c r="RC167" s="678">
        <v>5092188.1500000004</v>
      </c>
      <c r="RD167" s="678">
        <v>5092260.25</v>
      </c>
      <c r="RE167" s="678">
        <v>5092348.3</v>
      </c>
      <c r="RF167" s="678">
        <v>5092448.97</v>
      </c>
      <c r="RG167" s="678">
        <v>5094640.17</v>
      </c>
      <c r="RH167" s="678">
        <v>5097437.62</v>
      </c>
      <c r="RI167" s="678">
        <v>5097437.62</v>
      </c>
      <c r="RJ167" s="678">
        <v>5101260.8099999996</v>
      </c>
      <c r="RK167" s="678">
        <v>5109023.74</v>
      </c>
      <c r="RL167" s="678">
        <v>5111121.83</v>
      </c>
      <c r="RM167" s="678">
        <v>5111121.83</v>
      </c>
      <c r="RN167" s="678">
        <v>5111121.83</v>
      </c>
      <c r="RO167" s="678">
        <v>5111121.83</v>
      </c>
      <c r="RP167" s="678">
        <v>5111121.83</v>
      </c>
      <c r="RQ167" s="678">
        <v>5111121.83</v>
      </c>
      <c r="RR167" s="678">
        <v>5111121.83</v>
      </c>
      <c r="RS167" s="678">
        <v>5111121.83</v>
      </c>
      <c r="RT167" s="678">
        <v>5111121.83</v>
      </c>
      <c r="RU167" s="678">
        <v>5111121.83</v>
      </c>
      <c r="RV167" s="678">
        <v>5111121.83</v>
      </c>
      <c r="RW167" s="678">
        <v>5111121.83</v>
      </c>
      <c r="RX167" s="678">
        <v>5111121.83</v>
      </c>
      <c r="RY167" s="678">
        <v>5111121.83</v>
      </c>
      <c r="RZ167" s="678">
        <v>5111121.83</v>
      </c>
      <c r="SA167" s="678">
        <v>5111121.83</v>
      </c>
      <c r="SB167" s="678">
        <v>5111121.83</v>
      </c>
      <c r="SC167" s="678">
        <v>5111121.83</v>
      </c>
      <c r="SD167" s="678">
        <v>5111121.83</v>
      </c>
      <c r="SE167" s="678">
        <v>5111121.83</v>
      </c>
      <c r="SF167" s="678">
        <v>5111121.83</v>
      </c>
      <c r="SG167" s="678">
        <v>5111121.83</v>
      </c>
      <c r="SH167" s="678">
        <v>5111121.83</v>
      </c>
      <c r="SI167" s="678">
        <v>5111121.83</v>
      </c>
      <c r="SJ167" s="678">
        <v>5111121.83</v>
      </c>
      <c r="SK167" s="678">
        <v>5111121.83</v>
      </c>
      <c r="SL167" s="678">
        <v>5111121.83</v>
      </c>
      <c r="SM167" s="678">
        <v>5111121.83</v>
      </c>
      <c r="SN167" s="678">
        <v>5111121.83</v>
      </c>
      <c r="SO167" s="678">
        <v>5111121.83</v>
      </c>
      <c r="SP167" s="678">
        <v>5111121.83</v>
      </c>
      <c r="SQ167" s="678">
        <v>5111121.83</v>
      </c>
      <c r="SR167" s="678">
        <v>5111121.83</v>
      </c>
      <c r="SS167" s="678">
        <v>5111121.83</v>
      </c>
      <c r="ST167" s="678">
        <v>5111121.83</v>
      </c>
      <c r="SU167" s="678">
        <v>5111121.83</v>
      </c>
      <c r="SV167" s="678">
        <v>5111121.83</v>
      </c>
      <c r="SW167" s="678">
        <v>5111121.83</v>
      </c>
      <c r="SX167" s="678">
        <v>5111121.83</v>
      </c>
      <c r="SY167" s="678">
        <v>5111121.83</v>
      </c>
      <c r="SZ167" s="678">
        <v>5111121.83</v>
      </c>
      <c r="TA167" s="678">
        <v>5111121.83</v>
      </c>
      <c r="TB167" s="678">
        <v>5111121.83</v>
      </c>
      <c r="TC167" s="678">
        <v>5111121.83</v>
      </c>
      <c r="TD167" s="678">
        <v>5111121.83</v>
      </c>
      <c r="TE167" s="678">
        <v>5111121.83</v>
      </c>
      <c r="TF167" s="678">
        <v>5111121.83</v>
      </c>
      <c r="TG167" s="678">
        <v>5111121.83</v>
      </c>
      <c r="TH167" s="678">
        <v>5111121.83</v>
      </c>
      <c r="TI167" s="678">
        <v>5111121.83</v>
      </c>
      <c r="TJ167" s="678">
        <v>5111121.83</v>
      </c>
      <c r="TK167" s="678">
        <v>5111121.83</v>
      </c>
      <c r="TL167" s="678">
        <v>5111121.83</v>
      </c>
      <c r="TM167" s="678">
        <v>5111121.83</v>
      </c>
      <c r="TN167" s="678">
        <v>5111121.83</v>
      </c>
      <c r="TO167" s="678">
        <v>5111121.83</v>
      </c>
      <c r="TP167" s="678">
        <v>5111121.83</v>
      </c>
      <c r="TQ167" s="678">
        <v>5111121.83</v>
      </c>
      <c r="TR167" s="678">
        <v>5111121.83</v>
      </c>
      <c r="TS167" s="678">
        <v>5111121.83</v>
      </c>
      <c r="TT167" s="678">
        <v>5111121.83</v>
      </c>
      <c r="TU167" s="678">
        <v>5111121.83</v>
      </c>
      <c r="TV167" s="678">
        <v>5111121.83</v>
      </c>
      <c r="TW167" s="678">
        <v>5111121.83</v>
      </c>
      <c r="TX167" s="678">
        <v>5111121.83</v>
      </c>
      <c r="TY167" s="678">
        <v>5111121.83</v>
      </c>
      <c r="TZ167" s="678">
        <v>5111121.83</v>
      </c>
      <c r="UA167" s="678">
        <v>5111121.83</v>
      </c>
      <c r="UB167" s="678">
        <v>5111121.83</v>
      </c>
      <c r="UC167" s="678">
        <v>5111121.83</v>
      </c>
      <c r="UD167" s="678">
        <v>5111121.83</v>
      </c>
      <c r="UE167" s="678">
        <v>5111121.83</v>
      </c>
      <c r="UF167" s="678">
        <v>5111121.83</v>
      </c>
      <c r="UG167" s="678">
        <v>5111121.83</v>
      </c>
      <c r="UH167" s="678">
        <v>5111121.83</v>
      </c>
      <c r="UI167" s="678">
        <v>5111121.83</v>
      </c>
      <c r="UJ167" s="678">
        <v>5111121.83</v>
      </c>
      <c r="UK167" s="678">
        <v>5111121.83</v>
      </c>
      <c r="UL167" s="678">
        <v>5111121.83</v>
      </c>
      <c r="UM167" s="678">
        <v>5111121.83</v>
      </c>
      <c r="UN167" s="678">
        <v>5111121.83</v>
      </c>
      <c r="UO167" s="678">
        <v>5111121.83</v>
      </c>
      <c r="UP167" s="678">
        <v>5111121.83</v>
      </c>
      <c r="UQ167" s="678">
        <v>5111121.83</v>
      </c>
      <c r="UR167" s="678">
        <v>5111121.83</v>
      </c>
      <c r="US167" s="678">
        <v>5111121.83</v>
      </c>
      <c r="UT167" s="678">
        <v>5111121.83</v>
      </c>
      <c r="UU167" s="678">
        <v>5111121.83</v>
      </c>
      <c r="UV167" s="678">
        <v>5111121.83</v>
      </c>
      <c r="UW167" s="678">
        <v>5111121.83</v>
      </c>
      <c r="UX167" s="678">
        <v>5111121.83</v>
      </c>
      <c r="UY167" s="678">
        <v>5111121.83</v>
      </c>
      <c r="UZ167" s="678">
        <v>5111121.83</v>
      </c>
      <c r="VA167" s="678">
        <v>5111121.83</v>
      </c>
      <c r="VB167" s="678">
        <v>5111121.83</v>
      </c>
      <c r="VC167" s="678">
        <v>5111121.83</v>
      </c>
      <c r="VD167" s="678">
        <v>5111121.83</v>
      </c>
      <c r="VE167" s="678">
        <v>5111121.83</v>
      </c>
      <c r="VF167" s="678">
        <v>5111121.83</v>
      </c>
      <c r="VG167" s="678">
        <v>5111121.83</v>
      </c>
      <c r="VH167" s="678">
        <v>5111121.83</v>
      </c>
      <c r="VI167" s="678">
        <v>5111121.83</v>
      </c>
      <c r="VJ167" s="678">
        <v>5111121.83</v>
      </c>
      <c r="VK167" s="678">
        <v>5111121.83</v>
      </c>
      <c r="VL167" s="678">
        <v>5111121.83</v>
      </c>
      <c r="VM167" s="678">
        <v>5111121.83</v>
      </c>
      <c r="VN167" s="678"/>
      <c r="VO167" s="678"/>
      <c r="VP167" s="678"/>
      <c r="VQ167" s="678"/>
      <c r="VR167" s="678"/>
      <c r="VS167" s="678"/>
      <c r="VT167" s="678"/>
      <c r="VU167" s="678"/>
      <c r="VV167" s="678"/>
      <c r="VW167" s="678"/>
      <c r="VX167" s="678"/>
      <c r="VY167" s="678"/>
      <c r="VZ167" s="678"/>
      <c r="WA167" s="678"/>
      <c r="WB167" s="678"/>
      <c r="WC167" s="678"/>
      <c r="WD167" s="678"/>
      <c r="WE167" s="678"/>
      <c r="WF167" s="678"/>
      <c r="WG167" s="678"/>
      <c r="WH167" s="678"/>
      <c r="WI167" s="678"/>
      <c r="WJ167" s="678"/>
      <c r="WK167" s="678"/>
      <c r="WL167" s="678"/>
      <c r="WM167" s="678"/>
      <c r="WN167" s="678"/>
      <c r="WO167" s="678"/>
      <c r="WP167" s="678"/>
      <c r="WQ167" s="678"/>
      <c r="WR167" s="678"/>
      <c r="WS167" s="678"/>
      <c r="WT167" s="678"/>
      <c r="WU167" s="678"/>
      <c r="WV167" s="678"/>
      <c r="WW167" s="678"/>
      <c r="WX167" s="678"/>
      <c r="WY167" s="678"/>
      <c r="WZ167" s="678"/>
      <c r="XA167" s="678"/>
      <c r="XB167" s="678"/>
      <c r="XC167" s="678"/>
      <c r="XD167" s="678"/>
      <c r="XE167" s="678"/>
      <c r="XF167" s="678"/>
      <c r="XG167" s="678"/>
      <c r="XH167" s="678"/>
      <c r="XI167" s="678"/>
      <c r="XJ167" s="678"/>
      <c r="XK167" s="678"/>
      <c r="XL167" s="678"/>
      <c r="XM167" s="678"/>
      <c r="XN167" s="678"/>
      <c r="XO167" s="678"/>
      <c r="XP167" s="678"/>
      <c r="XQ167" s="678"/>
      <c r="XR167" s="678"/>
      <c r="XS167" s="678"/>
      <c r="XT167" s="678"/>
      <c r="XU167" s="678"/>
      <c r="XV167" s="678"/>
      <c r="XW167" s="678"/>
      <c r="XX167" s="678"/>
      <c r="XY167" s="678"/>
      <c r="XZ167" s="678"/>
      <c r="YA167" s="678"/>
      <c r="YB167" s="678"/>
      <c r="YC167" s="678"/>
      <c r="YD167" s="678"/>
      <c r="YE167" s="678"/>
      <c r="YF167" s="678"/>
      <c r="YG167" s="678"/>
      <c r="YH167" s="678"/>
      <c r="YI167" s="678"/>
      <c r="YJ167" s="678"/>
      <c r="YK167" s="678"/>
      <c r="YL167" s="678"/>
      <c r="YM167" s="678"/>
      <c r="YN167" s="678"/>
      <c r="YO167" s="678"/>
      <c r="YP167" s="678"/>
      <c r="YQ167" s="678"/>
      <c r="YR167" s="678"/>
      <c r="YS167" s="678"/>
      <c r="YT167" s="678"/>
      <c r="YU167" s="678"/>
      <c r="YV167" s="678"/>
      <c r="YW167" s="678"/>
      <c r="YX167" s="678"/>
      <c r="YY167" s="678"/>
      <c r="YZ167" s="678"/>
      <c r="ZA167" s="678"/>
      <c r="ZB167" s="678"/>
      <c r="ZC167" s="678"/>
      <c r="ZD167" s="678"/>
      <c r="ZE167" s="678"/>
      <c r="ZF167" s="678"/>
      <c r="ZG167" s="678"/>
      <c r="ZH167" s="678"/>
      <c r="ZI167" s="678"/>
      <c r="ZJ167" s="678"/>
      <c r="ZK167" s="678"/>
      <c r="ZL167" s="678"/>
      <c r="ZM167" s="678"/>
      <c r="ZN167" s="678"/>
      <c r="ZO167" s="678"/>
      <c r="ZP167" s="678"/>
      <c r="ZQ167" s="678"/>
      <c r="ZR167" s="678"/>
      <c r="ZS167" s="678"/>
      <c r="ZT167" s="678"/>
      <c r="ZU167" s="678"/>
      <c r="ZV167" s="678"/>
      <c r="ZW167" s="678"/>
      <c r="ZX167" s="678"/>
      <c r="ZY167" s="678"/>
      <c r="ZZ167" s="678"/>
      <c r="AAA167" s="678"/>
      <c r="AAB167" s="678"/>
      <c r="AAC167" s="678"/>
      <c r="AAD167" s="678"/>
      <c r="AAE167" s="678"/>
      <c r="AAF167" s="678"/>
      <c r="AAG167" s="678"/>
      <c r="AAH167" s="678"/>
      <c r="AAI167" s="678"/>
      <c r="AAJ167" s="678"/>
      <c r="AAK167" s="678"/>
      <c r="AAL167" s="678"/>
      <c r="AAM167" s="678"/>
      <c r="AAN167" s="678"/>
      <c r="AAO167" s="678"/>
      <c r="AAP167" s="678"/>
      <c r="AAQ167" s="678"/>
      <c r="AAR167" s="678"/>
      <c r="AAS167" s="678"/>
      <c r="AAT167" s="678"/>
      <c r="AAU167" s="678"/>
      <c r="AAV167" s="678"/>
      <c r="AAW167" s="678"/>
      <c r="AAX167" s="678"/>
      <c r="AAY167" s="678"/>
      <c r="AAZ167" s="678"/>
      <c r="ABA167" s="678"/>
      <c r="ABB167" s="678"/>
      <c r="ABC167" s="678"/>
      <c r="ABD167" s="678"/>
      <c r="ABE167" s="678"/>
      <c r="ABF167" s="678"/>
      <c r="ABG167" s="678"/>
      <c r="ABH167" s="678"/>
      <c r="ABI167" s="678"/>
      <c r="ABJ167" s="678"/>
      <c r="ABK167" s="678"/>
      <c r="ABL167" s="678"/>
      <c r="ABM167" s="678"/>
      <c r="ABN167" s="678"/>
      <c r="ABO167" s="678"/>
      <c r="ABP167" s="678"/>
      <c r="ABQ167" s="678"/>
      <c r="ABR167" s="678"/>
      <c r="ABS167" s="678"/>
      <c r="ABT167" s="678"/>
      <c r="ABU167" s="678"/>
      <c r="ABV167" s="678"/>
      <c r="ABW167" s="678"/>
      <c r="ABX167" s="678"/>
      <c r="ABY167" s="678"/>
      <c r="ABZ167" s="678"/>
      <c r="ACA167" s="678"/>
      <c r="ACB167" s="678"/>
      <c r="ACC167" s="678"/>
      <c r="ACD167" s="678"/>
      <c r="ACE167" s="678"/>
      <c r="ACF167" s="678"/>
      <c r="ACG167" s="678"/>
      <c r="ACH167" s="678"/>
      <c r="ACI167" s="678"/>
      <c r="ACJ167" s="678"/>
      <c r="ACK167" s="678"/>
      <c r="ACL167" s="678"/>
      <c r="ACM167" s="678"/>
      <c r="ACN167" s="678"/>
      <c r="ACO167" s="678"/>
      <c r="ACP167" s="678"/>
      <c r="ACQ167" s="678"/>
      <c r="ACR167" s="678"/>
      <c r="ACS167" s="678"/>
      <c r="ACT167" s="678"/>
      <c r="ACU167" s="678"/>
      <c r="ACV167" s="678"/>
      <c r="ACW167" s="678"/>
      <c r="ACX167" s="678"/>
      <c r="ACY167" s="678"/>
      <c r="ACZ167" s="678"/>
      <c r="ADA167" s="678"/>
      <c r="ADB167" s="678"/>
      <c r="ADC167" s="678"/>
      <c r="ADD167" s="678"/>
      <c r="ADE167" s="678"/>
      <c r="ADF167" s="678"/>
      <c r="ADG167" s="678"/>
      <c r="ADH167" s="678"/>
      <c r="ADI167" s="678"/>
      <c r="ADJ167" s="678"/>
      <c r="ADK167" s="678"/>
      <c r="ADL167" s="678"/>
      <c r="ADM167" s="678"/>
      <c r="ADN167" s="678"/>
      <c r="ADO167" s="678"/>
      <c r="ADP167" s="678"/>
      <c r="ADQ167" s="678"/>
      <c r="ADR167" s="678"/>
      <c r="ADS167" s="678"/>
      <c r="ADT167" s="678"/>
      <c r="ADU167" s="678"/>
      <c r="ADV167" s="678"/>
      <c r="ADW167" s="678"/>
      <c r="ADX167" s="678"/>
      <c r="ADY167" s="678"/>
      <c r="ADZ167" s="678"/>
      <c r="AEA167" s="678"/>
      <c r="AEB167" s="678"/>
      <c r="AEC167" s="678"/>
      <c r="AED167" s="678"/>
      <c r="AEE167" s="678"/>
      <c r="AEF167" s="678"/>
      <c r="AEG167" s="678"/>
      <c r="AEH167" s="678"/>
      <c r="AEI167" s="678"/>
      <c r="AEJ167" s="678"/>
      <c r="AEK167" s="678"/>
      <c r="AEL167" s="678"/>
      <c r="AEM167" s="678"/>
      <c r="AEN167" s="678"/>
      <c r="AEO167" s="678"/>
      <c r="AEP167" s="678"/>
      <c r="AEQ167" s="678"/>
      <c r="AER167" s="678"/>
    </row>
    <row r="168" spans="11:824">
      <c r="K168" s="678" t="s">
        <v>837</v>
      </c>
      <c r="L168" s="678"/>
      <c r="M168" s="678">
        <v>0</v>
      </c>
      <c r="N168" s="678">
        <v>0</v>
      </c>
      <c r="O168" s="678">
        <v>0</v>
      </c>
      <c r="P168" s="678">
        <v>9737.25</v>
      </c>
      <c r="Q168" s="678">
        <v>0</v>
      </c>
      <c r="R168" s="678">
        <v>6491.5</v>
      </c>
      <c r="S168" s="678" t="s">
        <v>6192</v>
      </c>
      <c r="T168" s="678"/>
      <c r="U168" s="678"/>
      <c r="V168" s="678"/>
      <c r="W168" s="678"/>
      <c r="X168" s="678"/>
      <c r="Y168" s="678"/>
      <c r="Z168" s="678"/>
      <c r="AA168" s="678"/>
      <c r="AB168" s="678"/>
      <c r="AC168" s="678"/>
      <c r="AD168" s="678"/>
      <c r="AE168" s="678"/>
      <c r="AF168" s="678"/>
      <c r="AG168" s="678"/>
      <c r="AH168" s="678"/>
      <c r="AI168" s="678"/>
      <c r="AJ168" s="678"/>
      <c r="AK168" s="678"/>
      <c r="AL168" s="678"/>
      <c r="AM168" s="678"/>
      <c r="AN168" s="678"/>
      <c r="AO168" s="678"/>
      <c r="AP168" s="678"/>
      <c r="AQ168" s="678"/>
      <c r="AR168" s="678"/>
      <c r="AS168" s="678"/>
      <c r="AT168" s="678"/>
      <c r="AU168" s="678"/>
      <c r="AV168" s="678"/>
      <c r="AW168" s="678"/>
      <c r="AX168" s="678"/>
      <c r="AY168" s="678"/>
      <c r="AZ168" s="678"/>
      <c r="BA168" s="678"/>
      <c r="BB168" s="678"/>
      <c r="BC168" s="678"/>
      <c r="BD168" s="678"/>
      <c r="BE168" s="678"/>
      <c r="BF168" s="678"/>
      <c r="BG168" s="678"/>
      <c r="BH168" s="678"/>
      <c r="BI168" s="678"/>
      <c r="BJ168" s="678"/>
      <c r="BK168" s="678"/>
      <c r="BL168" s="678"/>
      <c r="BM168" s="678"/>
      <c r="BN168" s="678"/>
      <c r="BO168" s="678"/>
      <c r="BP168" s="678"/>
      <c r="BQ168" s="678"/>
      <c r="BR168" s="678"/>
      <c r="BS168" s="678"/>
      <c r="BT168" s="678"/>
      <c r="BU168" s="678"/>
      <c r="BV168" s="678"/>
      <c r="BW168" s="678"/>
      <c r="BX168" s="678"/>
      <c r="BY168" s="678"/>
      <c r="BZ168" s="678"/>
      <c r="CA168" s="678"/>
      <c r="CB168" s="678"/>
      <c r="CC168" s="678"/>
      <c r="CD168" s="678"/>
      <c r="CE168" s="678"/>
      <c r="CF168" s="678"/>
      <c r="CG168" s="678"/>
      <c r="CH168" s="678"/>
      <c r="CI168" s="678"/>
      <c r="CJ168" s="678"/>
      <c r="CK168" s="678"/>
      <c r="CL168" s="678"/>
      <c r="CM168" s="678"/>
      <c r="CN168" s="678"/>
      <c r="CO168" s="678"/>
      <c r="CP168" s="678"/>
      <c r="CQ168" s="678"/>
      <c r="CR168" s="678"/>
      <c r="CS168" s="678"/>
      <c r="CT168" s="678"/>
      <c r="CU168" s="678"/>
      <c r="CV168" s="678"/>
      <c r="CW168" s="678"/>
      <c r="CX168" s="678"/>
      <c r="CY168" s="678"/>
      <c r="CZ168" s="678"/>
      <c r="DA168" s="678"/>
      <c r="DB168" s="678"/>
      <c r="DC168" s="678"/>
      <c r="DD168" s="678"/>
      <c r="DE168" s="678"/>
      <c r="DF168" s="678"/>
      <c r="DG168" s="678"/>
      <c r="DH168" s="678"/>
      <c r="DI168" s="678"/>
      <c r="DJ168" s="678"/>
      <c r="DK168" s="678"/>
      <c r="DL168" s="678"/>
      <c r="DM168" s="678"/>
      <c r="DN168" s="678"/>
      <c r="DO168" s="678"/>
      <c r="DP168" s="678"/>
      <c r="DQ168" s="678"/>
      <c r="DR168" s="678"/>
      <c r="DS168" s="678"/>
      <c r="DT168" s="678"/>
      <c r="DU168" s="678"/>
      <c r="DV168" s="678"/>
      <c r="DW168" s="678"/>
      <c r="DX168" s="678"/>
      <c r="DY168" s="678"/>
      <c r="DZ168" s="678"/>
      <c r="EA168" s="678"/>
      <c r="EB168" s="678"/>
      <c r="EC168" s="678"/>
      <c r="ED168" s="678"/>
      <c r="EE168" s="678"/>
      <c r="EF168" s="678"/>
      <c r="EG168" s="678"/>
      <c r="EH168" s="678"/>
      <c r="EI168" s="678"/>
      <c r="EJ168" s="678"/>
      <c r="EK168" s="678"/>
      <c r="EL168" s="678"/>
      <c r="EM168" s="678"/>
      <c r="EN168" s="678"/>
      <c r="EO168" s="678"/>
      <c r="EP168" s="678"/>
      <c r="EQ168" s="678"/>
      <c r="ER168" s="678"/>
      <c r="ES168" s="678"/>
      <c r="ET168" s="678"/>
      <c r="EU168" s="678"/>
      <c r="EV168" s="678"/>
      <c r="EW168" s="678"/>
      <c r="EX168" s="678"/>
      <c r="EY168" s="678"/>
      <c r="EZ168" s="678"/>
      <c r="FA168" s="678"/>
      <c r="FB168" s="678"/>
      <c r="FC168" s="678"/>
      <c r="FD168" s="678"/>
      <c r="FE168" s="678"/>
      <c r="FF168" s="678"/>
      <c r="FG168" s="678"/>
      <c r="FH168" s="678"/>
      <c r="FI168" s="678"/>
      <c r="FJ168" s="678"/>
      <c r="FK168" s="678"/>
      <c r="FL168" s="678"/>
      <c r="FM168" s="678"/>
      <c r="FN168" s="678"/>
      <c r="FO168" s="678"/>
      <c r="FP168" s="678"/>
      <c r="FQ168" s="678"/>
      <c r="FR168" s="678"/>
      <c r="FS168" s="678"/>
      <c r="FT168" s="678"/>
      <c r="FU168" s="678"/>
      <c r="FV168" s="678"/>
      <c r="FW168" s="678"/>
      <c r="FX168" s="678"/>
      <c r="FY168" s="678"/>
      <c r="FZ168" s="678"/>
      <c r="GA168" s="678"/>
      <c r="GB168" s="678"/>
      <c r="GC168" s="678"/>
      <c r="GD168" s="678"/>
      <c r="GE168" s="678"/>
      <c r="GF168" s="678"/>
      <c r="GG168" s="678"/>
      <c r="GH168" s="678"/>
      <c r="GI168" s="678"/>
      <c r="GJ168" s="678"/>
      <c r="GK168" s="678"/>
      <c r="GL168" s="678"/>
      <c r="GM168" s="678"/>
      <c r="GN168" s="678"/>
      <c r="GO168" s="678"/>
      <c r="GP168" s="678"/>
      <c r="GQ168" s="678"/>
      <c r="GR168" s="678"/>
      <c r="GS168" s="678"/>
      <c r="GT168" s="678"/>
      <c r="GU168" s="678"/>
      <c r="GV168" s="678"/>
      <c r="GW168" s="678"/>
      <c r="GX168" s="678"/>
      <c r="GY168" s="678"/>
      <c r="GZ168" s="678"/>
      <c r="HA168" s="678"/>
      <c r="HB168" s="678"/>
      <c r="HC168" s="678"/>
      <c r="HD168" s="678"/>
      <c r="HE168" s="678"/>
      <c r="HF168" s="678"/>
      <c r="HG168" s="678"/>
      <c r="HH168" s="678"/>
      <c r="HI168" s="678"/>
      <c r="HJ168" s="678"/>
      <c r="HK168" s="678"/>
      <c r="HL168" s="678"/>
      <c r="HM168" s="678"/>
      <c r="HN168" s="678"/>
      <c r="HO168" s="678"/>
      <c r="HP168" s="678"/>
      <c r="HQ168" s="678"/>
      <c r="HR168" s="678"/>
      <c r="HS168" s="678"/>
      <c r="HT168" s="678"/>
      <c r="HU168" s="678"/>
      <c r="HV168" s="678"/>
      <c r="HW168" s="678"/>
      <c r="HX168" s="678"/>
      <c r="HY168" s="678"/>
      <c r="HZ168" s="678"/>
      <c r="IA168" s="678"/>
      <c r="IB168" s="678"/>
      <c r="IC168" s="678"/>
      <c r="ID168" s="678"/>
      <c r="IE168" s="678"/>
      <c r="IF168" s="678"/>
      <c r="IG168" s="678"/>
      <c r="IH168" s="678"/>
      <c r="II168" s="678"/>
      <c r="IJ168" s="678"/>
      <c r="IK168" s="678"/>
      <c r="IL168" s="678"/>
      <c r="IM168" s="678"/>
      <c r="IN168" s="678"/>
      <c r="IO168" s="678"/>
      <c r="IP168" s="678"/>
      <c r="IQ168" s="678"/>
      <c r="IR168" s="678"/>
      <c r="IS168" s="678"/>
      <c r="IT168" s="678"/>
      <c r="IU168" s="678"/>
      <c r="IV168" s="678"/>
      <c r="IW168" s="678"/>
      <c r="IX168" s="678"/>
      <c r="IY168" s="678"/>
      <c r="IZ168" s="678"/>
      <c r="JA168" s="678"/>
      <c r="JB168" s="678"/>
      <c r="JC168" s="678"/>
      <c r="JD168" s="678"/>
      <c r="JE168" s="678"/>
      <c r="JF168" s="678"/>
      <c r="JG168" s="678"/>
      <c r="JH168" s="678"/>
      <c r="JI168" s="678"/>
      <c r="JJ168" s="678"/>
      <c r="JK168" s="678"/>
      <c r="JL168" s="678"/>
      <c r="JM168" s="678"/>
      <c r="JN168" s="678"/>
      <c r="JO168" s="678"/>
      <c r="JP168" s="678"/>
      <c r="JQ168" s="678"/>
      <c r="JR168" s="678"/>
      <c r="JS168" s="678"/>
      <c r="JT168" s="678"/>
      <c r="JU168" s="678"/>
      <c r="JV168" s="678"/>
      <c r="JW168" s="678"/>
      <c r="JX168" s="678"/>
      <c r="JY168" s="678"/>
      <c r="JZ168" s="678"/>
      <c r="KA168" s="678"/>
      <c r="KB168" s="678"/>
      <c r="KC168" s="678"/>
      <c r="KD168" s="678"/>
      <c r="KE168" s="678"/>
      <c r="KF168" s="678"/>
      <c r="KG168" s="678"/>
      <c r="KH168" s="678"/>
      <c r="KI168" s="678"/>
      <c r="KJ168" s="678"/>
      <c r="KK168" s="678"/>
      <c r="KL168" s="678"/>
      <c r="KM168" s="678"/>
      <c r="KN168" s="678"/>
      <c r="KO168" s="678"/>
      <c r="KP168" s="678"/>
      <c r="KQ168" s="678"/>
      <c r="KR168" s="678"/>
      <c r="KS168" s="678"/>
      <c r="KT168" s="678"/>
      <c r="KU168" s="678"/>
      <c r="KV168" s="678"/>
      <c r="KW168" s="678"/>
      <c r="KX168" s="678"/>
      <c r="KY168" s="678"/>
      <c r="KZ168" s="678"/>
      <c r="LA168" s="678"/>
      <c r="LB168" s="678"/>
      <c r="LC168" s="678"/>
      <c r="LD168" s="678"/>
      <c r="LE168" s="678"/>
      <c r="LF168" s="678"/>
      <c r="LG168" s="678"/>
      <c r="LH168" s="678"/>
      <c r="LI168" s="678"/>
      <c r="LJ168" s="678"/>
      <c r="LK168" s="678"/>
      <c r="LL168" s="678"/>
      <c r="LM168" s="678"/>
      <c r="LN168" s="678"/>
      <c r="LO168" s="678"/>
      <c r="LP168" s="678"/>
      <c r="LQ168" s="678"/>
      <c r="LR168" s="678"/>
      <c r="LS168" s="678"/>
      <c r="LT168" s="678"/>
      <c r="LU168" s="678"/>
      <c r="LV168" s="678"/>
      <c r="LW168" s="678"/>
      <c r="LX168" s="678"/>
      <c r="LY168" s="678"/>
      <c r="LZ168" s="678"/>
      <c r="MA168" s="678"/>
      <c r="MB168" s="678"/>
      <c r="MC168" s="678"/>
      <c r="MD168" s="678"/>
      <c r="ME168" s="678"/>
      <c r="MF168" s="678"/>
      <c r="MG168" s="678"/>
      <c r="MH168" s="678"/>
      <c r="MI168" s="678"/>
      <c r="MJ168" s="678"/>
      <c r="MK168" s="678"/>
      <c r="ML168" s="678"/>
      <c r="MM168" s="678"/>
      <c r="MN168" s="678"/>
      <c r="MO168" s="678"/>
      <c r="MP168" s="678"/>
      <c r="MQ168" s="678"/>
      <c r="MR168" s="678"/>
      <c r="MS168" s="678"/>
      <c r="MT168" s="678"/>
      <c r="MU168" s="678"/>
      <c r="MV168" s="678"/>
      <c r="MW168" s="678"/>
      <c r="MX168" s="678"/>
      <c r="MY168" s="678"/>
      <c r="MZ168" s="678"/>
      <c r="NA168" s="678"/>
      <c r="NB168" s="678"/>
      <c r="NC168" s="678"/>
      <c r="ND168" s="678"/>
      <c r="NE168" s="678"/>
      <c r="NF168" s="678"/>
      <c r="NG168" s="678"/>
      <c r="NH168" s="678"/>
      <c r="NI168" s="678"/>
      <c r="NJ168" s="678"/>
      <c r="NK168" s="678"/>
      <c r="NL168" s="678"/>
      <c r="NM168" s="678"/>
      <c r="NN168" s="678"/>
      <c r="NO168" s="678"/>
      <c r="NP168" s="678"/>
      <c r="NQ168" s="678"/>
      <c r="NR168" s="678"/>
      <c r="NS168" s="678"/>
      <c r="NT168" s="678"/>
      <c r="NU168" s="678"/>
      <c r="NV168" s="678"/>
      <c r="NW168" s="678"/>
      <c r="NX168" s="678"/>
      <c r="NY168" s="678"/>
      <c r="NZ168" s="678"/>
      <c r="OA168" s="678"/>
      <c r="OB168" s="678"/>
      <c r="OC168" s="678"/>
      <c r="OD168" s="678"/>
      <c r="OE168" s="678"/>
      <c r="OF168" s="678"/>
      <c r="OG168" s="678"/>
      <c r="OH168" s="678"/>
      <c r="OI168" s="678"/>
      <c r="OJ168" s="678"/>
      <c r="OK168" s="678"/>
      <c r="OL168" s="678"/>
      <c r="OM168" s="678"/>
      <c r="ON168" s="678"/>
      <c r="OO168" s="678"/>
      <c r="OP168" s="678"/>
      <c r="OQ168" s="678"/>
      <c r="OR168" s="678"/>
      <c r="OS168" s="678"/>
      <c r="OT168" s="678"/>
      <c r="OU168" s="678"/>
      <c r="OV168" s="678"/>
      <c r="OW168" s="678"/>
      <c r="OX168" s="678"/>
      <c r="OY168" s="678"/>
      <c r="OZ168" s="678"/>
      <c r="PA168" s="678"/>
      <c r="PB168" s="678"/>
      <c r="PC168" s="678"/>
      <c r="PD168" s="678"/>
      <c r="PE168" s="678"/>
      <c r="PF168" s="678"/>
      <c r="PG168" s="678"/>
      <c r="PH168" s="678"/>
      <c r="PI168" s="678"/>
      <c r="PJ168" s="678"/>
      <c r="PK168" s="678"/>
      <c r="PL168" s="678"/>
      <c r="PM168" s="678"/>
      <c r="PN168" s="678"/>
      <c r="PO168" s="678"/>
      <c r="PP168" s="678"/>
      <c r="PQ168" s="678"/>
      <c r="PR168" s="678"/>
      <c r="PS168" s="678"/>
      <c r="PT168" s="678"/>
      <c r="PU168" s="678"/>
      <c r="PV168" s="678"/>
      <c r="PW168" s="678"/>
      <c r="PX168" s="678"/>
      <c r="PY168" s="678"/>
      <c r="PZ168" s="678"/>
      <c r="QA168" s="678"/>
      <c r="QB168" s="678"/>
      <c r="QC168" s="678"/>
      <c r="QD168" s="678"/>
      <c r="QE168" s="678"/>
      <c r="QF168" s="678"/>
      <c r="QG168" s="678"/>
      <c r="QH168" s="678"/>
      <c r="QI168" s="678"/>
      <c r="QJ168" s="678"/>
      <c r="QK168" s="678"/>
      <c r="QL168" s="678"/>
      <c r="QM168" s="678"/>
      <c r="QN168" s="678"/>
      <c r="QO168" s="678"/>
      <c r="QP168" s="678"/>
      <c r="QQ168" s="678"/>
      <c r="QR168" s="678"/>
      <c r="QS168" s="678"/>
      <c r="QT168" s="678"/>
      <c r="QU168" s="678"/>
      <c r="QV168" s="678"/>
      <c r="QW168" s="678"/>
      <c r="QX168" s="678"/>
      <c r="QY168" s="678"/>
      <c r="QZ168" s="678"/>
      <c r="RA168" s="678"/>
      <c r="RB168" s="678"/>
      <c r="RC168" s="678"/>
      <c r="RD168" s="678"/>
      <c r="RE168" s="678"/>
      <c r="RF168" s="678"/>
      <c r="RG168" s="678"/>
      <c r="RH168" s="678"/>
      <c r="RI168" s="678"/>
      <c r="RJ168" s="678"/>
      <c r="RK168" s="678"/>
      <c r="RL168" s="678"/>
      <c r="RM168" s="678"/>
      <c r="RN168" s="678"/>
      <c r="RO168" s="678"/>
      <c r="RP168" s="678"/>
      <c r="RQ168" s="678"/>
      <c r="RR168" s="678"/>
      <c r="RS168" s="678"/>
      <c r="RT168" s="678"/>
      <c r="RU168" s="678"/>
      <c r="RV168" s="678"/>
      <c r="RW168" s="678"/>
      <c r="RX168" s="678"/>
      <c r="RY168" s="678"/>
      <c r="RZ168" s="678"/>
      <c r="SA168" s="678"/>
      <c r="SB168" s="678"/>
      <c r="SC168" s="678"/>
      <c r="SD168" s="678"/>
      <c r="SE168" s="678"/>
      <c r="SF168" s="678"/>
      <c r="SG168" s="678"/>
      <c r="SH168" s="678"/>
      <c r="SI168" s="678"/>
      <c r="SJ168" s="678"/>
      <c r="SK168" s="678"/>
      <c r="SL168" s="678"/>
      <c r="SM168" s="678"/>
      <c r="SN168" s="678"/>
      <c r="SO168" s="678"/>
      <c r="SP168" s="678"/>
      <c r="SQ168" s="678"/>
      <c r="SR168" s="678"/>
      <c r="SS168" s="678"/>
      <c r="ST168" s="678"/>
      <c r="SU168" s="678"/>
      <c r="SV168" s="678"/>
      <c r="SW168" s="678"/>
      <c r="SX168" s="678"/>
      <c r="SY168" s="678"/>
      <c r="SZ168" s="678"/>
      <c r="TA168" s="678"/>
      <c r="TB168" s="678"/>
      <c r="TC168" s="678"/>
      <c r="TD168" s="678"/>
      <c r="TE168" s="678"/>
      <c r="TF168" s="678"/>
      <c r="TG168" s="678"/>
      <c r="TH168" s="678"/>
      <c r="TI168" s="678"/>
      <c r="TJ168" s="678"/>
      <c r="TK168" s="678"/>
      <c r="TL168" s="678"/>
      <c r="TM168" s="678"/>
      <c r="TN168" s="678"/>
      <c r="TO168" s="678"/>
      <c r="TP168" s="678"/>
      <c r="TQ168" s="678"/>
      <c r="TR168" s="678"/>
      <c r="TS168" s="678"/>
      <c r="TT168" s="678"/>
      <c r="TU168" s="678"/>
      <c r="TV168" s="678"/>
      <c r="TW168" s="678"/>
      <c r="TX168" s="678"/>
      <c r="TY168" s="678"/>
      <c r="TZ168" s="678"/>
      <c r="UA168" s="678"/>
      <c r="UB168" s="678"/>
      <c r="UC168" s="678"/>
      <c r="UD168" s="678"/>
      <c r="UE168" s="678"/>
      <c r="UF168" s="678"/>
      <c r="UG168" s="678"/>
      <c r="UH168" s="678"/>
      <c r="UI168" s="678"/>
      <c r="UJ168" s="678"/>
      <c r="UK168" s="678"/>
      <c r="UL168" s="678"/>
      <c r="UM168" s="678"/>
      <c r="UN168" s="678"/>
      <c r="UO168" s="678"/>
      <c r="UP168" s="678"/>
      <c r="UQ168" s="678"/>
      <c r="UR168" s="678"/>
      <c r="US168" s="678"/>
      <c r="UT168" s="678"/>
      <c r="UU168" s="678"/>
      <c r="UV168" s="678"/>
      <c r="UW168" s="678"/>
      <c r="UX168" s="678"/>
      <c r="UY168" s="678"/>
      <c r="UZ168" s="678"/>
      <c r="VA168" s="678"/>
      <c r="VB168" s="678"/>
      <c r="VC168" s="678"/>
      <c r="VD168" s="678"/>
      <c r="VE168" s="678"/>
      <c r="VF168" s="678"/>
      <c r="VG168" s="678"/>
      <c r="VH168" s="678"/>
      <c r="VI168" s="678"/>
      <c r="VJ168" s="678"/>
      <c r="VK168" s="678"/>
      <c r="VL168" s="678"/>
      <c r="VM168" s="678"/>
      <c r="VN168" s="678"/>
      <c r="VO168" s="678"/>
      <c r="VP168" s="678"/>
      <c r="VQ168" s="678"/>
      <c r="VR168" s="678"/>
      <c r="VS168" s="678"/>
      <c r="VT168" s="678"/>
      <c r="VU168" s="678"/>
      <c r="VV168" s="678"/>
      <c r="VW168" s="678"/>
      <c r="VX168" s="678"/>
      <c r="VY168" s="678"/>
      <c r="VZ168" s="678"/>
      <c r="WA168" s="678"/>
      <c r="WB168" s="678"/>
      <c r="WC168" s="678"/>
      <c r="WD168" s="678"/>
      <c r="WE168" s="678"/>
      <c r="WF168" s="678"/>
      <c r="WG168" s="678"/>
      <c r="WH168" s="678"/>
      <c r="WI168" s="678"/>
      <c r="WJ168" s="678"/>
      <c r="WK168" s="678"/>
      <c r="WL168" s="678"/>
      <c r="WM168" s="678"/>
      <c r="WN168" s="678"/>
      <c r="WO168" s="678"/>
      <c r="WP168" s="678"/>
      <c r="WQ168" s="678"/>
      <c r="WR168" s="678"/>
      <c r="WS168" s="678"/>
      <c r="WT168" s="678"/>
      <c r="WU168" s="678"/>
      <c r="WV168" s="678"/>
      <c r="WW168" s="678"/>
      <c r="WX168" s="678"/>
      <c r="WY168" s="678"/>
      <c r="WZ168" s="678"/>
      <c r="XA168" s="678"/>
      <c r="XB168" s="678"/>
      <c r="XC168" s="678"/>
      <c r="XD168" s="678"/>
      <c r="XE168" s="678"/>
      <c r="XF168" s="678"/>
      <c r="XG168" s="678"/>
      <c r="XH168" s="678"/>
      <c r="XI168" s="678"/>
      <c r="XJ168" s="678"/>
      <c r="XK168" s="678"/>
      <c r="XL168" s="678"/>
      <c r="XM168" s="678"/>
      <c r="XN168" s="678"/>
      <c r="XO168" s="678"/>
      <c r="XP168" s="678"/>
      <c r="XQ168" s="678"/>
      <c r="XR168" s="678"/>
      <c r="XS168" s="678"/>
      <c r="XT168" s="678"/>
      <c r="XU168" s="678"/>
      <c r="XV168" s="678"/>
      <c r="XW168" s="678"/>
      <c r="XX168" s="678"/>
      <c r="XY168" s="678"/>
      <c r="XZ168" s="678"/>
      <c r="YA168" s="678"/>
      <c r="YB168" s="678"/>
      <c r="YC168" s="678"/>
      <c r="YD168" s="678"/>
      <c r="YE168" s="678"/>
      <c r="YF168" s="678"/>
      <c r="YG168" s="678"/>
      <c r="YH168" s="678"/>
      <c r="YI168" s="678"/>
      <c r="YJ168" s="678"/>
      <c r="YK168" s="678"/>
      <c r="YL168" s="678"/>
      <c r="YM168" s="678"/>
      <c r="YN168" s="678"/>
      <c r="YO168" s="678"/>
      <c r="YP168" s="678"/>
      <c r="YQ168" s="678"/>
      <c r="YR168" s="678"/>
      <c r="YS168" s="678"/>
      <c r="YT168" s="678"/>
      <c r="YU168" s="678"/>
      <c r="YV168" s="678"/>
      <c r="YW168" s="678"/>
      <c r="YX168" s="678"/>
      <c r="YY168" s="678"/>
      <c r="YZ168" s="678"/>
      <c r="ZA168" s="678"/>
      <c r="ZB168" s="678"/>
      <c r="ZC168" s="678"/>
      <c r="ZD168" s="678"/>
      <c r="ZE168" s="678"/>
      <c r="ZF168" s="678"/>
      <c r="ZG168" s="678"/>
      <c r="ZH168" s="678"/>
      <c r="ZI168" s="678"/>
      <c r="ZJ168" s="678"/>
      <c r="ZK168" s="678"/>
      <c r="ZL168" s="678"/>
      <c r="ZM168" s="678"/>
      <c r="ZN168" s="678"/>
      <c r="ZO168" s="678"/>
      <c r="ZP168" s="678"/>
      <c r="ZQ168" s="678"/>
      <c r="ZR168" s="678"/>
      <c r="ZS168" s="678"/>
      <c r="ZT168" s="678"/>
      <c r="ZU168" s="678"/>
      <c r="ZV168" s="678"/>
      <c r="ZW168" s="678"/>
      <c r="ZX168" s="678"/>
      <c r="ZY168" s="678"/>
      <c r="ZZ168" s="678"/>
      <c r="AAA168" s="678"/>
      <c r="AAB168" s="678"/>
      <c r="AAC168" s="678"/>
      <c r="AAD168" s="678"/>
      <c r="AAE168" s="678"/>
      <c r="AAF168" s="678"/>
      <c r="AAG168" s="678"/>
      <c r="AAH168" s="678"/>
      <c r="AAI168" s="678"/>
      <c r="AAJ168" s="678"/>
      <c r="AAK168" s="678"/>
      <c r="AAL168" s="678"/>
      <c r="AAM168" s="678"/>
      <c r="AAN168" s="678"/>
      <c r="AAO168" s="678"/>
      <c r="AAP168" s="678"/>
      <c r="AAQ168" s="678"/>
      <c r="AAR168" s="678"/>
      <c r="AAS168" s="678"/>
      <c r="AAT168" s="678"/>
      <c r="AAU168" s="678"/>
      <c r="AAV168" s="678"/>
      <c r="AAW168" s="678"/>
      <c r="AAX168" s="678"/>
      <c r="AAY168" s="678"/>
      <c r="AAZ168" s="678"/>
      <c r="ABA168" s="678"/>
      <c r="ABB168" s="678"/>
      <c r="ABC168" s="678"/>
      <c r="ABD168" s="678"/>
      <c r="ABE168" s="678"/>
      <c r="ABF168" s="678"/>
      <c r="ABG168" s="678"/>
      <c r="ABH168" s="678"/>
      <c r="ABI168" s="678"/>
      <c r="ABJ168" s="678"/>
      <c r="ABK168" s="678"/>
      <c r="ABL168" s="678"/>
      <c r="ABM168" s="678"/>
      <c r="ABN168" s="678"/>
      <c r="ABO168" s="678"/>
      <c r="ABP168" s="678"/>
      <c r="ABQ168" s="678"/>
      <c r="ABR168" s="678"/>
      <c r="ABS168" s="678"/>
      <c r="ABT168" s="678"/>
      <c r="ABU168" s="678"/>
      <c r="ABV168" s="678"/>
      <c r="ABW168" s="678"/>
      <c r="ABX168" s="678"/>
      <c r="ABY168" s="678"/>
      <c r="ABZ168" s="678"/>
      <c r="ACA168" s="678"/>
      <c r="ACB168" s="678"/>
      <c r="ACC168" s="678"/>
      <c r="ACD168" s="678"/>
      <c r="ACE168" s="678"/>
      <c r="ACF168" s="678"/>
      <c r="ACG168" s="678"/>
      <c r="ACH168" s="678"/>
      <c r="ACI168" s="678"/>
      <c r="ACJ168" s="678"/>
      <c r="ACK168" s="678"/>
      <c r="ACL168" s="678"/>
      <c r="ACM168" s="678"/>
      <c r="ACN168" s="678"/>
      <c r="ACO168" s="678"/>
      <c r="ACP168" s="678"/>
      <c r="ACQ168" s="678"/>
      <c r="ACR168" s="678"/>
      <c r="ACS168" s="678"/>
      <c r="ACT168" s="678"/>
      <c r="ACU168" s="678"/>
      <c r="ACV168" s="678"/>
      <c r="ACW168" s="678"/>
      <c r="ACX168" s="678"/>
      <c r="ACY168" s="678"/>
      <c r="ACZ168" s="678"/>
      <c r="ADA168" s="678"/>
      <c r="ADB168" s="678"/>
      <c r="ADC168" s="678"/>
      <c r="ADD168" s="678"/>
      <c r="ADE168" s="678"/>
      <c r="ADF168" s="678"/>
      <c r="ADG168" s="678"/>
      <c r="ADH168" s="678"/>
      <c r="ADI168" s="678"/>
      <c r="ADJ168" s="678"/>
      <c r="ADK168" s="678"/>
      <c r="ADL168" s="678"/>
      <c r="ADM168" s="678"/>
      <c r="ADN168" s="678"/>
      <c r="ADO168" s="678"/>
      <c r="ADP168" s="678"/>
      <c r="ADQ168" s="678"/>
      <c r="ADR168" s="678"/>
      <c r="ADS168" s="678"/>
      <c r="ADT168" s="678"/>
      <c r="ADU168" s="678"/>
      <c r="ADV168" s="678"/>
      <c r="ADW168" s="678"/>
      <c r="ADX168" s="678"/>
      <c r="ADY168" s="678"/>
      <c r="ADZ168" s="678"/>
      <c r="AEA168" s="678"/>
      <c r="AEB168" s="678"/>
      <c r="AEC168" s="678"/>
      <c r="AED168" s="678"/>
      <c r="AEE168" s="678"/>
      <c r="AEF168" s="678"/>
      <c r="AEG168" s="678"/>
      <c r="AEH168" s="678"/>
      <c r="AEI168" s="678"/>
      <c r="AEJ168" s="678"/>
      <c r="AEK168" s="678"/>
      <c r="AEL168" s="678"/>
      <c r="AEM168" s="678"/>
      <c r="AEN168" s="678"/>
      <c r="AEO168" s="678"/>
      <c r="AEP168" s="678"/>
      <c r="AEQ168" s="678"/>
      <c r="AER168" s="678"/>
    </row>
    <row r="169" spans="11:824">
      <c r="K169" s="678" t="s">
        <v>1561</v>
      </c>
      <c r="L169" s="678"/>
      <c r="M169" s="678">
        <v>21808728.440000001</v>
      </c>
      <c r="N169" s="678">
        <v>20044695.510000002</v>
      </c>
      <c r="O169" s="678">
        <v>18078711.870000001</v>
      </c>
      <c r="P169" s="678">
        <v>143781.21</v>
      </c>
      <c r="Q169" s="678">
        <v>122269.09</v>
      </c>
      <c r="R169" s="678">
        <v>112215.05</v>
      </c>
      <c r="S169" s="678" t="s">
        <v>6192</v>
      </c>
      <c r="T169" s="678"/>
      <c r="U169" s="678"/>
      <c r="V169" s="678"/>
      <c r="W169" s="678"/>
      <c r="X169" s="678"/>
      <c r="Y169" s="678"/>
      <c r="Z169" s="678"/>
      <c r="AA169" s="678"/>
      <c r="AB169" s="678"/>
      <c r="AC169" s="678"/>
      <c r="AD169" s="678"/>
      <c r="AE169" s="678"/>
      <c r="AF169" s="678"/>
      <c r="AG169" s="678"/>
      <c r="AH169" s="678"/>
      <c r="AI169" s="678"/>
      <c r="AJ169" s="678"/>
      <c r="AK169" s="678"/>
      <c r="AL169" s="678"/>
      <c r="AM169" s="678"/>
      <c r="AN169" s="678"/>
      <c r="AO169" s="678"/>
      <c r="AP169" s="678"/>
      <c r="AQ169" s="678"/>
      <c r="AR169" s="678"/>
      <c r="AS169" s="678"/>
      <c r="AT169" s="678"/>
      <c r="AU169" s="678"/>
      <c r="AV169" s="678"/>
      <c r="AW169" s="678"/>
      <c r="AX169" s="678"/>
      <c r="AY169" s="678"/>
      <c r="AZ169" s="678"/>
      <c r="BA169" s="678"/>
      <c r="BB169" s="678"/>
      <c r="BC169" s="678"/>
      <c r="BD169" s="678"/>
      <c r="BE169" s="678"/>
      <c r="BF169" s="678"/>
      <c r="BG169" s="678"/>
      <c r="BH169" s="678"/>
      <c r="BI169" s="678"/>
      <c r="BJ169" s="678"/>
      <c r="BK169" s="678"/>
      <c r="BL169" s="678"/>
      <c r="BM169" s="678"/>
      <c r="BN169" s="678"/>
      <c r="BO169" s="678"/>
      <c r="BP169" s="678"/>
      <c r="BQ169" s="678"/>
      <c r="BR169" s="678"/>
      <c r="BS169" s="678"/>
      <c r="BT169" s="678"/>
      <c r="BU169" s="678"/>
      <c r="BV169" s="678"/>
      <c r="BW169" s="678"/>
      <c r="BX169" s="678"/>
      <c r="BY169" s="678"/>
      <c r="BZ169" s="678"/>
      <c r="CA169" s="678"/>
      <c r="CB169" s="678"/>
      <c r="CC169" s="678"/>
      <c r="CD169" s="678"/>
      <c r="CE169" s="678"/>
      <c r="CF169" s="678"/>
      <c r="CG169" s="678"/>
      <c r="CH169" s="678"/>
      <c r="CI169" s="678"/>
      <c r="CJ169" s="678"/>
      <c r="CK169" s="678"/>
      <c r="CL169" s="678"/>
      <c r="CM169" s="678"/>
      <c r="CN169" s="678"/>
      <c r="CO169" s="678"/>
      <c r="CP169" s="678"/>
      <c r="CQ169" s="678"/>
      <c r="CR169" s="678"/>
      <c r="CS169" s="678"/>
      <c r="CT169" s="678"/>
      <c r="CU169" s="678"/>
      <c r="CV169" s="678"/>
      <c r="CW169" s="678"/>
      <c r="CX169" s="678"/>
      <c r="CY169" s="678"/>
      <c r="CZ169" s="678"/>
      <c r="DA169" s="678"/>
      <c r="DB169" s="678"/>
      <c r="DC169" s="678"/>
      <c r="DD169" s="678"/>
      <c r="DE169" s="678"/>
      <c r="DF169" s="678"/>
      <c r="DG169" s="678"/>
      <c r="DH169" s="678"/>
      <c r="DI169" s="678"/>
      <c r="DJ169" s="678"/>
      <c r="DK169" s="678"/>
      <c r="DL169" s="678"/>
      <c r="DM169" s="678"/>
      <c r="DN169" s="678"/>
      <c r="DO169" s="678"/>
      <c r="DP169" s="678"/>
      <c r="DQ169" s="678"/>
      <c r="DR169" s="678"/>
      <c r="DS169" s="678"/>
      <c r="DT169" s="678"/>
      <c r="DU169" s="678"/>
      <c r="DV169" s="678"/>
      <c r="DW169" s="678"/>
      <c r="DX169" s="678"/>
      <c r="DY169" s="678"/>
      <c r="DZ169" s="678"/>
      <c r="EA169" s="678"/>
      <c r="EB169" s="678"/>
      <c r="EC169" s="678"/>
      <c r="ED169" s="678"/>
      <c r="EE169" s="678"/>
      <c r="EF169" s="678"/>
      <c r="EG169" s="678"/>
      <c r="EH169" s="678"/>
      <c r="EI169" s="678"/>
      <c r="EJ169" s="678"/>
      <c r="EK169" s="678"/>
      <c r="EL169" s="678"/>
      <c r="EM169" s="678"/>
      <c r="EN169" s="678"/>
      <c r="EO169" s="678"/>
      <c r="EP169" s="678"/>
      <c r="EQ169" s="678"/>
      <c r="ER169" s="678"/>
      <c r="ES169" s="678"/>
      <c r="ET169" s="678"/>
      <c r="EU169" s="678"/>
      <c r="EV169" s="678"/>
      <c r="EW169" s="678"/>
      <c r="EX169" s="678"/>
      <c r="EY169" s="678"/>
      <c r="EZ169" s="678"/>
      <c r="FA169" s="678"/>
      <c r="FB169" s="678">
        <v>198.41</v>
      </c>
      <c r="FC169" s="678">
        <v>496.02</v>
      </c>
      <c r="FD169" s="678">
        <v>1125.0899999999999</v>
      </c>
      <c r="FE169" s="678">
        <v>1710.98</v>
      </c>
      <c r="FF169" s="678">
        <v>1710.98</v>
      </c>
      <c r="FG169" s="678">
        <v>2071.38</v>
      </c>
      <c r="FH169" s="678">
        <v>2501.58</v>
      </c>
      <c r="FI169" s="678">
        <v>2867.04</v>
      </c>
      <c r="FJ169" s="678">
        <v>3250.91</v>
      </c>
      <c r="FK169" s="678">
        <v>3792.58</v>
      </c>
      <c r="FL169" s="678">
        <v>4639.72</v>
      </c>
      <c r="FM169" s="678">
        <v>4639.72</v>
      </c>
      <c r="FN169" s="678">
        <v>8631.11</v>
      </c>
      <c r="FO169" s="678">
        <v>16084.7</v>
      </c>
      <c r="FP169" s="678">
        <v>17020.759999999998</v>
      </c>
      <c r="FQ169" s="678">
        <v>17981.330000000002</v>
      </c>
      <c r="FR169" s="678">
        <v>18941.900000000001</v>
      </c>
      <c r="FS169" s="678">
        <v>19902.47</v>
      </c>
      <c r="FT169" s="678">
        <v>19902.47</v>
      </c>
      <c r="FU169" s="678">
        <v>21265.919999999998</v>
      </c>
      <c r="FV169" s="678">
        <v>22889.05</v>
      </c>
      <c r="FW169" s="678">
        <v>24676.02</v>
      </c>
      <c r="FX169" s="678">
        <v>27674.14</v>
      </c>
      <c r="FY169" s="678">
        <v>31488.59</v>
      </c>
      <c r="FZ169" s="678">
        <v>39083.85</v>
      </c>
      <c r="GA169" s="678">
        <v>39083.85</v>
      </c>
      <c r="GB169" s="678">
        <v>52215.11</v>
      </c>
      <c r="GC169" s="678">
        <v>63772.37</v>
      </c>
      <c r="GD169" s="678">
        <v>82679.69</v>
      </c>
      <c r="GE169" s="678">
        <v>95998.57</v>
      </c>
      <c r="GF169" s="678">
        <v>109383.22</v>
      </c>
      <c r="GG169" s="678">
        <v>117023.69</v>
      </c>
      <c r="GH169" s="678">
        <v>117023.69</v>
      </c>
      <c r="GI169" s="678">
        <v>119724.49</v>
      </c>
      <c r="GJ169" s="678">
        <v>122240.46</v>
      </c>
      <c r="GK169" s="678">
        <v>124303.56</v>
      </c>
      <c r="GL169" s="678">
        <v>125368.34</v>
      </c>
      <c r="GM169" s="678">
        <v>126585.43</v>
      </c>
      <c r="GN169" s="678">
        <v>127876.84</v>
      </c>
      <c r="GO169" s="678">
        <v>127876.84</v>
      </c>
      <c r="GP169" s="678">
        <v>129673.23</v>
      </c>
      <c r="GQ169" s="678">
        <v>131674.38</v>
      </c>
      <c r="GR169" s="678">
        <v>133782.22</v>
      </c>
      <c r="GS169" s="678">
        <v>135905.68</v>
      </c>
      <c r="GT169" s="678">
        <v>139617.15</v>
      </c>
      <c r="GU169" s="678">
        <v>149406.26</v>
      </c>
      <c r="GV169" s="678">
        <v>149406.26</v>
      </c>
      <c r="GW169" s="678">
        <v>160863.20000000001</v>
      </c>
      <c r="GX169" s="678">
        <v>166750.76</v>
      </c>
      <c r="GY169" s="678">
        <v>176991.32</v>
      </c>
      <c r="GZ169" s="678">
        <v>179701.77</v>
      </c>
      <c r="HA169" s="678">
        <v>182412.66</v>
      </c>
      <c r="HB169" s="678">
        <v>185237.27</v>
      </c>
      <c r="HC169" s="678">
        <v>185237.27</v>
      </c>
      <c r="HD169" s="678">
        <v>189565.21</v>
      </c>
      <c r="HE169" s="678">
        <v>196519.84</v>
      </c>
      <c r="HF169" s="678">
        <v>204135.83</v>
      </c>
      <c r="HG169" s="678">
        <v>212155.32</v>
      </c>
      <c r="HH169" s="678">
        <v>244605.09</v>
      </c>
      <c r="HI169" s="678">
        <v>296384.67</v>
      </c>
      <c r="HJ169" s="678">
        <v>296384.67</v>
      </c>
      <c r="HK169" s="678">
        <v>335967.73</v>
      </c>
      <c r="HL169" s="678">
        <v>355878.83</v>
      </c>
      <c r="HM169" s="678">
        <v>411581.36</v>
      </c>
      <c r="HN169" s="678">
        <v>529795.29</v>
      </c>
      <c r="HO169" s="678">
        <v>544506.13</v>
      </c>
      <c r="HP169" s="678">
        <v>560599.14</v>
      </c>
      <c r="HQ169" s="678">
        <v>560599.14</v>
      </c>
      <c r="HR169" s="678">
        <v>619580.26</v>
      </c>
      <c r="HS169" s="678">
        <v>619580.26</v>
      </c>
      <c r="HT169" s="678">
        <v>689424.08</v>
      </c>
      <c r="HU169" s="678">
        <v>866982</v>
      </c>
      <c r="HV169" s="678">
        <v>1156270.3</v>
      </c>
      <c r="HW169" s="678">
        <v>1452663.75</v>
      </c>
      <c r="HX169" s="678">
        <v>1452663.75</v>
      </c>
      <c r="HY169" s="678">
        <v>1553812.68</v>
      </c>
      <c r="HZ169" s="678">
        <v>1787672.79</v>
      </c>
      <c r="IA169" s="678">
        <v>1959505.27</v>
      </c>
      <c r="IB169" s="678">
        <v>2021309.92</v>
      </c>
      <c r="IC169" s="678">
        <v>2172130.9900000002</v>
      </c>
      <c r="ID169" s="678">
        <v>2922046.17</v>
      </c>
      <c r="IE169" s="678">
        <v>2922046.17</v>
      </c>
      <c r="IF169" s="678">
        <v>3066353.76</v>
      </c>
      <c r="IG169" s="678">
        <v>3219151.26</v>
      </c>
      <c r="IH169" s="678">
        <v>3486910.18</v>
      </c>
      <c r="II169" s="678">
        <v>3700053.09</v>
      </c>
      <c r="IJ169" s="678">
        <v>3855753.91</v>
      </c>
      <c r="IK169" s="678">
        <v>4167343.38</v>
      </c>
      <c r="IL169" s="678">
        <v>4167343.38</v>
      </c>
      <c r="IM169" s="678">
        <v>4570322.2</v>
      </c>
      <c r="IN169" s="678">
        <v>4676470.74</v>
      </c>
      <c r="IO169" s="678">
        <v>4724668.1900000004</v>
      </c>
      <c r="IP169" s="678">
        <v>4733061.5599999996</v>
      </c>
      <c r="IQ169" s="678">
        <v>4744351.67</v>
      </c>
      <c r="IR169" s="678">
        <v>4744351.67</v>
      </c>
      <c r="IS169" s="678">
        <v>4744351.67</v>
      </c>
      <c r="IT169" s="678">
        <v>4744351.67</v>
      </c>
      <c r="IU169" s="678">
        <v>4744351.67</v>
      </c>
      <c r="IV169" s="678">
        <v>4744351.67</v>
      </c>
      <c r="IW169" s="678">
        <v>4764611.3600000003</v>
      </c>
      <c r="IX169" s="678">
        <v>4784667.4800000004</v>
      </c>
      <c r="IY169" s="678">
        <v>4794184.16</v>
      </c>
      <c r="IZ169" s="678">
        <v>4794184.16</v>
      </c>
      <c r="JA169" s="678">
        <v>4803802.38</v>
      </c>
      <c r="JB169" s="678">
        <v>4811868.62</v>
      </c>
      <c r="JC169" s="678">
        <v>4823663.71</v>
      </c>
      <c r="JD169" s="678">
        <v>4841714.33</v>
      </c>
      <c r="JE169" s="678">
        <v>4858807.79</v>
      </c>
      <c r="JF169" s="678">
        <v>4870056.7300000004</v>
      </c>
      <c r="JG169" s="678">
        <v>4870056.7300000004</v>
      </c>
      <c r="JH169" s="678">
        <v>4886709.71</v>
      </c>
      <c r="JI169" s="678">
        <v>4900570.9800000004</v>
      </c>
      <c r="JJ169" s="678">
        <v>4923647.7</v>
      </c>
      <c r="JK169" s="678">
        <v>4940320.3899999997</v>
      </c>
      <c r="JL169" s="678">
        <v>4967657.59</v>
      </c>
      <c r="JM169" s="678">
        <v>5003766.96</v>
      </c>
      <c r="JN169" s="678">
        <v>5003766.96</v>
      </c>
      <c r="JO169" s="678">
        <v>5029296.49</v>
      </c>
      <c r="JP169" s="678">
        <v>5052265.3499999996</v>
      </c>
      <c r="JQ169" s="678">
        <v>5081742.55</v>
      </c>
      <c r="JR169" s="678">
        <v>5118715.04</v>
      </c>
      <c r="JS169" s="678">
        <v>5144948.5</v>
      </c>
      <c r="JT169" s="678">
        <v>5174770.74</v>
      </c>
      <c r="JU169" s="678">
        <v>5174770.74</v>
      </c>
      <c r="JV169" s="678">
        <v>5206829.58</v>
      </c>
      <c r="JW169" s="678">
        <v>5238894.5599999996</v>
      </c>
      <c r="JX169" s="678">
        <v>5285800.49</v>
      </c>
      <c r="JY169" s="678">
        <v>5342354.6900000004</v>
      </c>
      <c r="JZ169" s="678">
        <v>5398761.1600000001</v>
      </c>
      <c r="KA169" s="678">
        <v>5460833.9400000004</v>
      </c>
      <c r="KB169" s="678">
        <v>5460833.9400000004</v>
      </c>
      <c r="KC169" s="678">
        <v>5531898.4000000004</v>
      </c>
      <c r="KD169" s="678">
        <v>5613477.9699999997</v>
      </c>
      <c r="KE169" s="678">
        <v>5683247.75</v>
      </c>
      <c r="KF169" s="678">
        <v>5756351.96</v>
      </c>
      <c r="KG169" s="678">
        <v>5828170.3099999996</v>
      </c>
      <c r="KH169" s="678">
        <v>5900036.0099999998</v>
      </c>
      <c r="KI169" s="678">
        <v>5900036.0099999998</v>
      </c>
      <c r="KJ169" s="678">
        <v>5987188.4100000001</v>
      </c>
      <c r="KK169" s="678">
        <v>6089200.3399999999</v>
      </c>
      <c r="KL169" s="678">
        <v>6191042.0599999996</v>
      </c>
      <c r="KM169" s="678">
        <v>6292361.3499999996</v>
      </c>
      <c r="KN169" s="678">
        <v>6406898.8300000001</v>
      </c>
      <c r="KO169" s="678">
        <v>6517418.9299999997</v>
      </c>
      <c r="KP169" s="678">
        <v>6517418.9299999997</v>
      </c>
      <c r="KQ169" s="678">
        <v>6626494.8799999999</v>
      </c>
      <c r="KR169" s="678">
        <v>6710830.7699999996</v>
      </c>
      <c r="KS169" s="678">
        <v>6774652.4299999997</v>
      </c>
      <c r="KT169" s="678">
        <v>6819776.9100000001</v>
      </c>
      <c r="KU169" s="678">
        <v>6861695.1399999997</v>
      </c>
      <c r="KV169" s="678">
        <v>6895565.8300000001</v>
      </c>
      <c r="KW169" s="678">
        <v>6895565.8300000001</v>
      </c>
      <c r="KX169" s="678">
        <v>6928497.7800000003</v>
      </c>
      <c r="KY169" s="678">
        <v>6958719.8700000001</v>
      </c>
      <c r="KZ169" s="678">
        <v>6988627.9699999997</v>
      </c>
      <c r="LA169" s="678">
        <v>7020171.5700000003</v>
      </c>
      <c r="LB169" s="678">
        <v>7052214.1699999999</v>
      </c>
      <c r="LC169" s="678">
        <v>7084240.0700000003</v>
      </c>
      <c r="LD169" s="678">
        <v>7084240.0700000003</v>
      </c>
      <c r="LE169" s="678">
        <v>7117413.9400000004</v>
      </c>
      <c r="LF169" s="678">
        <v>7147315.7800000003</v>
      </c>
      <c r="LG169" s="678">
        <v>7177686.0899999999</v>
      </c>
      <c r="LH169" s="678">
        <v>7177686.0899999999</v>
      </c>
      <c r="LI169" s="678">
        <v>7177686.0899999999</v>
      </c>
      <c r="LJ169" s="678">
        <v>7177686.0899999999</v>
      </c>
      <c r="LK169" s="678">
        <v>7177686.0899999999</v>
      </c>
      <c r="LL169" s="678">
        <v>7177686.0899999999</v>
      </c>
      <c r="LM169" s="678">
        <v>7208644.7699999996</v>
      </c>
      <c r="LN169" s="678">
        <v>7251584.54</v>
      </c>
      <c r="LO169" s="678">
        <v>7291688.5300000003</v>
      </c>
      <c r="LP169" s="678">
        <v>7331523.0700000003</v>
      </c>
      <c r="LQ169" s="678">
        <v>7369300.0599999996</v>
      </c>
      <c r="LR169" s="678">
        <v>7369300.0599999996</v>
      </c>
      <c r="LS169" s="678">
        <v>7421503.5099999998</v>
      </c>
      <c r="LT169" s="678">
        <v>7510791.6900000004</v>
      </c>
      <c r="LU169" s="678">
        <v>7569865.1200000001</v>
      </c>
      <c r="LV169" s="678">
        <v>7611474.9000000004</v>
      </c>
      <c r="LW169" s="678">
        <v>7681294.7599999998</v>
      </c>
      <c r="LX169" s="678">
        <v>7740835.0700000003</v>
      </c>
      <c r="LY169" s="678">
        <v>7740835.0700000003</v>
      </c>
      <c r="LZ169" s="678">
        <v>7812569.8600000003</v>
      </c>
      <c r="MA169" s="678">
        <v>7882368.0999999996</v>
      </c>
      <c r="MB169" s="678">
        <v>7934384.3200000003</v>
      </c>
      <c r="MC169" s="678">
        <v>7987094.4299999997</v>
      </c>
      <c r="MD169" s="678">
        <v>8040210.2599999998</v>
      </c>
      <c r="ME169" s="678">
        <v>8095059.04</v>
      </c>
      <c r="MF169" s="678">
        <v>8095059.04</v>
      </c>
      <c r="MG169" s="678">
        <v>8155367.4100000001</v>
      </c>
      <c r="MH169" s="678">
        <v>8221064.2800000003</v>
      </c>
      <c r="MI169" s="678">
        <v>8291893.1200000001</v>
      </c>
      <c r="MJ169" s="678">
        <v>8364027.3200000003</v>
      </c>
      <c r="MK169" s="678">
        <v>8435998.2400000002</v>
      </c>
      <c r="ML169" s="678">
        <v>8503068.6500000004</v>
      </c>
      <c r="MM169" s="678">
        <v>8503068.6500000004</v>
      </c>
      <c r="MN169" s="678">
        <v>8568233.4000000004</v>
      </c>
      <c r="MO169" s="678">
        <v>8637612.0800000001</v>
      </c>
      <c r="MP169" s="678">
        <v>8707732.8900000006</v>
      </c>
      <c r="MQ169" s="678">
        <v>8776852.5399999991</v>
      </c>
      <c r="MR169" s="678">
        <v>8843584.4600000009</v>
      </c>
      <c r="MS169" s="678">
        <v>8904279.4399999995</v>
      </c>
      <c r="MT169" s="678">
        <v>8904279.4399999995</v>
      </c>
      <c r="MU169" s="678">
        <v>8961329.5299999993</v>
      </c>
      <c r="MV169" s="678">
        <v>9016946.5399999991</v>
      </c>
      <c r="MW169" s="678">
        <v>9072106.5299999993</v>
      </c>
      <c r="MX169" s="678">
        <v>9124972.3200000003</v>
      </c>
      <c r="MY169" s="678">
        <v>9177657.1799999997</v>
      </c>
      <c r="MZ169" s="678">
        <v>9230471.4600000009</v>
      </c>
      <c r="NA169" s="678">
        <v>9230471.4600000009</v>
      </c>
      <c r="NB169" s="678">
        <v>9282810.4399999995</v>
      </c>
      <c r="NC169" s="678">
        <v>9335129.1799999997</v>
      </c>
      <c r="ND169" s="678">
        <v>9387499.5099999998</v>
      </c>
      <c r="NE169" s="678">
        <v>9440054.0500000007</v>
      </c>
      <c r="NF169" s="678">
        <v>9492705.3699999992</v>
      </c>
      <c r="NG169" s="678">
        <v>9545387.6600000001</v>
      </c>
      <c r="NH169" s="678">
        <v>9545387.6600000001</v>
      </c>
      <c r="NI169" s="678">
        <v>9598137.9700000007</v>
      </c>
      <c r="NJ169" s="678">
        <v>9651481.9000000004</v>
      </c>
      <c r="NK169" s="678">
        <v>9706212.4399999995</v>
      </c>
      <c r="NL169" s="678">
        <v>9762585.3100000005</v>
      </c>
      <c r="NM169" s="678">
        <v>9820787.8499999996</v>
      </c>
      <c r="NN169" s="678">
        <v>9879707.9700000007</v>
      </c>
      <c r="NO169" s="678">
        <v>9879707.9700000007</v>
      </c>
      <c r="NP169" s="678">
        <v>9939188.0700000003</v>
      </c>
      <c r="NQ169" s="678">
        <v>9999992.8000000007</v>
      </c>
      <c r="NR169" s="678">
        <v>10064024.9</v>
      </c>
      <c r="NS169" s="678">
        <v>10129177.84</v>
      </c>
      <c r="NT169" s="678">
        <v>10196083.99</v>
      </c>
      <c r="NU169" s="678">
        <v>10267213.029999999</v>
      </c>
      <c r="NV169" s="678">
        <v>10267213.029999999</v>
      </c>
      <c r="NW169" s="678">
        <v>10345304.960000001</v>
      </c>
      <c r="NX169" s="678">
        <v>10425641.949999999</v>
      </c>
      <c r="NY169" s="678">
        <v>10508479.199999999</v>
      </c>
      <c r="NZ169" s="678">
        <v>10593529.220000001</v>
      </c>
      <c r="OA169" s="678">
        <v>10684348.17</v>
      </c>
      <c r="OB169" s="678">
        <v>10779540.58</v>
      </c>
      <c r="OC169" s="678">
        <v>10779540.58</v>
      </c>
      <c r="OD169" s="678">
        <v>10880271.720000001</v>
      </c>
      <c r="OE169" s="678">
        <v>10987326.73</v>
      </c>
      <c r="OF169" s="678">
        <v>11097764.43</v>
      </c>
      <c r="OG169" s="678">
        <v>11211788.609999999</v>
      </c>
      <c r="OH169" s="678">
        <v>11338638.27</v>
      </c>
      <c r="OI169" s="678">
        <v>11471662.890000001</v>
      </c>
      <c r="OJ169" s="678">
        <v>11471662.890000001</v>
      </c>
      <c r="OK169" s="678">
        <v>11625260.41</v>
      </c>
      <c r="OL169" s="678">
        <v>11812887.810000001</v>
      </c>
      <c r="OM169" s="678">
        <v>11965121.550000001</v>
      </c>
      <c r="ON169" s="678">
        <v>12105271.869999999</v>
      </c>
      <c r="OO169" s="678">
        <v>12247129.25</v>
      </c>
      <c r="OP169" s="678">
        <v>12391592.68</v>
      </c>
      <c r="OQ169" s="678">
        <v>12391592.68</v>
      </c>
      <c r="OR169" s="678">
        <v>12536028.949999999</v>
      </c>
      <c r="OS169" s="678">
        <v>12684960.77</v>
      </c>
      <c r="OT169" s="678">
        <v>12834547.640000001</v>
      </c>
      <c r="OU169" s="678">
        <v>12984689.869999999</v>
      </c>
      <c r="OV169" s="678">
        <v>13139122.24</v>
      </c>
      <c r="OW169" s="678">
        <v>13299813.66</v>
      </c>
      <c r="OX169" s="678">
        <v>13299813.66</v>
      </c>
      <c r="OY169" s="678">
        <v>13469912.800000001</v>
      </c>
      <c r="OZ169" s="678">
        <v>13644746.050000001</v>
      </c>
      <c r="PA169" s="678">
        <v>13827959.82</v>
      </c>
      <c r="PB169" s="678">
        <v>14016998.439999999</v>
      </c>
      <c r="PC169" s="678">
        <v>14212562.1</v>
      </c>
      <c r="PD169" s="678">
        <v>14410777.970000001</v>
      </c>
      <c r="PE169" s="678">
        <v>14410777.970000001</v>
      </c>
      <c r="PF169" s="678">
        <v>14614032.529999999</v>
      </c>
      <c r="PG169" s="678">
        <v>14825134.369999999</v>
      </c>
      <c r="PH169" s="678">
        <v>15052110.76</v>
      </c>
      <c r="PI169" s="678">
        <v>15288638.630000001</v>
      </c>
      <c r="PJ169" s="678">
        <v>15525213.09</v>
      </c>
      <c r="PK169" s="678">
        <v>15762094.75</v>
      </c>
      <c r="PL169" s="678">
        <v>15762094.75</v>
      </c>
      <c r="PM169" s="678">
        <v>16031402.35</v>
      </c>
      <c r="PN169" s="678">
        <v>16283009.140000001</v>
      </c>
      <c r="PO169" s="678">
        <v>16519630.300000001</v>
      </c>
      <c r="PP169" s="678">
        <v>16768641.52</v>
      </c>
      <c r="PQ169" s="678">
        <v>17233702.379999999</v>
      </c>
      <c r="PR169" s="678">
        <v>18047938.210000001</v>
      </c>
      <c r="PS169" s="678">
        <v>18047938.210000001</v>
      </c>
      <c r="PT169" s="678">
        <v>18687516.440000001</v>
      </c>
      <c r="PU169" s="678">
        <v>18829563.09</v>
      </c>
      <c r="PV169" s="678">
        <v>18973839.140000001</v>
      </c>
      <c r="PW169" s="678">
        <v>19098035.399999999</v>
      </c>
      <c r="PX169" s="678">
        <v>19098035.399999999</v>
      </c>
      <c r="PY169" s="678">
        <v>19261939.699999999</v>
      </c>
      <c r="PZ169" s="678">
        <v>19261939.699999999</v>
      </c>
      <c r="QA169" s="678">
        <v>19462002.41</v>
      </c>
      <c r="QB169" s="678">
        <v>19630655.530000001</v>
      </c>
      <c r="QC169" s="678">
        <v>19668297.739999998</v>
      </c>
      <c r="QD169" s="678">
        <v>19719018.199999999</v>
      </c>
      <c r="QE169" s="678">
        <v>19798442.879999999</v>
      </c>
      <c r="QF169" s="678">
        <v>19846556.359999999</v>
      </c>
      <c r="QG169" s="678">
        <v>19846556.359999999</v>
      </c>
      <c r="QH169" s="678">
        <v>19891337.359999999</v>
      </c>
      <c r="QI169" s="678">
        <v>19936194.43</v>
      </c>
      <c r="QJ169" s="678">
        <v>19976496.629999999</v>
      </c>
      <c r="QK169" s="678">
        <v>20044695.510000002</v>
      </c>
      <c r="QL169" s="678">
        <v>20171116.489999998</v>
      </c>
      <c r="QM169" s="678">
        <v>20302810.649999999</v>
      </c>
      <c r="QN169" s="678">
        <v>20302810.649999999</v>
      </c>
      <c r="QO169" s="678">
        <v>20356487.780000001</v>
      </c>
      <c r="QP169" s="678">
        <v>20427808.879999999</v>
      </c>
      <c r="QQ169" s="678">
        <v>20524179.640000001</v>
      </c>
      <c r="QR169" s="678">
        <v>20565812.309999999</v>
      </c>
      <c r="QS169" s="678">
        <v>20650961.5</v>
      </c>
      <c r="QT169" s="678">
        <v>20690888.829999998</v>
      </c>
      <c r="QU169" s="678">
        <v>20690888.829999998</v>
      </c>
      <c r="QV169" s="678">
        <v>20732433.25</v>
      </c>
      <c r="QW169" s="678">
        <v>20824705.030000001</v>
      </c>
      <c r="QX169" s="678">
        <v>20875721.91</v>
      </c>
      <c r="QY169" s="678">
        <v>20927005.510000002</v>
      </c>
      <c r="QZ169" s="678">
        <v>21020115.379999999</v>
      </c>
      <c r="RA169" s="678">
        <v>21066147.289999999</v>
      </c>
      <c r="RB169" s="678">
        <v>21066147.289999999</v>
      </c>
      <c r="RC169" s="678">
        <v>21119747.48</v>
      </c>
      <c r="RD169" s="678">
        <v>21203633.09</v>
      </c>
      <c r="RE169" s="678">
        <v>21263961.93</v>
      </c>
      <c r="RF169" s="678">
        <v>21304036.300000001</v>
      </c>
      <c r="RG169" s="678">
        <v>21364124.59</v>
      </c>
      <c r="RH169" s="678">
        <v>21424010.190000001</v>
      </c>
      <c r="RI169" s="678">
        <v>21424010.190000001</v>
      </c>
      <c r="RJ169" s="678">
        <v>21461189.68</v>
      </c>
      <c r="RK169" s="678">
        <v>21482886.579999998</v>
      </c>
      <c r="RL169" s="678">
        <v>21519239.539999999</v>
      </c>
      <c r="RM169" s="678">
        <v>21532378.09</v>
      </c>
      <c r="RN169" s="678">
        <v>21552930.25</v>
      </c>
      <c r="RO169" s="678">
        <v>21580203.18</v>
      </c>
      <c r="RP169" s="678">
        <v>21580203.18</v>
      </c>
      <c r="RQ169" s="678">
        <v>21602634.489999998</v>
      </c>
      <c r="RR169" s="678">
        <v>21622438.710000001</v>
      </c>
      <c r="RS169" s="678">
        <v>21638856.489999998</v>
      </c>
      <c r="RT169" s="678">
        <v>21655624.18</v>
      </c>
      <c r="RU169" s="678">
        <v>21690294.739999998</v>
      </c>
      <c r="RV169" s="678">
        <v>21771290.579999998</v>
      </c>
      <c r="RW169" s="678">
        <v>21771290.579999998</v>
      </c>
      <c r="RX169" s="678">
        <v>21773393.800000001</v>
      </c>
      <c r="RY169" s="678">
        <v>21775847.559999999</v>
      </c>
      <c r="RZ169" s="678">
        <v>21781806.68</v>
      </c>
      <c r="SA169" s="678">
        <v>21787191.030000001</v>
      </c>
      <c r="SB169" s="678">
        <v>21793472.77</v>
      </c>
      <c r="SC169" s="678">
        <v>21808728.440000001</v>
      </c>
      <c r="SD169" s="678">
        <v>21808728.440000001</v>
      </c>
      <c r="SE169" s="678">
        <v>21808728.440000001</v>
      </c>
      <c r="SF169" s="678">
        <v>21808728.440000001</v>
      </c>
      <c r="SG169" s="678">
        <v>21808728.440000001</v>
      </c>
      <c r="SH169" s="678">
        <v>21808728.440000001</v>
      </c>
      <c r="SI169" s="678">
        <v>21808728.440000001</v>
      </c>
      <c r="SJ169" s="678">
        <v>21808728.440000001</v>
      </c>
      <c r="SK169" s="678">
        <v>21808728.440000001</v>
      </c>
      <c r="SL169" s="678">
        <v>21808728.440000001</v>
      </c>
      <c r="SM169" s="678">
        <v>21808728.440000001</v>
      </c>
      <c r="SN169" s="678">
        <v>21808728.440000001</v>
      </c>
      <c r="SO169" s="678">
        <v>21808728.440000001</v>
      </c>
      <c r="SP169" s="678">
        <v>21808728.440000001</v>
      </c>
      <c r="SQ169" s="678">
        <v>21808728.440000001</v>
      </c>
      <c r="SR169" s="678">
        <v>21808728.440000001</v>
      </c>
      <c r="SS169" s="678">
        <v>21808728.440000001</v>
      </c>
      <c r="ST169" s="678">
        <v>21808728.440000001</v>
      </c>
      <c r="SU169" s="678">
        <v>21808728.440000001</v>
      </c>
      <c r="SV169" s="678">
        <v>21808728.440000001</v>
      </c>
      <c r="SW169" s="678">
        <v>21808728.440000001</v>
      </c>
      <c r="SX169" s="678">
        <v>21808728.440000001</v>
      </c>
      <c r="SY169" s="678">
        <v>21808728.440000001</v>
      </c>
      <c r="SZ169" s="678">
        <v>21808728.440000001</v>
      </c>
      <c r="TA169" s="678">
        <v>21808728.440000001</v>
      </c>
      <c r="TB169" s="678">
        <v>21808728.440000001</v>
      </c>
      <c r="TC169" s="678">
        <v>21808728.440000001</v>
      </c>
      <c r="TD169" s="678">
        <v>21808728.440000001</v>
      </c>
      <c r="TE169" s="678">
        <v>21808728.440000001</v>
      </c>
      <c r="TF169" s="678">
        <v>21808728.440000001</v>
      </c>
      <c r="TG169" s="678">
        <v>21808728.440000001</v>
      </c>
      <c r="TH169" s="678">
        <v>21808728.440000001</v>
      </c>
      <c r="TI169" s="678">
        <v>21808728.440000001</v>
      </c>
      <c r="TJ169" s="678">
        <v>21808728.440000001</v>
      </c>
      <c r="TK169" s="678">
        <v>21808728.440000001</v>
      </c>
      <c r="TL169" s="678">
        <v>21808728.440000001</v>
      </c>
      <c r="TM169" s="678">
        <v>21808728.440000001</v>
      </c>
      <c r="TN169" s="678">
        <v>21808728.440000001</v>
      </c>
      <c r="TO169" s="678">
        <v>21808728.440000001</v>
      </c>
      <c r="TP169" s="678">
        <v>21808728.440000001</v>
      </c>
      <c r="TQ169" s="678">
        <v>21808728.440000001</v>
      </c>
      <c r="TR169" s="678">
        <v>21808728.440000001</v>
      </c>
      <c r="TS169" s="678">
        <v>21808728.440000001</v>
      </c>
      <c r="TT169" s="678">
        <v>21808728.440000001</v>
      </c>
      <c r="TU169" s="678">
        <v>21808728.440000001</v>
      </c>
      <c r="TV169" s="678">
        <v>21808728.440000001</v>
      </c>
      <c r="TW169" s="678">
        <v>21808728.440000001</v>
      </c>
      <c r="TX169" s="678">
        <v>21808728.440000001</v>
      </c>
      <c r="TY169" s="678">
        <v>21808728.440000001</v>
      </c>
      <c r="TZ169" s="678">
        <v>21808728.440000001</v>
      </c>
      <c r="UA169" s="678">
        <v>21808728.440000001</v>
      </c>
      <c r="UB169" s="678">
        <v>21808728.440000001</v>
      </c>
      <c r="UC169" s="678">
        <v>21808728.440000001</v>
      </c>
      <c r="UD169" s="678">
        <v>21808728.440000001</v>
      </c>
      <c r="UE169" s="678">
        <v>21808728.440000001</v>
      </c>
      <c r="UF169" s="678">
        <v>21808728.440000001</v>
      </c>
      <c r="UG169" s="678">
        <v>21808728.440000001</v>
      </c>
      <c r="UH169" s="678">
        <v>21808728.440000001</v>
      </c>
      <c r="UI169" s="678">
        <v>21808728.440000001</v>
      </c>
      <c r="UJ169" s="678">
        <v>21808728.440000001</v>
      </c>
      <c r="UK169" s="678">
        <v>21808728.440000001</v>
      </c>
      <c r="UL169" s="678">
        <v>21808728.440000001</v>
      </c>
      <c r="UM169" s="678">
        <v>21808728.440000001</v>
      </c>
      <c r="UN169" s="678">
        <v>21808728.440000001</v>
      </c>
      <c r="UO169" s="678">
        <v>21808728.440000001</v>
      </c>
      <c r="UP169" s="678">
        <v>21808728.440000001</v>
      </c>
      <c r="UQ169" s="678">
        <v>21808728.440000001</v>
      </c>
      <c r="UR169" s="678">
        <v>21808728.440000001</v>
      </c>
      <c r="US169" s="678">
        <v>21808728.440000001</v>
      </c>
      <c r="UT169" s="678">
        <v>21808728.440000001</v>
      </c>
      <c r="UU169" s="678">
        <v>21808728.440000001</v>
      </c>
      <c r="UV169" s="678">
        <v>21808728.440000001</v>
      </c>
      <c r="UW169" s="678">
        <v>21808728.440000001</v>
      </c>
      <c r="UX169" s="678">
        <v>21808728.440000001</v>
      </c>
      <c r="UY169" s="678">
        <v>21808728.440000001</v>
      </c>
      <c r="UZ169" s="678">
        <v>21808728.440000001</v>
      </c>
      <c r="VA169" s="678">
        <v>21808728.440000001</v>
      </c>
      <c r="VB169" s="678">
        <v>21808728.440000001</v>
      </c>
      <c r="VC169" s="678">
        <v>21808728.440000001</v>
      </c>
      <c r="VD169" s="678">
        <v>21808728.440000001</v>
      </c>
      <c r="VE169" s="678">
        <v>21808728.440000001</v>
      </c>
      <c r="VF169" s="678">
        <v>21808728.440000001</v>
      </c>
      <c r="VG169" s="678">
        <v>21808728.440000001</v>
      </c>
      <c r="VH169" s="678">
        <v>21808728.440000001</v>
      </c>
      <c r="VI169" s="678">
        <v>21808728.440000001</v>
      </c>
      <c r="VJ169" s="678">
        <v>21808728.440000001</v>
      </c>
      <c r="VK169" s="678">
        <v>21808728.440000001</v>
      </c>
      <c r="VL169" s="678">
        <v>21808728.440000001</v>
      </c>
      <c r="VM169" s="678">
        <v>21808728.440000001</v>
      </c>
      <c r="VN169" s="678"/>
      <c r="VO169" s="678"/>
      <c r="VP169" s="678"/>
      <c r="VQ169" s="678"/>
      <c r="VR169" s="678"/>
      <c r="VS169" s="678"/>
      <c r="VT169" s="678"/>
      <c r="VU169" s="678"/>
      <c r="VV169" s="678"/>
      <c r="VW169" s="678"/>
      <c r="VX169" s="678"/>
      <c r="VY169" s="678"/>
      <c r="VZ169" s="678"/>
      <c r="WA169" s="678"/>
      <c r="WB169" s="678"/>
      <c r="WC169" s="678"/>
      <c r="WD169" s="678"/>
      <c r="WE169" s="678"/>
      <c r="WF169" s="678"/>
      <c r="WG169" s="678"/>
      <c r="WH169" s="678"/>
      <c r="WI169" s="678"/>
      <c r="WJ169" s="678"/>
      <c r="WK169" s="678"/>
      <c r="WL169" s="678"/>
      <c r="WM169" s="678"/>
      <c r="WN169" s="678"/>
      <c r="WO169" s="678"/>
      <c r="WP169" s="678"/>
      <c r="WQ169" s="678"/>
      <c r="WR169" s="678"/>
      <c r="WS169" s="678"/>
      <c r="WT169" s="678"/>
      <c r="WU169" s="678"/>
      <c r="WV169" s="678"/>
      <c r="WW169" s="678"/>
      <c r="WX169" s="678"/>
      <c r="WY169" s="678"/>
      <c r="WZ169" s="678"/>
      <c r="XA169" s="678"/>
      <c r="XB169" s="678"/>
      <c r="XC169" s="678"/>
      <c r="XD169" s="678"/>
      <c r="XE169" s="678"/>
      <c r="XF169" s="678"/>
      <c r="XG169" s="678"/>
      <c r="XH169" s="678"/>
      <c r="XI169" s="678"/>
      <c r="XJ169" s="678"/>
      <c r="XK169" s="678"/>
      <c r="XL169" s="678"/>
      <c r="XM169" s="678"/>
      <c r="XN169" s="678"/>
      <c r="XO169" s="678"/>
      <c r="XP169" s="678"/>
      <c r="XQ169" s="678"/>
      <c r="XR169" s="678"/>
      <c r="XS169" s="678"/>
      <c r="XT169" s="678"/>
      <c r="XU169" s="678"/>
      <c r="XV169" s="678"/>
      <c r="XW169" s="678"/>
      <c r="XX169" s="678"/>
      <c r="XY169" s="678"/>
      <c r="XZ169" s="678"/>
      <c r="YA169" s="678"/>
      <c r="YB169" s="678"/>
      <c r="YC169" s="678"/>
      <c r="YD169" s="678"/>
      <c r="YE169" s="678"/>
      <c r="YF169" s="678"/>
      <c r="YG169" s="678"/>
      <c r="YH169" s="678"/>
      <c r="YI169" s="678"/>
      <c r="YJ169" s="678"/>
      <c r="YK169" s="678"/>
      <c r="YL169" s="678"/>
      <c r="YM169" s="678"/>
      <c r="YN169" s="678"/>
      <c r="YO169" s="678"/>
      <c r="YP169" s="678"/>
      <c r="YQ169" s="678"/>
      <c r="YR169" s="678"/>
      <c r="YS169" s="678"/>
      <c r="YT169" s="678"/>
      <c r="YU169" s="678"/>
      <c r="YV169" s="678"/>
      <c r="YW169" s="678"/>
      <c r="YX169" s="678"/>
      <c r="YY169" s="678"/>
      <c r="YZ169" s="678"/>
      <c r="ZA169" s="678"/>
      <c r="ZB169" s="678"/>
      <c r="ZC169" s="678"/>
      <c r="ZD169" s="678"/>
      <c r="ZE169" s="678"/>
      <c r="ZF169" s="678"/>
      <c r="ZG169" s="678"/>
      <c r="ZH169" s="678"/>
      <c r="ZI169" s="678"/>
      <c r="ZJ169" s="678"/>
      <c r="ZK169" s="678"/>
      <c r="ZL169" s="678"/>
      <c r="ZM169" s="678"/>
      <c r="ZN169" s="678"/>
      <c r="ZO169" s="678"/>
      <c r="ZP169" s="678"/>
      <c r="ZQ169" s="678"/>
      <c r="ZR169" s="678"/>
      <c r="ZS169" s="678"/>
      <c r="ZT169" s="678"/>
      <c r="ZU169" s="678"/>
      <c r="ZV169" s="678"/>
      <c r="ZW169" s="678"/>
      <c r="ZX169" s="678"/>
      <c r="ZY169" s="678"/>
      <c r="ZZ169" s="678"/>
      <c r="AAA169" s="678"/>
      <c r="AAB169" s="678"/>
      <c r="AAC169" s="678"/>
      <c r="AAD169" s="678"/>
      <c r="AAE169" s="678"/>
      <c r="AAF169" s="678"/>
      <c r="AAG169" s="678"/>
      <c r="AAH169" s="678"/>
      <c r="AAI169" s="678"/>
      <c r="AAJ169" s="678"/>
      <c r="AAK169" s="678"/>
      <c r="AAL169" s="678"/>
      <c r="AAM169" s="678"/>
      <c r="AAN169" s="678"/>
      <c r="AAO169" s="678"/>
      <c r="AAP169" s="678"/>
      <c r="AAQ169" s="678"/>
      <c r="AAR169" s="678"/>
      <c r="AAS169" s="678"/>
      <c r="AAT169" s="678"/>
      <c r="AAU169" s="678"/>
      <c r="AAV169" s="678"/>
      <c r="AAW169" s="678"/>
      <c r="AAX169" s="678"/>
      <c r="AAY169" s="678"/>
      <c r="AAZ169" s="678"/>
      <c r="ABA169" s="678"/>
      <c r="ABB169" s="678"/>
      <c r="ABC169" s="678"/>
      <c r="ABD169" s="678"/>
      <c r="ABE169" s="678"/>
      <c r="ABF169" s="678"/>
      <c r="ABG169" s="678"/>
      <c r="ABH169" s="678"/>
      <c r="ABI169" s="678"/>
      <c r="ABJ169" s="678"/>
      <c r="ABK169" s="678"/>
      <c r="ABL169" s="678"/>
      <c r="ABM169" s="678"/>
      <c r="ABN169" s="678"/>
      <c r="ABO169" s="678"/>
      <c r="ABP169" s="678"/>
      <c r="ABQ169" s="678"/>
      <c r="ABR169" s="678"/>
      <c r="ABS169" s="678"/>
      <c r="ABT169" s="678"/>
      <c r="ABU169" s="678"/>
      <c r="ABV169" s="678"/>
      <c r="ABW169" s="678"/>
      <c r="ABX169" s="678"/>
      <c r="ABY169" s="678"/>
      <c r="ABZ169" s="678"/>
      <c r="ACA169" s="678"/>
      <c r="ACB169" s="678"/>
      <c r="ACC169" s="678"/>
      <c r="ACD169" s="678"/>
      <c r="ACE169" s="678"/>
      <c r="ACF169" s="678"/>
      <c r="ACG169" s="678"/>
      <c r="ACH169" s="678"/>
      <c r="ACI169" s="678"/>
      <c r="ACJ169" s="678"/>
      <c r="ACK169" s="678"/>
      <c r="ACL169" s="678"/>
      <c r="ACM169" s="678"/>
      <c r="ACN169" s="678"/>
      <c r="ACO169" s="678"/>
      <c r="ACP169" s="678"/>
      <c r="ACQ169" s="678"/>
      <c r="ACR169" s="678"/>
      <c r="ACS169" s="678"/>
      <c r="ACT169" s="678"/>
      <c r="ACU169" s="678"/>
      <c r="ACV169" s="678"/>
      <c r="ACW169" s="678"/>
      <c r="ACX169" s="678"/>
      <c r="ACY169" s="678"/>
      <c r="ACZ169" s="678"/>
      <c r="ADA169" s="678"/>
      <c r="ADB169" s="678"/>
      <c r="ADC169" s="678"/>
      <c r="ADD169" s="678"/>
      <c r="ADE169" s="678"/>
      <c r="ADF169" s="678"/>
      <c r="ADG169" s="678"/>
      <c r="ADH169" s="678"/>
      <c r="ADI169" s="678"/>
      <c r="ADJ169" s="678"/>
      <c r="ADK169" s="678"/>
      <c r="ADL169" s="678"/>
      <c r="ADM169" s="678"/>
      <c r="ADN169" s="678"/>
      <c r="ADO169" s="678"/>
      <c r="ADP169" s="678"/>
      <c r="ADQ169" s="678"/>
      <c r="ADR169" s="678"/>
      <c r="ADS169" s="678"/>
      <c r="ADT169" s="678"/>
      <c r="ADU169" s="678"/>
      <c r="ADV169" s="678"/>
      <c r="ADW169" s="678"/>
      <c r="ADX169" s="678"/>
      <c r="ADY169" s="678"/>
      <c r="ADZ169" s="678"/>
      <c r="AEA169" s="678"/>
      <c r="AEB169" s="678"/>
      <c r="AEC169" s="678"/>
      <c r="AED169" s="678"/>
      <c r="AEE169" s="678"/>
      <c r="AEF169" s="678"/>
      <c r="AEG169" s="678"/>
      <c r="AEH169" s="678"/>
      <c r="AEI169" s="678"/>
      <c r="AEJ169" s="678"/>
      <c r="AEK169" s="678"/>
      <c r="AEL169" s="678"/>
      <c r="AEM169" s="678"/>
      <c r="AEN169" s="678"/>
      <c r="AEO169" s="678"/>
      <c r="AEP169" s="678"/>
      <c r="AEQ169" s="678"/>
      <c r="AER169" s="678"/>
    </row>
    <row r="170" spans="11:824">
      <c r="K170" s="678" t="s">
        <v>834</v>
      </c>
      <c r="L170" s="678"/>
      <c r="M170" s="678">
        <v>0</v>
      </c>
      <c r="N170" s="678">
        <v>0</v>
      </c>
      <c r="O170" s="678">
        <v>0</v>
      </c>
      <c r="P170" s="678">
        <v>984.12</v>
      </c>
      <c r="Q170" s="678">
        <v>984.12</v>
      </c>
      <c r="R170" s="678">
        <v>984.12</v>
      </c>
      <c r="S170" s="678" t="s">
        <v>6192</v>
      </c>
      <c r="T170" s="678"/>
      <c r="U170" s="678"/>
      <c r="V170" s="678"/>
      <c r="W170" s="678"/>
      <c r="X170" s="678"/>
      <c r="Y170" s="678"/>
      <c r="Z170" s="678"/>
      <c r="AA170" s="678"/>
      <c r="AB170" s="678"/>
      <c r="AC170" s="678"/>
      <c r="AD170" s="678"/>
      <c r="AE170" s="678"/>
      <c r="AF170" s="678"/>
      <c r="AG170" s="678"/>
      <c r="AH170" s="678"/>
      <c r="AI170" s="678"/>
      <c r="AJ170" s="678"/>
      <c r="AK170" s="678"/>
      <c r="AL170" s="678"/>
      <c r="AM170" s="678"/>
      <c r="AN170" s="678"/>
      <c r="AO170" s="678"/>
      <c r="AP170" s="678"/>
      <c r="AQ170" s="678"/>
      <c r="AR170" s="678"/>
      <c r="AS170" s="678"/>
      <c r="AT170" s="678"/>
      <c r="AU170" s="678"/>
      <c r="AV170" s="678"/>
      <c r="AW170" s="678"/>
      <c r="AX170" s="678"/>
      <c r="AY170" s="678"/>
      <c r="AZ170" s="678"/>
      <c r="BA170" s="678"/>
      <c r="BB170" s="678"/>
      <c r="BC170" s="678"/>
      <c r="BD170" s="678"/>
      <c r="BE170" s="678"/>
      <c r="BF170" s="678"/>
      <c r="BG170" s="678"/>
      <c r="BH170" s="678"/>
      <c r="BI170" s="678"/>
      <c r="BJ170" s="678"/>
      <c r="BK170" s="678"/>
      <c r="BL170" s="678"/>
      <c r="BM170" s="678"/>
      <c r="BN170" s="678"/>
      <c r="BO170" s="678"/>
      <c r="BP170" s="678"/>
      <c r="BQ170" s="678"/>
      <c r="BR170" s="678"/>
      <c r="BS170" s="678"/>
      <c r="BT170" s="678"/>
      <c r="BU170" s="678"/>
      <c r="BV170" s="678"/>
      <c r="BW170" s="678"/>
      <c r="BX170" s="678"/>
      <c r="BY170" s="678"/>
      <c r="BZ170" s="678"/>
      <c r="CA170" s="678"/>
      <c r="CB170" s="678"/>
      <c r="CC170" s="678"/>
      <c r="CD170" s="678"/>
      <c r="CE170" s="678"/>
      <c r="CF170" s="678"/>
      <c r="CG170" s="678"/>
      <c r="CH170" s="678"/>
      <c r="CI170" s="678"/>
      <c r="CJ170" s="678"/>
      <c r="CK170" s="678"/>
      <c r="CL170" s="678"/>
      <c r="CM170" s="678"/>
      <c r="CN170" s="678"/>
      <c r="CO170" s="678"/>
      <c r="CP170" s="678"/>
      <c r="CQ170" s="678"/>
      <c r="CR170" s="678"/>
      <c r="CS170" s="678"/>
      <c r="CT170" s="678"/>
      <c r="CU170" s="678"/>
      <c r="CV170" s="678"/>
      <c r="CW170" s="678"/>
      <c r="CX170" s="678"/>
      <c r="CY170" s="678"/>
      <c r="CZ170" s="678"/>
      <c r="DA170" s="678"/>
      <c r="DB170" s="678"/>
      <c r="DC170" s="678"/>
      <c r="DD170" s="678"/>
      <c r="DE170" s="678"/>
      <c r="DF170" s="678"/>
      <c r="DG170" s="678"/>
      <c r="DH170" s="678"/>
      <c r="DI170" s="678"/>
      <c r="DJ170" s="678"/>
      <c r="DK170" s="678"/>
      <c r="DL170" s="678"/>
      <c r="DM170" s="678"/>
      <c r="DN170" s="678"/>
      <c r="DO170" s="678"/>
      <c r="DP170" s="678"/>
      <c r="DQ170" s="678"/>
      <c r="DR170" s="678"/>
      <c r="DS170" s="678"/>
      <c r="DT170" s="678"/>
      <c r="DU170" s="678"/>
      <c r="DV170" s="678"/>
      <c r="DW170" s="678"/>
      <c r="DX170" s="678"/>
      <c r="DY170" s="678"/>
      <c r="DZ170" s="678"/>
      <c r="EA170" s="678"/>
      <c r="EB170" s="678"/>
      <c r="EC170" s="678"/>
      <c r="ED170" s="678"/>
      <c r="EE170" s="678"/>
      <c r="EF170" s="678"/>
      <c r="EG170" s="678"/>
      <c r="EH170" s="678"/>
      <c r="EI170" s="678"/>
      <c r="EJ170" s="678"/>
      <c r="EK170" s="678"/>
      <c r="EL170" s="678"/>
      <c r="EM170" s="678"/>
      <c r="EN170" s="678"/>
      <c r="EO170" s="678"/>
      <c r="EP170" s="678"/>
      <c r="EQ170" s="678"/>
      <c r="ER170" s="678"/>
      <c r="ES170" s="678"/>
      <c r="ET170" s="678"/>
      <c r="EU170" s="678"/>
      <c r="EV170" s="678"/>
      <c r="EW170" s="678"/>
      <c r="EX170" s="678"/>
      <c r="EY170" s="678"/>
      <c r="EZ170" s="678"/>
      <c r="FA170" s="678"/>
      <c r="FB170" s="678"/>
      <c r="FC170" s="678"/>
      <c r="FD170" s="678"/>
      <c r="FE170" s="678"/>
      <c r="FF170" s="678"/>
      <c r="FG170" s="678"/>
      <c r="FH170" s="678"/>
      <c r="FI170" s="678"/>
      <c r="FJ170" s="678"/>
      <c r="FK170" s="678"/>
      <c r="FL170" s="678"/>
      <c r="FM170" s="678"/>
      <c r="FN170" s="678"/>
      <c r="FO170" s="678"/>
      <c r="FP170" s="678"/>
      <c r="FQ170" s="678"/>
      <c r="FR170" s="678"/>
      <c r="FS170" s="678"/>
      <c r="FT170" s="678"/>
      <c r="FU170" s="678"/>
      <c r="FV170" s="678"/>
      <c r="FW170" s="678"/>
      <c r="FX170" s="678"/>
      <c r="FY170" s="678"/>
      <c r="FZ170" s="678"/>
      <c r="GA170" s="678"/>
      <c r="GB170" s="678"/>
      <c r="GC170" s="678"/>
      <c r="GD170" s="678"/>
      <c r="GE170" s="678"/>
      <c r="GF170" s="678"/>
      <c r="GG170" s="678"/>
      <c r="GH170" s="678"/>
      <c r="GI170" s="678"/>
      <c r="GJ170" s="678"/>
      <c r="GK170" s="678"/>
      <c r="GL170" s="678"/>
      <c r="GM170" s="678"/>
      <c r="GN170" s="678"/>
      <c r="GO170" s="678"/>
      <c r="GP170" s="678"/>
      <c r="GQ170" s="678"/>
      <c r="GR170" s="678"/>
      <c r="GS170" s="678"/>
      <c r="GT170" s="678"/>
      <c r="GU170" s="678"/>
      <c r="GV170" s="678"/>
      <c r="GW170" s="678"/>
      <c r="GX170" s="678"/>
      <c r="GY170" s="678"/>
      <c r="GZ170" s="678"/>
      <c r="HA170" s="678"/>
      <c r="HB170" s="678"/>
      <c r="HC170" s="678"/>
      <c r="HD170" s="678"/>
      <c r="HE170" s="678"/>
      <c r="HF170" s="678"/>
      <c r="HG170" s="678"/>
      <c r="HH170" s="678"/>
      <c r="HI170" s="678"/>
      <c r="HJ170" s="678"/>
      <c r="HK170" s="678"/>
      <c r="HL170" s="678"/>
      <c r="HM170" s="678"/>
      <c r="HN170" s="678"/>
      <c r="HO170" s="678"/>
      <c r="HP170" s="678"/>
      <c r="HQ170" s="678"/>
      <c r="HR170" s="678"/>
      <c r="HS170" s="678"/>
      <c r="HT170" s="678"/>
      <c r="HU170" s="678"/>
      <c r="HV170" s="678"/>
      <c r="HW170" s="678"/>
      <c r="HX170" s="678"/>
      <c r="HY170" s="678"/>
      <c r="HZ170" s="678"/>
      <c r="IA170" s="678"/>
      <c r="IB170" s="678"/>
      <c r="IC170" s="678"/>
      <c r="ID170" s="678"/>
      <c r="IE170" s="678"/>
      <c r="IF170" s="678"/>
      <c r="IG170" s="678"/>
      <c r="IH170" s="678"/>
      <c r="II170" s="678"/>
      <c r="IJ170" s="678"/>
      <c r="IK170" s="678"/>
      <c r="IL170" s="678"/>
      <c r="IM170" s="678"/>
      <c r="IN170" s="678"/>
      <c r="IO170" s="678"/>
      <c r="IP170" s="678"/>
      <c r="IQ170" s="678"/>
      <c r="IR170" s="678"/>
      <c r="IS170" s="678"/>
      <c r="IT170" s="678"/>
      <c r="IU170" s="678"/>
      <c r="IV170" s="678"/>
      <c r="IW170" s="678"/>
      <c r="IX170" s="678"/>
      <c r="IY170" s="678"/>
      <c r="IZ170" s="678"/>
      <c r="JA170" s="678"/>
      <c r="JB170" s="678"/>
      <c r="JC170" s="678"/>
      <c r="JD170" s="678"/>
      <c r="JE170" s="678"/>
      <c r="JF170" s="678"/>
      <c r="JG170" s="678"/>
      <c r="JH170" s="678"/>
      <c r="JI170" s="678"/>
      <c r="JJ170" s="678"/>
      <c r="JK170" s="678"/>
      <c r="JL170" s="678"/>
      <c r="JM170" s="678"/>
      <c r="JN170" s="678"/>
      <c r="JO170" s="678"/>
      <c r="JP170" s="678"/>
      <c r="JQ170" s="678"/>
      <c r="JR170" s="678"/>
      <c r="JS170" s="678"/>
      <c r="JT170" s="678"/>
      <c r="JU170" s="678"/>
      <c r="JV170" s="678"/>
      <c r="JW170" s="678"/>
      <c r="JX170" s="678"/>
      <c r="JY170" s="678"/>
      <c r="JZ170" s="678"/>
      <c r="KA170" s="678"/>
      <c r="KB170" s="678"/>
      <c r="KC170" s="678"/>
      <c r="KD170" s="678"/>
      <c r="KE170" s="678"/>
      <c r="KF170" s="678"/>
      <c r="KG170" s="678"/>
      <c r="KH170" s="678"/>
      <c r="KI170" s="678"/>
      <c r="KJ170" s="678"/>
      <c r="KK170" s="678"/>
      <c r="KL170" s="678"/>
      <c r="KM170" s="678"/>
      <c r="KN170" s="678"/>
      <c r="KO170" s="678"/>
      <c r="KP170" s="678"/>
      <c r="KQ170" s="678"/>
      <c r="KR170" s="678"/>
      <c r="KS170" s="678"/>
      <c r="KT170" s="678"/>
      <c r="KU170" s="678"/>
      <c r="KV170" s="678"/>
      <c r="KW170" s="678"/>
      <c r="KX170" s="678"/>
      <c r="KY170" s="678"/>
      <c r="KZ170" s="678"/>
      <c r="LA170" s="678"/>
      <c r="LB170" s="678"/>
      <c r="LC170" s="678"/>
      <c r="LD170" s="678"/>
      <c r="LE170" s="678"/>
      <c r="LF170" s="678"/>
      <c r="LG170" s="678"/>
      <c r="LH170" s="678"/>
      <c r="LI170" s="678"/>
      <c r="LJ170" s="678"/>
      <c r="LK170" s="678"/>
      <c r="LL170" s="678"/>
      <c r="LM170" s="678"/>
      <c r="LN170" s="678"/>
      <c r="LO170" s="678"/>
      <c r="LP170" s="678"/>
      <c r="LQ170" s="678"/>
      <c r="LR170" s="678"/>
      <c r="LS170" s="678"/>
      <c r="LT170" s="678"/>
      <c r="LU170" s="678"/>
      <c r="LV170" s="678"/>
      <c r="LW170" s="678"/>
      <c r="LX170" s="678"/>
      <c r="LY170" s="678"/>
      <c r="LZ170" s="678"/>
      <c r="MA170" s="678"/>
      <c r="MB170" s="678"/>
      <c r="MC170" s="678"/>
      <c r="MD170" s="678"/>
      <c r="ME170" s="678"/>
      <c r="MF170" s="678"/>
      <c r="MG170" s="678"/>
      <c r="MH170" s="678"/>
      <c r="MI170" s="678"/>
      <c r="MJ170" s="678"/>
      <c r="MK170" s="678"/>
      <c r="ML170" s="678"/>
      <c r="MM170" s="678"/>
      <c r="MN170" s="678"/>
      <c r="MO170" s="678"/>
      <c r="MP170" s="678"/>
      <c r="MQ170" s="678"/>
      <c r="MR170" s="678"/>
      <c r="MS170" s="678"/>
      <c r="MT170" s="678"/>
      <c r="MU170" s="678"/>
      <c r="MV170" s="678"/>
      <c r="MW170" s="678"/>
      <c r="MX170" s="678"/>
      <c r="MY170" s="678"/>
      <c r="MZ170" s="678"/>
      <c r="NA170" s="678"/>
      <c r="NB170" s="678"/>
      <c r="NC170" s="678"/>
      <c r="ND170" s="678"/>
      <c r="NE170" s="678"/>
      <c r="NF170" s="678"/>
      <c r="NG170" s="678"/>
      <c r="NH170" s="678"/>
      <c r="NI170" s="678"/>
      <c r="NJ170" s="678"/>
      <c r="NK170" s="678"/>
      <c r="NL170" s="678"/>
      <c r="NM170" s="678"/>
      <c r="NN170" s="678"/>
      <c r="NO170" s="678"/>
      <c r="NP170" s="678"/>
      <c r="NQ170" s="678"/>
      <c r="NR170" s="678"/>
      <c r="NS170" s="678"/>
      <c r="NT170" s="678"/>
      <c r="NU170" s="678"/>
      <c r="NV170" s="678"/>
      <c r="NW170" s="678"/>
      <c r="NX170" s="678"/>
      <c r="NY170" s="678"/>
      <c r="NZ170" s="678"/>
      <c r="OA170" s="678"/>
      <c r="OB170" s="678"/>
      <c r="OC170" s="678"/>
      <c r="OD170" s="678"/>
      <c r="OE170" s="678"/>
      <c r="OF170" s="678"/>
      <c r="OG170" s="678"/>
      <c r="OH170" s="678"/>
      <c r="OI170" s="678"/>
      <c r="OJ170" s="678"/>
      <c r="OK170" s="678"/>
      <c r="OL170" s="678"/>
      <c r="OM170" s="678"/>
      <c r="ON170" s="678"/>
      <c r="OO170" s="678"/>
      <c r="OP170" s="678"/>
      <c r="OQ170" s="678"/>
      <c r="OR170" s="678"/>
      <c r="OS170" s="678"/>
      <c r="OT170" s="678"/>
      <c r="OU170" s="678"/>
      <c r="OV170" s="678"/>
      <c r="OW170" s="678"/>
      <c r="OX170" s="678"/>
      <c r="OY170" s="678"/>
      <c r="OZ170" s="678"/>
      <c r="PA170" s="678"/>
      <c r="PB170" s="678"/>
      <c r="PC170" s="678"/>
      <c r="PD170" s="678"/>
      <c r="PE170" s="678"/>
      <c r="PF170" s="678"/>
      <c r="PG170" s="678"/>
      <c r="PH170" s="678"/>
      <c r="PI170" s="678"/>
      <c r="PJ170" s="678"/>
      <c r="PK170" s="678"/>
      <c r="PL170" s="678"/>
      <c r="PM170" s="678"/>
      <c r="PN170" s="678"/>
      <c r="PO170" s="678"/>
      <c r="PP170" s="678"/>
      <c r="PQ170" s="678"/>
      <c r="PR170" s="678"/>
      <c r="PS170" s="678"/>
      <c r="PT170" s="678"/>
      <c r="PU170" s="678"/>
      <c r="PV170" s="678"/>
      <c r="PW170" s="678"/>
      <c r="PX170" s="678"/>
      <c r="PY170" s="678"/>
      <c r="PZ170" s="678"/>
      <c r="QA170" s="678"/>
      <c r="QB170" s="678"/>
      <c r="QC170" s="678"/>
      <c r="QD170" s="678"/>
      <c r="QE170" s="678"/>
      <c r="QF170" s="678"/>
      <c r="QG170" s="678"/>
      <c r="QH170" s="678"/>
      <c r="QI170" s="678"/>
      <c r="QJ170" s="678"/>
      <c r="QK170" s="678"/>
      <c r="QL170" s="678"/>
      <c r="QM170" s="678"/>
      <c r="QN170" s="678"/>
      <c r="QO170" s="678"/>
      <c r="QP170" s="678"/>
      <c r="QQ170" s="678"/>
      <c r="QR170" s="678"/>
      <c r="QS170" s="678"/>
      <c r="QT170" s="678"/>
      <c r="QU170" s="678"/>
      <c r="QV170" s="678"/>
      <c r="QW170" s="678"/>
      <c r="QX170" s="678"/>
      <c r="QY170" s="678"/>
      <c r="QZ170" s="678"/>
      <c r="RA170" s="678"/>
      <c r="RB170" s="678"/>
      <c r="RC170" s="678"/>
      <c r="RD170" s="678"/>
      <c r="RE170" s="678"/>
      <c r="RF170" s="678"/>
      <c r="RG170" s="678"/>
      <c r="RH170" s="678"/>
      <c r="RI170" s="678"/>
      <c r="RJ170" s="678"/>
      <c r="RK170" s="678"/>
      <c r="RL170" s="678"/>
      <c r="RM170" s="678"/>
      <c r="RN170" s="678"/>
      <c r="RO170" s="678"/>
      <c r="RP170" s="678"/>
      <c r="RQ170" s="678"/>
      <c r="RR170" s="678"/>
      <c r="RS170" s="678"/>
      <c r="RT170" s="678"/>
      <c r="RU170" s="678"/>
      <c r="RV170" s="678"/>
      <c r="RW170" s="678"/>
      <c r="RX170" s="678"/>
      <c r="RY170" s="678"/>
      <c r="RZ170" s="678"/>
      <c r="SA170" s="678"/>
      <c r="SB170" s="678"/>
      <c r="SC170" s="678"/>
      <c r="SD170" s="678"/>
      <c r="SE170" s="678"/>
      <c r="SF170" s="678"/>
      <c r="SG170" s="678"/>
      <c r="SH170" s="678"/>
      <c r="SI170" s="678"/>
      <c r="SJ170" s="678"/>
      <c r="SK170" s="678"/>
      <c r="SL170" s="678"/>
      <c r="SM170" s="678"/>
      <c r="SN170" s="678"/>
      <c r="SO170" s="678"/>
      <c r="SP170" s="678"/>
      <c r="SQ170" s="678"/>
      <c r="SR170" s="678"/>
      <c r="SS170" s="678"/>
      <c r="ST170" s="678"/>
      <c r="SU170" s="678"/>
      <c r="SV170" s="678"/>
      <c r="SW170" s="678"/>
      <c r="SX170" s="678"/>
      <c r="SY170" s="678"/>
      <c r="SZ170" s="678"/>
      <c r="TA170" s="678"/>
      <c r="TB170" s="678"/>
      <c r="TC170" s="678"/>
      <c r="TD170" s="678"/>
      <c r="TE170" s="678"/>
      <c r="TF170" s="678"/>
      <c r="TG170" s="678"/>
      <c r="TH170" s="678"/>
      <c r="TI170" s="678"/>
      <c r="TJ170" s="678"/>
      <c r="TK170" s="678"/>
      <c r="TL170" s="678"/>
      <c r="TM170" s="678"/>
      <c r="TN170" s="678"/>
      <c r="TO170" s="678"/>
      <c r="TP170" s="678"/>
      <c r="TQ170" s="678"/>
      <c r="TR170" s="678"/>
      <c r="TS170" s="678"/>
      <c r="TT170" s="678"/>
      <c r="TU170" s="678"/>
      <c r="TV170" s="678"/>
      <c r="TW170" s="678"/>
      <c r="TX170" s="678"/>
      <c r="TY170" s="678"/>
      <c r="TZ170" s="678"/>
      <c r="UA170" s="678"/>
      <c r="UB170" s="678"/>
      <c r="UC170" s="678"/>
      <c r="UD170" s="678"/>
      <c r="UE170" s="678"/>
      <c r="UF170" s="678"/>
      <c r="UG170" s="678"/>
      <c r="UH170" s="678"/>
      <c r="UI170" s="678"/>
      <c r="UJ170" s="678"/>
      <c r="UK170" s="678"/>
      <c r="UL170" s="678"/>
      <c r="UM170" s="678"/>
      <c r="UN170" s="678"/>
      <c r="UO170" s="678"/>
      <c r="UP170" s="678"/>
      <c r="UQ170" s="678"/>
      <c r="UR170" s="678"/>
      <c r="US170" s="678"/>
      <c r="UT170" s="678"/>
      <c r="UU170" s="678"/>
      <c r="UV170" s="678"/>
      <c r="UW170" s="678"/>
      <c r="UX170" s="678"/>
      <c r="UY170" s="678"/>
      <c r="UZ170" s="678"/>
      <c r="VA170" s="678"/>
      <c r="VB170" s="678"/>
      <c r="VC170" s="678"/>
      <c r="VD170" s="678"/>
      <c r="VE170" s="678"/>
      <c r="VF170" s="678"/>
      <c r="VG170" s="678"/>
      <c r="VH170" s="678"/>
      <c r="VI170" s="678"/>
      <c r="VJ170" s="678"/>
      <c r="VK170" s="678"/>
      <c r="VL170" s="678"/>
      <c r="VM170" s="678"/>
      <c r="VN170" s="678"/>
      <c r="VO170" s="678"/>
      <c r="VP170" s="678"/>
      <c r="VQ170" s="678"/>
      <c r="VR170" s="678"/>
      <c r="VS170" s="678"/>
      <c r="VT170" s="678"/>
      <c r="VU170" s="678"/>
      <c r="VV170" s="678"/>
      <c r="VW170" s="678"/>
      <c r="VX170" s="678"/>
      <c r="VY170" s="678"/>
      <c r="VZ170" s="678"/>
      <c r="WA170" s="678"/>
      <c r="WB170" s="678"/>
      <c r="WC170" s="678"/>
      <c r="WD170" s="678"/>
      <c r="WE170" s="678"/>
      <c r="WF170" s="678"/>
      <c r="WG170" s="678"/>
      <c r="WH170" s="678"/>
      <c r="WI170" s="678"/>
      <c r="WJ170" s="678"/>
      <c r="WK170" s="678"/>
      <c r="WL170" s="678"/>
      <c r="WM170" s="678"/>
      <c r="WN170" s="678"/>
      <c r="WO170" s="678"/>
      <c r="WP170" s="678"/>
      <c r="WQ170" s="678"/>
      <c r="WR170" s="678"/>
      <c r="WS170" s="678"/>
      <c r="WT170" s="678"/>
      <c r="WU170" s="678"/>
      <c r="WV170" s="678"/>
      <c r="WW170" s="678"/>
      <c r="WX170" s="678"/>
      <c r="WY170" s="678"/>
      <c r="WZ170" s="678"/>
      <c r="XA170" s="678"/>
      <c r="XB170" s="678"/>
      <c r="XC170" s="678"/>
      <c r="XD170" s="678"/>
      <c r="XE170" s="678"/>
      <c r="XF170" s="678"/>
      <c r="XG170" s="678"/>
      <c r="XH170" s="678"/>
      <c r="XI170" s="678"/>
      <c r="XJ170" s="678"/>
      <c r="XK170" s="678"/>
      <c r="XL170" s="678"/>
      <c r="XM170" s="678"/>
      <c r="XN170" s="678"/>
      <c r="XO170" s="678"/>
      <c r="XP170" s="678"/>
      <c r="XQ170" s="678"/>
      <c r="XR170" s="678"/>
      <c r="XS170" s="678"/>
      <c r="XT170" s="678"/>
      <c r="XU170" s="678"/>
      <c r="XV170" s="678"/>
      <c r="XW170" s="678"/>
      <c r="XX170" s="678"/>
      <c r="XY170" s="678"/>
      <c r="XZ170" s="678"/>
      <c r="YA170" s="678"/>
      <c r="YB170" s="678"/>
      <c r="YC170" s="678"/>
      <c r="YD170" s="678"/>
      <c r="YE170" s="678"/>
      <c r="YF170" s="678"/>
      <c r="YG170" s="678"/>
      <c r="YH170" s="678"/>
      <c r="YI170" s="678"/>
      <c r="YJ170" s="678"/>
      <c r="YK170" s="678"/>
      <c r="YL170" s="678"/>
      <c r="YM170" s="678"/>
      <c r="YN170" s="678"/>
      <c r="YO170" s="678"/>
      <c r="YP170" s="678"/>
      <c r="YQ170" s="678"/>
      <c r="YR170" s="678"/>
      <c r="YS170" s="678"/>
      <c r="YT170" s="678"/>
      <c r="YU170" s="678"/>
      <c r="YV170" s="678"/>
      <c r="YW170" s="678"/>
      <c r="YX170" s="678"/>
      <c r="YY170" s="678"/>
      <c r="YZ170" s="678"/>
      <c r="ZA170" s="678"/>
      <c r="ZB170" s="678"/>
      <c r="ZC170" s="678"/>
      <c r="ZD170" s="678"/>
      <c r="ZE170" s="678"/>
      <c r="ZF170" s="678"/>
      <c r="ZG170" s="678"/>
      <c r="ZH170" s="678"/>
      <c r="ZI170" s="678"/>
      <c r="ZJ170" s="678"/>
      <c r="ZK170" s="678"/>
      <c r="ZL170" s="678"/>
      <c r="ZM170" s="678"/>
      <c r="ZN170" s="678"/>
      <c r="ZO170" s="678"/>
      <c r="ZP170" s="678"/>
      <c r="ZQ170" s="678"/>
      <c r="ZR170" s="678"/>
      <c r="ZS170" s="678"/>
      <c r="ZT170" s="678"/>
      <c r="ZU170" s="678"/>
      <c r="ZV170" s="678"/>
      <c r="ZW170" s="678"/>
      <c r="ZX170" s="678"/>
      <c r="ZY170" s="678"/>
      <c r="ZZ170" s="678"/>
      <c r="AAA170" s="678"/>
      <c r="AAB170" s="678"/>
      <c r="AAC170" s="678"/>
      <c r="AAD170" s="678"/>
      <c r="AAE170" s="678"/>
      <c r="AAF170" s="678"/>
      <c r="AAG170" s="678"/>
      <c r="AAH170" s="678"/>
      <c r="AAI170" s="678"/>
      <c r="AAJ170" s="678"/>
      <c r="AAK170" s="678"/>
      <c r="AAL170" s="678"/>
      <c r="AAM170" s="678"/>
      <c r="AAN170" s="678"/>
      <c r="AAO170" s="678"/>
      <c r="AAP170" s="678"/>
      <c r="AAQ170" s="678"/>
      <c r="AAR170" s="678"/>
      <c r="AAS170" s="678"/>
      <c r="AAT170" s="678"/>
      <c r="AAU170" s="678"/>
      <c r="AAV170" s="678"/>
      <c r="AAW170" s="678"/>
      <c r="AAX170" s="678"/>
      <c r="AAY170" s="678"/>
      <c r="AAZ170" s="678"/>
      <c r="ABA170" s="678"/>
      <c r="ABB170" s="678"/>
      <c r="ABC170" s="678"/>
      <c r="ABD170" s="678"/>
      <c r="ABE170" s="678"/>
      <c r="ABF170" s="678"/>
      <c r="ABG170" s="678"/>
      <c r="ABH170" s="678"/>
      <c r="ABI170" s="678"/>
      <c r="ABJ170" s="678"/>
      <c r="ABK170" s="678"/>
      <c r="ABL170" s="678"/>
      <c r="ABM170" s="678"/>
      <c r="ABN170" s="678"/>
      <c r="ABO170" s="678"/>
      <c r="ABP170" s="678"/>
      <c r="ABQ170" s="678"/>
      <c r="ABR170" s="678"/>
      <c r="ABS170" s="678"/>
      <c r="ABT170" s="678"/>
      <c r="ABU170" s="678"/>
      <c r="ABV170" s="678"/>
      <c r="ABW170" s="678"/>
      <c r="ABX170" s="678"/>
      <c r="ABY170" s="678"/>
      <c r="ABZ170" s="678"/>
      <c r="ACA170" s="678"/>
      <c r="ACB170" s="678"/>
      <c r="ACC170" s="678"/>
      <c r="ACD170" s="678"/>
      <c r="ACE170" s="678"/>
      <c r="ACF170" s="678"/>
      <c r="ACG170" s="678"/>
      <c r="ACH170" s="678"/>
      <c r="ACI170" s="678"/>
      <c r="ACJ170" s="678"/>
      <c r="ACK170" s="678"/>
      <c r="ACL170" s="678"/>
      <c r="ACM170" s="678"/>
      <c r="ACN170" s="678"/>
      <c r="ACO170" s="678"/>
      <c r="ACP170" s="678"/>
      <c r="ACQ170" s="678"/>
      <c r="ACR170" s="678"/>
      <c r="ACS170" s="678"/>
      <c r="ACT170" s="678"/>
      <c r="ACU170" s="678"/>
      <c r="ACV170" s="678"/>
      <c r="ACW170" s="678"/>
      <c r="ACX170" s="678"/>
      <c r="ACY170" s="678"/>
      <c r="ACZ170" s="678"/>
      <c r="ADA170" s="678"/>
      <c r="ADB170" s="678"/>
      <c r="ADC170" s="678"/>
      <c r="ADD170" s="678"/>
      <c r="ADE170" s="678"/>
      <c r="ADF170" s="678"/>
      <c r="ADG170" s="678"/>
      <c r="ADH170" s="678"/>
      <c r="ADI170" s="678"/>
      <c r="ADJ170" s="678"/>
      <c r="ADK170" s="678"/>
      <c r="ADL170" s="678"/>
      <c r="ADM170" s="678"/>
      <c r="ADN170" s="678"/>
      <c r="ADO170" s="678"/>
      <c r="ADP170" s="678"/>
      <c r="ADQ170" s="678"/>
      <c r="ADR170" s="678"/>
      <c r="ADS170" s="678"/>
      <c r="ADT170" s="678"/>
      <c r="ADU170" s="678"/>
      <c r="ADV170" s="678"/>
      <c r="ADW170" s="678"/>
      <c r="ADX170" s="678"/>
      <c r="ADY170" s="678"/>
      <c r="ADZ170" s="678"/>
      <c r="AEA170" s="678"/>
      <c r="AEB170" s="678"/>
      <c r="AEC170" s="678"/>
      <c r="AED170" s="678"/>
      <c r="AEE170" s="678"/>
      <c r="AEF170" s="678"/>
      <c r="AEG170" s="678"/>
      <c r="AEH170" s="678"/>
      <c r="AEI170" s="678"/>
      <c r="AEJ170" s="678"/>
      <c r="AEK170" s="678"/>
      <c r="AEL170" s="678"/>
      <c r="AEM170" s="678"/>
      <c r="AEN170" s="678"/>
      <c r="AEO170" s="678"/>
      <c r="AEP170" s="678"/>
      <c r="AEQ170" s="678"/>
      <c r="AER170" s="678"/>
    </row>
    <row r="171" spans="11:824">
      <c r="K171" s="678" t="s">
        <v>835</v>
      </c>
      <c r="L171" s="678"/>
      <c r="M171" s="678">
        <v>0</v>
      </c>
      <c r="N171" s="678">
        <v>0</v>
      </c>
      <c r="O171" s="678">
        <v>0</v>
      </c>
      <c r="P171" s="678">
        <v>14474.2</v>
      </c>
      <c r="Q171" s="678">
        <v>14439.41</v>
      </c>
      <c r="R171" s="678">
        <v>13952.76</v>
      </c>
      <c r="S171" s="678" t="s">
        <v>6192</v>
      </c>
      <c r="T171" s="678"/>
      <c r="U171" s="678"/>
      <c r="V171" s="678"/>
      <c r="W171" s="678"/>
      <c r="X171" s="678"/>
      <c r="Y171" s="678"/>
      <c r="Z171" s="678"/>
      <c r="AA171" s="678"/>
      <c r="AB171" s="678"/>
      <c r="AC171" s="678"/>
      <c r="AD171" s="678"/>
      <c r="AE171" s="678"/>
      <c r="AF171" s="678"/>
      <c r="AG171" s="678"/>
      <c r="AH171" s="678"/>
      <c r="AI171" s="678"/>
      <c r="AJ171" s="678"/>
      <c r="AK171" s="678"/>
      <c r="AL171" s="678"/>
      <c r="AM171" s="678"/>
      <c r="AN171" s="678"/>
      <c r="AO171" s="678"/>
      <c r="AP171" s="678"/>
      <c r="AQ171" s="678"/>
      <c r="AR171" s="678"/>
      <c r="AS171" s="678"/>
      <c r="AT171" s="678"/>
      <c r="AU171" s="678"/>
      <c r="AV171" s="678"/>
      <c r="AW171" s="678"/>
      <c r="AX171" s="678"/>
      <c r="AY171" s="678"/>
      <c r="AZ171" s="678"/>
      <c r="BA171" s="678"/>
      <c r="BB171" s="678"/>
      <c r="BC171" s="678"/>
      <c r="BD171" s="678"/>
      <c r="BE171" s="678"/>
      <c r="BF171" s="678"/>
      <c r="BG171" s="678"/>
      <c r="BH171" s="678"/>
      <c r="BI171" s="678"/>
      <c r="BJ171" s="678"/>
      <c r="BK171" s="678"/>
      <c r="BL171" s="678"/>
      <c r="BM171" s="678"/>
      <c r="BN171" s="678"/>
      <c r="BO171" s="678"/>
      <c r="BP171" s="678"/>
      <c r="BQ171" s="678"/>
      <c r="BR171" s="678"/>
      <c r="BS171" s="678"/>
      <c r="BT171" s="678"/>
      <c r="BU171" s="678"/>
      <c r="BV171" s="678"/>
      <c r="BW171" s="678"/>
      <c r="BX171" s="678"/>
      <c r="BY171" s="678"/>
      <c r="BZ171" s="678"/>
      <c r="CA171" s="678"/>
      <c r="CB171" s="678"/>
      <c r="CC171" s="678"/>
      <c r="CD171" s="678"/>
      <c r="CE171" s="678"/>
      <c r="CF171" s="678"/>
      <c r="CG171" s="678"/>
      <c r="CH171" s="678"/>
      <c r="CI171" s="678"/>
      <c r="CJ171" s="678"/>
      <c r="CK171" s="678"/>
      <c r="CL171" s="678"/>
      <c r="CM171" s="678"/>
      <c r="CN171" s="678"/>
      <c r="CO171" s="678"/>
      <c r="CP171" s="678"/>
      <c r="CQ171" s="678"/>
      <c r="CR171" s="678"/>
      <c r="CS171" s="678"/>
      <c r="CT171" s="678"/>
      <c r="CU171" s="678"/>
      <c r="CV171" s="678"/>
      <c r="CW171" s="678"/>
      <c r="CX171" s="678"/>
      <c r="CY171" s="678"/>
      <c r="CZ171" s="678"/>
      <c r="DA171" s="678"/>
      <c r="DB171" s="678"/>
      <c r="DC171" s="678"/>
      <c r="DD171" s="678"/>
      <c r="DE171" s="678"/>
      <c r="DF171" s="678"/>
      <c r="DG171" s="678"/>
      <c r="DH171" s="678"/>
      <c r="DI171" s="678"/>
      <c r="DJ171" s="678"/>
      <c r="DK171" s="678"/>
      <c r="DL171" s="678"/>
      <c r="DM171" s="678"/>
      <c r="DN171" s="678"/>
      <c r="DO171" s="678"/>
      <c r="DP171" s="678"/>
      <c r="DQ171" s="678"/>
      <c r="DR171" s="678"/>
      <c r="DS171" s="678"/>
      <c r="DT171" s="678"/>
      <c r="DU171" s="678"/>
      <c r="DV171" s="678"/>
      <c r="DW171" s="678"/>
      <c r="DX171" s="678"/>
      <c r="DY171" s="678"/>
      <c r="DZ171" s="678"/>
      <c r="EA171" s="678"/>
      <c r="EB171" s="678"/>
      <c r="EC171" s="678"/>
      <c r="ED171" s="678"/>
      <c r="EE171" s="678"/>
      <c r="EF171" s="678"/>
      <c r="EG171" s="678"/>
      <c r="EH171" s="678"/>
      <c r="EI171" s="678"/>
      <c r="EJ171" s="678"/>
      <c r="EK171" s="678"/>
      <c r="EL171" s="678"/>
      <c r="EM171" s="678"/>
      <c r="EN171" s="678"/>
      <c r="EO171" s="678"/>
      <c r="EP171" s="678"/>
      <c r="EQ171" s="678"/>
      <c r="ER171" s="678"/>
      <c r="ES171" s="678"/>
      <c r="ET171" s="678"/>
      <c r="EU171" s="678"/>
      <c r="EV171" s="678"/>
      <c r="EW171" s="678"/>
      <c r="EX171" s="678"/>
      <c r="EY171" s="678"/>
      <c r="EZ171" s="678"/>
      <c r="FA171" s="678"/>
      <c r="FB171" s="678"/>
      <c r="FC171" s="678"/>
      <c r="FD171" s="678"/>
      <c r="FE171" s="678"/>
      <c r="FF171" s="678"/>
      <c r="FG171" s="678"/>
      <c r="FH171" s="678"/>
      <c r="FI171" s="678"/>
      <c r="FJ171" s="678"/>
      <c r="FK171" s="678"/>
      <c r="FL171" s="678"/>
      <c r="FM171" s="678"/>
      <c r="FN171" s="678"/>
      <c r="FO171" s="678"/>
      <c r="FP171" s="678"/>
      <c r="FQ171" s="678"/>
      <c r="FR171" s="678"/>
      <c r="FS171" s="678"/>
      <c r="FT171" s="678"/>
      <c r="FU171" s="678"/>
      <c r="FV171" s="678"/>
      <c r="FW171" s="678"/>
      <c r="FX171" s="678"/>
      <c r="FY171" s="678"/>
      <c r="FZ171" s="678"/>
      <c r="GA171" s="678"/>
      <c r="GB171" s="678"/>
      <c r="GC171" s="678"/>
      <c r="GD171" s="678"/>
      <c r="GE171" s="678"/>
      <c r="GF171" s="678"/>
      <c r="GG171" s="678"/>
      <c r="GH171" s="678"/>
      <c r="GI171" s="678"/>
      <c r="GJ171" s="678"/>
      <c r="GK171" s="678"/>
      <c r="GL171" s="678"/>
      <c r="GM171" s="678"/>
      <c r="GN171" s="678"/>
      <c r="GO171" s="678"/>
      <c r="GP171" s="678"/>
      <c r="GQ171" s="678"/>
      <c r="GR171" s="678"/>
      <c r="GS171" s="678"/>
      <c r="GT171" s="678"/>
      <c r="GU171" s="678"/>
      <c r="GV171" s="678"/>
      <c r="GW171" s="678"/>
      <c r="GX171" s="678"/>
      <c r="GY171" s="678"/>
      <c r="GZ171" s="678"/>
      <c r="HA171" s="678"/>
      <c r="HB171" s="678"/>
      <c r="HC171" s="678"/>
      <c r="HD171" s="678"/>
      <c r="HE171" s="678"/>
      <c r="HF171" s="678"/>
      <c r="HG171" s="678"/>
      <c r="HH171" s="678"/>
      <c r="HI171" s="678"/>
      <c r="HJ171" s="678"/>
      <c r="HK171" s="678"/>
      <c r="HL171" s="678"/>
      <c r="HM171" s="678"/>
      <c r="HN171" s="678"/>
      <c r="HO171" s="678"/>
      <c r="HP171" s="678"/>
      <c r="HQ171" s="678"/>
      <c r="HR171" s="678"/>
      <c r="HS171" s="678"/>
      <c r="HT171" s="678"/>
      <c r="HU171" s="678"/>
      <c r="HV171" s="678"/>
      <c r="HW171" s="678"/>
      <c r="HX171" s="678"/>
      <c r="HY171" s="678"/>
      <c r="HZ171" s="678"/>
      <c r="IA171" s="678"/>
      <c r="IB171" s="678"/>
      <c r="IC171" s="678"/>
      <c r="ID171" s="678"/>
      <c r="IE171" s="678"/>
      <c r="IF171" s="678"/>
      <c r="IG171" s="678"/>
      <c r="IH171" s="678"/>
      <c r="II171" s="678"/>
      <c r="IJ171" s="678"/>
      <c r="IK171" s="678"/>
      <c r="IL171" s="678"/>
      <c r="IM171" s="678"/>
      <c r="IN171" s="678"/>
      <c r="IO171" s="678"/>
      <c r="IP171" s="678"/>
      <c r="IQ171" s="678"/>
      <c r="IR171" s="678"/>
      <c r="IS171" s="678"/>
      <c r="IT171" s="678"/>
      <c r="IU171" s="678"/>
      <c r="IV171" s="678"/>
      <c r="IW171" s="678"/>
      <c r="IX171" s="678"/>
      <c r="IY171" s="678"/>
      <c r="IZ171" s="678"/>
      <c r="JA171" s="678"/>
      <c r="JB171" s="678"/>
      <c r="JC171" s="678"/>
      <c r="JD171" s="678"/>
      <c r="JE171" s="678"/>
      <c r="JF171" s="678"/>
      <c r="JG171" s="678"/>
      <c r="JH171" s="678"/>
      <c r="JI171" s="678"/>
      <c r="JJ171" s="678"/>
      <c r="JK171" s="678"/>
      <c r="JL171" s="678"/>
      <c r="JM171" s="678"/>
      <c r="JN171" s="678"/>
      <c r="JO171" s="678"/>
      <c r="JP171" s="678"/>
      <c r="JQ171" s="678"/>
      <c r="JR171" s="678"/>
      <c r="JS171" s="678"/>
      <c r="JT171" s="678"/>
      <c r="JU171" s="678"/>
      <c r="JV171" s="678"/>
      <c r="JW171" s="678"/>
      <c r="JX171" s="678"/>
      <c r="JY171" s="678"/>
      <c r="JZ171" s="678"/>
      <c r="KA171" s="678"/>
      <c r="KB171" s="678"/>
      <c r="KC171" s="678"/>
      <c r="KD171" s="678"/>
      <c r="KE171" s="678"/>
      <c r="KF171" s="678"/>
      <c r="KG171" s="678"/>
      <c r="KH171" s="678"/>
      <c r="KI171" s="678"/>
      <c r="KJ171" s="678"/>
      <c r="KK171" s="678"/>
      <c r="KL171" s="678"/>
      <c r="KM171" s="678"/>
      <c r="KN171" s="678"/>
      <c r="KO171" s="678"/>
      <c r="KP171" s="678"/>
      <c r="KQ171" s="678"/>
      <c r="KR171" s="678"/>
      <c r="KS171" s="678"/>
      <c r="KT171" s="678"/>
      <c r="KU171" s="678"/>
      <c r="KV171" s="678"/>
      <c r="KW171" s="678"/>
      <c r="KX171" s="678"/>
      <c r="KY171" s="678"/>
      <c r="KZ171" s="678"/>
      <c r="LA171" s="678"/>
      <c r="LB171" s="678"/>
      <c r="LC171" s="678"/>
      <c r="LD171" s="678"/>
      <c r="LE171" s="678"/>
      <c r="LF171" s="678"/>
      <c r="LG171" s="678"/>
      <c r="LH171" s="678"/>
      <c r="LI171" s="678"/>
      <c r="LJ171" s="678"/>
      <c r="LK171" s="678"/>
      <c r="LL171" s="678"/>
      <c r="LM171" s="678"/>
      <c r="LN171" s="678"/>
      <c r="LO171" s="678"/>
      <c r="LP171" s="678"/>
      <c r="LQ171" s="678"/>
      <c r="LR171" s="678"/>
      <c r="LS171" s="678"/>
      <c r="LT171" s="678"/>
      <c r="LU171" s="678"/>
      <c r="LV171" s="678"/>
      <c r="LW171" s="678"/>
      <c r="LX171" s="678"/>
      <c r="LY171" s="678"/>
      <c r="LZ171" s="678"/>
      <c r="MA171" s="678"/>
      <c r="MB171" s="678"/>
      <c r="MC171" s="678"/>
      <c r="MD171" s="678"/>
      <c r="ME171" s="678"/>
      <c r="MF171" s="678"/>
      <c r="MG171" s="678"/>
      <c r="MH171" s="678"/>
      <c r="MI171" s="678"/>
      <c r="MJ171" s="678"/>
      <c r="MK171" s="678"/>
      <c r="ML171" s="678"/>
      <c r="MM171" s="678"/>
      <c r="MN171" s="678"/>
      <c r="MO171" s="678"/>
      <c r="MP171" s="678"/>
      <c r="MQ171" s="678"/>
      <c r="MR171" s="678"/>
      <c r="MS171" s="678"/>
      <c r="MT171" s="678"/>
      <c r="MU171" s="678"/>
      <c r="MV171" s="678"/>
      <c r="MW171" s="678"/>
      <c r="MX171" s="678"/>
      <c r="MY171" s="678"/>
      <c r="MZ171" s="678"/>
      <c r="NA171" s="678"/>
      <c r="NB171" s="678"/>
      <c r="NC171" s="678"/>
      <c r="ND171" s="678"/>
      <c r="NE171" s="678"/>
      <c r="NF171" s="678"/>
      <c r="NG171" s="678"/>
      <c r="NH171" s="678"/>
      <c r="NI171" s="678"/>
      <c r="NJ171" s="678"/>
      <c r="NK171" s="678"/>
      <c r="NL171" s="678"/>
      <c r="NM171" s="678"/>
      <c r="NN171" s="678"/>
      <c r="NO171" s="678"/>
      <c r="NP171" s="678"/>
      <c r="NQ171" s="678"/>
      <c r="NR171" s="678"/>
      <c r="NS171" s="678"/>
      <c r="NT171" s="678"/>
      <c r="NU171" s="678"/>
      <c r="NV171" s="678"/>
      <c r="NW171" s="678"/>
      <c r="NX171" s="678"/>
      <c r="NY171" s="678"/>
      <c r="NZ171" s="678"/>
      <c r="OA171" s="678"/>
      <c r="OB171" s="678"/>
      <c r="OC171" s="678"/>
      <c r="OD171" s="678"/>
      <c r="OE171" s="678"/>
      <c r="OF171" s="678"/>
      <c r="OG171" s="678"/>
      <c r="OH171" s="678"/>
      <c r="OI171" s="678"/>
      <c r="OJ171" s="678"/>
      <c r="OK171" s="678"/>
      <c r="OL171" s="678"/>
      <c r="OM171" s="678"/>
      <c r="ON171" s="678"/>
      <c r="OO171" s="678"/>
      <c r="OP171" s="678"/>
      <c r="OQ171" s="678"/>
      <c r="OR171" s="678"/>
      <c r="OS171" s="678"/>
      <c r="OT171" s="678"/>
      <c r="OU171" s="678"/>
      <c r="OV171" s="678"/>
      <c r="OW171" s="678"/>
      <c r="OX171" s="678"/>
      <c r="OY171" s="678"/>
      <c r="OZ171" s="678"/>
      <c r="PA171" s="678"/>
      <c r="PB171" s="678"/>
      <c r="PC171" s="678"/>
      <c r="PD171" s="678"/>
      <c r="PE171" s="678"/>
      <c r="PF171" s="678"/>
      <c r="PG171" s="678"/>
      <c r="PH171" s="678"/>
      <c r="PI171" s="678"/>
      <c r="PJ171" s="678"/>
      <c r="PK171" s="678"/>
      <c r="PL171" s="678"/>
      <c r="PM171" s="678"/>
      <c r="PN171" s="678"/>
      <c r="PO171" s="678"/>
      <c r="PP171" s="678"/>
      <c r="PQ171" s="678"/>
      <c r="PR171" s="678"/>
      <c r="PS171" s="678"/>
      <c r="PT171" s="678"/>
      <c r="PU171" s="678"/>
      <c r="PV171" s="678"/>
      <c r="PW171" s="678"/>
      <c r="PX171" s="678"/>
      <c r="PY171" s="678"/>
      <c r="PZ171" s="678"/>
      <c r="QA171" s="678"/>
      <c r="QB171" s="678"/>
      <c r="QC171" s="678"/>
      <c r="QD171" s="678"/>
      <c r="QE171" s="678"/>
      <c r="QF171" s="678"/>
      <c r="QG171" s="678"/>
      <c r="QH171" s="678"/>
      <c r="QI171" s="678"/>
      <c r="QJ171" s="678"/>
      <c r="QK171" s="678"/>
      <c r="QL171" s="678"/>
      <c r="QM171" s="678"/>
      <c r="QN171" s="678"/>
      <c r="QO171" s="678"/>
      <c r="QP171" s="678"/>
      <c r="QQ171" s="678"/>
      <c r="QR171" s="678"/>
      <c r="QS171" s="678"/>
      <c r="QT171" s="678"/>
      <c r="QU171" s="678"/>
      <c r="QV171" s="678"/>
      <c r="QW171" s="678"/>
      <c r="QX171" s="678"/>
      <c r="QY171" s="678"/>
      <c r="QZ171" s="678"/>
      <c r="RA171" s="678"/>
      <c r="RB171" s="678"/>
      <c r="RC171" s="678"/>
      <c r="RD171" s="678"/>
      <c r="RE171" s="678"/>
      <c r="RF171" s="678"/>
      <c r="RG171" s="678"/>
      <c r="RH171" s="678"/>
      <c r="RI171" s="678"/>
      <c r="RJ171" s="678"/>
      <c r="RK171" s="678"/>
      <c r="RL171" s="678"/>
      <c r="RM171" s="678"/>
      <c r="RN171" s="678"/>
      <c r="RO171" s="678"/>
      <c r="RP171" s="678"/>
      <c r="RQ171" s="678"/>
      <c r="RR171" s="678"/>
      <c r="RS171" s="678"/>
      <c r="RT171" s="678"/>
      <c r="RU171" s="678"/>
      <c r="RV171" s="678"/>
      <c r="RW171" s="678"/>
      <c r="RX171" s="678"/>
      <c r="RY171" s="678"/>
      <c r="RZ171" s="678"/>
      <c r="SA171" s="678"/>
      <c r="SB171" s="678"/>
      <c r="SC171" s="678"/>
      <c r="SD171" s="678"/>
      <c r="SE171" s="678"/>
      <c r="SF171" s="678"/>
      <c r="SG171" s="678"/>
      <c r="SH171" s="678"/>
      <c r="SI171" s="678"/>
      <c r="SJ171" s="678"/>
      <c r="SK171" s="678"/>
      <c r="SL171" s="678"/>
      <c r="SM171" s="678"/>
      <c r="SN171" s="678"/>
      <c r="SO171" s="678"/>
      <c r="SP171" s="678"/>
      <c r="SQ171" s="678"/>
      <c r="SR171" s="678"/>
      <c r="SS171" s="678"/>
      <c r="ST171" s="678"/>
      <c r="SU171" s="678"/>
      <c r="SV171" s="678"/>
      <c r="SW171" s="678"/>
      <c r="SX171" s="678"/>
      <c r="SY171" s="678"/>
      <c r="SZ171" s="678"/>
      <c r="TA171" s="678"/>
      <c r="TB171" s="678"/>
      <c r="TC171" s="678"/>
      <c r="TD171" s="678"/>
      <c r="TE171" s="678"/>
      <c r="TF171" s="678"/>
      <c r="TG171" s="678"/>
      <c r="TH171" s="678"/>
      <c r="TI171" s="678"/>
      <c r="TJ171" s="678"/>
      <c r="TK171" s="678"/>
      <c r="TL171" s="678"/>
      <c r="TM171" s="678"/>
      <c r="TN171" s="678"/>
      <c r="TO171" s="678"/>
      <c r="TP171" s="678"/>
      <c r="TQ171" s="678"/>
      <c r="TR171" s="678"/>
      <c r="TS171" s="678"/>
      <c r="TT171" s="678"/>
      <c r="TU171" s="678"/>
      <c r="TV171" s="678"/>
      <c r="TW171" s="678"/>
      <c r="TX171" s="678"/>
      <c r="TY171" s="678"/>
      <c r="TZ171" s="678"/>
      <c r="UA171" s="678"/>
      <c r="UB171" s="678"/>
      <c r="UC171" s="678"/>
      <c r="UD171" s="678"/>
      <c r="UE171" s="678"/>
      <c r="UF171" s="678"/>
      <c r="UG171" s="678"/>
      <c r="UH171" s="678"/>
      <c r="UI171" s="678"/>
      <c r="UJ171" s="678"/>
      <c r="UK171" s="678"/>
      <c r="UL171" s="678"/>
      <c r="UM171" s="678"/>
      <c r="UN171" s="678"/>
      <c r="UO171" s="678"/>
      <c r="UP171" s="678"/>
      <c r="UQ171" s="678"/>
      <c r="UR171" s="678"/>
      <c r="US171" s="678"/>
      <c r="UT171" s="678"/>
      <c r="UU171" s="678"/>
      <c r="UV171" s="678"/>
      <c r="UW171" s="678"/>
      <c r="UX171" s="678"/>
      <c r="UY171" s="678"/>
      <c r="UZ171" s="678"/>
      <c r="VA171" s="678"/>
      <c r="VB171" s="678"/>
      <c r="VC171" s="678"/>
      <c r="VD171" s="678"/>
      <c r="VE171" s="678"/>
      <c r="VF171" s="678"/>
      <c r="VG171" s="678"/>
      <c r="VH171" s="678"/>
      <c r="VI171" s="678"/>
      <c r="VJ171" s="678"/>
      <c r="VK171" s="678"/>
      <c r="VL171" s="678"/>
      <c r="VM171" s="678"/>
      <c r="VN171" s="678"/>
      <c r="VO171" s="678"/>
      <c r="VP171" s="678"/>
      <c r="VQ171" s="678"/>
      <c r="VR171" s="678"/>
      <c r="VS171" s="678"/>
      <c r="VT171" s="678"/>
      <c r="VU171" s="678"/>
      <c r="VV171" s="678"/>
      <c r="VW171" s="678"/>
      <c r="VX171" s="678"/>
      <c r="VY171" s="678"/>
      <c r="VZ171" s="678"/>
      <c r="WA171" s="678"/>
      <c r="WB171" s="678"/>
      <c r="WC171" s="678"/>
      <c r="WD171" s="678"/>
      <c r="WE171" s="678"/>
      <c r="WF171" s="678"/>
      <c r="WG171" s="678"/>
      <c r="WH171" s="678"/>
      <c r="WI171" s="678"/>
      <c r="WJ171" s="678"/>
      <c r="WK171" s="678"/>
      <c r="WL171" s="678"/>
      <c r="WM171" s="678"/>
      <c r="WN171" s="678"/>
      <c r="WO171" s="678"/>
      <c r="WP171" s="678"/>
      <c r="WQ171" s="678"/>
      <c r="WR171" s="678"/>
      <c r="WS171" s="678"/>
      <c r="WT171" s="678"/>
      <c r="WU171" s="678"/>
      <c r="WV171" s="678"/>
      <c r="WW171" s="678"/>
      <c r="WX171" s="678"/>
      <c r="WY171" s="678"/>
      <c r="WZ171" s="678"/>
      <c r="XA171" s="678"/>
      <c r="XB171" s="678"/>
      <c r="XC171" s="678"/>
      <c r="XD171" s="678"/>
      <c r="XE171" s="678"/>
      <c r="XF171" s="678"/>
      <c r="XG171" s="678"/>
      <c r="XH171" s="678"/>
      <c r="XI171" s="678"/>
      <c r="XJ171" s="678"/>
      <c r="XK171" s="678"/>
      <c r="XL171" s="678"/>
      <c r="XM171" s="678"/>
      <c r="XN171" s="678"/>
      <c r="XO171" s="678"/>
      <c r="XP171" s="678"/>
      <c r="XQ171" s="678"/>
      <c r="XR171" s="678"/>
      <c r="XS171" s="678"/>
      <c r="XT171" s="678"/>
      <c r="XU171" s="678"/>
      <c r="XV171" s="678"/>
      <c r="XW171" s="678"/>
      <c r="XX171" s="678"/>
      <c r="XY171" s="678"/>
      <c r="XZ171" s="678"/>
      <c r="YA171" s="678"/>
      <c r="YB171" s="678"/>
      <c r="YC171" s="678"/>
      <c r="YD171" s="678"/>
      <c r="YE171" s="678"/>
      <c r="YF171" s="678"/>
      <c r="YG171" s="678"/>
      <c r="YH171" s="678"/>
      <c r="YI171" s="678"/>
      <c r="YJ171" s="678"/>
      <c r="YK171" s="678"/>
      <c r="YL171" s="678"/>
      <c r="YM171" s="678"/>
      <c r="YN171" s="678"/>
      <c r="YO171" s="678"/>
      <c r="YP171" s="678"/>
      <c r="YQ171" s="678"/>
      <c r="YR171" s="678"/>
      <c r="YS171" s="678"/>
      <c r="YT171" s="678"/>
      <c r="YU171" s="678"/>
      <c r="YV171" s="678"/>
      <c r="YW171" s="678"/>
      <c r="YX171" s="678"/>
      <c r="YY171" s="678"/>
      <c r="YZ171" s="678"/>
      <c r="ZA171" s="678"/>
      <c r="ZB171" s="678"/>
      <c r="ZC171" s="678"/>
      <c r="ZD171" s="678"/>
      <c r="ZE171" s="678"/>
      <c r="ZF171" s="678"/>
      <c r="ZG171" s="678"/>
      <c r="ZH171" s="678"/>
      <c r="ZI171" s="678"/>
      <c r="ZJ171" s="678"/>
      <c r="ZK171" s="678"/>
      <c r="ZL171" s="678"/>
      <c r="ZM171" s="678"/>
      <c r="ZN171" s="678"/>
      <c r="ZO171" s="678"/>
      <c r="ZP171" s="678"/>
      <c r="ZQ171" s="678"/>
      <c r="ZR171" s="678"/>
      <c r="ZS171" s="678"/>
      <c r="ZT171" s="678"/>
      <c r="ZU171" s="678"/>
      <c r="ZV171" s="678"/>
      <c r="ZW171" s="678"/>
      <c r="ZX171" s="678"/>
      <c r="ZY171" s="678"/>
      <c r="ZZ171" s="678"/>
      <c r="AAA171" s="678"/>
      <c r="AAB171" s="678"/>
      <c r="AAC171" s="678"/>
      <c r="AAD171" s="678"/>
      <c r="AAE171" s="678"/>
      <c r="AAF171" s="678"/>
      <c r="AAG171" s="678"/>
      <c r="AAH171" s="678"/>
      <c r="AAI171" s="678"/>
      <c r="AAJ171" s="678"/>
      <c r="AAK171" s="678"/>
      <c r="AAL171" s="678"/>
      <c r="AAM171" s="678"/>
      <c r="AAN171" s="678"/>
      <c r="AAO171" s="678"/>
      <c r="AAP171" s="678"/>
      <c r="AAQ171" s="678"/>
      <c r="AAR171" s="678"/>
      <c r="AAS171" s="678"/>
      <c r="AAT171" s="678"/>
      <c r="AAU171" s="678"/>
      <c r="AAV171" s="678"/>
      <c r="AAW171" s="678"/>
      <c r="AAX171" s="678"/>
      <c r="AAY171" s="678"/>
      <c r="AAZ171" s="678"/>
      <c r="ABA171" s="678"/>
      <c r="ABB171" s="678"/>
      <c r="ABC171" s="678"/>
      <c r="ABD171" s="678"/>
      <c r="ABE171" s="678"/>
      <c r="ABF171" s="678"/>
      <c r="ABG171" s="678"/>
      <c r="ABH171" s="678"/>
      <c r="ABI171" s="678"/>
      <c r="ABJ171" s="678"/>
      <c r="ABK171" s="678"/>
      <c r="ABL171" s="678"/>
      <c r="ABM171" s="678"/>
      <c r="ABN171" s="678"/>
      <c r="ABO171" s="678"/>
      <c r="ABP171" s="678"/>
      <c r="ABQ171" s="678"/>
      <c r="ABR171" s="678"/>
      <c r="ABS171" s="678"/>
      <c r="ABT171" s="678"/>
      <c r="ABU171" s="678"/>
      <c r="ABV171" s="678"/>
      <c r="ABW171" s="678"/>
      <c r="ABX171" s="678"/>
      <c r="ABY171" s="678"/>
      <c r="ABZ171" s="678"/>
      <c r="ACA171" s="678"/>
      <c r="ACB171" s="678"/>
      <c r="ACC171" s="678"/>
      <c r="ACD171" s="678"/>
      <c r="ACE171" s="678"/>
      <c r="ACF171" s="678"/>
      <c r="ACG171" s="678"/>
      <c r="ACH171" s="678"/>
      <c r="ACI171" s="678"/>
      <c r="ACJ171" s="678"/>
      <c r="ACK171" s="678"/>
      <c r="ACL171" s="678"/>
      <c r="ACM171" s="678"/>
      <c r="ACN171" s="678"/>
      <c r="ACO171" s="678"/>
      <c r="ACP171" s="678"/>
      <c r="ACQ171" s="678"/>
      <c r="ACR171" s="678"/>
      <c r="ACS171" s="678"/>
      <c r="ACT171" s="678"/>
      <c r="ACU171" s="678"/>
      <c r="ACV171" s="678"/>
      <c r="ACW171" s="678"/>
      <c r="ACX171" s="678"/>
      <c r="ACY171" s="678"/>
      <c r="ACZ171" s="678"/>
      <c r="ADA171" s="678"/>
      <c r="ADB171" s="678"/>
      <c r="ADC171" s="678"/>
      <c r="ADD171" s="678"/>
      <c r="ADE171" s="678"/>
      <c r="ADF171" s="678"/>
      <c r="ADG171" s="678"/>
      <c r="ADH171" s="678"/>
      <c r="ADI171" s="678"/>
      <c r="ADJ171" s="678"/>
      <c r="ADK171" s="678"/>
      <c r="ADL171" s="678"/>
      <c r="ADM171" s="678"/>
      <c r="ADN171" s="678"/>
      <c r="ADO171" s="678"/>
      <c r="ADP171" s="678"/>
      <c r="ADQ171" s="678"/>
      <c r="ADR171" s="678"/>
      <c r="ADS171" s="678"/>
      <c r="ADT171" s="678"/>
      <c r="ADU171" s="678"/>
      <c r="ADV171" s="678"/>
      <c r="ADW171" s="678"/>
      <c r="ADX171" s="678"/>
      <c r="ADY171" s="678"/>
      <c r="ADZ171" s="678"/>
      <c r="AEA171" s="678"/>
      <c r="AEB171" s="678"/>
      <c r="AEC171" s="678"/>
      <c r="AED171" s="678"/>
      <c r="AEE171" s="678"/>
      <c r="AEF171" s="678"/>
      <c r="AEG171" s="678"/>
      <c r="AEH171" s="678"/>
      <c r="AEI171" s="678"/>
      <c r="AEJ171" s="678"/>
      <c r="AEK171" s="678"/>
      <c r="AEL171" s="678"/>
      <c r="AEM171" s="678"/>
      <c r="AEN171" s="678"/>
      <c r="AEO171" s="678"/>
      <c r="AEP171" s="678"/>
      <c r="AEQ171" s="678"/>
      <c r="AER171" s="678"/>
    </row>
    <row r="172" spans="11:824">
      <c r="K172" s="678" t="s">
        <v>836</v>
      </c>
      <c r="L172" s="678"/>
      <c r="M172" s="678">
        <v>21808728.440000001</v>
      </c>
      <c r="N172" s="678">
        <v>20044695.510000002</v>
      </c>
      <c r="O172" s="678">
        <v>18078711.870000001</v>
      </c>
      <c r="P172" s="678">
        <v>118164.9</v>
      </c>
      <c r="Q172" s="678">
        <v>106845.57</v>
      </c>
      <c r="R172" s="678">
        <v>90786.68</v>
      </c>
      <c r="S172" s="678" t="s">
        <v>6192</v>
      </c>
      <c r="T172" s="678"/>
      <c r="U172" s="678"/>
      <c r="V172" s="678"/>
      <c r="W172" s="678"/>
      <c r="X172" s="678"/>
      <c r="Y172" s="678"/>
      <c r="Z172" s="678"/>
      <c r="AA172" s="678"/>
      <c r="AB172" s="678"/>
      <c r="AC172" s="678"/>
      <c r="AD172" s="678"/>
      <c r="AE172" s="678"/>
      <c r="AF172" s="678"/>
      <c r="AG172" s="678"/>
      <c r="AH172" s="678"/>
      <c r="AI172" s="678"/>
      <c r="AJ172" s="678"/>
      <c r="AK172" s="678"/>
      <c r="AL172" s="678"/>
      <c r="AM172" s="678"/>
      <c r="AN172" s="678"/>
      <c r="AO172" s="678"/>
      <c r="AP172" s="678"/>
      <c r="AQ172" s="678"/>
      <c r="AR172" s="678"/>
      <c r="AS172" s="678"/>
      <c r="AT172" s="678"/>
      <c r="AU172" s="678"/>
      <c r="AV172" s="678"/>
      <c r="AW172" s="678"/>
      <c r="AX172" s="678"/>
      <c r="AY172" s="678"/>
      <c r="AZ172" s="678"/>
      <c r="BA172" s="678"/>
      <c r="BB172" s="678"/>
      <c r="BC172" s="678"/>
      <c r="BD172" s="678"/>
      <c r="BE172" s="678"/>
      <c r="BF172" s="678"/>
      <c r="BG172" s="678"/>
      <c r="BH172" s="678"/>
      <c r="BI172" s="678"/>
      <c r="BJ172" s="678"/>
      <c r="BK172" s="678"/>
      <c r="BL172" s="678"/>
      <c r="BM172" s="678"/>
      <c r="BN172" s="678"/>
      <c r="BO172" s="678"/>
      <c r="BP172" s="678"/>
      <c r="BQ172" s="678"/>
      <c r="BR172" s="678"/>
      <c r="BS172" s="678"/>
      <c r="BT172" s="678"/>
      <c r="BU172" s="678"/>
      <c r="BV172" s="678"/>
      <c r="BW172" s="678"/>
      <c r="BX172" s="678"/>
      <c r="BY172" s="678"/>
      <c r="BZ172" s="678"/>
      <c r="CA172" s="678"/>
      <c r="CB172" s="678"/>
      <c r="CC172" s="678"/>
      <c r="CD172" s="678"/>
      <c r="CE172" s="678"/>
      <c r="CF172" s="678"/>
      <c r="CG172" s="678"/>
      <c r="CH172" s="678"/>
      <c r="CI172" s="678"/>
      <c r="CJ172" s="678"/>
      <c r="CK172" s="678"/>
      <c r="CL172" s="678"/>
      <c r="CM172" s="678"/>
      <c r="CN172" s="678"/>
      <c r="CO172" s="678"/>
      <c r="CP172" s="678"/>
      <c r="CQ172" s="678"/>
      <c r="CR172" s="678"/>
      <c r="CS172" s="678"/>
      <c r="CT172" s="678"/>
      <c r="CU172" s="678"/>
      <c r="CV172" s="678"/>
      <c r="CW172" s="678"/>
      <c r="CX172" s="678"/>
      <c r="CY172" s="678"/>
      <c r="CZ172" s="678"/>
      <c r="DA172" s="678"/>
      <c r="DB172" s="678"/>
      <c r="DC172" s="678"/>
      <c r="DD172" s="678"/>
      <c r="DE172" s="678"/>
      <c r="DF172" s="678"/>
      <c r="DG172" s="678"/>
      <c r="DH172" s="678"/>
      <c r="DI172" s="678"/>
      <c r="DJ172" s="678"/>
      <c r="DK172" s="678"/>
      <c r="DL172" s="678"/>
      <c r="DM172" s="678"/>
      <c r="DN172" s="678"/>
      <c r="DO172" s="678"/>
      <c r="DP172" s="678"/>
      <c r="DQ172" s="678"/>
      <c r="DR172" s="678"/>
      <c r="DS172" s="678"/>
      <c r="DT172" s="678"/>
      <c r="DU172" s="678"/>
      <c r="DV172" s="678"/>
      <c r="DW172" s="678"/>
      <c r="DX172" s="678"/>
      <c r="DY172" s="678"/>
      <c r="DZ172" s="678"/>
      <c r="EA172" s="678"/>
      <c r="EB172" s="678"/>
      <c r="EC172" s="678"/>
      <c r="ED172" s="678"/>
      <c r="EE172" s="678"/>
      <c r="EF172" s="678"/>
      <c r="EG172" s="678"/>
      <c r="EH172" s="678"/>
      <c r="EI172" s="678"/>
      <c r="EJ172" s="678"/>
      <c r="EK172" s="678"/>
      <c r="EL172" s="678"/>
      <c r="EM172" s="678"/>
      <c r="EN172" s="678"/>
      <c r="EO172" s="678"/>
      <c r="EP172" s="678"/>
      <c r="EQ172" s="678"/>
      <c r="ER172" s="678"/>
      <c r="ES172" s="678"/>
      <c r="ET172" s="678"/>
      <c r="EU172" s="678"/>
      <c r="EV172" s="678"/>
      <c r="EW172" s="678"/>
      <c r="EX172" s="678"/>
      <c r="EY172" s="678"/>
      <c r="EZ172" s="678"/>
      <c r="FA172" s="678"/>
      <c r="FB172" s="678">
        <v>198.41</v>
      </c>
      <c r="FC172" s="678">
        <v>496.02</v>
      </c>
      <c r="FD172" s="678">
        <v>1125.0899999999999</v>
      </c>
      <c r="FE172" s="678">
        <v>1710.98</v>
      </c>
      <c r="FF172" s="678">
        <v>1710.98</v>
      </c>
      <c r="FG172" s="678">
        <v>2071.38</v>
      </c>
      <c r="FH172" s="678">
        <v>2501.58</v>
      </c>
      <c r="FI172" s="678">
        <v>2867.04</v>
      </c>
      <c r="FJ172" s="678">
        <v>3250.91</v>
      </c>
      <c r="FK172" s="678">
        <v>3792.58</v>
      </c>
      <c r="FL172" s="678">
        <v>4639.72</v>
      </c>
      <c r="FM172" s="678">
        <v>4639.72</v>
      </c>
      <c r="FN172" s="678">
        <v>8631.11</v>
      </c>
      <c r="FO172" s="678">
        <v>16084.7</v>
      </c>
      <c r="FP172" s="678">
        <v>17020.759999999998</v>
      </c>
      <c r="FQ172" s="678">
        <v>17981.330000000002</v>
      </c>
      <c r="FR172" s="678">
        <v>18941.900000000001</v>
      </c>
      <c r="FS172" s="678">
        <v>19902.47</v>
      </c>
      <c r="FT172" s="678">
        <v>19902.47</v>
      </c>
      <c r="FU172" s="678">
        <v>21265.919999999998</v>
      </c>
      <c r="FV172" s="678">
        <v>22889.05</v>
      </c>
      <c r="FW172" s="678">
        <v>24676.02</v>
      </c>
      <c r="FX172" s="678">
        <v>27674.14</v>
      </c>
      <c r="FY172" s="678">
        <v>31488.59</v>
      </c>
      <c r="FZ172" s="678">
        <v>39083.85</v>
      </c>
      <c r="GA172" s="678">
        <v>39083.85</v>
      </c>
      <c r="GB172" s="678">
        <v>52215.11</v>
      </c>
      <c r="GC172" s="678">
        <v>63772.37</v>
      </c>
      <c r="GD172" s="678">
        <v>82679.69</v>
      </c>
      <c r="GE172" s="678">
        <v>95998.57</v>
      </c>
      <c r="GF172" s="678">
        <v>109383.22</v>
      </c>
      <c r="GG172" s="678">
        <v>117023.69</v>
      </c>
      <c r="GH172" s="678">
        <v>117023.69</v>
      </c>
      <c r="GI172" s="678">
        <v>119724.49</v>
      </c>
      <c r="GJ172" s="678">
        <v>122240.46</v>
      </c>
      <c r="GK172" s="678">
        <v>124303.56</v>
      </c>
      <c r="GL172" s="678">
        <v>125368.34</v>
      </c>
      <c r="GM172" s="678">
        <v>126585.43</v>
      </c>
      <c r="GN172" s="678">
        <v>127876.84</v>
      </c>
      <c r="GO172" s="678">
        <v>127876.84</v>
      </c>
      <c r="GP172" s="678">
        <v>129673.23</v>
      </c>
      <c r="GQ172" s="678">
        <v>131674.38</v>
      </c>
      <c r="GR172" s="678">
        <v>133782.22</v>
      </c>
      <c r="GS172" s="678">
        <v>135905.68</v>
      </c>
      <c r="GT172" s="678">
        <v>139617.15</v>
      </c>
      <c r="GU172" s="678">
        <v>149406.26</v>
      </c>
      <c r="GV172" s="678">
        <v>149406.26</v>
      </c>
      <c r="GW172" s="678">
        <v>160863.20000000001</v>
      </c>
      <c r="GX172" s="678">
        <v>166750.76</v>
      </c>
      <c r="GY172" s="678">
        <v>176991.32</v>
      </c>
      <c r="GZ172" s="678">
        <v>179701.77</v>
      </c>
      <c r="HA172" s="678">
        <v>182412.66</v>
      </c>
      <c r="HB172" s="678">
        <v>185237.27</v>
      </c>
      <c r="HC172" s="678">
        <v>185237.27</v>
      </c>
      <c r="HD172" s="678">
        <v>189565.21</v>
      </c>
      <c r="HE172" s="678">
        <v>196519.84</v>
      </c>
      <c r="HF172" s="678">
        <v>204135.83</v>
      </c>
      <c r="HG172" s="678">
        <v>212155.32</v>
      </c>
      <c r="HH172" s="678">
        <v>244605.09</v>
      </c>
      <c r="HI172" s="678">
        <v>296384.67</v>
      </c>
      <c r="HJ172" s="678">
        <v>296384.67</v>
      </c>
      <c r="HK172" s="678">
        <v>335967.73</v>
      </c>
      <c r="HL172" s="678">
        <v>355878.83</v>
      </c>
      <c r="HM172" s="678">
        <v>411581.36</v>
      </c>
      <c r="HN172" s="678">
        <v>529795.29</v>
      </c>
      <c r="HO172" s="678">
        <v>544506.13</v>
      </c>
      <c r="HP172" s="678">
        <v>560599.14</v>
      </c>
      <c r="HQ172" s="678">
        <v>560599.14</v>
      </c>
      <c r="HR172" s="678">
        <v>619580.26</v>
      </c>
      <c r="HS172" s="678">
        <v>619580.26</v>
      </c>
      <c r="HT172" s="678">
        <v>689424.08</v>
      </c>
      <c r="HU172" s="678">
        <v>866982</v>
      </c>
      <c r="HV172" s="678">
        <v>1156270.3</v>
      </c>
      <c r="HW172" s="678">
        <v>1452663.75</v>
      </c>
      <c r="HX172" s="678">
        <v>1452663.75</v>
      </c>
      <c r="HY172" s="678">
        <v>1553812.68</v>
      </c>
      <c r="HZ172" s="678">
        <v>1787672.79</v>
      </c>
      <c r="IA172" s="678">
        <v>1959505.27</v>
      </c>
      <c r="IB172" s="678">
        <v>2021309.92</v>
      </c>
      <c r="IC172" s="678">
        <v>2172130.9900000002</v>
      </c>
      <c r="ID172" s="678">
        <v>2922046.17</v>
      </c>
      <c r="IE172" s="678">
        <v>2922046.17</v>
      </c>
      <c r="IF172" s="678">
        <v>3066353.76</v>
      </c>
      <c r="IG172" s="678">
        <v>3219151.26</v>
      </c>
      <c r="IH172" s="678">
        <v>3486910.18</v>
      </c>
      <c r="II172" s="678">
        <v>3700053.09</v>
      </c>
      <c r="IJ172" s="678">
        <v>3855753.91</v>
      </c>
      <c r="IK172" s="678">
        <v>4167343.38</v>
      </c>
      <c r="IL172" s="678">
        <v>4167343.38</v>
      </c>
      <c r="IM172" s="678">
        <v>4570322.2</v>
      </c>
      <c r="IN172" s="678">
        <v>4676470.74</v>
      </c>
      <c r="IO172" s="678">
        <v>4724668.1900000004</v>
      </c>
      <c r="IP172" s="678">
        <v>4733061.5599999996</v>
      </c>
      <c r="IQ172" s="678">
        <v>4744351.67</v>
      </c>
      <c r="IR172" s="678">
        <v>4744351.67</v>
      </c>
      <c r="IS172" s="678">
        <v>4744351.67</v>
      </c>
      <c r="IT172" s="678">
        <v>4744351.67</v>
      </c>
      <c r="IU172" s="678">
        <v>4744351.67</v>
      </c>
      <c r="IV172" s="678">
        <v>4744351.67</v>
      </c>
      <c r="IW172" s="678">
        <v>4764611.3600000003</v>
      </c>
      <c r="IX172" s="678">
        <v>4784667.4800000004</v>
      </c>
      <c r="IY172" s="678">
        <v>4794184.16</v>
      </c>
      <c r="IZ172" s="678">
        <v>4794184.16</v>
      </c>
      <c r="JA172" s="678">
        <v>4803802.38</v>
      </c>
      <c r="JB172" s="678">
        <v>4811868.62</v>
      </c>
      <c r="JC172" s="678">
        <v>4823663.71</v>
      </c>
      <c r="JD172" s="678">
        <v>4841714.33</v>
      </c>
      <c r="JE172" s="678">
        <v>4858807.79</v>
      </c>
      <c r="JF172" s="678">
        <v>4870056.7300000004</v>
      </c>
      <c r="JG172" s="678">
        <v>4870056.7300000004</v>
      </c>
      <c r="JH172" s="678">
        <v>4886709.71</v>
      </c>
      <c r="JI172" s="678">
        <v>4900570.9800000004</v>
      </c>
      <c r="JJ172" s="678">
        <v>4923647.7</v>
      </c>
      <c r="JK172" s="678">
        <v>4940320.3899999997</v>
      </c>
      <c r="JL172" s="678">
        <v>4967657.59</v>
      </c>
      <c r="JM172" s="678">
        <v>5003766.96</v>
      </c>
      <c r="JN172" s="678">
        <v>5003766.96</v>
      </c>
      <c r="JO172" s="678">
        <v>5029296.49</v>
      </c>
      <c r="JP172" s="678">
        <v>5052265.3499999996</v>
      </c>
      <c r="JQ172" s="678">
        <v>5081742.55</v>
      </c>
      <c r="JR172" s="678">
        <v>5118715.04</v>
      </c>
      <c r="JS172" s="678">
        <v>5144948.5</v>
      </c>
      <c r="JT172" s="678">
        <v>5174770.74</v>
      </c>
      <c r="JU172" s="678">
        <v>5174770.74</v>
      </c>
      <c r="JV172" s="678">
        <v>5206829.58</v>
      </c>
      <c r="JW172" s="678">
        <v>5238894.5599999996</v>
      </c>
      <c r="JX172" s="678">
        <v>5285800.49</v>
      </c>
      <c r="JY172" s="678">
        <v>5342354.6900000004</v>
      </c>
      <c r="JZ172" s="678">
        <v>5398761.1600000001</v>
      </c>
      <c r="KA172" s="678">
        <v>5460833.9400000004</v>
      </c>
      <c r="KB172" s="678">
        <v>5460833.9400000004</v>
      </c>
      <c r="KC172" s="678">
        <v>5531898.4000000004</v>
      </c>
      <c r="KD172" s="678">
        <v>5613477.9699999997</v>
      </c>
      <c r="KE172" s="678">
        <v>5683247.75</v>
      </c>
      <c r="KF172" s="678">
        <v>5756351.96</v>
      </c>
      <c r="KG172" s="678">
        <v>5828170.3099999996</v>
      </c>
      <c r="KH172" s="678">
        <v>5900036.0099999998</v>
      </c>
      <c r="KI172" s="678">
        <v>5900036.0099999998</v>
      </c>
      <c r="KJ172" s="678">
        <v>5987188.4100000001</v>
      </c>
      <c r="KK172" s="678">
        <v>6089200.3399999999</v>
      </c>
      <c r="KL172" s="678">
        <v>6191042.0599999996</v>
      </c>
      <c r="KM172" s="678">
        <v>6292361.3499999996</v>
      </c>
      <c r="KN172" s="678">
        <v>6406898.8300000001</v>
      </c>
      <c r="KO172" s="678">
        <v>6517418.9299999997</v>
      </c>
      <c r="KP172" s="678">
        <v>6517418.9299999997</v>
      </c>
      <c r="KQ172" s="678">
        <v>6626494.8799999999</v>
      </c>
      <c r="KR172" s="678">
        <v>6710830.7699999996</v>
      </c>
      <c r="KS172" s="678">
        <v>6774652.4299999997</v>
      </c>
      <c r="KT172" s="678">
        <v>6819776.9100000001</v>
      </c>
      <c r="KU172" s="678">
        <v>6861695.1399999997</v>
      </c>
      <c r="KV172" s="678">
        <v>6895565.8300000001</v>
      </c>
      <c r="KW172" s="678">
        <v>6895565.8300000001</v>
      </c>
      <c r="KX172" s="678">
        <v>6928497.7800000003</v>
      </c>
      <c r="KY172" s="678">
        <v>6958719.8700000001</v>
      </c>
      <c r="KZ172" s="678">
        <v>6988627.9699999997</v>
      </c>
      <c r="LA172" s="678">
        <v>7020171.5700000003</v>
      </c>
      <c r="LB172" s="678">
        <v>7052214.1699999999</v>
      </c>
      <c r="LC172" s="678">
        <v>7084240.0700000003</v>
      </c>
      <c r="LD172" s="678">
        <v>7084240.0700000003</v>
      </c>
      <c r="LE172" s="678">
        <v>7117413.9400000004</v>
      </c>
      <c r="LF172" s="678">
        <v>7147315.7800000003</v>
      </c>
      <c r="LG172" s="678">
        <v>7177686.0899999999</v>
      </c>
      <c r="LH172" s="678">
        <v>7177686.0899999999</v>
      </c>
      <c r="LI172" s="678">
        <v>7177686.0899999999</v>
      </c>
      <c r="LJ172" s="678">
        <v>7177686.0899999999</v>
      </c>
      <c r="LK172" s="678">
        <v>7177686.0899999999</v>
      </c>
      <c r="LL172" s="678">
        <v>7177686.0899999999</v>
      </c>
      <c r="LM172" s="678">
        <v>7208644.7699999996</v>
      </c>
      <c r="LN172" s="678">
        <v>7251584.54</v>
      </c>
      <c r="LO172" s="678">
        <v>7291688.5300000003</v>
      </c>
      <c r="LP172" s="678">
        <v>7331523.0700000003</v>
      </c>
      <c r="LQ172" s="678">
        <v>7369300.0599999996</v>
      </c>
      <c r="LR172" s="678">
        <v>7369300.0599999996</v>
      </c>
      <c r="LS172" s="678">
        <v>7421503.5099999998</v>
      </c>
      <c r="LT172" s="678">
        <v>7510791.6900000004</v>
      </c>
      <c r="LU172" s="678">
        <v>7569865.1200000001</v>
      </c>
      <c r="LV172" s="678">
        <v>7611474.9000000004</v>
      </c>
      <c r="LW172" s="678">
        <v>7681294.7599999998</v>
      </c>
      <c r="LX172" s="678">
        <v>7740835.0700000003</v>
      </c>
      <c r="LY172" s="678">
        <v>7740835.0700000003</v>
      </c>
      <c r="LZ172" s="678">
        <v>7812569.8600000003</v>
      </c>
      <c r="MA172" s="678">
        <v>7882368.0999999996</v>
      </c>
      <c r="MB172" s="678">
        <v>7934384.3200000003</v>
      </c>
      <c r="MC172" s="678">
        <v>7987094.4299999997</v>
      </c>
      <c r="MD172" s="678">
        <v>8040210.2599999998</v>
      </c>
      <c r="ME172" s="678">
        <v>8095059.04</v>
      </c>
      <c r="MF172" s="678">
        <v>8095059.04</v>
      </c>
      <c r="MG172" s="678">
        <v>8155367.4100000001</v>
      </c>
      <c r="MH172" s="678">
        <v>8221064.2800000003</v>
      </c>
      <c r="MI172" s="678">
        <v>8291893.1200000001</v>
      </c>
      <c r="MJ172" s="678">
        <v>8364027.3200000003</v>
      </c>
      <c r="MK172" s="678">
        <v>8435998.2400000002</v>
      </c>
      <c r="ML172" s="678">
        <v>8503068.6500000004</v>
      </c>
      <c r="MM172" s="678">
        <v>8503068.6500000004</v>
      </c>
      <c r="MN172" s="678">
        <v>8568233.4000000004</v>
      </c>
      <c r="MO172" s="678">
        <v>8637612.0800000001</v>
      </c>
      <c r="MP172" s="678">
        <v>8707732.8900000006</v>
      </c>
      <c r="MQ172" s="678">
        <v>8776852.5399999991</v>
      </c>
      <c r="MR172" s="678">
        <v>8843584.4600000009</v>
      </c>
      <c r="MS172" s="678">
        <v>8904279.4399999995</v>
      </c>
      <c r="MT172" s="678">
        <v>8904279.4399999995</v>
      </c>
      <c r="MU172" s="678">
        <v>8961329.5299999993</v>
      </c>
      <c r="MV172" s="678">
        <v>9016946.5399999991</v>
      </c>
      <c r="MW172" s="678">
        <v>9072106.5299999993</v>
      </c>
      <c r="MX172" s="678">
        <v>9124972.3200000003</v>
      </c>
      <c r="MY172" s="678">
        <v>9177657.1799999997</v>
      </c>
      <c r="MZ172" s="678">
        <v>9230471.4600000009</v>
      </c>
      <c r="NA172" s="678">
        <v>9230471.4600000009</v>
      </c>
      <c r="NB172" s="678">
        <v>9282810.4399999995</v>
      </c>
      <c r="NC172" s="678">
        <v>9335129.1799999997</v>
      </c>
      <c r="ND172" s="678">
        <v>9387499.5099999998</v>
      </c>
      <c r="NE172" s="678">
        <v>9440054.0500000007</v>
      </c>
      <c r="NF172" s="678">
        <v>9492705.3699999992</v>
      </c>
      <c r="NG172" s="678">
        <v>9545387.6600000001</v>
      </c>
      <c r="NH172" s="678">
        <v>9545387.6600000001</v>
      </c>
      <c r="NI172" s="678">
        <v>9598137.9700000007</v>
      </c>
      <c r="NJ172" s="678">
        <v>9651481.9000000004</v>
      </c>
      <c r="NK172" s="678">
        <v>9706212.4399999995</v>
      </c>
      <c r="NL172" s="678">
        <v>9762585.3100000005</v>
      </c>
      <c r="NM172" s="678">
        <v>9820787.8499999996</v>
      </c>
      <c r="NN172" s="678">
        <v>9879707.9700000007</v>
      </c>
      <c r="NO172" s="678">
        <v>9879707.9700000007</v>
      </c>
      <c r="NP172" s="678">
        <v>9939188.0700000003</v>
      </c>
      <c r="NQ172" s="678">
        <v>9999992.8000000007</v>
      </c>
      <c r="NR172" s="678">
        <v>10064024.9</v>
      </c>
      <c r="NS172" s="678">
        <v>10129177.84</v>
      </c>
      <c r="NT172" s="678">
        <v>10196083.99</v>
      </c>
      <c r="NU172" s="678">
        <v>10267213.029999999</v>
      </c>
      <c r="NV172" s="678">
        <v>10267213.029999999</v>
      </c>
      <c r="NW172" s="678">
        <v>10345304.960000001</v>
      </c>
      <c r="NX172" s="678">
        <v>10425641.949999999</v>
      </c>
      <c r="NY172" s="678">
        <v>10508479.199999999</v>
      </c>
      <c r="NZ172" s="678">
        <v>10593529.220000001</v>
      </c>
      <c r="OA172" s="678">
        <v>10684348.17</v>
      </c>
      <c r="OB172" s="678">
        <v>10779540.58</v>
      </c>
      <c r="OC172" s="678">
        <v>10779540.58</v>
      </c>
      <c r="OD172" s="678">
        <v>10880271.720000001</v>
      </c>
      <c r="OE172" s="678">
        <v>10987326.73</v>
      </c>
      <c r="OF172" s="678">
        <v>11097764.43</v>
      </c>
      <c r="OG172" s="678">
        <v>11211788.609999999</v>
      </c>
      <c r="OH172" s="678">
        <v>11338638.27</v>
      </c>
      <c r="OI172" s="678">
        <v>11471662.890000001</v>
      </c>
      <c r="OJ172" s="678">
        <v>11471662.890000001</v>
      </c>
      <c r="OK172" s="678">
        <v>11625260.41</v>
      </c>
      <c r="OL172" s="678">
        <v>11812887.810000001</v>
      </c>
      <c r="OM172" s="678">
        <v>11965121.550000001</v>
      </c>
      <c r="ON172" s="678">
        <v>12105271.869999999</v>
      </c>
      <c r="OO172" s="678">
        <v>12247129.25</v>
      </c>
      <c r="OP172" s="678">
        <v>12391592.68</v>
      </c>
      <c r="OQ172" s="678">
        <v>12391592.68</v>
      </c>
      <c r="OR172" s="678">
        <v>12536028.949999999</v>
      </c>
      <c r="OS172" s="678">
        <v>12684960.77</v>
      </c>
      <c r="OT172" s="678">
        <v>12834547.640000001</v>
      </c>
      <c r="OU172" s="678">
        <v>12984689.869999999</v>
      </c>
      <c r="OV172" s="678">
        <v>13139122.24</v>
      </c>
      <c r="OW172" s="678">
        <v>13299813.66</v>
      </c>
      <c r="OX172" s="678">
        <v>13299813.66</v>
      </c>
      <c r="OY172" s="678">
        <v>13469912.800000001</v>
      </c>
      <c r="OZ172" s="678">
        <v>13644746.050000001</v>
      </c>
      <c r="PA172" s="678">
        <v>13827959.82</v>
      </c>
      <c r="PB172" s="678">
        <v>14016998.439999999</v>
      </c>
      <c r="PC172" s="678">
        <v>14212562.1</v>
      </c>
      <c r="PD172" s="678">
        <v>14410777.970000001</v>
      </c>
      <c r="PE172" s="678">
        <v>14410777.970000001</v>
      </c>
      <c r="PF172" s="678">
        <v>14614032.529999999</v>
      </c>
      <c r="PG172" s="678">
        <v>14825134.369999999</v>
      </c>
      <c r="PH172" s="678">
        <v>15052110.76</v>
      </c>
      <c r="PI172" s="678">
        <v>15288638.630000001</v>
      </c>
      <c r="PJ172" s="678">
        <v>15525213.09</v>
      </c>
      <c r="PK172" s="678">
        <v>15762094.75</v>
      </c>
      <c r="PL172" s="678">
        <v>15762094.75</v>
      </c>
      <c r="PM172" s="678">
        <v>16031402.35</v>
      </c>
      <c r="PN172" s="678">
        <v>16283009.140000001</v>
      </c>
      <c r="PO172" s="678">
        <v>16519630.300000001</v>
      </c>
      <c r="PP172" s="678">
        <v>16768641.52</v>
      </c>
      <c r="PQ172" s="678">
        <v>17233702.379999999</v>
      </c>
      <c r="PR172" s="678">
        <v>18047938.210000001</v>
      </c>
      <c r="PS172" s="678">
        <v>18047938.210000001</v>
      </c>
      <c r="PT172" s="678">
        <v>18687516.440000001</v>
      </c>
      <c r="PU172" s="678">
        <v>18829563.09</v>
      </c>
      <c r="PV172" s="678">
        <v>18973839.140000001</v>
      </c>
      <c r="PW172" s="678">
        <v>19098035.399999999</v>
      </c>
      <c r="PX172" s="678">
        <v>19098035.399999999</v>
      </c>
      <c r="PY172" s="678">
        <v>19261939.699999999</v>
      </c>
      <c r="PZ172" s="678">
        <v>19261939.699999999</v>
      </c>
      <c r="QA172" s="678">
        <v>19462002.41</v>
      </c>
      <c r="QB172" s="678">
        <v>19630655.530000001</v>
      </c>
      <c r="QC172" s="678">
        <v>19668297.739999998</v>
      </c>
      <c r="QD172" s="678">
        <v>19719018.199999999</v>
      </c>
      <c r="QE172" s="678">
        <v>19798442.879999999</v>
      </c>
      <c r="QF172" s="678">
        <v>19846556.359999999</v>
      </c>
      <c r="QG172" s="678">
        <v>19846556.359999999</v>
      </c>
      <c r="QH172" s="678">
        <v>19891337.359999999</v>
      </c>
      <c r="QI172" s="678">
        <v>19936194.43</v>
      </c>
      <c r="QJ172" s="678">
        <v>19976496.629999999</v>
      </c>
      <c r="QK172" s="678">
        <v>20044695.510000002</v>
      </c>
      <c r="QL172" s="678">
        <v>20171116.489999998</v>
      </c>
      <c r="QM172" s="678">
        <v>20302810.649999999</v>
      </c>
      <c r="QN172" s="678">
        <v>20302810.649999999</v>
      </c>
      <c r="QO172" s="678">
        <v>20356487.780000001</v>
      </c>
      <c r="QP172" s="678">
        <v>20427808.879999999</v>
      </c>
      <c r="QQ172" s="678">
        <v>20524179.640000001</v>
      </c>
      <c r="QR172" s="678">
        <v>20565812.309999999</v>
      </c>
      <c r="QS172" s="678">
        <v>20650961.5</v>
      </c>
      <c r="QT172" s="678">
        <v>20690888.829999998</v>
      </c>
      <c r="QU172" s="678">
        <v>20690888.829999998</v>
      </c>
      <c r="QV172" s="678">
        <v>20732433.25</v>
      </c>
      <c r="QW172" s="678">
        <v>20824705.030000001</v>
      </c>
      <c r="QX172" s="678">
        <v>20875721.91</v>
      </c>
      <c r="QY172" s="678">
        <v>20927005.510000002</v>
      </c>
      <c r="QZ172" s="678">
        <v>21020115.379999999</v>
      </c>
      <c r="RA172" s="678">
        <v>21066147.289999999</v>
      </c>
      <c r="RB172" s="678">
        <v>21066147.289999999</v>
      </c>
      <c r="RC172" s="678">
        <v>21119747.48</v>
      </c>
      <c r="RD172" s="678">
        <v>21203633.09</v>
      </c>
      <c r="RE172" s="678">
        <v>21263961.93</v>
      </c>
      <c r="RF172" s="678">
        <v>21304036.300000001</v>
      </c>
      <c r="RG172" s="678">
        <v>21364124.59</v>
      </c>
      <c r="RH172" s="678">
        <v>21424010.190000001</v>
      </c>
      <c r="RI172" s="678">
        <v>21424010.190000001</v>
      </c>
      <c r="RJ172" s="678">
        <v>21461189.68</v>
      </c>
      <c r="RK172" s="678">
        <v>21482886.579999998</v>
      </c>
      <c r="RL172" s="678">
        <v>21519239.539999999</v>
      </c>
      <c r="RM172" s="678">
        <v>21532378.09</v>
      </c>
      <c r="RN172" s="678">
        <v>21552930.25</v>
      </c>
      <c r="RO172" s="678">
        <v>21580203.18</v>
      </c>
      <c r="RP172" s="678">
        <v>21580203.18</v>
      </c>
      <c r="RQ172" s="678">
        <v>21602634.489999998</v>
      </c>
      <c r="RR172" s="678">
        <v>21622438.710000001</v>
      </c>
      <c r="RS172" s="678">
        <v>21638856.489999998</v>
      </c>
      <c r="RT172" s="678">
        <v>21655624.18</v>
      </c>
      <c r="RU172" s="678">
        <v>21690294.739999998</v>
      </c>
      <c r="RV172" s="678">
        <v>21771290.579999998</v>
      </c>
      <c r="RW172" s="678">
        <v>21771290.579999998</v>
      </c>
      <c r="RX172" s="678">
        <v>21773393.800000001</v>
      </c>
      <c r="RY172" s="678">
        <v>21775847.559999999</v>
      </c>
      <c r="RZ172" s="678">
        <v>21781806.68</v>
      </c>
      <c r="SA172" s="678">
        <v>21787191.030000001</v>
      </c>
      <c r="SB172" s="678">
        <v>21793472.77</v>
      </c>
      <c r="SC172" s="678">
        <v>21808728.440000001</v>
      </c>
      <c r="SD172" s="678">
        <v>21808728.440000001</v>
      </c>
      <c r="SE172" s="678">
        <v>21808728.440000001</v>
      </c>
      <c r="SF172" s="678">
        <v>21808728.440000001</v>
      </c>
      <c r="SG172" s="678">
        <v>21808728.440000001</v>
      </c>
      <c r="SH172" s="678">
        <v>21808728.440000001</v>
      </c>
      <c r="SI172" s="678">
        <v>21808728.440000001</v>
      </c>
      <c r="SJ172" s="678">
        <v>21808728.440000001</v>
      </c>
      <c r="SK172" s="678">
        <v>21808728.440000001</v>
      </c>
      <c r="SL172" s="678">
        <v>21808728.440000001</v>
      </c>
      <c r="SM172" s="678">
        <v>21808728.440000001</v>
      </c>
      <c r="SN172" s="678">
        <v>21808728.440000001</v>
      </c>
      <c r="SO172" s="678">
        <v>21808728.440000001</v>
      </c>
      <c r="SP172" s="678">
        <v>21808728.440000001</v>
      </c>
      <c r="SQ172" s="678">
        <v>21808728.440000001</v>
      </c>
      <c r="SR172" s="678">
        <v>21808728.440000001</v>
      </c>
      <c r="SS172" s="678">
        <v>21808728.440000001</v>
      </c>
      <c r="ST172" s="678">
        <v>21808728.440000001</v>
      </c>
      <c r="SU172" s="678">
        <v>21808728.440000001</v>
      </c>
      <c r="SV172" s="678">
        <v>21808728.440000001</v>
      </c>
      <c r="SW172" s="678">
        <v>21808728.440000001</v>
      </c>
      <c r="SX172" s="678">
        <v>21808728.440000001</v>
      </c>
      <c r="SY172" s="678">
        <v>21808728.440000001</v>
      </c>
      <c r="SZ172" s="678">
        <v>21808728.440000001</v>
      </c>
      <c r="TA172" s="678">
        <v>21808728.440000001</v>
      </c>
      <c r="TB172" s="678">
        <v>21808728.440000001</v>
      </c>
      <c r="TC172" s="678">
        <v>21808728.440000001</v>
      </c>
      <c r="TD172" s="678">
        <v>21808728.440000001</v>
      </c>
      <c r="TE172" s="678">
        <v>21808728.440000001</v>
      </c>
      <c r="TF172" s="678">
        <v>21808728.440000001</v>
      </c>
      <c r="TG172" s="678">
        <v>21808728.440000001</v>
      </c>
      <c r="TH172" s="678">
        <v>21808728.440000001</v>
      </c>
      <c r="TI172" s="678">
        <v>21808728.440000001</v>
      </c>
      <c r="TJ172" s="678">
        <v>21808728.440000001</v>
      </c>
      <c r="TK172" s="678">
        <v>21808728.440000001</v>
      </c>
      <c r="TL172" s="678">
        <v>21808728.440000001</v>
      </c>
      <c r="TM172" s="678">
        <v>21808728.440000001</v>
      </c>
      <c r="TN172" s="678">
        <v>21808728.440000001</v>
      </c>
      <c r="TO172" s="678">
        <v>21808728.440000001</v>
      </c>
      <c r="TP172" s="678">
        <v>21808728.440000001</v>
      </c>
      <c r="TQ172" s="678">
        <v>21808728.440000001</v>
      </c>
      <c r="TR172" s="678">
        <v>21808728.440000001</v>
      </c>
      <c r="TS172" s="678">
        <v>21808728.440000001</v>
      </c>
      <c r="TT172" s="678">
        <v>21808728.440000001</v>
      </c>
      <c r="TU172" s="678">
        <v>21808728.440000001</v>
      </c>
      <c r="TV172" s="678">
        <v>21808728.440000001</v>
      </c>
      <c r="TW172" s="678">
        <v>21808728.440000001</v>
      </c>
      <c r="TX172" s="678">
        <v>21808728.440000001</v>
      </c>
      <c r="TY172" s="678">
        <v>21808728.440000001</v>
      </c>
      <c r="TZ172" s="678">
        <v>21808728.440000001</v>
      </c>
      <c r="UA172" s="678">
        <v>21808728.440000001</v>
      </c>
      <c r="UB172" s="678">
        <v>21808728.440000001</v>
      </c>
      <c r="UC172" s="678">
        <v>21808728.440000001</v>
      </c>
      <c r="UD172" s="678">
        <v>21808728.440000001</v>
      </c>
      <c r="UE172" s="678">
        <v>21808728.440000001</v>
      </c>
      <c r="UF172" s="678">
        <v>21808728.440000001</v>
      </c>
      <c r="UG172" s="678">
        <v>21808728.440000001</v>
      </c>
      <c r="UH172" s="678">
        <v>21808728.440000001</v>
      </c>
      <c r="UI172" s="678">
        <v>21808728.440000001</v>
      </c>
      <c r="UJ172" s="678">
        <v>21808728.440000001</v>
      </c>
      <c r="UK172" s="678">
        <v>21808728.440000001</v>
      </c>
      <c r="UL172" s="678">
        <v>21808728.440000001</v>
      </c>
      <c r="UM172" s="678">
        <v>21808728.440000001</v>
      </c>
      <c r="UN172" s="678">
        <v>21808728.440000001</v>
      </c>
      <c r="UO172" s="678">
        <v>21808728.440000001</v>
      </c>
      <c r="UP172" s="678">
        <v>21808728.440000001</v>
      </c>
      <c r="UQ172" s="678">
        <v>21808728.440000001</v>
      </c>
      <c r="UR172" s="678">
        <v>21808728.440000001</v>
      </c>
      <c r="US172" s="678">
        <v>21808728.440000001</v>
      </c>
      <c r="UT172" s="678">
        <v>21808728.440000001</v>
      </c>
      <c r="UU172" s="678">
        <v>21808728.440000001</v>
      </c>
      <c r="UV172" s="678">
        <v>21808728.440000001</v>
      </c>
      <c r="UW172" s="678">
        <v>21808728.440000001</v>
      </c>
      <c r="UX172" s="678">
        <v>21808728.440000001</v>
      </c>
      <c r="UY172" s="678">
        <v>21808728.440000001</v>
      </c>
      <c r="UZ172" s="678">
        <v>21808728.440000001</v>
      </c>
      <c r="VA172" s="678">
        <v>21808728.440000001</v>
      </c>
      <c r="VB172" s="678">
        <v>21808728.440000001</v>
      </c>
      <c r="VC172" s="678">
        <v>21808728.440000001</v>
      </c>
      <c r="VD172" s="678">
        <v>21808728.440000001</v>
      </c>
      <c r="VE172" s="678">
        <v>21808728.440000001</v>
      </c>
      <c r="VF172" s="678">
        <v>21808728.440000001</v>
      </c>
      <c r="VG172" s="678">
        <v>21808728.440000001</v>
      </c>
      <c r="VH172" s="678">
        <v>21808728.440000001</v>
      </c>
      <c r="VI172" s="678">
        <v>21808728.440000001</v>
      </c>
      <c r="VJ172" s="678">
        <v>21808728.440000001</v>
      </c>
      <c r="VK172" s="678">
        <v>21808728.440000001</v>
      </c>
      <c r="VL172" s="678">
        <v>21808728.440000001</v>
      </c>
      <c r="VM172" s="678">
        <v>21808728.440000001</v>
      </c>
      <c r="VN172" s="678"/>
      <c r="VO172" s="678"/>
      <c r="VP172" s="678"/>
      <c r="VQ172" s="678"/>
      <c r="VR172" s="678"/>
      <c r="VS172" s="678"/>
      <c r="VT172" s="678"/>
      <c r="VU172" s="678"/>
      <c r="VV172" s="678"/>
      <c r="VW172" s="678"/>
      <c r="VX172" s="678"/>
      <c r="VY172" s="678"/>
      <c r="VZ172" s="678"/>
      <c r="WA172" s="678"/>
      <c r="WB172" s="678"/>
      <c r="WC172" s="678"/>
      <c r="WD172" s="678"/>
      <c r="WE172" s="678"/>
      <c r="WF172" s="678"/>
      <c r="WG172" s="678"/>
      <c r="WH172" s="678"/>
      <c r="WI172" s="678"/>
      <c r="WJ172" s="678"/>
      <c r="WK172" s="678"/>
      <c r="WL172" s="678"/>
      <c r="WM172" s="678"/>
      <c r="WN172" s="678"/>
      <c r="WO172" s="678"/>
      <c r="WP172" s="678"/>
      <c r="WQ172" s="678"/>
      <c r="WR172" s="678"/>
      <c r="WS172" s="678"/>
      <c r="WT172" s="678"/>
      <c r="WU172" s="678"/>
      <c r="WV172" s="678"/>
      <c r="WW172" s="678"/>
      <c r="WX172" s="678"/>
      <c r="WY172" s="678"/>
      <c r="WZ172" s="678"/>
      <c r="XA172" s="678"/>
      <c r="XB172" s="678"/>
      <c r="XC172" s="678"/>
      <c r="XD172" s="678"/>
      <c r="XE172" s="678"/>
      <c r="XF172" s="678"/>
      <c r="XG172" s="678"/>
      <c r="XH172" s="678"/>
      <c r="XI172" s="678"/>
      <c r="XJ172" s="678"/>
      <c r="XK172" s="678"/>
      <c r="XL172" s="678"/>
      <c r="XM172" s="678"/>
      <c r="XN172" s="678"/>
      <c r="XO172" s="678"/>
      <c r="XP172" s="678"/>
      <c r="XQ172" s="678"/>
      <c r="XR172" s="678"/>
      <c r="XS172" s="678"/>
      <c r="XT172" s="678"/>
      <c r="XU172" s="678"/>
      <c r="XV172" s="678"/>
      <c r="XW172" s="678"/>
      <c r="XX172" s="678"/>
      <c r="XY172" s="678"/>
      <c r="XZ172" s="678"/>
      <c r="YA172" s="678"/>
      <c r="YB172" s="678"/>
      <c r="YC172" s="678"/>
      <c r="YD172" s="678"/>
      <c r="YE172" s="678"/>
      <c r="YF172" s="678"/>
      <c r="YG172" s="678"/>
      <c r="YH172" s="678"/>
      <c r="YI172" s="678"/>
      <c r="YJ172" s="678"/>
      <c r="YK172" s="678"/>
      <c r="YL172" s="678"/>
      <c r="YM172" s="678"/>
      <c r="YN172" s="678"/>
      <c r="YO172" s="678"/>
      <c r="YP172" s="678"/>
      <c r="YQ172" s="678"/>
      <c r="YR172" s="678"/>
      <c r="YS172" s="678"/>
      <c r="YT172" s="678"/>
      <c r="YU172" s="678"/>
      <c r="YV172" s="678"/>
      <c r="YW172" s="678"/>
      <c r="YX172" s="678"/>
      <c r="YY172" s="678"/>
      <c r="YZ172" s="678"/>
      <c r="ZA172" s="678"/>
      <c r="ZB172" s="678"/>
      <c r="ZC172" s="678"/>
      <c r="ZD172" s="678"/>
      <c r="ZE172" s="678"/>
      <c r="ZF172" s="678"/>
      <c r="ZG172" s="678"/>
      <c r="ZH172" s="678"/>
      <c r="ZI172" s="678"/>
      <c r="ZJ172" s="678"/>
      <c r="ZK172" s="678"/>
      <c r="ZL172" s="678"/>
      <c r="ZM172" s="678"/>
      <c r="ZN172" s="678"/>
      <c r="ZO172" s="678"/>
      <c r="ZP172" s="678"/>
      <c r="ZQ172" s="678"/>
      <c r="ZR172" s="678"/>
      <c r="ZS172" s="678"/>
      <c r="ZT172" s="678"/>
      <c r="ZU172" s="678"/>
      <c r="ZV172" s="678"/>
      <c r="ZW172" s="678"/>
      <c r="ZX172" s="678"/>
      <c r="ZY172" s="678"/>
      <c r="ZZ172" s="678"/>
      <c r="AAA172" s="678"/>
      <c r="AAB172" s="678"/>
      <c r="AAC172" s="678"/>
      <c r="AAD172" s="678"/>
      <c r="AAE172" s="678"/>
      <c r="AAF172" s="678"/>
      <c r="AAG172" s="678"/>
      <c r="AAH172" s="678"/>
      <c r="AAI172" s="678"/>
      <c r="AAJ172" s="678"/>
      <c r="AAK172" s="678"/>
      <c r="AAL172" s="678"/>
      <c r="AAM172" s="678"/>
      <c r="AAN172" s="678"/>
      <c r="AAO172" s="678"/>
      <c r="AAP172" s="678"/>
      <c r="AAQ172" s="678"/>
      <c r="AAR172" s="678"/>
      <c r="AAS172" s="678"/>
      <c r="AAT172" s="678"/>
      <c r="AAU172" s="678"/>
      <c r="AAV172" s="678"/>
      <c r="AAW172" s="678"/>
      <c r="AAX172" s="678"/>
      <c r="AAY172" s="678"/>
      <c r="AAZ172" s="678"/>
      <c r="ABA172" s="678"/>
      <c r="ABB172" s="678"/>
      <c r="ABC172" s="678"/>
      <c r="ABD172" s="678"/>
      <c r="ABE172" s="678"/>
      <c r="ABF172" s="678"/>
      <c r="ABG172" s="678"/>
      <c r="ABH172" s="678"/>
      <c r="ABI172" s="678"/>
      <c r="ABJ172" s="678"/>
      <c r="ABK172" s="678"/>
      <c r="ABL172" s="678"/>
      <c r="ABM172" s="678"/>
      <c r="ABN172" s="678"/>
      <c r="ABO172" s="678"/>
      <c r="ABP172" s="678"/>
      <c r="ABQ172" s="678"/>
      <c r="ABR172" s="678"/>
      <c r="ABS172" s="678"/>
      <c r="ABT172" s="678"/>
      <c r="ABU172" s="678"/>
      <c r="ABV172" s="678"/>
      <c r="ABW172" s="678"/>
      <c r="ABX172" s="678"/>
      <c r="ABY172" s="678"/>
      <c r="ABZ172" s="678"/>
      <c r="ACA172" s="678"/>
      <c r="ACB172" s="678"/>
      <c r="ACC172" s="678"/>
      <c r="ACD172" s="678"/>
      <c r="ACE172" s="678"/>
      <c r="ACF172" s="678"/>
      <c r="ACG172" s="678"/>
      <c r="ACH172" s="678"/>
      <c r="ACI172" s="678"/>
      <c r="ACJ172" s="678"/>
      <c r="ACK172" s="678"/>
      <c r="ACL172" s="678"/>
      <c r="ACM172" s="678"/>
      <c r="ACN172" s="678"/>
      <c r="ACO172" s="678"/>
      <c r="ACP172" s="678"/>
      <c r="ACQ172" s="678"/>
      <c r="ACR172" s="678"/>
      <c r="ACS172" s="678"/>
      <c r="ACT172" s="678"/>
      <c r="ACU172" s="678"/>
      <c r="ACV172" s="678"/>
      <c r="ACW172" s="678"/>
      <c r="ACX172" s="678"/>
      <c r="ACY172" s="678"/>
      <c r="ACZ172" s="678"/>
      <c r="ADA172" s="678"/>
      <c r="ADB172" s="678"/>
      <c r="ADC172" s="678"/>
      <c r="ADD172" s="678"/>
      <c r="ADE172" s="678"/>
      <c r="ADF172" s="678"/>
      <c r="ADG172" s="678"/>
      <c r="ADH172" s="678"/>
      <c r="ADI172" s="678"/>
      <c r="ADJ172" s="678"/>
      <c r="ADK172" s="678"/>
      <c r="ADL172" s="678"/>
      <c r="ADM172" s="678"/>
      <c r="ADN172" s="678"/>
      <c r="ADO172" s="678"/>
      <c r="ADP172" s="678"/>
      <c r="ADQ172" s="678"/>
      <c r="ADR172" s="678"/>
      <c r="ADS172" s="678"/>
      <c r="ADT172" s="678"/>
      <c r="ADU172" s="678"/>
      <c r="ADV172" s="678"/>
      <c r="ADW172" s="678"/>
      <c r="ADX172" s="678"/>
      <c r="ADY172" s="678"/>
      <c r="ADZ172" s="678"/>
      <c r="AEA172" s="678"/>
      <c r="AEB172" s="678"/>
      <c r="AEC172" s="678"/>
      <c r="AED172" s="678"/>
      <c r="AEE172" s="678"/>
      <c r="AEF172" s="678"/>
      <c r="AEG172" s="678"/>
      <c r="AEH172" s="678"/>
      <c r="AEI172" s="678"/>
      <c r="AEJ172" s="678"/>
      <c r="AEK172" s="678"/>
      <c r="AEL172" s="678"/>
      <c r="AEM172" s="678"/>
      <c r="AEN172" s="678"/>
      <c r="AEO172" s="678"/>
      <c r="AEP172" s="678"/>
      <c r="AEQ172" s="678"/>
      <c r="AER172" s="678"/>
    </row>
    <row r="173" spans="11:824">
      <c r="K173" s="678" t="s">
        <v>837</v>
      </c>
      <c r="L173" s="678"/>
      <c r="M173" s="678">
        <v>0</v>
      </c>
      <c r="N173" s="678">
        <v>0</v>
      </c>
      <c r="O173" s="678">
        <v>0</v>
      </c>
      <c r="P173" s="678">
        <v>10157.99</v>
      </c>
      <c r="Q173" s="678">
        <v>0</v>
      </c>
      <c r="R173" s="678">
        <v>6491.5</v>
      </c>
      <c r="S173" s="678" t="s">
        <v>6192</v>
      </c>
      <c r="T173" s="678"/>
      <c r="U173" s="678"/>
      <c r="V173" s="678"/>
      <c r="W173" s="678"/>
      <c r="X173" s="678"/>
      <c r="Y173" s="678"/>
      <c r="Z173" s="678"/>
      <c r="AA173" s="678"/>
      <c r="AB173" s="678"/>
      <c r="AC173" s="678"/>
      <c r="AD173" s="678"/>
      <c r="AE173" s="678"/>
      <c r="AF173" s="678"/>
      <c r="AG173" s="678"/>
      <c r="AH173" s="678"/>
      <c r="AI173" s="678"/>
      <c r="AJ173" s="678"/>
      <c r="AK173" s="678"/>
      <c r="AL173" s="678"/>
      <c r="AM173" s="678"/>
      <c r="AN173" s="678"/>
      <c r="AO173" s="678"/>
      <c r="AP173" s="678"/>
      <c r="AQ173" s="678"/>
      <c r="AR173" s="678"/>
      <c r="AS173" s="678"/>
      <c r="AT173" s="678"/>
      <c r="AU173" s="678"/>
      <c r="AV173" s="678"/>
      <c r="AW173" s="678"/>
      <c r="AX173" s="678"/>
      <c r="AY173" s="678"/>
      <c r="AZ173" s="678"/>
      <c r="BA173" s="678"/>
      <c r="BB173" s="678"/>
      <c r="BC173" s="678"/>
      <c r="BD173" s="678"/>
      <c r="BE173" s="678"/>
      <c r="BF173" s="678"/>
      <c r="BG173" s="678"/>
      <c r="BH173" s="678"/>
      <c r="BI173" s="678"/>
      <c r="BJ173" s="678"/>
      <c r="BK173" s="678"/>
      <c r="BL173" s="678"/>
      <c r="BM173" s="678"/>
      <c r="BN173" s="678"/>
      <c r="BO173" s="678"/>
      <c r="BP173" s="678"/>
      <c r="BQ173" s="678"/>
      <c r="BR173" s="678"/>
      <c r="BS173" s="678"/>
      <c r="BT173" s="678"/>
      <c r="BU173" s="678"/>
      <c r="BV173" s="678"/>
      <c r="BW173" s="678"/>
      <c r="BX173" s="678"/>
      <c r="BY173" s="678"/>
      <c r="BZ173" s="678"/>
      <c r="CA173" s="678"/>
      <c r="CB173" s="678"/>
      <c r="CC173" s="678"/>
      <c r="CD173" s="678"/>
      <c r="CE173" s="678"/>
      <c r="CF173" s="678"/>
      <c r="CG173" s="678"/>
      <c r="CH173" s="678"/>
      <c r="CI173" s="678"/>
      <c r="CJ173" s="678"/>
      <c r="CK173" s="678"/>
      <c r="CL173" s="678"/>
      <c r="CM173" s="678"/>
      <c r="CN173" s="678"/>
      <c r="CO173" s="678"/>
      <c r="CP173" s="678"/>
      <c r="CQ173" s="678"/>
      <c r="CR173" s="678"/>
      <c r="CS173" s="678"/>
      <c r="CT173" s="678"/>
      <c r="CU173" s="678"/>
      <c r="CV173" s="678"/>
      <c r="CW173" s="678"/>
      <c r="CX173" s="678"/>
      <c r="CY173" s="678"/>
      <c r="CZ173" s="678"/>
      <c r="DA173" s="678"/>
      <c r="DB173" s="678"/>
      <c r="DC173" s="678"/>
      <c r="DD173" s="678"/>
      <c r="DE173" s="678"/>
      <c r="DF173" s="678"/>
      <c r="DG173" s="678"/>
      <c r="DH173" s="678"/>
      <c r="DI173" s="678"/>
      <c r="DJ173" s="678"/>
      <c r="DK173" s="678"/>
      <c r="DL173" s="678"/>
      <c r="DM173" s="678"/>
      <c r="DN173" s="678"/>
      <c r="DO173" s="678"/>
      <c r="DP173" s="678"/>
      <c r="DQ173" s="678"/>
      <c r="DR173" s="678"/>
      <c r="DS173" s="678"/>
      <c r="DT173" s="678"/>
      <c r="DU173" s="678"/>
      <c r="DV173" s="678"/>
      <c r="DW173" s="678"/>
      <c r="DX173" s="678"/>
      <c r="DY173" s="678"/>
      <c r="DZ173" s="678"/>
      <c r="EA173" s="678"/>
      <c r="EB173" s="678"/>
      <c r="EC173" s="678"/>
      <c r="ED173" s="678"/>
      <c r="EE173" s="678"/>
      <c r="EF173" s="678"/>
      <c r="EG173" s="678"/>
      <c r="EH173" s="678"/>
      <c r="EI173" s="678"/>
      <c r="EJ173" s="678"/>
      <c r="EK173" s="678"/>
      <c r="EL173" s="678"/>
      <c r="EM173" s="678"/>
      <c r="EN173" s="678"/>
      <c r="EO173" s="678"/>
      <c r="EP173" s="678"/>
      <c r="EQ173" s="678"/>
      <c r="ER173" s="678"/>
      <c r="ES173" s="678"/>
      <c r="ET173" s="678"/>
      <c r="EU173" s="678"/>
      <c r="EV173" s="678"/>
      <c r="EW173" s="678"/>
      <c r="EX173" s="678"/>
      <c r="EY173" s="678"/>
      <c r="EZ173" s="678"/>
      <c r="FA173" s="678"/>
      <c r="FB173" s="678"/>
      <c r="FC173" s="678"/>
      <c r="FD173" s="678"/>
      <c r="FE173" s="678"/>
      <c r="FF173" s="678"/>
      <c r="FG173" s="678"/>
      <c r="FH173" s="678"/>
      <c r="FI173" s="678"/>
      <c r="FJ173" s="678"/>
      <c r="FK173" s="678"/>
      <c r="FL173" s="678"/>
      <c r="FM173" s="678"/>
      <c r="FN173" s="678"/>
      <c r="FO173" s="678"/>
      <c r="FP173" s="678"/>
      <c r="FQ173" s="678"/>
      <c r="FR173" s="678"/>
      <c r="FS173" s="678"/>
      <c r="FT173" s="678"/>
      <c r="FU173" s="678"/>
      <c r="FV173" s="678"/>
      <c r="FW173" s="678"/>
      <c r="FX173" s="678"/>
      <c r="FY173" s="678"/>
      <c r="FZ173" s="678"/>
      <c r="GA173" s="678"/>
      <c r="GB173" s="678"/>
      <c r="GC173" s="678"/>
      <c r="GD173" s="678"/>
      <c r="GE173" s="678"/>
      <c r="GF173" s="678"/>
      <c r="GG173" s="678"/>
      <c r="GH173" s="678"/>
      <c r="GI173" s="678"/>
      <c r="GJ173" s="678"/>
      <c r="GK173" s="678"/>
      <c r="GL173" s="678"/>
      <c r="GM173" s="678"/>
      <c r="GN173" s="678"/>
      <c r="GO173" s="678"/>
      <c r="GP173" s="678"/>
      <c r="GQ173" s="678"/>
      <c r="GR173" s="678"/>
      <c r="GS173" s="678"/>
      <c r="GT173" s="678"/>
      <c r="GU173" s="678"/>
      <c r="GV173" s="678"/>
      <c r="GW173" s="678"/>
      <c r="GX173" s="678"/>
      <c r="GY173" s="678"/>
      <c r="GZ173" s="678"/>
      <c r="HA173" s="678"/>
      <c r="HB173" s="678"/>
      <c r="HC173" s="678"/>
      <c r="HD173" s="678"/>
      <c r="HE173" s="678"/>
      <c r="HF173" s="678"/>
      <c r="HG173" s="678"/>
      <c r="HH173" s="678"/>
      <c r="HI173" s="678"/>
      <c r="HJ173" s="678"/>
      <c r="HK173" s="678"/>
      <c r="HL173" s="678"/>
      <c r="HM173" s="678"/>
      <c r="HN173" s="678"/>
      <c r="HO173" s="678"/>
      <c r="HP173" s="678"/>
      <c r="HQ173" s="678"/>
      <c r="HR173" s="678"/>
      <c r="HS173" s="678"/>
      <c r="HT173" s="678"/>
      <c r="HU173" s="678"/>
      <c r="HV173" s="678"/>
      <c r="HW173" s="678"/>
      <c r="HX173" s="678"/>
      <c r="HY173" s="678"/>
      <c r="HZ173" s="678"/>
      <c r="IA173" s="678"/>
      <c r="IB173" s="678"/>
      <c r="IC173" s="678"/>
      <c r="ID173" s="678"/>
      <c r="IE173" s="678"/>
      <c r="IF173" s="678"/>
      <c r="IG173" s="678"/>
      <c r="IH173" s="678"/>
      <c r="II173" s="678"/>
      <c r="IJ173" s="678"/>
      <c r="IK173" s="678"/>
      <c r="IL173" s="678"/>
      <c r="IM173" s="678"/>
      <c r="IN173" s="678"/>
      <c r="IO173" s="678"/>
      <c r="IP173" s="678"/>
      <c r="IQ173" s="678"/>
      <c r="IR173" s="678"/>
      <c r="IS173" s="678"/>
      <c r="IT173" s="678"/>
      <c r="IU173" s="678"/>
      <c r="IV173" s="678"/>
      <c r="IW173" s="678"/>
      <c r="IX173" s="678"/>
      <c r="IY173" s="678"/>
      <c r="IZ173" s="678"/>
      <c r="JA173" s="678"/>
      <c r="JB173" s="678"/>
      <c r="JC173" s="678"/>
      <c r="JD173" s="678"/>
      <c r="JE173" s="678"/>
      <c r="JF173" s="678"/>
      <c r="JG173" s="678"/>
      <c r="JH173" s="678"/>
      <c r="JI173" s="678"/>
      <c r="JJ173" s="678"/>
      <c r="JK173" s="678"/>
      <c r="JL173" s="678"/>
      <c r="JM173" s="678"/>
      <c r="JN173" s="678"/>
      <c r="JO173" s="678"/>
      <c r="JP173" s="678"/>
      <c r="JQ173" s="678"/>
      <c r="JR173" s="678"/>
      <c r="JS173" s="678"/>
      <c r="JT173" s="678"/>
      <c r="JU173" s="678"/>
      <c r="JV173" s="678"/>
      <c r="JW173" s="678"/>
      <c r="JX173" s="678"/>
      <c r="JY173" s="678"/>
      <c r="JZ173" s="678"/>
      <c r="KA173" s="678"/>
      <c r="KB173" s="678"/>
      <c r="KC173" s="678"/>
      <c r="KD173" s="678"/>
      <c r="KE173" s="678"/>
      <c r="KF173" s="678"/>
      <c r="KG173" s="678"/>
      <c r="KH173" s="678"/>
      <c r="KI173" s="678"/>
      <c r="KJ173" s="678"/>
      <c r="KK173" s="678"/>
      <c r="KL173" s="678"/>
      <c r="KM173" s="678"/>
      <c r="KN173" s="678"/>
      <c r="KO173" s="678"/>
      <c r="KP173" s="678"/>
      <c r="KQ173" s="678"/>
      <c r="KR173" s="678"/>
      <c r="KS173" s="678"/>
      <c r="KT173" s="678"/>
      <c r="KU173" s="678"/>
      <c r="KV173" s="678"/>
      <c r="KW173" s="678"/>
      <c r="KX173" s="678"/>
      <c r="KY173" s="678"/>
      <c r="KZ173" s="678"/>
      <c r="LA173" s="678"/>
      <c r="LB173" s="678"/>
      <c r="LC173" s="678"/>
      <c r="LD173" s="678"/>
      <c r="LE173" s="678"/>
      <c r="LF173" s="678"/>
      <c r="LG173" s="678"/>
      <c r="LH173" s="678"/>
      <c r="LI173" s="678"/>
      <c r="LJ173" s="678"/>
      <c r="LK173" s="678"/>
      <c r="LL173" s="678"/>
      <c r="LM173" s="678"/>
      <c r="LN173" s="678"/>
      <c r="LO173" s="678"/>
      <c r="LP173" s="678"/>
      <c r="LQ173" s="678"/>
      <c r="LR173" s="678"/>
      <c r="LS173" s="678"/>
      <c r="LT173" s="678"/>
      <c r="LU173" s="678"/>
      <c r="LV173" s="678"/>
      <c r="LW173" s="678"/>
      <c r="LX173" s="678"/>
      <c r="LY173" s="678"/>
      <c r="LZ173" s="678"/>
      <c r="MA173" s="678"/>
      <c r="MB173" s="678"/>
      <c r="MC173" s="678"/>
      <c r="MD173" s="678"/>
      <c r="ME173" s="678"/>
      <c r="MF173" s="678"/>
      <c r="MG173" s="678"/>
      <c r="MH173" s="678"/>
      <c r="MI173" s="678"/>
      <c r="MJ173" s="678"/>
      <c r="MK173" s="678"/>
      <c r="ML173" s="678"/>
      <c r="MM173" s="678"/>
      <c r="MN173" s="678"/>
      <c r="MO173" s="678"/>
      <c r="MP173" s="678"/>
      <c r="MQ173" s="678"/>
      <c r="MR173" s="678"/>
      <c r="MS173" s="678"/>
      <c r="MT173" s="678"/>
      <c r="MU173" s="678"/>
      <c r="MV173" s="678"/>
      <c r="MW173" s="678"/>
      <c r="MX173" s="678"/>
      <c r="MY173" s="678"/>
      <c r="MZ173" s="678"/>
      <c r="NA173" s="678"/>
      <c r="NB173" s="678"/>
      <c r="NC173" s="678"/>
      <c r="ND173" s="678"/>
      <c r="NE173" s="678"/>
      <c r="NF173" s="678"/>
      <c r="NG173" s="678"/>
      <c r="NH173" s="678"/>
      <c r="NI173" s="678"/>
      <c r="NJ173" s="678"/>
      <c r="NK173" s="678"/>
      <c r="NL173" s="678"/>
      <c r="NM173" s="678"/>
      <c r="NN173" s="678"/>
      <c r="NO173" s="678"/>
      <c r="NP173" s="678"/>
      <c r="NQ173" s="678"/>
      <c r="NR173" s="678"/>
      <c r="NS173" s="678"/>
      <c r="NT173" s="678"/>
      <c r="NU173" s="678"/>
      <c r="NV173" s="678"/>
      <c r="NW173" s="678"/>
      <c r="NX173" s="678"/>
      <c r="NY173" s="678"/>
      <c r="NZ173" s="678"/>
      <c r="OA173" s="678"/>
      <c r="OB173" s="678"/>
      <c r="OC173" s="678"/>
      <c r="OD173" s="678"/>
      <c r="OE173" s="678"/>
      <c r="OF173" s="678"/>
      <c r="OG173" s="678"/>
      <c r="OH173" s="678"/>
      <c r="OI173" s="678"/>
      <c r="OJ173" s="678"/>
      <c r="OK173" s="678"/>
      <c r="OL173" s="678"/>
      <c r="OM173" s="678"/>
      <c r="ON173" s="678"/>
      <c r="OO173" s="678"/>
      <c r="OP173" s="678"/>
      <c r="OQ173" s="678"/>
      <c r="OR173" s="678"/>
      <c r="OS173" s="678"/>
      <c r="OT173" s="678"/>
      <c r="OU173" s="678"/>
      <c r="OV173" s="678"/>
      <c r="OW173" s="678"/>
      <c r="OX173" s="678"/>
      <c r="OY173" s="678"/>
      <c r="OZ173" s="678"/>
      <c r="PA173" s="678"/>
      <c r="PB173" s="678"/>
      <c r="PC173" s="678"/>
      <c r="PD173" s="678"/>
      <c r="PE173" s="678"/>
      <c r="PF173" s="678"/>
      <c r="PG173" s="678"/>
      <c r="PH173" s="678"/>
      <c r="PI173" s="678"/>
      <c r="PJ173" s="678"/>
      <c r="PK173" s="678"/>
      <c r="PL173" s="678"/>
      <c r="PM173" s="678"/>
      <c r="PN173" s="678"/>
      <c r="PO173" s="678"/>
      <c r="PP173" s="678"/>
      <c r="PQ173" s="678"/>
      <c r="PR173" s="678"/>
      <c r="PS173" s="678"/>
      <c r="PT173" s="678"/>
      <c r="PU173" s="678"/>
      <c r="PV173" s="678"/>
      <c r="PW173" s="678"/>
      <c r="PX173" s="678"/>
      <c r="PY173" s="678"/>
      <c r="PZ173" s="678"/>
      <c r="QA173" s="678"/>
      <c r="QB173" s="678"/>
      <c r="QC173" s="678"/>
      <c r="QD173" s="678"/>
      <c r="QE173" s="678"/>
      <c r="QF173" s="678"/>
      <c r="QG173" s="678"/>
      <c r="QH173" s="678"/>
      <c r="QI173" s="678"/>
      <c r="QJ173" s="678"/>
      <c r="QK173" s="678"/>
      <c r="QL173" s="678"/>
      <c r="QM173" s="678"/>
      <c r="QN173" s="678"/>
      <c r="QO173" s="678"/>
      <c r="QP173" s="678"/>
      <c r="QQ173" s="678"/>
      <c r="QR173" s="678"/>
      <c r="QS173" s="678"/>
      <c r="QT173" s="678"/>
      <c r="QU173" s="678"/>
      <c r="QV173" s="678"/>
      <c r="QW173" s="678"/>
      <c r="QX173" s="678"/>
      <c r="QY173" s="678"/>
      <c r="QZ173" s="678"/>
      <c r="RA173" s="678"/>
      <c r="RB173" s="678"/>
      <c r="RC173" s="678"/>
      <c r="RD173" s="678"/>
      <c r="RE173" s="678"/>
      <c r="RF173" s="678"/>
      <c r="RG173" s="678"/>
      <c r="RH173" s="678"/>
      <c r="RI173" s="678"/>
      <c r="RJ173" s="678"/>
      <c r="RK173" s="678"/>
      <c r="RL173" s="678"/>
      <c r="RM173" s="678"/>
      <c r="RN173" s="678"/>
      <c r="RO173" s="678"/>
      <c r="RP173" s="678"/>
      <c r="RQ173" s="678"/>
      <c r="RR173" s="678"/>
      <c r="RS173" s="678"/>
      <c r="RT173" s="678"/>
      <c r="RU173" s="678"/>
      <c r="RV173" s="678"/>
      <c r="RW173" s="678"/>
      <c r="RX173" s="678"/>
      <c r="RY173" s="678"/>
      <c r="RZ173" s="678"/>
      <c r="SA173" s="678"/>
      <c r="SB173" s="678"/>
      <c r="SC173" s="678"/>
      <c r="SD173" s="678"/>
      <c r="SE173" s="678"/>
      <c r="SF173" s="678"/>
      <c r="SG173" s="678"/>
      <c r="SH173" s="678"/>
      <c r="SI173" s="678"/>
      <c r="SJ173" s="678"/>
      <c r="SK173" s="678"/>
      <c r="SL173" s="678"/>
      <c r="SM173" s="678"/>
      <c r="SN173" s="678"/>
      <c r="SO173" s="678"/>
      <c r="SP173" s="678"/>
      <c r="SQ173" s="678"/>
      <c r="SR173" s="678"/>
      <c r="SS173" s="678"/>
      <c r="ST173" s="678"/>
      <c r="SU173" s="678"/>
      <c r="SV173" s="678"/>
      <c r="SW173" s="678"/>
      <c r="SX173" s="678"/>
      <c r="SY173" s="678"/>
      <c r="SZ173" s="678"/>
      <c r="TA173" s="678"/>
      <c r="TB173" s="678"/>
      <c r="TC173" s="678"/>
      <c r="TD173" s="678"/>
      <c r="TE173" s="678"/>
      <c r="TF173" s="678"/>
      <c r="TG173" s="678"/>
      <c r="TH173" s="678"/>
      <c r="TI173" s="678"/>
      <c r="TJ173" s="678"/>
      <c r="TK173" s="678"/>
      <c r="TL173" s="678"/>
      <c r="TM173" s="678"/>
      <c r="TN173" s="678"/>
      <c r="TO173" s="678"/>
      <c r="TP173" s="678"/>
      <c r="TQ173" s="678"/>
      <c r="TR173" s="678"/>
      <c r="TS173" s="678"/>
      <c r="TT173" s="678"/>
      <c r="TU173" s="678"/>
      <c r="TV173" s="678"/>
      <c r="TW173" s="678"/>
      <c r="TX173" s="678"/>
      <c r="TY173" s="678"/>
      <c r="TZ173" s="678"/>
      <c r="UA173" s="678"/>
      <c r="UB173" s="678"/>
      <c r="UC173" s="678"/>
      <c r="UD173" s="678"/>
      <c r="UE173" s="678"/>
      <c r="UF173" s="678"/>
      <c r="UG173" s="678"/>
      <c r="UH173" s="678"/>
      <c r="UI173" s="678"/>
      <c r="UJ173" s="678"/>
      <c r="UK173" s="678"/>
      <c r="UL173" s="678"/>
      <c r="UM173" s="678"/>
      <c r="UN173" s="678"/>
      <c r="UO173" s="678"/>
      <c r="UP173" s="678"/>
      <c r="UQ173" s="678"/>
      <c r="UR173" s="678"/>
      <c r="US173" s="678"/>
      <c r="UT173" s="678"/>
      <c r="UU173" s="678"/>
      <c r="UV173" s="678"/>
      <c r="UW173" s="678"/>
      <c r="UX173" s="678"/>
      <c r="UY173" s="678"/>
      <c r="UZ173" s="678"/>
      <c r="VA173" s="678"/>
      <c r="VB173" s="678"/>
      <c r="VC173" s="678"/>
      <c r="VD173" s="678"/>
      <c r="VE173" s="678"/>
      <c r="VF173" s="678"/>
      <c r="VG173" s="678"/>
      <c r="VH173" s="678"/>
      <c r="VI173" s="678"/>
      <c r="VJ173" s="678"/>
      <c r="VK173" s="678"/>
      <c r="VL173" s="678"/>
      <c r="VM173" s="678"/>
      <c r="VN173" s="678"/>
      <c r="VO173" s="678"/>
      <c r="VP173" s="678"/>
      <c r="VQ173" s="678"/>
      <c r="VR173" s="678"/>
      <c r="VS173" s="678"/>
      <c r="VT173" s="678"/>
      <c r="VU173" s="678"/>
      <c r="VV173" s="678"/>
      <c r="VW173" s="678"/>
      <c r="VX173" s="678"/>
      <c r="VY173" s="678"/>
      <c r="VZ173" s="678"/>
      <c r="WA173" s="678"/>
      <c r="WB173" s="678"/>
      <c r="WC173" s="678"/>
      <c r="WD173" s="678"/>
      <c r="WE173" s="678"/>
      <c r="WF173" s="678"/>
      <c r="WG173" s="678"/>
      <c r="WH173" s="678"/>
      <c r="WI173" s="678"/>
      <c r="WJ173" s="678"/>
      <c r="WK173" s="678"/>
      <c r="WL173" s="678"/>
      <c r="WM173" s="678"/>
      <c r="WN173" s="678"/>
      <c r="WO173" s="678"/>
      <c r="WP173" s="678"/>
      <c r="WQ173" s="678"/>
      <c r="WR173" s="678"/>
      <c r="WS173" s="678"/>
      <c r="WT173" s="678"/>
      <c r="WU173" s="678"/>
      <c r="WV173" s="678"/>
      <c r="WW173" s="678"/>
      <c r="WX173" s="678"/>
      <c r="WY173" s="678"/>
      <c r="WZ173" s="678"/>
      <c r="XA173" s="678"/>
      <c r="XB173" s="678"/>
      <c r="XC173" s="678"/>
      <c r="XD173" s="678"/>
      <c r="XE173" s="678"/>
      <c r="XF173" s="678"/>
      <c r="XG173" s="678"/>
      <c r="XH173" s="678"/>
      <c r="XI173" s="678"/>
      <c r="XJ173" s="678"/>
      <c r="XK173" s="678"/>
      <c r="XL173" s="678"/>
      <c r="XM173" s="678"/>
      <c r="XN173" s="678"/>
      <c r="XO173" s="678"/>
      <c r="XP173" s="678"/>
      <c r="XQ173" s="678"/>
      <c r="XR173" s="678"/>
      <c r="XS173" s="678"/>
      <c r="XT173" s="678"/>
      <c r="XU173" s="678"/>
      <c r="XV173" s="678"/>
      <c r="XW173" s="678"/>
      <c r="XX173" s="678"/>
      <c r="XY173" s="678"/>
      <c r="XZ173" s="678"/>
      <c r="YA173" s="678"/>
      <c r="YB173" s="678"/>
      <c r="YC173" s="678"/>
      <c r="YD173" s="678"/>
      <c r="YE173" s="678"/>
      <c r="YF173" s="678"/>
      <c r="YG173" s="678"/>
      <c r="YH173" s="678"/>
      <c r="YI173" s="678"/>
      <c r="YJ173" s="678"/>
      <c r="YK173" s="678"/>
      <c r="YL173" s="678"/>
      <c r="YM173" s="678"/>
      <c r="YN173" s="678"/>
      <c r="YO173" s="678"/>
      <c r="YP173" s="678"/>
      <c r="YQ173" s="678"/>
      <c r="YR173" s="678"/>
      <c r="YS173" s="678"/>
      <c r="YT173" s="678"/>
      <c r="YU173" s="678"/>
      <c r="YV173" s="678"/>
      <c r="YW173" s="678"/>
      <c r="YX173" s="678"/>
      <c r="YY173" s="678"/>
      <c r="YZ173" s="678"/>
      <c r="ZA173" s="678"/>
      <c r="ZB173" s="678"/>
      <c r="ZC173" s="678"/>
      <c r="ZD173" s="678"/>
      <c r="ZE173" s="678"/>
      <c r="ZF173" s="678"/>
      <c r="ZG173" s="678"/>
      <c r="ZH173" s="678"/>
      <c r="ZI173" s="678"/>
      <c r="ZJ173" s="678"/>
      <c r="ZK173" s="678"/>
      <c r="ZL173" s="678"/>
      <c r="ZM173" s="678"/>
      <c r="ZN173" s="678"/>
      <c r="ZO173" s="678"/>
      <c r="ZP173" s="678"/>
      <c r="ZQ173" s="678"/>
      <c r="ZR173" s="678"/>
      <c r="ZS173" s="678"/>
      <c r="ZT173" s="678"/>
      <c r="ZU173" s="678"/>
      <c r="ZV173" s="678"/>
      <c r="ZW173" s="678"/>
      <c r="ZX173" s="678"/>
      <c r="ZY173" s="678"/>
      <c r="ZZ173" s="678"/>
      <c r="AAA173" s="678"/>
      <c r="AAB173" s="678"/>
      <c r="AAC173" s="678"/>
      <c r="AAD173" s="678"/>
      <c r="AAE173" s="678"/>
      <c r="AAF173" s="678"/>
      <c r="AAG173" s="678"/>
      <c r="AAH173" s="678"/>
      <c r="AAI173" s="678"/>
      <c r="AAJ173" s="678"/>
      <c r="AAK173" s="678"/>
      <c r="AAL173" s="678"/>
      <c r="AAM173" s="678"/>
      <c r="AAN173" s="678"/>
      <c r="AAO173" s="678"/>
      <c r="AAP173" s="678"/>
      <c r="AAQ173" s="678"/>
      <c r="AAR173" s="678"/>
      <c r="AAS173" s="678"/>
      <c r="AAT173" s="678"/>
      <c r="AAU173" s="678"/>
      <c r="AAV173" s="678"/>
      <c r="AAW173" s="678"/>
      <c r="AAX173" s="678"/>
      <c r="AAY173" s="678"/>
      <c r="AAZ173" s="678"/>
      <c r="ABA173" s="678"/>
      <c r="ABB173" s="678"/>
      <c r="ABC173" s="678"/>
      <c r="ABD173" s="678"/>
      <c r="ABE173" s="678"/>
      <c r="ABF173" s="678"/>
      <c r="ABG173" s="678"/>
      <c r="ABH173" s="678"/>
      <c r="ABI173" s="678"/>
      <c r="ABJ173" s="678"/>
      <c r="ABK173" s="678"/>
      <c r="ABL173" s="678"/>
      <c r="ABM173" s="678"/>
      <c r="ABN173" s="678"/>
      <c r="ABO173" s="678"/>
      <c r="ABP173" s="678"/>
      <c r="ABQ173" s="678"/>
      <c r="ABR173" s="678"/>
      <c r="ABS173" s="678"/>
      <c r="ABT173" s="678"/>
      <c r="ABU173" s="678"/>
      <c r="ABV173" s="678"/>
      <c r="ABW173" s="678"/>
      <c r="ABX173" s="678"/>
      <c r="ABY173" s="678"/>
      <c r="ABZ173" s="678"/>
      <c r="ACA173" s="678"/>
      <c r="ACB173" s="678"/>
      <c r="ACC173" s="678"/>
      <c r="ACD173" s="678"/>
      <c r="ACE173" s="678"/>
      <c r="ACF173" s="678"/>
      <c r="ACG173" s="678"/>
      <c r="ACH173" s="678"/>
      <c r="ACI173" s="678"/>
      <c r="ACJ173" s="678"/>
      <c r="ACK173" s="678"/>
      <c r="ACL173" s="678"/>
      <c r="ACM173" s="678"/>
      <c r="ACN173" s="678"/>
      <c r="ACO173" s="678"/>
      <c r="ACP173" s="678"/>
      <c r="ACQ173" s="678"/>
      <c r="ACR173" s="678"/>
      <c r="ACS173" s="678"/>
      <c r="ACT173" s="678"/>
      <c r="ACU173" s="678"/>
      <c r="ACV173" s="678"/>
      <c r="ACW173" s="678"/>
      <c r="ACX173" s="678"/>
      <c r="ACY173" s="678"/>
      <c r="ACZ173" s="678"/>
      <c r="ADA173" s="678"/>
      <c r="ADB173" s="678"/>
      <c r="ADC173" s="678"/>
      <c r="ADD173" s="678"/>
      <c r="ADE173" s="678"/>
      <c r="ADF173" s="678"/>
      <c r="ADG173" s="678"/>
      <c r="ADH173" s="678"/>
      <c r="ADI173" s="678"/>
      <c r="ADJ173" s="678"/>
      <c r="ADK173" s="678"/>
      <c r="ADL173" s="678"/>
      <c r="ADM173" s="678"/>
      <c r="ADN173" s="678"/>
      <c r="ADO173" s="678"/>
      <c r="ADP173" s="678"/>
      <c r="ADQ173" s="678"/>
      <c r="ADR173" s="678"/>
      <c r="ADS173" s="678"/>
      <c r="ADT173" s="678"/>
      <c r="ADU173" s="678"/>
      <c r="ADV173" s="678"/>
      <c r="ADW173" s="678"/>
      <c r="ADX173" s="678"/>
      <c r="ADY173" s="678"/>
      <c r="ADZ173" s="678"/>
      <c r="AEA173" s="678"/>
      <c r="AEB173" s="678"/>
      <c r="AEC173" s="678"/>
      <c r="AED173" s="678"/>
      <c r="AEE173" s="678"/>
      <c r="AEF173" s="678"/>
      <c r="AEG173" s="678"/>
      <c r="AEH173" s="678"/>
      <c r="AEI173" s="678"/>
      <c r="AEJ173" s="678"/>
      <c r="AEK173" s="678"/>
      <c r="AEL173" s="678"/>
      <c r="AEM173" s="678"/>
      <c r="AEN173" s="678"/>
      <c r="AEO173" s="678"/>
      <c r="AEP173" s="678"/>
      <c r="AEQ173" s="678"/>
      <c r="AER173" s="678"/>
    </row>
    <row r="174" spans="11:824">
      <c r="K174" s="678" t="s">
        <v>1078</v>
      </c>
      <c r="L174" s="678"/>
      <c r="M174" s="678">
        <v>1954044.36</v>
      </c>
      <c r="N174" s="678">
        <v>1690361.02</v>
      </c>
      <c r="O174" s="678">
        <v>825178.44</v>
      </c>
      <c r="P174" s="678">
        <v>57934.51</v>
      </c>
      <c r="Q174" s="678">
        <v>42580.33</v>
      </c>
      <c r="R174" s="678">
        <v>28245.61</v>
      </c>
      <c r="S174" s="678" t="s">
        <v>6192</v>
      </c>
      <c r="T174" s="678"/>
      <c r="U174" s="678"/>
      <c r="V174" s="678"/>
      <c r="W174" s="678"/>
      <c r="X174" s="678"/>
      <c r="Y174" s="678"/>
      <c r="Z174" s="678"/>
      <c r="AA174" s="678"/>
      <c r="AB174" s="678"/>
      <c r="AC174" s="678"/>
      <c r="AD174" s="678"/>
      <c r="AE174" s="678"/>
      <c r="AF174" s="678"/>
      <c r="AG174" s="678"/>
      <c r="AH174" s="678"/>
      <c r="AI174" s="678"/>
      <c r="AJ174" s="678"/>
      <c r="AK174" s="678"/>
      <c r="AL174" s="678"/>
      <c r="AM174" s="678"/>
      <c r="AN174" s="678"/>
      <c r="AO174" s="678"/>
      <c r="AP174" s="678"/>
      <c r="AQ174" s="678"/>
      <c r="AR174" s="678"/>
      <c r="AS174" s="678"/>
      <c r="AT174" s="678"/>
      <c r="AU174" s="678"/>
      <c r="AV174" s="678"/>
      <c r="AW174" s="678"/>
      <c r="AX174" s="678"/>
      <c r="AY174" s="678"/>
      <c r="AZ174" s="678"/>
      <c r="BA174" s="678"/>
      <c r="BB174" s="678"/>
      <c r="BC174" s="678"/>
      <c r="BD174" s="678"/>
      <c r="BE174" s="678"/>
      <c r="BF174" s="678"/>
      <c r="BG174" s="678"/>
      <c r="BH174" s="678"/>
      <c r="BI174" s="678"/>
      <c r="BJ174" s="678"/>
      <c r="BK174" s="678"/>
      <c r="BL174" s="678"/>
      <c r="BM174" s="678"/>
      <c r="BN174" s="678"/>
      <c r="BO174" s="678"/>
      <c r="BP174" s="678"/>
      <c r="BQ174" s="678"/>
      <c r="BR174" s="678"/>
      <c r="BS174" s="678"/>
      <c r="BT174" s="678"/>
      <c r="BU174" s="678"/>
      <c r="BV174" s="678"/>
      <c r="BW174" s="678"/>
      <c r="BX174" s="678"/>
      <c r="BY174" s="678"/>
      <c r="BZ174" s="678"/>
      <c r="CA174" s="678"/>
      <c r="CB174" s="678"/>
      <c r="CC174" s="678"/>
      <c r="CD174" s="678"/>
      <c r="CE174" s="678"/>
      <c r="CF174" s="678"/>
      <c r="CG174" s="678"/>
      <c r="CH174" s="678"/>
      <c r="CI174" s="678"/>
      <c r="CJ174" s="678"/>
      <c r="CK174" s="678"/>
      <c r="CL174" s="678"/>
      <c r="CM174" s="678"/>
      <c r="CN174" s="678"/>
      <c r="CO174" s="678"/>
      <c r="CP174" s="678"/>
      <c r="CQ174" s="678"/>
      <c r="CR174" s="678"/>
      <c r="CS174" s="678"/>
      <c r="CT174" s="678"/>
      <c r="CU174" s="678"/>
      <c r="CV174" s="678"/>
      <c r="CW174" s="678"/>
      <c r="CX174" s="678"/>
      <c r="CY174" s="678"/>
      <c r="CZ174" s="678"/>
      <c r="DA174" s="678"/>
      <c r="DB174" s="678"/>
      <c r="DC174" s="678"/>
      <c r="DD174" s="678"/>
      <c r="DE174" s="678"/>
      <c r="DF174" s="678"/>
      <c r="DG174" s="678"/>
      <c r="DH174" s="678"/>
      <c r="DI174" s="678"/>
      <c r="DJ174" s="678"/>
      <c r="DK174" s="678"/>
      <c r="DL174" s="678"/>
      <c r="DM174" s="678"/>
      <c r="DN174" s="678"/>
      <c r="DO174" s="678"/>
      <c r="DP174" s="678"/>
      <c r="DQ174" s="678"/>
      <c r="DR174" s="678"/>
      <c r="DS174" s="678"/>
      <c r="DT174" s="678"/>
      <c r="DU174" s="678"/>
      <c r="DV174" s="678"/>
      <c r="DW174" s="678"/>
      <c r="DX174" s="678"/>
      <c r="DY174" s="678"/>
      <c r="DZ174" s="678"/>
      <c r="EA174" s="678"/>
      <c r="EB174" s="678"/>
      <c r="EC174" s="678"/>
      <c r="ED174" s="678"/>
      <c r="EE174" s="678"/>
      <c r="EF174" s="678"/>
      <c r="EG174" s="678"/>
      <c r="EH174" s="678"/>
      <c r="EI174" s="678"/>
      <c r="EJ174" s="678"/>
      <c r="EK174" s="678"/>
      <c r="EL174" s="678"/>
      <c r="EM174" s="678"/>
      <c r="EN174" s="678"/>
      <c r="EO174" s="678"/>
      <c r="EP174" s="678"/>
      <c r="EQ174" s="678"/>
      <c r="ER174" s="678"/>
      <c r="ES174" s="678"/>
      <c r="ET174" s="678"/>
      <c r="EU174" s="678"/>
      <c r="EV174" s="678"/>
      <c r="EW174" s="678"/>
      <c r="EX174" s="678"/>
      <c r="EY174" s="678"/>
      <c r="EZ174" s="678"/>
      <c r="FA174" s="678"/>
      <c r="FB174" s="678"/>
      <c r="FC174" s="678"/>
      <c r="FD174" s="678"/>
      <c r="FE174" s="678"/>
      <c r="FF174" s="678"/>
      <c r="FG174" s="678"/>
      <c r="FH174" s="678"/>
      <c r="FI174" s="678"/>
      <c r="FJ174" s="678"/>
      <c r="FK174" s="678"/>
      <c r="FL174" s="678"/>
      <c r="FM174" s="678"/>
      <c r="FN174" s="678"/>
      <c r="FO174" s="678"/>
      <c r="FP174" s="678"/>
      <c r="FQ174" s="678"/>
      <c r="FR174" s="678"/>
      <c r="FS174" s="678"/>
      <c r="FT174" s="678"/>
      <c r="FU174" s="678"/>
      <c r="FV174" s="678"/>
      <c r="FW174" s="678"/>
      <c r="FX174" s="678"/>
      <c r="FY174" s="678"/>
      <c r="FZ174" s="678"/>
      <c r="GA174" s="678"/>
      <c r="GB174" s="678"/>
      <c r="GC174" s="678"/>
      <c r="GD174" s="678"/>
      <c r="GE174" s="678"/>
      <c r="GF174" s="678"/>
      <c r="GG174" s="678"/>
      <c r="GH174" s="678"/>
      <c r="GI174" s="678"/>
      <c r="GJ174" s="678"/>
      <c r="GK174" s="678"/>
      <c r="GL174" s="678"/>
      <c r="GM174" s="678"/>
      <c r="GN174" s="678"/>
      <c r="GO174" s="678"/>
      <c r="GP174" s="678"/>
      <c r="GQ174" s="678"/>
      <c r="GR174" s="678"/>
      <c r="GS174" s="678"/>
      <c r="GT174" s="678"/>
      <c r="GU174" s="678"/>
      <c r="GV174" s="678"/>
      <c r="GW174" s="678"/>
      <c r="GX174" s="678">
        <v>237.02</v>
      </c>
      <c r="GY174" s="678">
        <v>570.65</v>
      </c>
      <c r="GZ174" s="678">
        <v>1100.26</v>
      </c>
      <c r="HA174" s="678">
        <v>1629.88</v>
      </c>
      <c r="HB174" s="678">
        <v>13362.89</v>
      </c>
      <c r="HC174" s="678">
        <v>13362.89</v>
      </c>
      <c r="HD174" s="678">
        <v>27997.81</v>
      </c>
      <c r="HE174" s="678">
        <v>31391.55</v>
      </c>
      <c r="HF174" s="678">
        <v>31967.47</v>
      </c>
      <c r="HG174" s="678">
        <v>32543.39</v>
      </c>
      <c r="HH174" s="678">
        <v>33119.31</v>
      </c>
      <c r="HI174" s="678">
        <v>33695.230000000003</v>
      </c>
      <c r="HJ174" s="678">
        <v>33695.230000000003</v>
      </c>
      <c r="HK174" s="678">
        <v>34354.019999999997</v>
      </c>
      <c r="HL174" s="678">
        <v>35040.730000000003</v>
      </c>
      <c r="HM174" s="678">
        <v>36714.19</v>
      </c>
      <c r="HN174" s="678">
        <v>38389.71</v>
      </c>
      <c r="HO174" s="678">
        <v>39646.35</v>
      </c>
      <c r="HP174" s="678">
        <v>40902.99</v>
      </c>
      <c r="HQ174" s="678">
        <v>40902.99</v>
      </c>
      <c r="HR174" s="678">
        <v>42159.63</v>
      </c>
      <c r="HS174" s="678">
        <v>42159.63</v>
      </c>
      <c r="HT174" s="678">
        <v>43416.27</v>
      </c>
      <c r="HU174" s="678">
        <v>44672.91</v>
      </c>
      <c r="HV174" s="678">
        <v>45977.88</v>
      </c>
      <c r="HW174" s="678">
        <v>47305.52</v>
      </c>
      <c r="HX174" s="678">
        <v>47305.52</v>
      </c>
      <c r="HY174" s="678">
        <v>48926.95</v>
      </c>
      <c r="HZ174" s="678">
        <v>50619.3</v>
      </c>
      <c r="IA174" s="678">
        <v>52311.64</v>
      </c>
      <c r="IB174" s="678">
        <v>54003.99</v>
      </c>
      <c r="IC174" s="678">
        <v>55696.33</v>
      </c>
      <c r="ID174" s="678">
        <v>57447.040000000001</v>
      </c>
      <c r="IE174" s="678">
        <v>57447.040000000001</v>
      </c>
      <c r="IF174" s="678">
        <v>59306.13</v>
      </c>
      <c r="IG174" s="678">
        <v>61165.22</v>
      </c>
      <c r="IH174" s="678">
        <v>63134.6</v>
      </c>
      <c r="II174" s="678">
        <v>65160.52</v>
      </c>
      <c r="IJ174" s="678">
        <v>67186.44</v>
      </c>
      <c r="IK174" s="678">
        <v>69212.41</v>
      </c>
      <c r="IL174" s="678">
        <v>69212.41</v>
      </c>
      <c r="IM174" s="678">
        <v>71277.31</v>
      </c>
      <c r="IN174" s="678">
        <v>73358.67</v>
      </c>
      <c r="IO174" s="678">
        <v>75561.33</v>
      </c>
      <c r="IP174" s="678">
        <v>78192.36</v>
      </c>
      <c r="IQ174" s="678">
        <v>80985.740000000005</v>
      </c>
      <c r="IR174" s="678">
        <v>80985.740000000005</v>
      </c>
      <c r="IS174" s="678">
        <v>80985.740000000005</v>
      </c>
      <c r="IT174" s="678">
        <v>80985.740000000005</v>
      </c>
      <c r="IU174" s="678">
        <v>80985.740000000005</v>
      </c>
      <c r="IV174" s="678">
        <v>80985.740000000005</v>
      </c>
      <c r="IW174" s="678">
        <v>85404.73</v>
      </c>
      <c r="IX174" s="678">
        <v>89873.5</v>
      </c>
      <c r="IY174" s="678">
        <v>94423.01</v>
      </c>
      <c r="IZ174" s="678">
        <v>94423.01</v>
      </c>
      <c r="JA174" s="678">
        <v>99059.19</v>
      </c>
      <c r="JB174" s="678">
        <v>104091.49</v>
      </c>
      <c r="JC174" s="678">
        <v>109505.99</v>
      </c>
      <c r="JD174" s="678">
        <v>114966.37</v>
      </c>
      <c r="JE174" s="678">
        <v>120156.63</v>
      </c>
      <c r="JF174" s="678">
        <v>124725.96</v>
      </c>
      <c r="JG174" s="678">
        <v>124725.96</v>
      </c>
      <c r="JH174" s="678">
        <v>129066.15</v>
      </c>
      <c r="JI174" s="678">
        <v>132020.35999999999</v>
      </c>
      <c r="JJ174" s="678">
        <v>132879.57</v>
      </c>
      <c r="JK174" s="678">
        <v>133738.79</v>
      </c>
      <c r="JL174" s="678">
        <v>134646.72</v>
      </c>
      <c r="JM174" s="678">
        <v>135649.03</v>
      </c>
      <c r="JN174" s="678">
        <v>135649.03</v>
      </c>
      <c r="JO174" s="678">
        <v>136748.6</v>
      </c>
      <c r="JP174" s="678">
        <v>138265.82</v>
      </c>
      <c r="JQ174" s="678">
        <v>139812.54999999999</v>
      </c>
      <c r="JR174" s="678">
        <v>141383.57</v>
      </c>
      <c r="JS174" s="678">
        <v>143949.78</v>
      </c>
      <c r="JT174" s="678">
        <v>146730.9</v>
      </c>
      <c r="JU174" s="678">
        <v>146730.9</v>
      </c>
      <c r="JV174" s="678">
        <v>149537.9</v>
      </c>
      <c r="JW174" s="678">
        <v>152296.39000000001</v>
      </c>
      <c r="JX174" s="678">
        <v>155117.51999999999</v>
      </c>
      <c r="JY174" s="678">
        <v>158218.64000000001</v>
      </c>
      <c r="JZ174" s="678">
        <v>161747.18</v>
      </c>
      <c r="KA174" s="678">
        <v>166041.94</v>
      </c>
      <c r="KB174" s="678">
        <v>166041.94</v>
      </c>
      <c r="KC174" s="678">
        <v>170479.9</v>
      </c>
      <c r="KD174" s="678">
        <v>175219.59</v>
      </c>
      <c r="KE174" s="678">
        <v>179986.23</v>
      </c>
      <c r="KF174" s="678">
        <v>184770.39</v>
      </c>
      <c r="KG174" s="678">
        <v>189606.26</v>
      </c>
      <c r="KH174" s="678">
        <v>194442.13</v>
      </c>
      <c r="KI174" s="678">
        <v>194442.13</v>
      </c>
      <c r="KJ174" s="678">
        <v>199378.78</v>
      </c>
      <c r="KK174" s="678">
        <v>204818.13</v>
      </c>
      <c r="KL174" s="678">
        <v>210668.75</v>
      </c>
      <c r="KM174" s="678">
        <v>217419.6</v>
      </c>
      <c r="KN174" s="678">
        <v>224639.57</v>
      </c>
      <c r="KO174" s="678">
        <v>230789.27</v>
      </c>
      <c r="KP174" s="678">
        <v>230789.27</v>
      </c>
      <c r="KQ174" s="678">
        <v>237337.8</v>
      </c>
      <c r="KR174" s="678">
        <v>243817.91</v>
      </c>
      <c r="KS174" s="678">
        <v>250599.47</v>
      </c>
      <c r="KT174" s="678">
        <v>257661.96</v>
      </c>
      <c r="KU174" s="678">
        <v>265336.03999999998</v>
      </c>
      <c r="KV174" s="678">
        <v>273330.21000000002</v>
      </c>
      <c r="KW174" s="678">
        <v>273330.21000000002</v>
      </c>
      <c r="KX174" s="678">
        <v>281544.26</v>
      </c>
      <c r="KY174" s="678">
        <v>290116.21999999997</v>
      </c>
      <c r="KZ174" s="678">
        <v>299058.76</v>
      </c>
      <c r="LA174" s="678">
        <v>308158.15000000002</v>
      </c>
      <c r="LB174" s="678">
        <v>318480.40999999997</v>
      </c>
      <c r="LC174" s="678">
        <v>328968.43</v>
      </c>
      <c r="LD174" s="678">
        <v>328968.43</v>
      </c>
      <c r="LE174" s="678">
        <v>341780.82</v>
      </c>
      <c r="LF174" s="678">
        <v>345472.66</v>
      </c>
      <c r="LG174" s="678">
        <v>349966.21</v>
      </c>
      <c r="LH174" s="678">
        <v>349966.21</v>
      </c>
      <c r="LI174" s="678">
        <v>349966.21</v>
      </c>
      <c r="LJ174" s="678">
        <v>349966.21</v>
      </c>
      <c r="LK174" s="678">
        <v>349966.21</v>
      </c>
      <c r="LL174" s="678">
        <v>349966.21</v>
      </c>
      <c r="LM174" s="678">
        <v>351364.23</v>
      </c>
      <c r="LN174" s="678">
        <v>352795.35</v>
      </c>
      <c r="LO174" s="678">
        <v>354284.16</v>
      </c>
      <c r="LP174" s="678">
        <v>355772.97</v>
      </c>
      <c r="LQ174" s="678">
        <v>357342.95</v>
      </c>
      <c r="LR174" s="678">
        <v>357342.95</v>
      </c>
      <c r="LS174" s="678">
        <v>358979.51</v>
      </c>
      <c r="LT174" s="678">
        <v>360682.22</v>
      </c>
      <c r="LU174" s="678">
        <v>362522.68</v>
      </c>
      <c r="LV174" s="678">
        <v>364445.59</v>
      </c>
      <c r="LW174" s="678">
        <v>366398.32</v>
      </c>
      <c r="LX174" s="678">
        <v>369005.62</v>
      </c>
      <c r="LY174" s="678">
        <v>369005.62</v>
      </c>
      <c r="LZ174" s="678">
        <v>372773.57</v>
      </c>
      <c r="MA174" s="678">
        <v>378513.63</v>
      </c>
      <c r="MB174" s="678">
        <v>391112.63</v>
      </c>
      <c r="MC174" s="678">
        <v>393208.11</v>
      </c>
      <c r="MD174" s="678">
        <v>395427.8</v>
      </c>
      <c r="ME174" s="678">
        <v>397672.27</v>
      </c>
      <c r="MF174" s="678">
        <v>397672.27</v>
      </c>
      <c r="MG174" s="678">
        <v>400040.3</v>
      </c>
      <c r="MH174" s="678">
        <v>402536.31</v>
      </c>
      <c r="MI174" s="678">
        <v>405346.81</v>
      </c>
      <c r="MJ174" s="678">
        <v>408192.85</v>
      </c>
      <c r="MK174" s="678">
        <v>410837.59</v>
      </c>
      <c r="ML174" s="678">
        <v>413476.25</v>
      </c>
      <c r="MM174" s="678">
        <v>413476.25</v>
      </c>
      <c r="MN174" s="678">
        <v>416133.4</v>
      </c>
      <c r="MO174" s="678">
        <v>418243.14</v>
      </c>
      <c r="MP174" s="678">
        <v>420445.01</v>
      </c>
      <c r="MQ174" s="678">
        <v>422651.38</v>
      </c>
      <c r="MR174" s="678">
        <v>424857.75</v>
      </c>
      <c r="MS174" s="678">
        <v>427064.11</v>
      </c>
      <c r="MT174" s="678">
        <v>427064.11</v>
      </c>
      <c r="MU174" s="678">
        <v>429270.48</v>
      </c>
      <c r="MV174" s="678">
        <v>431476.84</v>
      </c>
      <c r="MW174" s="678">
        <v>433743.6</v>
      </c>
      <c r="MX174" s="678">
        <v>436010.37</v>
      </c>
      <c r="MY174" s="678">
        <v>438277.13</v>
      </c>
      <c r="MZ174" s="678">
        <v>440543.89</v>
      </c>
      <c r="NA174" s="678">
        <v>440543.89</v>
      </c>
      <c r="NB174" s="678">
        <v>442810.66</v>
      </c>
      <c r="NC174" s="678">
        <v>445077.42</v>
      </c>
      <c r="ND174" s="678">
        <v>447344.18</v>
      </c>
      <c r="NE174" s="678">
        <v>449610.95</v>
      </c>
      <c r="NF174" s="678">
        <v>451877.71</v>
      </c>
      <c r="NG174" s="678">
        <v>454186.98</v>
      </c>
      <c r="NH174" s="678">
        <v>454186.98</v>
      </c>
      <c r="NI174" s="678">
        <v>456520.96000000002</v>
      </c>
      <c r="NJ174" s="678">
        <v>458954.49</v>
      </c>
      <c r="NK174" s="678">
        <v>461422.33</v>
      </c>
      <c r="NL174" s="678">
        <v>463966.92</v>
      </c>
      <c r="NM174" s="678">
        <v>466693.47</v>
      </c>
      <c r="NN174" s="678">
        <v>469435.97</v>
      </c>
      <c r="NO174" s="678">
        <v>469435.97</v>
      </c>
      <c r="NP174" s="678">
        <v>472240.25</v>
      </c>
      <c r="NQ174" s="678">
        <v>475133.96</v>
      </c>
      <c r="NR174" s="678">
        <v>478103.22</v>
      </c>
      <c r="NS174" s="678">
        <v>481148.98</v>
      </c>
      <c r="NT174" s="678">
        <v>484413.92</v>
      </c>
      <c r="NU174" s="678">
        <v>487683.73</v>
      </c>
      <c r="NV174" s="678">
        <v>487683.73</v>
      </c>
      <c r="NW174" s="678">
        <v>491043.46</v>
      </c>
      <c r="NX174" s="678">
        <v>494478.57</v>
      </c>
      <c r="NY174" s="678">
        <v>497984.5</v>
      </c>
      <c r="NZ174" s="678">
        <v>501627.05</v>
      </c>
      <c r="OA174" s="678">
        <v>505272.75</v>
      </c>
      <c r="OB174" s="678">
        <v>509078.33</v>
      </c>
      <c r="OC174" s="678">
        <v>509078.33</v>
      </c>
      <c r="OD174" s="678">
        <v>512990.66</v>
      </c>
      <c r="OE174" s="678">
        <v>517052.5</v>
      </c>
      <c r="OF174" s="678">
        <v>521187.47</v>
      </c>
      <c r="OG174" s="678">
        <v>525452.05000000005</v>
      </c>
      <c r="OH174" s="678">
        <v>529924.38</v>
      </c>
      <c r="OI174" s="678">
        <v>534546.57999999996</v>
      </c>
      <c r="OJ174" s="678">
        <v>534546.57999999996</v>
      </c>
      <c r="OK174" s="678">
        <v>539267.41</v>
      </c>
      <c r="OL174" s="678">
        <v>544136.97</v>
      </c>
      <c r="OM174" s="678">
        <v>549287.5</v>
      </c>
      <c r="ON174" s="678">
        <v>554689.67000000004</v>
      </c>
      <c r="OO174" s="678">
        <v>560387.12</v>
      </c>
      <c r="OP174" s="678">
        <v>566126.62</v>
      </c>
      <c r="OQ174" s="678">
        <v>566126.62</v>
      </c>
      <c r="OR174" s="678">
        <v>571910.85</v>
      </c>
      <c r="OS174" s="678">
        <v>577737.76</v>
      </c>
      <c r="OT174" s="678">
        <v>583660.48</v>
      </c>
      <c r="OU174" s="678">
        <v>589737.56000000006</v>
      </c>
      <c r="OV174" s="678">
        <v>595912.97</v>
      </c>
      <c r="OW174" s="678">
        <v>602192.39</v>
      </c>
      <c r="OX174" s="678">
        <v>602192.39</v>
      </c>
      <c r="OY174" s="678">
        <v>608548.21</v>
      </c>
      <c r="OZ174" s="678">
        <v>615131.77</v>
      </c>
      <c r="PA174" s="678">
        <v>621870.75</v>
      </c>
      <c r="PB174" s="678">
        <v>628736.01</v>
      </c>
      <c r="PC174" s="678">
        <v>636248.35</v>
      </c>
      <c r="PD174" s="678">
        <v>644815.38</v>
      </c>
      <c r="PE174" s="678">
        <v>644815.38</v>
      </c>
      <c r="PF174" s="678">
        <v>653748.16</v>
      </c>
      <c r="PG174" s="678">
        <v>663773.80000000005</v>
      </c>
      <c r="PH174" s="678">
        <v>674154.55</v>
      </c>
      <c r="PI174" s="678">
        <v>684417.04</v>
      </c>
      <c r="PJ174" s="678">
        <v>695984.87</v>
      </c>
      <c r="PK174" s="678">
        <v>708118.07</v>
      </c>
      <c r="PL174" s="678">
        <v>708118.07</v>
      </c>
      <c r="PM174" s="678">
        <v>722649.82</v>
      </c>
      <c r="PN174" s="678">
        <v>741775.11</v>
      </c>
      <c r="PO174" s="678">
        <v>757033.38</v>
      </c>
      <c r="PP174" s="678">
        <v>775139.09</v>
      </c>
      <c r="PQ174" s="678">
        <v>872034.64</v>
      </c>
      <c r="PR174" s="678">
        <v>993154.75</v>
      </c>
      <c r="PS174" s="678">
        <v>993154.75</v>
      </c>
      <c r="PT174" s="678">
        <v>1225081.54</v>
      </c>
      <c r="PU174" s="678">
        <v>1365074.27</v>
      </c>
      <c r="PV174" s="678">
        <v>1424824.78</v>
      </c>
      <c r="PW174" s="678">
        <v>1456419.96</v>
      </c>
      <c r="PX174" s="678">
        <v>1456419.96</v>
      </c>
      <c r="PY174" s="678">
        <v>1494891.37</v>
      </c>
      <c r="PZ174" s="678">
        <v>1494891.37</v>
      </c>
      <c r="QA174" s="678">
        <v>1521821.55</v>
      </c>
      <c r="QB174" s="678">
        <v>1552284.82</v>
      </c>
      <c r="QC174" s="678">
        <v>1587298.27</v>
      </c>
      <c r="QD174" s="678">
        <v>1607668.1</v>
      </c>
      <c r="QE174" s="678">
        <v>1619701.93</v>
      </c>
      <c r="QF174" s="678">
        <v>1630981.45</v>
      </c>
      <c r="QG174" s="678">
        <v>1630981.45</v>
      </c>
      <c r="QH174" s="678">
        <v>1640112.45</v>
      </c>
      <c r="QI174" s="678">
        <v>1655085.42</v>
      </c>
      <c r="QJ174" s="678">
        <v>1669125.31</v>
      </c>
      <c r="QK174" s="678">
        <v>1690361.02</v>
      </c>
      <c r="QL174" s="678">
        <v>1695996.14</v>
      </c>
      <c r="QM174" s="678">
        <v>1703995.22</v>
      </c>
      <c r="QN174" s="678">
        <v>1703995.22</v>
      </c>
      <c r="QO174" s="678">
        <v>1713055.71</v>
      </c>
      <c r="QP174" s="678">
        <v>1726975.14</v>
      </c>
      <c r="QQ174" s="678">
        <v>1743836.28</v>
      </c>
      <c r="QR174" s="678">
        <v>1777462.54</v>
      </c>
      <c r="QS174" s="678">
        <v>1789634.92</v>
      </c>
      <c r="QT174" s="678">
        <v>1800490.21</v>
      </c>
      <c r="QU174" s="678">
        <v>1800490.21</v>
      </c>
      <c r="QV174" s="678">
        <v>1821266.74</v>
      </c>
      <c r="QW174" s="678">
        <v>1841822.34</v>
      </c>
      <c r="QX174" s="678">
        <v>1846942.9</v>
      </c>
      <c r="QY174" s="678">
        <v>1854611.61</v>
      </c>
      <c r="QZ174" s="678">
        <v>1866736.05</v>
      </c>
      <c r="RA174" s="678">
        <v>1874895.82</v>
      </c>
      <c r="RB174" s="678">
        <v>1874895.82</v>
      </c>
      <c r="RC174" s="678">
        <v>1881124.35</v>
      </c>
      <c r="RD174" s="678">
        <v>1890114.13</v>
      </c>
      <c r="RE174" s="678">
        <v>1902988.5</v>
      </c>
      <c r="RF174" s="678">
        <v>1913719.93</v>
      </c>
      <c r="RG174" s="678">
        <v>1915464.18</v>
      </c>
      <c r="RH174" s="678">
        <v>1917481.42</v>
      </c>
      <c r="RI174" s="678">
        <v>1917481.42</v>
      </c>
      <c r="RJ174" s="678">
        <v>1921533.63</v>
      </c>
      <c r="RK174" s="678">
        <v>1926238.16</v>
      </c>
      <c r="RL174" s="678">
        <v>1928634.74</v>
      </c>
      <c r="RM174" s="678">
        <v>1931031.31</v>
      </c>
      <c r="RN174" s="678">
        <v>1933427.89</v>
      </c>
      <c r="RO174" s="678">
        <v>1938620.48</v>
      </c>
      <c r="RP174" s="678">
        <v>1938620.48</v>
      </c>
      <c r="RQ174" s="678">
        <v>1946209.65</v>
      </c>
      <c r="RR174" s="678">
        <v>1947149.81</v>
      </c>
      <c r="RS174" s="678">
        <v>1948089.98</v>
      </c>
      <c r="RT174" s="678">
        <v>1949030.14</v>
      </c>
      <c r="RU174" s="678">
        <v>1951067.17</v>
      </c>
      <c r="RV174" s="678">
        <v>1954044.36</v>
      </c>
      <c r="RW174" s="678">
        <v>1954044.36</v>
      </c>
      <c r="RX174" s="678">
        <v>1954044.36</v>
      </c>
      <c r="RY174" s="678">
        <v>1954044.36</v>
      </c>
      <c r="RZ174" s="678">
        <v>1954044.36</v>
      </c>
      <c r="SA174" s="678">
        <v>1954044.36</v>
      </c>
      <c r="SB174" s="678">
        <v>1954044.36</v>
      </c>
      <c r="SC174" s="678">
        <v>1954044.36</v>
      </c>
      <c r="SD174" s="678">
        <v>1954044.36</v>
      </c>
      <c r="SE174" s="678">
        <v>1954044.36</v>
      </c>
      <c r="SF174" s="678">
        <v>1954044.36</v>
      </c>
      <c r="SG174" s="678">
        <v>1954044.36</v>
      </c>
      <c r="SH174" s="678">
        <v>1954044.36</v>
      </c>
      <c r="SI174" s="678">
        <v>1954044.36</v>
      </c>
      <c r="SJ174" s="678">
        <v>1954044.36</v>
      </c>
      <c r="SK174" s="678">
        <v>1954044.36</v>
      </c>
      <c r="SL174" s="678">
        <v>1954044.36</v>
      </c>
      <c r="SM174" s="678">
        <v>1954044.36</v>
      </c>
      <c r="SN174" s="678">
        <v>1954044.36</v>
      </c>
      <c r="SO174" s="678">
        <v>1954044.36</v>
      </c>
      <c r="SP174" s="678">
        <v>1954044.36</v>
      </c>
      <c r="SQ174" s="678">
        <v>1954044.36</v>
      </c>
      <c r="SR174" s="678">
        <v>1954044.36</v>
      </c>
      <c r="SS174" s="678">
        <v>1954044.36</v>
      </c>
      <c r="ST174" s="678">
        <v>1954044.36</v>
      </c>
      <c r="SU174" s="678">
        <v>1954044.36</v>
      </c>
      <c r="SV174" s="678">
        <v>1954044.36</v>
      </c>
      <c r="SW174" s="678">
        <v>1954044.36</v>
      </c>
      <c r="SX174" s="678">
        <v>1954044.36</v>
      </c>
      <c r="SY174" s="678">
        <v>1954044.36</v>
      </c>
      <c r="SZ174" s="678">
        <v>1954044.36</v>
      </c>
      <c r="TA174" s="678">
        <v>1954044.36</v>
      </c>
      <c r="TB174" s="678">
        <v>1954044.36</v>
      </c>
      <c r="TC174" s="678">
        <v>1954044.36</v>
      </c>
      <c r="TD174" s="678">
        <v>1954044.36</v>
      </c>
      <c r="TE174" s="678">
        <v>1954044.36</v>
      </c>
      <c r="TF174" s="678">
        <v>1954044.36</v>
      </c>
      <c r="TG174" s="678">
        <v>1954044.36</v>
      </c>
      <c r="TH174" s="678">
        <v>1954044.36</v>
      </c>
      <c r="TI174" s="678">
        <v>1954044.36</v>
      </c>
      <c r="TJ174" s="678">
        <v>1954044.36</v>
      </c>
      <c r="TK174" s="678">
        <v>1954044.36</v>
      </c>
      <c r="TL174" s="678">
        <v>1954044.36</v>
      </c>
      <c r="TM174" s="678">
        <v>1954044.36</v>
      </c>
      <c r="TN174" s="678">
        <v>1954044.36</v>
      </c>
      <c r="TO174" s="678">
        <v>1954044.36</v>
      </c>
      <c r="TP174" s="678">
        <v>1954044.36</v>
      </c>
      <c r="TQ174" s="678">
        <v>1954044.36</v>
      </c>
      <c r="TR174" s="678">
        <v>1954044.36</v>
      </c>
      <c r="TS174" s="678">
        <v>1954044.36</v>
      </c>
      <c r="TT174" s="678">
        <v>1954044.36</v>
      </c>
      <c r="TU174" s="678">
        <v>1954044.36</v>
      </c>
      <c r="TV174" s="678">
        <v>1954044.36</v>
      </c>
      <c r="TW174" s="678">
        <v>1954044.36</v>
      </c>
      <c r="TX174" s="678">
        <v>1954044.36</v>
      </c>
      <c r="TY174" s="678">
        <v>1954044.36</v>
      </c>
      <c r="TZ174" s="678">
        <v>1954044.36</v>
      </c>
      <c r="UA174" s="678">
        <v>1954044.36</v>
      </c>
      <c r="UB174" s="678">
        <v>1954044.36</v>
      </c>
      <c r="UC174" s="678">
        <v>1954044.36</v>
      </c>
      <c r="UD174" s="678">
        <v>1954044.36</v>
      </c>
      <c r="UE174" s="678">
        <v>1954044.36</v>
      </c>
      <c r="UF174" s="678">
        <v>1954044.36</v>
      </c>
      <c r="UG174" s="678">
        <v>1954044.36</v>
      </c>
      <c r="UH174" s="678">
        <v>1954044.36</v>
      </c>
      <c r="UI174" s="678">
        <v>1954044.36</v>
      </c>
      <c r="UJ174" s="678">
        <v>1954044.36</v>
      </c>
      <c r="UK174" s="678">
        <v>1954044.36</v>
      </c>
      <c r="UL174" s="678">
        <v>1954044.36</v>
      </c>
      <c r="UM174" s="678">
        <v>1954044.36</v>
      </c>
      <c r="UN174" s="678">
        <v>1954044.36</v>
      </c>
      <c r="UO174" s="678">
        <v>1954044.36</v>
      </c>
      <c r="UP174" s="678">
        <v>1954044.36</v>
      </c>
      <c r="UQ174" s="678">
        <v>1954044.36</v>
      </c>
      <c r="UR174" s="678">
        <v>1954044.36</v>
      </c>
      <c r="US174" s="678">
        <v>1954044.36</v>
      </c>
      <c r="UT174" s="678">
        <v>1954044.36</v>
      </c>
      <c r="UU174" s="678">
        <v>1954044.36</v>
      </c>
      <c r="UV174" s="678">
        <v>1954044.36</v>
      </c>
      <c r="UW174" s="678">
        <v>1954044.36</v>
      </c>
      <c r="UX174" s="678">
        <v>1954044.36</v>
      </c>
      <c r="UY174" s="678">
        <v>1954044.36</v>
      </c>
      <c r="UZ174" s="678">
        <v>1954044.36</v>
      </c>
      <c r="VA174" s="678">
        <v>1954044.36</v>
      </c>
      <c r="VB174" s="678">
        <v>1954044.36</v>
      </c>
      <c r="VC174" s="678">
        <v>1954044.36</v>
      </c>
      <c r="VD174" s="678">
        <v>1954044.36</v>
      </c>
      <c r="VE174" s="678">
        <v>1954044.36</v>
      </c>
      <c r="VF174" s="678">
        <v>1954044.36</v>
      </c>
      <c r="VG174" s="678">
        <v>1954044.36</v>
      </c>
      <c r="VH174" s="678">
        <v>1954044.36</v>
      </c>
      <c r="VI174" s="678">
        <v>1954044.36</v>
      </c>
      <c r="VJ174" s="678">
        <v>1954044.36</v>
      </c>
      <c r="VK174" s="678">
        <v>1954044.36</v>
      </c>
      <c r="VL174" s="678">
        <v>1954044.36</v>
      </c>
      <c r="VM174" s="678">
        <v>1954044.36</v>
      </c>
      <c r="VN174" s="678"/>
      <c r="VO174" s="678"/>
      <c r="VP174" s="678"/>
      <c r="VQ174" s="678"/>
      <c r="VR174" s="678"/>
      <c r="VS174" s="678"/>
      <c r="VT174" s="678"/>
      <c r="VU174" s="678"/>
      <c r="VV174" s="678"/>
      <c r="VW174" s="678"/>
      <c r="VX174" s="678"/>
      <c r="VY174" s="678"/>
      <c r="VZ174" s="678"/>
      <c r="WA174" s="678"/>
      <c r="WB174" s="678"/>
      <c r="WC174" s="678"/>
      <c r="WD174" s="678"/>
      <c r="WE174" s="678"/>
      <c r="WF174" s="678"/>
      <c r="WG174" s="678"/>
      <c r="WH174" s="678"/>
      <c r="WI174" s="678"/>
      <c r="WJ174" s="678"/>
      <c r="WK174" s="678"/>
      <c r="WL174" s="678"/>
      <c r="WM174" s="678"/>
      <c r="WN174" s="678"/>
      <c r="WO174" s="678"/>
      <c r="WP174" s="678"/>
      <c r="WQ174" s="678"/>
      <c r="WR174" s="678"/>
      <c r="WS174" s="678"/>
      <c r="WT174" s="678"/>
      <c r="WU174" s="678"/>
      <c r="WV174" s="678"/>
      <c r="WW174" s="678"/>
      <c r="WX174" s="678"/>
      <c r="WY174" s="678"/>
      <c r="WZ174" s="678"/>
      <c r="XA174" s="678"/>
      <c r="XB174" s="678"/>
      <c r="XC174" s="678"/>
      <c r="XD174" s="678"/>
      <c r="XE174" s="678"/>
      <c r="XF174" s="678"/>
      <c r="XG174" s="678"/>
      <c r="XH174" s="678"/>
      <c r="XI174" s="678"/>
      <c r="XJ174" s="678"/>
      <c r="XK174" s="678"/>
      <c r="XL174" s="678"/>
      <c r="XM174" s="678"/>
      <c r="XN174" s="678"/>
      <c r="XO174" s="678"/>
      <c r="XP174" s="678"/>
      <c r="XQ174" s="678"/>
      <c r="XR174" s="678"/>
      <c r="XS174" s="678"/>
      <c r="XT174" s="678"/>
      <c r="XU174" s="678"/>
      <c r="XV174" s="678"/>
      <c r="XW174" s="678"/>
      <c r="XX174" s="678"/>
      <c r="XY174" s="678"/>
      <c r="XZ174" s="678"/>
      <c r="YA174" s="678"/>
      <c r="YB174" s="678"/>
      <c r="YC174" s="678"/>
      <c r="YD174" s="678"/>
      <c r="YE174" s="678"/>
      <c r="YF174" s="678"/>
      <c r="YG174" s="678"/>
      <c r="YH174" s="678"/>
      <c r="YI174" s="678"/>
      <c r="YJ174" s="678"/>
      <c r="YK174" s="678"/>
      <c r="YL174" s="678"/>
      <c r="YM174" s="678"/>
      <c r="YN174" s="678"/>
      <c r="YO174" s="678"/>
      <c r="YP174" s="678"/>
      <c r="YQ174" s="678"/>
      <c r="YR174" s="678"/>
      <c r="YS174" s="678"/>
      <c r="YT174" s="678"/>
      <c r="YU174" s="678"/>
      <c r="YV174" s="678"/>
      <c r="YW174" s="678"/>
      <c r="YX174" s="678"/>
      <c r="YY174" s="678"/>
      <c r="YZ174" s="678"/>
      <c r="ZA174" s="678"/>
      <c r="ZB174" s="678"/>
      <c r="ZC174" s="678"/>
      <c r="ZD174" s="678"/>
      <c r="ZE174" s="678"/>
      <c r="ZF174" s="678"/>
      <c r="ZG174" s="678"/>
      <c r="ZH174" s="678"/>
      <c r="ZI174" s="678"/>
      <c r="ZJ174" s="678"/>
      <c r="ZK174" s="678"/>
      <c r="ZL174" s="678"/>
      <c r="ZM174" s="678"/>
      <c r="ZN174" s="678"/>
      <c r="ZO174" s="678"/>
      <c r="ZP174" s="678"/>
      <c r="ZQ174" s="678"/>
      <c r="ZR174" s="678"/>
      <c r="ZS174" s="678"/>
      <c r="ZT174" s="678"/>
      <c r="ZU174" s="678"/>
      <c r="ZV174" s="678"/>
      <c r="ZW174" s="678"/>
      <c r="ZX174" s="678"/>
      <c r="ZY174" s="678"/>
      <c r="ZZ174" s="678"/>
      <c r="AAA174" s="678"/>
      <c r="AAB174" s="678"/>
      <c r="AAC174" s="678"/>
      <c r="AAD174" s="678"/>
      <c r="AAE174" s="678"/>
      <c r="AAF174" s="678"/>
      <c r="AAG174" s="678"/>
      <c r="AAH174" s="678"/>
      <c r="AAI174" s="678"/>
      <c r="AAJ174" s="678"/>
      <c r="AAK174" s="678"/>
      <c r="AAL174" s="678"/>
      <c r="AAM174" s="678"/>
      <c r="AAN174" s="678"/>
      <c r="AAO174" s="678"/>
      <c r="AAP174" s="678"/>
      <c r="AAQ174" s="678"/>
      <c r="AAR174" s="678"/>
      <c r="AAS174" s="678"/>
      <c r="AAT174" s="678"/>
      <c r="AAU174" s="678"/>
      <c r="AAV174" s="678"/>
      <c r="AAW174" s="678"/>
      <c r="AAX174" s="678"/>
      <c r="AAY174" s="678"/>
      <c r="AAZ174" s="678"/>
      <c r="ABA174" s="678"/>
      <c r="ABB174" s="678"/>
      <c r="ABC174" s="678"/>
      <c r="ABD174" s="678"/>
      <c r="ABE174" s="678"/>
      <c r="ABF174" s="678"/>
      <c r="ABG174" s="678"/>
      <c r="ABH174" s="678"/>
      <c r="ABI174" s="678"/>
      <c r="ABJ174" s="678"/>
      <c r="ABK174" s="678"/>
      <c r="ABL174" s="678"/>
      <c r="ABM174" s="678"/>
      <c r="ABN174" s="678"/>
      <c r="ABO174" s="678"/>
      <c r="ABP174" s="678"/>
      <c r="ABQ174" s="678"/>
      <c r="ABR174" s="678"/>
      <c r="ABS174" s="678"/>
      <c r="ABT174" s="678"/>
      <c r="ABU174" s="678"/>
      <c r="ABV174" s="678"/>
      <c r="ABW174" s="678"/>
      <c r="ABX174" s="678"/>
      <c r="ABY174" s="678"/>
      <c r="ABZ174" s="678"/>
      <c r="ACA174" s="678"/>
      <c r="ACB174" s="678"/>
      <c r="ACC174" s="678"/>
      <c r="ACD174" s="678"/>
      <c r="ACE174" s="678"/>
      <c r="ACF174" s="678"/>
      <c r="ACG174" s="678"/>
      <c r="ACH174" s="678"/>
      <c r="ACI174" s="678"/>
      <c r="ACJ174" s="678"/>
      <c r="ACK174" s="678"/>
      <c r="ACL174" s="678"/>
      <c r="ACM174" s="678"/>
      <c r="ACN174" s="678"/>
      <c r="ACO174" s="678"/>
      <c r="ACP174" s="678"/>
      <c r="ACQ174" s="678"/>
      <c r="ACR174" s="678"/>
      <c r="ACS174" s="678"/>
      <c r="ACT174" s="678"/>
      <c r="ACU174" s="678"/>
      <c r="ACV174" s="678"/>
      <c r="ACW174" s="678"/>
      <c r="ACX174" s="678"/>
      <c r="ACY174" s="678"/>
      <c r="ACZ174" s="678"/>
      <c r="ADA174" s="678"/>
      <c r="ADB174" s="678"/>
      <c r="ADC174" s="678"/>
      <c r="ADD174" s="678"/>
      <c r="ADE174" s="678"/>
      <c r="ADF174" s="678"/>
      <c r="ADG174" s="678"/>
      <c r="ADH174" s="678"/>
      <c r="ADI174" s="678"/>
      <c r="ADJ174" s="678"/>
      <c r="ADK174" s="678"/>
      <c r="ADL174" s="678"/>
      <c r="ADM174" s="678"/>
      <c r="ADN174" s="678"/>
      <c r="ADO174" s="678"/>
      <c r="ADP174" s="678"/>
      <c r="ADQ174" s="678"/>
      <c r="ADR174" s="678"/>
      <c r="ADS174" s="678"/>
      <c r="ADT174" s="678"/>
      <c r="ADU174" s="678"/>
      <c r="ADV174" s="678"/>
      <c r="ADW174" s="678"/>
      <c r="ADX174" s="678"/>
      <c r="ADY174" s="678"/>
      <c r="ADZ174" s="678"/>
      <c r="AEA174" s="678"/>
      <c r="AEB174" s="678"/>
      <c r="AEC174" s="678"/>
      <c r="AED174" s="678"/>
      <c r="AEE174" s="678"/>
      <c r="AEF174" s="678"/>
      <c r="AEG174" s="678"/>
      <c r="AEH174" s="678"/>
      <c r="AEI174" s="678"/>
      <c r="AEJ174" s="678"/>
      <c r="AEK174" s="678"/>
      <c r="AEL174" s="678"/>
      <c r="AEM174" s="678"/>
      <c r="AEN174" s="678"/>
      <c r="AEO174" s="678"/>
      <c r="AEP174" s="678"/>
      <c r="AEQ174" s="678"/>
      <c r="AER174" s="678"/>
    </row>
    <row r="175" spans="11:824">
      <c r="K175" s="678" t="s">
        <v>834</v>
      </c>
      <c r="L175" s="678"/>
      <c r="M175" s="678">
        <v>0</v>
      </c>
      <c r="N175" s="678">
        <v>0</v>
      </c>
      <c r="O175" s="678">
        <v>0</v>
      </c>
      <c r="P175" s="678">
        <v>583.28</v>
      </c>
      <c r="Q175" s="678">
        <v>583.28</v>
      </c>
      <c r="R175" s="678">
        <v>583.28</v>
      </c>
      <c r="S175" s="678" t="s">
        <v>6192</v>
      </c>
      <c r="T175" s="678"/>
      <c r="U175" s="678"/>
      <c r="V175" s="678"/>
      <c r="W175" s="678"/>
      <c r="X175" s="678"/>
      <c r="Y175" s="678"/>
      <c r="Z175" s="678"/>
      <c r="AA175" s="678"/>
      <c r="AB175" s="678"/>
      <c r="AC175" s="678"/>
      <c r="AD175" s="678"/>
      <c r="AE175" s="678"/>
      <c r="AF175" s="678"/>
      <c r="AG175" s="678"/>
      <c r="AH175" s="678"/>
      <c r="AI175" s="678"/>
      <c r="AJ175" s="678"/>
      <c r="AK175" s="678"/>
      <c r="AL175" s="678"/>
      <c r="AM175" s="678"/>
      <c r="AN175" s="678"/>
      <c r="AO175" s="678"/>
      <c r="AP175" s="678"/>
      <c r="AQ175" s="678"/>
      <c r="AR175" s="678"/>
      <c r="AS175" s="678"/>
      <c r="AT175" s="678"/>
      <c r="AU175" s="678"/>
      <c r="AV175" s="678"/>
      <c r="AW175" s="678"/>
      <c r="AX175" s="678"/>
      <c r="AY175" s="678"/>
      <c r="AZ175" s="678"/>
      <c r="BA175" s="678"/>
      <c r="BB175" s="678"/>
      <c r="BC175" s="678"/>
      <c r="BD175" s="678"/>
      <c r="BE175" s="678"/>
      <c r="BF175" s="678"/>
      <c r="BG175" s="678"/>
      <c r="BH175" s="678"/>
      <c r="BI175" s="678"/>
      <c r="BJ175" s="678"/>
      <c r="BK175" s="678"/>
      <c r="BL175" s="678"/>
      <c r="BM175" s="678"/>
      <c r="BN175" s="678"/>
      <c r="BO175" s="678"/>
      <c r="BP175" s="678"/>
      <c r="BQ175" s="678"/>
      <c r="BR175" s="678"/>
      <c r="BS175" s="678"/>
      <c r="BT175" s="678"/>
      <c r="BU175" s="678"/>
      <c r="BV175" s="678"/>
      <c r="BW175" s="678"/>
      <c r="BX175" s="678"/>
      <c r="BY175" s="678"/>
      <c r="BZ175" s="678"/>
      <c r="CA175" s="678"/>
      <c r="CB175" s="678"/>
      <c r="CC175" s="678"/>
      <c r="CD175" s="678"/>
      <c r="CE175" s="678"/>
      <c r="CF175" s="678"/>
      <c r="CG175" s="678"/>
      <c r="CH175" s="678"/>
      <c r="CI175" s="678"/>
      <c r="CJ175" s="678"/>
      <c r="CK175" s="678"/>
      <c r="CL175" s="678"/>
      <c r="CM175" s="678"/>
      <c r="CN175" s="678"/>
      <c r="CO175" s="678"/>
      <c r="CP175" s="678"/>
      <c r="CQ175" s="678"/>
      <c r="CR175" s="678"/>
      <c r="CS175" s="678"/>
      <c r="CT175" s="678"/>
      <c r="CU175" s="678"/>
      <c r="CV175" s="678"/>
      <c r="CW175" s="678"/>
      <c r="CX175" s="678"/>
      <c r="CY175" s="678"/>
      <c r="CZ175" s="678"/>
      <c r="DA175" s="678"/>
      <c r="DB175" s="678"/>
      <c r="DC175" s="678"/>
      <c r="DD175" s="678"/>
      <c r="DE175" s="678"/>
      <c r="DF175" s="678"/>
      <c r="DG175" s="678"/>
      <c r="DH175" s="678"/>
      <c r="DI175" s="678"/>
      <c r="DJ175" s="678"/>
      <c r="DK175" s="678"/>
      <c r="DL175" s="678"/>
      <c r="DM175" s="678"/>
      <c r="DN175" s="678"/>
      <c r="DO175" s="678"/>
      <c r="DP175" s="678"/>
      <c r="DQ175" s="678"/>
      <c r="DR175" s="678"/>
      <c r="DS175" s="678"/>
      <c r="DT175" s="678"/>
      <c r="DU175" s="678"/>
      <c r="DV175" s="678"/>
      <c r="DW175" s="678"/>
      <c r="DX175" s="678"/>
      <c r="DY175" s="678"/>
      <c r="DZ175" s="678"/>
      <c r="EA175" s="678"/>
      <c r="EB175" s="678"/>
      <c r="EC175" s="678"/>
      <c r="ED175" s="678"/>
      <c r="EE175" s="678"/>
      <c r="EF175" s="678"/>
      <c r="EG175" s="678"/>
      <c r="EH175" s="678"/>
      <c r="EI175" s="678"/>
      <c r="EJ175" s="678"/>
      <c r="EK175" s="678"/>
      <c r="EL175" s="678"/>
      <c r="EM175" s="678"/>
      <c r="EN175" s="678"/>
      <c r="EO175" s="678"/>
      <c r="EP175" s="678"/>
      <c r="EQ175" s="678"/>
      <c r="ER175" s="678"/>
      <c r="ES175" s="678"/>
      <c r="ET175" s="678"/>
      <c r="EU175" s="678"/>
      <c r="EV175" s="678"/>
      <c r="EW175" s="678"/>
      <c r="EX175" s="678"/>
      <c r="EY175" s="678"/>
      <c r="EZ175" s="678"/>
      <c r="FA175" s="678"/>
      <c r="FB175" s="678"/>
      <c r="FC175" s="678"/>
      <c r="FD175" s="678"/>
      <c r="FE175" s="678"/>
      <c r="FF175" s="678"/>
      <c r="FG175" s="678"/>
      <c r="FH175" s="678"/>
      <c r="FI175" s="678"/>
      <c r="FJ175" s="678"/>
      <c r="FK175" s="678"/>
      <c r="FL175" s="678"/>
      <c r="FM175" s="678"/>
      <c r="FN175" s="678"/>
      <c r="FO175" s="678"/>
      <c r="FP175" s="678"/>
      <c r="FQ175" s="678"/>
      <c r="FR175" s="678"/>
      <c r="FS175" s="678"/>
      <c r="FT175" s="678"/>
      <c r="FU175" s="678"/>
      <c r="FV175" s="678"/>
      <c r="FW175" s="678"/>
      <c r="FX175" s="678"/>
      <c r="FY175" s="678"/>
      <c r="FZ175" s="678"/>
      <c r="GA175" s="678"/>
      <c r="GB175" s="678"/>
      <c r="GC175" s="678"/>
      <c r="GD175" s="678"/>
      <c r="GE175" s="678"/>
      <c r="GF175" s="678"/>
      <c r="GG175" s="678"/>
      <c r="GH175" s="678"/>
      <c r="GI175" s="678"/>
      <c r="GJ175" s="678"/>
      <c r="GK175" s="678"/>
      <c r="GL175" s="678"/>
      <c r="GM175" s="678"/>
      <c r="GN175" s="678"/>
      <c r="GO175" s="678"/>
      <c r="GP175" s="678"/>
      <c r="GQ175" s="678"/>
      <c r="GR175" s="678"/>
      <c r="GS175" s="678"/>
      <c r="GT175" s="678"/>
      <c r="GU175" s="678"/>
      <c r="GV175" s="678"/>
      <c r="GW175" s="678"/>
      <c r="GX175" s="678"/>
      <c r="GY175" s="678"/>
      <c r="GZ175" s="678"/>
      <c r="HA175" s="678"/>
      <c r="HB175" s="678"/>
      <c r="HC175" s="678"/>
      <c r="HD175" s="678"/>
      <c r="HE175" s="678"/>
      <c r="HF175" s="678"/>
      <c r="HG175" s="678"/>
      <c r="HH175" s="678"/>
      <c r="HI175" s="678"/>
      <c r="HJ175" s="678"/>
      <c r="HK175" s="678"/>
      <c r="HL175" s="678"/>
      <c r="HM175" s="678"/>
      <c r="HN175" s="678"/>
      <c r="HO175" s="678"/>
      <c r="HP175" s="678"/>
      <c r="HQ175" s="678"/>
      <c r="HR175" s="678"/>
      <c r="HS175" s="678"/>
      <c r="HT175" s="678"/>
      <c r="HU175" s="678"/>
      <c r="HV175" s="678"/>
      <c r="HW175" s="678"/>
      <c r="HX175" s="678"/>
      <c r="HY175" s="678"/>
      <c r="HZ175" s="678"/>
      <c r="IA175" s="678"/>
      <c r="IB175" s="678"/>
      <c r="IC175" s="678"/>
      <c r="ID175" s="678"/>
      <c r="IE175" s="678"/>
      <c r="IF175" s="678"/>
      <c r="IG175" s="678"/>
      <c r="IH175" s="678"/>
      <c r="II175" s="678"/>
      <c r="IJ175" s="678"/>
      <c r="IK175" s="678"/>
      <c r="IL175" s="678"/>
      <c r="IM175" s="678"/>
      <c r="IN175" s="678"/>
      <c r="IO175" s="678"/>
      <c r="IP175" s="678"/>
      <c r="IQ175" s="678"/>
      <c r="IR175" s="678"/>
      <c r="IS175" s="678"/>
      <c r="IT175" s="678"/>
      <c r="IU175" s="678"/>
      <c r="IV175" s="678"/>
      <c r="IW175" s="678"/>
      <c r="IX175" s="678"/>
      <c r="IY175" s="678"/>
      <c r="IZ175" s="678"/>
      <c r="JA175" s="678"/>
      <c r="JB175" s="678"/>
      <c r="JC175" s="678"/>
      <c r="JD175" s="678"/>
      <c r="JE175" s="678"/>
      <c r="JF175" s="678"/>
      <c r="JG175" s="678"/>
      <c r="JH175" s="678"/>
      <c r="JI175" s="678"/>
      <c r="JJ175" s="678"/>
      <c r="JK175" s="678"/>
      <c r="JL175" s="678"/>
      <c r="JM175" s="678"/>
      <c r="JN175" s="678"/>
      <c r="JO175" s="678"/>
      <c r="JP175" s="678"/>
      <c r="JQ175" s="678"/>
      <c r="JR175" s="678"/>
      <c r="JS175" s="678"/>
      <c r="JT175" s="678"/>
      <c r="JU175" s="678"/>
      <c r="JV175" s="678"/>
      <c r="JW175" s="678"/>
      <c r="JX175" s="678"/>
      <c r="JY175" s="678"/>
      <c r="JZ175" s="678"/>
      <c r="KA175" s="678"/>
      <c r="KB175" s="678"/>
      <c r="KC175" s="678"/>
      <c r="KD175" s="678"/>
      <c r="KE175" s="678"/>
      <c r="KF175" s="678"/>
      <c r="KG175" s="678"/>
      <c r="KH175" s="678"/>
      <c r="KI175" s="678"/>
      <c r="KJ175" s="678"/>
      <c r="KK175" s="678"/>
      <c r="KL175" s="678"/>
      <c r="KM175" s="678"/>
      <c r="KN175" s="678"/>
      <c r="KO175" s="678"/>
      <c r="KP175" s="678"/>
      <c r="KQ175" s="678"/>
      <c r="KR175" s="678"/>
      <c r="KS175" s="678"/>
      <c r="KT175" s="678"/>
      <c r="KU175" s="678"/>
      <c r="KV175" s="678"/>
      <c r="KW175" s="678"/>
      <c r="KX175" s="678"/>
      <c r="KY175" s="678"/>
      <c r="KZ175" s="678"/>
      <c r="LA175" s="678"/>
      <c r="LB175" s="678"/>
      <c r="LC175" s="678"/>
      <c r="LD175" s="678"/>
      <c r="LE175" s="678"/>
      <c r="LF175" s="678"/>
      <c r="LG175" s="678"/>
      <c r="LH175" s="678"/>
      <c r="LI175" s="678"/>
      <c r="LJ175" s="678"/>
      <c r="LK175" s="678"/>
      <c r="LL175" s="678"/>
      <c r="LM175" s="678"/>
      <c r="LN175" s="678"/>
      <c r="LO175" s="678"/>
      <c r="LP175" s="678"/>
      <c r="LQ175" s="678"/>
      <c r="LR175" s="678"/>
      <c r="LS175" s="678"/>
      <c r="LT175" s="678"/>
      <c r="LU175" s="678"/>
      <c r="LV175" s="678"/>
      <c r="LW175" s="678"/>
      <c r="LX175" s="678"/>
      <c r="LY175" s="678"/>
      <c r="LZ175" s="678"/>
      <c r="MA175" s="678"/>
      <c r="MB175" s="678"/>
      <c r="MC175" s="678"/>
      <c r="MD175" s="678"/>
      <c r="ME175" s="678"/>
      <c r="MF175" s="678"/>
      <c r="MG175" s="678"/>
      <c r="MH175" s="678"/>
      <c r="MI175" s="678"/>
      <c r="MJ175" s="678"/>
      <c r="MK175" s="678"/>
      <c r="ML175" s="678"/>
      <c r="MM175" s="678"/>
      <c r="MN175" s="678"/>
      <c r="MO175" s="678"/>
      <c r="MP175" s="678"/>
      <c r="MQ175" s="678"/>
      <c r="MR175" s="678"/>
      <c r="MS175" s="678"/>
      <c r="MT175" s="678"/>
      <c r="MU175" s="678"/>
      <c r="MV175" s="678"/>
      <c r="MW175" s="678"/>
      <c r="MX175" s="678"/>
      <c r="MY175" s="678"/>
      <c r="MZ175" s="678"/>
      <c r="NA175" s="678"/>
      <c r="NB175" s="678"/>
      <c r="NC175" s="678"/>
      <c r="ND175" s="678"/>
      <c r="NE175" s="678"/>
      <c r="NF175" s="678"/>
      <c r="NG175" s="678"/>
      <c r="NH175" s="678"/>
      <c r="NI175" s="678"/>
      <c r="NJ175" s="678"/>
      <c r="NK175" s="678"/>
      <c r="NL175" s="678"/>
      <c r="NM175" s="678"/>
      <c r="NN175" s="678"/>
      <c r="NO175" s="678"/>
      <c r="NP175" s="678"/>
      <c r="NQ175" s="678"/>
      <c r="NR175" s="678"/>
      <c r="NS175" s="678"/>
      <c r="NT175" s="678"/>
      <c r="NU175" s="678"/>
      <c r="NV175" s="678"/>
      <c r="NW175" s="678"/>
      <c r="NX175" s="678"/>
      <c r="NY175" s="678"/>
      <c r="NZ175" s="678"/>
      <c r="OA175" s="678"/>
      <c r="OB175" s="678"/>
      <c r="OC175" s="678"/>
      <c r="OD175" s="678"/>
      <c r="OE175" s="678"/>
      <c r="OF175" s="678"/>
      <c r="OG175" s="678"/>
      <c r="OH175" s="678"/>
      <c r="OI175" s="678"/>
      <c r="OJ175" s="678"/>
      <c r="OK175" s="678"/>
      <c r="OL175" s="678"/>
      <c r="OM175" s="678"/>
      <c r="ON175" s="678"/>
      <c r="OO175" s="678"/>
      <c r="OP175" s="678"/>
      <c r="OQ175" s="678"/>
      <c r="OR175" s="678"/>
      <c r="OS175" s="678"/>
      <c r="OT175" s="678"/>
      <c r="OU175" s="678"/>
      <c r="OV175" s="678"/>
      <c r="OW175" s="678"/>
      <c r="OX175" s="678"/>
      <c r="OY175" s="678"/>
      <c r="OZ175" s="678"/>
      <c r="PA175" s="678"/>
      <c r="PB175" s="678"/>
      <c r="PC175" s="678"/>
      <c r="PD175" s="678"/>
      <c r="PE175" s="678"/>
      <c r="PF175" s="678"/>
      <c r="PG175" s="678"/>
      <c r="PH175" s="678"/>
      <c r="PI175" s="678"/>
      <c r="PJ175" s="678"/>
      <c r="PK175" s="678"/>
      <c r="PL175" s="678"/>
      <c r="PM175" s="678"/>
      <c r="PN175" s="678"/>
      <c r="PO175" s="678"/>
      <c r="PP175" s="678"/>
      <c r="PQ175" s="678"/>
      <c r="PR175" s="678"/>
      <c r="PS175" s="678"/>
      <c r="PT175" s="678"/>
      <c r="PU175" s="678"/>
      <c r="PV175" s="678"/>
      <c r="PW175" s="678"/>
      <c r="PX175" s="678"/>
      <c r="PY175" s="678"/>
      <c r="PZ175" s="678"/>
      <c r="QA175" s="678"/>
      <c r="QB175" s="678"/>
      <c r="QC175" s="678"/>
      <c r="QD175" s="678"/>
      <c r="QE175" s="678"/>
      <c r="QF175" s="678"/>
      <c r="QG175" s="678"/>
      <c r="QH175" s="678"/>
      <c r="QI175" s="678"/>
      <c r="QJ175" s="678"/>
      <c r="QK175" s="678"/>
      <c r="QL175" s="678"/>
      <c r="QM175" s="678"/>
      <c r="QN175" s="678"/>
      <c r="QO175" s="678"/>
      <c r="QP175" s="678"/>
      <c r="QQ175" s="678"/>
      <c r="QR175" s="678"/>
      <c r="QS175" s="678"/>
      <c r="QT175" s="678"/>
      <c r="QU175" s="678"/>
      <c r="QV175" s="678"/>
      <c r="QW175" s="678"/>
      <c r="QX175" s="678"/>
      <c r="QY175" s="678"/>
      <c r="QZ175" s="678"/>
      <c r="RA175" s="678"/>
      <c r="RB175" s="678"/>
      <c r="RC175" s="678"/>
      <c r="RD175" s="678"/>
      <c r="RE175" s="678"/>
      <c r="RF175" s="678"/>
      <c r="RG175" s="678"/>
      <c r="RH175" s="678"/>
      <c r="RI175" s="678"/>
      <c r="RJ175" s="678"/>
      <c r="RK175" s="678"/>
      <c r="RL175" s="678"/>
      <c r="RM175" s="678"/>
      <c r="RN175" s="678"/>
      <c r="RO175" s="678"/>
      <c r="RP175" s="678"/>
      <c r="RQ175" s="678"/>
      <c r="RR175" s="678"/>
      <c r="RS175" s="678"/>
      <c r="RT175" s="678"/>
      <c r="RU175" s="678"/>
      <c r="RV175" s="678"/>
      <c r="RW175" s="678"/>
      <c r="RX175" s="678"/>
      <c r="RY175" s="678"/>
      <c r="RZ175" s="678"/>
      <c r="SA175" s="678"/>
      <c r="SB175" s="678"/>
      <c r="SC175" s="678"/>
      <c r="SD175" s="678"/>
      <c r="SE175" s="678"/>
      <c r="SF175" s="678"/>
      <c r="SG175" s="678"/>
      <c r="SH175" s="678"/>
      <c r="SI175" s="678"/>
      <c r="SJ175" s="678"/>
      <c r="SK175" s="678"/>
      <c r="SL175" s="678"/>
      <c r="SM175" s="678"/>
      <c r="SN175" s="678"/>
      <c r="SO175" s="678"/>
      <c r="SP175" s="678"/>
      <c r="SQ175" s="678"/>
      <c r="SR175" s="678"/>
      <c r="SS175" s="678"/>
      <c r="ST175" s="678"/>
      <c r="SU175" s="678"/>
      <c r="SV175" s="678"/>
      <c r="SW175" s="678"/>
      <c r="SX175" s="678"/>
      <c r="SY175" s="678"/>
      <c r="SZ175" s="678"/>
      <c r="TA175" s="678"/>
      <c r="TB175" s="678"/>
      <c r="TC175" s="678"/>
      <c r="TD175" s="678"/>
      <c r="TE175" s="678"/>
      <c r="TF175" s="678"/>
      <c r="TG175" s="678"/>
      <c r="TH175" s="678"/>
      <c r="TI175" s="678"/>
      <c r="TJ175" s="678"/>
      <c r="TK175" s="678"/>
      <c r="TL175" s="678"/>
      <c r="TM175" s="678"/>
      <c r="TN175" s="678"/>
      <c r="TO175" s="678"/>
      <c r="TP175" s="678"/>
      <c r="TQ175" s="678"/>
      <c r="TR175" s="678"/>
      <c r="TS175" s="678"/>
      <c r="TT175" s="678"/>
      <c r="TU175" s="678"/>
      <c r="TV175" s="678"/>
      <c r="TW175" s="678"/>
      <c r="TX175" s="678"/>
      <c r="TY175" s="678"/>
      <c r="TZ175" s="678"/>
      <c r="UA175" s="678"/>
      <c r="UB175" s="678"/>
      <c r="UC175" s="678"/>
      <c r="UD175" s="678"/>
      <c r="UE175" s="678"/>
      <c r="UF175" s="678"/>
      <c r="UG175" s="678"/>
      <c r="UH175" s="678"/>
      <c r="UI175" s="678"/>
      <c r="UJ175" s="678"/>
      <c r="UK175" s="678"/>
      <c r="UL175" s="678"/>
      <c r="UM175" s="678"/>
      <c r="UN175" s="678"/>
      <c r="UO175" s="678"/>
      <c r="UP175" s="678"/>
      <c r="UQ175" s="678"/>
      <c r="UR175" s="678"/>
      <c r="US175" s="678"/>
      <c r="UT175" s="678"/>
      <c r="UU175" s="678"/>
      <c r="UV175" s="678"/>
      <c r="UW175" s="678"/>
      <c r="UX175" s="678"/>
      <c r="UY175" s="678"/>
      <c r="UZ175" s="678"/>
      <c r="VA175" s="678"/>
      <c r="VB175" s="678"/>
      <c r="VC175" s="678"/>
      <c r="VD175" s="678"/>
      <c r="VE175" s="678"/>
      <c r="VF175" s="678"/>
      <c r="VG175" s="678"/>
      <c r="VH175" s="678"/>
      <c r="VI175" s="678"/>
      <c r="VJ175" s="678"/>
      <c r="VK175" s="678"/>
      <c r="VL175" s="678"/>
      <c r="VM175" s="678"/>
      <c r="VN175" s="678"/>
      <c r="VO175" s="678"/>
      <c r="VP175" s="678"/>
      <c r="VQ175" s="678"/>
      <c r="VR175" s="678"/>
      <c r="VS175" s="678"/>
      <c r="VT175" s="678"/>
      <c r="VU175" s="678"/>
      <c r="VV175" s="678"/>
      <c r="VW175" s="678"/>
      <c r="VX175" s="678"/>
      <c r="VY175" s="678"/>
      <c r="VZ175" s="678"/>
      <c r="WA175" s="678"/>
      <c r="WB175" s="678"/>
      <c r="WC175" s="678"/>
      <c r="WD175" s="678"/>
      <c r="WE175" s="678"/>
      <c r="WF175" s="678"/>
      <c r="WG175" s="678"/>
      <c r="WH175" s="678"/>
      <c r="WI175" s="678"/>
      <c r="WJ175" s="678"/>
      <c r="WK175" s="678"/>
      <c r="WL175" s="678"/>
      <c r="WM175" s="678"/>
      <c r="WN175" s="678"/>
      <c r="WO175" s="678"/>
      <c r="WP175" s="678"/>
      <c r="WQ175" s="678"/>
      <c r="WR175" s="678"/>
      <c r="WS175" s="678"/>
      <c r="WT175" s="678"/>
      <c r="WU175" s="678"/>
      <c r="WV175" s="678"/>
      <c r="WW175" s="678"/>
      <c r="WX175" s="678"/>
      <c r="WY175" s="678"/>
      <c r="WZ175" s="678"/>
      <c r="XA175" s="678"/>
      <c r="XB175" s="678"/>
      <c r="XC175" s="678"/>
      <c r="XD175" s="678"/>
      <c r="XE175" s="678"/>
      <c r="XF175" s="678"/>
      <c r="XG175" s="678"/>
      <c r="XH175" s="678"/>
      <c r="XI175" s="678"/>
      <c r="XJ175" s="678"/>
      <c r="XK175" s="678"/>
      <c r="XL175" s="678"/>
      <c r="XM175" s="678"/>
      <c r="XN175" s="678"/>
      <c r="XO175" s="678"/>
      <c r="XP175" s="678"/>
      <c r="XQ175" s="678"/>
      <c r="XR175" s="678"/>
      <c r="XS175" s="678"/>
      <c r="XT175" s="678"/>
      <c r="XU175" s="678"/>
      <c r="XV175" s="678"/>
      <c r="XW175" s="678"/>
      <c r="XX175" s="678"/>
      <c r="XY175" s="678"/>
      <c r="XZ175" s="678"/>
      <c r="YA175" s="678"/>
      <c r="YB175" s="678"/>
      <c r="YC175" s="678"/>
      <c r="YD175" s="678"/>
      <c r="YE175" s="678"/>
      <c r="YF175" s="678"/>
      <c r="YG175" s="678"/>
      <c r="YH175" s="678"/>
      <c r="YI175" s="678"/>
      <c r="YJ175" s="678"/>
      <c r="YK175" s="678"/>
      <c r="YL175" s="678"/>
      <c r="YM175" s="678"/>
      <c r="YN175" s="678"/>
      <c r="YO175" s="678"/>
      <c r="YP175" s="678"/>
      <c r="YQ175" s="678"/>
      <c r="YR175" s="678"/>
      <c r="YS175" s="678"/>
      <c r="YT175" s="678"/>
      <c r="YU175" s="678"/>
      <c r="YV175" s="678"/>
      <c r="YW175" s="678"/>
      <c r="YX175" s="678"/>
      <c r="YY175" s="678"/>
      <c r="YZ175" s="678"/>
      <c r="ZA175" s="678"/>
      <c r="ZB175" s="678"/>
      <c r="ZC175" s="678"/>
      <c r="ZD175" s="678"/>
      <c r="ZE175" s="678"/>
      <c r="ZF175" s="678"/>
      <c r="ZG175" s="678"/>
      <c r="ZH175" s="678"/>
      <c r="ZI175" s="678"/>
      <c r="ZJ175" s="678"/>
      <c r="ZK175" s="678"/>
      <c r="ZL175" s="678"/>
      <c r="ZM175" s="678"/>
      <c r="ZN175" s="678"/>
      <c r="ZO175" s="678"/>
      <c r="ZP175" s="678"/>
      <c r="ZQ175" s="678"/>
      <c r="ZR175" s="678"/>
      <c r="ZS175" s="678"/>
      <c r="ZT175" s="678"/>
      <c r="ZU175" s="678"/>
      <c r="ZV175" s="678"/>
      <c r="ZW175" s="678"/>
      <c r="ZX175" s="678"/>
      <c r="ZY175" s="678"/>
      <c r="ZZ175" s="678"/>
      <c r="AAA175" s="678"/>
      <c r="AAB175" s="678"/>
      <c r="AAC175" s="678"/>
      <c r="AAD175" s="678"/>
      <c r="AAE175" s="678"/>
      <c r="AAF175" s="678"/>
      <c r="AAG175" s="678"/>
      <c r="AAH175" s="678"/>
      <c r="AAI175" s="678"/>
      <c r="AAJ175" s="678"/>
      <c r="AAK175" s="678"/>
      <c r="AAL175" s="678"/>
      <c r="AAM175" s="678"/>
      <c r="AAN175" s="678"/>
      <c r="AAO175" s="678"/>
      <c r="AAP175" s="678"/>
      <c r="AAQ175" s="678"/>
      <c r="AAR175" s="678"/>
      <c r="AAS175" s="678"/>
      <c r="AAT175" s="678"/>
      <c r="AAU175" s="678"/>
      <c r="AAV175" s="678"/>
      <c r="AAW175" s="678"/>
      <c r="AAX175" s="678"/>
      <c r="AAY175" s="678"/>
      <c r="AAZ175" s="678"/>
      <c r="ABA175" s="678"/>
      <c r="ABB175" s="678"/>
      <c r="ABC175" s="678"/>
      <c r="ABD175" s="678"/>
      <c r="ABE175" s="678"/>
      <c r="ABF175" s="678"/>
      <c r="ABG175" s="678"/>
      <c r="ABH175" s="678"/>
      <c r="ABI175" s="678"/>
      <c r="ABJ175" s="678"/>
      <c r="ABK175" s="678"/>
      <c r="ABL175" s="678"/>
      <c r="ABM175" s="678"/>
      <c r="ABN175" s="678"/>
      <c r="ABO175" s="678"/>
      <c r="ABP175" s="678"/>
      <c r="ABQ175" s="678"/>
      <c r="ABR175" s="678"/>
      <c r="ABS175" s="678"/>
      <c r="ABT175" s="678"/>
      <c r="ABU175" s="678"/>
      <c r="ABV175" s="678"/>
      <c r="ABW175" s="678"/>
      <c r="ABX175" s="678"/>
      <c r="ABY175" s="678"/>
      <c r="ABZ175" s="678"/>
      <c r="ACA175" s="678"/>
      <c r="ACB175" s="678"/>
      <c r="ACC175" s="678"/>
      <c r="ACD175" s="678"/>
      <c r="ACE175" s="678"/>
      <c r="ACF175" s="678"/>
      <c r="ACG175" s="678"/>
      <c r="ACH175" s="678"/>
      <c r="ACI175" s="678"/>
      <c r="ACJ175" s="678"/>
      <c r="ACK175" s="678"/>
      <c r="ACL175" s="678"/>
      <c r="ACM175" s="678"/>
      <c r="ACN175" s="678"/>
      <c r="ACO175" s="678"/>
      <c r="ACP175" s="678"/>
      <c r="ACQ175" s="678"/>
      <c r="ACR175" s="678"/>
      <c r="ACS175" s="678"/>
      <c r="ACT175" s="678"/>
      <c r="ACU175" s="678"/>
      <c r="ACV175" s="678"/>
      <c r="ACW175" s="678"/>
      <c r="ACX175" s="678"/>
      <c r="ACY175" s="678"/>
      <c r="ACZ175" s="678"/>
      <c r="ADA175" s="678"/>
      <c r="ADB175" s="678"/>
      <c r="ADC175" s="678"/>
      <c r="ADD175" s="678"/>
      <c r="ADE175" s="678"/>
      <c r="ADF175" s="678"/>
      <c r="ADG175" s="678"/>
      <c r="ADH175" s="678"/>
      <c r="ADI175" s="678"/>
      <c r="ADJ175" s="678"/>
      <c r="ADK175" s="678"/>
      <c r="ADL175" s="678"/>
      <c r="ADM175" s="678"/>
      <c r="ADN175" s="678"/>
      <c r="ADO175" s="678"/>
      <c r="ADP175" s="678"/>
      <c r="ADQ175" s="678"/>
      <c r="ADR175" s="678"/>
      <c r="ADS175" s="678"/>
      <c r="ADT175" s="678"/>
      <c r="ADU175" s="678"/>
      <c r="ADV175" s="678"/>
      <c r="ADW175" s="678"/>
      <c r="ADX175" s="678"/>
      <c r="ADY175" s="678"/>
      <c r="ADZ175" s="678"/>
      <c r="AEA175" s="678"/>
      <c r="AEB175" s="678"/>
      <c r="AEC175" s="678"/>
      <c r="AED175" s="678"/>
      <c r="AEE175" s="678"/>
      <c r="AEF175" s="678"/>
      <c r="AEG175" s="678"/>
      <c r="AEH175" s="678"/>
      <c r="AEI175" s="678"/>
      <c r="AEJ175" s="678"/>
      <c r="AEK175" s="678"/>
      <c r="AEL175" s="678"/>
      <c r="AEM175" s="678"/>
      <c r="AEN175" s="678"/>
      <c r="AEO175" s="678"/>
      <c r="AEP175" s="678"/>
      <c r="AEQ175" s="678"/>
      <c r="AER175" s="678"/>
    </row>
    <row r="176" spans="11:824">
      <c r="K176" s="678" t="s">
        <v>835</v>
      </c>
      <c r="L176" s="678"/>
      <c r="M176" s="678">
        <v>0</v>
      </c>
      <c r="N176" s="678">
        <v>0</v>
      </c>
      <c r="O176" s="678">
        <v>0</v>
      </c>
      <c r="P176" s="678">
        <v>12873.59</v>
      </c>
      <c r="Q176" s="678">
        <v>12873.59</v>
      </c>
      <c r="R176" s="678">
        <v>10590.25</v>
      </c>
      <c r="S176" s="678" t="s">
        <v>6192</v>
      </c>
      <c r="T176" s="678"/>
      <c r="U176" s="678"/>
      <c r="V176" s="678"/>
      <c r="W176" s="678"/>
      <c r="X176" s="678"/>
      <c r="Y176" s="678"/>
      <c r="Z176" s="678"/>
      <c r="AA176" s="678"/>
      <c r="AB176" s="678"/>
      <c r="AC176" s="678"/>
      <c r="AD176" s="678"/>
      <c r="AE176" s="678"/>
      <c r="AF176" s="678"/>
      <c r="AG176" s="678"/>
      <c r="AH176" s="678"/>
      <c r="AI176" s="678"/>
      <c r="AJ176" s="678"/>
      <c r="AK176" s="678"/>
      <c r="AL176" s="678"/>
      <c r="AM176" s="678"/>
      <c r="AN176" s="678"/>
      <c r="AO176" s="678"/>
      <c r="AP176" s="678"/>
      <c r="AQ176" s="678"/>
      <c r="AR176" s="678"/>
      <c r="AS176" s="678"/>
      <c r="AT176" s="678"/>
      <c r="AU176" s="678"/>
      <c r="AV176" s="678"/>
      <c r="AW176" s="678"/>
      <c r="AX176" s="678"/>
      <c r="AY176" s="678"/>
      <c r="AZ176" s="678"/>
      <c r="BA176" s="678"/>
      <c r="BB176" s="678"/>
      <c r="BC176" s="678"/>
      <c r="BD176" s="678"/>
      <c r="BE176" s="678"/>
      <c r="BF176" s="678"/>
      <c r="BG176" s="678"/>
      <c r="BH176" s="678"/>
      <c r="BI176" s="678"/>
      <c r="BJ176" s="678"/>
      <c r="BK176" s="678"/>
      <c r="BL176" s="678"/>
      <c r="BM176" s="678"/>
      <c r="BN176" s="678"/>
      <c r="BO176" s="678"/>
      <c r="BP176" s="678"/>
      <c r="BQ176" s="678"/>
      <c r="BR176" s="678"/>
      <c r="BS176" s="678"/>
      <c r="BT176" s="678"/>
      <c r="BU176" s="678"/>
      <c r="BV176" s="678"/>
      <c r="BW176" s="678"/>
      <c r="BX176" s="678"/>
      <c r="BY176" s="678"/>
      <c r="BZ176" s="678"/>
      <c r="CA176" s="678"/>
      <c r="CB176" s="678"/>
      <c r="CC176" s="678"/>
      <c r="CD176" s="678"/>
      <c r="CE176" s="678"/>
      <c r="CF176" s="678"/>
      <c r="CG176" s="678"/>
      <c r="CH176" s="678"/>
      <c r="CI176" s="678"/>
      <c r="CJ176" s="678"/>
      <c r="CK176" s="678"/>
      <c r="CL176" s="678"/>
      <c r="CM176" s="678"/>
      <c r="CN176" s="678"/>
      <c r="CO176" s="678"/>
      <c r="CP176" s="678"/>
      <c r="CQ176" s="678"/>
      <c r="CR176" s="678"/>
      <c r="CS176" s="678"/>
      <c r="CT176" s="678"/>
      <c r="CU176" s="678"/>
      <c r="CV176" s="678"/>
      <c r="CW176" s="678"/>
      <c r="CX176" s="678"/>
      <c r="CY176" s="678"/>
      <c r="CZ176" s="678"/>
      <c r="DA176" s="678"/>
      <c r="DB176" s="678"/>
      <c r="DC176" s="678"/>
      <c r="DD176" s="678"/>
      <c r="DE176" s="678"/>
      <c r="DF176" s="678"/>
      <c r="DG176" s="678"/>
      <c r="DH176" s="678"/>
      <c r="DI176" s="678"/>
      <c r="DJ176" s="678"/>
      <c r="DK176" s="678"/>
      <c r="DL176" s="678"/>
      <c r="DM176" s="678"/>
      <c r="DN176" s="678"/>
      <c r="DO176" s="678"/>
      <c r="DP176" s="678"/>
      <c r="DQ176" s="678"/>
      <c r="DR176" s="678"/>
      <c r="DS176" s="678"/>
      <c r="DT176" s="678"/>
      <c r="DU176" s="678"/>
      <c r="DV176" s="678"/>
      <c r="DW176" s="678"/>
      <c r="DX176" s="678"/>
      <c r="DY176" s="678"/>
      <c r="DZ176" s="678"/>
      <c r="EA176" s="678"/>
      <c r="EB176" s="678"/>
      <c r="EC176" s="678"/>
      <c r="ED176" s="678"/>
      <c r="EE176" s="678"/>
      <c r="EF176" s="678"/>
      <c r="EG176" s="678"/>
      <c r="EH176" s="678"/>
      <c r="EI176" s="678"/>
      <c r="EJ176" s="678"/>
      <c r="EK176" s="678"/>
      <c r="EL176" s="678"/>
      <c r="EM176" s="678"/>
      <c r="EN176" s="678"/>
      <c r="EO176" s="678"/>
      <c r="EP176" s="678"/>
      <c r="EQ176" s="678"/>
      <c r="ER176" s="678"/>
      <c r="ES176" s="678"/>
      <c r="ET176" s="678"/>
      <c r="EU176" s="678"/>
      <c r="EV176" s="678"/>
      <c r="EW176" s="678"/>
      <c r="EX176" s="678"/>
      <c r="EY176" s="678"/>
      <c r="EZ176" s="678"/>
      <c r="FA176" s="678"/>
      <c r="FB176" s="678"/>
      <c r="FC176" s="678"/>
      <c r="FD176" s="678"/>
      <c r="FE176" s="678"/>
      <c r="FF176" s="678"/>
      <c r="FG176" s="678"/>
      <c r="FH176" s="678"/>
      <c r="FI176" s="678"/>
      <c r="FJ176" s="678"/>
      <c r="FK176" s="678"/>
      <c r="FL176" s="678"/>
      <c r="FM176" s="678"/>
      <c r="FN176" s="678"/>
      <c r="FO176" s="678"/>
      <c r="FP176" s="678"/>
      <c r="FQ176" s="678"/>
      <c r="FR176" s="678"/>
      <c r="FS176" s="678"/>
      <c r="FT176" s="678"/>
      <c r="FU176" s="678"/>
      <c r="FV176" s="678"/>
      <c r="FW176" s="678"/>
      <c r="FX176" s="678"/>
      <c r="FY176" s="678"/>
      <c r="FZ176" s="678"/>
      <c r="GA176" s="678"/>
      <c r="GB176" s="678"/>
      <c r="GC176" s="678"/>
      <c r="GD176" s="678"/>
      <c r="GE176" s="678"/>
      <c r="GF176" s="678"/>
      <c r="GG176" s="678"/>
      <c r="GH176" s="678"/>
      <c r="GI176" s="678"/>
      <c r="GJ176" s="678"/>
      <c r="GK176" s="678"/>
      <c r="GL176" s="678"/>
      <c r="GM176" s="678"/>
      <c r="GN176" s="678"/>
      <c r="GO176" s="678"/>
      <c r="GP176" s="678"/>
      <c r="GQ176" s="678"/>
      <c r="GR176" s="678"/>
      <c r="GS176" s="678"/>
      <c r="GT176" s="678"/>
      <c r="GU176" s="678"/>
      <c r="GV176" s="678"/>
      <c r="GW176" s="678"/>
      <c r="GX176" s="678"/>
      <c r="GY176" s="678"/>
      <c r="GZ176" s="678"/>
      <c r="HA176" s="678"/>
      <c r="HB176" s="678"/>
      <c r="HC176" s="678"/>
      <c r="HD176" s="678"/>
      <c r="HE176" s="678"/>
      <c r="HF176" s="678"/>
      <c r="HG176" s="678"/>
      <c r="HH176" s="678"/>
      <c r="HI176" s="678"/>
      <c r="HJ176" s="678"/>
      <c r="HK176" s="678"/>
      <c r="HL176" s="678"/>
      <c r="HM176" s="678"/>
      <c r="HN176" s="678"/>
      <c r="HO176" s="678"/>
      <c r="HP176" s="678"/>
      <c r="HQ176" s="678"/>
      <c r="HR176" s="678"/>
      <c r="HS176" s="678"/>
      <c r="HT176" s="678"/>
      <c r="HU176" s="678"/>
      <c r="HV176" s="678"/>
      <c r="HW176" s="678"/>
      <c r="HX176" s="678"/>
      <c r="HY176" s="678"/>
      <c r="HZ176" s="678"/>
      <c r="IA176" s="678"/>
      <c r="IB176" s="678"/>
      <c r="IC176" s="678"/>
      <c r="ID176" s="678"/>
      <c r="IE176" s="678"/>
      <c r="IF176" s="678"/>
      <c r="IG176" s="678"/>
      <c r="IH176" s="678"/>
      <c r="II176" s="678"/>
      <c r="IJ176" s="678"/>
      <c r="IK176" s="678"/>
      <c r="IL176" s="678"/>
      <c r="IM176" s="678"/>
      <c r="IN176" s="678"/>
      <c r="IO176" s="678"/>
      <c r="IP176" s="678"/>
      <c r="IQ176" s="678"/>
      <c r="IR176" s="678"/>
      <c r="IS176" s="678"/>
      <c r="IT176" s="678"/>
      <c r="IU176" s="678"/>
      <c r="IV176" s="678"/>
      <c r="IW176" s="678"/>
      <c r="IX176" s="678"/>
      <c r="IY176" s="678"/>
      <c r="IZ176" s="678"/>
      <c r="JA176" s="678"/>
      <c r="JB176" s="678"/>
      <c r="JC176" s="678"/>
      <c r="JD176" s="678"/>
      <c r="JE176" s="678"/>
      <c r="JF176" s="678"/>
      <c r="JG176" s="678"/>
      <c r="JH176" s="678"/>
      <c r="JI176" s="678"/>
      <c r="JJ176" s="678"/>
      <c r="JK176" s="678"/>
      <c r="JL176" s="678"/>
      <c r="JM176" s="678"/>
      <c r="JN176" s="678"/>
      <c r="JO176" s="678"/>
      <c r="JP176" s="678"/>
      <c r="JQ176" s="678"/>
      <c r="JR176" s="678"/>
      <c r="JS176" s="678"/>
      <c r="JT176" s="678"/>
      <c r="JU176" s="678"/>
      <c r="JV176" s="678"/>
      <c r="JW176" s="678"/>
      <c r="JX176" s="678"/>
      <c r="JY176" s="678"/>
      <c r="JZ176" s="678"/>
      <c r="KA176" s="678"/>
      <c r="KB176" s="678"/>
      <c r="KC176" s="678"/>
      <c r="KD176" s="678"/>
      <c r="KE176" s="678"/>
      <c r="KF176" s="678"/>
      <c r="KG176" s="678"/>
      <c r="KH176" s="678"/>
      <c r="KI176" s="678"/>
      <c r="KJ176" s="678"/>
      <c r="KK176" s="678"/>
      <c r="KL176" s="678"/>
      <c r="KM176" s="678"/>
      <c r="KN176" s="678"/>
      <c r="KO176" s="678"/>
      <c r="KP176" s="678"/>
      <c r="KQ176" s="678"/>
      <c r="KR176" s="678"/>
      <c r="KS176" s="678"/>
      <c r="KT176" s="678"/>
      <c r="KU176" s="678"/>
      <c r="KV176" s="678"/>
      <c r="KW176" s="678"/>
      <c r="KX176" s="678"/>
      <c r="KY176" s="678"/>
      <c r="KZ176" s="678"/>
      <c r="LA176" s="678"/>
      <c r="LB176" s="678"/>
      <c r="LC176" s="678"/>
      <c r="LD176" s="678"/>
      <c r="LE176" s="678"/>
      <c r="LF176" s="678"/>
      <c r="LG176" s="678"/>
      <c r="LH176" s="678"/>
      <c r="LI176" s="678"/>
      <c r="LJ176" s="678"/>
      <c r="LK176" s="678"/>
      <c r="LL176" s="678"/>
      <c r="LM176" s="678"/>
      <c r="LN176" s="678"/>
      <c r="LO176" s="678"/>
      <c r="LP176" s="678"/>
      <c r="LQ176" s="678"/>
      <c r="LR176" s="678"/>
      <c r="LS176" s="678"/>
      <c r="LT176" s="678"/>
      <c r="LU176" s="678"/>
      <c r="LV176" s="678"/>
      <c r="LW176" s="678"/>
      <c r="LX176" s="678"/>
      <c r="LY176" s="678"/>
      <c r="LZ176" s="678"/>
      <c r="MA176" s="678"/>
      <c r="MB176" s="678"/>
      <c r="MC176" s="678"/>
      <c r="MD176" s="678"/>
      <c r="ME176" s="678"/>
      <c r="MF176" s="678"/>
      <c r="MG176" s="678"/>
      <c r="MH176" s="678"/>
      <c r="MI176" s="678"/>
      <c r="MJ176" s="678"/>
      <c r="MK176" s="678"/>
      <c r="ML176" s="678"/>
      <c r="MM176" s="678"/>
      <c r="MN176" s="678"/>
      <c r="MO176" s="678"/>
      <c r="MP176" s="678"/>
      <c r="MQ176" s="678"/>
      <c r="MR176" s="678"/>
      <c r="MS176" s="678"/>
      <c r="MT176" s="678"/>
      <c r="MU176" s="678"/>
      <c r="MV176" s="678"/>
      <c r="MW176" s="678"/>
      <c r="MX176" s="678"/>
      <c r="MY176" s="678"/>
      <c r="MZ176" s="678"/>
      <c r="NA176" s="678"/>
      <c r="NB176" s="678"/>
      <c r="NC176" s="678"/>
      <c r="ND176" s="678"/>
      <c r="NE176" s="678"/>
      <c r="NF176" s="678"/>
      <c r="NG176" s="678"/>
      <c r="NH176" s="678"/>
      <c r="NI176" s="678"/>
      <c r="NJ176" s="678"/>
      <c r="NK176" s="678"/>
      <c r="NL176" s="678"/>
      <c r="NM176" s="678"/>
      <c r="NN176" s="678"/>
      <c r="NO176" s="678"/>
      <c r="NP176" s="678"/>
      <c r="NQ176" s="678"/>
      <c r="NR176" s="678"/>
      <c r="NS176" s="678"/>
      <c r="NT176" s="678"/>
      <c r="NU176" s="678"/>
      <c r="NV176" s="678"/>
      <c r="NW176" s="678"/>
      <c r="NX176" s="678"/>
      <c r="NY176" s="678"/>
      <c r="NZ176" s="678"/>
      <c r="OA176" s="678"/>
      <c r="OB176" s="678"/>
      <c r="OC176" s="678"/>
      <c r="OD176" s="678"/>
      <c r="OE176" s="678"/>
      <c r="OF176" s="678"/>
      <c r="OG176" s="678"/>
      <c r="OH176" s="678"/>
      <c r="OI176" s="678"/>
      <c r="OJ176" s="678"/>
      <c r="OK176" s="678"/>
      <c r="OL176" s="678"/>
      <c r="OM176" s="678"/>
      <c r="ON176" s="678"/>
      <c r="OO176" s="678"/>
      <c r="OP176" s="678"/>
      <c r="OQ176" s="678"/>
      <c r="OR176" s="678"/>
      <c r="OS176" s="678"/>
      <c r="OT176" s="678"/>
      <c r="OU176" s="678"/>
      <c r="OV176" s="678"/>
      <c r="OW176" s="678"/>
      <c r="OX176" s="678"/>
      <c r="OY176" s="678"/>
      <c r="OZ176" s="678"/>
      <c r="PA176" s="678"/>
      <c r="PB176" s="678"/>
      <c r="PC176" s="678"/>
      <c r="PD176" s="678"/>
      <c r="PE176" s="678"/>
      <c r="PF176" s="678"/>
      <c r="PG176" s="678"/>
      <c r="PH176" s="678"/>
      <c r="PI176" s="678"/>
      <c r="PJ176" s="678"/>
      <c r="PK176" s="678"/>
      <c r="PL176" s="678"/>
      <c r="PM176" s="678"/>
      <c r="PN176" s="678"/>
      <c r="PO176" s="678"/>
      <c r="PP176" s="678"/>
      <c r="PQ176" s="678"/>
      <c r="PR176" s="678"/>
      <c r="PS176" s="678"/>
      <c r="PT176" s="678"/>
      <c r="PU176" s="678"/>
      <c r="PV176" s="678"/>
      <c r="PW176" s="678"/>
      <c r="PX176" s="678"/>
      <c r="PY176" s="678"/>
      <c r="PZ176" s="678"/>
      <c r="QA176" s="678"/>
      <c r="QB176" s="678"/>
      <c r="QC176" s="678"/>
      <c r="QD176" s="678"/>
      <c r="QE176" s="678"/>
      <c r="QF176" s="678"/>
      <c r="QG176" s="678"/>
      <c r="QH176" s="678"/>
      <c r="QI176" s="678"/>
      <c r="QJ176" s="678"/>
      <c r="QK176" s="678"/>
      <c r="QL176" s="678"/>
      <c r="QM176" s="678"/>
      <c r="QN176" s="678"/>
      <c r="QO176" s="678"/>
      <c r="QP176" s="678"/>
      <c r="QQ176" s="678"/>
      <c r="QR176" s="678"/>
      <c r="QS176" s="678"/>
      <c r="QT176" s="678"/>
      <c r="QU176" s="678"/>
      <c r="QV176" s="678"/>
      <c r="QW176" s="678"/>
      <c r="QX176" s="678"/>
      <c r="QY176" s="678"/>
      <c r="QZ176" s="678"/>
      <c r="RA176" s="678"/>
      <c r="RB176" s="678"/>
      <c r="RC176" s="678"/>
      <c r="RD176" s="678"/>
      <c r="RE176" s="678"/>
      <c r="RF176" s="678"/>
      <c r="RG176" s="678"/>
      <c r="RH176" s="678"/>
      <c r="RI176" s="678"/>
      <c r="RJ176" s="678"/>
      <c r="RK176" s="678"/>
      <c r="RL176" s="678"/>
      <c r="RM176" s="678"/>
      <c r="RN176" s="678"/>
      <c r="RO176" s="678"/>
      <c r="RP176" s="678"/>
      <c r="RQ176" s="678"/>
      <c r="RR176" s="678"/>
      <c r="RS176" s="678"/>
      <c r="RT176" s="678"/>
      <c r="RU176" s="678"/>
      <c r="RV176" s="678"/>
      <c r="RW176" s="678"/>
      <c r="RX176" s="678"/>
      <c r="RY176" s="678"/>
      <c r="RZ176" s="678"/>
      <c r="SA176" s="678"/>
      <c r="SB176" s="678"/>
      <c r="SC176" s="678"/>
      <c r="SD176" s="678"/>
      <c r="SE176" s="678"/>
      <c r="SF176" s="678"/>
      <c r="SG176" s="678"/>
      <c r="SH176" s="678"/>
      <c r="SI176" s="678"/>
      <c r="SJ176" s="678"/>
      <c r="SK176" s="678"/>
      <c r="SL176" s="678"/>
      <c r="SM176" s="678"/>
      <c r="SN176" s="678"/>
      <c r="SO176" s="678"/>
      <c r="SP176" s="678"/>
      <c r="SQ176" s="678"/>
      <c r="SR176" s="678"/>
      <c r="SS176" s="678"/>
      <c r="ST176" s="678"/>
      <c r="SU176" s="678"/>
      <c r="SV176" s="678"/>
      <c r="SW176" s="678"/>
      <c r="SX176" s="678"/>
      <c r="SY176" s="678"/>
      <c r="SZ176" s="678"/>
      <c r="TA176" s="678"/>
      <c r="TB176" s="678"/>
      <c r="TC176" s="678"/>
      <c r="TD176" s="678"/>
      <c r="TE176" s="678"/>
      <c r="TF176" s="678"/>
      <c r="TG176" s="678"/>
      <c r="TH176" s="678"/>
      <c r="TI176" s="678"/>
      <c r="TJ176" s="678"/>
      <c r="TK176" s="678"/>
      <c r="TL176" s="678"/>
      <c r="TM176" s="678"/>
      <c r="TN176" s="678"/>
      <c r="TO176" s="678"/>
      <c r="TP176" s="678"/>
      <c r="TQ176" s="678"/>
      <c r="TR176" s="678"/>
      <c r="TS176" s="678"/>
      <c r="TT176" s="678"/>
      <c r="TU176" s="678"/>
      <c r="TV176" s="678"/>
      <c r="TW176" s="678"/>
      <c r="TX176" s="678"/>
      <c r="TY176" s="678"/>
      <c r="TZ176" s="678"/>
      <c r="UA176" s="678"/>
      <c r="UB176" s="678"/>
      <c r="UC176" s="678"/>
      <c r="UD176" s="678"/>
      <c r="UE176" s="678"/>
      <c r="UF176" s="678"/>
      <c r="UG176" s="678"/>
      <c r="UH176" s="678"/>
      <c r="UI176" s="678"/>
      <c r="UJ176" s="678"/>
      <c r="UK176" s="678"/>
      <c r="UL176" s="678"/>
      <c r="UM176" s="678"/>
      <c r="UN176" s="678"/>
      <c r="UO176" s="678"/>
      <c r="UP176" s="678"/>
      <c r="UQ176" s="678"/>
      <c r="UR176" s="678"/>
      <c r="US176" s="678"/>
      <c r="UT176" s="678"/>
      <c r="UU176" s="678"/>
      <c r="UV176" s="678"/>
      <c r="UW176" s="678"/>
      <c r="UX176" s="678"/>
      <c r="UY176" s="678"/>
      <c r="UZ176" s="678"/>
      <c r="VA176" s="678"/>
      <c r="VB176" s="678"/>
      <c r="VC176" s="678"/>
      <c r="VD176" s="678"/>
      <c r="VE176" s="678"/>
      <c r="VF176" s="678"/>
      <c r="VG176" s="678"/>
      <c r="VH176" s="678"/>
      <c r="VI176" s="678"/>
      <c r="VJ176" s="678"/>
      <c r="VK176" s="678"/>
      <c r="VL176" s="678"/>
      <c r="VM176" s="678"/>
      <c r="VN176" s="678"/>
      <c r="VO176" s="678"/>
      <c r="VP176" s="678"/>
      <c r="VQ176" s="678"/>
      <c r="VR176" s="678"/>
      <c r="VS176" s="678"/>
      <c r="VT176" s="678"/>
      <c r="VU176" s="678"/>
      <c r="VV176" s="678"/>
      <c r="VW176" s="678"/>
      <c r="VX176" s="678"/>
      <c r="VY176" s="678"/>
      <c r="VZ176" s="678"/>
      <c r="WA176" s="678"/>
      <c r="WB176" s="678"/>
      <c r="WC176" s="678"/>
      <c r="WD176" s="678"/>
      <c r="WE176" s="678"/>
      <c r="WF176" s="678"/>
      <c r="WG176" s="678"/>
      <c r="WH176" s="678"/>
      <c r="WI176" s="678"/>
      <c r="WJ176" s="678"/>
      <c r="WK176" s="678"/>
      <c r="WL176" s="678"/>
      <c r="WM176" s="678"/>
      <c r="WN176" s="678"/>
      <c r="WO176" s="678"/>
      <c r="WP176" s="678"/>
      <c r="WQ176" s="678"/>
      <c r="WR176" s="678"/>
      <c r="WS176" s="678"/>
      <c r="WT176" s="678"/>
      <c r="WU176" s="678"/>
      <c r="WV176" s="678"/>
      <c r="WW176" s="678"/>
      <c r="WX176" s="678"/>
      <c r="WY176" s="678"/>
      <c r="WZ176" s="678"/>
      <c r="XA176" s="678"/>
      <c r="XB176" s="678"/>
      <c r="XC176" s="678"/>
      <c r="XD176" s="678"/>
      <c r="XE176" s="678"/>
      <c r="XF176" s="678"/>
      <c r="XG176" s="678"/>
      <c r="XH176" s="678"/>
      <c r="XI176" s="678"/>
      <c r="XJ176" s="678"/>
      <c r="XK176" s="678"/>
      <c r="XL176" s="678"/>
      <c r="XM176" s="678"/>
      <c r="XN176" s="678"/>
      <c r="XO176" s="678"/>
      <c r="XP176" s="678"/>
      <c r="XQ176" s="678"/>
      <c r="XR176" s="678"/>
      <c r="XS176" s="678"/>
      <c r="XT176" s="678"/>
      <c r="XU176" s="678"/>
      <c r="XV176" s="678"/>
      <c r="XW176" s="678"/>
      <c r="XX176" s="678"/>
      <c r="XY176" s="678"/>
      <c r="XZ176" s="678"/>
      <c r="YA176" s="678"/>
      <c r="YB176" s="678"/>
      <c r="YC176" s="678"/>
      <c r="YD176" s="678"/>
      <c r="YE176" s="678"/>
      <c r="YF176" s="678"/>
      <c r="YG176" s="678"/>
      <c r="YH176" s="678"/>
      <c r="YI176" s="678"/>
      <c r="YJ176" s="678"/>
      <c r="YK176" s="678"/>
      <c r="YL176" s="678"/>
      <c r="YM176" s="678"/>
      <c r="YN176" s="678"/>
      <c r="YO176" s="678"/>
      <c r="YP176" s="678"/>
      <c r="YQ176" s="678"/>
      <c r="YR176" s="678"/>
      <c r="YS176" s="678"/>
      <c r="YT176" s="678"/>
      <c r="YU176" s="678"/>
      <c r="YV176" s="678"/>
      <c r="YW176" s="678"/>
      <c r="YX176" s="678"/>
      <c r="YY176" s="678"/>
      <c r="YZ176" s="678"/>
      <c r="ZA176" s="678"/>
      <c r="ZB176" s="678"/>
      <c r="ZC176" s="678"/>
      <c r="ZD176" s="678"/>
      <c r="ZE176" s="678"/>
      <c r="ZF176" s="678"/>
      <c r="ZG176" s="678"/>
      <c r="ZH176" s="678"/>
      <c r="ZI176" s="678"/>
      <c r="ZJ176" s="678"/>
      <c r="ZK176" s="678"/>
      <c r="ZL176" s="678"/>
      <c r="ZM176" s="678"/>
      <c r="ZN176" s="678"/>
      <c r="ZO176" s="678"/>
      <c r="ZP176" s="678"/>
      <c r="ZQ176" s="678"/>
      <c r="ZR176" s="678"/>
      <c r="ZS176" s="678"/>
      <c r="ZT176" s="678"/>
      <c r="ZU176" s="678"/>
      <c r="ZV176" s="678"/>
      <c r="ZW176" s="678"/>
      <c r="ZX176" s="678"/>
      <c r="ZY176" s="678"/>
      <c r="ZZ176" s="678"/>
      <c r="AAA176" s="678"/>
      <c r="AAB176" s="678"/>
      <c r="AAC176" s="678"/>
      <c r="AAD176" s="678"/>
      <c r="AAE176" s="678"/>
      <c r="AAF176" s="678"/>
      <c r="AAG176" s="678"/>
      <c r="AAH176" s="678"/>
      <c r="AAI176" s="678"/>
      <c r="AAJ176" s="678"/>
      <c r="AAK176" s="678"/>
      <c r="AAL176" s="678"/>
      <c r="AAM176" s="678"/>
      <c r="AAN176" s="678"/>
      <c r="AAO176" s="678"/>
      <c r="AAP176" s="678"/>
      <c r="AAQ176" s="678"/>
      <c r="AAR176" s="678"/>
      <c r="AAS176" s="678"/>
      <c r="AAT176" s="678"/>
      <c r="AAU176" s="678"/>
      <c r="AAV176" s="678"/>
      <c r="AAW176" s="678"/>
      <c r="AAX176" s="678"/>
      <c r="AAY176" s="678"/>
      <c r="AAZ176" s="678"/>
      <c r="ABA176" s="678"/>
      <c r="ABB176" s="678"/>
      <c r="ABC176" s="678"/>
      <c r="ABD176" s="678"/>
      <c r="ABE176" s="678"/>
      <c r="ABF176" s="678"/>
      <c r="ABG176" s="678"/>
      <c r="ABH176" s="678"/>
      <c r="ABI176" s="678"/>
      <c r="ABJ176" s="678"/>
      <c r="ABK176" s="678"/>
      <c r="ABL176" s="678"/>
      <c r="ABM176" s="678"/>
      <c r="ABN176" s="678"/>
      <c r="ABO176" s="678"/>
      <c r="ABP176" s="678"/>
      <c r="ABQ176" s="678"/>
      <c r="ABR176" s="678"/>
      <c r="ABS176" s="678"/>
      <c r="ABT176" s="678"/>
      <c r="ABU176" s="678"/>
      <c r="ABV176" s="678"/>
      <c r="ABW176" s="678"/>
      <c r="ABX176" s="678"/>
      <c r="ABY176" s="678"/>
      <c r="ABZ176" s="678"/>
      <c r="ACA176" s="678"/>
      <c r="ACB176" s="678"/>
      <c r="ACC176" s="678"/>
      <c r="ACD176" s="678"/>
      <c r="ACE176" s="678"/>
      <c r="ACF176" s="678"/>
      <c r="ACG176" s="678"/>
      <c r="ACH176" s="678"/>
      <c r="ACI176" s="678"/>
      <c r="ACJ176" s="678"/>
      <c r="ACK176" s="678"/>
      <c r="ACL176" s="678"/>
      <c r="ACM176" s="678"/>
      <c r="ACN176" s="678"/>
      <c r="ACO176" s="678"/>
      <c r="ACP176" s="678"/>
      <c r="ACQ176" s="678"/>
      <c r="ACR176" s="678"/>
      <c r="ACS176" s="678"/>
      <c r="ACT176" s="678"/>
      <c r="ACU176" s="678"/>
      <c r="ACV176" s="678"/>
      <c r="ACW176" s="678"/>
      <c r="ACX176" s="678"/>
      <c r="ACY176" s="678"/>
      <c r="ACZ176" s="678"/>
      <c r="ADA176" s="678"/>
      <c r="ADB176" s="678"/>
      <c r="ADC176" s="678"/>
      <c r="ADD176" s="678"/>
      <c r="ADE176" s="678"/>
      <c r="ADF176" s="678"/>
      <c r="ADG176" s="678"/>
      <c r="ADH176" s="678"/>
      <c r="ADI176" s="678"/>
      <c r="ADJ176" s="678"/>
      <c r="ADK176" s="678"/>
      <c r="ADL176" s="678"/>
      <c r="ADM176" s="678"/>
      <c r="ADN176" s="678"/>
      <c r="ADO176" s="678"/>
      <c r="ADP176" s="678"/>
      <c r="ADQ176" s="678"/>
      <c r="ADR176" s="678"/>
      <c r="ADS176" s="678"/>
      <c r="ADT176" s="678"/>
      <c r="ADU176" s="678"/>
      <c r="ADV176" s="678"/>
      <c r="ADW176" s="678"/>
      <c r="ADX176" s="678"/>
      <c r="ADY176" s="678"/>
      <c r="ADZ176" s="678"/>
      <c r="AEA176" s="678"/>
      <c r="AEB176" s="678"/>
      <c r="AEC176" s="678"/>
      <c r="AED176" s="678"/>
      <c r="AEE176" s="678"/>
      <c r="AEF176" s="678"/>
      <c r="AEG176" s="678"/>
      <c r="AEH176" s="678"/>
      <c r="AEI176" s="678"/>
      <c r="AEJ176" s="678"/>
      <c r="AEK176" s="678"/>
      <c r="AEL176" s="678"/>
      <c r="AEM176" s="678"/>
      <c r="AEN176" s="678"/>
      <c r="AEO176" s="678"/>
      <c r="AEP176" s="678"/>
      <c r="AEQ176" s="678"/>
      <c r="AER176" s="678"/>
    </row>
    <row r="177" spans="11:824">
      <c r="K177" s="678" t="s">
        <v>836</v>
      </c>
      <c r="L177" s="678"/>
      <c r="M177" s="678">
        <v>1954044.36</v>
      </c>
      <c r="N177" s="678">
        <v>1690361.02</v>
      </c>
      <c r="O177" s="678">
        <v>825178.44</v>
      </c>
      <c r="P177" s="678">
        <v>34379.75</v>
      </c>
      <c r="Q177" s="678">
        <v>29123.46</v>
      </c>
      <c r="R177" s="678">
        <v>17072.080000000002</v>
      </c>
      <c r="S177" s="678" t="s">
        <v>6192</v>
      </c>
      <c r="T177" s="678"/>
      <c r="U177" s="678"/>
      <c r="V177" s="678"/>
      <c r="W177" s="678"/>
      <c r="X177" s="678"/>
      <c r="Y177" s="678"/>
      <c r="Z177" s="678"/>
      <c r="AA177" s="678"/>
      <c r="AB177" s="678"/>
      <c r="AC177" s="678"/>
      <c r="AD177" s="678"/>
      <c r="AE177" s="678"/>
      <c r="AF177" s="678"/>
      <c r="AG177" s="678"/>
      <c r="AH177" s="678"/>
      <c r="AI177" s="678"/>
      <c r="AJ177" s="678"/>
      <c r="AK177" s="678"/>
      <c r="AL177" s="678"/>
      <c r="AM177" s="678"/>
      <c r="AN177" s="678"/>
      <c r="AO177" s="678"/>
      <c r="AP177" s="678"/>
      <c r="AQ177" s="678"/>
      <c r="AR177" s="678"/>
      <c r="AS177" s="678"/>
      <c r="AT177" s="678"/>
      <c r="AU177" s="678"/>
      <c r="AV177" s="678"/>
      <c r="AW177" s="678"/>
      <c r="AX177" s="678"/>
      <c r="AY177" s="678"/>
      <c r="AZ177" s="678"/>
      <c r="BA177" s="678"/>
      <c r="BB177" s="678"/>
      <c r="BC177" s="678"/>
      <c r="BD177" s="678"/>
      <c r="BE177" s="678"/>
      <c r="BF177" s="678"/>
      <c r="BG177" s="678"/>
      <c r="BH177" s="678"/>
      <c r="BI177" s="678"/>
      <c r="BJ177" s="678"/>
      <c r="BK177" s="678"/>
      <c r="BL177" s="678"/>
      <c r="BM177" s="678"/>
      <c r="BN177" s="678"/>
      <c r="BO177" s="678"/>
      <c r="BP177" s="678"/>
      <c r="BQ177" s="678"/>
      <c r="BR177" s="678"/>
      <c r="BS177" s="678"/>
      <c r="BT177" s="678"/>
      <c r="BU177" s="678"/>
      <c r="BV177" s="678"/>
      <c r="BW177" s="678"/>
      <c r="BX177" s="678"/>
      <c r="BY177" s="678"/>
      <c r="BZ177" s="678"/>
      <c r="CA177" s="678"/>
      <c r="CB177" s="678"/>
      <c r="CC177" s="678"/>
      <c r="CD177" s="678"/>
      <c r="CE177" s="678"/>
      <c r="CF177" s="678"/>
      <c r="CG177" s="678"/>
      <c r="CH177" s="678"/>
      <c r="CI177" s="678"/>
      <c r="CJ177" s="678"/>
      <c r="CK177" s="678"/>
      <c r="CL177" s="678"/>
      <c r="CM177" s="678"/>
      <c r="CN177" s="678"/>
      <c r="CO177" s="678"/>
      <c r="CP177" s="678"/>
      <c r="CQ177" s="678"/>
      <c r="CR177" s="678"/>
      <c r="CS177" s="678"/>
      <c r="CT177" s="678"/>
      <c r="CU177" s="678"/>
      <c r="CV177" s="678"/>
      <c r="CW177" s="678"/>
      <c r="CX177" s="678"/>
      <c r="CY177" s="678"/>
      <c r="CZ177" s="678"/>
      <c r="DA177" s="678"/>
      <c r="DB177" s="678"/>
      <c r="DC177" s="678"/>
      <c r="DD177" s="678"/>
      <c r="DE177" s="678"/>
      <c r="DF177" s="678"/>
      <c r="DG177" s="678"/>
      <c r="DH177" s="678"/>
      <c r="DI177" s="678"/>
      <c r="DJ177" s="678"/>
      <c r="DK177" s="678"/>
      <c r="DL177" s="678"/>
      <c r="DM177" s="678"/>
      <c r="DN177" s="678"/>
      <c r="DO177" s="678"/>
      <c r="DP177" s="678"/>
      <c r="DQ177" s="678"/>
      <c r="DR177" s="678"/>
      <c r="DS177" s="678"/>
      <c r="DT177" s="678"/>
      <c r="DU177" s="678"/>
      <c r="DV177" s="678"/>
      <c r="DW177" s="678"/>
      <c r="DX177" s="678"/>
      <c r="DY177" s="678"/>
      <c r="DZ177" s="678"/>
      <c r="EA177" s="678"/>
      <c r="EB177" s="678"/>
      <c r="EC177" s="678"/>
      <c r="ED177" s="678"/>
      <c r="EE177" s="678"/>
      <c r="EF177" s="678"/>
      <c r="EG177" s="678"/>
      <c r="EH177" s="678"/>
      <c r="EI177" s="678"/>
      <c r="EJ177" s="678"/>
      <c r="EK177" s="678"/>
      <c r="EL177" s="678"/>
      <c r="EM177" s="678"/>
      <c r="EN177" s="678"/>
      <c r="EO177" s="678"/>
      <c r="EP177" s="678"/>
      <c r="EQ177" s="678"/>
      <c r="ER177" s="678"/>
      <c r="ES177" s="678"/>
      <c r="ET177" s="678"/>
      <c r="EU177" s="678"/>
      <c r="EV177" s="678"/>
      <c r="EW177" s="678"/>
      <c r="EX177" s="678"/>
      <c r="EY177" s="678"/>
      <c r="EZ177" s="678"/>
      <c r="FA177" s="678"/>
      <c r="FB177" s="678"/>
      <c r="FC177" s="678"/>
      <c r="FD177" s="678"/>
      <c r="FE177" s="678"/>
      <c r="FF177" s="678"/>
      <c r="FG177" s="678"/>
      <c r="FH177" s="678"/>
      <c r="FI177" s="678"/>
      <c r="FJ177" s="678"/>
      <c r="FK177" s="678"/>
      <c r="FL177" s="678"/>
      <c r="FM177" s="678"/>
      <c r="FN177" s="678"/>
      <c r="FO177" s="678"/>
      <c r="FP177" s="678"/>
      <c r="FQ177" s="678"/>
      <c r="FR177" s="678"/>
      <c r="FS177" s="678"/>
      <c r="FT177" s="678"/>
      <c r="FU177" s="678"/>
      <c r="FV177" s="678"/>
      <c r="FW177" s="678"/>
      <c r="FX177" s="678"/>
      <c r="FY177" s="678"/>
      <c r="FZ177" s="678"/>
      <c r="GA177" s="678"/>
      <c r="GB177" s="678"/>
      <c r="GC177" s="678"/>
      <c r="GD177" s="678"/>
      <c r="GE177" s="678"/>
      <c r="GF177" s="678"/>
      <c r="GG177" s="678"/>
      <c r="GH177" s="678"/>
      <c r="GI177" s="678"/>
      <c r="GJ177" s="678"/>
      <c r="GK177" s="678"/>
      <c r="GL177" s="678"/>
      <c r="GM177" s="678"/>
      <c r="GN177" s="678"/>
      <c r="GO177" s="678"/>
      <c r="GP177" s="678"/>
      <c r="GQ177" s="678"/>
      <c r="GR177" s="678"/>
      <c r="GS177" s="678"/>
      <c r="GT177" s="678"/>
      <c r="GU177" s="678"/>
      <c r="GV177" s="678"/>
      <c r="GW177" s="678"/>
      <c r="GX177" s="678">
        <v>237.02</v>
      </c>
      <c r="GY177" s="678">
        <v>570.65</v>
      </c>
      <c r="GZ177" s="678">
        <v>1100.26</v>
      </c>
      <c r="HA177" s="678">
        <v>1629.88</v>
      </c>
      <c r="HB177" s="678">
        <v>13362.89</v>
      </c>
      <c r="HC177" s="678">
        <v>13362.89</v>
      </c>
      <c r="HD177" s="678">
        <v>27997.81</v>
      </c>
      <c r="HE177" s="678">
        <v>31391.55</v>
      </c>
      <c r="HF177" s="678">
        <v>31967.47</v>
      </c>
      <c r="HG177" s="678">
        <v>32543.39</v>
      </c>
      <c r="HH177" s="678">
        <v>33119.31</v>
      </c>
      <c r="HI177" s="678">
        <v>33695.230000000003</v>
      </c>
      <c r="HJ177" s="678">
        <v>33695.230000000003</v>
      </c>
      <c r="HK177" s="678">
        <v>34354.019999999997</v>
      </c>
      <c r="HL177" s="678">
        <v>35040.730000000003</v>
      </c>
      <c r="HM177" s="678">
        <v>36714.19</v>
      </c>
      <c r="HN177" s="678">
        <v>38389.71</v>
      </c>
      <c r="HO177" s="678">
        <v>39646.35</v>
      </c>
      <c r="HP177" s="678">
        <v>40902.99</v>
      </c>
      <c r="HQ177" s="678">
        <v>40902.99</v>
      </c>
      <c r="HR177" s="678">
        <v>42159.63</v>
      </c>
      <c r="HS177" s="678">
        <v>42159.63</v>
      </c>
      <c r="HT177" s="678">
        <v>43416.27</v>
      </c>
      <c r="HU177" s="678">
        <v>44672.91</v>
      </c>
      <c r="HV177" s="678">
        <v>45977.88</v>
      </c>
      <c r="HW177" s="678">
        <v>47305.52</v>
      </c>
      <c r="HX177" s="678">
        <v>47305.52</v>
      </c>
      <c r="HY177" s="678">
        <v>48926.95</v>
      </c>
      <c r="HZ177" s="678">
        <v>50619.3</v>
      </c>
      <c r="IA177" s="678">
        <v>52311.64</v>
      </c>
      <c r="IB177" s="678">
        <v>54003.99</v>
      </c>
      <c r="IC177" s="678">
        <v>55696.33</v>
      </c>
      <c r="ID177" s="678">
        <v>57447.040000000001</v>
      </c>
      <c r="IE177" s="678">
        <v>57447.040000000001</v>
      </c>
      <c r="IF177" s="678">
        <v>59306.13</v>
      </c>
      <c r="IG177" s="678">
        <v>61165.22</v>
      </c>
      <c r="IH177" s="678">
        <v>63134.6</v>
      </c>
      <c r="II177" s="678">
        <v>65160.52</v>
      </c>
      <c r="IJ177" s="678">
        <v>67186.44</v>
      </c>
      <c r="IK177" s="678">
        <v>69212.41</v>
      </c>
      <c r="IL177" s="678">
        <v>69212.41</v>
      </c>
      <c r="IM177" s="678">
        <v>71277.31</v>
      </c>
      <c r="IN177" s="678">
        <v>73358.67</v>
      </c>
      <c r="IO177" s="678">
        <v>75561.33</v>
      </c>
      <c r="IP177" s="678">
        <v>78192.36</v>
      </c>
      <c r="IQ177" s="678">
        <v>80985.740000000005</v>
      </c>
      <c r="IR177" s="678">
        <v>80985.740000000005</v>
      </c>
      <c r="IS177" s="678">
        <v>80985.740000000005</v>
      </c>
      <c r="IT177" s="678">
        <v>80985.740000000005</v>
      </c>
      <c r="IU177" s="678">
        <v>80985.740000000005</v>
      </c>
      <c r="IV177" s="678">
        <v>80985.740000000005</v>
      </c>
      <c r="IW177" s="678">
        <v>85404.73</v>
      </c>
      <c r="IX177" s="678">
        <v>89873.5</v>
      </c>
      <c r="IY177" s="678">
        <v>94423.01</v>
      </c>
      <c r="IZ177" s="678">
        <v>94423.01</v>
      </c>
      <c r="JA177" s="678">
        <v>99059.19</v>
      </c>
      <c r="JB177" s="678">
        <v>104091.49</v>
      </c>
      <c r="JC177" s="678">
        <v>109505.99</v>
      </c>
      <c r="JD177" s="678">
        <v>114966.37</v>
      </c>
      <c r="JE177" s="678">
        <v>120156.63</v>
      </c>
      <c r="JF177" s="678">
        <v>124725.96</v>
      </c>
      <c r="JG177" s="678">
        <v>124725.96</v>
      </c>
      <c r="JH177" s="678">
        <v>129066.15</v>
      </c>
      <c r="JI177" s="678">
        <v>132020.35999999999</v>
      </c>
      <c r="JJ177" s="678">
        <v>132879.57</v>
      </c>
      <c r="JK177" s="678">
        <v>133738.79</v>
      </c>
      <c r="JL177" s="678">
        <v>134646.72</v>
      </c>
      <c r="JM177" s="678">
        <v>135649.03</v>
      </c>
      <c r="JN177" s="678">
        <v>135649.03</v>
      </c>
      <c r="JO177" s="678">
        <v>136748.6</v>
      </c>
      <c r="JP177" s="678">
        <v>138265.82</v>
      </c>
      <c r="JQ177" s="678">
        <v>139812.54999999999</v>
      </c>
      <c r="JR177" s="678">
        <v>141383.57</v>
      </c>
      <c r="JS177" s="678">
        <v>143949.78</v>
      </c>
      <c r="JT177" s="678">
        <v>146730.9</v>
      </c>
      <c r="JU177" s="678">
        <v>146730.9</v>
      </c>
      <c r="JV177" s="678">
        <v>149537.9</v>
      </c>
      <c r="JW177" s="678">
        <v>152296.39000000001</v>
      </c>
      <c r="JX177" s="678">
        <v>155117.51999999999</v>
      </c>
      <c r="JY177" s="678">
        <v>158218.64000000001</v>
      </c>
      <c r="JZ177" s="678">
        <v>161747.18</v>
      </c>
      <c r="KA177" s="678">
        <v>166041.94</v>
      </c>
      <c r="KB177" s="678">
        <v>166041.94</v>
      </c>
      <c r="KC177" s="678">
        <v>170479.9</v>
      </c>
      <c r="KD177" s="678">
        <v>175219.59</v>
      </c>
      <c r="KE177" s="678">
        <v>179986.23</v>
      </c>
      <c r="KF177" s="678">
        <v>184770.39</v>
      </c>
      <c r="KG177" s="678">
        <v>189606.26</v>
      </c>
      <c r="KH177" s="678">
        <v>194442.13</v>
      </c>
      <c r="KI177" s="678">
        <v>194442.13</v>
      </c>
      <c r="KJ177" s="678">
        <v>199378.78</v>
      </c>
      <c r="KK177" s="678">
        <v>204818.13</v>
      </c>
      <c r="KL177" s="678">
        <v>210668.75</v>
      </c>
      <c r="KM177" s="678">
        <v>217419.6</v>
      </c>
      <c r="KN177" s="678">
        <v>224639.57</v>
      </c>
      <c r="KO177" s="678">
        <v>230789.27</v>
      </c>
      <c r="KP177" s="678">
        <v>230789.27</v>
      </c>
      <c r="KQ177" s="678">
        <v>237337.8</v>
      </c>
      <c r="KR177" s="678">
        <v>243817.91</v>
      </c>
      <c r="KS177" s="678">
        <v>250599.47</v>
      </c>
      <c r="KT177" s="678">
        <v>257661.96</v>
      </c>
      <c r="KU177" s="678">
        <v>265336.03999999998</v>
      </c>
      <c r="KV177" s="678">
        <v>273330.21000000002</v>
      </c>
      <c r="KW177" s="678">
        <v>273330.21000000002</v>
      </c>
      <c r="KX177" s="678">
        <v>281544.26</v>
      </c>
      <c r="KY177" s="678">
        <v>290116.21999999997</v>
      </c>
      <c r="KZ177" s="678">
        <v>299058.76</v>
      </c>
      <c r="LA177" s="678">
        <v>308158.15000000002</v>
      </c>
      <c r="LB177" s="678">
        <v>318480.40999999997</v>
      </c>
      <c r="LC177" s="678">
        <v>328968.43</v>
      </c>
      <c r="LD177" s="678">
        <v>328968.43</v>
      </c>
      <c r="LE177" s="678">
        <v>341780.82</v>
      </c>
      <c r="LF177" s="678">
        <v>345472.66</v>
      </c>
      <c r="LG177" s="678">
        <v>349966.21</v>
      </c>
      <c r="LH177" s="678">
        <v>349966.21</v>
      </c>
      <c r="LI177" s="678">
        <v>349966.21</v>
      </c>
      <c r="LJ177" s="678">
        <v>349966.21</v>
      </c>
      <c r="LK177" s="678">
        <v>349966.21</v>
      </c>
      <c r="LL177" s="678">
        <v>349966.21</v>
      </c>
      <c r="LM177" s="678">
        <v>351364.23</v>
      </c>
      <c r="LN177" s="678">
        <v>352795.35</v>
      </c>
      <c r="LO177" s="678">
        <v>354284.16</v>
      </c>
      <c r="LP177" s="678">
        <v>355772.97</v>
      </c>
      <c r="LQ177" s="678">
        <v>357342.95</v>
      </c>
      <c r="LR177" s="678">
        <v>357342.95</v>
      </c>
      <c r="LS177" s="678">
        <v>358979.51</v>
      </c>
      <c r="LT177" s="678">
        <v>360682.22</v>
      </c>
      <c r="LU177" s="678">
        <v>362522.68</v>
      </c>
      <c r="LV177" s="678">
        <v>364445.59</v>
      </c>
      <c r="LW177" s="678">
        <v>366398.32</v>
      </c>
      <c r="LX177" s="678">
        <v>369005.62</v>
      </c>
      <c r="LY177" s="678">
        <v>369005.62</v>
      </c>
      <c r="LZ177" s="678">
        <v>372773.57</v>
      </c>
      <c r="MA177" s="678">
        <v>378513.63</v>
      </c>
      <c r="MB177" s="678">
        <v>391112.63</v>
      </c>
      <c r="MC177" s="678">
        <v>393208.11</v>
      </c>
      <c r="MD177" s="678">
        <v>395427.8</v>
      </c>
      <c r="ME177" s="678">
        <v>397672.27</v>
      </c>
      <c r="MF177" s="678">
        <v>397672.27</v>
      </c>
      <c r="MG177" s="678">
        <v>400040.3</v>
      </c>
      <c r="MH177" s="678">
        <v>402536.31</v>
      </c>
      <c r="MI177" s="678">
        <v>405346.81</v>
      </c>
      <c r="MJ177" s="678">
        <v>408192.85</v>
      </c>
      <c r="MK177" s="678">
        <v>410837.59</v>
      </c>
      <c r="ML177" s="678">
        <v>413476.25</v>
      </c>
      <c r="MM177" s="678">
        <v>413476.25</v>
      </c>
      <c r="MN177" s="678">
        <v>416133.4</v>
      </c>
      <c r="MO177" s="678">
        <v>418243.14</v>
      </c>
      <c r="MP177" s="678">
        <v>420445.01</v>
      </c>
      <c r="MQ177" s="678">
        <v>422651.38</v>
      </c>
      <c r="MR177" s="678">
        <v>424857.75</v>
      </c>
      <c r="MS177" s="678">
        <v>427064.11</v>
      </c>
      <c r="MT177" s="678">
        <v>427064.11</v>
      </c>
      <c r="MU177" s="678">
        <v>429270.48</v>
      </c>
      <c r="MV177" s="678">
        <v>431476.84</v>
      </c>
      <c r="MW177" s="678">
        <v>433743.6</v>
      </c>
      <c r="MX177" s="678">
        <v>436010.37</v>
      </c>
      <c r="MY177" s="678">
        <v>438277.13</v>
      </c>
      <c r="MZ177" s="678">
        <v>440543.89</v>
      </c>
      <c r="NA177" s="678">
        <v>440543.89</v>
      </c>
      <c r="NB177" s="678">
        <v>442810.66</v>
      </c>
      <c r="NC177" s="678">
        <v>445077.42</v>
      </c>
      <c r="ND177" s="678">
        <v>447344.18</v>
      </c>
      <c r="NE177" s="678">
        <v>449610.95</v>
      </c>
      <c r="NF177" s="678">
        <v>451877.71</v>
      </c>
      <c r="NG177" s="678">
        <v>454186.98</v>
      </c>
      <c r="NH177" s="678">
        <v>454186.98</v>
      </c>
      <c r="NI177" s="678">
        <v>456520.96000000002</v>
      </c>
      <c r="NJ177" s="678">
        <v>458954.49</v>
      </c>
      <c r="NK177" s="678">
        <v>461422.33</v>
      </c>
      <c r="NL177" s="678">
        <v>463966.92</v>
      </c>
      <c r="NM177" s="678">
        <v>466693.47</v>
      </c>
      <c r="NN177" s="678">
        <v>469435.97</v>
      </c>
      <c r="NO177" s="678">
        <v>469435.97</v>
      </c>
      <c r="NP177" s="678">
        <v>472240.25</v>
      </c>
      <c r="NQ177" s="678">
        <v>475133.96</v>
      </c>
      <c r="NR177" s="678">
        <v>478103.22</v>
      </c>
      <c r="NS177" s="678">
        <v>481148.98</v>
      </c>
      <c r="NT177" s="678">
        <v>484413.92</v>
      </c>
      <c r="NU177" s="678">
        <v>487683.73</v>
      </c>
      <c r="NV177" s="678">
        <v>487683.73</v>
      </c>
      <c r="NW177" s="678">
        <v>491043.46</v>
      </c>
      <c r="NX177" s="678">
        <v>494478.57</v>
      </c>
      <c r="NY177" s="678">
        <v>497984.5</v>
      </c>
      <c r="NZ177" s="678">
        <v>501627.05</v>
      </c>
      <c r="OA177" s="678">
        <v>505272.75</v>
      </c>
      <c r="OB177" s="678">
        <v>509078.33</v>
      </c>
      <c r="OC177" s="678">
        <v>509078.33</v>
      </c>
      <c r="OD177" s="678">
        <v>512990.66</v>
      </c>
      <c r="OE177" s="678">
        <v>517052.5</v>
      </c>
      <c r="OF177" s="678">
        <v>521187.47</v>
      </c>
      <c r="OG177" s="678">
        <v>525452.05000000005</v>
      </c>
      <c r="OH177" s="678">
        <v>529924.38</v>
      </c>
      <c r="OI177" s="678">
        <v>534546.57999999996</v>
      </c>
      <c r="OJ177" s="678">
        <v>534546.57999999996</v>
      </c>
      <c r="OK177" s="678">
        <v>539267.41</v>
      </c>
      <c r="OL177" s="678">
        <v>544136.97</v>
      </c>
      <c r="OM177" s="678">
        <v>549287.5</v>
      </c>
      <c r="ON177" s="678">
        <v>554689.67000000004</v>
      </c>
      <c r="OO177" s="678">
        <v>560387.12</v>
      </c>
      <c r="OP177" s="678">
        <v>566126.62</v>
      </c>
      <c r="OQ177" s="678">
        <v>566126.62</v>
      </c>
      <c r="OR177" s="678">
        <v>571910.85</v>
      </c>
      <c r="OS177" s="678">
        <v>577737.76</v>
      </c>
      <c r="OT177" s="678">
        <v>583660.48</v>
      </c>
      <c r="OU177" s="678">
        <v>589737.56000000006</v>
      </c>
      <c r="OV177" s="678">
        <v>595912.97</v>
      </c>
      <c r="OW177" s="678">
        <v>602192.39</v>
      </c>
      <c r="OX177" s="678">
        <v>602192.39</v>
      </c>
      <c r="OY177" s="678">
        <v>608548.21</v>
      </c>
      <c r="OZ177" s="678">
        <v>615131.77</v>
      </c>
      <c r="PA177" s="678">
        <v>621870.75</v>
      </c>
      <c r="PB177" s="678">
        <v>628736.01</v>
      </c>
      <c r="PC177" s="678">
        <v>636248.35</v>
      </c>
      <c r="PD177" s="678">
        <v>644815.38</v>
      </c>
      <c r="PE177" s="678">
        <v>644815.38</v>
      </c>
      <c r="PF177" s="678">
        <v>653748.16</v>
      </c>
      <c r="PG177" s="678">
        <v>663773.80000000005</v>
      </c>
      <c r="PH177" s="678">
        <v>674154.55</v>
      </c>
      <c r="PI177" s="678">
        <v>684417.04</v>
      </c>
      <c r="PJ177" s="678">
        <v>695984.87</v>
      </c>
      <c r="PK177" s="678">
        <v>708118.07</v>
      </c>
      <c r="PL177" s="678">
        <v>708118.07</v>
      </c>
      <c r="PM177" s="678">
        <v>722649.82</v>
      </c>
      <c r="PN177" s="678">
        <v>741775.11</v>
      </c>
      <c r="PO177" s="678">
        <v>757033.38</v>
      </c>
      <c r="PP177" s="678">
        <v>775139.09</v>
      </c>
      <c r="PQ177" s="678">
        <v>872034.64</v>
      </c>
      <c r="PR177" s="678">
        <v>993154.75</v>
      </c>
      <c r="PS177" s="678">
        <v>993154.75</v>
      </c>
      <c r="PT177" s="678">
        <v>1225081.54</v>
      </c>
      <c r="PU177" s="678">
        <v>1365074.27</v>
      </c>
      <c r="PV177" s="678">
        <v>1424824.78</v>
      </c>
      <c r="PW177" s="678">
        <v>1456419.96</v>
      </c>
      <c r="PX177" s="678">
        <v>1456419.96</v>
      </c>
      <c r="PY177" s="678">
        <v>1494891.37</v>
      </c>
      <c r="PZ177" s="678">
        <v>1494891.37</v>
      </c>
      <c r="QA177" s="678">
        <v>1521821.55</v>
      </c>
      <c r="QB177" s="678">
        <v>1552284.82</v>
      </c>
      <c r="QC177" s="678">
        <v>1587298.27</v>
      </c>
      <c r="QD177" s="678">
        <v>1607668.1</v>
      </c>
      <c r="QE177" s="678">
        <v>1619701.93</v>
      </c>
      <c r="QF177" s="678">
        <v>1630981.45</v>
      </c>
      <c r="QG177" s="678">
        <v>1630981.45</v>
      </c>
      <c r="QH177" s="678">
        <v>1640112.45</v>
      </c>
      <c r="QI177" s="678">
        <v>1655085.42</v>
      </c>
      <c r="QJ177" s="678">
        <v>1669125.31</v>
      </c>
      <c r="QK177" s="678">
        <v>1690361.02</v>
      </c>
      <c r="QL177" s="678">
        <v>1695996.14</v>
      </c>
      <c r="QM177" s="678">
        <v>1703995.22</v>
      </c>
      <c r="QN177" s="678">
        <v>1703995.22</v>
      </c>
      <c r="QO177" s="678">
        <v>1713055.71</v>
      </c>
      <c r="QP177" s="678">
        <v>1726975.14</v>
      </c>
      <c r="QQ177" s="678">
        <v>1743836.28</v>
      </c>
      <c r="QR177" s="678">
        <v>1777462.54</v>
      </c>
      <c r="QS177" s="678">
        <v>1789634.92</v>
      </c>
      <c r="QT177" s="678">
        <v>1800490.21</v>
      </c>
      <c r="QU177" s="678">
        <v>1800490.21</v>
      </c>
      <c r="QV177" s="678">
        <v>1821266.74</v>
      </c>
      <c r="QW177" s="678">
        <v>1841822.34</v>
      </c>
      <c r="QX177" s="678">
        <v>1846942.9</v>
      </c>
      <c r="QY177" s="678">
        <v>1854611.61</v>
      </c>
      <c r="QZ177" s="678">
        <v>1866736.05</v>
      </c>
      <c r="RA177" s="678">
        <v>1874895.82</v>
      </c>
      <c r="RB177" s="678">
        <v>1874895.82</v>
      </c>
      <c r="RC177" s="678">
        <v>1881124.35</v>
      </c>
      <c r="RD177" s="678">
        <v>1890114.13</v>
      </c>
      <c r="RE177" s="678">
        <v>1902988.5</v>
      </c>
      <c r="RF177" s="678">
        <v>1913719.93</v>
      </c>
      <c r="RG177" s="678">
        <v>1915464.18</v>
      </c>
      <c r="RH177" s="678">
        <v>1917481.42</v>
      </c>
      <c r="RI177" s="678">
        <v>1917481.42</v>
      </c>
      <c r="RJ177" s="678">
        <v>1921533.63</v>
      </c>
      <c r="RK177" s="678">
        <v>1926238.16</v>
      </c>
      <c r="RL177" s="678">
        <v>1928634.74</v>
      </c>
      <c r="RM177" s="678">
        <v>1931031.31</v>
      </c>
      <c r="RN177" s="678">
        <v>1933427.89</v>
      </c>
      <c r="RO177" s="678">
        <v>1938620.48</v>
      </c>
      <c r="RP177" s="678">
        <v>1938620.48</v>
      </c>
      <c r="RQ177" s="678">
        <v>1946209.65</v>
      </c>
      <c r="RR177" s="678">
        <v>1947149.81</v>
      </c>
      <c r="RS177" s="678">
        <v>1948089.98</v>
      </c>
      <c r="RT177" s="678">
        <v>1949030.14</v>
      </c>
      <c r="RU177" s="678">
        <v>1951067.17</v>
      </c>
      <c r="RV177" s="678">
        <v>1954044.36</v>
      </c>
      <c r="RW177" s="678">
        <v>1954044.36</v>
      </c>
      <c r="RX177" s="678">
        <v>1954044.36</v>
      </c>
      <c r="RY177" s="678">
        <v>1954044.36</v>
      </c>
      <c r="RZ177" s="678">
        <v>1954044.36</v>
      </c>
      <c r="SA177" s="678">
        <v>1954044.36</v>
      </c>
      <c r="SB177" s="678">
        <v>1954044.36</v>
      </c>
      <c r="SC177" s="678">
        <v>1954044.36</v>
      </c>
      <c r="SD177" s="678">
        <v>1954044.36</v>
      </c>
      <c r="SE177" s="678">
        <v>1954044.36</v>
      </c>
      <c r="SF177" s="678">
        <v>1954044.36</v>
      </c>
      <c r="SG177" s="678">
        <v>1954044.36</v>
      </c>
      <c r="SH177" s="678">
        <v>1954044.36</v>
      </c>
      <c r="SI177" s="678">
        <v>1954044.36</v>
      </c>
      <c r="SJ177" s="678">
        <v>1954044.36</v>
      </c>
      <c r="SK177" s="678">
        <v>1954044.36</v>
      </c>
      <c r="SL177" s="678">
        <v>1954044.36</v>
      </c>
      <c r="SM177" s="678">
        <v>1954044.36</v>
      </c>
      <c r="SN177" s="678">
        <v>1954044.36</v>
      </c>
      <c r="SO177" s="678">
        <v>1954044.36</v>
      </c>
      <c r="SP177" s="678">
        <v>1954044.36</v>
      </c>
      <c r="SQ177" s="678">
        <v>1954044.36</v>
      </c>
      <c r="SR177" s="678">
        <v>1954044.36</v>
      </c>
      <c r="SS177" s="678">
        <v>1954044.36</v>
      </c>
      <c r="ST177" s="678">
        <v>1954044.36</v>
      </c>
      <c r="SU177" s="678">
        <v>1954044.36</v>
      </c>
      <c r="SV177" s="678">
        <v>1954044.36</v>
      </c>
      <c r="SW177" s="678">
        <v>1954044.36</v>
      </c>
      <c r="SX177" s="678">
        <v>1954044.36</v>
      </c>
      <c r="SY177" s="678">
        <v>1954044.36</v>
      </c>
      <c r="SZ177" s="678">
        <v>1954044.36</v>
      </c>
      <c r="TA177" s="678">
        <v>1954044.36</v>
      </c>
      <c r="TB177" s="678">
        <v>1954044.36</v>
      </c>
      <c r="TC177" s="678">
        <v>1954044.36</v>
      </c>
      <c r="TD177" s="678">
        <v>1954044.36</v>
      </c>
      <c r="TE177" s="678">
        <v>1954044.36</v>
      </c>
      <c r="TF177" s="678">
        <v>1954044.36</v>
      </c>
      <c r="TG177" s="678">
        <v>1954044.36</v>
      </c>
      <c r="TH177" s="678">
        <v>1954044.36</v>
      </c>
      <c r="TI177" s="678">
        <v>1954044.36</v>
      </c>
      <c r="TJ177" s="678">
        <v>1954044.36</v>
      </c>
      <c r="TK177" s="678">
        <v>1954044.36</v>
      </c>
      <c r="TL177" s="678">
        <v>1954044.36</v>
      </c>
      <c r="TM177" s="678">
        <v>1954044.36</v>
      </c>
      <c r="TN177" s="678">
        <v>1954044.36</v>
      </c>
      <c r="TO177" s="678">
        <v>1954044.36</v>
      </c>
      <c r="TP177" s="678">
        <v>1954044.36</v>
      </c>
      <c r="TQ177" s="678">
        <v>1954044.36</v>
      </c>
      <c r="TR177" s="678">
        <v>1954044.36</v>
      </c>
      <c r="TS177" s="678">
        <v>1954044.36</v>
      </c>
      <c r="TT177" s="678">
        <v>1954044.36</v>
      </c>
      <c r="TU177" s="678">
        <v>1954044.36</v>
      </c>
      <c r="TV177" s="678">
        <v>1954044.36</v>
      </c>
      <c r="TW177" s="678">
        <v>1954044.36</v>
      </c>
      <c r="TX177" s="678">
        <v>1954044.36</v>
      </c>
      <c r="TY177" s="678">
        <v>1954044.36</v>
      </c>
      <c r="TZ177" s="678">
        <v>1954044.36</v>
      </c>
      <c r="UA177" s="678">
        <v>1954044.36</v>
      </c>
      <c r="UB177" s="678">
        <v>1954044.36</v>
      </c>
      <c r="UC177" s="678">
        <v>1954044.36</v>
      </c>
      <c r="UD177" s="678">
        <v>1954044.36</v>
      </c>
      <c r="UE177" s="678">
        <v>1954044.36</v>
      </c>
      <c r="UF177" s="678">
        <v>1954044.36</v>
      </c>
      <c r="UG177" s="678">
        <v>1954044.36</v>
      </c>
      <c r="UH177" s="678">
        <v>1954044.36</v>
      </c>
      <c r="UI177" s="678">
        <v>1954044.36</v>
      </c>
      <c r="UJ177" s="678">
        <v>1954044.36</v>
      </c>
      <c r="UK177" s="678">
        <v>1954044.36</v>
      </c>
      <c r="UL177" s="678">
        <v>1954044.36</v>
      </c>
      <c r="UM177" s="678">
        <v>1954044.36</v>
      </c>
      <c r="UN177" s="678">
        <v>1954044.36</v>
      </c>
      <c r="UO177" s="678">
        <v>1954044.36</v>
      </c>
      <c r="UP177" s="678">
        <v>1954044.36</v>
      </c>
      <c r="UQ177" s="678">
        <v>1954044.36</v>
      </c>
      <c r="UR177" s="678">
        <v>1954044.36</v>
      </c>
      <c r="US177" s="678">
        <v>1954044.36</v>
      </c>
      <c r="UT177" s="678">
        <v>1954044.36</v>
      </c>
      <c r="UU177" s="678">
        <v>1954044.36</v>
      </c>
      <c r="UV177" s="678">
        <v>1954044.36</v>
      </c>
      <c r="UW177" s="678">
        <v>1954044.36</v>
      </c>
      <c r="UX177" s="678">
        <v>1954044.36</v>
      </c>
      <c r="UY177" s="678">
        <v>1954044.36</v>
      </c>
      <c r="UZ177" s="678">
        <v>1954044.36</v>
      </c>
      <c r="VA177" s="678">
        <v>1954044.36</v>
      </c>
      <c r="VB177" s="678">
        <v>1954044.36</v>
      </c>
      <c r="VC177" s="678">
        <v>1954044.36</v>
      </c>
      <c r="VD177" s="678">
        <v>1954044.36</v>
      </c>
      <c r="VE177" s="678">
        <v>1954044.36</v>
      </c>
      <c r="VF177" s="678">
        <v>1954044.36</v>
      </c>
      <c r="VG177" s="678">
        <v>1954044.36</v>
      </c>
      <c r="VH177" s="678">
        <v>1954044.36</v>
      </c>
      <c r="VI177" s="678">
        <v>1954044.36</v>
      </c>
      <c r="VJ177" s="678">
        <v>1954044.36</v>
      </c>
      <c r="VK177" s="678">
        <v>1954044.36</v>
      </c>
      <c r="VL177" s="678">
        <v>1954044.36</v>
      </c>
      <c r="VM177" s="678">
        <v>1954044.36</v>
      </c>
      <c r="VN177" s="678"/>
      <c r="VO177" s="678"/>
      <c r="VP177" s="678"/>
      <c r="VQ177" s="678"/>
      <c r="VR177" s="678"/>
      <c r="VS177" s="678"/>
      <c r="VT177" s="678"/>
      <c r="VU177" s="678"/>
      <c r="VV177" s="678"/>
      <c r="VW177" s="678"/>
      <c r="VX177" s="678"/>
      <c r="VY177" s="678"/>
      <c r="VZ177" s="678"/>
      <c r="WA177" s="678"/>
      <c r="WB177" s="678"/>
      <c r="WC177" s="678"/>
      <c r="WD177" s="678"/>
      <c r="WE177" s="678"/>
      <c r="WF177" s="678"/>
      <c r="WG177" s="678"/>
      <c r="WH177" s="678"/>
      <c r="WI177" s="678"/>
      <c r="WJ177" s="678"/>
      <c r="WK177" s="678"/>
      <c r="WL177" s="678"/>
      <c r="WM177" s="678"/>
      <c r="WN177" s="678"/>
      <c r="WO177" s="678"/>
      <c r="WP177" s="678"/>
      <c r="WQ177" s="678"/>
      <c r="WR177" s="678"/>
      <c r="WS177" s="678"/>
      <c r="WT177" s="678"/>
      <c r="WU177" s="678"/>
      <c r="WV177" s="678"/>
      <c r="WW177" s="678"/>
      <c r="WX177" s="678"/>
      <c r="WY177" s="678"/>
      <c r="WZ177" s="678"/>
      <c r="XA177" s="678"/>
      <c r="XB177" s="678"/>
      <c r="XC177" s="678"/>
      <c r="XD177" s="678"/>
      <c r="XE177" s="678"/>
      <c r="XF177" s="678"/>
      <c r="XG177" s="678"/>
      <c r="XH177" s="678"/>
      <c r="XI177" s="678"/>
      <c r="XJ177" s="678"/>
      <c r="XK177" s="678"/>
      <c r="XL177" s="678"/>
      <c r="XM177" s="678"/>
      <c r="XN177" s="678"/>
      <c r="XO177" s="678"/>
      <c r="XP177" s="678"/>
      <c r="XQ177" s="678"/>
      <c r="XR177" s="678"/>
      <c r="XS177" s="678"/>
      <c r="XT177" s="678"/>
      <c r="XU177" s="678"/>
      <c r="XV177" s="678"/>
      <c r="XW177" s="678"/>
      <c r="XX177" s="678"/>
      <c r="XY177" s="678"/>
      <c r="XZ177" s="678"/>
      <c r="YA177" s="678"/>
      <c r="YB177" s="678"/>
      <c r="YC177" s="678"/>
      <c r="YD177" s="678"/>
      <c r="YE177" s="678"/>
      <c r="YF177" s="678"/>
      <c r="YG177" s="678"/>
      <c r="YH177" s="678"/>
      <c r="YI177" s="678"/>
      <c r="YJ177" s="678"/>
      <c r="YK177" s="678"/>
      <c r="YL177" s="678"/>
      <c r="YM177" s="678"/>
      <c r="YN177" s="678"/>
      <c r="YO177" s="678"/>
      <c r="YP177" s="678"/>
      <c r="YQ177" s="678"/>
      <c r="YR177" s="678"/>
      <c r="YS177" s="678"/>
      <c r="YT177" s="678"/>
      <c r="YU177" s="678"/>
      <c r="YV177" s="678"/>
      <c r="YW177" s="678"/>
      <c r="YX177" s="678"/>
      <c r="YY177" s="678"/>
      <c r="YZ177" s="678"/>
      <c r="ZA177" s="678"/>
      <c r="ZB177" s="678"/>
      <c r="ZC177" s="678"/>
      <c r="ZD177" s="678"/>
      <c r="ZE177" s="678"/>
      <c r="ZF177" s="678"/>
      <c r="ZG177" s="678"/>
      <c r="ZH177" s="678"/>
      <c r="ZI177" s="678"/>
      <c r="ZJ177" s="678"/>
      <c r="ZK177" s="678"/>
      <c r="ZL177" s="678"/>
      <c r="ZM177" s="678"/>
      <c r="ZN177" s="678"/>
      <c r="ZO177" s="678"/>
      <c r="ZP177" s="678"/>
      <c r="ZQ177" s="678"/>
      <c r="ZR177" s="678"/>
      <c r="ZS177" s="678"/>
      <c r="ZT177" s="678"/>
      <c r="ZU177" s="678"/>
      <c r="ZV177" s="678"/>
      <c r="ZW177" s="678"/>
      <c r="ZX177" s="678"/>
      <c r="ZY177" s="678"/>
      <c r="ZZ177" s="678"/>
      <c r="AAA177" s="678"/>
      <c r="AAB177" s="678"/>
      <c r="AAC177" s="678"/>
      <c r="AAD177" s="678"/>
      <c r="AAE177" s="678"/>
      <c r="AAF177" s="678"/>
      <c r="AAG177" s="678"/>
      <c r="AAH177" s="678"/>
      <c r="AAI177" s="678"/>
      <c r="AAJ177" s="678"/>
      <c r="AAK177" s="678"/>
      <c r="AAL177" s="678"/>
      <c r="AAM177" s="678"/>
      <c r="AAN177" s="678"/>
      <c r="AAO177" s="678"/>
      <c r="AAP177" s="678"/>
      <c r="AAQ177" s="678"/>
      <c r="AAR177" s="678"/>
      <c r="AAS177" s="678"/>
      <c r="AAT177" s="678"/>
      <c r="AAU177" s="678"/>
      <c r="AAV177" s="678"/>
      <c r="AAW177" s="678"/>
      <c r="AAX177" s="678"/>
      <c r="AAY177" s="678"/>
      <c r="AAZ177" s="678"/>
      <c r="ABA177" s="678"/>
      <c r="ABB177" s="678"/>
      <c r="ABC177" s="678"/>
      <c r="ABD177" s="678"/>
      <c r="ABE177" s="678"/>
      <c r="ABF177" s="678"/>
      <c r="ABG177" s="678"/>
      <c r="ABH177" s="678"/>
      <c r="ABI177" s="678"/>
      <c r="ABJ177" s="678"/>
      <c r="ABK177" s="678"/>
      <c r="ABL177" s="678"/>
      <c r="ABM177" s="678"/>
      <c r="ABN177" s="678"/>
      <c r="ABO177" s="678"/>
      <c r="ABP177" s="678"/>
      <c r="ABQ177" s="678"/>
      <c r="ABR177" s="678"/>
      <c r="ABS177" s="678"/>
      <c r="ABT177" s="678"/>
      <c r="ABU177" s="678"/>
      <c r="ABV177" s="678"/>
      <c r="ABW177" s="678"/>
      <c r="ABX177" s="678"/>
      <c r="ABY177" s="678"/>
      <c r="ABZ177" s="678"/>
      <c r="ACA177" s="678"/>
      <c r="ACB177" s="678"/>
      <c r="ACC177" s="678"/>
      <c r="ACD177" s="678"/>
      <c r="ACE177" s="678"/>
      <c r="ACF177" s="678"/>
      <c r="ACG177" s="678"/>
      <c r="ACH177" s="678"/>
      <c r="ACI177" s="678"/>
      <c r="ACJ177" s="678"/>
      <c r="ACK177" s="678"/>
      <c r="ACL177" s="678"/>
      <c r="ACM177" s="678"/>
      <c r="ACN177" s="678"/>
      <c r="ACO177" s="678"/>
      <c r="ACP177" s="678"/>
      <c r="ACQ177" s="678"/>
      <c r="ACR177" s="678"/>
      <c r="ACS177" s="678"/>
      <c r="ACT177" s="678"/>
      <c r="ACU177" s="678"/>
      <c r="ACV177" s="678"/>
      <c r="ACW177" s="678"/>
      <c r="ACX177" s="678"/>
      <c r="ACY177" s="678"/>
      <c r="ACZ177" s="678"/>
      <c r="ADA177" s="678"/>
      <c r="ADB177" s="678"/>
      <c r="ADC177" s="678"/>
      <c r="ADD177" s="678"/>
      <c r="ADE177" s="678"/>
      <c r="ADF177" s="678"/>
      <c r="ADG177" s="678"/>
      <c r="ADH177" s="678"/>
      <c r="ADI177" s="678"/>
      <c r="ADJ177" s="678"/>
      <c r="ADK177" s="678"/>
      <c r="ADL177" s="678"/>
      <c r="ADM177" s="678"/>
      <c r="ADN177" s="678"/>
      <c r="ADO177" s="678"/>
      <c r="ADP177" s="678"/>
      <c r="ADQ177" s="678"/>
      <c r="ADR177" s="678"/>
      <c r="ADS177" s="678"/>
      <c r="ADT177" s="678"/>
      <c r="ADU177" s="678"/>
      <c r="ADV177" s="678"/>
      <c r="ADW177" s="678"/>
      <c r="ADX177" s="678"/>
      <c r="ADY177" s="678"/>
      <c r="ADZ177" s="678"/>
      <c r="AEA177" s="678"/>
      <c r="AEB177" s="678"/>
      <c r="AEC177" s="678"/>
      <c r="AED177" s="678"/>
      <c r="AEE177" s="678"/>
      <c r="AEF177" s="678"/>
      <c r="AEG177" s="678"/>
      <c r="AEH177" s="678"/>
      <c r="AEI177" s="678"/>
      <c r="AEJ177" s="678"/>
      <c r="AEK177" s="678"/>
      <c r="AEL177" s="678"/>
      <c r="AEM177" s="678"/>
      <c r="AEN177" s="678"/>
      <c r="AEO177" s="678"/>
      <c r="AEP177" s="678"/>
      <c r="AEQ177" s="678"/>
      <c r="AER177" s="678"/>
    </row>
    <row r="178" spans="11:824">
      <c r="K178" s="678" t="s">
        <v>837</v>
      </c>
      <c r="L178" s="678"/>
      <c r="M178" s="678">
        <v>0</v>
      </c>
      <c r="N178" s="678">
        <v>0</v>
      </c>
      <c r="O178" s="678">
        <v>0</v>
      </c>
      <c r="P178" s="678">
        <v>10097.89</v>
      </c>
      <c r="Q178" s="678">
        <v>0</v>
      </c>
      <c r="R178" s="678">
        <v>0</v>
      </c>
      <c r="S178" s="678" t="s">
        <v>6192</v>
      </c>
      <c r="T178" s="678"/>
      <c r="U178" s="678"/>
      <c r="V178" s="678"/>
      <c r="W178" s="678"/>
      <c r="X178" s="678"/>
      <c r="Y178" s="678"/>
      <c r="Z178" s="678"/>
      <c r="AA178" s="678"/>
      <c r="AB178" s="678"/>
      <c r="AC178" s="678"/>
      <c r="AD178" s="678"/>
      <c r="AE178" s="678"/>
      <c r="AF178" s="678"/>
      <c r="AG178" s="678"/>
      <c r="AH178" s="678"/>
      <c r="AI178" s="678"/>
      <c r="AJ178" s="678"/>
      <c r="AK178" s="678"/>
      <c r="AL178" s="678"/>
      <c r="AM178" s="678"/>
      <c r="AN178" s="678"/>
      <c r="AO178" s="678"/>
      <c r="AP178" s="678"/>
      <c r="AQ178" s="678"/>
      <c r="AR178" s="678"/>
      <c r="AS178" s="678"/>
      <c r="AT178" s="678"/>
      <c r="AU178" s="678"/>
      <c r="AV178" s="678"/>
      <c r="AW178" s="678"/>
      <c r="AX178" s="678"/>
      <c r="AY178" s="678"/>
      <c r="AZ178" s="678"/>
      <c r="BA178" s="678"/>
      <c r="BB178" s="678"/>
      <c r="BC178" s="678"/>
      <c r="BD178" s="678"/>
      <c r="BE178" s="678"/>
      <c r="BF178" s="678"/>
      <c r="BG178" s="678"/>
      <c r="BH178" s="678"/>
      <c r="BI178" s="678"/>
      <c r="BJ178" s="678"/>
      <c r="BK178" s="678"/>
      <c r="BL178" s="678"/>
      <c r="BM178" s="678"/>
      <c r="BN178" s="678"/>
      <c r="BO178" s="678"/>
      <c r="BP178" s="678"/>
      <c r="BQ178" s="678"/>
      <c r="BR178" s="678"/>
      <c r="BS178" s="678"/>
      <c r="BT178" s="678"/>
      <c r="BU178" s="678"/>
      <c r="BV178" s="678"/>
      <c r="BW178" s="678"/>
      <c r="BX178" s="678"/>
      <c r="BY178" s="678"/>
      <c r="BZ178" s="678"/>
      <c r="CA178" s="678"/>
      <c r="CB178" s="678"/>
      <c r="CC178" s="678"/>
      <c r="CD178" s="678"/>
      <c r="CE178" s="678"/>
      <c r="CF178" s="678"/>
      <c r="CG178" s="678"/>
      <c r="CH178" s="678"/>
      <c r="CI178" s="678"/>
      <c r="CJ178" s="678"/>
      <c r="CK178" s="678"/>
      <c r="CL178" s="678"/>
      <c r="CM178" s="678"/>
      <c r="CN178" s="678"/>
      <c r="CO178" s="678"/>
      <c r="CP178" s="678"/>
      <c r="CQ178" s="678"/>
      <c r="CR178" s="678"/>
      <c r="CS178" s="678"/>
      <c r="CT178" s="678"/>
      <c r="CU178" s="678"/>
      <c r="CV178" s="678"/>
      <c r="CW178" s="678"/>
      <c r="CX178" s="678"/>
      <c r="CY178" s="678"/>
      <c r="CZ178" s="678"/>
      <c r="DA178" s="678"/>
      <c r="DB178" s="678"/>
      <c r="DC178" s="678"/>
      <c r="DD178" s="678"/>
      <c r="DE178" s="678"/>
      <c r="DF178" s="678"/>
      <c r="DG178" s="678"/>
      <c r="DH178" s="678"/>
      <c r="DI178" s="678"/>
      <c r="DJ178" s="678"/>
      <c r="DK178" s="678"/>
      <c r="DL178" s="678"/>
      <c r="DM178" s="678"/>
      <c r="DN178" s="678"/>
      <c r="DO178" s="678"/>
      <c r="DP178" s="678"/>
      <c r="DQ178" s="678"/>
      <c r="DR178" s="678"/>
      <c r="DS178" s="678"/>
      <c r="DT178" s="678"/>
      <c r="DU178" s="678"/>
      <c r="DV178" s="678"/>
      <c r="DW178" s="678"/>
      <c r="DX178" s="678"/>
      <c r="DY178" s="678"/>
      <c r="DZ178" s="678"/>
      <c r="EA178" s="678"/>
      <c r="EB178" s="678"/>
      <c r="EC178" s="678"/>
      <c r="ED178" s="678"/>
      <c r="EE178" s="678"/>
      <c r="EF178" s="678"/>
      <c r="EG178" s="678"/>
      <c r="EH178" s="678"/>
      <c r="EI178" s="678"/>
      <c r="EJ178" s="678"/>
      <c r="EK178" s="678"/>
      <c r="EL178" s="678"/>
      <c r="EM178" s="678"/>
      <c r="EN178" s="678"/>
      <c r="EO178" s="678"/>
      <c r="EP178" s="678"/>
      <c r="EQ178" s="678"/>
      <c r="ER178" s="678"/>
      <c r="ES178" s="678"/>
      <c r="ET178" s="678"/>
      <c r="EU178" s="678"/>
      <c r="EV178" s="678"/>
      <c r="EW178" s="678"/>
      <c r="EX178" s="678"/>
      <c r="EY178" s="678"/>
      <c r="EZ178" s="678"/>
      <c r="FA178" s="678"/>
      <c r="FB178" s="678"/>
      <c r="FC178" s="678"/>
      <c r="FD178" s="678"/>
      <c r="FE178" s="678"/>
      <c r="FF178" s="678"/>
      <c r="FG178" s="678"/>
      <c r="FH178" s="678"/>
      <c r="FI178" s="678"/>
      <c r="FJ178" s="678"/>
      <c r="FK178" s="678"/>
      <c r="FL178" s="678"/>
      <c r="FM178" s="678"/>
      <c r="FN178" s="678"/>
      <c r="FO178" s="678"/>
      <c r="FP178" s="678"/>
      <c r="FQ178" s="678"/>
      <c r="FR178" s="678"/>
      <c r="FS178" s="678"/>
      <c r="FT178" s="678"/>
      <c r="FU178" s="678"/>
      <c r="FV178" s="678"/>
      <c r="FW178" s="678"/>
      <c r="FX178" s="678"/>
      <c r="FY178" s="678"/>
      <c r="FZ178" s="678"/>
      <c r="GA178" s="678"/>
      <c r="GB178" s="678"/>
      <c r="GC178" s="678"/>
      <c r="GD178" s="678"/>
      <c r="GE178" s="678"/>
      <c r="GF178" s="678"/>
      <c r="GG178" s="678"/>
      <c r="GH178" s="678"/>
      <c r="GI178" s="678"/>
      <c r="GJ178" s="678"/>
      <c r="GK178" s="678"/>
      <c r="GL178" s="678"/>
      <c r="GM178" s="678"/>
      <c r="GN178" s="678"/>
      <c r="GO178" s="678"/>
      <c r="GP178" s="678"/>
      <c r="GQ178" s="678"/>
      <c r="GR178" s="678"/>
      <c r="GS178" s="678"/>
      <c r="GT178" s="678"/>
      <c r="GU178" s="678"/>
      <c r="GV178" s="678"/>
      <c r="GW178" s="678"/>
      <c r="GX178" s="678"/>
      <c r="GY178" s="678"/>
      <c r="GZ178" s="678"/>
      <c r="HA178" s="678"/>
      <c r="HB178" s="678"/>
      <c r="HC178" s="678"/>
      <c r="HD178" s="678"/>
      <c r="HE178" s="678"/>
      <c r="HF178" s="678"/>
      <c r="HG178" s="678"/>
      <c r="HH178" s="678"/>
      <c r="HI178" s="678"/>
      <c r="HJ178" s="678"/>
      <c r="HK178" s="678"/>
      <c r="HL178" s="678"/>
      <c r="HM178" s="678"/>
      <c r="HN178" s="678"/>
      <c r="HO178" s="678"/>
      <c r="HP178" s="678"/>
      <c r="HQ178" s="678"/>
      <c r="HR178" s="678"/>
      <c r="HS178" s="678"/>
      <c r="HT178" s="678"/>
      <c r="HU178" s="678"/>
      <c r="HV178" s="678"/>
      <c r="HW178" s="678"/>
      <c r="HX178" s="678"/>
      <c r="HY178" s="678"/>
      <c r="HZ178" s="678"/>
      <c r="IA178" s="678"/>
      <c r="IB178" s="678"/>
      <c r="IC178" s="678"/>
      <c r="ID178" s="678"/>
      <c r="IE178" s="678"/>
      <c r="IF178" s="678"/>
      <c r="IG178" s="678"/>
      <c r="IH178" s="678"/>
      <c r="II178" s="678"/>
      <c r="IJ178" s="678"/>
      <c r="IK178" s="678"/>
      <c r="IL178" s="678"/>
      <c r="IM178" s="678"/>
      <c r="IN178" s="678"/>
      <c r="IO178" s="678"/>
      <c r="IP178" s="678"/>
      <c r="IQ178" s="678"/>
      <c r="IR178" s="678"/>
      <c r="IS178" s="678"/>
      <c r="IT178" s="678"/>
      <c r="IU178" s="678"/>
      <c r="IV178" s="678"/>
      <c r="IW178" s="678"/>
      <c r="IX178" s="678"/>
      <c r="IY178" s="678"/>
      <c r="IZ178" s="678"/>
      <c r="JA178" s="678"/>
      <c r="JB178" s="678"/>
      <c r="JC178" s="678"/>
      <c r="JD178" s="678"/>
      <c r="JE178" s="678"/>
      <c r="JF178" s="678"/>
      <c r="JG178" s="678"/>
      <c r="JH178" s="678"/>
      <c r="JI178" s="678"/>
      <c r="JJ178" s="678"/>
      <c r="JK178" s="678"/>
      <c r="JL178" s="678"/>
      <c r="JM178" s="678"/>
      <c r="JN178" s="678"/>
      <c r="JO178" s="678"/>
      <c r="JP178" s="678"/>
      <c r="JQ178" s="678"/>
      <c r="JR178" s="678"/>
      <c r="JS178" s="678"/>
      <c r="JT178" s="678"/>
      <c r="JU178" s="678"/>
      <c r="JV178" s="678"/>
      <c r="JW178" s="678"/>
      <c r="JX178" s="678"/>
      <c r="JY178" s="678"/>
      <c r="JZ178" s="678"/>
      <c r="KA178" s="678"/>
      <c r="KB178" s="678"/>
      <c r="KC178" s="678"/>
      <c r="KD178" s="678"/>
      <c r="KE178" s="678"/>
      <c r="KF178" s="678"/>
      <c r="KG178" s="678"/>
      <c r="KH178" s="678"/>
      <c r="KI178" s="678"/>
      <c r="KJ178" s="678"/>
      <c r="KK178" s="678"/>
      <c r="KL178" s="678"/>
      <c r="KM178" s="678"/>
      <c r="KN178" s="678"/>
      <c r="KO178" s="678"/>
      <c r="KP178" s="678"/>
      <c r="KQ178" s="678"/>
      <c r="KR178" s="678"/>
      <c r="KS178" s="678"/>
      <c r="KT178" s="678"/>
      <c r="KU178" s="678"/>
      <c r="KV178" s="678"/>
      <c r="KW178" s="678"/>
      <c r="KX178" s="678"/>
      <c r="KY178" s="678"/>
      <c r="KZ178" s="678"/>
      <c r="LA178" s="678"/>
      <c r="LB178" s="678"/>
      <c r="LC178" s="678"/>
      <c r="LD178" s="678"/>
      <c r="LE178" s="678"/>
      <c r="LF178" s="678"/>
      <c r="LG178" s="678"/>
      <c r="LH178" s="678"/>
      <c r="LI178" s="678"/>
      <c r="LJ178" s="678"/>
      <c r="LK178" s="678"/>
      <c r="LL178" s="678"/>
      <c r="LM178" s="678"/>
      <c r="LN178" s="678"/>
      <c r="LO178" s="678"/>
      <c r="LP178" s="678"/>
      <c r="LQ178" s="678"/>
      <c r="LR178" s="678"/>
      <c r="LS178" s="678"/>
      <c r="LT178" s="678"/>
      <c r="LU178" s="678"/>
      <c r="LV178" s="678"/>
      <c r="LW178" s="678"/>
      <c r="LX178" s="678"/>
      <c r="LY178" s="678"/>
      <c r="LZ178" s="678"/>
      <c r="MA178" s="678"/>
      <c r="MB178" s="678"/>
      <c r="MC178" s="678"/>
      <c r="MD178" s="678"/>
      <c r="ME178" s="678"/>
      <c r="MF178" s="678"/>
      <c r="MG178" s="678"/>
      <c r="MH178" s="678"/>
      <c r="MI178" s="678"/>
      <c r="MJ178" s="678"/>
      <c r="MK178" s="678"/>
      <c r="ML178" s="678"/>
      <c r="MM178" s="678"/>
      <c r="MN178" s="678"/>
      <c r="MO178" s="678"/>
      <c r="MP178" s="678"/>
      <c r="MQ178" s="678"/>
      <c r="MR178" s="678"/>
      <c r="MS178" s="678"/>
      <c r="MT178" s="678"/>
      <c r="MU178" s="678"/>
      <c r="MV178" s="678"/>
      <c r="MW178" s="678"/>
      <c r="MX178" s="678"/>
      <c r="MY178" s="678"/>
      <c r="MZ178" s="678"/>
      <c r="NA178" s="678"/>
      <c r="NB178" s="678"/>
      <c r="NC178" s="678"/>
      <c r="ND178" s="678"/>
      <c r="NE178" s="678"/>
      <c r="NF178" s="678"/>
      <c r="NG178" s="678"/>
      <c r="NH178" s="678"/>
      <c r="NI178" s="678"/>
      <c r="NJ178" s="678"/>
      <c r="NK178" s="678"/>
      <c r="NL178" s="678"/>
      <c r="NM178" s="678"/>
      <c r="NN178" s="678"/>
      <c r="NO178" s="678"/>
      <c r="NP178" s="678"/>
      <c r="NQ178" s="678"/>
      <c r="NR178" s="678"/>
      <c r="NS178" s="678"/>
      <c r="NT178" s="678"/>
      <c r="NU178" s="678"/>
      <c r="NV178" s="678"/>
      <c r="NW178" s="678"/>
      <c r="NX178" s="678"/>
      <c r="NY178" s="678"/>
      <c r="NZ178" s="678"/>
      <c r="OA178" s="678"/>
      <c r="OB178" s="678"/>
      <c r="OC178" s="678"/>
      <c r="OD178" s="678"/>
      <c r="OE178" s="678"/>
      <c r="OF178" s="678"/>
      <c r="OG178" s="678"/>
      <c r="OH178" s="678"/>
      <c r="OI178" s="678"/>
      <c r="OJ178" s="678"/>
      <c r="OK178" s="678"/>
      <c r="OL178" s="678"/>
      <c r="OM178" s="678"/>
      <c r="ON178" s="678"/>
      <c r="OO178" s="678"/>
      <c r="OP178" s="678"/>
      <c r="OQ178" s="678"/>
      <c r="OR178" s="678"/>
      <c r="OS178" s="678"/>
      <c r="OT178" s="678"/>
      <c r="OU178" s="678"/>
      <c r="OV178" s="678"/>
      <c r="OW178" s="678"/>
      <c r="OX178" s="678"/>
      <c r="OY178" s="678"/>
      <c r="OZ178" s="678"/>
      <c r="PA178" s="678"/>
      <c r="PB178" s="678"/>
      <c r="PC178" s="678"/>
      <c r="PD178" s="678"/>
      <c r="PE178" s="678"/>
      <c r="PF178" s="678"/>
      <c r="PG178" s="678"/>
      <c r="PH178" s="678"/>
      <c r="PI178" s="678"/>
      <c r="PJ178" s="678"/>
      <c r="PK178" s="678"/>
      <c r="PL178" s="678"/>
      <c r="PM178" s="678"/>
      <c r="PN178" s="678"/>
      <c r="PO178" s="678"/>
      <c r="PP178" s="678"/>
      <c r="PQ178" s="678"/>
      <c r="PR178" s="678"/>
      <c r="PS178" s="678"/>
      <c r="PT178" s="678"/>
      <c r="PU178" s="678"/>
      <c r="PV178" s="678"/>
      <c r="PW178" s="678"/>
      <c r="PX178" s="678"/>
      <c r="PY178" s="678"/>
      <c r="PZ178" s="678"/>
      <c r="QA178" s="678"/>
      <c r="QB178" s="678"/>
      <c r="QC178" s="678"/>
      <c r="QD178" s="678"/>
      <c r="QE178" s="678"/>
      <c r="QF178" s="678"/>
      <c r="QG178" s="678"/>
      <c r="QH178" s="678"/>
      <c r="QI178" s="678"/>
      <c r="QJ178" s="678"/>
      <c r="QK178" s="678"/>
      <c r="QL178" s="678"/>
      <c r="QM178" s="678"/>
      <c r="QN178" s="678"/>
      <c r="QO178" s="678"/>
      <c r="QP178" s="678"/>
      <c r="QQ178" s="678"/>
      <c r="QR178" s="678"/>
      <c r="QS178" s="678"/>
      <c r="QT178" s="678"/>
      <c r="QU178" s="678"/>
      <c r="QV178" s="678"/>
      <c r="QW178" s="678"/>
      <c r="QX178" s="678"/>
      <c r="QY178" s="678"/>
      <c r="QZ178" s="678"/>
      <c r="RA178" s="678"/>
      <c r="RB178" s="678"/>
      <c r="RC178" s="678"/>
      <c r="RD178" s="678"/>
      <c r="RE178" s="678"/>
      <c r="RF178" s="678"/>
      <c r="RG178" s="678"/>
      <c r="RH178" s="678"/>
      <c r="RI178" s="678"/>
      <c r="RJ178" s="678"/>
      <c r="RK178" s="678"/>
      <c r="RL178" s="678"/>
      <c r="RM178" s="678"/>
      <c r="RN178" s="678"/>
      <c r="RO178" s="678"/>
      <c r="RP178" s="678"/>
      <c r="RQ178" s="678"/>
      <c r="RR178" s="678"/>
      <c r="RS178" s="678"/>
      <c r="RT178" s="678"/>
      <c r="RU178" s="678"/>
      <c r="RV178" s="678"/>
      <c r="RW178" s="678"/>
      <c r="RX178" s="678"/>
      <c r="RY178" s="678"/>
      <c r="RZ178" s="678"/>
      <c r="SA178" s="678"/>
      <c r="SB178" s="678"/>
      <c r="SC178" s="678"/>
      <c r="SD178" s="678"/>
      <c r="SE178" s="678"/>
      <c r="SF178" s="678"/>
      <c r="SG178" s="678"/>
      <c r="SH178" s="678"/>
      <c r="SI178" s="678"/>
      <c r="SJ178" s="678"/>
      <c r="SK178" s="678"/>
      <c r="SL178" s="678"/>
      <c r="SM178" s="678"/>
      <c r="SN178" s="678"/>
      <c r="SO178" s="678"/>
      <c r="SP178" s="678"/>
      <c r="SQ178" s="678"/>
      <c r="SR178" s="678"/>
      <c r="SS178" s="678"/>
      <c r="ST178" s="678"/>
      <c r="SU178" s="678"/>
      <c r="SV178" s="678"/>
      <c r="SW178" s="678"/>
      <c r="SX178" s="678"/>
      <c r="SY178" s="678"/>
      <c r="SZ178" s="678"/>
      <c r="TA178" s="678"/>
      <c r="TB178" s="678"/>
      <c r="TC178" s="678"/>
      <c r="TD178" s="678"/>
      <c r="TE178" s="678"/>
      <c r="TF178" s="678"/>
      <c r="TG178" s="678"/>
      <c r="TH178" s="678"/>
      <c r="TI178" s="678"/>
      <c r="TJ178" s="678"/>
      <c r="TK178" s="678"/>
      <c r="TL178" s="678"/>
      <c r="TM178" s="678"/>
      <c r="TN178" s="678"/>
      <c r="TO178" s="678"/>
      <c r="TP178" s="678"/>
      <c r="TQ178" s="678"/>
      <c r="TR178" s="678"/>
      <c r="TS178" s="678"/>
      <c r="TT178" s="678"/>
      <c r="TU178" s="678"/>
      <c r="TV178" s="678"/>
      <c r="TW178" s="678"/>
      <c r="TX178" s="678"/>
      <c r="TY178" s="678"/>
      <c r="TZ178" s="678"/>
      <c r="UA178" s="678"/>
      <c r="UB178" s="678"/>
      <c r="UC178" s="678"/>
      <c r="UD178" s="678"/>
      <c r="UE178" s="678"/>
      <c r="UF178" s="678"/>
      <c r="UG178" s="678"/>
      <c r="UH178" s="678"/>
      <c r="UI178" s="678"/>
      <c r="UJ178" s="678"/>
      <c r="UK178" s="678"/>
      <c r="UL178" s="678"/>
      <c r="UM178" s="678"/>
      <c r="UN178" s="678"/>
      <c r="UO178" s="678"/>
      <c r="UP178" s="678"/>
      <c r="UQ178" s="678"/>
      <c r="UR178" s="678"/>
      <c r="US178" s="678"/>
      <c r="UT178" s="678"/>
      <c r="UU178" s="678"/>
      <c r="UV178" s="678"/>
      <c r="UW178" s="678"/>
      <c r="UX178" s="678"/>
      <c r="UY178" s="678"/>
      <c r="UZ178" s="678"/>
      <c r="VA178" s="678"/>
      <c r="VB178" s="678"/>
      <c r="VC178" s="678"/>
      <c r="VD178" s="678"/>
      <c r="VE178" s="678"/>
      <c r="VF178" s="678"/>
      <c r="VG178" s="678"/>
      <c r="VH178" s="678"/>
      <c r="VI178" s="678"/>
      <c r="VJ178" s="678"/>
      <c r="VK178" s="678"/>
      <c r="VL178" s="678"/>
      <c r="VM178" s="678"/>
      <c r="VN178" s="678"/>
      <c r="VO178" s="678"/>
      <c r="VP178" s="678"/>
      <c r="VQ178" s="678"/>
      <c r="VR178" s="678"/>
      <c r="VS178" s="678"/>
      <c r="VT178" s="678"/>
      <c r="VU178" s="678"/>
      <c r="VV178" s="678"/>
      <c r="VW178" s="678"/>
      <c r="VX178" s="678"/>
      <c r="VY178" s="678"/>
      <c r="VZ178" s="678"/>
      <c r="WA178" s="678"/>
      <c r="WB178" s="678"/>
      <c r="WC178" s="678"/>
      <c r="WD178" s="678"/>
      <c r="WE178" s="678"/>
      <c r="WF178" s="678"/>
      <c r="WG178" s="678"/>
      <c r="WH178" s="678"/>
      <c r="WI178" s="678"/>
      <c r="WJ178" s="678"/>
      <c r="WK178" s="678"/>
      <c r="WL178" s="678"/>
      <c r="WM178" s="678"/>
      <c r="WN178" s="678"/>
      <c r="WO178" s="678"/>
      <c r="WP178" s="678"/>
      <c r="WQ178" s="678"/>
      <c r="WR178" s="678"/>
      <c r="WS178" s="678"/>
      <c r="WT178" s="678"/>
      <c r="WU178" s="678"/>
      <c r="WV178" s="678"/>
      <c r="WW178" s="678"/>
      <c r="WX178" s="678"/>
      <c r="WY178" s="678"/>
      <c r="WZ178" s="678"/>
      <c r="XA178" s="678"/>
      <c r="XB178" s="678"/>
      <c r="XC178" s="678"/>
      <c r="XD178" s="678"/>
      <c r="XE178" s="678"/>
      <c r="XF178" s="678"/>
      <c r="XG178" s="678"/>
      <c r="XH178" s="678"/>
      <c r="XI178" s="678"/>
      <c r="XJ178" s="678"/>
      <c r="XK178" s="678"/>
      <c r="XL178" s="678"/>
      <c r="XM178" s="678"/>
      <c r="XN178" s="678"/>
      <c r="XO178" s="678"/>
      <c r="XP178" s="678"/>
      <c r="XQ178" s="678"/>
      <c r="XR178" s="678"/>
      <c r="XS178" s="678"/>
      <c r="XT178" s="678"/>
      <c r="XU178" s="678"/>
      <c r="XV178" s="678"/>
      <c r="XW178" s="678"/>
      <c r="XX178" s="678"/>
      <c r="XY178" s="678"/>
      <c r="XZ178" s="678"/>
      <c r="YA178" s="678"/>
      <c r="YB178" s="678"/>
      <c r="YC178" s="678"/>
      <c r="YD178" s="678"/>
      <c r="YE178" s="678"/>
      <c r="YF178" s="678"/>
      <c r="YG178" s="678"/>
      <c r="YH178" s="678"/>
      <c r="YI178" s="678"/>
      <c r="YJ178" s="678"/>
      <c r="YK178" s="678"/>
      <c r="YL178" s="678"/>
      <c r="YM178" s="678"/>
      <c r="YN178" s="678"/>
      <c r="YO178" s="678"/>
      <c r="YP178" s="678"/>
      <c r="YQ178" s="678"/>
      <c r="YR178" s="678"/>
      <c r="YS178" s="678"/>
      <c r="YT178" s="678"/>
      <c r="YU178" s="678"/>
      <c r="YV178" s="678"/>
      <c r="YW178" s="678"/>
      <c r="YX178" s="678"/>
      <c r="YY178" s="678"/>
      <c r="YZ178" s="678"/>
      <c r="ZA178" s="678"/>
      <c r="ZB178" s="678"/>
      <c r="ZC178" s="678"/>
      <c r="ZD178" s="678"/>
      <c r="ZE178" s="678"/>
      <c r="ZF178" s="678"/>
      <c r="ZG178" s="678"/>
      <c r="ZH178" s="678"/>
      <c r="ZI178" s="678"/>
      <c r="ZJ178" s="678"/>
      <c r="ZK178" s="678"/>
      <c r="ZL178" s="678"/>
      <c r="ZM178" s="678"/>
      <c r="ZN178" s="678"/>
      <c r="ZO178" s="678"/>
      <c r="ZP178" s="678"/>
      <c r="ZQ178" s="678"/>
      <c r="ZR178" s="678"/>
      <c r="ZS178" s="678"/>
      <c r="ZT178" s="678"/>
      <c r="ZU178" s="678"/>
      <c r="ZV178" s="678"/>
      <c r="ZW178" s="678"/>
      <c r="ZX178" s="678"/>
      <c r="ZY178" s="678"/>
      <c r="ZZ178" s="678"/>
      <c r="AAA178" s="678"/>
      <c r="AAB178" s="678"/>
      <c r="AAC178" s="678"/>
      <c r="AAD178" s="678"/>
      <c r="AAE178" s="678"/>
      <c r="AAF178" s="678"/>
      <c r="AAG178" s="678"/>
      <c r="AAH178" s="678"/>
      <c r="AAI178" s="678"/>
      <c r="AAJ178" s="678"/>
      <c r="AAK178" s="678"/>
      <c r="AAL178" s="678"/>
      <c r="AAM178" s="678"/>
      <c r="AAN178" s="678"/>
      <c r="AAO178" s="678"/>
      <c r="AAP178" s="678"/>
      <c r="AAQ178" s="678"/>
      <c r="AAR178" s="678"/>
      <c r="AAS178" s="678"/>
      <c r="AAT178" s="678"/>
      <c r="AAU178" s="678"/>
      <c r="AAV178" s="678"/>
      <c r="AAW178" s="678"/>
      <c r="AAX178" s="678"/>
      <c r="AAY178" s="678"/>
      <c r="AAZ178" s="678"/>
      <c r="ABA178" s="678"/>
      <c r="ABB178" s="678"/>
      <c r="ABC178" s="678"/>
      <c r="ABD178" s="678"/>
      <c r="ABE178" s="678"/>
      <c r="ABF178" s="678"/>
      <c r="ABG178" s="678"/>
      <c r="ABH178" s="678"/>
      <c r="ABI178" s="678"/>
      <c r="ABJ178" s="678"/>
      <c r="ABK178" s="678"/>
      <c r="ABL178" s="678"/>
      <c r="ABM178" s="678"/>
      <c r="ABN178" s="678"/>
      <c r="ABO178" s="678"/>
      <c r="ABP178" s="678"/>
      <c r="ABQ178" s="678"/>
      <c r="ABR178" s="678"/>
      <c r="ABS178" s="678"/>
      <c r="ABT178" s="678"/>
      <c r="ABU178" s="678"/>
      <c r="ABV178" s="678"/>
      <c r="ABW178" s="678"/>
      <c r="ABX178" s="678"/>
      <c r="ABY178" s="678"/>
      <c r="ABZ178" s="678"/>
      <c r="ACA178" s="678"/>
      <c r="ACB178" s="678"/>
      <c r="ACC178" s="678"/>
      <c r="ACD178" s="678"/>
      <c r="ACE178" s="678"/>
      <c r="ACF178" s="678"/>
      <c r="ACG178" s="678"/>
      <c r="ACH178" s="678"/>
      <c r="ACI178" s="678"/>
      <c r="ACJ178" s="678"/>
      <c r="ACK178" s="678"/>
      <c r="ACL178" s="678"/>
      <c r="ACM178" s="678"/>
      <c r="ACN178" s="678"/>
      <c r="ACO178" s="678"/>
      <c r="ACP178" s="678"/>
      <c r="ACQ178" s="678"/>
      <c r="ACR178" s="678"/>
      <c r="ACS178" s="678"/>
      <c r="ACT178" s="678"/>
      <c r="ACU178" s="678"/>
      <c r="ACV178" s="678"/>
      <c r="ACW178" s="678"/>
      <c r="ACX178" s="678"/>
      <c r="ACY178" s="678"/>
      <c r="ACZ178" s="678"/>
      <c r="ADA178" s="678"/>
      <c r="ADB178" s="678"/>
      <c r="ADC178" s="678"/>
      <c r="ADD178" s="678"/>
      <c r="ADE178" s="678"/>
      <c r="ADF178" s="678"/>
      <c r="ADG178" s="678"/>
      <c r="ADH178" s="678"/>
      <c r="ADI178" s="678"/>
      <c r="ADJ178" s="678"/>
      <c r="ADK178" s="678"/>
      <c r="ADL178" s="678"/>
      <c r="ADM178" s="678"/>
      <c r="ADN178" s="678"/>
      <c r="ADO178" s="678"/>
      <c r="ADP178" s="678"/>
      <c r="ADQ178" s="678"/>
      <c r="ADR178" s="678"/>
      <c r="ADS178" s="678"/>
      <c r="ADT178" s="678"/>
      <c r="ADU178" s="678"/>
      <c r="ADV178" s="678"/>
      <c r="ADW178" s="678"/>
      <c r="ADX178" s="678"/>
      <c r="ADY178" s="678"/>
      <c r="ADZ178" s="678"/>
      <c r="AEA178" s="678"/>
      <c r="AEB178" s="678"/>
      <c r="AEC178" s="678"/>
      <c r="AED178" s="678"/>
      <c r="AEE178" s="678"/>
      <c r="AEF178" s="678"/>
      <c r="AEG178" s="678"/>
      <c r="AEH178" s="678"/>
      <c r="AEI178" s="678"/>
      <c r="AEJ178" s="678"/>
      <c r="AEK178" s="678"/>
      <c r="AEL178" s="678"/>
      <c r="AEM178" s="678"/>
      <c r="AEN178" s="678"/>
      <c r="AEO178" s="678"/>
      <c r="AEP178" s="678"/>
      <c r="AEQ178" s="678"/>
      <c r="AER178" s="678"/>
    </row>
    <row r="179" spans="11:824">
      <c r="K179" s="678" t="s">
        <v>1079</v>
      </c>
      <c r="L179" s="678"/>
      <c r="M179" s="678">
        <v>4678456.7300000004</v>
      </c>
      <c r="N179" s="678">
        <v>3773268.89</v>
      </c>
      <c r="O179" s="678">
        <v>2943158.75</v>
      </c>
      <c r="P179" s="678">
        <v>63346.29</v>
      </c>
      <c r="Q179" s="678">
        <v>44606.86</v>
      </c>
      <c r="R179" s="678">
        <v>32601.72</v>
      </c>
      <c r="S179" s="678" t="s">
        <v>6192</v>
      </c>
      <c r="T179" s="678"/>
      <c r="U179" s="678"/>
      <c r="V179" s="678"/>
      <c r="W179" s="678"/>
      <c r="X179" s="678"/>
      <c r="Y179" s="678"/>
      <c r="Z179" s="678"/>
      <c r="AA179" s="678"/>
      <c r="AB179" s="678"/>
      <c r="AC179" s="678"/>
      <c r="AD179" s="678"/>
      <c r="AE179" s="678"/>
      <c r="AF179" s="678"/>
      <c r="AG179" s="678"/>
      <c r="AH179" s="678"/>
      <c r="AI179" s="678"/>
      <c r="AJ179" s="678"/>
      <c r="AK179" s="678"/>
      <c r="AL179" s="678"/>
      <c r="AM179" s="678"/>
      <c r="AN179" s="678"/>
      <c r="AO179" s="678"/>
      <c r="AP179" s="678"/>
      <c r="AQ179" s="678"/>
      <c r="AR179" s="678"/>
      <c r="AS179" s="678"/>
      <c r="AT179" s="678"/>
      <c r="AU179" s="678"/>
      <c r="AV179" s="678"/>
      <c r="AW179" s="678"/>
      <c r="AX179" s="678"/>
      <c r="AY179" s="678"/>
      <c r="AZ179" s="678"/>
      <c r="BA179" s="678"/>
      <c r="BB179" s="678"/>
      <c r="BC179" s="678"/>
      <c r="BD179" s="678"/>
      <c r="BE179" s="678"/>
      <c r="BF179" s="678"/>
      <c r="BG179" s="678"/>
      <c r="BH179" s="678"/>
      <c r="BI179" s="678"/>
      <c r="BJ179" s="678"/>
      <c r="BK179" s="678"/>
      <c r="BL179" s="678"/>
      <c r="BM179" s="678"/>
      <c r="BN179" s="678"/>
      <c r="BO179" s="678"/>
      <c r="BP179" s="678"/>
      <c r="BQ179" s="678"/>
      <c r="BR179" s="678"/>
      <c r="BS179" s="678"/>
      <c r="BT179" s="678"/>
      <c r="BU179" s="678"/>
      <c r="BV179" s="678"/>
      <c r="BW179" s="678"/>
      <c r="BX179" s="678"/>
      <c r="BY179" s="678"/>
      <c r="BZ179" s="678"/>
      <c r="CA179" s="678"/>
      <c r="CB179" s="678"/>
      <c r="CC179" s="678"/>
      <c r="CD179" s="678"/>
      <c r="CE179" s="678"/>
      <c r="CF179" s="678"/>
      <c r="CG179" s="678"/>
      <c r="CH179" s="678"/>
      <c r="CI179" s="678"/>
      <c r="CJ179" s="678"/>
      <c r="CK179" s="678"/>
      <c r="CL179" s="678"/>
      <c r="CM179" s="678"/>
      <c r="CN179" s="678"/>
      <c r="CO179" s="678"/>
      <c r="CP179" s="678"/>
      <c r="CQ179" s="678"/>
      <c r="CR179" s="678"/>
      <c r="CS179" s="678"/>
      <c r="CT179" s="678"/>
      <c r="CU179" s="678"/>
      <c r="CV179" s="678"/>
      <c r="CW179" s="678"/>
      <c r="CX179" s="678"/>
      <c r="CY179" s="678"/>
      <c r="CZ179" s="678"/>
      <c r="DA179" s="678"/>
      <c r="DB179" s="678"/>
      <c r="DC179" s="678"/>
      <c r="DD179" s="678"/>
      <c r="DE179" s="678"/>
      <c r="DF179" s="678"/>
      <c r="DG179" s="678"/>
      <c r="DH179" s="678"/>
      <c r="DI179" s="678"/>
      <c r="DJ179" s="678"/>
      <c r="DK179" s="678"/>
      <c r="DL179" s="678"/>
      <c r="DM179" s="678"/>
      <c r="DN179" s="678"/>
      <c r="DO179" s="678"/>
      <c r="DP179" s="678"/>
      <c r="DQ179" s="678"/>
      <c r="DR179" s="678"/>
      <c r="DS179" s="678"/>
      <c r="DT179" s="678"/>
      <c r="DU179" s="678"/>
      <c r="DV179" s="678"/>
      <c r="DW179" s="678"/>
      <c r="DX179" s="678"/>
      <c r="DY179" s="678"/>
      <c r="DZ179" s="678"/>
      <c r="EA179" s="678"/>
      <c r="EB179" s="678"/>
      <c r="EC179" s="678"/>
      <c r="ED179" s="678"/>
      <c r="EE179" s="678"/>
      <c r="EF179" s="678"/>
      <c r="EG179" s="678"/>
      <c r="EH179" s="678"/>
      <c r="EI179" s="678"/>
      <c r="EJ179" s="678"/>
      <c r="EK179" s="678"/>
      <c r="EL179" s="678"/>
      <c r="EM179" s="678"/>
      <c r="EN179" s="678"/>
      <c r="EO179" s="678"/>
      <c r="EP179" s="678"/>
      <c r="EQ179" s="678"/>
      <c r="ER179" s="678"/>
      <c r="ES179" s="678"/>
      <c r="ET179" s="678"/>
      <c r="EU179" s="678"/>
      <c r="EV179" s="678"/>
      <c r="EW179" s="678"/>
      <c r="EX179" s="678"/>
      <c r="EY179" s="678"/>
      <c r="EZ179" s="678"/>
      <c r="FA179" s="678"/>
      <c r="FB179" s="678"/>
      <c r="FC179" s="678"/>
      <c r="FD179" s="678"/>
      <c r="FE179" s="678"/>
      <c r="FF179" s="678"/>
      <c r="FG179" s="678"/>
      <c r="FH179" s="678"/>
      <c r="FI179" s="678"/>
      <c r="FJ179" s="678"/>
      <c r="FK179" s="678"/>
      <c r="FL179" s="678"/>
      <c r="FM179" s="678"/>
      <c r="FN179" s="678"/>
      <c r="FO179" s="678"/>
      <c r="FP179" s="678"/>
      <c r="FQ179" s="678"/>
      <c r="FR179" s="678"/>
      <c r="FS179" s="678"/>
      <c r="FT179" s="678"/>
      <c r="FU179" s="678"/>
      <c r="FV179" s="678"/>
      <c r="FW179" s="678"/>
      <c r="FX179" s="678"/>
      <c r="FY179" s="678"/>
      <c r="FZ179" s="678"/>
      <c r="GA179" s="678"/>
      <c r="GB179" s="678"/>
      <c r="GC179" s="678"/>
      <c r="GD179" s="678"/>
      <c r="GE179" s="678"/>
      <c r="GF179" s="678"/>
      <c r="GG179" s="678"/>
      <c r="GH179" s="678"/>
      <c r="GI179" s="678"/>
      <c r="GJ179" s="678"/>
      <c r="GK179" s="678"/>
      <c r="GL179" s="678"/>
      <c r="GM179" s="678"/>
      <c r="GN179" s="678"/>
      <c r="GO179" s="678"/>
      <c r="GP179" s="678"/>
      <c r="GQ179" s="678"/>
      <c r="GR179" s="678"/>
      <c r="GS179" s="678"/>
      <c r="GT179" s="678"/>
      <c r="GU179" s="678"/>
      <c r="GV179" s="678"/>
      <c r="GW179" s="678"/>
      <c r="GX179" s="678"/>
      <c r="GY179" s="678">
        <v>723.14</v>
      </c>
      <c r="GZ179" s="678">
        <v>1531.71</v>
      </c>
      <c r="HA179" s="678">
        <v>2494.77</v>
      </c>
      <c r="HB179" s="678">
        <v>5789.16</v>
      </c>
      <c r="HC179" s="678">
        <v>5789.16</v>
      </c>
      <c r="HD179" s="678">
        <v>12166.53</v>
      </c>
      <c r="HE179" s="678">
        <v>18660.509999999998</v>
      </c>
      <c r="HF179" s="678">
        <v>25480.26</v>
      </c>
      <c r="HG179" s="678">
        <v>32437.91</v>
      </c>
      <c r="HH179" s="678">
        <v>43914.06</v>
      </c>
      <c r="HI179" s="678">
        <v>56145.1</v>
      </c>
      <c r="HJ179" s="678">
        <v>56145.1</v>
      </c>
      <c r="HK179" s="678">
        <v>68383.039999999994</v>
      </c>
      <c r="HL179" s="678">
        <v>80620.97</v>
      </c>
      <c r="HM179" s="678">
        <v>92858.9</v>
      </c>
      <c r="HN179" s="678">
        <v>105096.84</v>
      </c>
      <c r="HO179" s="678">
        <v>114275.29</v>
      </c>
      <c r="HP179" s="678">
        <v>123453.74</v>
      </c>
      <c r="HQ179" s="678">
        <v>123453.74</v>
      </c>
      <c r="HR179" s="678">
        <v>132632.19</v>
      </c>
      <c r="HS179" s="678">
        <v>132632.19</v>
      </c>
      <c r="HT179" s="678">
        <v>141810.64000000001</v>
      </c>
      <c r="HU179" s="678">
        <v>150989.09</v>
      </c>
      <c r="HV179" s="678">
        <v>160167.54</v>
      </c>
      <c r="HW179" s="678">
        <v>169345.99</v>
      </c>
      <c r="HX179" s="678">
        <v>169345.99</v>
      </c>
      <c r="HY179" s="678">
        <v>178524.44</v>
      </c>
      <c r="HZ179" s="678">
        <v>187703</v>
      </c>
      <c r="IA179" s="678">
        <v>197301.28</v>
      </c>
      <c r="IB179" s="678">
        <v>207287.47</v>
      </c>
      <c r="IC179" s="678">
        <v>218814.81</v>
      </c>
      <c r="ID179" s="678">
        <v>231572.51</v>
      </c>
      <c r="IE179" s="678">
        <v>231572.51</v>
      </c>
      <c r="IF179" s="678">
        <v>245714.11</v>
      </c>
      <c r="IG179" s="678">
        <v>260783.76</v>
      </c>
      <c r="IH179" s="678">
        <v>276079.35999999999</v>
      </c>
      <c r="II179" s="678">
        <v>292768.43</v>
      </c>
      <c r="IJ179" s="678">
        <v>309976.69</v>
      </c>
      <c r="IK179" s="678">
        <v>328757.34000000003</v>
      </c>
      <c r="IL179" s="678">
        <v>328757.34000000003</v>
      </c>
      <c r="IM179" s="678">
        <v>348230.69</v>
      </c>
      <c r="IN179" s="678">
        <v>369188.02</v>
      </c>
      <c r="IO179" s="678">
        <v>390508.14</v>
      </c>
      <c r="IP179" s="678">
        <v>412741.96</v>
      </c>
      <c r="IQ179" s="678">
        <v>436165.36</v>
      </c>
      <c r="IR179" s="678">
        <v>436165.36</v>
      </c>
      <c r="IS179" s="678">
        <v>436165.36</v>
      </c>
      <c r="IT179" s="678">
        <v>436165.36</v>
      </c>
      <c r="IU179" s="678">
        <v>436165.36</v>
      </c>
      <c r="IV179" s="678">
        <v>436165.36</v>
      </c>
      <c r="IW179" s="678">
        <v>475027.13</v>
      </c>
      <c r="IX179" s="678">
        <v>512535.61</v>
      </c>
      <c r="IY179" s="678">
        <v>548880.77</v>
      </c>
      <c r="IZ179" s="678">
        <v>548880.77</v>
      </c>
      <c r="JA179" s="678">
        <v>574906.31000000006</v>
      </c>
      <c r="JB179" s="678">
        <v>602166.15</v>
      </c>
      <c r="JC179" s="678">
        <v>632837.71</v>
      </c>
      <c r="JD179" s="678">
        <v>659516.63</v>
      </c>
      <c r="JE179" s="678">
        <v>677946.81</v>
      </c>
      <c r="JF179" s="678">
        <v>696772.47</v>
      </c>
      <c r="JG179" s="678">
        <v>696772.47</v>
      </c>
      <c r="JH179" s="678">
        <v>714946.57</v>
      </c>
      <c r="JI179" s="678">
        <v>751109.87</v>
      </c>
      <c r="JJ179" s="678">
        <v>778568.5</v>
      </c>
      <c r="JK179" s="678">
        <v>824479.57</v>
      </c>
      <c r="JL179" s="678">
        <v>844171.05</v>
      </c>
      <c r="JM179" s="678">
        <v>857991.91</v>
      </c>
      <c r="JN179" s="678">
        <v>857991.91</v>
      </c>
      <c r="JO179" s="678">
        <v>876912.41</v>
      </c>
      <c r="JP179" s="678">
        <v>908419.4</v>
      </c>
      <c r="JQ179" s="678">
        <v>911635.23</v>
      </c>
      <c r="JR179" s="678">
        <v>914868.86</v>
      </c>
      <c r="JS179" s="678">
        <v>916082.64</v>
      </c>
      <c r="JT179" s="678">
        <v>916916.79</v>
      </c>
      <c r="JU179" s="678">
        <v>916916.79</v>
      </c>
      <c r="JV179" s="678">
        <v>917764.55</v>
      </c>
      <c r="JW179" s="678">
        <v>918715.89</v>
      </c>
      <c r="JX179" s="678">
        <v>920764.64</v>
      </c>
      <c r="JY179" s="678">
        <v>924760.27</v>
      </c>
      <c r="JZ179" s="678">
        <v>928250.44</v>
      </c>
      <c r="KA179" s="678">
        <v>932006.56</v>
      </c>
      <c r="KB179" s="678">
        <v>932006.56</v>
      </c>
      <c r="KC179" s="678">
        <v>935878.65</v>
      </c>
      <c r="KD179" s="678">
        <v>939750.75</v>
      </c>
      <c r="KE179" s="678">
        <v>944726.58</v>
      </c>
      <c r="KF179" s="678">
        <v>950434.11</v>
      </c>
      <c r="KG179" s="678">
        <v>956661.32</v>
      </c>
      <c r="KH179" s="678">
        <v>963436.5</v>
      </c>
      <c r="KI179" s="678">
        <v>963436.5</v>
      </c>
      <c r="KJ179" s="678">
        <v>971570.67</v>
      </c>
      <c r="KK179" s="678">
        <v>979603.76</v>
      </c>
      <c r="KL179" s="678">
        <v>987660.37</v>
      </c>
      <c r="KM179" s="678">
        <v>996954.57</v>
      </c>
      <c r="KN179" s="678">
        <v>1007617.59</v>
      </c>
      <c r="KO179" s="678">
        <v>1019404.55</v>
      </c>
      <c r="KP179" s="678">
        <v>1019404.55</v>
      </c>
      <c r="KQ179" s="678">
        <v>1026512.4</v>
      </c>
      <c r="KR179" s="678">
        <v>1032760.14</v>
      </c>
      <c r="KS179" s="678">
        <v>1042229.3</v>
      </c>
      <c r="KT179" s="678">
        <v>1046438.94</v>
      </c>
      <c r="KU179" s="678">
        <v>1050836.68</v>
      </c>
      <c r="KV179" s="678">
        <v>1058488.98</v>
      </c>
      <c r="KW179" s="678">
        <v>1058488.98</v>
      </c>
      <c r="KX179" s="678">
        <v>1072619.78</v>
      </c>
      <c r="KY179" s="678">
        <v>1083123.3700000001</v>
      </c>
      <c r="KZ179" s="678">
        <v>1096144.18</v>
      </c>
      <c r="LA179" s="678">
        <v>1109899.6299999999</v>
      </c>
      <c r="LB179" s="678">
        <v>1122094.8600000001</v>
      </c>
      <c r="LC179" s="678">
        <v>1149864.47</v>
      </c>
      <c r="LD179" s="678">
        <v>1149864.47</v>
      </c>
      <c r="LE179" s="678">
        <v>1186268.8899999999</v>
      </c>
      <c r="LF179" s="678">
        <v>1197315.96</v>
      </c>
      <c r="LG179" s="678">
        <v>1210432.6200000001</v>
      </c>
      <c r="LH179" s="678">
        <v>1210432.6200000001</v>
      </c>
      <c r="LI179" s="678">
        <v>1210432.6200000001</v>
      </c>
      <c r="LJ179" s="678">
        <v>1210432.6200000001</v>
      </c>
      <c r="LK179" s="678">
        <v>1210432.6200000001</v>
      </c>
      <c r="LL179" s="678">
        <v>1210432.6200000001</v>
      </c>
      <c r="LM179" s="678">
        <v>1214768.3700000001</v>
      </c>
      <c r="LN179" s="678">
        <v>1218591.3799999999</v>
      </c>
      <c r="LO179" s="678">
        <v>1221832.67</v>
      </c>
      <c r="LP179" s="678">
        <v>1225121.8899999999</v>
      </c>
      <c r="LQ179" s="678">
        <v>1228466.31</v>
      </c>
      <c r="LR179" s="678">
        <v>1228466.31</v>
      </c>
      <c r="LS179" s="678">
        <v>1231821.53</v>
      </c>
      <c r="LT179" s="678">
        <v>1235214.3899999999</v>
      </c>
      <c r="LU179" s="678">
        <v>1238608.45</v>
      </c>
      <c r="LV179" s="678">
        <v>1245294.71</v>
      </c>
      <c r="LW179" s="678">
        <v>1258343.01</v>
      </c>
      <c r="LX179" s="678">
        <v>1274993.1599999999</v>
      </c>
      <c r="LY179" s="678">
        <v>1274993.1599999999</v>
      </c>
      <c r="LZ179" s="678">
        <v>1290759.53</v>
      </c>
      <c r="MA179" s="678">
        <v>1309642.5</v>
      </c>
      <c r="MB179" s="678">
        <v>1328669.28</v>
      </c>
      <c r="MC179" s="678">
        <v>1333767.05</v>
      </c>
      <c r="MD179" s="678">
        <v>1340307.69</v>
      </c>
      <c r="ME179" s="678">
        <v>1346894.01</v>
      </c>
      <c r="MF179" s="678">
        <v>1346894.01</v>
      </c>
      <c r="MG179" s="678">
        <v>1354130.14</v>
      </c>
      <c r="MH179" s="678">
        <v>1361389.36</v>
      </c>
      <c r="MI179" s="678">
        <v>1368659.65</v>
      </c>
      <c r="MJ179" s="678">
        <v>1376370.46</v>
      </c>
      <c r="MK179" s="678">
        <v>1383976.98</v>
      </c>
      <c r="ML179" s="678">
        <v>1391514.51</v>
      </c>
      <c r="MM179" s="678">
        <v>1391514.51</v>
      </c>
      <c r="MN179" s="678">
        <v>1400684.2</v>
      </c>
      <c r="MO179" s="678">
        <v>1410118.29</v>
      </c>
      <c r="MP179" s="678">
        <v>1422240.39</v>
      </c>
      <c r="MQ179" s="678">
        <v>1429892.29</v>
      </c>
      <c r="MR179" s="678">
        <v>1437548.67</v>
      </c>
      <c r="MS179" s="678">
        <v>1445258.09</v>
      </c>
      <c r="MT179" s="678">
        <v>1445258.09</v>
      </c>
      <c r="MU179" s="678">
        <v>1452994.39</v>
      </c>
      <c r="MV179" s="678">
        <v>1460754.79</v>
      </c>
      <c r="MW179" s="678">
        <v>1468552.07</v>
      </c>
      <c r="MX179" s="678">
        <v>1476351.51</v>
      </c>
      <c r="MY179" s="678">
        <v>1484163.58</v>
      </c>
      <c r="MZ179" s="678">
        <v>1492050.92</v>
      </c>
      <c r="NA179" s="678">
        <v>1492050.92</v>
      </c>
      <c r="NB179" s="678">
        <v>1499938.25</v>
      </c>
      <c r="NC179" s="678">
        <v>1507825.58</v>
      </c>
      <c r="ND179" s="678">
        <v>1515712.92</v>
      </c>
      <c r="NE179" s="678">
        <v>1523605.24</v>
      </c>
      <c r="NF179" s="678">
        <v>1531511.76</v>
      </c>
      <c r="NG179" s="678">
        <v>1539422.72</v>
      </c>
      <c r="NH179" s="678">
        <v>1539422.72</v>
      </c>
      <c r="NI179" s="678">
        <v>1547428.41</v>
      </c>
      <c r="NJ179" s="678">
        <v>1555442.01</v>
      </c>
      <c r="NK179" s="678">
        <v>1563529.3</v>
      </c>
      <c r="NL179" s="678">
        <v>1571747.27</v>
      </c>
      <c r="NM179" s="678">
        <v>1580516.37</v>
      </c>
      <c r="NN179" s="678">
        <v>1589676.09</v>
      </c>
      <c r="NO179" s="678">
        <v>1589676.09</v>
      </c>
      <c r="NP179" s="678">
        <v>1599265.43</v>
      </c>
      <c r="NQ179" s="678">
        <v>1609380.86</v>
      </c>
      <c r="NR179" s="678">
        <v>1620105.62</v>
      </c>
      <c r="NS179" s="678">
        <v>1631548.21</v>
      </c>
      <c r="NT179" s="678">
        <v>1644102.23</v>
      </c>
      <c r="NU179" s="678">
        <v>1657799.79</v>
      </c>
      <c r="NV179" s="678">
        <v>1657799.79</v>
      </c>
      <c r="NW179" s="678">
        <v>1672036.4</v>
      </c>
      <c r="NX179" s="678">
        <v>1686902.11</v>
      </c>
      <c r="NY179" s="678">
        <v>1703493.35</v>
      </c>
      <c r="NZ179" s="678">
        <v>1720281.84</v>
      </c>
      <c r="OA179" s="678">
        <v>1737443.5</v>
      </c>
      <c r="OB179" s="678">
        <v>1755060.6</v>
      </c>
      <c r="OC179" s="678">
        <v>1755060.6</v>
      </c>
      <c r="OD179" s="678">
        <v>1772732.24</v>
      </c>
      <c r="OE179" s="678">
        <v>1790978.02</v>
      </c>
      <c r="OF179" s="678">
        <v>1809895.1</v>
      </c>
      <c r="OG179" s="678">
        <v>1828989.39</v>
      </c>
      <c r="OH179" s="678">
        <v>1848220.96</v>
      </c>
      <c r="OI179" s="678">
        <v>1868374.26</v>
      </c>
      <c r="OJ179" s="678">
        <v>1868374.26</v>
      </c>
      <c r="OK179" s="678">
        <v>1889036.25</v>
      </c>
      <c r="OL179" s="678">
        <v>1910325.05</v>
      </c>
      <c r="OM179" s="678">
        <v>1932281.37</v>
      </c>
      <c r="ON179" s="678">
        <v>1954736.34</v>
      </c>
      <c r="OO179" s="678">
        <v>1977685.12</v>
      </c>
      <c r="OP179" s="678">
        <v>2001557.77</v>
      </c>
      <c r="OQ179" s="678">
        <v>2001557.77</v>
      </c>
      <c r="OR179" s="678">
        <v>2027358.7</v>
      </c>
      <c r="OS179" s="678">
        <v>2051745.25</v>
      </c>
      <c r="OT179" s="678">
        <v>2076194.52</v>
      </c>
      <c r="OU179" s="678">
        <v>2100654.52</v>
      </c>
      <c r="OV179" s="678">
        <v>2125078.35</v>
      </c>
      <c r="OW179" s="678">
        <v>2141866.3199999998</v>
      </c>
      <c r="OX179" s="678">
        <v>2141866.3199999998</v>
      </c>
      <c r="OY179" s="678">
        <v>2161999.94</v>
      </c>
      <c r="OZ179" s="678">
        <v>2180872.15</v>
      </c>
      <c r="PA179" s="678">
        <v>2196033.6</v>
      </c>
      <c r="PB179" s="678">
        <v>2212750.46</v>
      </c>
      <c r="PC179" s="678">
        <v>2229987.4900000002</v>
      </c>
      <c r="PD179" s="678">
        <v>2248160.67</v>
      </c>
      <c r="PE179" s="678">
        <v>2248160.67</v>
      </c>
      <c r="PF179" s="678">
        <v>2266760.2000000002</v>
      </c>
      <c r="PG179" s="678">
        <v>2286488.2200000002</v>
      </c>
      <c r="PH179" s="678">
        <v>2309083.63</v>
      </c>
      <c r="PI179" s="678">
        <v>2339945.62</v>
      </c>
      <c r="PJ179" s="678">
        <v>2370161.15</v>
      </c>
      <c r="PK179" s="678">
        <v>2408385.0499999998</v>
      </c>
      <c r="PL179" s="678">
        <v>2408385.0499999998</v>
      </c>
      <c r="PM179" s="678">
        <v>2462194.81</v>
      </c>
      <c r="PN179" s="678">
        <v>2521309.39</v>
      </c>
      <c r="PO179" s="678">
        <v>2584271.4500000002</v>
      </c>
      <c r="PP179" s="678">
        <v>2658303.09</v>
      </c>
      <c r="PQ179" s="678">
        <v>2716282.22</v>
      </c>
      <c r="PR179" s="678">
        <v>2774916.34</v>
      </c>
      <c r="PS179" s="678">
        <v>2774916.34</v>
      </c>
      <c r="PT179" s="678">
        <v>2866871.53</v>
      </c>
      <c r="PU179" s="678">
        <v>3006935</v>
      </c>
      <c r="PV179" s="678">
        <v>3100654.74</v>
      </c>
      <c r="PW179" s="678">
        <v>3149621.11</v>
      </c>
      <c r="PX179" s="678">
        <v>3149621.11</v>
      </c>
      <c r="PY179" s="678">
        <v>3216449.93</v>
      </c>
      <c r="PZ179" s="678">
        <v>3216449.93</v>
      </c>
      <c r="QA179" s="678">
        <v>3268028.24</v>
      </c>
      <c r="QB179" s="678">
        <v>3329437.29</v>
      </c>
      <c r="QC179" s="678">
        <v>3375257.86</v>
      </c>
      <c r="QD179" s="678">
        <v>3420431.43</v>
      </c>
      <c r="QE179" s="678">
        <v>3488932.49</v>
      </c>
      <c r="QF179" s="678">
        <v>3577725.83</v>
      </c>
      <c r="QG179" s="678">
        <v>3577725.83</v>
      </c>
      <c r="QH179" s="678">
        <v>3647379.41</v>
      </c>
      <c r="QI179" s="678">
        <v>3726998.47</v>
      </c>
      <c r="QJ179" s="678">
        <v>3748623.69</v>
      </c>
      <c r="QK179" s="678">
        <v>3773268.89</v>
      </c>
      <c r="QL179" s="678">
        <v>3809705.65</v>
      </c>
      <c r="QM179" s="678">
        <v>3849920.77</v>
      </c>
      <c r="QN179" s="678">
        <v>3849920.77</v>
      </c>
      <c r="QO179" s="678">
        <v>3906762.93</v>
      </c>
      <c r="QP179" s="678">
        <v>3972066.72</v>
      </c>
      <c r="QQ179" s="678">
        <v>3991093.71</v>
      </c>
      <c r="QR179" s="678">
        <v>4014085.21</v>
      </c>
      <c r="QS179" s="678">
        <v>4045827.99</v>
      </c>
      <c r="QT179" s="678">
        <v>4067066.82</v>
      </c>
      <c r="QU179" s="678">
        <v>4067066.82</v>
      </c>
      <c r="QV179" s="678">
        <v>4105411.55</v>
      </c>
      <c r="QW179" s="678">
        <v>4137852.27</v>
      </c>
      <c r="QX179" s="678">
        <v>4181211.81</v>
      </c>
      <c r="QY179" s="678">
        <v>4254148.82</v>
      </c>
      <c r="QZ179" s="678">
        <v>4277075.45</v>
      </c>
      <c r="RA179" s="678">
        <v>4303823.42</v>
      </c>
      <c r="RB179" s="678">
        <v>4303823.42</v>
      </c>
      <c r="RC179" s="678">
        <v>4338056.0999999996</v>
      </c>
      <c r="RD179" s="678">
        <v>4381514.45</v>
      </c>
      <c r="RE179" s="678">
        <v>4435484.63</v>
      </c>
      <c r="RF179" s="678">
        <v>4477649.71</v>
      </c>
      <c r="RG179" s="678">
        <v>4496084.24</v>
      </c>
      <c r="RH179" s="678">
        <v>4520611.5</v>
      </c>
      <c r="RI179" s="678">
        <v>4520611.5</v>
      </c>
      <c r="RJ179" s="678">
        <v>4551476.4800000004</v>
      </c>
      <c r="RK179" s="678">
        <v>4562294.0599999996</v>
      </c>
      <c r="RL179" s="678">
        <v>4576268</v>
      </c>
      <c r="RM179" s="678">
        <v>4578885.3099999996</v>
      </c>
      <c r="RN179" s="678">
        <v>4582000.05</v>
      </c>
      <c r="RO179" s="678">
        <v>4586279.03</v>
      </c>
      <c r="RP179" s="678">
        <v>4586279.03</v>
      </c>
      <c r="RQ179" s="678">
        <v>4590070.7</v>
      </c>
      <c r="RR179" s="678">
        <v>4595989.05</v>
      </c>
      <c r="RS179" s="678">
        <v>4601259.5</v>
      </c>
      <c r="RT179" s="678">
        <v>4607726.1100000003</v>
      </c>
      <c r="RU179" s="678">
        <v>4612058.7699999996</v>
      </c>
      <c r="RV179" s="678">
        <v>4620795.9000000004</v>
      </c>
      <c r="RW179" s="678">
        <v>4620795.9000000004</v>
      </c>
      <c r="RX179" s="678">
        <v>4633308.2699999996</v>
      </c>
      <c r="RY179" s="678">
        <v>4636485.84</v>
      </c>
      <c r="RZ179" s="678">
        <v>4640220.83</v>
      </c>
      <c r="SA179" s="678">
        <v>4643592.42</v>
      </c>
      <c r="SB179" s="678">
        <v>4649262.1399999997</v>
      </c>
      <c r="SC179" s="678">
        <v>4657836.2</v>
      </c>
      <c r="SD179" s="678">
        <v>4657836.2</v>
      </c>
      <c r="SE179" s="678">
        <v>4664011.28</v>
      </c>
      <c r="SF179" s="678">
        <v>4665981.1100000003</v>
      </c>
      <c r="SG179" s="678">
        <v>4667950.95</v>
      </c>
      <c r="SH179" s="678">
        <v>4672218.92</v>
      </c>
      <c r="SI179" s="678">
        <v>4678456.7300000004</v>
      </c>
      <c r="SJ179" s="678">
        <v>4678456.7300000004</v>
      </c>
      <c r="SK179" s="678">
        <v>4678456.7300000004</v>
      </c>
      <c r="SL179" s="678">
        <v>4678456.7300000004</v>
      </c>
      <c r="SM179" s="678">
        <v>4678456.7300000004</v>
      </c>
      <c r="SN179" s="678">
        <v>4678456.7300000004</v>
      </c>
      <c r="SO179" s="678">
        <v>4678456.7300000004</v>
      </c>
      <c r="SP179" s="678">
        <v>4678456.7300000004</v>
      </c>
      <c r="SQ179" s="678">
        <v>4678456.7300000004</v>
      </c>
      <c r="SR179" s="678">
        <v>4678456.7300000004</v>
      </c>
      <c r="SS179" s="678">
        <v>4678456.7300000004</v>
      </c>
      <c r="ST179" s="678">
        <v>4678456.7300000004</v>
      </c>
      <c r="SU179" s="678">
        <v>4678456.7300000004</v>
      </c>
      <c r="SV179" s="678">
        <v>4678456.7300000004</v>
      </c>
      <c r="SW179" s="678">
        <v>4678456.7300000004</v>
      </c>
      <c r="SX179" s="678">
        <v>4678456.7300000004</v>
      </c>
      <c r="SY179" s="678">
        <v>4678456.7300000004</v>
      </c>
      <c r="SZ179" s="678">
        <v>4678456.7300000004</v>
      </c>
      <c r="TA179" s="678">
        <v>4678456.7300000004</v>
      </c>
      <c r="TB179" s="678">
        <v>4678456.7300000004</v>
      </c>
      <c r="TC179" s="678">
        <v>4678456.7300000004</v>
      </c>
      <c r="TD179" s="678">
        <v>4678456.7300000004</v>
      </c>
      <c r="TE179" s="678">
        <v>4678456.7300000004</v>
      </c>
      <c r="TF179" s="678">
        <v>4678456.7300000004</v>
      </c>
      <c r="TG179" s="678">
        <v>4678456.7300000004</v>
      </c>
      <c r="TH179" s="678">
        <v>4678456.7300000004</v>
      </c>
      <c r="TI179" s="678">
        <v>4678456.7300000004</v>
      </c>
      <c r="TJ179" s="678">
        <v>4678456.7300000004</v>
      </c>
      <c r="TK179" s="678">
        <v>4678456.7300000004</v>
      </c>
      <c r="TL179" s="678">
        <v>4678456.7300000004</v>
      </c>
      <c r="TM179" s="678">
        <v>4678456.7300000004</v>
      </c>
      <c r="TN179" s="678">
        <v>4678456.7300000004</v>
      </c>
      <c r="TO179" s="678">
        <v>4678456.7300000004</v>
      </c>
      <c r="TP179" s="678">
        <v>4678456.7300000004</v>
      </c>
      <c r="TQ179" s="678">
        <v>4678456.7300000004</v>
      </c>
      <c r="TR179" s="678">
        <v>4678456.7300000004</v>
      </c>
      <c r="TS179" s="678">
        <v>4678456.7300000004</v>
      </c>
      <c r="TT179" s="678">
        <v>4678456.7300000004</v>
      </c>
      <c r="TU179" s="678">
        <v>4678456.7300000004</v>
      </c>
      <c r="TV179" s="678">
        <v>4678456.7300000004</v>
      </c>
      <c r="TW179" s="678">
        <v>4678456.7300000004</v>
      </c>
      <c r="TX179" s="678">
        <v>4678456.7300000004</v>
      </c>
      <c r="TY179" s="678">
        <v>4678456.7300000004</v>
      </c>
      <c r="TZ179" s="678">
        <v>4678456.7300000004</v>
      </c>
      <c r="UA179" s="678">
        <v>4678456.7300000004</v>
      </c>
      <c r="UB179" s="678">
        <v>4678456.7300000004</v>
      </c>
      <c r="UC179" s="678">
        <v>4678456.7300000004</v>
      </c>
      <c r="UD179" s="678">
        <v>4678456.7300000004</v>
      </c>
      <c r="UE179" s="678">
        <v>4678456.7300000004</v>
      </c>
      <c r="UF179" s="678">
        <v>4678456.7300000004</v>
      </c>
      <c r="UG179" s="678">
        <v>4678456.7300000004</v>
      </c>
      <c r="UH179" s="678">
        <v>4678456.7300000004</v>
      </c>
      <c r="UI179" s="678">
        <v>4678456.7300000004</v>
      </c>
      <c r="UJ179" s="678">
        <v>4678456.7300000004</v>
      </c>
      <c r="UK179" s="678">
        <v>4678456.7300000004</v>
      </c>
      <c r="UL179" s="678">
        <v>4678456.7300000004</v>
      </c>
      <c r="UM179" s="678">
        <v>4678456.7300000004</v>
      </c>
      <c r="UN179" s="678">
        <v>4678456.7300000004</v>
      </c>
      <c r="UO179" s="678">
        <v>4678456.7300000004</v>
      </c>
      <c r="UP179" s="678">
        <v>4678456.7300000004</v>
      </c>
      <c r="UQ179" s="678">
        <v>4678456.7300000004</v>
      </c>
      <c r="UR179" s="678">
        <v>4678456.7300000004</v>
      </c>
      <c r="US179" s="678">
        <v>4678456.7300000004</v>
      </c>
      <c r="UT179" s="678">
        <v>4678456.7300000004</v>
      </c>
      <c r="UU179" s="678">
        <v>4678456.7300000004</v>
      </c>
      <c r="UV179" s="678">
        <v>4678456.7300000004</v>
      </c>
      <c r="UW179" s="678">
        <v>4678456.7300000004</v>
      </c>
      <c r="UX179" s="678">
        <v>4678456.7300000004</v>
      </c>
      <c r="UY179" s="678">
        <v>4678456.7300000004</v>
      </c>
      <c r="UZ179" s="678">
        <v>4678456.7300000004</v>
      </c>
      <c r="VA179" s="678">
        <v>4678456.7300000004</v>
      </c>
      <c r="VB179" s="678">
        <v>4678456.7300000004</v>
      </c>
      <c r="VC179" s="678">
        <v>4678456.7300000004</v>
      </c>
      <c r="VD179" s="678">
        <v>4678456.7300000004</v>
      </c>
      <c r="VE179" s="678">
        <v>4678456.7300000004</v>
      </c>
      <c r="VF179" s="678">
        <v>4678456.7300000004</v>
      </c>
      <c r="VG179" s="678">
        <v>4678456.7300000004</v>
      </c>
      <c r="VH179" s="678">
        <v>4678456.7300000004</v>
      </c>
      <c r="VI179" s="678">
        <v>4678456.7300000004</v>
      </c>
      <c r="VJ179" s="678">
        <v>4678456.7300000004</v>
      </c>
      <c r="VK179" s="678">
        <v>4678456.7300000004</v>
      </c>
      <c r="VL179" s="678">
        <v>4678456.7300000004</v>
      </c>
      <c r="VM179" s="678">
        <v>4678456.7300000004</v>
      </c>
      <c r="VN179" s="678"/>
      <c r="VO179" s="678"/>
      <c r="VP179" s="678"/>
      <c r="VQ179" s="678"/>
      <c r="VR179" s="678"/>
      <c r="VS179" s="678"/>
      <c r="VT179" s="678"/>
      <c r="VU179" s="678"/>
      <c r="VV179" s="678"/>
      <c r="VW179" s="678"/>
      <c r="VX179" s="678"/>
      <c r="VY179" s="678"/>
      <c r="VZ179" s="678"/>
      <c r="WA179" s="678"/>
      <c r="WB179" s="678"/>
      <c r="WC179" s="678"/>
      <c r="WD179" s="678"/>
      <c r="WE179" s="678"/>
      <c r="WF179" s="678"/>
      <c r="WG179" s="678"/>
      <c r="WH179" s="678"/>
      <c r="WI179" s="678"/>
      <c r="WJ179" s="678"/>
      <c r="WK179" s="678"/>
      <c r="WL179" s="678"/>
      <c r="WM179" s="678"/>
      <c r="WN179" s="678"/>
      <c r="WO179" s="678"/>
      <c r="WP179" s="678"/>
      <c r="WQ179" s="678"/>
      <c r="WR179" s="678"/>
      <c r="WS179" s="678"/>
      <c r="WT179" s="678"/>
      <c r="WU179" s="678"/>
      <c r="WV179" s="678"/>
      <c r="WW179" s="678"/>
      <c r="WX179" s="678"/>
      <c r="WY179" s="678"/>
      <c r="WZ179" s="678"/>
      <c r="XA179" s="678"/>
      <c r="XB179" s="678"/>
      <c r="XC179" s="678"/>
      <c r="XD179" s="678"/>
      <c r="XE179" s="678"/>
      <c r="XF179" s="678"/>
      <c r="XG179" s="678"/>
      <c r="XH179" s="678"/>
      <c r="XI179" s="678"/>
      <c r="XJ179" s="678"/>
      <c r="XK179" s="678"/>
      <c r="XL179" s="678"/>
      <c r="XM179" s="678"/>
      <c r="XN179" s="678"/>
      <c r="XO179" s="678"/>
      <c r="XP179" s="678"/>
      <c r="XQ179" s="678"/>
      <c r="XR179" s="678"/>
      <c r="XS179" s="678"/>
      <c r="XT179" s="678"/>
      <c r="XU179" s="678"/>
      <c r="XV179" s="678"/>
      <c r="XW179" s="678"/>
      <c r="XX179" s="678"/>
      <c r="XY179" s="678"/>
      <c r="XZ179" s="678"/>
      <c r="YA179" s="678"/>
      <c r="YB179" s="678"/>
      <c r="YC179" s="678"/>
      <c r="YD179" s="678"/>
      <c r="YE179" s="678"/>
      <c r="YF179" s="678"/>
      <c r="YG179" s="678"/>
      <c r="YH179" s="678"/>
      <c r="YI179" s="678"/>
      <c r="YJ179" s="678"/>
      <c r="YK179" s="678"/>
      <c r="YL179" s="678"/>
      <c r="YM179" s="678"/>
      <c r="YN179" s="678"/>
      <c r="YO179" s="678"/>
      <c r="YP179" s="678"/>
      <c r="YQ179" s="678"/>
      <c r="YR179" s="678"/>
      <c r="YS179" s="678"/>
      <c r="YT179" s="678"/>
      <c r="YU179" s="678"/>
      <c r="YV179" s="678"/>
      <c r="YW179" s="678"/>
      <c r="YX179" s="678"/>
      <c r="YY179" s="678"/>
      <c r="YZ179" s="678"/>
      <c r="ZA179" s="678"/>
      <c r="ZB179" s="678"/>
      <c r="ZC179" s="678"/>
      <c r="ZD179" s="678"/>
      <c r="ZE179" s="678"/>
      <c r="ZF179" s="678"/>
      <c r="ZG179" s="678"/>
      <c r="ZH179" s="678"/>
      <c r="ZI179" s="678"/>
      <c r="ZJ179" s="678"/>
      <c r="ZK179" s="678"/>
      <c r="ZL179" s="678"/>
      <c r="ZM179" s="678"/>
      <c r="ZN179" s="678"/>
      <c r="ZO179" s="678"/>
      <c r="ZP179" s="678"/>
      <c r="ZQ179" s="678"/>
      <c r="ZR179" s="678"/>
      <c r="ZS179" s="678"/>
      <c r="ZT179" s="678"/>
      <c r="ZU179" s="678"/>
      <c r="ZV179" s="678"/>
      <c r="ZW179" s="678"/>
      <c r="ZX179" s="678"/>
      <c r="ZY179" s="678"/>
      <c r="ZZ179" s="678"/>
      <c r="AAA179" s="678"/>
      <c r="AAB179" s="678"/>
      <c r="AAC179" s="678"/>
      <c r="AAD179" s="678"/>
      <c r="AAE179" s="678"/>
      <c r="AAF179" s="678"/>
      <c r="AAG179" s="678"/>
      <c r="AAH179" s="678"/>
      <c r="AAI179" s="678"/>
      <c r="AAJ179" s="678"/>
      <c r="AAK179" s="678"/>
      <c r="AAL179" s="678"/>
      <c r="AAM179" s="678"/>
      <c r="AAN179" s="678"/>
      <c r="AAO179" s="678"/>
      <c r="AAP179" s="678"/>
      <c r="AAQ179" s="678"/>
      <c r="AAR179" s="678"/>
      <c r="AAS179" s="678"/>
      <c r="AAT179" s="678"/>
      <c r="AAU179" s="678"/>
      <c r="AAV179" s="678"/>
      <c r="AAW179" s="678"/>
      <c r="AAX179" s="678"/>
      <c r="AAY179" s="678"/>
      <c r="AAZ179" s="678"/>
      <c r="ABA179" s="678"/>
      <c r="ABB179" s="678"/>
      <c r="ABC179" s="678"/>
      <c r="ABD179" s="678"/>
      <c r="ABE179" s="678"/>
      <c r="ABF179" s="678"/>
      <c r="ABG179" s="678"/>
      <c r="ABH179" s="678"/>
      <c r="ABI179" s="678"/>
      <c r="ABJ179" s="678"/>
      <c r="ABK179" s="678"/>
      <c r="ABL179" s="678"/>
      <c r="ABM179" s="678"/>
      <c r="ABN179" s="678"/>
      <c r="ABO179" s="678"/>
      <c r="ABP179" s="678"/>
      <c r="ABQ179" s="678"/>
      <c r="ABR179" s="678"/>
      <c r="ABS179" s="678"/>
      <c r="ABT179" s="678"/>
      <c r="ABU179" s="678"/>
      <c r="ABV179" s="678"/>
      <c r="ABW179" s="678"/>
      <c r="ABX179" s="678"/>
      <c r="ABY179" s="678"/>
      <c r="ABZ179" s="678"/>
      <c r="ACA179" s="678"/>
      <c r="ACB179" s="678"/>
      <c r="ACC179" s="678"/>
      <c r="ACD179" s="678"/>
      <c r="ACE179" s="678"/>
      <c r="ACF179" s="678"/>
      <c r="ACG179" s="678"/>
      <c r="ACH179" s="678"/>
      <c r="ACI179" s="678"/>
      <c r="ACJ179" s="678"/>
      <c r="ACK179" s="678"/>
      <c r="ACL179" s="678"/>
      <c r="ACM179" s="678"/>
      <c r="ACN179" s="678"/>
      <c r="ACO179" s="678"/>
      <c r="ACP179" s="678"/>
      <c r="ACQ179" s="678"/>
      <c r="ACR179" s="678"/>
      <c r="ACS179" s="678"/>
      <c r="ACT179" s="678"/>
      <c r="ACU179" s="678"/>
      <c r="ACV179" s="678"/>
      <c r="ACW179" s="678"/>
      <c r="ACX179" s="678"/>
      <c r="ACY179" s="678"/>
      <c r="ACZ179" s="678"/>
      <c r="ADA179" s="678"/>
      <c r="ADB179" s="678"/>
      <c r="ADC179" s="678"/>
      <c r="ADD179" s="678"/>
      <c r="ADE179" s="678"/>
      <c r="ADF179" s="678"/>
      <c r="ADG179" s="678"/>
      <c r="ADH179" s="678"/>
      <c r="ADI179" s="678"/>
      <c r="ADJ179" s="678"/>
      <c r="ADK179" s="678"/>
      <c r="ADL179" s="678"/>
      <c r="ADM179" s="678"/>
      <c r="ADN179" s="678"/>
      <c r="ADO179" s="678"/>
      <c r="ADP179" s="678"/>
      <c r="ADQ179" s="678"/>
      <c r="ADR179" s="678"/>
      <c r="ADS179" s="678"/>
      <c r="ADT179" s="678"/>
      <c r="ADU179" s="678"/>
      <c r="ADV179" s="678"/>
      <c r="ADW179" s="678"/>
      <c r="ADX179" s="678"/>
      <c r="ADY179" s="678"/>
      <c r="ADZ179" s="678"/>
      <c r="AEA179" s="678"/>
      <c r="AEB179" s="678"/>
      <c r="AEC179" s="678"/>
      <c r="AED179" s="678"/>
      <c r="AEE179" s="678"/>
      <c r="AEF179" s="678"/>
      <c r="AEG179" s="678"/>
      <c r="AEH179" s="678"/>
      <c r="AEI179" s="678"/>
      <c r="AEJ179" s="678"/>
      <c r="AEK179" s="678"/>
      <c r="AEL179" s="678"/>
      <c r="AEM179" s="678"/>
      <c r="AEN179" s="678"/>
      <c r="AEO179" s="678"/>
      <c r="AEP179" s="678"/>
      <c r="AEQ179" s="678"/>
      <c r="AER179" s="678"/>
    </row>
    <row r="180" spans="11:824">
      <c r="K180" s="678" t="s">
        <v>834</v>
      </c>
      <c r="L180" s="678"/>
      <c r="M180" s="678">
        <v>0</v>
      </c>
      <c r="N180" s="678">
        <v>0</v>
      </c>
      <c r="O180" s="678">
        <v>0</v>
      </c>
      <c r="P180" s="678">
        <v>481.12</v>
      </c>
      <c r="Q180" s="678">
        <v>481.12</v>
      </c>
      <c r="R180" s="678">
        <v>481.12</v>
      </c>
      <c r="S180" s="678" t="s">
        <v>6192</v>
      </c>
      <c r="T180" s="678"/>
      <c r="U180" s="678"/>
      <c r="V180" s="678"/>
      <c r="W180" s="678"/>
      <c r="X180" s="678"/>
      <c r="Y180" s="678"/>
      <c r="Z180" s="678"/>
      <c r="AA180" s="678"/>
      <c r="AB180" s="678"/>
      <c r="AC180" s="678"/>
      <c r="AD180" s="678"/>
      <c r="AE180" s="678"/>
      <c r="AF180" s="678"/>
      <c r="AG180" s="678"/>
      <c r="AH180" s="678"/>
      <c r="AI180" s="678"/>
      <c r="AJ180" s="678"/>
      <c r="AK180" s="678"/>
      <c r="AL180" s="678"/>
      <c r="AM180" s="678"/>
      <c r="AN180" s="678"/>
      <c r="AO180" s="678"/>
      <c r="AP180" s="678"/>
      <c r="AQ180" s="678"/>
      <c r="AR180" s="678"/>
      <c r="AS180" s="678"/>
      <c r="AT180" s="678"/>
      <c r="AU180" s="678"/>
      <c r="AV180" s="678"/>
      <c r="AW180" s="678"/>
      <c r="AX180" s="678"/>
      <c r="AY180" s="678"/>
      <c r="AZ180" s="678"/>
      <c r="BA180" s="678"/>
      <c r="BB180" s="678"/>
      <c r="BC180" s="678"/>
      <c r="BD180" s="678"/>
      <c r="BE180" s="678"/>
      <c r="BF180" s="678"/>
      <c r="BG180" s="678"/>
      <c r="BH180" s="678"/>
      <c r="BI180" s="678"/>
      <c r="BJ180" s="678"/>
      <c r="BK180" s="678"/>
      <c r="BL180" s="678"/>
      <c r="BM180" s="678"/>
      <c r="BN180" s="678"/>
      <c r="BO180" s="678"/>
      <c r="BP180" s="678"/>
      <c r="BQ180" s="678"/>
      <c r="BR180" s="678"/>
      <c r="BS180" s="678"/>
      <c r="BT180" s="678"/>
      <c r="BU180" s="678"/>
      <c r="BV180" s="678"/>
      <c r="BW180" s="678"/>
      <c r="BX180" s="678"/>
      <c r="BY180" s="678"/>
      <c r="BZ180" s="678"/>
      <c r="CA180" s="678"/>
      <c r="CB180" s="678"/>
      <c r="CC180" s="678"/>
      <c r="CD180" s="678"/>
      <c r="CE180" s="678"/>
      <c r="CF180" s="678"/>
      <c r="CG180" s="678"/>
      <c r="CH180" s="678"/>
      <c r="CI180" s="678"/>
      <c r="CJ180" s="678"/>
      <c r="CK180" s="678"/>
      <c r="CL180" s="678"/>
      <c r="CM180" s="678"/>
      <c r="CN180" s="678"/>
      <c r="CO180" s="678"/>
      <c r="CP180" s="678"/>
      <c r="CQ180" s="678"/>
      <c r="CR180" s="678"/>
      <c r="CS180" s="678"/>
      <c r="CT180" s="678"/>
      <c r="CU180" s="678"/>
      <c r="CV180" s="678"/>
      <c r="CW180" s="678"/>
      <c r="CX180" s="678"/>
      <c r="CY180" s="678"/>
      <c r="CZ180" s="678"/>
      <c r="DA180" s="678"/>
      <c r="DB180" s="678"/>
      <c r="DC180" s="678"/>
      <c r="DD180" s="678"/>
      <c r="DE180" s="678"/>
      <c r="DF180" s="678"/>
      <c r="DG180" s="678"/>
      <c r="DH180" s="678"/>
      <c r="DI180" s="678"/>
      <c r="DJ180" s="678"/>
      <c r="DK180" s="678"/>
      <c r="DL180" s="678"/>
      <c r="DM180" s="678"/>
      <c r="DN180" s="678"/>
      <c r="DO180" s="678"/>
      <c r="DP180" s="678"/>
      <c r="DQ180" s="678"/>
      <c r="DR180" s="678"/>
      <c r="DS180" s="678"/>
      <c r="DT180" s="678"/>
      <c r="DU180" s="678"/>
      <c r="DV180" s="678"/>
      <c r="DW180" s="678"/>
      <c r="DX180" s="678"/>
      <c r="DY180" s="678"/>
      <c r="DZ180" s="678"/>
      <c r="EA180" s="678"/>
      <c r="EB180" s="678"/>
      <c r="EC180" s="678"/>
      <c r="ED180" s="678"/>
      <c r="EE180" s="678"/>
      <c r="EF180" s="678"/>
      <c r="EG180" s="678"/>
      <c r="EH180" s="678"/>
      <c r="EI180" s="678"/>
      <c r="EJ180" s="678"/>
      <c r="EK180" s="678"/>
      <c r="EL180" s="678"/>
      <c r="EM180" s="678"/>
      <c r="EN180" s="678"/>
      <c r="EO180" s="678"/>
      <c r="EP180" s="678"/>
      <c r="EQ180" s="678"/>
      <c r="ER180" s="678"/>
      <c r="ES180" s="678"/>
      <c r="ET180" s="678"/>
      <c r="EU180" s="678"/>
      <c r="EV180" s="678"/>
      <c r="EW180" s="678"/>
      <c r="EX180" s="678"/>
      <c r="EY180" s="678"/>
      <c r="EZ180" s="678"/>
      <c r="FA180" s="678"/>
      <c r="FB180" s="678"/>
      <c r="FC180" s="678"/>
      <c r="FD180" s="678"/>
      <c r="FE180" s="678"/>
      <c r="FF180" s="678"/>
      <c r="FG180" s="678"/>
      <c r="FH180" s="678"/>
      <c r="FI180" s="678"/>
      <c r="FJ180" s="678"/>
      <c r="FK180" s="678"/>
      <c r="FL180" s="678"/>
      <c r="FM180" s="678"/>
      <c r="FN180" s="678"/>
      <c r="FO180" s="678"/>
      <c r="FP180" s="678"/>
      <c r="FQ180" s="678"/>
      <c r="FR180" s="678"/>
      <c r="FS180" s="678"/>
      <c r="FT180" s="678"/>
      <c r="FU180" s="678"/>
      <c r="FV180" s="678"/>
      <c r="FW180" s="678"/>
      <c r="FX180" s="678"/>
      <c r="FY180" s="678"/>
      <c r="FZ180" s="678"/>
      <c r="GA180" s="678"/>
      <c r="GB180" s="678"/>
      <c r="GC180" s="678"/>
      <c r="GD180" s="678"/>
      <c r="GE180" s="678"/>
      <c r="GF180" s="678"/>
      <c r="GG180" s="678"/>
      <c r="GH180" s="678"/>
      <c r="GI180" s="678"/>
      <c r="GJ180" s="678"/>
      <c r="GK180" s="678"/>
      <c r="GL180" s="678"/>
      <c r="GM180" s="678"/>
      <c r="GN180" s="678"/>
      <c r="GO180" s="678"/>
      <c r="GP180" s="678"/>
      <c r="GQ180" s="678"/>
      <c r="GR180" s="678"/>
      <c r="GS180" s="678"/>
      <c r="GT180" s="678"/>
      <c r="GU180" s="678"/>
      <c r="GV180" s="678"/>
      <c r="GW180" s="678"/>
      <c r="GX180" s="678"/>
      <c r="GY180" s="678"/>
      <c r="GZ180" s="678"/>
      <c r="HA180" s="678"/>
      <c r="HB180" s="678"/>
      <c r="HC180" s="678"/>
      <c r="HD180" s="678"/>
      <c r="HE180" s="678"/>
      <c r="HF180" s="678"/>
      <c r="HG180" s="678"/>
      <c r="HH180" s="678"/>
      <c r="HI180" s="678"/>
      <c r="HJ180" s="678"/>
      <c r="HK180" s="678"/>
      <c r="HL180" s="678"/>
      <c r="HM180" s="678"/>
      <c r="HN180" s="678"/>
      <c r="HO180" s="678"/>
      <c r="HP180" s="678"/>
      <c r="HQ180" s="678"/>
      <c r="HR180" s="678"/>
      <c r="HS180" s="678"/>
      <c r="HT180" s="678"/>
      <c r="HU180" s="678"/>
      <c r="HV180" s="678"/>
      <c r="HW180" s="678"/>
      <c r="HX180" s="678"/>
      <c r="HY180" s="678"/>
      <c r="HZ180" s="678"/>
      <c r="IA180" s="678"/>
      <c r="IB180" s="678"/>
      <c r="IC180" s="678"/>
      <c r="ID180" s="678"/>
      <c r="IE180" s="678"/>
      <c r="IF180" s="678"/>
      <c r="IG180" s="678"/>
      <c r="IH180" s="678"/>
      <c r="II180" s="678"/>
      <c r="IJ180" s="678"/>
      <c r="IK180" s="678"/>
      <c r="IL180" s="678"/>
      <c r="IM180" s="678"/>
      <c r="IN180" s="678"/>
      <c r="IO180" s="678"/>
      <c r="IP180" s="678"/>
      <c r="IQ180" s="678"/>
      <c r="IR180" s="678"/>
      <c r="IS180" s="678"/>
      <c r="IT180" s="678"/>
      <c r="IU180" s="678"/>
      <c r="IV180" s="678"/>
      <c r="IW180" s="678"/>
      <c r="IX180" s="678"/>
      <c r="IY180" s="678"/>
      <c r="IZ180" s="678"/>
      <c r="JA180" s="678"/>
      <c r="JB180" s="678"/>
      <c r="JC180" s="678"/>
      <c r="JD180" s="678"/>
      <c r="JE180" s="678"/>
      <c r="JF180" s="678"/>
      <c r="JG180" s="678"/>
      <c r="JH180" s="678"/>
      <c r="JI180" s="678"/>
      <c r="JJ180" s="678"/>
      <c r="JK180" s="678"/>
      <c r="JL180" s="678"/>
      <c r="JM180" s="678"/>
      <c r="JN180" s="678"/>
      <c r="JO180" s="678"/>
      <c r="JP180" s="678"/>
      <c r="JQ180" s="678"/>
      <c r="JR180" s="678"/>
      <c r="JS180" s="678"/>
      <c r="JT180" s="678"/>
      <c r="JU180" s="678"/>
      <c r="JV180" s="678"/>
      <c r="JW180" s="678"/>
      <c r="JX180" s="678"/>
      <c r="JY180" s="678"/>
      <c r="JZ180" s="678"/>
      <c r="KA180" s="678"/>
      <c r="KB180" s="678"/>
      <c r="KC180" s="678"/>
      <c r="KD180" s="678"/>
      <c r="KE180" s="678"/>
      <c r="KF180" s="678"/>
      <c r="KG180" s="678"/>
      <c r="KH180" s="678"/>
      <c r="KI180" s="678"/>
      <c r="KJ180" s="678"/>
      <c r="KK180" s="678"/>
      <c r="KL180" s="678"/>
      <c r="KM180" s="678"/>
      <c r="KN180" s="678"/>
      <c r="KO180" s="678"/>
      <c r="KP180" s="678"/>
      <c r="KQ180" s="678"/>
      <c r="KR180" s="678"/>
      <c r="KS180" s="678"/>
      <c r="KT180" s="678"/>
      <c r="KU180" s="678"/>
      <c r="KV180" s="678"/>
      <c r="KW180" s="678"/>
      <c r="KX180" s="678"/>
      <c r="KY180" s="678"/>
      <c r="KZ180" s="678"/>
      <c r="LA180" s="678"/>
      <c r="LB180" s="678"/>
      <c r="LC180" s="678"/>
      <c r="LD180" s="678"/>
      <c r="LE180" s="678"/>
      <c r="LF180" s="678"/>
      <c r="LG180" s="678"/>
      <c r="LH180" s="678"/>
      <c r="LI180" s="678"/>
      <c r="LJ180" s="678"/>
      <c r="LK180" s="678"/>
      <c r="LL180" s="678"/>
      <c r="LM180" s="678"/>
      <c r="LN180" s="678"/>
      <c r="LO180" s="678"/>
      <c r="LP180" s="678"/>
      <c r="LQ180" s="678"/>
      <c r="LR180" s="678"/>
      <c r="LS180" s="678"/>
      <c r="LT180" s="678"/>
      <c r="LU180" s="678"/>
      <c r="LV180" s="678"/>
      <c r="LW180" s="678"/>
      <c r="LX180" s="678"/>
      <c r="LY180" s="678"/>
      <c r="LZ180" s="678"/>
      <c r="MA180" s="678"/>
      <c r="MB180" s="678"/>
      <c r="MC180" s="678"/>
      <c r="MD180" s="678"/>
      <c r="ME180" s="678"/>
      <c r="MF180" s="678"/>
      <c r="MG180" s="678"/>
      <c r="MH180" s="678"/>
      <c r="MI180" s="678"/>
      <c r="MJ180" s="678"/>
      <c r="MK180" s="678"/>
      <c r="ML180" s="678"/>
      <c r="MM180" s="678"/>
      <c r="MN180" s="678"/>
      <c r="MO180" s="678"/>
      <c r="MP180" s="678"/>
      <c r="MQ180" s="678"/>
      <c r="MR180" s="678"/>
      <c r="MS180" s="678"/>
      <c r="MT180" s="678"/>
      <c r="MU180" s="678"/>
      <c r="MV180" s="678"/>
      <c r="MW180" s="678"/>
      <c r="MX180" s="678"/>
      <c r="MY180" s="678"/>
      <c r="MZ180" s="678"/>
      <c r="NA180" s="678"/>
      <c r="NB180" s="678"/>
      <c r="NC180" s="678"/>
      <c r="ND180" s="678"/>
      <c r="NE180" s="678"/>
      <c r="NF180" s="678"/>
      <c r="NG180" s="678"/>
      <c r="NH180" s="678"/>
      <c r="NI180" s="678"/>
      <c r="NJ180" s="678"/>
      <c r="NK180" s="678"/>
      <c r="NL180" s="678"/>
      <c r="NM180" s="678"/>
      <c r="NN180" s="678"/>
      <c r="NO180" s="678"/>
      <c r="NP180" s="678"/>
      <c r="NQ180" s="678"/>
      <c r="NR180" s="678"/>
      <c r="NS180" s="678"/>
      <c r="NT180" s="678"/>
      <c r="NU180" s="678"/>
      <c r="NV180" s="678"/>
      <c r="NW180" s="678"/>
      <c r="NX180" s="678"/>
      <c r="NY180" s="678"/>
      <c r="NZ180" s="678"/>
      <c r="OA180" s="678"/>
      <c r="OB180" s="678"/>
      <c r="OC180" s="678"/>
      <c r="OD180" s="678"/>
      <c r="OE180" s="678"/>
      <c r="OF180" s="678"/>
      <c r="OG180" s="678"/>
      <c r="OH180" s="678"/>
      <c r="OI180" s="678"/>
      <c r="OJ180" s="678"/>
      <c r="OK180" s="678"/>
      <c r="OL180" s="678"/>
      <c r="OM180" s="678"/>
      <c r="ON180" s="678"/>
      <c r="OO180" s="678"/>
      <c r="OP180" s="678"/>
      <c r="OQ180" s="678"/>
      <c r="OR180" s="678"/>
      <c r="OS180" s="678"/>
      <c r="OT180" s="678"/>
      <c r="OU180" s="678"/>
      <c r="OV180" s="678"/>
      <c r="OW180" s="678"/>
      <c r="OX180" s="678"/>
      <c r="OY180" s="678"/>
      <c r="OZ180" s="678"/>
      <c r="PA180" s="678"/>
      <c r="PB180" s="678"/>
      <c r="PC180" s="678"/>
      <c r="PD180" s="678"/>
      <c r="PE180" s="678"/>
      <c r="PF180" s="678"/>
      <c r="PG180" s="678"/>
      <c r="PH180" s="678"/>
      <c r="PI180" s="678"/>
      <c r="PJ180" s="678"/>
      <c r="PK180" s="678"/>
      <c r="PL180" s="678"/>
      <c r="PM180" s="678"/>
      <c r="PN180" s="678"/>
      <c r="PO180" s="678"/>
      <c r="PP180" s="678"/>
      <c r="PQ180" s="678"/>
      <c r="PR180" s="678"/>
      <c r="PS180" s="678"/>
      <c r="PT180" s="678"/>
      <c r="PU180" s="678"/>
      <c r="PV180" s="678"/>
      <c r="PW180" s="678"/>
      <c r="PX180" s="678"/>
      <c r="PY180" s="678"/>
      <c r="PZ180" s="678"/>
      <c r="QA180" s="678"/>
      <c r="QB180" s="678"/>
      <c r="QC180" s="678"/>
      <c r="QD180" s="678"/>
      <c r="QE180" s="678"/>
      <c r="QF180" s="678"/>
      <c r="QG180" s="678"/>
      <c r="QH180" s="678"/>
      <c r="QI180" s="678"/>
      <c r="QJ180" s="678"/>
      <c r="QK180" s="678"/>
      <c r="QL180" s="678"/>
      <c r="QM180" s="678"/>
      <c r="QN180" s="678"/>
      <c r="QO180" s="678"/>
      <c r="QP180" s="678"/>
      <c r="QQ180" s="678"/>
      <c r="QR180" s="678"/>
      <c r="QS180" s="678"/>
      <c r="QT180" s="678"/>
      <c r="QU180" s="678"/>
      <c r="QV180" s="678"/>
      <c r="QW180" s="678"/>
      <c r="QX180" s="678"/>
      <c r="QY180" s="678"/>
      <c r="QZ180" s="678"/>
      <c r="RA180" s="678"/>
      <c r="RB180" s="678"/>
      <c r="RC180" s="678"/>
      <c r="RD180" s="678"/>
      <c r="RE180" s="678"/>
      <c r="RF180" s="678"/>
      <c r="RG180" s="678"/>
      <c r="RH180" s="678"/>
      <c r="RI180" s="678"/>
      <c r="RJ180" s="678"/>
      <c r="RK180" s="678"/>
      <c r="RL180" s="678"/>
      <c r="RM180" s="678"/>
      <c r="RN180" s="678"/>
      <c r="RO180" s="678"/>
      <c r="RP180" s="678"/>
      <c r="RQ180" s="678"/>
      <c r="RR180" s="678"/>
      <c r="RS180" s="678"/>
      <c r="RT180" s="678"/>
      <c r="RU180" s="678"/>
      <c r="RV180" s="678"/>
      <c r="RW180" s="678"/>
      <c r="RX180" s="678"/>
      <c r="RY180" s="678"/>
      <c r="RZ180" s="678"/>
      <c r="SA180" s="678"/>
      <c r="SB180" s="678"/>
      <c r="SC180" s="678"/>
      <c r="SD180" s="678"/>
      <c r="SE180" s="678"/>
      <c r="SF180" s="678"/>
      <c r="SG180" s="678"/>
      <c r="SH180" s="678"/>
      <c r="SI180" s="678"/>
      <c r="SJ180" s="678"/>
      <c r="SK180" s="678"/>
      <c r="SL180" s="678"/>
      <c r="SM180" s="678"/>
      <c r="SN180" s="678"/>
      <c r="SO180" s="678"/>
      <c r="SP180" s="678"/>
      <c r="SQ180" s="678"/>
      <c r="SR180" s="678"/>
      <c r="SS180" s="678"/>
      <c r="ST180" s="678"/>
      <c r="SU180" s="678"/>
      <c r="SV180" s="678"/>
      <c r="SW180" s="678"/>
      <c r="SX180" s="678"/>
      <c r="SY180" s="678"/>
      <c r="SZ180" s="678"/>
      <c r="TA180" s="678"/>
      <c r="TB180" s="678"/>
      <c r="TC180" s="678"/>
      <c r="TD180" s="678"/>
      <c r="TE180" s="678"/>
      <c r="TF180" s="678"/>
      <c r="TG180" s="678"/>
      <c r="TH180" s="678"/>
      <c r="TI180" s="678"/>
      <c r="TJ180" s="678"/>
      <c r="TK180" s="678"/>
      <c r="TL180" s="678"/>
      <c r="TM180" s="678"/>
      <c r="TN180" s="678"/>
      <c r="TO180" s="678"/>
      <c r="TP180" s="678"/>
      <c r="TQ180" s="678"/>
      <c r="TR180" s="678"/>
      <c r="TS180" s="678"/>
      <c r="TT180" s="678"/>
      <c r="TU180" s="678"/>
      <c r="TV180" s="678"/>
      <c r="TW180" s="678"/>
      <c r="TX180" s="678"/>
      <c r="TY180" s="678"/>
      <c r="TZ180" s="678"/>
      <c r="UA180" s="678"/>
      <c r="UB180" s="678"/>
      <c r="UC180" s="678"/>
      <c r="UD180" s="678"/>
      <c r="UE180" s="678"/>
      <c r="UF180" s="678"/>
      <c r="UG180" s="678"/>
      <c r="UH180" s="678"/>
      <c r="UI180" s="678"/>
      <c r="UJ180" s="678"/>
      <c r="UK180" s="678"/>
      <c r="UL180" s="678"/>
      <c r="UM180" s="678"/>
      <c r="UN180" s="678"/>
      <c r="UO180" s="678"/>
      <c r="UP180" s="678"/>
      <c r="UQ180" s="678"/>
      <c r="UR180" s="678"/>
      <c r="US180" s="678"/>
      <c r="UT180" s="678"/>
      <c r="UU180" s="678"/>
      <c r="UV180" s="678"/>
      <c r="UW180" s="678"/>
      <c r="UX180" s="678"/>
      <c r="UY180" s="678"/>
      <c r="UZ180" s="678"/>
      <c r="VA180" s="678"/>
      <c r="VB180" s="678"/>
      <c r="VC180" s="678"/>
      <c r="VD180" s="678"/>
      <c r="VE180" s="678"/>
      <c r="VF180" s="678"/>
      <c r="VG180" s="678"/>
      <c r="VH180" s="678"/>
      <c r="VI180" s="678"/>
      <c r="VJ180" s="678"/>
      <c r="VK180" s="678"/>
      <c r="VL180" s="678"/>
      <c r="VM180" s="678"/>
      <c r="VN180" s="678"/>
      <c r="VO180" s="678"/>
      <c r="VP180" s="678"/>
      <c r="VQ180" s="678"/>
      <c r="VR180" s="678"/>
      <c r="VS180" s="678"/>
      <c r="VT180" s="678"/>
      <c r="VU180" s="678"/>
      <c r="VV180" s="678"/>
      <c r="VW180" s="678"/>
      <c r="VX180" s="678"/>
      <c r="VY180" s="678"/>
      <c r="VZ180" s="678"/>
      <c r="WA180" s="678"/>
      <c r="WB180" s="678"/>
      <c r="WC180" s="678"/>
      <c r="WD180" s="678"/>
      <c r="WE180" s="678"/>
      <c r="WF180" s="678"/>
      <c r="WG180" s="678"/>
      <c r="WH180" s="678"/>
      <c r="WI180" s="678"/>
      <c r="WJ180" s="678"/>
      <c r="WK180" s="678"/>
      <c r="WL180" s="678"/>
      <c r="WM180" s="678"/>
      <c r="WN180" s="678"/>
      <c r="WO180" s="678"/>
      <c r="WP180" s="678"/>
      <c r="WQ180" s="678"/>
      <c r="WR180" s="678"/>
      <c r="WS180" s="678"/>
      <c r="WT180" s="678"/>
      <c r="WU180" s="678"/>
      <c r="WV180" s="678"/>
      <c r="WW180" s="678"/>
      <c r="WX180" s="678"/>
      <c r="WY180" s="678"/>
      <c r="WZ180" s="678"/>
      <c r="XA180" s="678"/>
      <c r="XB180" s="678"/>
      <c r="XC180" s="678"/>
      <c r="XD180" s="678"/>
      <c r="XE180" s="678"/>
      <c r="XF180" s="678"/>
      <c r="XG180" s="678"/>
      <c r="XH180" s="678"/>
      <c r="XI180" s="678"/>
      <c r="XJ180" s="678"/>
      <c r="XK180" s="678"/>
      <c r="XL180" s="678"/>
      <c r="XM180" s="678"/>
      <c r="XN180" s="678"/>
      <c r="XO180" s="678"/>
      <c r="XP180" s="678"/>
      <c r="XQ180" s="678"/>
      <c r="XR180" s="678"/>
      <c r="XS180" s="678"/>
      <c r="XT180" s="678"/>
      <c r="XU180" s="678"/>
      <c r="XV180" s="678"/>
      <c r="XW180" s="678"/>
      <c r="XX180" s="678"/>
      <c r="XY180" s="678"/>
      <c r="XZ180" s="678"/>
      <c r="YA180" s="678"/>
      <c r="YB180" s="678"/>
      <c r="YC180" s="678"/>
      <c r="YD180" s="678"/>
      <c r="YE180" s="678"/>
      <c r="YF180" s="678"/>
      <c r="YG180" s="678"/>
      <c r="YH180" s="678"/>
      <c r="YI180" s="678"/>
      <c r="YJ180" s="678"/>
      <c r="YK180" s="678"/>
      <c r="YL180" s="678"/>
      <c r="YM180" s="678"/>
      <c r="YN180" s="678"/>
      <c r="YO180" s="678"/>
      <c r="YP180" s="678"/>
      <c r="YQ180" s="678"/>
      <c r="YR180" s="678"/>
      <c r="YS180" s="678"/>
      <c r="YT180" s="678"/>
      <c r="YU180" s="678"/>
      <c r="YV180" s="678"/>
      <c r="YW180" s="678"/>
      <c r="YX180" s="678"/>
      <c r="YY180" s="678"/>
      <c r="YZ180" s="678"/>
      <c r="ZA180" s="678"/>
      <c r="ZB180" s="678"/>
      <c r="ZC180" s="678"/>
      <c r="ZD180" s="678"/>
      <c r="ZE180" s="678"/>
      <c r="ZF180" s="678"/>
      <c r="ZG180" s="678"/>
      <c r="ZH180" s="678"/>
      <c r="ZI180" s="678"/>
      <c r="ZJ180" s="678"/>
      <c r="ZK180" s="678"/>
      <c r="ZL180" s="678"/>
      <c r="ZM180" s="678"/>
      <c r="ZN180" s="678"/>
      <c r="ZO180" s="678"/>
      <c r="ZP180" s="678"/>
      <c r="ZQ180" s="678"/>
      <c r="ZR180" s="678"/>
      <c r="ZS180" s="678"/>
      <c r="ZT180" s="678"/>
      <c r="ZU180" s="678"/>
      <c r="ZV180" s="678"/>
      <c r="ZW180" s="678"/>
      <c r="ZX180" s="678"/>
      <c r="ZY180" s="678"/>
      <c r="ZZ180" s="678"/>
      <c r="AAA180" s="678"/>
      <c r="AAB180" s="678"/>
      <c r="AAC180" s="678"/>
      <c r="AAD180" s="678"/>
      <c r="AAE180" s="678"/>
      <c r="AAF180" s="678"/>
      <c r="AAG180" s="678"/>
      <c r="AAH180" s="678"/>
      <c r="AAI180" s="678"/>
      <c r="AAJ180" s="678"/>
      <c r="AAK180" s="678"/>
      <c r="AAL180" s="678"/>
      <c r="AAM180" s="678"/>
      <c r="AAN180" s="678"/>
      <c r="AAO180" s="678"/>
      <c r="AAP180" s="678"/>
      <c r="AAQ180" s="678"/>
      <c r="AAR180" s="678"/>
      <c r="AAS180" s="678"/>
      <c r="AAT180" s="678"/>
      <c r="AAU180" s="678"/>
      <c r="AAV180" s="678"/>
      <c r="AAW180" s="678"/>
      <c r="AAX180" s="678"/>
      <c r="AAY180" s="678"/>
      <c r="AAZ180" s="678"/>
      <c r="ABA180" s="678"/>
      <c r="ABB180" s="678"/>
      <c r="ABC180" s="678"/>
      <c r="ABD180" s="678"/>
      <c r="ABE180" s="678"/>
      <c r="ABF180" s="678"/>
      <c r="ABG180" s="678"/>
      <c r="ABH180" s="678"/>
      <c r="ABI180" s="678"/>
      <c r="ABJ180" s="678"/>
      <c r="ABK180" s="678"/>
      <c r="ABL180" s="678"/>
      <c r="ABM180" s="678"/>
      <c r="ABN180" s="678"/>
      <c r="ABO180" s="678"/>
      <c r="ABP180" s="678"/>
      <c r="ABQ180" s="678"/>
      <c r="ABR180" s="678"/>
      <c r="ABS180" s="678"/>
      <c r="ABT180" s="678"/>
      <c r="ABU180" s="678"/>
      <c r="ABV180" s="678"/>
      <c r="ABW180" s="678"/>
      <c r="ABX180" s="678"/>
      <c r="ABY180" s="678"/>
      <c r="ABZ180" s="678"/>
      <c r="ACA180" s="678"/>
      <c r="ACB180" s="678"/>
      <c r="ACC180" s="678"/>
      <c r="ACD180" s="678"/>
      <c r="ACE180" s="678"/>
      <c r="ACF180" s="678"/>
      <c r="ACG180" s="678"/>
      <c r="ACH180" s="678"/>
      <c r="ACI180" s="678"/>
      <c r="ACJ180" s="678"/>
      <c r="ACK180" s="678"/>
      <c r="ACL180" s="678"/>
      <c r="ACM180" s="678"/>
      <c r="ACN180" s="678"/>
      <c r="ACO180" s="678"/>
      <c r="ACP180" s="678"/>
      <c r="ACQ180" s="678"/>
      <c r="ACR180" s="678"/>
      <c r="ACS180" s="678"/>
      <c r="ACT180" s="678"/>
      <c r="ACU180" s="678"/>
      <c r="ACV180" s="678"/>
      <c r="ACW180" s="678"/>
      <c r="ACX180" s="678"/>
      <c r="ACY180" s="678"/>
      <c r="ACZ180" s="678"/>
      <c r="ADA180" s="678"/>
      <c r="ADB180" s="678"/>
      <c r="ADC180" s="678"/>
      <c r="ADD180" s="678"/>
      <c r="ADE180" s="678"/>
      <c r="ADF180" s="678"/>
      <c r="ADG180" s="678"/>
      <c r="ADH180" s="678"/>
      <c r="ADI180" s="678"/>
      <c r="ADJ180" s="678"/>
      <c r="ADK180" s="678"/>
      <c r="ADL180" s="678"/>
      <c r="ADM180" s="678"/>
      <c r="ADN180" s="678"/>
      <c r="ADO180" s="678"/>
      <c r="ADP180" s="678"/>
      <c r="ADQ180" s="678"/>
      <c r="ADR180" s="678"/>
      <c r="ADS180" s="678"/>
      <c r="ADT180" s="678"/>
      <c r="ADU180" s="678"/>
      <c r="ADV180" s="678"/>
      <c r="ADW180" s="678"/>
      <c r="ADX180" s="678"/>
      <c r="ADY180" s="678"/>
      <c r="ADZ180" s="678"/>
      <c r="AEA180" s="678"/>
      <c r="AEB180" s="678"/>
      <c r="AEC180" s="678"/>
      <c r="AED180" s="678"/>
      <c r="AEE180" s="678"/>
      <c r="AEF180" s="678"/>
      <c r="AEG180" s="678"/>
      <c r="AEH180" s="678"/>
      <c r="AEI180" s="678"/>
      <c r="AEJ180" s="678"/>
      <c r="AEK180" s="678"/>
      <c r="AEL180" s="678"/>
      <c r="AEM180" s="678"/>
      <c r="AEN180" s="678"/>
      <c r="AEO180" s="678"/>
      <c r="AEP180" s="678"/>
      <c r="AEQ180" s="678"/>
      <c r="AER180" s="678"/>
    </row>
    <row r="181" spans="11:824">
      <c r="K181" s="678" t="s">
        <v>835</v>
      </c>
      <c r="L181" s="678"/>
      <c r="M181" s="678">
        <v>0</v>
      </c>
      <c r="N181" s="678">
        <v>0</v>
      </c>
      <c r="O181" s="678">
        <v>0</v>
      </c>
      <c r="P181" s="678">
        <v>13221.63</v>
      </c>
      <c r="Q181" s="678">
        <v>13221.63</v>
      </c>
      <c r="R181" s="678">
        <v>12374.37</v>
      </c>
      <c r="S181" s="678" t="s">
        <v>6192</v>
      </c>
      <c r="T181" s="678"/>
      <c r="U181" s="678"/>
      <c r="V181" s="678"/>
      <c r="W181" s="678"/>
      <c r="X181" s="678"/>
      <c r="Y181" s="678"/>
      <c r="Z181" s="678"/>
      <c r="AA181" s="678"/>
      <c r="AB181" s="678"/>
      <c r="AC181" s="678"/>
      <c r="AD181" s="678"/>
      <c r="AE181" s="678"/>
      <c r="AF181" s="678"/>
      <c r="AG181" s="678"/>
      <c r="AH181" s="678"/>
      <c r="AI181" s="678"/>
      <c r="AJ181" s="678"/>
      <c r="AK181" s="678"/>
      <c r="AL181" s="678"/>
      <c r="AM181" s="678"/>
      <c r="AN181" s="678"/>
      <c r="AO181" s="678"/>
      <c r="AP181" s="678"/>
      <c r="AQ181" s="678"/>
      <c r="AR181" s="678"/>
      <c r="AS181" s="678"/>
      <c r="AT181" s="678"/>
      <c r="AU181" s="678"/>
      <c r="AV181" s="678"/>
      <c r="AW181" s="678"/>
      <c r="AX181" s="678"/>
      <c r="AY181" s="678"/>
      <c r="AZ181" s="678"/>
      <c r="BA181" s="678"/>
      <c r="BB181" s="678"/>
      <c r="BC181" s="678"/>
      <c r="BD181" s="678"/>
      <c r="BE181" s="678"/>
      <c r="BF181" s="678"/>
      <c r="BG181" s="678"/>
      <c r="BH181" s="678"/>
      <c r="BI181" s="678"/>
      <c r="BJ181" s="678"/>
      <c r="BK181" s="678"/>
      <c r="BL181" s="678"/>
      <c r="BM181" s="678"/>
      <c r="BN181" s="678"/>
      <c r="BO181" s="678"/>
      <c r="BP181" s="678"/>
      <c r="BQ181" s="678"/>
      <c r="BR181" s="678"/>
      <c r="BS181" s="678"/>
      <c r="BT181" s="678"/>
      <c r="BU181" s="678"/>
      <c r="BV181" s="678"/>
      <c r="BW181" s="678"/>
      <c r="BX181" s="678"/>
      <c r="BY181" s="678"/>
      <c r="BZ181" s="678"/>
      <c r="CA181" s="678"/>
      <c r="CB181" s="678"/>
      <c r="CC181" s="678"/>
      <c r="CD181" s="678"/>
      <c r="CE181" s="678"/>
      <c r="CF181" s="678"/>
      <c r="CG181" s="678"/>
      <c r="CH181" s="678"/>
      <c r="CI181" s="678"/>
      <c r="CJ181" s="678"/>
      <c r="CK181" s="678"/>
      <c r="CL181" s="678"/>
      <c r="CM181" s="678"/>
      <c r="CN181" s="678"/>
      <c r="CO181" s="678"/>
      <c r="CP181" s="678"/>
      <c r="CQ181" s="678"/>
      <c r="CR181" s="678"/>
      <c r="CS181" s="678"/>
      <c r="CT181" s="678"/>
      <c r="CU181" s="678"/>
      <c r="CV181" s="678"/>
      <c r="CW181" s="678"/>
      <c r="CX181" s="678"/>
      <c r="CY181" s="678"/>
      <c r="CZ181" s="678"/>
      <c r="DA181" s="678"/>
      <c r="DB181" s="678"/>
      <c r="DC181" s="678"/>
      <c r="DD181" s="678"/>
      <c r="DE181" s="678"/>
      <c r="DF181" s="678"/>
      <c r="DG181" s="678"/>
      <c r="DH181" s="678"/>
      <c r="DI181" s="678"/>
      <c r="DJ181" s="678"/>
      <c r="DK181" s="678"/>
      <c r="DL181" s="678"/>
      <c r="DM181" s="678"/>
      <c r="DN181" s="678"/>
      <c r="DO181" s="678"/>
      <c r="DP181" s="678"/>
      <c r="DQ181" s="678"/>
      <c r="DR181" s="678"/>
      <c r="DS181" s="678"/>
      <c r="DT181" s="678"/>
      <c r="DU181" s="678"/>
      <c r="DV181" s="678"/>
      <c r="DW181" s="678"/>
      <c r="DX181" s="678"/>
      <c r="DY181" s="678"/>
      <c r="DZ181" s="678"/>
      <c r="EA181" s="678"/>
      <c r="EB181" s="678"/>
      <c r="EC181" s="678"/>
      <c r="ED181" s="678"/>
      <c r="EE181" s="678"/>
      <c r="EF181" s="678"/>
      <c r="EG181" s="678"/>
      <c r="EH181" s="678"/>
      <c r="EI181" s="678"/>
      <c r="EJ181" s="678"/>
      <c r="EK181" s="678"/>
      <c r="EL181" s="678"/>
      <c r="EM181" s="678"/>
      <c r="EN181" s="678"/>
      <c r="EO181" s="678"/>
      <c r="EP181" s="678"/>
      <c r="EQ181" s="678"/>
      <c r="ER181" s="678"/>
      <c r="ES181" s="678"/>
      <c r="ET181" s="678"/>
      <c r="EU181" s="678"/>
      <c r="EV181" s="678"/>
      <c r="EW181" s="678"/>
      <c r="EX181" s="678"/>
      <c r="EY181" s="678"/>
      <c r="EZ181" s="678"/>
      <c r="FA181" s="678"/>
      <c r="FB181" s="678"/>
      <c r="FC181" s="678"/>
      <c r="FD181" s="678"/>
      <c r="FE181" s="678"/>
      <c r="FF181" s="678"/>
      <c r="FG181" s="678"/>
      <c r="FH181" s="678"/>
      <c r="FI181" s="678"/>
      <c r="FJ181" s="678"/>
      <c r="FK181" s="678"/>
      <c r="FL181" s="678"/>
      <c r="FM181" s="678"/>
      <c r="FN181" s="678"/>
      <c r="FO181" s="678"/>
      <c r="FP181" s="678"/>
      <c r="FQ181" s="678"/>
      <c r="FR181" s="678"/>
      <c r="FS181" s="678"/>
      <c r="FT181" s="678"/>
      <c r="FU181" s="678"/>
      <c r="FV181" s="678"/>
      <c r="FW181" s="678"/>
      <c r="FX181" s="678"/>
      <c r="FY181" s="678"/>
      <c r="FZ181" s="678"/>
      <c r="GA181" s="678"/>
      <c r="GB181" s="678"/>
      <c r="GC181" s="678"/>
      <c r="GD181" s="678"/>
      <c r="GE181" s="678"/>
      <c r="GF181" s="678"/>
      <c r="GG181" s="678"/>
      <c r="GH181" s="678"/>
      <c r="GI181" s="678"/>
      <c r="GJ181" s="678"/>
      <c r="GK181" s="678"/>
      <c r="GL181" s="678"/>
      <c r="GM181" s="678"/>
      <c r="GN181" s="678"/>
      <c r="GO181" s="678"/>
      <c r="GP181" s="678"/>
      <c r="GQ181" s="678"/>
      <c r="GR181" s="678"/>
      <c r="GS181" s="678"/>
      <c r="GT181" s="678"/>
      <c r="GU181" s="678"/>
      <c r="GV181" s="678"/>
      <c r="GW181" s="678"/>
      <c r="GX181" s="678"/>
      <c r="GY181" s="678"/>
      <c r="GZ181" s="678"/>
      <c r="HA181" s="678"/>
      <c r="HB181" s="678"/>
      <c r="HC181" s="678"/>
      <c r="HD181" s="678"/>
      <c r="HE181" s="678"/>
      <c r="HF181" s="678"/>
      <c r="HG181" s="678"/>
      <c r="HH181" s="678"/>
      <c r="HI181" s="678"/>
      <c r="HJ181" s="678"/>
      <c r="HK181" s="678"/>
      <c r="HL181" s="678"/>
      <c r="HM181" s="678"/>
      <c r="HN181" s="678"/>
      <c r="HO181" s="678"/>
      <c r="HP181" s="678"/>
      <c r="HQ181" s="678"/>
      <c r="HR181" s="678"/>
      <c r="HS181" s="678"/>
      <c r="HT181" s="678"/>
      <c r="HU181" s="678"/>
      <c r="HV181" s="678"/>
      <c r="HW181" s="678"/>
      <c r="HX181" s="678"/>
      <c r="HY181" s="678"/>
      <c r="HZ181" s="678"/>
      <c r="IA181" s="678"/>
      <c r="IB181" s="678"/>
      <c r="IC181" s="678"/>
      <c r="ID181" s="678"/>
      <c r="IE181" s="678"/>
      <c r="IF181" s="678"/>
      <c r="IG181" s="678"/>
      <c r="IH181" s="678"/>
      <c r="II181" s="678"/>
      <c r="IJ181" s="678"/>
      <c r="IK181" s="678"/>
      <c r="IL181" s="678"/>
      <c r="IM181" s="678"/>
      <c r="IN181" s="678"/>
      <c r="IO181" s="678"/>
      <c r="IP181" s="678"/>
      <c r="IQ181" s="678"/>
      <c r="IR181" s="678"/>
      <c r="IS181" s="678"/>
      <c r="IT181" s="678"/>
      <c r="IU181" s="678"/>
      <c r="IV181" s="678"/>
      <c r="IW181" s="678"/>
      <c r="IX181" s="678"/>
      <c r="IY181" s="678"/>
      <c r="IZ181" s="678"/>
      <c r="JA181" s="678"/>
      <c r="JB181" s="678"/>
      <c r="JC181" s="678"/>
      <c r="JD181" s="678"/>
      <c r="JE181" s="678"/>
      <c r="JF181" s="678"/>
      <c r="JG181" s="678"/>
      <c r="JH181" s="678"/>
      <c r="JI181" s="678"/>
      <c r="JJ181" s="678"/>
      <c r="JK181" s="678"/>
      <c r="JL181" s="678"/>
      <c r="JM181" s="678"/>
      <c r="JN181" s="678"/>
      <c r="JO181" s="678"/>
      <c r="JP181" s="678"/>
      <c r="JQ181" s="678"/>
      <c r="JR181" s="678"/>
      <c r="JS181" s="678"/>
      <c r="JT181" s="678"/>
      <c r="JU181" s="678"/>
      <c r="JV181" s="678"/>
      <c r="JW181" s="678"/>
      <c r="JX181" s="678"/>
      <c r="JY181" s="678"/>
      <c r="JZ181" s="678"/>
      <c r="KA181" s="678"/>
      <c r="KB181" s="678"/>
      <c r="KC181" s="678"/>
      <c r="KD181" s="678"/>
      <c r="KE181" s="678"/>
      <c r="KF181" s="678"/>
      <c r="KG181" s="678"/>
      <c r="KH181" s="678"/>
      <c r="KI181" s="678"/>
      <c r="KJ181" s="678"/>
      <c r="KK181" s="678"/>
      <c r="KL181" s="678"/>
      <c r="KM181" s="678"/>
      <c r="KN181" s="678"/>
      <c r="KO181" s="678"/>
      <c r="KP181" s="678"/>
      <c r="KQ181" s="678"/>
      <c r="KR181" s="678"/>
      <c r="KS181" s="678"/>
      <c r="KT181" s="678"/>
      <c r="KU181" s="678"/>
      <c r="KV181" s="678"/>
      <c r="KW181" s="678"/>
      <c r="KX181" s="678"/>
      <c r="KY181" s="678"/>
      <c r="KZ181" s="678"/>
      <c r="LA181" s="678"/>
      <c r="LB181" s="678"/>
      <c r="LC181" s="678"/>
      <c r="LD181" s="678"/>
      <c r="LE181" s="678"/>
      <c r="LF181" s="678"/>
      <c r="LG181" s="678"/>
      <c r="LH181" s="678"/>
      <c r="LI181" s="678"/>
      <c r="LJ181" s="678"/>
      <c r="LK181" s="678"/>
      <c r="LL181" s="678"/>
      <c r="LM181" s="678"/>
      <c r="LN181" s="678"/>
      <c r="LO181" s="678"/>
      <c r="LP181" s="678"/>
      <c r="LQ181" s="678"/>
      <c r="LR181" s="678"/>
      <c r="LS181" s="678"/>
      <c r="LT181" s="678"/>
      <c r="LU181" s="678"/>
      <c r="LV181" s="678"/>
      <c r="LW181" s="678"/>
      <c r="LX181" s="678"/>
      <c r="LY181" s="678"/>
      <c r="LZ181" s="678"/>
      <c r="MA181" s="678"/>
      <c r="MB181" s="678"/>
      <c r="MC181" s="678"/>
      <c r="MD181" s="678"/>
      <c r="ME181" s="678"/>
      <c r="MF181" s="678"/>
      <c r="MG181" s="678"/>
      <c r="MH181" s="678"/>
      <c r="MI181" s="678"/>
      <c r="MJ181" s="678"/>
      <c r="MK181" s="678"/>
      <c r="ML181" s="678"/>
      <c r="MM181" s="678"/>
      <c r="MN181" s="678"/>
      <c r="MO181" s="678"/>
      <c r="MP181" s="678"/>
      <c r="MQ181" s="678"/>
      <c r="MR181" s="678"/>
      <c r="MS181" s="678"/>
      <c r="MT181" s="678"/>
      <c r="MU181" s="678"/>
      <c r="MV181" s="678"/>
      <c r="MW181" s="678"/>
      <c r="MX181" s="678"/>
      <c r="MY181" s="678"/>
      <c r="MZ181" s="678"/>
      <c r="NA181" s="678"/>
      <c r="NB181" s="678"/>
      <c r="NC181" s="678"/>
      <c r="ND181" s="678"/>
      <c r="NE181" s="678"/>
      <c r="NF181" s="678"/>
      <c r="NG181" s="678"/>
      <c r="NH181" s="678"/>
      <c r="NI181" s="678"/>
      <c r="NJ181" s="678"/>
      <c r="NK181" s="678"/>
      <c r="NL181" s="678"/>
      <c r="NM181" s="678"/>
      <c r="NN181" s="678"/>
      <c r="NO181" s="678"/>
      <c r="NP181" s="678"/>
      <c r="NQ181" s="678"/>
      <c r="NR181" s="678"/>
      <c r="NS181" s="678"/>
      <c r="NT181" s="678"/>
      <c r="NU181" s="678"/>
      <c r="NV181" s="678"/>
      <c r="NW181" s="678"/>
      <c r="NX181" s="678"/>
      <c r="NY181" s="678"/>
      <c r="NZ181" s="678"/>
      <c r="OA181" s="678"/>
      <c r="OB181" s="678"/>
      <c r="OC181" s="678"/>
      <c r="OD181" s="678"/>
      <c r="OE181" s="678"/>
      <c r="OF181" s="678"/>
      <c r="OG181" s="678"/>
      <c r="OH181" s="678"/>
      <c r="OI181" s="678"/>
      <c r="OJ181" s="678"/>
      <c r="OK181" s="678"/>
      <c r="OL181" s="678"/>
      <c r="OM181" s="678"/>
      <c r="ON181" s="678"/>
      <c r="OO181" s="678"/>
      <c r="OP181" s="678"/>
      <c r="OQ181" s="678"/>
      <c r="OR181" s="678"/>
      <c r="OS181" s="678"/>
      <c r="OT181" s="678"/>
      <c r="OU181" s="678"/>
      <c r="OV181" s="678"/>
      <c r="OW181" s="678"/>
      <c r="OX181" s="678"/>
      <c r="OY181" s="678"/>
      <c r="OZ181" s="678"/>
      <c r="PA181" s="678"/>
      <c r="PB181" s="678"/>
      <c r="PC181" s="678"/>
      <c r="PD181" s="678"/>
      <c r="PE181" s="678"/>
      <c r="PF181" s="678"/>
      <c r="PG181" s="678"/>
      <c r="PH181" s="678"/>
      <c r="PI181" s="678"/>
      <c r="PJ181" s="678"/>
      <c r="PK181" s="678"/>
      <c r="PL181" s="678"/>
      <c r="PM181" s="678"/>
      <c r="PN181" s="678"/>
      <c r="PO181" s="678"/>
      <c r="PP181" s="678"/>
      <c r="PQ181" s="678"/>
      <c r="PR181" s="678"/>
      <c r="PS181" s="678"/>
      <c r="PT181" s="678"/>
      <c r="PU181" s="678"/>
      <c r="PV181" s="678"/>
      <c r="PW181" s="678"/>
      <c r="PX181" s="678"/>
      <c r="PY181" s="678"/>
      <c r="PZ181" s="678"/>
      <c r="QA181" s="678"/>
      <c r="QB181" s="678"/>
      <c r="QC181" s="678"/>
      <c r="QD181" s="678"/>
      <c r="QE181" s="678"/>
      <c r="QF181" s="678"/>
      <c r="QG181" s="678"/>
      <c r="QH181" s="678"/>
      <c r="QI181" s="678"/>
      <c r="QJ181" s="678"/>
      <c r="QK181" s="678"/>
      <c r="QL181" s="678"/>
      <c r="QM181" s="678"/>
      <c r="QN181" s="678"/>
      <c r="QO181" s="678"/>
      <c r="QP181" s="678"/>
      <c r="QQ181" s="678"/>
      <c r="QR181" s="678"/>
      <c r="QS181" s="678"/>
      <c r="QT181" s="678"/>
      <c r="QU181" s="678"/>
      <c r="QV181" s="678"/>
      <c r="QW181" s="678"/>
      <c r="QX181" s="678"/>
      <c r="QY181" s="678"/>
      <c r="QZ181" s="678"/>
      <c r="RA181" s="678"/>
      <c r="RB181" s="678"/>
      <c r="RC181" s="678"/>
      <c r="RD181" s="678"/>
      <c r="RE181" s="678"/>
      <c r="RF181" s="678"/>
      <c r="RG181" s="678"/>
      <c r="RH181" s="678"/>
      <c r="RI181" s="678"/>
      <c r="RJ181" s="678"/>
      <c r="RK181" s="678"/>
      <c r="RL181" s="678"/>
      <c r="RM181" s="678"/>
      <c r="RN181" s="678"/>
      <c r="RO181" s="678"/>
      <c r="RP181" s="678"/>
      <c r="RQ181" s="678"/>
      <c r="RR181" s="678"/>
      <c r="RS181" s="678"/>
      <c r="RT181" s="678"/>
      <c r="RU181" s="678"/>
      <c r="RV181" s="678"/>
      <c r="RW181" s="678"/>
      <c r="RX181" s="678"/>
      <c r="RY181" s="678"/>
      <c r="RZ181" s="678"/>
      <c r="SA181" s="678"/>
      <c r="SB181" s="678"/>
      <c r="SC181" s="678"/>
      <c r="SD181" s="678"/>
      <c r="SE181" s="678"/>
      <c r="SF181" s="678"/>
      <c r="SG181" s="678"/>
      <c r="SH181" s="678"/>
      <c r="SI181" s="678"/>
      <c r="SJ181" s="678"/>
      <c r="SK181" s="678"/>
      <c r="SL181" s="678"/>
      <c r="SM181" s="678"/>
      <c r="SN181" s="678"/>
      <c r="SO181" s="678"/>
      <c r="SP181" s="678"/>
      <c r="SQ181" s="678"/>
      <c r="SR181" s="678"/>
      <c r="SS181" s="678"/>
      <c r="ST181" s="678"/>
      <c r="SU181" s="678"/>
      <c r="SV181" s="678"/>
      <c r="SW181" s="678"/>
      <c r="SX181" s="678"/>
      <c r="SY181" s="678"/>
      <c r="SZ181" s="678"/>
      <c r="TA181" s="678"/>
      <c r="TB181" s="678"/>
      <c r="TC181" s="678"/>
      <c r="TD181" s="678"/>
      <c r="TE181" s="678"/>
      <c r="TF181" s="678"/>
      <c r="TG181" s="678"/>
      <c r="TH181" s="678"/>
      <c r="TI181" s="678"/>
      <c r="TJ181" s="678"/>
      <c r="TK181" s="678"/>
      <c r="TL181" s="678"/>
      <c r="TM181" s="678"/>
      <c r="TN181" s="678"/>
      <c r="TO181" s="678"/>
      <c r="TP181" s="678"/>
      <c r="TQ181" s="678"/>
      <c r="TR181" s="678"/>
      <c r="TS181" s="678"/>
      <c r="TT181" s="678"/>
      <c r="TU181" s="678"/>
      <c r="TV181" s="678"/>
      <c r="TW181" s="678"/>
      <c r="TX181" s="678"/>
      <c r="TY181" s="678"/>
      <c r="TZ181" s="678"/>
      <c r="UA181" s="678"/>
      <c r="UB181" s="678"/>
      <c r="UC181" s="678"/>
      <c r="UD181" s="678"/>
      <c r="UE181" s="678"/>
      <c r="UF181" s="678"/>
      <c r="UG181" s="678"/>
      <c r="UH181" s="678"/>
      <c r="UI181" s="678"/>
      <c r="UJ181" s="678"/>
      <c r="UK181" s="678"/>
      <c r="UL181" s="678"/>
      <c r="UM181" s="678"/>
      <c r="UN181" s="678"/>
      <c r="UO181" s="678"/>
      <c r="UP181" s="678"/>
      <c r="UQ181" s="678"/>
      <c r="UR181" s="678"/>
      <c r="US181" s="678"/>
      <c r="UT181" s="678"/>
      <c r="UU181" s="678"/>
      <c r="UV181" s="678"/>
      <c r="UW181" s="678"/>
      <c r="UX181" s="678"/>
      <c r="UY181" s="678"/>
      <c r="UZ181" s="678"/>
      <c r="VA181" s="678"/>
      <c r="VB181" s="678"/>
      <c r="VC181" s="678"/>
      <c r="VD181" s="678"/>
      <c r="VE181" s="678"/>
      <c r="VF181" s="678"/>
      <c r="VG181" s="678"/>
      <c r="VH181" s="678"/>
      <c r="VI181" s="678"/>
      <c r="VJ181" s="678"/>
      <c r="VK181" s="678"/>
      <c r="VL181" s="678"/>
      <c r="VM181" s="678"/>
      <c r="VN181" s="678"/>
      <c r="VO181" s="678"/>
      <c r="VP181" s="678"/>
      <c r="VQ181" s="678"/>
      <c r="VR181" s="678"/>
      <c r="VS181" s="678"/>
      <c r="VT181" s="678"/>
      <c r="VU181" s="678"/>
      <c r="VV181" s="678"/>
      <c r="VW181" s="678"/>
      <c r="VX181" s="678"/>
      <c r="VY181" s="678"/>
      <c r="VZ181" s="678"/>
      <c r="WA181" s="678"/>
      <c r="WB181" s="678"/>
      <c r="WC181" s="678"/>
      <c r="WD181" s="678"/>
      <c r="WE181" s="678"/>
      <c r="WF181" s="678"/>
      <c r="WG181" s="678"/>
      <c r="WH181" s="678"/>
      <c r="WI181" s="678"/>
      <c r="WJ181" s="678"/>
      <c r="WK181" s="678"/>
      <c r="WL181" s="678"/>
      <c r="WM181" s="678"/>
      <c r="WN181" s="678"/>
      <c r="WO181" s="678"/>
      <c r="WP181" s="678"/>
      <c r="WQ181" s="678"/>
      <c r="WR181" s="678"/>
      <c r="WS181" s="678"/>
      <c r="WT181" s="678"/>
      <c r="WU181" s="678"/>
      <c r="WV181" s="678"/>
      <c r="WW181" s="678"/>
      <c r="WX181" s="678"/>
      <c r="WY181" s="678"/>
      <c r="WZ181" s="678"/>
      <c r="XA181" s="678"/>
      <c r="XB181" s="678"/>
      <c r="XC181" s="678"/>
      <c r="XD181" s="678"/>
      <c r="XE181" s="678"/>
      <c r="XF181" s="678"/>
      <c r="XG181" s="678"/>
      <c r="XH181" s="678"/>
      <c r="XI181" s="678"/>
      <c r="XJ181" s="678"/>
      <c r="XK181" s="678"/>
      <c r="XL181" s="678"/>
      <c r="XM181" s="678"/>
      <c r="XN181" s="678"/>
      <c r="XO181" s="678"/>
      <c r="XP181" s="678"/>
      <c r="XQ181" s="678"/>
      <c r="XR181" s="678"/>
      <c r="XS181" s="678"/>
      <c r="XT181" s="678"/>
      <c r="XU181" s="678"/>
      <c r="XV181" s="678"/>
      <c r="XW181" s="678"/>
      <c r="XX181" s="678"/>
      <c r="XY181" s="678"/>
      <c r="XZ181" s="678"/>
      <c r="YA181" s="678"/>
      <c r="YB181" s="678"/>
      <c r="YC181" s="678"/>
      <c r="YD181" s="678"/>
      <c r="YE181" s="678"/>
      <c r="YF181" s="678"/>
      <c r="YG181" s="678"/>
      <c r="YH181" s="678"/>
      <c r="YI181" s="678"/>
      <c r="YJ181" s="678"/>
      <c r="YK181" s="678"/>
      <c r="YL181" s="678"/>
      <c r="YM181" s="678"/>
      <c r="YN181" s="678"/>
      <c r="YO181" s="678"/>
      <c r="YP181" s="678"/>
      <c r="YQ181" s="678"/>
      <c r="YR181" s="678"/>
      <c r="YS181" s="678"/>
      <c r="YT181" s="678"/>
      <c r="YU181" s="678"/>
      <c r="YV181" s="678"/>
      <c r="YW181" s="678"/>
      <c r="YX181" s="678"/>
      <c r="YY181" s="678"/>
      <c r="YZ181" s="678"/>
      <c r="ZA181" s="678"/>
      <c r="ZB181" s="678"/>
      <c r="ZC181" s="678"/>
      <c r="ZD181" s="678"/>
      <c r="ZE181" s="678"/>
      <c r="ZF181" s="678"/>
      <c r="ZG181" s="678"/>
      <c r="ZH181" s="678"/>
      <c r="ZI181" s="678"/>
      <c r="ZJ181" s="678"/>
      <c r="ZK181" s="678"/>
      <c r="ZL181" s="678"/>
      <c r="ZM181" s="678"/>
      <c r="ZN181" s="678"/>
      <c r="ZO181" s="678"/>
      <c r="ZP181" s="678"/>
      <c r="ZQ181" s="678"/>
      <c r="ZR181" s="678"/>
      <c r="ZS181" s="678"/>
      <c r="ZT181" s="678"/>
      <c r="ZU181" s="678"/>
      <c r="ZV181" s="678"/>
      <c r="ZW181" s="678"/>
      <c r="ZX181" s="678"/>
      <c r="ZY181" s="678"/>
      <c r="ZZ181" s="678"/>
      <c r="AAA181" s="678"/>
      <c r="AAB181" s="678"/>
      <c r="AAC181" s="678"/>
      <c r="AAD181" s="678"/>
      <c r="AAE181" s="678"/>
      <c r="AAF181" s="678"/>
      <c r="AAG181" s="678"/>
      <c r="AAH181" s="678"/>
      <c r="AAI181" s="678"/>
      <c r="AAJ181" s="678"/>
      <c r="AAK181" s="678"/>
      <c r="AAL181" s="678"/>
      <c r="AAM181" s="678"/>
      <c r="AAN181" s="678"/>
      <c r="AAO181" s="678"/>
      <c r="AAP181" s="678"/>
      <c r="AAQ181" s="678"/>
      <c r="AAR181" s="678"/>
      <c r="AAS181" s="678"/>
      <c r="AAT181" s="678"/>
      <c r="AAU181" s="678"/>
      <c r="AAV181" s="678"/>
      <c r="AAW181" s="678"/>
      <c r="AAX181" s="678"/>
      <c r="AAY181" s="678"/>
      <c r="AAZ181" s="678"/>
      <c r="ABA181" s="678"/>
      <c r="ABB181" s="678"/>
      <c r="ABC181" s="678"/>
      <c r="ABD181" s="678"/>
      <c r="ABE181" s="678"/>
      <c r="ABF181" s="678"/>
      <c r="ABG181" s="678"/>
      <c r="ABH181" s="678"/>
      <c r="ABI181" s="678"/>
      <c r="ABJ181" s="678"/>
      <c r="ABK181" s="678"/>
      <c r="ABL181" s="678"/>
      <c r="ABM181" s="678"/>
      <c r="ABN181" s="678"/>
      <c r="ABO181" s="678"/>
      <c r="ABP181" s="678"/>
      <c r="ABQ181" s="678"/>
      <c r="ABR181" s="678"/>
      <c r="ABS181" s="678"/>
      <c r="ABT181" s="678"/>
      <c r="ABU181" s="678"/>
      <c r="ABV181" s="678"/>
      <c r="ABW181" s="678"/>
      <c r="ABX181" s="678"/>
      <c r="ABY181" s="678"/>
      <c r="ABZ181" s="678"/>
      <c r="ACA181" s="678"/>
      <c r="ACB181" s="678"/>
      <c r="ACC181" s="678"/>
      <c r="ACD181" s="678"/>
      <c r="ACE181" s="678"/>
      <c r="ACF181" s="678"/>
      <c r="ACG181" s="678"/>
      <c r="ACH181" s="678"/>
      <c r="ACI181" s="678"/>
      <c r="ACJ181" s="678"/>
      <c r="ACK181" s="678"/>
      <c r="ACL181" s="678"/>
      <c r="ACM181" s="678"/>
      <c r="ACN181" s="678"/>
      <c r="ACO181" s="678"/>
      <c r="ACP181" s="678"/>
      <c r="ACQ181" s="678"/>
      <c r="ACR181" s="678"/>
      <c r="ACS181" s="678"/>
      <c r="ACT181" s="678"/>
      <c r="ACU181" s="678"/>
      <c r="ACV181" s="678"/>
      <c r="ACW181" s="678"/>
      <c r="ACX181" s="678"/>
      <c r="ACY181" s="678"/>
      <c r="ACZ181" s="678"/>
      <c r="ADA181" s="678"/>
      <c r="ADB181" s="678"/>
      <c r="ADC181" s="678"/>
      <c r="ADD181" s="678"/>
      <c r="ADE181" s="678"/>
      <c r="ADF181" s="678"/>
      <c r="ADG181" s="678"/>
      <c r="ADH181" s="678"/>
      <c r="ADI181" s="678"/>
      <c r="ADJ181" s="678"/>
      <c r="ADK181" s="678"/>
      <c r="ADL181" s="678"/>
      <c r="ADM181" s="678"/>
      <c r="ADN181" s="678"/>
      <c r="ADO181" s="678"/>
      <c r="ADP181" s="678"/>
      <c r="ADQ181" s="678"/>
      <c r="ADR181" s="678"/>
      <c r="ADS181" s="678"/>
      <c r="ADT181" s="678"/>
      <c r="ADU181" s="678"/>
      <c r="ADV181" s="678"/>
      <c r="ADW181" s="678"/>
      <c r="ADX181" s="678"/>
      <c r="ADY181" s="678"/>
      <c r="ADZ181" s="678"/>
      <c r="AEA181" s="678"/>
      <c r="AEB181" s="678"/>
      <c r="AEC181" s="678"/>
      <c r="AED181" s="678"/>
      <c r="AEE181" s="678"/>
      <c r="AEF181" s="678"/>
      <c r="AEG181" s="678"/>
      <c r="AEH181" s="678"/>
      <c r="AEI181" s="678"/>
      <c r="AEJ181" s="678"/>
      <c r="AEK181" s="678"/>
      <c r="AEL181" s="678"/>
      <c r="AEM181" s="678"/>
      <c r="AEN181" s="678"/>
      <c r="AEO181" s="678"/>
      <c r="AEP181" s="678"/>
      <c r="AEQ181" s="678"/>
      <c r="AER181" s="678"/>
    </row>
    <row r="182" spans="11:824">
      <c r="K182" s="678" t="s">
        <v>836</v>
      </c>
      <c r="L182" s="678"/>
      <c r="M182" s="678">
        <v>4678456.7300000004</v>
      </c>
      <c r="N182" s="678">
        <v>3773268.89</v>
      </c>
      <c r="O182" s="678">
        <v>2943158.75</v>
      </c>
      <c r="P182" s="678">
        <v>39485.54</v>
      </c>
      <c r="Q182" s="678">
        <v>30904.11</v>
      </c>
      <c r="R182" s="678">
        <v>19746.23</v>
      </c>
      <c r="S182" s="678" t="s">
        <v>6192</v>
      </c>
      <c r="T182" s="678"/>
      <c r="U182" s="678"/>
      <c r="V182" s="678"/>
      <c r="W182" s="678"/>
      <c r="X182" s="678"/>
      <c r="Y182" s="678"/>
      <c r="Z182" s="678"/>
      <c r="AA182" s="678"/>
      <c r="AB182" s="678"/>
      <c r="AC182" s="678"/>
      <c r="AD182" s="678"/>
      <c r="AE182" s="678"/>
      <c r="AF182" s="678"/>
      <c r="AG182" s="678"/>
      <c r="AH182" s="678"/>
      <c r="AI182" s="678"/>
      <c r="AJ182" s="678"/>
      <c r="AK182" s="678"/>
      <c r="AL182" s="678"/>
      <c r="AM182" s="678"/>
      <c r="AN182" s="678"/>
      <c r="AO182" s="678"/>
      <c r="AP182" s="678"/>
      <c r="AQ182" s="678"/>
      <c r="AR182" s="678"/>
      <c r="AS182" s="678"/>
      <c r="AT182" s="678"/>
      <c r="AU182" s="678"/>
      <c r="AV182" s="678"/>
      <c r="AW182" s="678"/>
      <c r="AX182" s="678"/>
      <c r="AY182" s="678"/>
      <c r="AZ182" s="678"/>
      <c r="BA182" s="678"/>
      <c r="BB182" s="678"/>
      <c r="BC182" s="678"/>
      <c r="BD182" s="678"/>
      <c r="BE182" s="678"/>
      <c r="BF182" s="678"/>
      <c r="BG182" s="678"/>
      <c r="BH182" s="678"/>
      <c r="BI182" s="678"/>
      <c r="BJ182" s="678"/>
      <c r="BK182" s="678"/>
      <c r="BL182" s="678"/>
      <c r="BM182" s="678"/>
      <c r="BN182" s="678"/>
      <c r="BO182" s="678"/>
      <c r="BP182" s="678"/>
      <c r="BQ182" s="678"/>
      <c r="BR182" s="678"/>
      <c r="BS182" s="678"/>
      <c r="BT182" s="678"/>
      <c r="BU182" s="678"/>
      <c r="BV182" s="678"/>
      <c r="BW182" s="678"/>
      <c r="BX182" s="678"/>
      <c r="BY182" s="678"/>
      <c r="BZ182" s="678"/>
      <c r="CA182" s="678"/>
      <c r="CB182" s="678"/>
      <c r="CC182" s="678"/>
      <c r="CD182" s="678"/>
      <c r="CE182" s="678"/>
      <c r="CF182" s="678"/>
      <c r="CG182" s="678"/>
      <c r="CH182" s="678"/>
      <c r="CI182" s="678"/>
      <c r="CJ182" s="678"/>
      <c r="CK182" s="678"/>
      <c r="CL182" s="678"/>
      <c r="CM182" s="678"/>
      <c r="CN182" s="678"/>
      <c r="CO182" s="678"/>
      <c r="CP182" s="678"/>
      <c r="CQ182" s="678"/>
      <c r="CR182" s="678"/>
      <c r="CS182" s="678"/>
      <c r="CT182" s="678"/>
      <c r="CU182" s="678"/>
      <c r="CV182" s="678"/>
      <c r="CW182" s="678"/>
      <c r="CX182" s="678"/>
      <c r="CY182" s="678"/>
      <c r="CZ182" s="678"/>
      <c r="DA182" s="678"/>
      <c r="DB182" s="678"/>
      <c r="DC182" s="678"/>
      <c r="DD182" s="678"/>
      <c r="DE182" s="678"/>
      <c r="DF182" s="678"/>
      <c r="DG182" s="678"/>
      <c r="DH182" s="678"/>
      <c r="DI182" s="678"/>
      <c r="DJ182" s="678"/>
      <c r="DK182" s="678"/>
      <c r="DL182" s="678"/>
      <c r="DM182" s="678"/>
      <c r="DN182" s="678"/>
      <c r="DO182" s="678"/>
      <c r="DP182" s="678"/>
      <c r="DQ182" s="678"/>
      <c r="DR182" s="678"/>
      <c r="DS182" s="678"/>
      <c r="DT182" s="678"/>
      <c r="DU182" s="678"/>
      <c r="DV182" s="678"/>
      <c r="DW182" s="678"/>
      <c r="DX182" s="678"/>
      <c r="DY182" s="678"/>
      <c r="DZ182" s="678"/>
      <c r="EA182" s="678"/>
      <c r="EB182" s="678"/>
      <c r="EC182" s="678"/>
      <c r="ED182" s="678"/>
      <c r="EE182" s="678"/>
      <c r="EF182" s="678"/>
      <c r="EG182" s="678"/>
      <c r="EH182" s="678"/>
      <c r="EI182" s="678"/>
      <c r="EJ182" s="678"/>
      <c r="EK182" s="678"/>
      <c r="EL182" s="678"/>
      <c r="EM182" s="678"/>
      <c r="EN182" s="678"/>
      <c r="EO182" s="678"/>
      <c r="EP182" s="678"/>
      <c r="EQ182" s="678"/>
      <c r="ER182" s="678"/>
      <c r="ES182" s="678"/>
      <c r="ET182" s="678"/>
      <c r="EU182" s="678"/>
      <c r="EV182" s="678"/>
      <c r="EW182" s="678"/>
      <c r="EX182" s="678"/>
      <c r="EY182" s="678"/>
      <c r="EZ182" s="678"/>
      <c r="FA182" s="678"/>
      <c r="FB182" s="678"/>
      <c r="FC182" s="678"/>
      <c r="FD182" s="678"/>
      <c r="FE182" s="678"/>
      <c r="FF182" s="678"/>
      <c r="FG182" s="678"/>
      <c r="FH182" s="678"/>
      <c r="FI182" s="678"/>
      <c r="FJ182" s="678"/>
      <c r="FK182" s="678"/>
      <c r="FL182" s="678"/>
      <c r="FM182" s="678"/>
      <c r="FN182" s="678"/>
      <c r="FO182" s="678"/>
      <c r="FP182" s="678"/>
      <c r="FQ182" s="678"/>
      <c r="FR182" s="678"/>
      <c r="FS182" s="678"/>
      <c r="FT182" s="678"/>
      <c r="FU182" s="678"/>
      <c r="FV182" s="678"/>
      <c r="FW182" s="678"/>
      <c r="FX182" s="678"/>
      <c r="FY182" s="678"/>
      <c r="FZ182" s="678"/>
      <c r="GA182" s="678"/>
      <c r="GB182" s="678"/>
      <c r="GC182" s="678"/>
      <c r="GD182" s="678"/>
      <c r="GE182" s="678"/>
      <c r="GF182" s="678"/>
      <c r="GG182" s="678"/>
      <c r="GH182" s="678"/>
      <c r="GI182" s="678"/>
      <c r="GJ182" s="678"/>
      <c r="GK182" s="678"/>
      <c r="GL182" s="678"/>
      <c r="GM182" s="678"/>
      <c r="GN182" s="678"/>
      <c r="GO182" s="678"/>
      <c r="GP182" s="678"/>
      <c r="GQ182" s="678"/>
      <c r="GR182" s="678"/>
      <c r="GS182" s="678"/>
      <c r="GT182" s="678"/>
      <c r="GU182" s="678"/>
      <c r="GV182" s="678"/>
      <c r="GW182" s="678"/>
      <c r="GX182" s="678"/>
      <c r="GY182" s="678">
        <v>723.14</v>
      </c>
      <c r="GZ182" s="678">
        <v>1531.71</v>
      </c>
      <c r="HA182" s="678">
        <v>2494.77</v>
      </c>
      <c r="HB182" s="678">
        <v>5789.16</v>
      </c>
      <c r="HC182" s="678">
        <v>5789.16</v>
      </c>
      <c r="HD182" s="678">
        <v>12166.53</v>
      </c>
      <c r="HE182" s="678">
        <v>18660.509999999998</v>
      </c>
      <c r="HF182" s="678">
        <v>25480.26</v>
      </c>
      <c r="HG182" s="678">
        <v>32437.91</v>
      </c>
      <c r="HH182" s="678">
        <v>43914.06</v>
      </c>
      <c r="HI182" s="678">
        <v>56145.1</v>
      </c>
      <c r="HJ182" s="678">
        <v>56145.1</v>
      </c>
      <c r="HK182" s="678">
        <v>68383.039999999994</v>
      </c>
      <c r="HL182" s="678">
        <v>80620.97</v>
      </c>
      <c r="HM182" s="678">
        <v>92858.9</v>
      </c>
      <c r="HN182" s="678">
        <v>105096.84</v>
      </c>
      <c r="HO182" s="678">
        <v>114275.29</v>
      </c>
      <c r="HP182" s="678">
        <v>123453.74</v>
      </c>
      <c r="HQ182" s="678">
        <v>123453.74</v>
      </c>
      <c r="HR182" s="678">
        <v>132632.19</v>
      </c>
      <c r="HS182" s="678">
        <v>132632.19</v>
      </c>
      <c r="HT182" s="678">
        <v>141810.64000000001</v>
      </c>
      <c r="HU182" s="678">
        <v>150989.09</v>
      </c>
      <c r="HV182" s="678">
        <v>160167.54</v>
      </c>
      <c r="HW182" s="678">
        <v>169345.99</v>
      </c>
      <c r="HX182" s="678">
        <v>169345.99</v>
      </c>
      <c r="HY182" s="678">
        <v>178524.44</v>
      </c>
      <c r="HZ182" s="678">
        <v>187703</v>
      </c>
      <c r="IA182" s="678">
        <v>197301.28</v>
      </c>
      <c r="IB182" s="678">
        <v>207287.47</v>
      </c>
      <c r="IC182" s="678">
        <v>218814.81</v>
      </c>
      <c r="ID182" s="678">
        <v>231572.51</v>
      </c>
      <c r="IE182" s="678">
        <v>231572.51</v>
      </c>
      <c r="IF182" s="678">
        <v>245714.11</v>
      </c>
      <c r="IG182" s="678">
        <v>260783.76</v>
      </c>
      <c r="IH182" s="678">
        <v>276079.35999999999</v>
      </c>
      <c r="II182" s="678">
        <v>292768.43</v>
      </c>
      <c r="IJ182" s="678">
        <v>309976.69</v>
      </c>
      <c r="IK182" s="678">
        <v>328757.34000000003</v>
      </c>
      <c r="IL182" s="678">
        <v>328757.34000000003</v>
      </c>
      <c r="IM182" s="678">
        <v>348230.69</v>
      </c>
      <c r="IN182" s="678">
        <v>369188.02</v>
      </c>
      <c r="IO182" s="678">
        <v>390508.14</v>
      </c>
      <c r="IP182" s="678">
        <v>412741.96</v>
      </c>
      <c r="IQ182" s="678">
        <v>436165.36</v>
      </c>
      <c r="IR182" s="678">
        <v>436165.36</v>
      </c>
      <c r="IS182" s="678">
        <v>436165.36</v>
      </c>
      <c r="IT182" s="678">
        <v>436165.36</v>
      </c>
      <c r="IU182" s="678">
        <v>436165.36</v>
      </c>
      <c r="IV182" s="678">
        <v>436165.36</v>
      </c>
      <c r="IW182" s="678">
        <v>475027.13</v>
      </c>
      <c r="IX182" s="678">
        <v>512535.61</v>
      </c>
      <c r="IY182" s="678">
        <v>548880.77</v>
      </c>
      <c r="IZ182" s="678">
        <v>548880.77</v>
      </c>
      <c r="JA182" s="678">
        <v>574906.31000000006</v>
      </c>
      <c r="JB182" s="678">
        <v>602166.15</v>
      </c>
      <c r="JC182" s="678">
        <v>632837.71</v>
      </c>
      <c r="JD182" s="678">
        <v>659516.63</v>
      </c>
      <c r="JE182" s="678">
        <v>677946.81</v>
      </c>
      <c r="JF182" s="678">
        <v>696772.47</v>
      </c>
      <c r="JG182" s="678">
        <v>696772.47</v>
      </c>
      <c r="JH182" s="678">
        <v>714946.57</v>
      </c>
      <c r="JI182" s="678">
        <v>751109.87</v>
      </c>
      <c r="JJ182" s="678">
        <v>778568.5</v>
      </c>
      <c r="JK182" s="678">
        <v>824479.57</v>
      </c>
      <c r="JL182" s="678">
        <v>844171.05</v>
      </c>
      <c r="JM182" s="678">
        <v>857991.91</v>
      </c>
      <c r="JN182" s="678">
        <v>857991.91</v>
      </c>
      <c r="JO182" s="678">
        <v>876912.41</v>
      </c>
      <c r="JP182" s="678">
        <v>908419.4</v>
      </c>
      <c r="JQ182" s="678">
        <v>911635.23</v>
      </c>
      <c r="JR182" s="678">
        <v>914868.86</v>
      </c>
      <c r="JS182" s="678">
        <v>916082.64</v>
      </c>
      <c r="JT182" s="678">
        <v>916916.79</v>
      </c>
      <c r="JU182" s="678">
        <v>916916.79</v>
      </c>
      <c r="JV182" s="678">
        <v>917764.55</v>
      </c>
      <c r="JW182" s="678">
        <v>918715.89</v>
      </c>
      <c r="JX182" s="678">
        <v>920764.64</v>
      </c>
      <c r="JY182" s="678">
        <v>924760.27</v>
      </c>
      <c r="JZ182" s="678">
        <v>928250.44</v>
      </c>
      <c r="KA182" s="678">
        <v>932006.56</v>
      </c>
      <c r="KB182" s="678">
        <v>932006.56</v>
      </c>
      <c r="KC182" s="678">
        <v>935878.65</v>
      </c>
      <c r="KD182" s="678">
        <v>939750.75</v>
      </c>
      <c r="KE182" s="678">
        <v>944726.58</v>
      </c>
      <c r="KF182" s="678">
        <v>950434.11</v>
      </c>
      <c r="KG182" s="678">
        <v>956661.32</v>
      </c>
      <c r="KH182" s="678">
        <v>963436.5</v>
      </c>
      <c r="KI182" s="678">
        <v>963436.5</v>
      </c>
      <c r="KJ182" s="678">
        <v>971570.67</v>
      </c>
      <c r="KK182" s="678">
        <v>979603.76</v>
      </c>
      <c r="KL182" s="678">
        <v>987660.37</v>
      </c>
      <c r="KM182" s="678">
        <v>996954.57</v>
      </c>
      <c r="KN182" s="678">
        <v>1007617.59</v>
      </c>
      <c r="KO182" s="678">
        <v>1019404.55</v>
      </c>
      <c r="KP182" s="678">
        <v>1019404.55</v>
      </c>
      <c r="KQ182" s="678">
        <v>1026512.4</v>
      </c>
      <c r="KR182" s="678">
        <v>1032760.14</v>
      </c>
      <c r="KS182" s="678">
        <v>1042229.3</v>
      </c>
      <c r="KT182" s="678">
        <v>1046438.94</v>
      </c>
      <c r="KU182" s="678">
        <v>1050836.68</v>
      </c>
      <c r="KV182" s="678">
        <v>1058488.98</v>
      </c>
      <c r="KW182" s="678">
        <v>1058488.98</v>
      </c>
      <c r="KX182" s="678">
        <v>1072619.78</v>
      </c>
      <c r="KY182" s="678">
        <v>1083123.3700000001</v>
      </c>
      <c r="KZ182" s="678">
        <v>1096144.18</v>
      </c>
      <c r="LA182" s="678">
        <v>1109899.6299999999</v>
      </c>
      <c r="LB182" s="678">
        <v>1122094.8600000001</v>
      </c>
      <c r="LC182" s="678">
        <v>1149864.47</v>
      </c>
      <c r="LD182" s="678">
        <v>1149864.47</v>
      </c>
      <c r="LE182" s="678">
        <v>1186268.8899999999</v>
      </c>
      <c r="LF182" s="678">
        <v>1197315.96</v>
      </c>
      <c r="LG182" s="678">
        <v>1210432.6200000001</v>
      </c>
      <c r="LH182" s="678">
        <v>1210432.6200000001</v>
      </c>
      <c r="LI182" s="678">
        <v>1210432.6200000001</v>
      </c>
      <c r="LJ182" s="678">
        <v>1210432.6200000001</v>
      </c>
      <c r="LK182" s="678">
        <v>1210432.6200000001</v>
      </c>
      <c r="LL182" s="678">
        <v>1210432.6200000001</v>
      </c>
      <c r="LM182" s="678">
        <v>1214768.3700000001</v>
      </c>
      <c r="LN182" s="678">
        <v>1218591.3799999999</v>
      </c>
      <c r="LO182" s="678">
        <v>1221832.67</v>
      </c>
      <c r="LP182" s="678">
        <v>1225121.8899999999</v>
      </c>
      <c r="LQ182" s="678">
        <v>1228466.31</v>
      </c>
      <c r="LR182" s="678">
        <v>1228466.31</v>
      </c>
      <c r="LS182" s="678">
        <v>1231821.53</v>
      </c>
      <c r="LT182" s="678">
        <v>1235214.3899999999</v>
      </c>
      <c r="LU182" s="678">
        <v>1238608.45</v>
      </c>
      <c r="LV182" s="678">
        <v>1245294.71</v>
      </c>
      <c r="LW182" s="678">
        <v>1258343.01</v>
      </c>
      <c r="LX182" s="678">
        <v>1274993.1599999999</v>
      </c>
      <c r="LY182" s="678">
        <v>1274993.1599999999</v>
      </c>
      <c r="LZ182" s="678">
        <v>1290759.53</v>
      </c>
      <c r="MA182" s="678">
        <v>1309642.5</v>
      </c>
      <c r="MB182" s="678">
        <v>1328669.28</v>
      </c>
      <c r="MC182" s="678">
        <v>1333767.05</v>
      </c>
      <c r="MD182" s="678">
        <v>1340307.69</v>
      </c>
      <c r="ME182" s="678">
        <v>1346894.01</v>
      </c>
      <c r="MF182" s="678">
        <v>1346894.01</v>
      </c>
      <c r="MG182" s="678">
        <v>1354130.14</v>
      </c>
      <c r="MH182" s="678">
        <v>1361389.36</v>
      </c>
      <c r="MI182" s="678">
        <v>1368659.65</v>
      </c>
      <c r="MJ182" s="678">
        <v>1376370.46</v>
      </c>
      <c r="MK182" s="678">
        <v>1383976.98</v>
      </c>
      <c r="ML182" s="678">
        <v>1391514.51</v>
      </c>
      <c r="MM182" s="678">
        <v>1391514.51</v>
      </c>
      <c r="MN182" s="678">
        <v>1400684.2</v>
      </c>
      <c r="MO182" s="678">
        <v>1410118.29</v>
      </c>
      <c r="MP182" s="678">
        <v>1422240.39</v>
      </c>
      <c r="MQ182" s="678">
        <v>1429892.29</v>
      </c>
      <c r="MR182" s="678">
        <v>1437548.67</v>
      </c>
      <c r="MS182" s="678">
        <v>1445258.09</v>
      </c>
      <c r="MT182" s="678">
        <v>1445258.09</v>
      </c>
      <c r="MU182" s="678">
        <v>1452994.39</v>
      </c>
      <c r="MV182" s="678">
        <v>1460754.79</v>
      </c>
      <c r="MW182" s="678">
        <v>1468552.07</v>
      </c>
      <c r="MX182" s="678">
        <v>1476351.51</v>
      </c>
      <c r="MY182" s="678">
        <v>1484163.58</v>
      </c>
      <c r="MZ182" s="678">
        <v>1492050.92</v>
      </c>
      <c r="NA182" s="678">
        <v>1492050.92</v>
      </c>
      <c r="NB182" s="678">
        <v>1499938.25</v>
      </c>
      <c r="NC182" s="678">
        <v>1507825.58</v>
      </c>
      <c r="ND182" s="678">
        <v>1515712.92</v>
      </c>
      <c r="NE182" s="678">
        <v>1523605.24</v>
      </c>
      <c r="NF182" s="678">
        <v>1531511.76</v>
      </c>
      <c r="NG182" s="678">
        <v>1539422.72</v>
      </c>
      <c r="NH182" s="678">
        <v>1539422.72</v>
      </c>
      <c r="NI182" s="678">
        <v>1547428.41</v>
      </c>
      <c r="NJ182" s="678">
        <v>1555442.01</v>
      </c>
      <c r="NK182" s="678">
        <v>1563529.3</v>
      </c>
      <c r="NL182" s="678">
        <v>1571747.27</v>
      </c>
      <c r="NM182" s="678">
        <v>1580516.37</v>
      </c>
      <c r="NN182" s="678">
        <v>1589676.09</v>
      </c>
      <c r="NO182" s="678">
        <v>1589676.09</v>
      </c>
      <c r="NP182" s="678">
        <v>1599265.43</v>
      </c>
      <c r="NQ182" s="678">
        <v>1609380.86</v>
      </c>
      <c r="NR182" s="678">
        <v>1620105.62</v>
      </c>
      <c r="NS182" s="678">
        <v>1631548.21</v>
      </c>
      <c r="NT182" s="678">
        <v>1644102.23</v>
      </c>
      <c r="NU182" s="678">
        <v>1657799.79</v>
      </c>
      <c r="NV182" s="678">
        <v>1657799.79</v>
      </c>
      <c r="NW182" s="678">
        <v>1672036.4</v>
      </c>
      <c r="NX182" s="678">
        <v>1686902.11</v>
      </c>
      <c r="NY182" s="678">
        <v>1703493.35</v>
      </c>
      <c r="NZ182" s="678">
        <v>1720281.84</v>
      </c>
      <c r="OA182" s="678">
        <v>1737443.5</v>
      </c>
      <c r="OB182" s="678">
        <v>1755060.6</v>
      </c>
      <c r="OC182" s="678">
        <v>1755060.6</v>
      </c>
      <c r="OD182" s="678">
        <v>1772732.24</v>
      </c>
      <c r="OE182" s="678">
        <v>1790978.02</v>
      </c>
      <c r="OF182" s="678">
        <v>1809895.1</v>
      </c>
      <c r="OG182" s="678">
        <v>1828989.39</v>
      </c>
      <c r="OH182" s="678">
        <v>1848220.96</v>
      </c>
      <c r="OI182" s="678">
        <v>1868374.26</v>
      </c>
      <c r="OJ182" s="678">
        <v>1868374.26</v>
      </c>
      <c r="OK182" s="678">
        <v>1889036.25</v>
      </c>
      <c r="OL182" s="678">
        <v>1910325.05</v>
      </c>
      <c r="OM182" s="678">
        <v>1932281.37</v>
      </c>
      <c r="ON182" s="678">
        <v>1954736.34</v>
      </c>
      <c r="OO182" s="678">
        <v>1977685.12</v>
      </c>
      <c r="OP182" s="678">
        <v>2001557.77</v>
      </c>
      <c r="OQ182" s="678">
        <v>2001557.77</v>
      </c>
      <c r="OR182" s="678">
        <v>2027358.7</v>
      </c>
      <c r="OS182" s="678">
        <v>2051745.25</v>
      </c>
      <c r="OT182" s="678">
        <v>2076194.52</v>
      </c>
      <c r="OU182" s="678">
        <v>2100654.52</v>
      </c>
      <c r="OV182" s="678">
        <v>2125078.35</v>
      </c>
      <c r="OW182" s="678">
        <v>2141866.3199999998</v>
      </c>
      <c r="OX182" s="678">
        <v>2141866.3199999998</v>
      </c>
      <c r="OY182" s="678">
        <v>2161999.94</v>
      </c>
      <c r="OZ182" s="678">
        <v>2180872.15</v>
      </c>
      <c r="PA182" s="678">
        <v>2196033.6</v>
      </c>
      <c r="PB182" s="678">
        <v>2212750.46</v>
      </c>
      <c r="PC182" s="678">
        <v>2229987.4900000002</v>
      </c>
      <c r="PD182" s="678">
        <v>2248160.67</v>
      </c>
      <c r="PE182" s="678">
        <v>2248160.67</v>
      </c>
      <c r="PF182" s="678">
        <v>2266760.2000000002</v>
      </c>
      <c r="PG182" s="678">
        <v>2286488.2200000002</v>
      </c>
      <c r="PH182" s="678">
        <v>2309083.63</v>
      </c>
      <c r="PI182" s="678">
        <v>2339945.62</v>
      </c>
      <c r="PJ182" s="678">
        <v>2370161.15</v>
      </c>
      <c r="PK182" s="678">
        <v>2408385.0499999998</v>
      </c>
      <c r="PL182" s="678">
        <v>2408385.0499999998</v>
      </c>
      <c r="PM182" s="678">
        <v>2462194.81</v>
      </c>
      <c r="PN182" s="678">
        <v>2521309.39</v>
      </c>
      <c r="PO182" s="678">
        <v>2584271.4500000002</v>
      </c>
      <c r="PP182" s="678">
        <v>2658303.09</v>
      </c>
      <c r="PQ182" s="678">
        <v>2716282.22</v>
      </c>
      <c r="PR182" s="678">
        <v>2774916.34</v>
      </c>
      <c r="PS182" s="678">
        <v>2774916.34</v>
      </c>
      <c r="PT182" s="678">
        <v>2866871.53</v>
      </c>
      <c r="PU182" s="678">
        <v>3006935</v>
      </c>
      <c r="PV182" s="678">
        <v>3100654.74</v>
      </c>
      <c r="PW182" s="678">
        <v>3149621.11</v>
      </c>
      <c r="PX182" s="678">
        <v>3149621.11</v>
      </c>
      <c r="PY182" s="678">
        <v>3216449.93</v>
      </c>
      <c r="PZ182" s="678">
        <v>3216449.93</v>
      </c>
      <c r="QA182" s="678">
        <v>3268028.24</v>
      </c>
      <c r="QB182" s="678">
        <v>3329437.29</v>
      </c>
      <c r="QC182" s="678">
        <v>3375257.86</v>
      </c>
      <c r="QD182" s="678">
        <v>3420431.43</v>
      </c>
      <c r="QE182" s="678">
        <v>3488932.49</v>
      </c>
      <c r="QF182" s="678">
        <v>3577725.83</v>
      </c>
      <c r="QG182" s="678">
        <v>3577725.83</v>
      </c>
      <c r="QH182" s="678">
        <v>3647379.41</v>
      </c>
      <c r="QI182" s="678">
        <v>3726998.47</v>
      </c>
      <c r="QJ182" s="678">
        <v>3748623.69</v>
      </c>
      <c r="QK182" s="678">
        <v>3773268.89</v>
      </c>
      <c r="QL182" s="678">
        <v>3809705.65</v>
      </c>
      <c r="QM182" s="678">
        <v>3849920.77</v>
      </c>
      <c r="QN182" s="678">
        <v>3849920.77</v>
      </c>
      <c r="QO182" s="678">
        <v>3906762.93</v>
      </c>
      <c r="QP182" s="678">
        <v>3972066.72</v>
      </c>
      <c r="QQ182" s="678">
        <v>3991093.71</v>
      </c>
      <c r="QR182" s="678">
        <v>4014085.21</v>
      </c>
      <c r="QS182" s="678">
        <v>4045827.99</v>
      </c>
      <c r="QT182" s="678">
        <v>4067066.82</v>
      </c>
      <c r="QU182" s="678">
        <v>4067066.82</v>
      </c>
      <c r="QV182" s="678">
        <v>4105411.55</v>
      </c>
      <c r="QW182" s="678">
        <v>4137852.27</v>
      </c>
      <c r="QX182" s="678">
        <v>4181211.81</v>
      </c>
      <c r="QY182" s="678">
        <v>4254148.82</v>
      </c>
      <c r="QZ182" s="678">
        <v>4277075.45</v>
      </c>
      <c r="RA182" s="678">
        <v>4303823.42</v>
      </c>
      <c r="RB182" s="678">
        <v>4303823.42</v>
      </c>
      <c r="RC182" s="678">
        <v>4338056.0999999996</v>
      </c>
      <c r="RD182" s="678">
        <v>4381514.45</v>
      </c>
      <c r="RE182" s="678">
        <v>4435484.63</v>
      </c>
      <c r="RF182" s="678">
        <v>4477649.71</v>
      </c>
      <c r="RG182" s="678">
        <v>4496084.24</v>
      </c>
      <c r="RH182" s="678">
        <v>4520611.5</v>
      </c>
      <c r="RI182" s="678">
        <v>4520611.5</v>
      </c>
      <c r="RJ182" s="678">
        <v>4551476.4800000004</v>
      </c>
      <c r="RK182" s="678">
        <v>4562294.0599999996</v>
      </c>
      <c r="RL182" s="678">
        <v>4576268</v>
      </c>
      <c r="RM182" s="678">
        <v>4578885.3099999996</v>
      </c>
      <c r="RN182" s="678">
        <v>4582000.05</v>
      </c>
      <c r="RO182" s="678">
        <v>4586279.03</v>
      </c>
      <c r="RP182" s="678">
        <v>4586279.03</v>
      </c>
      <c r="RQ182" s="678">
        <v>4590070.7</v>
      </c>
      <c r="RR182" s="678">
        <v>4595989.05</v>
      </c>
      <c r="RS182" s="678">
        <v>4601259.5</v>
      </c>
      <c r="RT182" s="678">
        <v>4607726.1100000003</v>
      </c>
      <c r="RU182" s="678">
        <v>4612058.7699999996</v>
      </c>
      <c r="RV182" s="678">
        <v>4620795.9000000004</v>
      </c>
      <c r="RW182" s="678">
        <v>4620795.9000000004</v>
      </c>
      <c r="RX182" s="678">
        <v>4633308.2699999996</v>
      </c>
      <c r="RY182" s="678">
        <v>4636485.84</v>
      </c>
      <c r="RZ182" s="678">
        <v>4640220.83</v>
      </c>
      <c r="SA182" s="678">
        <v>4643592.42</v>
      </c>
      <c r="SB182" s="678">
        <v>4649262.1399999997</v>
      </c>
      <c r="SC182" s="678">
        <v>4657836.2</v>
      </c>
      <c r="SD182" s="678">
        <v>4657836.2</v>
      </c>
      <c r="SE182" s="678">
        <v>4664011.28</v>
      </c>
      <c r="SF182" s="678">
        <v>4665981.1100000003</v>
      </c>
      <c r="SG182" s="678">
        <v>4667950.95</v>
      </c>
      <c r="SH182" s="678">
        <v>4672218.92</v>
      </c>
      <c r="SI182" s="678">
        <v>4678456.7300000004</v>
      </c>
      <c r="SJ182" s="678">
        <v>4678456.7300000004</v>
      </c>
      <c r="SK182" s="678">
        <v>4678456.7300000004</v>
      </c>
      <c r="SL182" s="678">
        <v>4678456.7300000004</v>
      </c>
      <c r="SM182" s="678">
        <v>4678456.7300000004</v>
      </c>
      <c r="SN182" s="678">
        <v>4678456.7300000004</v>
      </c>
      <c r="SO182" s="678">
        <v>4678456.7300000004</v>
      </c>
      <c r="SP182" s="678">
        <v>4678456.7300000004</v>
      </c>
      <c r="SQ182" s="678">
        <v>4678456.7300000004</v>
      </c>
      <c r="SR182" s="678">
        <v>4678456.7300000004</v>
      </c>
      <c r="SS182" s="678">
        <v>4678456.7300000004</v>
      </c>
      <c r="ST182" s="678">
        <v>4678456.7300000004</v>
      </c>
      <c r="SU182" s="678">
        <v>4678456.7300000004</v>
      </c>
      <c r="SV182" s="678">
        <v>4678456.7300000004</v>
      </c>
      <c r="SW182" s="678">
        <v>4678456.7300000004</v>
      </c>
      <c r="SX182" s="678">
        <v>4678456.7300000004</v>
      </c>
      <c r="SY182" s="678">
        <v>4678456.7300000004</v>
      </c>
      <c r="SZ182" s="678">
        <v>4678456.7300000004</v>
      </c>
      <c r="TA182" s="678">
        <v>4678456.7300000004</v>
      </c>
      <c r="TB182" s="678">
        <v>4678456.7300000004</v>
      </c>
      <c r="TC182" s="678">
        <v>4678456.7300000004</v>
      </c>
      <c r="TD182" s="678">
        <v>4678456.7300000004</v>
      </c>
      <c r="TE182" s="678">
        <v>4678456.7300000004</v>
      </c>
      <c r="TF182" s="678">
        <v>4678456.7300000004</v>
      </c>
      <c r="TG182" s="678">
        <v>4678456.7300000004</v>
      </c>
      <c r="TH182" s="678">
        <v>4678456.7300000004</v>
      </c>
      <c r="TI182" s="678">
        <v>4678456.7300000004</v>
      </c>
      <c r="TJ182" s="678">
        <v>4678456.7300000004</v>
      </c>
      <c r="TK182" s="678">
        <v>4678456.7300000004</v>
      </c>
      <c r="TL182" s="678">
        <v>4678456.7300000004</v>
      </c>
      <c r="TM182" s="678">
        <v>4678456.7300000004</v>
      </c>
      <c r="TN182" s="678">
        <v>4678456.7300000004</v>
      </c>
      <c r="TO182" s="678">
        <v>4678456.7300000004</v>
      </c>
      <c r="TP182" s="678">
        <v>4678456.7300000004</v>
      </c>
      <c r="TQ182" s="678">
        <v>4678456.7300000004</v>
      </c>
      <c r="TR182" s="678">
        <v>4678456.7300000004</v>
      </c>
      <c r="TS182" s="678">
        <v>4678456.7300000004</v>
      </c>
      <c r="TT182" s="678">
        <v>4678456.7300000004</v>
      </c>
      <c r="TU182" s="678">
        <v>4678456.7300000004</v>
      </c>
      <c r="TV182" s="678">
        <v>4678456.7300000004</v>
      </c>
      <c r="TW182" s="678">
        <v>4678456.7300000004</v>
      </c>
      <c r="TX182" s="678">
        <v>4678456.7300000004</v>
      </c>
      <c r="TY182" s="678">
        <v>4678456.7300000004</v>
      </c>
      <c r="TZ182" s="678">
        <v>4678456.7300000004</v>
      </c>
      <c r="UA182" s="678">
        <v>4678456.7300000004</v>
      </c>
      <c r="UB182" s="678">
        <v>4678456.7300000004</v>
      </c>
      <c r="UC182" s="678">
        <v>4678456.7300000004</v>
      </c>
      <c r="UD182" s="678">
        <v>4678456.7300000004</v>
      </c>
      <c r="UE182" s="678">
        <v>4678456.7300000004</v>
      </c>
      <c r="UF182" s="678">
        <v>4678456.7300000004</v>
      </c>
      <c r="UG182" s="678">
        <v>4678456.7300000004</v>
      </c>
      <c r="UH182" s="678">
        <v>4678456.7300000004</v>
      </c>
      <c r="UI182" s="678">
        <v>4678456.7300000004</v>
      </c>
      <c r="UJ182" s="678">
        <v>4678456.7300000004</v>
      </c>
      <c r="UK182" s="678">
        <v>4678456.7300000004</v>
      </c>
      <c r="UL182" s="678">
        <v>4678456.7300000004</v>
      </c>
      <c r="UM182" s="678">
        <v>4678456.7300000004</v>
      </c>
      <c r="UN182" s="678">
        <v>4678456.7300000004</v>
      </c>
      <c r="UO182" s="678">
        <v>4678456.7300000004</v>
      </c>
      <c r="UP182" s="678">
        <v>4678456.7300000004</v>
      </c>
      <c r="UQ182" s="678">
        <v>4678456.7300000004</v>
      </c>
      <c r="UR182" s="678">
        <v>4678456.7300000004</v>
      </c>
      <c r="US182" s="678">
        <v>4678456.7300000004</v>
      </c>
      <c r="UT182" s="678">
        <v>4678456.7300000004</v>
      </c>
      <c r="UU182" s="678">
        <v>4678456.7300000004</v>
      </c>
      <c r="UV182" s="678">
        <v>4678456.7300000004</v>
      </c>
      <c r="UW182" s="678">
        <v>4678456.7300000004</v>
      </c>
      <c r="UX182" s="678">
        <v>4678456.7300000004</v>
      </c>
      <c r="UY182" s="678">
        <v>4678456.7300000004</v>
      </c>
      <c r="UZ182" s="678">
        <v>4678456.7300000004</v>
      </c>
      <c r="VA182" s="678">
        <v>4678456.7300000004</v>
      </c>
      <c r="VB182" s="678">
        <v>4678456.7300000004</v>
      </c>
      <c r="VC182" s="678">
        <v>4678456.7300000004</v>
      </c>
      <c r="VD182" s="678">
        <v>4678456.7300000004</v>
      </c>
      <c r="VE182" s="678">
        <v>4678456.7300000004</v>
      </c>
      <c r="VF182" s="678">
        <v>4678456.7300000004</v>
      </c>
      <c r="VG182" s="678">
        <v>4678456.7300000004</v>
      </c>
      <c r="VH182" s="678">
        <v>4678456.7300000004</v>
      </c>
      <c r="VI182" s="678">
        <v>4678456.7300000004</v>
      </c>
      <c r="VJ182" s="678">
        <v>4678456.7300000004</v>
      </c>
      <c r="VK182" s="678">
        <v>4678456.7300000004</v>
      </c>
      <c r="VL182" s="678">
        <v>4678456.7300000004</v>
      </c>
      <c r="VM182" s="678">
        <v>4678456.7300000004</v>
      </c>
      <c r="VN182" s="678"/>
      <c r="VO182" s="678"/>
      <c r="VP182" s="678"/>
      <c r="VQ182" s="678"/>
      <c r="VR182" s="678"/>
      <c r="VS182" s="678"/>
      <c r="VT182" s="678"/>
      <c r="VU182" s="678"/>
      <c r="VV182" s="678"/>
      <c r="VW182" s="678"/>
      <c r="VX182" s="678"/>
      <c r="VY182" s="678"/>
      <c r="VZ182" s="678"/>
      <c r="WA182" s="678"/>
      <c r="WB182" s="678"/>
      <c r="WC182" s="678"/>
      <c r="WD182" s="678"/>
      <c r="WE182" s="678"/>
      <c r="WF182" s="678"/>
      <c r="WG182" s="678"/>
      <c r="WH182" s="678"/>
      <c r="WI182" s="678"/>
      <c r="WJ182" s="678"/>
      <c r="WK182" s="678"/>
      <c r="WL182" s="678"/>
      <c r="WM182" s="678"/>
      <c r="WN182" s="678"/>
      <c r="WO182" s="678"/>
      <c r="WP182" s="678"/>
      <c r="WQ182" s="678"/>
      <c r="WR182" s="678"/>
      <c r="WS182" s="678"/>
      <c r="WT182" s="678"/>
      <c r="WU182" s="678"/>
      <c r="WV182" s="678"/>
      <c r="WW182" s="678"/>
      <c r="WX182" s="678"/>
      <c r="WY182" s="678"/>
      <c r="WZ182" s="678"/>
      <c r="XA182" s="678"/>
      <c r="XB182" s="678"/>
      <c r="XC182" s="678"/>
      <c r="XD182" s="678"/>
      <c r="XE182" s="678"/>
      <c r="XF182" s="678"/>
      <c r="XG182" s="678"/>
      <c r="XH182" s="678"/>
      <c r="XI182" s="678"/>
      <c r="XJ182" s="678"/>
      <c r="XK182" s="678"/>
      <c r="XL182" s="678"/>
      <c r="XM182" s="678"/>
      <c r="XN182" s="678"/>
      <c r="XO182" s="678"/>
      <c r="XP182" s="678"/>
      <c r="XQ182" s="678"/>
      <c r="XR182" s="678"/>
      <c r="XS182" s="678"/>
      <c r="XT182" s="678"/>
      <c r="XU182" s="678"/>
      <c r="XV182" s="678"/>
      <c r="XW182" s="678"/>
      <c r="XX182" s="678"/>
      <c r="XY182" s="678"/>
      <c r="XZ182" s="678"/>
      <c r="YA182" s="678"/>
      <c r="YB182" s="678"/>
      <c r="YC182" s="678"/>
      <c r="YD182" s="678"/>
      <c r="YE182" s="678"/>
      <c r="YF182" s="678"/>
      <c r="YG182" s="678"/>
      <c r="YH182" s="678"/>
      <c r="YI182" s="678"/>
      <c r="YJ182" s="678"/>
      <c r="YK182" s="678"/>
      <c r="YL182" s="678"/>
      <c r="YM182" s="678"/>
      <c r="YN182" s="678"/>
      <c r="YO182" s="678"/>
      <c r="YP182" s="678"/>
      <c r="YQ182" s="678"/>
      <c r="YR182" s="678"/>
      <c r="YS182" s="678"/>
      <c r="YT182" s="678"/>
      <c r="YU182" s="678"/>
      <c r="YV182" s="678"/>
      <c r="YW182" s="678"/>
      <c r="YX182" s="678"/>
      <c r="YY182" s="678"/>
      <c r="YZ182" s="678"/>
      <c r="ZA182" s="678"/>
      <c r="ZB182" s="678"/>
      <c r="ZC182" s="678"/>
      <c r="ZD182" s="678"/>
      <c r="ZE182" s="678"/>
      <c r="ZF182" s="678"/>
      <c r="ZG182" s="678"/>
      <c r="ZH182" s="678"/>
      <c r="ZI182" s="678"/>
      <c r="ZJ182" s="678"/>
      <c r="ZK182" s="678"/>
      <c r="ZL182" s="678"/>
      <c r="ZM182" s="678"/>
      <c r="ZN182" s="678"/>
      <c r="ZO182" s="678"/>
      <c r="ZP182" s="678"/>
      <c r="ZQ182" s="678"/>
      <c r="ZR182" s="678"/>
      <c r="ZS182" s="678"/>
      <c r="ZT182" s="678"/>
      <c r="ZU182" s="678"/>
      <c r="ZV182" s="678"/>
      <c r="ZW182" s="678"/>
      <c r="ZX182" s="678"/>
      <c r="ZY182" s="678"/>
      <c r="ZZ182" s="678"/>
      <c r="AAA182" s="678"/>
      <c r="AAB182" s="678"/>
      <c r="AAC182" s="678"/>
      <c r="AAD182" s="678"/>
      <c r="AAE182" s="678"/>
      <c r="AAF182" s="678"/>
      <c r="AAG182" s="678"/>
      <c r="AAH182" s="678"/>
      <c r="AAI182" s="678"/>
      <c r="AAJ182" s="678"/>
      <c r="AAK182" s="678"/>
      <c r="AAL182" s="678"/>
      <c r="AAM182" s="678"/>
      <c r="AAN182" s="678"/>
      <c r="AAO182" s="678"/>
      <c r="AAP182" s="678"/>
      <c r="AAQ182" s="678"/>
      <c r="AAR182" s="678"/>
      <c r="AAS182" s="678"/>
      <c r="AAT182" s="678"/>
      <c r="AAU182" s="678"/>
      <c r="AAV182" s="678"/>
      <c r="AAW182" s="678"/>
      <c r="AAX182" s="678"/>
      <c r="AAY182" s="678"/>
      <c r="AAZ182" s="678"/>
      <c r="ABA182" s="678"/>
      <c r="ABB182" s="678"/>
      <c r="ABC182" s="678"/>
      <c r="ABD182" s="678"/>
      <c r="ABE182" s="678"/>
      <c r="ABF182" s="678"/>
      <c r="ABG182" s="678"/>
      <c r="ABH182" s="678"/>
      <c r="ABI182" s="678"/>
      <c r="ABJ182" s="678"/>
      <c r="ABK182" s="678"/>
      <c r="ABL182" s="678"/>
      <c r="ABM182" s="678"/>
      <c r="ABN182" s="678"/>
      <c r="ABO182" s="678"/>
      <c r="ABP182" s="678"/>
      <c r="ABQ182" s="678"/>
      <c r="ABR182" s="678"/>
      <c r="ABS182" s="678"/>
      <c r="ABT182" s="678"/>
      <c r="ABU182" s="678"/>
      <c r="ABV182" s="678"/>
      <c r="ABW182" s="678"/>
      <c r="ABX182" s="678"/>
      <c r="ABY182" s="678"/>
      <c r="ABZ182" s="678"/>
      <c r="ACA182" s="678"/>
      <c r="ACB182" s="678"/>
      <c r="ACC182" s="678"/>
      <c r="ACD182" s="678"/>
      <c r="ACE182" s="678"/>
      <c r="ACF182" s="678"/>
      <c r="ACG182" s="678"/>
      <c r="ACH182" s="678"/>
      <c r="ACI182" s="678"/>
      <c r="ACJ182" s="678"/>
      <c r="ACK182" s="678"/>
      <c r="ACL182" s="678"/>
      <c r="ACM182" s="678"/>
      <c r="ACN182" s="678"/>
      <c r="ACO182" s="678"/>
      <c r="ACP182" s="678"/>
      <c r="ACQ182" s="678"/>
      <c r="ACR182" s="678"/>
      <c r="ACS182" s="678"/>
      <c r="ACT182" s="678"/>
      <c r="ACU182" s="678"/>
      <c r="ACV182" s="678"/>
      <c r="ACW182" s="678"/>
      <c r="ACX182" s="678"/>
      <c r="ACY182" s="678"/>
      <c r="ACZ182" s="678"/>
      <c r="ADA182" s="678"/>
      <c r="ADB182" s="678"/>
      <c r="ADC182" s="678"/>
      <c r="ADD182" s="678"/>
      <c r="ADE182" s="678"/>
      <c r="ADF182" s="678"/>
      <c r="ADG182" s="678"/>
      <c r="ADH182" s="678"/>
      <c r="ADI182" s="678"/>
      <c r="ADJ182" s="678"/>
      <c r="ADK182" s="678"/>
      <c r="ADL182" s="678"/>
      <c r="ADM182" s="678"/>
      <c r="ADN182" s="678"/>
      <c r="ADO182" s="678"/>
      <c r="ADP182" s="678"/>
      <c r="ADQ182" s="678"/>
      <c r="ADR182" s="678"/>
      <c r="ADS182" s="678"/>
      <c r="ADT182" s="678"/>
      <c r="ADU182" s="678"/>
      <c r="ADV182" s="678"/>
      <c r="ADW182" s="678"/>
      <c r="ADX182" s="678"/>
      <c r="ADY182" s="678"/>
      <c r="ADZ182" s="678"/>
      <c r="AEA182" s="678"/>
      <c r="AEB182" s="678"/>
      <c r="AEC182" s="678"/>
      <c r="AED182" s="678"/>
      <c r="AEE182" s="678"/>
      <c r="AEF182" s="678"/>
      <c r="AEG182" s="678"/>
      <c r="AEH182" s="678"/>
      <c r="AEI182" s="678"/>
      <c r="AEJ182" s="678"/>
      <c r="AEK182" s="678"/>
      <c r="AEL182" s="678"/>
      <c r="AEM182" s="678"/>
      <c r="AEN182" s="678"/>
      <c r="AEO182" s="678"/>
      <c r="AEP182" s="678"/>
      <c r="AEQ182" s="678"/>
      <c r="AER182" s="678"/>
    </row>
    <row r="183" spans="11:824">
      <c r="K183" s="678" t="s">
        <v>837</v>
      </c>
      <c r="L183" s="678"/>
      <c r="M183" s="678">
        <v>0</v>
      </c>
      <c r="N183" s="678">
        <v>0</v>
      </c>
      <c r="O183" s="678">
        <v>0</v>
      </c>
      <c r="P183" s="678">
        <v>10157.99</v>
      </c>
      <c r="Q183" s="678">
        <v>0</v>
      </c>
      <c r="R183" s="678">
        <v>0</v>
      </c>
      <c r="S183" s="678" t="s">
        <v>6192</v>
      </c>
      <c r="T183" s="678"/>
      <c r="U183" s="678"/>
      <c r="V183" s="678"/>
      <c r="W183" s="678"/>
      <c r="X183" s="678"/>
      <c r="Y183" s="678"/>
      <c r="Z183" s="678"/>
      <c r="AA183" s="678"/>
      <c r="AB183" s="678"/>
      <c r="AC183" s="678"/>
      <c r="AD183" s="678"/>
      <c r="AE183" s="678"/>
      <c r="AF183" s="678"/>
      <c r="AG183" s="678"/>
      <c r="AH183" s="678"/>
      <c r="AI183" s="678"/>
      <c r="AJ183" s="678"/>
      <c r="AK183" s="678"/>
      <c r="AL183" s="678"/>
      <c r="AM183" s="678"/>
      <c r="AN183" s="678"/>
      <c r="AO183" s="678"/>
      <c r="AP183" s="678"/>
      <c r="AQ183" s="678"/>
      <c r="AR183" s="678"/>
      <c r="AS183" s="678"/>
      <c r="AT183" s="678"/>
      <c r="AU183" s="678"/>
      <c r="AV183" s="678"/>
      <c r="AW183" s="678"/>
      <c r="AX183" s="678"/>
      <c r="AY183" s="678"/>
      <c r="AZ183" s="678"/>
      <c r="BA183" s="678"/>
      <c r="BB183" s="678"/>
      <c r="BC183" s="678"/>
      <c r="BD183" s="678"/>
      <c r="BE183" s="678"/>
      <c r="BF183" s="678"/>
      <c r="BG183" s="678"/>
      <c r="BH183" s="678"/>
      <c r="BI183" s="678"/>
      <c r="BJ183" s="678"/>
      <c r="BK183" s="678"/>
      <c r="BL183" s="678"/>
      <c r="BM183" s="678"/>
      <c r="BN183" s="678"/>
      <c r="BO183" s="678"/>
      <c r="BP183" s="678"/>
      <c r="BQ183" s="678"/>
      <c r="BR183" s="678"/>
      <c r="BS183" s="678"/>
      <c r="BT183" s="678"/>
      <c r="BU183" s="678"/>
      <c r="BV183" s="678"/>
      <c r="BW183" s="678"/>
      <c r="BX183" s="678"/>
      <c r="BY183" s="678"/>
      <c r="BZ183" s="678"/>
      <c r="CA183" s="678"/>
      <c r="CB183" s="678"/>
      <c r="CC183" s="678"/>
      <c r="CD183" s="678"/>
      <c r="CE183" s="678"/>
      <c r="CF183" s="678"/>
      <c r="CG183" s="678"/>
      <c r="CH183" s="678"/>
      <c r="CI183" s="678"/>
      <c r="CJ183" s="678"/>
      <c r="CK183" s="678"/>
      <c r="CL183" s="678"/>
      <c r="CM183" s="678"/>
      <c r="CN183" s="678"/>
      <c r="CO183" s="678"/>
      <c r="CP183" s="678"/>
      <c r="CQ183" s="678"/>
      <c r="CR183" s="678"/>
      <c r="CS183" s="678"/>
      <c r="CT183" s="678"/>
      <c r="CU183" s="678"/>
      <c r="CV183" s="678"/>
      <c r="CW183" s="678"/>
      <c r="CX183" s="678"/>
      <c r="CY183" s="678"/>
      <c r="CZ183" s="678"/>
      <c r="DA183" s="678"/>
      <c r="DB183" s="678"/>
      <c r="DC183" s="678"/>
      <c r="DD183" s="678"/>
      <c r="DE183" s="678"/>
      <c r="DF183" s="678"/>
      <c r="DG183" s="678"/>
      <c r="DH183" s="678"/>
      <c r="DI183" s="678"/>
      <c r="DJ183" s="678"/>
      <c r="DK183" s="678"/>
      <c r="DL183" s="678"/>
      <c r="DM183" s="678"/>
      <c r="DN183" s="678"/>
      <c r="DO183" s="678"/>
      <c r="DP183" s="678"/>
      <c r="DQ183" s="678"/>
      <c r="DR183" s="678"/>
      <c r="DS183" s="678"/>
      <c r="DT183" s="678"/>
      <c r="DU183" s="678"/>
      <c r="DV183" s="678"/>
      <c r="DW183" s="678"/>
      <c r="DX183" s="678"/>
      <c r="DY183" s="678"/>
      <c r="DZ183" s="678"/>
      <c r="EA183" s="678"/>
      <c r="EB183" s="678"/>
      <c r="EC183" s="678"/>
      <c r="ED183" s="678"/>
      <c r="EE183" s="678"/>
      <c r="EF183" s="678"/>
      <c r="EG183" s="678"/>
      <c r="EH183" s="678"/>
      <c r="EI183" s="678"/>
      <c r="EJ183" s="678"/>
      <c r="EK183" s="678"/>
      <c r="EL183" s="678"/>
      <c r="EM183" s="678"/>
      <c r="EN183" s="678"/>
      <c r="EO183" s="678"/>
      <c r="EP183" s="678"/>
      <c r="EQ183" s="678"/>
      <c r="ER183" s="678"/>
      <c r="ES183" s="678"/>
      <c r="ET183" s="678"/>
      <c r="EU183" s="678"/>
      <c r="EV183" s="678"/>
      <c r="EW183" s="678"/>
      <c r="EX183" s="678"/>
      <c r="EY183" s="678"/>
      <c r="EZ183" s="678"/>
      <c r="FA183" s="678"/>
      <c r="FB183" s="678"/>
      <c r="FC183" s="678"/>
      <c r="FD183" s="678"/>
      <c r="FE183" s="678"/>
      <c r="FF183" s="678"/>
      <c r="FG183" s="678"/>
      <c r="FH183" s="678"/>
      <c r="FI183" s="678"/>
      <c r="FJ183" s="678"/>
      <c r="FK183" s="678"/>
      <c r="FL183" s="678"/>
      <c r="FM183" s="678"/>
      <c r="FN183" s="678"/>
      <c r="FO183" s="678"/>
      <c r="FP183" s="678"/>
      <c r="FQ183" s="678"/>
      <c r="FR183" s="678"/>
      <c r="FS183" s="678"/>
      <c r="FT183" s="678"/>
      <c r="FU183" s="678"/>
      <c r="FV183" s="678"/>
      <c r="FW183" s="678"/>
      <c r="FX183" s="678"/>
      <c r="FY183" s="678"/>
      <c r="FZ183" s="678"/>
      <c r="GA183" s="678"/>
      <c r="GB183" s="678"/>
      <c r="GC183" s="678"/>
      <c r="GD183" s="678"/>
      <c r="GE183" s="678"/>
      <c r="GF183" s="678"/>
      <c r="GG183" s="678"/>
      <c r="GH183" s="678"/>
      <c r="GI183" s="678"/>
      <c r="GJ183" s="678"/>
      <c r="GK183" s="678"/>
      <c r="GL183" s="678"/>
      <c r="GM183" s="678"/>
      <c r="GN183" s="678"/>
      <c r="GO183" s="678"/>
      <c r="GP183" s="678"/>
      <c r="GQ183" s="678"/>
      <c r="GR183" s="678"/>
      <c r="GS183" s="678"/>
      <c r="GT183" s="678"/>
      <c r="GU183" s="678"/>
      <c r="GV183" s="678"/>
      <c r="GW183" s="678"/>
      <c r="GX183" s="678"/>
      <c r="GY183" s="678"/>
      <c r="GZ183" s="678"/>
      <c r="HA183" s="678"/>
      <c r="HB183" s="678"/>
      <c r="HC183" s="678"/>
      <c r="HD183" s="678"/>
      <c r="HE183" s="678"/>
      <c r="HF183" s="678"/>
      <c r="HG183" s="678"/>
      <c r="HH183" s="678"/>
      <c r="HI183" s="678"/>
      <c r="HJ183" s="678"/>
      <c r="HK183" s="678"/>
      <c r="HL183" s="678"/>
      <c r="HM183" s="678"/>
      <c r="HN183" s="678"/>
      <c r="HO183" s="678"/>
      <c r="HP183" s="678"/>
      <c r="HQ183" s="678"/>
      <c r="HR183" s="678"/>
      <c r="HS183" s="678"/>
      <c r="HT183" s="678"/>
      <c r="HU183" s="678"/>
      <c r="HV183" s="678"/>
      <c r="HW183" s="678"/>
      <c r="HX183" s="678"/>
      <c r="HY183" s="678"/>
      <c r="HZ183" s="678"/>
      <c r="IA183" s="678"/>
      <c r="IB183" s="678"/>
      <c r="IC183" s="678"/>
      <c r="ID183" s="678"/>
      <c r="IE183" s="678"/>
      <c r="IF183" s="678"/>
      <c r="IG183" s="678"/>
      <c r="IH183" s="678"/>
      <c r="II183" s="678"/>
      <c r="IJ183" s="678"/>
      <c r="IK183" s="678"/>
      <c r="IL183" s="678"/>
      <c r="IM183" s="678"/>
      <c r="IN183" s="678"/>
      <c r="IO183" s="678"/>
      <c r="IP183" s="678"/>
      <c r="IQ183" s="678"/>
      <c r="IR183" s="678"/>
      <c r="IS183" s="678"/>
      <c r="IT183" s="678"/>
      <c r="IU183" s="678"/>
      <c r="IV183" s="678"/>
      <c r="IW183" s="678"/>
      <c r="IX183" s="678"/>
      <c r="IY183" s="678"/>
      <c r="IZ183" s="678"/>
      <c r="JA183" s="678"/>
      <c r="JB183" s="678"/>
      <c r="JC183" s="678"/>
      <c r="JD183" s="678"/>
      <c r="JE183" s="678"/>
      <c r="JF183" s="678"/>
      <c r="JG183" s="678"/>
      <c r="JH183" s="678"/>
      <c r="JI183" s="678"/>
      <c r="JJ183" s="678"/>
      <c r="JK183" s="678"/>
      <c r="JL183" s="678"/>
      <c r="JM183" s="678"/>
      <c r="JN183" s="678"/>
      <c r="JO183" s="678"/>
      <c r="JP183" s="678"/>
      <c r="JQ183" s="678"/>
      <c r="JR183" s="678"/>
      <c r="JS183" s="678"/>
      <c r="JT183" s="678"/>
      <c r="JU183" s="678"/>
      <c r="JV183" s="678"/>
      <c r="JW183" s="678"/>
      <c r="JX183" s="678"/>
      <c r="JY183" s="678"/>
      <c r="JZ183" s="678"/>
      <c r="KA183" s="678"/>
      <c r="KB183" s="678"/>
      <c r="KC183" s="678"/>
      <c r="KD183" s="678"/>
      <c r="KE183" s="678"/>
      <c r="KF183" s="678"/>
      <c r="KG183" s="678"/>
      <c r="KH183" s="678"/>
      <c r="KI183" s="678"/>
      <c r="KJ183" s="678"/>
      <c r="KK183" s="678"/>
      <c r="KL183" s="678"/>
      <c r="KM183" s="678"/>
      <c r="KN183" s="678"/>
      <c r="KO183" s="678"/>
      <c r="KP183" s="678"/>
      <c r="KQ183" s="678"/>
      <c r="KR183" s="678"/>
      <c r="KS183" s="678"/>
      <c r="KT183" s="678"/>
      <c r="KU183" s="678"/>
      <c r="KV183" s="678"/>
      <c r="KW183" s="678"/>
      <c r="KX183" s="678"/>
      <c r="KY183" s="678"/>
      <c r="KZ183" s="678"/>
      <c r="LA183" s="678"/>
      <c r="LB183" s="678"/>
      <c r="LC183" s="678"/>
      <c r="LD183" s="678"/>
      <c r="LE183" s="678"/>
      <c r="LF183" s="678"/>
      <c r="LG183" s="678"/>
      <c r="LH183" s="678"/>
      <c r="LI183" s="678"/>
      <c r="LJ183" s="678"/>
      <c r="LK183" s="678"/>
      <c r="LL183" s="678"/>
      <c r="LM183" s="678"/>
      <c r="LN183" s="678"/>
      <c r="LO183" s="678"/>
      <c r="LP183" s="678"/>
      <c r="LQ183" s="678"/>
      <c r="LR183" s="678"/>
      <c r="LS183" s="678"/>
      <c r="LT183" s="678"/>
      <c r="LU183" s="678"/>
      <c r="LV183" s="678"/>
      <c r="LW183" s="678"/>
      <c r="LX183" s="678"/>
      <c r="LY183" s="678"/>
      <c r="LZ183" s="678"/>
      <c r="MA183" s="678"/>
      <c r="MB183" s="678"/>
      <c r="MC183" s="678"/>
      <c r="MD183" s="678"/>
      <c r="ME183" s="678"/>
      <c r="MF183" s="678"/>
      <c r="MG183" s="678"/>
      <c r="MH183" s="678"/>
      <c r="MI183" s="678"/>
      <c r="MJ183" s="678"/>
      <c r="MK183" s="678"/>
      <c r="ML183" s="678"/>
      <c r="MM183" s="678"/>
      <c r="MN183" s="678"/>
      <c r="MO183" s="678"/>
      <c r="MP183" s="678"/>
      <c r="MQ183" s="678"/>
      <c r="MR183" s="678"/>
      <c r="MS183" s="678"/>
      <c r="MT183" s="678"/>
      <c r="MU183" s="678"/>
      <c r="MV183" s="678"/>
      <c r="MW183" s="678"/>
      <c r="MX183" s="678"/>
      <c r="MY183" s="678"/>
      <c r="MZ183" s="678"/>
      <c r="NA183" s="678"/>
      <c r="NB183" s="678"/>
      <c r="NC183" s="678"/>
      <c r="ND183" s="678"/>
      <c r="NE183" s="678"/>
      <c r="NF183" s="678"/>
      <c r="NG183" s="678"/>
      <c r="NH183" s="678"/>
      <c r="NI183" s="678"/>
      <c r="NJ183" s="678"/>
      <c r="NK183" s="678"/>
      <c r="NL183" s="678"/>
      <c r="NM183" s="678"/>
      <c r="NN183" s="678"/>
      <c r="NO183" s="678"/>
      <c r="NP183" s="678"/>
      <c r="NQ183" s="678"/>
      <c r="NR183" s="678"/>
      <c r="NS183" s="678"/>
      <c r="NT183" s="678"/>
      <c r="NU183" s="678"/>
      <c r="NV183" s="678"/>
      <c r="NW183" s="678"/>
      <c r="NX183" s="678"/>
      <c r="NY183" s="678"/>
      <c r="NZ183" s="678"/>
      <c r="OA183" s="678"/>
      <c r="OB183" s="678"/>
      <c r="OC183" s="678"/>
      <c r="OD183" s="678"/>
      <c r="OE183" s="678"/>
      <c r="OF183" s="678"/>
      <c r="OG183" s="678"/>
      <c r="OH183" s="678"/>
      <c r="OI183" s="678"/>
      <c r="OJ183" s="678"/>
      <c r="OK183" s="678"/>
      <c r="OL183" s="678"/>
      <c r="OM183" s="678"/>
      <c r="ON183" s="678"/>
      <c r="OO183" s="678"/>
      <c r="OP183" s="678"/>
      <c r="OQ183" s="678"/>
      <c r="OR183" s="678"/>
      <c r="OS183" s="678"/>
      <c r="OT183" s="678"/>
      <c r="OU183" s="678"/>
      <c r="OV183" s="678"/>
      <c r="OW183" s="678"/>
      <c r="OX183" s="678"/>
      <c r="OY183" s="678"/>
      <c r="OZ183" s="678"/>
      <c r="PA183" s="678"/>
      <c r="PB183" s="678"/>
      <c r="PC183" s="678"/>
      <c r="PD183" s="678"/>
      <c r="PE183" s="678"/>
      <c r="PF183" s="678"/>
      <c r="PG183" s="678"/>
      <c r="PH183" s="678"/>
      <c r="PI183" s="678"/>
      <c r="PJ183" s="678"/>
      <c r="PK183" s="678"/>
      <c r="PL183" s="678"/>
      <c r="PM183" s="678"/>
      <c r="PN183" s="678"/>
      <c r="PO183" s="678"/>
      <c r="PP183" s="678"/>
      <c r="PQ183" s="678"/>
      <c r="PR183" s="678"/>
      <c r="PS183" s="678"/>
      <c r="PT183" s="678"/>
      <c r="PU183" s="678"/>
      <c r="PV183" s="678"/>
      <c r="PW183" s="678"/>
      <c r="PX183" s="678"/>
      <c r="PY183" s="678"/>
      <c r="PZ183" s="678"/>
      <c r="QA183" s="678"/>
      <c r="QB183" s="678"/>
      <c r="QC183" s="678"/>
      <c r="QD183" s="678"/>
      <c r="QE183" s="678"/>
      <c r="QF183" s="678"/>
      <c r="QG183" s="678"/>
      <c r="QH183" s="678"/>
      <c r="QI183" s="678"/>
      <c r="QJ183" s="678"/>
      <c r="QK183" s="678"/>
      <c r="QL183" s="678"/>
      <c r="QM183" s="678"/>
      <c r="QN183" s="678"/>
      <c r="QO183" s="678"/>
      <c r="QP183" s="678"/>
      <c r="QQ183" s="678"/>
      <c r="QR183" s="678"/>
      <c r="QS183" s="678"/>
      <c r="QT183" s="678"/>
      <c r="QU183" s="678"/>
      <c r="QV183" s="678"/>
      <c r="QW183" s="678"/>
      <c r="QX183" s="678"/>
      <c r="QY183" s="678"/>
      <c r="QZ183" s="678"/>
      <c r="RA183" s="678"/>
      <c r="RB183" s="678"/>
      <c r="RC183" s="678"/>
      <c r="RD183" s="678"/>
      <c r="RE183" s="678"/>
      <c r="RF183" s="678"/>
      <c r="RG183" s="678"/>
      <c r="RH183" s="678"/>
      <c r="RI183" s="678"/>
      <c r="RJ183" s="678"/>
      <c r="RK183" s="678"/>
      <c r="RL183" s="678"/>
      <c r="RM183" s="678"/>
      <c r="RN183" s="678"/>
      <c r="RO183" s="678"/>
      <c r="RP183" s="678"/>
      <c r="RQ183" s="678"/>
      <c r="RR183" s="678"/>
      <c r="RS183" s="678"/>
      <c r="RT183" s="678"/>
      <c r="RU183" s="678"/>
      <c r="RV183" s="678"/>
      <c r="RW183" s="678"/>
      <c r="RX183" s="678"/>
      <c r="RY183" s="678"/>
      <c r="RZ183" s="678"/>
      <c r="SA183" s="678"/>
      <c r="SB183" s="678"/>
      <c r="SC183" s="678"/>
      <c r="SD183" s="678"/>
      <c r="SE183" s="678"/>
      <c r="SF183" s="678"/>
      <c r="SG183" s="678"/>
      <c r="SH183" s="678"/>
      <c r="SI183" s="678"/>
      <c r="SJ183" s="678"/>
      <c r="SK183" s="678"/>
      <c r="SL183" s="678"/>
      <c r="SM183" s="678"/>
      <c r="SN183" s="678"/>
      <c r="SO183" s="678"/>
      <c r="SP183" s="678"/>
      <c r="SQ183" s="678"/>
      <c r="SR183" s="678"/>
      <c r="SS183" s="678"/>
      <c r="ST183" s="678"/>
      <c r="SU183" s="678"/>
      <c r="SV183" s="678"/>
      <c r="SW183" s="678"/>
      <c r="SX183" s="678"/>
      <c r="SY183" s="678"/>
      <c r="SZ183" s="678"/>
      <c r="TA183" s="678"/>
      <c r="TB183" s="678"/>
      <c r="TC183" s="678"/>
      <c r="TD183" s="678"/>
      <c r="TE183" s="678"/>
      <c r="TF183" s="678"/>
      <c r="TG183" s="678"/>
      <c r="TH183" s="678"/>
      <c r="TI183" s="678"/>
      <c r="TJ183" s="678"/>
      <c r="TK183" s="678"/>
      <c r="TL183" s="678"/>
      <c r="TM183" s="678"/>
      <c r="TN183" s="678"/>
      <c r="TO183" s="678"/>
      <c r="TP183" s="678"/>
      <c r="TQ183" s="678"/>
      <c r="TR183" s="678"/>
      <c r="TS183" s="678"/>
      <c r="TT183" s="678"/>
      <c r="TU183" s="678"/>
      <c r="TV183" s="678"/>
      <c r="TW183" s="678"/>
      <c r="TX183" s="678"/>
      <c r="TY183" s="678"/>
      <c r="TZ183" s="678"/>
      <c r="UA183" s="678"/>
      <c r="UB183" s="678"/>
      <c r="UC183" s="678"/>
      <c r="UD183" s="678"/>
      <c r="UE183" s="678"/>
      <c r="UF183" s="678"/>
      <c r="UG183" s="678"/>
      <c r="UH183" s="678"/>
      <c r="UI183" s="678"/>
      <c r="UJ183" s="678"/>
      <c r="UK183" s="678"/>
      <c r="UL183" s="678"/>
      <c r="UM183" s="678"/>
      <c r="UN183" s="678"/>
      <c r="UO183" s="678"/>
      <c r="UP183" s="678"/>
      <c r="UQ183" s="678"/>
      <c r="UR183" s="678"/>
      <c r="US183" s="678"/>
      <c r="UT183" s="678"/>
      <c r="UU183" s="678"/>
      <c r="UV183" s="678"/>
      <c r="UW183" s="678"/>
      <c r="UX183" s="678"/>
      <c r="UY183" s="678"/>
      <c r="UZ183" s="678"/>
      <c r="VA183" s="678"/>
      <c r="VB183" s="678"/>
      <c r="VC183" s="678"/>
      <c r="VD183" s="678"/>
      <c r="VE183" s="678"/>
      <c r="VF183" s="678"/>
      <c r="VG183" s="678"/>
      <c r="VH183" s="678"/>
      <c r="VI183" s="678"/>
      <c r="VJ183" s="678"/>
      <c r="VK183" s="678"/>
      <c r="VL183" s="678"/>
      <c r="VM183" s="678"/>
      <c r="VN183" s="678"/>
      <c r="VO183" s="678"/>
      <c r="VP183" s="678"/>
      <c r="VQ183" s="678"/>
      <c r="VR183" s="678"/>
      <c r="VS183" s="678"/>
      <c r="VT183" s="678"/>
      <c r="VU183" s="678"/>
      <c r="VV183" s="678"/>
      <c r="VW183" s="678"/>
      <c r="VX183" s="678"/>
      <c r="VY183" s="678"/>
      <c r="VZ183" s="678"/>
      <c r="WA183" s="678"/>
      <c r="WB183" s="678"/>
      <c r="WC183" s="678"/>
      <c r="WD183" s="678"/>
      <c r="WE183" s="678"/>
      <c r="WF183" s="678"/>
      <c r="WG183" s="678"/>
      <c r="WH183" s="678"/>
      <c r="WI183" s="678"/>
      <c r="WJ183" s="678"/>
      <c r="WK183" s="678"/>
      <c r="WL183" s="678"/>
      <c r="WM183" s="678"/>
      <c r="WN183" s="678"/>
      <c r="WO183" s="678"/>
      <c r="WP183" s="678"/>
      <c r="WQ183" s="678"/>
      <c r="WR183" s="678"/>
      <c r="WS183" s="678"/>
      <c r="WT183" s="678"/>
      <c r="WU183" s="678"/>
      <c r="WV183" s="678"/>
      <c r="WW183" s="678"/>
      <c r="WX183" s="678"/>
      <c r="WY183" s="678"/>
      <c r="WZ183" s="678"/>
      <c r="XA183" s="678"/>
      <c r="XB183" s="678"/>
      <c r="XC183" s="678"/>
      <c r="XD183" s="678"/>
      <c r="XE183" s="678"/>
      <c r="XF183" s="678"/>
      <c r="XG183" s="678"/>
      <c r="XH183" s="678"/>
      <c r="XI183" s="678"/>
      <c r="XJ183" s="678"/>
      <c r="XK183" s="678"/>
      <c r="XL183" s="678"/>
      <c r="XM183" s="678"/>
      <c r="XN183" s="678"/>
      <c r="XO183" s="678"/>
      <c r="XP183" s="678"/>
      <c r="XQ183" s="678"/>
      <c r="XR183" s="678"/>
      <c r="XS183" s="678"/>
      <c r="XT183" s="678"/>
      <c r="XU183" s="678"/>
      <c r="XV183" s="678"/>
      <c r="XW183" s="678"/>
      <c r="XX183" s="678"/>
      <c r="XY183" s="678"/>
      <c r="XZ183" s="678"/>
      <c r="YA183" s="678"/>
      <c r="YB183" s="678"/>
      <c r="YC183" s="678"/>
      <c r="YD183" s="678"/>
      <c r="YE183" s="678"/>
      <c r="YF183" s="678"/>
      <c r="YG183" s="678"/>
      <c r="YH183" s="678"/>
      <c r="YI183" s="678"/>
      <c r="YJ183" s="678"/>
      <c r="YK183" s="678"/>
      <c r="YL183" s="678"/>
      <c r="YM183" s="678"/>
      <c r="YN183" s="678"/>
      <c r="YO183" s="678"/>
      <c r="YP183" s="678"/>
      <c r="YQ183" s="678"/>
      <c r="YR183" s="678"/>
      <c r="YS183" s="678"/>
      <c r="YT183" s="678"/>
      <c r="YU183" s="678"/>
      <c r="YV183" s="678"/>
      <c r="YW183" s="678"/>
      <c r="YX183" s="678"/>
      <c r="YY183" s="678"/>
      <c r="YZ183" s="678"/>
      <c r="ZA183" s="678"/>
      <c r="ZB183" s="678"/>
      <c r="ZC183" s="678"/>
      <c r="ZD183" s="678"/>
      <c r="ZE183" s="678"/>
      <c r="ZF183" s="678"/>
      <c r="ZG183" s="678"/>
      <c r="ZH183" s="678"/>
      <c r="ZI183" s="678"/>
      <c r="ZJ183" s="678"/>
      <c r="ZK183" s="678"/>
      <c r="ZL183" s="678"/>
      <c r="ZM183" s="678"/>
      <c r="ZN183" s="678"/>
      <c r="ZO183" s="678"/>
      <c r="ZP183" s="678"/>
      <c r="ZQ183" s="678"/>
      <c r="ZR183" s="678"/>
      <c r="ZS183" s="678"/>
      <c r="ZT183" s="678"/>
      <c r="ZU183" s="678"/>
      <c r="ZV183" s="678"/>
      <c r="ZW183" s="678"/>
      <c r="ZX183" s="678"/>
      <c r="ZY183" s="678"/>
      <c r="ZZ183" s="678"/>
      <c r="AAA183" s="678"/>
      <c r="AAB183" s="678"/>
      <c r="AAC183" s="678"/>
      <c r="AAD183" s="678"/>
      <c r="AAE183" s="678"/>
      <c r="AAF183" s="678"/>
      <c r="AAG183" s="678"/>
      <c r="AAH183" s="678"/>
      <c r="AAI183" s="678"/>
      <c r="AAJ183" s="678"/>
      <c r="AAK183" s="678"/>
      <c r="AAL183" s="678"/>
      <c r="AAM183" s="678"/>
      <c r="AAN183" s="678"/>
      <c r="AAO183" s="678"/>
      <c r="AAP183" s="678"/>
      <c r="AAQ183" s="678"/>
      <c r="AAR183" s="678"/>
      <c r="AAS183" s="678"/>
      <c r="AAT183" s="678"/>
      <c r="AAU183" s="678"/>
      <c r="AAV183" s="678"/>
      <c r="AAW183" s="678"/>
      <c r="AAX183" s="678"/>
      <c r="AAY183" s="678"/>
      <c r="AAZ183" s="678"/>
      <c r="ABA183" s="678"/>
      <c r="ABB183" s="678"/>
      <c r="ABC183" s="678"/>
      <c r="ABD183" s="678"/>
      <c r="ABE183" s="678"/>
      <c r="ABF183" s="678"/>
      <c r="ABG183" s="678"/>
      <c r="ABH183" s="678"/>
      <c r="ABI183" s="678"/>
      <c r="ABJ183" s="678"/>
      <c r="ABK183" s="678"/>
      <c r="ABL183" s="678"/>
      <c r="ABM183" s="678"/>
      <c r="ABN183" s="678"/>
      <c r="ABO183" s="678"/>
      <c r="ABP183" s="678"/>
      <c r="ABQ183" s="678"/>
      <c r="ABR183" s="678"/>
      <c r="ABS183" s="678"/>
      <c r="ABT183" s="678"/>
      <c r="ABU183" s="678"/>
      <c r="ABV183" s="678"/>
      <c r="ABW183" s="678"/>
      <c r="ABX183" s="678"/>
      <c r="ABY183" s="678"/>
      <c r="ABZ183" s="678"/>
      <c r="ACA183" s="678"/>
      <c r="ACB183" s="678"/>
      <c r="ACC183" s="678"/>
      <c r="ACD183" s="678"/>
      <c r="ACE183" s="678"/>
      <c r="ACF183" s="678"/>
      <c r="ACG183" s="678"/>
      <c r="ACH183" s="678"/>
      <c r="ACI183" s="678"/>
      <c r="ACJ183" s="678"/>
      <c r="ACK183" s="678"/>
      <c r="ACL183" s="678"/>
      <c r="ACM183" s="678"/>
      <c r="ACN183" s="678"/>
      <c r="ACO183" s="678"/>
      <c r="ACP183" s="678"/>
      <c r="ACQ183" s="678"/>
      <c r="ACR183" s="678"/>
      <c r="ACS183" s="678"/>
      <c r="ACT183" s="678"/>
      <c r="ACU183" s="678"/>
      <c r="ACV183" s="678"/>
      <c r="ACW183" s="678"/>
      <c r="ACX183" s="678"/>
      <c r="ACY183" s="678"/>
      <c r="ACZ183" s="678"/>
      <c r="ADA183" s="678"/>
      <c r="ADB183" s="678"/>
      <c r="ADC183" s="678"/>
      <c r="ADD183" s="678"/>
      <c r="ADE183" s="678"/>
      <c r="ADF183" s="678"/>
      <c r="ADG183" s="678"/>
      <c r="ADH183" s="678"/>
      <c r="ADI183" s="678"/>
      <c r="ADJ183" s="678"/>
      <c r="ADK183" s="678"/>
      <c r="ADL183" s="678"/>
      <c r="ADM183" s="678"/>
      <c r="ADN183" s="678"/>
      <c r="ADO183" s="678"/>
      <c r="ADP183" s="678"/>
      <c r="ADQ183" s="678"/>
      <c r="ADR183" s="678"/>
      <c r="ADS183" s="678"/>
      <c r="ADT183" s="678"/>
      <c r="ADU183" s="678"/>
      <c r="ADV183" s="678"/>
      <c r="ADW183" s="678"/>
      <c r="ADX183" s="678"/>
      <c r="ADY183" s="678"/>
      <c r="ADZ183" s="678"/>
      <c r="AEA183" s="678"/>
      <c r="AEB183" s="678"/>
      <c r="AEC183" s="678"/>
      <c r="AED183" s="678"/>
      <c r="AEE183" s="678"/>
      <c r="AEF183" s="678"/>
      <c r="AEG183" s="678"/>
      <c r="AEH183" s="678"/>
      <c r="AEI183" s="678"/>
      <c r="AEJ183" s="678"/>
      <c r="AEK183" s="678"/>
      <c r="AEL183" s="678"/>
      <c r="AEM183" s="678"/>
      <c r="AEN183" s="678"/>
      <c r="AEO183" s="678"/>
      <c r="AEP183" s="678"/>
      <c r="AEQ183" s="678"/>
      <c r="AER183" s="678"/>
    </row>
    <row r="184" spans="11:824">
      <c r="K184" s="678" t="s">
        <v>832</v>
      </c>
      <c r="L184" s="678"/>
      <c r="M184" s="678">
        <v>2995733.64</v>
      </c>
      <c r="N184" s="678">
        <v>2859193.16</v>
      </c>
      <c r="O184" s="678">
        <v>510048.1</v>
      </c>
      <c r="P184" s="678">
        <v>48137.98</v>
      </c>
      <c r="Q184" s="678">
        <v>24761.93</v>
      </c>
      <c r="R184" s="678">
        <v>12304.02</v>
      </c>
      <c r="S184" s="678" t="s">
        <v>6192</v>
      </c>
      <c r="T184" s="678"/>
      <c r="U184" s="678"/>
      <c r="V184" s="678"/>
      <c r="W184" s="678"/>
      <c r="X184" s="678"/>
      <c r="Y184" s="678"/>
      <c r="Z184" s="678"/>
      <c r="AA184" s="678"/>
      <c r="AB184" s="678"/>
      <c r="AC184" s="678"/>
      <c r="AD184" s="678"/>
      <c r="AE184" s="678"/>
      <c r="AF184" s="678"/>
      <c r="AG184" s="678"/>
      <c r="AH184" s="678"/>
      <c r="AI184" s="678"/>
      <c r="AJ184" s="678"/>
      <c r="AK184" s="678"/>
      <c r="AL184" s="678"/>
      <c r="AM184" s="678"/>
      <c r="AN184" s="678"/>
      <c r="AO184" s="678"/>
      <c r="AP184" s="678"/>
      <c r="AQ184" s="678"/>
      <c r="AR184" s="678"/>
      <c r="AS184" s="678"/>
      <c r="AT184" s="678"/>
      <c r="AU184" s="678"/>
      <c r="AV184" s="678"/>
      <c r="AW184" s="678"/>
      <c r="AX184" s="678"/>
      <c r="AY184" s="678"/>
      <c r="AZ184" s="678"/>
      <c r="BA184" s="678"/>
      <c r="BB184" s="678"/>
      <c r="BC184" s="678"/>
      <c r="BD184" s="678"/>
      <c r="BE184" s="678"/>
      <c r="BF184" s="678"/>
      <c r="BG184" s="678"/>
      <c r="BH184" s="678"/>
      <c r="BI184" s="678"/>
      <c r="BJ184" s="678"/>
      <c r="BK184" s="678"/>
      <c r="BL184" s="678"/>
      <c r="BM184" s="678"/>
      <c r="BN184" s="678"/>
      <c r="BO184" s="678"/>
      <c r="BP184" s="678"/>
      <c r="BQ184" s="678"/>
      <c r="BR184" s="678"/>
      <c r="BS184" s="678"/>
      <c r="BT184" s="678"/>
      <c r="BU184" s="678"/>
      <c r="BV184" s="678"/>
      <c r="BW184" s="678"/>
      <c r="BX184" s="678"/>
      <c r="BY184" s="678"/>
      <c r="BZ184" s="678"/>
      <c r="CA184" s="678"/>
      <c r="CB184" s="678"/>
      <c r="CC184" s="678"/>
      <c r="CD184" s="678"/>
      <c r="CE184" s="678"/>
      <c r="CF184" s="678"/>
      <c r="CG184" s="678"/>
      <c r="CH184" s="678"/>
      <c r="CI184" s="678"/>
      <c r="CJ184" s="678"/>
      <c r="CK184" s="678"/>
      <c r="CL184" s="678"/>
      <c r="CM184" s="678"/>
      <c r="CN184" s="678"/>
      <c r="CO184" s="678"/>
      <c r="CP184" s="678"/>
      <c r="CQ184" s="678"/>
      <c r="CR184" s="678"/>
      <c r="CS184" s="678"/>
      <c r="CT184" s="678"/>
      <c r="CU184" s="678"/>
      <c r="CV184" s="678"/>
      <c r="CW184" s="678"/>
      <c r="CX184" s="678"/>
      <c r="CY184" s="678"/>
      <c r="CZ184" s="678"/>
      <c r="DA184" s="678"/>
      <c r="DB184" s="678"/>
      <c r="DC184" s="678"/>
      <c r="DD184" s="678"/>
      <c r="DE184" s="678"/>
      <c r="DF184" s="678"/>
      <c r="DG184" s="678"/>
      <c r="DH184" s="678"/>
      <c r="DI184" s="678"/>
      <c r="DJ184" s="678"/>
      <c r="DK184" s="678"/>
      <c r="DL184" s="678"/>
      <c r="DM184" s="678"/>
      <c r="DN184" s="678"/>
      <c r="DO184" s="678"/>
      <c r="DP184" s="678"/>
      <c r="DQ184" s="678"/>
      <c r="DR184" s="678"/>
      <c r="DS184" s="678"/>
      <c r="DT184" s="678"/>
      <c r="DU184" s="678"/>
      <c r="DV184" s="678"/>
      <c r="DW184" s="678"/>
      <c r="DX184" s="678"/>
      <c r="DY184" s="678"/>
      <c r="DZ184" s="678"/>
      <c r="EA184" s="678"/>
      <c r="EB184" s="678"/>
      <c r="EC184" s="678"/>
      <c r="ED184" s="678"/>
      <c r="EE184" s="678"/>
      <c r="EF184" s="678"/>
      <c r="EG184" s="678"/>
      <c r="EH184" s="678"/>
      <c r="EI184" s="678"/>
      <c r="EJ184" s="678"/>
      <c r="EK184" s="678"/>
      <c r="EL184" s="678"/>
      <c r="EM184" s="678"/>
      <c r="EN184" s="678"/>
      <c r="EO184" s="678"/>
      <c r="EP184" s="678"/>
      <c r="EQ184" s="678"/>
      <c r="ER184" s="678"/>
      <c r="ES184" s="678"/>
      <c r="ET184" s="678"/>
      <c r="EU184" s="678"/>
      <c r="EV184" s="678"/>
      <c r="EW184" s="678"/>
      <c r="EX184" s="678"/>
      <c r="EY184" s="678"/>
      <c r="EZ184" s="678"/>
      <c r="FA184" s="678"/>
      <c r="FB184" s="678"/>
      <c r="FC184" s="678"/>
      <c r="FD184" s="678"/>
      <c r="FE184" s="678"/>
      <c r="FF184" s="678"/>
      <c r="FG184" s="678"/>
      <c r="FH184" s="678"/>
      <c r="FI184" s="678"/>
      <c r="FJ184" s="678"/>
      <c r="FK184" s="678"/>
      <c r="FL184" s="678"/>
      <c r="FM184" s="678"/>
      <c r="FN184" s="678"/>
      <c r="FO184" s="678"/>
      <c r="FP184" s="678"/>
      <c r="FQ184" s="678"/>
      <c r="FR184" s="678"/>
      <c r="FS184" s="678"/>
      <c r="FT184" s="678"/>
      <c r="FU184" s="678"/>
      <c r="FV184" s="678"/>
      <c r="FW184" s="678"/>
      <c r="FX184" s="678"/>
      <c r="FY184" s="678"/>
      <c r="FZ184" s="678"/>
      <c r="GA184" s="678"/>
      <c r="GB184" s="678"/>
      <c r="GC184" s="678"/>
      <c r="GD184" s="678"/>
      <c r="GE184" s="678"/>
      <c r="GF184" s="678"/>
      <c r="GG184" s="678"/>
      <c r="GH184" s="678"/>
      <c r="GI184" s="678"/>
      <c r="GJ184" s="678"/>
      <c r="GK184" s="678"/>
      <c r="GL184" s="678"/>
      <c r="GM184" s="678"/>
      <c r="GN184" s="678"/>
      <c r="GO184" s="678"/>
      <c r="GP184" s="678"/>
      <c r="GQ184" s="678"/>
      <c r="GR184" s="678"/>
      <c r="GS184" s="678"/>
      <c r="GT184" s="678"/>
      <c r="GU184" s="678"/>
      <c r="GV184" s="678"/>
      <c r="GW184" s="678"/>
      <c r="GX184" s="678"/>
      <c r="GY184" s="678"/>
      <c r="GZ184" s="678"/>
      <c r="HA184" s="678">
        <v>610.33000000000004</v>
      </c>
      <c r="HB184" s="678">
        <v>1367.34</v>
      </c>
      <c r="HC184" s="678">
        <v>1367.34</v>
      </c>
      <c r="HD184" s="678">
        <v>2124.34</v>
      </c>
      <c r="HE184" s="678">
        <v>2881.35</v>
      </c>
      <c r="HF184" s="678">
        <v>4072.73</v>
      </c>
      <c r="HG184" s="678">
        <v>5330.94</v>
      </c>
      <c r="HH184" s="678">
        <v>6589.15</v>
      </c>
      <c r="HI184" s="678">
        <v>7847.36</v>
      </c>
      <c r="HJ184" s="678">
        <v>7847.36</v>
      </c>
      <c r="HK184" s="678">
        <v>9105.57</v>
      </c>
      <c r="HL184" s="678">
        <v>10363.780000000001</v>
      </c>
      <c r="HM184" s="678">
        <v>11621.99</v>
      </c>
      <c r="HN184" s="678">
        <v>12880.2</v>
      </c>
      <c r="HO184" s="678">
        <v>13823.86</v>
      </c>
      <c r="HP184" s="678">
        <v>15056.86</v>
      </c>
      <c r="HQ184" s="678">
        <v>15056.86</v>
      </c>
      <c r="HR184" s="678">
        <v>16732.73</v>
      </c>
      <c r="HS184" s="678">
        <v>16732.73</v>
      </c>
      <c r="HT184" s="678">
        <v>19596.97</v>
      </c>
      <c r="HU184" s="678">
        <v>23321.56</v>
      </c>
      <c r="HV184" s="678">
        <v>28211.65</v>
      </c>
      <c r="HW184" s="678">
        <v>33212.83</v>
      </c>
      <c r="HX184" s="678">
        <v>33212.83</v>
      </c>
      <c r="HY184" s="678">
        <v>38536.1</v>
      </c>
      <c r="HZ184" s="678">
        <v>43587.81</v>
      </c>
      <c r="IA184" s="678">
        <v>48308.98</v>
      </c>
      <c r="IB184" s="678">
        <v>54563.9</v>
      </c>
      <c r="IC184" s="678">
        <v>61910.38</v>
      </c>
      <c r="ID184" s="678">
        <v>70509.070000000007</v>
      </c>
      <c r="IE184" s="678">
        <v>70509.070000000007</v>
      </c>
      <c r="IF184" s="678">
        <v>78956.100000000006</v>
      </c>
      <c r="IG184" s="678">
        <v>84161.34</v>
      </c>
      <c r="IH184" s="678">
        <v>89843.78</v>
      </c>
      <c r="II184" s="678">
        <v>96886.03</v>
      </c>
      <c r="IJ184" s="678">
        <v>105749.45</v>
      </c>
      <c r="IK184" s="678">
        <v>115879.3</v>
      </c>
      <c r="IL184" s="678">
        <v>115879.3</v>
      </c>
      <c r="IM184" s="678">
        <v>127165.9</v>
      </c>
      <c r="IN184" s="678">
        <v>136591.19</v>
      </c>
      <c r="IO184" s="678">
        <v>146762.18</v>
      </c>
      <c r="IP184" s="678">
        <v>158635.57</v>
      </c>
      <c r="IQ184" s="678">
        <v>171221.63</v>
      </c>
      <c r="IR184" s="678">
        <v>171221.63</v>
      </c>
      <c r="IS184" s="678">
        <v>171221.63</v>
      </c>
      <c r="IT184" s="678">
        <v>171221.63</v>
      </c>
      <c r="IU184" s="678">
        <v>171221.63</v>
      </c>
      <c r="IV184" s="678">
        <v>171221.63</v>
      </c>
      <c r="IW184" s="678">
        <v>190074.78</v>
      </c>
      <c r="IX184" s="678">
        <v>208828.3</v>
      </c>
      <c r="IY184" s="678">
        <v>230649.69</v>
      </c>
      <c r="IZ184" s="678">
        <v>230649.69</v>
      </c>
      <c r="JA184" s="678">
        <v>252059.58</v>
      </c>
      <c r="JB184" s="678">
        <v>276498.7</v>
      </c>
      <c r="JC184" s="678">
        <v>298716.21000000002</v>
      </c>
      <c r="JD184" s="678">
        <v>315195.52000000002</v>
      </c>
      <c r="JE184" s="678">
        <v>325117.90999999997</v>
      </c>
      <c r="JF184" s="678">
        <v>333843.63</v>
      </c>
      <c r="JG184" s="678">
        <v>333843.63</v>
      </c>
      <c r="JH184" s="678">
        <v>337279.05</v>
      </c>
      <c r="JI184" s="678">
        <v>344086.24</v>
      </c>
      <c r="JJ184" s="678">
        <v>353474.16</v>
      </c>
      <c r="JK184" s="678">
        <v>358721.05</v>
      </c>
      <c r="JL184" s="678">
        <v>365206.35</v>
      </c>
      <c r="JM184" s="678">
        <v>367671.03</v>
      </c>
      <c r="JN184" s="678">
        <v>367671.03</v>
      </c>
      <c r="JO184" s="678">
        <v>368376.43</v>
      </c>
      <c r="JP184" s="678">
        <v>369116.56</v>
      </c>
      <c r="JQ184" s="678">
        <v>369856.7</v>
      </c>
      <c r="JR184" s="678">
        <v>370596.85</v>
      </c>
      <c r="JS184" s="678">
        <v>371814.5</v>
      </c>
      <c r="JT184" s="678">
        <v>373053.44</v>
      </c>
      <c r="JU184" s="678">
        <v>373053.44</v>
      </c>
      <c r="JV184" s="678">
        <v>374346.79</v>
      </c>
      <c r="JW184" s="678">
        <v>375640.15</v>
      </c>
      <c r="JX184" s="678">
        <v>376933.5</v>
      </c>
      <c r="JY184" s="678">
        <v>378226.86</v>
      </c>
      <c r="JZ184" s="678">
        <v>379621.22</v>
      </c>
      <c r="KA184" s="678">
        <v>381220.33</v>
      </c>
      <c r="KB184" s="678">
        <v>381220.33</v>
      </c>
      <c r="KC184" s="678">
        <v>382855.09</v>
      </c>
      <c r="KD184" s="678">
        <v>384492.06</v>
      </c>
      <c r="KE184" s="678">
        <v>386129.03</v>
      </c>
      <c r="KF184" s="678">
        <v>387769.04</v>
      </c>
      <c r="KG184" s="678">
        <v>389465.49</v>
      </c>
      <c r="KH184" s="678">
        <v>391170.81</v>
      </c>
      <c r="KI184" s="678">
        <v>391170.81</v>
      </c>
      <c r="KJ184" s="678">
        <v>392692.21</v>
      </c>
      <c r="KK184" s="678">
        <v>394100.98</v>
      </c>
      <c r="KL184" s="678">
        <v>395523.02</v>
      </c>
      <c r="KM184" s="678">
        <v>396979.41</v>
      </c>
      <c r="KN184" s="678">
        <v>398447.46</v>
      </c>
      <c r="KO184" s="678">
        <v>400042.85</v>
      </c>
      <c r="KP184" s="678">
        <v>400042.85</v>
      </c>
      <c r="KQ184" s="678">
        <v>401900.86</v>
      </c>
      <c r="KR184" s="678">
        <v>404059.39</v>
      </c>
      <c r="KS184" s="678">
        <v>406319.9</v>
      </c>
      <c r="KT184" s="678">
        <v>408852.09</v>
      </c>
      <c r="KU184" s="678">
        <v>411626.29</v>
      </c>
      <c r="KV184" s="678">
        <v>414455.27</v>
      </c>
      <c r="KW184" s="678">
        <v>414455.27</v>
      </c>
      <c r="KX184" s="678">
        <v>417580.61</v>
      </c>
      <c r="KY184" s="678">
        <v>420762.46</v>
      </c>
      <c r="KZ184" s="678">
        <v>424077.9</v>
      </c>
      <c r="LA184" s="678">
        <v>427549.29</v>
      </c>
      <c r="LB184" s="678">
        <v>430928.97</v>
      </c>
      <c r="LC184" s="678">
        <v>434141.82</v>
      </c>
      <c r="LD184" s="678">
        <v>434141.82</v>
      </c>
      <c r="LE184" s="678">
        <v>436987.54</v>
      </c>
      <c r="LF184" s="678">
        <v>438838.27</v>
      </c>
      <c r="LG184" s="678">
        <v>439662.48</v>
      </c>
      <c r="LH184" s="678">
        <v>439662.48</v>
      </c>
      <c r="LI184" s="678">
        <v>439662.48</v>
      </c>
      <c r="LJ184" s="678">
        <v>439662.48</v>
      </c>
      <c r="LK184" s="678">
        <v>439662.48</v>
      </c>
      <c r="LL184" s="678">
        <v>439662.48</v>
      </c>
      <c r="LM184" s="678">
        <v>440486.7</v>
      </c>
      <c r="LN184" s="678">
        <v>441310.92</v>
      </c>
      <c r="LO184" s="678">
        <v>442135.14</v>
      </c>
      <c r="LP184" s="678">
        <v>442959.35999999999</v>
      </c>
      <c r="LQ184" s="678">
        <v>443809.32</v>
      </c>
      <c r="LR184" s="678">
        <v>443809.32</v>
      </c>
      <c r="LS184" s="678">
        <v>444731.32</v>
      </c>
      <c r="LT184" s="678">
        <v>445657.16</v>
      </c>
      <c r="LU184" s="678">
        <v>446583.01</v>
      </c>
      <c r="LV184" s="678">
        <v>447544.33</v>
      </c>
      <c r="LW184" s="678">
        <v>448625.86</v>
      </c>
      <c r="LX184" s="678">
        <v>449867.12</v>
      </c>
      <c r="LY184" s="678">
        <v>449867.12</v>
      </c>
      <c r="LZ184" s="678">
        <v>450436.41</v>
      </c>
      <c r="MA184" s="678">
        <v>451000.21</v>
      </c>
      <c r="MB184" s="678">
        <v>451381.53</v>
      </c>
      <c r="MC184" s="678">
        <v>451606.1</v>
      </c>
      <c r="MD184" s="678">
        <v>451830.67</v>
      </c>
      <c r="ME184" s="678">
        <v>452055.24</v>
      </c>
      <c r="MF184" s="678">
        <v>452055.24</v>
      </c>
      <c r="MG184" s="678">
        <v>452288.62</v>
      </c>
      <c r="MH184" s="678">
        <v>452522</v>
      </c>
      <c r="MI184" s="678">
        <v>452755.39</v>
      </c>
      <c r="MJ184" s="678">
        <v>452988.77</v>
      </c>
      <c r="MK184" s="678">
        <v>453222.16</v>
      </c>
      <c r="ML184" s="678">
        <v>453455.54</v>
      </c>
      <c r="MM184" s="678">
        <v>453455.54</v>
      </c>
      <c r="MN184" s="678">
        <v>453688.93</v>
      </c>
      <c r="MO184" s="678">
        <v>453922.31</v>
      </c>
      <c r="MP184" s="678">
        <v>454155.69</v>
      </c>
      <c r="MQ184" s="678">
        <v>454389.08</v>
      </c>
      <c r="MR184" s="678">
        <v>454622.46</v>
      </c>
      <c r="MS184" s="678">
        <v>454855.85</v>
      </c>
      <c r="MT184" s="678">
        <v>454855.85</v>
      </c>
      <c r="MU184" s="678">
        <v>455091.69</v>
      </c>
      <c r="MV184" s="678">
        <v>455332.3</v>
      </c>
      <c r="MW184" s="678">
        <v>455574.25</v>
      </c>
      <c r="MX184" s="678">
        <v>455816.2</v>
      </c>
      <c r="MY184" s="678">
        <v>456058.14</v>
      </c>
      <c r="MZ184" s="678">
        <v>456300.09</v>
      </c>
      <c r="NA184" s="678">
        <v>456300.09</v>
      </c>
      <c r="NB184" s="678">
        <v>456609.15</v>
      </c>
      <c r="NC184" s="678">
        <v>456918.2</v>
      </c>
      <c r="ND184" s="678">
        <v>457230.12</v>
      </c>
      <c r="NE184" s="678">
        <v>457546.92</v>
      </c>
      <c r="NF184" s="678">
        <v>457864.54</v>
      </c>
      <c r="NG184" s="678">
        <v>458189.28</v>
      </c>
      <c r="NH184" s="678">
        <v>458189.28</v>
      </c>
      <c r="NI184" s="678">
        <v>458524.69</v>
      </c>
      <c r="NJ184" s="678">
        <v>458860.11</v>
      </c>
      <c r="NK184" s="678">
        <v>459195.53</v>
      </c>
      <c r="NL184" s="678">
        <v>459530.95</v>
      </c>
      <c r="NM184" s="678">
        <v>459866.37</v>
      </c>
      <c r="NN184" s="678">
        <v>460203.78</v>
      </c>
      <c r="NO184" s="678">
        <v>460203.78</v>
      </c>
      <c r="NP184" s="678">
        <v>460563.49</v>
      </c>
      <c r="NQ184" s="678">
        <v>460933.01</v>
      </c>
      <c r="NR184" s="678">
        <v>461309.09</v>
      </c>
      <c r="NS184" s="678">
        <v>461689.01</v>
      </c>
      <c r="NT184" s="678">
        <v>462068.93</v>
      </c>
      <c r="NU184" s="678">
        <v>462452.68</v>
      </c>
      <c r="NV184" s="678">
        <v>462452.68</v>
      </c>
      <c r="NW184" s="678">
        <v>462843.25</v>
      </c>
      <c r="NX184" s="678">
        <v>463243.67</v>
      </c>
      <c r="NY184" s="678">
        <v>463649.33</v>
      </c>
      <c r="NZ184" s="678">
        <v>464055.95</v>
      </c>
      <c r="OA184" s="678">
        <v>464468.6</v>
      </c>
      <c r="OB184" s="678">
        <v>464887.31</v>
      </c>
      <c r="OC184" s="678">
        <v>464887.31</v>
      </c>
      <c r="OD184" s="678">
        <v>465331.06</v>
      </c>
      <c r="OE184" s="678">
        <v>465811.56</v>
      </c>
      <c r="OF184" s="678">
        <v>466321.17</v>
      </c>
      <c r="OG184" s="678">
        <v>466846.55</v>
      </c>
      <c r="OH184" s="678">
        <v>467395.09</v>
      </c>
      <c r="OI184" s="678">
        <v>467982.25</v>
      </c>
      <c r="OJ184" s="678">
        <v>467982.25</v>
      </c>
      <c r="OK184" s="678">
        <v>468596.61</v>
      </c>
      <c r="OL184" s="678">
        <v>469218.05</v>
      </c>
      <c r="OM184" s="678">
        <v>469856.08</v>
      </c>
      <c r="ON184" s="678">
        <v>470494.11</v>
      </c>
      <c r="OO184" s="678">
        <v>471142.1</v>
      </c>
      <c r="OP184" s="678">
        <v>471837.6</v>
      </c>
      <c r="OQ184" s="678">
        <v>471837.6</v>
      </c>
      <c r="OR184" s="678">
        <v>472545.15</v>
      </c>
      <c r="OS184" s="678">
        <v>473268.04</v>
      </c>
      <c r="OT184" s="678">
        <v>474022.25</v>
      </c>
      <c r="OU184" s="678">
        <v>474776.45</v>
      </c>
      <c r="OV184" s="678">
        <v>475539.71</v>
      </c>
      <c r="OW184" s="678">
        <v>476349.42</v>
      </c>
      <c r="OX184" s="678">
        <v>476349.42</v>
      </c>
      <c r="OY184" s="678">
        <v>477204.8</v>
      </c>
      <c r="OZ184" s="678">
        <v>478065.82</v>
      </c>
      <c r="PA184" s="678">
        <v>478927.72</v>
      </c>
      <c r="PB184" s="678">
        <v>479797.63</v>
      </c>
      <c r="PC184" s="678">
        <v>480697.82</v>
      </c>
      <c r="PD184" s="678">
        <v>481625.34</v>
      </c>
      <c r="PE184" s="678">
        <v>481625.34</v>
      </c>
      <c r="PF184" s="678">
        <v>482553.34</v>
      </c>
      <c r="PG184" s="678">
        <v>483497.48</v>
      </c>
      <c r="PH184" s="678">
        <v>484475.56</v>
      </c>
      <c r="PI184" s="678">
        <v>485454.82</v>
      </c>
      <c r="PJ184" s="678">
        <v>486720.42</v>
      </c>
      <c r="PK184" s="678">
        <v>487990.49</v>
      </c>
      <c r="PL184" s="678">
        <v>487990.49</v>
      </c>
      <c r="PM184" s="678">
        <v>489361.24</v>
      </c>
      <c r="PN184" s="678">
        <v>490821.48</v>
      </c>
      <c r="PO184" s="678">
        <v>494465.09</v>
      </c>
      <c r="PP184" s="678">
        <v>503540.21</v>
      </c>
      <c r="PQ184" s="678">
        <v>745316.85</v>
      </c>
      <c r="PR184" s="678">
        <v>1026268.01</v>
      </c>
      <c r="PS184" s="678">
        <v>1026268.01</v>
      </c>
      <c r="PT184" s="678">
        <v>1606293.27</v>
      </c>
      <c r="PU184" s="678">
        <v>1708484.56</v>
      </c>
      <c r="PV184" s="678">
        <v>1846684.49</v>
      </c>
      <c r="PW184" s="678">
        <v>1899710.39</v>
      </c>
      <c r="PX184" s="678">
        <v>1899710.39</v>
      </c>
      <c r="PY184" s="678">
        <v>1920819.31</v>
      </c>
      <c r="PZ184" s="678">
        <v>1920819.31</v>
      </c>
      <c r="QA184" s="678">
        <v>1956731.1</v>
      </c>
      <c r="QB184" s="678">
        <v>2003354.53</v>
      </c>
      <c r="QC184" s="678">
        <v>2050827.38</v>
      </c>
      <c r="QD184" s="678">
        <v>2139669.63</v>
      </c>
      <c r="QE184" s="678">
        <v>2285194.92</v>
      </c>
      <c r="QF184" s="678">
        <v>2446072.61</v>
      </c>
      <c r="QG184" s="678">
        <v>2446072.61</v>
      </c>
      <c r="QH184" s="678">
        <v>2829987.37</v>
      </c>
      <c r="QI184" s="678">
        <v>2843518.85</v>
      </c>
      <c r="QJ184" s="678">
        <v>2850537.9</v>
      </c>
      <c r="QK184" s="678">
        <v>2859193.16</v>
      </c>
      <c r="QL184" s="678">
        <v>2865002.95</v>
      </c>
      <c r="QM184" s="678">
        <v>2867583.39</v>
      </c>
      <c r="QN184" s="678">
        <v>2867583.39</v>
      </c>
      <c r="QO184" s="678">
        <v>2873457.92</v>
      </c>
      <c r="QP184" s="678">
        <v>2875314.62</v>
      </c>
      <c r="QQ184" s="678">
        <v>2877663.54</v>
      </c>
      <c r="QR184" s="678">
        <v>2882625.09</v>
      </c>
      <c r="QS184" s="678">
        <v>2883265.59</v>
      </c>
      <c r="QT184" s="678">
        <v>2884034.81</v>
      </c>
      <c r="QU184" s="678">
        <v>2884034.81</v>
      </c>
      <c r="QV184" s="678">
        <v>2885810.77</v>
      </c>
      <c r="QW184" s="678">
        <v>2886362.69</v>
      </c>
      <c r="QX184" s="678">
        <v>2887896.89</v>
      </c>
      <c r="QY184" s="678">
        <v>2890249.63</v>
      </c>
      <c r="QZ184" s="678">
        <v>2893812.42</v>
      </c>
      <c r="RA184" s="678">
        <v>2896584.19</v>
      </c>
      <c r="RB184" s="678">
        <v>2896584.19</v>
      </c>
      <c r="RC184" s="678">
        <v>2900639.79</v>
      </c>
      <c r="RD184" s="678">
        <v>2906709.48</v>
      </c>
      <c r="RE184" s="678">
        <v>2910566.88</v>
      </c>
      <c r="RF184" s="678">
        <v>2915997.86</v>
      </c>
      <c r="RG184" s="678">
        <v>2925442.65</v>
      </c>
      <c r="RH184" s="678">
        <v>2928572.91</v>
      </c>
      <c r="RI184" s="678">
        <v>2928572.91</v>
      </c>
      <c r="RJ184" s="678">
        <v>2932768.92</v>
      </c>
      <c r="RK184" s="678">
        <v>2939665.14</v>
      </c>
      <c r="RL184" s="678">
        <v>2940993.04</v>
      </c>
      <c r="RM184" s="678">
        <v>2942650.99</v>
      </c>
      <c r="RN184" s="678">
        <v>2943233.71</v>
      </c>
      <c r="RO184" s="678">
        <v>2944890.13</v>
      </c>
      <c r="RP184" s="678">
        <v>2944890.13</v>
      </c>
      <c r="RQ184" s="678">
        <v>2947640.18</v>
      </c>
      <c r="RR184" s="678">
        <v>2951449.17</v>
      </c>
      <c r="RS184" s="678">
        <v>2953582.99</v>
      </c>
      <c r="RT184" s="678">
        <v>2958133.72</v>
      </c>
      <c r="RU184" s="678">
        <v>2962615.19</v>
      </c>
      <c r="RV184" s="678">
        <v>2969423.92</v>
      </c>
      <c r="RW184" s="678">
        <v>2969423.92</v>
      </c>
      <c r="RX184" s="678">
        <v>2976090.03</v>
      </c>
      <c r="RY184" s="678">
        <v>2988088.53</v>
      </c>
      <c r="RZ184" s="678">
        <v>2990218.36</v>
      </c>
      <c r="SA184" s="678">
        <v>2991481.22</v>
      </c>
      <c r="SB184" s="678">
        <v>2994548.16</v>
      </c>
      <c r="SC184" s="678">
        <v>2994785.26</v>
      </c>
      <c r="SD184" s="678">
        <v>2994785.26</v>
      </c>
      <c r="SE184" s="678">
        <v>2995061.87</v>
      </c>
      <c r="SF184" s="678">
        <v>2995733.64</v>
      </c>
      <c r="SG184" s="678">
        <v>2995733.64</v>
      </c>
      <c r="SH184" s="678">
        <v>2995733.64</v>
      </c>
      <c r="SI184" s="678">
        <v>2995733.64</v>
      </c>
      <c r="SJ184" s="678">
        <v>2995733.64</v>
      </c>
      <c r="SK184" s="678">
        <v>2995733.64</v>
      </c>
      <c r="SL184" s="678">
        <v>2995733.64</v>
      </c>
      <c r="SM184" s="678">
        <v>2995733.64</v>
      </c>
      <c r="SN184" s="678">
        <v>2995733.64</v>
      </c>
      <c r="SO184" s="678">
        <v>2995733.64</v>
      </c>
      <c r="SP184" s="678">
        <v>2995733.64</v>
      </c>
      <c r="SQ184" s="678">
        <v>2995733.64</v>
      </c>
      <c r="SR184" s="678">
        <v>2995733.64</v>
      </c>
      <c r="SS184" s="678">
        <v>2995733.64</v>
      </c>
      <c r="ST184" s="678">
        <v>2995733.64</v>
      </c>
      <c r="SU184" s="678">
        <v>2995733.64</v>
      </c>
      <c r="SV184" s="678">
        <v>2995733.64</v>
      </c>
      <c r="SW184" s="678">
        <v>2995733.64</v>
      </c>
      <c r="SX184" s="678">
        <v>2995733.64</v>
      </c>
      <c r="SY184" s="678">
        <v>2995733.64</v>
      </c>
      <c r="SZ184" s="678">
        <v>2995733.64</v>
      </c>
      <c r="TA184" s="678">
        <v>2995733.64</v>
      </c>
      <c r="TB184" s="678">
        <v>2995733.64</v>
      </c>
      <c r="TC184" s="678">
        <v>2995733.64</v>
      </c>
      <c r="TD184" s="678">
        <v>2995733.64</v>
      </c>
      <c r="TE184" s="678">
        <v>2995733.64</v>
      </c>
      <c r="TF184" s="678">
        <v>2995733.64</v>
      </c>
      <c r="TG184" s="678">
        <v>2995733.64</v>
      </c>
      <c r="TH184" s="678">
        <v>2995733.64</v>
      </c>
      <c r="TI184" s="678">
        <v>2995733.64</v>
      </c>
      <c r="TJ184" s="678">
        <v>2995733.64</v>
      </c>
      <c r="TK184" s="678">
        <v>2995733.64</v>
      </c>
      <c r="TL184" s="678">
        <v>2995733.64</v>
      </c>
      <c r="TM184" s="678">
        <v>2995733.64</v>
      </c>
      <c r="TN184" s="678">
        <v>2995733.64</v>
      </c>
      <c r="TO184" s="678">
        <v>2995733.64</v>
      </c>
      <c r="TP184" s="678">
        <v>2995733.64</v>
      </c>
      <c r="TQ184" s="678">
        <v>2995733.64</v>
      </c>
      <c r="TR184" s="678">
        <v>2995733.64</v>
      </c>
      <c r="TS184" s="678">
        <v>2995733.64</v>
      </c>
      <c r="TT184" s="678">
        <v>2995733.64</v>
      </c>
      <c r="TU184" s="678">
        <v>2995733.64</v>
      </c>
      <c r="TV184" s="678">
        <v>2995733.64</v>
      </c>
      <c r="TW184" s="678">
        <v>2995733.64</v>
      </c>
      <c r="TX184" s="678">
        <v>2995733.64</v>
      </c>
      <c r="TY184" s="678">
        <v>2995733.64</v>
      </c>
      <c r="TZ184" s="678">
        <v>2995733.64</v>
      </c>
      <c r="UA184" s="678">
        <v>2995733.64</v>
      </c>
      <c r="UB184" s="678">
        <v>2995733.64</v>
      </c>
      <c r="UC184" s="678">
        <v>2995733.64</v>
      </c>
      <c r="UD184" s="678">
        <v>2995733.64</v>
      </c>
      <c r="UE184" s="678">
        <v>2995733.64</v>
      </c>
      <c r="UF184" s="678">
        <v>2995733.64</v>
      </c>
      <c r="UG184" s="678">
        <v>2995733.64</v>
      </c>
      <c r="UH184" s="678">
        <v>2995733.64</v>
      </c>
      <c r="UI184" s="678">
        <v>2995733.64</v>
      </c>
      <c r="UJ184" s="678">
        <v>2995733.64</v>
      </c>
      <c r="UK184" s="678">
        <v>2995733.64</v>
      </c>
      <c r="UL184" s="678">
        <v>2995733.64</v>
      </c>
      <c r="UM184" s="678">
        <v>2995733.64</v>
      </c>
      <c r="UN184" s="678">
        <v>2995733.64</v>
      </c>
      <c r="UO184" s="678">
        <v>2995733.64</v>
      </c>
      <c r="UP184" s="678">
        <v>2995733.64</v>
      </c>
      <c r="UQ184" s="678">
        <v>2995733.64</v>
      </c>
      <c r="UR184" s="678">
        <v>2995733.64</v>
      </c>
      <c r="US184" s="678">
        <v>2995733.64</v>
      </c>
      <c r="UT184" s="678">
        <v>2995733.64</v>
      </c>
      <c r="UU184" s="678">
        <v>2995733.64</v>
      </c>
      <c r="UV184" s="678">
        <v>2995733.64</v>
      </c>
      <c r="UW184" s="678">
        <v>2995733.64</v>
      </c>
      <c r="UX184" s="678">
        <v>2995733.64</v>
      </c>
      <c r="UY184" s="678">
        <v>2995733.64</v>
      </c>
      <c r="UZ184" s="678">
        <v>2995733.64</v>
      </c>
      <c r="VA184" s="678">
        <v>2995733.64</v>
      </c>
      <c r="VB184" s="678">
        <v>2995733.64</v>
      </c>
      <c r="VC184" s="678">
        <v>2995733.64</v>
      </c>
      <c r="VD184" s="678">
        <v>2995733.64</v>
      </c>
      <c r="VE184" s="678">
        <v>2995733.64</v>
      </c>
      <c r="VF184" s="678">
        <v>2995733.64</v>
      </c>
      <c r="VG184" s="678">
        <v>2995733.64</v>
      </c>
      <c r="VH184" s="678">
        <v>2995733.64</v>
      </c>
      <c r="VI184" s="678">
        <v>2995733.64</v>
      </c>
      <c r="VJ184" s="678">
        <v>2995733.64</v>
      </c>
      <c r="VK184" s="678">
        <v>2995733.64</v>
      </c>
      <c r="VL184" s="678">
        <v>2995733.64</v>
      </c>
      <c r="VM184" s="678">
        <v>2995733.64</v>
      </c>
      <c r="VN184" s="678"/>
      <c r="VO184" s="678"/>
      <c r="VP184" s="678"/>
      <c r="VQ184" s="678"/>
      <c r="VR184" s="678"/>
      <c r="VS184" s="678"/>
      <c r="VT184" s="678"/>
      <c r="VU184" s="678"/>
      <c r="VV184" s="678"/>
      <c r="VW184" s="678"/>
      <c r="VX184" s="678"/>
      <c r="VY184" s="678"/>
      <c r="VZ184" s="678"/>
      <c r="WA184" s="678"/>
      <c r="WB184" s="678"/>
      <c r="WC184" s="678"/>
      <c r="WD184" s="678"/>
      <c r="WE184" s="678"/>
      <c r="WF184" s="678"/>
      <c r="WG184" s="678"/>
      <c r="WH184" s="678"/>
      <c r="WI184" s="678"/>
      <c r="WJ184" s="678"/>
      <c r="WK184" s="678"/>
      <c r="WL184" s="678"/>
      <c r="WM184" s="678"/>
      <c r="WN184" s="678"/>
      <c r="WO184" s="678"/>
      <c r="WP184" s="678"/>
      <c r="WQ184" s="678"/>
      <c r="WR184" s="678"/>
      <c r="WS184" s="678"/>
      <c r="WT184" s="678"/>
      <c r="WU184" s="678"/>
      <c r="WV184" s="678"/>
      <c r="WW184" s="678"/>
      <c r="WX184" s="678"/>
      <c r="WY184" s="678"/>
      <c r="WZ184" s="678"/>
      <c r="XA184" s="678"/>
      <c r="XB184" s="678"/>
      <c r="XC184" s="678"/>
      <c r="XD184" s="678"/>
      <c r="XE184" s="678"/>
      <c r="XF184" s="678"/>
      <c r="XG184" s="678"/>
      <c r="XH184" s="678"/>
      <c r="XI184" s="678"/>
      <c r="XJ184" s="678"/>
      <c r="XK184" s="678"/>
      <c r="XL184" s="678"/>
      <c r="XM184" s="678"/>
      <c r="XN184" s="678"/>
      <c r="XO184" s="678"/>
      <c r="XP184" s="678"/>
      <c r="XQ184" s="678"/>
      <c r="XR184" s="678"/>
      <c r="XS184" s="678"/>
      <c r="XT184" s="678"/>
      <c r="XU184" s="678"/>
      <c r="XV184" s="678"/>
      <c r="XW184" s="678"/>
      <c r="XX184" s="678"/>
      <c r="XY184" s="678"/>
      <c r="XZ184" s="678"/>
      <c r="YA184" s="678"/>
      <c r="YB184" s="678"/>
      <c r="YC184" s="678"/>
      <c r="YD184" s="678"/>
      <c r="YE184" s="678"/>
      <c r="YF184" s="678"/>
      <c r="YG184" s="678"/>
      <c r="YH184" s="678"/>
      <c r="YI184" s="678"/>
      <c r="YJ184" s="678"/>
      <c r="YK184" s="678"/>
      <c r="YL184" s="678"/>
      <c r="YM184" s="678"/>
      <c r="YN184" s="678"/>
      <c r="YO184" s="678"/>
      <c r="YP184" s="678"/>
      <c r="YQ184" s="678"/>
      <c r="YR184" s="678"/>
      <c r="YS184" s="678"/>
      <c r="YT184" s="678"/>
      <c r="YU184" s="678"/>
      <c r="YV184" s="678"/>
      <c r="YW184" s="678"/>
      <c r="YX184" s="678"/>
      <c r="YY184" s="678"/>
      <c r="YZ184" s="678"/>
      <c r="ZA184" s="678"/>
      <c r="ZB184" s="678"/>
      <c r="ZC184" s="678"/>
      <c r="ZD184" s="678"/>
      <c r="ZE184" s="678"/>
      <c r="ZF184" s="678"/>
      <c r="ZG184" s="678"/>
      <c r="ZH184" s="678"/>
      <c r="ZI184" s="678"/>
      <c r="ZJ184" s="678"/>
      <c r="ZK184" s="678"/>
      <c r="ZL184" s="678"/>
      <c r="ZM184" s="678"/>
      <c r="ZN184" s="678"/>
      <c r="ZO184" s="678"/>
      <c r="ZP184" s="678"/>
      <c r="ZQ184" s="678"/>
      <c r="ZR184" s="678"/>
      <c r="ZS184" s="678"/>
      <c r="ZT184" s="678"/>
      <c r="ZU184" s="678"/>
      <c r="ZV184" s="678"/>
      <c r="ZW184" s="678"/>
      <c r="ZX184" s="678"/>
      <c r="ZY184" s="678"/>
      <c r="ZZ184" s="678"/>
      <c r="AAA184" s="678"/>
      <c r="AAB184" s="678"/>
      <c r="AAC184" s="678"/>
      <c r="AAD184" s="678"/>
      <c r="AAE184" s="678"/>
      <c r="AAF184" s="678"/>
      <c r="AAG184" s="678"/>
      <c r="AAH184" s="678"/>
      <c r="AAI184" s="678"/>
      <c r="AAJ184" s="678"/>
      <c r="AAK184" s="678"/>
      <c r="AAL184" s="678"/>
      <c r="AAM184" s="678"/>
      <c r="AAN184" s="678"/>
      <c r="AAO184" s="678"/>
      <c r="AAP184" s="678"/>
      <c r="AAQ184" s="678"/>
      <c r="AAR184" s="678"/>
      <c r="AAS184" s="678"/>
      <c r="AAT184" s="678"/>
      <c r="AAU184" s="678"/>
      <c r="AAV184" s="678"/>
      <c r="AAW184" s="678"/>
      <c r="AAX184" s="678"/>
      <c r="AAY184" s="678"/>
      <c r="AAZ184" s="678"/>
      <c r="ABA184" s="678"/>
      <c r="ABB184" s="678"/>
      <c r="ABC184" s="678"/>
      <c r="ABD184" s="678"/>
      <c r="ABE184" s="678"/>
      <c r="ABF184" s="678"/>
      <c r="ABG184" s="678"/>
      <c r="ABH184" s="678"/>
      <c r="ABI184" s="678"/>
      <c r="ABJ184" s="678"/>
      <c r="ABK184" s="678"/>
      <c r="ABL184" s="678"/>
      <c r="ABM184" s="678"/>
      <c r="ABN184" s="678"/>
      <c r="ABO184" s="678"/>
      <c r="ABP184" s="678"/>
      <c r="ABQ184" s="678"/>
      <c r="ABR184" s="678"/>
      <c r="ABS184" s="678"/>
      <c r="ABT184" s="678"/>
      <c r="ABU184" s="678"/>
      <c r="ABV184" s="678"/>
      <c r="ABW184" s="678"/>
      <c r="ABX184" s="678"/>
      <c r="ABY184" s="678"/>
      <c r="ABZ184" s="678"/>
      <c r="ACA184" s="678"/>
      <c r="ACB184" s="678"/>
      <c r="ACC184" s="678"/>
      <c r="ACD184" s="678"/>
      <c r="ACE184" s="678"/>
      <c r="ACF184" s="678"/>
      <c r="ACG184" s="678"/>
      <c r="ACH184" s="678"/>
      <c r="ACI184" s="678"/>
      <c r="ACJ184" s="678"/>
      <c r="ACK184" s="678"/>
      <c r="ACL184" s="678"/>
      <c r="ACM184" s="678"/>
      <c r="ACN184" s="678"/>
      <c r="ACO184" s="678"/>
      <c r="ACP184" s="678"/>
      <c r="ACQ184" s="678"/>
      <c r="ACR184" s="678"/>
      <c r="ACS184" s="678"/>
      <c r="ACT184" s="678"/>
      <c r="ACU184" s="678"/>
      <c r="ACV184" s="678"/>
      <c r="ACW184" s="678"/>
      <c r="ACX184" s="678"/>
      <c r="ACY184" s="678"/>
      <c r="ACZ184" s="678"/>
      <c r="ADA184" s="678"/>
      <c r="ADB184" s="678"/>
      <c r="ADC184" s="678"/>
      <c r="ADD184" s="678"/>
      <c r="ADE184" s="678"/>
      <c r="ADF184" s="678"/>
      <c r="ADG184" s="678"/>
      <c r="ADH184" s="678"/>
      <c r="ADI184" s="678"/>
      <c r="ADJ184" s="678"/>
      <c r="ADK184" s="678"/>
      <c r="ADL184" s="678"/>
      <c r="ADM184" s="678"/>
      <c r="ADN184" s="678"/>
      <c r="ADO184" s="678"/>
      <c r="ADP184" s="678"/>
      <c r="ADQ184" s="678"/>
      <c r="ADR184" s="678"/>
      <c r="ADS184" s="678"/>
      <c r="ADT184" s="678"/>
      <c r="ADU184" s="678"/>
      <c r="ADV184" s="678"/>
      <c r="ADW184" s="678"/>
      <c r="ADX184" s="678"/>
      <c r="ADY184" s="678"/>
      <c r="ADZ184" s="678"/>
      <c r="AEA184" s="678"/>
      <c r="AEB184" s="678"/>
      <c r="AEC184" s="678"/>
      <c r="AED184" s="678"/>
      <c r="AEE184" s="678"/>
      <c r="AEF184" s="678"/>
      <c r="AEG184" s="678"/>
      <c r="AEH184" s="678"/>
      <c r="AEI184" s="678"/>
      <c r="AEJ184" s="678"/>
      <c r="AEK184" s="678"/>
      <c r="AEL184" s="678"/>
      <c r="AEM184" s="678"/>
      <c r="AEN184" s="678"/>
      <c r="AEO184" s="678"/>
      <c r="AEP184" s="678"/>
      <c r="AEQ184" s="678"/>
      <c r="AER184" s="678"/>
    </row>
    <row r="185" spans="11:824">
      <c r="K185" s="678" t="s">
        <v>834</v>
      </c>
      <c r="L185" s="678"/>
      <c r="M185" s="678">
        <v>0</v>
      </c>
      <c r="N185" s="678">
        <v>0</v>
      </c>
      <c r="O185" s="678">
        <v>0</v>
      </c>
      <c r="P185" s="678">
        <v>1075.8800000000001</v>
      </c>
      <c r="Q185" s="678">
        <v>1075.8800000000001</v>
      </c>
      <c r="R185" s="678">
        <v>1075.8800000000001</v>
      </c>
      <c r="S185" s="678" t="s">
        <v>6192</v>
      </c>
      <c r="T185" s="678"/>
      <c r="U185" s="678"/>
      <c r="V185" s="678"/>
      <c r="W185" s="678"/>
      <c r="X185" s="678"/>
      <c r="Y185" s="678"/>
      <c r="Z185" s="678"/>
      <c r="AA185" s="678"/>
      <c r="AB185" s="678"/>
      <c r="AC185" s="678"/>
      <c r="AD185" s="678"/>
      <c r="AE185" s="678"/>
      <c r="AF185" s="678"/>
      <c r="AG185" s="678"/>
      <c r="AH185" s="678"/>
      <c r="AI185" s="678"/>
      <c r="AJ185" s="678"/>
      <c r="AK185" s="678"/>
      <c r="AL185" s="678"/>
      <c r="AM185" s="678"/>
      <c r="AN185" s="678"/>
      <c r="AO185" s="678"/>
      <c r="AP185" s="678"/>
      <c r="AQ185" s="678"/>
      <c r="AR185" s="678"/>
      <c r="AS185" s="678"/>
      <c r="AT185" s="678"/>
      <c r="AU185" s="678"/>
      <c r="AV185" s="678"/>
      <c r="AW185" s="678"/>
      <c r="AX185" s="678"/>
      <c r="AY185" s="678"/>
      <c r="AZ185" s="678"/>
      <c r="BA185" s="678"/>
      <c r="BB185" s="678"/>
      <c r="BC185" s="678"/>
      <c r="BD185" s="678"/>
      <c r="BE185" s="678"/>
      <c r="BF185" s="678"/>
      <c r="BG185" s="678"/>
      <c r="BH185" s="678"/>
      <c r="BI185" s="678"/>
      <c r="BJ185" s="678"/>
      <c r="BK185" s="678"/>
      <c r="BL185" s="678"/>
      <c r="BM185" s="678"/>
      <c r="BN185" s="678"/>
      <c r="BO185" s="678"/>
      <c r="BP185" s="678"/>
      <c r="BQ185" s="678"/>
      <c r="BR185" s="678"/>
      <c r="BS185" s="678"/>
      <c r="BT185" s="678"/>
      <c r="BU185" s="678"/>
      <c r="BV185" s="678"/>
      <c r="BW185" s="678"/>
      <c r="BX185" s="678"/>
      <c r="BY185" s="678"/>
      <c r="BZ185" s="678"/>
      <c r="CA185" s="678"/>
      <c r="CB185" s="678"/>
      <c r="CC185" s="678"/>
      <c r="CD185" s="678"/>
      <c r="CE185" s="678"/>
      <c r="CF185" s="678"/>
      <c r="CG185" s="678"/>
      <c r="CH185" s="678"/>
      <c r="CI185" s="678"/>
      <c r="CJ185" s="678"/>
      <c r="CK185" s="678"/>
      <c r="CL185" s="678"/>
      <c r="CM185" s="678"/>
      <c r="CN185" s="678"/>
      <c r="CO185" s="678"/>
      <c r="CP185" s="678"/>
      <c r="CQ185" s="678"/>
      <c r="CR185" s="678"/>
      <c r="CS185" s="678"/>
      <c r="CT185" s="678"/>
      <c r="CU185" s="678"/>
      <c r="CV185" s="678"/>
      <c r="CW185" s="678"/>
      <c r="CX185" s="678"/>
      <c r="CY185" s="678"/>
      <c r="CZ185" s="678"/>
      <c r="DA185" s="678"/>
      <c r="DB185" s="678"/>
      <c r="DC185" s="678"/>
      <c r="DD185" s="678"/>
      <c r="DE185" s="678"/>
      <c r="DF185" s="678"/>
      <c r="DG185" s="678"/>
      <c r="DH185" s="678"/>
      <c r="DI185" s="678"/>
      <c r="DJ185" s="678"/>
      <c r="DK185" s="678"/>
      <c r="DL185" s="678"/>
      <c r="DM185" s="678"/>
      <c r="DN185" s="678"/>
      <c r="DO185" s="678"/>
      <c r="DP185" s="678"/>
      <c r="DQ185" s="678"/>
      <c r="DR185" s="678"/>
      <c r="DS185" s="678"/>
      <c r="DT185" s="678"/>
      <c r="DU185" s="678"/>
      <c r="DV185" s="678"/>
      <c r="DW185" s="678"/>
      <c r="DX185" s="678"/>
      <c r="DY185" s="678"/>
      <c r="DZ185" s="678"/>
      <c r="EA185" s="678"/>
      <c r="EB185" s="678"/>
      <c r="EC185" s="678"/>
      <c r="ED185" s="678"/>
      <c r="EE185" s="678"/>
      <c r="EF185" s="678"/>
      <c r="EG185" s="678"/>
      <c r="EH185" s="678"/>
      <c r="EI185" s="678"/>
      <c r="EJ185" s="678"/>
      <c r="EK185" s="678"/>
      <c r="EL185" s="678"/>
      <c r="EM185" s="678"/>
      <c r="EN185" s="678"/>
      <c r="EO185" s="678"/>
      <c r="EP185" s="678"/>
      <c r="EQ185" s="678"/>
      <c r="ER185" s="678"/>
      <c r="ES185" s="678"/>
      <c r="ET185" s="678"/>
      <c r="EU185" s="678"/>
      <c r="EV185" s="678"/>
      <c r="EW185" s="678"/>
      <c r="EX185" s="678"/>
      <c r="EY185" s="678"/>
      <c r="EZ185" s="678"/>
      <c r="FA185" s="678"/>
      <c r="FB185" s="678"/>
      <c r="FC185" s="678"/>
      <c r="FD185" s="678"/>
      <c r="FE185" s="678"/>
      <c r="FF185" s="678"/>
      <c r="FG185" s="678"/>
      <c r="FH185" s="678"/>
      <c r="FI185" s="678"/>
      <c r="FJ185" s="678"/>
      <c r="FK185" s="678"/>
      <c r="FL185" s="678"/>
      <c r="FM185" s="678"/>
      <c r="FN185" s="678"/>
      <c r="FO185" s="678"/>
      <c r="FP185" s="678"/>
      <c r="FQ185" s="678"/>
      <c r="FR185" s="678"/>
      <c r="FS185" s="678"/>
      <c r="FT185" s="678"/>
      <c r="FU185" s="678"/>
      <c r="FV185" s="678"/>
      <c r="FW185" s="678"/>
      <c r="FX185" s="678"/>
      <c r="FY185" s="678"/>
      <c r="FZ185" s="678"/>
      <c r="GA185" s="678"/>
      <c r="GB185" s="678"/>
      <c r="GC185" s="678"/>
      <c r="GD185" s="678"/>
      <c r="GE185" s="678"/>
      <c r="GF185" s="678"/>
      <c r="GG185" s="678"/>
      <c r="GH185" s="678"/>
      <c r="GI185" s="678"/>
      <c r="GJ185" s="678"/>
      <c r="GK185" s="678"/>
      <c r="GL185" s="678"/>
      <c r="GM185" s="678"/>
      <c r="GN185" s="678"/>
      <c r="GO185" s="678"/>
      <c r="GP185" s="678"/>
      <c r="GQ185" s="678"/>
      <c r="GR185" s="678"/>
      <c r="GS185" s="678"/>
      <c r="GT185" s="678"/>
      <c r="GU185" s="678"/>
      <c r="GV185" s="678"/>
      <c r="GW185" s="678"/>
      <c r="GX185" s="678"/>
      <c r="GY185" s="678"/>
      <c r="GZ185" s="678"/>
      <c r="HA185" s="678"/>
      <c r="HB185" s="678"/>
      <c r="HC185" s="678"/>
      <c r="HD185" s="678"/>
      <c r="HE185" s="678"/>
      <c r="HF185" s="678"/>
      <c r="HG185" s="678"/>
      <c r="HH185" s="678"/>
      <c r="HI185" s="678"/>
      <c r="HJ185" s="678"/>
      <c r="HK185" s="678"/>
      <c r="HL185" s="678"/>
      <c r="HM185" s="678"/>
      <c r="HN185" s="678"/>
      <c r="HO185" s="678"/>
      <c r="HP185" s="678"/>
      <c r="HQ185" s="678"/>
      <c r="HR185" s="678"/>
      <c r="HS185" s="678"/>
      <c r="HT185" s="678"/>
      <c r="HU185" s="678"/>
      <c r="HV185" s="678"/>
      <c r="HW185" s="678"/>
      <c r="HX185" s="678"/>
      <c r="HY185" s="678"/>
      <c r="HZ185" s="678"/>
      <c r="IA185" s="678"/>
      <c r="IB185" s="678"/>
      <c r="IC185" s="678"/>
      <c r="ID185" s="678"/>
      <c r="IE185" s="678"/>
      <c r="IF185" s="678"/>
      <c r="IG185" s="678"/>
      <c r="IH185" s="678"/>
      <c r="II185" s="678"/>
      <c r="IJ185" s="678"/>
      <c r="IK185" s="678"/>
      <c r="IL185" s="678"/>
      <c r="IM185" s="678"/>
      <c r="IN185" s="678"/>
      <c r="IO185" s="678"/>
      <c r="IP185" s="678"/>
      <c r="IQ185" s="678"/>
      <c r="IR185" s="678"/>
      <c r="IS185" s="678"/>
      <c r="IT185" s="678"/>
      <c r="IU185" s="678"/>
      <c r="IV185" s="678"/>
      <c r="IW185" s="678"/>
      <c r="IX185" s="678"/>
      <c r="IY185" s="678"/>
      <c r="IZ185" s="678"/>
      <c r="JA185" s="678"/>
      <c r="JB185" s="678"/>
      <c r="JC185" s="678"/>
      <c r="JD185" s="678"/>
      <c r="JE185" s="678"/>
      <c r="JF185" s="678"/>
      <c r="JG185" s="678"/>
      <c r="JH185" s="678"/>
      <c r="JI185" s="678"/>
      <c r="JJ185" s="678"/>
      <c r="JK185" s="678"/>
      <c r="JL185" s="678"/>
      <c r="JM185" s="678"/>
      <c r="JN185" s="678"/>
      <c r="JO185" s="678"/>
      <c r="JP185" s="678"/>
      <c r="JQ185" s="678"/>
      <c r="JR185" s="678"/>
      <c r="JS185" s="678"/>
      <c r="JT185" s="678"/>
      <c r="JU185" s="678"/>
      <c r="JV185" s="678"/>
      <c r="JW185" s="678"/>
      <c r="JX185" s="678"/>
      <c r="JY185" s="678"/>
      <c r="JZ185" s="678"/>
      <c r="KA185" s="678"/>
      <c r="KB185" s="678"/>
      <c r="KC185" s="678"/>
      <c r="KD185" s="678"/>
      <c r="KE185" s="678"/>
      <c r="KF185" s="678"/>
      <c r="KG185" s="678"/>
      <c r="KH185" s="678"/>
      <c r="KI185" s="678"/>
      <c r="KJ185" s="678"/>
      <c r="KK185" s="678"/>
      <c r="KL185" s="678"/>
      <c r="KM185" s="678"/>
      <c r="KN185" s="678"/>
      <c r="KO185" s="678"/>
      <c r="KP185" s="678"/>
      <c r="KQ185" s="678"/>
      <c r="KR185" s="678"/>
      <c r="KS185" s="678"/>
      <c r="KT185" s="678"/>
      <c r="KU185" s="678"/>
      <c r="KV185" s="678"/>
      <c r="KW185" s="678"/>
      <c r="KX185" s="678"/>
      <c r="KY185" s="678"/>
      <c r="KZ185" s="678"/>
      <c r="LA185" s="678"/>
      <c r="LB185" s="678"/>
      <c r="LC185" s="678"/>
      <c r="LD185" s="678"/>
      <c r="LE185" s="678"/>
      <c r="LF185" s="678"/>
      <c r="LG185" s="678"/>
      <c r="LH185" s="678"/>
      <c r="LI185" s="678"/>
      <c r="LJ185" s="678"/>
      <c r="LK185" s="678"/>
      <c r="LL185" s="678"/>
      <c r="LM185" s="678"/>
      <c r="LN185" s="678"/>
      <c r="LO185" s="678"/>
      <c r="LP185" s="678"/>
      <c r="LQ185" s="678"/>
      <c r="LR185" s="678"/>
      <c r="LS185" s="678"/>
      <c r="LT185" s="678"/>
      <c r="LU185" s="678"/>
      <c r="LV185" s="678"/>
      <c r="LW185" s="678"/>
      <c r="LX185" s="678"/>
      <c r="LY185" s="678"/>
      <c r="LZ185" s="678"/>
      <c r="MA185" s="678"/>
      <c r="MB185" s="678"/>
      <c r="MC185" s="678"/>
      <c r="MD185" s="678"/>
      <c r="ME185" s="678"/>
      <c r="MF185" s="678"/>
      <c r="MG185" s="678"/>
      <c r="MH185" s="678"/>
      <c r="MI185" s="678"/>
      <c r="MJ185" s="678"/>
      <c r="MK185" s="678"/>
      <c r="ML185" s="678"/>
      <c r="MM185" s="678"/>
      <c r="MN185" s="678"/>
      <c r="MO185" s="678"/>
      <c r="MP185" s="678"/>
      <c r="MQ185" s="678"/>
      <c r="MR185" s="678"/>
      <c r="MS185" s="678"/>
      <c r="MT185" s="678"/>
      <c r="MU185" s="678"/>
      <c r="MV185" s="678"/>
      <c r="MW185" s="678"/>
      <c r="MX185" s="678"/>
      <c r="MY185" s="678"/>
      <c r="MZ185" s="678"/>
      <c r="NA185" s="678"/>
      <c r="NB185" s="678"/>
      <c r="NC185" s="678"/>
      <c r="ND185" s="678"/>
      <c r="NE185" s="678"/>
      <c r="NF185" s="678"/>
      <c r="NG185" s="678"/>
      <c r="NH185" s="678"/>
      <c r="NI185" s="678"/>
      <c r="NJ185" s="678"/>
      <c r="NK185" s="678"/>
      <c r="NL185" s="678"/>
      <c r="NM185" s="678"/>
      <c r="NN185" s="678"/>
      <c r="NO185" s="678"/>
      <c r="NP185" s="678"/>
      <c r="NQ185" s="678"/>
      <c r="NR185" s="678"/>
      <c r="NS185" s="678"/>
      <c r="NT185" s="678"/>
      <c r="NU185" s="678"/>
      <c r="NV185" s="678"/>
      <c r="NW185" s="678"/>
      <c r="NX185" s="678"/>
      <c r="NY185" s="678"/>
      <c r="NZ185" s="678"/>
      <c r="OA185" s="678"/>
      <c r="OB185" s="678"/>
      <c r="OC185" s="678"/>
      <c r="OD185" s="678"/>
      <c r="OE185" s="678"/>
      <c r="OF185" s="678"/>
      <c r="OG185" s="678"/>
      <c r="OH185" s="678"/>
      <c r="OI185" s="678"/>
      <c r="OJ185" s="678"/>
      <c r="OK185" s="678"/>
      <c r="OL185" s="678"/>
      <c r="OM185" s="678"/>
      <c r="ON185" s="678"/>
      <c r="OO185" s="678"/>
      <c r="OP185" s="678"/>
      <c r="OQ185" s="678"/>
      <c r="OR185" s="678"/>
      <c r="OS185" s="678"/>
      <c r="OT185" s="678"/>
      <c r="OU185" s="678"/>
      <c r="OV185" s="678"/>
      <c r="OW185" s="678"/>
      <c r="OX185" s="678"/>
      <c r="OY185" s="678"/>
      <c r="OZ185" s="678"/>
      <c r="PA185" s="678"/>
      <c r="PB185" s="678"/>
      <c r="PC185" s="678"/>
      <c r="PD185" s="678"/>
      <c r="PE185" s="678"/>
      <c r="PF185" s="678"/>
      <c r="PG185" s="678"/>
      <c r="PH185" s="678"/>
      <c r="PI185" s="678"/>
      <c r="PJ185" s="678"/>
      <c r="PK185" s="678"/>
      <c r="PL185" s="678"/>
      <c r="PM185" s="678"/>
      <c r="PN185" s="678"/>
      <c r="PO185" s="678"/>
      <c r="PP185" s="678"/>
      <c r="PQ185" s="678"/>
      <c r="PR185" s="678"/>
      <c r="PS185" s="678"/>
      <c r="PT185" s="678"/>
      <c r="PU185" s="678"/>
      <c r="PV185" s="678"/>
      <c r="PW185" s="678"/>
      <c r="PX185" s="678"/>
      <c r="PY185" s="678"/>
      <c r="PZ185" s="678"/>
      <c r="QA185" s="678"/>
      <c r="QB185" s="678"/>
      <c r="QC185" s="678"/>
      <c r="QD185" s="678"/>
      <c r="QE185" s="678"/>
      <c r="QF185" s="678"/>
      <c r="QG185" s="678"/>
      <c r="QH185" s="678"/>
      <c r="QI185" s="678"/>
      <c r="QJ185" s="678"/>
      <c r="QK185" s="678"/>
      <c r="QL185" s="678"/>
      <c r="QM185" s="678"/>
      <c r="QN185" s="678"/>
      <c r="QO185" s="678"/>
      <c r="QP185" s="678"/>
      <c r="QQ185" s="678"/>
      <c r="QR185" s="678"/>
      <c r="QS185" s="678"/>
      <c r="QT185" s="678"/>
      <c r="QU185" s="678"/>
      <c r="QV185" s="678"/>
      <c r="QW185" s="678"/>
      <c r="QX185" s="678"/>
      <c r="QY185" s="678"/>
      <c r="QZ185" s="678"/>
      <c r="RA185" s="678"/>
      <c r="RB185" s="678"/>
      <c r="RC185" s="678"/>
      <c r="RD185" s="678"/>
      <c r="RE185" s="678"/>
      <c r="RF185" s="678"/>
      <c r="RG185" s="678"/>
      <c r="RH185" s="678"/>
      <c r="RI185" s="678"/>
      <c r="RJ185" s="678"/>
      <c r="RK185" s="678"/>
      <c r="RL185" s="678"/>
      <c r="RM185" s="678"/>
      <c r="RN185" s="678"/>
      <c r="RO185" s="678"/>
      <c r="RP185" s="678"/>
      <c r="RQ185" s="678"/>
      <c r="RR185" s="678"/>
      <c r="RS185" s="678"/>
      <c r="RT185" s="678"/>
      <c r="RU185" s="678"/>
      <c r="RV185" s="678"/>
      <c r="RW185" s="678"/>
      <c r="RX185" s="678"/>
      <c r="RY185" s="678"/>
      <c r="RZ185" s="678"/>
      <c r="SA185" s="678"/>
      <c r="SB185" s="678"/>
      <c r="SC185" s="678"/>
      <c r="SD185" s="678"/>
      <c r="SE185" s="678"/>
      <c r="SF185" s="678"/>
      <c r="SG185" s="678"/>
      <c r="SH185" s="678"/>
      <c r="SI185" s="678"/>
      <c r="SJ185" s="678"/>
      <c r="SK185" s="678"/>
      <c r="SL185" s="678"/>
      <c r="SM185" s="678"/>
      <c r="SN185" s="678"/>
      <c r="SO185" s="678"/>
      <c r="SP185" s="678"/>
      <c r="SQ185" s="678"/>
      <c r="SR185" s="678"/>
      <c r="SS185" s="678"/>
      <c r="ST185" s="678"/>
      <c r="SU185" s="678"/>
      <c r="SV185" s="678"/>
      <c r="SW185" s="678"/>
      <c r="SX185" s="678"/>
      <c r="SY185" s="678"/>
      <c r="SZ185" s="678"/>
      <c r="TA185" s="678"/>
      <c r="TB185" s="678"/>
      <c r="TC185" s="678"/>
      <c r="TD185" s="678"/>
      <c r="TE185" s="678"/>
      <c r="TF185" s="678"/>
      <c r="TG185" s="678"/>
      <c r="TH185" s="678"/>
      <c r="TI185" s="678"/>
      <c r="TJ185" s="678"/>
      <c r="TK185" s="678"/>
      <c r="TL185" s="678"/>
      <c r="TM185" s="678"/>
      <c r="TN185" s="678"/>
      <c r="TO185" s="678"/>
      <c r="TP185" s="678"/>
      <c r="TQ185" s="678"/>
      <c r="TR185" s="678"/>
      <c r="TS185" s="678"/>
      <c r="TT185" s="678"/>
      <c r="TU185" s="678"/>
      <c r="TV185" s="678"/>
      <c r="TW185" s="678"/>
      <c r="TX185" s="678"/>
      <c r="TY185" s="678"/>
      <c r="TZ185" s="678"/>
      <c r="UA185" s="678"/>
      <c r="UB185" s="678"/>
      <c r="UC185" s="678"/>
      <c r="UD185" s="678"/>
      <c r="UE185" s="678"/>
      <c r="UF185" s="678"/>
      <c r="UG185" s="678"/>
      <c r="UH185" s="678"/>
      <c r="UI185" s="678"/>
      <c r="UJ185" s="678"/>
      <c r="UK185" s="678"/>
      <c r="UL185" s="678"/>
      <c r="UM185" s="678"/>
      <c r="UN185" s="678"/>
      <c r="UO185" s="678"/>
      <c r="UP185" s="678"/>
      <c r="UQ185" s="678"/>
      <c r="UR185" s="678"/>
      <c r="US185" s="678"/>
      <c r="UT185" s="678"/>
      <c r="UU185" s="678"/>
      <c r="UV185" s="678"/>
      <c r="UW185" s="678"/>
      <c r="UX185" s="678"/>
      <c r="UY185" s="678"/>
      <c r="UZ185" s="678"/>
      <c r="VA185" s="678"/>
      <c r="VB185" s="678"/>
      <c r="VC185" s="678"/>
      <c r="VD185" s="678"/>
      <c r="VE185" s="678"/>
      <c r="VF185" s="678"/>
      <c r="VG185" s="678"/>
      <c r="VH185" s="678"/>
      <c r="VI185" s="678"/>
      <c r="VJ185" s="678"/>
      <c r="VK185" s="678"/>
      <c r="VL185" s="678"/>
      <c r="VM185" s="678"/>
      <c r="VN185" s="678"/>
      <c r="VO185" s="678"/>
      <c r="VP185" s="678"/>
      <c r="VQ185" s="678"/>
      <c r="VR185" s="678"/>
      <c r="VS185" s="678"/>
      <c r="VT185" s="678"/>
      <c r="VU185" s="678"/>
      <c r="VV185" s="678"/>
      <c r="VW185" s="678"/>
      <c r="VX185" s="678"/>
      <c r="VY185" s="678"/>
      <c r="VZ185" s="678"/>
      <c r="WA185" s="678"/>
      <c r="WB185" s="678"/>
      <c r="WC185" s="678"/>
      <c r="WD185" s="678"/>
      <c r="WE185" s="678"/>
      <c r="WF185" s="678"/>
      <c r="WG185" s="678"/>
      <c r="WH185" s="678"/>
      <c r="WI185" s="678"/>
      <c r="WJ185" s="678"/>
      <c r="WK185" s="678"/>
      <c r="WL185" s="678"/>
      <c r="WM185" s="678"/>
      <c r="WN185" s="678"/>
      <c r="WO185" s="678"/>
      <c r="WP185" s="678"/>
      <c r="WQ185" s="678"/>
      <c r="WR185" s="678"/>
      <c r="WS185" s="678"/>
      <c r="WT185" s="678"/>
      <c r="WU185" s="678"/>
      <c r="WV185" s="678"/>
      <c r="WW185" s="678"/>
      <c r="WX185" s="678"/>
      <c r="WY185" s="678"/>
      <c r="WZ185" s="678"/>
      <c r="XA185" s="678"/>
      <c r="XB185" s="678"/>
      <c r="XC185" s="678"/>
      <c r="XD185" s="678"/>
      <c r="XE185" s="678"/>
      <c r="XF185" s="678"/>
      <c r="XG185" s="678"/>
      <c r="XH185" s="678"/>
      <c r="XI185" s="678"/>
      <c r="XJ185" s="678"/>
      <c r="XK185" s="678"/>
      <c r="XL185" s="678"/>
      <c r="XM185" s="678"/>
      <c r="XN185" s="678"/>
      <c r="XO185" s="678"/>
      <c r="XP185" s="678"/>
      <c r="XQ185" s="678"/>
      <c r="XR185" s="678"/>
      <c r="XS185" s="678"/>
      <c r="XT185" s="678"/>
      <c r="XU185" s="678"/>
      <c r="XV185" s="678"/>
      <c r="XW185" s="678"/>
      <c r="XX185" s="678"/>
      <c r="XY185" s="678"/>
      <c r="XZ185" s="678"/>
      <c r="YA185" s="678"/>
      <c r="YB185" s="678"/>
      <c r="YC185" s="678"/>
      <c r="YD185" s="678"/>
      <c r="YE185" s="678"/>
      <c r="YF185" s="678"/>
      <c r="YG185" s="678"/>
      <c r="YH185" s="678"/>
      <c r="YI185" s="678"/>
      <c r="YJ185" s="678"/>
      <c r="YK185" s="678"/>
      <c r="YL185" s="678"/>
      <c r="YM185" s="678"/>
      <c r="YN185" s="678"/>
      <c r="YO185" s="678"/>
      <c r="YP185" s="678"/>
      <c r="YQ185" s="678"/>
      <c r="YR185" s="678"/>
      <c r="YS185" s="678"/>
      <c r="YT185" s="678"/>
      <c r="YU185" s="678"/>
      <c r="YV185" s="678"/>
      <c r="YW185" s="678"/>
      <c r="YX185" s="678"/>
      <c r="YY185" s="678"/>
      <c r="YZ185" s="678"/>
      <c r="ZA185" s="678"/>
      <c r="ZB185" s="678"/>
      <c r="ZC185" s="678"/>
      <c r="ZD185" s="678"/>
      <c r="ZE185" s="678"/>
      <c r="ZF185" s="678"/>
      <c r="ZG185" s="678"/>
      <c r="ZH185" s="678"/>
      <c r="ZI185" s="678"/>
      <c r="ZJ185" s="678"/>
      <c r="ZK185" s="678"/>
      <c r="ZL185" s="678"/>
      <c r="ZM185" s="678"/>
      <c r="ZN185" s="678"/>
      <c r="ZO185" s="678"/>
      <c r="ZP185" s="678"/>
      <c r="ZQ185" s="678"/>
      <c r="ZR185" s="678"/>
      <c r="ZS185" s="678"/>
      <c r="ZT185" s="678"/>
      <c r="ZU185" s="678"/>
      <c r="ZV185" s="678"/>
      <c r="ZW185" s="678"/>
      <c r="ZX185" s="678"/>
      <c r="ZY185" s="678"/>
      <c r="ZZ185" s="678"/>
      <c r="AAA185" s="678"/>
      <c r="AAB185" s="678"/>
      <c r="AAC185" s="678"/>
      <c r="AAD185" s="678"/>
      <c r="AAE185" s="678"/>
      <c r="AAF185" s="678"/>
      <c r="AAG185" s="678"/>
      <c r="AAH185" s="678"/>
      <c r="AAI185" s="678"/>
      <c r="AAJ185" s="678"/>
      <c r="AAK185" s="678"/>
      <c r="AAL185" s="678"/>
      <c r="AAM185" s="678"/>
      <c r="AAN185" s="678"/>
      <c r="AAO185" s="678"/>
      <c r="AAP185" s="678"/>
      <c r="AAQ185" s="678"/>
      <c r="AAR185" s="678"/>
      <c r="AAS185" s="678"/>
      <c r="AAT185" s="678"/>
      <c r="AAU185" s="678"/>
      <c r="AAV185" s="678"/>
      <c r="AAW185" s="678"/>
      <c r="AAX185" s="678"/>
      <c r="AAY185" s="678"/>
      <c r="AAZ185" s="678"/>
      <c r="ABA185" s="678"/>
      <c r="ABB185" s="678"/>
      <c r="ABC185" s="678"/>
      <c r="ABD185" s="678"/>
      <c r="ABE185" s="678"/>
      <c r="ABF185" s="678"/>
      <c r="ABG185" s="678"/>
      <c r="ABH185" s="678"/>
      <c r="ABI185" s="678"/>
      <c r="ABJ185" s="678"/>
      <c r="ABK185" s="678"/>
      <c r="ABL185" s="678"/>
      <c r="ABM185" s="678"/>
      <c r="ABN185" s="678"/>
      <c r="ABO185" s="678"/>
      <c r="ABP185" s="678"/>
      <c r="ABQ185" s="678"/>
      <c r="ABR185" s="678"/>
      <c r="ABS185" s="678"/>
      <c r="ABT185" s="678"/>
      <c r="ABU185" s="678"/>
      <c r="ABV185" s="678"/>
      <c r="ABW185" s="678"/>
      <c r="ABX185" s="678"/>
      <c r="ABY185" s="678"/>
      <c r="ABZ185" s="678"/>
      <c r="ACA185" s="678"/>
      <c r="ACB185" s="678"/>
      <c r="ACC185" s="678"/>
      <c r="ACD185" s="678"/>
      <c r="ACE185" s="678"/>
      <c r="ACF185" s="678"/>
      <c r="ACG185" s="678"/>
      <c r="ACH185" s="678"/>
      <c r="ACI185" s="678"/>
      <c r="ACJ185" s="678"/>
      <c r="ACK185" s="678"/>
      <c r="ACL185" s="678"/>
      <c r="ACM185" s="678"/>
      <c r="ACN185" s="678"/>
      <c r="ACO185" s="678"/>
      <c r="ACP185" s="678"/>
      <c r="ACQ185" s="678"/>
      <c r="ACR185" s="678"/>
      <c r="ACS185" s="678"/>
      <c r="ACT185" s="678"/>
      <c r="ACU185" s="678"/>
      <c r="ACV185" s="678"/>
      <c r="ACW185" s="678"/>
      <c r="ACX185" s="678"/>
      <c r="ACY185" s="678"/>
      <c r="ACZ185" s="678"/>
      <c r="ADA185" s="678"/>
      <c r="ADB185" s="678"/>
      <c r="ADC185" s="678"/>
      <c r="ADD185" s="678"/>
      <c r="ADE185" s="678"/>
      <c r="ADF185" s="678"/>
      <c r="ADG185" s="678"/>
      <c r="ADH185" s="678"/>
      <c r="ADI185" s="678"/>
      <c r="ADJ185" s="678"/>
      <c r="ADK185" s="678"/>
      <c r="ADL185" s="678"/>
      <c r="ADM185" s="678"/>
      <c r="ADN185" s="678"/>
      <c r="ADO185" s="678"/>
      <c r="ADP185" s="678"/>
      <c r="ADQ185" s="678"/>
      <c r="ADR185" s="678"/>
      <c r="ADS185" s="678"/>
      <c r="ADT185" s="678"/>
      <c r="ADU185" s="678"/>
      <c r="ADV185" s="678"/>
      <c r="ADW185" s="678"/>
      <c r="ADX185" s="678"/>
      <c r="ADY185" s="678"/>
      <c r="ADZ185" s="678"/>
      <c r="AEA185" s="678"/>
      <c r="AEB185" s="678"/>
      <c r="AEC185" s="678"/>
      <c r="AED185" s="678"/>
      <c r="AEE185" s="678"/>
      <c r="AEF185" s="678"/>
      <c r="AEG185" s="678"/>
      <c r="AEH185" s="678"/>
      <c r="AEI185" s="678"/>
      <c r="AEJ185" s="678"/>
      <c r="AEK185" s="678"/>
      <c r="AEL185" s="678"/>
      <c r="AEM185" s="678"/>
      <c r="AEN185" s="678"/>
      <c r="AEO185" s="678"/>
      <c r="AEP185" s="678"/>
      <c r="AEQ185" s="678"/>
      <c r="AER185" s="678"/>
    </row>
    <row r="186" spans="11:824">
      <c r="K186" s="678" t="s">
        <v>835</v>
      </c>
      <c r="L186" s="678"/>
      <c r="M186" s="678">
        <v>0</v>
      </c>
      <c r="N186" s="678">
        <v>0</v>
      </c>
      <c r="O186" s="678">
        <v>0</v>
      </c>
      <c r="P186" s="678">
        <v>15761.57</v>
      </c>
      <c r="Q186" s="678">
        <v>6926.74</v>
      </c>
      <c r="R186" s="678">
        <v>5573.96</v>
      </c>
      <c r="S186" s="678" t="s">
        <v>6192</v>
      </c>
      <c r="T186" s="678"/>
      <c r="U186" s="678"/>
      <c r="V186" s="678"/>
      <c r="W186" s="678"/>
      <c r="X186" s="678"/>
      <c r="Y186" s="678"/>
      <c r="Z186" s="678"/>
      <c r="AA186" s="678"/>
      <c r="AB186" s="678"/>
      <c r="AC186" s="678"/>
      <c r="AD186" s="678"/>
      <c r="AE186" s="678"/>
      <c r="AF186" s="678"/>
      <c r="AG186" s="678"/>
      <c r="AH186" s="678"/>
      <c r="AI186" s="678"/>
      <c r="AJ186" s="678"/>
      <c r="AK186" s="678"/>
      <c r="AL186" s="678"/>
      <c r="AM186" s="678"/>
      <c r="AN186" s="678"/>
      <c r="AO186" s="678"/>
      <c r="AP186" s="678"/>
      <c r="AQ186" s="678"/>
      <c r="AR186" s="678"/>
      <c r="AS186" s="678"/>
      <c r="AT186" s="678"/>
      <c r="AU186" s="678"/>
      <c r="AV186" s="678"/>
      <c r="AW186" s="678"/>
      <c r="AX186" s="678"/>
      <c r="AY186" s="678"/>
      <c r="AZ186" s="678"/>
      <c r="BA186" s="678"/>
      <c r="BB186" s="678"/>
      <c r="BC186" s="678"/>
      <c r="BD186" s="678"/>
      <c r="BE186" s="678"/>
      <c r="BF186" s="678"/>
      <c r="BG186" s="678"/>
      <c r="BH186" s="678"/>
      <c r="BI186" s="678"/>
      <c r="BJ186" s="678"/>
      <c r="BK186" s="678"/>
      <c r="BL186" s="678"/>
      <c r="BM186" s="678"/>
      <c r="BN186" s="678"/>
      <c r="BO186" s="678"/>
      <c r="BP186" s="678"/>
      <c r="BQ186" s="678"/>
      <c r="BR186" s="678"/>
      <c r="BS186" s="678"/>
      <c r="BT186" s="678"/>
      <c r="BU186" s="678"/>
      <c r="BV186" s="678"/>
      <c r="BW186" s="678"/>
      <c r="BX186" s="678"/>
      <c r="BY186" s="678"/>
      <c r="BZ186" s="678"/>
      <c r="CA186" s="678"/>
      <c r="CB186" s="678"/>
      <c r="CC186" s="678"/>
      <c r="CD186" s="678"/>
      <c r="CE186" s="678"/>
      <c r="CF186" s="678"/>
      <c r="CG186" s="678"/>
      <c r="CH186" s="678"/>
      <c r="CI186" s="678"/>
      <c r="CJ186" s="678"/>
      <c r="CK186" s="678"/>
      <c r="CL186" s="678"/>
      <c r="CM186" s="678"/>
      <c r="CN186" s="678"/>
      <c r="CO186" s="678"/>
      <c r="CP186" s="678"/>
      <c r="CQ186" s="678"/>
      <c r="CR186" s="678"/>
      <c r="CS186" s="678"/>
      <c r="CT186" s="678"/>
      <c r="CU186" s="678"/>
      <c r="CV186" s="678"/>
      <c r="CW186" s="678"/>
      <c r="CX186" s="678"/>
      <c r="CY186" s="678"/>
      <c r="CZ186" s="678"/>
      <c r="DA186" s="678"/>
      <c r="DB186" s="678"/>
      <c r="DC186" s="678"/>
      <c r="DD186" s="678"/>
      <c r="DE186" s="678"/>
      <c r="DF186" s="678"/>
      <c r="DG186" s="678"/>
      <c r="DH186" s="678"/>
      <c r="DI186" s="678"/>
      <c r="DJ186" s="678"/>
      <c r="DK186" s="678"/>
      <c r="DL186" s="678"/>
      <c r="DM186" s="678"/>
      <c r="DN186" s="678"/>
      <c r="DO186" s="678"/>
      <c r="DP186" s="678"/>
      <c r="DQ186" s="678"/>
      <c r="DR186" s="678"/>
      <c r="DS186" s="678"/>
      <c r="DT186" s="678"/>
      <c r="DU186" s="678"/>
      <c r="DV186" s="678"/>
      <c r="DW186" s="678"/>
      <c r="DX186" s="678"/>
      <c r="DY186" s="678"/>
      <c r="DZ186" s="678"/>
      <c r="EA186" s="678"/>
      <c r="EB186" s="678"/>
      <c r="EC186" s="678"/>
      <c r="ED186" s="678"/>
      <c r="EE186" s="678"/>
      <c r="EF186" s="678"/>
      <c r="EG186" s="678"/>
      <c r="EH186" s="678"/>
      <c r="EI186" s="678"/>
      <c r="EJ186" s="678"/>
      <c r="EK186" s="678"/>
      <c r="EL186" s="678"/>
      <c r="EM186" s="678"/>
      <c r="EN186" s="678"/>
      <c r="EO186" s="678"/>
      <c r="EP186" s="678"/>
      <c r="EQ186" s="678"/>
      <c r="ER186" s="678"/>
      <c r="ES186" s="678"/>
      <c r="ET186" s="678"/>
      <c r="EU186" s="678"/>
      <c r="EV186" s="678"/>
      <c r="EW186" s="678"/>
      <c r="EX186" s="678"/>
      <c r="EY186" s="678"/>
      <c r="EZ186" s="678"/>
      <c r="FA186" s="678"/>
      <c r="FB186" s="678"/>
      <c r="FC186" s="678"/>
      <c r="FD186" s="678"/>
      <c r="FE186" s="678"/>
      <c r="FF186" s="678"/>
      <c r="FG186" s="678"/>
      <c r="FH186" s="678"/>
      <c r="FI186" s="678"/>
      <c r="FJ186" s="678"/>
      <c r="FK186" s="678"/>
      <c r="FL186" s="678"/>
      <c r="FM186" s="678"/>
      <c r="FN186" s="678"/>
      <c r="FO186" s="678"/>
      <c r="FP186" s="678"/>
      <c r="FQ186" s="678"/>
      <c r="FR186" s="678"/>
      <c r="FS186" s="678"/>
      <c r="FT186" s="678"/>
      <c r="FU186" s="678"/>
      <c r="FV186" s="678"/>
      <c r="FW186" s="678"/>
      <c r="FX186" s="678"/>
      <c r="FY186" s="678"/>
      <c r="FZ186" s="678"/>
      <c r="GA186" s="678"/>
      <c r="GB186" s="678"/>
      <c r="GC186" s="678"/>
      <c r="GD186" s="678"/>
      <c r="GE186" s="678"/>
      <c r="GF186" s="678"/>
      <c r="GG186" s="678"/>
      <c r="GH186" s="678"/>
      <c r="GI186" s="678"/>
      <c r="GJ186" s="678"/>
      <c r="GK186" s="678"/>
      <c r="GL186" s="678"/>
      <c r="GM186" s="678"/>
      <c r="GN186" s="678"/>
      <c r="GO186" s="678"/>
      <c r="GP186" s="678"/>
      <c r="GQ186" s="678"/>
      <c r="GR186" s="678"/>
      <c r="GS186" s="678"/>
      <c r="GT186" s="678"/>
      <c r="GU186" s="678"/>
      <c r="GV186" s="678"/>
      <c r="GW186" s="678"/>
      <c r="GX186" s="678"/>
      <c r="GY186" s="678"/>
      <c r="GZ186" s="678"/>
      <c r="HA186" s="678"/>
      <c r="HB186" s="678"/>
      <c r="HC186" s="678"/>
      <c r="HD186" s="678"/>
      <c r="HE186" s="678"/>
      <c r="HF186" s="678"/>
      <c r="HG186" s="678"/>
      <c r="HH186" s="678"/>
      <c r="HI186" s="678"/>
      <c r="HJ186" s="678"/>
      <c r="HK186" s="678"/>
      <c r="HL186" s="678"/>
      <c r="HM186" s="678"/>
      <c r="HN186" s="678"/>
      <c r="HO186" s="678"/>
      <c r="HP186" s="678"/>
      <c r="HQ186" s="678"/>
      <c r="HR186" s="678"/>
      <c r="HS186" s="678"/>
      <c r="HT186" s="678"/>
      <c r="HU186" s="678"/>
      <c r="HV186" s="678"/>
      <c r="HW186" s="678"/>
      <c r="HX186" s="678"/>
      <c r="HY186" s="678"/>
      <c r="HZ186" s="678"/>
      <c r="IA186" s="678"/>
      <c r="IB186" s="678"/>
      <c r="IC186" s="678"/>
      <c r="ID186" s="678"/>
      <c r="IE186" s="678"/>
      <c r="IF186" s="678"/>
      <c r="IG186" s="678"/>
      <c r="IH186" s="678"/>
      <c r="II186" s="678"/>
      <c r="IJ186" s="678"/>
      <c r="IK186" s="678"/>
      <c r="IL186" s="678"/>
      <c r="IM186" s="678"/>
      <c r="IN186" s="678"/>
      <c r="IO186" s="678"/>
      <c r="IP186" s="678"/>
      <c r="IQ186" s="678"/>
      <c r="IR186" s="678"/>
      <c r="IS186" s="678"/>
      <c r="IT186" s="678"/>
      <c r="IU186" s="678"/>
      <c r="IV186" s="678"/>
      <c r="IW186" s="678"/>
      <c r="IX186" s="678"/>
      <c r="IY186" s="678"/>
      <c r="IZ186" s="678"/>
      <c r="JA186" s="678"/>
      <c r="JB186" s="678"/>
      <c r="JC186" s="678"/>
      <c r="JD186" s="678"/>
      <c r="JE186" s="678"/>
      <c r="JF186" s="678"/>
      <c r="JG186" s="678"/>
      <c r="JH186" s="678"/>
      <c r="JI186" s="678"/>
      <c r="JJ186" s="678"/>
      <c r="JK186" s="678"/>
      <c r="JL186" s="678"/>
      <c r="JM186" s="678"/>
      <c r="JN186" s="678"/>
      <c r="JO186" s="678"/>
      <c r="JP186" s="678"/>
      <c r="JQ186" s="678"/>
      <c r="JR186" s="678"/>
      <c r="JS186" s="678"/>
      <c r="JT186" s="678"/>
      <c r="JU186" s="678"/>
      <c r="JV186" s="678"/>
      <c r="JW186" s="678"/>
      <c r="JX186" s="678"/>
      <c r="JY186" s="678"/>
      <c r="JZ186" s="678"/>
      <c r="KA186" s="678"/>
      <c r="KB186" s="678"/>
      <c r="KC186" s="678"/>
      <c r="KD186" s="678"/>
      <c r="KE186" s="678"/>
      <c r="KF186" s="678"/>
      <c r="KG186" s="678"/>
      <c r="KH186" s="678"/>
      <c r="KI186" s="678"/>
      <c r="KJ186" s="678"/>
      <c r="KK186" s="678"/>
      <c r="KL186" s="678"/>
      <c r="KM186" s="678"/>
      <c r="KN186" s="678"/>
      <c r="KO186" s="678"/>
      <c r="KP186" s="678"/>
      <c r="KQ186" s="678"/>
      <c r="KR186" s="678"/>
      <c r="KS186" s="678"/>
      <c r="KT186" s="678"/>
      <c r="KU186" s="678"/>
      <c r="KV186" s="678"/>
      <c r="KW186" s="678"/>
      <c r="KX186" s="678"/>
      <c r="KY186" s="678"/>
      <c r="KZ186" s="678"/>
      <c r="LA186" s="678"/>
      <c r="LB186" s="678"/>
      <c r="LC186" s="678"/>
      <c r="LD186" s="678"/>
      <c r="LE186" s="678"/>
      <c r="LF186" s="678"/>
      <c r="LG186" s="678"/>
      <c r="LH186" s="678"/>
      <c r="LI186" s="678"/>
      <c r="LJ186" s="678"/>
      <c r="LK186" s="678"/>
      <c r="LL186" s="678"/>
      <c r="LM186" s="678"/>
      <c r="LN186" s="678"/>
      <c r="LO186" s="678"/>
      <c r="LP186" s="678"/>
      <c r="LQ186" s="678"/>
      <c r="LR186" s="678"/>
      <c r="LS186" s="678"/>
      <c r="LT186" s="678"/>
      <c r="LU186" s="678"/>
      <c r="LV186" s="678"/>
      <c r="LW186" s="678"/>
      <c r="LX186" s="678"/>
      <c r="LY186" s="678"/>
      <c r="LZ186" s="678"/>
      <c r="MA186" s="678"/>
      <c r="MB186" s="678"/>
      <c r="MC186" s="678"/>
      <c r="MD186" s="678"/>
      <c r="ME186" s="678"/>
      <c r="MF186" s="678"/>
      <c r="MG186" s="678"/>
      <c r="MH186" s="678"/>
      <c r="MI186" s="678"/>
      <c r="MJ186" s="678"/>
      <c r="MK186" s="678"/>
      <c r="ML186" s="678"/>
      <c r="MM186" s="678"/>
      <c r="MN186" s="678"/>
      <c r="MO186" s="678"/>
      <c r="MP186" s="678"/>
      <c r="MQ186" s="678"/>
      <c r="MR186" s="678"/>
      <c r="MS186" s="678"/>
      <c r="MT186" s="678"/>
      <c r="MU186" s="678"/>
      <c r="MV186" s="678"/>
      <c r="MW186" s="678"/>
      <c r="MX186" s="678"/>
      <c r="MY186" s="678"/>
      <c r="MZ186" s="678"/>
      <c r="NA186" s="678"/>
      <c r="NB186" s="678"/>
      <c r="NC186" s="678"/>
      <c r="ND186" s="678"/>
      <c r="NE186" s="678"/>
      <c r="NF186" s="678"/>
      <c r="NG186" s="678"/>
      <c r="NH186" s="678"/>
      <c r="NI186" s="678"/>
      <c r="NJ186" s="678"/>
      <c r="NK186" s="678"/>
      <c r="NL186" s="678"/>
      <c r="NM186" s="678"/>
      <c r="NN186" s="678"/>
      <c r="NO186" s="678"/>
      <c r="NP186" s="678"/>
      <c r="NQ186" s="678"/>
      <c r="NR186" s="678"/>
      <c r="NS186" s="678"/>
      <c r="NT186" s="678"/>
      <c r="NU186" s="678"/>
      <c r="NV186" s="678"/>
      <c r="NW186" s="678"/>
      <c r="NX186" s="678"/>
      <c r="NY186" s="678"/>
      <c r="NZ186" s="678"/>
      <c r="OA186" s="678"/>
      <c r="OB186" s="678"/>
      <c r="OC186" s="678"/>
      <c r="OD186" s="678"/>
      <c r="OE186" s="678"/>
      <c r="OF186" s="678"/>
      <c r="OG186" s="678"/>
      <c r="OH186" s="678"/>
      <c r="OI186" s="678"/>
      <c r="OJ186" s="678"/>
      <c r="OK186" s="678"/>
      <c r="OL186" s="678"/>
      <c r="OM186" s="678"/>
      <c r="ON186" s="678"/>
      <c r="OO186" s="678"/>
      <c r="OP186" s="678"/>
      <c r="OQ186" s="678"/>
      <c r="OR186" s="678"/>
      <c r="OS186" s="678"/>
      <c r="OT186" s="678"/>
      <c r="OU186" s="678"/>
      <c r="OV186" s="678"/>
      <c r="OW186" s="678"/>
      <c r="OX186" s="678"/>
      <c r="OY186" s="678"/>
      <c r="OZ186" s="678"/>
      <c r="PA186" s="678"/>
      <c r="PB186" s="678"/>
      <c r="PC186" s="678"/>
      <c r="PD186" s="678"/>
      <c r="PE186" s="678"/>
      <c r="PF186" s="678"/>
      <c r="PG186" s="678"/>
      <c r="PH186" s="678"/>
      <c r="PI186" s="678"/>
      <c r="PJ186" s="678"/>
      <c r="PK186" s="678"/>
      <c r="PL186" s="678"/>
      <c r="PM186" s="678"/>
      <c r="PN186" s="678"/>
      <c r="PO186" s="678"/>
      <c r="PP186" s="678"/>
      <c r="PQ186" s="678"/>
      <c r="PR186" s="678"/>
      <c r="PS186" s="678"/>
      <c r="PT186" s="678"/>
      <c r="PU186" s="678"/>
      <c r="PV186" s="678"/>
      <c r="PW186" s="678"/>
      <c r="PX186" s="678"/>
      <c r="PY186" s="678"/>
      <c r="PZ186" s="678"/>
      <c r="QA186" s="678"/>
      <c r="QB186" s="678"/>
      <c r="QC186" s="678"/>
      <c r="QD186" s="678"/>
      <c r="QE186" s="678"/>
      <c r="QF186" s="678"/>
      <c r="QG186" s="678"/>
      <c r="QH186" s="678"/>
      <c r="QI186" s="678"/>
      <c r="QJ186" s="678"/>
      <c r="QK186" s="678"/>
      <c r="QL186" s="678"/>
      <c r="QM186" s="678"/>
      <c r="QN186" s="678"/>
      <c r="QO186" s="678"/>
      <c r="QP186" s="678"/>
      <c r="QQ186" s="678"/>
      <c r="QR186" s="678"/>
      <c r="QS186" s="678"/>
      <c r="QT186" s="678"/>
      <c r="QU186" s="678"/>
      <c r="QV186" s="678"/>
      <c r="QW186" s="678"/>
      <c r="QX186" s="678"/>
      <c r="QY186" s="678"/>
      <c r="QZ186" s="678"/>
      <c r="RA186" s="678"/>
      <c r="RB186" s="678"/>
      <c r="RC186" s="678"/>
      <c r="RD186" s="678"/>
      <c r="RE186" s="678"/>
      <c r="RF186" s="678"/>
      <c r="RG186" s="678"/>
      <c r="RH186" s="678"/>
      <c r="RI186" s="678"/>
      <c r="RJ186" s="678"/>
      <c r="RK186" s="678"/>
      <c r="RL186" s="678"/>
      <c r="RM186" s="678"/>
      <c r="RN186" s="678"/>
      <c r="RO186" s="678"/>
      <c r="RP186" s="678"/>
      <c r="RQ186" s="678"/>
      <c r="RR186" s="678"/>
      <c r="RS186" s="678"/>
      <c r="RT186" s="678"/>
      <c r="RU186" s="678"/>
      <c r="RV186" s="678"/>
      <c r="RW186" s="678"/>
      <c r="RX186" s="678"/>
      <c r="RY186" s="678"/>
      <c r="RZ186" s="678"/>
      <c r="SA186" s="678"/>
      <c r="SB186" s="678"/>
      <c r="SC186" s="678"/>
      <c r="SD186" s="678"/>
      <c r="SE186" s="678"/>
      <c r="SF186" s="678"/>
      <c r="SG186" s="678"/>
      <c r="SH186" s="678"/>
      <c r="SI186" s="678"/>
      <c r="SJ186" s="678"/>
      <c r="SK186" s="678"/>
      <c r="SL186" s="678"/>
      <c r="SM186" s="678"/>
      <c r="SN186" s="678"/>
      <c r="SO186" s="678"/>
      <c r="SP186" s="678"/>
      <c r="SQ186" s="678"/>
      <c r="SR186" s="678"/>
      <c r="SS186" s="678"/>
      <c r="ST186" s="678"/>
      <c r="SU186" s="678"/>
      <c r="SV186" s="678"/>
      <c r="SW186" s="678"/>
      <c r="SX186" s="678"/>
      <c r="SY186" s="678"/>
      <c r="SZ186" s="678"/>
      <c r="TA186" s="678"/>
      <c r="TB186" s="678"/>
      <c r="TC186" s="678"/>
      <c r="TD186" s="678"/>
      <c r="TE186" s="678"/>
      <c r="TF186" s="678"/>
      <c r="TG186" s="678"/>
      <c r="TH186" s="678"/>
      <c r="TI186" s="678"/>
      <c r="TJ186" s="678"/>
      <c r="TK186" s="678"/>
      <c r="TL186" s="678"/>
      <c r="TM186" s="678"/>
      <c r="TN186" s="678"/>
      <c r="TO186" s="678"/>
      <c r="TP186" s="678"/>
      <c r="TQ186" s="678"/>
      <c r="TR186" s="678"/>
      <c r="TS186" s="678"/>
      <c r="TT186" s="678"/>
      <c r="TU186" s="678"/>
      <c r="TV186" s="678"/>
      <c r="TW186" s="678"/>
      <c r="TX186" s="678"/>
      <c r="TY186" s="678"/>
      <c r="TZ186" s="678"/>
      <c r="UA186" s="678"/>
      <c r="UB186" s="678"/>
      <c r="UC186" s="678"/>
      <c r="UD186" s="678"/>
      <c r="UE186" s="678"/>
      <c r="UF186" s="678"/>
      <c r="UG186" s="678"/>
      <c r="UH186" s="678"/>
      <c r="UI186" s="678"/>
      <c r="UJ186" s="678"/>
      <c r="UK186" s="678"/>
      <c r="UL186" s="678"/>
      <c r="UM186" s="678"/>
      <c r="UN186" s="678"/>
      <c r="UO186" s="678"/>
      <c r="UP186" s="678"/>
      <c r="UQ186" s="678"/>
      <c r="UR186" s="678"/>
      <c r="US186" s="678"/>
      <c r="UT186" s="678"/>
      <c r="UU186" s="678"/>
      <c r="UV186" s="678"/>
      <c r="UW186" s="678"/>
      <c r="UX186" s="678"/>
      <c r="UY186" s="678"/>
      <c r="UZ186" s="678"/>
      <c r="VA186" s="678"/>
      <c r="VB186" s="678"/>
      <c r="VC186" s="678"/>
      <c r="VD186" s="678"/>
      <c r="VE186" s="678"/>
      <c r="VF186" s="678"/>
      <c r="VG186" s="678"/>
      <c r="VH186" s="678"/>
      <c r="VI186" s="678"/>
      <c r="VJ186" s="678"/>
      <c r="VK186" s="678"/>
      <c r="VL186" s="678"/>
      <c r="VM186" s="678"/>
      <c r="VN186" s="678"/>
      <c r="VO186" s="678"/>
      <c r="VP186" s="678"/>
      <c r="VQ186" s="678"/>
      <c r="VR186" s="678"/>
      <c r="VS186" s="678"/>
      <c r="VT186" s="678"/>
      <c r="VU186" s="678"/>
      <c r="VV186" s="678"/>
      <c r="VW186" s="678"/>
      <c r="VX186" s="678"/>
      <c r="VY186" s="678"/>
      <c r="VZ186" s="678"/>
      <c r="WA186" s="678"/>
      <c r="WB186" s="678"/>
      <c r="WC186" s="678"/>
      <c r="WD186" s="678"/>
      <c r="WE186" s="678"/>
      <c r="WF186" s="678"/>
      <c r="WG186" s="678"/>
      <c r="WH186" s="678"/>
      <c r="WI186" s="678"/>
      <c r="WJ186" s="678"/>
      <c r="WK186" s="678"/>
      <c r="WL186" s="678"/>
      <c r="WM186" s="678"/>
      <c r="WN186" s="678"/>
      <c r="WO186" s="678"/>
      <c r="WP186" s="678"/>
      <c r="WQ186" s="678"/>
      <c r="WR186" s="678"/>
      <c r="WS186" s="678"/>
      <c r="WT186" s="678"/>
      <c r="WU186" s="678"/>
      <c r="WV186" s="678"/>
      <c r="WW186" s="678"/>
      <c r="WX186" s="678"/>
      <c r="WY186" s="678"/>
      <c r="WZ186" s="678"/>
      <c r="XA186" s="678"/>
      <c r="XB186" s="678"/>
      <c r="XC186" s="678"/>
      <c r="XD186" s="678"/>
      <c r="XE186" s="678"/>
      <c r="XF186" s="678"/>
      <c r="XG186" s="678"/>
      <c r="XH186" s="678"/>
      <c r="XI186" s="678"/>
      <c r="XJ186" s="678"/>
      <c r="XK186" s="678"/>
      <c r="XL186" s="678"/>
      <c r="XM186" s="678"/>
      <c r="XN186" s="678"/>
      <c r="XO186" s="678"/>
      <c r="XP186" s="678"/>
      <c r="XQ186" s="678"/>
      <c r="XR186" s="678"/>
      <c r="XS186" s="678"/>
      <c r="XT186" s="678"/>
      <c r="XU186" s="678"/>
      <c r="XV186" s="678"/>
      <c r="XW186" s="678"/>
      <c r="XX186" s="678"/>
      <c r="XY186" s="678"/>
      <c r="XZ186" s="678"/>
      <c r="YA186" s="678"/>
      <c r="YB186" s="678"/>
      <c r="YC186" s="678"/>
      <c r="YD186" s="678"/>
      <c r="YE186" s="678"/>
      <c r="YF186" s="678"/>
      <c r="YG186" s="678"/>
      <c r="YH186" s="678"/>
      <c r="YI186" s="678"/>
      <c r="YJ186" s="678"/>
      <c r="YK186" s="678"/>
      <c r="YL186" s="678"/>
      <c r="YM186" s="678"/>
      <c r="YN186" s="678"/>
      <c r="YO186" s="678"/>
      <c r="YP186" s="678"/>
      <c r="YQ186" s="678"/>
      <c r="YR186" s="678"/>
      <c r="YS186" s="678"/>
      <c r="YT186" s="678"/>
      <c r="YU186" s="678"/>
      <c r="YV186" s="678"/>
      <c r="YW186" s="678"/>
      <c r="YX186" s="678"/>
      <c r="YY186" s="678"/>
      <c r="YZ186" s="678"/>
      <c r="ZA186" s="678"/>
      <c r="ZB186" s="678"/>
      <c r="ZC186" s="678"/>
      <c r="ZD186" s="678"/>
      <c r="ZE186" s="678"/>
      <c r="ZF186" s="678"/>
      <c r="ZG186" s="678"/>
      <c r="ZH186" s="678"/>
      <c r="ZI186" s="678"/>
      <c r="ZJ186" s="678"/>
      <c r="ZK186" s="678"/>
      <c r="ZL186" s="678"/>
      <c r="ZM186" s="678"/>
      <c r="ZN186" s="678"/>
      <c r="ZO186" s="678"/>
      <c r="ZP186" s="678"/>
      <c r="ZQ186" s="678"/>
      <c r="ZR186" s="678"/>
      <c r="ZS186" s="678"/>
      <c r="ZT186" s="678"/>
      <c r="ZU186" s="678"/>
      <c r="ZV186" s="678"/>
      <c r="ZW186" s="678"/>
      <c r="ZX186" s="678"/>
      <c r="ZY186" s="678"/>
      <c r="ZZ186" s="678"/>
      <c r="AAA186" s="678"/>
      <c r="AAB186" s="678"/>
      <c r="AAC186" s="678"/>
      <c r="AAD186" s="678"/>
      <c r="AAE186" s="678"/>
      <c r="AAF186" s="678"/>
      <c r="AAG186" s="678"/>
      <c r="AAH186" s="678"/>
      <c r="AAI186" s="678"/>
      <c r="AAJ186" s="678"/>
      <c r="AAK186" s="678"/>
      <c r="AAL186" s="678"/>
      <c r="AAM186" s="678"/>
      <c r="AAN186" s="678"/>
      <c r="AAO186" s="678"/>
      <c r="AAP186" s="678"/>
      <c r="AAQ186" s="678"/>
      <c r="AAR186" s="678"/>
      <c r="AAS186" s="678"/>
      <c r="AAT186" s="678"/>
      <c r="AAU186" s="678"/>
      <c r="AAV186" s="678"/>
      <c r="AAW186" s="678"/>
      <c r="AAX186" s="678"/>
      <c r="AAY186" s="678"/>
      <c r="AAZ186" s="678"/>
      <c r="ABA186" s="678"/>
      <c r="ABB186" s="678"/>
      <c r="ABC186" s="678"/>
      <c r="ABD186" s="678"/>
      <c r="ABE186" s="678"/>
      <c r="ABF186" s="678"/>
      <c r="ABG186" s="678"/>
      <c r="ABH186" s="678"/>
      <c r="ABI186" s="678"/>
      <c r="ABJ186" s="678"/>
      <c r="ABK186" s="678"/>
      <c r="ABL186" s="678"/>
      <c r="ABM186" s="678"/>
      <c r="ABN186" s="678"/>
      <c r="ABO186" s="678"/>
      <c r="ABP186" s="678"/>
      <c r="ABQ186" s="678"/>
      <c r="ABR186" s="678"/>
      <c r="ABS186" s="678"/>
      <c r="ABT186" s="678"/>
      <c r="ABU186" s="678"/>
      <c r="ABV186" s="678"/>
      <c r="ABW186" s="678"/>
      <c r="ABX186" s="678"/>
      <c r="ABY186" s="678"/>
      <c r="ABZ186" s="678"/>
      <c r="ACA186" s="678"/>
      <c r="ACB186" s="678"/>
      <c r="ACC186" s="678"/>
      <c r="ACD186" s="678"/>
      <c r="ACE186" s="678"/>
      <c r="ACF186" s="678"/>
      <c r="ACG186" s="678"/>
      <c r="ACH186" s="678"/>
      <c r="ACI186" s="678"/>
      <c r="ACJ186" s="678"/>
      <c r="ACK186" s="678"/>
      <c r="ACL186" s="678"/>
      <c r="ACM186" s="678"/>
      <c r="ACN186" s="678"/>
      <c r="ACO186" s="678"/>
      <c r="ACP186" s="678"/>
      <c r="ACQ186" s="678"/>
      <c r="ACR186" s="678"/>
      <c r="ACS186" s="678"/>
      <c r="ACT186" s="678"/>
      <c r="ACU186" s="678"/>
      <c r="ACV186" s="678"/>
      <c r="ACW186" s="678"/>
      <c r="ACX186" s="678"/>
      <c r="ACY186" s="678"/>
      <c r="ACZ186" s="678"/>
      <c r="ADA186" s="678"/>
      <c r="ADB186" s="678"/>
      <c r="ADC186" s="678"/>
      <c r="ADD186" s="678"/>
      <c r="ADE186" s="678"/>
      <c r="ADF186" s="678"/>
      <c r="ADG186" s="678"/>
      <c r="ADH186" s="678"/>
      <c r="ADI186" s="678"/>
      <c r="ADJ186" s="678"/>
      <c r="ADK186" s="678"/>
      <c r="ADL186" s="678"/>
      <c r="ADM186" s="678"/>
      <c r="ADN186" s="678"/>
      <c r="ADO186" s="678"/>
      <c r="ADP186" s="678"/>
      <c r="ADQ186" s="678"/>
      <c r="ADR186" s="678"/>
      <c r="ADS186" s="678"/>
      <c r="ADT186" s="678"/>
      <c r="ADU186" s="678"/>
      <c r="ADV186" s="678"/>
      <c r="ADW186" s="678"/>
      <c r="ADX186" s="678"/>
      <c r="ADY186" s="678"/>
      <c r="ADZ186" s="678"/>
      <c r="AEA186" s="678"/>
      <c r="AEB186" s="678"/>
      <c r="AEC186" s="678"/>
      <c r="AED186" s="678"/>
      <c r="AEE186" s="678"/>
      <c r="AEF186" s="678"/>
      <c r="AEG186" s="678"/>
      <c r="AEH186" s="678"/>
      <c r="AEI186" s="678"/>
      <c r="AEJ186" s="678"/>
      <c r="AEK186" s="678"/>
      <c r="AEL186" s="678"/>
      <c r="AEM186" s="678"/>
      <c r="AEN186" s="678"/>
      <c r="AEO186" s="678"/>
      <c r="AEP186" s="678"/>
      <c r="AEQ186" s="678"/>
      <c r="AER186" s="678"/>
    </row>
    <row r="187" spans="11:824">
      <c r="K187" s="678" t="s">
        <v>836</v>
      </c>
      <c r="L187" s="678"/>
      <c r="M187" s="678">
        <v>2995733.64</v>
      </c>
      <c r="N187" s="678">
        <v>2859193.16</v>
      </c>
      <c r="O187" s="678">
        <v>510048.1</v>
      </c>
      <c r="P187" s="678">
        <v>21142.54</v>
      </c>
      <c r="Q187" s="678">
        <v>16759.310000000001</v>
      </c>
      <c r="R187" s="678">
        <v>5654.18</v>
      </c>
      <c r="S187" s="678" t="s">
        <v>6192</v>
      </c>
      <c r="T187" s="678"/>
      <c r="U187" s="678"/>
      <c r="V187" s="678"/>
      <c r="W187" s="678"/>
      <c r="X187" s="678"/>
      <c r="Y187" s="678"/>
      <c r="Z187" s="678"/>
      <c r="AA187" s="678"/>
      <c r="AB187" s="678"/>
      <c r="AC187" s="678"/>
      <c r="AD187" s="678"/>
      <c r="AE187" s="678"/>
      <c r="AF187" s="678"/>
      <c r="AG187" s="678"/>
      <c r="AH187" s="678"/>
      <c r="AI187" s="678"/>
      <c r="AJ187" s="678"/>
      <c r="AK187" s="678"/>
      <c r="AL187" s="678"/>
      <c r="AM187" s="678"/>
      <c r="AN187" s="678"/>
      <c r="AO187" s="678"/>
      <c r="AP187" s="678"/>
      <c r="AQ187" s="678"/>
      <c r="AR187" s="678"/>
      <c r="AS187" s="678"/>
      <c r="AT187" s="678"/>
      <c r="AU187" s="678"/>
      <c r="AV187" s="678"/>
      <c r="AW187" s="678"/>
      <c r="AX187" s="678"/>
      <c r="AY187" s="678"/>
      <c r="AZ187" s="678"/>
      <c r="BA187" s="678"/>
      <c r="BB187" s="678"/>
      <c r="BC187" s="678"/>
      <c r="BD187" s="678"/>
      <c r="BE187" s="678"/>
      <c r="BF187" s="678"/>
      <c r="BG187" s="678"/>
      <c r="BH187" s="678"/>
      <c r="BI187" s="678"/>
      <c r="BJ187" s="678"/>
      <c r="BK187" s="678"/>
      <c r="BL187" s="678"/>
      <c r="BM187" s="678"/>
      <c r="BN187" s="678"/>
      <c r="BO187" s="678"/>
      <c r="BP187" s="678"/>
      <c r="BQ187" s="678"/>
      <c r="BR187" s="678"/>
      <c r="BS187" s="678"/>
      <c r="BT187" s="678"/>
      <c r="BU187" s="678"/>
      <c r="BV187" s="678"/>
      <c r="BW187" s="678"/>
      <c r="BX187" s="678"/>
      <c r="BY187" s="678"/>
      <c r="BZ187" s="678"/>
      <c r="CA187" s="678"/>
      <c r="CB187" s="678"/>
      <c r="CC187" s="678"/>
      <c r="CD187" s="678"/>
      <c r="CE187" s="678"/>
      <c r="CF187" s="678"/>
      <c r="CG187" s="678"/>
      <c r="CH187" s="678"/>
      <c r="CI187" s="678"/>
      <c r="CJ187" s="678"/>
      <c r="CK187" s="678"/>
      <c r="CL187" s="678"/>
      <c r="CM187" s="678"/>
      <c r="CN187" s="678"/>
      <c r="CO187" s="678"/>
      <c r="CP187" s="678"/>
      <c r="CQ187" s="678"/>
      <c r="CR187" s="678"/>
      <c r="CS187" s="678"/>
      <c r="CT187" s="678"/>
      <c r="CU187" s="678"/>
      <c r="CV187" s="678"/>
      <c r="CW187" s="678"/>
      <c r="CX187" s="678"/>
      <c r="CY187" s="678"/>
      <c r="CZ187" s="678"/>
      <c r="DA187" s="678"/>
      <c r="DB187" s="678"/>
      <c r="DC187" s="678"/>
      <c r="DD187" s="678"/>
      <c r="DE187" s="678"/>
      <c r="DF187" s="678"/>
      <c r="DG187" s="678"/>
      <c r="DH187" s="678"/>
      <c r="DI187" s="678"/>
      <c r="DJ187" s="678"/>
      <c r="DK187" s="678"/>
      <c r="DL187" s="678"/>
      <c r="DM187" s="678"/>
      <c r="DN187" s="678"/>
      <c r="DO187" s="678"/>
      <c r="DP187" s="678"/>
      <c r="DQ187" s="678"/>
      <c r="DR187" s="678"/>
      <c r="DS187" s="678"/>
      <c r="DT187" s="678"/>
      <c r="DU187" s="678"/>
      <c r="DV187" s="678"/>
      <c r="DW187" s="678"/>
      <c r="DX187" s="678"/>
      <c r="DY187" s="678"/>
      <c r="DZ187" s="678"/>
      <c r="EA187" s="678"/>
      <c r="EB187" s="678"/>
      <c r="EC187" s="678"/>
      <c r="ED187" s="678"/>
      <c r="EE187" s="678"/>
      <c r="EF187" s="678"/>
      <c r="EG187" s="678"/>
      <c r="EH187" s="678"/>
      <c r="EI187" s="678"/>
      <c r="EJ187" s="678"/>
      <c r="EK187" s="678"/>
      <c r="EL187" s="678"/>
      <c r="EM187" s="678"/>
      <c r="EN187" s="678"/>
      <c r="EO187" s="678"/>
      <c r="EP187" s="678"/>
      <c r="EQ187" s="678"/>
      <c r="ER187" s="678"/>
      <c r="ES187" s="678"/>
      <c r="ET187" s="678"/>
      <c r="EU187" s="678"/>
      <c r="EV187" s="678"/>
      <c r="EW187" s="678"/>
      <c r="EX187" s="678"/>
      <c r="EY187" s="678"/>
      <c r="EZ187" s="678"/>
      <c r="FA187" s="678"/>
      <c r="FB187" s="678"/>
      <c r="FC187" s="678"/>
      <c r="FD187" s="678"/>
      <c r="FE187" s="678"/>
      <c r="FF187" s="678"/>
      <c r="FG187" s="678"/>
      <c r="FH187" s="678"/>
      <c r="FI187" s="678"/>
      <c r="FJ187" s="678"/>
      <c r="FK187" s="678"/>
      <c r="FL187" s="678"/>
      <c r="FM187" s="678"/>
      <c r="FN187" s="678"/>
      <c r="FO187" s="678"/>
      <c r="FP187" s="678"/>
      <c r="FQ187" s="678"/>
      <c r="FR187" s="678"/>
      <c r="FS187" s="678"/>
      <c r="FT187" s="678"/>
      <c r="FU187" s="678"/>
      <c r="FV187" s="678"/>
      <c r="FW187" s="678"/>
      <c r="FX187" s="678"/>
      <c r="FY187" s="678"/>
      <c r="FZ187" s="678"/>
      <c r="GA187" s="678"/>
      <c r="GB187" s="678"/>
      <c r="GC187" s="678"/>
      <c r="GD187" s="678"/>
      <c r="GE187" s="678"/>
      <c r="GF187" s="678"/>
      <c r="GG187" s="678"/>
      <c r="GH187" s="678"/>
      <c r="GI187" s="678"/>
      <c r="GJ187" s="678"/>
      <c r="GK187" s="678"/>
      <c r="GL187" s="678"/>
      <c r="GM187" s="678"/>
      <c r="GN187" s="678"/>
      <c r="GO187" s="678"/>
      <c r="GP187" s="678"/>
      <c r="GQ187" s="678"/>
      <c r="GR187" s="678"/>
      <c r="GS187" s="678"/>
      <c r="GT187" s="678"/>
      <c r="GU187" s="678"/>
      <c r="GV187" s="678"/>
      <c r="GW187" s="678"/>
      <c r="GX187" s="678"/>
      <c r="GY187" s="678"/>
      <c r="GZ187" s="678"/>
      <c r="HA187" s="678">
        <v>610.33000000000004</v>
      </c>
      <c r="HB187" s="678">
        <v>1367.34</v>
      </c>
      <c r="HC187" s="678">
        <v>1367.34</v>
      </c>
      <c r="HD187" s="678">
        <v>2124.34</v>
      </c>
      <c r="HE187" s="678">
        <v>2881.35</v>
      </c>
      <c r="HF187" s="678">
        <v>4072.73</v>
      </c>
      <c r="HG187" s="678">
        <v>5330.94</v>
      </c>
      <c r="HH187" s="678">
        <v>6589.15</v>
      </c>
      <c r="HI187" s="678">
        <v>7847.36</v>
      </c>
      <c r="HJ187" s="678">
        <v>7847.36</v>
      </c>
      <c r="HK187" s="678">
        <v>9105.57</v>
      </c>
      <c r="HL187" s="678">
        <v>10363.780000000001</v>
      </c>
      <c r="HM187" s="678">
        <v>11621.99</v>
      </c>
      <c r="HN187" s="678">
        <v>12880.2</v>
      </c>
      <c r="HO187" s="678">
        <v>13823.86</v>
      </c>
      <c r="HP187" s="678">
        <v>15056.86</v>
      </c>
      <c r="HQ187" s="678">
        <v>15056.86</v>
      </c>
      <c r="HR187" s="678">
        <v>16732.73</v>
      </c>
      <c r="HS187" s="678">
        <v>16732.73</v>
      </c>
      <c r="HT187" s="678">
        <v>19596.97</v>
      </c>
      <c r="HU187" s="678">
        <v>23321.56</v>
      </c>
      <c r="HV187" s="678">
        <v>28211.65</v>
      </c>
      <c r="HW187" s="678">
        <v>33212.83</v>
      </c>
      <c r="HX187" s="678">
        <v>33212.83</v>
      </c>
      <c r="HY187" s="678">
        <v>38536.1</v>
      </c>
      <c r="HZ187" s="678">
        <v>43587.81</v>
      </c>
      <c r="IA187" s="678">
        <v>48308.98</v>
      </c>
      <c r="IB187" s="678">
        <v>54563.9</v>
      </c>
      <c r="IC187" s="678">
        <v>61910.38</v>
      </c>
      <c r="ID187" s="678">
        <v>70509.070000000007</v>
      </c>
      <c r="IE187" s="678">
        <v>70509.070000000007</v>
      </c>
      <c r="IF187" s="678">
        <v>78956.100000000006</v>
      </c>
      <c r="IG187" s="678">
        <v>84161.34</v>
      </c>
      <c r="IH187" s="678">
        <v>89843.78</v>
      </c>
      <c r="II187" s="678">
        <v>96886.03</v>
      </c>
      <c r="IJ187" s="678">
        <v>105749.45</v>
      </c>
      <c r="IK187" s="678">
        <v>115879.3</v>
      </c>
      <c r="IL187" s="678">
        <v>115879.3</v>
      </c>
      <c r="IM187" s="678">
        <v>127165.9</v>
      </c>
      <c r="IN187" s="678">
        <v>136591.19</v>
      </c>
      <c r="IO187" s="678">
        <v>146762.18</v>
      </c>
      <c r="IP187" s="678">
        <v>158635.57</v>
      </c>
      <c r="IQ187" s="678">
        <v>171221.63</v>
      </c>
      <c r="IR187" s="678">
        <v>171221.63</v>
      </c>
      <c r="IS187" s="678">
        <v>171221.63</v>
      </c>
      <c r="IT187" s="678">
        <v>171221.63</v>
      </c>
      <c r="IU187" s="678">
        <v>171221.63</v>
      </c>
      <c r="IV187" s="678">
        <v>171221.63</v>
      </c>
      <c r="IW187" s="678">
        <v>190074.78</v>
      </c>
      <c r="IX187" s="678">
        <v>208828.3</v>
      </c>
      <c r="IY187" s="678">
        <v>230649.69</v>
      </c>
      <c r="IZ187" s="678">
        <v>230649.69</v>
      </c>
      <c r="JA187" s="678">
        <v>252059.58</v>
      </c>
      <c r="JB187" s="678">
        <v>276498.7</v>
      </c>
      <c r="JC187" s="678">
        <v>298716.21000000002</v>
      </c>
      <c r="JD187" s="678">
        <v>315195.52000000002</v>
      </c>
      <c r="JE187" s="678">
        <v>325117.90999999997</v>
      </c>
      <c r="JF187" s="678">
        <v>333843.63</v>
      </c>
      <c r="JG187" s="678">
        <v>333843.63</v>
      </c>
      <c r="JH187" s="678">
        <v>337279.05</v>
      </c>
      <c r="JI187" s="678">
        <v>344086.24</v>
      </c>
      <c r="JJ187" s="678">
        <v>353474.16</v>
      </c>
      <c r="JK187" s="678">
        <v>358721.05</v>
      </c>
      <c r="JL187" s="678">
        <v>365206.35</v>
      </c>
      <c r="JM187" s="678">
        <v>367671.03</v>
      </c>
      <c r="JN187" s="678">
        <v>367671.03</v>
      </c>
      <c r="JO187" s="678">
        <v>368376.43</v>
      </c>
      <c r="JP187" s="678">
        <v>369116.56</v>
      </c>
      <c r="JQ187" s="678">
        <v>369856.7</v>
      </c>
      <c r="JR187" s="678">
        <v>370596.85</v>
      </c>
      <c r="JS187" s="678">
        <v>371814.5</v>
      </c>
      <c r="JT187" s="678">
        <v>373053.44</v>
      </c>
      <c r="JU187" s="678">
        <v>373053.44</v>
      </c>
      <c r="JV187" s="678">
        <v>374346.79</v>
      </c>
      <c r="JW187" s="678">
        <v>375640.15</v>
      </c>
      <c r="JX187" s="678">
        <v>376933.5</v>
      </c>
      <c r="JY187" s="678">
        <v>378226.86</v>
      </c>
      <c r="JZ187" s="678">
        <v>379621.22</v>
      </c>
      <c r="KA187" s="678">
        <v>381220.33</v>
      </c>
      <c r="KB187" s="678">
        <v>381220.33</v>
      </c>
      <c r="KC187" s="678">
        <v>382855.09</v>
      </c>
      <c r="KD187" s="678">
        <v>384492.06</v>
      </c>
      <c r="KE187" s="678">
        <v>386129.03</v>
      </c>
      <c r="KF187" s="678">
        <v>387769.04</v>
      </c>
      <c r="KG187" s="678">
        <v>389465.49</v>
      </c>
      <c r="KH187" s="678">
        <v>391170.81</v>
      </c>
      <c r="KI187" s="678">
        <v>391170.81</v>
      </c>
      <c r="KJ187" s="678">
        <v>392692.21</v>
      </c>
      <c r="KK187" s="678">
        <v>394100.98</v>
      </c>
      <c r="KL187" s="678">
        <v>395523.02</v>
      </c>
      <c r="KM187" s="678">
        <v>396979.41</v>
      </c>
      <c r="KN187" s="678">
        <v>398447.46</v>
      </c>
      <c r="KO187" s="678">
        <v>400042.85</v>
      </c>
      <c r="KP187" s="678">
        <v>400042.85</v>
      </c>
      <c r="KQ187" s="678">
        <v>401900.86</v>
      </c>
      <c r="KR187" s="678">
        <v>404059.39</v>
      </c>
      <c r="KS187" s="678">
        <v>406319.9</v>
      </c>
      <c r="KT187" s="678">
        <v>408852.09</v>
      </c>
      <c r="KU187" s="678">
        <v>411626.29</v>
      </c>
      <c r="KV187" s="678">
        <v>414455.27</v>
      </c>
      <c r="KW187" s="678">
        <v>414455.27</v>
      </c>
      <c r="KX187" s="678">
        <v>417580.61</v>
      </c>
      <c r="KY187" s="678">
        <v>420762.46</v>
      </c>
      <c r="KZ187" s="678">
        <v>424077.9</v>
      </c>
      <c r="LA187" s="678">
        <v>427549.29</v>
      </c>
      <c r="LB187" s="678">
        <v>430928.97</v>
      </c>
      <c r="LC187" s="678">
        <v>434141.82</v>
      </c>
      <c r="LD187" s="678">
        <v>434141.82</v>
      </c>
      <c r="LE187" s="678">
        <v>436987.54</v>
      </c>
      <c r="LF187" s="678">
        <v>438838.27</v>
      </c>
      <c r="LG187" s="678">
        <v>439662.48</v>
      </c>
      <c r="LH187" s="678">
        <v>439662.48</v>
      </c>
      <c r="LI187" s="678">
        <v>439662.48</v>
      </c>
      <c r="LJ187" s="678">
        <v>439662.48</v>
      </c>
      <c r="LK187" s="678">
        <v>439662.48</v>
      </c>
      <c r="LL187" s="678">
        <v>439662.48</v>
      </c>
      <c r="LM187" s="678">
        <v>440486.7</v>
      </c>
      <c r="LN187" s="678">
        <v>441310.92</v>
      </c>
      <c r="LO187" s="678">
        <v>442135.14</v>
      </c>
      <c r="LP187" s="678">
        <v>442959.35999999999</v>
      </c>
      <c r="LQ187" s="678">
        <v>443809.32</v>
      </c>
      <c r="LR187" s="678">
        <v>443809.32</v>
      </c>
      <c r="LS187" s="678">
        <v>444731.32</v>
      </c>
      <c r="LT187" s="678">
        <v>445657.16</v>
      </c>
      <c r="LU187" s="678">
        <v>446583.01</v>
      </c>
      <c r="LV187" s="678">
        <v>447544.33</v>
      </c>
      <c r="LW187" s="678">
        <v>448625.86</v>
      </c>
      <c r="LX187" s="678">
        <v>449867.12</v>
      </c>
      <c r="LY187" s="678">
        <v>449867.12</v>
      </c>
      <c r="LZ187" s="678">
        <v>450436.41</v>
      </c>
      <c r="MA187" s="678">
        <v>451000.21</v>
      </c>
      <c r="MB187" s="678">
        <v>451381.53</v>
      </c>
      <c r="MC187" s="678">
        <v>451606.1</v>
      </c>
      <c r="MD187" s="678">
        <v>451830.67</v>
      </c>
      <c r="ME187" s="678">
        <v>452055.24</v>
      </c>
      <c r="MF187" s="678">
        <v>452055.24</v>
      </c>
      <c r="MG187" s="678">
        <v>452288.62</v>
      </c>
      <c r="MH187" s="678">
        <v>452522</v>
      </c>
      <c r="MI187" s="678">
        <v>452755.39</v>
      </c>
      <c r="MJ187" s="678">
        <v>452988.77</v>
      </c>
      <c r="MK187" s="678">
        <v>453222.16</v>
      </c>
      <c r="ML187" s="678">
        <v>453455.54</v>
      </c>
      <c r="MM187" s="678">
        <v>453455.54</v>
      </c>
      <c r="MN187" s="678">
        <v>453688.93</v>
      </c>
      <c r="MO187" s="678">
        <v>453922.31</v>
      </c>
      <c r="MP187" s="678">
        <v>454155.69</v>
      </c>
      <c r="MQ187" s="678">
        <v>454389.08</v>
      </c>
      <c r="MR187" s="678">
        <v>454622.46</v>
      </c>
      <c r="MS187" s="678">
        <v>454855.85</v>
      </c>
      <c r="MT187" s="678">
        <v>454855.85</v>
      </c>
      <c r="MU187" s="678">
        <v>455091.69</v>
      </c>
      <c r="MV187" s="678">
        <v>455332.3</v>
      </c>
      <c r="MW187" s="678">
        <v>455574.25</v>
      </c>
      <c r="MX187" s="678">
        <v>455816.2</v>
      </c>
      <c r="MY187" s="678">
        <v>456058.14</v>
      </c>
      <c r="MZ187" s="678">
        <v>456300.09</v>
      </c>
      <c r="NA187" s="678">
        <v>456300.09</v>
      </c>
      <c r="NB187" s="678">
        <v>456609.15</v>
      </c>
      <c r="NC187" s="678">
        <v>456918.2</v>
      </c>
      <c r="ND187" s="678">
        <v>457230.12</v>
      </c>
      <c r="NE187" s="678">
        <v>457546.92</v>
      </c>
      <c r="NF187" s="678">
        <v>457864.54</v>
      </c>
      <c r="NG187" s="678">
        <v>458189.28</v>
      </c>
      <c r="NH187" s="678">
        <v>458189.28</v>
      </c>
      <c r="NI187" s="678">
        <v>458524.69</v>
      </c>
      <c r="NJ187" s="678">
        <v>458860.11</v>
      </c>
      <c r="NK187" s="678">
        <v>459195.53</v>
      </c>
      <c r="NL187" s="678">
        <v>459530.95</v>
      </c>
      <c r="NM187" s="678">
        <v>459866.37</v>
      </c>
      <c r="NN187" s="678">
        <v>460203.78</v>
      </c>
      <c r="NO187" s="678">
        <v>460203.78</v>
      </c>
      <c r="NP187" s="678">
        <v>460563.49</v>
      </c>
      <c r="NQ187" s="678">
        <v>460933.01</v>
      </c>
      <c r="NR187" s="678">
        <v>461309.09</v>
      </c>
      <c r="NS187" s="678">
        <v>461689.01</v>
      </c>
      <c r="NT187" s="678">
        <v>462068.93</v>
      </c>
      <c r="NU187" s="678">
        <v>462452.68</v>
      </c>
      <c r="NV187" s="678">
        <v>462452.68</v>
      </c>
      <c r="NW187" s="678">
        <v>462843.25</v>
      </c>
      <c r="NX187" s="678">
        <v>463243.67</v>
      </c>
      <c r="NY187" s="678">
        <v>463649.33</v>
      </c>
      <c r="NZ187" s="678">
        <v>464055.95</v>
      </c>
      <c r="OA187" s="678">
        <v>464468.6</v>
      </c>
      <c r="OB187" s="678">
        <v>464887.31</v>
      </c>
      <c r="OC187" s="678">
        <v>464887.31</v>
      </c>
      <c r="OD187" s="678">
        <v>465331.06</v>
      </c>
      <c r="OE187" s="678">
        <v>465811.56</v>
      </c>
      <c r="OF187" s="678">
        <v>466321.17</v>
      </c>
      <c r="OG187" s="678">
        <v>466846.55</v>
      </c>
      <c r="OH187" s="678">
        <v>467395.09</v>
      </c>
      <c r="OI187" s="678">
        <v>467982.25</v>
      </c>
      <c r="OJ187" s="678">
        <v>467982.25</v>
      </c>
      <c r="OK187" s="678">
        <v>468596.61</v>
      </c>
      <c r="OL187" s="678">
        <v>469218.05</v>
      </c>
      <c r="OM187" s="678">
        <v>469856.08</v>
      </c>
      <c r="ON187" s="678">
        <v>470494.11</v>
      </c>
      <c r="OO187" s="678">
        <v>471142.1</v>
      </c>
      <c r="OP187" s="678">
        <v>471837.6</v>
      </c>
      <c r="OQ187" s="678">
        <v>471837.6</v>
      </c>
      <c r="OR187" s="678">
        <v>472545.15</v>
      </c>
      <c r="OS187" s="678">
        <v>473268.04</v>
      </c>
      <c r="OT187" s="678">
        <v>474022.25</v>
      </c>
      <c r="OU187" s="678">
        <v>474776.45</v>
      </c>
      <c r="OV187" s="678">
        <v>475539.71</v>
      </c>
      <c r="OW187" s="678">
        <v>476349.42</v>
      </c>
      <c r="OX187" s="678">
        <v>476349.42</v>
      </c>
      <c r="OY187" s="678">
        <v>477204.8</v>
      </c>
      <c r="OZ187" s="678">
        <v>478065.82</v>
      </c>
      <c r="PA187" s="678">
        <v>478927.72</v>
      </c>
      <c r="PB187" s="678">
        <v>479797.63</v>
      </c>
      <c r="PC187" s="678">
        <v>480697.82</v>
      </c>
      <c r="PD187" s="678">
        <v>481625.34</v>
      </c>
      <c r="PE187" s="678">
        <v>481625.34</v>
      </c>
      <c r="PF187" s="678">
        <v>482553.34</v>
      </c>
      <c r="PG187" s="678">
        <v>483497.48</v>
      </c>
      <c r="PH187" s="678">
        <v>484475.56</v>
      </c>
      <c r="PI187" s="678">
        <v>485454.82</v>
      </c>
      <c r="PJ187" s="678">
        <v>486720.42</v>
      </c>
      <c r="PK187" s="678">
        <v>487990.49</v>
      </c>
      <c r="PL187" s="678">
        <v>487990.49</v>
      </c>
      <c r="PM187" s="678">
        <v>489361.24</v>
      </c>
      <c r="PN187" s="678">
        <v>490821.48</v>
      </c>
      <c r="PO187" s="678">
        <v>494465.09</v>
      </c>
      <c r="PP187" s="678">
        <v>503540.21</v>
      </c>
      <c r="PQ187" s="678">
        <v>745316.85</v>
      </c>
      <c r="PR187" s="678">
        <v>1026268.01</v>
      </c>
      <c r="PS187" s="678">
        <v>1026268.01</v>
      </c>
      <c r="PT187" s="678">
        <v>1606293.27</v>
      </c>
      <c r="PU187" s="678">
        <v>1708484.56</v>
      </c>
      <c r="PV187" s="678">
        <v>1846684.49</v>
      </c>
      <c r="PW187" s="678">
        <v>1899710.39</v>
      </c>
      <c r="PX187" s="678">
        <v>1899710.39</v>
      </c>
      <c r="PY187" s="678">
        <v>1920819.31</v>
      </c>
      <c r="PZ187" s="678">
        <v>1920819.31</v>
      </c>
      <c r="QA187" s="678">
        <v>1956731.1</v>
      </c>
      <c r="QB187" s="678">
        <v>2003354.53</v>
      </c>
      <c r="QC187" s="678">
        <v>2050827.38</v>
      </c>
      <c r="QD187" s="678">
        <v>2139669.63</v>
      </c>
      <c r="QE187" s="678">
        <v>2285194.92</v>
      </c>
      <c r="QF187" s="678">
        <v>2446072.61</v>
      </c>
      <c r="QG187" s="678">
        <v>2446072.61</v>
      </c>
      <c r="QH187" s="678">
        <v>2829987.37</v>
      </c>
      <c r="QI187" s="678">
        <v>2843518.85</v>
      </c>
      <c r="QJ187" s="678">
        <v>2850537.9</v>
      </c>
      <c r="QK187" s="678">
        <v>2859193.16</v>
      </c>
      <c r="QL187" s="678">
        <v>2865002.95</v>
      </c>
      <c r="QM187" s="678">
        <v>2867583.39</v>
      </c>
      <c r="QN187" s="678">
        <v>2867583.39</v>
      </c>
      <c r="QO187" s="678">
        <v>2873457.92</v>
      </c>
      <c r="QP187" s="678">
        <v>2875314.62</v>
      </c>
      <c r="QQ187" s="678">
        <v>2877663.54</v>
      </c>
      <c r="QR187" s="678">
        <v>2882625.09</v>
      </c>
      <c r="QS187" s="678">
        <v>2883265.59</v>
      </c>
      <c r="QT187" s="678">
        <v>2884034.81</v>
      </c>
      <c r="QU187" s="678">
        <v>2884034.81</v>
      </c>
      <c r="QV187" s="678">
        <v>2885810.77</v>
      </c>
      <c r="QW187" s="678">
        <v>2886362.69</v>
      </c>
      <c r="QX187" s="678">
        <v>2887896.89</v>
      </c>
      <c r="QY187" s="678">
        <v>2890249.63</v>
      </c>
      <c r="QZ187" s="678">
        <v>2893812.42</v>
      </c>
      <c r="RA187" s="678">
        <v>2896584.19</v>
      </c>
      <c r="RB187" s="678">
        <v>2896584.19</v>
      </c>
      <c r="RC187" s="678">
        <v>2900639.79</v>
      </c>
      <c r="RD187" s="678">
        <v>2906709.48</v>
      </c>
      <c r="RE187" s="678">
        <v>2910566.88</v>
      </c>
      <c r="RF187" s="678">
        <v>2915997.86</v>
      </c>
      <c r="RG187" s="678">
        <v>2925442.65</v>
      </c>
      <c r="RH187" s="678">
        <v>2928572.91</v>
      </c>
      <c r="RI187" s="678">
        <v>2928572.91</v>
      </c>
      <c r="RJ187" s="678">
        <v>2932768.92</v>
      </c>
      <c r="RK187" s="678">
        <v>2939665.14</v>
      </c>
      <c r="RL187" s="678">
        <v>2940993.04</v>
      </c>
      <c r="RM187" s="678">
        <v>2942650.99</v>
      </c>
      <c r="RN187" s="678">
        <v>2943233.71</v>
      </c>
      <c r="RO187" s="678">
        <v>2944890.13</v>
      </c>
      <c r="RP187" s="678">
        <v>2944890.13</v>
      </c>
      <c r="RQ187" s="678">
        <v>2947640.18</v>
      </c>
      <c r="RR187" s="678">
        <v>2951449.17</v>
      </c>
      <c r="RS187" s="678">
        <v>2953582.99</v>
      </c>
      <c r="RT187" s="678">
        <v>2958133.72</v>
      </c>
      <c r="RU187" s="678">
        <v>2962615.19</v>
      </c>
      <c r="RV187" s="678">
        <v>2969423.92</v>
      </c>
      <c r="RW187" s="678">
        <v>2969423.92</v>
      </c>
      <c r="RX187" s="678">
        <v>2976090.03</v>
      </c>
      <c r="RY187" s="678">
        <v>2988088.53</v>
      </c>
      <c r="RZ187" s="678">
        <v>2990218.36</v>
      </c>
      <c r="SA187" s="678">
        <v>2991481.22</v>
      </c>
      <c r="SB187" s="678">
        <v>2994548.16</v>
      </c>
      <c r="SC187" s="678">
        <v>2994785.26</v>
      </c>
      <c r="SD187" s="678">
        <v>2994785.26</v>
      </c>
      <c r="SE187" s="678">
        <v>2995061.87</v>
      </c>
      <c r="SF187" s="678">
        <v>2995733.64</v>
      </c>
      <c r="SG187" s="678">
        <v>2995733.64</v>
      </c>
      <c r="SH187" s="678">
        <v>2995733.64</v>
      </c>
      <c r="SI187" s="678">
        <v>2995733.64</v>
      </c>
      <c r="SJ187" s="678">
        <v>2995733.64</v>
      </c>
      <c r="SK187" s="678">
        <v>2995733.64</v>
      </c>
      <c r="SL187" s="678">
        <v>2995733.64</v>
      </c>
      <c r="SM187" s="678">
        <v>2995733.64</v>
      </c>
      <c r="SN187" s="678">
        <v>2995733.64</v>
      </c>
      <c r="SO187" s="678">
        <v>2995733.64</v>
      </c>
      <c r="SP187" s="678">
        <v>2995733.64</v>
      </c>
      <c r="SQ187" s="678">
        <v>2995733.64</v>
      </c>
      <c r="SR187" s="678">
        <v>2995733.64</v>
      </c>
      <c r="SS187" s="678">
        <v>2995733.64</v>
      </c>
      <c r="ST187" s="678">
        <v>2995733.64</v>
      </c>
      <c r="SU187" s="678">
        <v>2995733.64</v>
      </c>
      <c r="SV187" s="678">
        <v>2995733.64</v>
      </c>
      <c r="SW187" s="678">
        <v>2995733.64</v>
      </c>
      <c r="SX187" s="678">
        <v>2995733.64</v>
      </c>
      <c r="SY187" s="678">
        <v>2995733.64</v>
      </c>
      <c r="SZ187" s="678">
        <v>2995733.64</v>
      </c>
      <c r="TA187" s="678">
        <v>2995733.64</v>
      </c>
      <c r="TB187" s="678">
        <v>2995733.64</v>
      </c>
      <c r="TC187" s="678">
        <v>2995733.64</v>
      </c>
      <c r="TD187" s="678">
        <v>2995733.64</v>
      </c>
      <c r="TE187" s="678">
        <v>2995733.64</v>
      </c>
      <c r="TF187" s="678">
        <v>2995733.64</v>
      </c>
      <c r="TG187" s="678">
        <v>2995733.64</v>
      </c>
      <c r="TH187" s="678">
        <v>2995733.64</v>
      </c>
      <c r="TI187" s="678">
        <v>2995733.64</v>
      </c>
      <c r="TJ187" s="678">
        <v>2995733.64</v>
      </c>
      <c r="TK187" s="678">
        <v>2995733.64</v>
      </c>
      <c r="TL187" s="678">
        <v>2995733.64</v>
      </c>
      <c r="TM187" s="678">
        <v>2995733.64</v>
      </c>
      <c r="TN187" s="678">
        <v>2995733.64</v>
      </c>
      <c r="TO187" s="678">
        <v>2995733.64</v>
      </c>
      <c r="TP187" s="678">
        <v>2995733.64</v>
      </c>
      <c r="TQ187" s="678">
        <v>2995733.64</v>
      </c>
      <c r="TR187" s="678">
        <v>2995733.64</v>
      </c>
      <c r="TS187" s="678">
        <v>2995733.64</v>
      </c>
      <c r="TT187" s="678">
        <v>2995733.64</v>
      </c>
      <c r="TU187" s="678">
        <v>2995733.64</v>
      </c>
      <c r="TV187" s="678">
        <v>2995733.64</v>
      </c>
      <c r="TW187" s="678">
        <v>2995733.64</v>
      </c>
      <c r="TX187" s="678">
        <v>2995733.64</v>
      </c>
      <c r="TY187" s="678">
        <v>2995733.64</v>
      </c>
      <c r="TZ187" s="678">
        <v>2995733.64</v>
      </c>
      <c r="UA187" s="678">
        <v>2995733.64</v>
      </c>
      <c r="UB187" s="678">
        <v>2995733.64</v>
      </c>
      <c r="UC187" s="678">
        <v>2995733.64</v>
      </c>
      <c r="UD187" s="678">
        <v>2995733.64</v>
      </c>
      <c r="UE187" s="678">
        <v>2995733.64</v>
      </c>
      <c r="UF187" s="678">
        <v>2995733.64</v>
      </c>
      <c r="UG187" s="678">
        <v>2995733.64</v>
      </c>
      <c r="UH187" s="678">
        <v>2995733.64</v>
      </c>
      <c r="UI187" s="678">
        <v>2995733.64</v>
      </c>
      <c r="UJ187" s="678">
        <v>2995733.64</v>
      </c>
      <c r="UK187" s="678">
        <v>2995733.64</v>
      </c>
      <c r="UL187" s="678">
        <v>2995733.64</v>
      </c>
      <c r="UM187" s="678">
        <v>2995733.64</v>
      </c>
      <c r="UN187" s="678">
        <v>2995733.64</v>
      </c>
      <c r="UO187" s="678">
        <v>2995733.64</v>
      </c>
      <c r="UP187" s="678">
        <v>2995733.64</v>
      </c>
      <c r="UQ187" s="678">
        <v>2995733.64</v>
      </c>
      <c r="UR187" s="678">
        <v>2995733.64</v>
      </c>
      <c r="US187" s="678">
        <v>2995733.64</v>
      </c>
      <c r="UT187" s="678">
        <v>2995733.64</v>
      </c>
      <c r="UU187" s="678">
        <v>2995733.64</v>
      </c>
      <c r="UV187" s="678">
        <v>2995733.64</v>
      </c>
      <c r="UW187" s="678">
        <v>2995733.64</v>
      </c>
      <c r="UX187" s="678">
        <v>2995733.64</v>
      </c>
      <c r="UY187" s="678">
        <v>2995733.64</v>
      </c>
      <c r="UZ187" s="678">
        <v>2995733.64</v>
      </c>
      <c r="VA187" s="678">
        <v>2995733.64</v>
      </c>
      <c r="VB187" s="678">
        <v>2995733.64</v>
      </c>
      <c r="VC187" s="678">
        <v>2995733.64</v>
      </c>
      <c r="VD187" s="678">
        <v>2995733.64</v>
      </c>
      <c r="VE187" s="678">
        <v>2995733.64</v>
      </c>
      <c r="VF187" s="678">
        <v>2995733.64</v>
      </c>
      <c r="VG187" s="678">
        <v>2995733.64</v>
      </c>
      <c r="VH187" s="678">
        <v>2995733.64</v>
      </c>
      <c r="VI187" s="678">
        <v>2995733.64</v>
      </c>
      <c r="VJ187" s="678">
        <v>2995733.64</v>
      </c>
      <c r="VK187" s="678">
        <v>2995733.64</v>
      </c>
      <c r="VL187" s="678">
        <v>2995733.64</v>
      </c>
      <c r="VM187" s="678">
        <v>2995733.64</v>
      </c>
      <c r="VN187" s="678"/>
      <c r="VO187" s="678"/>
      <c r="VP187" s="678"/>
      <c r="VQ187" s="678"/>
      <c r="VR187" s="678"/>
      <c r="VS187" s="678"/>
      <c r="VT187" s="678"/>
      <c r="VU187" s="678"/>
      <c r="VV187" s="678"/>
      <c r="VW187" s="678"/>
      <c r="VX187" s="678"/>
      <c r="VY187" s="678"/>
      <c r="VZ187" s="678"/>
      <c r="WA187" s="678"/>
      <c r="WB187" s="678"/>
      <c r="WC187" s="678"/>
      <c r="WD187" s="678"/>
      <c r="WE187" s="678"/>
      <c r="WF187" s="678"/>
      <c r="WG187" s="678"/>
      <c r="WH187" s="678"/>
      <c r="WI187" s="678"/>
      <c r="WJ187" s="678"/>
      <c r="WK187" s="678"/>
      <c r="WL187" s="678"/>
      <c r="WM187" s="678"/>
      <c r="WN187" s="678"/>
      <c r="WO187" s="678"/>
      <c r="WP187" s="678"/>
      <c r="WQ187" s="678"/>
      <c r="WR187" s="678"/>
      <c r="WS187" s="678"/>
      <c r="WT187" s="678"/>
      <c r="WU187" s="678"/>
      <c r="WV187" s="678"/>
      <c r="WW187" s="678"/>
      <c r="WX187" s="678"/>
      <c r="WY187" s="678"/>
      <c r="WZ187" s="678"/>
      <c r="XA187" s="678"/>
      <c r="XB187" s="678"/>
      <c r="XC187" s="678"/>
      <c r="XD187" s="678"/>
      <c r="XE187" s="678"/>
      <c r="XF187" s="678"/>
      <c r="XG187" s="678"/>
      <c r="XH187" s="678"/>
      <c r="XI187" s="678"/>
      <c r="XJ187" s="678"/>
      <c r="XK187" s="678"/>
      <c r="XL187" s="678"/>
      <c r="XM187" s="678"/>
      <c r="XN187" s="678"/>
      <c r="XO187" s="678"/>
      <c r="XP187" s="678"/>
      <c r="XQ187" s="678"/>
      <c r="XR187" s="678"/>
      <c r="XS187" s="678"/>
      <c r="XT187" s="678"/>
      <c r="XU187" s="678"/>
      <c r="XV187" s="678"/>
      <c r="XW187" s="678"/>
      <c r="XX187" s="678"/>
      <c r="XY187" s="678"/>
      <c r="XZ187" s="678"/>
      <c r="YA187" s="678"/>
      <c r="YB187" s="678"/>
      <c r="YC187" s="678"/>
      <c r="YD187" s="678"/>
      <c r="YE187" s="678"/>
      <c r="YF187" s="678"/>
      <c r="YG187" s="678"/>
      <c r="YH187" s="678"/>
      <c r="YI187" s="678"/>
      <c r="YJ187" s="678"/>
      <c r="YK187" s="678"/>
      <c r="YL187" s="678"/>
      <c r="YM187" s="678"/>
      <c r="YN187" s="678"/>
      <c r="YO187" s="678"/>
      <c r="YP187" s="678"/>
      <c r="YQ187" s="678"/>
      <c r="YR187" s="678"/>
      <c r="YS187" s="678"/>
      <c r="YT187" s="678"/>
      <c r="YU187" s="678"/>
      <c r="YV187" s="678"/>
      <c r="YW187" s="678"/>
      <c r="YX187" s="678"/>
      <c r="YY187" s="678"/>
      <c r="YZ187" s="678"/>
      <c r="ZA187" s="678"/>
      <c r="ZB187" s="678"/>
      <c r="ZC187" s="678"/>
      <c r="ZD187" s="678"/>
      <c r="ZE187" s="678"/>
      <c r="ZF187" s="678"/>
      <c r="ZG187" s="678"/>
      <c r="ZH187" s="678"/>
      <c r="ZI187" s="678"/>
      <c r="ZJ187" s="678"/>
      <c r="ZK187" s="678"/>
      <c r="ZL187" s="678"/>
      <c r="ZM187" s="678"/>
      <c r="ZN187" s="678"/>
      <c r="ZO187" s="678"/>
      <c r="ZP187" s="678"/>
      <c r="ZQ187" s="678"/>
      <c r="ZR187" s="678"/>
      <c r="ZS187" s="678"/>
      <c r="ZT187" s="678"/>
      <c r="ZU187" s="678"/>
      <c r="ZV187" s="678"/>
      <c r="ZW187" s="678"/>
      <c r="ZX187" s="678"/>
      <c r="ZY187" s="678"/>
      <c r="ZZ187" s="678"/>
      <c r="AAA187" s="678"/>
      <c r="AAB187" s="678"/>
      <c r="AAC187" s="678"/>
      <c r="AAD187" s="678"/>
      <c r="AAE187" s="678"/>
      <c r="AAF187" s="678"/>
      <c r="AAG187" s="678"/>
      <c r="AAH187" s="678"/>
      <c r="AAI187" s="678"/>
      <c r="AAJ187" s="678"/>
      <c r="AAK187" s="678"/>
      <c r="AAL187" s="678"/>
      <c r="AAM187" s="678"/>
      <c r="AAN187" s="678"/>
      <c r="AAO187" s="678"/>
      <c r="AAP187" s="678"/>
      <c r="AAQ187" s="678"/>
      <c r="AAR187" s="678"/>
      <c r="AAS187" s="678"/>
      <c r="AAT187" s="678"/>
      <c r="AAU187" s="678"/>
      <c r="AAV187" s="678"/>
      <c r="AAW187" s="678"/>
      <c r="AAX187" s="678"/>
      <c r="AAY187" s="678"/>
      <c r="AAZ187" s="678"/>
      <c r="ABA187" s="678"/>
      <c r="ABB187" s="678"/>
      <c r="ABC187" s="678"/>
      <c r="ABD187" s="678"/>
      <c r="ABE187" s="678"/>
      <c r="ABF187" s="678"/>
      <c r="ABG187" s="678"/>
      <c r="ABH187" s="678"/>
      <c r="ABI187" s="678"/>
      <c r="ABJ187" s="678"/>
      <c r="ABK187" s="678"/>
      <c r="ABL187" s="678"/>
      <c r="ABM187" s="678"/>
      <c r="ABN187" s="678"/>
      <c r="ABO187" s="678"/>
      <c r="ABP187" s="678"/>
      <c r="ABQ187" s="678"/>
      <c r="ABR187" s="678"/>
      <c r="ABS187" s="678"/>
      <c r="ABT187" s="678"/>
      <c r="ABU187" s="678"/>
      <c r="ABV187" s="678"/>
      <c r="ABW187" s="678"/>
      <c r="ABX187" s="678"/>
      <c r="ABY187" s="678"/>
      <c r="ABZ187" s="678"/>
      <c r="ACA187" s="678"/>
      <c r="ACB187" s="678"/>
      <c r="ACC187" s="678"/>
      <c r="ACD187" s="678"/>
      <c r="ACE187" s="678"/>
      <c r="ACF187" s="678"/>
      <c r="ACG187" s="678"/>
      <c r="ACH187" s="678"/>
      <c r="ACI187" s="678"/>
      <c r="ACJ187" s="678"/>
      <c r="ACK187" s="678"/>
      <c r="ACL187" s="678"/>
      <c r="ACM187" s="678"/>
      <c r="ACN187" s="678"/>
      <c r="ACO187" s="678"/>
      <c r="ACP187" s="678"/>
      <c r="ACQ187" s="678"/>
      <c r="ACR187" s="678"/>
      <c r="ACS187" s="678"/>
      <c r="ACT187" s="678"/>
      <c r="ACU187" s="678"/>
      <c r="ACV187" s="678"/>
      <c r="ACW187" s="678"/>
      <c r="ACX187" s="678"/>
      <c r="ACY187" s="678"/>
      <c r="ACZ187" s="678"/>
      <c r="ADA187" s="678"/>
      <c r="ADB187" s="678"/>
      <c r="ADC187" s="678"/>
      <c r="ADD187" s="678"/>
      <c r="ADE187" s="678"/>
      <c r="ADF187" s="678"/>
      <c r="ADG187" s="678"/>
      <c r="ADH187" s="678"/>
      <c r="ADI187" s="678"/>
      <c r="ADJ187" s="678"/>
      <c r="ADK187" s="678"/>
      <c r="ADL187" s="678"/>
      <c r="ADM187" s="678"/>
      <c r="ADN187" s="678"/>
      <c r="ADO187" s="678"/>
      <c r="ADP187" s="678"/>
      <c r="ADQ187" s="678"/>
      <c r="ADR187" s="678"/>
      <c r="ADS187" s="678"/>
      <c r="ADT187" s="678"/>
      <c r="ADU187" s="678"/>
      <c r="ADV187" s="678"/>
      <c r="ADW187" s="678"/>
      <c r="ADX187" s="678"/>
      <c r="ADY187" s="678"/>
      <c r="ADZ187" s="678"/>
      <c r="AEA187" s="678"/>
      <c r="AEB187" s="678"/>
      <c r="AEC187" s="678"/>
      <c r="AED187" s="678"/>
      <c r="AEE187" s="678"/>
      <c r="AEF187" s="678"/>
      <c r="AEG187" s="678"/>
      <c r="AEH187" s="678"/>
      <c r="AEI187" s="678"/>
      <c r="AEJ187" s="678"/>
      <c r="AEK187" s="678"/>
      <c r="AEL187" s="678"/>
      <c r="AEM187" s="678"/>
      <c r="AEN187" s="678"/>
      <c r="AEO187" s="678"/>
      <c r="AEP187" s="678"/>
      <c r="AEQ187" s="678"/>
      <c r="AER187" s="678"/>
    </row>
    <row r="188" spans="11:824">
      <c r="K188" s="678" t="s">
        <v>837</v>
      </c>
      <c r="L188" s="678"/>
      <c r="M188" s="678">
        <v>0</v>
      </c>
      <c r="N188" s="678">
        <v>0</v>
      </c>
      <c r="O188" s="678">
        <v>0</v>
      </c>
      <c r="P188" s="678">
        <v>10157.99</v>
      </c>
      <c r="Q188" s="678">
        <v>0</v>
      </c>
      <c r="R188" s="678">
        <v>0</v>
      </c>
      <c r="S188" s="678" t="s">
        <v>6192</v>
      </c>
      <c r="T188" s="678"/>
      <c r="U188" s="678"/>
      <c r="V188" s="678"/>
      <c r="W188" s="678"/>
      <c r="X188" s="678"/>
      <c r="Y188" s="678"/>
      <c r="Z188" s="678"/>
      <c r="AA188" s="678"/>
      <c r="AB188" s="678"/>
      <c r="AC188" s="678"/>
      <c r="AD188" s="678"/>
      <c r="AE188" s="678"/>
      <c r="AF188" s="678"/>
      <c r="AG188" s="678"/>
      <c r="AH188" s="678"/>
      <c r="AI188" s="678"/>
      <c r="AJ188" s="678"/>
      <c r="AK188" s="678"/>
      <c r="AL188" s="678"/>
      <c r="AM188" s="678"/>
      <c r="AN188" s="678"/>
      <c r="AO188" s="678"/>
      <c r="AP188" s="678"/>
      <c r="AQ188" s="678"/>
      <c r="AR188" s="678"/>
      <c r="AS188" s="678"/>
      <c r="AT188" s="678"/>
      <c r="AU188" s="678"/>
      <c r="AV188" s="678"/>
      <c r="AW188" s="678"/>
      <c r="AX188" s="678"/>
      <c r="AY188" s="678"/>
      <c r="AZ188" s="678"/>
      <c r="BA188" s="678"/>
      <c r="BB188" s="678"/>
      <c r="BC188" s="678"/>
      <c r="BD188" s="678"/>
      <c r="BE188" s="678"/>
      <c r="BF188" s="678"/>
      <c r="BG188" s="678"/>
      <c r="BH188" s="678"/>
      <c r="BI188" s="678"/>
      <c r="BJ188" s="678"/>
      <c r="BK188" s="678"/>
      <c r="BL188" s="678"/>
      <c r="BM188" s="678"/>
      <c r="BN188" s="678"/>
      <c r="BO188" s="678"/>
      <c r="BP188" s="678"/>
      <c r="BQ188" s="678"/>
      <c r="BR188" s="678"/>
      <c r="BS188" s="678"/>
      <c r="BT188" s="678"/>
      <c r="BU188" s="678"/>
      <c r="BV188" s="678"/>
      <c r="BW188" s="678"/>
      <c r="BX188" s="678"/>
      <c r="BY188" s="678"/>
      <c r="BZ188" s="678"/>
      <c r="CA188" s="678"/>
      <c r="CB188" s="678"/>
      <c r="CC188" s="678"/>
      <c r="CD188" s="678"/>
      <c r="CE188" s="678"/>
      <c r="CF188" s="678"/>
      <c r="CG188" s="678"/>
      <c r="CH188" s="678"/>
      <c r="CI188" s="678"/>
      <c r="CJ188" s="678"/>
      <c r="CK188" s="678"/>
      <c r="CL188" s="678"/>
      <c r="CM188" s="678"/>
      <c r="CN188" s="678"/>
      <c r="CO188" s="678"/>
      <c r="CP188" s="678"/>
      <c r="CQ188" s="678"/>
      <c r="CR188" s="678"/>
      <c r="CS188" s="678"/>
      <c r="CT188" s="678"/>
      <c r="CU188" s="678"/>
      <c r="CV188" s="678"/>
      <c r="CW188" s="678"/>
      <c r="CX188" s="678"/>
      <c r="CY188" s="678"/>
      <c r="CZ188" s="678"/>
      <c r="DA188" s="678"/>
      <c r="DB188" s="678"/>
      <c r="DC188" s="678"/>
      <c r="DD188" s="678"/>
      <c r="DE188" s="678"/>
      <c r="DF188" s="678"/>
      <c r="DG188" s="678"/>
      <c r="DH188" s="678"/>
      <c r="DI188" s="678"/>
      <c r="DJ188" s="678"/>
      <c r="DK188" s="678"/>
      <c r="DL188" s="678"/>
      <c r="DM188" s="678"/>
      <c r="DN188" s="678"/>
      <c r="DO188" s="678"/>
      <c r="DP188" s="678"/>
      <c r="DQ188" s="678"/>
      <c r="DR188" s="678"/>
      <c r="DS188" s="678"/>
      <c r="DT188" s="678"/>
      <c r="DU188" s="678"/>
      <c r="DV188" s="678"/>
      <c r="DW188" s="678"/>
      <c r="DX188" s="678"/>
      <c r="DY188" s="678"/>
      <c r="DZ188" s="678"/>
      <c r="EA188" s="678"/>
      <c r="EB188" s="678"/>
      <c r="EC188" s="678"/>
      <c r="ED188" s="678"/>
      <c r="EE188" s="678"/>
      <c r="EF188" s="678"/>
      <c r="EG188" s="678"/>
      <c r="EH188" s="678"/>
      <c r="EI188" s="678"/>
      <c r="EJ188" s="678"/>
      <c r="EK188" s="678"/>
      <c r="EL188" s="678"/>
      <c r="EM188" s="678"/>
      <c r="EN188" s="678"/>
      <c r="EO188" s="678"/>
      <c r="EP188" s="678"/>
      <c r="EQ188" s="678"/>
      <c r="ER188" s="678"/>
      <c r="ES188" s="678"/>
      <c r="ET188" s="678"/>
      <c r="EU188" s="678"/>
      <c r="EV188" s="678"/>
      <c r="EW188" s="678"/>
      <c r="EX188" s="678"/>
      <c r="EY188" s="678"/>
      <c r="EZ188" s="678"/>
      <c r="FA188" s="678"/>
      <c r="FB188" s="678"/>
      <c r="FC188" s="678"/>
      <c r="FD188" s="678"/>
      <c r="FE188" s="678"/>
      <c r="FF188" s="678"/>
      <c r="FG188" s="678"/>
      <c r="FH188" s="678"/>
      <c r="FI188" s="678"/>
      <c r="FJ188" s="678"/>
      <c r="FK188" s="678"/>
      <c r="FL188" s="678"/>
      <c r="FM188" s="678"/>
      <c r="FN188" s="678"/>
      <c r="FO188" s="678"/>
      <c r="FP188" s="678"/>
      <c r="FQ188" s="678"/>
      <c r="FR188" s="678"/>
      <c r="FS188" s="678"/>
      <c r="FT188" s="678"/>
      <c r="FU188" s="678"/>
      <c r="FV188" s="678"/>
      <c r="FW188" s="678"/>
      <c r="FX188" s="678"/>
      <c r="FY188" s="678"/>
      <c r="FZ188" s="678"/>
      <c r="GA188" s="678"/>
      <c r="GB188" s="678"/>
      <c r="GC188" s="678"/>
      <c r="GD188" s="678"/>
      <c r="GE188" s="678"/>
      <c r="GF188" s="678"/>
      <c r="GG188" s="678"/>
      <c r="GH188" s="678"/>
      <c r="GI188" s="678"/>
      <c r="GJ188" s="678"/>
      <c r="GK188" s="678"/>
      <c r="GL188" s="678"/>
      <c r="GM188" s="678"/>
      <c r="GN188" s="678"/>
      <c r="GO188" s="678"/>
      <c r="GP188" s="678"/>
      <c r="GQ188" s="678"/>
      <c r="GR188" s="678"/>
      <c r="GS188" s="678"/>
      <c r="GT188" s="678"/>
      <c r="GU188" s="678"/>
      <c r="GV188" s="678"/>
      <c r="GW188" s="678"/>
      <c r="GX188" s="678"/>
      <c r="GY188" s="678"/>
      <c r="GZ188" s="678"/>
      <c r="HA188" s="678"/>
      <c r="HB188" s="678"/>
      <c r="HC188" s="678"/>
      <c r="HD188" s="678"/>
      <c r="HE188" s="678"/>
      <c r="HF188" s="678"/>
      <c r="HG188" s="678"/>
      <c r="HH188" s="678"/>
      <c r="HI188" s="678"/>
      <c r="HJ188" s="678"/>
      <c r="HK188" s="678"/>
      <c r="HL188" s="678"/>
      <c r="HM188" s="678"/>
      <c r="HN188" s="678"/>
      <c r="HO188" s="678"/>
      <c r="HP188" s="678"/>
      <c r="HQ188" s="678"/>
      <c r="HR188" s="678"/>
      <c r="HS188" s="678"/>
      <c r="HT188" s="678"/>
      <c r="HU188" s="678"/>
      <c r="HV188" s="678"/>
      <c r="HW188" s="678"/>
      <c r="HX188" s="678"/>
      <c r="HY188" s="678"/>
      <c r="HZ188" s="678"/>
      <c r="IA188" s="678"/>
      <c r="IB188" s="678"/>
      <c r="IC188" s="678"/>
      <c r="ID188" s="678"/>
      <c r="IE188" s="678"/>
      <c r="IF188" s="678"/>
      <c r="IG188" s="678"/>
      <c r="IH188" s="678"/>
      <c r="II188" s="678"/>
      <c r="IJ188" s="678"/>
      <c r="IK188" s="678"/>
      <c r="IL188" s="678"/>
      <c r="IM188" s="678"/>
      <c r="IN188" s="678"/>
      <c r="IO188" s="678"/>
      <c r="IP188" s="678"/>
      <c r="IQ188" s="678"/>
      <c r="IR188" s="678"/>
      <c r="IS188" s="678"/>
      <c r="IT188" s="678"/>
      <c r="IU188" s="678"/>
      <c r="IV188" s="678"/>
      <c r="IW188" s="678"/>
      <c r="IX188" s="678"/>
      <c r="IY188" s="678"/>
      <c r="IZ188" s="678"/>
      <c r="JA188" s="678"/>
      <c r="JB188" s="678"/>
      <c r="JC188" s="678"/>
      <c r="JD188" s="678"/>
      <c r="JE188" s="678"/>
      <c r="JF188" s="678"/>
      <c r="JG188" s="678"/>
      <c r="JH188" s="678"/>
      <c r="JI188" s="678"/>
      <c r="JJ188" s="678"/>
      <c r="JK188" s="678"/>
      <c r="JL188" s="678"/>
      <c r="JM188" s="678"/>
      <c r="JN188" s="678"/>
      <c r="JO188" s="678"/>
      <c r="JP188" s="678"/>
      <c r="JQ188" s="678"/>
      <c r="JR188" s="678"/>
      <c r="JS188" s="678"/>
      <c r="JT188" s="678"/>
      <c r="JU188" s="678"/>
      <c r="JV188" s="678"/>
      <c r="JW188" s="678"/>
      <c r="JX188" s="678"/>
      <c r="JY188" s="678"/>
      <c r="JZ188" s="678"/>
      <c r="KA188" s="678"/>
      <c r="KB188" s="678"/>
      <c r="KC188" s="678"/>
      <c r="KD188" s="678"/>
      <c r="KE188" s="678"/>
      <c r="KF188" s="678"/>
      <c r="KG188" s="678"/>
      <c r="KH188" s="678"/>
      <c r="KI188" s="678"/>
      <c r="KJ188" s="678"/>
      <c r="KK188" s="678"/>
      <c r="KL188" s="678"/>
      <c r="KM188" s="678"/>
      <c r="KN188" s="678"/>
      <c r="KO188" s="678"/>
      <c r="KP188" s="678"/>
      <c r="KQ188" s="678"/>
      <c r="KR188" s="678"/>
      <c r="KS188" s="678"/>
      <c r="KT188" s="678"/>
      <c r="KU188" s="678"/>
      <c r="KV188" s="678"/>
      <c r="KW188" s="678"/>
      <c r="KX188" s="678"/>
      <c r="KY188" s="678"/>
      <c r="KZ188" s="678"/>
      <c r="LA188" s="678"/>
      <c r="LB188" s="678"/>
      <c r="LC188" s="678"/>
      <c r="LD188" s="678"/>
      <c r="LE188" s="678"/>
      <c r="LF188" s="678"/>
      <c r="LG188" s="678"/>
      <c r="LH188" s="678"/>
      <c r="LI188" s="678"/>
      <c r="LJ188" s="678"/>
      <c r="LK188" s="678"/>
      <c r="LL188" s="678"/>
      <c r="LM188" s="678"/>
      <c r="LN188" s="678"/>
      <c r="LO188" s="678"/>
      <c r="LP188" s="678"/>
      <c r="LQ188" s="678"/>
      <c r="LR188" s="678"/>
      <c r="LS188" s="678"/>
      <c r="LT188" s="678"/>
      <c r="LU188" s="678"/>
      <c r="LV188" s="678"/>
      <c r="LW188" s="678"/>
      <c r="LX188" s="678"/>
      <c r="LY188" s="678"/>
      <c r="LZ188" s="678"/>
      <c r="MA188" s="678"/>
      <c r="MB188" s="678"/>
      <c r="MC188" s="678"/>
      <c r="MD188" s="678"/>
      <c r="ME188" s="678"/>
      <c r="MF188" s="678"/>
      <c r="MG188" s="678"/>
      <c r="MH188" s="678"/>
      <c r="MI188" s="678"/>
      <c r="MJ188" s="678"/>
      <c r="MK188" s="678"/>
      <c r="ML188" s="678"/>
      <c r="MM188" s="678"/>
      <c r="MN188" s="678"/>
      <c r="MO188" s="678"/>
      <c r="MP188" s="678"/>
      <c r="MQ188" s="678"/>
      <c r="MR188" s="678"/>
      <c r="MS188" s="678"/>
      <c r="MT188" s="678"/>
      <c r="MU188" s="678"/>
      <c r="MV188" s="678"/>
      <c r="MW188" s="678"/>
      <c r="MX188" s="678"/>
      <c r="MY188" s="678"/>
      <c r="MZ188" s="678"/>
      <c r="NA188" s="678"/>
      <c r="NB188" s="678"/>
      <c r="NC188" s="678"/>
      <c r="ND188" s="678"/>
      <c r="NE188" s="678"/>
      <c r="NF188" s="678"/>
      <c r="NG188" s="678"/>
      <c r="NH188" s="678"/>
      <c r="NI188" s="678"/>
      <c r="NJ188" s="678"/>
      <c r="NK188" s="678"/>
      <c r="NL188" s="678"/>
      <c r="NM188" s="678"/>
      <c r="NN188" s="678"/>
      <c r="NO188" s="678"/>
      <c r="NP188" s="678"/>
      <c r="NQ188" s="678"/>
      <c r="NR188" s="678"/>
      <c r="NS188" s="678"/>
      <c r="NT188" s="678"/>
      <c r="NU188" s="678"/>
      <c r="NV188" s="678"/>
      <c r="NW188" s="678"/>
      <c r="NX188" s="678"/>
      <c r="NY188" s="678"/>
      <c r="NZ188" s="678"/>
      <c r="OA188" s="678"/>
      <c r="OB188" s="678"/>
      <c r="OC188" s="678"/>
      <c r="OD188" s="678"/>
      <c r="OE188" s="678"/>
      <c r="OF188" s="678"/>
      <c r="OG188" s="678"/>
      <c r="OH188" s="678"/>
      <c r="OI188" s="678"/>
      <c r="OJ188" s="678"/>
      <c r="OK188" s="678"/>
      <c r="OL188" s="678"/>
      <c r="OM188" s="678"/>
      <c r="ON188" s="678"/>
      <c r="OO188" s="678"/>
      <c r="OP188" s="678"/>
      <c r="OQ188" s="678"/>
      <c r="OR188" s="678"/>
      <c r="OS188" s="678"/>
      <c r="OT188" s="678"/>
      <c r="OU188" s="678"/>
      <c r="OV188" s="678"/>
      <c r="OW188" s="678"/>
      <c r="OX188" s="678"/>
      <c r="OY188" s="678"/>
      <c r="OZ188" s="678"/>
      <c r="PA188" s="678"/>
      <c r="PB188" s="678"/>
      <c r="PC188" s="678"/>
      <c r="PD188" s="678"/>
      <c r="PE188" s="678"/>
      <c r="PF188" s="678"/>
      <c r="PG188" s="678"/>
      <c r="PH188" s="678"/>
      <c r="PI188" s="678"/>
      <c r="PJ188" s="678"/>
      <c r="PK188" s="678"/>
      <c r="PL188" s="678"/>
      <c r="PM188" s="678"/>
      <c r="PN188" s="678"/>
      <c r="PO188" s="678"/>
      <c r="PP188" s="678"/>
      <c r="PQ188" s="678"/>
      <c r="PR188" s="678"/>
      <c r="PS188" s="678"/>
      <c r="PT188" s="678"/>
      <c r="PU188" s="678"/>
      <c r="PV188" s="678"/>
      <c r="PW188" s="678"/>
      <c r="PX188" s="678"/>
      <c r="PY188" s="678"/>
      <c r="PZ188" s="678"/>
      <c r="QA188" s="678"/>
      <c r="QB188" s="678"/>
      <c r="QC188" s="678"/>
      <c r="QD188" s="678"/>
      <c r="QE188" s="678"/>
      <c r="QF188" s="678"/>
      <c r="QG188" s="678"/>
      <c r="QH188" s="678"/>
      <c r="QI188" s="678"/>
      <c r="QJ188" s="678"/>
      <c r="QK188" s="678"/>
      <c r="QL188" s="678"/>
      <c r="QM188" s="678"/>
      <c r="QN188" s="678"/>
      <c r="QO188" s="678"/>
      <c r="QP188" s="678"/>
      <c r="QQ188" s="678"/>
      <c r="QR188" s="678"/>
      <c r="QS188" s="678"/>
      <c r="QT188" s="678"/>
      <c r="QU188" s="678"/>
      <c r="QV188" s="678"/>
      <c r="QW188" s="678"/>
      <c r="QX188" s="678"/>
      <c r="QY188" s="678"/>
      <c r="QZ188" s="678"/>
      <c r="RA188" s="678"/>
      <c r="RB188" s="678"/>
      <c r="RC188" s="678"/>
      <c r="RD188" s="678"/>
      <c r="RE188" s="678"/>
      <c r="RF188" s="678"/>
      <c r="RG188" s="678"/>
      <c r="RH188" s="678"/>
      <c r="RI188" s="678"/>
      <c r="RJ188" s="678"/>
      <c r="RK188" s="678"/>
      <c r="RL188" s="678"/>
      <c r="RM188" s="678"/>
      <c r="RN188" s="678"/>
      <c r="RO188" s="678"/>
      <c r="RP188" s="678"/>
      <c r="RQ188" s="678"/>
      <c r="RR188" s="678"/>
      <c r="RS188" s="678"/>
      <c r="RT188" s="678"/>
      <c r="RU188" s="678"/>
      <c r="RV188" s="678"/>
      <c r="RW188" s="678"/>
      <c r="RX188" s="678"/>
      <c r="RY188" s="678"/>
      <c r="RZ188" s="678"/>
      <c r="SA188" s="678"/>
      <c r="SB188" s="678"/>
      <c r="SC188" s="678"/>
      <c r="SD188" s="678"/>
      <c r="SE188" s="678"/>
      <c r="SF188" s="678"/>
      <c r="SG188" s="678"/>
      <c r="SH188" s="678"/>
      <c r="SI188" s="678"/>
      <c r="SJ188" s="678"/>
      <c r="SK188" s="678"/>
      <c r="SL188" s="678"/>
      <c r="SM188" s="678"/>
      <c r="SN188" s="678"/>
      <c r="SO188" s="678"/>
      <c r="SP188" s="678"/>
      <c r="SQ188" s="678"/>
      <c r="SR188" s="678"/>
      <c r="SS188" s="678"/>
      <c r="ST188" s="678"/>
      <c r="SU188" s="678"/>
      <c r="SV188" s="678"/>
      <c r="SW188" s="678"/>
      <c r="SX188" s="678"/>
      <c r="SY188" s="678"/>
      <c r="SZ188" s="678"/>
      <c r="TA188" s="678"/>
      <c r="TB188" s="678"/>
      <c r="TC188" s="678"/>
      <c r="TD188" s="678"/>
      <c r="TE188" s="678"/>
      <c r="TF188" s="678"/>
      <c r="TG188" s="678"/>
      <c r="TH188" s="678"/>
      <c r="TI188" s="678"/>
      <c r="TJ188" s="678"/>
      <c r="TK188" s="678"/>
      <c r="TL188" s="678"/>
      <c r="TM188" s="678"/>
      <c r="TN188" s="678"/>
      <c r="TO188" s="678"/>
      <c r="TP188" s="678"/>
      <c r="TQ188" s="678"/>
      <c r="TR188" s="678"/>
      <c r="TS188" s="678"/>
      <c r="TT188" s="678"/>
      <c r="TU188" s="678"/>
      <c r="TV188" s="678"/>
      <c r="TW188" s="678"/>
      <c r="TX188" s="678"/>
      <c r="TY188" s="678"/>
      <c r="TZ188" s="678"/>
      <c r="UA188" s="678"/>
      <c r="UB188" s="678"/>
      <c r="UC188" s="678"/>
      <c r="UD188" s="678"/>
      <c r="UE188" s="678"/>
      <c r="UF188" s="678"/>
      <c r="UG188" s="678"/>
      <c r="UH188" s="678"/>
      <c r="UI188" s="678"/>
      <c r="UJ188" s="678"/>
      <c r="UK188" s="678"/>
      <c r="UL188" s="678"/>
      <c r="UM188" s="678"/>
      <c r="UN188" s="678"/>
      <c r="UO188" s="678"/>
      <c r="UP188" s="678"/>
      <c r="UQ188" s="678"/>
      <c r="UR188" s="678"/>
      <c r="US188" s="678"/>
      <c r="UT188" s="678"/>
      <c r="UU188" s="678"/>
      <c r="UV188" s="678"/>
      <c r="UW188" s="678"/>
      <c r="UX188" s="678"/>
      <c r="UY188" s="678"/>
      <c r="UZ188" s="678"/>
      <c r="VA188" s="678"/>
      <c r="VB188" s="678"/>
      <c r="VC188" s="678"/>
      <c r="VD188" s="678"/>
      <c r="VE188" s="678"/>
      <c r="VF188" s="678"/>
      <c r="VG188" s="678"/>
      <c r="VH188" s="678"/>
      <c r="VI188" s="678"/>
      <c r="VJ188" s="678"/>
      <c r="VK188" s="678"/>
      <c r="VL188" s="678"/>
      <c r="VM188" s="678"/>
      <c r="VN188" s="678"/>
      <c r="VO188" s="678"/>
      <c r="VP188" s="678"/>
      <c r="VQ188" s="678"/>
      <c r="VR188" s="678"/>
      <c r="VS188" s="678"/>
      <c r="VT188" s="678"/>
      <c r="VU188" s="678"/>
      <c r="VV188" s="678"/>
      <c r="VW188" s="678"/>
      <c r="VX188" s="678"/>
      <c r="VY188" s="678"/>
      <c r="VZ188" s="678"/>
      <c r="WA188" s="678"/>
      <c r="WB188" s="678"/>
      <c r="WC188" s="678"/>
      <c r="WD188" s="678"/>
      <c r="WE188" s="678"/>
      <c r="WF188" s="678"/>
      <c r="WG188" s="678"/>
      <c r="WH188" s="678"/>
      <c r="WI188" s="678"/>
      <c r="WJ188" s="678"/>
      <c r="WK188" s="678"/>
      <c r="WL188" s="678"/>
      <c r="WM188" s="678"/>
      <c r="WN188" s="678"/>
      <c r="WO188" s="678"/>
      <c r="WP188" s="678"/>
      <c r="WQ188" s="678"/>
      <c r="WR188" s="678"/>
      <c r="WS188" s="678"/>
      <c r="WT188" s="678"/>
      <c r="WU188" s="678"/>
      <c r="WV188" s="678"/>
      <c r="WW188" s="678"/>
      <c r="WX188" s="678"/>
      <c r="WY188" s="678"/>
      <c r="WZ188" s="678"/>
      <c r="XA188" s="678"/>
      <c r="XB188" s="678"/>
      <c r="XC188" s="678"/>
      <c r="XD188" s="678"/>
      <c r="XE188" s="678"/>
      <c r="XF188" s="678"/>
      <c r="XG188" s="678"/>
      <c r="XH188" s="678"/>
      <c r="XI188" s="678"/>
      <c r="XJ188" s="678"/>
      <c r="XK188" s="678"/>
      <c r="XL188" s="678"/>
      <c r="XM188" s="678"/>
      <c r="XN188" s="678"/>
      <c r="XO188" s="678"/>
      <c r="XP188" s="678"/>
      <c r="XQ188" s="678"/>
      <c r="XR188" s="678"/>
      <c r="XS188" s="678"/>
      <c r="XT188" s="678"/>
      <c r="XU188" s="678"/>
      <c r="XV188" s="678"/>
      <c r="XW188" s="678"/>
      <c r="XX188" s="678"/>
      <c r="XY188" s="678"/>
      <c r="XZ188" s="678"/>
      <c r="YA188" s="678"/>
      <c r="YB188" s="678"/>
      <c r="YC188" s="678"/>
      <c r="YD188" s="678"/>
      <c r="YE188" s="678"/>
      <c r="YF188" s="678"/>
      <c r="YG188" s="678"/>
      <c r="YH188" s="678"/>
      <c r="YI188" s="678"/>
      <c r="YJ188" s="678"/>
      <c r="YK188" s="678"/>
      <c r="YL188" s="678"/>
      <c r="YM188" s="678"/>
      <c r="YN188" s="678"/>
      <c r="YO188" s="678"/>
      <c r="YP188" s="678"/>
      <c r="YQ188" s="678"/>
      <c r="YR188" s="678"/>
      <c r="YS188" s="678"/>
      <c r="YT188" s="678"/>
      <c r="YU188" s="678"/>
      <c r="YV188" s="678"/>
      <c r="YW188" s="678"/>
      <c r="YX188" s="678"/>
      <c r="YY188" s="678"/>
      <c r="YZ188" s="678"/>
      <c r="ZA188" s="678"/>
      <c r="ZB188" s="678"/>
      <c r="ZC188" s="678"/>
      <c r="ZD188" s="678"/>
      <c r="ZE188" s="678"/>
      <c r="ZF188" s="678"/>
      <c r="ZG188" s="678"/>
      <c r="ZH188" s="678"/>
      <c r="ZI188" s="678"/>
      <c r="ZJ188" s="678"/>
      <c r="ZK188" s="678"/>
      <c r="ZL188" s="678"/>
      <c r="ZM188" s="678"/>
      <c r="ZN188" s="678"/>
      <c r="ZO188" s="678"/>
      <c r="ZP188" s="678"/>
      <c r="ZQ188" s="678"/>
      <c r="ZR188" s="678"/>
      <c r="ZS188" s="678"/>
      <c r="ZT188" s="678"/>
      <c r="ZU188" s="678"/>
      <c r="ZV188" s="678"/>
      <c r="ZW188" s="678"/>
      <c r="ZX188" s="678"/>
      <c r="ZY188" s="678"/>
      <c r="ZZ188" s="678"/>
      <c r="AAA188" s="678"/>
      <c r="AAB188" s="678"/>
      <c r="AAC188" s="678"/>
      <c r="AAD188" s="678"/>
      <c r="AAE188" s="678"/>
      <c r="AAF188" s="678"/>
      <c r="AAG188" s="678"/>
      <c r="AAH188" s="678"/>
      <c r="AAI188" s="678"/>
      <c r="AAJ188" s="678"/>
      <c r="AAK188" s="678"/>
      <c r="AAL188" s="678"/>
      <c r="AAM188" s="678"/>
      <c r="AAN188" s="678"/>
      <c r="AAO188" s="678"/>
      <c r="AAP188" s="678"/>
      <c r="AAQ188" s="678"/>
      <c r="AAR188" s="678"/>
      <c r="AAS188" s="678"/>
      <c r="AAT188" s="678"/>
      <c r="AAU188" s="678"/>
      <c r="AAV188" s="678"/>
      <c r="AAW188" s="678"/>
      <c r="AAX188" s="678"/>
      <c r="AAY188" s="678"/>
      <c r="AAZ188" s="678"/>
      <c r="ABA188" s="678"/>
      <c r="ABB188" s="678"/>
      <c r="ABC188" s="678"/>
      <c r="ABD188" s="678"/>
      <c r="ABE188" s="678"/>
      <c r="ABF188" s="678"/>
      <c r="ABG188" s="678"/>
      <c r="ABH188" s="678"/>
      <c r="ABI188" s="678"/>
      <c r="ABJ188" s="678"/>
      <c r="ABK188" s="678"/>
      <c r="ABL188" s="678"/>
      <c r="ABM188" s="678"/>
      <c r="ABN188" s="678"/>
      <c r="ABO188" s="678"/>
      <c r="ABP188" s="678"/>
      <c r="ABQ188" s="678"/>
      <c r="ABR188" s="678"/>
      <c r="ABS188" s="678"/>
      <c r="ABT188" s="678"/>
      <c r="ABU188" s="678"/>
      <c r="ABV188" s="678"/>
      <c r="ABW188" s="678"/>
      <c r="ABX188" s="678"/>
      <c r="ABY188" s="678"/>
      <c r="ABZ188" s="678"/>
      <c r="ACA188" s="678"/>
      <c r="ACB188" s="678"/>
      <c r="ACC188" s="678"/>
      <c r="ACD188" s="678"/>
      <c r="ACE188" s="678"/>
      <c r="ACF188" s="678"/>
      <c r="ACG188" s="678"/>
      <c r="ACH188" s="678"/>
      <c r="ACI188" s="678"/>
      <c r="ACJ188" s="678"/>
      <c r="ACK188" s="678"/>
      <c r="ACL188" s="678"/>
      <c r="ACM188" s="678"/>
      <c r="ACN188" s="678"/>
      <c r="ACO188" s="678"/>
      <c r="ACP188" s="678"/>
      <c r="ACQ188" s="678"/>
      <c r="ACR188" s="678"/>
      <c r="ACS188" s="678"/>
      <c r="ACT188" s="678"/>
      <c r="ACU188" s="678"/>
      <c r="ACV188" s="678"/>
      <c r="ACW188" s="678"/>
      <c r="ACX188" s="678"/>
      <c r="ACY188" s="678"/>
      <c r="ACZ188" s="678"/>
      <c r="ADA188" s="678"/>
      <c r="ADB188" s="678"/>
      <c r="ADC188" s="678"/>
      <c r="ADD188" s="678"/>
      <c r="ADE188" s="678"/>
      <c r="ADF188" s="678"/>
      <c r="ADG188" s="678"/>
      <c r="ADH188" s="678"/>
      <c r="ADI188" s="678"/>
      <c r="ADJ188" s="678"/>
      <c r="ADK188" s="678"/>
      <c r="ADL188" s="678"/>
      <c r="ADM188" s="678"/>
      <c r="ADN188" s="678"/>
      <c r="ADO188" s="678"/>
      <c r="ADP188" s="678"/>
      <c r="ADQ188" s="678"/>
      <c r="ADR188" s="678"/>
      <c r="ADS188" s="678"/>
      <c r="ADT188" s="678"/>
      <c r="ADU188" s="678"/>
      <c r="ADV188" s="678"/>
      <c r="ADW188" s="678"/>
      <c r="ADX188" s="678"/>
      <c r="ADY188" s="678"/>
      <c r="ADZ188" s="678"/>
      <c r="AEA188" s="678"/>
      <c r="AEB188" s="678"/>
      <c r="AEC188" s="678"/>
      <c r="AED188" s="678"/>
      <c r="AEE188" s="678"/>
      <c r="AEF188" s="678"/>
      <c r="AEG188" s="678"/>
      <c r="AEH188" s="678"/>
      <c r="AEI188" s="678"/>
      <c r="AEJ188" s="678"/>
      <c r="AEK188" s="678"/>
      <c r="AEL188" s="678"/>
      <c r="AEM188" s="678"/>
      <c r="AEN188" s="678"/>
      <c r="AEO188" s="678"/>
      <c r="AEP188" s="678"/>
      <c r="AEQ188" s="678"/>
      <c r="AER188" s="678"/>
    </row>
    <row r="189" spans="11:824">
      <c r="K189" s="678" t="s">
        <v>1080</v>
      </c>
      <c r="L189" s="678"/>
      <c r="M189" s="678">
        <v>11076181.82</v>
      </c>
      <c r="N189" s="678">
        <v>4419392</v>
      </c>
      <c r="O189" s="678">
        <v>1734353.19</v>
      </c>
      <c r="P189" s="678">
        <v>71778.259999999995</v>
      </c>
      <c r="Q189" s="678">
        <v>45641.48</v>
      </c>
      <c r="R189" s="678">
        <v>31071.69</v>
      </c>
      <c r="S189" s="678" t="s">
        <v>6192</v>
      </c>
      <c r="T189" s="678"/>
      <c r="U189" s="678"/>
      <c r="V189" s="678"/>
      <c r="W189" s="678"/>
      <c r="X189" s="678"/>
      <c r="Y189" s="678"/>
      <c r="Z189" s="678"/>
      <c r="AA189" s="678"/>
      <c r="AB189" s="678"/>
      <c r="AC189" s="678"/>
      <c r="AD189" s="678"/>
      <c r="AE189" s="678"/>
      <c r="AF189" s="678"/>
      <c r="AG189" s="678"/>
      <c r="AH189" s="678"/>
      <c r="AI189" s="678"/>
      <c r="AJ189" s="678"/>
      <c r="AK189" s="678"/>
      <c r="AL189" s="678"/>
      <c r="AM189" s="678"/>
      <c r="AN189" s="678"/>
      <c r="AO189" s="678"/>
      <c r="AP189" s="678"/>
      <c r="AQ189" s="678"/>
      <c r="AR189" s="678"/>
      <c r="AS189" s="678"/>
      <c r="AT189" s="678"/>
      <c r="AU189" s="678"/>
      <c r="AV189" s="678"/>
      <c r="AW189" s="678"/>
      <c r="AX189" s="678"/>
      <c r="AY189" s="678"/>
      <c r="AZ189" s="678"/>
      <c r="BA189" s="678"/>
      <c r="BB189" s="678"/>
      <c r="BC189" s="678"/>
      <c r="BD189" s="678"/>
      <c r="BE189" s="678"/>
      <c r="BF189" s="678"/>
      <c r="BG189" s="678"/>
      <c r="BH189" s="678"/>
      <c r="BI189" s="678"/>
      <c r="BJ189" s="678"/>
      <c r="BK189" s="678"/>
      <c r="BL189" s="678"/>
      <c r="BM189" s="678"/>
      <c r="BN189" s="678"/>
      <c r="BO189" s="678"/>
      <c r="BP189" s="678"/>
      <c r="BQ189" s="678"/>
      <c r="BR189" s="678"/>
      <c r="BS189" s="678"/>
      <c r="BT189" s="678"/>
      <c r="BU189" s="678"/>
      <c r="BV189" s="678"/>
      <c r="BW189" s="678"/>
      <c r="BX189" s="678"/>
      <c r="BY189" s="678"/>
      <c r="BZ189" s="678"/>
      <c r="CA189" s="678"/>
      <c r="CB189" s="678"/>
      <c r="CC189" s="678"/>
      <c r="CD189" s="678"/>
      <c r="CE189" s="678"/>
      <c r="CF189" s="678"/>
      <c r="CG189" s="678"/>
      <c r="CH189" s="678"/>
      <c r="CI189" s="678"/>
      <c r="CJ189" s="678"/>
      <c r="CK189" s="678"/>
      <c r="CL189" s="678"/>
      <c r="CM189" s="678"/>
      <c r="CN189" s="678"/>
      <c r="CO189" s="678"/>
      <c r="CP189" s="678"/>
      <c r="CQ189" s="678"/>
      <c r="CR189" s="678"/>
      <c r="CS189" s="678"/>
      <c r="CT189" s="678"/>
      <c r="CU189" s="678"/>
      <c r="CV189" s="678"/>
      <c r="CW189" s="678"/>
      <c r="CX189" s="678"/>
      <c r="CY189" s="678"/>
      <c r="CZ189" s="678"/>
      <c r="DA189" s="678"/>
      <c r="DB189" s="678"/>
      <c r="DC189" s="678"/>
      <c r="DD189" s="678"/>
      <c r="DE189" s="678"/>
      <c r="DF189" s="678"/>
      <c r="DG189" s="678"/>
      <c r="DH189" s="678"/>
      <c r="DI189" s="678"/>
      <c r="DJ189" s="678"/>
      <c r="DK189" s="678"/>
      <c r="DL189" s="678"/>
      <c r="DM189" s="678"/>
      <c r="DN189" s="678"/>
      <c r="DO189" s="678"/>
      <c r="DP189" s="678"/>
      <c r="DQ189" s="678"/>
      <c r="DR189" s="678"/>
      <c r="DS189" s="678"/>
      <c r="DT189" s="678"/>
      <c r="DU189" s="678"/>
      <c r="DV189" s="678"/>
      <c r="DW189" s="678"/>
      <c r="DX189" s="678"/>
      <c r="DY189" s="678"/>
      <c r="DZ189" s="678"/>
      <c r="EA189" s="678"/>
      <c r="EB189" s="678"/>
      <c r="EC189" s="678"/>
      <c r="ED189" s="678"/>
      <c r="EE189" s="678"/>
      <c r="EF189" s="678"/>
      <c r="EG189" s="678"/>
      <c r="EH189" s="678"/>
      <c r="EI189" s="678"/>
      <c r="EJ189" s="678"/>
      <c r="EK189" s="678"/>
      <c r="EL189" s="678"/>
      <c r="EM189" s="678"/>
      <c r="EN189" s="678"/>
      <c r="EO189" s="678"/>
      <c r="EP189" s="678"/>
      <c r="EQ189" s="678"/>
      <c r="ER189" s="678"/>
      <c r="ES189" s="678"/>
      <c r="ET189" s="678">
        <v>1290.04</v>
      </c>
      <c r="EU189" s="678">
        <v>2580.0700000000002</v>
      </c>
      <c r="EV189" s="678">
        <v>3870.11</v>
      </c>
      <c r="EW189" s="678">
        <v>5160.1400000000003</v>
      </c>
      <c r="EX189" s="678">
        <v>6450.18</v>
      </c>
      <c r="EY189" s="678">
        <v>6450.18</v>
      </c>
      <c r="EZ189" s="678">
        <v>7740.21</v>
      </c>
      <c r="FA189" s="678">
        <v>9030.25</v>
      </c>
      <c r="FB189" s="678">
        <v>10320.290000000001</v>
      </c>
      <c r="FC189" s="678">
        <v>11610.32</v>
      </c>
      <c r="FD189" s="678">
        <v>12900.36</v>
      </c>
      <c r="FE189" s="678">
        <v>14190.39</v>
      </c>
      <c r="FF189" s="678">
        <v>14190.39</v>
      </c>
      <c r="FG189" s="678">
        <v>15480.43</v>
      </c>
      <c r="FH189" s="678">
        <v>16770.46</v>
      </c>
      <c r="FI189" s="678">
        <v>18060.5</v>
      </c>
      <c r="FJ189" s="678">
        <v>19350.53</v>
      </c>
      <c r="FK189" s="678">
        <v>20640.57</v>
      </c>
      <c r="FL189" s="678">
        <v>21930.61</v>
      </c>
      <c r="FM189" s="678">
        <v>21930.61</v>
      </c>
      <c r="FN189" s="678">
        <v>23220.639999999999</v>
      </c>
      <c r="FO189" s="678">
        <v>24510.68</v>
      </c>
      <c r="FP189" s="678">
        <v>25800.71</v>
      </c>
      <c r="FQ189" s="678">
        <v>27090.75</v>
      </c>
      <c r="FR189" s="678">
        <v>28380.78</v>
      </c>
      <c r="FS189" s="678">
        <v>29670.82</v>
      </c>
      <c r="FT189" s="678">
        <v>29670.82</v>
      </c>
      <c r="FU189" s="678">
        <v>30960.86</v>
      </c>
      <c r="FV189" s="678">
        <v>32250.89</v>
      </c>
      <c r="FW189" s="678">
        <v>33540.93</v>
      </c>
      <c r="FX189" s="678">
        <v>34830.959999999999</v>
      </c>
      <c r="FY189" s="678">
        <v>36121</v>
      </c>
      <c r="FZ189" s="678">
        <v>37411.03</v>
      </c>
      <c r="GA189" s="678">
        <v>37411.03</v>
      </c>
      <c r="GB189" s="678">
        <v>38701.07</v>
      </c>
      <c r="GC189" s="678">
        <v>39991.11</v>
      </c>
      <c r="GD189" s="678">
        <v>41281.14</v>
      </c>
      <c r="GE189" s="678">
        <v>42571.18</v>
      </c>
      <c r="GF189" s="678">
        <v>43861.36</v>
      </c>
      <c r="GG189" s="678">
        <v>45151.63</v>
      </c>
      <c r="GH189" s="678">
        <v>45151.63</v>
      </c>
      <c r="GI189" s="678">
        <v>46441.9</v>
      </c>
      <c r="GJ189" s="678">
        <v>48224.88</v>
      </c>
      <c r="GK189" s="678">
        <v>50375.14</v>
      </c>
      <c r="GL189" s="678">
        <v>52525.41</v>
      </c>
      <c r="GM189" s="678">
        <v>55137.83</v>
      </c>
      <c r="GN189" s="678">
        <v>58147.91</v>
      </c>
      <c r="GO189" s="678">
        <v>58147.91</v>
      </c>
      <c r="GP189" s="678">
        <v>61157.99</v>
      </c>
      <c r="GQ189" s="678">
        <v>64168.08</v>
      </c>
      <c r="GR189" s="678">
        <v>67178.16</v>
      </c>
      <c r="GS189" s="678">
        <v>70188.240000000005</v>
      </c>
      <c r="GT189" s="678">
        <v>73198.38</v>
      </c>
      <c r="GU189" s="678">
        <v>76208.58</v>
      </c>
      <c r="GV189" s="678">
        <v>76208.58</v>
      </c>
      <c r="GW189" s="678">
        <v>79218.78</v>
      </c>
      <c r="GX189" s="678">
        <v>82599.820000000007</v>
      </c>
      <c r="GY189" s="678">
        <v>86469.93</v>
      </c>
      <c r="GZ189" s="678">
        <v>90340.03</v>
      </c>
      <c r="HA189" s="678">
        <v>94210.15</v>
      </c>
      <c r="HB189" s="678">
        <v>98080.29</v>
      </c>
      <c r="HC189" s="678">
        <v>98080.29</v>
      </c>
      <c r="HD189" s="678">
        <v>101950.42</v>
      </c>
      <c r="HE189" s="678">
        <v>105975.53</v>
      </c>
      <c r="HF189" s="678">
        <v>110275.65</v>
      </c>
      <c r="HG189" s="678">
        <v>114575.77</v>
      </c>
      <c r="HH189" s="678">
        <v>118875.89</v>
      </c>
      <c r="HI189" s="678">
        <v>123176.01</v>
      </c>
      <c r="HJ189" s="678">
        <v>123176.01</v>
      </c>
      <c r="HK189" s="678">
        <v>127476.13</v>
      </c>
      <c r="HL189" s="678">
        <v>130531</v>
      </c>
      <c r="HM189" s="678">
        <v>130531</v>
      </c>
      <c r="HN189" s="678">
        <v>130531</v>
      </c>
      <c r="HO189" s="678">
        <v>130531</v>
      </c>
      <c r="HP189" s="678">
        <v>130531</v>
      </c>
      <c r="HQ189" s="678">
        <v>130531</v>
      </c>
      <c r="HR189" s="678">
        <v>130531</v>
      </c>
      <c r="HS189" s="678">
        <v>130531</v>
      </c>
      <c r="HT189" s="678">
        <v>130531</v>
      </c>
      <c r="HU189" s="678">
        <v>134531.41</v>
      </c>
      <c r="HV189" s="678">
        <v>138531.82</v>
      </c>
      <c r="HW189" s="678">
        <v>142532.23000000001</v>
      </c>
      <c r="HX189" s="678">
        <v>142532.23000000001</v>
      </c>
      <c r="HY189" s="678">
        <v>146532.63</v>
      </c>
      <c r="HZ189" s="678">
        <v>150533.04</v>
      </c>
      <c r="IA189" s="678">
        <v>154533.45000000001</v>
      </c>
      <c r="IB189" s="678">
        <v>158533.85999999999</v>
      </c>
      <c r="IC189" s="678">
        <v>162534.26</v>
      </c>
      <c r="ID189" s="678">
        <v>166534.67000000001</v>
      </c>
      <c r="IE189" s="678">
        <v>166534.67000000001</v>
      </c>
      <c r="IF189" s="678">
        <v>170535.08</v>
      </c>
      <c r="IG189" s="678">
        <v>174535.49</v>
      </c>
      <c r="IH189" s="678">
        <v>178535.89</v>
      </c>
      <c r="II189" s="678">
        <v>182536.3</v>
      </c>
      <c r="IJ189" s="678">
        <v>186536.71</v>
      </c>
      <c r="IK189" s="678">
        <v>190537.12</v>
      </c>
      <c r="IL189" s="678">
        <v>190537.12</v>
      </c>
      <c r="IM189" s="678">
        <v>194537.52</v>
      </c>
      <c r="IN189" s="678">
        <v>198537.93</v>
      </c>
      <c r="IO189" s="678">
        <v>202538.34</v>
      </c>
      <c r="IP189" s="678">
        <v>206538.74</v>
      </c>
      <c r="IQ189" s="678">
        <v>210539.15</v>
      </c>
      <c r="IR189" s="678">
        <v>210539.15</v>
      </c>
      <c r="IS189" s="678">
        <v>210539.15</v>
      </c>
      <c r="IT189" s="678">
        <v>210539.15</v>
      </c>
      <c r="IU189" s="678">
        <v>210539.15</v>
      </c>
      <c r="IV189" s="678">
        <v>210539.15</v>
      </c>
      <c r="IW189" s="678">
        <v>215873.03</v>
      </c>
      <c r="IX189" s="678">
        <v>221206.91</v>
      </c>
      <c r="IY189" s="678">
        <v>226540.78</v>
      </c>
      <c r="IZ189" s="678">
        <v>226540.78</v>
      </c>
      <c r="JA189" s="678">
        <v>231874.66</v>
      </c>
      <c r="JB189" s="678">
        <v>237208.54</v>
      </c>
      <c r="JC189" s="678">
        <v>242542.41</v>
      </c>
      <c r="JD189" s="678">
        <v>247876.29</v>
      </c>
      <c r="JE189" s="678">
        <v>253210.17</v>
      </c>
      <c r="JF189" s="678">
        <v>258544.04</v>
      </c>
      <c r="JG189" s="678">
        <v>258544.04</v>
      </c>
      <c r="JH189" s="678">
        <v>263877.92</v>
      </c>
      <c r="JI189" s="678">
        <v>269211.8</v>
      </c>
      <c r="JJ189" s="678">
        <v>274545.67</v>
      </c>
      <c r="JK189" s="678">
        <v>279879.55</v>
      </c>
      <c r="JL189" s="678">
        <v>285213.42</v>
      </c>
      <c r="JM189" s="678">
        <v>293110.53000000003</v>
      </c>
      <c r="JN189" s="678">
        <v>293110.53000000003</v>
      </c>
      <c r="JO189" s="678">
        <v>302000.32</v>
      </c>
      <c r="JP189" s="678">
        <v>311882.81</v>
      </c>
      <c r="JQ189" s="678">
        <v>324328.52</v>
      </c>
      <c r="JR189" s="678">
        <v>336774.23</v>
      </c>
      <c r="JS189" s="678">
        <v>349219.94</v>
      </c>
      <c r="JT189" s="678">
        <v>361665.66</v>
      </c>
      <c r="JU189" s="678">
        <v>361665.66</v>
      </c>
      <c r="JV189" s="678">
        <v>374111.37</v>
      </c>
      <c r="JW189" s="678">
        <v>386557.08</v>
      </c>
      <c r="JX189" s="678">
        <v>399002.79</v>
      </c>
      <c r="JY189" s="678">
        <v>414863.08</v>
      </c>
      <c r="JZ189" s="678">
        <v>430864.11</v>
      </c>
      <c r="KA189" s="678">
        <v>446865.76</v>
      </c>
      <c r="KB189" s="678">
        <v>446865.76</v>
      </c>
      <c r="KC189" s="678">
        <v>462868</v>
      </c>
      <c r="KD189" s="678">
        <v>479010.94</v>
      </c>
      <c r="KE189" s="678">
        <v>496790.53</v>
      </c>
      <c r="KF189" s="678">
        <v>514570.12</v>
      </c>
      <c r="KG189" s="678">
        <v>532349.71</v>
      </c>
      <c r="KH189" s="678">
        <v>550129.30000000005</v>
      </c>
      <c r="KI189" s="678">
        <v>550129.30000000005</v>
      </c>
      <c r="KJ189" s="678">
        <v>565083.1</v>
      </c>
      <c r="KK189" s="678">
        <v>565813.23</v>
      </c>
      <c r="KL189" s="678">
        <v>567030.11</v>
      </c>
      <c r="KM189" s="678">
        <v>569220.5</v>
      </c>
      <c r="KN189" s="678">
        <v>569220.5</v>
      </c>
      <c r="KO189" s="678">
        <v>569932.23</v>
      </c>
      <c r="KP189" s="678">
        <v>569932.23</v>
      </c>
      <c r="KQ189" s="678">
        <v>573490.89</v>
      </c>
      <c r="KR189" s="678">
        <v>577049.54</v>
      </c>
      <c r="KS189" s="678">
        <v>580608.19999999995</v>
      </c>
      <c r="KT189" s="678">
        <v>584166.85</v>
      </c>
      <c r="KU189" s="678">
        <v>588674.48</v>
      </c>
      <c r="KV189" s="678">
        <v>596978.01</v>
      </c>
      <c r="KW189" s="678">
        <v>596978.01</v>
      </c>
      <c r="KX189" s="678">
        <v>607179.49</v>
      </c>
      <c r="KY189" s="678">
        <v>616669.23</v>
      </c>
      <c r="KZ189" s="678">
        <v>616669.23</v>
      </c>
      <c r="LA189" s="678">
        <v>616669.23</v>
      </c>
      <c r="LB189" s="678">
        <v>618135.18999999994</v>
      </c>
      <c r="LC189" s="678">
        <v>619845.46</v>
      </c>
      <c r="LD189" s="678">
        <v>619845.46</v>
      </c>
      <c r="LE189" s="678">
        <v>623999</v>
      </c>
      <c r="LF189" s="678">
        <v>623999</v>
      </c>
      <c r="LG189" s="678">
        <v>623999</v>
      </c>
      <c r="LH189" s="678">
        <v>623999</v>
      </c>
      <c r="LI189" s="678">
        <v>623999</v>
      </c>
      <c r="LJ189" s="678">
        <v>623999</v>
      </c>
      <c r="LK189" s="678">
        <v>623999</v>
      </c>
      <c r="LL189" s="678">
        <v>623999</v>
      </c>
      <c r="LM189" s="678">
        <v>623999</v>
      </c>
      <c r="LN189" s="678">
        <v>623999</v>
      </c>
      <c r="LO189" s="678">
        <v>623999</v>
      </c>
      <c r="LP189" s="678">
        <v>623999</v>
      </c>
      <c r="LQ189" s="678">
        <v>623999</v>
      </c>
      <c r="LR189" s="678">
        <v>623999</v>
      </c>
      <c r="LS189" s="678">
        <v>623999</v>
      </c>
      <c r="LT189" s="678">
        <v>623999</v>
      </c>
      <c r="LU189" s="678">
        <v>623999</v>
      </c>
      <c r="LV189" s="678">
        <v>623999</v>
      </c>
      <c r="LW189" s="678">
        <v>623999</v>
      </c>
      <c r="LX189" s="678">
        <v>623999</v>
      </c>
      <c r="LY189" s="678">
        <v>623999</v>
      </c>
      <c r="LZ189" s="678">
        <v>623999</v>
      </c>
      <c r="MA189" s="678">
        <v>623999</v>
      </c>
      <c r="MB189" s="678">
        <v>623999</v>
      </c>
      <c r="MC189" s="678">
        <v>623999</v>
      </c>
      <c r="MD189" s="678">
        <v>623999</v>
      </c>
      <c r="ME189" s="678">
        <v>623999</v>
      </c>
      <c r="MF189" s="678">
        <v>623999</v>
      </c>
      <c r="MG189" s="678">
        <v>623999</v>
      </c>
      <c r="MH189" s="678">
        <v>623999</v>
      </c>
      <c r="MI189" s="678">
        <v>623999</v>
      </c>
      <c r="MJ189" s="678">
        <v>623999</v>
      </c>
      <c r="MK189" s="678">
        <v>639399.73</v>
      </c>
      <c r="ML189" s="678">
        <v>654800.44999999995</v>
      </c>
      <c r="MM189" s="678">
        <v>654800.44999999995</v>
      </c>
      <c r="MN189" s="678">
        <v>670201.18000000005</v>
      </c>
      <c r="MO189" s="678">
        <v>685601.9</v>
      </c>
      <c r="MP189" s="678">
        <v>701002.63</v>
      </c>
      <c r="MQ189" s="678">
        <v>716403.36</v>
      </c>
      <c r="MR189" s="678">
        <v>731804.08</v>
      </c>
      <c r="MS189" s="678">
        <v>747204.81</v>
      </c>
      <c r="MT189" s="678">
        <v>747204.81</v>
      </c>
      <c r="MU189" s="678">
        <v>762605.54</v>
      </c>
      <c r="MV189" s="678">
        <v>778006.26</v>
      </c>
      <c r="MW189" s="678">
        <v>793406.99</v>
      </c>
      <c r="MX189" s="678">
        <v>808807.72</v>
      </c>
      <c r="MY189" s="678">
        <v>824208.44</v>
      </c>
      <c r="MZ189" s="678">
        <v>839609.17</v>
      </c>
      <c r="NA189" s="678">
        <v>839609.17</v>
      </c>
      <c r="NB189" s="678">
        <v>855009.9</v>
      </c>
      <c r="NC189" s="678">
        <v>872057.65</v>
      </c>
      <c r="ND189" s="678">
        <v>897725.52</v>
      </c>
      <c r="NE189" s="678">
        <v>932013.53</v>
      </c>
      <c r="NF189" s="678">
        <v>967948.56</v>
      </c>
      <c r="NG189" s="678">
        <v>1003884.88</v>
      </c>
      <c r="NH189" s="678">
        <v>1003884.88</v>
      </c>
      <c r="NI189" s="678">
        <v>1039826.39</v>
      </c>
      <c r="NJ189" s="678">
        <v>1084788.74</v>
      </c>
      <c r="NK189" s="678">
        <v>1130991.83</v>
      </c>
      <c r="NL189" s="678">
        <v>1178425.1599999999</v>
      </c>
      <c r="NM189" s="678">
        <v>1229760.9099999999</v>
      </c>
      <c r="NN189" s="678">
        <v>1281096.67</v>
      </c>
      <c r="NO189" s="678">
        <v>1281096.67</v>
      </c>
      <c r="NP189" s="678">
        <v>1301630.97</v>
      </c>
      <c r="NQ189" s="678">
        <v>1301630.97</v>
      </c>
      <c r="NR189" s="678">
        <v>1301630.97</v>
      </c>
      <c r="NS189" s="678">
        <v>1301630.97</v>
      </c>
      <c r="NT189" s="678">
        <v>1304055.31</v>
      </c>
      <c r="NU189" s="678">
        <v>1309712.0900000001</v>
      </c>
      <c r="NV189" s="678">
        <v>1309712.0900000001</v>
      </c>
      <c r="NW189" s="678">
        <v>1313436.06</v>
      </c>
      <c r="NX189" s="678">
        <v>1333287.57</v>
      </c>
      <c r="NY189" s="678">
        <v>1361930.17</v>
      </c>
      <c r="NZ189" s="678">
        <v>1405866.34</v>
      </c>
      <c r="OA189" s="678">
        <v>1410437.87</v>
      </c>
      <c r="OB189" s="678">
        <v>1415009.4</v>
      </c>
      <c r="OC189" s="678">
        <v>1415009.4</v>
      </c>
      <c r="OD189" s="678">
        <v>1419580.92</v>
      </c>
      <c r="OE189" s="678">
        <v>1424152.45</v>
      </c>
      <c r="OF189" s="678">
        <v>1428723.97</v>
      </c>
      <c r="OG189" s="678">
        <v>1433295.5</v>
      </c>
      <c r="OH189" s="678">
        <v>1437867.03</v>
      </c>
      <c r="OI189" s="678">
        <v>1442438.55</v>
      </c>
      <c r="OJ189" s="678">
        <v>1442438.55</v>
      </c>
      <c r="OK189" s="678">
        <v>1447010.08</v>
      </c>
      <c r="OL189" s="678">
        <v>1451581.61</v>
      </c>
      <c r="OM189" s="678">
        <v>1456153.13</v>
      </c>
      <c r="ON189" s="678">
        <v>1460724.66</v>
      </c>
      <c r="OO189" s="678">
        <v>1465296.19</v>
      </c>
      <c r="OP189" s="678">
        <v>1469867.71</v>
      </c>
      <c r="OQ189" s="678">
        <v>1469867.71</v>
      </c>
      <c r="OR189" s="678">
        <v>1474439.24</v>
      </c>
      <c r="OS189" s="678">
        <v>1479010.77</v>
      </c>
      <c r="OT189" s="678">
        <v>1483582.29</v>
      </c>
      <c r="OU189" s="678">
        <v>1488153.82</v>
      </c>
      <c r="OV189" s="678">
        <v>1492725.35</v>
      </c>
      <c r="OW189" s="678">
        <v>1499209.65</v>
      </c>
      <c r="OX189" s="678">
        <v>1499209.65</v>
      </c>
      <c r="OY189" s="678">
        <v>1505693.95</v>
      </c>
      <c r="OZ189" s="678">
        <v>1513397.32</v>
      </c>
      <c r="PA189" s="678">
        <v>1522929.3</v>
      </c>
      <c r="PB189" s="678">
        <v>1534289.9</v>
      </c>
      <c r="PC189" s="678">
        <v>1546869.57</v>
      </c>
      <c r="PD189" s="678">
        <v>1559449.24</v>
      </c>
      <c r="PE189" s="678">
        <v>1559449.24</v>
      </c>
      <c r="PF189" s="678">
        <v>1572028.91</v>
      </c>
      <c r="PG189" s="678">
        <v>1584608.58</v>
      </c>
      <c r="PH189" s="678">
        <v>1597797.78</v>
      </c>
      <c r="PI189" s="678">
        <v>1614445.28</v>
      </c>
      <c r="PJ189" s="678">
        <v>1632559.24</v>
      </c>
      <c r="PK189" s="678">
        <v>1650736.96</v>
      </c>
      <c r="PL189" s="678">
        <v>1650736.96</v>
      </c>
      <c r="PM189" s="678">
        <v>1670339.05</v>
      </c>
      <c r="PN189" s="678">
        <v>1691315.8</v>
      </c>
      <c r="PO189" s="678">
        <v>1712738.85</v>
      </c>
      <c r="PP189" s="678">
        <v>1734353.19</v>
      </c>
      <c r="PQ189" s="678">
        <v>1818514.18</v>
      </c>
      <c r="PR189" s="678">
        <v>1939262</v>
      </c>
      <c r="PS189" s="678">
        <v>1939262</v>
      </c>
      <c r="PT189" s="678">
        <v>2037019.89</v>
      </c>
      <c r="PU189" s="678">
        <v>2239559.81</v>
      </c>
      <c r="PV189" s="678">
        <v>2455780.4900000002</v>
      </c>
      <c r="PW189" s="678">
        <v>2568747.0699999998</v>
      </c>
      <c r="PX189" s="678">
        <v>2568747.0699999998</v>
      </c>
      <c r="PY189" s="678">
        <v>2598029.88</v>
      </c>
      <c r="PZ189" s="678">
        <v>2598029.88</v>
      </c>
      <c r="QA189" s="678">
        <v>2645494.77</v>
      </c>
      <c r="QB189" s="678">
        <v>2667950.46</v>
      </c>
      <c r="QC189" s="678">
        <v>2720347.07</v>
      </c>
      <c r="QD189" s="678">
        <v>2734999.54</v>
      </c>
      <c r="QE189" s="678">
        <v>2769188.62</v>
      </c>
      <c r="QF189" s="678">
        <v>2806274.31</v>
      </c>
      <c r="QG189" s="678">
        <v>2806274.31</v>
      </c>
      <c r="QH189" s="678">
        <v>2892807.57</v>
      </c>
      <c r="QI189" s="678">
        <v>3053519.64</v>
      </c>
      <c r="QJ189" s="678">
        <v>3490171.14</v>
      </c>
      <c r="QK189" s="678">
        <v>4419392</v>
      </c>
      <c r="QL189" s="678">
        <v>6594424.75</v>
      </c>
      <c r="QM189" s="678">
        <v>6605891.6299999999</v>
      </c>
      <c r="QN189" s="678">
        <v>6605891.6299999999</v>
      </c>
      <c r="QO189" s="678">
        <v>6706246.4000000004</v>
      </c>
      <c r="QP189" s="678">
        <v>6886164.79</v>
      </c>
      <c r="QQ189" s="678">
        <v>6905270.3300000001</v>
      </c>
      <c r="QR189" s="678">
        <v>6907518.04</v>
      </c>
      <c r="QS189" s="678">
        <v>6911235.5899999999</v>
      </c>
      <c r="QT189" s="678">
        <v>6917760.5599999996</v>
      </c>
      <c r="QU189" s="678">
        <v>6917760.5599999996</v>
      </c>
      <c r="QV189" s="678">
        <v>7147562.8799999999</v>
      </c>
      <c r="QW189" s="678">
        <v>7662400.0199999996</v>
      </c>
      <c r="QX189" s="678">
        <v>7698812.2800000003</v>
      </c>
      <c r="QY189" s="678">
        <v>7778556.9400000004</v>
      </c>
      <c r="QZ189" s="678">
        <v>7904379.8200000003</v>
      </c>
      <c r="RA189" s="678">
        <v>8207645.29</v>
      </c>
      <c r="RB189" s="678">
        <v>8207645.29</v>
      </c>
      <c r="RC189" s="678">
        <v>8835718.6899999995</v>
      </c>
      <c r="RD189" s="678">
        <v>8894786.2899999991</v>
      </c>
      <c r="RE189" s="678">
        <v>9021806.3599999994</v>
      </c>
      <c r="RF189" s="678">
        <v>9054568.8100000005</v>
      </c>
      <c r="RG189" s="678">
        <v>9083401.6899999995</v>
      </c>
      <c r="RH189" s="678">
        <v>9142264.3499999996</v>
      </c>
      <c r="RI189" s="678">
        <v>9142264.3499999996</v>
      </c>
      <c r="RJ189" s="678">
        <v>9186314.3000000007</v>
      </c>
      <c r="RK189" s="678">
        <v>9282303.1899999995</v>
      </c>
      <c r="RL189" s="678">
        <v>9302857.0099999998</v>
      </c>
      <c r="RM189" s="678">
        <v>9391911.1500000004</v>
      </c>
      <c r="RN189" s="678">
        <v>9565470.3800000008</v>
      </c>
      <c r="RO189" s="678">
        <v>9659244.1300000008</v>
      </c>
      <c r="RP189" s="678">
        <v>9659244.1300000008</v>
      </c>
      <c r="RQ189" s="678">
        <v>9694056.7200000007</v>
      </c>
      <c r="RR189" s="678">
        <v>9759362.1199999992</v>
      </c>
      <c r="RS189" s="678">
        <v>9760036.4100000001</v>
      </c>
      <c r="RT189" s="678">
        <v>9761609.7699999996</v>
      </c>
      <c r="RU189" s="678">
        <v>9770523.0099999998</v>
      </c>
      <c r="RV189" s="678">
        <v>9791320.5899999999</v>
      </c>
      <c r="RW189" s="678">
        <v>9791320.5899999999</v>
      </c>
      <c r="RX189" s="678">
        <v>9803194.5800000001</v>
      </c>
      <c r="RY189" s="678">
        <v>9830900.5399999991</v>
      </c>
      <c r="RZ189" s="678">
        <v>10041966.24</v>
      </c>
      <c r="SA189" s="678">
        <v>10337241.25</v>
      </c>
      <c r="SB189" s="678">
        <v>10830022.800000001</v>
      </c>
      <c r="SC189" s="678">
        <v>10862313.9</v>
      </c>
      <c r="SD189" s="678">
        <v>10862313.9</v>
      </c>
      <c r="SE189" s="678">
        <v>10896785.34</v>
      </c>
      <c r="SF189" s="678">
        <v>10977218.720000001</v>
      </c>
      <c r="SG189" s="678">
        <v>10995198.439999999</v>
      </c>
      <c r="SH189" s="678">
        <v>11037151.109999999</v>
      </c>
      <c r="SI189" s="678">
        <v>11048860.32</v>
      </c>
      <c r="SJ189" s="678">
        <v>11076181.82</v>
      </c>
      <c r="SK189" s="678">
        <v>11076181.82</v>
      </c>
      <c r="SL189" s="678">
        <v>11076181.82</v>
      </c>
      <c r="SM189" s="678">
        <v>11076181.82</v>
      </c>
      <c r="SN189" s="678">
        <v>11076181.82</v>
      </c>
      <c r="SO189" s="678">
        <v>11076181.82</v>
      </c>
      <c r="SP189" s="678">
        <v>11076181.82</v>
      </c>
      <c r="SQ189" s="678">
        <v>11076181.82</v>
      </c>
      <c r="SR189" s="678">
        <v>11076181.82</v>
      </c>
      <c r="SS189" s="678">
        <v>11076181.82</v>
      </c>
      <c r="ST189" s="678">
        <v>11076181.82</v>
      </c>
      <c r="SU189" s="678">
        <v>11076181.82</v>
      </c>
      <c r="SV189" s="678">
        <v>11076181.82</v>
      </c>
      <c r="SW189" s="678">
        <v>11076181.82</v>
      </c>
      <c r="SX189" s="678">
        <v>11076181.82</v>
      </c>
      <c r="SY189" s="678">
        <v>11076181.82</v>
      </c>
      <c r="SZ189" s="678">
        <v>11076181.82</v>
      </c>
      <c r="TA189" s="678">
        <v>11076181.82</v>
      </c>
      <c r="TB189" s="678">
        <v>11076181.82</v>
      </c>
      <c r="TC189" s="678">
        <v>11076181.82</v>
      </c>
      <c r="TD189" s="678">
        <v>11076181.82</v>
      </c>
      <c r="TE189" s="678">
        <v>11076181.82</v>
      </c>
      <c r="TF189" s="678">
        <v>11076181.82</v>
      </c>
      <c r="TG189" s="678">
        <v>11076181.82</v>
      </c>
      <c r="TH189" s="678">
        <v>11076181.82</v>
      </c>
      <c r="TI189" s="678">
        <v>11076181.82</v>
      </c>
      <c r="TJ189" s="678">
        <v>11076181.82</v>
      </c>
      <c r="TK189" s="678">
        <v>11076181.82</v>
      </c>
      <c r="TL189" s="678">
        <v>11076181.82</v>
      </c>
      <c r="TM189" s="678">
        <v>11076181.82</v>
      </c>
      <c r="TN189" s="678">
        <v>11076181.82</v>
      </c>
      <c r="TO189" s="678">
        <v>11076181.82</v>
      </c>
      <c r="TP189" s="678">
        <v>11076181.82</v>
      </c>
      <c r="TQ189" s="678">
        <v>11076181.82</v>
      </c>
      <c r="TR189" s="678">
        <v>11076181.82</v>
      </c>
      <c r="TS189" s="678">
        <v>11076181.82</v>
      </c>
      <c r="TT189" s="678">
        <v>11076181.82</v>
      </c>
      <c r="TU189" s="678">
        <v>11076181.82</v>
      </c>
      <c r="TV189" s="678">
        <v>11076181.82</v>
      </c>
      <c r="TW189" s="678">
        <v>11076181.82</v>
      </c>
      <c r="TX189" s="678">
        <v>11076181.82</v>
      </c>
      <c r="TY189" s="678">
        <v>11076181.82</v>
      </c>
      <c r="TZ189" s="678">
        <v>11076181.82</v>
      </c>
      <c r="UA189" s="678">
        <v>11076181.82</v>
      </c>
      <c r="UB189" s="678">
        <v>11076181.82</v>
      </c>
      <c r="UC189" s="678">
        <v>11076181.82</v>
      </c>
      <c r="UD189" s="678">
        <v>11076181.82</v>
      </c>
      <c r="UE189" s="678">
        <v>11076181.82</v>
      </c>
      <c r="UF189" s="678">
        <v>11076181.82</v>
      </c>
      <c r="UG189" s="678">
        <v>11076181.82</v>
      </c>
      <c r="UH189" s="678">
        <v>11076181.82</v>
      </c>
      <c r="UI189" s="678">
        <v>11076181.82</v>
      </c>
      <c r="UJ189" s="678">
        <v>11076181.82</v>
      </c>
      <c r="UK189" s="678">
        <v>11076181.82</v>
      </c>
      <c r="UL189" s="678">
        <v>11076181.82</v>
      </c>
      <c r="UM189" s="678">
        <v>11076181.82</v>
      </c>
      <c r="UN189" s="678">
        <v>11076181.82</v>
      </c>
      <c r="UO189" s="678">
        <v>11076181.82</v>
      </c>
      <c r="UP189" s="678">
        <v>11076181.82</v>
      </c>
      <c r="UQ189" s="678">
        <v>11076181.82</v>
      </c>
      <c r="UR189" s="678">
        <v>11076181.82</v>
      </c>
      <c r="US189" s="678">
        <v>11076181.82</v>
      </c>
      <c r="UT189" s="678">
        <v>11076181.82</v>
      </c>
      <c r="UU189" s="678">
        <v>11076181.82</v>
      </c>
      <c r="UV189" s="678">
        <v>11076181.82</v>
      </c>
      <c r="UW189" s="678">
        <v>11076181.82</v>
      </c>
      <c r="UX189" s="678">
        <v>11076181.82</v>
      </c>
      <c r="UY189" s="678">
        <v>11076181.82</v>
      </c>
      <c r="UZ189" s="678">
        <v>11076181.82</v>
      </c>
      <c r="VA189" s="678">
        <v>11076181.82</v>
      </c>
      <c r="VB189" s="678">
        <v>11076181.82</v>
      </c>
      <c r="VC189" s="678">
        <v>11076181.82</v>
      </c>
      <c r="VD189" s="678">
        <v>11076181.82</v>
      </c>
      <c r="VE189" s="678">
        <v>11076181.82</v>
      </c>
      <c r="VF189" s="678">
        <v>11076181.82</v>
      </c>
      <c r="VG189" s="678">
        <v>11076181.82</v>
      </c>
      <c r="VH189" s="678">
        <v>11076181.82</v>
      </c>
      <c r="VI189" s="678">
        <v>11076181.82</v>
      </c>
      <c r="VJ189" s="678">
        <v>11076181.82</v>
      </c>
      <c r="VK189" s="678">
        <v>11076181.82</v>
      </c>
      <c r="VL189" s="678">
        <v>11076181.82</v>
      </c>
      <c r="VM189" s="678">
        <v>11076181.82</v>
      </c>
      <c r="VN189" s="678"/>
      <c r="VO189" s="678"/>
      <c r="VP189" s="678"/>
      <c r="VQ189" s="678"/>
      <c r="VR189" s="678"/>
      <c r="VS189" s="678"/>
      <c r="VT189" s="678"/>
      <c r="VU189" s="678"/>
      <c r="VV189" s="678"/>
      <c r="VW189" s="678"/>
      <c r="VX189" s="678"/>
      <c r="VY189" s="678"/>
      <c r="VZ189" s="678"/>
      <c r="WA189" s="678"/>
      <c r="WB189" s="678"/>
      <c r="WC189" s="678"/>
      <c r="WD189" s="678"/>
      <c r="WE189" s="678"/>
      <c r="WF189" s="678"/>
      <c r="WG189" s="678"/>
      <c r="WH189" s="678"/>
      <c r="WI189" s="678"/>
      <c r="WJ189" s="678"/>
      <c r="WK189" s="678"/>
      <c r="WL189" s="678"/>
      <c r="WM189" s="678"/>
      <c r="WN189" s="678"/>
      <c r="WO189" s="678"/>
      <c r="WP189" s="678"/>
      <c r="WQ189" s="678"/>
      <c r="WR189" s="678"/>
      <c r="WS189" s="678"/>
      <c r="WT189" s="678"/>
      <c r="WU189" s="678"/>
      <c r="WV189" s="678"/>
      <c r="WW189" s="678"/>
      <c r="WX189" s="678"/>
      <c r="WY189" s="678"/>
      <c r="WZ189" s="678"/>
      <c r="XA189" s="678"/>
      <c r="XB189" s="678"/>
      <c r="XC189" s="678"/>
      <c r="XD189" s="678"/>
      <c r="XE189" s="678"/>
      <c r="XF189" s="678"/>
      <c r="XG189" s="678"/>
      <c r="XH189" s="678"/>
      <c r="XI189" s="678"/>
      <c r="XJ189" s="678"/>
      <c r="XK189" s="678"/>
      <c r="XL189" s="678"/>
      <c r="XM189" s="678"/>
      <c r="XN189" s="678"/>
      <c r="XO189" s="678"/>
      <c r="XP189" s="678"/>
      <c r="XQ189" s="678"/>
      <c r="XR189" s="678"/>
      <c r="XS189" s="678"/>
      <c r="XT189" s="678"/>
      <c r="XU189" s="678"/>
      <c r="XV189" s="678"/>
      <c r="XW189" s="678"/>
      <c r="XX189" s="678"/>
      <c r="XY189" s="678"/>
      <c r="XZ189" s="678"/>
      <c r="YA189" s="678"/>
      <c r="YB189" s="678"/>
      <c r="YC189" s="678"/>
      <c r="YD189" s="678"/>
      <c r="YE189" s="678"/>
      <c r="YF189" s="678"/>
      <c r="YG189" s="678"/>
      <c r="YH189" s="678"/>
      <c r="YI189" s="678"/>
      <c r="YJ189" s="678"/>
      <c r="YK189" s="678"/>
      <c r="YL189" s="678"/>
      <c r="YM189" s="678"/>
      <c r="YN189" s="678"/>
      <c r="YO189" s="678"/>
      <c r="YP189" s="678"/>
      <c r="YQ189" s="678"/>
      <c r="YR189" s="678"/>
      <c r="YS189" s="678"/>
      <c r="YT189" s="678"/>
      <c r="YU189" s="678"/>
      <c r="YV189" s="678"/>
      <c r="YW189" s="678"/>
      <c r="YX189" s="678"/>
      <c r="YY189" s="678"/>
      <c r="YZ189" s="678"/>
      <c r="ZA189" s="678"/>
      <c r="ZB189" s="678"/>
      <c r="ZC189" s="678"/>
      <c r="ZD189" s="678"/>
      <c r="ZE189" s="678"/>
      <c r="ZF189" s="678"/>
      <c r="ZG189" s="678"/>
      <c r="ZH189" s="678"/>
      <c r="ZI189" s="678"/>
      <c r="ZJ189" s="678"/>
      <c r="ZK189" s="678"/>
      <c r="ZL189" s="678"/>
      <c r="ZM189" s="678"/>
      <c r="ZN189" s="678"/>
      <c r="ZO189" s="678"/>
      <c r="ZP189" s="678"/>
      <c r="ZQ189" s="678"/>
      <c r="ZR189" s="678"/>
      <c r="ZS189" s="678"/>
      <c r="ZT189" s="678"/>
      <c r="ZU189" s="678"/>
      <c r="ZV189" s="678"/>
      <c r="ZW189" s="678"/>
      <c r="ZX189" s="678"/>
      <c r="ZY189" s="678"/>
      <c r="ZZ189" s="678"/>
      <c r="AAA189" s="678"/>
      <c r="AAB189" s="678"/>
      <c r="AAC189" s="678"/>
      <c r="AAD189" s="678"/>
      <c r="AAE189" s="678"/>
      <c r="AAF189" s="678"/>
      <c r="AAG189" s="678"/>
      <c r="AAH189" s="678"/>
      <c r="AAI189" s="678"/>
      <c r="AAJ189" s="678"/>
      <c r="AAK189" s="678"/>
      <c r="AAL189" s="678"/>
      <c r="AAM189" s="678"/>
      <c r="AAN189" s="678"/>
      <c r="AAO189" s="678"/>
      <c r="AAP189" s="678"/>
      <c r="AAQ189" s="678"/>
      <c r="AAR189" s="678"/>
      <c r="AAS189" s="678"/>
      <c r="AAT189" s="678"/>
      <c r="AAU189" s="678"/>
      <c r="AAV189" s="678"/>
      <c r="AAW189" s="678"/>
      <c r="AAX189" s="678"/>
      <c r="AAY189" s="678"/>
      <c r="AAZ189" s="678"/>
      <c r="ABA189" s="678"/>
      <c r="ABB189" s="678"/>
      <c r="ABC189" s="678"/>
      <c r="ABD189" s="678"/>
      <c r="ABE189" s="678"/>
      <c r="ABF189" s="678"/>
      <c r="ABG189" s="678"/>
      <c r="ABH189" s="678"/>
      <c r="ABI189" s="678"/>
      <c r="ABJ189" s="678"/>
      <c r="ABK189" s="678"/>
      <c r="ABL189" s="678"/>
      <c r="ABM189" s="678"/>
      <c r="ABN189" s="678"/>
      <c r="ABO189" s="678"/>
      <c r="ABP189" s="678"/>
      <c r="ABQ189" s="678"/>
      <c r="ABR189" s="678"/>
      <c r="ABS189" s="678"/>
      <c r="ABT189" s="678"/>
      <c r="ABU189" s="678"/>
      <c r="ABV189" s="678"/>
      <c r="ABW189" s="678"/>
      <c r="ABX189" s="678"/>
      <c r="ABY189" s="678"/>
      <c r="ABZ189" s="678"/>
      <c r="ACA189" s="678"/>
      <c r="ACB189" s="678"/>
      <c r="ACC189" s="678"/>
      <c r="ACD189" s="678"/>
      <c r="ACE189" s="678"/>
      <c r="ACF189" s="678"/>
      <c r="ACG189" s="678"/>
      <c r="ACH189" s="678"/>
      <c r="ACI189" s="678"/>
      <c r="ACJ189" s="678"/>
      <c r="ACK189" s="678"/>
      <c r="ACL189" s="678"/>
      <c r="ACM189" s="678"/>
      <c r="ACN189" s="678"/>
      <c r="ACO189" s="678"/>
      <c r="ACP189" s="678"/>
      <c r="ACQ189" s="678"/>
      <c r="ACR189" s="678"/>
      <c r="ACS189" s="678"/>
      <c r="ACT189" s="678"/>
      <c r="ACU189" s="678"/>
      <c r="ACV189" s="678"/>
      <c r="ACW189" s="678"/>
      <c r="ACX189" s="678"/>
      <c r="ACY189" s="678"/>
      <c r="ACZ189" s="678"/>
      <c r="ADA189" s="678"/>
      <c r="ADB189" s="678"/>
      <c r="ADC189" s="678"/>
      <c r="ADD189" s="678"/>
      <c r="ADE189" s="678"/>
      <c r="ADF189" s="678"/>
      <c r="ADG189" s="678"/>
      <c r="ADH189" s="678"/>
      <c r="ADI189" s="678"/>
      <c r="ADJ189" s="678"/>
      <c r="ADK189" s="678"/>
      <c r="ADL189" s="678"/>
      <c r="ADM189" s="678"/>
      <c r="ADN189" s="678"/>
      <c r="ADO189" s="678"/>
      <c r="ADP189" s="678"/>
      <c r="ADQ189" s="678"/>
      <c r="ADR189" s="678"/>
      <c r="ADS189" s="678"/>
      <c r="ADT189" s="678"/>
      <c r="ADU189" s="678"/>
      <c r="ADV189" s="678"/>
      <c r="ADW189" s="678"/>
      <c r="ADX189" s="678"/>
      <c r="ADY189" s="678"/>
      <c r="ADZ189" s="678"/>
      <c r="AEA189" s="678"/>
      <c r="AEB189" s="678"/>
      <c r="AEC189" s="678"/>
      <c r="AED189" s="678"/>
      <c r="AEE189" s="678"/>
      <c r="AEF189" s="678"/>
      <c r="AEG189" s="678"/>
      <c r="AEH189" s="678"/>
      <c r="AEI189" s="678"/>
      <c r="AEJ189" s="678"/>
      <c r="AEK189" s="678"/>
      <c r="AEL189" s="678"/>
      <c r="AEM189" s="678"/>
      <c r="AEN189" s="678"/>
      <c r="AEO189" s="678"/>
      <c r="AEP189" s="678"/>
      <c r="AEQ189" s="678"/>
      <c r="AER189" s="678"/>
    </row>
    <row r="190" spans="11:824">
      <c r="K190" s="678" t="s">
        <v>834</v>
      </c>
      <c r="L190" s="678"/>
      <c r="M190" s="678">
        <v>0</v>
      </c>
      <c r="N190" s="678">
        <v>0</v>
      </c>
      <c r="O190" s="678">
        <v>0</v>
      </c>
      <c r="P190" s="678">
        <v>5518</v>
      </c>
      <c r="Q190" s="678">
        <v>5518</v>
      </c>
      <c r="R190" s="678">
        <v>5474.26</v>
      </c>
      <c r="S190" s="678" t="s">
        <v>6192</v>
      </c>
      <c r="T190" s="678"/>
      <c r="U190" s="678"/>
      <c r="V190" s="678"/>
      <c r="W190" s="678"/>
      <c r="X190" s="678"/>
      <c r="Y190" s="678"/>
      <c r="Z190" s="678"/>
      <c r="AA190" s="678"/>
      <c r="AB190" s="678"/>
      <c r="AC190" s="678"/>
      <c r="AD190" s="678"/>
      <c r="AE190" s="678"/>
      <c r="AF190" s="678"/>
      <c r="AG190" s="678"/>
      <c r="AH190" s="678"/>
      <c r="AI190" s="678"/>
      <c r="AJ190" s="678"/>
      <c r="AK190" s="678"/>
      <c r="AL190" s="678"/>
      <c r="AM190" s="678"/>
      <c r="AN190" s="678"/>
      <c r="AO190" s="678"/>
      <c r="AP190" s="678"/>
      <c r="AQ190" s="678"/>
      <c r="AR190" s="678"/>
      <c r="AS190" s="678"/>
      <c r="AT190" s="678"/>
      <c r="AU190" s="678"/>
      <c r="AV190" s="678"/>
      <c r="AW190" s="678"/>
      <c r="AX190" s="678"/>
      <c r="AY190" s="678"/>
      <c r="AZ190" s="678"/>
      <c r="BA190" s="678"/>
      <c r="BB190" s="678"/>
      <c r="BC190" s="678"/>
      <c r="BD190" s="678"/>
      <c r="BE190" s="678"/>
      <c r="BF190" s="678"/>
      <c r="BG190" s="678"/>
      <c r="BH190" s="678"/>
      <c r="BI190" s="678"/>
      <c r="BJ190" s="678"/>
      <c r="BK190" s="678"/>
      <c r="BL190" s="678"/>
      <c r="BM190" s="678"/>
      <c r="BN190" s="678"/>
      <c r="BO190" s="678"/>
      <c r="BP190" s="678"/>
      <c r="BQ190" s="678"/>
      <c r="BR190" s="678"/>
      <c r="BS190" s="678"/>
      <c r="BT190" s="678"/>
      <c r="BU190" s="678"/>
      <c r="BV190" s="678"/>
      <c r="BW190" s="678"/>
      <c r="BX190" s="678"/>
      <c r="BY190" s="678"/>
      <c r="BZ190" s="678"/>
      <c r="CA190" s="678"/>
      <c r="CB190" s="678"/>
      <c r="CC190" s="678"/>
      <c r="CD190" s="678"/>
      <c r="CE190" s="678"/>
      <c r="CF190" s="678"/>
      <c r="CG190" s="678"/>
      <c r="CH190" s="678"/>
      <c r="CI190" s="678"/>
      <c r="CJ190" s="678"/>
      <c r="CK190" s="678"/>
      <c r="CL190" s="678"/>
      <c r="CM190" s="678"/>
      <c r="CN190" s="678"/>
      <c r="CO190" s="678"/>
      <c r="CP190" s="678"/>
      <c r="CQ190" s="678"/>
      <c r="CR190" s="678"/>
      <c r="CS190" s="678"/>
      <c r="CT190" s="678"/>
      <c r="CU190" s="678"/>
      <c r="CV190" s="678"/>
      <c r="CW190" s="678"/>
      <c r="CX190" s="678"/>
      <c r="CY190" s="678"/>
      <c r="CZ190" s="678"/>
      <c r="DA190" s="678"/>
      <c r="DB190" s="678"/>
      <c r="DC190" s="678"/>
      <c r="DD190" s="678"/>
      <c r="DE190" s="678"/>
      <c r="DF190" s="678"/>
      <c r="DG190" s="678"/>
      <c r="DH190" s="678"/>
      <c r="DI190" s="678"/>
      <c r="DJ190" s="678"/>
      <c r="DK190" s="678"/>
      <c r="DL190" s="678"/>
      <c r="DM190" s="678"/>
      <c r="DN190" s="678"/>
      <c r="DO190" s="678"/>
      <c r="DP190" s="678"/>
      <c r="DQ190" s="678"/>
      <c r="DR190" s="678"/>
      <c r="DS190" s="678"/>
      <c r="DT190" s="678"/>
      <c r="DU190" s="678"/>
      <c r="DV190" s="678"/>
      <c r="DW190" s="678"/>
      <c r="DX190" s="678"/>
      <c r="DY190" s="678"/>
      <c r="DZ190" s="678"/>
      <c r="EA190" s="678"/>
      <c r="EB190" s="678"/>
      <c r="EC190" s="678"/>
      <c r="ED190" s="678"/>
      <c r="EE190" s="678"/>
      <c r="EF190" s="678"/>
      <c r="EG190" s="678"/>
      <c r="EH190" s="678"/>
      <c r="EI190" s="678"/>
      <c r="EJ190" s="678"/>
      <c r="EK190" s="678"/>
      <c r="EL190" s="678"/>
      <c r="EM190" s="678"/>
      <c r="EN190" s="678"/>
      <c r="EO190" s="678"/>
      <c r="EP190" s="678"/>
      <c r="EQ190" s="678"/>
      <c r="ER190" s="678"/>
      <c r="ES190" s="678"/>
      <c r="ET190" s="678"/>
      <c r="EU190" s="678"/>
      <c r="EV190" s="678"/>
      <c r="EW190" s="678"/>
      <c r="EX190" s="678"/>
      <c r="EY190" s="678"/>
      <c r="EZ190" s="678"/>
      <c r="FA190" s="678"/>
      <c r="FB190" s="678"/>
      <c r="FC190" s="678"/>
      <c r="FD190" s="678"/>
      <c r="FE190" s="678"/>
      <c r="FF190" s="678"/>
      <c r="FG190" s="678"/>
      <c r="FH190" s="678"/>
      <c r="FI190" s="678"/>
      <c r="FJ190" s="678"/>
      <c r="FK190" s="678"/>
      <c r="FL190" s="678"/>
      <c r="FM190" s="678"/>
      <c r="FN190" s="678"/>
      <c r="FO190" s="678"/>
      <c r="FP190" s="678"/>
      <c r="FQ190" s="678"/>
      <c r="FR190" s="678"/>
      <c r="FS190" s="678"/>
      <c r="FT190" s="678"/>
      <c r="FU190" s="678"/>
      <c r="FV190" s="678"/>
      <c r="FW190" s="678"/>
      <c r="FX190" s="678"/>
      <c r="FY190" s="678"/>
      <c r="FZ190" s="678"/>
      <c r="GA190" s="678"/>
      <c r="GB190" s="678"/>
      <c r="GC190" s="678"/>
      <c r="GD190" s="678"/>
      <c r="GE190" s="678"/>
      <c r="GF190" s="678"/>
      <c r="GG190" s="678"/>
      <c r="GH190" s="678"/>
      <c r="GI190" s="678"/>
      <c r="GJ190" s="678"/>
      <c r="GK190" s="678"/>
      <c r="GL190" s="678"/>
      <c r="GM190" s="678"/>
      <c r="GN190" s="678"/>
      <c r="GO190" s="678"/>
      <c r="GP190" s="678"/>
      <c r="GQ190" s="678"/>
      <c r="GR190" s="678"/>
      <c r="GS190" s="678"/>
      <c r="GT190" s="678"/>
      <c r="GU190" s="678"/>
      <c r="GV190" s="678"/>
      <c r="GW190" s="678"/>
      <c r="GX190" s="678"/>
      <c r="GY190" s="678"/>
      <c r="GZ190" s="678"/>
      <c r="HA190" s="678"/>
      <c r="HB190" s="678"/>
      <c r="HC190" s="678"/>
      <c r="HD190" s="678"/>
      <c r="HE190" s="678"/>
      <c r="HF190" s="678"/>
      <c r="HG190" s="678"/>
      <c r="HH190" s="678"/>
      <c r="HI190" s="678"/>
      <c r="HJ190" s="678"/>
      <c r="HK190" s="678"/>
      <c r="HL190" s="678"/>
      <c r="HM190" s="678"/>
      <c r="HN190" s="678"/>
      <c r="HO190" s="678"/>
      <c r="HP190" s="678"/>
      <c r="HQ190" s="678"/>
      <c r="HR190" s="678"/>
      <c r="HS190" s="678"/>
      <c r="HT190" s="678"/>
      <c r="HU190" s="678"/>
      <c r="HV190" s="678"/>
      <c r="HW190" s="678"/>
      <c r="HX190" s="678"/>
      <c r="HY190" s="678"/>
      <c r="HZ190" s="678"/>
      <c r="IA190" s="678"/>
      <c r="IB190" s="678"/>
      <c r="IC190" s="678"/>
      <c r="ID190" s="678"/>
      <c r="IE190" s="678"/>
      <c r="IF190" s="678"/>
      <c r="IG190" s="678"/>
      <c r="IH190" s="678"/>
      <c r="II190" s="678"/>
      <c r="IJ190" s="678"/>
      <c r="IK190" s="678"/>
      <c r="IL190" s="678"/>
      <c r="IM190" s="678"/>
      <c r="IN190" s="678"/>
      <c r="IO190" s="678"/>
      <c r="IP190" s="678"/>
      <c r="IQ190" s="678"/>
      <c r="IR190" s="678"/>
      <c r="IS190" s="678"/>
      <c r="IT190" s="678"/>
      <c r="IU190" s="678"/>
      <c r="IV190" s="678"/>
      <c r="IW190" s="678"/>
      <c r="IX190" s="678"/>
      <c r="IY190" s="678"/>
      <c r="IZ190" s="678"/>
      <c r="JA190" s="678"/>
      <c r="JB190" s="678"/>
      <c r="JC190" s="678"/>
      <c r="JD190" s="678"/>
      <c r="JE190" s="678"/>
      <c r="JF190" s="678"/>
      <c r="JG190" s="678"/>
      <c r="JH190" s="678"/>
      <c r="JI190" s="678"/>
      <c r="JJ190" s="678"/>
      <c r="JK190" s="678"/>
      <c r="JL190" s="678"/>
      <c r="JM190" s="678"/>
      <c r="JN190" s="678"/>
      <c r="JO190" s="678"/>
      <c r="JP190" s="678"/>
      <c r="JQ190" s="678"/>
      <c r="JR190" s="678"/>
      <c r="JS190" s="678"/>
      <c r="JT190" s="678"/>
      <c r="JU190" s="678"/>
      <c r="JV190" s="678"/>
      <c r="JW190" s="678"/>
      <c r="JX190" s="678"/>
      <c r="JY190" s="678"/>
      <c r="JZ190" s="678"/>
      <c r="KA190" s="678"/>
      <c r="KB190" s="678"/>
      <c r="KC190" s="678"/>
      <c r="KD190" s="678"/>
      <c r="KE190" s="678"/>
      <c r="KF190" s="678"/>
      <c r="KG190" s="678"/>
      <c r="KH190" s="678"/>
      <c r="KI190" s="678"/>
      <c r="KJ190" s="678"/>
      <c r="KK190" s="678"/>
      <c r="KL190" s="678"/>
      <c r="KM190" s="678"/>
      <c r="KN190" s="678"/>
      <c r="KO190" s="678"/>
      <c r="KP190" s="678"/>
      <c r="KQ190" s="678"/>
      <c r="KR190" s="678"/>
      <c r="KS190" s="678"/>
      <c r="KT190" s="678"/>
      <c r="KU190" s="678"/>
      <c r="KV190" s="678"/>
      <c r="KW190" s="678"/>
      <c r="KX190" s="678"/>
      <c r="KY190" s="678"/>
      <c r="KZ190" s="678"/>
      <c r="LA190" s="678"/>
      <c r="LB190" s="678"/>
      <c r="LC190" s="678"/>
      <c r="LD190" s="678"/>
      <c r="LE190" s="678"/>
      <c r="LF190" s="678"/>
      <c r="LG190" s="678"/>
      <c r="LH190" s="678"/>
      <c r="LI190" s="678"/>
      <c r="LJ190" s="678"/>
      <c r="LK190" s="678"/>
      <c r="LL190" s="678"/>
      <c r="LM190" s="678"/>
      <c r="LN190" s="678"/>
      <c r="LO190" s="678"/>
      <c r="LP190" s="678"/>
      <c r="LQ190" s="678"/>
      <c r="LR190" s="678"/>
      <c r="LS190" s="678"/>
      <c r="LT190" s="678"/>
      <c r="LU190" s="678"/>
      <c r="LV190" s="678"/>
      <c r="LW190" s="678"/>
      <c r="LX190" s="678"/>
      <c r="LY190" s="678"/>
      <c r="LZ190" s="678"/>
      <c r="MA190" s="678"/>
      <c r="MB190" s="678"/>
      <c r="MC190" s="678"/>
      <c r="MD190" s="678"/>
      <c r="ME190" s="678"/>
      <c r="MF190" s="678"/>
      <c r="MG190" s="678"/>
      <c r="MH190" s="678"/>
      <c r="MI190" s="678"/>
      <c r="MJ190" s="678"/>
      <c r="MK190" s="678"/>
      <c r="ML190" s="678"/>
      <c r="MM190" s="678"/>
      <c r="MN190" s="678"/>
      <c r="MO190" s="678"/>
      <c r="MP190" s="678"/>
      <c r="MQ190" s="678"/>
      <c r="MR190" s="678"/>
      <c r="MS190" s="678"/>
      <c r="MT190" s="678"/>
      <c r="MU190" s="678"/>
      <c r="MV190" s="678"/>
      <c r="MW190" s="678"/>
      <c r="MX190" s="678"/>
      <c r="MY190" s="678"/>
      <c r="MZ190" s="678"/>
      <c r="NA190" s="678"/>
      <c r="NB190" s="678"/>
      <c r="NC190" s="678"/>
      <c r="ND190" s="678"/>
      <c r="NE190" s="678"/>
      <c r="NF190" s="678"/>
      <c r="NG190" s="678"/>
      <c r="NH190" s="678"/>
      <c r="NI190" s="678"/>
      <c r="NJ190" s="678"/>
      <c r="NK190" s="678"/>
      <c r="NL190" s="678"/>
      <c r="NM190" s="678"/>
      <c r="NN190" s="678"/>
      <c r="NO190" s="678"/>
      <c r="NP190" s="678"/>
      <c r="NQ190" s="678"/>
      <c r="NR190" s="678"/>
      <c r="NS190" s="678"/>
      <c r="NT190" s="678"/>
      <c r="NU190" s="678"/>
      <c r="NV190" s="678"/>
      <c r="NW190" s="678"/>
      <c r="NX190" s="678"/>
      <c r="NY190" s="678"/>
      <c r="NZ190" s="678"/>
      <c r="OA190" s="678"/>
      <c r="OB190" s="678"/>
      <c r="OC190" s="678"/>
      <c r="OD190" s="678"/>
      <c r="OE190" s="678"/>
      <c r="OF190" s="678"/>
      <c r="OG190" s="678"/>
      <c r="OH190" s="678"/>
      <c r="OI190" s="678"/>
      <c r="OJ190" s="678"/>
      <c r="OK190" s="678"/>
      <c r="OL190" s="678"/>
      <c r="OM190" s="678"/>
      <c r="ON190" s="678"/>
      <c r="OO190" s="678"/>
      <c r="OP190" s="678"/>
      <c r="OQ190" s="678"/>
      <c r="OR190" s="678"/>
      <c r="OS190" s="678"/>
      <c r="OT190" s="678"/>
      <c r="OU190" s="678"/>
      <c r="OV190" s="678"/>
      <c r="OW190" s="678"/>
      <c r="OX190" s="678"/>
      <c r="OY190" s="678"/>
      <c r="OZ190" s="678"/>
      <c r="PA190" s="678"/>
      <c r="PB190" s="678"/>
      <c r="PC190" s="678"/>
      <c r="PD190" s="678"/>
      <c r="PE190" s="678"/>
      <c r="PF190" s="678"/>
      <c r="PG190" s="678"/>
      <c r="PH190" s="678"/>
      <c r="PI190" s="678"/>
      <c r="PJ190" s="678"/>
      <c r="PK190" s="678"/>
      <c r="PL190" s="678"/>
      <c r="PM190" s="678"/>
      <c r="PN190" s="678"/>
      <c r="PO190" s="678"/>
      <c r="PP190" s="678"/>
      <c r="PQ190" s="678"/>
      <c r="PR190" s="678"/>
      <c r="PS190" s="678"/>
      <c r="PT190" s="678"/>
      <c r="PU190" s="678"/>
      <c r="PV190" s="678"/>
      <c r="PW190" s="678"/>
      <c r="PX190" s="678"/>
      <c r="PY190" s="678"/>
      <c r="PZ190" s="678"/>
      <c r="QA190" s="678"/>
      <c r="QB190" s="678"/>
      <c r="QC190" s="678"/>
      <c r="QD190" s="678"/>
      <c r="QE190" s="678"/>
      <c r="QF190" s="678"/>
      <c r="QG190" s="678"/>
      <c r="QH190" s="678"/>
      <c r="QI190" s="678"/>
      <c r="QJ190" s="678"/>
      <c r="QK190" s="678"/>
      <c r="QL190" s="678"/>
      <c r="QM190" s="678"/>
      <c r="QN190" s="678"/>
      <c r="QO190" s="678"/>
      <c r="QP190" s="678"/>
      <c r="QQ190" s="678"/>
      <c r="QR190" s="678"/>
      <c r="QS190" s="678"/>
      <c r="QT190" s="678"/>
      <c r="QU190" s="678"/>
      <c r="QV190" s="678"/>
      <c r="QW190" s="678"/>
      <c r="QX190" s="678"/>
      <c r="QY190" s="678"/>
      <c r="QZ190" s="678"/>
      <c r="RA190" s="678"/>
      <c r="RB190" s="678"/>
      <c r="RC190" s="678"/>
      <c r="RD190" s="678"/>
      <c r="RE190" s="678"/>
      <c r="RF190" s="678"/>
      <c r="RG190" s="678"/>
      <c r="RH190" s="678"/>
      <c r="RI190" s="678"/>
      <c r="RJ190" s="678"/>
      <c r="RK190" s="678"/>
      <c r="RL190" s="678"/>
      <c r="RM190" s="678"/>
      <c r="RN190" s="678"/>
      <c r="RO190" s="678"/>
      <c r="RP190" s="678"/>
      <c r="RQ190" s="678"/>
      <c r="RR190" s="678"/>
      <c r="RS190" s="678"/>
      <c r="RT190" s="678"/>
      <c r="RU190" s="678"/>
      <c r="RV190" s="678"/>
      <c r="RW190" s="678"/>
      <c r="RX190" s="678"/>
      <c r="RY190" s="678"/>
      <c r="RZ190" s="678"/>
      <c r="SA190" s="678"/>
      <c r="SB190" s="678"/>
      <c r="SC190" s="678"/>
      <c r="SD190" s="678"/>
      <c r="SE190" s="678"/>
      <c r="SF190" s="678"/>
      <c r="SG190" s="678"/>
      <c r="SH190" s="678"/>
      <c r="SI190" s="678"/>
      <c r="SJ190" s="678"/>
      <c r="SK190" s="678"/>
      <c r="SL190" s="678"/>
      <c r="SM190" s="678"/>
      <c r="SN190" s="678"/>
      <c r="SO190" s="678"/>
      <c r="SP190" s="678"/>
      <c r="SQ190" s="678"/>
      <c r="SR190" s="678"/>
      <c r="SS190" s="678"/>
      <c r="ST190" s="678"/>
      <c r="SU190" s="678"/>
      <c r="SV190" s="678"/>
      <c r="SW190" s="678"/>
      <c r="SX190" s="678"/>
      <c r="SY190" s="678"/>
      <c r="SZ190" s="678"/>
      <c r="TA190" s="678"/>
      <c r="TB190" s="678"/>
      <c r="TC190" s="678"/>
      <c r="TD190" s="678"/>
      <c r="TE190" s="678"/>
      <c r="TF190" s="678"/>
      <c r="TG190" s="678"/>
      <c r="TH190" s="678"/>
      <c r="TI190" s="678"/>
      <c r="TJ190" s="678"/>
      <c r="TK190" s="678"/>
      <c r="TL190" s="678"/>
      <c r="TM190" s="678"/>
      <c r="TN190" s="678"/>
      <c r="TO190" s="678"/>
      <c r="TP190" s="678"/>
      <c r="TQ190" s="678"/>
      <c r="TR190" s="678"/>
      <c r="TS190" s="678"/>
      <c r="TT190" s="678"/>
      <c r="TU190" s="678"/>
      <c r="TV190" s="678"/>
      <c r="TW190" s="678"/>
      <c r="TX190" s="678"/>
      <c r="TY190" s="678"/>
      <c r="TZ190" s="678"/>
      <c r="UA190" s="678"/>
      <c r="UB190" s="678"/>
      <c r="UC190" s="678"/>
      <c r="UD190" s="678"/>
      <c r="UE190" s="678"/>
      <c r="UF190" s="678"/>
      <c r="UG190" s="678"/>
      <c r="UH190" s="678"/>
      <c r="UI190" s="678"/>
      <c r="UJ190" s="678"/>
      <c r="UK190" s="678"/>
      <c r="UL190" s="678"/>
      <c r="UM190" s="678"/>
      <c r="UN190" s="678"/>
      <c r="UO190" s="678"/>
      <c r="UP190" s="678"/>
      <c r="UQ190" s="678"/>
      <c r="UR190" s="678"/>
      <c r="US190" s="678"/>
      <c r="UT190" s="678"/>
      <c r="UU190" s="678"/>
      <c r="UV190" s="678"/>
      <c r="UW190" s="678"/>
      <c r="UX190" s="678"/>
      <c r="UY190" s="678"/>
      <c r="UZ190" s="678"/>
      <c r="VA190" s="678"/>
      <c r="VB190" s="678"/>
      <c r="VC190" s="678"/>
      <c r="VD190" s="678"/>
      <c r="VE190" s="678"/>
      <c r="VF190" s="678"/>
      <c r="VG190" s="678"/>
      <c r="VH190" s="678"/>
      <c r="VI190" s="678"/>
      <c r="VJ190" s="678"/>
      <c r="VK190" s="678"/>
      <c r="VL190" s="678"/>
      <c r="VM190" s="678"/>
      <c r="VN190" s="678"/>
      <c r="VO190" s="678"/>
      <c r="VP190" s="678"/>
      <c r="VQ190" s="678"/>
      <c r="VR190" s="678"/>
      <c r="VS190" s="678"/>
      <c r="VT190" s="678"/>
      <c r="VU190" s="678"/>
      <c r="VV190" s="678"/>
      <c r="VW190" s="678"/>
      <c r="VX190" s="678"/>
      <c r="VY190" s="678"/>
      <c r="VZ190" s="678"/>
      <c r="WA190" s="678"/>
      <c r="WB190" s="678"/>
      <c r="WC190" s="678"/>
      <c r="WD190" s="678"/>
      <c r="WE190" s="678"/>
      <c r="WF190" s="678"/>
      <c r="WG190" s="678"/>
      <c r="WH190" s="678"/>
      <c r="WI190" s="678"/>
      <c r="WJ190" s="678"/>
      <c r="WK190" s="678"/>
      <c r="WL190" s="678"/>
      <c r="WM190" s="678"/>
      <c r="WN190" s="678"/>
      <c r="WO190" s="678"/>
      <c r="WP190" s="678"/>
      <c r="WQ190" s="678"/>
      <c r="WR190" s="678"/>
      <c r="WS190" s="678"/>
      <c r="WT190" s="678"/>
      <c r="WU190" s="678"/>
      <c r="WV190" s="678"/>
      <c r="WW190" s="678"/>
      <c r="WX190" s="678"/>
      <c r="WY190" s="678"/>
      <c r="WZ190" s="678"/>
      <c r="XA190" s="678"/>
      <c r="XB190" s="678"/>
      <c r="XC190" s="678"/>
      <c r="XD190" s="678"/>
      <c r="XE190" s="678"/>
      <c r="XF190" s="678"/>
      <c r="XG190" s="678"/>
      <c r="XH190" s="678"/>
      <c r="XI190" s="678"/>
      <c r="XJ190" s="678"/>
      <c r="XK190" s="678"/>
      <c r="XL190" s="678"/>
      <c r="XM190" s="678"/>
      <c r="XN190" s="678"/>
      <c r="XO190" s="678"/>
      <c r="XP190" s="678"/>
      <c r="XQ190" s="678"/>
      <c r="XR190" s="678"/>
      <c r="XS190" s="678"/>
      <c r="XT190" s="678"/>
      <c r="XU190" s="678"/>
      <c r="XV190" s="678"/>
      <c r="XW190" s="678"/>
      <c r="XX190" s="678"/>
      <c r="XY190" s="678"/>
      <c r="XZ190" s="678"/>
      <c r="YA190" s="678"/>
      <c r="YB190" s="678"/>
      <c r="YC190" s="678"/>
      <c r="YD190" s="678"/>
      <c r="YE190" s="678"/>
      <c r="YF190" s="678"/>
      <c r="YG190" s="678"/>
      <c r="YH190" s="678"/>
      <c r="YI190" s="678"/>
      <c r="YJ190" s="678"/>
      <c r="YK190" s="678"/>
      <c r="YL190" s="678"/>
      <c r="YM190" s="678"/>
      <c r="YN190" s="678"/>
      <c r="YO190" s="678"/>
      <c r="YP190" s="678"/>
      <c r="YQ190" s="678"/>
      <c r="YR190" s="678"/>
      <c r="YS190" s="678"/>
      <c r="YT190" s="678"/>
      <c r="YU190" s="678"/>
      <c r="YV190" s="678"/>
      <c r="YW190" s="678"/>
      <c r="YX190" s="678"/>
      <c r="YY190" s="678"/>
      <c r="YZ190" s="678"/>
      <c r="ZA190" s="678"/>
      <c r="ZB190" s="678"/>
      <c r="ZC190" s="678"/>
      <c r="ZD190" s="678"/>
      <c r="ZE190" s="678"/>
      <c r="ZF190" s="678"/>
      <c r="ZG190" s="678"/>
      <c r="ZH190" s="678"/>
      <c r="ZI190" s="678"/>
      <c r="ZJ190" s="678"/>
      <c r="ZK190" s="678"/>
      <c r="ZL190" s="678"/>
      <c r="ZM190" s="678"/>
      <c r="ZN190" s="678"/>
      <c r="ZO190" s="678"/>
      <c r="ZP190" s="678"/>
      <c r="ZQ190" s="678"/>
      <c r="ZR190" s="678"/>
      <c r="ZS190" s="678"/>
      <c r="ZT190" s="678"/>
      <c r="ZU190" s="678"/>
      <c r="ZV190" s="678"/>
      <c r="ZW190" s="678"/>
      <c r="ZX190" s="678"/>
      <c r="ZY190" s="678"/>
      <c r="ZZ190" s="678"/>
      <c r="AAA190" s="678"/>
      <c r="AAB190" s="678"/>
      <c r="AAC190" s="678"/>
      <c r="AAD190" s="678"/>
      <c r="AAE190" s="678"/>
      <c r="AAF190" s="678"/>
      <c r="AAG190" s="678"/>
      <c r="AAH190" s="678"/>
      <c r="AAI190" s="678"/>
      <c r="AAJ190" s="678"/>
      <c r="AAK190" s="678"/>
      <c r="AAL190" s="678"/>
      <c r="AAM190" s="678"/>
      <c r="AAN190" s="678"/>
      <c r="AAO190" s="678"/>
      <c r="AAP190" s="678"/>
      <c r="AAQ190" s="678"/>
      <c r="AAR190" s="678"/>
      <c r="AAS190" s="678"/>
      <c r="AAT190" s="678"/>
      <c r="AAU190" s="678"/>
      <c r="AAV190" s="678"/>
      <c r="AAW190" s="678"/>
      <c r="AAX190" s="678"/>
      <c r="AAY190" s="678"/>
      <c r="AAZ190" s="678"/>
      <c r="ABA190" s="678"/>
      <c r="ABB190" s="678"/>
      <c r="ABC190" s="678"/>
      <c r="ABD190" s="678"/>
      <c r="ABE190" s="678"/>
      <c r="ABF190" s="678"/>
      <c r="ABG190" s="678"/>
      <c r="ABH190" s="678"/>
      <c r="ABI190" s="678"/>
      <c r="ABJ190" s="678"/>
      <c r="ABK190" s="678"/>
      <c r="ABL190" s="678"/>
      <c r="ABM190" s="678"/>
      <c r="ABN190" s="678"/>
      <c r="ABO190" s="678"/>
      <c r="ABP190" s="678"/>
      <c r="ABQ190" s="678"/>
      <c r="ABR190" s="678"/>
      <c r="ABS190" s="678"/>
      <c r="ABT190" s="678"/>
      <c r="ABU190" s="678"/>
      <c r="ABV190" s="678"/>
      <c r="ABW190" s="678"/>
      <c r="ABX190" s="678"/>
      <c r="ABY190" s="678"/>
      <c r="ABZ190" s="678"/>
      <c r="ACA190" s="678"/>
      <c r="ACB190" s="678"/>
      <c r="ACC190" s="678"/>
      <c r="ACD190" s="678"/>
      <c r="ACE190" s="678"/>
      <c r="ACF190" s="678"/>
      <c r="ACG190" s="678"/>
      <c r="ACH190" s="678"/>
      <c r="ACI190" s="678"/>
      <c r="ACJ190" s="678"/>
      <c r="ACK190" s="678"/>
      <c r="ACL190" s="678"/>
      <c r="ACM190" s="678"/>
      <c r="ACN190" s="678"/>
      <c r="ACO190" s="678"/>
      <c r="ACP190" s="678"/>
      <c r="ACQ190" s="678"/>
      <c r="ACR190" s="678"/>
      <c r="ACS190" s="678"/>
      <c r="ACT190" s="678"/>
      <c r="ACU190" s="678"/>
      <c r="ACV190" s="678"/>
      <c r="ACW190" s="678"/>
      <c r="ACX190" s="678"/>
      <c r="ACY190" s="678"/>
      <c r="ACZ190" s="678"/>
      <c r="ADA190" s="678"/>
      <c r="ADB190" s="678"/>
      <c r="ADC190" s="678"/>
      <c r="ADD190" s="678"/>
      <c r="ADE190" s="678"/>
      <c r="ADF190" s="678"/>
      <c r="ADG190" s="678"/>
      <c r="ADH190" s="678"/>
      <c r="ADI190" s="678"/>
      <c r="ADJ190" s="678"/>
      <c r="ADK190" s="678"/>
      <c r="ADL190" s="678"/>
      <c r="ADM190" s="678"/>
      <c r="ADN190" s="678"/>
      <c r="ADO190" s="678"/>
      <c r="ADP190" s="678"/>
      <c r="ADQ190" s="678"/>
      <c r="ADR190" s="678"/>
      <c r="ADS190" s="678"/>
      <c r="ADT190" s="678"/>
      <c r="ADU190" s="678"/>
      <c r="ADV190" s="678"/>
      <c r="ADW190" s="678"/>
      <c r="ADX190" s="678"/>
      <c r="ADY190" s="678"/>
      <c r="ADZ190" s="678"/>
      <c r="AEA190" s="678"/>
      <c r="AEB190" s="678"/>
      <c r="AEC190" s="678"/>
      <c r="AED190" s="678"/>
      <c r="AEE190" s="678"/>
      <c r="AEF190" s="678"/>
      <c r="AEG190" s="678"/>
      <c r="AEH190" s="678"/>
      <c r="AEI190" s="678"/>
      <c r="AEJ190" s="678"/>
      <c r="AEK190" s="678"/>
      <c r="AEL190" s="678"/>
      <c r="AEM190" s="678"/>
      <c r="AEN190" s="678"/>
      <c r="AEO190" s="678"/>
      <c r="AEP190" s="678"/>
      <c r="AEQ190" s="678"/>
      <c r="AER190" s="678"/>
    </row>
    <row r="191" spans="11:824">
      <c r="K191" s="678" t="s">
        <v>835</v>
      </c>
      <c r="L191" s="678"/>
      <c r="M191" s="678">
        <v>0</v>
      </c>
      <c r="N191" s="678">
        <v>0</v>
      </c>
      <c r="O191" s="678">
        <v>0</v>
      </c>
      <c r="P191" s="678">
        <v>44188.07</v>
      </c>
      <c r="Q191" s="678">
        <v>35931.26</v>
      </c>
      <c r="R191" s="678">
        <v>23833.72</v>
      </c>
      <c r="S191" s="678" t="s">
        <v>6192</v>
      </c>
      <c r="T191" s="678"/>
      <c r="U191" s="678"/>
      <c r="V191" s="678"/>
      <c r="W191" s="678"/>
      <c r="X191" s="678"/>
      <c r="Y191" s="678"/>
      <c r="Z191" s="678"/>
      <c r="AA191" s="678"/>
      <c r="AB191" s="678"/>
      <c r="AC191" s="678"/>
      <c r="AD191" s="678"/>
      <c r="AE191" s="678"/>
      <c r="AF191" s="678"/>
      <c r="AG191" s="678"/>
      <c r="AH191" s="678"/>
      <c r="AI191" s="678"/>
      <c r="AJ191" s="678"/>
      <c r="AK191" s="678"/>
      <c r="AL191" s="678"/>
      <c r="AM191" s="678"/>
      <c r="AN191" s="678"/>
      <c r="AO191" s="678"/>
      <c r="AP191" s="678"/>
      <c r="AQ191" s="678"/>
      <c r="AR191" s="678"/>
      <c r="AS191" s="678"/>
      <c r="AT191" s="678"/>
      <c r="AU191" s="678"/>
      <c r="AV191" s="678"/>
      <c r="AW191" s="678"/>
      <c r="AX191" s="678"/>
      <c r="AY191" s="678"/>
      <c r="AZ191" s="678"/>
      <c r="BA191" s="678"/>
      <c r="BB191" s="678"/>
      <c r="BC191" s="678"/>
      <c r="BD191" s="678"/>
      <c r="BE191" s="678"/>
      <c r="BF191" s="678"/>
      <c r="BG191" s="678"/>
      <c r="BH191" s="678"/>
      <c r="BI191" s="678"/>
      <c r="BJ191" s="678"/>
      <c r="BK191" s="678"/>
      <c r="BL191" s="678"/>
      <c r="BM191" s="678"/>
      <c r="BN191" s="678"/>
      <c r="BO191" s="678"/>
      <c r="BP191" s="678"/>
      <c r="BQ191" s="678"/>
      <c r="BR191" s="678"/>
      <c r="BS191" s="678"/>
      <c r="BT191" s="678"/>
      <c r="BU191" s="678"/>
      <c r="BV191" s="678"/>
      <c r="BW191" s="678"/>
      <c r="BX191" s="678"/>
      <c r="BY191" s="678"/>
      <c r="BZ191" s="678"/>
      <c r="CA191" s="678"/>
      <c r="CB191" s="678"/>
      <c r="CC191" s="678"/>
      <c r="CD191" s="678"/>
      <c r="CE191" s="678"/>
      <c r="CF191" s="678"/>
      <c r="CG191" s="678"/>
      <c r="CH191" s="678"/>
      <c r="CI191" s="678"/>
      <c r="CJ191" s="678"/>
      <c r="CK191" s="678"/>
      <c r="CL191" s="678"/>
      <c r="CM191" s="678"/>
      <c r="CN191" s="678"/>
      <c r="CO191" s="678"/>
      <c r="CP191" s="678"/>
      <c r="CQ191" s="678"/>
      <c r="CR191" s="678"/>
      <c r="CS191" s="678"/>
      <c r="CT191" s="678"/>
      <c r="CU191" s="678"/>
      <c r="CV191" s="678"/>
      <c r="CW191" s="678"/>
      <c r="CX191" s="678"/>
      <c r="CY191" s="678"/>
      <c r="CZ191" s="678"/>
      <c r="DA191" s="678"/>
      <c r="DB191" s="678"/>
      <c r="DC191" s="678"/>
      <c r="DD191" s="678"/>
      <c r="DE191" s="678"/>
      <c r="DF191" s="678"/>
      <c r="DG191" s="678"/>
      <c r="DH191" s="678"/>
      <c r="DI191" s="678"/>
      <c r="DJ191" s="678"/>
      <c r="DK191" s="678"/>
      <c r="DL191" s="678"/>
      <c r="DM191" s="678"/>
      <c r="DN191" s="678"/>
      <c r="DO191" s="678"/>
      <c r="DP191" s="678"/>
      <c r="DQ191" s="678"/>
      <c r="DR191" s="678"/>
      <c r="DS191" s="678"/>
      <c r="DT191" s="678"/>
      <c r="DU191" s="678"/>
      <c r="DV191" s="678"/>
      <c r="DW191" s="678"/>
      <c r="DX191" s="678"/>
      <c r="DY191" s="678"/>
      <c r="DZ191" s="678"/>
      <c r="EA191" s="678"/>
      <c r="EB191" s="678"/>
      <c r="EC191" s="678"/>
      <c r="ED191" s="678"/>
      <c r="EE191" s="678"/>
      <c r="EF191" s="678"/>
      <c r="EG191" s="678"/>
      <c r="EH191" s="678"/>
      <c r="EI191" s="678"/>
      <c r="EJ191" s="678"/>
      <c r="EK191" s="678"/>
      <c r="EL191" s="678"/>
      <c r="EM191" s="678"/>
      <c r="EN191" s="678"/>
      <c r="EO191" s="678"/>
      <c r="EP191" s="678"/>
      <c r="EQ191" s="678"/>
      <c r="ER191" s="678"/>
      <c r="ES191" s="678"/>
      <c r="ET191" s="678"/>
      <c r="EU191" s="678"/>
      <c r="EV191" s="678"/>
      <c r="EW191" s="678"/>
      <c r="EX191" s="678"/>
      <c r="EY191" s="678"/>
      <c r="EZ191" s="678"/>
      <c r="FA191" s="678"/>
      <c r="FB191" s="678"/>
      <c r="FC191" s="678"/>
      <c r="FD191" s="678"/>
      <c r="FE191" s="678"/>
      <c r="FF191" s="678"/>
      <c r="FG191" s="678"/>
      <c r="FH191" s="678"/>
      <c r="FI191" s="678"/>
      <c r="FJ191" s="678"/>
      <c r="FK191" s="678"/>
      <c r="FL191" s="678"/>
      <c r="FM191" s="678"/>
      <c r="FN191" s="678"/>
      <c r="FO191" s="678"/>
      <c r="FP191" s="678"/>
      <c r="FQ191" s="678"/>
      <c r="FR191" s="678"/>
      <c r="FS191" s="678"/>
      <c r="FT191" s="678"/>
      <c r="FU191" s="678"/>
      <c r="FV191" s="678"/>
      <c r="FW191" s="678"/>
      <c r="FX191" s="678"/>
      <c r="FY191" s="678"/>
      <c r="FZ191" s="678"/>
      <c r="GA191" s="678"/>
      <c r="GB191" s="678"/>
      <c r="GC191" s="678"/>
      <c r="GD191" s="678"/>
      <c r="GE191" s="678"/>
      <c r="GF191" s="678"/>
      <c r="GG191" s="678"/>
      <c r="GH191" s="678"/>
      <c r="GI191" s="678"/>
      <c r="GJ191" s="678"/>
      <c r="GK191" s="678"/>
      <c r="GL191" s="678"/>
      <c r="GM191" s="678"/>
      <c r="GN191" s="678"/>
      <c r="GO191" s="678"/>
      <c r="GP191" s="678"/>
      <c r="GQ191" s="678"/>
      <c r="GR191" s="678"/>
      <c r="GS191" s="678"/>
      <c r="GT191" s="678"/>
      <c r="GU191" s="678"/>
      <c r="GV191" s="678"/>
      <c r="GW191" s="678"/>
      <c r="GX191" s="678"/>
      <c r="GY191" s="678"/>
      <c r="GZ191" s="678"/>
      <c r="HA191" s="678"/>
      <c r="HB191" s="678"/>
      <c r="HC191" s="678"/>
      <c r="HD191" s="678"/>
      <c r="HE191" s="678"/>
      <c r="HF191" s="678"/>
      <c r="HG191" s="678"/>
      <c r="HH191" s="678"/>
      <c r="HI191" s="678"/>
      <c r="HJ191" s="678"/>
      <c r="HK191" s="678"/>
      <c r="HL191" s="678"/>
      <c r="HM191" s="678"/>
      <c r="HN191" s="678"/>
      <c r="HO191" s="678"/>
      <c r="HP191" s="678"/>
      <c r="HQ191" s="678"/>
      <c r="HR191" s="678"/>
      <c r="HS191" s="678"/>
      <c r="HT191" s="678"/>
      <c r="HU191" s="678"/>
      <c r="HV191" s="678"/>
      <c r="HW191" s="678"/>
      <c r="HX191" s="678"/>
      <c r="HY191" s="678"/>
      <c r="HZ191" s="678"/>
      <c r="IA191" s="678"/>
      <c r="IB191" s="678"/>
      <c r="IC191" s="678"/>
      <c r="ID191" s="678"/>
      <c r="IE191" s="678"/>
      <c r="IF191" s="678"/>
      <c r="IG191" s="678"/>
      <c r="IH191" s="678"/>
      <c r="II191" s="678"/>
      <c r="IJ191" s="678"/>
      <c r="IK191" s="678"/>
      <c r="IL191" s="678"/>
      <c r="IM191" s="678"/>
      <c r="IN191" s="678"/>
      <c r="IO191" s="678"/>
      <c r="IP191" s="678"/>
      <c r="IQ191" s="678"/>
      <c r="IR191" s="678"/>
      <c r="IS191" s="678"/>
      <c r="IT191" s="678"/>
      <c r="IU191" s="678"/>
      <c r="IV191" s="678"/>
      <c r="IW191" s="678"/>
      <c r="IX191" s="678"/>
      <c r="IY191" s="678"/>
      <c r="IZ191" s="678"/>
      <c r="JA191" s="678"/>
      <c r="JB191" s="678"/>
      <c r="JC191" s="678"/>
      <c r="JD191" s="678"/>
      <c r="JE191" s="678"/>
      <c r="JF191" s="678"/>
      <c r="JG191" s="678"/>
      <c r="JH191" s="678"/>
      <c r="JI191" s="678"/>
      <c r="JJ191" s="678"/>
      <c r="JK191" s="678"/>
      <c r="JL191" s="678"/>
      <c r="JM191" s="678"/>
      <c r="JN191" s="678"/>
      <c r="JO191" s="678"/>
      <c r="JP191" s="678"/>
      <c r="JQ191" s="678"/>
      <c r="JR191" s="678"/>
      <c r="JS191" s="678"/>
      <c r="JT191" s="678"/>
      <c r="JU191" s="678"/>
      <c r="JV191" s="678"/>
      <c r="JW191" s="678"/>
      <c r="JX191" s="678"/>
      <c r="JY191" s="678"/>
      <c r="JZ191" s="678"/>
      <c r="KA191" s="678"/>
      <c r="KB191" s="678"/>
      <c r="KC191" s="678"/>
      <c r="KD191" s="678"/>
      <c r="KE191" s="678"/>
      <c r="KF191" s="678"/>
      <c r="KG191" s="678"/>
      <c r="KH191" s="678"/>
      <c r="KI191" s="678"/>
      <c r="KJ191" s="678"/>
      <c r="KK191" s="678"/>
      <c r="KL191" s="678"/>
      <c r="KM191" s="678"/>
      <c r="KN191" s="678"/>
      <c r="KO191" s="678"/>
      <c r="KP191" s="678"/>
      <c r="KQ191" s="678"/>
      <c r="KR191" s="678"/>
      <c r="KS191" s="678"/>
      <c r="KT191" s="678"/>
      <c r="KU191" s="678"/>
      <c r="KV191" s="678"/>
      <c r="KW191" s="678"/>
      <c r="KX191" s="678"/>
      <c r="KY191" s="678"/>
      <c r="KZ191" s="678"/>
      <c r="LA191" s="678"/>
      <c r="LB191" s="678"/>
      <c r="LC191" s="678"/>
      <c r="LD191" s="678"/>
      <c r="LE191" s="678"/>
      <c r="LF191" s="678"/>
      <c r="LG191" s="678"/>
      <c r="LH191" s="678"/>
      <c r="LI191" s="678"/>
      <c r="LJ191" s="678"/>
      <c r="LK191" s="678"/>
      <c r="LL191" s="678"/>
      <c r="LM191" s="678"/>
      <c r="LN191" s="678"/>
      <c r="LO191" s="678"/>
      <c r="LP191" s="678"/>
      <c r="LQ191" s="678"/>
      <c r="LR191" s="678"/>
      <c r="LS191" s="678"/>
      <c r="LT191" s="678"/>
      <c r="LU191" s="678"/>
      <c r="LV191" s="678"/>
      <c r="LW191" s="678"/>
      <c r="LX191" s="678"/>
      <c r="LY191" s="678"/>
      <c r="LZ191" s="678"/>
      <c r="MA191" s="678"/>
      <c r="MB191" s="678"/>
      <c r="MC191" s="678"/>
      <c r="MD191" s="678"/>
      <c r="ME191" s="678"/>
      <c r="MF191" s="678"/>
      <c r="MG191" s="678"/>
      <c r="MH191" s="678"/>
      <c r="MI191" s="678"/>
      <c r="MJ191" s="678"/>
      <c r="MK191" s="678"/>
      <c r="ML191" s="678"/>
      <c r="MM191" s="678"/>
      <c r="MN191" s="678"/>
      <c r="MO191" s="678"/>
      <c r="MP191" s="678"/>
      <c r="MQ191" s="678"/>
      <c r="MR191" s="678"/>
      <c r="MS191" s="678"/>
      <c r="MT191" s="678"/>
      <c r="MU191" s="678"/>
      <c r="MV191" s="678"/>
      <c r="MW191" s="678"/>
      <c r="MX191" s="678"/>
      <c r="MY191" s="678"/>
      <c r="MZ191" s="678"/>
      <c r="NA191" s="678"/>
      <c r="NB191" s="678"/>
      <c r="NC191" s="678"/>
      <c r="ND191" s="678"/>
      <c r="NE191" s="678"/>
      <c r="NF191" s="678"/>
      <c r="NG191" s="678"/>
      <c r="NH191" s="678"/>
      <c r="NI191" s="678"/>
      <c r="NJ191" s="678"/>
      <c r="NK191" s="678"/>
      <c r="NL191" s="678"/>
      <c r="NM191" s="678"/>
      <c r="NN191" s="678"/>
      <c r="NO191" s="678"/>
      <c r="NP191" s="678"/>
      <c r="NQ191" s="678"/>
      <c r="NR191" s="678"/>
      <c r="NS191" s="678"/>
      <c r="NT191" s="678"/>
      <c r="NU191" s="678"/>
      <c r="NV191" s="678"/>
      <c r="NW191" s="678"/>
      <c r="NX191" s="678"/>
      <c r="NY191" s="678"/>
      <c r="NZ191" s="678"/>
      <c r="OA191" s="678"/>
      <c r="OB191" s="678"/>
      <c r="OC191" s="678"/>
      <c r="OD191" s="678"/>
      <c r="OE191" s="678"/>
      <c r="OF191" s="678"/>
      <c r="OG191" s="678"/>
      <c r="OH191" s="678"/>
      <c r="OI191" s="678"/>
      <c r="OJ191" s="678"/>
      <c r="OK191" s="678"/>
      <c r="OL191" s="678"/>
      <c r="OM191" s="678"/>
      <c r="ON191" s="678"/>
      <c r="OO191" s="678"/>
      <c r="OP191" s="678"/>
      <c r="OQ191" s="678"/>
      <c r="OR191" s="678"/>
      <c r="OS191" s="678"/>
      <c r="OT191" s="678"/>
      <c r="OU191" s="678"/>
      <c r="OV191" s="678"/>
      <c r="OW191" s="678"/>
      <c r="OX191" s="678"/>
      <c r="OY191" s="678"/>
      <c r="OZ191" s="678"/>
      <c r="PA191" s="678"/>
      <c r="PB191" s="678"/>
      <c r="PC191" s="678"/>
      <c r="PD191" s="678"/>
      <c r="PE191" s="678"/>
      <c r="PF191" s="678"/>
      <c r="PG191" s="678"/>
      <c r="PH191" s="678"/>
      <c r="PI191" s="678"/>
      <c r="PJ191" s="678"/>
      <c r="PK191" s="678"/>
      <c r="PL191" s="678"/>
      <c r="PM191" s="678"/>
      <c r="PN191" s="678"/>
      <c r="PO191" s="678"/>
      <c r="PP191" s="678"/>
      <c r="PQ191" s="678"/>
      <c r="PR191" s="678"/>
      <c r="PS191" s="678"/>
      <c r="PT191" s="678"/>
      <c r="PU191" s="678"/>
      <c r="PV191" s="678"/>
      <c r="PW191" s="678"/>
      <c r="PX191" s="678"/>
      <c r="PY191" s="678"/>
      <c r="PZ191" s="678"/>
      <c r="QA191" s="678"/>
      <c r="QB191" s="678"/>
      <c r="QC191" s="678"/>
      <c r="QD191" s="678"/>
      <c r="QE191" s="678"/>
      <c r="QF191" s="678"/>
      <c r="QG191" s="678"/>
      <c r="QH191" s="678"/>
      <c r="QI191" s="678"/>
      <c r="QJ191" s="678"/>
      <c r="QK191" s="678"/>
      <c r="QL191" s="678"/>
      <c r="QM191" s="678"/>
      <c r="QN191" s="678"/>
      <c r="QO191" s="678"/>
      <c r="QP191" s="678"/>
      <c r="QQ191" s="678"/>
      <c r="QR191" s="678"/>
      <c r="QS191" s="678"/>
      <c r="QT191" s="678"/>
      <c r="QU191" s="678"/>
      <c r="QV191" s="678"/>
      <c r="QW191" s="678"/>
      <c r="QX191" s="678"/>
      <c r="QY191" s="678"/>
      <c r="QZ191" s="678"/>
      <c r="RA191" s="678"/>
      <c r="RB191" s="678"/>
      <c r="RC191" s="678"/>
      <c r="RD191" s="678"/>
      <c r="RE191" s="678"/>
      <c r="RF191" s="678"/>
      <c r="RG191" s="678"/>
      <c r="RH191" s="678"/>
      <c r="RI191" s="678"/>
      <c r="RJ191" s="678"/>
      <c r="RK191" s="678"/>
      <c r="RL191" s="678"/>
      <c r="RM191" s="678"/>
      <c r="RN191" s="678"/>
      <c r="RO191" s="678"/>
      <c r="RP191" s="678"/>
      <c r="RQ191" s="678"/>
      <c r="RR191" s="678"/>
      <c r="RS191" s="678"/>
      <c r="RT191" s="678"/>
      <c r="RU191" s="678"/>
      <c r="RV191" s="678"/>
      <c r="RW191" s="678"/>
      <c r="RX191" s="678"/>
      <c r="RY191" s="678"/>
      <c r="RZ191" s="678"/>
      <c r="SA191" s="678"/>
      <c r="SB191" s="678"/>
      <c r="SC191" s="678"/>
      <c r="SD191" s="678"/>
      <c r="SE191" s="678"/>
      <c r="SF191" s="678"/>
      <c r="SG191" s="678"/>
      <c r="SH191" s="678"/>
      <c r="SI191" s="678"/>
      <c r="SJ191" s="678"/>
      <c r="SK191" s="678"/>
      <c r="SL191" s="678"/>
      <c r="SM191" s="678"/>
      <c r="SN191" s="678"/>
      <c r="SO191" s="678"/>
      <c r="SP191" s="678"/>
      <c r="SQ191" s="678"/>
      <c r="SR191" s="678"/>
      <c r="SS191" s="678"/>
      <c r="ST191" s="678"/>
      <c r="SU191" s="678"/>
      <c r="SV191" s="678"/>
      <c r="SW191" s="678"/>
      <c r="SX191" s="678"/>
      <c r="SY191" s="678"/>
      <c r="SZ191" s="678"/>
      <c r="TA191" s="678"/>
      <c r="TB191" s="678"/>
      <c r="TC191" s="678"/>
      <c r="TD191" s="678"/>
      <c r="TE191" s="678"/>
      <c r="TF191" s="678"/>
      <c r="TG191" s="678"/>
      <c r="TH191" s="678"/>
      <c r="TI191" s="678"/>
      <c r="TJ191" s="678"/>
      <c r="TK191" s="678"/>
      <c r="TL191" s="678"/>
      <c r="TM191" s="678"/>
      <c r="TN191" s="678"/>
      <c r="TO191" s="678"/>
      <c r="TP191" s="678"/>
      <c r="TQ191" s="678"/>
      <c r="TR191" s="678"/>
      <c r="TS191" s="678"/>
      <c r="TT191" s="678"/>
      <c r="TU191" s="678"/>
      <c r="TV191" s="678"/>
      <c r="TW191" s="678"/>
      <c r="TX191" s="678"/>
      <c r="TY191" s="678"/>
      <c r="TZ191" s="678"/>
      <c r="UA191" s="678"/>
      <c r="UB191" s="678"/>
      <c r="UC191" s="678"/>
      <c r="UD191" s="678"/>
      <c r="UE191" s="678"/>
      <c r="UF191" s="678"/>
      <c r="UG191" s="678"/>
      <c r="UH191" s="678"/>
      <c r="UI191" s="678"/>
      <c r="UJ191" s="678"/>
      <c r="UK191" s="678"/>
      <c r="UL191" s="678"/>
      <c r="UM191" s="678"/>
      <c r="UN191" s="678"/>
      <c r="UO191" s="678"/>
      <c r="UP191" s="678"/>
      <c r="UQ191" s="678"/>
      <c r="UR191" s="678"/>
      <c r="US191" s="678"/>
      <c r="UT191" s="678"/>
      <c r="UU191" s="678"/>
      <c r="UV191" s="678"/>
      <c r="UW191" s="678"/>
      <c r="UX191" s="678"/>
      <c r="UY191" s="678"/>
      <c r="UZ191" s="678"/>
      <c r="VA191" s="678"/>
      <c r="VB191" s="678"/>
      <c r="VC191" s="678"/>
      <c r="VD191" s="678"/>
      <c r="VE191" s="678"/>
      <c r="VF191" s="678"/>
      <c r="VG191" s="678"/>
      <c r="VH191" s="678"/>
      <c r="VI191" s="678"/>
      <c r="VJ191" s="678"/>
      <c r="VK191" s="678"/>
      <c r="VL191" s="678"/>
      <c r="VM191" s="678"/>
      <c r="VN191" s="678"/>
      <c r="VO191" s="678"/>
      <c r="VP191" s="678"/>
      <c r="VQ191" s="678"/>
      <c r="VR191" s="678"/>
      <c r="VS191" s="678"/>
      <c r="VT191" s="678"/>
      <c r="VU191" s="678"/>
      <c r="VV191" s="678"/>
      <c r="VW191" s="678"/>
      <c r="VX191" s="678"/>
      <c r="VY191" s="678"/>
      <c r="VZ191" s="678"/>
      <c r="WA191" s="678"/>
      <c r="WB191" s="678"/>
      <c r="WC191" s="678"/>
      <c r="WD191" s="678"/>
      <c r="WE191" s="678"/>
      <c r="WF191" s="678"/>
      <c r="WG191" s="678"/>
      <c r="WH191" s="678"/>
      <c r="WI191" s="678"/>
      <c r="WJ191" s="678"/>
      <c r="WK191" s="678"/>
      <c r="WL191" s="678"/>
      <c r="WM191" s="678"/>
      <c r="WN191" s="678"/>
      <c r="WO191" s="678"/>
      <c r="WP191" s="678"/>
      <c r="WQ191" s="678"/>
      <c r="WR191" s="678"/>
      <c r="WS191" s="678"/>
      <c r="WT191" s="678"/>
      <c r="WU191" s="678"/>
      <c r="WV191" s="678"/>
      <c r="WW191" s="678"/>
      <c r="WX191" s="678"/>
      <c r="WY191" s="678"/>
      <c r="WZ191" s="678"/>
      <c r="XA191" s="678"/>
      <c r="XB191" s="678"/>
      <c r="XC191" s="678"/>
      <c r="XD191" s="678"/>
      <c r="XE191" s="678"/>
      <c r="XF191" s="678"/>
      <c r="XG191" s="678"/>
      <c r="XH191" s="678"/>
      <c r="XI191" s="678"/>
      <c r="XJ191" s="678"/>
      <c r="XK191" s="678"/>
      <c r="XL191" s="678"/>
      <c r="XM191" s="678"/>
      <c r="XN191" s="678"/>
      <c r="XO191" s="678"/>
      <c r="XP191" s="678"/>
      <c r="XQ191" s="678"/>
      <c r="XR191" s="678"/>
      <c r="XS191" s="678"/>
      <c r="XT191" s="678"/>
      <c r="XU191" s="678"/>
      <c r="XV191" s="678"/>
      <c r="XW191" s="678"/>
      <c r="XX191" s="678"/>
      <c r="XY191" s="678"/>
      <c r="XZ191" s="678"/>
      <c r="YA191" s="678"/>
      <c r="YB191" s="678"/>
      <c r="YC191" s="678"/>
      <c r="YD191" s="678"/>
      <c r="YE191" s="678"/>
      <c r="YF191" s="678"/>
      <c r="YG191" s="678"/>
      <c r="YH191" s="678"/>
      <c r="YI191" s="678"/>
      <c r="YJ191" s="678"/>
      <c r="YK191" s="678"/>
      <c r="YL191" s="678"/>
      <c r="YM191" s="678"/>
      <c r="YN191" s="678"/>
      <c r="YO191" s="678"/>
      <c r="YP191" s="678"/>
      <c r="YQ191" s="678"/>
      <c r="YR191" s="678"/>
      <c r="YS191" s="678"/>
      <c r="YT191" s="678"/>
      <c r="YU191" s="678"/>
      <c r="YV191" s="678"/>
      <c r="YW191" s="678"/>
      <c r="YX191" s="678"/>
      <c r="YY191" s="678"/>
      <c r="YZ191" s="678"/>
      <c r="ZA191" s="678"/>
      <c r="ZB191" s="678"/>
      <c r="ZC191" s="678"/>
      <c r="ZD191" s="678"/>
      <c r="ZE191" s="678"/>
      <c r="ZF191" s="678"/>
      <c r="ZG191" s="678"/>
      <c r="ZH191" s="678"/>
      <c r="ZI191" s="678"/>
      <c r="ZJ191" s="678"/>
      <c r="ZK191" s="678"/>
      <c r="ZL191" s="678"/>
      <c r="ZM191" s="678"/>
      <c r="ZN191" s="678"/>
      <c r="ZO191" s="678"/>
      <c r="ZP191" s="678"/>
      <c r="ZQ191" s="678"/>
      <c r="ZR191" s="678"/>
      <c r="ZS191" s="678"/>
      <c r="ZT191" s="678"/>
      <c r="ZU191" s="678"/>
      <c r="ZV191" s="678"/>
      <c r="ZW191" s="678"/>
      <c r="ZX191" s="678"/>
      <c r="ZY191" s="678"/>
      <c r="ZZ191" s="678"/>
      <c r="AAA191" s="678"/>
      <c r="AAB191" s="678"/>
      <c r="AAC191" s="678"/>
      <c r="AAD191" s="678"/>
      <c r="AAE191" s="678"/>
      <c r="AAF191" s="678"/>
      <c r="AAG191" s="678"/>
      <c r="AAH191" s="678"/>
      <c r="AAI191" s="678"/>
      <c r="AAJ191" s="678"/>
      <c r="AAK191" s="678"/>
      <c r="AAL191" s="678"/>
      <c r="AAM191" s="678"/>
      <c r="AAN191" s="678"/>
      <c r="AAO191" s="678"/>
      <c r="AAP191" s="678"/>
      <c r="AAQ191" s="678"/>
      <c r="AAR191" s="678"/>
      <c r="AAS191" s="678"/>
      <c r="AAT191" s="678"/>
      <c r="AAU191" s="678"/>
      <c r="AAV191" s="678"/>
      <c r="AAW191" s="678"/>
      <c r="AAX191" s="678"/>
      <c r="AAY191" s="678"/>
      <c r="AAZ191" s="678"/>
      <c r="ABA191" s="678"/>
      <c r="ABB191" s="678"/>
      <c r="ABC191" s="678"/>
      <c r="ABD191" s="678"/>
      <c r="ABE191" s="678"/>
      <c r="ABF191" s="678"/>
      <c r="ABG191" s="678"/>
      <c r="ABH191" s="678"/>
      <c r="ABI191" s="678"/>
      <c r="ABJ191" s="678"/>
      <c r="ABK191" s="678"/>
      <c r="ABL191" s="678"/>
      <c r="ABM191" s="678"/>
      <c r="ABN191" s="678"/>
      <c r="ABO191" s="678"/>
      <c r="ABP191" s="678"/>
      <c r="ABQ191" s="678"/>
      <c r="ABR191" s="678"/>
      <c r="ABS191" s="678"/>
      <c r="ABT191" s="678"/>
      <c r="ABU191" s="678"/>
      <c r="ABV191" s="678"/>
      <c r="ABW191" s="678"/>
      <c r="ABX191" s="678"/>
      <c r="ABY191" s="678"/>
      <c r="ABZ191" s="678"/>
      <c r="ACA191" s="678"/>
      <c r="ACB191" s="678"/>
      <c r="ACC191" s="678"/>
      <c r="ACD191" s="678"/>
      <c r="ACE191" s="678"/>
      <c r="ACF191" s="678"/>
      <c r="ACG191" s="678"/>
      <c r="ACH191" s="678"/>
      <c r="ACI191" s="678"/>
      <c r="ACJ191" s="678"/>
      <c r="ACK191" s="678"/>
      <c r="ACL191" s="678"/>
      <c r="ACM191" s="678"/>
      <c r="ACN191" s="678"/>
      <c r="ACO191" s="678"/>
      <c r="ACP191" s="678"/>
      <c r="ACQ191" s="678"/>
      <c r="ACR191" s="678"/>
      <c r="ACS191" s="678"/>
      <c r="ACT191" s="678"/>
      <c r="ACU191" s="678"/>
      <c r="ACV191" s="678"/>
      <c r="ACW191" s="678"/>
      <c r="ACX191" s="678"/>
      <c r="ACY191" s="678"/>
      <c r="ACZ191" s="678"/>
      <c r="ADA191" s="678"/>
      <c r="ADB191" s="678"/>
      <c r="ADC191" s="678"/>
      <c r="ADD191" s="678"/>
      <c r="ADE191" s="678"/>
      <c r="ADF191" s="678"/>
      <c r="ADG191" s="678"/>
      <c r="ADH191" s="678"/>
      <c r="ADI191" s="678"/>
      <c r="ADJ191" s="678"/>
      <c r="ADK191" s="678"/>
      <c r="ADL191" s="678"/>
      <c r="ADM191" s="678"/>
      <c r="ADN191" s="678"/>
      <c r="ADO191" s="678"/>
      <c r="ADP191" s="678"/>
      <c r="ADQ191" s="678"/>
      <c r="ADR191" s="678"/>
      <c r="ADS191" s="678"/>
      <c r="ADT191" s="678"/>
      <c r="ADU191" s="678"/>
      <c r="ADV191" s="678"/>
      <c r="ADW191" s="678"/>
      <c r="ADX191" s="678"/>
      <c r="ADY191" s="678"/>
      <c r="ADZ191" s="678"/>
      <c r="AEA191" s="678"/>
      <c r="AEB191" s="678"/>
      <c r="AEC191" s="678"/>
      <c r="AED191" s="678"/>
      <c r="AEE191" s="678"/>
      <c r="AEF191" s="678"/>
      <c r="AEG191" s="678"/>
      <c r="AEH191" s="678"/>
      <c r="AEI191" s="678"/>
      <c r="AEJ191" s="678"/>
      <c r="AEK191" s="678"/>
      <c r="AEL191" s="678"/>
      <c r="AEM191" s="678"/>
      <c r="AEN191" s="678"/>
      <c r="AEO191" s="678"/>
      <c r="AEP191" s="678"/>
      <c r="AEQ191" s="678"/>
      <c r="AER191" s="678"/>
    </row>
    <row r="192" spans="11:824">
      <c r="K192" s="678" t="s">
        <v>836</v>
      </c>
      <c r="L192" s="678"/>
      <c r="M192" s="678">
        <v>11076181.82</v>
      </c>
      <c r="N192" s="678">
        <v>4419392</v>
      </c>
      <c r="O192" s="678">
        <v>1734353.19</v>
      </c>
      <c r="P192" s="678">
        <v>14498.77</v>
      </c>
      <c r="Q192" s="678">
        <v>4192.22</v>
      </c>
      <c r="R192" s="678">
        <v>1763.71</v>
      </c>
      <c r="S192" s="678" t="s">
        <v>6192</v>
      </c>
      <c r="T192" s="678"/>
      <c r="U192" s="678"/>
      <c r="V192" s="678"/>
      <c r="W192" s="678"/>
      <c r="X192" s="678"/>
      <c r="Y192" s="678"/>
      <c r="Z192" s="678"/>
      <c r="AA192" s="678"/>
      <c r="AB192" s="678"/>
      <c r="AC192" s="678"/>
      <c r="AD192" s="678"/>
      <c r="AE192" s="678"/>
      <c r="AF192" s="678"/>
      <c r="AG192" s="678"/>
      <c r="AH192" s="678"/>
      <c r="AI192" s="678"/>
      <c r="AJ192" s="678"/>
      <c r="AK192" s="678"/>
      <c r="AL192" s="678"/>
      <c r="AM192" s="678"/>
      <c r="AN192" s="678"/>
      <c r="AO192" s="678"/>
      <c r="AP192" s="678"/>
      <c r="AQ192" s="678"/>
      <c r="AR192" s="678"/>
      <c r="AS192" s="678"/>
      <c r="AT192" s="678"/>
      <c r="AU192" s="678"/>
      <c r="AV192" s="678"/>
      <c r="AW192" s="678"/>
      <c r="AX192" s="678"/>
      <c r="AY192" s="678"/>
      <c r="AZ192" s="678"/>
      <c r="BA192" s="678"/>
      <c r="BB192" s="678"/>
      <c r="BC192" s="678"/>
      <c r="BD192" s="678"/>
      <c r="BE192" s="678"/>
      <c r="BF192" s="678"/>
      <c r="BG192" s="678"/>
      <c r="BH192" s="678"/>
      <c r="BI192" s="678"/>
      <c r="BJ192" s="678"/>
      <c r="BK192" s="678"/>
      <c r="BL192" s="678"/>
      <c r="BM192" s="678"/>
      <c r="BN192" s="678"/>
      <c r="BO192" s="678"/>
      <c r="BP192" s="678"/>
      <c r="BQ192" s="678"/>
      <c r="BR192" s="678"/>
      <c r="BS192" s="678"/>
      <c r="BT192" s="678"/>
      <c r="BU192" s="678"/>
      <c r="BV192" s="678"/>
      <c r="BW192" s="678"/>
      <c r="BX192" s="678"/>
      <c r="BY192" s="678"/>
      <c r="BZ192" s="678"/>
      <c r="CA192" s="678"/>
      <c r="CB192" s="678"/>
      <c r="CC192" s="678"/>
      <c r="CD192" s="678"/>
      <c r="CE192" s="678"/>
      <c r="CF192" s="678"/>
      <c r="CG192" s="678"/>
      <c r="CH192" s="678"/>
      <c r="CI192" s="678"/>
      <c r="CJ192" s="678"/>
      <c r="CK192" s="678"/>
      <c r="CL192" s="678"/>
      <c r="CM192" s="678"/>
      <c r="CN192" s="678"/>
      <c r="CO192" s="678"/>
      <c r="CP192" s="678"/>
      <c r="CQ192" s="678"/>
      <c r="CR192" s="678"/>
      <c r="CS192" s="678"/>
      <c r="CT192" s="678"/>
      <c r="CU192" s="678"/>
      <c r="CV192" s="678"/>
      <c r="CW192" s="678"/>
      <c r="CX192" s="678"/>
      <c r="CY192" s="678"/>
      <c r="CZ192" s="678"/>
      <c r="DA192" s="678"/>
      <c r="DB192" s="678"/>
      <c r="DC192" s="678"/>
      <c r="DD192" s="678"/>
      <c r="DE192" s="678"/>
      <c r="DF192" s="678"/>
      <c r="DG192" s="678"/>
      <c r="DH192" s="678"/>
      <c r="DI192" s="678"/>
      <c r="DJ192" s="678"/>
      <c r="DK192" s="678"/>
      <c r="DL192" s="678"/>
      <c r="DM192" s="678"/>
      <c r="DN192" s="678"/>
      <c r="DO192" s="678"/>
      <c r="DP192" s="678"/>
      <c r="DQ192" s="678"/>
      <c r="DR192" s="678"/>
      <c r="DS192" s="678"/>
      <c r="DT192" s="678"/>
      <c r="DU192" s="678"/>
      <c r="DV192" s="678"/>
      <c r="DW192" s="678"/>
      <c r="DX192" s="678"/>
      <c r="DY192" s="678"/>
      <c r="DZ192" s="678"/>
      <c r="EA192" s="678"/>
      <c r="EB192" s="678"/>
      <c r="EC192" s="678"/>
      <c r="ED192" s="678"/>
      <c r="EE192" s="678"/>
      <c r="EF192" s="678"/>
      <c r="EG192" s="678"/>
      <c r="EH192" s="678"/>
      <c r="EI192" s="678"/>
      <c r="EJ192" s="678"/>
      <c r="EK192" s="678"/>
      <c r="EL192" s="678"/>
      <c r="EM192" s="678"/>
      <c r="EN192" s="678"/>
      <c r="EO192" s="678"/>
      <c r="EP192" s="678"/>
      <c r="EQ192" s="678"/>
      <c r="ER192" s="678"/>
      <c r="ES192" s="678"/>
      <c r="ET192" s="678">
        <v>1290.04</v>
      </c>
      <c r="EU192" s="678">
        <v>2580.0700000000002</v>
      </c>
      <c r="EV192" s="678">
        <v>3870.11</v>
      </c>
      <c r="EW192" s="678">
        <v>5160.1400000000003</v>
      </c>
      <c r="EX192" s="678">
        <v>6450.18</v>
      </c>
      <c r="EY192" s="678">
        <v>6450.18</v>
      </c>
      <c r="EZ192" s="678">
        <v>7740.21</v>
      </c>
      <c r="FA192" s="678">
        <v>9030.25</v>
      </c>
      <c r="FB192" s="678">
        <v>10320.290000000001</v>
      </c>
      <c r="FC192" s="678">
        <v>11610.32</v>
      </c>
      <c r="FD192" s="678">
        <v>12900.36</v>
      </c>
      <c r="FE192" s="678">
        <v>14190.39</v>
      </c>
      <c r="FF192" s="678">
        <v>14190.39</v>
      </c>
      <c r="FG192" s="678">
        <v>15480.43</v>
      </c>
      <c r="FH192" s="678">
        <v>16770.46</v>
      </c>
      <c r="FI192" s="678">
        <v>18060.5</v>
      </c>
      <c r="FJ192" s="678">
        <v>19350.53</v>
      </c>
      <c r="FK192" s="678">
        <v>20640.57</v>
      </c>
      <c r="FL192" s="678">
        <v>21930.61</v>
      </c>
      <c r="FM192" s="678">
        <v>21930.61</v>
      </c>
      <c r="FN192" s="678">
        <v>23220.639999999999</v>
      </c>
      <c r="FO192" s="678">
        <v>24510.68</v>
      </c>
      <c r="FP192" s="678">
        <v>25800.71</v>
      </c>
      <c r="FQ192" s="678">
        <v>27090.75</v>
      </c>
      <c r="FR192" s="678">
        <v>28380.78</v>
      </c>
      <c r="FS192" s="678">
        <v>29670.82</v>
      </c>
      <c r="FT192" s="678">
        <v>29670.82</v>
      </c>
      <c r="FU192" s="678">
        <v>30960.86</v>
      </c>
      <c r="FV192" s="678">
        <v>32250.89</v>
      </c>
      <c r="FW192" s="678">
        <v>33540.93</v>
      </c>
      <c r="FX192" s="678">
        <v>34830.959999999999</v>
      </c>
      <c r="FY192" s="678">
        <v>36121</v>
      </c>
      <c r="FZ192" s="678">
        <v>37411.03</v>
      </c>
      <c r="GA192" s="678">
        <v>37411.03</v>
      </c>
      <c r="GB192" s="678">
        <v>38701.07</v>
      </c>
      <c r="GC192" s="678">
        <v>39991.11</v>
      </c>
      <c r="GD192" s="678">
        <v>41281.14</v>
      </c>
      <c r="GE192" s="678">
        <v>42571.18</v>
      </c>
      <c r="GF192" s="678">
        <v>43861.36</v>
      </c>
      <c r="GG192" s="678">
        <v>45151.63</v>
      </c>
      <c r="GH192" s="678">
        <v>45151.63</v>
      </c>
      <c r="GI192" s="678">
        <v>46441.9</v>
      </c>
      <c r="GJ192" s="678">
        <v>48224.88</v>
      </c>
      <c r="GK192" s="678">
        <v>50375.14</v>
      </c>
      <c r="GL192" s="678">
        <v>52525.41</v>
      </c>
      <c r="GM192" s="678">
        <v>55137.83</v>
      </c>
      <c r="GN192" s="678">
        <v>58147.91</v>
      </c>
      <c r="GO192" s="678">
        <v>58147.91</v>
      </c>
      <c r="GP192" s="678">
        <v>61157.99</v>
      </c>
      <c r="GQ192" s="678">
        <v>64168.08</v>
      </c>
      <c r="GR192" s="678">
        <v>67178.16</v>
      </c>
      <c r="GS192" s="678">
        <v>70188.240000000005</v>
      </c>
      <c r="GT192" s="678">
        <v>73198.38</v>
      </c>
      <c r="GU192" s="678">
        <v>76208.58</v>
      </c>
      <c r="GV192" s="678">
        <v>76208.58</v>
      </c>
      <c r="GW192" s="678">
        <v>79218.78</v>
      </c>
      <c r="GX192" s="678">
        <v>82599.820000000007</v>
      </c>
      <c r="GY192" s="678">
        <v>86469.93</v>
      </c>
      <c r="GZ192" s="678">
        <v>90340.03</v>
      </c>
      <c r="HA192" s="678">
        <v>94210.15</v>
      </c>
      <c r="HB192" s="678">
        <v>98080.29</v>
      </c>
      <c r="HC192" s="678">
        <v>98080.29</v>
      </c>
      <c r="HD192" s="678">
        <v>101950.42</v>
      </c>
      <c r="HE192" s="678">
        <v>105975.53</v>
      </c>
      <c r="HF192" s="678">
        <v>110275.65</v>
      </c>
      <c r="HG192" s="678">
        <v>114575.77</v>
      </c>
      <c r="HH192" s="678">
        <v>118875.89</v>
      </c>
      <c r="HI192" s="678">
        <v>123176.01</v>
      </c>
      <c r="HJ192" s="678">
        <v>123176.01</v>
      </c>
      <c r="HK192" s="678">
        <v>127476.13</v>
      </c>
      <c r="HL192" s="678">
        <v>130531</v>
      </c>
      <c r="HM192" s="678">
        <v>130531</v>
      </c>
      <c r="HN192" s="678">
        <v>130531</v>
      </c>
      <c r="HO192" s="678">
        <v>130531</v>
      </c>
      <c r="HP192" s="678">
        <v>130531</v>
      </c>
      <c r="HQ192" s="678">
        <v>130531</v>
      </c>
      <c r="HR192" s="678">
        <v>130531</v>
      </c>
      <c r="HS192" s="678">
        <v>130531</v>
      </c>
      <c r="HT192" s="678">
        <v>130531</v>
      </c>
      <c r="HU192" s="678">
        <v>134531.41</v>
      </c>
      <c r="HV192" s="678">
        <v>138531.82</v>
      </c>
      <c r="HW192" s="678">
        <v>142532.23000000001</v>
      </c>
      <c r="HX192" s="678">
        <v>142532.23000000001</v>
      </c>
      <c r="HY192" s="678">
        <v>146532.63</v>
      </c>
      <c r="HZ192" s="678">
        <v>150533.04</v>
      </c>
      <c r="IA192" s="678">
        <v>154533.45000000001</v>
      </c>
      <c r="IB192" s="678">
        <v>158533.85999999999</v>
      </c>
      <c r="IC192" s="678">
        <v>162534.26</v>
      </c>
      <c r="ID192" s="678">
        <v>166534.67000000001</v>
      </c>
      <c r="IE192" s="678">
        <v>166534.67000000001</v>
      </c>
      <c r="IF192" s="678">
        <v>170535.08</v>
      </c>
      <c r="IG192" s="678">
        <v>174535.49</v>
      </c>
      <c r="IH192" s="678">
        <v>178535.89</v>
      </c>
      <c r="II192" s="678">
        <v>182536.3</v>
      </c>
      <c r="IJ192" s="678">
        <v>186536.71</v>
      </c>
      <c r="IK192" s="678">
        <v>190537.12</v>
      </c>
      <c r="IL192" s="678">
        <v>190537.12</v>
      </c>
      <c r="IM192" s="678">
        <v>194537.52</v>
      </c>
      <c r="IN192" s="678">
        <v>198537.93</v>
      </c>
      <c r="IO192" s="678">
        <v>202538.34</v>
      </c>
      <c r="IP192" s="678">
        <v>206538.74</v>
      </c>
      <c r="IQ192" s="678">
        <v>210539.15</v>
      </c>
      <c r="IR192" s="678">
        <v>210539.15</v>
      </c>
      <c r="IS192" s="678">
        <v>210539.15</v>
      </c>
      <c r="IT192" s="678">
        <v>210539.15</v>
      </c>
      <c r="IU192" s="678">
        <v>210539.15</v>
      </c>
      <c r="IV192" s="678">
        <v>210539.15</v>
      </c>
      <c r="IW192" s="678">
        <v>215873.03</v>
      </c>
      <c r="IX192" s="678">
        <v>221206.91</v>
      </c>
      <c r="IY192" s="678">
        <v>226540.78</v>
      </c>
      <c r="IZ192" s="678">
        <v>226540.78</v>
      </c>
      <c r="JA192" s="678">
        <v>231874.66</v>
      </c>
      <c r="JB192" s="678">
        <v>237208.54</v>
      </c>
      <c r="JC192" s="678">
        <v>242542.41</v>
      </c>
      <c r="JD192" s="678">
        <v>247876.29</v>
      </c>
      <c r="JE192" s="678">
        <v>253210.17</v>
      </c>
      <c r="JF192" s="678">
        <v>258544.04</v>
      </c>
      <c r="JG192" s="678">
        <v>258544.04</v>
      </c>
      <c r="JH192" s="678">
        <v>263877.92</v>
      </c>
      <c r="JI192" s="678">
        <v>269211.8</v>
      </c>
      <c r="JJ192" s="678">
        <v>274545.67</v>
      </c>
      <c r="JK192" s="678">
        <v>279879.55</v>
      </c>
      <c r="JL192" s="678">
        <v>285213.42</v>
      </c>
      <c r="JM192" s="678">
        <v>293110.53000000003</v>
      </c>
      <c r="JN192" s="678">
        <v>293110.53000000003</v>
      </c>
      <c r="JO192" s="678">
        <v>302000.32</v>
      </c>
      <c r="JP192" s="678">
        <v>311882.81</v>
      </c>
      <c r="JQ192" s="678">
        <v>324328.52</v>
      </c>
      <c r="JR192" s="678">
        <v>336774.23</v>
      </c>
      <c r="JS192" s="678">
        <v>349219.94</v>
      </c>
      <c r="JT192" s="678">
        <v>361665.66</v>
      </c>
      <c r="JU192" s="678">
        <v>361665.66</v>
      </c>
      <c r="JV192" s="678">
        <v>374111.37</v>
      </c>
      <c r="JW192" s="678">
        <v>386557.08</v>
      </c>
      <c r="JX192" s="678">
        <v>399002.79</v>
      </c>
      <c r="JY192" s="678">
        <v>414863.08</v>
      </c>
      <c r="JZ192" s="678">
        <v>430864.11</v>
      </c>
      <c r="KA192" s="678">
        <v>446865.76</v>
      </c>
      <c r="KB192" s="678">
        <v>446865.76</v>
      </c>
      <c r="KC192" s="678">
        <v>462868</v>
      </c>
      <c r="KD192" s="678">
        <v>479010.94</v>
      </c>
      <c r="KE192" s="678">
        <v>496790.53</v>
      </c>
      <c r="KF192" s="678">
        <v>514570.12</v>
      </c>
      <c r="KG192" s="678">
        <v>532349.71</v>
      </c>
      <c r="KH192" s="678">
        <v>550129.30000000005</v>
      </c>
      <c r="KI192" s="678">
        <v>550129.30000000005</v>
      </c>
      <c r="KJ192" s="678">
        <v>565083.1</v>
      </c>
      <c r="KK192" s="678">
        <v>565813.23</v>
      </c>
      <c r="KL192" s="678">
        <v>567030.11</v>
      </c>
      <c r="KM192" s="678">
        <v>569220.5</v>
      </c>
      <c r="KN192" s="678">
        <v>569220.5</v>
      </c>
      <c r="KO192" s="678">
        <v>569932.23</v>
      </c>
      <c r="KP192" s="678">
        <v>569932.23</v>
      </c>
      <c r="KQ192" s="678">
        <v>573490.89</v>
      </c>
      <c r="KR192" s="678">
        <v>577049.54</v>
      </c>
      <c r="KS192" s="678">
        <v>580608.19999999995</v>
      </c>
      <c r="KT192" s="678">
        <v>584166.85</v>
      </c>
      <c r="KU192" s="678">
        <v>588674.48</v>
      </c>
      <c r="KV192" s="678">
        <v>596978.01</v>
      </c>
      <c r="KW192" s="678">
        <v>596978.01</v>
      </c>
      <c r="KX192" s="678">
        <v>607179.49</v>
      </c>
      <c r="KY192" s="678">
        <v>616669.23</v>
      </c>
      <c r="KZ192" s="678">
        <v>616669.23</v>
      </c>
      <c r="LA192" s="678">
        <v>616669.23</v>
      </c>
      <c r="LB192" s="678">
        <v>618135.18999999994</v>
      </c>
      <c r="LC192" s="678">
        <v>619845.46</v>
      </c>
      <c r="LD192" s="678">
        <v>619845.46</v>
      </c>
      <c r="LE192" s="678">
        <v>623999</v>
      </c>
      <c r="LF192" s="678">
        <v>623999</v>
      </c>
      <c r="LG192" s="678">
        <v>623999</v>
      </c>
      <c r="LH192" s="678">
        <v>623999</v>
      </c>
      <c r="LI192" s="678">
        <v>623999</v>
      </c>
      <c r="LJ192" s="678">
        <v>623999</v>
      </c>
      <c r="LK192" s="678">
        <v>623999</v>
      </c>
      <c r="LL192" s="678">
        <v>623999</v>
      </c>
      <c r="LM192" s="678">
        <v>623999</v>
      </c>
      <c r="LN192" s="678">
        <v>623999</v>
      </c>
      <c r="LO192" s="678">
        <v>623999</v>
      </c>
      <c r="LP192" s="678">
        <v>623999</v>
      </c>
      <c r="LQ192" s="678">
        <v>623999</v>
      </c>
      <c r="LR192" s="678">
        <v>623999</v>
      </c>
      <c r="LS192" s="678">
        <v>623999</v>
      </c>
      <c r="LT192" s="678">
        <v>623999</v>
      </c>
      <c r="LU192" s="678">
        <v>623999</v>
      </c>
      <c r="LV192" s="678">
        <v>623999</v>
      </c>
      <c r="LW192" s="678">
        <v>623999</v>
      </c>
      <c r="LX192" s="678">
        <v>623999</v>
      </c>
      <c r="LY192" s="678">
        <v>623999</v>
      </c>
      <c r="LZ192" s="678">
        <v>623999</v>
      </c>
      <c r="MA192" s="678">
        <v>623999</v>
      </c>
      <c r="MB192" s="678">
        <v>623999</v>
      </c>
      <c r="MC192" s="678">
        <v>623999</v>
      </c>
      <c r="MD192" s="678">
        <v>623999</v>
      </c>
      <c r="ME192" s="678">
        <v>623999</v>
      </c>
      <c r="MF192" s="678">
        <v>623999</v>
      </c>
      <c r="MG192" s="678">
        <v>623999</v>
      </c>
      <c r="MH192" s="678">
        <v>623999</v>
      </c>
      <c r="MI192" s="678">
        <v>623999</v>
      </c>
      <c r="MJ192" s="678">
        <v>623999</v>
      </c>
      <c r="MK192" s="678">
        <v>639399.73</v>
      </c>
      <c r="ML192" s="678">
        <v>654800.44999999995</v>
      </c>
      <c r="MM192" s="678">
        <v>654800.44999999995</v>
      </c>
      <c r="MN192" s="678">
        <v>670201.18000000005</v>
      </c>
      <c r="MO192" s="678">
        <v>685601.9</v>
      </c>
      <c r="MP192" s="678">
        <v>701002.63</v>
      </c>
      <c r="MQ192" s="678">
        <v>716403.36</v>
      </c>
      <c r="MR192" s="678">
        <v>731804.08</v>
      </c>
      <c r="MS192" s="678">
        <v>747204.81</v>
      </c>
      <c r="MT192" s="678">
        <v>747204.81</v>
      </c>
      <c r="MU192" s="678">
        <v>762605.54</v>
      </c>
      <c r="MV192" s="678">
        <v>778006.26</v>
      </c>
      <c r="MW192" s="678">
        <v>793406.99</v>
      </c>
      <c r="MX192" s="678">
        <v>808807.72</v>
      </c>
      <c r="MY192" s="678">
        <v>824208.44</v>
      </c>
      <c r="MZ192" s="678">
        <v>839609.17</v>
      </c>
      <c r="NA192" s="678">
        <v>839609.17</v>
      </c>
      <c r="NB192" s="678">
        <v>855009.9</v>
      </c>
      <c r="NC192" s="678">
        <v>872057.65</v>
      </c>
      <c r="ND192" s="678">
        <v>897725.52</v>
      </c>
      <c r="NE192" s="678">
        <v>932013.53</v>
      </c>
      <c r="NF192" s="678">
        <v>967948.56</v>
      </c>
      <c r="NG192" s="678">
        <v>1003884.88</v>
      </c>
      <c r="NH192" s="678">
        <v>1003884.88</v>
      </c>
      <c r="NI192" s="678">
        <v>1039826.39</v>
      </c>
      <c r="NJ192" s="678">
        <v>1084788.74</v>
      </c>
      <c r="NK192" s="678">
        <v>1130991.83</v>
      </c>
      <c r="NL192" s="678">
        <v>1178425.1599999999</v>
      </c>
      <c r="NM192" s="678">
        <v>1229760.9099999999</v>
      </c>
      <c r="NN192" s="678">
        <v>1281096.67</v>
      </c>
      <c r="NO192" s="678">
        <v>1281096.67</v>
      </c>
      <c r="NP192" s="678">
        <v>1301630.97</v>
      </c>
      <c r="NQ192" s="678">
        <v>1301630.97</v>
      </c>
      <c r="NR192" s="678">
        <v>1301630.97</v>
      </c>
      <c r="NS192" s="678">
        <v>1301630.97</v>
      </c>
      <c r="NT192" s="678">
        <v>1304055.31</v>
      </c>
      <c r="NU192" s="678">
        <v>1309712.0900000001</v>
      </c>
      <c r="NV192" s="678">
        <v>1309712.0900000001</v>
      </c>
      <c r="NW192" s="678">
        <v>1313436.06</v>
      </c>
      <c r="NX192" s="678">
        <v>1333287.57</v>
      </c>
      <c r="NY192" s="678">
        <v>1361930.17</v>
      </c>
      <c r="NZ192" s="678">
        <v>1405866.34</v>
      </c>
      <c r="OA192" s="678">
        <v>1410437.87</v>
      </c>
      <c r="OB192" s="678">
        <v>1415009.4</v>
      </c>
      <c r="OC192" s="678">
        <v>1415009.4</v>
      </c>
      <c r="OD192" s="678">
        <v>1419580.92</v>
      </c>
      <c r="OE192" s="678">
        <v>1424152.45</v>
      </c>
      <c r="OF192" s="678">
        <v>1428723.97</v>
      </c>
      <c r="OG192" s="678">
        <v>1433295.5</v>
      </c>
      <c r="OH192" s="678">
        <v>1437867.03</v>
      </c>
      <c r="OI192" s="678">
        <v>1442438.55</v>
      </c>
      <c r="OJ192" s="678">
        <v>1442438.55</v>
      </c>
      <c r="OK192" s="678">
        <v>1447010.08</v>
      </c>
      <c r="OL192" s="678">
        <v>1451581.61</v>
      </c>
      <c r="OM192" s="678">
        <v>1456153.13</v>
      </c>
      <c r="ON192" s="678">
        <v>1460724.66</v>
      </c>
      <c r="OO192" s="678">
        <v>1465296.19</v>
      </c>
      <c r="OP192" s="678">
        <v>1469867.71</v>
      </c>
      <c r="OQ192" s="678">
        <v>1469867.71</v>
      </c>
      <c r="OR192" s="678">
        <v>1474439.24</v>
      </c>
      <c r="OS192" s="678">
        <v>1479010.77</v>
      </c>
      <c r="OT192" s="678">
        <v>1483582.29</v>
      </c>
      <c r="OU192" s="678">
        <v>1488153.82</v>
      </c>
      <c r="OV192" s="678">
        <v>1492725.35</v>
      </c>
      <c r="OW192" s="678">
        <v>1499209.65</v>
      </c>
      <c r="OX192" s="678">
        <v>1499209.65</v>
      </c>
      <c r="OY192" s="678">
        <v>1505693.95</v>
      </c>
      <c r="OZ192" s="678">
        <v>1513397.32</v>
      </c>
      <c r="PA192" s="678">
        <v>1522929.3</v>
      </c>
      <c r="PB192" s="678">
        <v>1534289.9</v>
      </c>
      <c r="PC192" s="678">
        <v>1546869.57</v>
      </c>
      <c r="PD192" s="678">
        <v>1559449.24</v>
      </c>
      <c r="PE192" s="678">
        <v>1559449.24</v>
      </c>
      <c r="PF192" s="678">
        <v>1572028.91</v>
      </c>
      <c r="PG192" s="678">
        <v>1584608.58</v>
      </c>
      <c r="PH192" s="678">
        <v>1597797.78</v>
      </c>
      <c r="PI192" s="678">
        <v>1614445.28</v>
      </c>
      <c r="PJ192" s="678">
        <v>1632559.24</v>
      </c>
      <c r="PK192" s="678">
        <v>1650736.96</v>
      </c>
      <c r="PL192" s="678">
        <v>1650736.96</v>
      </c>
      <c r="PM192" s="678">
        <v>1670339.05</v>
      </c>
      <c r="PN192" s="678">
        <v>1691315.8</v>
      </c>
      <c r="PO192" s="678">
        <v>1712738.85</v>
      </c>
      <c r="PP192" s="678">
        <v>1734353.19</v>
      </c>
      <c r="PQ192" s="678">
        <v>1818514.18</v>
      </c>
      <c r="PR192" s="678">
        <v>1939262</v>
      </c>
      <c r="PS192" s="678">
        <v>1939262</v>
      </c>
      <c r="PT192" s="678">
        <v>2037019.89</v>
      </c>
      <c r="PU192" s="678">
        <v>2239559.81</v>
      </c>
      <c r="PV192" s="678">
        <v>2455780.4900000002</v>
      </c>
      <c r="PW192" s="678">
        <v>2568747.0699999998</v>
      </c>
      <c r="PX192" s="678">
        <v>2568747.0699999998</v>
      </c>
      <c r="PY192" s="678">
        <v>2598029.88</v>
      </c>
      <c r="PZ192" s="678">
        <v>2598029.88</v>
      </c>
      <c r="QA192" s="678">
        <v>2645494.77</v>
      </c>
      <c r="QB192" s="678">
        <v>2667950.46</v>
      </c>
      <c r="QC192" s="678">
        <v>2720347.07</v>
      </c>
      <c r="QD192" s="678">
        <v>2734999.54</v>
      </c>
      <c r="QE192" s="678">
        <v>2769188.62</v>
      </c>
      <c r="QF192" s="678">
        <v>2806274.31</v>
      </c>
      <c r="QG192" s="678">
        <v>2806274.31</v>
      </c>
      <c r="QH192" s="678">
        <v>2892807.57</v>
      </c>
      <c r="QI192" s="678">
        <v>3053519.64</v>
      </c>
      <c r="QJ192" s="678">
        <v>3490171.14</v>
      </c>
      <c r="QK192" s="678">
        <v>4419392</v>
      </c>
      <c r="QL192" s="678">
        <v>6594424.75</v>
      </c>
      <c r="QM192" s="678">
        <v>6605891.6299999999</v>
      </c>
      <c r="QN192" s="678">
        <v>6605891.6299999999</v>
      </c>
      <c r="QO192" s="678">
        <v>6706246.4000000004</v>
      </c>
      <c r="QP192" s="678">
        <v>6886164.79</v>
      </c>
      <c r="QQ192" s="678">
        <v>6905270.3300000001</v>
      </c>
      <c r="QR192" s="678">
        <v>6907518.04</v>
      </c>
      <c r="QS192" s="678">
        <v>6911235.5899999999</v>
      </c>
      <c r="QT192" s="678">
        <v>6917760.5599999996</v>
      </c>
      <c r="QU192" s="678">
        <v>6917760.5599999996</v>
      </c>
      <c r="QV192" s="678">
        <v>7147562.8799999999</v>
      </c>
      <c r="QW192" s="678">
        <v>7662400.0199999996</v>
      </c>
      <c r="QX192" s="678">
        <v>7698812.2800000003</v>
      </c>
      <c r="QY192" s="678">
        <v>7778556.9400000004</v>
      </c>
      <c r="QZ192" s="678">
        <v>7904379.8200000003</v>
      </c>
      <c r="RA192" s="678">
        <v>8207645.29</v>
      </c>
      <c r="RB192" s="678">
        <v>8207645.29</v>
      </c>
      <c r="RC192" s="678">
        <v>8835718.6899999995</v>
      </c>
      <c r="RD192" s="678">
        <v>8894786.2899999991</v>
      </c>
      <c r="RE192" s="678">
        <v>9021806.3599999994</v>
      </c>
      <c r="RF192" s="678">
        <v>9054568.8100000005</v>
      </c>
      <c r="RG192" s="678">
        <v>9083401.6899999995</v>
      </c>
      <c r="RH192" s="678">
        <v>9142264.3499999996</v>
      </c>
      <c r="RI192" s="678">
        <v>9142264.3499999996</v>
      </c>
      <c r="RJ192" s="678">
        <v>9186314.3000000007</v>
      </c>
      <c r="RK192" s="678">
        <v>9282303.1899999995</v>
      </c>
      <c r="RL192" s="678">
        <v>9302857.0099999998</v>
      </c>
      <c r="RM192" s="678">
        <v>9391911.1500000004</v>
      </c>
      <c r="RN192" s="678">
        <v>9565470.3800000008</v>
      </c>
      <c r="RO192" s="678">
        <v>9659244.1300000008</v>
      </c>
      <c r="RP192" s="678">
        <v>9659244.1300000008</v>
      </c>
      <c r="RQ192" s="678">
        <v>9694056.7200000007</v>
      </c>
      <c r="RR192" s="678">
        <v>9759362.1199999992</v>
      </c>
      <c r="RS192" s="678">
        <v>9760036.4100000001</v>
      </c>
      <c r="RT192" s="678">
        <v>9761609.7699999996</v>
      </c>
      <c r="RU192" s="678">
        <v>9770523.0099999998</v>
      </c>
      <c r="RV192" s="678">
        <v>9791320.5899999999</v>
      </c>
      <c r="RW192" s="678">
        <v>9791320.5899999999</v>
      </c>
      <c r="RX192" s="678">
        <v>9803194.5800000001</v>
      </c>
      <c r="RY192" s="678">
        <v>9830900.5399999991</v>
      </c>
      <c r="RZ192" s="678">
        <v>10041966.24</v>
      </c>
      <c r="SA192" s="678">
        <v>10337241.25</v>
      </c>
      <c r="SB192" s="678">
        <v>10830022.800000001</v>
      </c>
      <c r="SC192" s="678">
        <v>10862313.9</v>
      </c>
      <c r="SD192" s="678">
        <v>10862313.9</v>
      </c>
      <c r="SE192" s="678">
        <v>10896785.34</v>
      </c>
      <c r="SF192" s="678">
        <v>10977218.720000001</v>
      </c>
      <c r="SG192" s="678">
        <v>10995198.439999999</v>
      </c>
      <c r="SH192" s="678">
        <v>11037151.109999999</v>
      </c>
      <c r="SI192" s="678">
        <v>11048860.32</v>
      </c>
      <c r="SJ192" s="678">
        <v>11076181.82</v>
      </c>
      <c r="SK192" s="678">
        <v>11076181.82</v>
      </c>
      <c r="SL192" s="678">
        <v>11076181.82</v>
      </c>
      <c r="SM192" s="678">
        <v>11076181.82</v>
      </c>
      <c r="SN192" s="678">
        <v>11076181.82</v>
      </c>
      <c r="SO192" s="678">
        <v>11076181.82</v>
      </c>
      <c r="SP192" s="678">
        <v>11076181.82</v>
      </c>
      <c r="SQ192" s="678">
        <v>11076181.82</v>
      </c>
      <c r="SR192" s="678">
        <v>11076181.82</v>
      </c>
      <c r="SS192" s="678">
        <v>11076181.82</v>
      </c>
      <c r="ST192" s="678">
        <v>11076181.82</v>
      </c>
      <c r="SU192" s="678">
        <v>11076181.82</v>
      </c>
      <c r="SV192" s="678">
        <v>11076181.82</v>
      </c>
      <c r="SW192" s="678">
        <v>11076181.82</v>
      </c>
      <c r="SX192" s="678">
        <v>11076181.82</v>
      </c>
      <c r="SY192" s="678">
        <v>11076181.82</v>
      </c>
      <c r="SZ192" s="678">
        <v>11076181.82</v>
      </c>
      <c r="TA192" s="678">
        <v>11076181.82</v>
      </c>
      <c r="TB192" s="678">
        <v>11076181.82</v>
      </c>
      <c r="TC192" s="678">
        <v>11076181.82</v>
      </c>
      <c r="TD192" s="678">
        <v>11076181.82</v>
      </c>
      <c r="TE192" s="678">
        <v>11076181.82</v>
      </c>
      <c r="TF192" s="678">
        <v>11076181.82</v>
      </c>
      <c r="TG192" s="678">
        <v>11076181.82</v>
      </c>
      <c r="TH192" s="678">
        <v>11076181.82</v>
      </c>
      <c r="TI192" s="678">
        <v>11076181.82</v>
      </c>
      <c r="TJ192" s="678">
        <v>11076181.82</v>
      </c>
      <c r="TK192" s="678">
        <v>11076181.82</v>
      </c>
      <c r="TL192" s="678">
        <v>11076181.82</v>
      </c>
      <c r="TM192" s="678">
        <v>11076181.82</v>
      </c>
      <c r="TN192" s="678">
        <v>11076181.82</v>
      </c>
      <c r="TO192" s="678">
        <v>11076181.82</v>
      </c>
      <c r="TP192" s="678">
        <v>11076181.82</v>
      </c>
      <c r="TQ192" s="678">
        <v>11076181.82</v>
      </c>
      <c r="TR192" s="678">
        <v>11076181.82</v>
      </c>
      <c r="TS192" s="678">
        <v>11076181.82</v>
      </c>
      <c r="TT192" s="678">
        <v>11076181.82</v>
      </c>
      <c r="TU192" s="678">
        <v>11076181.82</v>
      </c>
      <c r="TV192" s="678">
        <v>11076181.82</v>
      </c>
      <c r="TW192" s="678">
        <v>11076181.82</v>
      </c>
      <c r="TX192" s="678">
        <v>11076181.82</v>
      </c>
      <c r="TY192" s="678">
        <v>11076181.82</v>
      </c>
      <c r="TZ192" s="678">
        <v>11076181.82</v>
      </c>
      <c r="UA192" s="678">
        <v>11076181.82</v>
      </c>
      <c r="UB192" s="678">
        <v>11076181.82</v>
      </c>
      <c r="UC192" s="678">
        <v>11076181.82</v>
      </c>
      <c r="UD192" s="678">
        <v>11076181.82</v>
      </c>
      <c r="UE192" s="678">
        <v>11076181.82</v>
      </c>
      <c r="UF192" s="678">
        <v>11076181.82</v>
      </c>
      <c r="UG192" s="678">
        <v>11076181.82</v>
      </c>
      <c r="UH192" s="678">
        <v>11076181.82</v>
      </c>
      <c r="UI192" s="678">
        <v>11076181.82</v>
      </c>
      <c r="UJ192" s="678">
        <v>11076181.82</v>
      </c>
      <c r="UK192" s="678">
        <v>11076181.82</v>
      </c>
      <c r="UL192" s="678">
        <v>11076181.82</v>
      </c>
      <c r="UM192" s="678">
        <v>11076181.82</v>
      </c>
      <c r="UN192" s="678">
        <v>11076181.82</v>
      </c>
      <c r="UO192" s="678">
        <v>11076181.82</v>
      </c>
      <c r="UP192" s="678">
        <v>11076181.82</v>
      </c>
      <c r="UQ192" s="678">
        <v>11076181.82</v>
      </c>
      <c r="UR192" s="678">
        <v>11076181.82</v>
      </c>
      <c r="US192" s="678">
        <v>11076181.82</v>
      </c>
      <c r="UT192" s="678">
        <v>11076181.82</v>
      </c>
      <c r="UU192" s="678">
        <v>11076181.82</v>
      </c>
      <c r="UV192" s="678">
        <v>11076181.82</v>
      </c>
      <c r="UW192" s="678">
        <v>11076181.82</v>
      </c>
      <c r="UX192" s="678">
        <v>11076181.82</v>
      </c>
      <c r="UY192" s="678">
        <v>11076181.82</v>
      </c>
      <c r="UZ192" s="678">
        <v>11076181.82</v>
      </c>
      <c r="VA192" s="678">
        <v>11076181.82</v>
      </c>
      <c r="VB192" s="678">
        <v>11076181.82</v>
      </c>
      <c r="VC192" s="678">
        <v>11076181.82</v>
      </c>
      <c r="VD192" s="678">
        <v>11076181.82</v>
      </c>
      <c r="VE192" s="678">
        <v>11076181.82</v>
      </c>
      <c r="VF192" s="678">
        <v>11076181.82</v>
      </c>
      <c r="VG192" s="678">
        <v>11076181.82</v>
      </c>
      <c r="VH192" s="678">
        <v>11076181.82</v>
      </c>
      <c r="VI192" s="678">
        <v>11076181.82</v>
      </c>
      <c r="VJ192" s="678">
        <v>11076181.82</v>
      </c>
      <c r="VK192" s="678">
        <v>11076181.82</v>
      </c>
      <c r="VL192" s="678">
        <v>11076181.82</v>
      </c>
      <c r="VM192" s="678">
        <v>11076181.82</v>
      </c>
      <c r="VN192" s="678"/>
      <c r="VO192" s="678"/>
      <c r="VP192" s="678"/>
      <c r="VQ192" s="678"/>
      <c r="VR192" s="678"/>
      <c r="VS192" s="678"/>
      <c r="VT192" s="678"/>
      <c r="VU192" s="678"/>
      <c r="VV192" s="678"/>
      <c r="VW192" s="678"/>
      <c r="VX192" s="678"/>
      <c r="VY192" s="678"/>
      <c r="VZ192" s="678"/>
      <c r="WA192" s="678"/>
      <c r="WB192" s="678"/>
      <c r="WC192" s="678"/>
      <c r="WD192" s="678"/>
      <c r="WE192" s="678"/>
      <c r="WF192" s="678"/>
      <c r="WG192" s="678"/>
      <c r="WH192" s="678"/>
      <c r="WI192" s="678"/>
      <c r="WJ192" s="678"/>
      <c r="WK192" s="678"/>
      <c r="WL192" s="678"/>
      <c r="WM192" s="678"/>
      <c r="WN192" s="678"/>
      <c r="WO192" s="678"/>
      <c r="WP192" s="678"/>
      <c r="WQ192" s="678"/>
      <c r="WR192" s="678"/>
      <c r="WS192" s="678"/>
      <c r="WT192" s="678"/>
      <c r="WU192" s="678"/>
      <c r="WV192" s="678"/>
      <c r="WW192" s="678"/>
      <c r="WX192" s="678"/>
      <c r="WY192" s="678"/>
      <c r="WZ192" s="678"/>
      <c r="XA192" s="678"/>
      <c r="XB192" s="678"/>
      <c r="XC192" s="678"/>
      <c r="XD192" s="678"/>
      <c r="XE192" s="678"/>
      <c r="XF192" s="678"/>
      <c r="XG192" s="678"/>
      <c r="XH192" s="678"/>
      <c r="XI192" s="678"/>
      <c r="XJ192" s="678"/>
      <c r="XK192" s="678"/>
      <c r="XL192" s="678"/>
      <c r="XM192" s="678"/>
      <c r="XN192" s="678"/>
      <c r="XO192" s="678"/>
      <c r="XP192" s="678"/>
      <c r="XQ192" s="678"/>
      <c r="XR192" s="678"/>
      <c r="XS192" s="678"/>
      <c r="XT192" s="678"/>
      <c r="XU192" s="678"/>
      <c r="XV192" s="678"/>
      <c r="XW192" s="678"/>
      <c r="XX192" s="678"/>
      <c r="XY192" s="678"/>
      <c r="XZ192" s="678"/>
      <c r="YA192" s="678"/>
      <c r="YB192" s="678"/>
      <c r="YC192" s="678"/>
      <c r="YD192" s="678"/>
      <c r="YE192" s="678"/>
      <c r="YF192" s="678"/>
      <c r="YG192" s="678"/>
      <c r="YH192" s="678"/>
      <c r="YI192" s="678"/>
      <c r="YJ192" s="678"/>
      <c r="YK192" s="678"/>
      <c r="YL192" s="678"/>
      <c r="YM192" s="678"/>
      <c r="YN192" s="678"/>
      <c r="YO192" s="678"/>
      <c r="YP192" s="678"/>
      <c r="YQ192" s="678"/>
      <c r="YR192" s="678"/>
      <c r="YS192" s="678"/>
      <c r="YT192" s="678"/>
      <c r="YU192" s="678"/>
      <c r="YV192" s="678"/>
      <c r="YW192" s="678"/>
      <c r="YX192" s="678"/>
      <c r="YY192" s="678"/>
      <c r="YZ192" s="678"/>
      <c r="ZA192" s="678"/>
      <c r="ZB192" s="678"/>
      <c r="ZC192" s="678"/>
      <c r="ZD192" s="678"/>
      <c r="ZE192" s="678"/>
      <c r="ZF192" s="678"/>
      <c r="ZG192" s="678"/>
      <c r="ZH192" s="678"/>
      <c r="ZI192" s="678"/>
      <c r="ZJ192" s="678"/>
      <c r="ZK192" s="678"/>
      <c r="ZL192" s="678"/>
      <c r="ZM192" s="678"/>
      <c r="ZN192" s="678"/>
      <c r="ZO192" s="678"/>
      <c r="ZP192" s="678"/>
      <c r="ZQ192" s="678"/>
      <c r="ZR192" s="678"/>
      <c r="ZS192" s="678"/>
      <c r="ZT192" s="678"/>
      <c r="ZU192" s="678"/>
      <c r="ZV192" s="678"/>
      <c r="ZW192" s="678"/>
      <c r="ZX192" s="678"/>
      <c r="ZY192" s="678"/>
      <c r="ZZ192" s="678"/>
      <c r="AAA192" s="678"/>
      <c r="AAB192" s="678"/>
      <c r="AAC192" s="678"/>
      <c r="AAD192" s="678"/>
      <c r="AAE192" s="678"/>
      <c r="AAF192" s="678"/>
      <c r="AAG192" s="678"/>
      <c r="AAH192" s="678"/>
      <c r="AAI192" s="678"/>
      <c r="AAJ192" s="678"/>
      <c r="AAK192" s="678"/>
      <c r="AAL192" s="678"/>
      <c r="AAM192" s="678"/>
      <c r="AAN192" s="678"/>
      <c r="AAO192" s="678"/>
      <c r="AAP192" s="678"/>
      <c r="AAQ192" s="678"/>
      <c r="AAR192" s="678"/>
      <c r="AAS192" s="678"/>
      <c r="AAT192" s="678"/>
      <c r="AAU192" s="678"/>
      <c r="AAV192" s="678"/>
      <c r="AAW192" s="678"/>
      <c r="AAX192" s="678"/>
      <c r="AAY192" s="678"/>
      <c r="AAZ192" s="678"/>
      <c r="ABA192" s="678"/>
      <c r="ABB192" s="678"/>
      <c r="ABC192" s="678"/>
      <c r="ABD192" s="678"/>
      <c r="ABE192" s="678"/>
      <c r="ABF192" s="678"/>
      <c r="ABG192" s="678"/>
      <c r="ABH192" s="678"/>
      <c r="ABI192" s="678"/>
      <c r="ABJ192" s="678"/>
      <c r="ABK192" s="678"/>
      <c r="ABL192" s="678"/>
      <c r="ABM192" s="678"/>
      <c r="ABN192" s="678"/>
      <c r="ABO192" s="678"/>
      <c r="ABP192" s="678"/>
      <c r="ABQ192" s="678"/>
      <c r="ABR192" s="678"/>
      <c r="ABS192" s="678"/>
      <c r="ABT192" s="678"/>
      <c r="ABU192" s="678"/>
      <c r="ABV192" s="678"/>
      <c r="ABW192" s="678"/>
      <c r="ABX192" s="678"/>
      <c r="ABY192" s="678"/>
      <c r="ABZ192" s="678"/>
      <c r="ACA192" s="678"/>
      <c r="ACB192" s="678"/>
      <c r="ACC192" s="678"/>
      <c r="ACD192" s="678"/>
      <c r="ACE192" s="678"/>
      <c r="ACF192" s="678"/>
      <c r="ACG192" s="678"/>
      <c r="ACH192" s="678"/>
      <c r="ACI192" s="678"/>
      <c r="ACJ192" s="678"/>
      <c r="ACK192" s="678"/>
      <c r="ACL192" s="678"/>
      <c r="ACM192" s="678"/>
      <c r="ACN192" s="678"/>
      <c r="ACO192" s="678"/>
      <c r="ACP192" s="678"/>
      <c r="ACQ192" s="678"/>
      <c r="ACR192" s="678"/>
      <c r="ACS192" s="678"/>
      <c r="ACT192" s="678"/>
      <c r="ACU192" s="678"/>
      <c r="ACV192" s="678"/>
      <c r="ACW192" s="678"/>
      <c r="ACX192" s="678"/>
      <c r="ACY192" s="678"/>
      <c r="ACZ192" s="678"/>
      <c r="ADA192" s="678"/>
      <c r="ADB192" s="678"/>
      <c r="ADC192" s="678"/>
      <c r="ADD192" s="678"/>
      <c r="ADE192" s="678"/>
      <c r="ADF192" s="678"/>
      <c r="ADG192" s="678"/>
      <c r="ADH192" s="678"/>
      <c r="ADI192" s="678"/>
      <c r="ADJ192" s="678"/>
      <c r="ADK192" s="678"/>
      <c r="ADL192" s="678"/>
      <c r="ADM192" s="678"/>
      <c r="ADN192" s="678"/>
      <c r="ADO192" s="678"/>
      <c r="ADP192" s="678"/>
      <c r="ADQ192" s="678"/>
      <c r="ADR192" s="678"/>
      <c r="ADS192" s="678"/>
      <c r="ADT192" s="678"/>
      <c r="ADU192" s="678"/>
      <c r="ADV192" s="678"/>
      <c r="ADW192" s="678"/>
      <c r="ADX192" s="678"/>
      <c r="ADY192" s="678"/>
      <c r="ADZ192" s="678"/>
      <c r="AEA192" s="678"/>
      <c r="AEB192" s="678"/>
      <c r="AEC192" s="678"/>
      <c r="AED192" s="678"/>
      <c r="AEE192" s="678"/>
      <c r="AEF192" s="678"/>
      <c r="AEG192" s="678"/>
      <c r="AEH192" s="678"/>
      <c r="AEI192" s="678"/>
      <c r="AEJ192" s="678"/>
      <c r="AEK192" s="678"/>
      <c r="AEL192" s="678"/>
      <c r="AEM192" s="678"/>
      <c r="AEN192" s="678"/>
      <c r="AEO192" s="678"/>
      <c r="AEP192" s="678"/>
      <c r="AEQ192" s="678"/>
      <c r="AER192" s="678"/>
    </row>
    <row r="193" spans="11:585">
      <c r="K193" t="s">
        <v>837</v>
      </c>
      <c r="M193" s="678">
        <v>0</v>
      </c>
      <c r="N193" s="678">
        <v>0</v>
      </c>
      <c r="O193" s="678">
        <v>0</v>
      </c>
      <c r="P193" s="678">
        <v>7573.41</v>
      </c>
      <c r="Q193" s="678">
        <v>0</v>
      </c>
      <c r="R193" s="678">
        <v>0</v>
      </c>
      <c r="S193" t="s">
        <v>6192</v>
      </c>
      <c r="T193" s="678"/>
      <c r="U193" s="678"/>
      <c r="V193" s="678"/>
      <c r="W193" s="678"/>
      <c r="X193" s="678"/>
      <c r="Y193" s="678"/>
      <c r="Z193" s="678"/>
      <c r="AA193" s="678"/>
      <c r="AB193" s="678"/>
      <c r="AC193" s="678"/>
      <c r="AD193" s="678"/>
      <c r="AE193" s="678"/>
      <c r="AF193" s="678"/>
      <c r="AG193" s="678"/>
      <c r="AH193" s="678"/>
      <c r="AI193" s="678"/>
      <c r="AJ193" s="678"/>
      <c r="AK193" s="678"/>
      <c r="AL193" s="678"/>
      <c r="AM193" s="678"/>
      <c r="AN193" s="678"/>
      <c r="AO193" s="678"/>
      <c r="AP193" s="678"/>
      <c r="AQ193" s="678"/>
      <c r="AR193" s="678"/>
      <c r="AS193" s="678"/>
      <c r="AT193" s="678"/>
      <c r="AU193" s="678"/>
      <c r="AV193" s="678"/>
      <c r="AW193" s="678"/>
      <c r="AX193" s="678"/>
      <c r="AY193" s="678"/>
      <c r="AZ193" s="678"/>
      <c r="BA193" s="678"/>
      <c r="BB193" s="678"/>
      <c r="BC193" s="678"/>
      <c r="BD193" s="678"/>
      <c r="BE193" s="678"/>
      <c r="BF193" s="678"/>
      <c r="BG193" s="678"/>
      <c r="BH193" s="678"/>
      <c r="BI193" s="678"/>
      <c r="BJ193" s="678"/>
      <c r="BK193" s="678"/>
      <c r="BL193" s="678"/>
      <c r="BM193" s="678"/>
      <c r="BN193" s="678"/>
      <c r="BO193" s="678"/>
      <c r="BP193" s="678"/>
      <c r="BQ193" s="678"/>
      <c r="BR193" s="678"/>
      <c r="BS193" s="678"/>
      <c r="BT193" s="678"/>
      <c r="BU193" s="678"/>
      <c r="BV193" s="678"/>
      <c r="BW193" s="678"/>
      <c r="BX193" s="678"/>
      <c r="BY193" s="678"/>
      <c r="BZ193" s="678"/>
      <c r="CA193" s="678"/>
      <c r="CB193" s="678"/>
      <c r="CC193" s="678"/>
      <c r="CD193" s="678"/>
      <c r="CE193" s="678"/>
      <c r="CF193" s="678"/>
      <c r="CG193" s="678"/>
      <c r="CH193" s="678"/>
      <c r="CI193" s="678"/>
      <c r="CJ193" s="678"/>
      <c r="CK193" s="678"/>
      <c r="CL193" s="678"/>
      <c r="CM193" s="678"/>
      <c r="CN193" s="678"/>
      <c r="CO193" s="678"/>
      <c r="CP193" s="678"/>
      <c r="CQ193" s="678"/>
      <c r="CR193" s="678"/>
      <c r="CS193" s="678"/>
      <c r="CT193" s="678"/>
      <c r="CU193" s="678"/>
      <c r="CV193" s="678"/>
      <c r="CW193" s="678"/>
      <c r="CX193" s="678"/>
      <c r="CY193" s="678"/>
      <c r="CZ193" s="678"/>
      <c r="DA193" s="678"/>
      <c r="DB193" s="678"/>
      <c r="DC193" s="678"/>
      <c r="DD193" s="678"/>
      <c r="DE193" s="678"/>
      <c r="DF193" s="678"/>
      <c r="DG193" s="678"/>
      <c r="DH193" s="678"/>
      <c r="DI193" s="678"/>
      <c r="DJ193" s="678"/>
      <c r="DK193" s="678"/>
      <c r="DL193" s="678"/>
      <c r="DM193" s="678"/>
      <c r="DN193" s="678"/>
      <c r="DO193" s="678"/>
      <c r="DP193" s="678"/>
      <c r="DQ193" s="678"/>
      <c r="DR193" s="678"/>
      <c r="DS193" s="678"/>
      <c r="DT193" s="678"/>
      <c r="DU193" s="678"/>
      <c r="DV193" s="678"/>
      <c r="DW193" s="678"/>
      <c r="DX193" s="678"/>
      <c r="DY193" s="678"/>
      <c r="DZ193" s="678"/>
      <c r="EA193" s="678"/>
      <c r="EB193" s="678"/>
      <c r="EC193" s="678"/>
      <c r="ED193" s="678"/>
      <c r="EE193" s="678"/>
      <c r="EF193" s="678"/>
      <c r="EG193" s="678"/>
      <c r="EH193" s="678"/>
      <c r="EI193" s="678"/>
      <c r="EJ193" s="678"/>
      <c r="EK193" s="678"/>
      <c r="EL193" s="678"/>
      <c r="EM193" s="678"/>
      <c r="EN193" s="678"/>
      <c r="EO193" s="678"/>
      <c r="EP193" s="678"/>
      <c r="EQ193" s="678"/>
      <c r="ER193" s="678"/>
      <c r="ES193" s="678"/>
      <c r="ET193" s="678"/>
      <c r="EU193" s="678"/>
      <c r="EV193" s="678"/>
      <c r="EW193" s="678"/>
      <c r="EX193" s="678"/>
      <c r="EY193" s="678"/>
      <c r="EZ193" s="678"/>
      <c r="FA193" s="678"/>
      <c r="FB193" s="678"/>
      <c r="FC193" s="678"/>
      <c r="FD193" s="678"/>
      <c r="FE193" s="678"/>
      <c r="FF193" s="678"/>
      <c r="FG193" s="678"/>
      <c r="FH193" s="678"/>
      <c r="FI193" s="678"/>
      <c r="FJ193" s="678"/>
      <c r="FK193" s="678"/>
      <c r="FL193" s="678"/>
      <c r="FM193" s="678"/>
      <c r="FN193" s="678"/>
      <c r="FO193" s="678"/>
      <c r="FP193" s="678"/>
      <c r="FQ193" s="678"/>
      <c r="FR193" s="678"/>
      <c r="FS193" s="678"/>
      <c r="FT193" s="678"/>
      <c r="FU193" s="678"/>
      <c r="FV193" s="678"/>
      <c r="FW193" s="678"/>
      <c r="FX193" s="678"/>
      <c r="FY193" s="678"/>
      <c r="FZ193" s="678"/>
      <c r="GA193" s="678"/>
      <c r="GB193" s="678"/>
      <c r="GC193" s="678"/>
      <c r="GD193" s="678"/>
      <c r="GE193" s="678"/>
      <c r="GF193" s="678"/>
      <c r="GG193" s="678"/>
      <c r="GH193" s="678"/>
      <c r="GI193" s="678"/>
      <c r="GJ193" s="678"/>
      <c r="GK193" s="678"/>
      <c r="GL193" s="678"/>
      <c r="GM193" s="678"/>
      <c r="GN193" s="678"/>
      <c r="GO193" s="678"/>
      <c r="GP193" s="678"/>
      <c r="GQ193" s="678"/>
      <c r="GR193" s="678"/>
      <c r="GS193" s="678"/>
      <c r="GT193" s="678"/>
      <c r="GU193" s="678"/>
      <c r="GV193" s="678"/>
      <c r="GW193" s="678"/>
      <c r="GX193" s="678"/>
      <c r="GY193" s="678"/>
      <c r="GZ193" s="678"/>
      <c r="HA193" s="678"/>
      <c r="HB193" s="678"/>
      <c r="HC193" s="678"/>
      <c r="HD193" s="678"/>
      <c r="HE193" s="678"/>
      <c r="HF193" s="678"/>
      <c r="HG193" s="678"/>
      <c r="HH193" s="678"/>
      <c r="HI193" s="678"/>
      <c r="HJ193" s="678"/>
      <c r="HK193" s="678"/>
      <c r="HL193" s="678"/>
      <c r="HM193" s="678"/>
      <c r="HN193" s="678"/>
      <c r="HO193" s="678"/>
      <c r="HP193" s="678"/>
      <c r="HQ193" s="678"/>
      <c r="HR193" s="678"/>
      <c r="HS193" s="678"/>
      <c r="HT193" s="678"/>
      <c r="HU193" s="678"/>
      <c r="HV193" s="678"/>
      <c r="HW193" s="678"/>
      <c r="HX193" s="678"/>
      <c r="HY193" s="678"/>
      <c r="HZ193" s="678"/>
      <c r="IA193" s="678"/>
      <c r="IB193" s="678"/>
      <c r="IC193" s="678"/>
      <c r="ID193" s="678"/>
      <c r="IE193" s="678"/>
      <c r="IF193" s="678"/>
      <c r="IG193" s="678"/>
      <c r="IH193" s="678"/>
      <c r="II193" s="678"/>
      <c r="IJ193" s="678"/>
      <c r="IK193" s="678"/>
      <c r="IL193" s="678"/>
      <c r="IM193" s="678"/>
      <c r="IN193" s="678"/>
      <c r="IO193" s="678"/>
      <c r="IP193" s="678"/>
      <c r="IQ193" s="678"/>
      <c r="IR193" s="678"/>
      <c r="IS193" s="678"/>
      <c r="IT193" s="678"/>
      <c r="IU193" s="678"/>
      <c r="IV193" s="678"/>
      <c r="IW193" s="678"/>
      <c r="IX193" s="678"/>
      <c r="IY193" s="678"/>
      <c r="IZ193" s="678"/>
      <c r="JA193" s="678"/>
      <c r="JB193" s="678"/>
      <c r="JC193" s="678"/>
      <c r="JD193" s="678"/>
      <c r="JE193" s="678"/>
      <c r="JF193" s="678"/>
      <c r="JG193" s="678"/>
      <c r="JH193" s="678"/>
      <c r="JI193" s="678"/>
      <c r="JJ193" s="678"/>
      <c r="JK193" s="678"/>
      <c r="JL193" s="678"/>
      <c r="JM193" s="678"/>
      <c r="JN193" s="678"/>
      <c r="JO193" s="678"/>
      <c r="JP193" s="678"/>
      <c r="JQ193" s="678"/>
      <c r="JR193" s="678"/>
      <c r="JS193" s="678"/>
      <c r="JT193" s="678"/>
      <c r="JU193" s="678"/>
      <c r="JV193" s="678"/>
      <c r="JW193" s="678"/>
      <c r="JX193" s="678"/>
      <c r="JY193" s="678"/>
      <c r="JZ193" s="678"/>
      <c r="KA193" s="678"/>
      <c r="KB193" s="678"/>
      <c r="KC193" s="678"/>
      <c r="KD193" s="678"/>
      <c r="KE193" s="678"/>
      <c r="KF193" s="678"/>
      <c r="KG193" s="678"/>
      <c r="KH193" s="678"/>
      <c r="KI193" s="678"/>
      <c r="KJ193" s="678"/>
      <c r="KK193" s="678"/>
      <c r="KL193" s="678"/>
      <c r="KM193" s="678"/>
      <c r="KN193" s="678"/>
      <c r="KO193" s="678"/>
      <c r="KP193" s="678"/>
      <c r="KQ193" s="678"/>
      <c r="KR193" s="678"/>
      <c r="KS193" s="678"/>
      <c r="KT193" s="678"/>
      <c r="KU193" s="678"/>
      <c r="KV193" s="678"/>
      <c r="KW193" s="678"/>
      <c r="KX193" s="678"/>
      <c r="KY193" s="678"/>
      <c r="KZ193" s="678"/>
      <c r="LA193" s="678"/>
      <c r="LB193" s="678"/>
      <c r="LC193" s="678"/>
      <c r="LD193" s="678"/>
      <c r="LE193" s="678"/>
      <c r="LF193" s="678"/>
      <c r="LG193" s="678"/>
      <c r="LH193" s="678"/>
      <c r="LI193" s="678"/>
      <c r="LJ193" s="678"/>
      <c r="LK193" s="678"/>
      <c r="LL193" s="678"/>
      <c r="LM193" s="678"/>
      <c r="LN193" s="678"/>
      <c r="LO193" s="678"/>
      <c r="LP193" s="678"/>
      <c r="LQ193" s="678"/>
      <c r="LR193" s="678"/>
      <c r="LS193" s="678"/>
      <c r="LT193" s="678"/>
      <c r="LU193" s="678"/>
      <c r="LV193" s="678"/>
      <c r="LW193" s="678"/>
      <c r="LX193" s="678"/>
      <c r="LY193" s="678"/>
      <c r="LZ193" s="678"/>
      <c r="MA193" s="678"/>
      <c r="MB193" s="678"/>
      <c r="MC193" s="678"/>
      <c r="MD193" s="678"/>
      <c r="ME193" s="678"/>
      <c r="MF193" s="678"/>
      <c r="MG193" s="678"/>
      <c r="MH193" s="678"/>
      <c r="MI193" s="678"/>
      <c r="MJ193" s="678"/>
      <c r="MK193" s="678"/>
      <c r="ML193" s="678"/>
      <c r="MM193" s="678"/>
      <c r="MN193" s="678"/>
      <c r="MO193" s="678"/>
      <c r="MP193" s="678"/>
      <c r="MQ193" s="678"/>
      <c r="MR193" s="678"/>
      <c r="MS193" s="678"/>
      <c r="MT193" s="678"/>
      <c r="MU193" s="678"/>
      <c r="MV193" s="678"/>
      <c r="MW193" s="678"/>
      <c r="MX193" s="678"/>
      <c r="MY193" s="678"/>
      <c r="MZ193" s="678"/>
      <c r="NA193" s="678"/>
      <c r="NB193" s="678"/>
      <c r="NC193" s="678"/>
      <c r="ND193" s="678"/>
      <c r="NE193" s="678"/>
      <c r="NF193" s="678"/>
      <c r="NG193" s="678"/>
      <c r="NH193" s="678"/>
      <c r="NI193" s="678"/>
      <c r="NJ193" s="678"/>
      <c r="NK193" s="678"/>
      <c r="NL193" s="678"/>
      <c r="NM193" s="678"/>
      <c r="NN193" s="678"/>
      <c r="NO193" s="678"/>
      <c r="NP193" s="678"/>
      <c r="NQ193" s="678"/>
      <c r="NR193" s="678"/>
      <c r="NS193" s="678"/>
      <c r="NT193" s="678"/>
      <c r="NU193" s="678"/>
      <c r="NV193" s="678"/>
      <c r="NW193" s="678"/>
      <c r="NX193" s="678"/>
      <c r="NY193" s="678"/>
      <c r="NZ193" s="678"/>
      <c r="OA193" s="678"/>
      <c r="OB193" s="678"/>
      <c r="OC193" s="678"/>
      <c r="OD193" s="678"/>
      <c r="OE193" s="678"/>
      <c r="OF193" s="678"/>
      <c r="OG193" s="678"/>
      <c r="OH193" s="678"/>
      <c r="OI193" s="678"/>
      <c r="OJ193" s="678"/>
      <c r="OK193" s="678"/>
      <c r="OL193" s="678"/>
      <c r="OM193" s="678"/>
      <c r="ON193" s="678"/>
      <c r="OO193" s="678"/>
      <c r="OP193" s="678"/>
      <c r="OQ193" s="678"/>
      <c r="OR193" s="678"/>
      <c r="OS193" s="678"/>
      <c r="OT193" s="678"/>
      <c r="OU193" s="678"/>
      <c r="OV193" s="678"/>
      <c r="OW193" s="678"/>
      <c r="OX193" s="678"/>
      <c r="OY193" s="678"/>
      <c r="OZ193" s="678"/>
      <c r="PA193" s="678"/>
      <c r="PB193" s="678"/>
      <c r="PC193" s="678"/>
      <c r="PD193" s="678"/>
      <c r="PE193" s="678"/>
      <c r="PF193" s="678"/>
      <c r="PG193" s="678"/>
      <c r="PH193" s="678"/>
      <c r="PI193" s="678"/>
      <c r="PJ193" s="678"/>
      <c r="PK193" s="678"/>
      <c r="PL193" s="678"/>
      <c r="PM193" s="678"/>
      <c r="PN193" s="678"/>
      <c r="PO193" s="678"/>
      <c r="PP193" s="678"/>
      <c r="PQ193" s="678"/>
      <c r="PR193" s="678"/>
      <c r="PS193" s="678"/>
      <c r="PT193" s="678"/>
      <c r="PU193" s="678"/>
      <c r="PV193" s="678"/>
      <c r="PW193" s="678"/>
      <c r="PX193" s="678"/>
      <c r="PY193" s="678"/>
      <c r="PZ193" s="678"/>
      <c r="QA193" s="678"/>
      <c r="QB193" s="678"/>
      <c r="QC193" s="678"/>
      <c r="QD193" s="678"/>
      <c r="QE193" s="678"/>
      <c r="QF193" s="678"/>
      <c r="QG193" s="678"/>
      <c r="QH193" s="678"/>
      <c r="QI193" s="678"/>
      <c r="QJ193" s="678"/>
      <c r="QK193" s="678"/>
      <c r="QL193" s="678"/>
      <c r="QM193" s="678"/>
      <c r="QN193" s="678"/>
      <c r="QO193" s="678"/>
      <c r="QP193" s="678"/>
      <c r="QQ193" s="678"/>
      <c r="QR193" s="678"/>
      <c r="QS193" s="678"/>
      <c r="QT193" s="678"/>
      <c r="QU193" s="678"/>
      <c r="QV193" s="678"/>
      <c r="QW193" s="678"/>
      <c r="QX193" s="678"/>
      <c r="QY193" s="678"/>
      <c r="QZ193" s="678"/>
      <c r="RA193" s="678"/>
      <c r="RB193" s="678"/>
      <c r="RC193" s="678"/>
      <c r="RD193" s="678"/>
      <c r="RE193" s="678"/>
      <c r="RF193" s="678"/>
      <c r="RG193" s="678"/>
      <c r="RH193" s="678"/>
      <c r="RI193" s="678"/>
      <c r="RJ193" s="678"/>
      <c r="RK193" s="678"/>
      <c r="RL193" s="678"/>
      <c r="RM193" s="678"/>
      <c r="RN193" s="678"/>
      <c r="RO193" s="678"/>
      <c r="RP193" s="678"/>
      <c r="RQ193" s="678"/>
      <c r="RR193" s="678"/>
      <c r="RS193" s="678"/>
      <c r="RT193" s="678"/>
      <c r="RU193" s="678"/>
      <c r="RV193" s="678"/>
      <c r="RW193" s="678"/>
      <c r="RX193" s="678"/>
      <c r="RY193" s="678"/>
      <c r="RZ193" s="678"/>
      <c r="SA193" s="678"/>
      <c r="SB193" s="678"/>
      <c r="SC193" s="678"/>
      <c r="SD193" s="678"/>
      <c r="SE193" s="678"/>
      <c r="SF193" s="678"/>
      <c r="SG193" s="678"/>
      <c r="SH193" s="678"/>
      <c r="SI193" s="678"/>
      <c r="SJ193" s="678"/>
      <c r="SK193" s="678"/>
      <c r="SL193" s="678"/>
      <c r="SM193" s="678"/>
      <c r="SN193" s="678"/>
      <c r="SO193" s="678"/>
      <c r="SP193" s="678"/>
      <c r="SQ193" s="678"/>
      <c r="SR193" s="678"/>
      <c r="SS193" s="678"/>
      <c r="ST193" s="678"/>
      <c r="SU193" s="678"/>
      <c r="SV193" s="678"/>
      <c r="SW193" s="678"/>
      <c r="SX193" s="678"/>
      <c r="SY193" s="678"/>
      <c r="SZ193" s="678"/>
      <c r="TA193" s="678"/>
      <c r="TB193" s="678"/>
      <c r="TC193" s="678"/>
      <c r="TD193" s="678"/>
      <c r="TE193" s="678"/>
      <c r="TF193" s="678"/>
      <c r="TG193" s="678"/>
      <c r="TH193" s="678"/>
      <c r="TI193" s="678"/>
      <c r="TJ193" s="678"/>
      <c r="TK193" s="678"/>
    </row>
    <row r="194" spans="11:585">
      <c r="K194" t="s">
        <v>1081</v>
      </c>
      <c r="M194" s="678">
        <v>4985124.6900000004</v>
      </c>
      <c r="N194" s="678">
        <v>276905.78999999998</v>
      </c>
      <c r="O194" s="678">
        <v>36677.32</v>
      </c>
      <c r="P194" s="678">
        <v>70758.97</v>
      </c>
      <c r="Q194" s="678">
        <v>43992.57</v>
      </c>
      <c r="R194" s="678">
        <v>16566.86</v>
      </c>
      <c r="S194" t="s">
        <v>6192</v>
      </c>
      <c r="T194" s="678"/>
      <c r="U194" s="678"/>
      <c r="V194" s="678"/>
      <c r="W194" s="678"/>
      <c r="X194" s="678"/>
      <c r="Y194" s="678"/>
      <c r="Z194" s="678"/>
      <c r="AA194" s="678"/>
      <c r="AB194" s="678"/>
      <c r="AC194" s="678"/>
      <c r="AD194" s="678"/>
      <c r="AE194" s="678"/>
      <c r="AF194" s="678"/>
      <c r="AG194" s="678"/>
      <c r="AH194" s="678"/>
      <c r="AI194" s="678"/>
      <c r="AJ194" s="678"/>
      <c r="AK194" s="678"/>
      <c r="AL194" s="678"/>
      <c r="AM194" s="678"/>
      <c r="AN194" s="678"/>
      <c r="AO194" s="678"/>
      <c r="AP194" s="678"/>
      <c r="AQ194" s="678"/>
      <c r="AR194" s="678"/>
      <c r="AS194" s="678"/>
      <c r="AT194" s="678"/>
      <c r="AU194" s="678"/>
      <c r="AV194" s="678"/>
      <c r="AW194" s="678"/>
      <c r="AX194" s="678"/>
      <c r="AY194" s="678"/>
      <c r="AZ194" s="678"/>
      <c r="BA194" s="678"/>
      <c r="BB194" s="678"/>
      <c r="BC194" s="678"/>
      <c r="BD194" s="678"/>
      <c r="BE194" s="678"/>
      <c r="BF194" s="678"/>
      <c r="BG194" s="678"/>
      <c r="BH194" s="678"/>
      <c r="BI194" s="678"/>
      <c r="BJ194" s="678"/>
      <c r="BK194" s="678"/>
      <c r="BL194" s="678"/>
      <c r="BM194" s="678"/>
      <c r="BN194" s="678"/>
      <c r="BO194" s="678"/>
      <c r="BP194" s="678"/>
      <c r="BQ194" s="678"/>
      <c r="BR194" s="678"/>
      <c r="BS194" s="678"/>
      <c r="BT194" s="678"/>
      <c r="BU194" s="678"/>
      <c r="BV194" s="678"/>
      <c r="BW194" s="678"/>
      <c r="BX194" s="678"/>
      <c r="BY194" s="678"/>
      <c r="BZ194" s="678"/>
      <c r="CA194" s="678"/>
      <c r="CB194" s="678"/>
      <c r="CC194" s="678"/>
      <c r="CD194" s="678"/>
      <c r="CE194" s="678"/>
      <c r="CF194" s="678"/>
      <c r="CG194" s="678"/>
      <c r="CH194" s="678"/>
      <c r="CI194" s="678"/>
      <c r="CJ194" s="678"/>
      <c r="CK194" s="678"/>
      <c r="CL194" s="678"/>
      <c r="CM194" s="678"/>
      <c r="CN194" s="678"/>
      <c r="CO194" s="678"/>
      <c r="CP194" s="678"/>
      <c r="CQ194" s="678"/>
      <c r="CR194" s="678"/>
      <c r="CS194" s="678"/>
      <c r="CT194" s="678"/>
      <c r="CU194" s="678"/>
      <c r="CV194" s="678"/>
      <c r="CW194" s="678"/>
      <c r="CX194" s="678"/>
      <c r="CY194" s="678"/>
      <c r="CZ194" s="678"/>
      <c r="DA194" s="678"/>
      <c r="DB194" s="678"/>
      <c r="DC194" s="678"/>
      <c r="DD194" s="678"/>
      <c r="DE194" s="678"/>
      <c r="DF194" s="678"/>
      <c r="DG194" s="678"/>
      <c r="DH194" s="678"/>
      <c r="DI194" s="678"/>
      <c r="DJ194" s="678"/>
      <c r="DK194" s="678"/>
      <c r="DL194" s="678"/>
      <c r="DM194" s="678"/>
      <c r="DN194" s="678"/>
      <c r="DO194" s="678"/>
      <c r="DP194" s="678"/>
      <c r="DQ194" s="678"/>
      <c r="DR194" s="678"/>
      <c r="DS194" s="678"/>
      <c r="DT194" s="678"/>
      <c r="DU194" s="678"/>
      <c r="DV194" s="678"/>
      <c r="DW194" s="678"/>
      <c r="DX194" s="678"/>
      <c r="DY194" s="678"/>
      <c r="DZ194" s="678"/>
      <c r="EA194" s="678"/>
      <c r="EB194" s="678"/>
      <c r="EC194" s="678"/>
      <c r="ED194" s="678"/>
      <c r="EE194" s="678"/>
      <c r="EF194" s="678"/>
      <c r="EG194" s="678"/>
      <c r="EH194" s="678"/>
      <c r="EI194" s="678"/>
      <c r="EJ194" s="678"/>
      <c r="EK194" s="678"/>
      <c r="EL194" s="678"/>
      <c r="EM194" s="678"/>
      <c r="EN194" s="678"/>
      <c r="EO194" s="678"/>
      <c r="EP194" s="678"/>
      <c r="EQ194" s="678"/>
      <c r="ER194" s="678"/>
      <c r="ES194" s="678"/>
      <c r="ET194" s="678">
        <v>70.97</v>
      </c>
      <c r="EU194" s="678">
        <v>141.93</v>
      </c>
      <c r="EV194" s="678">
        <v>212.9</v>
      </c>
      <c r="EW194" s="678">
        <v>283.86</v>
      </c>
      <c r="EX194" s="678">
        <v>354.83</v>
      </c>
      <c r="EY194" s="678">
        <v>354.83</v>
      </c>
      <c r="EZ194" s="678">
        <v>425.79</v>
      </c>
      <c r="FA194" s="678">
        <v>496.76</v>
      </c>
      <c r="FB194" s="678">
        <v>567.72</v>
      </c>
      <c r="FC194" s="678">
        <v>638.69000000000005</v>
      </c>
      <c r="FD194" s="678">
        <v>709.66</v>
      </c>
      <c r="FE194" s="678">
        <v>780.62</v>
      </c>
      <c r="FF194" s="678">
        <v>780.62</v>
      </c>
      <c r="FG194" s="678">
        <v>851.59</v>
      </c>
      <c r="FH194" s="678">
        <v>922.55</v>
      </c>
      <c r="FI194" s="678">
        <v>993.52</v>
      </c>
      <c r="FJ194" s="678">
        <v>1064.48</v>
      </c>
      <c r="FK194" s="678">
        <v>1135.45</v>
      </c>
      <c r="FL194" s="678">
        <v>1206.42</v>
      </c>
      <c r="FM194" s="678">
        <v>1206.42</v>
      </c>
      <c r="FN194" s="678">
        <v>1277.3800000000001</v>
      </c>
      <c r="FO194" s="678">
        <v>1348.35</v>
      </c>
      <c r="FP194" s="678">
        <v>1419.31</v>
      </c>
      <c r="FQ194" s="678">
        <v>1490.28</v>
      </c>
      <c r="FR194" s="678">
        <v>1561.24</v>
      </c>
      <c r="FS194" s="678">
        <v>1632.21</v>
      </c>
      <c r="FT194" s="678">
        <v>1632.21</v>
      </c>
      <c r="FU194" s="678">
        <v>1703.17</v>
      </c>
      <c r="FV194" s="678">
        <v>1774.14</v>
      </c>
      <c r="FW194" s="678">
        <v>1845.11</v>
      </c>
      <c r="FX194" s="678">
        <v>1916.07</v>
      </c>
      <c r="FY194" s="678">
        <v>1987.04</v>
      </c>
      <c r="FZ194" s="678">
        <v>2058</v>
      </c>
      <c r="GA194" s="678">
        <v>2058</v>
      </c>
      <c r="GB194" s="678">
        <v>2128.9699999999998</v>
      </c>
      <c r="GC194" s="678">
        <v>2199.9299999999998</v>
      </c>
      <c r="GD194" s="678">
        <v>2270.9</v>
      </c>
      <c r="GE194" s="678">
        <v>2341.87</v>
      </c>
      <c r="GF194" s="678">
        <v>2412.83</v>
      </c>
      <c r="GG194" s="678">
        <v>2483.8000000000002</v>
      </c>
      <c r="GH194" s="678">
        <v>2483.8000000000002</v>
      </c>
      <c r="GI194" s="678">
        <v>2554.7600000000002</v>
      </c>
      <c r="GJ194" s="678">
        <v>2625.73</v>
      </c>
      <c r="GK194" s="678">
        <v>2696.69</v>
      </c>
      <c r="GL194" s="678">
        <v>2767.66</v>
      </c>
      <c r="GM194" s="678">
        <v>2838.62</v>
      </c>
      <c r="GN194" s="678">
        <v>2909.59</v>
      </c>
      <c r="GO194" s="678">
        <v>2909.59</v>
      </c>
      <c r="GP194" s="678">
        <v>2980.56</v>
      </c>
      <c r="GQ194" s="678">
        <v>3051.52</v>
      </c>
      <c r="GR194" s="678">
        <v>3122.49</v>
      </c>
      <c r="GS194" s="678">
        <v>3193.45</v>
      </c>
      <c r="GT194" s="678">
        <v>3264.42</v>
      </c>
      <c r="GU194" s="678">
        <v>3335.38</v>
      </c>
      <c r="GV194" s="678">
        <v>3335.38</v>
      </c>
      <c r="GW194" s="678">
        <v>3406.35</v>
      </c>
      <c r="GX194" s="678">
        <v>3477.32</v>
      </c>
      <c r="GY194" s="678">
        <v>3548.28</v>
      </c>
      <c r="GZ194" s="678">
        <v>3619.25</v>
      </c>
      <c r="HA194" s="678">
        <v>3690.21</v>
      </c>
      <c r="HB194" s="678">
        <v>3761.18</v>
      </c>
      <c r="HC194" s="678">
        <v>3761.18</v>
      </c>
      <c r="HD194" s="678">
        <v>3832.14</v>
      </c>
      <c r="HE194" s="678">
        <v>3903.11</v>
      </c>
      <c r="HF194" s="678">
        <v>3974.07</v>
      </c>
      <c r="HG194" s="678">
        <v>4045.04</v>
      </c>
      <c r="HH194" s="678">
        <v>4116.01</v>
      </c>
      <c r="HI194" s="678">
        <v>4186.97</v>
      </c>
      <c r="HJ194" s="678">
        <v>4186.97</v>
      </c>
      <c r="HK194" s="678">
        <v>4257.9399999999996</v>
      </c>
      <c r="HL194" s="678">
        <v>4328.8999999999996</v>
      </c>
      <c r="HM194" s="678">
        <v>4399.87</v>
      </c>
      <c r="HN194" s="678">
        <v>4470.83</v>
      </c>
      <c r="HO194" s="678">
        <v>4524.0600000000004</v>
      </c>
      <c r="HP194" s="678">
        <v>4577.28</v>
      </c>
      <c r="HQ194" s="678">
        <v>4577.28</v>
      </c>
      <c r="HR194" s="678">
        <v>4630.51</v>
      </c>
      <c r="HS194" s="678">
        <v>4630.51</v>
      </c>
      <c r="HT194" s="678">
        <v>4683.7299999999996</v>
      </c>
      <c r="HU194" s="678">
        <v>4736.96</v>
      </c>
      <c r="HV194" s="678">
        <v>4790.18</v>
      </c>
      <c r="HW194" s="678">
        <v>4843.3999999999996</v>
      </c>
      <c r="HX194" s="678">
        <v>4843.3999999999996</v>
      </c>
      <c r="HY194" s="678">
        <v>4896.63</v>
      </c>
      <c r="HZ194" s="678">
        <v>4949.8500000000004</v>
      </c>
      <c r="IA194" s="678">
        <v>5003.08</v>
      </c>
      <c r="IB194" s="678">
        <v>5056.3</v>
      </c>
      <c r="IC194" s="678">
        <v>5109.5200000000004</v>
      </c>
      <c r="ID194" s="678">
        <v>5169.8500000000004</v>
      </c>
      <c r="IE194" s="678">
        <v>5169.8500000000004</v>
      </c>
      <c r="IF194" s="678">
        <v>5258.55</v>
      </c>
      <c r="IG194" s="678">
        <v>5347.26</v>
      </c>
      <c r="IH194" s="678">
        <v>5435.97</v>
      </c>
      <c r="II194" s="678">
        <v>5524.67</v>
      </c>
      <c r="IJ194" s="678">
        <v>5613.38</v>
      </c>
      <c r="IK194" s="678">
        <v>5702.09</v>
      </c>
      <c r="IL194" s="678">
        <v>5702.09</v>
      </c>
      <c r="IM194" s="678">
        <v>5790.79</v>
      </c>
      <c r="IN194" s="678">
        <v>5884.23</v>
      </c>
      <c r="IO194" s="678">
        <v>6008.42</v>
      </c>
      <c r="IP194" s="678">
        <v>6132.61</v>
      </c>
      <c r="IQ194" s="678">
        <v>6256.8</v>
      </c>
      <c r="IR194" s="678">
        <v>6256.8</v>
      </c>
      <c r="IS194" s="678">
        <v>6256.8</v>
      </c>
      <c r="IT194" s="678">
        <v>6256.8</v>
      </c>
      <c r="IU194" s="678">
        <v>6256.8</v>
      </c>
      <c r="IV194" s="678">
        <v>6256.8</v>
      </c>
      <c r="IW194" s="678">
        <v>6422.39</v>
      </c>
      <c r="IX194" s="678">
        <v>6587.98</v>
      </c>
      <c r="IY194" s="678">
        <v>6753.56</v>
      </c>
      <c r="IZ194" s="678">
        <v>6753.56</v>
      </c>
      <c r="JA194" s="678">
        <v>6919.15</v>
      </c>
      <c r="JB194" s="678">
        <v>7084.73</v>
      </c>
      <c r="JC194" s="678">
        <v>7250.32</v>
      </c>
      <c r="JD194" s="678">
        <v>7415.91</v>
      </c>
      <c r="JE194" s="678">
        <v>7581.49</v>
      </c>
      <c r="JF194" s="678">
        <v>7747.08</v>
      </c>
      <c r="JG194" s="678">
        <v>7747.08</v>
      </c>
      <c r="JH194" s="678">
        <v>7912.67</v>
      </c>
      <c r="JI194" s="678">
        <v>8078.25</v>
      </c>
      <c r="JJ194" s="678">
        <v>8243.84</v>
      </c>
      <c r="JK194" s="678">
        <v>8409.43</v>
      </c>
      <c r="JL194" s="678">
        <v>8575.01</v>
      </c>
      <c r="JM194" s="678">
        <v>8740.6</v>
      </c>
      <c r="JN194" s="678">
        <v>8740.6</v>
      </c>
      <c r="JO194" s="678">
        <v>8915.65</v>
      </c>
      <c r="JP194" s="678">
        <v>9128.5400000000009</v>
      </c>
      <c r="JQ194" s="678">
        <v>9341.44</v>
      </c>
      <c r="JR194" s="678">
        <v>9554.34</v>
      </c>
      <c r="JS194" s="678">
        <v>9767.23</v>
      </c>
      <c r="JT194" s="678">
        <v>9980.1299999999992</v>
      </c>
      <c r="JU194" s="678">
        <v>9980.1299999999992</v>
      </c>
      <c r="JV194" s="678">
        <v>10193.030000000001</v>
      </c>
      <c r="JW194" s="678">
        <v>10405.93</v>
      </c>
      <c r="JX194" s="678">
        <v>10618.82</v>
      </c>
      <c r="JY194" s="678">
        <v>10831.72</v>
      </c>
      <c r="JZ194" s="678">
        <v>11044.62</v>
      </c>
      <c r="KA194" s="678">
        <v>11257.51</v>
      </c>
      <c r="KB194" s="678">
        <v>11257.51</v>
      </c>
      <c r="KC194" s="678">
        <v>11472.78</v>
      </c>
      <c r="KD194" s="678">
        <v>11709.33</v>
      </c>
      <c r="KE194" s="678">
        <v>11945.88</v>
      </c>
      <c r="KF194" s="678">
        <v>12182.43</v>
      </c>
      <c r="KG194" s="678">
        <v>12418.98</v>
      </c>
      <c r="KH194" s="678">
        <v>12655.54</v>
      </c>
      <c r="KI194" s="678">
        <v>12655.54</v>
      </c>
      <c r="KJ194" s="678">
        <v>12892.09</v>
      </c>
      <c r="KK194" s="678">
        <v>13128.64</v>
      </c>
      <c r="KL194" s="678">
        <v>14018.24</v>
      </c>
      <c r="KM194" s="678">
        <v>14907.84</v>
      </c>
      <c r="KN194" s="678">
        <v>15797.44</v>
      </c>
      <c r="KO194" s="678">
        <v>16687.03</v>
      </c>
      <c r="KP194" s="678">
        <v>16687.03</v>
      </c>
      <c r="KQ194" s="678">
        <v>17576.63</v>
      </c>
      <c r="KR194" s="678">
        <v>19095.09</v>
      </c>
      <c r="KS194" s="678">
        <v>21157.75</v>
      </c>
      <c r="KT194" s="678">
        <v>23927.96</v>
      </c>
      <c r="KU194" s="678">
        <v>27699.68</v>
      </c>
      <c r="KV194" s="678">
        <v>27699.68</v>
      </c>
      <c r="KW194" s="678">
        <v>27699.68</v>
      </c>
      <c r="KX194" s="678">
        <v>27699.68</v>
      </c>
      <c r="KY194" s="678">
        <v>27699.68</v>
      </c>
      <c r="KZ194" s="678">
        <v>27699.68</v>
      </c>
      <c r="LA194" s="678">
        <v>27699.68</v>
      </c>
      <c r="LB194" s="678">
        <v>27699.68</v>
      </c>
      <c r="LC194" s="678">
        <v>27699.68</v>
      </c>
      <c r="LD194" s="678">
        <v>27699.68</v>
      </c>
      <c r="LE194" s="678">
        <v>27699.68</v>
      </c>
      <c r="LF194" s="678">
        <v>27699.68</v>
      </c>
      <c r="LG194" s="678">
        <v>27699.68</v>
      </c>
      <c r="LH194" s="678">
        <v>27699.68</v>
      </c>
      <c r="LI194" s="678">
        <v>27699.68</v>
      </c>
      <c r="LJ194" s="678">
        <v>27699.68</v>
      </c>
      <c r="LK194" s="678">
        <v>27699.68</v>
      </c>
      <c r="LL194" s="678">
        <v>27699.68</v>
      </c>
      <c r="LM194" s="678">
        <v>27699.68</v>
      </c>
      <c r="LN194" s="678">
        <v>27699.68</v>
      </c>
      <c r="LO194" s="678">
        <v>27699.68</v>
      </c>
      <c r="LP194" s="678">
        <v>27699.68</v>
      </c>
      <c r="LQ194" s="678">
        <v>27699.68</v>
      </c>
      <c r="LR194" s="678">
        <v>27699.68</v>
      </c>
      <c r="LS194" s="678">
        <v>27699.68</v>
      </c>
      <c r="LT194" s="678">
        <v>27699.68</v>
      </c>
      <c r="LU194" s="678">
        <v>27699.68</v>
      </c>
      <c r="LV194" s="678">
        <v>27699.68</v>
      </c>
      <c r="LW194" s="678">
        <v>27699.68</v>
      </c>
      <c r="LX194" s="678">
        <v>27699.68</v>
      </c>
      <c r="LY194" s="678">
        <v>27699.68</v>
      </c>
      <c r="LZ194" s="678">
        <v>27699.68</v>
      </c>
      <c r="MA194" s="678">
        <v>27699.68</v>
      </c>
      <c r="MB194" s="678">
        <v>27699.68</v>
      </c>
      <c r="MC194" s="678">
        <v>27699.68</v>
      </c>
      <c r="MD194" s="678">
        <v>27699.68</v>
      </c>
      <c r="ME194" s="678">
        <v>27699.68</v>
      </c>
      <c r="MF194" s="678">
        <v>27699.68</v>
      </c>
      <c r="MG194" s="678">
        <v>27699.68</v>
      </c>
      <c r="MH194" s="678">
        <v>27699.68</v>
      </c>
      <c r="MI194" s="678">
        <v>27699.68</v>
      </c>
      <c r="MJ194" s="678">
        <v>27699.68</v>
      </c>
      <c r="MK194" s="678">
        <v>27699.68</v>
      </c>
      <c r="ML194" s="678">
        <v>27699.68</v>
      </c>
      <c r="MM194" s="678">
        <v>27699.68</v>
      </c>
      <c r="MN194" s="678">
        <v>27699.68</v>
      </c>
      <c r="MO194" s="678">
        <v>27699.68</v>
      </c>
      <c r="MP194" s="678">
        <v>27699.68</v>
      </c>
      <c r="MQ194" s="678">
        <v>27699.68</v>
      </c>
      <c r="MR194" s="678">
        <v>27781.29</v>
      </c>
      <c r="MS194" s="678">
        <v>27862.91</v>
      </c>
      <c r="MT194" s="678">
        <v>27862.91</v>
      </c>
      <c r="MU194" s="678">
        <v>27944.52</v>
      </c>
      <c r="MV194" s="678">
        <v>28026.14</v>
      </c>
      <c r="MW194" s="678">
        <v>28107.75</v>
      </c>
      <c r="MX194" s="678">
        <v>28189.37</v>
      </c>
      <c r="MY194" s="678">
        <v>28270.98</v>
      </c>
      <c r="MZ194" s="678">
        <v>28352.6</v>
      </c>
      <c r="NA194" s="678">
        <v>28352.6</v>
      </c>
      <c r="NB194" s="678">
        <v>28434.21</v>
      </c>
      <c r="NC194" s="678">
        <v>28515.83</v>
      </c>
      <c r="ND194" s="678">
        <v>28597.439999999999</v>
      </c>
      <c r="NE194" s="678">
        <v>28679.06</v>
      </c>
      <c r="NF194" s="678">
        <v>28760.67</v>
      </c>
      <c r="NG194" s="678">
        <v>28842.29</v>
      </c>
      <c r="NH194" s="678">
        <v>28842.29</v>
      </c>
      <c r="NI194" s="678">
        <v>28923.9</v>
      </c>
      <c r="NJ194" s="678">
        <v>29005.52</v>
      </c>
      <c r="NK194" s="678">
        <v>29087.13</v>
      </c>
      <c r="NL194" s="678">
        <v>29168.75</v>
      </c>
      <c r="NM194" s="678">
        <v>29250.36</v>
      </c>
      <c r="NN194" s="678">
        <v>29331.98</v>
      </c>
      <c r="NO194" s="678">
        <v>29331.98</v>
      </c>
      <c r="NP194" s="678">
        <v>29413.59</v>
      </c>
      <c r="NQ194" s="678">
        <v>29495.21</v>
      </c>
      <c r="NR194" s="678">
        <v>29576.82</v>
      </c>
      <c r="NS194" s="678">
        <v>29658.44</v>
      </c>
      <c r="NT194" s="678">
        <v>29740.05</v>
      </c>
      <c r="NU194" s="678">
        <v>29821.67</v>
      </c>
      <c r="NV194" s="678">
        <v>29821.67</v>
      </c>
      <c r="NW194" s="678">
        <v>29903.279999999999</v>
      </c>
      <c r="NX194" s="678">
        <v>29984.9</v>
      </c>
      <c r="NY194" s="678">
        <v>30066.51</v>
      </c>
      <c r="NZ194" s="678">
        <v>30148.13</v>
      </c>
      <c r="OA194" s="678">
        <v>30229.74</v>
      </c>
      <c r="OB194" s="678">
        <v>30311.360000000001</v>
      </c>
      <c r="OC194" s="678">
        <v>30311.360000000001</v>
      </c>
      <c r="OD194" s="678">
        <v>30392.97</v>
      </c>
      <c r="OE194" s="678">
        <v>30474.59</v>
      </c>
      <c r="OF194" s="678">
        <v>30556.2</v>
      </c>
      <c r="OG194" s="678">
        <v>30637.82</v>
      </c>
      <c r="OH194" s="678">
        <v>30719.43</v>
      </c>
      <c r="OI194" s="678">
        <v>30801.05</v>
      </c>
      <c r="OJ194" s="678">
        <v>30801.05</v>
      </c>
      <c r="OK194" s="678">
        <v>30882.66</v>
      </c>
      <c r="OL194" s="678">
        <v>30986.04</v>
      </c>
      <c r="OM194" s="678">
        <v>31122.06</v>
      </c>
      <c r="ON194" s="678">
        <v>31258.09</v>
      </c>
      <c r="OO194" s="678">
        <v>31399.55</v>
      </c>
      <c r="OP194" s="678">
        <v>31589.99</v>
      </c>
      <c r="OQ194" s="678">
        <v>31589.99</v>
      </c>
      <c r="OR194" s="678">
        <v>31780.42</v>
      </c>
      <c r="OS194" s="678">
        <v>31970.86</v>
      </c>
      <c r="OT194" s="678">
        <v>32161.29</v>
      </c>
      <c r="OU194" s="678">
        <v>32351.73</v>
      </c>
      <c r="OV194" s="678">
        <v>32542.16</v>
      </c>
      <c r="OW194" s="678">
        <v>32732.6</v>
      </c>
      <c r="OX194" s="678">
        <v>32732.6</v>
      </c>
      <c r="OY194" s="678">
        <v>32923.03</v>
      </c>
      <c r="OZ194" s="678">
        <v>33113.47</v>
      </c>
      <c r="PA194" s="678">
        <v>33314.78</v>
      </c>
      <c r="PB194" s="678">
        <v>33559.629999999997</v>
      </c>
      <c r="PC194" s="678">
        <v>33804.47</v>
      </c>
      <c r="PD194" s="678">
        <v>34049.32</v>
      </c>
      <c r="PE194" s="678">
        <v>34049.32</v>
      </c>
      <c r="PF194" s="678">
        <v>34294.160000000003</v>
      </c>
      <c r="PG194" s="678">
        <v>34539.01</v>
      </c>
      <c r="PH194" s="678">
        <v>34783.85</v>
      </c>
      <c r="PI194" s="678">
        <v>35045.019999999997</v>
      </c>
      <c r="PJ194" s="678">
        <v>35317.07</v>
      </c>
      <c r="PK194" s="678">
        <v>35589.120000000003</v>
      </c>
      <c r="PL194" s="678">
        <v>35589.120000000003</v>
      </c>
      <c r="PM194" s="678">
        <v>35861.17</v>
      </c>
      <c r="PN194" s="678">
        <v>36133.22</v>
      </c>
      <c r="PO194" s="678">
        <v>36405.269999999997</v>
      </c>
      <c r="PP194" s="678">
        <v>36677.32</v>
      </c>
      <c r="PQ194" s="678">
        <v>43988</v>
      </c>
      <c r="PR194" s="678">
        <v>52517.13</v>
      </c>
      <c r="PS194" s="678">
        <v>52517.13</v>
      </c>
      <c r="PT194" s="678">
        <v>73230.740000000005</v>
      </c>
      <c r="PU194" s="678">
        <v>86903.2</v>
      </c>
      <c r="PV194" s="678">
        <v>102022.03</v>
      </c>
      <c r="PW194" s="678">
        <v>123465.08</v>
      </c>
      <c r="PX194" s="678">
        <v>123465.08</v>
      </c>
      <c r="PY194" s="678">
        <v>161768.95999999999</v>
      </c>
      <c r="PZ194" s="678">
        <v>161768.95999999999</v>
      </c>
      <c r="QA194" s="678">
        <v>163082.45000000001</v>
      </c>
      <c r="QB194" s="678">
        <v>163865.94</v>
      </c>
      <c r="QC194" s="678">
        <v>164799.38</v>
      </c>
      <c r="QD194" s="678">
        <v>175725.63</v>
      </c>
      <c r="QE194" s="678">
        <v>198110.83</v>
      </c>
      <c r="QF194" s="678">
        <v>201223.29</v>
      </c>
      <c r="QG194" s="678">
        <v>201223.29</v>
      </c>
      <c r="QH194" s="678">
        <v>206407.94</v>
      </c>
      <c r="QI194" s="678">
        <v>216662</v>
      </c>
      <c r="QJ194" s="678">
        <v>241297.72</v>
      </c>
      <c r="QK194" s="678">
        <v>276905.78999999998</v>
      </c>
      <c r="QL194" s="678">
        <v>343030.77</v>
      </c>
      <c r="QM194" s="678">
        <v>351200.09</v>
      </c>
      <c r="QN194" s="678">
        <v>351200.09</v>
      </c>
      <c r="QO194" s="678">
        <v>371100.79</v>
      </c>
      <c r="QP194" s="678">
        <v>374176.88</v>
      </c>
      <c r="QQ194" s="678">
        <v>380034.56</v>
      </c>
      <c r="QR194" s="678">
        <v>391336.31</v>
      </c>
      <c r="QS194" s="678">
        <v>410143.18</v>
      </c>
      <c r="QT194" s="678">
        <v>472718.25</v>
      </c>
      <c r="QU194" s="678">
        <v>472718.25</v>
      </c>
      <c r="QV194" s="678">
        <v>579711.98</v>
      </c>
      <c r="QW194" s="678">
        <v>616244.29</v>
      </c>
      <c r="QX194" s="678">
        <v>714269.55</v>
      </c>
      <c r="QY194" s="678">
        <v>798505.73</v>
      </c>
      <c r="QZ194" s="678">
        <v>992531.05</v>
      </c>
      <c r="RA194" s="678">
        <v>1091752.18</v>
      </c>
      <c r="RB194" s="678">
        <v>1091752.18</v>
      </c>
      <c r="RC194" s="678">
        <v>1213664.98</v>
      </c>
      <c r="RD194" s="678">
        <v>1447585.28</v>
      </c>
      <c r="RE194" s="678">
        <v>1530843.61</v>
      </c>
      <c r="RF194" s="678">
        <v>1709443.63</v>
      </c>
      <c r="RG194" s="678">
        <v>1808093.43</v>
      </c>
      <c r="RH194" s="678">
        <v>2033205.43</v>
      </c>
      <c r="RI194" s="678">
        <v>2033205.43</v>
      </c>
      <c r="RJ194" s="678">
        <v>2052363.09</v>
      </c>
      <c r="RK194" s="678">
        <v>2097064.29</v>
      </c>
      <c r="RL194" s="678">
        <v>2112997.09</v>
      </c>
      <c r="RM194" s="678">
        <v>2124015.4700000002</v>
      </c>
      <c r="RN194" s="678">
        <v>2126199.6</v>
      </c>
      <c r="RO194" s="678">
        <v>2147590.73</v>
      </c>
      <c r="RP194" s="678">
        <v>2147590.73</v>
      </c>
      <c r="RQ194" s="678">
        <v>2194890.48</v>
      </c>
      <c r="RR194" s="678">
        <v>2195387.79</v>
      </c>
      <c r="RS194" s="678">
        <v>2196548.17</v>
      </c>
      <c r="RT194" s="678">
        <v>2223373.6800000002</v>
      </c>
      <c r="RU194" s="678">
        <v>2285966.5499999998</v>
      </c>
      <c r="RV194" s="678">
        <v>2765507.67</v>
      </c>
      <c r="RW194" s="678">
        <v>2765507.67</v>
      </c>
      <c r="RX194" s="678">
        <v>3324972.31</v>
      </c>
      <c r="RY194" s="678">
        <v>4683672.17</v>
      </c>
      <c r="RZ194" s="678">
        <v>4735622.37</v>
      </c>
      <c r="SA194" s="678">
        <v>4796230.95</v>
      </c>
      <c r="SB194" s="678">
        <v>4943423.2</v>
      </c>
      <c r="SC194" s="678">
        <v>4951763.49</v>
      </c>
      <c r="SD194" s="678">
        <v>4951763.49</v>
      </c>
      <c r="SE194" s="678">
        <v>4961493.84</v>
      </c>
      <c r="SF194" s="678">
        <v>4985124.6900000004</v>
      </c>
      <c r="SG194" s="678">
        <v>4985124.6900000004</v>
      </c>
      <c r="SH194" s="678">
        <v>4985124.6900000004</v>
      </c>
      <c r="SI194" s="678">
        <v>4985124.6900000004</v>
      </c>
      <c r="SJ194" s="678">
        <v>4985124.6900000004</v>
      </c>
      <c r="SK194" s="678">
        <v>4985124.6900000004</v>
      </c>
      <c r="SL194" s="678">
        <v>4985124.6900000004</v>
      </c>
      <c r="SM194" s="678">
        <v>4985124.6900000004</v>
      </c>
      <c r="SN194" s="678">
        <v>4985124.6900000004</v>
      </c>
      <c r="SO194" s="678">
        <v>4985124.6900000004</v>
      </c>
      <c r="SP194" s="678">
        <v>4985124.6900000004</v>
      </c>
      <c r="SQ194" s="678">
        <v>4985124.6900000004</v>
      </c>
      <c r="SR194" s="678">
        <v>4985124.6900000004</v>
      </c>
      <c r="SS194" s="678">
        <v>4985124.6900000004</v>
      </c>
      <c r="ST194" s="678">
        <v>4985124.6900000004</v>
      </c>
      <c r="SU194" s="678">
        <v>4985124.6900000004</v>
      </c>
      <c r="SV194" s="678">
        <v>4985124.6900000004</v>
      </c>
      <c r="SW194" s="678">
        <v>4985124.6900000004</v>
      </c>
      <c r="SX194" s="678">
        <v>4985124.6900000004</v>
      </c>
      <c r="SY194" s="678">
        <v>4985124.6900000004</v>
      </c>
      <c r="SZ194" s="678">
        <v>4985124.6900000004</v>
      </c>
      <c r="TA194" s="678">
        <v>4985124.6900000004</v>
      </c>
      <c r="TB194" s="678">
        <v>4985124.6900000004</v>
      </c>
      <c r="TC194" s="678">
        <v>4985124.6900000004</v>
      </c>
      <c r="TD194" s="678">
        <v>4985124.6900000004</v>
      </c>
      <c r="TE194" s="678">
        <v>4985124.6900000004</v>
      </c>
      <c r="TF194" s="678">
        <v>4985124.6900000004</v>
      </c>
      <c r="TG194" s="678">
        <v>4985124.6900000004</v>
      </c>
      <c r="TH194" s="678">
        <v>4985124.6900000004</v>
      </c>
      <c r="TI194" s="678">
        <v>4985124.6900000004</v>
      </c>
      <c r="TJ194" s="678">
        <v>4985124.6900000004</v>
      </c>
      <c r="TK194" s="678">
        <v>4985124.6900000004</v>
      </c>
      <c r="TL194">
        <v>4985124.6900000004</v>
      </c>
      <c r="TM194">
        <v>4985124.6900000004</v>
      </c>
      <c r="TN194">
        <v>4985124.6900000004</v>
      </c>
      <c r="TO194">
        <v>4985124.6900000004</v>
      </c>
      <c r="TP194">
        <v>4985124.6900000004</v>
      </c>
      <c r="TQ194">
        <v>4985124.6900000004</v>
      </c>
      <c r="TR194">
        <v>4985124.6900000004</v>
      </c>
      <c r="TS194">
        <v>4985124.6900000004</v>
      </c>
      <c r="TT194">
        <v>4985124.6900000004</v>
      </c>
      <c r="TU194">
        <v>4985124.6900000004</v>
      </c>
      <c r="TV194">
        <v>4985124.6900000004</v>
      </c>
      <c r="TW194">
        <v>4985124.6900000004</v>
      </c>
      <c r="TX194">
        <v>4985124.6900000004</v>
      </c>
      <c r="TY194">
        <v>4985124.6900000004</v>
      </c>
      <c r="TZ194">
        <v>4985124.6900000004</v>
      </c>
      <c r="UA194">
        <v>4985124.6900000004</v>
      </c>
      <c r="UB194">
        <v>4985124.6900000004</v>
      </c>
      <c r="UC194">
        <v>4985124.6900000004</v>
      </c>
      <c r="UD194">
        <v>4985124.6900000004</v>
      </c>
      <c r="UE194">
        <v>4985124.6900000004</v>
      </c>
      <c r="UF194">
        <v>4985124.6900000004</v>
      </c>
      <c r="UG194">
        <v>4985124.6900000004</v>
      </c>
      <c r="UH194">
        <v>4985124.6900000004</v>
      </c>
      <c r="UI194">
        <v>4985124.6900000004</v>
      </c>
      <c r="UJ194">
        <v>4985124.6900000004</v>
      </c>
      <c r="UK194">
        <v>4985124.6900000004</v>
      </c>
      <c r="UL194">
        <v>4985124.6900000004</v>
      </c>
      <c r="UM194">
        <v>4985124.6900000004</v>
      </c>
      <c r="UN194">
        <v>4985124.6900000004</v>
      </c>
      <c r="UO194">
        <v>4985124.6900000004</v>
      </c>
      <c r="UP194">
        <v>4985124.6900000004</v>
      </c>
      <c r="UQ194">
        <v>4985124.6900000004</v>
      </c>
      <c r="UR194">
        <v>4985124.6900000004</v>
      </c>
      <c r="US194">
        <v>4985124.6900000004</v>
      </c>
      <c r="UT194">
        <v>4985124.6900000004</v>
      </c>
      <c r="UU194">
        <v>4985124.6900000004</v>
      </c>
      <c r="UV194">
        <v>4985124.6900000004</v>
      </c>
      <c r="UW194">
        <v>4985124.6900000004</v>
      </c>
      <c r="UX194">
        <v>4985124.6900000004</v>
      </c>
      <c r="UY194">
        <v>4985124.6900000004</v>
      </c>
      <c r="UZ194">
        <v>4985124.6900000004</v>
      </c>
      <c r="VA194">
        <v>4985124.6900000004</v>
      </c>
      <c r="VB194">
        <v>4985124.6900000004</v>
      </c>
      <c r="VC194">
        <v>4985124.6900000004</v>
      </c>
      <c r="VD194">
        <v>4985124.6900000004</v>
      </c>
      <c r="VE194">
        <v>4985124.6900000004</v>
      </c>
      <c r="VF194">
        <v>4985124.6900000004</v>
      </c>
      <c r="VG194">
        <v>4985124.6900000004</v>
      </c>
      <c r="VH194">
        <v>4985124.6900000004</v>
      </c>
      <c r="VI194">
        <v>4985124.6900000004</v>
      </c>
      <c r="VJ194">
        <v>4985124.6900000004</v>
      </c>
      <c r="VK194">
        <v>4985124.6900000004</v>
      </c>
      <c r="VL194">
        <v>4985124.6900000004</v>
      </c>
      <c r="VM194">
        <v>4985124.6900000004</v>
      </c>
    </row>
    <row r="195" spans="11:585">
      <c r="K195" t="s">
        <v>834</v>
      </c>
      <c r="M195" s="678">
        <v>0</v>
      </c>
      <c r="N195" s="678">
        <v>0</v>
      </c>
      <c r="O195" s="678">
        <v>0</v>
      </c>
      <c r="P195" s="678">
        <v>7363.85</v>
      </c>
      <c r="Q195" s="678">
        <v>7363.85</v>
      </c>
      <c r="R195" s="678">
        <v>7363.85</v>
      </c>
      <c r="S195" t="s">
        <v>6192</v>
      </c>
      <c r="T195" s="678"/>
      <c r="U195" s="678"/>
      <c r="V195" s="678"/>
      <c r="W195" s="678"/>
      <c r="X195" s="678"/>
      <c r="Y195" s="678"/>
      <c r="Z195" s="678"/>
      <c r="AA195" s="678"/>
      <c r="AB195" s="678"/>
      <c r="AC195" s="678"/>
      <c r="AD195" s="678"/>
      <c r="AE195" s="678"/>
      <c r="AF195" s="678"/>
      <c r="AG195" s="678"/>
      <c r="AH195" s="678"/>
      <c r="AI195" s="678"/>
      <c r="AJ195" s="678"/>
      <c r="AK195" s="678"/>
      <c r="AL195" s="678"/>
      <c r="AM195" s="678"/>
      <c r="AN195" s="678"/>
      <c r="AO195" s="678"/>
      <c r="AP195" s="678"/>
      <c r="AQ195" s="678"/>
      <c r="AR195" s="678"/>
      <c r="AS195" s="678"/>
      <c r="AT195" s="678"/>
      <c r="AU195" s="678"/>
      <c r="AV195" s="678"/>
      <c r="AW195" s="678"/>
      <c r="AX195" s="678"/>
      <c r="AY195" s="678"/>
      <c r="AZ195" s="678"/>
      <c r="BA195" s="678"/>
      <c r="BB195" s="678"/>
      <c r="BC195" s="678"/>
      <c r="BD195" s="678"/>
      <c r="BE195" s="678"/>
      <c r="BF195" s="678"/>
      <c r="BG195" s="678"/>
      <c r="BH195" s="678"/>
      <c r="BI195" s="678"/>
      <c r="BJ195" s="678"/>
      <c r="BK195" s="678"/>
      <c r="BL195" s="678"/>
      <c r="BM195" s="678"/>
      <c r="BN195" s="678"/>
      <c r="BO195" s="678"/>
      <c r="BP195" s="678"/>
      <c r="BQ195" s="678"/>
      <c r="BR195" s="678"/>
      <c r="BS195" s="678"/>
      <c r="BT195" s="678"/>
      <c r="BU195" s="678"/>
      <c r="BV195" s="678"/>
      <c r="BW195" s="678"/>
      <c r="BX195" s="678"/>
      <c r="BY195" s="678"/>
      <c r="BZ195" s="678"/>
      <c r="CA195" s="678"/>
      <c r="CB195" s="678"/>
      <c r="CC195" s="678"/>
      <c r="CD195" s="678"/>
      <c r="CE195" s="678"/>
      <c r="CF195" s="678"/>
      <c r="CG195" s="678"/>
      <c r="CH195" s="678"/>
      <c r="CI195" s="678"/>
      <c r="CJ195" s="678"/>
      <c r="CK195" s="678"/>
      <c r="CL195" s="678"/>
      <c r="CM195" s="678"/>
      <c r="CN195" s="678"/>
      <c r="CO195" s="678"/>
      <c r="CP195" s="678"/>
      <c r="CQ195" s="678"/>
      <c r="CR195" s="678"/>
      <c r="CS195" s="678"/>
      <c r="CT195" s="678"/>
      <c r="CU195" s="678"/>
      <c r="CV195" s="678"/>
      <c r="CW195" s="678"/>
      <c r="CX195" s="678"/>
      <c r="CY195" s="678"/>
      <c r="CZ195" s="678"/>
      <c r="DA195" s="678"/>
      <c r="DB195" s="678"/>
      <c r="DC195" s="678"/>
      <c r="DD195" s="678"/>
      <c r="DE195" s="678"/>
      <c r="DF195" s="678"/>
      <c r="DG195" s="678"/>
      <c r="DH195" s="678"/>
      <c r="DI195" s="678"/>
      <c r="DJ195" s="678"/>
      <c r="DK195" s="678"/>
      <c r="DL195" s="678"/>
      <c r="DM195" s="678"/>
      <c r="DN195" s="678"/>
      <c r="DO195" s="678"/>
      <c r="DP195" s="678"/>
      <c r="DQ195" s="678"/>
      <c r="DR195" s="678"/>
      <c r="DS195" s="678"/>
      <c r="DT195" s="678"/>
      <c r="DU195" s="678"/>
      <c r="DV195" s="678"/>
      <c r="DW195" s="678"/>
      <c r="DX195" s="678"/>
      <c r="DY195" s="678"/>
      <c r="DZ195" s="678"/>
      <c r="EA195" s="678"/>
      <c r="EB195" s="678"/>
      <c r="EC195" s="678"/>
      <c r="ED195" s="678"/>
      <c r="EE195" s="678"/>
      <c r="EF195" s="678"/>
      <c r="EG195" s="678"/>
      <c r="EH195" s="678"/>
      <c r="EI195" s="678"/>
      <c r="EJ195" s="678"/>
      <c r="EK195" s="678"/>
      <c r="EL195" s="678"/>
      <c r="EM195" s="678"/>
      <c r="EN195" s="678"/>
      <c r="EO195" s="678"/>
      <c r="EP195" s="678"/>
      <c r="EQ195" s="678"/>
      <c r="ER195" s="678"/>
      <c r="ES195" s="678"/>
      <c r="ET195" s="678"/>
      <c r="EU195" s="678"/>
      <c r="EV195" s="678"/>
      <c r="EW195" s="678"/>
      <c r="EX195" s="678"/>
      <c r="EY195" s="678"/>
      <c r="EZ195" s="678"/>
      <c r="FA195" s="678"/>
      <c r="FB195" s="678"/>
      <c r="FC195" s="678"/>
      <c r="FD195" s="678"/>
      <c r="FE195" s="678"/>
      <c r="FF195" s="678"/>
      <c r="FG195" s="678"/>
      <c r="FH195" s="678"/>
      <c r="FI195" s="678"/>
      <c r="FJ195" s="678"/>
      <c r="FK195" s="678"/>
      <c r="FL195" s="678"/>
      <c r="FM195" s="678"/>
      <c r="FN195" s="678"/>
      <c r="FO195" s="678"/>
      <c r="FP195" s="678"/>
      <c r="FQ195" s="678"/>
      <c r="FR195" s="678"/>
      <c r="FS195" s="678"/>
      <c r="FT195" s="678"/>
      <c r="FU195" s="678"/>
      <c r="FV195" s="678"/>
      <c r="FW195" s="678"/>
      <c r="FX195" s="678"/>
      <c r="FY195" s="678"/>
      <c r="FZ195" s="678"/>
      <c r="GA195" s="678"/>
      <c r="GB195" s="678"/>
      <c r="GC195" s="678"/>
      <c r="GD195" s="678"/>
      <c r="GE195" s="678"/>
      <c r="GF195" s="678"/>
      <c r="GG195" s="678"/>
      <c r="GH195" s="678"/>
      <c r="GI195" s="678"/>
      <c r="GJ195" s="678"/>
      <c r="GK195" s="678"/>
      <c r="GL195" s="678"/>
      <c r="GM195" s="678"/>
      <c r="GN195" s="678"/>
      <c r="GO195" s="678"/>
      <c r="GP195" s="678"/>
      <c r="GQ195" s="678"/>
      <c r="GR195" s="678"/>
      <c r="GS195" s="678"/>
      <c r="GT195" s="678"/>
      <c r="GU195" s="678"/>
      <c r="GV195" s="678"/>
      <c r="GW195" s="678"/>
      <c r="GX195" s="678"/>
      <c r="GY195" s="678"/>
      <c r="GZ195" s="678"/>
      <c r="HA195" s="678"/>
      <c r="HB195" s="678"/>
      <c r="HC195" s="678"/>
      <c r="HD195" s="678"/>
      <c r="HE195" s="678"/>
      <c r="HF195" s="678"/>
      <c r="HG195" s="678"/>
      <c r="HH195" s="678"/>
      <c r="HI195" s="678"/>
      <c r="HJ195" s="678"/>
      <c r="HK195" s="678"/>
      <c r="HL195" s="678"/>
      <c r="HM195" s="678"/>
      <c r="HN195" s="678"/>
      <c r="HO195" s="678"/>
      <c r="HP195" s="678"/>
      <c r="HQ195" s="678"/>
      <c r="HR195" s="678"/>
      <c r="HS195" s="678"/>
      <c r="HT195" s="678"/>
      <c r="HU195" s="678"/>
      <c r="HV195" s="678"/>
      <c r="HW195" s="678"/>
      <c r="HX195" s="678"/>
      <c r="HY195" s="678"/>
      <c r="HZ195" s="678"/>
      <c r="IA195" s="678"/>
      <c r="IB195" s="678"/>
      <c r="IC195" s="678"/>
      <c r="ID195" s="678"/>
      <c r="IE195" s="678"/>
      <c r="IF195" s="678"/>
      <c r="IG195" s="678"/>
      <c r="IH195" s="678"/>
      <c r="II195" s="678"/>
      <c r="IJ195" s="678"/>
      <c r="IK195" s="678"/>
      <c r="IL195" s="678"/>
      <c r="IM195" s="678"/>
      <c r="IN195" s="678"/>
      <c r="IO195" s="678"/>
      <c r="IP195" s="678"/>
      <c r="IQ195" s="678"/>
      <c r="IR195" s="678"/>
      <c r="IS195" s="678"/>
      <c r="IT195" s="678"/>
      <c r="IU195" s="678"/>
      <c r="IV195" s="678"/>
      <c r="IW195" s="678"/>
      <c r="IX195" s="678"/>
      <c r="IY195" s="678"/>
      <c r="IZ195" s="678"/>
      <c r="JA195" s="678"/>
      <c r="JB195" s="678"/>
      <c r="JC195" s="678"/>
      <c r="JD195" s="678"/>
      <c r="JE195" s="678"/>
      <c r="JF195" s="678"/>
      <c r="JG195" s="678"/>
      <c r="JH195" s="678"/>
      <c r="JI195" s="678"/>
      <c r="JJ195" s="678"/>
      <c r="JK195" s="678"/>
      <c r="JL195" s="678"/>
      <c r="JM195" s="678"/>
      <c r="JN195" s="678"/>
      <c r="JO195" s="678"/>
      <c r="JP195" s="678"/>
      <c r="JQ195" s="678"/>
      <c r="JR195" s="678"/>
      <c r="JS195" s="678"/>
      <c r="JT195" s="678"/>
      <c r="JU195" s="678"/>
      <c r="JV195" s="678"/>
      <c r="JW195" s="678"/>
      <c r="JX195" s="678"/>
      <c r="JY195" s="678"/>
      <c r="JZ195" s="678"/>
      <c r="KA195" s="678"/>
      <c r="KB195" s="678"/>
      <c r="KC195" s="678"/>
      <c r="KD195" s="678"/>
      <c r="KE195" s="678"/>
      <c r="KF195" s="678"/>
      <c r="KG195" s="678"/>
      <c r="KH195" s="678"/>
      <c r="KI195" s="678"/>
      <c r="KJ195" s="678"/>
      <c r="KK195" s="678"/>
      <c r="KL195" s="678"/>
      <c r="KM195" s="678"/>
      <c r="KN195" s="678"/>
      <c r="KO195" s="678"/>
      <c r="KP195" s="678"/>
      <c r="KQ195" s="678"/>
      <c r="KR195" s="678"/>
      <c r="KS195" s="678"/>
      <c r="KT195" s="678"/>
      <c r="KU195" s="678"/>
      <c r="KV195" s="678"/>
      <c r="KW195" s="678"/>
      <c r="KX195" s="678"/>
      <c r="KY195" s="678"/>
      <c r="KZ195" s="678"/>
      <c r="LA195" s="678"/>
      <c r="LB195" s="678"/>
      <c r="LC195" s="678"/>
      <c r="LD195" s="678"/>
      <c r="LE195" s="678"/>
      <c r="LF195" s="678"/>
      <c r="LG195" s="678"/>
      <c r="LH195" s="678"/>
      <c r="LI195" s="678"/>
      <c r="LJ195" s="678"/>
      <c r="LK195" s="678"/>
      <c r="LL195" s="678"/>
      <c r="LM195" s="678"/>
      <c r="LN195" s="678"/>
      <c r="LO195" s="678"/>
      <c r="LP195" s="678"/>
      <c r="LQ195" s="678"/>
      <c r="LR195" s="678"/>
      <c r="LS195" s="678"/>
      <c r="LT195" s="678"/>
      <c r="LU195" s="678"/>
      <c r="LV195" s="678"/>
      <c r="LW195" s="678"/>
      <c r="LX195" s="678"/>
      <c r="LY195" s="678"/>
      <c r="LZ195" s="678"/>
      <c r="MA195" s="678"/>
      <c r="MB195" s="678"/>
      <c r="MC195" s="678"/>
      <c r="MD195" s="678"/>
      <c r="ME195" s="678"/>
      <c r="MF195" s="678"/>
      <c r="MG195" s="678"/>
      <c r="MH195" s="678"/>
      <c r="MI195" s="678"/>
      <c r="MJ195" s="678"/>
      <c r="MK195" s="678"/>
      <c r="ML195" s="678"/>
      <c r="MM195" s="678"/>
      <c r="MN195" s="678"/>
      <c r="MO195" s="678"/>
      <c r="MP195" s="678"/>
      <c r="MQ195" s="678"/>
      <c r="MR195" s="678"/>
      <c r="MS195" s="678"/>
      <c r="MT195" s="678"/>
      <c r="MU195" s="678"/>
      <c r="MV195" s="678"/>
      <c r="MW195" s="678"/>
      <c r="MX195" s="678"/>
      <c r="MY195" s="678"/>
      <c r="MZ195" s="678"/>
      <c r="NA195" s="678"/>
      <c r="NB195" s="678"/>
      <c r="NC195" s="678"/>
      <c r="ND195" s="678"/>
      <c r="NE195" s="678"/>
      <c r="NF195" s="678"/>
      <c r="NG195" s="678"/>
      <c r="NH195" s="678"/>
      <c r="NI195" s="678"/>
      <c r="NJ195" s="678"/>
      <c r="NK195" s="678"/>
      <c r="NL195" s="678"/>
      <c r="NM195" s="678"/>
      <c r="NN195" s="678"/>
      <c r="NO195" s="678"/>
      <c r="NP195" s="678"/>
      <c r="NQ195" s="678"/>
      <c r="NR195" s="678"/>
      <c r="NS195" s="678"/>
      <c r="NT195" s="678"/>
      <c r="NU195" s="678"/>
      <c r="NV195" s="678"/>
      <c r="NW195" s="678"/>
      <c r="NX195" s="678"/>
      <c r="NY195" s="678"/>
      <c r="NZ195" s="678"/>
      <c r="OA195" s="678"/>
      <c r="OB195" s="678"/>
      <c r="OC195" s="678"/>
      <c r="OD195" s="678"/>
      <c r="OE195" s="678"/>
      <c r="OF195" s="678"/>
      <c r="OG195" s="678"/>
      <c r="OH195" s="678"/>
      <c r="OI195" s="678"/>
      <c r="OJ195" s="678"/>
      <c r="OK195" s="678"/>
      <c r="OL195" s="678"/>
      <c r="OM195" s="678"/>
      <c r="ON195" s="678"/>
      <c r="OO195" s="678"/>
      <c r="OP195" s="678"/>
      <c r="OQ195" s="678"/>
      <c r="OR195" s="678"/>
      <c r="OS195" s="678"/>
      <c r="OT195" s="678"/>
      <c r="OU195" s="678"/>
      <c r="OV195" s="678"/>
      <c r="OW195" s="678"/>
      <c r="OX195" s="678"/>
      <c r="OY195" s="678"/>
      <c r="OZ195" s="678"/>
      <c r="PA195" s="678"/>
      <c r="PB195" s="678"/>
      <c r="PC195" s="678"/>
      <c r="PD195" s="678"/>
      <c r="PE195" s="678"/>
      <c r="PF195" s="678"/>
      <c r="PG195" s="678"/>
      <c r="PH195" s="678"/>
      <c r="PI195" s="678"/>
      <c r="PJ195" s="678"/>
      <c r="PK195" s="678"/>
      <c r="PL195" s="678"/>
      <c r="PM195" s="678"/>
      <c r="PN195" s="678"/>
      <c r="PO195" s="678"/>
      <c r="PP195" s="678"/>
      <c r="PQ195" s="678"/>
      <c r="PR195" s="678"/>
      <c r="PS195" s="678"/>
      <c r="PT195" s="678"/>
      <c r="PU195" s="678"/>
      <c r="PV195" s="678"/>
      <c r="PW195" s="678"/>
      <c r="PX195" s="678"/>
      <c r="PY195" s="678"/>
      <c r="PZ195" s="678"/>
      <c r="QA195" s="678"/>
      <c r="QB195" s="678"/>
      <c r="QC195" s="678"/>
      <c r="QD195" s="678"/>
      <c r="QE195" s="678"/>
      <c r="QF195" s="678"/>
      <c r="QG195" s="678"/>
      <c r="QH195" s="678"/>
      <c r="QI195" s="678"/>
      <c r="QJ195" s="678"/>
      <c r="QK195" s="678"/>
      <c r="QL195" s="678"/>
      <c r="QM195" s="678"/>
      <c r="QN195" s="678"/>
      <c r="QO195" s="678"/>
      <c r="QP195" s="678"/>
      <c r="QQ195" s="678"/>
      <c r="QR195" s="678"/>
      <c r="QS195" s="678"/>
      <c r="QT195" s="678"/>
      <c r="QU195" s="678"/>
      <c r="QV195" s="678"/>
      <c r="QW195" s="678"/>
      <c r="QX195" s="678"/>
      <c r="QY195" s="678"/>
      <c r="QZ195" s="678"/>
      <c r="RA195" s="678"/>
      <c r="RB195" s="678"/>
      <c r="RC195" s="678"/>
      <c r="RD195" s="678"/>
      <c r="RE195" s="678"/>
      <c r="RF195" s="678"/>
      <c r="RG195" s="678"/>
      <c r="RH195" s="678"/>
      <c r="RI195" s="678"/>
      <c r="RJ195" s="678"/>
      <c r="RK195" s="678"/>
      <c r="RL195" s="678"/>
      <c r="RM195" s="678"/>
      <c r="RN195" s="678"/>
      <c r="RO195" s="678"/>
      <c r="RP195" s="678"/>
      <c r="RQ195" s="678"/>
      <c r="RR195" s="678"/>
      <c r="RS195" s="678"/>
      <c r="RT195" s="678"/>
      <c r="RU195" s="678"/>
      <c r="RV195" s="678"/>
      <c r="RW195" s="678"/>
      <c r="RX195" s="678"/>
      <c r="RY195" s="678"/>
      <c r="RZ195" s="678"/>
      <c r="SA195" s="678"/>
      <c r="SB195" s="678"/>
      <c r="SC195" s="678"/>
      <c r="SD195" s="678"/>
      <c r="SE195" s="678"/>
      <c r="SF195" s="678"/>
      <c r="SG195" s="678"/>
      <c r="SH195" s="678"/>
      <c r="SI195" s="678"/>
      <c r="SJ195" s="678"/>
      <c r="SK195" s="678"/>
      <c r="SL195" s="678"/>
      <c r="SM195" s="678"/>
      <c r="SN195" s="678"/>
      <c r="SO195" s="678"/>
      <c r="SP195" s="678"/>
      <c r="SQ195" s="678"/>
      <c r="SR195" s="678"/>
      <c r="SS195" s="678"/>
      <c r="ST195" s="678"/>
      <c r="SU195" s="678"/>
      <c r="SV195" s="678"/>
      <c r="SW195" s="678"/>
      <c r="SX195" s="678"/>
      <c r="SY195" s="678"/>
      <c r="SZ195" s="678"/>
      <c r="TA195" s="678"/>
      <c r="TB195" s="678"/>
      <c r="TC195" s="678"/>
      <c r="TD195" s="678"/>
      <c r="TE195" s="678"/>
      <c r="TF195" s="678"/>
      <c r="TG195" s="678"/>
      <c r="TH195" s="678"/>
      <c r="TI195" s="678"/>
      <c r="TJ195" s="678"/>
      <c r="TK195" s="678"/>
    </row>
    <row r="196" spans="11:585">
      <c r="K196" t="s">
        <v>835</v>
      </c>
      <c r="M196" s="678">
        <v>0</v>
      </c>
      <c r="N196" s="678">
        <v>0</v>
      </c>
      <c r="O196" s="678">
        <v>0</v>
      </c>
      <c r="P196" s="678">
        <v>46623.63</v>
      </c>
      <c r="Q196" s="678">
        <v>33936.559999999998</v>
      </c>
      <c r="R196" s="678">
        <v>8714.83</v>
      </c>
      <c r="S196" t="s">
        <v>6192</v>
      </c>
      <c r="T196" s="678"/>
      <c r="U196" s="678"/>
      <c r="V196" s="678"/>
      <c r="W196" s="678"/>
      <c r="X196" s="678"/>
      <c r="Y196" s="678"/>
      <c r="Z196" s="678"/>
      <c r="AA196" s="678"/>
      <c r="AB196" s="678"/>
      <c r="AC196" s="678"/>
      <c r="AD196" s="678"/>
      <c r="AE196" s="678"/>
      <c r="AF196" s="678"/>
      <c r="AG196" s="678"/>
      <c r="AH196" s="678"/>
      <c r="AI196" s="678"/>
      <c r="AJ196" s="678"/>
      <c r="AK196" s="678"/>
      <c r="AL196" s="678"/>
      <c r="AM196" s="678"/>
      <c r="AN196" s="678"/>
      <c r="AO196" s="678"/>
      <c r="AP196" s="678"/>
      <c r="AQ196" s="678"/>
      <c r="AR196" s="678"/>
      <c r="AS196" s="678"/>
      <c r="AT196" s="678"/>
      <c r="AU196" s="678"/>
      <c r="AV196" s="678"/>
      <c r="AW196" s="678"/>
      <c r="AX196" s="678"/>
      <c r="AY196" s="678"/>
      <c r="AZ196" s="678"/>
      <c r="BA196" s="678"/>
      <c r="BB196" s="678"/>
      <c r="BC196" s="678"/>
      <c r="BD196" s="678"/>
      <c r="BE196" s="678"/>
      <c r="BF196" s="678"/>
      <c r="BG196" s="678"/>
      <c r="BH196" s="678"/>
      <c r="BI196" s="678"/>
      <c r="BJ196" s="678"/>
      <c r="BK196" s="678"/>
      <c r="BL196" s="678"/>
      <c r="BM196" s="678"/>
      <c r="BN196" s="678"/>
      <c r="BO196" s="678"/>
      <c r="BP196" s="678"/>
      <c r="BQ196" s="678"/>
      <c r="BR196" s="678"/>
      <c r="BS196" s="678"/>
      <c r="BT196" s="678"/>
      <c r="BU196" s="678"/>
      <c r="BV196" s="678"/>
      <c r="BW196" s="678"/>
      <c r="BX196" s="678"/>
      <c r="BY196" s="678"/>
      <c r="BZ196" s="678"/>
      <c r="CA196" s="678"/>
      <c r="CB196" s="678"/>
      <c r="CC196" s="678"/>
      <c r="CD196" s="678"/>
      <c r="CE196" s="678"/>
      <c r="CF196" s="678"/>
      <c r="CG196" s="678"/>
      <c r="CH196" s="678"/>
      <c r="CI196" s="678"/>
      <c r="CJ196" s="678"/>
      <c r="CK196" s="678"/>
      <c r="CL196" s="678"/>
      <c r="CM196" s="678"/>
      <c r="CN196" s="678"/>
      <c r="CO196" s="678"/>
      <c r="CP196" s="678"/>
      <c r="CQ196" s="678"/>
      <c r="CR196" s="678"/>
      <c r="CS196" s="678"/>
      <c r="CT196" s="678"/>
      <c r="CU196" s="678"/>
      <c r="CV196" s="678"/>
      <c r="CW196" s="678"/>
      <c r="CX196" s="678"/>
      <c r="CY196" s="678"/>
      <c r="CZ196" s="678"/>
      <c r="DA196" s="678"/>
      <c r="DB196" s="678"/>
      <c r="DC196" s="678"/>
      <c r="DD196" s="678"/>
      <c r="DE196" s="678"/>
      <c r="DF196" s="678"/>
      <c r="DG196" s="678"/>
      <c r="DH196" s="678"/>
      <c r="DI196" s="678"/>
      <c r="DJ196" s="678"/>
      <c r="DK196" s="678"/>
      <c r="DL196" s="678"/>
      <c r="DM196" s="678"/>
      <c r="DN196" s="678"/>
      <c r="DO196" s="678"/>
      <c r="DP196" s="678"/>
      <c r="DQ196" s="678"/>
      <c r="DR196" s="678"/>
      <c r="DS196" s="678"/>
      <c r="DT196" s="678"/>
      <c r="DU196" s="678"/>
      <c r="DV196" s="678"/>
      <c r="DW196" s="678"/>
      <c r="DX196" s="678"/>
      <c r="DY196" s="678"/>
      <c r="DZ196" s="678"/>
      <c r="EA196" s="678"/>
      <c r="EB196" s="678"/>
      <c r="EC196" s="678"/>
      <c r="ED196" s="678"/>
      <c r="EE196" s="678"/>
      <c r="EF196" s="678"/>
      <c r="EG196" s="678"/>
      <c r="EH196" s="678"/>
      <c r="EI196" s="678"/>
      <c r="EJ196" s="678"/>
      <c r="EK196" s="678"/>
      <c r="EL196" s="678"/>
      <c r="EM196" s="678"/>
      <c r="EN196" s="678"/>
      <c r="EO196" s="678"/>
      <c r="EP196" s="678"/>
      <c r="EQ196" s="678"/>
      <c r="ER196" s="678"/>
      <c r="ES196" s="678"/>
      <c r="ET196" s="678"/>
      <c r="EU196" s="678"/>
      <c r="EV196" s="678"/>
      <c r="EW196" s="678"/>
      <c r="EX196" s="678"/>
      <c r="EY196" s="678"/>
      <c r="EZ196" s="678"/>
      <c r="FA196" s="678"/>
      <c r="FB196" s="678"/>
      <c r="FC196" s="678"/>
      <c r="FD196" s="678"/>
      <c r="FE196" s="678"/>
      <c r="FF196" s="678"/>
      <c r="FG196" s="678"/>
      <c r="FH196" s="678"/>
      <c r="FI196" s="678"/>
      <c r="FJ196" s="678"/>
      <c r="FK196" s="678"/>
      <c r="FL196" s="678"/>
      <c r="FM196" s="678"/>
      <c r="FN196" s="678"/>
      <c r="FO196" s="678"/>
      <c r="FP196" s="678"/>
      <c r="FQ196" s="678"/>
      <c r="FR196" s="678"/>
      <c r="FS196" s="678"/>
      <c r="FT196" s="678"/>
      <c r="FU196" s="678"/>
      <c r="FV196" s="678"/>
      <c r="FW196" s="678"/>
      <c r="FX196" s="678"/>
      <c r="FY196" s="678"/>
      <c r="FZ196" s="678"/>
      <c r="GA196" s="678"/>
      <c r="GB196" s="678"/>
      <c r="GC196" s="678"/>
      <c r="GD196" s="678"/>
      <c r="GE196" s="678"/>
      <c r="GF196" s="678"/>
      <c r="GG196" s="678"/>
      <c r="GH196" s="678"/>
      <c r="GI196" s="678"/>
      <c r="GJ196" s="678"/>
      <c r="GK196" s="678"/>
      <c r="GL196" s="678"/>
      <c r="GM196" s="678"/>
      <c r="GN196" s="678"/>
      <c r="GO196" s="678"/>
      <c r="GP196" s="678"/>
      <c r="GQ196" s="678"/>
      <c r="GR196" s="678"/>
      <c r="GS196" s="678"/>
      <c r="GT196" s="678"/>
      <c r="GU196" s="678"/>
      <c r="GV196" s="678"/>
      <c r="GW196" s="678"/>
      <c r="GX196" s="678"/>
      <c r="GY196" s="678"/>
      <c r="GZ196" s="678"/>
      <c r="HA196" s="678"/>
      <c r="HB196" s="678"/>
      <c r="HC196" s="678"/>
      <c r="HD196" s="678"/>
      <c r="HE196" s="678"/>
      <c r="HF196" s="678"/>
      <c r="HG196" s="678"/>
      <c r="HH196" s="678"/>
      <c r="HI196" s="678"/>
      <c r="HJ196" s="678"/>
      <c r="HK196" s="678"/>
      <c r="HL196" s="678"/>
      <c r="HM196" s="678"/>
      <c r="HN196" s="678"/>
      <c r="HO196" s="678"/>
      <c r="HP196" s="678"/>
      <c r="HQ196" s="678"/>
      <c r="HR196" s="678"/>
      <c r="HS196" s="678"/>
      <c r="HT196" s="678"/>
      <c r="HU196" s="678"/>
      <c r="HV196" s="678"/>
      <c r="HW196" s="678"/>
      <c r="HX196" s="678"/>
      <c r="HY196" s="678"/>
      <c r="HZ196" s="678"/>
      <c r="IA196" s="678"/>
      <c r="IB196" s="678"/>
      <c r="IC196" s="678"/>
      <c r="ID196" s="678"/>
      <c r="IE196" s="678"/>
      <c r="IF196" s="678"/>
      <c r="IG196" s="678"/>
      <c r="IH196" s="678"/>
      <c r="II196" s="678"/>
      <c r="IJ196" s="678"/>
      <c r="IK196" s="678"/>
      <c r="IL196" s="678"/>
      <c r="IM196" s="678"/>
      <c r="IN196" s="678"/>
      <c r="IO196" s="678"/>
      <c r="IP196" s="678"/>
      <c r="IQ196" s="678"/>
      <c r="IR196" s="678"/>
      <c r="IS196" s="678"/>
      <c r="IT196" s="678"/>
      <c r="IU196" s="678"/>
      <c r="IV196" s="678"/>
      <c r="IW196" s="678"/>
      <c r="IX196" s="678"/>
      <c r="IY196" s="678"/>
      <c r="IZ196" s="678"/>
      <c r="JA196" s="678"/>
      <c r="JB196" s="678"/>
      <c r="JC196" s="678"/>
      <c r="JD196" s="678"/>
      <c r="JE196" s="678"/>
      <c r="JF196" s="678"/>
      <c r="JG196" s="678"/>
      <c r="JH196" s="678"/>
      <c r="JI196" s="678"/>
      <c r="JJ196" s="678"/>
      <c r="JK196" s="678"/>
      <c r="JL196" s="678"/>
      <c r="JM196" s="678"/>
      <c r="JN196" s="678"/>
      <c r="JO196" s="678"/>
      <c r="JP196" s="678"/>
      <c r="JQ196" s="678"/>
      <c r="JR196" s="678"/>
      <c r="JS196" s="678"/>
      <c r="JT196" s="678"/>
      <c r="JU196" s="678"/>
      <c r="JV196" s="678"/>
      <c r="JW196" s="678"/>
      <c r="JX196" s="678"/>
      <c r="JY196" s="678"/>
      <c r="JZ196" s="678"/>
      <c r="KA196" s="678"/>
      <c r="KB196" s="678"/>
      <c r="KC196" s="678"/>
      <c r="KD196" s="678"/>
      <c r="KE196" s="678"/>
      <c r="KF196" s="678"/>
      <c r="KG196" s="678"/>
      <c r="KH196" s="678"/>
      <c r="KI196" s="678"/>
      <c r="KJ196" s="678"/>
      <c r="KK196" s="678"/>
      <c r="KL196" s="678"/>
      <c r="KM196" s="678"/>
      <c r="KN196" s="678"/>
      <c r="KO196" s="678"/>
      <c r="KP196" s="678"/>
      <c r="KQ196" s="678"/>
      <c r="KR196" s="678"/>
      <c r="KS196" s="678"/>
      <c r="KT196" s="678"/>
      <c r="KU196" s="678"/>
      <c r="KV196" s="678"/>
      <c r="KW196" s="678"/>
      <c r="KX196" s="678"/>
      <c r="KY196" s="678"/>
      <c r="KZ196" s="678"/>
      <c r="LA196" s="678"/>
      <c r="LB196" s="678"/>
      <c r="LC196" s="678"/>
      <c r="LD196" s="678"/>
      <c r="LE196" s="678"/>
      <c r="LF196" s="678"/>
      <c r="LG196" s="678"/>
      <c r="LH196" s="678"/>
      <c r="LI196" s="678"/>
      <c r="LJ196" s="678"/>
      <c r="LK196" s="678"/>
      <c r="LL196" s="678"/>
      <c r="LM196" s="678"/>
      <c r="LN196" s="678"/>
      <c r="LO196" s="678"/>
      <c r="LP196" s="678"/>
      <c r="LQ196" s="678"/>
      <c r="LR196" s="678"/>
      <c r="LS196" s="678"/>
      <c r="LT196" s="678"/>
      <c r="LU196" s="678"/>
      <c r="LV196" s="678"/>
      <c r="LW196" s="678"/>
      <c r="LX196" s="678"/>
      <c r="LY196" s="678"/>
      <c r="LZ196" s="678"/>
      <c r="MA196" s="678"/>
      <c r="MB196" s="678"/>
      <c r="MC196" s="678"/>
      <c r="MD196" s="678"/>
      <c r="ME196" s="678"/>
      <c r="MF196" s="678"/>
      <c r="MG196" s="678"/>
      <c r="MH196" s="678"/>
      <c r="MI196" s="678"/>
      <c r="MJ196" s="678"/>
      <c r="MK196" s="678"/>
      <c r="ML196" s="678"/>
      <c r="MM196" s="678"/>
      <c r="MN196" s="678"/>
      <c r="MO196" s="678"/>
      <c r="MP196" s="678"/>
      <c r="MQ196" s="678"/>
      <c r="MR196" s="678"/>
      <c r="MS196" s="678"/>
      <c r="MT196" s="678"/>
      <c r="MU196" s="678"/>
      <c r="MV196" s="678"/>
      <c r="MW196" s="678"/>
      <c r="MX196" s="678"/>
      <c r="MY196" s="678"/>
      <c r="MZ196" s="678"/>
      <c r="NA196" s="678"/>
      <c r="NB196" s="678"/>
      <c r="NC196" s="678"/>
      <c r="ND196" s="678"/>
      <c r="NE196" s="678"/>
      <c r="NF196" s="678"/>
      <c r="NG196" s="678"/>
      <c r="NH196" s="678"/>
      <c r="NI196" s="678"/>
      <c r="NJ196" s="678"/>
      <c r="NK196" s="678"/>
      <c r="NL196" s="678"/>
      <c r="NM196" s="678"/>
      <c r="NN196" s="678"/>
      <c r="NO196" s="678"/>
      <c r="NP196" s="678"/>
      <c r="NQ196" s="678"/>
      <c r="NR196" s="678"/>
      <c r="NS196" s="678"/>
      <c r="NT196" s="678"/>
      <c r="NU196" s="678"/>
      <c r="NV196" s="678"/>
      <c r="NW196" s="678"/>
      <c r="NX196" s="678"/>
      <c r="NY196" s="678"/>
      <c r="NZ196" s="678"/>
      <c r="OA196" s="678"/>
      <c r="OB196" s="678"/>
      <c r="OC196" s="678"/>
      <c r="OD196" s="678"/>
      <c r="OE196" s="678"/>
      <c r="OF196" s="678"/>
      <c r="OG196" s="678"/>
      <c r="OH196" s="678"/>
      <c r="OI196" s="678"/>
      <c r="OJ196" s="678"/>
      <c r="OK196" s="678"/>
      <c r="OL196" s="678"/>
      <c r="OM196" s="678"/>
      <c r="ON196" s="678"/>
      <c r="OO196" s="678"/>
      <c r="OP196" s="678"/>
      <c r="OQ196" s="678"/>
      <c r="OR196" s="678"/>
      <c r="OS196" s="678"/>
      <c r="OT196" s="678"/>
      <c r="OU196" s="678"/>
      <c r="OV196" s="678"/>
      <c r="OW196" s="678"/>
      <c r="OX196" s="678"/>
      <c r="OY196" s="678"/>
      <c r="OZ196" s="678"/>
      <c r="PA196" s="678"/>
      <c r="PB196" s="678"/>
      <c r="PC196" s="678"/>
      <c r="PD196" s="678"/>
      <c r="PE196" s="678"/>
      <c r="PF196" s="678"/>
      <c r="PG196" s="678"/>
      <c r="PH196" s="678"/>
      <c r="PI196" s="678"/>
      <c r="PJ196" s="678"/>
      <c r="PK196" s="678"/>
      <c r="PL196" s="678"/>
      <c r="PM196" s="678"/>
      <c r="PN196" s="678"/>
      <c r="PO196" s="678"/>
      <c r="PP196" s="678"/>
      <c r="PQ196" s="678"/>
      <c r="PR196" s="678"/>
      <c r="PS196" s="678"/>
      <c r="PT196" s="678"/>
      <c r="PU196" s="678"/>
      <c r="PV196" s="678"/>
      <c r="PW196" s="678"/>
      <c r="PX196" s="678"/>
      <c r="PY196" s="678"/>
      <c r="PZ196" s="678"/>
      <c r="QA196" s="678"/>
      <c r="QB196" s="678"/>
      <c r="QC196" s="678"/>
      <c r="QD196" s="678"/>
      <c r="QE196" s="678"/>
      <c r="QF196" s="678"/>
      <c r="QG196" s="678"/>
      <c r="QH196" s="678"/>
      <c r="QI196" s="678"/>
      <c r="QJ196" s="678"/>
      <c r="QK196" s="678"/>
      <c r="QL196" s="678"/>
      <c r="QM196" s="678"/>
      <c r="QN196" s="678"/>
      <c r="QO196" s="678"/>
      <c r="QP196" s="678"/>
      <c r="QQ196" s="678"/>
      <c r="QR196" s="678"/>
      <c r="QS196" s="678"/>
      <c r="QT196" s="678"/>
      <c r="QU196" s="678"/>
      <c r="QV196" s="678"/>
      <c r="QW196" s="678"/>
      <c r="QX196" s="678"/>
      <c r="QY196" s="678"/>
      <c r="QZ196" s="678"/>
      <c r="RA196" s="678"/>
      <c r="RB196" s="678"/>
      <c r="RC196" s="678"/>
      <c r="RD196" s="678"/>
      <c r="RE196" s="678"/>
      <c r="RF196" s="678"/>
      <c r="RG196" s="678"/>
      <c r="RH196" s="678"/>
      <c r="RI196" s="678"/>
      <c r="RJ196" s="678"/>
      <c r="RK196" s="678"/>
      <c r="RL196" s="678"/>
      <c r="RM196" s="678"/>
      <c r="RN196" s="678"/>
      <c r="RO196" s="678"/>
      <c r="RP196" s="678"/>
      <c r="RQ196" s="678"/>
      <c r="RR196" s="678"/>
      <c r="RS196" s="678"/>
      <c r="RT196" s="678"/>
      <c r="RU196" s="678"/>
      <c r="RV196" s="678"/>
      <c r="RW196" s="678"/>
      <c r="RX196" s="678"/>
      <c r="RY196" s="678"/>
      <c r="RZ196" s="678"/>
      <c r="SA196" s="678"/>
      <c r="SB196" s="678"/>
      <c r="SC196" s="678"/>
      <c r="SD196" s="678"/>
      <c r="SE196" s="678"/>
      <c r="SF196" s="678"/>
      <c r="SG196" s="678"/>
      <c r="SH196" s="678"/>
      <c r="SI196" s="678"/>
      <c r="SJ196" s="678"/>
      <c r="SK196" s="678"/>
      <c r="SL196" s="678"/>
      <c r="SM196" s="678"/>
      <c r="SN196" s="678"/>
      <c r="SO196" s="678"/>
      <c r="SP196" s="678"/>
      <c r="SQ196" s="678"/>
      <c r="SR196" s="678"/>
      <c r="SS196" s="678"/>
      <c r="ST196" s="678"/>
      <c r="SU196" s="678"/>
      <c r="SV196" s="678"/>
      <c r="SW196" s="678"/>
      <c r="SX196" s="678"/>
      <c r="SY196" s="678"/>
      <c r="SZ196" s="678"/>
      <c r="TA196" s="678"/>
      <c r="TB196" s="678"/>
      <c r="TC196" s="678"/>
      <c r="TD196" s="678"/>
      <c r="TE196" s="678"/>
      <c r="TF196" s="678"/>
      <c r="TG196" s="678"/>
      <c r="TH196" s="678"/>
      <c r="TI196" s="678"/>
      <c r="TJ196" s="678"/>
      <c r="TK196" s="678"/>
    </row>
    <row r="197" spans="11:585">
      <c r="K197" t="s">
        <v>836</v>
      </c>
      <c r="M197" s="678">
        <v>4985124.6900000004</v>
      </c>
      <c r="N197" s="678">
        <v>276905.78999999998</v>
      </c>
      <c r="O197" s="678">
        <v>36677.32</v>
      </c>
      <c r="P197" s="678">
        <v>9198.08</v>
      </c>
      <c r="Q197" s="678">
        <v>2692.16</v>
      </c>
      <c r="R197" s="678">
        <v>488.18</v>
      </c>
      <c r="S197" t="s">
        <v>6192</v>
      </c>
      <c r="T197" s="678"/>
      <c r="U197" s="678"/>
      <c r="V197" s="678"/>
      <c r="W197" s="678"/>
      <c r="X197" s="678"/>
      <c r="Y197" s="678"/>
      <c r="Z197" s="678"/>
      <c r="AA197" s="678"/>
      <c r="AB197" s="678"/>
      <c r="AC197" s="678"/>
      <c r="AD197" s="678"/>
      <c r="AE197" s="678"/>
      <c r="AF197" s="678"/>
      <c r="AG197" s="678"/>
      <c r="AH197" s="678"/>
      <c r="AI197" s="678"/>
      <c r="AJ197" s="678"/>
      <c r="AK197" s="678"/>
      <c r="AL197" s="678"/>
      <c r="AM197" s="678"/>
      <c r="AN197" s="678"/>
      <c r="AO197" s="678"/>
      <c r="AP197" s="678"/>
      <c r="AQ197" s="678"/>
      <c r="AR197" s="678"/>
      <c r="AS197" s="678"/>
      <c r="AT197" s="678"/>
      <c r="AU197" s="678"/>
      <c r="AV197" s="678"/>
      <c r="AW197" s="678"/>
      <c r="AX197" s="678"/>
      <c r="AY197" s="678"/>
      <c r="AZ197" s="678"/>
      <c r="BA197" s="678"/>
      <c r="BB197" s="678"/>
      <c r="BC197" s="678"/>
      <c r="BD197" s="678"/>
      <c r="BE197" s="678"/>
      <c r="BF197" s="678"/>
      <c r="BG197" s="678"/>
      <c r="BH197" s="678"/>
      <c r="BI197" s="678"/>
      <c r="BJ197" s="678"/>
      <c r="BK197" s="678"/>
      <c r="BL197" s="678"/>
      <c r="BM197" s="678"/>
      <c r="BN197" s="678"/>
      <c r="BO197" s="678"/>
      <c r="BP197" s="678"/>
      <c r="BQ197" s="678"/>
      <c r="BR197" s="678"/>
      <c r="BS197" s="678"/>
      <c r="BT197" s="678"/>
      <c r="BU197" s="678"/>
      <c r="BV197" s="678"/>
      <c r="BW197" s="678"/>
      <c r="BX197" s="678"/>
      <c r="BY197" s="678"/>
      <c r="BZ197" s="678"/>
      <c r="CA197" s="678"/>
      <c r="CB197" s="678"/>
      <c r="CC197" s="678"/>
      <c r="CD197" s="678"/>
      <c r="CE197" s="678"/>
      <c r="CF197" s="678"/>
      <c r="CG197" s="678"/>
      <c r="CH197" s="678"/>
      <c r="CI197" s="678"/>
      <c r="CJ197" s="678"/>
      <c r="CK197" s="678"/>
      <c r="CL197" s="678"/>
      <c r="CM197" s="678"/>
      <c r="CN197" s="678"/>
      <c r="CO197" s="678"/>
      <c r="CP197" s="678"/>
      <c r="CQ197" s="678"/>
      <c r="CR197" s="678"/>
      <c r="CS197" s="678"/>
      <c r="CT197" s="678"/>
      <c r="CU197" s="678"/>
      <c r="CV197" s="678"/>
      <c r="CW197" s="678"/>
      <c r="CX197" s="678"/>
      <c r="CY197" s="678"/>
      <c r="CZ197" s="678"/>
      <c r="DA197" s="678"/>
      <c r="DB197" s="678"/>
      <c r="DC197" s="678"/>
      <c r="DD197" s="678"/>
      <c r="DE197" s="678"/>
      <c r="DF197" s="678"/>
      <c r="DG197" s="678"/>
      <c r="DH197" s="678"/>
      <c r="DI197" s="678"/>
      <c r="DJ197" s="678"/>
      <c r="DK197" s="678"/>
      <c r="DL197" s="678"/>
      <c r="DM197" s="678"/>
      <c r="DN197" s="678"/>
      <c r="DO197" s="678"/>
      <c r="DP197" s="678"/>
      <c r="DQ197" s="678"/>
      <c r="DR197" s="678"/>
      <c r="DS197" s="678"/>
      <c r="DT197" s="678"/>
      <c r="DU197" s="678"/>
      <c r="DV197" s="678"/>
      <c r="DW197" s="678"/>
      <c r="DX197" s="678"/>
      <c r="DY197" s="678"/>
      <c r="DZ197" s="678"/>
      <c r="EA197" s="678"/>
      <c r="EB197" s="678"/>
      <c r="EC197" s="678"/>
      <c r="ED197" s="678"/>
      <c r="EE197" s="678"/>
      <c r="EF197" s="678"/>
      <c r="EG197" s="678"/>
      <c r="EH197" s="678"/>
      <c r="EI197" s="678"/>
      <c r="EJ197" s="678"/>
      <c r="EK197" s="678"/>
      <c r="EL197" s="678"/>
      <c r="EM197" s="678"/>
      <c r="EN197" s="678"/>
      <c r="EO197" s="678"/>
      <c r="EP197" s="678"/>
      <c r="EQ197" s="678"/>
      <c r="ER197" s="678"/>
      <c r="ES197" s="678"/>
      <c r="ET197" s="678">
        <v>70.97</v>
      </c>
      <c r="EU197" s="678">
        <v>141.93</v>
      </c>
      <c r="EV197" s="678">
        <v>212.9</v>
      </c>
      <c r="EW197" s="678">
        <v>283.86</v>
      </c>
      <c r="EX197" s="678">
        <v>354.83</v>
      </c>
      <c r="EY197" s="678">
        <v>354.83</v>
      </c>
      <c r="EZ197" s="678">
        <v>425.79</v>
      </c>
      <c r="FA197" s="678">
        <v>496.76</v>
      </c>
      <c r="FB197" s="678">
        <v>567.72</v>
      </c>
      <c r="FC197" s="678">
        <v>638.69000000000005</v>
      </c>
      <c r="FD197" s="678">
        <v>709.66</v>
      </c>
      <c r="FE197" s="678">
        <v>780.62</v>
      </c>
      <c r="FF197" s="678">
        <v>780.62</v>
      </c>
      <c r="FG197" s="678">
        <v>851.59</v>
      </c>
      <c r="FH197" s="678">
        <v>922.55</v>
      </c>
      <c r="FI197" s="678">
        <v>993.52</v>
      </c>
      <c r="FJ197" s="678">
        <v>1064.48</v>
      </c>
      <c r="FK197" s="678">
        <v>1135.45</v>
      </c>
      <c r="FL197" s="678">
        <v>1206.42</v>
      </c>
      <c r="FM197" s="678">
        <v>1206.42</v>
      </c>
      <c r="FN197" s="678">
        <v>1277.3800000000001</v>
      </c>
      <c r="FO197" s="678">
        <v>1348.35</v>
      </c>
      <c r="FP197" s="678">
        <v>1419.31</v>
      </c>
      <c r="FQ197" s="678">
        <v>1490.28</v>
      </c>
      <c r="FR197" s="678">
        <v>1561.24</v>
      </c>
      <c r="FS197" s="678">
        <v>1632.21</v>
      </c>
      <c r="FT197" s="678">
        <v>1632.21</v>
      </c>
      <c r="FU197" s="678">
        <v>1703.17</v>
      </c>
      <c r="FV197" s="678">
        <v>1774.14</v>
      </c>
      <c r="FW197" s="678">
        <v>1845.11</v>
      </c>
      <c r="FX197" s="678">
        <v>1916.07</v>
      </c>
      <c r="FY197" s="678">
        <v>1987.04</v>
      </c>
      <c r="FZ197" s="678">
        <v>2058</v>
      </c>
      <c r="GA197" s="678">
        <v>2058</v>
      </c>
      <c r="GB197" s="678">
        <v>2128.9699999999998</v>
      </c>
      <c r="GC197" s="678">
        <v>2199.9299999999998</v>
      </c>
      <c r="GD197" s="678">
        <v>2270.9</v>
      </c>
      <c r="GE197" s="678">
        <v>2341.87</v>
      </c>
      <c r="GF197" s="678">
        <v>2412.83</v>
      </c>
      <c r="GG197" s="678">
        <v>2483.8000000000002</v>
      </c>
      <c r="GH197" s="678">
        <v>2483.8000000000002</v>
      </c>
      <c r="GI197" s="678">
        <v>2554.7600000000002</v>
      </c>
      <c r="GJ197" s="678">
        <v>2625.73</v>
      </c>
      <c r="GK197" s="678">
        <v>2696.69</v>
      </c>
      <c r="GL197" s="678">
        <v>2767.66</v>
      </c>
      <c r="GM197" s="678">
        <v>2838.62</v>
      </c>
      <c r="GN197" s="678">
        <v>2909.59</v>
      </c>
      <c r="GO197" s="678">
        <v>2909.59</v>
      </c>
      <c r="GP197" s="678">
        <v>2980.56</v>
      </c>
      <c r="GQ197" s="678">
        <v>3051.52</v>
      </c>
      <c r="GR197" s="678">
        <v>3122.49</v>
      </c>
      <c r="GS197" s="678">
        <v>3193.45</v>
      </c>
      <c r="GT197" s="678">
        <v>3264.42</v>
      </c>
      <c r="GU197" s="678">
        <v>3335.38</v>
      </c>
      <c r="GV197" s="678">
        <v>3335.38</v>
      </c>
      <c r="GW197" s="678">
        <v>3406.35</v>
      </c>
      <c r="GX197" s="678">
        <v>3477.32</v>
      </c>
      <c r="GY197" s="678">
        <v>3548.28</v>
      </c>
      <c r="GZ197" s="678">
        <v>3619.25</v>
      </c>
      <c r="HA197" s="678">
        <v>3690.21</v>
      </c>
      <c r="HB197" s="678">
        <v>3761.18</v>
      </c>
      <c r="HC197" s="678">
        <v>3761.18</v>
      </c>
      <c r="HD197" s="678">
        <v>3832.14</v>
      </c>
      <c r="HE197" s="678">
        <v>3903.11</v>
      </c>
      <c r="HF197" s="678">
        <v>3974.07</v>
      </c>
      <c r="HG197" s="678">
        <v>4045.04</v>
      </c>
      <c r="HH197" s="678">
        <v>4116.01</v>
      </c>
      <c r="HI197" s="678">
        <v>4186.97</v>
      </c>
      <c r="HJ197" s="678">
        <v>4186.97</v>
      </c>
      <c r="HK197" s="678">
        <v>4257.9399999999996</v>
      </c>
      <c r="HL197" s="678">
        <v>4328.8999999999996</v>
      </c>
      <c r="HM197" s="678">
        <v>4399.87</v>
      </c>
      <c r="HN197" s="678">
        <v>4470.83</v>
      </c>
      <c r="HO197" s="678">
        <v>4524.0600000000004</v>
      </c>
      <c r="HP197" s="678">
        <v>4577.28</v>
      </c>
      <c r="HQ197" s="678">
        <v>4577.28</v>
      </c>
      <c r="HR197" s="678">
        <v>4630.51</v>
      </c>
      <c r="HS197" s="678">
        <v>4630.51</v>
      </c>
      <c r="HT197" s="678">
        <v>4683.7299999999996</v>
      </c>
      <c r="HU197" s="678">
        <v>4736.96</v>
      </c>
      <c r="HV197" s="678">
        <v>4790.18</v>
      </c>
      <c r="HW197" s="678">
        <v>4843.3999999999996</v>
      </c>
      <c r="HX197" s="678">
        <v>4843.3999999999996</v>
      </c>
      <c r="HY197" s="678">
        <v>4896.63</v>
      </c>
      <c r="HZ197" s="678">
        <v>4949.8500000000004</v>
      </c>
      <c r="IA197" s="678">
        <v>5003.08</v>
      </c>
      <c r="IB197" s="678">
        <v>5056.3</v>
      </c>
      <c r="IC197" s="678">
        <v>5109.5200000000004</v>
      </c>
      <c r="ID197" s="678">
        <v>5169.8500000000004</v>
      </c>
      <c r="IE197" s="678">
        <v>5169.8500000000004</v>
      </c>
      <c r="IF197" s="678">
        <v>5258.55</v>
      </c>
      <c r="IG197" s="678">
        <v>5347.26</v>
      </c>
      <c r="IH197" s="678">
        <v>5435.97</v>
      </c>
      <c r="II197" s="678">
        <v>5524.67</v>
      </c>
      <c r="IJ197" s="678">
        <v>5613.38</v>
      </c>
      <c r="IK197" s="678">
        <v>5702.09</v>
      </c>
      <c r="IL197" s="678">
        <v>5702.09</v>
      </c>
      <c r="IM197" s="678">
        <v>5790.79</v>
      </c>
      <c r="IN197" s="678">
        <v>5884.23</v>
      </c>
      <c r="IO197" s="678">
        <v>6008.42</v>
      </c>
      <c r="IP197" s="678">
        <v>6132.61</v>
      </c>
      <c r="IQ197" s="678">
        <v>6256.8</v>
      </c>
      <c r="IR197" s="678">
        <v>6256.8</v>
      </c>
      <c r="IS197" s="678">
        <v>6256.8</v>
      </c>
      <c r="IT197" s="678">
        <v>6256.8</v>
      </c>
      <c r="IU197" s="678">
        <v>6256.8</v>
      </c>
      <c r="IV197" s="678">
        <v>6256.8</v>
      </c>
      <c r="IW197" s="678">
        <v>6422.39</v>
      </c>
      <c r="IX197" s="678">
        <v>6587.98</v>
      </c>
      <c r="IY197" s="678">
        <v>6753.56</v>
      </c>
      <c r="IZ197" s="678">
        <v>6753.56</v>
      </c>
      <c r="JA197" s="678">
        <v>6919.15</v>
      </c>
      <c r="JB197" s="678">
        <v>7084.73</v>
      </c>
      <c r="JC197" s="678">
        <v>7250.32</v>
      </c>
      <c r="JD197" s="678">
        <v>7415.91</v>
      </c>
      <c r="JE197" s="678">
        <v>7581.49</v>
      </c>
      <c r="JF197" s="678">
        <v>7747.08</v>
      </c>
      <c r="JG197" s="678">
        <v>7747.08</v>
      </c>
      <c r="JH197" s="678">
        <v>7912.67</v>
      </c>
      <c r="JI197" s="678">
        <v>8078.25</v>
      </c>
      <c r="JJ197" s="678">
        <v>8243.84</v>
      </c>
      <c r="JK197" s="678">
        <v>8409.43</v>
      </c>
      <c r="JL197" s="678">
        <v>8575.01</v>
      </c>
      <c r="JM197" s="678">
        <v>8740.6</v>
      </c>
      <c r="JN197" s="678">
        <v>8740.6</v>
      </c>
      <c r="JO197" s="678">
        <v>8915.65</v>
      </c>
      <c r="JP197" s="678">
        <v>9128.5400000000009</v>
      </c>
      <c r="JQ197" s="678">
        <v>9341.44</v>
      </c>
      <c r="JR197" s="678">
        <v>9554.34</v>
      </c>
      <c r="JS197" s="678">
        <v>9767.23</v>
      </c>
      <c r="JT197" s="678">
        <v>9980.1299999999992</v>
      </c>
      <c r="JU197" s="678">
        <v>9980.1299999999992</v>
      </c>
      <c r="JV197" s="678">
        <v>10193.030000000001</v>
      </c>
      <c r="JW197" s="678">
        <v>10405.93</v>
      </c>
      <c r="JX197" s="678">
        <v>10618.82</v>
      </c>
      <c r="JY197" s="678">
        <v>10831.72</v>
      </c>
      <c r="JZ197" s="678">
        <v>11044.62</v>
      </c>
      <c r="KA197" s="678">
        <v>11257.51</v>
      </c>
      <c r="KB197" s="678">
        <v>11257.51</v>
      </c>
      <c r="KC197" s="678">
        <v>11472.78</v>
      </c>
      <c r="KD197" s="678">
        <v>11709.33</v>
      </c>
      <c r="KE197" s="678">
        <v>11945.88</v>
      </c>
      <c r="KF197" s="678">
        <v>12182.43</v>
      </c>
      <c r="KG197" s="678">
        <v>12418.98</v>
      </c>
      <c r="KH197" s="678">
        <v>12655.54</v>
      </c>
      <c r="KI197" s="678">
        <v>12655.54</v>
      </c>
      <c r="KJ197" s="678">
        <v>12892.09</v>
      </c>
      <c r="KK197" s="678">
        <v>13128.64</v>
      </c>
      <c r="KL197" s="678">
        <v>14018.24</v>
      </c>
      <c r="KM197" s="678">
        <v>14907.84</v>
      </c>
      <c r="KN197" s="678">
        <v>15797.44</v>
      </c>
      <c r="KO197" s="678">
        <v>16687.03</v>
      </c>
      <c r="KP197" s="678">
        <v>16687.03</v>
      </c>
      <c r="KQ197" s="678">
        <v>17576.63</v>
      </c>
      <c r="KR197" s="678">
        <v>19095.09</v>
      </c>
      <c r="KS197" s="678">
        <v>21157.75</v>
      </c>
      <c r="KT197" s="678">
        <v>23927.96</v>
      </c>
      <c r="KU197" s="678">
        <v>27699.68</v>
      </c>
      <c r="KV197" s="678">
        <v>27699.68</v>
      </c>
      <c r="KW197" s="678">
        <v>27699.68</v>
      </c>
      <c r="KX197" s="678">
        <v>27699.68</v>
      </c>
      <c r="KY197" s="678">
        <v>27699.68</v>
      </c>
      <c r="KZ197" s="678">
        <v>27699.68</v>
      </c>
      <c r="LA197" s="678">
        <v>27699.68</v>
      </c>
      <c r="LB197" s="678">
        <v>27699.68</v>
      </c>
      <c r="LC197" s="678">
        <v>27699.68</v>
      </c>
      <c r="LD197" s="678">
        <v>27699.68</v>
      </c>
      <c r="LE197" s="678">
        <v>27699.68</v>
      </c>
      <c r="LF197" s="678">
        <v>27699.68</v>
      </c>
      <c r="LG197" s="678">
        <v>27699.68</v>
      </c>
      <c r="LH197" s="678">
        <v>27699.68</v>
      </c>
      <c r="LI197" s="678">
        <v>27699.68</v>
      </c>
      <c r="LJ197" s="678">
        <v>27699.68</v>
      </c>
      <c r="LK197" s="678">
        <v>27699.68</v>
      </c>
      <c r="LL197" s="678">
        <v>27699.68</v>
      </c>
      <c r="LM197" s="678">
        <v>27699.68</v>
      </c>
      <c r="LN197" s="678">
        <v>27699.68</v>
      </c>
      <c r="LO197" s="678">
        <v>27699.68</v>
      </c>
      <c r="LP197" s="678">
        <v>27699.68</v>
      </c>
      <c r="LQ197" s="678">
        <v>27699.68</v>
      </c>
      <c r="LR197" s="678">
        <v>27699.68</v>
      </c>
      <c r="LS197" s="678">
        <v>27699.68</v>
      </c>
      <c r="LT197" s="678">
        <v>27699.68</v>
      </c>
      <c r="LU197" s="678">
        <v>27699.68</v>
      </c>
      <c r="LV197" s="678">
        <v>27699.68</v>
      </c>
      <c r="LW197" s="678">
        <v>27699.68</v>
      </c>
      <c r="LX197" s="678">
        <v>27699.68</v>
      </c>
      <c r="LY197" s="678">
        <v>27699.68</v>
      </c>
      <c r="LZ197" s="678">
        <v>27699.68</v>
      </c>
      <c r="MA197" s="678">
        <v>27699.68</v>
      </c>
      <c r="MB197" s="678">
        <v>27699.68</v>
      </c>
      <c r="MC197" s="678">
        <v>27699.68</v>
      </c>
      <c r="MD197" s="678">
        <v>27699.68</v>
      </c>
      <c r="ME197" s="678">
        <v>27699.68</v>
      </c>
      <c r="MF197" s="678">
        <v>27699.68</v>
      </c>
      <c r="MG197" s="678">
        <v>27699.68</v>
      </c>
      <c r="MH197" s="678">
        <v>27699.68</v>
      </c>
      <c r="MI197" s="678">
        <v>27699.68</v>
      </c>
      <c r="MJ197" s="678">
        <v>27699.68</v>
      </c>
      <c r="MK197" s="678">
        <v>27699.68</v>
      </c>
      <c r="ML197" s="678">
        <v>27699.68</v>
      </c>
      <c r="MM197" s="678">
        <v>27699.68</v>
      </c>
      <c r="MN197" s="678">
        <v>27699.68</v>
      </c>
      <c r="MO197" s="678">
        <v>27699.68</v>
      </c>
      <c r="MP197" s="678">
        <v>27699.68</v>
      </c>
      <c r="MQ197" s="678">
        <v>27699.68</v>
      </c>
      <c r="MR197" s="678">
        <v>27781.29</v>
      </c>
      <c r="MS197" s="678">
        <v>27862.91</v>
      </c>
      <c r="MT197" s="678">
        <v>27862.91</v>
      </c>
      <c r="MU197" s="678">
        <v>27944.52</v>
      </c>
      <c r="MV197" s="678">
        <v>28026.14</v>
      </c>
      <c r="MW197" s="678">
        <v>28107.75</v>
      </c>
      <c r="MX197" s="678">
        <v>28189.37</v>
      </c>
      <c r="MY197" s="678">
        <v>28270.98</v>
      </c>
      <c r="MZ197" s="678">
        <v>28352.6</v>
      </c>
      <c r="NA197" s="678">
        <v>28352.6</v>
      </c>
      <c r="NB197" s="678">
        <v>28434.21</v>
      </c>
      <c r="NC197" s="678">
        <v>28515.83</v>
      </c>
      <c r="ND197" s="678">
        <v>28597.439999999999</v>
      </c>
      <c r="NE197" s="678">
        <v>28679.06</v>
      </c>
      <c r="NF197" s="678">
        <v>28760.67</v>
      </c>
      <c r="NG197" s="678">
        <v>28842.29</v>
      </c>
      <c r="NH197" s="678">
        <v>28842.29</v>
      </c>
      <c r="NI197" s="678">
        <v>28923.9</v>
      </c>
      <c r="NJ197" s="678">
        <v>29005.52</v>
      </c>
      <c r="NK197" s="678">
        <v>29087.13</v>
      </c>
      <c r="NL197" s="678">
        <v>29168.75</v>
      </c>
      <c r="NM197" s="678">
        <v>29250.36</v>
      </c>
      <c r="NN197" s="678">
        <v>29331.98</v>
      </c>
      <c r="NO197" s="678">
        <v>29331.98</v>
      </c>
      <c r="NP197" s="678">
        <v>29413.59</v>
      </c>
      <c r="NQ197" s="678">
        <v>29495.21</v>
      </c>
      <c r="NR197" s="678">
        <v>29576.82</v>
      </c>
      <c r="NS197" s="678">
        <v>29658.44</v>
      </c>
      <c r="NT197" s="678">
        <v>29740.05</v>
      </c>
      <c r="NU197" s="678">
        <v>29821.67</v>
      </c>
      <c r="NV197" s="678">
        <v>29821.67</v>
      </c>
      <c r="NW197" s="678">
        <v>29903.279999999999</v>
      </c>
      <c r="NX197" s="678">
        <v>29984.9</v>
      </c>
      <c r="NY197" s="678">
        <v>30066.51</v>
      </c>
      <c r="NZ197" s="678">
        <v>30148.13</v>
      </c>
      <c r="OA197" s="678">
        <v>30229.74</v>
      </c>
      <c r="OB197" s="678">
        <v>30311.360000000001</v>
      </c>
      <c r="OC197" s="678">
        <v>30311.360000000001</v>
      </c>
      <c r="OD197" s="678">
        <v>30392.97</v>
      </c>
      <c r="OE197" s="678">
        <v>30474.59</v>
      </c>
      <c r="OF197" s="678">
        <v>30556.2</v>
      </c>
      <c r="OG197" s="678">
        <v>30637.82</v>
      </c>
      <c r="OH197" s="678">
        <v>30719.43</v>
      </c>
      <c r="OI197" s="678">
        <v>30801.05</v>
      </c>
      <c r="OJ197" s="678">
        <v>30801.05</v>
      </c>
      <c r="OK197" s="678">
        <v>30882.66</v>
      </c>
      <c r="OL197" s="678">
        <v>30986.04</v>
      </c>
      <c r="OM197" s="678">
        <v>31122.06</v>
      </c>
      <c r="ON197" s="678">
        <v>31258.09</v>
      </c>
      <c r="OO197" s="678">
        <v>31399.55</v>
      </c>
      <c r="OP197" s="678">
        <v>31589.99</v>
      </c>
      <c r="OQ197" s="678">
        <v>31589.99</v>
      </c>
      <c r="OR197" s="678">
        <v>31780.42</v>
      </c>
      <c r="OS197" s="678">
        <v>31970.86</v>
      </c>
      <c r="OT197" s="678">
        <v>32161.29</v>
      </c>
      <c r="OU197" s="678">
        <v>32351.73</v>
      </c>
      <c r="OV197" s="678">
        <v>32542.16</v>
      </c>
      <c r="OW197" s="678">
        <v>32732.6</v>
      </c>
      <c r="OX197" s="678">
        <v>32732.6</v>
      </c>
      <c r="OY197" s="678">
        <v>32923.03</v>
      </c>
      <c r="OZ197" s="678">
        <v>33113.47</v>
      </c>
      <c r="PA197" s="678">
        <v>33314.78</v>
      </c>
      <c r="PB197" s="678">
        <v>33559.629999999997</v>
      </c>
      <c r="PC197" s="678">
        <v>33804.47</v>
      </c>
      <c r="PD197" s="678">
        <v>34049.32</v>
      </c>
      <c r="PE197" s="678">
        <v>34049.32</v>
      </c>
      <c r="PF197" s="678">
        <v>34294.160000000003</v>
      </c>
      <c r="PG197" s="678">
        <v>34539.01</v>
      </c>
      <c r="PH197" s="678">
        <v>34783.85</v>
      </c>
      <c r="PI197" s="678">
        <v>35045.019999999997</v>
      </c>
      <c r="PJ197" s="678">
        <v>35317.07</v>
      </c>
      <c r="PK197" s="678">
        <v>35589.120000000003</v>
      </c>
      <c r="PL197" s="678">
        <v>35589.120000000003</v>
      </c>
      <c r="PM197" s="678">
        <v>35861.17</v>
      </c>
      <c r="PN197" s="678">
        <v>36133.22</v>
      </c>
      <c r="PO197" s="678">
        <v>36405.269999999997</v>
      </c>
      <c r="PP197" s="678">
        <v>36677.32</v>
      </c>
      <c r="PQ197" s="678">
        <v>43988</v>
      </c>
      <c r="PR197" s="678">
        <v>52517.13</v>
      </c>
      <c r="PS197" s="678">
        <v>52517.13</v>
      </c>
      <c r="PT197" s="678">
        <v>73230.740000000005</v>
      </c>
      <c r="PU197" s="678">
        <v>86903.2</v>
      </c>
      <c r="PV197" s="678">
        <v>102022.03</v>
      </c>
      <c r="PW197" s="678">
        <v>123465.08</v>
      </c>
      <c r="PX197" s="678">
        <v>123465.08</v>
      </c>
      <c r="PY197" s="678">
        <v>161768.95999999999</v>
      </c>
      <c r="PZ197" s="678">
        <v>161768.95999999999</v>
      </c>
      <c r="QA197" s="678">
        <v>163082.45000000001</v>
      </c>
      <c r="QB197" s="678">
        <v>163865.94</v>
      </c>
      <c r="QC197" s="678">
        <v>164799.38</v>
      </c>
      <c r="QD197" s="678">
        <v>175725.63</v>
      </c>
      <c r="QE197" s="678">
        <v>198110.83</v>
      </c>
      <c r="QF197" s="678">
        <v>201223.29</v>
      </c>
      <c r="QG197" s="678">
        <v>201223.29</v>
      </c>
      <c r="QH197" s="678">
        <v>206407.94</v>
      </c>
      <c r="QI197" s="678">
        <v>216662</v>
      </c>
      <c r="QJ197" s="678">
        <v>241297.72</v>
      </c>
      <c r="QK197" s="678">
        <v>276905.78999999998</v>
      </c>
      <c r="QL197" s="678">
        <v>343030.77</v>
      </c>
      <c r="QM197" s="678">
        <v>351200.09</v>
      </c>
      <c r="QN197" s="678">
        <v>351200.09</v>
      </c>
      <c r="QO197" s="678">
        <v>371100.79</v>
      </c>
      <c r="QP197" s="678">
        <v>374176.88</v>
      </c>
      <c r="QQ197" s="678">
        <v>380034.56</v>
      </c>
      <c r="QR197" s="678">
        <v>391336.31</v>
      </c>
      <c r="QS197" s="678">
        <v>410143.18</v>
      </c>
      <c r="QT197" s="678">
        <v>472718.25</v>
      </c>
      <c r="QU197" s="678">
        <v>472718.25</v>
      </c>
      <c r="QV197" s="678">
        <v>579711.98</v>
      </c>
      <c r="QW197" s="678">
        <v>616244.29</v>
      </c>
      <c r="QX197" s="678">
        <v>714269.55</v>
      </c>
      <c r="QY197" s="678">
        <v>798505.73</v>
      </c>
      <c r="QZ197" s="678">
        <v>992531.05</v>
      </c>
      <c r="RA197" s="678">
        <v>1091752.18</v>
      </c>
      <c r="RB197" s="678">
        <v>1091752.18</v>
      </c>
      <c r="RC197" s="678">
        <v>1213664.98</v>
      </c>
      <c r="RD197" s="678">
        <v>1447585.28</v>
      </c>
      <c r="RE197" s="678">
        <v>1530843.61</v>
      </c>
      <c r="RF197" s="678">
        <v>1709443.63</v>
      </c>
      <c r="RG197" s="678">
        <v>1808093.43</v>
      </c>
      <c r="RH197" s="678">
        <v>2033205.43</v>
      </c>
      <c r="RI197" s="678">
        <v>2033205.43</v>
      </c>
      <c r="RJ197" s="678">
        <v>2052363.09</v>
      </c>
      <c r="RK197" s="678">
        <v>2097064.29</v>
      </c>
      <c r="RL197" s="678">
        <v>2112997.09</v>
      </c>
      <c r="RM197" s="678">
        <v>2124015.4700000002</v>
      </c>
      <c r="RN197" s="678">
        <v>2126199.6</v>
      </c>
      <c r="RO197" s="678">
        <v>2147590.73</v>
      </c>
      <c r="RP197" s="678">
        <v>2147590.73</v>
      </c>
      <c r="RQ197" s="678">
        <v>2194890.48</v>
      </c>
      <c r="RR197" s="678">
        <v>2195387.79</v>
      </c>
      <c r="RS197" s="678">
        <v>2196548.17</v>
      </c>
      <c r="RT197" s="678">
        <v>2223373.6800000002</v>
      </c>
      <c r="RU197" s="678">
        <v>2285966.5499999998</v>
      </c>
      <c r="RV197" s="678">
        <v>2765507.67</v>
      </c>
      <c r="RW197" s="678">
        <v>2765507.67</v>
      </c>
      <c r="RX197" s="678">
        <v>3324972.31</v>
      </c>
      <c r="RY197" s="678">
        <v>4683672.17</v>
      </c>
      <c r="RZ197" s="678">
        <v>4735622.37</v>
      </c>
      <c r="SA197" s="678">
        <v>4796230.95</v>
      </c>
      <c r="SB197" s="678">
        <v>4943423.2</v>
      </c>
      <c r="SC197" s="678">
        <v>4951763.49</v>
      </c>
      <c r="SD197" s="678">
        <v>4951763.49</v>
      </c>
      <c r="SE197" s="678">
        <v>4961493.84</v>
      </c>
      <c r="SF197" s="678">
        <v>4985124.6900000004</v>
      </c>
      <c r="SG197" s="678">
        <v>4985124.6900000004</v>
      </c>
      <c r="SH197" s="678">
        <v>4985124.6900000004</v>
      </c>
      <c r="SI197" s="678">
        <v>4985124.6900000004</v>
      </c>
      <c r="SJ197" s="678">
        <v>4985124.6900000004</v>
      </c>
      <c r="SK197" s="678">
        <v>4985124.6900000004</v>
      </c>
      <c r="SL197" s="678">
        <v>4985124.6900000004</v>
      </c>
      <c r="SM197" s="678">
        <v>4985124.6900000004</v>
      </c>
      <c r="SN197" s="678">
        <v>4985124.6900000004</v>
      </c>
      <c r="SO197" s="678">
        <v>4985124.6900000004</v>
      </c>
      <c r="SP197" s="678">
        <v>4985124.6900000004</v>
      </c>
      <c r="SQ197" s="678">
        <v>4985124.6900000004</v>
      </c>
      <c r="SR197" s="678">
        <v>4985124.6900000004</v>
      </c>
      <c r="SS197" s="678">
        <v>4985124.6900000004</v>
      </c>
      <c r="ST197" s="678">
        <v>4985124.6900000004</v>
      </c>
      <c r="SU197" s="678">
        <v>4985124.6900000004</v>
      </c>
      <c r="SV197" s="678">
        <v>4985124.6900000004</v>
      </c>
      <c r="SW197" s="678">
        <v>4985124.6900000004</v>
      </c>
      <c r="SX197" s="678">
        <v>4985124.6900000004</v>
      </c>
      <c r="SY197" s="678">
        <v>4985124.6900000004</v>
      </c>
      <c r="SZ197" s="678">
        <v>4985124.6900000004</v>
      </c>
      <c r="TA197" s="678">
        <v>4985124.6900000004</v>
      </c>
      <c r="TB197" s="678">
        <v>4985124.6900000004</v>
      </c>
      <c r="TC197" s="678">
        <v>4985124.6900000004</v>
      </c>
      <c r="TD197" s="678">
        <v>4985124.6900000004</v>
      </c>
      <c r="TE197" s="678">
        <v>4985124.6900000004</v>
      </c>
      <c r="TF197" s="678">
        <v>4985124.6900000004</v>
      </c>
      <c r="TG197" s="678">
        <v>4985124.6900000004</v>
      </c>
      <c r="TH197" s="678">
        <v>4985124.6900000004</v>
      </c>
      <c r="TI197" s="678">
        <v>4985124.6900000004</v>
      </c>
      <c r="TJ197" s="678">
        <v>4985124.6900000004</v>
      </c>
      <c r="TK197" s="678">
        <v>4985124.6900000004</v>
      </c>
      <c r="TL197">
        <v>4985124.6900000004</v>
      </c>
      <c r="TM197">
        <v>4985124.6900000004</v>
      </c>
      <c r="TN197">
        <v>4985124.6900000004</v>
      </c>
      <c r="TO197">
        <v>4985124.6900000004</v>
      </c>
      <c r="TP197">
        <v>4985124.6900000004</v>
      </c>
      <c r="TQ197">
        <v>4985124.6900000004</v>
      </c>
      <c r="TR197">
        <v>4985124.6900000004</v>
      </c>
      <c r="TS197">
        <v>4985124.6900000004</v>
      </c>
      <c r="TT197">
        <v>4985124.6900000004</v>
      </c>
      <c r="TU197">
        <v>4985124.6900000004</v>
      </c>
      <c r="TV197">
        <v>4985124.6900000004</v>
      </c>
      <c r="TW197">
        <v>4985124.6900000004</v>
      </c>
      <c r="TX197">
        <v>4985124.6900000004</v>
      </c>
      <c r="TY197">
        <v>4985124.6900000004</v>
      </c>
      <c r="TZ197">
        <v>4985124.6900000004</v>
      </c>
      <c r="UA197">
        <v>4985124.6900000004</v>
      </c>
      <c r="UB197">
        <v>4985124.6900000004</v>
      </c>
      <c r="UC197">
        <v>4985124.6900000004</v>
      </c>
      <c r="UD197">
        <v>4985124.6900000004</v>
      </c>
      <c r="UE197">
        <v>4985124.6900000004</v>
      </c>
      <c r="UF197">
        <v>4985124.6900000004</v>
      </c>
      <c r="UG197">
        <v>4985124.6900000004</v>
      </c>
      <c r="UH197">
        <v>4985124.6900000004</v>
      </c>
      <c r="UI197">
        <v>4985124.6900000004</v>
      </c>
      <c r="UJ197">
        <v>4985124.6900000004</v>
      </c>
      <c r="UK197">
        <v>4985124.6900000004</v>
      </c>
      <c r="UL197">
        <v>4985124.6900000004</v>
      </c>
      <c r="UM197">
        <v>4985124.6900000004</v>
      </c>
      <c r="UN197">
        <v>4985124.6900000004</v>
      </c>
      <c r="UO197">
        <v>4985124.6900000004</v>
      </c>
      <c r="UP197">
        <v>4985124.6900000004</v>
      </c>
      <c r="UQ197">
        <v>4985124.6900000004</v>
      </c>
      <c r="UR197">
        <v>4985124.6900000004</v>
      </c>
      <c r="US197">
        <v>4985124.6900000004</v>
      </c>
      <c r="UT197">
        <v>4985124.6900000004</v>
      </c>
      <c r="UU197">
        <v>4985124.6900000004</v>
      </c>
      <c r="UV197">
        <v>4985124.6900000004</v>
      </c>
      <c r="UW197">
        <v>4985124.6900000004</v>
      </c>
      <c r="UX197">
        <v>4985124.6900000004</v>
      </c>
      <c r="UY197">
        <v>4985124.6900000004</v>
      </c>
      <c r="UZ197">
        <v>4985124.6900000004</v>
      </c>
      <c r="VA197">
        <v>4985124.6900000004</v>
      </c>
      <c r="VB197">
        <v>4985124.6900000004</v>
      </c>
      <c r="VC197">
        <v>4985124.6900000004</v>
      </c>
      <c r="VD197">
        <v>4985124.6900000004</v>
      </c>
      <c r="VE197">
        <v>4985124.6900000004</v>
      </c>
      <c r="VF197">
        <v>4985124.6900000004</v>
      </c>
      <c r="VG197">
        <v>4985124.6900000004</v>
      </c>
      <c r="VH197">
        <v>4985124.6900000004</v>
      </c>
      <c r="VI197">
        <v>4985124.6900000004</v>
      </c>
      <c r="VJ197">
        <v>4985124.6900000004</v>
      </c>
      <c r="VK197">
        <v>4985124.6900000004</v>
      </c>
      <c r="VL197">
        <v>4985124.6900000004</v>
      </c>
      <c r="VM197">
        <v>4985124.6900000004</v>
      </c>
    </row>
    <row r="198" spans="11:585">
      <c r="K198" t="s">
        <v>837</v>
      </c>
      <c r="M198" s="678">
        <v>0</v>
      </c>
      <c r="N198" s="678">
        <v>0</v>
      </c>
      <c r="O198" s="678">
        <v>0</v>
      </c>
      <c r="P198" s="678">
        <v>7573.41</v>
      </c>
      <c r="Q198" s="678">
        <v>0</v>
      </c>
      <c r="R198" s="678">
        <v>0</v>
      </c>
      <c r="S198" t="s">
        <v>6192</v>
      </c>
      <c r="T198" s="678"/>
      <c r="U198" s="678"/>
      <c r="V198" s="678"/>
      <c r="W198" s="678"/>
      <c r="X198" s="678"/>
      <c r="Y198" s="678"/>
      <c r="Z198" s="678"/>
      <c r="AA198" s="678"/>
      <c r="AB198" s="678"/>
      <c r="AC198" s="678"/>
      <c r="AD198" s="678"/>
      <c r="AE198" s="678"/>
      <c r="AF198" s="678"/>
      <c r="AG198" s="678"/>
      <c r="AH198" s="678"/>
      <c r="AI198" s="678"/>
      <c r="AJ198" s="678"/>
      <c r="AK198" s="678"/>
      <c r="AL198" s="678"/>
      <c r="AM198" s="678"/>
      <c r="AN198" s="678"/>
      <c r="AO198" s="678"/>
      <c r="AP198" s="678"/>
      <c r="AQ198" s="678"/>
      <c r="AR198" s="678"/>
      <c r="AS198" s="678"/>
      <c r="AT198" s="678"/>
      <c r="AU198" s="678"/>
      <c r="AV198" s="678"/>
      <c r="AW198" s="678"/>
      <c r="AX198" s="678"/>
      <c r="AY198" s="678"/>
      <c r="AZ198" s="678"/>
      <c r="BA198" s="678"/>
      <c r="BB198" s="678"/>
      <c r="BC198" s="678"/>
      <c r="BD198" s="678"/>
      <c r="BE198" s="678"/>
      <c r="BF198" s="678"/>
      <c r="BG198" s="678"/>
      <c r="BH198" s="678"/>
      <c r="BI198" s="678"/>
      <c r="BJ198" s="678"/>
      <c r="BK198" s="678"/>
      <c r="BL198" s="678"/>
      <c r="BM198" s="678"/>
      <c r="BN198" s="678"/>
      <c r="BO198" s="678"/>
      <c r="BP198" s="678"/>
      <c r="BQ198" s="678"/>
      <c r="BR198" s="678"/>
      <c r="BS198" s="678"/>
      <c r="BT198" s="678"/>
      <c r="BU198" s="678"/>
      <c r="BV198" s="678"/>
      <c r="BW198" s="678"/>
      <c r="BX198" s="678"/>
      <c r="BY198" s="678"/>
      <c r="BZ198" s="678"/>
      <c r="CA198" s="678"/>
      <c r="CB198" s="678"/>
      <c r="CC198" s="678"/>
      <c r="CD198" s="678"/>
      <c r="CE198" s="678"/>
      <c r="CF198" s="678"/>
      <c r="CG198" s="678"/>
      <c r="CH198" s="678"/>
      <c r="CI198" s="678"/>
      <c r="CJ198" s="678"/>
      <c r="CK198" s="678"/>
      <c r="CL198" s="678"/>
      <c r="CM198" s="678"/>
      <c r="CN198" s="678"/>
      <c r="CO198" s="678"/>
      <c r="CP198" s="678"/>
      <c r="CQ198" s="678"/>
      <c r="CR198" s="678"/>
      <c r="CS198" s="678"/>
      <c r="CT198" s="678"/>
      <c r="CU198" s="678"/>
      <c r="CV198" s="678"/>
      <c r="CW198" s="678"/>
      <c r="CX198" s="678"/>
      <c r="CY198" s="678"/>
      <c r="CZ198" s="678"/>
      <c r="DA198" s="678"/>
      <c r="DB198" s="678"/>
      <c r="DC198" s="678"/>
      <c r="DD198" s="678"/>
      <c r="DE198" s="678"/>
      <c r="DF198" s="678"/>
      <c r="DG198" s="678"/>
      <c r="DH198" s="678"/>
      <c r="DI198" s="678"/>
      <c r="DJ198" s="678"/>
      <c r="DK198" s="678"/>
      <c r="DL198" s="678"/>
      <c r="DM198" s="678"/>
      <c r="DN198" s="678"/>
      <c r="DO198" s="678"/>
      <c r="DP198" s="678"/>
      <c r="DQ198" s="678"/>
      <c r="DR198" s="678"/>
      <c r="DS198" s="678"/>
      <c r="DT198" s="678"/>
      <c r="DU198" s="678"/>
      <c r="DV198" s="678"/>
      <c r="DW198" s="678"/>
      <c r="DX198" s="678"/>
      <c r="DY198" s="678"/>
      <c r="DZ198" s="678"/>
      <c r="EA198" s="678"/>
      <c r="EB198" s="678"/>
      <c r="EC198" s="678"/>
      <c r="ED198" s="678"/>
      <c r="EE198" s="678"/>
      <c r="EF198" s="678"/>
      <c r="EG198" s="678"/>
      <c r="EH198" s="678"/>
      <c r="EI198" s="678"/>
      <c r="EJ198" s="678"/>
      <c r="EK198" s="678"/>
      <c r="EL198" s="678"/>
      <c r="EM198" s="678"/>
      <c r="EN198" s="678"/>
      <c r="EO198" s="678"/>
      <c r="EP198" s="678"/>
      <c r="EQ198" s="678"/>
      <c r="ER198" s="678"/>
      <c r="ES198" s="678"/>
      <c r="ET198" s="678"/>
      <c r="EU198" s="678"/>
      <c r="EV198" s="678"/>
      <c r="EW198" s="678"/>
      <c r="EX198" s="678"/>
      <c r="EY198" s="678"/>
      <c r="EZ198" s="678"/>
      <c r="FA198" s="678"/>
      <c r="FB198" s="678"/>
      <c r="FC198" s="678"/>
      <c r="FD198" s="678"/>
      <c r="FE198" s="678"/>
      <c r="FF198" s="678"/>
      <c r="FG198" s="678"/>
      <c r="FH198" s="678"/>
      <c r="FI198" s="678"/>
      <c r="FJ198" s="678"/>
      <c r="FK198" s="678"/>
      <c r="FL198" s="678"/>
      <c r="FM198" s="678"/>
      <c r="FN198" s="678"/>
      <c r="FO198" s="678"/>
      <c r="FP198" s="678"/>
      <c r="FQ198" s="678"/>
      <c r="FR198" s="678"/>
      <c r="FS198" s="678"/>
      <c r="FT198" s="678"/>
      <c r="FU198" s="678"/>
      <c r="FV198" s="678"/>
      <c r="FW198" s="678"/>
      <c r="FX198" s="678"/>
      <c r="FY198" s="678"/>
      <c r="FZ198" s="678"/>
      <c r="GA198" s="678"/>
      <c r="GB198" s="678"/>
      <c r="GC198" s="678"/>
      <c r="GD198" s="678"/>
      <c r="GE198" s="678"/>
      <c r="GF198" s="678"/>
      <c r="GG198" s="678"/>
      <c r="GH198" s="678"/>
      <c r="GI198" s="678"/>
      <c r="GJ198" s="678"/>
      <c r="GK198" s="678"/>
      <c r="GL198" s="678"/>
      <c r="GM198" s="678"/>
      <c r="GN198" s="678"/>
      <c r="GO198" s="678"/>
      <c r="GP198" s="678"/>
      <c r="GQ198" s="678"/>
      <c r="GR198" s="678"/>
      <c r="GS198" s="678"/>
      <c r="GT198" s="678"/>
      <c r="GU198" s="678"/>
      <c r="GV198" s="678"/>
      <c r="GW198" s="678"/>
      <c r="GX198" s="678"/>
      <c r="GY198" s="678"/>
      <c r="GZ198" s="678"/>
      <c r="HA198" s="678"/>
      <c r="HB198" s="678"/>
      <c r="HC198" s="678"/>
      <c r="HD198" s="678"/>
      <c r="HE198" s="678"/>
      <c r="HF198" s="678"/>
      <c r="HG198" s="678"/>
      <c r="HH198" s="678"/>
      <c r="HI198" s="678"/>
      <c r="HJ198" s="678"/>
      <c r="HK198" s="678"/>
      <c r="HL198" s="678"/>
      <c r="HM198" s="678"/>
      <c r="HN198" s="678"/>
      <c r="HO198" s="678"/>
      <c r="HP198" s="678"/>
      <c r="HQ198" s="678"/>
      <c r="HR198" s="678"/>
      <c r="HS198" s="678"/>
      <c r="HT198" s="678"/>
      <c r="HU198" s="678"/>
      <c r="HV198" s="678"/>
      <c r="HW198" s="678"/>
      <c r="HX198" s="678"/>
      <c r="HY198" s="678"/>
      <c r="HZ198" s="678"/>
      <c r="IA198" s="678"/>
      <c r="IB198" s="678"/>
      <c r="IC198" s="678"/>
      <c r="ID198" s="678"/>
      <c r="IE198" s="678"/>
      <c r="IF198" s="678"/>
      <c r="IG198" s="678"/>
      <c r="IH198" s="678"/>
      <c r="II198" s="678"/>
      <c r="IJ198" s="678"/>
      <c r="IK198" s="678"/>
      <c r="IL198" s="678"/>
      <c r="IM198" s="678"/>
      <c r="IN198" s="678"/>
      <c r="IO198" s="678"/>
      <c r="IP198" s="678"/>
      <c r="IQ198" s="678"/>
      <c r="IR198" s="678"/>
      <c r="IS198" s="678"/>
      <c r="IT198" s="678"/>
      <c r="IU198" s="678"/>
      <c r="IV198" s="678"/>
      <c r="IW198" s="678"/>
      <c r="IX198" s="678"/>
      <c r="IY198" s="678"/>
      <c r="IZ198" s="678"/>
      <c r="JA198" s="678"/>
      <c r="JB198" s="678"/>
      <c r="JC198" s="678"/>
      <c r="JD198" s="678"/>
      <c r="JE198" s="678"/>
      <c r="JF198" s="678"/>
      <c r="JG198" s="678"/>
      <c r="JH198" s="678"/>
      <c r="JI198" s="678"/>
      <c r="JJ198" s="678"/>
      <c r="JK198" s="678"/>
      <c r="JL198" s="678"/>
      <c r="JM198" s="678"/>
      <c r="JN198" s="678"/>
      <c r="JO198" s="678"/>
      <c r="JP198" s="678"/>
      <c r="JQ198" s="678"/>
      <c r="JR198" s="678"/>
      <c r="JS198" s="678"/>
      <c r="JT198" s="678"/>
      <c r="JU198" s="678"/>
      <c r="JV198" s="678"/>
      <c r="JW198" s="678"/>
      <c r="JX198" s="678"/>
      <c r="JY198" s="678"/>
      <c r="JZ198" s="678"/>
      <c r="KA198" s="678"/>
      <c r="KB198" s="678"/>
      <c r="KC198" s="678"/>
      <c r="KD198" s="678"/>
      <c r="KE198" s="678"/>
      <c r="KF198" s="678"/>
      <c r="KG198" s="678"/>
      <c r="KH198" s="678"/>
      <c r="KI198" s="678"/>
      <c r="KJ198" s="678"/>
      <c r="KK198" s="678"/>
      <c r="KL198" s="678"/>
      <c r="KM198" s="678"/>
      <c r="KN198" s="678"/>
      <c r="KO198" s="678"/>
      <c r="KP198" s="678"/>
      <c r="KQ198" s="678"/>
      <c r="KR198" s="678"/>
      <c r="KS198" s="678"/>
      <c r="KT198" s="678"/>
      <c r="KU198" s="678"/>
      <c r="KV198" s="678"/>
      <c r="KW198" s="678"/>
      <c r="KX198" s="678"/>
      <c r="KY198" s="678"/>
      <c r="KZ198" s="678"/>
      <c r="LA198" s="678"/>
      <c r="LB198" s="678"/>
      <c r="LC198" s="678"/>
      <c r="LD198" s="678"/>
      <c r="LE198" s="678"/>
      <c r="LF198" s="678"/>
      <c r="LG198" s="678"/>
      <c r="LH198" s="678"/>
      <c r="LI198" s="678"/>
      <c r="LJ198" s="678"/>
      <c r="LK198" s="678"/>
      <c r="LL198" s="678"/>
      <c r="LM198" s="678"/>
      <c r="LN198" s="678"/>
      <c r="LO198" s="678"/>
      <c r="LP198" s="678"/>
      <c r="LQ198" s="678"/>
      <c r="LR198" s="678"/>
      <c r="LS198" s="678"/>
      <c r="LT198" s="678"/>
      <c r="LU198" s="678"/>
      <c r="LV198" s="678"/>
      <c r="LW198" s="678"/>
      <c r="LX198" s="678"/>
      <c r="LY198" s="678"/>
      <c r="LZ198" s="678"/>
      <c r="MA198" s="678"/>
      <c r="MB198" s="678"/>
      <c r="MC198" s="678"/>
      <c r="MD198" s="678"/>
      <c r="ME198" s="678"/>
      <c r="MF198" s="678"/>
      <c r="MG198" s="678"/>
      <c r="MH198" s="678"/>
      <c r="MI198" s="678"/>
      <c r="MJ198" s="678"/>
      <c r="MK198" s="678"/>
      <c r="ML198" s="678"/>
      <c r="MM198" s="678"/>
      <c r="MN198" s="678"/>
      <c r="MO198" s="678"/>
      <c r="MP198" s="678"/>
      <c r="MQ198" s="678"/>
      <c r="MR198" s="678"/>
      <c r="MS198" s="678"/>
      <c r="MT198" s="678"/>
      <c r="MU198" s="678"/>
      <c r="MV198" s="678"/>
      <c r="MW198" s="678"/>
      <c r="MX198" s="678"/>
      <c r="MY198" s="678"/>
      <c r="MZ198" s="678"/>
      <c r="NA198" s="678"/>
      <c r="NB198" s="678"/>
      <c r="NC198" s="678"/>
      <c r="ND198" s="678"/>
      <c r="NE198" s="678"/>
      <c r="NF198" s="678"/>
      <c r="NG198" s="678"/>
      <c r="NH198" s="678"/>
      <c r="NI198" s="678"/>
      <c r="NJ198" s="678"/>
      <c r="NK198" s="678"/>
      <c r="NL198" s="678"/>
      <c r="NM198" s="678"/>
      <c r="NN198" s="678"/>
      <c r="NO198" s="678"/>
      <c r="NP198" s="678"/>
      <c r="NQ198" s="678"/>
      <c r="NR198" s="678"/>
      <c r="NS198" s="678"/>
      <c r="NT198" s="678"/>
      <c r="NU198" s="678"/>
      <c r="NV198" s="678"/>
      <c r="NW198" s="678"/>
      <c r="NX198" s="678"/>
      <c r="NY198" s="678"/>
      <c r="NZ198" s="678"/>
      <c r="OA198" s="678"/>
      <c r="OB198" s="678"/>
      <c r="OC198" s="678"/>
      <c r="OD198" s="678"/>
      <c r="OE198" s="678"/>
      <c r="OF198" s="678"/>
      <c r="OG198" s="678"/>
      <c r="OH198" s="678"/>
      <c r="OI198" s="678"/>
      <c r="OJ198" s="678"/>
      <c r="OK198" s="678"/>
      <c r="OL198" s="678"/>
      <c r="OM198" s="678"/>
      <c r="ON198" s="678"/>
      <c r="OO198" s="678"/>
      <c r="OP198" s="678"/>
      <c r="OQ198" s="678"/>
      <c r="OR198" s="678"/>
      <c r="OS198" s="678"/>
      <c r="OT198" s="678"/>
      <c r="OU198" s="678"/>
      <c r="OV198" s="678"/>
      <c r="OW198" s="678"/>
      <c r="OX198" s="678"/>
      <c r="OY198" s="678"/>
      <c r="OZ198" s="678"/>
      <c r="PA198" s="678"/>
      <c r="PB198" s="678"/>
      <c r="PC198" s="678"/>
      <c r="PD198" s="678"/>
      <c r="PE198" s="678"/>
      <c r="PF198" s="678"/>
      <c r="PG198" s="678"/>
      <c r="PH198" s="678"/>
      <c r="PI198" s="678"/>
      <c r="PJ198" s="678"/>
      <c r="PK198" s="678"/>
      <c r="PL198" s="678"/>
      <c r="PM198" s="678"/>
      <c r="PN198" s="678"/>
      <c r="PO198" s="678"/>
      <c r="PP198" s="678"/>
      <c r="PQ198" s="678"/>
      <c r="PR198" s="678"/>
      <c r="PS198" s="678"/>
      <c r="PT198" s="678"/>
      <c r="PU198" s="678"/>
      <c r="PV198" s="678"/>
      <c r="PW198" s="678"/>
      <c r="PX198" s="678"/>
      <c r="PY198" s="678"/>
      <c r="PZ198" s="678"/>
      <c r="QA198" s="678"/>
      <c r="QB198" s="678"/>
      <c r="QC198" s="678"/>
      <c r="QD198" s="678"/>
      <c r="QE198" s="678"/>
      <c r="QF198" s="678"/>
      <c r="QG198" s="678"/>
      <c r="QH198" s="678"/>
      <c r="QI198" s="678"/>
      <c r="QJ198" s="678"/>
      <c r="QK198" s="678"/>
      <c r="QL198" s="678"/>
      <c r="QM198" s="678"/>
      <c r="QN198" s="678"/>
      <c r="QO198" s="678"/>
      <c r="QP198" s="678"/>
      <c r="QQ198" s="678"/>
      <c r="QR198" s="678"/>
      <c r="QS198" s="678"/>
      <c r="QT198" s="678"/>
      <c r="QU198" s="678"/>
      <c r="QV198" s="678"/>
      <c r="QW198" s="678"/>
      <c r="QX198" s="678"/>
      <c r="QY198" s="678"/>
      <c r="QZ198" s="678"/>
      <c r="RA198" s="678"/>
      <c r="RB198" s="678"/>
      <c r="RC198" s="678"/>
      <c r="RD198" s="678"/>
      <c r="RE198" s="678"/>
      <c r="RF198" s="678"/>
      <c r="RG198" s="678"/>
      <c r="RH198" s="678"/>
      <c r="RI198" s="678"/>
      <c r="RJ198" s="678"/>
      <c r="RK198" s="678"/>
      <c r="RL198" s="678"/>
      <c r="RM198" s="678"/>
      <c r="RN198" s="678"/>
      <c r="RO198" s="678"/>
      <c r="RP198" s="678"/>
      <c r="RQ198" s="678"/>
      <c r="RR198" s="678"/>
      <c r="RS198" s="678"/>
      <c r="RT198" s="678"/>
      <c r="RU198" s="678"/>
      <c r="RV198" s="678"/>
      <c r="RW198" s="678"/>
      <c r="RX198" s="678"/>
      <c r="RY198" s="678"/>
      <c r="RZ198" s="678"/>
      <c r="SA198" s="678"/>
      <c r="SB198" s="678"/>
      <c r="SC198" s="678"/>
      <c r="SD198" s="678"/>
      <c r="SE198" s="678"/>
      <c r="SF198" s="678"/>
      <c r="SG198" s="678"/>
      <c r="SH198" s="678"/>
      <c r="SI198" s="678"/>
      <c r="SJ198" s="678"/>
      <c r="SK198" s="678"/>
      <c r="SL198" s="678"/>
      <c r="SM198" s="678"/>
      <c r="SN198" s="678"/>
      <c r="SO198" s="678"/>
      <c r="SP198" s="678"/>
      <c r="SQ198" s="678"/>
      <c r="SR198" s="678"/>
      <c r="SS198" s="678"/>
      <c r="ST198" s="678"/>
      <c r="SU198" s="678"/>
      <c r="SV198" s="678"/>
      <c r="SW198" s="678"/>
      <c r="SX198" s="678"/>
      <c r="SY198" s="678"/>
      <c r="SZ198" s="678"/>
      <c r="TA198" s="678"/>
      <c r="TB198" s="678"/>
      <c r="TC198" s="678"/>
      <c r="TD198" s="678"/>
      <c r="TE198" s="678"/>
      <c r="TF198" s="678"/>
      <c r="TG198" s="678"/>
      <c r="TH198" s="678"/>
      <c r="TI198" s="678"/>
      <c r="TJ198" s="678"/>
      <c r="TK198" s="678"/>
    </row>
    <row r="199" spans="11:585">
      <c r="K199" t="s">
        <v>1082</v>
      </c>
      <c r="M199" s="678">
        <v>5452229.25</v>
      </c>
      <c r="N199" s="678">
        <v>4202411.68</v>
      </c>
      <c r="O199" s="678">
        <v>1171998.1399999999</v>
      </c>
      <c r="P199" s="678">
        <v>34290.879999999997</v>
      </c>
      <c r="Q199" s="678">
        <v>17112.439999999999</v>
      </c>
      <c r="R199" s="678">
        <v>11751.82</v>
      </c>
      <c r="S199" t="s">
        <v>6192</v>
      </c>
      <c r="T199" s="678"/>
      <c r="U199" s="678"/>
      <c r="V199" s="678"/>
      <c r="W199" s="678"/>
      <c r="X199" s="678"/>
      <c r="Y199" s="678"/>
      <c r="Z199" s="678"/>
      <c r="AA199" s="678"/>
      <c r="AB199" s="678"/>
      <c r="AC199" s="678"/>
      <c r="AD199" s="678"/>
      <c r="AE199" s="678"/>
      <c r="AF199" s="678"/>
      <c r="AG199" s="678"/>
      <c r="AH199" s="678"/>
      <c r="AI199" s="678"/>
      <c r="AJ199" s="678"/>
      <c r="AK199" s="678"/>
      <c r="AL199" s="678"/>
      <c r="AM199" s="678"/>
      <c r="AN199" s="678"/>
      <c r="AO199" s="678"/>
      <c r="AP199" s="678"/>
      <c r="AQ199" s="678"/>
      <c r="AR199" s="678"/>
      <c r="AS199" s="678"/>
      <c r="AT199" s="678"/>
      <c r="AU199" s="678"/>
      <c r="AV199" s="678"/>
      <c r="AW199" s="678"/>
      <c r="AX199" s="678"/>
      <c r="AY199" s="678"/>
      <c r="AZ199" s="678"/>
      <c r="BA199" s="678"/>
      <c r="BB199" s="678"/>
      <c r="BC199" s="678"/>
      <c r="BD199" s="678"/>
      <c r="BE199" s="678"/>
      <c r="BF199" s="678"/>
      <c r="BG199" s="678"/>
      <c r="BH199" s="678"/>
      <c r="BI199" s="678"/>
      <c r="BJ199" s="678"/>
      <c r="BK199" s="678"/>
      <c r="BL199" s="678"/>
      <c r="BM199" s="678"/>
      <c r="BN199" s="678"/>
      <c r="BO199" s="678"/>
      <c r="BP199" s="678"/>
      <c r="BQ199" s="678"/>
      <c r="BR199" s="678"/>
      <c r="BS199" s="678"/>
      <c r="BT199" s="678"/>
      <c r="BU199" s="678"/>
      <c r="BV199" s="678"/>
      <c r="BW199" s="678"/>
      <c r="BX199" s="678"/>
      <c r="BY199" s="678"/>
      <c r="BZ199" s="678"/>
      <c r="CA199" s="678"/>
      <c r="CB199" s="678"/>
      <c r="CC199" s="678"/>
      <c r="CD199" s="678"/>
      <c r="CE199" s="678"/>
      <c r="CF199" s="678"/>
      <c r="CG199" s="678"/>
      <c r="CH199" s="678"/>
      <c r="CI199" s="678"/>
      <c r="CJ199" s="678"/>
      <c r="CK199" s="678"/>
      <c r="CL199" s="678"/>
      <c r="CM199" s="678"/>
      <c r="CN199" s="678"/>
      <c r="CO199" s="678"/>
      <c r="CP199" s="678"/>
      <c r="CQ199" s="678"/>
      <c r="CR199" s="678"/>
      <c r="CS199" s="678"/>
      <c r="CT199" s="678"/>
      <c r="CU199" s="678"/>
      <c r="CV199" s="678"/>
      <c r="CW199" s="678"/>
      <c r="CX199" s="678"/>
      <c r="CY199" s="678"/>
      <c r="CZ199" s="678"/>
      <c r="DA199" s="678"/>
      <c r="DB199" s="678"/>
      <c r="DC199" s="678"/>
      <c r="DD199" s="678"/>
      <c r="DE199" s="678"/>
      <c r="DF199" s="678"/>
      <c r="DG199" s="678"/>
      <c r="DH199" s="678"/>
      <c r="DI199" s="678"/>
      <c r="DJ199" s="678"/>
      <c r="DK199" s="678"/>
      <c r="DL199" s="678"/>
      <c r="DM199" s="678"/>
      <c r="DN199" s="678"/>
      <c r="DO199" s="678"/>
      <c r="DP199" s="678"/>
      <c r="DQ199" s="678"/>
      <c r="DR199" s="678"/>
      <c r="DS199" s="678"/>
      <c r="DT199" s="678"/>
      <c r="DU199" s="678"/>
      <c r="DV199" s="678"/>
      <c r="DW199" s="678"/>
      <c r="DX199" s="678"/>
      <c r="DY199" s="678"/>
      <c r="DZ199" s="678"/>
      <c r="EA199" s="678"/>
      <c r="EB199" s="678"/>
      <c r="EC199" s="678"/>
      <c r="ED199" s="678"/>
      <c r="EE199" s="678"/>
      <c r="EF199" s="678"/>
      <c r="EG199" s="678"/>
      <c r="EH199" s="678"/>
      <c r="EI199" s="678"/>
      <c r="EJ199" s="678"/>
      <c r="EK199" s="678"/>
      <c r="EL199" s="678"/>
      <c r="EM199" s="678"/>
      <c r="EN199" s="678"/>
      <c r="EO199" s="678"/>
      <c r="EP199" s="678"/>
      <c r="EQ199" s="678"/>
      <c r="ER199" s="678"/>
      <c r="ES199" s="678"/>
      <c r="ET199" s="678"/>
      <c r="EU199" s="678"/>
      <c r="EV199" s="678"/>
      <c r="EW199" s="678"/>
      <c r="EX199" s="678"/>
      <c r="EY199" s="678"/>
      <c r="EZ199" s="678"/>
      <c r="FA199" s="678"/>
      <c r="FB199" s="678"/>
      <c r="FC199" s="678"/>
      <c r="FD199" s="678"/>
      <c r="FE199" s="678"/>
      <c r="FF199" s="678"/>
      <c r="FG199" s="678"/>
      <c r="FH199" s="678"/>
      <c r="FI199" s="678"/>
      <c r="FJ199" s="678"/>
      <c r="FK199" s="678"/>
      <c r="FL199" s="678"/>
      <c r="FM199" s="678"/>
      <c r="FN199" s="678"/>
      <c r="FO199" s="678"/>
      <c r="FP199" s="678"/>
      <c r="FQ199" s="678"/>
      <c r="FR199" s="678"/>
      <c r="FS199" s="678"/>
      <c r="FT199" s="678"/>
      <c r="FU199" s="678"/>
      <c r="FV199" s="678"/>
      <c r="FW199" s="678"/>
      <c r="FX199" s="678"/>
      <c r="FY199" s="678"/>
      <c r="FZ199" s="678"/>
      <c r="GA199" s="678"/>
      <c r="GB199" s="678"/>
      <c r="GC199" s="678"/>
      <c r="GD199" s="678"/>
      <c r="GE199" s="678"/>
      <c r="GF199" s="678"/>
      <c r="GG199" s="678"/>
      <c r="GH199" s="678"/>
      <c r="GI199" s="678"/>
      <c r="GJ199" s="678"/>
      <c r="GK199" s="678"/>
      <c r="GL199" s="678"/>
      <c r="GM199" s="678"/>
      <c r="GN199" s="678"/>
      <c r="GO199" s="678"/>
      <c r="GP199" s="678"/>
      <c r="GQ199" s="678"/>
      <c r="GR199" s="678"/>
      <c r="GS199" s="678"/>
      <c r="GT199" s="678"/>
      <c r="GU199" s="678"/>
      <c r="GV199" s="678"/>
      <c r="GW199" s="678"/>
      <c r="GX199" s="678"/>
      <c r="GY199" s="678"/>
      <c r="GZ199" s="678"/>
      <c r="HA199" s="678"/>
      <c r="HB199" s="678"/>
      <c r="HC199" s="678"/>
      <c r="HD199" s="678"/>
      <c r="HE199" s="678"/>
      <c r="HF199" s="678"/>
      <c r="HG199" s="678"/>
      <c r="HH199" s="678"/>
      <c r="HI199" s="678"/>
      <c r="HJ199" s="678"/>
      <c r="HK199" s="678"/>
      <c r="HL199" s="678"/>
      <c r="HM199" s="678"/>
      <c r="HN199" s="678"/>
      <c r="HO199" s="678"/>
      <c r="HP199" s="678"/>
      <c r="HQ199" s="678"/>
      <c r="HR199" s="678"/>
      <c r="HS199" s="678"/>
      <c r="HT199" s="678"/>
      <c r="HU199" s="678"/>
      <c r="HV199" s="678"/>
      <c r="HW199" s="678"/>
      <c r="HX199" s="678"/>
      <c r="HY199" s="678"/>
      <c r="HZ199" s="678"/>
      <c r="IA199" s="678"/>
      <c r="IB199" s="678"/>
      <c r="IC199" s="678"/>
      <c r="ID199" s="678"/>
      <c r="IE199" s="678"/>
      <c r="IF199" s="678"/>
      <c r="IG199" s="678"/>
      <c r="IH199" s="678"/>
      <c r="II199" s="678"/>
      <c r="IJ199" s="678"/>
      <c r="IK199" s="678"/>
      <c r="IL199" s="678"/>
      <c r="IM199" s="678"/>
      <c r="IN199" s="678"/>
      <c r="IO199" s="678"/>
      <c r="IP199" s="678"/>
      <c r="IQ199" s="678"/>
      <c r="IR199" s="678"/>
      <c r="IS199" s="678"/>
      <c r="IT199" s="678"/>
      <c r="IU199" s="678"/>
      <c r="IV199" s="678"/>
      <c r="IW199" s="678"/>
      <c r="IX199" s="678"/>
      <c r="IY199" s="678"/>
      <c r="IZ199" s="678"/>
      <c r="JA199" s="678"/>
      <c r="JB199" s="678"/>
      <c r="JC199" s="678"/>
      <c r="JD199" s="678"/>
      <c r="JE199" s="678"/>
      <c r="JF199" s="678"/>
      <c r="JG199" s="678"/>
      <c r="JH199" s="678"/>
      <c r="JI199" s="678"/>
      <c r="JJ199" s="678"/>
      <c r="JK199" s="678"/>
      <c r="JL199" s="678"/>
      <c r="JM199" s="678"/>
      <c r="JN199" s="678"/>
      <c r="JO199" s="678"/>
      <c r="JP199" s="678"/>
      <c r="JQ199" s="678"/>
      <c r="JR199" s="678"/>
      <c r="JS199" s="678"/>
      <c r="JT199" s="678"/>
      <c r="JU199" s="678"/>
      <c r="JV199" s="678"/>
      <c r="JW199" s="678"/>
      <c r="JX199" s="678"/>
      <c r="JY199" s="678"/>
      <c r="JZ199" s="678"/>
      <c r="KA199" s="678"/>
      <c r="KB199" s="678"/>
      <c r="KC199" s="678"/>
      <c r="KD199" s="678"/>
      <c r="KE199" s="678"/>
      <c r="KF199" s="678"/>
      <c r="KG199" s="678"/>
      <c r="KH199" s="678">
        <v>1023.48</v>
      </c>
      <c r="KI199" s="678">
        <v>1023.48</v>
      </c>
      <c r="KJ199" s="678">
        <v>3411.59</v>
      </c>
      <c r="KK199" s="678">
        <v>3411.59</v>
      </c>
      <c r="KL199" s="678">
        <v>3411.59</v>
      </c>
      <c r="KM199" s="678">
        <v>3411.59</v>
      </c>
      <c r="KN199" s="678">
        <v>4699.47</v>
      </c>
      <c r="KO199" s="678">
        <v>6201.99</v>
      </c>
      <c r="KP199" s="678">
        <v>6201.99</v>
      </c>
      <c r="KQ199" s="678">
        <v>9850.9699999999993</v>
      </c>
      <c r="KR199" s="678">
        <v>9850.9699999999993</v>
      </c>
      <c r="KS199" s="678">
        <v>9850.9699999999993</v>
      </c>
      <c r="KT199" s="678">
        <v>9850.9699999999993</v>
      </c>
      <c r="KU199" s="678">
        <v>9850.9699999999993</v>
      </c>
      <c r="KV199" s="678">
        <v>9850.9699999999993</v>
      </c>
      <c r="KW199" s="678">
        <v>9850.9699999999993</v>
      </c>
      <c r="KX199" s="678">
        <v>9850.9699999999993</v>
      </c>
      <c r="KY199" s="678">
        <v>9850.9699999999993</v>
      </c>
      <c r="KZ199" s="678">
        <v>9850.9699999999993</v>
      </c>
      <c r="LA199" s="678">
        <v>9850.9699999999993</v>
      </c>
      <c r="LB199" s="678">
        <v>9850.9699999999993</v>
      </c>
      <c r="LC199" s="678">
        <v>9850.9699999999993</v>
      </c>
      <c r="LD199" s="678">
        <v>9850.9699999999993</v>
      </c>
      <c r="LE199" s="678">
        <v>9850.9699999999993</v>
      </c>
      <c r="LF199" s="678">
        <v>9850.9699999999993</v>
      </c>
      <c r="LG199" s="678">
        <v>9850.9699999999993</v>
      </c>
      <c r="LH199" s="678">
        <v>9850.9699999999993</v>
      </c>
      <c r="LI199" s="678">
        <v>9850.9699999999993</v>
      </c>
      <c r="LJ199" s="678">
        <v>9850.9699999999993</v>
      </c>
      <c r="LK199" s="678">
        <v>9850.9699999999993</v>
      </c>
      <c r="LL199" s="678">
        <v>9850.9699999999993</v>
      </c>
      <c r="LM199" s="678">
        <v>9850.9699999999993</v>
      </c>
      <c r="LN199" s="678">
        <v>9850.9699999999993</v>
      </c>
      <c r="LO199" s="678">
        <v>9850.9699999999993</v>
      </c>
      <c r="LP199" s="678">
        <v>9850.9699999999993</v>
      </c>
      <c r="LQ199" s="678">
        <v>9850.9699999999993</v>
      </c>
      <c r="LR199" s="678">
        <v>9850.9699999999993</v>
      </c>
      <c r="LS199" s="678">
        <v>9850.9699999999993</v>
      </c>
      <c r="LT199" s="678">
        <v>9876.9699999999993</v>
      </c>
      <c r="LU199" s="678">
        <v>9902.9599999999991</v>
      </c>
      <c r="LV199" s="678">
        <v>9928.9599999999991</v>
      </c>
      <c r="LW199" s="678">
        <v>9954.9500000000007</v>
      </c>
      <c r="LX199" s="678">
        <v>9980.9500000000007</v>
      </c>
      <c r="LY199" s="678">
        <v>9980.9500000000007</v>
      </c>
      <c r="LZ199" s="678">
        <v>10006.94</v>
      </c>
      <c r="MA199" s="678">
        <v>10032.94</v>
      </c>
      <c r="MB199" s="678">
        <v>10058.93</v>
      </c>
      <c r="MC199" s="678">
        <v>10084.93</v>
      </c>
      <c r="MD199" s="678">
        <v>10110.92</v>
      </c>
      <c r="ME199" s="678">
        <v>10136.92</v>
      </c>
      <c r="MF199" s="678">
        <v>10136.92</v>
      </c>
      <c r="MG199" s="678">
        <v>10162.91</v>
      </c>
      <c r="MH199" s="678">
        <v>10188.91</v>
      </c>
      <c r="MI199" s="678">
        <v>10214.9</v>
      </c>
      <c r="MJ199" s="678">
        <v>10240.9</v>
      </c>
      <c r="MK199" s="678">
        <v>10266.89</v>
      </c>
      <c r="ML199" s="678">
        <v>10292.89</v>
      </c>
      <c r="MM199" s="678">
        <v>10292.89</v>
      </c>
      <c r="MN199" s="678">
        <v>10318.879999999999</v>
      </c>
      <c r="MO199" s="678">
        <v>10344.879999999999</v>
      </c>
      <c r="MP199" s="678">
        <v>10370.870000000001</v>
      </c>
      <c r="MQ199" s="678">
        <v>10396.870000000001</v>
      </c>
      <c r="MR199" s="678">
        <v>10422.86</v>
      </c>
      <c r="MS199" s="678">
        <v>10448.86</v>
      </c>
      <c r="MT199" s="678">
        <v>10448.86</v>
      </c>
      <c r="MU199" s="678">
        <v>10474.85</v>
      </c>
      <c r="MV199" s="678">
        <v>10500.85</v>
      </c>
      <c r="MW199" s="678">
        <v>10526.84</v>
      </c>
      <c r="MX199" s="678">
        <v>10552.84</v>
      </c>
      <c r="MY199" s="678">
        <v>10578.83</v>
      </c>
      <c r="MZ199" s="678">
        <v>10604.83</v>
      </c>
      <c r="NA199" s="678">
        <v>10604.83</v>
      </c>
      <c r="NB199" s="678">
        <v>10630.82</v>
      </c>
      <c r="NC199" s="678">
        <v>10656.82</v>
      </c>
      <c r="ND199" s="678">
        <v>10682.81</v>
      </c>
      <c r="NE199" s="678">
        <v>10708.81</v>
      </c>
      <c r="NF199" s="678">
        <v>10734.8</v>
      </c>
      <c r="NG199" s="678">
        <v>10760.8</v>
      </c>
      <c r="NH199" s="678">
        <v>10760.8</v>
      </c>
      <c r="NI199" s="678">
        <v>10786.79</v>
      </c>
      <c r="NJ199" s="678">
        <v>10812.79</v>
      </c>
      <c r="NK199" s="678">
        <v>10838.78</v>
      </c>
      <c r="NL199" s="678">
        <v>10864.78</v>
      </c>
      <c r="NM199" s="678">
        <v>10890.77</v>
      </c>
      <c r="NN199" s="678">
        <v>10916.77</v>
      </c>
      <c r="NO199" s="678">
        <v>10916.77</v>
      </c>
      <c r="NP199" s="678">
        <v>10942.76</v>
      </c>
      <c r="NQ199" s="678">
        <v>10968.76</v>
      </c>
      <c r="NR199" s="678">
        <v>10994.75</v>
      </c>
      <c r="NS199" s="678">
        <v>11020.75</v>
      </c>
      <c r="NT199" s="678">
        <v>11046.74</v>
      </c>
      <c r="NU199" s="678">
        <v>11072.74</v>
      </c>
      <c r="NV199" s="678">
        <v>11072.74</v>
      </c>
      <c r="NW199" s="678">
        <v>11098.73</v>
      </c>
      <c r="NX199" s="678">
        <v>11124.73</v>
      </c>
      <c r="NY199" s="678">
        <v>11150.72</v>
      </c>
      <c r="NZ199" s="678">
        <v>11176.72</v>
      </c>
      <c r="OA199" s="678">
        <v>11202.71</v>
      </c>
      <c r="OB199" s="678">
        <v>11242.57</v>
      </c>
      <c r="OC199" s="678">
        <v>11242.57</v>
      </c>
      <c r="OD199" s="678">
        <v>11285.9</v>
      </c>
      <c r="OE199" s="678">
        <v>11329.22</v>
      </c>
      <c r="OF199" s="678">
        <v>11372.55</v>
      </c>
      <c r="OG199" s="678">
        <v>11423.67</v>
      </c>
      <c r="OH199" s="678">
        <v>11484.33</v>
      </c>
      <c r="OI199" s="678">
        <v>11544.98</v>
      </c>
      <c r="OJ199" s="678">
        <v>11544.98</v>
      </c>
      <c r="OK199" s="678">
        <v>11605.64</v>
      </c>
      <c r="OL199" s="678">
        <v>11666.29</v>
      </c>
      <c r="OM199" s="678">
        <v>11726.94</v>
      </c>
      <c r="ON199" s="678">
        <v>11787.6</v>
      </c>
      <c r="OO199" s="678">
        <v>11848.25</v>
      </c>
      <c r="OP199" s="678">
        <v>11908.91</v>
      </c>
      <c r="OQ199" s="678">
        <v>11908.91</v>
      </c>
      <c r="OR199" s="678">
        <v>11969.56</v>
      </c>
      <c r="OS199" s="678">
        <v>12030.22</v>
      </c>
      <c r="OT199" s="678">
        <v>12090.87</v>
      </c>
      <c r="OU199" s="678">
        <v>12151.53</v>
      </c>
      <c r="OV199" s="678">
        <v>12219.12</v>
      </c>
      <c r="OW199" s="678">
        <v>12297.1</v>
      </c>
      <c r="OX199" s="678">
        <v>12297.1</v>
      </c>
      <c r="OY199" s="678">
        <v>12375.09</v>
      </c>
      <c r="OZ199" s="678">
        <v>12453.07</v>
      </c>
      <c r="PA199" s="678">
        <v>12531.06</v>
      </c>
      <c r="PB199" s="678">
        <v>13999.49</v>
      </c>
      <c r="PC199" s="678">
        <v>27981.93</v>
      </c>
      <c r="PD199" s="678">
        <v>41964.37</v>
      </c>
      <c r="PE199" s="678">
        <v>41964.37</v>
      </c>
      <c r="PF199" s="678">
        <v>55946.81</v>
      </c>
      <c r="PG199" s="678">
        <v>108843.27</v>
      </c>
      <c r="PH199" s="678">
        <v>161742.32</v>
      </c>
      <c r="PI199" s="678">
        <v>215012.17</v>
      </c>
      <c r="PJ199" s="678">
        <v>296183.62</v>
      </c>
      <c r="PK199" s="678">
        <v>382546.6</v>
      </c>
      <c r="PL199" s="678">
        <v>382546.6</v>
      </c>
      <c r="PM199" s="678">
        <v>497530.77</v>
      </c>
      <c r="PN199" s="678">
        <v>658568.93999999994</v>
      </c>
      <c r="PO199" s="678">
        <v>863137.61</v>
      </c>
      <c r="PP199" s="678">
        <v>1171998.1399999999</v>
      </c>
      <c r="PQ199" s="678">
        <v>1209673.31</v>
      </c>
      <c r="PR199" s="678">
        <v>1247776.22</v>
      </c>
      <c r="PS199" s="678">
        <v>1247776.22</v>
      </c>
      <c r="PT199" s="678">
        <v>1313562.33</v>
      </c>
      <c r="PU199" s="678">
        <v>1421348.03</v>
      </c>
      <c r="PV199" s="678">
        <v>1460810.34</v>
      </c>
      <c r="PW199" s="678">
        <v>1503714.51</v>
      </c>
      <c r="PX199" s="678">
        <v>1503714.51</v>
      </c>
      <c r="PY199" s="678">
        <v>1603564.08</v>
      </c>
      <c r="PZ199" s="678">
        <v>1603564.08</v>
      </c>
      <c r="QA199" s="678">
        <v>1883575.04</v>
      </c>
      <c r="QB199" s="678">
        <v>2117386.87</v>
      </c>
      <c r="QC199" s="678">
        <v>2507328.58</v>
      </c>
      <c r="QD199" s="678">
        <v>2824926.81</v>
      </c>
      <c r="QE199" s="678">
        <v>3232101.91</v>
      </c>
      <c r="QF199" s="678">
        <v>3527430.38</v>
      </c>
      <c r="QG199" s="678">
        <v>3527430.38</v>
      </c>
      <c r="QH199" s="678">
        <v>3936122.06</v>
      </c>
      <c r="QI199" s="678">
        <v>4066196</v>
      </c>
      <c r="QJ199" s="678">
        <v>4123861.45</v>
      </c>
      <c r="QK199" s="678">
        <v>4202411.68</v>
      </c>
      <c r="QL199" s="678">
        <v>4237874.62</v>
      </c>
      <c r="QM199" s="678">
        <v>4268677.9000000004</v>
      </c>
      <c r="QN199" s="678">
        <v>4268677.9000000004</v>
      </c>
      <c r="QO199" s="678">
        <v>4303334.13</v>
      </c>
      <c r="QP199" s="678">
        <v>4360897.4800000004</v>
      </c>
      <c r="QQ199" s="678">
        <v>4394340.8899999997</v>
      </c>
      <c r="QR199" s="678">
        <v>4424910.7300000004</v>
      </c>
      <c r="QS199" s="678">
        <v>4468134.46</v>
      </c>
      <c r="QT199" s="678">
        <v>4515575.97</v>
      </c>
      <c r="QU199" s="678">
        <v>4515575.97</v>
      </c>
      <c r="QV199" s="678">
        <v>4562476.8600000003</v>
      </c>
      <c r="QW199" s="678">
        <v>4650033.4800000004</v>
      </c>
      <c r="QX199" s="678">
        <v>4726778.3</v>
      </c>
      <c r="QY199" s="678">
        <v>4828793.29</v>
      </c>
      <c r="QZ199" s="678">
        <v>4963382.74</v>
      </c>
      <c r="RA199" s="678">
        <v>4989277.71</v>
      </c>
      <c r="RB199" s="678">
        <v>4989277.71</v>
      </c>
      <c r="RC199" s="678">
        <v>5024071.7300000004</v>
      </c>
      <c r="RD199" s="678">
        <v>5043954.21</v>
      </c>
      <c r="RE199" s="678">
        <v>5065723.91</v>
      </c>
      <c r="RF199" s="678">
        <v>5071139.79</v>
      </c>
      <c r="RG199" s="678">
        <v>5075705.67</v>
      </c>
      <c r="RH199" s="678">
        <v>5096427.9000000004</v>
      </c>
      <c r="RI199" s="678">
        <v>5096427.9000000004</v>
      </c>
      <c r="RJ199" s="678">
        <v>5127517.99</v>
      </c>
      <c r="RK199" s="678">
        <v>5158366.7300000004</v>
      </c>
      <c r="RL199" s="678">
        <v>5212807.49</v>
      </c>
      <c r="RM199" s="678">
        <v>5300935.72</v>
      </c>
      <c r="RN199" s="678">
        <v>5365696.47</v>
      </c>
      <c r="RO199" s="678">
        <v>5367604.46</v>
      </c>
      <c r="RP199" s="678">
        <v>5367604.46</v>
      </c>
      <c r="RQ199" s="678">
        <v>5370881.6200000001</v>
      </c>
      <c r="RR199" s="678">
        <v>5373340.5700000003</v>
      </c>
      <c r="RS199" s="678">
        <v>5373952.2800000003</v>
      </c>
      <c r="RT199" s="678">
        <v>5375224.0999999996</v>
      </c>
      <c r="RU199" s="678">
        <v>5385022.5999999996</v>
      </c>
      <c r="RV199" s="678">
        <v>5400260.7599999998</v>
      </c>
      <c r="RW199" s="678">
        <v>5400260.7599999998</v>
      </c>
      <c r="RX199" s="678">
        <v>5431943.4500000002</v>
      </c>
      <c r="RY199" s="678">
        <v>5452229.25</v>
      </c>
      <c r="RZ199" s="678">
        <v>5452229.25</v>
      </c>
      <c r="SA199" s="678">
        <v>5452229.25</v>
      </c>
      <c r="SB199" s="678">
        <v>5452229.25</v>
      </c>
      <c r="SC199" s="678">
        <v>5452229.25</v>
      </c>
      <c r="SD199" s="678">
        <v>5452229.25</v>
      </c>
      <c r="SE199" s="678">
        <v>5452229.25</v>
      </c>
      <c r="SF199" s="678">
        <v>5452229.25</v>
      </c>
      <c r="SG199" s="678">
        <v>5452229.25</v>
      </c>
      <c r="SH199" s="678">
        <v>5452229.25</v>
      </c>
      <c r="SI199" s="678">
        <v>5452229.25</v>
      </c>
      <c r="SJ199" s="678">
        <v>5452229.25</v>
      </c>
      <c r="SK199" s="678">
        <v>5452229.25</v>
      </c>
      <c r="SL199" s="678">
        <v>5452229.25</v>
      </c>
      <c r="SM199" s="678">
        <v>5452229.25</v>
      </c>
      <c r="SN199" s="678">
        <v>5452229.25</v>
      </c>
      <c r="SO199" s="678">
        <v>5452229.25</v>
      </c>
      <c r="SP199" s="678">
        <v>5452229.25</v>
      </c>
      <c r="SQ199" s="678">
        <v>5452229.25</v>
      </c>
      <c r="SR199" s="678">
        <v>5452229.25</v>
      </c>
      <c r="SS199" s="678">
        <v>5452229.25</v>
      </c>
      <c r="ST199" s="678">
        <v>5452229.25</v>
      </c>
      <c r="SU199" s="678">
        <v>5452229.25</v>
      </c>
      <c r="SV199" s="678">
        <v>5452229.25</v>
      </c>
      <c r="SW199" s="678">
        <v>5452229.25</v>
      </c>
      <c r="SX199" s="678">
        <v>5452229.25</v>
      </c>
      <c r="SY199" s="678">
        <v>5452229.25</v>
      </c>
      <c r="SZ199" s="678">
        <v>5452229.25</v>
      </c>
      <c r="TA199" s="678">
        <v>5452229.25</v>
      </c>
      <c r="TB199" s="678">
        <v>5452229.25</v>
      </c>
      <c r="TC199" s="678">
        <v>5452229.25</v>
      </c>
      <c r="TD199" s="678">
        <v>5452229.25</v>
      </c>
      <c r="TE199" s="678">
        <v>5452229.25</v>
      </c>
      <c r="TF199" s="678">
        <v>5452229.25</v>
      </c>
      <c r="TG199" s="678">
        <v>5452229.25</v>
      </c>
      <c r="TH199" s="678">
        <v>5452229.25</v>
      </c>
      <c r="TI199" s="678">
        <v>5452229.25</v>
      </c>
      <c r="TJ199" s="678">
        <v>5452229.25</v>
      </c>
      <c r="TK199" s="678">
        <v>5452229.25</v>
      </c>
      <c r="TL199">
        <v>5452229.25</v>
      </c>
      <c r="TM199">
        <v>5452229.25</v>
      </c>
      <c r="TN199">
        <v>5452229.25</v>
      </c>
      <c r="TO199">
        <v>5452229.25</v>
      </c>
      <c r="TP199">
        <v>5452229.25</v>
      </c>
      <c r="TQ199">
        <v>5452229.25</v>
      </c>
      <c r="TR199">
        <v>5452229.25</v>
      </c>
      <c r="TS199">
        <v>5452229.25</v>
      </c>
      <c r="TT199">
        <v>5452229.25</v>
      </c>
      <c r="TU199">
        <v>5452229.25</v>
      </c>
      <c r="TV199">
        <v>5452229.25</v>
      </c>
      <c r="TW199">
        <v>5452229.25</v>
      </c>
      <c r="TX199">
        <v>5452229.25</v>
      </c>
      <c r="TY199">
        <v>5452229.25</v>
      </c>
      <c r="TZ199">
        <v>5452229.25</v>
      </c>
      <c r="UA199">
        <v>5452229.25</v>
      </c>
      <c r="UB199">
        <v>5452229.25</v>
      </c>
      <c r="UC199">
        <v>5452229.25</v>
      </c>
      <c r="UD199">
        <v>5452229.25</v>
      </c>
      <c r="UE199">
        <v>5452229.25</v>
      </c>
      <c r="UF199">
        <v>5452229.25</v>
      </c>
      <c r="UG199">
        <v>5452229.25</v>
      </c>
      <c r="UH199">
        <v>5452229.25</v>
      </c>
      <c r="UI199">
        <v>5452229.25</v>
      </c>
      <c r="UJ199">
        <v>5452229.25</v>
      </c>
      <c r="UK199">
        <v>5452229.25</v>
      </c>
      <c r="UL199">
        <v>5452229.25</v>
      </c>
      <c r="UM199">
        <v>5452229.25</v>
      </c>
      <c r="UN199">
        <v>5452229.25</v>
      </c>
      <c r="UO199">
        <v>5452229.25</v>
      </c>
      <c r="UP199">
        <v>5452229.25</v>
      </c>
      <c r="UQ199">
        <v>5452229.25</v>
      </c>
      <c r="UR199">
        <v>5452229.25</v>
      </c>
      <c r="US199">
        <v>5452229.25</v>
      </c>
      <c r="UT199">
        <v>5452229.25</v>
      </c>
      <c r="UU199">
        <v>5452229.25</v>
      </c>
      <c r="UV199">
        <v>5452229.25</v>
      </c>
      <c r="UW199">
        <v>5452229.25</v>
      </c>
      <c r="UX199">
        <v>5452229.25</v>
      </c>
      <c r="UY199">
        <v>5452229.25</v>
      </c>
      <c r="UZ199">
        <v>5452229.25</v>
      </c>
      <c r="VA199">
        <v>5452229.25</v>
      </c>
      <c r="VB199">
        <v>5452229.25</v>
      </c>
      <c r="VC199">
        <v>5452229.25</v>
      </c>
      <c r="VD199">
        <v>5452229.25</v>
      </c>
      <c r="VE199">
        <v>5452229.25</v>
      </c>
      <c r="VF199">
        <v>5452229.25</v>
      </c>
      <c r="VG199">
        <v>5452229.25</v>
      </c>
      <c r="VH199">
        <v>5452229.25</v>
      </c>
      <c r="VI199">
        <v>5452229.25</v>
      </c>
      <c r="VJ199">
        <v>5452229.25</v>
      </c>
      <c r="VK199">
        <v>5452229.25</v>
      </c>
      <c r="VL199">
        <v>5452229.25</v>
      </c>
      <c r="VM199">
        <v>5452229.25</v>
      </c>
    </row>
    <row r="200" spans="11:585">
      <c r="K200" t="s">
        <v>834</v>
      </c>
      <c r="M200" s="678">
        <v>0</v>
      </c>
      <c r="N200" s="678">
        <v>0</v>
      </c>
      <c r="O200" s="678">
        <v>0</v>
      </c>
      <c r="P200" s="678">
        <v>415.52</v>
      </c>
      <c r="Q200" s="678">
        <v>415.52</v>
      </c>
      <c r="R200" s="678">
        <v>415.52</v>
      </c>
      <c r="S200" t="s">
        <v>6192</v>
      </c>
      <c r="T200" s="678"/>
      <c r="U200" s="678"/>
      <c r="V200" s="678"/>
      <c r="W200" s="678"/>
      <c r="X200" s="678"/>
      <c r="Y200" s="678"/>
      <c r="Z200" s="678"/>
      <c r="AA200" s="678"/>
      <c r="AB200" s="678"/>
      <c r="AC200" s="678"/>
      <c r="AD200" s="678"/>
      <c r="AE200" s="678"/>
      <c r="AF200" s="678"/>
      <c r="AG200" s="678"/>
      <c r="AH200" s="678"/>
      <c r="AI200" s="678"/>
      <c r="AJ200" s="678"/>
      <c r="AK200" s="678"/>
      <c r="AL200" s="678"/>
      <c r="AM200" s="678"/>
      <c r="AN200" s="678"/>
      <c r="AO200" s="678"/>
      <c r="AP200" s="678"/>
      <c r="AQ200" s="678"/>
      <c r="AR200" s="678"/>
      <c r="AS200" s="678"/>
      <c r="AT200" s="678"/>
      <c r="AU200" s="678"/>
      <c r="AV200" s="678"/>
      <c r="AW200" s="678"/>
      <c r="AX200" s="678"/>
      <c r="AY200" s="678"/>
      <c r="AZ200" s="678"/>
      <c r="BA200" s="678"/>
      <c r="BB200" s="678"/>
      <c r="BC200" s="678"/>
      <c r="BD200" s="678"/>
      <c r="BE200" s="678"/>
      <c r="BF200" s="678"/>
      <c r="BG200" s="678"/>
      <c r="BH200" s="678"/>
      <c r="BI200" s="678"/>
      <c r="BJ200" s="678"/>
      <c r="BK200" s="678"/>
      <c r="BL200" s="678"/>
      <c r="BM200" s="678"/>
      <c r="BN200" s="678"/>
      <c r="BO200" s="678"/>
      <c r="BP200" s="678"/>
      <c r="BQ200" s="678"/>
      <c r="BR200" s="678"/>
      <c r="BS200" s="678"/>
      <c r="BT200" s="678"/>
      <c r="BU200" s="678"/>
      <c r="BV200" s="678"/>
      <c r="BW200" s="678"/>
      <c r="BX200" s="678"/>
      <c r="BY200" s="678"/>
      <c r="BZ200" s="678"/>
      <c r="CA200" s="678"/>
      <c r="CB200" s="678"/>
      <c r="CC200" s="678"/>
      <c r="CD200" s="678"/>
      <c r="CE200" s="678"/>
      <c r="CF200" s="678"/>
      <c r="CG200" s="678"/>
      <c r="CH200" s="678"/>
      <c r="CI200" s="678"/>
      <c r="CJ200" s="678"/>
      <c r="CK200" s="678"/>
      <c r="CL200" s="678"/>
      <c r="CM200" s="678"/>
      <c r="CN200" s="678"/>
      <c r="CO200" s="678"/>
      <c r="CP200" s="678"/>
      <c r="CQ200" s="678"/>
      <c r="CR200" s="678"/>
      <c r="CS200" s="678"/>
      <c r="CT200" s="678"/>
      <c r="CU200" s="678"/>
      <c r="CV200" s="678"/>
      <c r="CW200" s="678"/>
      <c r="CX200" s="678"/>
      <c r="CY200" s="678"/>
      <c r="CZ200" s="678"/>
      <c r="DA200" s="678"/>
      <c r="DB200" s="678"/>
      <c r="DC200" s="678"/>
      <c r="DD200" s="678"/>
      <c r="DE200" s="678"/>
      <c r="DF200" s="678"/>
      <c r="DG200" s="678"/>
      <c r="DH200" s="678"/>
      <c r="DI200" s="678"/>
      <c r="DJ200" s="678"/>
      <c r="DK200" s="678"/>
      <c r="DL200" s="678"/>
      <c r="DM200" s="678"/>
      <c r="DN200" s="678"/>
      <c r="DO200" s="678"/>
      <c r="DP200" s="678"/>
      <c r="DQ200" s="678"/>
      <c r="DR200" s="678"/>
      <c r="DS200" s="678"/>
      <c r="DT200" s="678"/>
      <c r="DU200" s="678"/>
      <c r="DV200" s="678"/>
      <c r="DW200" s="678"/>
      <c r="DX200" s="678"/>
      <c r="DY200" s="678"/>
      <c r="DZ200" s="678"/>
      <c r="EA200" s="678"/>
      <c r="EB200" s="678"/>
      <c r="EC200" s="678"/>
      <c r="ED200" s="678"/>
      <c r="EE200" s="678"/>
      <c r="EF200" s="678"/>
      <c r="EG200" s="678"/>
      <c r="EH200" s="678"/>
      <c r="EI200" s="678"/>
      <c r="EJ200" s="678"/>
      <c r="EK200" s="678"/>
      <c r="EL200" s="678"/>
      <c r="EM200" s="678"/>
      <c r="EN200" s="678"/>
      <c r="EO200" s="678"/>
      <c r="EP200" s="678"/>
      <c r="EQ200" s="678"/>
      <c r="ER200" s="678"/>
      <c r="ES200" s="678"/>
      <c r="ET200" s="678"/>
      <c r="EU200" s="678"/>
      <c r="EV200" s="678"/>
      <c r="EW200" s="678"/>
      <c r="EX200" s="678"/>
      <c r="EY200" s="678"/>
      <c r="EZ200" s="678"/>
      <c r="FA200" s="678"/>
      <c r="FB200" s="678"/>
      <c r="FC200" s="678"/>
      <c r="FD200" s="678"/>
      <c r="FE200" s="678"/>
      <c r="FF200" s="678"/>
      <c r="FG200" s="678"/>
      <c r="FH200" s="678"/>
      <c r="FI200" s="678"/>
      <c r="FJ200" s="678"/>
      <c r="FK200" s="678"/>
      <c r="FL200" s="678"/>
      <c r="FM200" s="678"/>
      <c r="FN200" s="678"/>
      <c r="FO200" s="678"/>
      <c r="FP200" s="678"/>
      <c r="FQ200" s="678"/>
      <c r="FR200" s="678"/>
      <c r="FS200" s="678"/>
      <c r="FT200" s="678"/>
      <c r="FU200" s="678"/>
      <c r="FV200" s="678"/>
      <c r="FW200" s="678"/>
      <c r="FX200" s="678"/>
      <c r="FY200" s="678"/>
      <c r="FZ200" s="678"/>
      <c r="GA200" s="678"/>
      <c r="GB200" s="678"/>
      <c r="GC200" s="678"/>
      <c r="GD200" s="678"/>
      <c r="GE200" s="678"/>
      <c r="GF200" s="678"/>
      <c r="GG200" s="678"/>
      <c r="GH200" s="678"/>
      <c r="GI200" s="678"/>
      <c r="GJ200" s="678"/>
      <c r="GK200" s="678"/>
      <c r="GL200" s="678"/>
      <c r="GM200" s="678"/>
      <c r="GN200" s="678"/>
      <c r="GO200" s="678"/>
      <c r="GP200" s="678"/>
      <c r="GQ200" s="678"/>
      <c r="GR200" s="678"/>
      <c r="GS200" s="678"/>
      <c r="GT200" s="678"/>
      <c r="GU200" s="678"/>
      <c r="GV200" s="678"/>
      <c r="GW200" s="678"/>
      <c r="GX200" s="678"/>
      <c r="GY200" s="678"/>
      <c r="GZ200" s="678"/>
      <c r="HA200" s="678"/>
      <c r="HB200" s="678"/>
      <c r="HC200" s="678"/>
      <c r="HD200" s="678"/>
      <c r="HE200" s="678"/>
      <c r="HF200" s="678"/>
      <c r="HG200" s="678"/>
      <c r="HH200" s="678"/>
      <c r="HI200" s="678"/>
      <c r="HJ200" s="678"/>
      <c r="HK200" s="678"/>
      <c r="HL200" s="678"/>
      <c r="HM200" s="678"/>
      <c r="HN200" s="678"/>
      <c r="HO200" s="678"/>
      <c r="HP200" s="678"/>
      <c r="HQ200" s="678"/>
      <c r="HR200" s="678"/>
      <c r="HS200" s="678"/>
      <c r="HT200" s="678"/>
      <c r="HU200" s="678"/>
      <c r="HV200" s="678"/>
      <c r="HW200" s="678"/>
      <c r="HX200" s="678"/>
      <c r="HY200" s="678"/>
      <c r="HZ200" s="678"/>
      <c r="IA200" s="678"/>
      <c r="IB200" s="678"/>
      <c r="IC200" s="678"/>
      <c r="ID200" s="678"/>
      <c r="IE200" s="678"/>
      <c r="IF200" s="678"/>
      <c r="IG200" s="678"/>
      <c r="IH200" s="678"/>
      <c r="II200" s="678"/>
      <c r="IJ200" s="678"/>
      <c r="IK200" s="678"/>
      <c r="IL200" s="678"/>
      <c r="IM200" s="678"/>
      <c r="IN200" s="678"/>
      <c r="IO200" s="678"/>
      <c r="IP200" s="678"/>
      <c r="IQ200" s="678"/>
      <c r="IR200" s="678"/>
      <c r="IS200" s="678"/>
      <c r="IT200" s="678"/>
      <c r="IU200" s="678"/>
      <c r="IV200" s="678"/>
      <c r="IW200" s="678"/>
      <c r="IX200" s="678"/>
      <c r="IY200" s="678"/>
      <c r="IZ200" s="678"/>
      <c r="JA200" s="678"/>
      <c r="JB200" s="678"/>
      <c r="JC200" s="678"/>
      <c r="JD200" s="678"/>
      <c r="JE200" s="678"/>
      <c r="JF200" s="678"/>
      <c r="JG200" s="678"/>
      <c r="JH200" s="678"/>
      <c r="JI200" s="678"/>
      <c r="JJ200" s="678"/>
      <c r="JK200" s="678"/>
      <c r="JL200" s="678"/>
      <c r="JM200" s="678"/>
      <c r="JN200" s="678"/>
      <c r="JO200" s="678"/>
      <c r="JP200" s="678"/>
      <c r="JQ200" s="678"/>
      <c r="JR200" s="678"/>
      <c r="JS200" s="678"/>
      <c r="JT200" s="678"/>
      <c r="JU200" s="678"/>
      <c r="JV200" s="678"/>
      <c r="JW200" s="678"/>
      <c r="JX200" s="678"/>
      <c r="JY200" s="678"/>
      <c r="JZ200" s="678"/>
      <c r="KA200" s="678"/>
      <c r="KB200" s="678"/>
      <c r="KC200" s="678"/>
      <c r="KD200" s="678"/>
      <c r="KE200" s="678"/>
      <c r="KF200" s="678"/>
      <c r="KG200" s="678"/>
      <c r="KH200" s="678"/>
      <c r="KI200" s="678"/>
      <c r="KJ200" s="678"/>
      <c r="KK200" s="678"/>
      <c r="KL200" s="678"/>
      <c r="KM200" s="678"/>
      <c r="KN200" s="678"/>
      <c r="KO200" s="678"/>
      <c r="KP200" s="678"/>
      <c r="KQ200" s="678"/>
      <c r="KR200" s="678"/>
      <c r="KS200" s="678"/>
      <c r="KT200" s="678"/>
      <c r="KU200" s="678"/>
      <c r="KV200" s="678"/>
      <c r="KW200" s="678"/>
      <c r="KX200" s="678"/>
      <c r="KY200" s="678"/>
      <c r="KZ200" s="678"/>
      <c r="LA200" s="678"/>
      <c r="LB200" s="678"/>
      <c r="LC200" s="678"/>
      <c r="LD200" s="678"/>
      <c r="LE200" s="678"/>
      <c r="LF200" s="678"/>
      <c r="LG200" s="678"/>
      <c r="LH200" s="678"/>
      <c r="LI200" s="678"/>
      <c r="LJ200" s="678"/>
      <c r="LK200" s="678"/>
      <c r="LL200" s="678"/>
      <c r="LM200" s="678"/>
      <c r="LN200" s="678"/>
      <c r="LO200" s="678"/>
      <c r="LP200" s="678"/>
      <c r="LQ200" s="678"/>
      <c r="LR200" s="678"/>
      <c r="LS200" s="678"/>
      <c r="LT200" s="678"/>
      <c r="LU200" s="678"/>
      <c r="LV200" s="678"/>
      <c r="LW200" s="678"/>
      <c r="LX200" s="678"/>
      <c r="LY200" s="678"/>
      <c r="LZ200" s="678"/>
      <c r="MA200" s="678"/>
      <c r="MB200" s="678"/>
      <c r="MC200" s="678"/>
      <c r="MD200" s="678"/>
      <c r="ME200" s="678"/>
      <c r="MF200" s="678"/>
      <c r="MG200" s="678"/>
      <c r="MH200" s="678"/>
      <c r="MI200" s="678"/>
      <c r="MJ200" s="678"/>
      <c r="MK200" s="678"/>
      <c r="ML200" s="678"/>
      <c r="MM200" s="678"/>
      <c r="MN200" s="678"/>
      <c r="MO200" s="678"/>
      <c r="MP200" s="678"/>
      <c r="MQ200" s="678"/>
      <c r="MR200" s="678"/>
      <c r="MS200" s="678"/>
      <c r="MT200" s="678"/>
      <c r="MU200" s="678"/>
      <c r="MV200" s="678"/>
      <c r="MW200" s="678"/>
      <c r="MX200" s="678"/>
      <c r="MY200" s="678"/>
      <c r="MZ200" s="678"/>
      <c r="NA200" s="678"/>
      <c r="NB200" s="678"/>
      <c r="NC200" s="678"/>
      <c r="ND200" s="678"/>
      <c r="NE200" s="678"/>
      <c r="NF200" s="678"/>
      <c r="NG200" s="678"/>
      <c r="NH200" s="678"/>
      <c r="NI200" s="678"/>
      <c r="NJ200" s="678"/>
      <c r="NK200" s="678"/>
      <c r="NL200" s="678"/>
      <c r="NM200" s="678"/>
      <c r="NN200" s="678"/>
      <c r="NO200" s="678"/>
      <c r="NP200" s="678"/>
      <c r="NQ200" s="678"/>
      <c r="NR200" s="678"/>
      <c r="NS200" s="678"/>
      <c r="NT200" s="678"/>
      <c r="NU200" s="678"/>
      <c r="NV200" s="678"/>
      <c r="NW200" s="678"/>
      <c r="NX200" s="678"/>
      <c r="NY200" s="678"/>
      <c r="NZ200" s="678"/>
      <c r="OA200" s="678"/>
      <c r="OB200" s="678"/>
      <c r="OC200" s="678"/>
      <c r="OD200" s="678"/>
      <c r="OE200" s="678"/>
      <c r="OF200" s="678"/>
      <c r="OG200" s="678"/>
      <c r="OH200" s="678"/>
      <c r="OI200" s="678"/>
      <c r="OJ200" s="678"/>
      <c r="OK200" s="678"/>
      <c r="OL200" s="678"/>
      <c r="OM200" s="678"/>
      <c r="ON200" s="678"/>
      <c r="OO200" s="678"/>
      <c r="OP200" s="678"/>
      <c r="OQ200" s="678"/>
      <c r="OR200" s="678"/>
      <c r="OS200" s="678"/>
      <c r="OT200" s="678"/>
      <c r="OU200" s="678"/>
      <c r="OV200" s="678"/>
      <c r="OW200" s="678"/>
      <c r="OX200" s="678"/>
      <c r="OY200" s="678"/>
      <c r="OZ200" s="678"/>
      <c r="PA200" s="678"/>
      <c r="PB200" s="678"/>
      <c r="PC200" s="678"/>
      <c r="PD200" s="678"/>
      <c r="PE200" s="678"/>
      <c r="PF200" s="678"/>
      <c r="PG200" s="678"/>
      <c r="PH200" s="678"/>
      <c r="PI200" s="678"/>
      <c r="PJ200" s="678"/>
      <c r="PK200" s="678"/>
      <c r="PL200" s="678"/>
      <c r="PM200" s="678"/>
      <c r="PN200" s="678"/>
      <c r="PO200" s="678"/>
      <c r="PP200" s="678"/>
      <c r="PQ200" s="678"/>
      <c r="PR200" s="678"/>
      <c r="PS200" s="678"/>
      <c r="PT200" s="678"/>
      <c r="PU200" s="678"/>
      <c r="PV200" s="678"/>
      <c r="PW200" s="678"/>
      <c r="PX200" s="678"/>
      <c r="PY200" s="678"/>
      <c r="PZ200" s="678"/>
      <c r="QA200" s="678"/>
      <c r="QB200" s="678"/>
      <c r="QC200" s="678"/>
      <c r="QD200" s="678"/>
      <c r="QE200" s="678"/>
      <c r="QF200" s="678"/>
      <c r="QG200" s="678"/>
      <c r="QH200" s="678"/>
      <c r="QI200" s="678"/>
      <c r="QJ200" s="678"/>
      <c r="QK200" s="678"/>
      <c r="QL200" s="678"/>
      <c r="QM200" s="678"/>
      <c r="QN200" s="678"/>
      <c r="QO200" s="678"/>
      <c r="QP200" s="678"/>
      <c r="QQ200" s="678"/>
      <c r="QR200" s="678"/>
      <c r="QS200" s="678"/>
      <c r="QT200" s="678"/>
      <c r="QU200" s="678"/>
      <c r="QV200" s="678"/>
      <c r="QW200" s="678"/>
      <c r="QX200" s="678"/>
      <c r="QY200" s="678"/>
      <c r="QZ200" s="678"/>
      <c r="RA200" s="678"/>
      <c r="RB200" s="678"/>
      <c r="RC200" s="678"/>
      <c r="RD200" s="678"/>
      <c r="RE200" s="678"/>
      <c r="RF200" s="678"/>
      <c r="RG200" s="678"/>
      <c r="RH200" s="678"/>
      <c r="RI200" s="678"/>
      <c r="RJ200" s="678"/>
      <c r="RK200" s="678"/>
      <c r="RL200" s="678"/>
      <c r="RM200" s="678"/>
      <c r="RN200" s="678"/>
      <c r="RO200" s="678"/>
      <c r="RP200" s="678"/>
      <c r="RQ200" s="678"/>
      <c r="RR200" s="678"/>
      <c r="RS200" s="678"/>
      <c r="RT200" s="678"/>
      <c r="RU200" s="678"/>
      <c r="RV200" s="678"/>
      <c r="RW200" s="678"/>
      <c r="RX200" s="678"/>
      <c r="RY200" s="678"/>
      <c r="RZ200" s="678"/>
      <c r="SA200" s="678"/>
      <c r="SB200" s="678"/>
      <c r="SC200" s="678"/>
      <c r="SD200" s="678"/>
      <c r="SE200" s="678"/>
      <c r="SF200" s="678"/>
      <c r="SG200" s="678"/>
      <c r="SH200" s="678"/>
      <c r="SI200" s="678"/>
      <c r="SJ200" s="678"/>
      <c r="SK200" s="678"/>
      <c r="SL200" s="678"/>
      <c r="SM200" s="678"/>
      <c r="SN200" s="678"/>
      <c r="SO200" s="678"/>
      <c r="SP200" s="678"/>
      <c r="SQ200" s="678"/>
      <c r="SR200" s="678"/>
      <c r="SS200" s="678"/>
      <c r="ST200" s="678"/>
      <c r="SU200" s="678"/>
      <c r="SV200" s="678"/>
      <c r="SW200" s="678"/>
      <c r="SX200" s="678"/>
      <c r="SY200" s="678"/>
      <c r="SZ200" s="678"/>
      <c r="TA200" s="678"/>
      <c r="TB200" s="678"/>
      <c r="TC200" s="678"/>
      <c r="TD200" s="678"/>
      <c r="TE200" s="678"/>
      <c r="TF200" s="678"/>
      <c r="TG200" s="678"/>
      <c r="TH200" s="678"/>
      <c r="TI200" s="678"/>
      <c r="TJ200" s="678"/>
      <c r="TK200" s="678"/>
    </row>
    <row r="201" spans="11:585">
      <c r="K201" t="s">
        <v>835</v>
      </c>
      <c r="M201" s="678">
        <v>0</v>
      </c>
      <c r="N201" s="678">
        <v>0</v>
      </c>
      <c r="O201" s="678">
        <v>0</v>
      </c>
      <c r="P201" s="678">
        <v>11655.91</v>
      </c>
      <c r="Q201" s="678">
        <v>11316.75</v>
      </c>
      <c r="R201" s="678">
        <v>10287.49</v>
      </c>
      <c r="S201" t="s">
        <v>6192</v>
      </c>
      <c r="T201" s="678"/>
      <c r="U201" s="678"/>
      <c r="V201" s="678"/>
      <c r="W201" s="678"/>
      <c r="X201" s="678"/>
      <c r="Y201" s="678"/>
      <c r="Z201" s="678"/>
      <c r="AA201" s="678"/>
      <c r="AB201" s="678"/>
      <c r="AC201" s="678"/>
      <c r="AD201" s="678"/>
      <c r="AE201" s="678"/>
      <c r="AF201" s="678"/>
      <c r="AG201" s="678"/>
      <c r="AH201" s="678"/>
      <c r="AI201" s="678"/>
      <c r="AJ201" s="678"/>
      <c r="AK201" s="678"/>
      <c r="AL201" s="678"/>
      <c r="AM201" s="678"/>
      <c r="AN201" s="678"/>
      <c r="AO201" s="678"/>
      <c r="AP201" s="678"/>
      <c r="AQ201" s="678"/>
      <c r="AR201" s="678"/>
      <c r="AS201" s="678"/>
      <c r="AT201" s="678"/>
      <c r="AU201" s="678"/>
      <c r="AV201" s="678"/>
      <c r="AW201" s="678"/>
      <c r="AX201" s="678"/>
      <c r="AY201" s="678"/>
      <c r="AZ201" s="678"/>
      <c r="BA201" s="678"/>
      <c r="BB201" s="678"/>
      <c r="BC201" s="678"/>
      <c r="BD201" s="678"/>
      <c r="BE201" s="678"/>
      <c r="BF201" s="678"/>
      <c r="BG201" s="678"/>
      <c r="BH201" s="678"/>
      <c r="BI201" s="678"/>
      <c r="BJ201" s="678"/>
      <c r="BK201" s="678"/>
      <c r="BL201" s="678"/>
      <c r="BM201" s="678"/>
      <c r="BN201" s="678"/>
      <c r="BO201" s="678"/>
      <c r="BP201" s="678"/>
      <c r="BQ201" s="678"/>
      <c r="BR201" s="678"/>
      <c r="BS201" s="678"/>
      <c r="BT201" s="678"/>
      <c r="BU201" s="678"/>
      <c r="BV201" s="678"/>
      <c r="BW201" s="678"/>
      <c r="BX201" s="678"/>
      <c r="BY201" s="678"/>
      <c r="BZ201" s="678"/>
      <c r="CA201" s="678"/>
      <c r="CB201" s="678"/>
      <c r="CC201" s="678"/>
      <c r="CD201" s="678"/>
      <c r="CE201" s="678"/>
      <c r="CF201" s="678"/>
      <c r="CG201" s="678"/>
      <c r="CH201" s="678"/>
      <c r="CI201" s="678"/>
      <c r="CJ201" s="678"/>
      <c r="CK201" s="678"/>
      <c r="CL201" s="678"/>
      <c r="CM201" s="678"/>
      <c r="CN201" s="678"/>
      <c r="CO201" s="678"/>
      <c r="CP201" s="678"/>
      <c r="CQ201" s="678"/>
      <c r="CR201" s="678"/>
      <c r="CS201" s="678"/>
      <c r="CT201" s="678"/>
      <c r="CU201" s="678"/>
      <c r="CV201" s="678"/>
      <c r="CW201" s="678"/>
      <c r="CX201" s="678"/>
      <c r="CY201" s="678"/>
      <c r="CZ201" s="678"/>
      <c r="DA201" s="678"/>
      <c r="DB201" s="678"/>
      <c r="DC201" s="678"/>
      <c r="DD201" s="678"/>
      <c r="DE201" s="678"/>
      <c r="DF201" s="678"/>
      <c r="DG201" s="678"/>
      <c r="DH201" s="678"/>
      <c r="DI201" s="678"/>
      <c r="DJ201" s="678"/>
      <c r="DK201" s="678"/>
      <c r="DL201" s="678"/>
      <c r="DM201" s="678"/>
      <c r="DN201" s="678"/>
      <c r="DO201" s="678"/>
      <c r="DP201" s="678"/>
      <c r="DQ201" s="678"/>
      <c r="DR201" s="678"/>
      <c r="DS201" s="678"/>
      <c r="DT201" s="678"/>
      <c r="DU201" s="678"/>
      <c r="DV201" s="678"/>
      <c r="DW201" s="678"/>
      <c r="DX201" s="678"/>
      <c r="DY201" s="678"/>
      <c r="DZ201" s="678"/>
      <c r="EA201" s="678"/>
      <c r="EB201" s="678"/>
      <c r="EC201" s="678"/>
      <c r="ED201" s="678"/>
      <c r="EE201" s="678"/>
      <c r="EF201" s="678"/>
      <c r="EG201" s="678"/>
      <c r="EH201" s="678"/>
      <c r="EI201" s="678"/>
      <c r="EJ201" s="678"/>
      <c r="EK201" s="678"/>
      <c r="EL201" s="678"/>
      <c r="EM201" s="678"/>
      <c r="EN201" s="678"/>
      <c r="EO201" s="678"/>
      <c r="EP201" s="678"/>
      <c r="EQ201" s="678"/>
      <c r="ER201" s="678"/>
      <c r="ES201" s="678"/>
      <c r="ET201" s="678"/>
      <c r="EU201" s="678"/>
      <c r="EV201" s="678"/>
      <c r="EW201" s="678"/>
      <c r="EX201" s="678"/>
      <c r="EY201" s="678"/>
      <c r="EZ201" s="678"/>
      <c r="FA201" s="678"/>
      <c r="FB201" s="678"/>
      <c r="FC201" s="678"/>
      <c r="FD201" s="678"/>
      <c r="FE201" s="678"/>
      <c r="FF201" s="678"/>
      <c r="FG201" s="678"/>
      <c r="FH201" s="678"/>
      <c r="FI201" s="678"/>
      <c r="FJ201" s="678"/>
      <c r="FK201" s="678"/>
      <c r="FL201" s="678"/>
      <c r="FM201" s="678"/>
      <c r="FN201" s="678"/>
      <c r="FO201" s="678"/>
      <c r="FP201" s="678"/>
      <c r="FQ201" s="678"/>
      <c r="FR201" s="678"/>
      <c r="FS201" s="678"/>
      <c r="FT201" s="678"/>
      <c r="FU201" s="678"/>
      <c r="FV201" s="678"/>
      <c r="FW201" s="678"/>
      <c r="FX201" s="678"/>
      <c r="FY201" s="678"/>
      <c r="FZ201" s="678"/>
      <c r="GA201" s="678"/>
      <c r="GB201" s="678"/>
      <c r="GC201" s="678"/>
      <c r="GD201" s="678"/>
      <c r="GE201" s="678"/>
      <c r="GF201" s="678"/>
      <c r="GG201" s="678"/>
      <c r="GH201" s="678"/>
      <c r="GI201" s="678"/>
      <c r="GJ201" s="678"/>
      <c r="GK201" s="678"/>
      <c r="GL201" s="678"/>
      <c r="GM201" s="678"/>
      <c r="GN201" s="678"/>
      <c r="GO201" s="678"/>
      <c r="GP201" s="678"/>
      <c r="GQ201" s="678"/>
      <c r="GR201" s="678"/>
      <c r="GS201" s="678"/>
      <c r="GT201" s="678"/>
      <c r="GU201" s="678"/>
      <c r="GV201" s="678"/>
      <c r="GW201" s="678"/>
      <c r="GX201" s="678"/>
      <c r="GY201" s="678"/>
      <c r="GZ201" s="678"/>
      <c r="HA201" s="678"/>
      <c r="HB201" s="678"/>
      <c r="HC201" s="678"/>
      <c r="HD201" s="678"/>
      <c r="HE201" s="678"/>
      <c r="HF201" s="678"/>
      <c r="HG201" s="678"/>
      <c r="HH201" s="678"/>
      <c r="HI201" s="678"/>
      <c r="HJ201" s="678"/>
      <c r="HK201" s="678"/>
      <c r="HL201" s="678"/>
      <c r="HM201" s="678"/>
      <c r="HN201" s="678"/>
      <c r="HO201" s="678"/>
      <c r="HP201" s="678"/>
      <c r="HQ201" s="678"/>
      <c r="HR201" s="678"/>
      <c r="HS201" s="678"/>
      <c r="HT201" s="678"/>
      <c r="HU201" s="678"/>
      <c r="HV201" s="678"/>
      <c r="HW201" s="678"/>
      <c r="HX201" s="678"/>
      <c r="HY201" s="678"/>
      <c r="HZ201" s="678"/>
      <c r="IA201" s="678"/>
      <c r="IB201" s="678"/>
      <c r="IC201" s="678"/>
      <c r="ID201" s="678"/>
      <c r="IE201" s="678"/>
      <c r="IF201" s="678"/>
      <c r="IG201" s="678"/>
      <c r="IH201" s="678"/>
      <c r="II201" s="678"/>
      <c r="IJ201" s="678"/>
      <c r="IK201" s="678"/>
      <c r="IL201" s="678"/>
      <c r="IM201" s="678"/>
      <c r="IN201" s="678"/>
      <c r="IO201" s="678"/>
      <c r="IP201" s="678"/>
      <c r="IQ201" s="678"/>
      <c r="IR201" s="678"/>
      <c r="IS201" s="678"/>
      <c r="IT201" s="678"/>
      <c r="IU201" s="678"/>
      <c r="IV201" s="678"/>
      <c r="IW201" s="678"/>
      <c r="IX201" s="678"/>
      <c r="IY201" s="678"/>
      <c r="IZ201" s="678"/>
      <c r="JA201" s="678"/>
      <c r="JB201" s="678"/>
      <c r="JC201" s="678"/>
      <c r="JD201" s="678"/>
      <c r="JE201" s="678"/>
      <c r="JF201" s="678"/>
      <c r="JG201" s="678"/>
      <c r="JH201" s="678"/>
      <c r="JI201" s="678"/>
      <c r="JJ201" s="678"/>
      <c r="JK201" s="678"/>
      <c r="JL201" s="678"/>
      <c r="JM201" s="678"/>
      <c r="JN201" s="678"/>
      <c r="JO201" s="678"/>
      <c r="JP201" s="678"/>
      <c r="JQ201" s="678"/>
      <c r="JR201" s="678"/>
      <c r="JS201" s="678"/>
      <c r="JT201" s="678"/>
      <c r="JU201" s="678"/>
      <c r="JV201" s="678"/>
      <c r="JW201" s="678"/>
      <c r="JX201" s="678"/>
      <c r="JY201" s="678"/>
      <c r="JZ201" s="678"/>
      <c r="KA201" s="678"/>
      <c r="KB201" s="678"/>
      <c r="KC201" s="678"/>
      <c r="KD201" s="678"/>
      <c r="KE201" s="678"/>
      <c r="KF201" s="678"/>
      <c r="KG201" s="678"/>
      <c r="KH201" s="678"/>
      <c r="KI201" s="678"/>
      <c r="KJ201" s="678"/>
      <c r="KK201" s="678"/>
      <c r="KL201" s="678"/>
      <c r="KM201" s="678"/>
      <c r="KN201" s="678"/>
      <c r="KO201" s="678"/>
      <c r="KP201" s="678"/>
      <c r="KQ201" s="678"/>
      <c r="KR201" s="678"/>
      <c r="KS201" s="678"/>
      <c r="KT201" s="678"/>
      <c r="KU201" s="678"/>
      <c r="KV201" s="678"/>
      <c r="KW201" s="678"/>
      <c r="KX201" s="678"/>
      <c r="KY201" s="678"/>
      <c r="KZ201" s="678"/>
      <c r="LA201" s="678"/>
      <c r="LB201" s="678"/>
      <c r="LC201" s="678"/>
      <c r="LD201" s="678"/>
      <c r="LE201" s="678"/>
      <c r="LF201" s="678"/>
      <c r="LG201" s="678"/>
      <c r="LH201" s="678"/>
      <c r="LI201" s="678"/>
      <c r="LJ201" s="678"/>
      <c r="LK201" s="678"/>
      <c r="LL201" s="678"/>
      <c r="LM201" s="678"/>
      <c r="LN201" s="678"/>
      <c r="LO201" s="678"/>
      <c r="LP201" s="678"/>
      <c r="LQ201" s="678"/>
      <c r="LR201" s="678"/>
      <c r="LS201" s="678"/>
      <c r="LT201" s="678"/>
      <c r="LU201" s="678"/>
      <c r="LV201" s="678"/>
      <c r="LW201" s="678"/>
      <c r="LX201" s="678"/>
      <c r="LY201" s="678"/>
      <c r="LZ201" s="678"/>
      <c r="MA201" s="678"/>
      <c r="MB201" s="678"/>
      <c r="MC201" s="678"/>
      <c r="MD201" s="678"/>
      <c r="ME201" s="678"/>
      <c r="MF201" s="678"/>
      <c r="MG201" s="678"/>
      <c r="MH201" s="678"/>
      <c r="MI201" s="678"/>
      <c r="MJ201" s="678"/>
      <c r="MK201" s="678"/>
      <c r="ML201" s="678"/>
      <c r="MM201" s="678"/>
      <c r="MN201" s="678"/>
      <c r="MO201" s="678"/>
      <c r="MP201" s="678"/>
      <c r="MQ201" s="678"/>
      <c r="MR201" s="678"/>
      <c r="MS201" s="678"/>
      <c r="MT201" s="678"/>
      <c r="MU201" s="678"/>
      <c r="MV201" s="678"/>
      <c r="MW201" s="678"/>
      <c r="MX201" s="678"/>
      <c r="MY201" s="678"/>
      <c r="MZ201" s="678"/>
      <c r="NA201" s="678"/>
      <c r="NB201" s="678"/>
      <c r="NC201" s="678"/>
      <c r="ND201" s="678"/>
      <c r="NE201" s="678"/>
      <c r="NF201" s="678"/>
      <c r="NG201" s="678"/>
      <c r="NH201" s="678"/>
      <c r="NI201" s="678"/>
      <c r="NJ201" s="678"/>
      <c r="NK201" s="678"/>
      <c r="NL201" s="678"/>
      <c r="NM201" s="678"/>
      <c r="NN201" s="678"/>
      <c r="NO201" s="678"/>
      <c r="NP201" s="678"/>
      <c r="NQ201" s="678"/>
      <c r="NR201" s="678"/>
      <c r="NS201" s="678"/>
      <c r="NT201" s="678"/>
      <c r="NU201" s="678"/>
      <c r="NV201" s="678"/>
      <c r="NW201" s="678"/>
      <c r="NX201" s="678"/>
      <c r="NY201" s="678"/>
      <c r="NZ201" s="678"/>
      <c r="OA201" s="678"/>
      <c r="OB201" s="678"/>
      <c r="OC201" s="678"/>
      <c r="OD201" s="678"/>
      <c r="OE201" s="678"/>
      <c r="OF201" s="678"/>
      <c r="OG201" s="678"/>
      <c r="OH201" s="678"/>
      <c r="OI201" s="678"/>
      <c r="OJ201" s="678"/>
      <c r="OK201" s="678"/>
      <c r="OL201" s="678"/>
      <c r="OM201" s="678"/>
      <c r="ON201" s="678"/>
      <c r="OO201" s="678"/>
      <c r="OP201" s="678"/>
      <c r="OQ201" s="678"/>
      <c r="OR201" s="678"/>
      <c r="OS201" s="678"/>
      <c r="OT201" s="678"/>
      <c r="OU201" s="678"/>
      <c r="OV201" s="678"/>
      <c r="OW201" s="678"/>
      <c r="OX201" s="678"/>
      <c r="OY201" s="678"/>
      <c r="OZ201" s="678"/>
      <c r="PA201" s="678"/>
      <c r="PB201" s="678"/>
      <c r="PC201" s="678"/>
      <c r="PD201" s="678"/>
      <c r="PE201" s="678"/>
      <c r="PF201" s="678"/>
      <c r="PG201" s="678"/>
      <c r="PH201" s="678"/>
      <c r="PI201" s="678"/>
      <c r="PJ201" s="678"/>
      <c r="PK201" s="678"/>
      <c r="PL201" s="678"/>
      <c r="PM201" s="678"/>
      <c r="PN201" s="678"/>
      <c r="PO201" s="678"/>
      <c r="PP201" s="678"/>
      <c r="PQ201" s="678"/>
      <c r="PR201" s="678"/>
      <c r="PS201" s="678"/>
      <c r="PT201" s="678"/>
      <c r="PU201" s="678"/>
      <c r="PV201" s="678"/>
      <c r="PW201" s="678"/>
      <c r="PX201" s="678"/>
      <c r="PY201" s="678"/>
      <c r="PZ201" s="678"/>
      <c r="QA201" s="678"/>
      <c r="QB201" s="678"/>
      <c r="QC201" s="678"/>
      <c r="QD201" s="678"/>
      <c r="QE201" s="678"/>
      <c r="QF201" s="678"/>
      <c r="QG201" s="678"/>
      <c r="QH201" s="678"/>
      <c r="QI201" s="678"/>
      <c r="QJ201" s="678"/>
      <c r="QK201" s="678"/>
      <c r="QL201" s="678"/>
      <c r="QM201" s="678"/>
      <c r="QN201" s="678"/>
      <c r="QO201" s="678"/>
      <c r="QP201" s="678"/>
      <c r="QQ201" s="678"/>
      <c r="QR201" s="678"/>
      <c r="QS201" s="678"/>
      <c r="QT201" s="678"/>
      <c r="QU201" s="678"/>
      <c r="QV201" s="678"/>
      <c r="QW201" s="678"/>
      <c r="QX201" s="678"/>
      <c r="QY201" s="678"/>
      <c r="QZ201" s="678"/>
      <c r="RA201" s="678"/>
      <c r="RB201" s="678"/>
      <c r="RC201" s="678"/>
      <c r="RD201" s="678"/>
      <c r="RE201" s="678"/>
      <c r="RF201" s="678"/>
      <c r="RG201" s="678"/>
      <c r="RH201" s="678"/>
      <c r="RI201" s="678"/>
      <c r="RJ201" s="678"/>
      <c r="RK201" s="678"/>
      <c r="RL201" s="678"/>
      <c r="RM201" s="678"/>
      <c r="RN201" s="678"/>
      <c r="RO201" s="678"/>
      <c r="RP201" s="678"/>
      <c r="RQ201" s="678"/>
      <c r="RR201" s="678"/>
      <c r="RS201" s="678"/>
      <c r="RT201" s="678"/>
      <c r="RU201" s="678"/>
      <c r="RV201" s="678"/>
      <c r="RW201" s="678"/>
      <c r="RX201" s="678"/>
      <c r="RY201" s="678"/>
      <c r="RZ201" s="678"/>
      <c r="SA201" s="678"/>
      <c r="SB201" s="678"/>
      <c r="SC201" s="678"/>
      <c r="SD201" s="678"/>
      <c r="SE201" s="678"/>
      <c r="SF201" s="678"/>
      <c r="SG201" s="678"/>
      <c r="SH201" s="678"/>
      <c r="SI201" s="678"/>
      <c r="SJ201" s="678"/>
      <c r="SK201" s="678"/>
      <c r="SL201" s="678"/>
      <c r="SM201" s="678"/>
      <c r="SN201" s="678"/>
      <c r="SO201" s="678"/>
      <c r="SP201" s="678"/>
      <c r="SQ201" s="678"/>
      <c r="SR201" s="678"/>
      <c r="SS201" s="678"/>
      <c r="ST201" s="678"/>
      <c r="SU201" s="678"/>
      <c r="SV201" s="678"/>
      <c r="SW201" s="678"/>
      <c r="SX201" s="678"/>
      <c r="SY201" s="678"/>
      <c r="SZ201" s="678"/>
      <c r="TA201" s="678"/>
      <c r="TB201" s="678"/>
      <c r="TC201" s="678"/>
      <c r="TD201" s="678"/>
      <c r="TE201" s="678"/>
      <c r="TF201" s="678"/>
      <c r="TG201" s="678"/>
      <c r="TH201" s="678"/>
      <c r="TI201" s="678"/>
      <c r="TJ201" s="678"/>
      <c r="TK201" s="678"/>
    </row>
    <row r="202" spans="11:585">
      <c r="K202" t="s">
        <v>836</v>
      </c>
      <c r="M202" s="678">
        <v>5452229.25</v>
      </c>
      <c r="N202" s="678">
        <v>4202411.68</v>
      </c>
      <c r="O202" s="678">
        <v>1171998.1399999999</v>
      </c>
      <c r="P202" s="678">
        <v>16449.240000000002</v>
      </c>
      <c r="Q202" s="678">
        <v>5380.18</v>
      </c>
      <c r="R202" s="678">
        <v>1048.81</v>
      </c>
      <c r="S202" t="s">
        <v>6192</v>
      </c>
      <c r="T202" s="678"/>
      <c r="U202" s="678"/>
      <c r="V202" s="678"/>
      <c r="W202" s="678"/>
      <c r="X202" s="678"/>
      <c r="Y202" s="678"/>
      <c r="Z202" s="678"/>
      <c r="AA202" s="678"/>
      <c r="AB202" s="678"/>
      <c r="AC202" s="678"/>
      <c r="AD202" s="678"/>
      <c r="AE202" s="678"/>
      <c r="AF202" s="678"/>
      <c r="AG202" s="678"/>
      <c r="AH202" s="678"/>
      <c r="AI202" s="678"/>
      <c r="AJ202" s="678"/>
      <c r="AK202" s="678"/>
      <c r="AL202" s="678"/>
      <c r="AM202" s="678"/>
      <c r="AN202" s="678"/>
      <c r="AO202" s="678"/>
      <c r="AP202" s="678"/>
      <c r="AQ202" s="678"/>
      <c r="AR202" s="678"/>
      <c r="AS202" s="678"/>
      <c r="AT202" s="678"/>
      <c r="AU202" s="678"/>
      <c r="AV202" s="678"/>
      <c r="AW202" s="678"/>
      <c r="AX202" s="678"/>
      <c r="AY202" s="678"/>
      <c r="AZ202" s="678"/>
      <c r="BA202" s="678"/>
      <c r="BB202" s="678"/>
      <c r="BC202" s="678"/>
      <c r="BD202" s="678"/>
      <c r="BE202" s="678"/>
      <c r="BF202" s="678"/>
      <c r="BG202" s="678"/>
      <c r="BH202" s="678"/>
      <c r="BI202" s="678"/>
      <c r="BJ202" s="678"/>
      <c r="BK202" s="678"/>
      <c r="BL202" s="678"/>
      <c r="BM202" s="678"/>
      <c r="BN202" s="678"/>
      <c r="BO202" s="678"/>
      <c r="BP202" s="678"/>
      <c r="BQ202" s="678"/>
      <c r="BR202" s="678"/>
      <c r="BS202" s="678"/>
      <c r="BT202" s="678"/>
      <c r="BU202" s="678"/>
      <c r="BV202" s="678"/>
      <c r="BW202" s="678"/>
      <c r="BX202" s="678"/>
      <c r="BY202" s="678"/>
      <c r="BZ202" s="678"/>
      <c r="CA202" s="678"/>
      <c r="CB202" s="678"/>
      <c r="CC202" s="678"/>
      <c r="CD202" s="678"/>
      <c r="CE202" s="678"/>
      <c r="CF202" s="678"/>
      <c r="CG202" s="678"/>
      <c r="CH202" s="678"/>
      <c r="CI202" s="678"/>
      <c r="CJ202" s="678"/>
      <c r="CK202" s="678"/>
      <c r="CL202" s="678"/>
      <c r="CM202" s="678"/>
      <c r="CN202" s="678"/>
      <c r="CO202" s="678"/>
      <c r="CP202" s="678"/>
      <c r="CQ202" s="678"/>
      <c r="CR202" s="678"/>
      <c r="CS202" s="678"/>
      <c r="CT202" s="678"/>
      <c r="CU202" s="678"/>
      <c r="CV202" s="678"/>
      <c r="CW202" s="678"/>
      <c r="CX202" s="678"/>
      <c r="CY202" s="678"/>
      <c r="CZ202" s="678"/>
      <c r="DA202" s="678"/>
      <c r="DB202" s="678"/>
      <c r="DC202" s="678"/>
      <c r="DD202" s="678"/>
      <c r="DE202" s="678"/>
      <c r="DF202" s="678"/>
      <c r="DG202" s="678"/>
      <c r="DH202" s="678"/>
      <c r="DI202" s="678"/>
      <c r="DJ202" s="678"/>
      <c r="DK202" s="678"/>
      <c r="DL202" s="678"/>
      <c r="DM202" s="678"/>
      <c r="DN202" s="678"/>
      <c r="DO202" s="678"/>
      <c r="DP202" s="678"/>
      <c r="DQ202" s="678"/>
      <c r="DR202" s="678"/>
      <c r="DS202" s="678"/>
      <c r="DT202" s="678"/>
      <c r="DU202" s="678"/>
      <c r="DV202" s="678"/>
      <c r="DW202" s="678"/>
      <c r="DX202" s="678"/>
      <c r="DY202" s="678"/>
      <c r="DZ202" s="678"/>
      <c r="EA202" s="678"/>
      <c r="EB202" s="678"/>
      <c r="EC202" s="678"/>
      <c r="ED202" s="678"/>
      <c r="EE202" s="678"/>
      <c r="EF202" s="678"/>
      <c r="EG202" s="678"/>
      <c r="EH202" s="678"/>
      <c r="EI202" s="678"/>
      <c r="EJ202" s="678"/>
      <c r="EK202" s="678"/>
      <c r="EL202" s="678"/>
      <c r="EM202" s="678"/>
      <c r="EN202" s="678"/>
      <c r="EO202" s="678"/>
      <c r="EP202" s="678"/>
      <c r="EQ202" s="678"/>
      <c r="ER202" s="678"/>
      <c r="ES202" s="678"/>
      <c r="ET202" s="678"/>
      <c r="EU202" s="678"/>
      <c r="EV202" s="678"/>
      <c r="EW202" s="678"/>
      <c r="EX202" s="678"/>
      <c r="EY202" s="678"/>
      <c r="EZ202" s="678"/>
      <c r="FA202" s="678"/>
      <c r="FB202" s="678"/>
      <c r="FC202" s="678"/>
      <c r="FD202" s="678"/>
      <c r="FE202" s="678"/>
      <c r="FF202" s="678"/>
      <c r="FG202" s="678"/>
      <c r="FH202" s="678"/>
      <c r="FI202" s="678"/>
      <c r="FJ202" s="678"/>
      <c r="FK202" s="678"/>
      <c r="FL202" s="678"/>
      <c r="FM202" s="678"/>
      <c r="FN202" s="678"/>
      <c r="FO202" s="678"/>
      <c r="FP202" s="678"/>
      <c r="FQ202" s="678"/>
      <c r="FR202" s="678"/>
      <c r="FS202" s="678"/>
      <c r="FT202" s="678"/>
      <c r="FU202" s="678"/>
      <c r="FV202" s="678"/>
      <c r="FW202" s="678"/>
      <c r="FX202" s="678"/>
      <c r="FY202" s="678"/>
      <c r="FZ202" s="678"/>
      <c r="GA202" s="678"/>
      <c r="GB202" s="678"/>
      <c r="GC202" s="678"/>
      <c r="GD202" s="678"/>
      <c r="GE202" s="678"/>
      <c r="GF202" s="678"/>
      <c r="GG202" s="678"/>
      <c r="GH202" s="678"/>
      <c r="GI202" s="678"/>
      <c r="GJ202" s="678"/>
      <c r="GK202" s="678"/>
      <c r="GL202" s="678"/>
      <c r="GM202" s="678"/>
      <c r="GN202" s="678"/>
      <c r="GO202" s="678"/>
      <c r="GP202" s="678"/>
      <c r="GQ202" s="678"/>
      <c r="GR202" s="678"/>
      <c r="GS202" s="678"/>
      <c r="GT202" s="678"/>
      <c r="GU202" s="678"/>
      <c r="GV202" s="678"/>
      <c r="GW202" s="678"/>
      <c r="GX202" s="678"/>
      <c r="GY202" s="678"/>
      <c r="GZ202" s="678"/>
      <c r="HA202" s="678"/>
      <c r="HB202" s="678"/>
      <c r="HC202" s="678"/>
      <c r="HD202" s="678"/>
      <c r="HE202" s="678"/>
      <c r="HF202" s="678"/>
      <c r="HG202" s="678"/>
      <c r="HH202" s="678"/>
      <c r="HI202" s="678"/>
      <c r="HJ202" s="678"/>
      <c r="HK202" s="678"/>
      <c r="HL202" s="678"/>
      <c r="HM202" s="678"/>
      <c r="HN202" s="678"/>
      <c r="HO202" s="678"/>
      <c r="HP202" s="678"/>
      <c r="HQ202" s="678"/>
      <c r="HR202" s="678"/>
      <c r="HS202" s="678"/>
      <c r="HT202" s="678"/>
      <c r="HU202" s="678"/>
      <c r="HV202" s="678"/>
      <c r="HW202" s="678"/>
      <c r="HX202" s="678"/>
      <c r="HY202" s="678"/>
      <c r="HZ202" s="678"/>
      <c r="IA202" s="678"/>
      <c r="IB202" s="678"/>
      <c r="IC202" s="678"/>
      <c r="ID202" s="678"/>
      <c r="IE202" s="678"/>
      <c r="IF202" s="678"/>
      <c r="IG202" s="678"/>
      <c r="IH202" s="678"/>
      <c r="II202" s="678"/>
      <c r="IJ202" s="678"/>
      <c r="IK202" s="678"/>
      <c r="IL202" s="678"/>
      <c r="IM202" s="678"/>
      <c r="IN202" s="678"/>
      <c r="IO202" s="678"/>
      <c r="IP202" s="678"/>
      <c r="IQ202" s="678"/>
      <c r="IR202" s="678"/>
      <c r="IS202" s="678"/>
      <c r="IT202" s="678"/>
      <c r="IU202" s="678"/>
      <c r="IV202" s="678"/>
      <c r="IW202" s="678"/>
      <c r="IX202" s="678"/>
      <c r="IY202" s="678"/>
      <c r="IZ202" s="678"/>
      <c r="JA202" s="678"/>
      <c r="JB202" s="678"/>
      <c r="JC202" s="678"/>
      <c r="JD202" s="678"/>
      <c r="JE202" s="678"/>
      <c r="JF202" s="678"/>
      <c r="JG202" s="678"/>
      <c r="JH202" s="678"/>
      <c r="JI202" s="678"/>
      <c r="JJ202" s="678"/>
      <c r="JK202" s="678"/>
      <c r="JL202" s="678"/>
      <c r="JM202" s="678"/>
      <c r="JN202" s="678"/>
      <c r="JO202" s="678"/>
      <c r="JP202" s="678"/>
      <c r="JQ202" s="678"/>
      <c r="JR202" s="678"/>
      <c r="JS202" s="678"/>
      <c r="JT202" s="678"/>
      <c r="JU202" s="678"/>
      <c r="JV202" s="678"/>
      <c r="JW202" s="678"/>
      <c r="JX202" s="678"/>
      <c r="JY202" s="678"/>
      <c r="JZ202" s="678"/>
      <c r="KA202" s="678"/>
      <c r="KB202" s="678"/>
      <c r="KC202" s="678"/>
      <c r="KD202" s="678"/>
      <c r="KE202" s="678"/>
      <c r="KF202" s="678"/>
      <c r="KG202" s="678"/>
      <c r="KH202" s="678">
        <v>1023.48</v>
      </c>
      <c r="KI202" s="678">
        <v>1023.48</v>
      </c>
      <c r="KJ202" s="678">
        <v>3411.59</v>
      </c>
      <c r="KK202" s="678">
        <v>3411.59</v>
      </c>
      <c r="KL202" s="678">
        <v>3411.59</v>
      </c>
      <c r="KM202" s="678">
        <v>3411.59</v>
      </c>
      <c r="KN202" s="678">
        <v>4699.47</v>
      </c>
      <c r="KO202" s="678">
        <v>6201.99</v>
      </c>
      <c r="KP202" s="678">
        <v>6201.99</v>
      </c>
      <c r="KQ202" s="678">
        <v>9850.9699999999993</v>
      </c>
      <c r="KR202" s="678">
        <v>9850.9699999999993</v>
      </c>
      <c r="KS202" s="678">
        <v>9850.9699999999993</v>
      </c>
      <c r="KT202" s="678">
        <v>9850.9699999999993</v>
      </c>
      <c r="KU202" s="678">
        <v>9850.9699999999993</v>
      </c>
      <c r="KV202" s="678">
        <v>9850.9699999999993</v>
      </c>
      <c r="KW202" s="678">
        <v>9850.9699999999993</v>
      </c>
      <c r="KX202" s="678">
        <v>9850.9699999999993</v>
      </c>
      <c r="KY202" s="678">
        <v>9850.9699999999993</v>
      </c>
      <c r="KZ202" s="678">
        <v>9850.9699999999993</v>
      </c>
      <c r="LA202" s="678">
        <v>9850.9699999999993</v>
      </c>
      <c r="LB202" s="678">
        <v>9850.9699999999993</v>
      </c>
      <c r="LC202" s="678">
        <v>9850.9699999999993</v>
      </c>
      <c r="LD202" s="678">
        <v>9850.9699999999993</v>
      </c>
      <c r="LE202" s="678">
        <v>9850.9699999999993</v>
      </c>
      <c r="LF202" s="678">
        <v>9850.9699999999993</v>
      </c>
      <c r="LG202" s="678">
        <v>9850.9699999999993</v>
      </c>
      <c r="LH202" s="678">
        <v>9850.9699999999993</v>
      </c>
      <c r="LI202" s="678">
        <v>9850.9699999999993</v>
      </c>
      <c r="LJ202" s="678">
        <v>9850.9699999999993</v>
      </c>
      <c r="LK202" s="678">
        <v>9850.9699999999993</v>
      </c>
      <c r="LL202" s="678">
        <v>9850.9699999999993</v>
      </c>
      <c r="LM202" s="678">
        <v>9850.9699999999993</v>
      </c>
      <c r="LN202" s="678">
        <v>9850.9699999999993</v>
      </c>
      <c r="LO202" s="678">
        <v>9850.9699999999993</v>
      </c>
      <c r="LP202" s="678">
        <v>9850.9699999999993</v>
      </c>
      <c r="LQ202" s="678">
        <v>9850.9699999999993</v>
      </c>
      <c r="LR202" s="678">
        <v>9850.9699999999993</v>
      </c>
      <c r="LS202" s="678">
        <v>9850.9699999999993</v>
      </c>
      <c r="LT202" s="678">
        <v>9876.9699999999993</v>
      </c>
      <c r="LU202" s="678">
        <v>9902.9599999999991</v>
      </c>
      <c r="LV202" s="678">
        <v>9928.9599999999991</v>
      </c>
      <c r="LW202" s="678">
        <v>9954.9500000000007</v>
      </c>
      <c r="LX202" s="678">
        <v>9980.9500000000007</v>
      </c>
      <c r="LY202" s="678">
        <v>9980.9500000000007</v>
      </c>
      <c r="LZ202" s="678">
        <v>10006.94</v>
      </c>
      <c r="MA202" s="678">
        <v>10032.94</v>
      </c>
      <c r="MB202" s="678">
        <v>10058.93</v>
      </c>
      <c r="MC202" s="678">
        <v>10084.93</v>
      </c>
      <c r="MD202" s="678">
        <v>10110.92</v>
      </c>
      <c r="ME202" s="678">
        <v>10136.92</v>
      </c>
      <c r="MF202" s="678">
        <v>10136.92</v>
      </c>
      <c r="MG202" s="678">
        <v>10162.91</v>
      </c>
      <c r="MH202" s="678">
        <v>10188.91</v>
      </c>
      <c r="MI202" s="678">
        <v>10214.9</v>
      </c>
      <c r="MJ202" s="678">
        <v>10240.9</v>
      </c>
      <c r="MK202" s="678">
        <v>10266.89</v>
      </c>
      <c r="ML202" s="678">
        <v>10292.89</v>
      </c>
      <c r="MM202" s="678">
        <v>10292.89</v>
      </c>
      <c r="MN202" s="678">
        <v>10318.879999999999</v>
      </c>
      <c r="MO202" s="678">
        <v>10344.879999999999</v>
      </c>
      <c r="MP202" s="678">
        <v>10370.870000000001</v>
      </c>
      <c r="MQ202" s="678">
        <v>10396.870000000001</v>
      </c>
      <c r="MR202" s="678">
        <v>10422.86</v>
      </c>
      <c r="MS202" s="678">
        <v>10448.86</v>
      </c>
      <c r="MT202" s="678">
        <v>10448.86</v>
      </c>
      <c r="MU202" s="678">
        <v>10474.85</v>
      </c>
      <c r="MV202" s="678">
        <v>10500.85</v>
      </c>
      <c r="MW202" s="678">
        <v>10526.84</v>
      </c>
      <c r="MX202" s="678">
        <v>10552.84</v>
      </c>
      <c r="MY202" s="678">
        <v>10578.83</v>
      </c>
      <c r="MZ202" s="678">
        <v>10604.83</v>
      </c>
      <c r="NA202" s="678">
        <v>10604.83</v>
      </c>
      <c r="NB202" s="678">
        <v>10630.82</v>
      </c>
      <c r="NC202" s="678">
        <v>10656.82</v>
      </c>
      <c r="ND202" s="678">
        <v>10682.81</v>
      </c>
      <c r="NE202" s="678">
        <v>10708.81</v>
      </c>
      <c r="NF202" s="678">
        <v>10734.8</v>
      </c>
      <c r="NG202" s="678">
        <v>10760.8</v>
      </c>
      <c r="NH202" s="678">
        <v>10760.8</v>
      </c>
      <c r="NI202" s="678">
        <v>10786.79</v>
      </c>
      <c r="NJ202" s="678">
        <v>10812.79</v>
      </c>
      <c r="NK202" s="678">
        <v>10838.78</v>
      </c>
      <c r="NL202" s="678">
        <v>10864.78</v>
      </c>
      <c r="NM202" s="678">
        <v>10890.77</v>
      </c>
      <c r="NN202" s="678">
        <v>10916.77</v>
      </c>
      <c r="NO202" s="678">
        <v>10916.77</v>
      </c>
      <c r="NP202" s="678">
        <v>10942.76</v>
      </c>
      <c r="NQ202" s="678">
        <v>10968.76</v>
      </c>
      <c r="NR202" s="678">
        <v>10994.75</v>
      </c>
      <c r="NS202" s="678">
        <v>11020.75</v>
      </c>
      <c r="NT202" s="678">
        <v>11046.74</v>
      </c>
      <c r="NU202" s="678">
        <v>11072.74</v>
      </c>
      <c r="NV202" s="678">
        <v>11072.74</v>
      </c>
      <c r="NW202" s="678">
        <v>11098.73</v>
      </c>
      <c r="NX202" s="678">
        <v>11124.73</v>
      </c>
      <c r="NY202" s="678">
        <v>11150.72</v>
      </c>
      <c r="NZ202" s="678">
        <v>11176.72</v>
      </c>
      <c r="OA202" s="678">
        <v>11202.71</v>
      </c>
      <c r="OB202" s="678">
        <v>11242.57</v>
      </c>
      <c r="OC202" s="678">
        <v>11242.57</v>
      </c>
      <c r="OD202" s="678">
        <v>11285.9</v>
      </c>
      <c r="OE202" s="678">
        <v>11329.22</v>
      </c>
      <c r="OF202" s="678">
        <v>11372.55</v>
      </c>
      <c r="OG202" s="678">
        <v>11423.67</v>
      </c>
      <c r="OH202" s="678">
        <v>11484.33</v>
      </c>
      <c r="OI202" s="678">
        <v>11544.98</v>
      </c>
      <c r="OJ202" s="678">
        <v>11544.98</v>
      </c>
      <c r="OK202" s="678">
        <v>11605.64</v>
      </c>
      <c r="OL202" s="678">
        <v>11666.29</v>
      </c>
      <c r="OM202" s="678">
        <v>11726.94</v>
      </c>
      <c r="ON202" s="678">
        <v>11787.6</v>
      </c>
      <c r="OO202" s="678">
        <v>11848.25</v>
      </c>
      <c r="OP202" s="678">
        <v>11908.91</v>
      </c>
      <c r="OQ202" s="678">
        <v>11908.91</v>
      </c>
      <c r="OR202" s="678">
        <v>11969.56</v>
      </c>
      <c r="OS202" s="678">
        <v>12030.22</v>
      </c>
      <c r="OT202" s="678">
        <v>12090.87</v>
      </c>
      <c r="OU202" s="678">
        <v>12151.53</v>
      </c>
      <c r="OV202" s="678">
        <v>12219.12</v>
      </c>
      <c r="OW202" s="678">
        <v>12297.1</v>
      </c>
      <c r="OX202" s="678">
        <v>12297.1</v>
      </c>
      <c r="OY202" s="678">
        <v>12375.09</v>
      </c>
      <c r="OZ202" s="678">
        <v>12453.07</v>
      </c>
      <c r="PA202" s="678">
        <v>12531.06</v>
      </c>
      <c r="PB202" s="678">
        <v>13999.49</v>
      </c>
      <c r="PC202" s="678">
        <v>27981.93</v>
      </c>
      <c r="PD202" s="678">
        <v>41964.37</v>
      </c>
      <c r="PE202" s="678">
        <v>41964.37</v>
      </c>
      <c r="PF202" s="678">
        <v>55946.81</v>
      </c>
      <c r="PG202" s="678">
        <v>108843.27</v>
      </c>
      <c r="PH202" s="678">
        <v>161742.32</v>
      </c>
      <c r="PI202" s="678">
        <v>215012.17</v>
      </c>
      <c r="PJ202" s="678">
        <v>296183.62</v>
      </c>
      <c r="PK202" s="678">
        <v>382546.6</v>
      </c>
      <c r="PL202" s="678">
        <v>382546.6</v>
      </c>
      <c r="PM202" s="678">
        <v>497530.77</v>
      </c>
      <c r="PN202" s="678">
        <v>658568.93999999994</v>
      </c>
      <c r="PO202" s="678">
        <v>863137.61</v>
      </c>
      <c r="PP202" s="678">
        <v>1171998.1399999999</v>
      </c>
      <c r="PQ202" s="678">
        <v>1209673.31</v>
      </c>
      <c r="PR202" s="678">
        <v>1247776.22</v>
      </c>
      <c r="PS202" s="678">
        <v>1247776.22</v>
      </c>
      <c r="PT202" s="678">
        <v>1313562.33</v>
      </c>
      <c r="PU202" s="678">
        <v>1421348.03</v>
      </c>
      <c r="PV202" s="678">
        <v>1460810.34</v>
      </c>
      <c r="PW202" s="678">
        <v>1503714.51</v>
      </c>
      <c r="PX202" s="678">
        <v>1503714.51</v>
      </c>
      <c r="PY202" s="678">
        <v>1603564.08</v>
      </c>
      <c r="PZ202" s="678">
        <v>1603564.08</v>
      </c>
      <c r="QA202" s="678">
        <v>1883575.04</v>
      </c>
      <c r="QB202" s="678">
        <v>2117386.87</v>
      </c>
      <c r="QC202" s="678">
        <v>2507328.58</v>
      </c>
      <c r="QD202" s="678">
        <v>2824926.81</v>
      </c>
      <c r="QE202" s="678">
        <v>3232101.91</v>
      </c>
      <c r="QF202" s="678">
        <v>3527430.38</v>
      </c>
      <c r="QG202" s="678">
        <v>3527430.38</v>
      </c>
      <c r="QH202" s="678">
        <v>3936122.06</v>
      </c>
      <c r="QI202" s="678">
        <v>4066196</v>
      </c>
      <c r="QJ202" s="678">
        <v>4123861.45</v>
      </c>
      <c r="QK202" s="678">
        <v>4202411.68</v>
      </c>
      <c r="QL202" s="678">
        <v>4237874.62</v>
      </c>
      <c r="QM202" s="678">
        <v>4268677.9000000004</v>
      </c>
      <c r="QN202" s="678">
        <v>4268677.9000000004</v>
      </c>
      <c r="QO202" s="678">
        <v>4303334.13</v>
      </c>
      <c r="QP202" s="678">
        <v>4360897.4800000004</v>
      </c>
      <c r="QQ202" s="678">
        <v>4394340.8899999997</v>
      </c>
      <c r="QR202" s="678">
        <v>4424910.7300000004</v>
      </c>
      <c r="QS202" s="678">
        <v>4468134.46</v>
      </c>
      <c r="QT202" s="678">
        <v>4515575.97</v>
      </c>
      <c r="QU202" s="678">
        <v>4515575.97</v>
      </c>
      <c r="QV202" s="678">
        <v>4562476.8600000003</v>
      </c>
      <c r="QW202" s="678">
        <v>4650033.4800000004</v>
      </c>
      <c r="QX202" s="678">
        <v>4726778.3</v>
      </c>
      <c r="QY202" s="678">
        <v>4828793.29</v>
      </c>
      <c r="QZ202" s="678">
        <v>4963382.74</v>
      </c>
      <c r="RA202" s="678">
        <v>4989277.71</v>
      </c>
      <c r="RB202" s="678">
        <v>4989277.71</v>
      </c>
      <c r="RC202" s="678">
        <v>5024071.7300000004</v>
      </c>
      <c r="RD202" s="678">
        <v>5043954.21</v>
      </c>
      <c r="RE202" s="678">
        <v>5065723.91</v>
      </c>
      <c r="RF202" s="678">
        <v>5071139.79</v>
      </c>
      <c r="RG202" s="678">
        <v>5075705.67</v>
      </c>
      <c r="RH202" s="678">
        <v>5096427.9000000004</v>
      </c>
      <c r="RI202" s="678">
        <v>5096427.9000000004</v>
      </c>
      <c r="RJ202" s="678">
        <v>5127517.99</v>
      </c>
      <c r="RK202" s="678">
        <v>5158366.7300000004</v>
      </c>
      <c r="RL202" s="678">
        <v>5212807.49</v>
      </c>
      <c r="RM202" s="678">
        <v>5300935.72</v>
      </c>
      <c r="RN202" s="678">
        <v>5365696.47</v>
      </c>
      <c r="RO202" s="678">
        <v>5367604.46</v>
      </c>
      <c r="RP202" s="678">
        <v>5367604.46</v>
      </c>
      <c r="RQ202" s="678">
        <v>5370881.6200000001</v>
      </c>
      <c r="RR202" s="678">
        <v>5373340.5700000003</v>
      </c>
      <c r="RS202" s="678">
        <v>5373952.2800000003</v>
      </c>
      <c r="RT202" s="678">
        <v>5375224.0999999996</v>
      </c>
      <c r="RU202" s="678">
        <v>5385022.5999999996</v>
      </c>
      <c r="RV202" s="678">
        <v>5400260.7599999998</v>
      </c>
      <c r="RW202" s="678">
        <v>5400260.7599999998</v>
      </c>
      <c r="RX202" s="678">
        <v>5431943.4500000002</v>
      </c>
      <c r="RY202" s="678">
        <v>5452229.25</v>
      </c>
      <c r="RZ202" s="678">
        <v>5452229.25</v>
      </c>
      <c r="SA202" s="678">
        <v>5452229.25</v>
      </c>
      <c r="SB202" s="678">
        <v>5452229.25</v>
      </c>
      <c r="SC202" s="678">
        <v>5452229.25</v>
      </c>
      <c r="SD202" s="678">
        <v>5452229.25</v>
      </c>
      <c r="SE202" s="678">
        <v>5452229.25</v>
      </c>
      <c r="SF202" s="678">
        <v>5452229.25</v>
      </c>
      <c r="SG202" s="678">
        <v>5452229.25</v>
      </c>
      <c r="SH202" s="678">
        <v>5452229.25</v>
      </c>
      <c r="SI202" s="678">
        <v>5452229.25</v>
      </c>
      <c r="SJ202" s="678">
        <v>5452229.25</v>
      </c>
      <c r="SK202" s="678">
        <v>5452229.25</v>
      </c>
      <c r="SL202" s="678">
        <v>5452229.25</v>
      </c>
      <c r="SM202" s="678">
        <v>5452229.25</v>
      </c>
      <c r="SN202" s="678">
        <v>5452229.25</v>
      </c>
      <c r="SO202" s="678">
        <v>5452229.25</v>
      </c>
      <c r="SP202" s="678">
        <v>5452229.25</v>
      </c>
      <c r="SQ202" s="678">
        <v>5452229.25</v>
      </c>
      <c r="SR202" s="678">
        <v>5452229.25</v>
      </c>
      <c r="SS202" s="678">
        <v>5452229.25</v>
      </c>
      <c r="ST202" s="678">
        <v>5452229.25</v>
      </c>
      <c r="SU202" s="678">
        <v>5452229.25</v>
      </c>
      <c r="SV202" s="678">
        <v>5452229.25</v>
      </c>
      <c r="SW202" s="678">
        <v>5452229.25</v>
      </c>
      <c r="SX202" s="678">
        <v>5452229.25</v>
      </c>
      <c r="SY202" s="678">
        <v>5452229.25</v>
      </c>
      <c r="SZ202" s="678">
        <v>5452229.25</v>
      </c>
      <c r="TA202" s="678">
        <v>5452229.25</v>
      </c>
      <c r="TB202" s="678">
        <v>5452229.25</v>
      </c>
      <c r="TC202" s="678">
        <v>5452229.25</v>
      </c>
      <c r="TD202" s="678">
        <v>5452229.25</v>
      </c>
      <c r="TE202" s="678">
        <v>5452229.25</v>
      </c>
      <c r="TF202" s="678">
        <v>5452229.25</v>
      </c>
      <c r="TG202" s="678">
        <v>5452229.25</v>
      </c>
      <c r="TH202" s="678">
        <v>5452229.25</v>
      </c>
      <c r="TI202" s="678">
        <v>5452229.25</v>
      </c>
      <c r="TJ202" s="678">
        <v>5452229.25</v>
      </c>
      <c r="TK202" s="678">
        <v>5452229.25</v>
      </c>
      <c r="TL202">
        <v>5452229.25</v>
      </c>
      <c r="TM202">
        <v>5452229.25</v>
      </c>
      <c r="TN202">
        <v>5452229.25</v>
      </c>
      <c r="TO202">
        <v>5452229.25</v>
      </c>
      <c r="TP202">
        <v>5452229.25</v>
      </c>
      <c r="TQ202">
        <v>5452229.25</v>
      </c>
      <c r="TR202">
        <v>5452229.25</v>
      </c>
      <c r="TS202">
        <v>5452229.25</v>
      </c>
      <c r="TT202">
        <v>5452229.25</v>
      </c>
      <c r="TU202">
        <v>5452229.25</v>
      </c>
      <c r="TV202">
        <v>5452229.25</v>
      </c>
      <c r="TW202">
        <v>5452229.25</v>
      </c>
      <c r="TX202">
        <v>5452229.25</v>
      </c>
      <c r="TY202">
        <v>5452229.25</v>
      </c>
      <c r="TZ202">
        <v>5452229.25</v>
      </c>
      <c r="UA202">
        <v>5452229.25</v>
      </c>
      <c r="UB202">
        <v>5452229.25</v>
      </c>
      <c r="UC202">
        <v>5452229.25</v>
      </c>
      <c r="UD202">
        <v>5452229.25</v>
      </c>
      <c r="UE202">
        <v>5452229.25</v>
      </c>
      <c r="UF202">
        <v>5452229.25</v>
      </c>
      <c r="UG202">
        <v>5452229.25</v>
      </c>
      <c r="UH202">
        <v>5452229.25</v>
      </c>
      <c r="UI202">
        <v>5452229.25</v>
      </c>
      <c r="UJ202">
        <v>5452229.25</v>
      </c>
      <c r="UK202">
        <v>5452229.25</v>
      </c>
      <c r="UL202">
        <v>5452229.25</v>
      </c>
      <c r="UM202">
        <v>5452229.25</v>
      </c>
      <c r="UN202">
        <v>5452229.25</v>
      </c>
      <c r="UO202">
        <v>5452229.25</v>
      </c>
      <c r="UP202">
        <v>5452229.25</v>
      </c>
      <c r="UQ202">
        <v>5452229.25</v>
      </c>
      <c r="UR202">
        <v>5452229.25</v>
      </c>
      <c r="US202">
        <v>5452229.25</v>
      </c>
      <c r="UT202">
        <v>5452229.25</v>
      </c>
      <c r="UU202">
        <v>5452229.25</v>
      </c>
      <c r="UV202">
        <v>5452229.25</v>
      </c>
      <c r="UW202">
        <v>5452229.25</v>
      </c>
      <c r="UX202">
        <v>5452229.25</v>
      </c>
      <c r="UY202">
        <v>5452229.25</v>
      </c>
      <c r="UZ202">
        <v>5452229.25</v>
      </c>
      <c r="VA202">
        <v>5452229.25</v>
      </c>
      <c r="VB202">
        <v>5452229.25</v>
      </c>
      <c r="VC202">
        <v>5452229.25</v>
      </c>
      <c r="VD202">
        <v>5452229.25</v>
      </c>
      <c r="VE202">
        <v>5452229.25</v>
      </c>
      <c r="VF202">
        <v>5452229.25</v>
      </c>
      <c r="VG202">
        <v>5452229.25</v>
      </c>
      <c r="VH202">
        <v>5452229.25</v>
      </c>
      <c r="VI202">
        <v>5452229.25</v>
      </c>
      <c r="VJ202">
        <v>5452229.25</v>
      </c>
      <c r="VK202">
        <v>5452229.25</v>
      </c>
      <c r="VL202">
        <v>5452229.25</v>
      </c>
      <c r="VM202">
        <v>5452229.25</v>
      </c>
    </row>
    <row r="203" spans="11:585">
      <c r="K203" t="s">
        <v>837</v>
      </c>
      <c r="M203" s="678">
        <v>0</v>
      </c>
      <c r="N203" s="678">
        <v>0</v>
      </c>
      <c r="O203" s="678">
        <v>0</v>
      </c>
      <c r="P203" s="678">
        <v>5770.22</v>
      </c>
      <c r="Q203" s="678">
        <v>0</v>
      </c>
      <c r="R203" s="678">
        <v>0</v>
      </c>
      <c r="S203" t="s">
        <v>6192</v>
      </c>
      <c r="T203" s="678"/>
      <c r="U203" s="678"/>
      <c r="V203" s="678"/>
      <c r="W203" s="678"/>
      <c r="X203" s="678"/>
      <c r="Y203" s="678"/>
      <c r="Z203" s="678"/>
      <c r="AA203" s="678"/>
      <c r="AB203" s="678"/>
      <c r="AC203" s="678"/>
      <c r="AD203" s="678"/>
      <c r="AE203" s="678"/>
      <c r="AF203" s="678"/>
      <c r="AG203" s="678"/>
      <c r="AH203" s="678"/>
      <c r="AI203" s="678"/>
      <c r="AJ203" s="678"/>
      <c r="AK203" s="678"/>
      <c r="AL203" s="678"/>
      <c r="AM203" s="678"/>
      <c r="AN203" s="678"/>
      <c r="AO203" s="678"/>
      <c r="AP203" s="678"/>
      <c r="AQ203" s="678"/>
      <c r="AR203" s="678"/>
      <c r="AS203" s="678"/>
      <c r="AT203" s="678"/>
      <c r="AU203" s="678"/>
      <c r="AV203" s="678"/>
      <c r="AW203" s="678"/>
      <c r="AX203" s="678"/>
      <c r="AY203" s="678"/>
      <c r="AZ203" s="678"/>
      <c r="BA203" s="678"/>
      <c r="BB203" s="678"/>
      <c r="BC203" s="678"/>
      <c r="BD203" s="678"/>
      <c r="BE203" s="678"/>
      <c r="BF203" s="678"/>
      <c r="BG203" s="678"/>
      <c r="BH203" s="678"/>
      <c r="BI203" s="678"/>
      <c r="BJ203" s="678"/>
      <c r="BK203" s="678"/>
      <c r="BL203" s="678"/>
      <c r="BM203" s="678"/>
      <c r="BN203" s="678"/>
      <c r="BO203" s="678"/>
      <c r="BP203" s="678"/>
      <c r="BQ203" s="678"/>
      <c r="BR203" s="678"/>
      <c r="BS203" s="678"/>
      <c r="BT203" s="678"/>
      <c r="BU203" s="678"/>
      <c r="BV203" s="678"/>
      <c r="BW203" s="678"/>
      <c r="BX203" s="678"/>
      <c r="BY203" s="678"/>
      <c r="BZ203" s="678"/>
      <c r="CA203" s="678"/>
      <c r="CB203" s="678"/>
      <c r="CC203" s="678"/>
      <c r="CD203" s="678"/>
      <c r="CE203" s="678"/>
      <c r="CF203" s="678"/>
      <c r="CG203" s="678"/>
      <c r="CH203" s="678"/>
      <c r="CI203" s="678"/>
      <c r="CJ203" s="678"/>
      <c r="CK203" s="678"/>
      <c r="CL203" s="678"/>
      <c r="CM203" s="678"/>
      <c r="CN203" s="678"/>
      <c r="CO203" s="678"/>
      <c r="CP203" s="678"/>
      <c r="CQ203" s="678"/>
      <c r="CR203" s="678"/>
      <c r="CS203" s="678"/>
      <c r="CT203" s="678"/>
      <c r="CU203" s="678"/>
      <c r="CV203" s="678"/>
      <c r="CW203" s="678"/>
      <c r="CX203" s="678"/>
      <c r="CY203" s="678"/>
      <c r="CZ203" s="678"/>
      <c r="DA203" s="678"/>
      <c r="DB203" s="678"/>
      <c r="DC203" s="678"/>
      <c r="DD203" s="678"/>
      <c r="DE203" s="678"/>
      <c r="DF203" s="678"/>
      <c r="DG203" s="678"/>
      <c r="DH203" s="678"/>
      <c r="DI203" s="678"/>
      <c r="DJ203" s="678"/>
      <c r="DK203" s="678"/>
      <c r="DL203" s="678"/>
      <c r="DM203" s="678"/>
      <c r="DN203" s="678"/>
      <c r="DO203" s="678"/>
      <c r="DP203" s="678"/>
      <c r="DQ203" s="678"/>
      <c r="DR203" s="678"/>
      <c r="DS203" s="678"/>
      <c r="DT203" s="678"/>
      <c r="DU203" s="678"/>
      <c r="DV203" s="678"/>
      <c r="DW203" s="678"/>
      <c r="DX203" s="678"/>
      <c r="DY203" s="678"/>
      <c r="DZ203" s="678"/>
      <c r="EA203" s="678"/>
      <c r="EB203" s="678"/>
      <c r="EC203" s="678"/>
      <c r="ED203" s="678"/>
      <c r="EE203" s="678"/>
      <c r="EF203" s="678"/>
      <c r="EG203" s="678"/>
      <c r="EH203" s="678"/>
      <c r="EI203" s="678"/>
      <c r="EJ203" s="678"/>
      <c r="EK203" s="678"/>
      <c r="EL203" s="678"/>
      <c r="EM203" s="678"/>
      <c r="EN203" s="678"/>
      <c r="EO203" s="678"/>
      <c r="EP203" s="678"/>
      <c r="EQ203" s="678"/>
      <c r="ER203" s="678"/>
      <c r="ES203" s="678"/>
      <c r="ET203" s="678"/>
      <c r="EU203" s="678"/>
      <c r="EV203" s="678"/>
      <c r="EW203" s="678"/>
      <c r="EX203" s="678"/>
      <c r="EY203" s="678"/>
      <c r="EZ203" s="678"/>
      <c r="FA203" s="678"/>
      <c r="FB203" s="678"/>
      <c r="FC203" s="678"/>
      <c r="FD203" s="678"/>
      <c r="FE203" s="678"/>
      <c r="FF203" s="678"/>
      <c r="FG203" s="678"/>
      <c r="FH203" s="678"/>
      <c r="FI203" s="678"/>
      <c r="FJ203" s="678"/>
      <c r="FK203" s="678"/>
      <c r="FL203" s="678"/>
      <c r="FM203" s="678"/>
      <c r="FN203" s="678"/>
      <c r="FO203" s="678"/>
      <c r="FP203" s="678"/>
      <c r="FQ203" s="678"/>
      <c r="FR203" s="678"/>
      <c r="FS203" s="678"/>
      <c r="FT203" s="678"/>
      <c r="FU203" s="678"/>
      <c r="FV203" s="678"/>
      <c r="FW203" s="678"/>
      <c r="FX203" s="678"/>
      <c r="FY203" s="678"/>
      <c r="FZ203" s="678"/>
      <c r="GA203" s="678"/>
      <c r="GB203" s="678"/>
      <c r="GC203" s="678"/>
      <c r="GD203" s="678"/>
      <c r="GE203" s="678"/>
      <c r="GF203" s="678"/>
      <c r="GG203" s="678"/>
      <c r="GH203" s="678"/>
      <c r="GI203" s="678"/>
      <c r="GJ203" s="678"/>
      <c r="GK203" s="678"/>
      <c r="GL203" s="678"/>
      <c r="GM203" s="678"/>
      <c r="GN203" s="678"/>
      <c r="GO203" s="678"/>
      <c r="GP203" s="678"/>
      <c r="GQ203" s="678"/>
      <c r="GR203" s="678"/>
      <c r="GS203" s="678"/>
      <c r="GT203" s="678"/>
      <c r="GU203" s="678"/>
      <c r="GV203" s="678"/>
      <c r="GW203" s="678"/>
      <c r="GX203" s="678"/>
      <c r="GY203" s="678"/>
      <c r="GZ203" s="678"/>
      <c r="HA203" s="678"/>
      <c r="HB203" s="678"/>
      <c r="HC203" s="678"/>
      <c r="HD203" s="678"/>
      <c r="HE203" s="678"/>
      <c r="HF203" s="678"/>
      <c r="HG203" s="678"/>
      <c r="HH203" s="678"/>
      <c r="HI203" s="678"/>
      <c r="HJ203" s="678"/>
      <c r="HK203" s="678"/>
      <c r="HL203" s="678"/>
      <c r="HM203" s="678"/>
      <c r="HN203" s="678"/>
      <c r="HO203" s="678"/>
      <c r="HP203" s="678"/>
      <c r="HQ203" s="678"/>
      <c r="HR203" s="678"/>
      <c r="HS203" s="678"/>
      <c r="HT203" s="678"/>
      <c r="HU203" s="678"/>
      <c r="HV203" s="678"/>
      <c r="HW203" s="678"/>
      <c r="HX203" s="678"/>
      <c r="HY203" s="678"/>
      <c r="HZ203" s="678"/>
      <c r="IA203" s="678"/>
      <c r="IB203" s="678"/>
      <c r="IC203" s="678"/>
      <c r="ID203" s="678"/>
      <c r="IE203" s="678"/>
      <c r="IF203" s="678"/>
      <c r="IG203" s="678"/>
      <c r="IH203" s="678"/>
      <c r="II203" s="678"/>
      <c r="IJ203" s="678"/>
      <c r="IK203" s="678"/>
      <c r="IL203" s="678"/>
      <c r="IM203" s="678"/>
      <c r="IN203" s="678"/>
      <c r="IO203" s="678"/>
      <c r="IP203" s="678"/>
      <c r="IQ203" s="678"/>
      <c r="IR203" s="678"/>
      <c r="IS203" s="678"/>
      <c r="IT203" s="678"/>
      <c r="IU203" s="678"/>
      <c r="IV203" s="678"/>
      <c r="IW203" s="678"/>
      <c r="IX203" s="678"/>
      <c r="IY203" s="678"/>
      <c r="IZ203" s="678"/>
      <c r="JA203" s="678"/>
      <c r="JB203" s="678"/>
      <c r="JC203" s="678"/>
      <c r="JD203" s="678"/>
      <c r="JE203" s="678"/>
      <c r="JF203" s="678"/>
      <c r="JG203" s="678"/>
      <c r="JH203" s="678"/>
      <c r="JI203" s="678"/>
      <c r="JJ203" s="678"/>
      <c r="JK203" s="678"/>
      <c r="JL203" s="678"/>
      <c r="JM203" s="678"/>
      <c r="JN203" s="678"/>
      <c r="JO203" s="678"/>
      <c r="JP203" s="678"/>
      <c r="JQ203" s="678"/>
      <c r="JR203" s="678"/>
      <c r="JS203" s="678"/>
      <c r="JT203" s="678"/>
      <c r="JU203" s="678"/>
      <c r="JV203" s="678"/>
      <c r="JW203" s="678"/>
      <c r="JX203" s="678"/>
      <c r="JY203" s="678"/>
      <c r="JZ203" s="678"/>
      <c r="KA203" s="678"/>
      <c r="KB203" s="678"/>
      <c r="KC203" s="678"/>
      <c r="KD203" s="678"/>
      <c r="KE203" s="678"/>
      <c r="KF203" s="678"/>
      <c r="KG203" s="678"/>
      <c r="KH203" s="678"/>
      <c r="KI203" s="678"/>
      <c r="KJ203" s="678"/>
      <c r="KK203" s="678"/>
      <c r="KL203" s="678"/>
      <c r="KM203" s="678"/>
      <c r="KN203" s="678"/>
      <c r="KO203" s="678"/>
      <c r="KP203" s="678"/>
      <c r="KQ203" s="678"/>
      <c r="KR203" s="678"/>
      <c r="KS203" s="678"/>
      <c r="KT203" s="678"/>
      <c r="KU203" s="678"/>
      <c r="KV203" s="678"/>
      <c r="KW203" s="678"/>
      <c r="KX203" s="678"/>
      <c r="KY203" s="678"/>
      <c r="KZ203" s="678"/>
      <c r="LA203" s="678"/>
      <c r="LB203" s="678"/>
      <c r="LC203" s="678"/>
      <c r="LD203" s="678"/>
      <c r="LE203" s="678"/>
      <c r="LF203" s="678"/>
      <c r="LG203" s="678"/>
      <c r="LH203" s="678"/>
      <c r="LI203" s="678"/>
      <c r="LJ203" s="678"/>
      <c r="LK203" s="678"/>
      <c r="LL203" s="678"/>
      <c r="LM203" s="678"/>
      <c r="LN203" s="678"/>
      <c r="LO203" s="678"/>
      <c r="LP203" s="678"/>
      <c r="LQ203" s="678"/>
      <c r="LR203" s="678"/>
      <c r="LS203" s="678"/>
      <c r="LT203" s="678"/>
      <c r="LU203" s="678"/>
      <c r="LV203" s="678"/>
      <c r="LW203" s="678"/>
      <c r="LX203" s="678"/>
      <c r="LY203" s="678"/>
      <c r="LZ203" s="678"/>
      <c r="MA203" s="678"/>
      <c r="MB203" s="678"/>
      <c r="MC203" s="678"/>
      <c r="MD203" s="678"/>
      <c r="ME203" s="678"/>
      <c r="MF203" s="678"/>
      <c r="MG203" s="678"/>
      <c r="MH203" s="678"/>
      <c r="MI203" s="678"/>
      <c r="MJ203" s="678"/>
      <c r="MK203" s="678"/>
      <c r="ML203" s="678"/>
      <c r="MM203" s="678"/>
      <c r="MN203" s="678"/>
      <c r="MO203" s="678"/>
      <c r="MP203" s="678"/>
      <c r="MQ203" s="678"/>
      <c r="MR203" s="678"/>
      <c r="MS203" s="678"/>
      <c r="MT203" s="678"/>
      <c r="MU203" s="678"/>
      <c r="MV203" s="678"/>
      <c r="MW203" s="678"/>
      <c r="MX203" s="678"/>
      <c r="MY203" s="678"/>
      <c r="MZ203" s="678"/>
      <c r="NA203" s="678"/>
      <c r="NB203" s="678"/>
      <c r="NC203" s="678"/>
      <c r="ND203" s="678"/>
      <c r="NE203" s="678"/>
      <c r="NF203" s="678"/>
      <c r="NG203" s="678"/>
      <c r="NH203" s="678"/>
      <c r="NI203" s="678"/>
      <c r="NJ203" s="678"/>
      <c r="NK203" s="678"/>
      <c r="NL203" s="678"/>
      <c r="NM203" s="678"/>
      <c r="NN203" s="678"/>
      <c r="NO203" s="678"/>
      <c r="NP203" s="678"/>
      <c r="NQ203" s="678"/>
      <c r="NR203" s="678"/>
      <c r="NS203" s="678"/>
      <c r="NT203" s="678"/>
      <c r="NU203" s="678"/>
      <c r="NV203" s="678"/>
      <c r="NW203" s="678"/>
      <c r="NX203" s="678"/>
      <c r="NY203" s="678"/>
      <c r="NZ203" s="678"/>
      <c r="OA203" s="678"/>
      <c r="OB203" s="678"/>
      <c r="OC203" s="678"/>
      <c r="OD203" s="678"/>
      <c r="OE203" s="678"/>
      <c r="OF203" s="678"/>
      <c r="OG203" s="678"/>
      <c r="OH203" s="678"/>
      <c r="OI203" s="678"/>
      <c r="OJ203" s="678"/>
      <c r="OK203" s="678"/>
      <c r="OL203" s="678"/>
      <c r="OM203" s="678"/>
      <c r="ON203" s="678"/>
      <c r="OO203" s="678"/>
      <c r="OP203" s="678"/>
      <c r="OQ203" s="678"/>
      <c r="OR203" s="678"/>
      <c r="OS203" s="678"/>
      <c r="OT203" s="678"/>
      <c r="OU203" s="678"/>
      <c r="OV203" s="678"/>
      <c r="OW203" s="678"/>
      <c r="OX203" s="678"/>
      <c r="OY203" s="678"/>
      <c r="OZ203" s="678"/>
      <c r="PA203" s="678"/>
      <c r="PB203" s="678"/>
      <c r="PC203" s="678"/>
      <c r="PD203" s="678"/>
      <c r="PE203" s="678"/>
      <c r="PF203" s="678"/>
      <c r="PG203" s="678"/>
      <c r="PH203" s="678"/>
      <c r="PI203" s="678"/>
      <c r="PJ203" s="678"/>
      <c r="PK203" s="678"/>
      <c r="PL203" s="678"/>
      <c r="PM203" s="678"/>
      <c r="PN203" s="678"/>
      <c r="PO203" s="678"/>
      <c r="PP203" s="678"/>
      <c r="PQ203" s="678"/>
      <c r="PR203" s="678"/>
      <c r="PS203" s="678"/>
      <c r="PT203" s="678"/>
      <c r="PU203" s="678"/>
      <c r="PV203" s="678"/>
      <c r="PW203" s="678"/>
      <c r="PX203" s="678"/>
      <c r="PY203" s="678"/>
      <c r="PZ203" s="678"/>
      <c r="QA203" s="678"/>
      <c r="QB203" s="678"/>
      <c r="QC203" s="678"/>
      <c r="QD203" s="678"/>
      <c r="QE203" s="678"/>
      <c r="QF203" s="678"/>
      <c r="QG203" s="678"/>
      <c r="QH203" s="678"/>
      <c r="QI203" s="678"/>
      <c r="QJ203" s="678"/>
      <c r="QK203" s="678"/>
      <c r="QL203" s="678"/>
      <c r="QM203" s="678"/>
      <c r="QN203" s="678"/>
      <c r="QO203" s="678"/>
      <c r="QP203" s="678"/>
      <c r="QQ203" s="678"/>
      <c r="QR203" s="678"/>
      <c r="QS203" s="678"/>
      <c r="QT203" s="678"/>
      <c r="QU203" s="678"/>
      <c r="QV203" s="678"/>
      <c r="QW203" s="678"/>
      <c r="QX203" s="678"/>
      <c r="QY203" s="678"/>
      <c r="QZ203" s="678"/>
      <c r="RA203" s="678"/>
      <c r="RB203" s="678"/>
      <c r="RC203" s="678"/>
      <c r="RD203" s="678"/>
      <c r="RE203" s="678"/>
      <c r="RF203" s="678"/>
      <c r="RG203" s="678"/>
      <c r="RH203" s="678"/>
      <c r="RI203" s="678"/>
      <c r="RJ203" s="678"/>
      <c r="RK203" s="678"/>
      <c r="RL203" s="678"/>
      <c r="RM203" s="678"/>
      <c r="RN203" s="678"/>
      <c r="RO203" s="678"/>
      <c r="RP203" s="678"/>
      <c r="RQ203" s="678"/>
      <c r="RR203" s="678"/>
      <c r="RS203" s="678"/>
      <c r="RT203" s="678"/>
      <c r="RU203" s="678"/>
      <c r="RV203" s="678"/>
      <c r="RW203" s="678"/>
      <c r="RX203" s="678"/>
      <c r="RY203" s="678"/>
      <c r="RZ203" s="678"/>
      <c r="SA203" s="678"/>
      <c r="SB203" s="678"/>
      <c r="SC203" s="678"/>
      <c r="SD203" s="678"/>
      <c r="SE203" s="678"/>
      <c r="SF203" s="678"/>
      <c r="SG203" s="678"/>
      <c r="SH203" s="678"/>
      <c r="SI203" s="678"/>
      <c r="SJ203" s="678"/>
      <c r="SK203" s="678"/>
      <c r="SL203" s="678"/>
      <c r="SM203" s="678"/>
      <c r="SN203" s="678"/>
      <c r="SO203" s="678"/>
      <c r="SP203" s="678"/>
      <c r="SQ203" s="678"/>
      <c r="SR203" s="678"/>
      <c r="SS203" s="678"/>
      <c r="ST203" s="678"/>
      <c r="SU203" s="678"/>
      <c r="SV203" s="678"/>
      <c r="SW203" s="678"/>
      <c r="SX203" s="678"/>
      <c r="SY203" s="678"/>
      <c r="SZ203" s="678"/>
      <c r="TA203" s="678"/>
      <c r="TB203" s="678"/>
      <c r="TC203" s="678"/>
      <c r="TD203" s="678"/>
      <c r="TE203" s="678"/>
      <c r="TF203" s="678"/>
      <c r="TG203" s="678"/>
      <c r="TH203" s="678"/>
      <c r="TI203" s="678"/>
      <c r="TJ203" s="678"/>
      <c r="TK203" s="678"/>
    </row>
    <row r="204" spans="11:585">
      <c r="K204" t="s">
        <v>1083</v>
      </c>
      <c r="M204" s="678">
        <v>1876943.13</v>
      </c>
      <c r="N204" s="678">
        <v>438370.8</v>
      </c>
      <c r="O204" s="678">
        <v>16626.84</v>
      </c>
      <c r="P204" s="678">
        <v>31587.58</v>
      </c>
      <c r="Q204" s="678">
        <v>12066.26</v>
      </c>
      <c r="R204" s="678">
        <v>6547.2</v>
      </c>
      <c r="S204" t="s">
        <v>6192</v>
      </c>
      <c r="T204" s="678"/>
      <c r="U204" s="678"/>
      <c r="V204" s="678"/>
      <c r="W204" s="678"/>
      <c r="X204" s="678"/>
      <c r="Y204" s="678"/>
      <c r="Z204" s="678"/>
      <c r="AA204" s="678"/>
      <c r="AB204" s="678"/>
      <c r="AC204" s="678"/>
      <c r="AD204" s="678"/>
      <c r="AE204" s="678"/>
      <c r="AF204" s="678"/>
      <c r="AG204" s="678"/>
      <c r="AH204" s="678"/>
      <c r="AI204" s="678"/>
      <c r="AJ204" s="678"/>
      <c r="AK204" s="678"/>
      <c r="AL204" s="678"/>
      <c r="AM204" s="678"/>
      <c r="AN204" s="678"/>
      <c r="AO204" s="678"/>
      <c r="AP204" s="678"/>
      <c r="AQ204" s="678"/>
      <c r="AR204" s="678"/>
      <c r="AS204" s="678"/>
      <c r="AT204" s="678"/>
      <c r="AU204" s="678"/>
      <c r="AV204" s="678"/>
      <c r="AW204" s="678"/>
      <c r="AX204" s="678"/>
      <c r="AY204" s="678"/>
      <c r="AZ204" s="678"/>
      <c r="BA204" s="678"/>
      <c r="BB204" s="678"/>
      <c r="BC204" s="678"/>
      <c r="BD204" s="678"/>
      <c r="BE204" s="678"/>
      <c r="BF204" s="678"/>
      <c r="BG204" s="678"/>
      <c r="BH204" s="678"/>
      <c r="BI204" s="678"/>
      <c r="BJ204" s="678"/>
      <c r="BK204" s="678"/>
      <c r="BL204" s="678"/>
      <c r="BM204" s="678"/>
      <c r="BN204" s="678"/>
      <c r="BO204" s="678"/>
      <c r="BP204" s="678"/>
      <c r="BQ204" s="678"/>
      <c r="BR204" s="678"/>
      <c r="BS204" s="678"/>
      <c r="BT204" s="678"/>
      <c r="BU204" s="678"/>
      <c r="BV204" s="678"/>
      <c r="BW204" s="678"/>
      <c r="BX204" s="678"/>
      <c r="BY204" s="678"/>
      <c r="BZ204" s="678"/>
      <c r="CA204" s="678"/>
      <c r="CB204" s="678"/>
      <c r="CC204" s="678"/>
      <c r="CD204" s="678"/>
      <c r="CE204" s="678"/>
      <c r="CF204" s="678"/>
      <c r="CG204" s="678"/>
      <c r="CH204" s="678"/>
      <c r="CI204" s="678"/>
      <c r="CJ204" s="678"/>
      <c r="CK204" s="678"/>
      <c r="CL204" s="678"/>
      <c r="CM204" s="678"/>
      <c r="CN204" s="678"/>
      <c r="CO204" s="678"/>
      <c r="CP204" s="678"/>
      <c r="CQ204" s="678"/>
      <c r="CR204" s="678"/>
      <c r="CS204" s="678"/>
      <c r="CT204" s="678"/>
      <c r="CU204" s="678"/>
      <c r="CV204" s="678"/>
      <c r="CW204" s="678"/>
      <c r="CX204" s="678"/>
      <c r="CY204" s="678"/>
      <c r="CZ204" s="678"/>
      <c r="DA204" s="678"/>
      <c r="DB204" s="678"/>
      <c r="DC204" s="678"/>
      <c r="DD204" s="678"/>
      <c r="DE204" s="678"/>
      <c r="DF204" s="678"/>
      <c r="DG204" s="678"/>
      <c r="DH204" s="678"/>
      <c r="DI204" s="678"/>
      <c r="DJ204" s="678"/>
      <c r="DK204" s="678"/>
      <c r="DL204" s="678"/>
      <c r="DM204" s="678"/>
      <c r="DN204" s="678"/>
      <c r="DO204" s="678"/>
      <c r="DP204" s="678"/>
      <c r="DQ204" s="678"/>
      <c r="DR204" s="678"/>
      <c r="DS204" s="678"/>
      <c r="DT204" s="678"/>
      <c r="DU204" s="678"/>
      <c r="DV204" s="678"/>
      <c r="DW204" s="678"/>
      <c r="DX204" s="678"/>
      <c r="DY204" s="678"/>
      <c r="DZ204" s="678"/>
      <c r="EA204" s="678"/>
      <c r="EB204" s="678"/>
      <c r="EC204" s="678"/>
      <c r="ED204" s="678"/>
      <c r="EE204" s="678"/>
      <c r="EF204" s="678"/>
      <c r="EG204" s="678"/>
      <c r="EH204" s="678"/>
      <c r="EI204" s="678"/>
      <c r="EJ204" s="678"/>
      <c r="EK204" s="678"/>
      <c r="EL204" s="678"/>
      <c r="EM204" s="678"/>
      <c r="EN204" s="678"/>
      <c r="EO204" s="678"/>
      <c r="EP204" s="678"/>
      <c r="EQ204" s="678"/>
      <c r="ER204" s="678"/>
      <c r="ES204" s="678"/>
      <c r="ET204" s="678"/>
      <c r="EU204" s="678"/>
      <c r="EV204" s="678"/>
      <c r="EW204" s="678"/>
      <c r="EX204" s="678"/>
      <c r="EY204" s="678"/>
      <c r="EZ204" s="678"/>
      <c r="FA204" s="678"/>
      <c r="FB204" s="678"/>
      <c r="FC204" s="678"/>
      <c r="FD204" s="678"/>
      <c r="FE204" s="678"/>
      <c r="FF204" s="678"/>
      <c r="FG204" s="678"/>
      <c r="FH204" s="678"/>
      <c r="FI204" s="678"/>
      <c r="FJ204" s="678"/>
      <c r="FK204" s="678"/>
      <c r="FL204" s="678"/>
      <c r="FM204" s="678"/>
      <c r="FN204" s="678"/>
      <c r="FO204" s="678"/>
      <c r="FP204" s="678"/>
      <c r="FQ204" s="678"/>
      <c r="FR204" s="678"/>
      <c r="FS204" s="678"/>
      <c r="FT204" s="678"/>
      <c r="FU204" s="678"/>
      <c r="FV204" s="678"/>
      <c r="FW204" s="678"/>
      <c r="FX204" s="678"/>
      <c r="FY204" s="678"/>
      <c r="FZ204" s="678"/>
      <c r="GA204" s="678"/>
      <c r="GB204" s="678"/>
      <c r="GC204" s="678"/>
      <c r="GD204" s="678"/>
      <c r="GE204" s="678"/>
      <c r="GF204" s="678"/>
      <c r="GG204" s="678"/>
      <c r="GH204" s="678"/>
      <c r="GI204" s="678"/>
      <c r="GJ204" s="678"/>
      <c r="GK204" s="678"/>
      <c r="GL204" s="678"/>
      <c r="GM204" s="678"/>
      <c r="GN204" s="678"/>
      <c r="GO204" s="678"/>
      <c r="GP204" s="678"/>
      <c r="GQ204" s="678"/>
      <c r="GR204" s="678"/>
      <c r="GS204" s="678"/>
      <c r="GT204" s="678"/>
      <c r="GU204" s="678"/>
      <c r="GV204" s="678"/>
      <c r="GW204" s="678"/>
      <c r="GX204" s="678"/>
      <c r="GY204" s="678"/>
      <c r="GZ204" s="678"/>
      <c r="HA204" s="678"/>
      <c r="HB204" s="678"/>
      <c r="HC204" s="678"/>
      <c r="HD204" s="678"/>
      <c r="HE204" s="678"/>
      <c r="HF204" s="678"/>
      <c r="HG204" s="678"/>
      <c r="HH204" s="678"/>
      <c r="HI204" s="678"/>
      <c r="HJ204" s="678"/>
      <c r="HK204" s="678"/>
      <c r="HL204" s="678"/>
      <c r="HM204" s="678"/>
      <c r="HN204" s="678"/>
      <c r="HO204" s="678"/>
      <c r="HP204" s="678"/>
      <c r="HQ204" s="678"/>
      <c r="HR204" s="678"/>
      <c r="HS204" s="678"/>
      <c r="HT204" s="678"/>
      <c r="HU204" s="678"/>
      <c r="HV204" s="678"/>
      <c r="HW204" s="678"/>
      <c r="HX204" s="678"/>
      <c r="HY204" s="678"/>
      <c r="HZ204" s="678"/>
      <c r="IA204" s="678"/>
      <c r="IB204" s="678"/>
      <c r="IC204" s="678"/>
      <c r="ID204" s="678"/>
      <c r="IE204" s="678"/>
      <c r="IF204" s="678"/>
      <c r="IG204" s="678"/>
      <c r="IH204" s="678"/>
      <c r="II204" s="678"/>
      <c r="IJ204" s="678"/>
      <c r="IK204" s="678"/>
      <c r="IL204" s="678"/>
      <c r="IM204" s="678"/>
      <c r="IN204" s="678"/>
      <c r="IO204" s="678"/>
      <c r="IP204" s="678"/>
      <c r="IQ204" s="678"/>
      <c r="IR204" s="678"/>
      <c r="IS204" s="678"/>
      <c r="IT204" s="678"/>
      <c r="IU204" s="678"/>
      <c r="IV204" s="678"/>
      <c r="IW204" s="678"/>
      <c r="IX204" s="678"/>
      <c r="IY204" s="678"/>
      <c r="IZ204" s="678"/>
      <c r="JA204" s="678"/>
      <c r="JB204" s="678"/>
      <c r="JC204" s="678"/>
      <c r="JD204" s="678"/>
      <c r="JE204" s="678"/>
      <c r="JF204" s="678"/>
      <c r="JG204" s="678"/>
      <c r="JH204" s="678"/>
      <c r="JI204" s="678"/>
      <c r="JJ204" s="678"/>
      <c r="JK204" s="678"/>
      <c r="JL204" s="678"/>
      <c r="JM204" s="678"/>
      <c r="JN204" s="678"/>
      <c r="JO204" s="678"/>
      <c r="JP204" s="678"/>
      <c r="JQ204" s="678"/>
      <c r="JR204" s="678"/>
      <c r="JS204" s="678"/>
      <c r="JT204" s="678"/>
      <c r="JU204" s="678"/>
      <c r="JV204" s="678"/>
      <c r="JW204" s="678"/>
      <c r="JX204" s="678"/>
      <c r="JY204" s="678"/>
      <c r="JZ204" s="678"/>
      <c r="KA204" s="678"/>
      <c r="KB204" s="678"/>
      <c r="KC204" s="678"/>
      <c r="KD204" s="678"/>
      <c r="KE204" s="678"/>
      <c r="KF204" s="678"/>
      <c r="KG204" s="678"/>
      <c r="KH204" s="678"/>
      <c r="KI204" s="678"/>
      <c r="KJ204" s="678"/>
      <c r="KK204" s="678"/>
      <c r="KL204" s="678"/>
      <c r="KM204" s="678"/>
      <c r="KN204" s="678"/>
      <c r="KO204" s="678"/>
      <c r="KP204" s="678"/>
      <c r="KQ204" s="678"/>
      <c r="KR204" s="678"/>
      <c r="KS204" s="678">
        <v>384.65</v>
      </c>
      <c r="KT204" s="678">
        <v>935.78</v>
      </c>
      <c r="KU204" s="678">
        <v>2201.09</v>
      </c>
      <c r="KV204" s="678">
        <v>2755.67</v>
      </c>
      <c r="KW204" s="678">
        <v>2755.67</v>
      </c>
      <c r="KX204" s="678">
        <v>4487.37</v>
      </c>
      <c r="KY204" s="678">
        <v>8612.42</v>
      </c>
      <c r="KZ204" s="678">
        <v>11026.45</v>
      </c>
      <c r="LA204" s="678">
        <v>11088.84</v>
      </c>
      <c r="LB204" s="678">
        <v>11180.7</v>
      </c>
      <c r="LC204" s="678">
        <v>11272.55</v>
      </c>
      <c r="LD204" s="678">
        <v>11272.55</v>
      </c>
      <c r="LE204" s="678">
        <v>11364.41</v>
      </c>
      <c r="LF204" s="678">
        <v>11456.26</v>
      </c>
      <c r="LG204" s="678">
        <v>11548.12</v>
      </c>
      <c r="LH204" s="678">
        <v>11548.12</v>
      </c>
      <c r="LI204" s="678">
        <v>11548.12</v>
      </c>
      <c r="LJ204" s="678">
        <v>11548.12</v>
      </c>
      <c r="LK204" s="678">
        <v>11548.12</v>
      </c>
      <c r="LL204" s="678">
        <v>11548.12</v>
      </c>
      <c r="LM204" s="678">
        <v>11639.97</v>
      </c>
      <c r="LN204" s="678">
        <v>11731.83</v>
      </c>
      <c r="LO204" s="678">
        <v>11823.69</v>
      </c>
      <c r="LP204" s="678">
        <v>11915.54</v>
      </c>
      <c r="LQ204" s="678">
        <v>12007.4</v>
      </c>
      <c r="LR204" s="678">
        <v>12007.4</v>
      </c>
      <c r="LS204" s="678">
        <v>12153.09</v>
      </c>
      <c r="LT204" s="678">
        <v>12366.15</v>
      </c>
      <c r="LU204" s="678">
        <v>13149.42</v>
      </c>
      <c r="LV204" s="678">
        <v>14044.61</v>
      </c>
      <c r="LW204" s="678">
        <v>15932.18</v>
      </c>
      <c r="LX204" s="678">
        <v>16222.42</v>
      </c>
      <c r="LY204" s="678">
        <v>16222.42</v>
      </c>
      <c r="LZ204" s="678">
        <v>16528.599999999999</v>
      </c>
      <c r="MA204" s="678">
        <v>16626.84</v>
      </c>
      <c r="MB204" s="678">
        <v>16626.84</v>
      </c>
      <c r="MC204" s="678">
        <v>16626.84</v>
      </c>
      <c r="MD204" s="678">
        <v>16626.84</v>
      </c>
      <c r="ME204" s="678">
        <v>16626.84</v>
      </c>
      <c r="MF204" s="678">
        <v>16626.84</v>
      </c>
      <c r="MG204" s="678">
        <v>16626.84</v>
      </c>
      <c r="MH204" s="678">
        <v>16626.84</v>
      </c>
      <c r="MI204" s="678">
        <v>16626.84</v>
      </c>
      <c r="MJ204" s="678">
        <v>16626.84</v>
      </c>
      <c r="MK204" s="678">
        <v>16626.84</v>
      </c>
      <c r="ML204" s="678">
        <v>16626.84</v>
      </c>
      <c r="MM204" s="678">
        <v>16626.84</v>
      </c>
      <c r="MN204" s="678">
        <v>16626.84</v>
      </c>
      <c r="MO204" s="678">
        <v>16626.84</v>
      </c>
      <c r="MP204" s="678">
        <v>16626.84</v>
      </c>
      <c r="MQ204" s="678">
        <v>16626.84</v>
      </c>
      <c r="MR204" s="678">
        <v>16626.84</v>
      </c>
      <c r="MS204" s="678">
        <v>16626.84</v>
      </c>
      <c r="MT204" s="678">
        <v>16626.84</v>
      </c>
      <c r="MU204" s="678">
        <v>16626.84</v>
      </c>
      <c r="MV204" s="678">
        <v>16626.84</v>
      </c>
      <c r="MW204" s="678">
        <v>16626.84</v>
      </c>
      <c r="MX204" s="678">
        <v>16626.84</v>
      </c>
      <c r="MY204" s="678">
        <v>16626.84</v>
      </c>
      <c r="MZ204" s="678">
        <v>16626.84</v>
      </c>
      <c r="NA204" s="678">
        <v>16626.84</v>
      </c>
      <c r="NB204" s="678">
        <v>16626.84</v>
      </c>
      <c r="NC204" s="678">
        <v>16626.84</v>
      </c>
      <c r="ND204" s="678">
        <v>16626.84</v>
      </c>
      <c r="NE204" s="678">
        <v>16626.84</v>
      </c>
      <c r="NF204" s="678">
        <v>16626.84</v>
      </c>
      <c r="NG204" s="678">
        <v>16626.84</v>
      </c>
      <c r="NH204" s="678">
        <v>16626.84</v>
      </c>
      <c r="NI204" s="678">
        <v>16626.84</v>
      </c>
      <c r="NJ204" s="678">
        <v>16626.84</v>
      </c>
      <c r="NK204" s="678">
        <v>16626.84</v>
      </c>
      <c r="NL204" s="678">
        <v>16626.84</v>
      </c>
      <c r="NM204" s="678">
        <v>16626.84</v>
      </c>
      <c r="NN204" s="678">
        <v>16626.84</v>
      </c>
      <c r="NO204" s="678">
        <v>16626.84</v>
      </c>
      <c r="NP204" s="678">
        <v>16626.84</v>
      </c>
      <c r="NQ204" s="678">
        <v>16626.84</v>
      </c>
      <c r="NR204" s="678">
        <v>16626.84</v>
      </c>
      <c r="NS204" s="678">
        <v>16626.84</v>
      </c>
      <c r="NT204" s="678">
        <v>16626.84</v>
      </c>
      <c r="NU204" s="678">
        <v>16626.84</v>
      </c>
      <c r="NV204" s="678">
        <v>16626.84</v>
      </c>
      <c r="NW204" s="678">
        <v>16626.84</v>
      </c>
      <c r="NX204" s="678">
        <v>16626.84</v>
      </c>
      <c r="NY204" s="678">
        <v>16626.84</v>
      </c>
      <c r="NZ204" s="678">
        <v>16626.84</v>
      </c>
      <c r="OA204" s="678">
        <v>16626.84</v>
      </c>
      <c r="OB204" s="678">
        <v>16626.84</v>
      </c>
      <c r="OC204" s="678">
        <v>16626.84</v>
      </c>
      <c r="OD204" s="678">
        <v>16626.84</v>
      </c>
      <c r="OE204" s="678">
        <v>16626.84</v>
      </c>
      <c r="OF204" s="678">
        <v>16626.84</v>
      </c>
      <c r="OG204" s="678">
        <v>16626.84</v>
      </c>
      <c r="OH204" s="678">
        <v>16626.84</v>
      </c>
      <c r="OI204" s="678">
        <v>16626.84</v>
      </c>
      <c r="OJ204" s="678">
        <v>16626.84</v>
      </c>
      <c r="OK204" s="678">
        <v>16626.84</v>
      </c>
      <c r="OL204" s="678">
        <v>16626.84</v>
      </c>
      <c r="OM204" s="678">
        <v>16626.84</v>
      </c>
      <c r="ON204" s="678">
        <v>16626.84</v>
      </c>
      <c r="OO204" s="678">
        <v>16626.84</v>
      </c>
      <c r="OP204" s="678">
        <v>16626.84</v>
      </c>
      <c r="OQ204" s="678">
        <v>16626.84</v>
      </c>
      <c r="OR204" s="678">
        <v>16626.84</v>
      </c>
      <c r="OS204" s="678">
        <v>16626.84</v>
      </c>
      <c r="OT204" s="678">
        <v>16626.84</v>
      </c>
      <c r="OU204" s="678">
        <v>16626.84</v>
      </c>
      <c r="OV204" s="678">
        <v>16626.84</v>
      </c>
      <c r="OW204" s="678">
        <v>16626.84</v>
      </c>
      <c r="OX204" s="678">
        <v>16626.84</v>
      </c>
      <c r="OY204" s="678">
        <v>16626.84</v>
      </c>
      <c r="OZ204" s="678">
        <v>16626.84</v>
      </c>
      <c r="PA204" s="678">
        <v>16626.84</v>
      </c>
      <c r="PB204" s="678">
        <v>16626.84</v>
      </c>
      <c r="PC204" s="678">
        <v>16626.84</v>
      </c>
      <c r="PD204" s="678">
        <v>16626.84</v>
      </c>
      <c r="PE204" s="678">
        <v>16626.84</v>
      </c>
      <c r="PF204" s="678">
        <v>16626.84</v>
      </c>
      <c r="PG204" s="678">
        <v>16626.84</v>
      </c>
      <c r="PH204" s="678">
        <v>16626.84</v>
      </c>
      <c r="PI204" s="678">
        <v>16626.84</v>
      </c>
      <c r="PJ204" s="678">
        <v>16626.84</v>
      </c>
      <c r="PK204" s="678">
        <v>16626.84</v>
      </c>
      <c r="PL204" s="678">
        <v>16626.84</v>
      </c>
      <c r="PM204" s="678">
        <v>16626.84</v>
      </c>
      <c r="PN204" s="678">
        <v>16626.84</v>
      </c>
      <c r="PO204" s="678">
        <v>16626.84</v>
      </c>
      <c r="PP204" s="678">
        <v>16626.84</v>
      </c>
      <c r="PQ204" s="678">
        <v>19187.07</v>
      </c>
      <c r="PR204" s="678">
        <v>25160.959999999999</v>
      </c>
      <c r="PS204" s="678">
        <v>25160.959999999999</v>
      </c>
      <c r="PT204" s="678">
        <v>53877.94</v>
      </c>
      <c r="PU204" s="678">
        <v>120884.24</v>
      </c>
      <c r="PV204" s="678">
        <v>120884.24</v>
      </c>
      <c r="PW204" s="678">
        <v>120884.24</v>
      </c>
      <c r="PX204" s="678">
        <v>120884.24</v>
      </c>
      <c r="PY204" s="678">
        <v>122537.64</v>
      </c>
      <c r="PZ204" s="678">
        <v>122537.64</v>
      </c>
      <c r="QA204" s="678">
        <v>126395.59</v>
      </c>
      <c r="QB204" s="678">
        <v>132125.07</v>
      </c>
      <c r="QC204" s="678">
        <v>141634.17000000001</v>
      </c>
      <c r="QD204" s="678">
        <v>186224.74</v>
      </c>
      <c r="QE204" s="678">
        <v>263495.12</v>
      </c>
      <c r="QF204" s="678">
        <v>282271.40999999997</v>
      </c>
      <c r="QG204" s="678">
        <v>282271.40999999997</v>
      </c>
      <c r="QH204" s="678">
        <v>289259.39</v>
      </c>
      <c r="QI204" s="678">
        <v>337178.13</v>
      </c>
      <c r="QJ204" s="678">
        <v>426513.58</v>
      </c>
      <c r="QK204" s="678">
        <v>438370.8</v>
      </c>
      <c r="QL204" s="678">
        <v>464835.83</v>
      </c>
      <c r="QM204" s="678">
        <v>498377.2</v>
      </c>
      <c r="QN204" s="678">
        <v>498377.2</v>
      </c>
      <c r="QO204" s="678">
        <v>588304.75</v>
      </c>
      <c r="QP204" s="678">
        <v>665804.75</v>
      </c>
      <c r="QQ204" s="678">
        <v>802889.76</v>
      </c>
      <c r="QR204" s="678">
        <v>903796.27</v>
      </c>
      <c r="QS204" s="678">
        <v>1056117.95</v>
      </c>
      <c r="QT204" s="678">
        <v>1137052.8500000001</v>
      </c>
      <c r="QU204" s="678">
        <v>1137052.8500000001</v>
      </c>
      <c r="QV204" s="678">
        <v>1222297.29</v>
      </c>
      <c r="QW204" s="678">
        <v>1297735.99</v>
      </c>
      <c r="QX204" s="678">
        <v>1450326.74</v>
      </c>
      <c r="QY204" s="678">
        <v>1516021.66</v>
      </c>
      <c r="QZ204" s="678">
        <v>1576208.22</v>
      </c>
      <c r="RA204" s="678">
        <v>1607587.79</v>
      </c>
      <c r="RB204" s="678">
        <v>1607587.79</v>
      </c>
      <c r="RC204" s="678">
        <v>1647249.38</v>
      </c>
      <c r="RD204" s="678">
        <v>1693278.5</v>
      </c>
      <c r="RE204" s="678">
        <v>1741320.78</v>
      </c>
      <c r="RF204" s="678">
        <v>1824403.45</v>
      </c>
      <c r="RG204" s="678">
        <v>1838647.93</v>
      </c>
      <c r="RH204" s="678">
        <v>1842224.56</v>
      </c>
      <c r="RI204" s="678">
        <v>1842224.56</v>
      </c>
      <c r="RJ204" s="678">
        <v>1849474.74</v>
      </c>
      <c r="RK204" s="678">
        <v>1853743.91</v>
      </c>
      <c r="RL204" s="678">
        <v>1855499.47</v>
      </c>
      <c r="RM204" s="678">
        <v>1859086.34</v>
      </c>
      <c r="RN204" s="678">
        <v>1861156.67</v>
      </c>
      <c r="RO204" s="678">
        <v>1862368.6</v>
      </c>
      <c r="RP204" s="678">
        <v>1862368.6</v>
      </c>
      <c r="RQ204" s="678">
        <v>1864593.92</v>
      </c>
      <c r="RR204" s="678">
        <v>1867251.09</v>
      </c>
      <c r="RS204" s="678">
        <v>1869021.6</v>
      </c>
      <c r="RT204" s="678">
        <v>1872625.91</v>
      </c>
      <c r="RU204" s="678">
        <v>1874187.46</v>
      </c>
      <c r="RV204" s="678">
        <v>1874738.6</v>
      </c>
      <c r="RW204" s="678">
        <v>1874738.6</v>
      </c>
      <c r="RX204" s="678">
        <v>1875381.59</v>
      </c>
      <c r="RY204" s="678">
        <v>1876943.13</v>
      </c>
      <c r="RZ204" s="678">
        <v>1876943.13</v>
      </c>
      <c r="SA204" s="678">
        <v>1876943.13</v>
      </c>
      <c r="SB204" s="678">
        <v>1876943.13</v>
      </c>
      <c r="SC204" s="678">
        <v>1876943.13</v>
      </c>
      <c r="SD204" s="678">
        <v>1876943.13</v>
      </c>
      <c r="SE204" s="678">
        <v>1876943.13</v>
      </c>
      <c r="SF204" s="678">
        <v>1876943.13</v>
      </c>
      <c r="SG204" s="678">
        <v>1876943.13</v>
      </c>
      <c r="SH204" s="678">
        <v>1876943.13</v>
      </c>
      <c r="SI204" s="678">
        <v>1876943.13</v>
      </c>
      <c r="SJ204" s="678">
        <v>1876943.13</v>
      </c>
      <c r="SK204" s="678">
        <v>1876943.13</v>
      </c>
      <c r="SL204" s="678">
        <v>1876943.13</v>
      </c>
      <c r="SM204" s="678">
        <v>1876943.13</v>
      </c>
      <c r="SN204" s="678">
        <v>1876943.13</v>
      </c>
      <c r="SO204" s="678">
        <v>1876943.13</v>
      </c>
      <c r="SP204" s="678">
        <v>1876943.13</v>
      </c>
      <c r="SQ204" s="678">
        <v>1876943.13</v>
      </c>
      <c r="SR204" s="678">
        <v>1876943.13</v>
      </c>
      <c r="SS204" s="678">
        <v>1876943.13</v>
      </c>
      <c r="ST204" s="678">
        <v>1876943.13</v>
      </c>
      <c r="SU204" s="678">
        <v>1876943.13</v>
      </c>
      <c r="SV204" s="678">
        <v>1876943.13</v>
      </c>
      <c r="SW204" s="678">
        <v>1876943.13</v>
      </c>
      <c r="SX204" s="678">
        <v>1876943.13</v>
      </c>
      <c r="SY204" s="678">
        <v>1876943.13</v>
      </c>
      <c r="SZ204" s="678">
        <v>1876943.13</v>
      </c>
      <c r="TA204" s="678">
        <v>1876943.13</v>
      </c>
      <c r="TB204" s="678">
        <v>1876943.13</v>
      </c>
      <c r="TC204" s="678">
        <v>1876943.13</v>
      </c>
      <c r="TD204" s="678">
        <v>1876943.13</v>
      </c>
      <c r="TE204" s="678">
        <v>1876943.13</v>
      </c>
      <c r="TF204" s="678">
        <v>1876943.13</v>
      </c>
      <c r="TG204" s="678">
        <v>1876943.13</v>
      </c>
      <c r="TH204" s="678">
        <v>1876943.13</v>
      </c>
      <c r="TI204" s="678">
        <v>1876943.13</v>
      </c>
      <c r="TJ204" s="678">
        <v>1876943.13</v>
      </c>
      <c r="TK204" s="678">
        <v>1876943.13</v>
      </c>
      <c r="TL204">
        <v>1876943.13</v>
      </c>
      <c r="TM204">
        <v>1876943.13</v>
      </c>
      <c r="TN204">
        <v>1876943.13</v>
      </c>
      <c r="TO204">
        <v>1876943.13</v>
      </c>
      <c r="TP204">
        <v>1876943.13</v>
      </c>
      <c r="TQ204">
        <v>1876943.13</v>
      </c>
      <c r="TR204">
        <v>1876943.13</v>
      </c>
      <c r="TS204">
        <v>1876943.13</v>
      </c>
      <c r="TT204">
        <v>1876943.13</v>
      </c>
      <c r="TU204">
        <v>1876943.13</v>
      </c>
      <c r="TV204">
        <v>1876943.13</v>
      </c>
      <c r="TW204">
        <v>1876943.13</v>
      </c>
      <c r="TX204">
        <v>1876943.13</v>
      </c>
      <c r="TY204">
        <v>1876943.13</v>
      </c>
      <c r="TZ204">
        <v>1876943.13</v>
      </c>
      <c r="UA204">
        <v>1876943.13</v>
      </c>
      <c r="UB204">
        <v>1876943.13</v>
      </c>
      <c r="UC204">
        <v>1876943.13</v>
      </c>
      <c r="UD204">
        <v>1876943.13</v>
      </c>
      <c r="UE204">
        <v>1876943.13</v>
      </c>
      <c r="UF204">
        <v>1876943.13</v>
      </c>
      <c r="UG204">
        <v>1876943.13</v>
      </c>
      <c r="UH204">
        <v>1876943.13</v>
      </c>
      <c r="UI204">
        <v>1876943.13</v>
      </c>
      <c r="UJ204">
        <v>1876943.13</v>
      </c>
      <c r="UK204">
        <v>1876943.13</v>
      </c>
      <c r="UL204">
        <v>1876943.13</v>
      </c>
      <c r="UM204">
        <v>1876943.13</v>
      </c>
      <c r="UN204">
        <v>1876943.13</v>
      </c>
      <c r="UO204">
        <v>1876943.13</v>
      </c>
      <c r="UP204">
        <v>1876943.13</v>
      </c>
      <c r="UQ204">
        <v>1876943.13</v>
      </c>
      <c r="UR204">
        <v>1876943.13</v>
      </c>
      <c r="US204">
        <v>1876943.13</v>
      </c>
      <c r="UT204">
        <v>1876943.13</v>
      </c>
      <c r="UU204">
        <v>1876943.13</v>
      </c>
      <c r="UV204">
        <v>1876943.13</v>
      </c>
      <c r="UW204">
        <v>1876943.13</v>
      </c>
      <c r="UX204">
        <v>1876943.13</v>
      </c>
      <c r="UY204">
        <v>1876943.13</v>
      </c>
      <c r="UZ204">
        <v>1876943.13</v>
      </c>
      <c r="VA204">
        <v>1876943.13</v>
      </c>
      <c r="VB204">
        <v>1876943.13</v>
      </c>
      <c r="VC204">
        <v>1876943.13</v>
      </c>
      <c r="VD204">
        <v>1876943.13</v>
      </c>
      <c r="VE204">
        <v>1876943.13</v>
      </c>
      <c r="VF204">
        <v>1876943.13</v>
      </c>
      <c r="VG204">
        <v>1876943.13</v>
      </c>
      <c r="VH204">
        <v>1876943.13</v>
      </c>
      <c r="VI204">
        <v>1876943.13</v>
      </c>
      <c r="VJ204">
        <v>1876943.13</v>
      </c>
      <c r="VK204">
        <v>1876943.13</v>
      </c>
      <c r="VL204">
        <v>1876943.13</v>
      </c>
      <c r="VM204">
        <v>1876943.13</v>
      </c>
    </row>
    <row r="205" spans="11:585">
      <c r="K205" t="s">
        <v>834</v>
      </c>
      <c r="M205" s="678">
        <v>0</v>
      </c>
      <c r="N205" s="678">
        <v>0</v>
      </c>
      <c r="O205" s="678">
        <v>0</v>
      </c>
      <c r="P205" s="678">
        <v>328.04</v>
      </c>
      <c r="Q205" s="678">
        <v>328.04</v>
      </c>
      <c r="R205" s="678">
        <v>328.04</v>
      </c>
      <c r="S205" t="s">
        <v>6192</v>
      </c>
      <c r="T205" s="678"/>
      <c r="U205" s="678"/>
      <c r="V205" s="678"/>
      <c r="W205" s="678"/>
      <c r="X205" s="678"/>
      <c r="Y205" s="678"/>
      <c r="Z205" s="678"/>
      <c r="AA205" s="678"/>
      <c r="AB205" s="678"/>
      <c r="AC205" s="678"/>
      <c r="AD205" s="678"/>
      <c r="AE205" s="678"/>
      <c r="AF205" s="678"/>
      <c r="AG205" s="678"/>
      <c r="AH205" s="678"/>
      <c r="AI205" s="678"/>
      <c r="AJ205" s="678"/>
      <c r="AK205" s="678"/>
      <c r="AL205" s="678"/>
      <c r="AM205" s="678"/>
      <c r="AN205" s="678"/>
      <c r="AO205" s="678"/>
      <c r="AP205" s="678"/>
      <c r="AQ205" s="678"/>
      <c r="AR205" s="678"/>
      <c r="AS205" s="678"/>
      <c r="AT205" s="678"/>
      <c r="AU205" s="678"/>
      <c r="AV205" s="678"/>
      <c r="AW205" s="678"/>
      <c r="AX205" s="678"/>
      <c r="AY205" s="678"/>
      <c r="AZ205" s="678"/>
      <c r="BA205" s="678"/>
      <c r="BB205" s="678"/>
      <c r="BC205" s="678"/>
      <c r="BD205" s="678"/>
      <c r="BE205" s="678"/>
      <c r="BF205" s="678"/>
      <c r="BG205" s="678"/>
      <c r="BH205" s="678"/>
      <c r="BI205" s="678"/>
      <c r="BJ205" s="678"/>
      <c r="BK205" s="678"/>
      <c r="BL205" s="678"/>
      <c r="BM205" s="678"/>
      <c r="BN205" s="678"/>
      <c r="BO205" s="678"/>
      <c r="BP205" s="678"/>
      <c r="BQ205" s="678"/>
      <c r="BR205" s="678"/>
      <c r="BS205" s="678"/>
      <c r="BT205" s="678"/>
      <c r="BU205" s="678"/>
      <c r="BV205" s="678"/>
      <c r="BW205" s="678"/>
      <c r="BX205" s="678"/>
      <c r="BY205" s="678"/>
      <c r="BZ205" s="678"/>
      <c r="CA205" s="678"/>
      <c r="CB205" s="678"/>
      <c r="CC205" s="678"/>
      <c r="CD205" s="678"/>
      <c r="CE205" s="678"/>
      <c r="CF205" s="678"/>
      <c r="CG205" s="678"/>
      <c r="CH205" s="678"/>
      <c r="CI205" s="678"/>
      <c r="CJ205" s="678"/>
      <c r="CK205" s="678"/>
      <c r="CL205" s="678"/>
      <c r="CM205" s="678"/>
      <c r="CN205" s="678"/>
      <c r="CO205" s="678"/>
      <c r="CP205" s="678"/>
      <c r="CQ205" s="678"/>
      <c r="CR205" s="678"/>
      <c r="CS205" s="678"/>
      <c r="CT205" s="678"/>
      <c r="CU205" s="678"/>
      <c r="CV205" s="678"/>
      <c r="CW205" s="678"/>
      <c r="CX205" s="678"/>
      <c r="CY205" s="678"/>
      <c r="CZ205" s="678"/>
      <c r="DA205" s="678"/>
      <c r="DB205" s="678"/>
      <c r="DC205" s="678"/>
      <c r="DD205" s="678"/>
      <c r="DE205" s="678"/>
      <c r="DF205" s="678"/>
      <c r="DG205" s="678"/>
      <c r="DH205" s="678"/>
      <c r="DI205" s="678"/>
      <c r="DJ205" s="678"/>
      <c r="DK205" s="678"/>
      <c r="DL205" s="678"/>
      <c r="DM205" s="678"/>
      <c r="DN205" s="678"/>
      <c r="DO205" s="678"/>
      <c r="DP205" s="678"/>
      <c r="DQ205" s="678"/>
      <c r="DR205" s="678"/>
      <c r="DS205" s="678"/>
      <c r="DT205" s="678"/>
      <c r="DU205" s="678"/>
      <c r="DV205" s="678"/>
      <c r="DW205" s="678"/>
      <c r="DX205" s="678"/>
      <c r="DY205" s="678"/>
      <c r="DZ205" s="678"/>
      <c r="EA205" s="678"/>
      <c r="EB205" s="678"/>
      <c r="EC205" s="678"/>
      <c r="ED205" s="678"/>
      <c r="EE205" s="678"/>
      <c r="EF205" s="678"/>
      <c r="EG205" s="678"/>
      <c r="EH205" s="678"/>
      <c r="EI205" s="678"/>
      <c r="EJ205" s="678"/>
      <c r="EK205" s="678"/>
      <c r="EL205" s="678"/>
      <c r="EM205" s="678"/>
      <c r="EN205" s="678"/>
      <c r="EO205" s="678"/>
      <c r="EP205" s="678"/>
      <c r="EQ205" s="678"/>
      <c r="ER205" s="678"/>
      <c r="ES205" s="678"/>
      <c r="ET205" s="678"/>
      <c r="EU205" s="678"/>
      <c r="EV205" s="678"/>
      <c r="EW205" s="678"/>
      <c r="EX205" s="678"/>
      <c r="EY205" s="678"/>
      <c r="EZ205" s="678"/>
      <c r="FA205" s="678"/>
      <c r="FB205" s="678"/>
      <c r="FC205" s="678"/>
      <c r="FD205" s="678"/>
      <c r="FE205" s="678"/>
      <c r="FF205" s="678"/>
      <c r="FG205" s="678"/>
      <c r="FH205" s="678"/>
      <c r="FI205" s="678"/>
      <c r="FJ205" s="678"/>
      <c r="FK205" s="678"/>
      <c r="FL205" s="678"/>
      <c r="FM205" s="678"/>
      <c r="FN205" s="678"/>
      <c r="FO205" s="678"/>
      <c r="FP205" s="678"/>
      <c r="FQ205" s="678"/>
      <c r="FR205" s="678"/>
      <c r="FS205" s="678"/>
      <c r="FT205" s="678"/>
      <c r="FU205" s="678"/>
      <c r="FV205" s="678"/>
      <c r="FW205" s="678"/>
      <c r="FX205" s="678"/>
      <c r="FY205" s="678"/>
      <c r="FZ205" s="678"/>
      <c r="GA205" s="678"/>
      <c r="GB205" s="678"/>
      <c r="GC205" s="678"/>
      <c r="GD205" s="678"/>
      <c r="GE205" s="678"/>
      <c r="GF205" s="678"/>
      <c r="GG205" s="678"/>
      <c r="GH205" s="678"/>
      <c r="GI205" s="678"/>
      <c r="GJ205" s="678"/>
      <c r="GK205" s="678"/>
      <c r="GL205" s="678"/>
      <c r="GM205" s="678"/>
      <c r="GN205" s="678"/>
      <c r="GO205" s="678"/>
      <c r="GP205" s="678"/>
      <c r="GQ205" s="678"/>
      <c r="GR205" s="678"/>
      <c r="GS205" s="678"/>
      <c r="GT205" s="678"/>
      <c r="GU205" s="678"/>
      <c r="GV205" s="678"/>
      <c r="GW205" s="678"/>
      <c r="GX205" s="678"/>
      <c r="GY205" s="678"/>
      <c r="GZ205" s="678"/>
      <c r="HA205" s="678"/>
      <c r="HB205" s="678"/>
      <c r="HC205" s="678"/>
      <c r="HD205" s="678"/>
      <c r="HE205" s="678"/>
      <c r="HF205" s="678"/>
      <c r="HG205" s="678"/>
      <c r="HH205" s="678"/>
      <c r="HI205" s="678"/>
      <c r="HJ205" s="678"/>
      <c r="HK205" s="678"/>
      <c r="HL205" s="678"/>
      <c r="HM205" s="678"/>
      <c r="HN205" s="678"/>
      <c r="HO205" s="678"/>
      <c r="HP205" s="678"/>
      <c r="HQ205" s="678"/>
      <c r="HR205" s="678"/>
      <c r="HS205" s="678"/>
      <c r="HT205" s="678"/>
      <c r="HU205" s="678"/>
      <c r="HV205" s="678"/>
      <c r="HW205" s="678"/>
      <c r="HX205" s="678"/>
      <c r="HY205" s="678"/>
      <c r="HZ205" s="678"/>
      <c r="IA205" s="678"/>
      <c r="IB205" s="678"/>
      <c r="IC205" s="678"/>
      <c r="ID205" s="678"/>
      <c r="IE205" s="678"/>
      <c r="IF205" s="678"/>
      <c r="IG205" s="678"/>
      <c r="IH205" s="678"/>
      <c r="II205" s="678"/>
      <c r="IJ205" s="678"/>
      <c r="IK205" s="678"/>
      <c r="IL205" s="678"/>
      <c r="IM205" s="678"/>
      <c r="IN205" s="678"/>
      <c r="IO205" s="678"/>
      <c r="IP205" s="678"/>
      <c r="IQ205" s="678"/>
      <c r="IR205" s="678"/>
      <c r="IS205" s="678"/>
      <c r="IT205" s="678"/>
      <c r="IU205" s="678"/>
      <c r="IV205" s="678"/>
      <c r="IW205" s="678"/>
      <c r="IX205" s="678"/>
      <c r="IY205" s="678"/>
      <c r="IZ205" s="678"/>
      <c r="JA205" s="678"/>
      <c r="JB205" s="678"/>
      <c r="JC205" s="678"/>
      <c r="JD205" s="678"/>
      <c r="JE205" s="678"/>
      <c r="JF205" s="678"/>
      <c r="JG205" s="678"/>
      <c r="JH205" s="678"/>
      <c r="JI205" s="678"/>
      <c r="JJ205" s="678"/>
      <c r="JK205" s="678"/>
      <c r="JL205" s="678"/>
      <c r="JM205" s="678"/>
      <c r="JN205" s="678"/>
      <c r="JO205" s="678"/>
      <c r="JP205" s="678"/>
      <c r="JQ205" s="678"/>
      <c r="JR205" s="678"/>
      <c r="JS205" s="678"/>
      <c r="JT205" s="678"/>
      <c r="JU205" s="678"/>
      <c r="JV205" s="678"/>
      <c r="JW205" s="678"/>
      <c r="JX205" s="678"/>
      <c r="JY205" s="678"/>
      <c r="JZ205" s="678"/>
      <c r="KA205" s="678"/>
      <c r="KB205" s="678"/>
      <c r="KC205" s="678"/>
      <c r="KD205" s="678"/>
      <c r="KE205" s="678"/>
      <c r="KF205" s="678"/>
      <c r="KG205" s="678"/>
      <c r="KH205" s="678"/>
      <c r="KI205" s="678"/>
      <c r="KJ205" s="678"/>
      <c r="KK205" s="678"/>
      <c r="KL205" s="678"/>
      <c r="KM205" s="678"/>
      <c r="KN205" s="678"/>
      <c r="KO205" s="678"/>
      <c r="KP205" s="678"/>
      <c r="KQ205" s="678"/>
      <c r="KR205" s="678"/>
      <c r="KS205" s="678"/>
      <c r="KT205" s="678"/>
      <c r="KU205" s="678"/>
      <c r="KV205" s="678"/>
      <c r="KW205" s="678"/>
      <c r="KX205" s="678"/>
      <c r="KY205" s="678"/>
      <c r="KZ205" s="678"/>
      <c r="LA205" s="678"/>
      <c r="LB205" s="678"/>
      <c r="LC205" s="678"/>
      <c r="LD205" s="678"/>
      <c r="LE205" s="678"/>
      <c r="LF205" s="678"/>
      <c r="LG205" s="678"/>
      <c r="LH205" s="678"/>
      <c r="LI205" s="678"/>
      <c r="LJ205" s="678"/>
      <c r="LK205" s="678"/>
      <c r="LL205" s="678"/>
      <c r="LM205" s="678"/>
      <c r="LN205" s="678"/>
      <c r="LO205" s="678"/>
      <c r="LP205" s="678"/>
      <c r="LQ205" s="678"/>
      <c r="LR205" s="678"/>
      <c r="LS205" s="678"/>
      <c r="LT205" s="678"/>
      <c r="LU205" s="678"/>
      <c r="LV205" s="678"/>
      <c r="LW205" s="678"/>
      <c r="LX205" s="678"/>
      <c r="LY205" s="678"/>
      <c r="LZ205" s="678"/>
      <c r="MA205" s="678"/>
      <c r="MB205" s="678"/>
      <c r="MC205" s="678"/>
      <c r="MD205" s="678"/>
      <c r="ME205" s="678"/>
      <c r="MF205" s="678"/>
      <c r="MG205" s="678"/>
      <c r="MH205" s="678"/>
      <c r="MI205" s="678"/>
      <c r="MJ205" s="678"/>
      <c r="MK205" s="678"/>
      <c r="ML205" s="678"/>
      <c r="MM205" s="678"/>
      <c r="MN205" s="678"/>
      <c r="MO205" s="678"/>
      <c r="MP205" s="678"/>
      <c r="MQ205" s="678"/>
      <c r="MR205" s="678"/>
      <c r="MS205" s="678"/>
      <c r="MT205" s="678"/>
      <c r="MU205" s="678"/>
      <c r="MV205" s="678"/>
      <c r="MW205" s="678"/>
      <c r="MX205" s="678"/>
      <c r="MY205" s="678"/>
      <c r="MZ205" s="678"/>
      <c r="NA205" s="678"/>
      <c r="NB205" s="678"/>
      <c r="NC205" s="678"/>
      <c r="ND205" s="678"/>
      <c r="NE205" s="678"/>
      <c r="NF205" s="678"/>
      <c r="NG205" s="678"/>
      <c r="NH205" s="678"/>
      <c r="NI205" s="678"/>
      <c r="NJ205" s="678"/>
      <c r="NK205" s="678"/>
      <c r="NL205" s="678"/>
      <c r="NM205" s="678"/>
      <c r="NN205" s="678"/>
      <c r="NO205" s="678"/>
      <c r="NP205" s="678"/>
      <c r="NQ205" s="678"/>
      <c r="NR205" s="678"/>
      <c r="NS205" s="678"/>
      <c r="NT205" s="678"/>
      <c r="NU205" s="678"/>
      <c r="NV205" s="678"/>
      <c r="NW205" s="678"/>
      <c r="NX205" s="678"/>
      <c r="NY205" s="678"/>
      <c r="NZ205" s="678"/>
      <c r="OA205" s="678"/>
      <c r="OB205" s="678"/>
      <c r="OC205" s="678"/>
      <c r="OD205" s="678"/>
      <c r="OE205" s="678"/>
      <c r="OF205" s="678"/>
      <c r="OG205" s="678"/>
      <c r="OH205" s="678"/>
      <c r="OI205" s="678"/>
      <c r="OJ205" s="678"/>
      <c r="OK205" s="678"/>
      <c r="OL205" s="678"/>
      <c r="OM205" s="678"/>
      <c r="ON205" s="678"/>
      <c r="OO205" s="678"/>
      <c r="OP205" s="678"/>
      <c r="OQ205" s="678"/>
      <c r="OR205" s="678"/>
      <c r="OS205" s="678"/>
      <c r="OT205" s="678"/>
      <c r="OU205" s="678"/>
      <c r="OV205" s="678"/>
      <c r="OW205" s="678"/>
      <c r="OX205" s="678"/>
      <c r="OY205" s="678"/>
      <c r="OZ205" s="678"/>
      <c r="PA205" s="678"/>
      <c r="PB205" s="678"/>
      <c r="PC205" s="678"/>
      <c r="PD205" s="678"/>
      <c r="PE205" s="678"/>
      <c r="PF205" s="678"/>
      <c r="PG205" s="678"/>
      <c r="PH205" s="678"/>
      <c r="PI205" s="678"/>
      <c r="PJ205" s="678"/>
      <c r="PK205" s="678"/>
      <c r="PL205" s="678"/>
      <c r="PM205" s="678"/>
      <c r="PN205" s="678"/>
      <c r="PO205" s="678"/>
      <c r="PP205" s="678"/>
      <c r="PQ205" s="678"/>
      <c r="PR205" s="678"/>
      <c r="PS205" s="678"/>
      <c r="PT205" s="678"/>
      <c r="PU205" s="678"/>
      <c r="PV205" s="678"/>
      <c r="PW205" s="678"/>
      <c r="PX205" s="678"/>
      <c r="PY205" s="678"/>
      <c r="PZ205" s="678"/>
      <c r="QA205" s="678"/>
      <c r="QB205" s="678"/>
      <c r="QC205" s="678"/>
      <c r="QD205" s="678"/>
      <c r="QE205" s="678"/>
      <c r="QF205" s="678"/>
      <c r="QG205" s="678"/>
      <c r="QH205" s="678"/>
      <c r="QI205" s="678"/>
      <c r="QJ205" s="678"/>
      <c r="QK205" s="678"/>
      <c r="QL205" s="678"/>
      <c r="QM205" s="678"/>
      <c r="QN205" s="678"/>
      <c r="QO205" s="678"/>
      <c r="QP205" s="678"/>
      <c r="QQ205" s="678"/>
      <c r="QR205" s="678"/>
      <c r="QS205" s="678"/>
      <c r="QT205" s="678"/>
      <c r="QU205" s="678"/>
      <c r="QV205" s="678"/>
      <c r="QW205" s="678"/>
      <c r="QX205" s="678"/>
      <c r="QY205" s="678"/>
      <c r="QZ205" s="678"/>
      <c r="RA205" s="678"/>
      <c r="RB205" s="678"/>
      <c r="RC205" s="678"/>
      <c r="RD205" s="678"/>
      <c r="RE205" s="678"/>
      <c r="RF205" s="678"/>
      <c r="RG205" s="678"/>
      <c r="RH205" s="678"/>
      <c r="RI205" s="678"/>
      <c r="RJ205" s="678"/>
      <c r="RK205" s="678"/>
      <c r="RL205" s="678"/>
      <c r="RM205" s="678"/>
      <c r="RN205" s="678"/>
      <c r="RO205" s="678"/>
      <c r="RP205" s="678"/>
      <c r="RQ205" s="678"/>
      <c r="RR205" s="678"/>
      <c r="RS205" s="678"/>
      <c r="RT205" s="678"/>
      <c r="RU205" s="678"/>
      <c r="RV205" s="678"/>
      <c r="RW205" s="678"/>
      <c r="RX205" s="678"/>
      <c r="RY205" s="678"/>
      <c r="RZ205" s="678"/>
      <c r="SA205" s="678"/>
      <c r="SB205" s="678"/>
      <c r="SC205" s="678"/>
      <c r="SD205" s="678"/>
      <c r="SE205" s="678"/>
      <c r="SF205" s="678"/>
      <c r="SG205" s="678"/>
      <c r="SH205" s="678"/>
      <c r="SI205" s="678"/>
      <c r="SJ205" s="678"/>
      <c r="SK205" s="678"/>
      <c r="SL205" s="678"/>
      <c r="SM205" s="678"/>
      <c r="SN205" s="678"/>
      <c r="SO205" s="678"/>
      <c r="SP205" s="678"/>
      <c r="SQ205" s="678"/>
      <c r="SR205" s="678"/>
      <c r="SS205" s="678"/>
      <c r="ST205" s="678"/>
      <c r="SU205" s="678"/>
      <c r="SV205" s="678"/>
      <c r="SW205" s="678"/>
      <c r="SX205" s="678"/>
      <c r="SY205" s="678"/>
      <c r="SZ205" s="678"/>
      <c r="TA205" s="678"/>
      <c r="TB205" s="678"/>
      <c r="TC205" s="678"/>
      <c r="TD205" s="678"/>
      <c r="TE205" s="678"/>
      <c r="TF205" s="678"/>
      <c r="TG205" s="678"/>
      <c r="TH205" s="678"/>
      <c r="TI205" s="678"/>
      <c r="TJ205" s="678"/>
      <c r="TK205" s="678"/>
    </row>
    <row r="206" spans="11:585">
      <c r="K206" t="s">
        <v>835</v>
      </c>
      <c r="M206" s="678">
        <v>0</v>
      </c>
      <c r="N206" s="678">
        <v>0</v>
      </c>
      <c r="O206" s="678">
        <v>0</v>
      </c>
      <c r="P206" s="678">
        <v>5984.53</v>
      </c>
      <c r="Q206" s="678">
        <v>5891.08</v>
      </c>
      <c r="R206" s="678">
        <v>5361.58</v>
      </c>
      <c r="S206" t="s">
        <v>6192</v>
      </c>
      <c r="T206" s="678"/>
      <c r="U206" s="678"/>
      <c r="V206" s="678"/>
      <c r="W206" s="678"/>
      <c r="X206" s="678"/>
      <c r="Y206" s="678"/>
      <c r="Z206" s="678"/>
      <c r="AA206" s="678"/>
      <c r="AB206" s="678"/>
      <c r="AC206" s="678"/>
      <c r="AD206" s="678"/>
      <c r="AE206" s="678"/>
      <c r="AF206" s="678"/>
      <c r="AG206" s="678"/>
      <c r="AH206" s="678"/>
      <c r="AI206" s="678"/>
      <c r="AJ206" s="678"/>
      <c r="AK206" s="678"/>
      <c r="AL206" s="678"/>
      <c r="AM206" s="678"/>
      <c r="AN206" s="678"/>
      <c r="AO206" s="678"/>
      <c r="AP206" s="678"/>
      <c r="AQ206" s="678"/>
      <c r="AR206" s="678"/>
      <c r="AS206" s="678"/>
      <c r="AT206" s="678"/>
      <c r="AU206" s="678"/>
      <c r="AV206" s="678"/>
      <c r="AW206" s="678"/>
      <c r="AX206" s="678"/>
      <c r="AY206" s="678"/>
      <c r="AZ206" s="678"/>
      <c r="BA206" s="678"/>
      <c r="BB206" s="678"/>
      <c r="BC206" s="678"/>
      <c r="BD206" s="678"/>
      <c r="BE206" s="678"/>
      <c r="BF206" s="678"/>
      <c r="BG206" s="678"/>
      <c r="BH206" s="678"/>
      <c r="BI206" s="678"/>
      <c r="BJ206" s="678"/>
      <c r="BK206" s="678"/>
      <c r="BL206" s="678"/>
      <c r="BM206" s="678"/>
      <c r="BN206" s="678"/>
      <c r="BO206" s="678"/>
      <c r="BP206" s="678"/>
      <c r="BQ206" s="678"/>
      <c r="BR206" s="678"/>
      <c r="BS206" s="678"/>
      <c r="BT206" s="678"/>
      <c r="BU206" s="678"/>
      <c r="BV206" s="678"/>
      <c r="BW206" s="678"/>
      <c r="BX206" s="678"/>
      <c r="BY206" s="678"/>
      <c r="BZ206" s="678"/>
      <c r="CA206" s="678"/>
      <c r="CB206" s="678"/>
      <c r="CC206" s="678"/>
      <c r="CD206" s="678"/>
      <c r="CE206" s="678"/>
      <c r="CF206" s="678"/>
      <c r="CG206" s="678"/>
      <c r="CH206" s="678"/>
      <c r="CI206" s="678"/>
      <c r="CJ206" s="678"/>
      <c r="CK206" s="678"/>
      <c r="CL206" s="678"/>
      <c r="CM206" s="678"/>
      <c r="CN206" s="678"/>
      <c r="CO206" s="678"/>
      <c r="CP206" s="678"/>
      <c r="CQ206" s="678"/>
      <c r="CR206" s="678"/>
      <c r="CS206" s="678"/>
      <c r="CT206" s="678"/>
      <c r="CU206" s="678"/>
      <c r="CV206" s="678"/>
      <c r="CW206" s="678"/>
      <c r="CX206" s="678"/>
      <c r="CY206" s="678"/>
      <c r="CZ206" s="678"/>
      <c r="DA206" s="678"/>
      <c r="DB206" s="678"/>
      <c r="DC206" s="678"/>
      <c r="DD206" s="678"/>
      <c r="DE206" s="678"/>
      <c r="DF206" s="678"/>
      <c r="DG206" s="678"/>
      <c r="DH206" s="678"/>
      <c r="DI206" s="678"/>
      <c r="DJ206" s="678"/>
      <c r="DK206" s="678"/>
      <c r="DL206" s="678"/>
      <c r="DM206" s="678"/>
      <c r="DN206" s="678"/>
      <c r="DO206" s="678"/>
      <c r="DP206" s="678"/>
      <c r="DQ206" s="678"/>
      <c r="DR206" s="678"/>
      <c r="DS206" s="678"/>
      <c r="DT206" s="678"/>
      <c r="DU206" s="678"/>
      <c r="DV206" s="678"/>
      <c r="DW206" s="678"/>
      <c r="DX206" s="678"/>
      <c r="DY206" s="678"/>
      <c r="DZ206" s="678"/>
      <c r="EA206" s="678"/>
      <c r="EB206" s="678"/>
      <c r="EC206" s="678"/>
      <c r="ED206" s="678"/>
      <c r="EE206" s="678"/>
      <c r="EF206" s="678"/>
      <c r="EG206" s="678"/>
      <c r="EH206" s="678"/>
      <c r="EI206" s="678"/>
      <c r="EJ206" s="678"/>
      <c r="EK206" s="678"/>
      <c r="EL206" s="678"/>
      <c r="EM206" s="678"/>
      <c r="EN206" s="678"/>
      <c r="EO206" s="678"/>
      <c r="EP206" s="678"/>
      <c r="EQ206" s="678"/>
      <c r="ER206" s="678"/>
      <c r="ES206" s="678"/>
      <c r="ET206" s="678"/>
      <c r="EU206" s="678"/>
      <c r="EV206" s="678"/>
      <c r="EW206" s="678"/>
      <c r="EX206" s="678"/>
      <c r="EY206" s="678"/>
      <c r="EZ206" s="678"/>
      <c r="FA206" s="678"/>
      <c r="FB206" s="678"/>
      <c r="FC206" s="678"/>
      <c r="FD206" s="678"/>
      <c r="FE206" s="678"/>
      <c r="FF206" s="678"/>
      <c r="FG206" s="678"/>
      <c r="FH206" s="678"/>
      <c r="FI206" s="678"/>
      <c r="FJ206" s="678"/>
      <c r="FK206" s="678"/>
      <c r="FL206" s="678"/>
      <c r="FM206" s="678"/>
      <c r="FN206" s="678"/>
      <c r="FO206" s="678"/>
      <c r="FP206" s="678"/>
      <c r="FQ206" s="678"/>
      <c r="FR206" s="678"/>
      <c r="FS206" s="678"/>
      <c r="FT206" s="678"/>
      <c r="FU206" s="678"/>
      <c r="FV206" s="678"/>
      <c r="FW206" s="678"/>
      <c r="FX206" s="678"/>
      <c r="FY206" s="678"/>
      <c r="FZ206" s="678"/>
      <c r="GA206" s="678"/>
      <c r="GB206" s="678"/>
      <c r="GC206" s="678"/>
      <c r="GD206" s="678"/>
      <c r="GE206" s="678"/>
      <c r="GF206" s="678"/>
      <c r="GG206" s="678"/>
      <c r="GH206" s="678"/>
      <c r="GI206" s="678"/>
      <c r="GJ206" s="678"/>
      <c r="GK206" s="678"/>
      <c r="GL206" s="678"/>
      <c r="GM206" s="678"/>
      <c r="GN206" s="678"/>
      <c r="GO206" s="678"/>
      <c r="GP206" s="678"/>
      <c r="GQ206" s="678"/>
      <c r="GR206" s="678"/>
      <c r="GS206" s="678"/>
      <c r="GT206" s="678"/>
      <c r="GU206" s="678"/>
      <c r="GV206" s="678"/>
      <c r="GW206" s="678"/>
      <c r="GX206" s="678"/>
      <c r="GY206" s="678"/>
      <c r="GZ206" s="678"/>
      <c r="HA206" s="678"/>
      <c r="HB206" s="678"/>
      <c r="HC206" s="678"/>
      <c r="HD206" s="678"/>
      <c r="HE206" s="678"/>
      <c r="HF206" s="678"/>
      <c r="HG206" s="678"/>
      <c r="HH206" s="678"/>
      <c r="HI206" s="678"/>
      <c r="HJ206" s="678"/>
      <c r="HK206" s="678"/>
      <c r="HL206" s="678"/>
      <c r="HM206" s="678"/>
      <c r="HN206" s="678"/>
      <c r="HO206" s="678"/>
      <c r="HP206" s="678"/>
      <c r="HQ206" s="678"/>
      <c r="HR206" s="678"/>
      <c r="HS206" s="678"/>
      <c r="HT206" s="678"/>
      <c r="HU206" s="678"/>
      <c r="HV206" s="678"/>
      <c r="HW206" s="678"/>
      <c r="HX206" s="678"/>
      <c r="HY206" s="678"/>
      <c r="HZ206" s="678"/>
      <c r="IA206" s="678"/>
      <c r="IB206" s="678"/>
      <c r="IC206" s="678"/>
      <c r="ID206" s="678"/>
      <c r="IE206" s="678"/>
      <c r="IF206" s="678"/>
      <c r="IG206" s="678"/>
      <c r="IH206" s="678"/>
      <c r="II206" s="678"/>
      <c r="IJ206" s="678"/>
      <c r="IK206" s="678"/>
      <c r="IL206" s="678"/>
      <c r="IM206" s="678"/>
      <c r="IN206" s="678"/>
      <c r="IO206" s="678"/>
      <c r="IP206" s="678"/>
      <c r="IQ206" s="678"/>
      <c r="IR206" s="678"/>
      <c r="IS206" s="678"/>
      <c r="IT206" s="678"/>
      <c r="IU206" s="678"/>
      <c r="IV206" s="678"/>
      <c r="IW206" s="678"/>
      <c r="IX206" s="678"/>
      <c r="IY206" s="678"/>
      <c r="IZ206" s="678"/>
      <c r="JA206" s="678"/>
      <c r="JB206" s="678"/>
      <c r="JC206" s="678"/>
      <c r="JD206" s="678"/>
      <c r="JE206" s="678"/>
      <c r="JF206" s="678"/>
      <c r="JG206" s="678"/>
      <c r="JH206" s="678"/>
      <c r="JI206" s="678"/>
      <c r="JJ206" s="678"/>
      <c r="JK206" s="678"/>
      <c r="JL206" s="678"/>
      <c r="JM206" s="678"/>
      <c r="JN206" s="678"/>
      <c r="JO206" s="678"/>
      <c r="JP206" s="678"/>
      <c r="JQ206" s="678"/>
      <c r="JR206" s="678"/>
      <c r="JS206" s="678"/>
      <c r="JT206" s="678"/>
      <c r="JU206" s="678"/>
      <c r="JV206" s="678"/>
      <c r="JW206" s="678"/>
      <c r="JX206" s="678"/>
      <c r="JY206" s="678"/>
      <c r="JZ206" s="678"/>
      <c r="KA206" s="678"/>
      <c r="KB206" s="678"/>
      <c r="KC206" s="678"/>
      <c r="KD206" s="678"/>
      <c r="KE206" s="678"/>
      <c r="KF206" s="678"/>
      <c r="KG206" s="678"/>
      <c r="KH206" s="678"/>
      <c r="KI206" s="678"/>
      <c r="KJ206" s="678"/>
      <c r="KK206" s="678"/>
      <c r="KL206" s="678"/>
      <c r="KM206" s="678"/>
      <c r="KN206" s="678"/>
      <c r="KO206" s="678"/>
      <c r="KP206" s="678"/>
      <c r="KQ206" s="678"/>
      <c r="KR206" s="678"/>
      <c r="KS206" s="678"/>
      <c r="KT206" s="678"/>
      <c r="KU206" s="678"/>
      <c r="KV206" s="678"/>
      <c r="KW206" s="678"/>
      <c r="KX206" s="678"/>
      <c r="KY206" s="678"/>
      <c r="KZ206" s="678"/>
      <c r="LA206" s="678"/>
      <c r="LB206" s="678"/>
      <c r="LC206" s="678"/>
      <c r="LD206" s="678"/>
      <c r="LE206" s="678"/>
      <c r="LF206" s="678"/>
      <c r="LG206" s="678"/>
      <c r="LH206" s="678"/>
      <c r="LI206" s="678"/>
      <c r="LJ206" s="678"/>
      <c r="LK206" s="678"/>
      <c r="LL206" s="678"/>
      <c r="LM206" s="678"/>
      <c r="LN206" s="678"/>
      <c r="LO206" s="678"/>
      <c r="LP206" s="678"/>
      <c r="LQ206" s="678"/>
      <c r="LR206" s="678"/>
      <c r="LS206" s="678"/>
      <c r="LT206" s="678"/>
      <c r="LU206" s="678"/>
      <c r="LV206" s="678"/>
      <c r="LW206" s="678"/>
      <c r="LX206" s="678"/>
      <c r="LY206" s="678"/>
      <c r="LZ206" s="678"/>
      <c r="MA206" s="678"/>
      <c r="MB206" s="678"/>
      <c r="MC206" s="678"/>
      <c r="MD206" s="678"/>
      <c r="ME206" s="678"/>
      <c r="MF206" s="678"/>
      <c r="MG206" s="678"/>
      <c r="MH206" s="678"/>
      <c r="MI206" s="678"/>
      <c r="MJ206" s="678"/>
      <c r="MK206" s="678"/>
      <c r="ML206" s="678"/>
      <c r="MM206" s="678"/>
      <c r="MN206" s="678"/>
      <c r="MO206" s="678"/>
      <c r="MP206" s="678"/>
      <c r="MQ206" s="678"/>
      <c r="MR206" s="678"/>
      <c r="MS206" s="678"/>
      <c r="MT206" s="678"/>
      <c r="MU206" s="678"/>
      <c r="MV206" s="678"/>
      <c r="MW206" s="678"/>
      <c r="MX206" s="678"/>
      <c r="MY206" s="678"/>
      <c r="MZ206" s="678"/>
      <c r="NA206" s="678"/>
      <c r="NB206" s="678"/>
      <c r="NC206" s="678"/>
      <c r="ND206" s="678"/>
      <c r="NE206" s="678"/>
      <c r="NF206" s="678"/>
      <c r="NG206" s="678"/>
      <c r="NH206" s="678"/>
      <c r="NI206" s="678"/>
      <c r="NJ206" s="678"/>
      <c r="NK206" s="678"/>
      <c r="NL206" s="678"/>
      <c r="NM206" s="678"/>
      <c r="NN206" s="678"/>
      <c r="NO206" s="678"/>
      <c r="NP206" s="678"/>
      <c r="NQ206" s="678"/>
      <c r="NR206" s="678"/>
      <c r="NS206" s="678"/>
      <c r="NT206" s="678"/>
      <c r="NU206" s="678"/>
      <c r="NV206" s="678"/>
      <c r="NW206" s="678"/>
      <c r="NX206" s="678"/>
      <c r="NY206" s="678"/>
      <c r="NZ206" s="678"/>
      <c r="OA206" s="678"/>
      <c r="OB206" s="678"/>
      <c r="OC206" s="678"/>
      <c r="OD206" s="678"/>
      <c r="OE206" s="678"/>
      <c r="OF206" s="678"/>
      <c r="OG206" s="678"/>
      <c r="OH206" s="678"/>
      <c r="OI206" s="678"/>
      <c r="OJ206" s="678"/>
      <c r="OK206" s="678"/>
      <c r="OL206" s="678"/>
      <c r="OM206" s="678"/>
      <c r="ON206" s="678"/>
      <c r="OO206" s="678"/>
      <c r="OP206" s="678"/>
      <c r="OQ206" s="678"/>
      <c r="OR206" s="678"/>
      <c r="OS206" s="678"/>
      <c r="OT206" s="678"/>
      <c r="OU206" s="678"/>
      <c r="OV206" s="678"/>
      <c r="OW206" s="678"/>
      <c r="OX206" s="678"/>
      <c r="OY206" s="678"/>
      <c r="OZ206" s="678"/>
      <c r="PA206" s="678"/>
      <c r="PB206" s="678"/>
      <c r="PC206" s="678"/>
      <c r="PD206" s="678"/>
      <c r="PE206" s="678"/>
      <c r="PF206" s="678"/>
      <c r="PG206" s="678"/>
      <c r="PH206" s="678"/>
      <c r="PI206" s="678"/>
      <c r="PJ206" s="678"/>
      <c r="PK206" s="678"/>
      <c r="PL206" s="678"/>
      <c r="PM206" s="678"/>
      <c r="PN206" s="678"/>
      <c r="PO206" s="678"/>
      <c r="PP206" s="678"/>
      <c r="PQ206" s="678"/>
      <c r="PR206" s="678"/>
      <c r="PS206" s="678"/>
      <c r="PT206" s="678"/>
      <c r="PU206" s="678"/>
      <c r="PV206" s="678"/>
      <c r="PW206" s="678"/>
      <c r="PX206" s="678"/>
      <c r="PY206" s="678"/>
      <c r="PZ206" s="678"/>
      <c r="QA206" s="678"/>
      <c r="QB206" s="678"/>
      <c r="QC206" s="678"/>
      <c r="QD206" s="678"/>
      <c r="QE206" s="678"/>
      <c r="QF206" s="678"/>
      <c r="QG206" s="678"/>
      <c r="QH206" s="678"/>
      <c r="QI206" s="678"/>
      <c r="QJ206" s="678"/>
      <c r="QK206" s="678"/>
      <c r="QL206" s="678"/>
      <c r="QM206" s="678"/>
      <c r="QN206" s="678"/>
      <c r="QO206" s="678"/>
      <c r="QP206" s="678"/>
      <c r="QQ206" s="678"/>
      <c r="QR206" s="678"/>
      <c r="QS206" s="678"/>
      <c r="QT206" s="678"/>
      <c r="QU206" s="678"/>
      <c r="QV206" s="678"/>
      <c r="QW206" s="678"/>
      <c r="QX206" s="678"/>
      <c r="QY206" s="678"/>
      <c r="QZ206" s="678"/>
      <c r="RA206" s="678"/>
      <c r="RB206" s="678"/>
      <c r="RC206" s="678"/>
      <c r="RD206" s="678"/>
      <c r="RE206" s="678"/>
      <c r="RF206" s="678"/>
      <c r="RG206" s="678"/>
      <c r="RH206" s="678"/>
      <c r="RI206" s="678"/>
      <c r="RJ206" s="678"/>
      <c r="RK206" s="678"/>
      <c r="RL206" s="678"/>
      <c r="RM206" s="678"/>
      <c r="RN206" s="678"/>
      <c r="RO206" s="678"/>
      <c r="RP206" s="678"/>
      <c r="RQ206" s="678"/>
      <c r="RR206" s="678"/>
      <c r="RS206" s="678"/>
      <c r="RT206" s="678"/>
      <c r="RU206" s="678"/>
      <c r="RV206" s="678"/>
      <c r="RW206" s="678"/>
      <c r="RX206" s="678"/>
      <c r="RY206" s="678"/>
      <c r="RZ206" s="678"/>
      <c r="SA206" s="678"/>
      <c r="SB206" s="678"/>
      <c r="SC206" s="678"/>
      <c r="SD206" s="678"/>
      <c r="SE206" s="678"/>
      <c r="SF206" s="678"/>
      <c r="SG206" s="678"/>
      <c r="SH206" s="678"/>
      <c r="SI206" s="678"/>
      <c r="SJ206" s="678"/>
      <c r="SK206" s="678"/>
      <c r="SL206" s="678"/>
      <c r="SM206" s="678"/>
      <c r="SN206" s="678"/>
      <c r="SO206" s="678"/>
      <c r="SP206" s="678"/>
      <c r="SQ206" s="678"/>
      <c r="SR206" s="678"/>
      <c r="SS206" s="678"/>
      <c r="ST206" s="678"/>
      <c r="SU206" s="678"/>
      <c r="SV206" s="678"/>
      <c r="SW206" s="678"/>
      <c r="SX206" s="678"/>
      <c r="SY206" s="678"/>
      <c r="SZ206" s="678"/>
      <c r="TA206" s="678"/>
      <c r="TB206" s="678"/>
      <c r="TC206" s="678"/>
      <c r="TD206" s="678"/>
      <c r="TE206" s="678"/>
      <c r="TF206" s="678"/>
      <c r="TG206" s="678"/>
      <c r="TH206" s="678"/>
      <c r="TI206" s="678"/>
      <c r="TJ206" s="678"/>
      <c r="TK206" s="678"/>
    </row>
    <row r="207" spans="11:585">
      <c r="K207" t="s">
        <v>836</v>
      </c>
      <c r="M207" s="678">
        <v>1876943.13</v>
      </c>
      <c r="N207" s="678">
        <v>438370.8</v>
      </c>
      <c r="O207" s="678">
        <v>16626.84</v>
      </c>
      <c r="P207" s="678">
        <v>19264.37</v>
      </c>
      <c r="Q207" s="678">
        <v>5847.14</v>
      </c>
      <c r="R207" s="678">
        <v>857.58</v>
      </c>
      <c r="S207" t="s">
        <v>6192</v>
      </c>
      <c r="T207" s="678"/>
      <c r="U207" s="678"/>
      <c r="V207" s="678"/>
      <c r="W207" s="678"/>
      <c r="X207" s="678"/>
      <c r="Y207" s="678"/>
      <c r="Z207" s="678"/>
      <c r="AA207" s="678"/>
      <c r="AB207" s="678"/>
      <c r="AC207" s="678"/>
      <c r="AD207" s="678"/>
      <c r="AE207" s="678"/>
      <c r="AF207" s="678"/>
      <c r="AG207" s="678"/>
      <c r="AH207" s="678"/>
      <c r="AI207" s="678"/>
      <c r="AJ207" s="678"/>
      <c r="AK207" s="678"/>
      <c r="AL207" s="678"/>
      <c r="AM207" s="678"/>
      <c r="AN207" s="678"/>
      <c r="AO207" s="678"/>
      <c r="AP207" s="678"/>
      <c r="AQ207" s="678"/>
      <c r="AR207" s="678"/>
      <c r="AS207" s="678"/>
      <c r="AT207" s="678"/>
      <c r="AU207" s="678"/>
      <c r="AV207" s="678"/>
      <c r="AW207" s="678"/>
      <c r="AX207" s="678"/>
      <c r="AY207" s="678"/>
      <c r="AZ207" s="678"/>
      <c r="BA207" s="678"/>
      <c r="BB207" s="678"/>
      <c r="BC207" s="678"/>
      <c r="BD207" s="678"/>
      <c r="BE207" s="678"/>
      <c r="BF207" s="678"/>
      <c r="BG207" s="678"/>
      <c r="BH207" s="678"/>
      <c r="BI207" s="678"/>
      <c r="BJ207" s="678"/>
      <c r="BK207" s="678"/>
      <c r="BL207" s="678"/>
      <c r="BM207" s="678"/>
      <c r="BN207" s="678"/>
      <c r="BO207" s="678"/>
      <c r="BP207" s="678"/>
      <c r="BQ207" s="678"/>
      <c r="BR207" s="678"/>
      <c r="BS207" s="678"/>
      <c r="BT207" s="678"/>
      <c r="BU207" s="678"/>
      <c r="BV207" s="678"/>
      <c r="BW207" s="678"/>
      <c r="BX207" s="678"/>
      <c r="BY207" s="678"/>
      <c r="BZ207" s="678"/>
      <c r="CA207" s="678"/>
      <c r="CB207" s="678"/>
      <c r="CC207" s="678"/>
      <c r="CD207" s="678"/>
      <c r="CE207" s="678"/>
      <c r="CF207" s="678"/>
      <c r="CG207" s="678"/>
      <c r="CH207" s="678"/>
      <c r="CI207" s="678"/>
      <c r="CJ207" s="678"/>
      <c r="CK207" s="678"/>
      <c r="CL207" s="678"/>
      <c r="CM207" s="678"/>
      <c r="CN207" s="678"/>
      <c r="CO207" s="678"/>
      <c r="CP207" s="678"/>
      <c r="CQ207" s="678"/>
      <c r="CR207" s="678"/>
      <c r="CS207" s="678"/>
      <c r="CT207" s="678"/>
      <c r="CU207" s="678"/>
      <c r="CV207" s="678"/>
      <c r="CW207" s="678"/>
      <c r="CX207" s="678"/>
      <c r="CY207" s="678"/>
      <c r="CZ207" s="678"/>
      <c r="DA207" s="678"/>
      <c r="DB207" s="678"/>
      <c r="DC207" s="678"/>
      <c r="DD207" s="678"/>
      <c r="DE207" s="678"/>
      <c r="DF207" s="678"/>
      <c r="DG207" s="678"/>
      <c r="DH207" s="678"/>
      <c r="DI207" s="678"/>
      <c r="DJ207" s="678"/>
      <c r="DK207" s="678"/>
      <c r="DL207" s="678"/>
      <c r="DM207" s="678"/>
      <c r="DN207" s="678"/>
      <c r="DO207" s="678"/>
      <c r="DP207" s="678"/>
      <c r="DQ207" s="678"/>
      <c r="DR207" s="678"/>
      <c r="DS207" s="678"/>
      <c r="DT207" s="678"/>
      <c r="DU207" s="678"/>
      <c r="DV207" s="678"/>
      <c r="DW207" s="678"/>
      <c r="DX207" s="678"/>
      <c r="DY207" s="678"/>
      <c r="DZ207" s="678"/>
      <c r="EA207" s="678"/>
      <c r="EB207" s="678"/>
      <c r="EC207" s="678"/>
      <c r="ED207" s="678"/>
      <c r="EE207" s="678"/>
      <c r="EF207" s="678"/>
      <c r="EG207" s="678"/>
      <c r="EH207" s="678"/>
      <c r="EI207" s="678"/>
      <c r="EJ207" s="678"/>
      <c r="EK207" s="678"/>
      <c r="EL207" s="678"/>
      <c r="EM207" s="678"/>
      <c r="EN207" s="678"/>
      <c r="EO207" s="678"/>
      <c r="EP207" s="678"/>
      <c r="EQ207" s="678"/>
      <c r="ER207" s="678"/>
      <c r="ES207" s="678"/>
      <c r="ET207" s="678"/>
      <c r="EU207" s="678"/>
      <c r="EV207" s="678"/>
      <c r="EW207" s="678"/>
      <c r="EX207" s="678"/>
      <c r="EY207" s="678"/>
      <c r="EZ207" s="678"/>
      <c r="FA207" s="678"/>
      <c r="FB207" s="678"/>
      <c r="FC207" s="678"/>
      <c r="FD207" s="678"/>
      <c r="FE207" s="678"/>
      <c r="FF207" s="678"/>
      <c r="FG207" s="678"/>
      <c r="FH207" s="678"/>
      <c r="FI207" s="678"/>
      <c r="FJ207" s="678"/>
      <c r="FK207" s="678"/>
      <c r="FL207" s="678"/>
      <c r="FM207" s="678"/>
      <c r="FN207" s="678"/>
      <c r="FO207" s="678"/>
      <c r="FP207" s="678"/>
      <c r="FQ207" s="678"/>
      <c r="FR207" s="678"/>
      <c r="FS207" s="678"/>
      <c r="FT207" s="678"/>
      <c r="FU207" s="678"/>
      <c r="FV207" s="678"/>
      <c r="FW207" s="678"/>
      <c r="FX207" s="678"/>
      <c r="FY207" s="678"/>
      <c r="FZ207" s="678"/>
      <c r="GA207" s="678"/>
      <c r="GB207" s="678"/>
      <c r="GC207" s="678"/>
      <c r="GD207" s="678"/>
      <c r="GE207" s="678"/>
      <c r="GF207" s="678"/>
      <c r="GG207" s="678"/>
      <c r="GH207" s="678"/>
      <c r="GI207" s="678"/>
      <c r="GJ207" s="678"/>
      <c r="GK207" s="678"/>
      <c r="GL207" s="678"/>
      <c r="GM207" s="678"/>
      <c r="GN207" s="678"/>
      <c r="GO207" s="678"/>
      <c r="GP207" s="678"/>
      <c r="GQ207" s="678"/>
      <c r="GR207" s="678"/>
      <c r="GS207" s="678"/>
      <c r="GT207" s="678"/>
      <c r="GU207" s="678"/>
      <c r="GV207" s="678"/>
      <c r="GW207" s="678"/>
      <c r="GX207" s="678"/>
      <c r="GY207" s="678"/>
      <c r="GZ207" s="678"/>
      <c r="HA207" s="678"/>
      <c r="HB207" s="678"/>
      <c r="HC207" s="678"/>
      <c r="HD207" s="678"/>
      <c r="HE207" s="678"/>
      <c r="HF207" s="678"/>
      <c r="HG207" s="678"/>
      <c r="HH207" s="678"/>
      <c r="HI207" s="678"/>
      <c r="HJ207" s="678"/>
      <c r="HK207" s="678"/>
      <c r="HL207" s="678"/>
      <c r="HM207" s="678"/>
      <c r="HN207" s="678"/>
      <c r="HO207" s="678"/>
      <c r="HP207" s="678"/>
      <c r="HQ207" s="678"/>
      <c r="HR207" s="678"/>
      <c r="HS207" s="678"/>
      <c r="HT207" s="678"/>
      <c r="HU207" s="678"/>
      <c r="HV207" s="678"/>
      <c r="HW207" s="678"/>
      <c r="HX207" s="678"/>
      <c r="HY207" s="678"/>
      <c r="HZ207" s="678"/>
      <c r="IA207" s="678"/>
      <c r="IB207" s="678"/>
      <c r="IC207" s="678"/>
      <c r="ID207" s="678"/>
      <c r="IE207" s="678"/>
      <c r="IF207" s="678"/>
      <c r="IG207" s="678"/>
      <c r="IH207" s="678"/>
      <c r="II207" s="678"/>
      <c r="IJ207" s="678"/>
      <c r="IK207" s="678"/>
      <c r="IL207" s="678"/>
      <c r="IM207" s="678"/>
      <c r="IN207" s="678"/>
      <c r="IO207" s="678"/>
      <c r="IP207" s="678"/>
      <c r="IQ207" s="678"/>
      <c r="IR207" s="678"/>
      <c r="IS207" s="678"/>
      <c r="IT207" s="678"/>
      <c r="IU207" s="678"/>
      <c r="IV207" s="678"/>
      <c r="IW207" s="678"/>
      <c r="IX207" s="678"/>
      <c r="IY207" s="678"/>
      <c r="IZ207" s="678"/>
      <c r="JA207" s="678"/>
      <c r="JB207" s="678"/>
      <c r="JC207" s="678"/>
      <c r="JD207" s="678"/>
      <c r="JE207" s="678"/>
      <c r="JF207" s="678"/>
      <c r="JG207" s="678"/>
      <c r="JH207" s="678"/>
      <c r="JI207" s="678"/>
      <c r="JJ207" s="678"/>
      <c r="JK207" s="678"/>
      <c r="JL207" s="678"/>
      <c r="JM207" s="678"/>
      <c r="JN207" s="678"/>
      <c r="JO207" s="678"/>
      <c r="JP207" s="678"/>
      <c r="JQ207" s="678"/>
      <c r="JR207" s="678"/>
      <c r="JS207" s="678"/>
      <c r="JT207" s="678"/>
      <c r="JU207" s="678"/>
      <c r="JV207" s="678"/>
      <c r="JW207" s="678"/>
      <c r="JX207" s="678"/>
      <c r="JY207" s="678"/>
      <c r="JZ207" s="678"/>
      <c r="KA207" s="678"/>
      <c r="KB207" s="678"/>
      <c r="KC207" s="678"/>
      <c r="KD207" s="678"/>
      <c r="KE207" s="678"/>
      <c r="KF207" s="678"/>
      <c r="KG207" s="678"/>
      <c r="KH207" s="678"/>
      <c r="KI207" s="678"/>
      <c r="KJ207" s="678"/>
      <c r="KK207" s="678"/>
      <c r="KL207" s="678"/>
      <c r="KM207" s="678"/>
      <c r="KN207" s="678"/>
      <c r="KO207" s="678"/>
      <c r="KP207" s="678"/>
      <c r="KQ207" s="678"/>
      <c r="KR207" s="678"/>
      <c r="KS207" s="678">
        <v>384.65</v>
      </c>
      <c r="KT207" s="678">
        <v>935.78</v>
      </c>
      <c r="KU207" s="678">
        <v>2201.09</v>
      </c>
      <c r="KV207" s="678">
        <v>2755.67</v>
      </c>
      <c r="KW207" s="678">
        <v>2755.67</v>
      </c>
      <c r="KX207" s="678">
        <v>4487.37</v>
      </c>
      <c r="KY207" s="678">
        <v>8612.42</v>
      </c>
      <c r="KZ207" s="678">
        <v>11026.45</v>
      </c>
      <c r="LA207" s="678">
        <v>11088.84</v>
      </c>
      <c r="LB207" s="678">
        <v>11180.7</v>
      </c>
      <c r="LC207" s="678">
        <v>11272.55</v>
      </c>
      <c r="LD207" s="678">
        <v>11272.55</v>
      </c>
      <c r="LE207" s="678">
        <v>11364.41</v>
      </c>
      <c r="LF207" s="678">
        <v>11456.26</v>
      </c>
      <c r="LG207" s="678">
        <v>11548.12</v>
      </c>
      <c r="LH207" s="678">
        <v>11548.12</v>
      </c>
      <c r="LI207" s="678">
        <v>11548.12</v>
      </c>
      <c r="LJ207" s="678">
        <v>11548.12</v>
      </c>
      <c r="LK207" s="678">
        <v>11548.12</v>
      </c>
      <c r="LL207" s="678">
        <v>11548.12</v>
      </c>
      <c r="LM207" s="678">
        <v>11639.97</v>
      </c>
      <c r="LN207" s="678">
        <v>11731.83</v>
      </c>
      <c r="LO207" s="678">
        <v>11823.69</v>
      </c>
      <c r="LP207" s="678">
        <v>11915.54</v>
      </c>
      <c r="LQ207" s="678">
        <v>12007.4</v>
      </c>
      <c r="LR207" s="678">
        <v>12007.4</v>
      </c>
      <c r="LS207" s="678">
        <v>12153.09</v>
      </c>
      <c r="LT207" s="678">
        <v>12366.15</v>
      </c>
      <c r="LU207" s="678">
        <v>13149.42</v>
      </c>
      <c r="LV207" s="678">
        <v>14044.61</v>
      </c>
      <c r="LW207" s="678">
        <v>15932.18</v>
      </c>
      <c r="LX207" s="678">
        <v>16222.42</v>
      </c>
      <c r="LY207" s="678">
        <v>16222.42</v>
      </c>
      <c r="LZ207" s="678">
        <v>16528.599999999999</v>
      </c>
      <c r="MA207" s="678">
        <v>16626.84</v>
      </c>
      <c r="MB207" s="678">
        <v>16626.84</v>
      </c>
      <c r="MC207" s="678">
        <v>16626.84</v>
      </c>
      <c r="MD207" s="678">
        <v>16626.84</v>
      </c>
      <c r="ME207" s="678">
        <v>16626.84</v>
      </c>
      <c r="MF207" s="678">
        <v>16626.84</v>
      </c>
      <c r="MG207" s="678">
        <v>16626.84</v>
      </c>
      <c r="MH207" s="678">
        <v>16626.84</v>
      </c>
      <c r="MI207" s="678">
        <v>16626.84</v>
      </c>
      <c r="MJ207" s="678">
        <v>16626.84</v>
      </c>
      <c r="MK207" s="678">
        <v>16626.84</v>
      </c>
      <c r="ML207" s="678">
        <v>16626.84</v>
      </c>
      <c r="MM207" s="678">
        <v>16626.84</v>
      </c>
      <c r="MN207" s="678">
        <v>16626.84</v>
      </c>
      <c r="MO207" s="678">
        <v>16626.84</v>
      </c>
      <c r="MP207" s="678">
        <v>16626.84</v>
      </c>
      <c r="MQ207" s="678">
        <v>16626.84</v>
      </c>
      <c r="MR207" s="678">
        <v>16626.84</v>
      </c>
      <c r="MS207" s="678">
        <v>16626.84</v>
      </c>
      <c r="MT207" s="678">
        <v>16626.84</v>
      </c>
      <c r="MU207" s="678">
        <v>16626.84</v>
      </c>
      <c r="MV207" s="678">
        <v>16626.84</v>
      </c>
      <c r="MW207" s="678">
        <v>16626.84</v>
      </c>
      <c r="MX207" s="678">
        <v>16626.84</v>
      </c>
      <c r="MY207" s="678">
        <v>16626.84</v>
      </c>
      <c r="MZ207" s="678">
        <v>16626.84</v>
      </c>
      <c r="NA207" s="678">
        <v>16626.84</v>
      </c>
      <c r="NB207" s="678">
        <v>16626.84</v>
      </c>
      <c r="NC207" s="678">
        <v>16626.84</v>
      </c>
      <c r="ND207" s="678">
        <v>16626.84</v>
      </c>
      <c r="NE207" s="678">
        <v>16626.84</v>
      </c>
      <c r="NF207" s="678">
        <v>16626.84</v>
      </c>
      <c r="NG207" s="678">
        <v>16626.84</v>
      </c>
      <c r="NH207" s="678">
        <v>16626.84</v>
      </c>
      <c r="NI207" s="678">
        <v>16626.84</v>
      </c>
      <c r="NJ207" s="678">
        <v>16626.84</v>
      </c>
      <c r="NK207" s="678">
        <v>16626.84</v>
      </c>
      <c r="NL207" s="678">
        <v>16626.84</v>
      </c>
      <c r="NM207" s="678">
        <v>16626.84</v>
      </c>
      <c r="NN207" s="678">
        <v>16626.84</v>
      </c>
      <c r="NO207" s="678">
        <v>16626.84</v>
      </c>
      <c r="NP207" s="678">
        <v>16626.84</v>
      </c>
      <c r="NQ207" s="678">
        <v>16626.84</v>
      </c>
      <c r="NR207" s="678">
        <v>16626.84</v>
      </c>
      <c r="NS207" s="678">
        <v>16626.84</v>
      </c>
      <c r="NT207" s="678">
        <v>16626.84</v>
      </c>
      <c r="NU207" s="678">
        <v>16626.84</v>
      </c>
      <c r="NV207" s="678">
        <v>16626.84</v>
      </c>
      <c r="NW207" s="678">
        <v>16626.84</v>
      </c>
      <c r="NX207" s="678">
        <v>16626.84</v>
      </c>
      <c r="NY207" s="678">
        <v>16626.84</v>
      </c>
      <c r="NZ207" s="678">
        <v>16626.84</v>
      </c>
      <c r="OA207" s="678">
        <v>16626.84</v>
      </c>
      <c r="OB207" s="678">
        <v>16626.84</v>
      </c>
      <c r="OC207" s="678">
        <v>16626.84</v>
      </c>
      <c r="OD207" s="678">
        <v>16626.84</v>
      </c>
      <c r="OE207" s="678">
        <v>16626.84</v>
      </c>
      <c r="OF207" s="678">
        <v>16626.84</v>
      </c>
      <c r="OG207" s="678">
        <v>16626.84</v>
      </c>
      <c r="OH207" s="678">
        <v>16626.84</v>
      </c>
      <c r="OI207" s="678">
        <v>16626.84</v>
      </c>
      <c r="OJ207" s="678">
        <v>16626.84</v>
      </c>
      <c r="OK207" s="678">
        <v>16626.84</v>
      </c>
      <c r="OL207" s="678">
        <v>16626.84</v>
      </c>
      <c r="OM207" s="678">
        <v>16626.84</v>
      </c>
      <c r="ON207" s="678">
        <v>16626.84</v>
      </c>
      <c r="OO207" s="678">
        <v>16626.84</v>
      </c>
      <c r="OP207" s="678">
        <v>16626.84</v>
      </c>
      <c r="OQ207" s="678">
        <v>16626.84</v>
      </c>
      <c r="OR207" s="678">
        <v>16626.84</v>
      </c>
      <c r="OS207" s="678">
        <v>16626.84</v>
      </c>
      <c r="OT207" s="678">
        <v>16626.84</v>
      </c>
      <c r="OU207" s="678">
        <v>16626.84</v>
      </c>
      <c r="OV207" s="678">
        <v>16626.84</v>
      </c>
      <c r="OW207" s="678">
        <v>16626.84</v>
      </c>
      <c r="OX207" s="678">
        <v>16626.84</v>
      </c>
      <c r="OY207" s="678">
        <v>16626.84</v>
      </c>
      <c r="OZ207" s="678">
        <v>16626.84</v>
      </c>
      <c r="PA207" s="678">
        <v>16626.84</v>
      </c>
      <c r="PB207" s="678">
        <v>16626.84</v>
      </c>
      <c r="PC207" s="678">
        <v>16626.84</v>
      </c>
      <c r="PD207" s="678">
        <v>16626.84</v>
      </c>
      <c r="PE207" s="678">
        <v>16626.84</v>
      </c>
      <c r="PF207" s="678">
        <v>16626.84</v>
      </c>
      <c r="PG207" s="678">
        <v>16626.84</v>
      </c>
      <c r="PH207" s="678">
        <v>16626.84</v>
      </c>
      <c r="PI207" s="678">
        <v>16626.84</v>
      </c>
      <c r="PJ207" s="678">
        <v>16626.84</v>
      </c>
      <c r="PK207" s="678">
        <v>16626.84</v>
      </c>
      <c r="PL207" s="678">
        <v>16626.84</v>
      </c>
      <c r="PM207" s="678">
        <v>16626.84</v>
      </c>
      <c r="PN207" s="678">
        <v>16626.84</v>
      </c>
      <c r="PO207" s="678">
        <v>16626.84</v>
      </c>
      <c r="PP207" s="678">
        <v>16626.84</v>
      </c>
      <c r="PQ207" s="678">
        <v>19187.07</v>
      </c>
      <c r="PR207" s="678">
        <v>25160.959999999999</v>
      </c>
      <c r="PS207" s="678">
        <v>25160.959999999999</v>
      </c>
      <c r="PT207" s="678">
        <v>53877.94</v>
      </c>
      <c r="PU207" s="678">
        <v>120884.24</v>
      </c>
      <c r="PV207" s="678">
        <v>120884.24</v>
      </c>
      <c r="PW207" s="678">
        <v>120884.24</v>
      </c>
      <c r="PX207" s="678">
        <v>120884.24</v>
      </c>
      <c r="PY207" s="678">
        <v>122537.64</v>
      </c>
      <c r="PZ207" s="678">
        <v>122537.64</v>
      </c>
      <c r="QA207" s="678">
        <v>126395.59</v>
      </c>
      <c r="QB207" s="678">
        <v>132125.07</v>
      </c>
      <c r="QC207" s="678">
        <v>141634.17000000001</v>
      </c>
      <c r="QD207" s="678">
        <v>186224.74</v>
      </c>
      <c r="QE207" s="678">
        <v>263495.12</v>
      </c>
      <c r="QF207" s="678">
        <v>282271.40999999997</v>
      </c>
      <c r="QG207" s="678">
        <v>282271.40999999997</v>
      </c>
      <c r="QH207" s="678">
        <v>289259.39</v>
      </c>
      <c r="QI207" s="678">
        <v>337178.13</v>
      </c>
      <c r="QJ207" s="678">
        <v>426513.58</v>
      </c>
      <c r="QK207" s="678">
        <v>438370.8</v>
      </c>
      <c r="QL207" s="678">
        <v>464835.83</v>
      </c>
      <c r="QM207" s="678">
        <v>498377.2</v>
      </c>
      <c r="QN207" s="678">
        <v>498377.2</v>
      </c>
      <c r="QO207" s="678">
        <v>588304.75</v>
      </c>
      <c r="QP207" s="678">
        <v>665804.75</v>
      </c>
      <c r="QQ207" s="678">
        <v>802889.76</v>
      </c>
      <c r="QR207" s="678">
        <v>903796.27</v>
      </c>
      <c r="QS207" s="678">
        <v>1056117.95</v>
      </c>
      <c r="QT207" s="678">
        <v>1137052.8500000001</v>
      </c>
      <c r="QU207" s="678">
        <v>1137052.8500000001</v>
      </c>
      <c r="QV207" s="678">
        <v>1222297.29</v>
      </c>
      <c r="QW207" s="678">
        <v>1297735.99</v>
      </c>
      <c r="QX207" s="678">
        <v>1450326.74</v>
      </c>
      <c r="QY207" s="678">
        <v>1516021.66</v>
      </c>
      <c r="QZ207" s="678">
        <v>1576208.22</v>
      </c>
      <c r="RA207" s="678">
        <v>1607587.79</v>
      </c>
      <c r="RB207" s="678">
        <v>1607587.79</v>
      </c>
      <c r="RC207" s="678">
        <v>1647249.38</v>
      </c>
      <c r="RD207" s="678">
        <v>1693278.5</v>
      </c>
      <c r="RE207" s="678">
        <v>1741320.78</v>
      </c>
      <c r="RF207" s="678">
        <v>1824403.45</v>
      </c>
      <c r="RG207" s="678">
        <v>1838647.93</v>
      </c>
      <c r="RH207" s="678">
        <v>1842224.56</v>
      </c>
      <c r="RI207" s="678">
        <v>1842224.56</v>
      </c>
      <c r="RJ207" s="678">
        <v>1849474.74</v>
      </c>
      <c r="RK207" s="678">
        <v>1853743.91</v>
      </c>
      <c r="RL207" s="678">
        <v>1855499.47</v>
      </c>
      <c r="RM207" s="678">
        <v>1859086.34</v>
      </c>
      <c r="RN207" s="678">
        <v>1861156.67</v>
      </c>
      <c r="RO207" s="678">
        <v>1862368.6</v>
      </c>
      <c r="RP207" s="678">
        <v>1862368.6</v>
      </c>
      <c r="RQ207" s="678">
        <v>1864593.92</v>
      </c>
      <c r="RR207" s="678">
        <v>1867251.09</v>
      </c>
      <c r="RS207" s="678">
        <v>1869021.6</v>
      </c>
      <c r="RT207" s="678">
        <v>1872625.91</v>
      </c>
      <c r="RU207" s="678">
        <v>1874187.46</v>
      </c>
      <c r="RV207" s="678">
        <v>1874738.6</v>
      </c>
      <c r="RW207" s="678">
        <v>1874738.6</v>
      </c>
      <c r="RX207" s="678">
        <v>1875381.59</v>
      </c>
      <c r="RY207" s="678">
        <v>1876943.13</v>
      </c>
      <c r="RZ207" s="678">
        <v>1876943.13</v>
      </c>
      <c r="SA207" s="678">
        <v>1876943.13</v>
      </c>
      <c r="SB207" s="678">
        <v>1876943.13</v>
      </c>
      <c r="SC207" s="678">
        <v>1876943.13</v>
      </c>
      <c r="SD207" s="678">
        <v>1876943.13</v>
      </c>
      <c r="SE207" s="678">
        <v>1876943.13</v>
      </c>
      <c r="SF207" s="678">
        <v>1876943.13</v>
      </c>
      <c r="SG207" s="678">
        <v>1876943.13</v>
      </c>
      <c r="SH207" s="678">
        <v>1876943.13</v>
      </c>
      <c r="SI207" s="678">
        <v>1876943.13</v>
      </c>
      <c r="SJ207" s="678">
        <v>1876943.13</v>
      </c>
      <c r="SK207" s="678">
        <v>1876943.13</v>
      </c>
      <c r="SL207" s="678">
        <v>1876943.13</v>
      </c>
      <c r="SM207" s="678">
        <v>1876943.13</v>
      </c>
      <c r="SN207" s="678">
        <v>1876943.13</v>
      </c>
      <c r="SO207" s="678">
        <v>1876943.13</v>
      </c>
      <c r="SP207" s="678">
        <v>1876943.13</v>
      </c>
      <c r="SQ207" s="678">
        <v>1876943.13</v>
      </c>
      <c r="SR207" s="678">
        <v>1876943.13</v>
      </c>
      <c r="SS207" s="678">
        <v>1876943.13</v>
      </c>
      <c r="ST207" s="678">
        <v>1876943.13</v>
      </c>
      <c r="SU207" s="678">
        <v>1876943.13</v>
      </c>
      <c r="SV207" s="678">
        <v>1876943.13</v>
      </c>
      <c r="SW207" s="678">
        <v>1876943.13</v>
      </c>
      <c r="SX207" s="678">
        <v>1876943.13</v>
      </c>
      <c r="SY207" s="678">
        <v>1876943.13</v>
      </c>
      <c r="SZ207" s="678">
        <v>1876943.13</v>
      </c>
      <c r="TA207" s="678">
        <v>1876943.13</v>
      </c>
      <c r="TB207" s="678">
        <v>1876943.13</v>
      </c>
      <c r="TC207" s="678">
        <v>1876943.13</v>
      </c>
      <c r="TD207" s="678">
        <v>1876943.13</v>
      </c>
      <c r="TE207" s="678">
        <v>1876943.13</v>
      </c>
      <c r="TF207" s="678">
        <v>1876943.13</v>
      </c>
      <c r="TG207" s="678">
        <v>1876943.13</v>
      </c>
      <c r="TH207" s="678">
        <v>1876943.13</v>
      </c>
      <c r="TI207" s="678">
        <v>1876943.13</v>
      </c>
      <c r="TJ207" s="678">
        <v>1876943.13</v>
      </c>
      <c r="TK207" s="678">
        <v>1876943.13</v>
      </c>
      <c r="TL207">
        <v>1876943.13</v>
      </c>
      <c r="TM207">
        <v>1876943.13</v>
      </c>
      <c r="TN207">
        <v>1876943.13</v>
      </c>
      <c r="TO207">
        <v>1876943.13</v>
      </c>
      <c r="TP207">
        <v>1876943.13</v>
      </c>
      <c r="TQ207">
        <v>1876943.13</v>
      </c>
      <c r="TR207">
        <v>1876943.13</v>
      </c>
      <c r="TS207">
        <v>1876943.13</v>
      </c>
      <c r="TT207">
        <v>1876943.13</v>
      </c>
      <c r="TU207">
        <v>1876943.13</v>
      </c>
      <c r="TV207">
        <v>1876943.13</v>
      </c>
      <c r="TW207">
        <v>1876943.13</v>
      </c>
      <c r="TX207">
        <v>1876943.13</v>
      </c>
      <c r="TY207">
        <v>1876943.13</v>
      </c>
      <c r="TZ207">
        <v>1876943.13</v>
      </c>
      <c r="UA207">
        <v>1876943.13</v>
      </c>
      <c r="UB207">
        <v>1876943.13</v>
      </c>
      <c r="UC207">
        <v>1876943.13</v>
      </c>
      <c r="UD207">
        <v>1876943.13</v>
      </c>
      <c r="UE207">
        <v>1876943.13</v>
      </c>
      <c r="UF207">
        <v>1876943.13</v>
      </c>
      <c r="UG207">
        <v>1876943.13</v>
      </c>
      <c r="UH207">
        <v>1876943.13</v>
      </c>
      <c r="UI207">
        <v>1876943.13</v>
      </c>
      <c r="UJ207">
        <v>1876943.13</v>
      </c>
      <c r="UK207">
        <v>1876943.13</v>
      </c>
      <c r="UL207">
        <v>1876943.13</v>
      </c>
      <c r="UM207">
        <v>1876943.13</v>
      </c>
      <c r="UN207">
        <v>1876943.13</v>
      </c>
      <c r="UO207">
        <v>1876943.13</v>
      </c>
      <c r="UP207">
        <v>1876943.13</v>
      </c>
      <c r="UQ207">
        <v>1876943.13</v>
      </c>
      <c r="UR207">
        <v>1876943.13</v>
      </c>
      <c r="US207">
        <v>1876943.13</v>
      </c>
      <c r="UT207">
        <v>1876943.13</v>
      </c>
      <c r="UU207">
        <v>1876943.13</v>
      </c>
      <c r="UV207">
        <v>1876943.13</v>
      </c>
      <c r="UW207">
        <v>1876943.13</v>
      </c>
      <c r="UX207">
        <v>1876943.13</v>
      </c>
      <c r="UY207">
        <v>1876943.13</v>
      </c>
      <c r="UZ207">
        <v>1876943.13</v>
      </c>
      <c r="VA207">
        <v>1876943.13</v>
      </c>
      <c r="VB207">
        <v>1876943.13</v>
      </c>
      <c r="VC207">
        <v>1876943.13</v>
      </c>
      <c r="VD207">
        <v>1876943.13</v>
      </c>
      <c r="VE207">
        <v>1876943.13</v>
      </c>
      <c r="VF207">
        <v>1876943.13</v>
      </c>
      <c r="VG207">
        <v>1876943.13</v>
      </c>
      <c r="VH207">
        <v>1876943.13</v>
      </c>
      <c r="VI207">
        <v>1876943.13</v>
      </c>
      <c r="VJ207">
        <v>1876943.13</v>
      </c>
      <c r="VK207">
        <v>1876943.13</v>
      </c>
      <c r="VL207">
        <v>1876943.13</v>
      </c>
      <c r="VM207">
        <v>1876943.13</v>
      </c>
    </row>
    <row r="208" spans="11:585">
      <c r="K208" t="s">
        <v>837</v>
      </c>
      <c r="M208" s="678">
        <v>0</v>
      </c>
      <c r="N208" s="678">
        <v>0</v>
      </c>
      <c r="O208" s="678">
        <v>0</v>
      </c>
      <c r="P208" s="678">
        <v>6010.65</v>
      </c>
      <c r="Q208" s="678">
        <v>0</v>
      </c>
      <c r="R208" s="678">
        <v>0</v>
      </c>
      <c r="S208" t="s">
        <v>6192</v>
      </c>
      <c r="T208" s="678"/>
      <c r="U208" s="678"/>
      <c r="V208" s="678"/>
      <c r="W208" s="678"/>
      <c r="X208" s="678"/>
      <c r="Y208" s="678"/>
      <c r="Z208" s="678"/>
      <c r="AA208" s="678"/>
      <c r="AB208" s="678"/>
      <c r="AC208" s="678"/>
      <c r="AD208" s="678"/>
      <c r="AE208" s="678"/>
      <c r="AF208" s="678"/>
      <c r="AG208" s="678"/>
      <c r="AH208" s="678"/>
      <c r="AI208" s="678"/>
      <c r="AJ208" s="678"/>
      <c r="AK208" s="678"/>
      <c r="AL208" s="678"/>
      <c r="AM208" s="678"/>
      <c r="AN208" s="678"/>
      <c r="AO208" s="678"/>
      <c r="AP208" s="678"/>
      <c r="AQ208" s="678"/>
      <c r="AR208" s="678"/>
      <c r="AS208" s="678"/>
      <c r="AT208" s="678"/>
      <c r="AU208" s="678"/>
      <c r="AV208" s="678"/>
      <c r="AW208" s="678"/>
      <c r="AX208" s="678"/>
      <c r="AY208" s="678"/>
      <c r="AZ208" s="678"/>
      <c r="BA208" s="678"/>
      <c r="BB208" s="678"/>
      <c r="BC208" s="678"/>
      <c r="BD208" s="678"/>
      <c r="BE208" s="678"/>
      <c r="BF208" s="678"/>
      <c r="BG208" s="678"/>
      <c r="BH208" s="678"/>
      <c r="BI208" s="678"/>
      <c r="BJ208" s="678"/>
      <c r="BK208" s="678"/>
      <c r="BL208" s="678"/>
      <c r="BM208" s="678"/>
      <c r="BN208" s="678"/>
      <c r="BO208" s="678"/>
      <c r="BP208" s="678"/>
      <c r="BQ208" s="678"/>
      <c r="BR208" s="678"/>
      <c r="BS208" s="678"/>
      <c r="BT208" s="678"/>
      <c r="BU208" s="678"/>
      <c r="BV208" s="678"/>
      <c r="BW208" s="678"/>
      <c r="BX208" s="678"/>
      <c r="BY208" s="678"/>
      <c r="BZ208" s="678"/>
      <c r="CA208" s="678"/>
      <c r="CB208" s="678"/>
      <c r="CC208" s="678"/>
      <c r="CD208" s="678"/>
      <c r="CE208" s="678"/>
      <c r="CF208" s="678"/>
      <c r="CG208" s="678"/>
      <c r="CH208" s="678"/>
      <c r="CI208" s="678"/>
      <c r="CJ208" s="678"/>
      <c r="CK208" s="678"/>
      <c r="CL208" s="678"/>
      <c r="CM208" s="678"/>
      <c r="CN208" s="678"/>
      <c r="CO208" s="678"/>
      <c r="CP208" s="678"/>
      <c r="CQ208" s="678"/>
      <c r="CR208" s="678"/>
      <c r="CS208" s="678"/>
      <c r="CT208" s="678"/>
      <c r="CU208" s="678"/>
      <c r="CV208" s="678"/>
      <c r="CW208" s="678"/>
      <c r="CX208" s="678"/>
      <c r="CY208" s="678"/>
      <c r="CZ208" s="678"/>
      <c r="DA208" s="678"/>
      <c r="DB208" s="678"/>
      <c r="DC208" s="678"/>
      <c r="DD208" s="678"/>
      <c r="DE208" s="678"/>
      <c r="DF208" s="678"/>
      <c r="DG208" s="678"/>
      <c r="DH208" s="678"/>
      <c r="DI208" s="678"/>
      <c r="DJ208" s="678"/>
      <c r="DK208" s="678"/>
      <c r="DL208" s="678"/>
      <c r="DM208" s="678"/>
      <c r="DN208" s="678"/>
      <c r="DO208" s="678"/>
      <c r="DP208" s="678"/>
      <c r="DQ208" s="678"/>
      <c r="DR208" s="678"/>
      <c r="DS208" s="678"/>
      <c r="DT208" s="678"/>
      <c r="DU208" s="678"/>
      <c r="DV208" s="678"/>
      <c r="DW208" s="678"/>
      <c r="DX208" s="678"/>
      <c r="DY208" s="678"/>
      <c r="DZ208" s="678"/>
      <c r="EA208" s="678"/>
      <c r="EB208" s="678"/>
      <c r="EC208" s="678"/>
      <c r="ED208" s="678"/>
      <c r="EE208" s="678"/>
      <c r="EF208" s="678"/>
      <c r="EG208" s="678"/>
      <c r="EH208" s="678"/>
      <c r="EI208" s="678"/>
      <c r="EJ208" s="678"/>
      <c r="EK208" s="678"/>
      <c r="EL208" s="678"/>
      <c r="EM208" s="678"/>
      <c r="EN208" s="678"/>
      <c r="EO208" s="678"/>
      <c r="EP208" s="678"/>
      <c r="EQ208" s="678"/>
      <c r="ER208" s="678"/>
      <c r="ES208" s="678"/>
      <c r="ET208" s="678"/>
      <c r="EU208" s="678"/>
      <c r="EV208" s="678"/>
      <c r="EW208" s="678"/>
      <c r="EX208" s="678"/>
      <c r="EY208" s="678"/>
      <c r="EZ208" s="678"/>
      <c r="FA208" s="678"/>
      <c r="FB208" s="678"/>
      <c r="FC208" s="678"/>
      <c r="FD208" s="678"/>
      <c r="FE208" s="678"/>
      <c r="FF208" s="678"/>
      <c r="FG208" s="678"/>
      <c r="FH208" s="678"/>
      <c r="FI208" s="678"/>
      <c r="FJ208" s="678"/>
      <c r="FK208" s="678"/>
      <c r="FL208" s="678"/>
      <c r="FM208" s="678"/>
      <c r="FN208" s="678"/>
      <c r="FO208" s="678"/>
      <c r="FP208" s="678"/>
      <c r="FQ208" s="678"/>
      <c r="FR208" s="678"/>
      <c r="FS208" s="678"/>
      <c r="FT208" s="678"/>
      <c r="FU208" s="678"/>
      <c r="FV208" s="678"/>
      <c r="FW208" s="678"/>
      <c r="FX208" s="678"/>
      <c r="FY208" s="678"/>
      <c r="FZ208" s="678"/>
      <c r="GA208" s="678"/>
      <c r="GB208" s="678"/>
      <c r="GC208" s="678"/>
      <c r="GD208" s="678"/>
      <c r="GE208" s="678"/>
      <c r="GF208" s="678"/>
      <c r="GG208" s="678"/>
      <c r="GH208" s="678"/>
      <c r="GI208" s="678"/>
      <c r="GJ208" s="678"/>
      <c r="GK208" s="678"/>
      <c r="GL208" s="678"/>
      <c r="GM208" s="678"/>
      <c r="GN208" s="678"/>
      <c r="GO208" s="678"/>
      <c r="GP208" s="678"/>
      <c r="GQ208" s="678"/>
      <c r="GR208" s="678"/>
      <c r="GS208" s="678"/>
      <c r="GT208" s="678"/>
      <c r="GU208" s="678"/>
      <c r="GV208" s="678"/>
      <c r="GW208" s="678"/>
      <c r="GX208" s="678"/>
      <c r="GY208" s="678"/>
      <c r="GZ208" s="678"/>
      <c r="HA208" s="678"/>
      <c r="HB208" s="678"/>
      <c r="HC208" s="678"/>
      <c r="HD208" s="678"/>
      <c r="HE208" s="678"/>
      <c r="HF208" s="678"/>
      <c r="HG208" s="678"/>
      <c r="HH208" s="678"/>
      <c r="HI208" s="678"/>
      <c r="HJ208" s="678"/>
      <c r="HK208" s="678"/>
      <c r="HL208" s="678"/>
      <c r="HM208" s="678"/>
      <c r="HN208" s="678"/>
      <c r="HO208" s="678"/>
      <c r="HP208" s="678"/>
      <c r="HQ208" s="678"/>
      <c r="HR208" s="678"/>
      <c r="HS208" s="678"/>
      <c r="HT208" s="678"/>
      <c r="HU208" s="678"/>
      <c r="HV208" s="678"/>
      <c r="HW208" s="678"/>
      <c r="HX208" s="678"/>
      <c r="HY208" s="678"/>
      <c r="HZ208" s="678"/>
      <c r="IA208" s="678"/>
      <c r="IB208" s="678"/>
      <c r="IC208" s="678"/>
      <c r="ID208" s="678"/>
      <c r="IE208" s="678"/>
      <c r="IF208" s="678"/>
      <c r="IG208" s="678"/>
      <c r="IH208" s="678"/>
      <c r="II208" s="678"/>
      <c r="IJ208" s="678"/>
      <c r="IK208" s="678"/>
      <c r="IL208" s="678"/>
      <c r="IM208" s="678"/>
      <c r="IN208" s="678"/>
      <c r="IO208" s="678"/>
      <c r="IP208" s="678"/>
      <c r="IQ208" s="678"/>
      <c r="IR208" s="678"/>
      <c r="IS208" s="678"/>
      <c r="IT208" s="678"/>
      <c r="IU208" s="678"/>
      <c r="IV208" s="678"/>
      <c r="IW208" s="678"/>
      <c r="IX208" s="678"/>
      <c r="IY208" s="678"/>
      <c r="IZ208" s="678"/>
      <c r="JA208" s="678"/>
      <c r="JB208" s="678"/>
      <c r="JC208" s="678"/>
      <c r="JD208" s="678"/>
      <c r="JE208" s="678"/>
      <c r="JF208" s="678"/>
      <c r="JG208" s="678"/>
      <c r="JH208" s="678"/>
      <c r="JI208" s="678"/>
      <c r="JJ208" s="678"/>
      <c r="JK208" s="678"/>
      <c r="JL208" s="678"/>
      <c r="JM208" s="678"/>
      <c r="JN208" s="678"/>
      <c r="JO208" s="678"/>
      <c r="JP208" s="678"/>
      <c r="JQ208" s="678"/>
      <c r="JR208" s="678"/>
      <c r="JS208" s="678"/>
      <c r="JT208" s="678"/>
      <c r="JU208" s="678"/>
      <c r="JV208" s="678"/>
      <c r="JW208" s="678"/>
      <c r="JX208" s="678"/>
      <c r="JY208" s="678"/>
      <c r="JZ208" s="678"/>
      <c r="KA208" s="678"/>
      <c r="KB208" s="678"/>
      <c r="KC208" s="678"/>
      <c r="KD208" s="678"/>
      <c r="KE208" s="678"/>
      <c r="KF208" s="678"/>
      <c r="KG208" s="678"/>
      <c r="KH208" s="678"/>
      <c r="KI208" s="678"/>
      <c r="KJ208" s="678"/>
      <c r="KK208" s="678"/>
      <c r="KL208" s="678"/>
      <c r="KM208" s="678"/>
      <c r="KN208" s="678"/>
      <c r="KO208" s="678"/>
      <c r="KP208" s="678"/>
      <c r="KQ208" s="678"/>
      <c r="KR208" s="678"/>
      <c r="KS208" s="678"/>
      <c r="KT208" s="678"/>
      <c r="KU208" s="678"/>
      <c r="KV208" s="678"/>
      <c r="KW208" s="678"/>
      <c r="KX208" s="678"/>
      <c r="KY208" s="678"/>
      <c r="KZ208" s="678"/>
      <c r="LA208" s="678"/>
      <c r="LB208" s="678"/>
      <c r="LC208" s="678"/>
      <c r="LD208" s="678"/>
      <c r="LE208" s="678"/>
      <c r="LF208" s="678"/>
      <c r="LG208" s="678"/>
      <c r="LH208" s="678"/>
      <c r="LI208" s="678"/>
      <c r="LJ208" s="678"/>
      <c r="LK208" s="678"/>
      <c r="LL208" s="678"/>
      <c r="LM208" s="678"/>
      <c r="LN208" s="678"/>
      <c r="LO208" s="678"/>
      <c r="LP208" s="678"/>
      <c r="LQ208" s="678"/>
      <c r="LR208" s="678"/>
      <c r="LS208" s="678"/>
      <c r="LT208" s="678"/>
      <c r="LU208" s="678"/>
      <c r="LV208" s="678"/>
      <c r="LW208" s="678"/>
      <c r="LX208" s="678"/>
      <c r="LY208" s="678"/>
      <c r="LZ208" s="678"/>
      <c r="MA208" s="678"/>
      <c r="MB208" s="678"/>
      <c r="MC208" s="678"/>
      <c r="MD208" s="678"/>
      <c r="ME208" s="678"/>
      <c r="MF208" s="678"/>
      <c r="MG208" s="678"/>
      <c r="MH208" s="678"/>
      <c r="MI208" s="678"/>
      <c r="MJ208" s="678"/>
      <c r="MK208" s="678"/>
      <c r="ML208" s="678"/>
      <c r="MM208" s="678"/>
      <c r="MN208" s="678"/>
      <c r="MO208" s="678"/>
      <c r="MP208" s="678"/>
      <c r="MQ208" s="678"/>
      <c r="MR208" s="678"/>
      <c r="MS208" s="678"/>
      <c r="MT208" s="678"/>
      <c r="MU208" s="678"/>
      <c r="MV208" s="678"/>
      <c r="MW208" s="678"/>
      <c r="MX208" s="678"/>
      <c r="MY208" s="678"/>
      <c r="MZ208" s="678"/>
      <c r="NA208" s="678"/>
      <c r="NB208" s="678"/>
      <c r="NC208" s="678"/>
      <c r="ND208" s="678"/>
      <c r="NE208" s="678"/>
      <c r="NF208" s="678"/>
      <c r="NG208" s="678"/>
      <c r="NH208" s="678"/>
      <c r="NI208" s="678"/>
      <c r="NJ208" s="678"/>
      <c r="NK208" s="678"/>
      <c r="NL208" s="678"/>
      <c r="NM208" s="678"/>
      <c r="NN208" s="678"/>
      <c r="NO208" s="678"/>
      <c r="NP208" s="678"/>
      <c r="NQ208" s="678"/>
      <c r="NR208" s="678"/>
      <c r="NS208" s="678"/>
      <c r="NT208" s="678"/>
      <c r="NU208" s="678"/>
      <c r="NV208" s="678"/>
      <c r="NW208" s="678"/>
      <c r="NX208" s="678"/>
      <c r="NY208" s="678"/>
      <c r="NZ208" s="678"/>
      <c r="OA208" s="678"/>
      <c r="OB208" s="678"/>
      <c r="OC208" s="678"/>
      <c r="OD208" s="678"/>
      <c r="OE208" s="678"/>
      <c r="OF208" s="678"/>
      <c r="OG208" s="678"/>
      <c r="OH208" s="678"/>
      <c r="OI208" s="678"/>
      <c r="OJ208" s="678"/>
      <c r="OK208" s="678"/>
      <c r="OL208" s="678"/>
      <c r="OM208" s="678"/>
      <c r="ON208" s="678"/>
      <c r="OO208" s="678"/>
      <c r="OP208" s="678"/>
      <c r="OQ208" s="678"/>
      <c r="OR208" s="678"/>
      <c r="OS208" s="678"/>
      <c r="OT208" s="678"/>
      <c r="OU208" s="678"/>
      <c r="OV208" s="678"/>
      <c r="OW208" s="678"/>
      <c r="OX208" s="678"/>
      <c r="OY208" s="678"/>
      <c r="OZ208" s="678"/>
      <c r="PA208" s="678"/>
      <c r="PB208" s="678"/>
      <c r="PC208" s="678"/>
      <c r="PD208" s="678"/>
      <c r="PE208" s="678"/>
      <c r="PF208" s="678"/>
      <c r="PG208" s="678"/>
      <c r="PH208" s="678"/>
      <c r="PI208" s="678"/>
      <c r="PJ208" s="678"/>
      <c r="PK208" s="678"/>
      <c r="PL208" s="678"/>
      <c r="PM208" s="678"/>
      <c r="PN208" s="678"/>
      <c r="PO208" s="678"/>
      <c r="PP208" s="678"/>
      <c r="PQ208" s="678"/>
      <c r="PR208" s="678"/>
      <c r="PS208" s="678"/>
      <c r="PT208" s="678"/>
      <c r="PU208" s="678"/>
      <c r="PV208" s="678"/>
      <c r="PW208" s="678"/>
      <c r="PX208" s="678"/>
      <c r="PY208" s="678"/>
      <c r="PZ208" s="678"/>
      <c r="QA208" s="678"/>
      <c r="QB208" s="678"/>
      <c r="QC208" s="678"/>
      <c r="QD208" s="678"/>
      <c r="QE208" s="678"/>
      <c r="QF208" s="678"/>
      <c r="QG208" s="678"/>
      <c r="QH208" s="678"/>
      <c r="QI208" s="678"/>
      <c r="QJ208" s="678"/>
      <c r="QK208" s="678"/>
      <c r="QL208" s="678"/>
      <c r="QM208" s="678"/>
      <c r="QN208" s="678"/>
      <c r="QO208" s="678"/>
      <c r="QP208" s="678"/>
      <c r="QQ208" s="678"/>
      <c r="QR208" s="678"/>
      <c r="QS208" s="678"/>
      <c r="QT208" s="678"/>
      <c r="QU208" s="678"/>
      <c r="QV208" s="678"/>
      <c r="QW208" s="678"/>
      <c r="QX208" s="678"/>
      <c r="QY208" s="678"/>
      <c r="QZ208" s="678"/>
      <c r="RA208" s="678"/>
      <c r="RB208" s="678"/>
      <c r="RC208" s="678"/>
      <c r="RD208" s="678"/>
      <c r="RE208" s="678"/>
      <c r="RF208" s="678"/>
      <c r="RG208" s="678"/>
      <c r="RH208" s="678"/>
      <c r="RI208" s="678"/>
      <c r="RJ208" s="678"/>
      <c r="RK208" s="678"/>
      <c r="RL208" s="678"/>
      <c r="RM208" s="678"/>
      <c r="RN208" s="678"/>
      <c r="RO208" s="678"/>
      <c r="RP208" s="678"/>
      <c r="RQ208" s="678"/>
      <c r="RR208" s="678"/>
      <c r="RS208" s="678"/>
      <c r="RT208" s="678"/>
      <c r="RU208" s="678"/>
      <c r="RV208" s="678"/>
      <c r="RW208" s="678"/>
      <c r="RX208" s="678"/>
      <c r="RY208" s="678"/>
      <c r="RZ208" s="678"/>
      <c r="SA208" s="678"/>
      <c r="SB208" s="678"/>
      <c r="SC208" s="678"/>
      <c r="SD208" s="678"/>
      <c r="SE208" s="678"/>
      <c r="SF208" s="678"/>
      <c r="SG208" s="678"/>
      <c r="SH208" s="678"/>
      <c r="SI208" s="678"/>
      <c r="SJ208" s="678"/>
      <c r="SK208" s="678"/>
      <c r="SL208" s="678"/>
      <c r="SM208" s="678"/>
      <c r="SN208" s="678"/>
      <c r="SO208" s="678"/>
      <c r="SP208" s="678"/>
      <c r="SQ208" s="678"/>
      <c r="SR208" s="678"/>
      <c r="SS208" s="678"/>
      <c r="ST208" s="678"/>
      <c r="SU208" s="678"/>
      <c r="SV208" s="678"/>
      <c r="SW208" s="678"/>
      <c r="SX208" s="678"/>
      <c r="SY208" s="678"/>
      <c r="SZ208" s="678"/>
      <c r="TA208" s="678"/>
      <c r="TB208" s="678"/>
      <c r="TC208" s="678"/>
      <c r="TD208" s="678"/>
      <c r="TE208" s="678"/>
      <c r="TF208" s="678"/>
      <c r="TG208" s="678"/>
      <c r="TH208" s="678"/>
      <c r="TI208" s="678"/>
      <c r="TJ208" s="678"/>
      <c r="TK208" s="678"/>
    </row>
    <row r="209" spans="11:585">
      <c r="K209" t="s">
        <v>1084</v>
      </c>
      <c r="M209" s="678">
        <v>8486130.5800000001</v>
      </c>
      <c r="N209" s="678">
        <v>3549231.93</v>
      </c>
      <c r="O209" s="678">
        <v>1407366.57</v>
      </c>
      <c r="P209" s="678">
        <v>76760.06</v>
      </c>
      <c r="Q209" s="678">
        <v>32896.57</v>
      </c>
      <c r="R209" s="678">
        <v>17438.080000000002</v>
      </c>
      <c r="S209" t="s">
        <v>6192</v>
      </c>
      <c r="T209" s="678"/>
      <c r="U209" s="678"/>
      <c r="V209" s="678"/>
      <c r="W209" s="678"/>
      <c r="X209" s="678"/>
      <c r="Y209" s="678"/>
      <c r="Z209" s="678"/>
      <c r="AA209" s="678"/>
      <c r="AB209" s="678"/>
      <c r="AC209" s="678"/>
      <c r="AD209" s="678"/>
      <c r="AE209" s="678"/>
      <c r="AF209" s="678"/>
      <c r="AG209" s="678"/>
      <c r="AH209" s="678"/>
      <c r="AI209" s="678"/>
      <c r="AJ209" s="678"/>
      <c r="AK209" s="678"/>
      <c r="AL209" s="678"/>
      <c r="AM209" s="678"/>
      <c r="AN209" s="678"/>
      <c r="AO209" s="678"/>
      <c r="AP209" s="678"/>
      <c r="AQ209" s="678"/>
      <c r="AR209" s="678"/>
      <c r="AS209" s="678"/>
      <c r="AT209" s="678"/>
      <c r="AU209" s="678"/>
      <c r="AV209" s="678"/>
      <c r="AW209" s="678"/>
      <c r="AX209" s="678"/>
      <c r="AY209" s="678"/>
      <c r="AZ209" s="678"/>
      <c r="BA209" s="678"/>
      <c r="BB209" s="678"/>
      <c r="BC209" s="678"/>
      <c r="BD209" s="678"/>
      <c r="BE209" s="678"/>
      <c r="BF209" s="678"/>
      <c r="BG209" s="678"/>
      <c r="BH209" s="678"/>
      <c r="BI209" s="678"/>
      <c r="BJ209" s="678"/>
      <c r="BK209" s="678"/>
      <c r="BL209" s="678"/>
      <c r="BM209" s="678"/>
      <c r="BN209" s="678"/>
      <c r="BO209" s="678"/>
      <c r="BP209" s="678"/>
      <c r="BQ209" s="678"/>
      <c r="BR209" s="678"/>
      <c r="BS209" s="678"/>
      <c r="BT209" s="678"/>
      <c r="BU209" s="678"/>
      <c r="BV209" s="678"/>
      <c r="BW209" s="678"/>
      <c r="BX209" s="678"/>
      <c r="BY209" s="678"/>
      <c r="BZ209" s="678"/>
      <c r="CA209" s="678"/>
      <c r="CB209" s="678"/>
      <c r="CC209" s="678"/>
      <c r="CD209" s="678"/>
      <c r="CE209" s="678"/>
      <c r="CF209" s="678"/>
      <c r="CG209" s="678"/>
      <c r="CH209" s="678"/>
      <c r="CI209" s="678"/>
      <c r="CJ209" s="678"/>
      <c r="CK209" s="678"/>
      <c r="CL209" s="678"/>
      <c r="CM209" s="678"/>
      <c r="CN209" s="678"/>
      <c r="CO209" s="678"/>
      <c r="CP209" s="678"/>
      <c r="CQ209" s="678"/>
      <c r="CR209" s="678"/>
      <c r="CS209" s="678"/>
      <c r="CT209" s="678"/>
      <c r="CU209" s="678"/>
      <c r="CV209" s="678"/>
      <c r="CW209" s="678"/>
      <c r="CX209" s="678"/>
      <c r="CY209" s="678"/>
      <c r="CZ209" s="678"/>
      <c r="DA209" s="678"/>
      <c r="DB209" s="678"/>
      <c r="DC209" s="678"/>
      <c r="DD209" s="678"/>
      <c r="DE209" s="678"/>
      <c r="DF209" s="678"/>
      <c r="DG209" s="678"/>
      <c r="DH209" s="678"/>
      <c r="DI209" s="678"/>
      <c r="DJ209" s="678"/>
      <c r="DK209" s="678"/>
      <c r="DL209" s="678"/>
      <c r="DM209" s="678"/>
      <c r="DN209" s="678"/>
      <c r="DO209" s="678"/>
      <c r="DP209" s="678"/>
      <c r="DQ209" s="678"/>
      <c r="DR209" s="678"/>
      <c r="DS209" s="678"/>
      <c r="DT209" s="678"/>
      <c r="DU209" s="678"/>
      <c r="DV209" s="678"/>
      <c r="DW209" s="678"/>
      <c r="DX209" s="678"/>
      <c r="DY209" s="678"/>
      <c r="DZ209" s="678"/>
      <c r="EA209" s="678"/>
      <c r="EB209" s="678"/>
      <c r="EC209" s="678"/>
      <c r="ED209" s="678"/>
      <c r="EE209" s="678"/>
      <c r="EF209" s="678"/>
      <c r="EG209" s="678"/>
      <c r="EH209" s="678"/>
      <c r="EI209" s="678"/>
      <c r="EJ209" s="678"/>
      <c r="EK209" s="678"/>
      <c r="EL209" s="678"/>
      <c r="EM209" s="678"/>
      <c r="EN209" s="678"/>
      <c r="EO209" s="678"/>
      <c r="EP209" s="678"/>
      <c r="EQ209" s="678"/>
      <c r="ER209" s="678"/>
      <c r="ES209" s="678"/>
      <c r="ET209" s="678"/>
      <c r="EU209" s="678"/>
      <c r="EV209" s="678"/>
      <c r="EW209" s="678"/>
      <c r="EX209" s="678"/>
      <c r="EY209" s="678"/>
      <c r="EZ209" s="678"/>
      <c r="FA209" s="678"/>
      <c r="FB209" s="678"/>
      <c r="FC209" s="678"/>
      <c r="FD209" s="678"/>
      <c r="FE209" s="678"/>
      <c r="FF209" s="678"/>
      <c r="FG209" s="678"/>
      <c r="FH209" s="678"/>
      <c r="FI209" s="678"/>
      <c r="FJ209" s="678"/>
      <c r="FK209" s="678"/>
      <c r="FL209" s="678"/>
      <c r="FM209" s="678"/>
      <c r="FN209" s="678"/>
      <c r="FO209" s="678"/>
      <c r="FP209" s="678"/>
      <c r="FQ209" s="678"/>
      <c r="FR209" s="678"/>
      <c r="FS209" s="678"/>
      <c r="FT209" s="678"/>
      <c r="FU209" s="678"/>
      <c r="FV209" s="678"/>
      <c r="FW209" s="678"/>
      <c r="FX209" s="678"/>
      <c r="FY209" s="678"/>
      <c r="FZ209" s="678"/>
      <c r="GA209" s="678"/>
      <c r="GB209" s="678"/>
      <c r="GC209" s="678"/>
      <c r="GD209" s="678"/>
      <c r="GE209" s="678"/>
      <c r="GF209" s="678"/>
      <c r="GG209" s="678"/>
      <c r="GH209" s="678"/>
      <c r="GI209" s="678"/>
      <c r="GJ209" s="678"/>
      <c r="GK209" s="678"/>
      <c r="GL209" s="678"/>
      <c r="GM209" s="678"/>
      <c r="GN209" s="678"/>
      <c r="GO209" s="678"/>
      <c r="GP209" s="678"/>
      <c r="GQ209" s="678"/>
      <c r="GR209" s="678"/>
      <c r="GS209" s="678"/>
      <c r="GT209" s="678"/>
      <c r="GU209" s="678"/>
      <c r="GV209" s="678"/>
      <c r="GW209" s="678"/>
      <c r="GX209" s="678"/>
      <c r="GY209" s="678"/>
      <c r="GZ209" s="678"/>
      <c r="HA209" s="678"/>
      <c r="HB209" s="678"/>
      <c r="HC209" s="678"/>
      <c r="HD209" s="678"/>
      <c r="HE209" s="678"/>
      <c r="HF209" s="678"/>
      <c r="HG209" s="678"/>
      <c r="HH209" s="678"/>
      <c r="HI209" s="678"/>
      <c r="HJ209" s="678"/>
      <c r="HK209" s="678"/>
      <c r="HL209" s="678"/>
      <c r="HM209" s="678"/>
      <c r="HN209" s="678"/>
      <c r="HO209" s="678"/>
      <c r="HP209" s="678"/>
      <c r="HQ209" s="678"/>
      <c r="HR209" s="678"/>
      <c r="HS209" s="678"/>
      <c r="HT209" s="678"/>
      <c r="HU209" s="678"/>
      <c r="HV209" s="678"/>
      <c r="HW209" s="678"/>
      <c r="HX209" s="678"/>
      <c r="HY209" s="678"/>
      <c r="HZ209" s="678"/>
      <c r="IA209" s="678"/>
      <c r="IB209" s="678"/>
      <c r="IC209" s="678"/>
      <c r="ID209" s="678"/>
      <c r="IE209" s="678"/>
      <c r="IF209" s="678"/>
      <c r="IG209" s="678"/>
      <c r="IH209" s="678"/>
      <c r="II209" s="678"/>
      <c r="IJ209" s="678"/>
      <c r="IK209" s="678"/>
      <c r="IL209" s="678"/>
      <c r="IM209" s="678"/>
      <c r="IN209" s="678"/>
      <c r="IO209" s="678"/>
      <c r="IP209" s="678"/>
      <c r="IQ209" s="678"/>
      <c r="IR209" s="678"/>
      <c r="IS209" s="678"/>
      <c r="IT209" s="678"/>
      <c r="IU209" s="678"/>
      <c r="IV209" s="678"/>
      <c r="IW209" s="678"/>
      <c r="IX209" s="678"/>
      <c r="IY209" s="678"/>
      <c r="IZ209" s="678"/>
      <c r="JA209" s="678"/>
      <c r="JB209" s="678"/>
      <c r="JC209" s="678"/>
      <c r="JD209" s="678"/>
      <c r="JE209" s="678"/>
      <c r="JF209" s="678"/>
      <c r="JG209" s="678"/>
      <c r="JH209" s="678"/>
      <c r="JI209" s="678"/>
      <c r="JJ209" s="678"/>
      <c r="JK209" s="678"/>
      <c r="JL209" s="678"/>
      <c r="JM209" s="678"/>
      <c r="JN209" s="678"/>
      <c r="JO209" s="678"/>
      <c r="JP209" s="678"/>
      <c r="JQ209" s="678"/>
      <c r="JR209" s="678"/>
      <c r="JS209" s="678"/>
      <c r="JT209" s="678"/>
      <c r="JU209" s="678"/>
      <c r="JV209" s="678"/>
      <c r="JW209" s="678"/>
      <c r="JX209" s="678"/>
      <c r="JY209" s="678"/>
      <c r="JZ209" s="678"/>
      <c r="KA209" s="678"/>
      <c r="KB209" s="678"/>
      <c r="KC209" s="678"/>
      <c r="KD209" s="678"/>
      <c r="KE209" s="678"/>
      <c r="KF209" s="678"/>
      <c r="KG209" s="678"/>
      <c r="KH209" s="678"/>
      <c r="KI209" s="678"/>
      <c r="KJ209" s="678"/>
      <c r="KK209" s="678"/>
      <c r="KL209" s="678"/>
      <c r="KM209" s="678"/>
      <c r="KN209" s="678"/>
      <c r="KO209" s="678"/>
      <c r="KP209" s="678"/>
      <c r="KQ209" s="678"/>
      <c r="KR209" s="678"/>
      <c r="KS209" s="678"/>
      <c r="KT209" s="678"/>
      <c r="KU209" s="678"/>
      <c r="KV209" s="678"/>
      <c r="KW209" s="678"/>
      <c r="KX209" s="678"/>
      <c r="KY209" s="678"/>
      <c r="KZ209" s="678"/>
      <c r="LA209" s="678"/>
      <c r="LB209" s="678"/>
      <c r="LC209" s="678"/>
      <c r="LD209" s="678"/>
      <c r="LE209" s="678"/>
      <c r="LF209" s="678"/>
      <c r="LG209" s="678"/>
      <c r="LH209" s="678"/>
      <c r="LI209" s="678"/>
      <c r="LJ209" s="678"/>
      <c r="LK209" s="678"/>
      <c r="LL209" s="678"/>
      <c r="LM209" s="678"/>
      <c r="LN209" s="678"/>
      <c r="LO209" s="678"/>
      <c r="LP209" s="678"/>
      <c r="LQ209" s="678"/>
      <c r="LR209" s="678"/>
      <c r="LS209" s="678"/>
      <c r="LT209" s="678"/>
      <c r="LU209" s="678"/>
      <c r="LV209" s="678"/>
      <c r="LW209" s="678"/>
      <c r="LX209" s="678"/>
      <c r="LY209" s="678"/>
      <c r="LZ209" s="678"/>
      <c r="MA209" s="678"/>
      <c r="MB209" s="678"/>
      <c r="MC209" s="678"/>
      <c r="MD209" s="678"/>
      <c r="ME209" s="678"/>
      <c r="MF209" s="678"/>
      <c r="MG209" s="678"/>
      <c r="MH209" s="678"/>
      <c r="MI209" s="678"/>
      <c r="MJ209" s="678"/>
      <c r="MK209" s="678"/>
      <c r="ML209" s="678"/>
      <c r="MM209" s="678"/>
      <c r="MN209" s="678"/>
      <c r="MO209" s="678"/>
      <c r="MP209" s="678"/>
      <c r="MQ209" s="678"/>
      <c r="MR209" s="678"/>
      <c r="MS209" s="678"/>
      <c r="MT209" s="678"/>
      <c r="MU209" s="678"/>
      <c r="MV209" s="678"/>
      <c r="MW209" s="678"/>
      <c r="MX209" s="678"/>
      <c r="MY209" s="678"/>
      <c r="MZ209" s="678"/>
      <c r="NA209" s="678"/>
      <c r="NB209" s="678"/>
      <c r="NC209" s="678"/>
      <c r="ND209" s="678"/>
      <c r="NE209" s="678"/>
      <c r="NF209" s="678"/>
      <c r="NG209" s="678"/>
      <c r="NH209" s="678"/>
      <c r="NI209" s="678"/>
      <c r="NJ209" s="678"/>
      <c r="NK209" s="678"/>
      <c r="NL209" s="678"/>
      <c r="NM209" s="678"/>
      <c r="NN209" s="678"/>
      <c r="NO209" s="678"/>
      <c r="NP209" s="678"/>
      <c r="NQ209" s="678"/>
      <c r="NR209" s="678"/>
      <c r="NS209" s="678"/>
      <c r="NT209" s="678"/>
      <c r="NU209" s="678"/>
      <c r="NV209" s="678"/>
      <c r="NW209" s="678"/>
      <c r="NX209" s="678"/>
      <c r="NY209" s="678"/>
      <c r="NZ209" s="678"/>
      <c r="OA209" s="678"/>
      <c r="OB209" s="678"/>
      <c r="OC209" s="678"/>
      <c r="OD209" s="678"/>
      <c r="OE209" s="678"/>
      <c r="OF209" s="678"/>
      <c r="OG209" s="678"/>
      <c r="OH209" s="678"/>
      <c r="OI209" s="678"/>
      <c r="OJ209" s="678"/>
      <c r="OK209" s="678"/>
      <c r="OL209" s="678"/>
      <c r="OM209" s="678"/>
      <c r="ON209" s="678"/>
      <c r="OO209" s="678"/>
      <c r="OP209" s="678"/>
      <c r="OQ209" s="678"/>
      <c r="OR209" s="678"/>
      <c r="OS209" s="678"/>
      <c r="OT209" s="678"/>
      <c r="OU209" s="678"/>
      <c r="OV209" s="678">
        <v>2800.63</v>
      </c>
      <c r="OW209" s="678">
        <v>5601.27</v>
      </c>
      <c r="OX209" s="678">
        <v>5601.27</v>
      </c>
      <c r="OY209" s="678">
        <v>11672.45</v>
      </c>
      <c r="OZ209" s="678">
        <v>19912.009999999998</v>
      </c>
      <c r="PA209" s="678">
        <v>30723.17</v>
      </c>
      <c r="PB209" s="678">
        <v>46001.63</v>
      </c>
      <c r="PC209" s="678">
        <v>61744.54</v>
      </c>
      <c r="PD209" s="678">
        <v>82231.78</v>
      </c>
      <c r="PE209" s="678">
        <v>82231.78</v>
      </c>
      <c r="PF209" s="678">
        <v>111279.34</v>
      </c>
      <c r="PG209" s="678">
        <v>151707.88</v>
      </c>
      <c r="PH209" s="678">
        <v>197283.64</v>
      </c>
      <c r="PI209" s="678">
        <v>252963.55</v>
      </c>
      <c r="PJ209" s="678">
        <v>315389.48</v>
      </c>
      <c r="PK209" s="678">
        <v>391215.69</v>
      </c>
      <c r="PL209" s="678">
        <v>391215.69</v>
      </c>
      <c r="PM209" s="678">
        <v>500281.98</v>
      </c>
      <c r="PN209" s="678">
        <v>658341.05000000005</v>
      </c>
      <c r="PO209" s="678">
        <v>940845.69</v>
      </c>
      <c r="PP209" s="678">
        <v>1407366.57</v>
      </c>
      <c r="PQ209" s="678">
        <v>1461627.88</v>
      </c>
      <c r="PR209" s="678">
        <v>1570958.84</v>
      </c>
      <c r="PS209" s="678">
        <v>1570958.84</v>
      </c>
      <c r="PT209" s="678">
        <v>1652998.78</v>
      </c>
      <c r="PU209" s="678">
        <v>1751968.14</v>
      </c>
      <c r="PV209" s="678">
        <v>1837409.02</v>
      </c>
      <c r="PW209" s="678">
        <v>1974723.85</v>
      </c>
      <c r="PX209" s="678">
        <v>1974723.85</v>
      </c>
      <c r="PY209" s="678">
        <v>2085691.57</v>
      </c>
      <c r="PZ209" s="678">
        <v>2085691.57</v>
      </c>
      <c r="QA209" s="678">
        <v>2253548.4700000002</v>
      </c>
      <c r="QB209" s="678">
        <v>2347063.04</v>
      </c>
      <c r="QC209" s="678">
        <v>2484359.48</v>
      </c>
      <c r="QD209" s="678">
        <v>2631633.04</v>
      </c>
      <c r="QE209" s="678">
        <v>2798081.65</v>
      </c>
      <c r="QF209" s="678">
        <v>2931265.83</v>
      </c>
      <c r="QG209" s="678">
        <v>2931265.83</v>
      </c>
      <c r="QH209" s="678">
        <v>3055088.01</v>
      </c>
      <c r="QI209" s="678">
        <v>3188424.01</v>
      </c>
      <c r="QJ209" s="678">
        <v>3377050.23</v>
      </c>
      <c r="QK209" s="678">
        <v>3549231.93</v>
      </c>
      <c r="QL209" s="678">
        <v>3790210.73</v>
      </c>
      <c r="QM209" s="678">
        <v>3904992.67</v>
      </c>
      <c r="QN209" s="678">
        <v>3904992.67</v>
      </c>
      <c r="QO209" s="678">
        <v>4041871.35</v>
      </c>
      <c r="QP209" s="678">
        <v>4172099.94</v>
      </c>
      <c r="QQ209" s="678">
        <v>4379222.07</v>
      </c>
      <c r="QR209" s="678">
        <v>4567265.4800000004</v>
      </c>
      <c r="QS209" s="678">
        <v>4744279.78</v>
      </c>
      <c r="QT209" s="678">
        <v>4893875.63</v>
      </c>
      <c r="QU209" s="678">
        <v>4893875.63</v>
      </c>
      <c r="QV209" s="678">
        <v>5060150.08</v>
      </c>
      <c r="QW209" s="678">
        <v>5189630.3499999996</v>
      </c>
      <c r="QX209" s="678">
        <v>5340277.33</v>
      </c>
      <c r="QY209" s="678">
        <v>5479397.2800000003</v>
      </c>
      <c r="QZ209" s="678">
        <v>5668230.5</v>
      </c>
      <c r="RA209" s="678">
        <v>5704606.4299999997</v>
      </c>
      <c r="RB209" s="678">
        <v>5704606.4299999997</v>
      </c>
      <c r="RC209" s="678">
        <v>5783763.3600000003</v>
      </c>
      <c r="RD209" s="678">
        <v>5841706.3899999997</v>
      </c>
      <c r="RE209" s="678">
        <v>5912096.3600000003</v>
      </c>
      <c r="RF209" s="678">
        <v>6032470.7699999996</v>
      </c>
      <c r="RG209" s="678">
        <v>6109730.3899999997</v>
      </c>
      <c r="RH209" s="678">
        <v>6182916.9000000004</v>
      </c>
      <c r="RI209" s="678">
        <v>6182916.9000000004</v>
      </c>
      <c r="RJ209" s="678">
        <v>6244452.5599999996</v>
      </c>
      <c r="RK209" s="678">
        <v>6299601.5300000003</v>
      </c>
      <c r="RL209" s="678">
        <v>6410943.0099999998</v>
      </c>
      <c r="RM209" s="678">
        <v>6503820.7400000002</v>
      </c>
      <c r="RN209" s="678">
        <v>6600548.1299999999</v>
      </c>
      <c r="RO209" s="678">
        <v>6744623.1100000003</v>
      </c>
      <c r="RP209" s="678">
        <v>6744623.1100000003</v>
      </c>
      <c r="RQ209" s="678">
        <v>6899604.0199999996</v>
      </c>
      <c r="RR209" s="678">
        <v>7036667.2000000002</v>
      </c>
      <c r="RS209" s="678">
        <v>7149392.29</v>
      </c>
      <c r="RT209" s="678">
        <v>7290423.4000000004</v>
      </c>
      <c r="RU209" s="678">
        <v>7403968.9699999997</v>
      </c>
      <c r="RV209" s="678">
        <v>7578615</v>
      </c>
      <c r="RW209" s="678">
        <v>7578615</v>
      </c>
      <c r="RX209" s="678">
        <v>7720017.3899999997</v>
      </c>
      <c r="RY209" s="678">
        <v>7830765.79</v>
      </c>
      <c r="RZ209" s="678">
        <v>7951611.5</v>
      </c>
      <c r="SA209" s="678">
        <v>8086912.8700000001</v>
      </c>
      <c r="SB209" s="678">
        <v>8240686.3099999996</v>
      </c>
      <c r="SC209" s="678">
        <v>8332984.3799999999</v>
      </c>
      <c r="SD209" s="678">
        <v>8332984.3799999999</v>
      </c>
      <c r="SE209" s="678">
        <v>8400069.8699999992</v>
      </c>
      <c r="SF209" s="678">
        <v>8422764.6799999997</v>
      </c>
      <c r="SG209" s="678">
        <v>8450162.2599999998</v>
      </c>
      <c r="SH209" s="678">
        <v>8463381.5</v>
      </c>
      <c r="SI209" s="678">
        <v>8475724.6999999993</v>
      </c>
      <c r="SJ209" s="678">
        <v>8486130.5800000001</v>
      </c>
      <c r="SK209" s="678">
        <v>8486130.5800000001</v>
      </c>
      <c r="SL209" s="678">
        <v>8486130.5800000001</v>
      </c>
      <c r="SM209" s="678">
        <v>8486130.5800000001</v>
      </c>
      <c r="SN209" s="678">
        <v>8486130.5800000001</v>
      </c>
      <c r="SO209" s="678">
        <v>8486130.5800000001</v>
      </c>
      <c r="SP209" s="678">
        <v>8486130.5800000001</v>
      </c>
      <c r="SQ209" s="678">
        <v>8486130.5800000001</v>
      </c>
      <c r="SR209" s="678">
        <v>8486130.5800000001</v>
      </c>
      <c r="SS209" s="678">
        <v>8486130.5800000001</v>
      </c>
      <c r="ST209" s="678">
        <v>8486130.5800000001</v>
      </c>
      <c r="SU209" s="678">
        <v>8486130.5800000001</v>
      </c>
      <c r="SV209" s="678">
        <v>8486130.5800000001</v>
      </c>
      <c r="SW209" s="678">
        <v>8486130.5800000001</v>
      </c>
      <c r="SX209" s="678">
        <v>8486130.5800000001</v>
      </c>
      <c r="SY209" s="678">
        <v>8486130.5800000001</v>
      </c>
      <c r="SZ209" s="678">
        <v>8486130.5800000001</v>
      </c>
      <c r="TA209" s="678">
        <v>8486130.5800000001</v>
      </c>
      <c r="TB209" s="678">
        <v>8486130.5800000001</v>
      </c>
      <c r="TC209" s="678">
        <v>8486130.5800000001</v>
      </c>
      <c r="TD209" s="678">
        <v>8486130.5800000001</v>
      </c>
      <c r="TE209" s="678">
        <v>8486130.5800000001</v>
      </c>
      <c r="TF209" s="678">
        <v>8486130.5800000001</v>
      </c>
      <c r="TG209" s="678">
        <v>8486130.5800000001</v>
      </c>
      <c r="TH209" s="678">
        <v>8486130.5800000001</v>
      </c>
      <c r="TI209" s="678">
        <v>8486130.5800000001</v>
      </c>
      <c r="TJ209" s="678">
        <v>8486130.5800000001</v>
      </c>
      <c r="TK209" s="678">
        <v>8486130.5800000001</v>
      </c>
      <c r="TL209">
        <v>8486130.5800000001</v>
      </c>
      <c r="TM209">
        <v>8486130.5800000001</v>
      </c>
      <c r="TN209">
        <v>8486130.5800000001</v>
      </c>
      <c r="TO209">
        <v>8486130.5800000001</v>
      </c>
      <c r="TP209">
        <v>8486130.5800000001</v>
      </c>
      <c r="TQ209">
        <v>8486130.5800000001</v>
      </c>
      <c r="TR209">
        <v>8486130.5800000001</v>
      </c>
      <c r="TS209">
        <v>8486130.5800000001</v>
      </c>
      <c r="TT209">
        <v>8486130.5800000001</v>
      </c>
      <c r="TU209">
        <v>8486130.5800000001</v>
      </c>
      <c r="TV209">
        <v>8486130.5800000001</v>
      </c>
      <c r="TW209">
        <v>8486130.5800000001</v>
      </c>
      <c r="TX209">
        <v>8486130.5800000001</v>
      </c>
      <c r="TY209">
        <v>8486130.5800000001</v>
      </c>
      <c r="TZ209">
        <v>8486130.5800000001</v>
      </c>
      <c r="UA209">
        <v>8486130.5800000001</v>
      </c>
      <c r="UB209">
        <v>8486130.5800000001</v>
      </c>
      <c r="UC209">
        <v>8486130.5800000001</v>
      </c>
      <c r="UD209">
        <v>8486130.5800000001</v>
      </c>
      <c r="UE209">
        <v>8486130.5800000001</v>
      </c>
      <c r="UF209">
        <v>8486130.5800000001</v>
      </c>
      <c r="UG209">
        <v>8486130.5800000001</v>
      </c>
      <c r="UH209">
        <v>8486130.5800000001</v>
      </c>
      <c r="UI209">
        <v>8486130.5800000001</v>
      </c>
      <c r="UJ209">
        <v>8486130.5800000001</v>
      </c>
      <c r="UK209">
        <v>8486130.5800000001</v>
      </c>
      <c r="UL209">
        <v>8486130.5800000001</v>
      </c>
      <c r="UM209">
        <v>8486130.5800000001</v>
      </c>
      <c r="UN209">
        <v>8486130.5800000001</v>
      </c>
      <c r="UO209">
        <v>8486130.5800000001</v>
      </c>
      <c r="UP209">
        <v>8486130.5800000001</v>
      </c>
      <c r="UQ209">
        <v>8486130.5800000001</v>
      </c>
      <c r="UR209">
        <v>8486130.5800000001</v>
      </c>
      <c r="US209">
        <v>8486130.5800000001</v>
      </c>
      <c r="UT209">
        <v>8486130.5800000001</v>
      </c>
      <c r="UU209">
        <v>8486130.5800000001</v>
      </c>
      <c r="UV209">
        <v>8486130.5800000001</v>
      </c>
      <c r="UW209">
        <v>8486130.5800000001</v>
      </c>
      <c r="UX209">
        <v>8486130.5800000001</v>
      </c>
      <c r="UY209">
        <v>8486130.5800000001</v>
      </c>
      <c r="UZ209">
        <v>8486130.5800000001</v>
      </c>
      <c r="VA209">
        <v>8486130.5800000001</v>
      </c>
      <c r="VB209">
        <v>8486130.5800000001</v>
      </c>
      <c r="VC209">
        <v>8486130.5800000001</v>
      </c>
      <c r="VD209">
        <v>8486130.5800000001</v>
      </c>
      <c r="VE209">
        <v>8486130.5800000001</v>
      </c>
      <c r="VF209">
        <v>8486130.5800000001</v>
      </c>
      <c r="VG209">
        <v>8486130.5800000001</v>
      </c>
      <c r="VH209">
        <v>8486130.5800000001</v>
      </c>
      <c r="VI209">
        <v>8486130.5800000001</v>
      </c>
      <c r="VJ209">
        <v>8486130.5800000001</v>
      </c>
      <c r="VK209">
        <v>8486130.5800000001</v>
      </c>
      <c r="VL209">
        <v>8486130.5800000001</v>
      </c>
      <c r="VM209">
        <v>8486130.5800000001</v>
      </c>
    </row>
    <row r="210" spans="11:585">
      <c r="K210" t="s">
        <v>834</v>
      </c>
      <c r="M210" s="678">
        <v>0</v>
      </c>
      <c r="N210" s="678">
        <v>0</v>
      </c>
      <c r="O210" s="678">
        <v>0</v>
      </c>
      <c r="P210" s="678">
        <v>430.1</v>
      </c>
      <c r="Q210" s="678">
        <v>430.1</v>
      </c>
      <c r="R210" s="678">
        <v>430.1</v>
      </c>
      <c r="S210" t="s">
        <v>6192</v>
      </c>
      <c r="T210" s="678"/>
      <c r="U210" s="678"/>
      <c r="V210" s="678"/>
      <c r="W210" s="678"/>
      <c r="X210" s="678"/>
      <c r="Y210" s="678"/>
      <c r="Z210" s="678"/>
      <c r="AA210" s="678"/>
      <c r="AB210" s="678"/>
      <c r="AC210" s="678"/>
      <c r="AD210" s="678"/>
      <c r="AE210" s="678"/>
      <c r="AF210" s="678"/>
      <c r="AG210" s="678"/>
      <c r="AH210" s="678"/>
      <c r="AI210" s="678"/>
      <c r="AJ210" s="678"/>
      <c r="AK210" s="678"/>
      <c r="AL210" s="678"/>
      <c r="AM210" s="678"/>
      <c r="AN210" s="678"/>
      <c r="AO210" s="678"/>
      <c r="AP210" s="678"/>
      <c r="AQ210" s="678"/>
      <c r="AR210" s="678"/>
      <c r="AS210" s="678"/>
      <c r="AT210" s="678"/>
      <c r="AU210" s="678"/>
      <c r="AV210" s="678"/>
      <c r="AW210" s="678"/>
      <c r="AX210" s="678"/>
      <c r="AY210" s="678"/>
      <c r="AZ210" s="678"/>
      <c r="BA210" s="678"/>
      <c r="BB210" s="678"/>
      <c r="BC210" s="678"/>
      <c r="BD210" s="678"/>
      <c r="BE210" s="678"/>
      <c r="BF210" s="678"/>
      <c r="BG210" s="678"/>
      <c r="BH210" s="678"/>
      <c r="BI210" s="678"/>
      <c r="BJ210" s="678"/>
      <c r="BK210" s="678"/>
      <c r="BL210" s="678"/>
      <c r="BM210" s="678"/>
      <c r="BN210" s="678"/>
      <c r="BO210" s="678"/>
      <c r="BP210" s="678"/>
      <c r="BQ210" s="678"/>
      <c r="BR210" s="678"/>
      <c r="BS210" s="678"/>
      <c r="BT210" s="678"/>
      <c r="BU210" s="678"/>
      <c r="BV210" s="678"/>
      <c r="BW210" s="678"/>
      <c r="BX210" s="678"/>
      <c r="BY210" s="678"/>
      <c r="BZ210" s="678"/>
      <c r="CA210" s="678"/>
      <c r="CB210" s="678"/>
      <c r="CC210" s="678"/>
      <c r="CD210" s="678"/>
      <c r="CE210" s="678"/>
      <c r="CF210" s="678"/>
      <c r="CG210" s="678"/>
      <c r="CH210" s="678"/>
      <c r="CI210" s="678"/>
      <c r="CJ210" s="678"/>
      <c r="CK210" s="678"/>
      <c r="CL210" s="678"/>
      <c r="CM210" s="678"/>
      <c r="CN210" s="678"/>
      <c r="CO210" s="678"/>
      <c r="CP210" s="678"/>
      <c r="CQ210" s="678"/>
      <c r="CR210" s="678"/>
      <c r="CS210" s="678"/>
      <c r="CT210" s="678"/>
      <c r="CU210" s="678"/>
      <c r="CV210" s="678"/>
      <c r="CW210" s="678"/>
      <c r="CX210" s="678"/>
      <c r="CY210" s="678"/>
      <c r="CZ210" s="678"/>
      <c r="DA210" s="678"/>
      <c r="DB210" s="678"/>
      <c r="DC210" s="678"/>
      <c r="DD210" s="678"/>
      <c r="DE210" s="678"/>
      <c r="DF210" s="678"/>
      <c r="DG210" s="678"/>
      <c r="DH210" s="678"/>
      <c r="DI210" s="678"/>
      <c r="DJ210" s="678"/>
      <c r="DK210" s="678"/>
      <c r="DL210" s="678"/>
      <c r="DM210" s="678"/>
      <c r="DN210" s="678"/>
      <c r="DO210" s="678"/>
      <c r="DP210" s="678"/>
      <c r="DQ210" s="678"/>
      <c r="DR210" s="678"/>
      <c r="DS210" s="678"/>
      <c r="DT210" s="678"/>
      <c r="DU210" s="678"/>
      <c r="DV210" s="678"/>
      <c r="DW210" s="678"/>
      <c r="DX210" s="678"/>
      <c r="DY210" s="678"/>
      <c r="DZ210" s="678"/>
      <c r="EA210" s="678"/>
      <c r="EB210" s="678"/>
      <c r="EC210" s="678"/>
      <c r="ED210" s="678"/>
      <c r="EE210" s="678"/>
      <c r="EF210" s="678"/>
      <c r="EG210" s="678"/>
      <c r="EH210" s="678"/>
      <c r="EI210" s="678"/>
      <c r="EJ210" s="678"/>
      <c r="EK210" s="678"/>
      <c r="EL210" s="678"/>
      <c r="EM210" s="678"/>
      <c r="EN210" s="678"/>
      <c r="EO210" s="678"/>
      <c r="EP210" s="678"/>
      <c r="EQ210" s="678"/>
      <c r="ER210" s="678"/>
      <c r="ES210" s="678"/>
      <c r="ET210" s="678"/>
      <c r="EU210" s="678"/>
      <c r="EV210" s="678"/>
      <c r="EW210" s="678"/>
      <c r="EX210" s="678"/>
      <c r="EY210" s="678"/>
      <c r="EZ210" s="678"/>
      <c r="FA210" s="678"/>
      <c r="FB210" s="678"/>
      <c r="FC210" s="678"/>
      <c r="FD210" s="678"/>
      <c r="FE210" s="678"/>
      <c r="FF210" s="678"/>
      <c r="FG210" s="678"/>
      <c r="FH210" s="678"/>
      <c r="FI210" s="678"/>
      <c r="FJ210" s="678"/>
      <c r="FK210" s="678"/>
      <c r="FL210" s="678"/>
      <c r="FM210" s="678"/>
      <c r="FN210" s="678"/>
      <c r="FO210" s="678"/>
      <c r="FP210" s="678"/>
      <c r="FQ210" s="678"/>
      <c r="FR210" s="678"/>
      <c r="FS210" s="678"/>
      <c r="FT210" s="678"/>
      <c r="FU210" s="678"/>
      <c r="FV210" s="678"/>
      <c r="FW210" s="678"/>
      <c r="FX210" s="678"/>
      <c r="FY210" s="678"/>
      <c r="FZ210" s="678"/>
      <c r="GA210" s="678"/>
      <c r="GB210" s="678"/>
      <c r="GC210" s="678"/>
      <c r="GD210" s="678"/>
      <c r="GE210" s="678"/>
      <c r="GF210" s="678"/>
      <c r="GG210" s="678"/>
      <c r="GH210" s="678"/>
      <c r="GI210" s="678"/>
      <c r="GJ210" s="678"/>
      <c r="GK210" s="678"/>
      <c r="GL210" s="678"/>
      <c r="GM210" s="678"/>
      <c r="GN210" s="678"/>
      <c r="GO210" s="678"/>
      <c r="GP210" s="678"/>
      <c r="GQ210" s="678"/>
      <c r="GR210" s="678"/>
      <c r="GS210" s="678"/>
      <c r="GT210" s="678"/>
      <c r="GU210" s="678"/>
      <c r="GV210" s="678"/>
      <c r="GW210" s="678"/>
      <c r="GX210" s="678"/>
      <c r="GY210" s="678"/>
      <c r="GZ210" s="678"/>
      <c r="HA210" s="678"/>
      <c r="HB210" s="678"/>
      <c r="HC210" s="678"/>
      <c r="HD210" s="678"/>
      <c r="HE210" s="678"/>
      <c r="HF210" s="678"/>
      <c r="HG210" s="678"/>
      <c r="HH210" s="678"/>
      <c r="HI210" s="678"/>
      <c r="HJ210" s="678"/>
      <c r="HK210" s="678"/>
      <c r="HL210" s="678"/>
      <c r="HM210" s="678"/>
      <c r="HN210" s="678"/>
      <c r="HO210" s="678"/>
      <c r="HP210" s="678"/>
      <c r="HQ210" s="678"/>
      <c r="HR210" s="678"/>
      <c r="HS210" s="678"/>
      <c r="HT210" s="678"/>
      <c r="HU210" s="678"/>
      <c r="HV210" s="678"/>
      <c r="HW210" s="678"/>
      <c r="HX210" s="678"/>
      <c r="HY210" s="678"/>
      <c r="HZ210" s="678"/>
      <c r="IA210" s="678"/>
      <c r="IB210" s="678"/>
      <c r="IC210" s="678"/>
      <c r="ID210" s="678"/>
      <c r="IE210" s="678"/>
      <c r="IF210" s="678"/>
      <c r="IG210" s="678"/>
      <c r="IH210" s="678"/>
      <c r="II210" s="678"/>
      <c r="IJ210" s="678"/>
      <c r="IK210" s="678"/>
      <c r="IL210" s="678"/>
      <c r="IM210" s="678"/>
      <c r="IN210" s="678"/>
      <c r="IO210" s="678"/>
      <c r="IP210" s="678"/>
      <c r="IQ210" s="678"/>
      <c r="IR210" s="678"/>
      <c r="IS210" s="678"/>
      <c r="IT210" s="678"/>
      <c r="IU210" s="678"/>
      <c r="IV210" s="678"/>
      <c r="IW210" s="678"/>
      <c r="IX210" s="678"/>
      <c r="IY210" s="678"/>
      <c r="IZ210" s="678"/>
      <c r="JA210" s="678"/>
      <c r="JB210" s="678"/>
      <c r="JC210" s="678"/>
      <c r="JD210" s="678"/>
      <c r="JE210" s="678"/>
      <c r="JF210" s="678"/>
      <c r="JG210" s="678"/>
      <c r="JH210" s="678"/>
      <c r="JI210" s="678"/>
      <c r="JJ210" s="678"/>
      <c r="JK210" s="678"/>
      <c r="JL210" s="678"/>
      <c r="JM210" s="678"/>
      <c r="JN210" s="678"/>
      <c r="JO210" s="678"/>
      <c r="JP210" s="678"/>
      <c r="JQ210" s="678"/>
      <c r="JR210" s="678"/>
      <c r="JS210" s="678"/>
      <c r="JT210" s="678"/>
      <c r="JU210" s="678"/>
      <c r="JV210" s="678"/>
      <c r="JW210" s="678"/>
      <c r="JX210" s="678"/>
      <c r="JY210" s="678"/>
      <c r="JZ210" s="678"/>
      <c r="KA210" s="678"/>
      <c r="KB210" s="678"/>
      <c r="KC210" s="678"/>
      <c r="KD210" s="678"/>
      <c r="KE210" s="678"/>
      <c r="KF210" s="678"/>
      <c r="KG210" s="678"/>
      <c r="KH210" s="678"/>
      <c r="KI210" s="678"/>
      <c r="KJ210" s="678"/>
      <c r="KK210" s="678"/>
      <c r="KL210" s="678"/>
      <c r="KM210" s="678"/>
      <c r="KN210" s="678"/>
      <c r="KO210" s="678"/>
      <c r="KP210" s="678"/>
      <c r="KQ210" s="678"/>
      <c r="KR210" s="678"/>
      <c r="KS210" s="678"/>
      <c r="KT210" s="678"/>
      <c r="KU210" s="678"/>
      <c r="KV210" s="678"/>
      <c r="KW210" s="678"/>
      <c r="KX210" s="678"/>
      <c r="KY210" s="678"/>
      <c r="KZ210" s="678"/>
      <c r="LA210" s="678"/>
      <c r="LB210" s="678"/>
      <c r="LC210" s="678"/>
      <c r="LD210" s="678"/>
      <c r="LE210" s="678"/>
      <c r="LF210" s="678"/>
      <c r="LG210" s="678"/>
      <c r="LH210" s="678"/>
      <c r="LI210" s="678"/>
      <c r="LJ210" s="678"/>
      <c r="LK210" s="678"/>
      <c r="LL210" s="678"/>
      <c r="LM210" s="678"/>
      <c r="LN210" s="678"/>
      <c r="LO210" s="678"/>
      <c r="LP210" s="678"/>
      <c r="LQ210" s="678"/>
      <c r="LR210" s="678"/>
      <c r="LS210" s="678"/>
      <c r="LT210" s="678"/>
      <c r="LU210" s="678"/>
      <c r="LV210" s="678"/>
      <c r="LW210" s="678"/>
      <c r="LX210" s="678"/>
      <c r="LY210" s="678"/>
      <c r="LZ210" s="678"/>
      <c r="MA210" s="678"/>
      <c r="MB210" s="678"/>
      <c r="MC210" s="678"/>
      <c r="MD210" s="678"/>
      <c r="ME210" s="678"/>
      <c r="MF210" s="678"/>
      <c r="MG210" s="678"/>
      <c r="MH210" s="678"/>
      <c r="MI210" s="678"/>
      <c r="MJ210" s="678"/>
      <c r="MK210" s="678"/>
      <c r="ML210" s="678"/>
      <c r="MM210" s="678"/>
      <c r="MN210" s="678"/>
      <c r="MO210" s="678"/>
      <c r="MP210" s="678"/>
      <c r="MQ210" s="678"/>
      <c r="MR210" s="678"/>
      <c r="MS210" s="678"/>
      <c r="MT210" s="678"/>
      <c r="MU210" s="678"/>
      <c r="MV210" s="678"/>
      <c r="MW210" s="678"/>
      <c r="MX210" s="678"/>
      <c r="MY210" s="678"/>
      <c r="MZ210" s="678"/>
      <c r="NA210" s="678"/>
      <c r="NB210" s="678"/>
      <c r="NC210" s="678"/>
      <c r="ND210" s="678"/>
      <c r="NE210" s="678"/>
      <c r="NF210" s="678"/>
      <c r="NG210" s="678"/>
      <c r="NH210" s="678"/>
      <c r="NI210" s="678"/>
      <c r="NJ210" s="678"/>
      <c r="NK210" s="678"/>
      <c r="NL210" s="678"/>
      <c r="NM210" s="678"/>
      <c r="NN210" s="678"/>
      <c r="NO210" s="678"/>
      <c r="NP210" s="678"/>
      <c r="NQ210" s="678"/>
      <c r="NR210" s="678"/>
      <c r="NS210" s="678"/>
      <c r="NT210" s="678"/>
      <c r="NU210" s="678"/>
      <c r="NV210" s="678"/>
      <c r="NW210" s="678"/>
      <c r="NX210" s="678"/>
      <c r="NY210" s="678"/>
      <c r="NZ210" s="678"/>
      <c r="OA210" s="678"/>
      <c r="OB210" s="678"/>
      <c r="OC210" s="678"/>
      <c r="OD210" s="678"/>
      <c r="OE210" s="678"/>
      <c r="OF210" s="678"/>
      <c r="OG210" s="678"/>
      <c r="OH210" s="678"/>
      <c r="OI210" s="678"/>
      <c r="OJ210" s="678"/>
      <c r="OK210" s="678"/>
      <c r="OL210" s="678"/>
      <c r="OM210" s="678"/>
      <c r="ON210" s="678"/>
      <c r="OO210" s="678"/>
      <c r="OP210" s="678"/>
      <c r="OQ210" s="678"/>
      <c r="OR210" s="678"/>
      <c r="OS210" s="678"/>
      <c r="OT210" s="678"/>
      <c r="OU210" s="678"/>
      <c r="OV210" s="678"/>
      <c r="OW210" s="678"/>
      <c r="OX210" s="678"/>
      <c r="OY210" s="678"/>
      <c r="OZ210" s="678"/>
      <c r="PA210" s="678"/>
      <c r="PB210" s="678"/>
      <c r="PC210" s="678"/>
      <c r="PD210" s="678"/>
      <c r="PE210" s="678"/>
      <c r="PF210" s="678"/>
      <c r="PG210" s="678"/>
      <c r="PH210" s="678"/>
      <c r="PI210" s="678"/>
      <c r="PJ210" s="678"/>
      <c r="PK210" s="678"/>
      <c r="PL210" s="678"/>
      <c r="PM210" s="678"/>
      <c r="PN210" s="678"/>
      <c r="PO210" s="678"/>
      <c r="PP210" s="678"/>
      <c r="PQ210" s="678"/>
      <c r="PR210" s="678"/>
      <c r="PS210" s="678"/>
      <c r="PT210" s="678"/>
      <c r="PU210" s="678"/>
      <c r="PV210" s="678"/>
      <c r="PW210" s="678"/>
      <c r="PX210" s="678"/>
      <c r="PY210" s="678"/>
      <c r="PZ210" s="678"/>
      <c r="QA210" s="678"/>
      <c r="QB210" s="678"/>
      <c r="QC210" s="678"/>
      <c r="QD210" s="678"/>
      <c r="QE210" s="678"/>
      <c r="QF210" s="678"/>
      <c r="QG210" s="678"/>
      <c r="QH210" s="678"/>
      <c r="QI210" s="678"/>
      <c r="QJ210" s="678"/>
      <c r="QK210" s="678"/>
      <c r="QL210" s="678"/>
      <c r="QM210" s="678"/>
      <c r="QN210" s="678"/>
      <c r="QO210" s="678"/>
      <c r="QP210" s="678"/>
      <c r="QQ210" s="678"/>
      <c r="QR210" s="678"/>
      <c r="QS210" s="678"/>
      <c r="QT210" s="678"/>
      <c r="QU210" s="678"/>
      <c r="QV210" s="678"/>
      <c r="QW210" s="678"/>
      <c r="QX210" s="678"/>
      <c r="QY210" s="678"/>
      <c r="QZ210" s="678"/>
      <c r="RA210" s="678"/>
      <c r="RB210" s="678"/>
      <c r="RC210" s="678"/>
      <c r="RD210" s="678"/>
      <c r="RE210" s="678"/>
      <c r="RF210" s="678"/>
      <c r="RG210" s="678"/>
      <c r="RH210" s="678"/>
      <c r="RI210" s="678"/>
      <c r="RJ210" s="678"/>
      <c r="RK210" s="678"/>
      <c r="RL210" s="678"/>
      <c r="RM210" s="678"/>
      <c r="RN210" s="678"/>
      <c r="RO210" s="678"/>
      <c r="RP210" s="678"/>
      <c r="RQ210" s="678"/>
      <c r="RR210" s="678"/>
      <c r="RS210" s="678"/>
      <c r="RT210" s="678"/>
      <c r="RU210" s="678"/>
      <c r="RV210" s="678"/>
      <c r="RW210" s="678"/>
      <c r="RX210" s="678"/>
      <c r="RY210" s="678"/>
      <c r="RZ210" s="678"/>
      <c r="SA210" s="678"/>
      <c r="SB210" s="678"/>
      <c r="SC210" s="678"/>
      <c r="SD210" s="678"/>
      <c r="SE210" s="678"/>
      <c r="SF210" s="678"/>
      <c r="SG210" s="678"/>
      <c r="SH210" s="678"/>
      <c r="SI210" s="678"/>
      <c r="SJ210" s="678"/>
      <c r="SK210" s="678"/>
      <c r="SL210" s="678"/>
      <c r="SM210" s="678"/>
      <c r="SN210" s="678"/>
      <c r="SO210" s="678"/>
      <c r="SP210" s="678"/>
      <c r="SQ210" s="678"/>
      <c r="SR210" s="678"/>
      <c r="SS210" s="678"/>
      <c r="ST210" s="678"/>
      <c r="SU210" s="678"/>
      <c r="SV210" s="678"/>
      <c r="SW210" s="678"/>
      <c r="SX210" s="678"/>
      <c r="SY210" s="678"/>
      <c r="SZ210" s="678"/>
      <c r="TA210" s="678"/>
      <c r="TB210" s="678"/>
      <c r="TC210" s="678"/>
      <c r="TD210" s="678"/>
      <c r="TE210" s="678"/>
      <c r="TF210" s="678"/>
      <c r="TG210" s="678"/>
      <c r="TH210" s="678"/>
      <c r="TI210" s="678"/>
      <c r="TJ210" s="678"/>
      <c r="TK210" s="678"/>
    </row>
    <row r="211" spans="11:585">
      <c r="K211" t="s">
        <v>835</v>
      </c>
      <c r="M211" s="678">
        <v>0</v>
      </c>
      <c r="N211" s="678">
        <v>0</v>
      </c>
      <c r="O211" s="678">
        <v>0</v>
      </c>
      <c r="P211" s="678">
        <v>15657.19</v>
      </c>
      <c r="Q211" s="678">
        <v>15272.94</v>
      </c>
      <c r="R211" s="678">
        <v>12539.69</v>
      </c>
      <c r="S211" t="s">
        <v>6192</v>
      </c>
      <c r="T211" s="678"/>
      <c r="U211" s="678"/>
      <c r="V211" s="678"/>
      <c r="W211" s="678"/>
      <c r="X211" s="678"/>
      <c r="Y211" s="678"/>
      <c r="Z211" s="678"/>
      <c r="AA211" s="678"/>
      <c r="AB211" s="678"/>
      <c r="AC211" s="678"/>
      <c r="AD211" s="678"/>
      <c r="AE211" s="678"/>
      <c r="AF211" s="678"/>
      <c r="AG211" s="678"/>
      <c r="AH211" s="678"/>
      <c r="AI211" s="678"/>
      <c r="AJ211" s="678"/>
      <c r="AK211" s="678"/>
      <c r="AL211" s="678"/>
      <c r="AM211" s="678"/>
      <c r="AN211" s="678"/>
      <c r="AO211" s="678"/>
      <c r="AP211" s="678"/>
      <c r="AQ211" s="678"/>
      <c r="AR211" s="678"/>
      <c r="AS211" s="678"/>
      <c r="AT211" s="678"/>
      <c r="AU211" s="678"/>
      <c r="AV211" s="678"/>
      <c r="AW211" s="678"/>
      <c r="AX211" s="678"/>
      <c r="AY211" s="678"/>
      <c r="AZ211" s="678"/>
      <c r="BA211" s="678"/>
      <c r="BB211" s="678"/>
      <c r="BC211" s="678"/>
      <c r="BD211" s="678"/>
      <c r="BE211" s="678"/>
      <c r="BF211" s="678"/>
      <c r="BG211" s="678"/>
      <c r="BH211" s="678"/>
      <c r="BI211" s="678"/>
      <c r="BJ211" s="678"/>
      <c r="BK211" s="678"/>
      <c r="BL211" s="678"/>
      <c r="BM211" s="678"/>
      <c r="BN211" s="678"/>
      <c r="BO211" s="678"/>
      <c r="BP211" s="678"/>
      <c r="BQ211" s="678"/>
      <c r="BR211" s="678"/>
      <c r="BS211" s="678"/>
      <c r="BT211" s="678"/>
      <c r="BU211" s="678"/>
      <c r="BV211" s="678"/>
      <c r="BW211" s="678"/>
      <c r="BX211" s="678"/>
      <c r="BY211" s="678"/>
      <c r="BZ211" s="678"/>
      <c r="CA211" s="678"/>
      <c r="CB211" s="678"/>
      <c r="CC211" s="678"/>
      <c r="CD211" s="678"/>
      <c r="CE211" s="678"/>
      <c r="CF211" s="678"/>
      <c r="CG211" s="678"/>
      <c r="CH211" s="678"/>
      <c r="CI211" s="678"/>
      <c r="CJ211" s="678"/>
      <c r="CK211" s="678"/>
      <c r="CL211" s="678"/>
      <c r="CM211" s="678"/>
      <c r="CN211" s="678"/>
      <c r="CO211" s="678"/>
      <c r="CP211" s="678"/>
      <c r="CQ211" s="678"/>
      <c r="CR211" s="678"/>
      <c r="CS211" s="678"/>
      <c r="CT211" s="678"/>
      <c r="CU211" s="678"/>
      <c r="CV211" s="678"/>
      <c r="CW211" s="678"/>
      <c r="CX211" s="678"/>
      <c r="CY211" s="678"/>
      <c r="CZ211" s="678"/>
      <c r="DA211" s="678"/>
      <c r="DB211" s="678"/>
      <c r="DC211" s="678"/>
      <c r="DD211" s="678"/>
      <c r="DE211" s="678"/>
      <c r="DF211" s="678"/>
      <c r="DG211" s="678"/>
      <c r="DH211" s="678"/>
      <c r="DI211" s="678"/>
      <c r="DJ211" s="678"/>
      <c r="DK211" s="678"/>
      <c r="DL211" s="678"/>
      <c r="DM211" s="678"/>
      <c r="DN211" s="678"/>
      <c r="DO211" s="678"/>
      <c r="DP211" s="678"/>
      <c r="DQ211" s="678"/>
      <c r="DR211" s="678"/>
      <c r="DS211" s="678"/>
      <c r="DT211" s="678"/>
      <c r="DU211" s="678"/>
      <c r="DV211" s="678"/>
      <c r="DW211" s="678"/>
      <c r="DX211" s="678"/>
      <c r="DY211" s="678"/>
      <c r="DZ211" s="678"/>
      <c r="EA211" s="678"/>
      <c r="EB211" s="678"/>
      <c r="EC211" s="678"/>
      <c r="ED211" s="678"/>
      <c r="EE211" s="678"/>
      <c r="EF211" s="678"/>
      <c r="EG211" s="678"/>
      <c r="EH211" s="678"/>
      <c r="EI211" s="678"/>
      <c r="EJ211" s="678"/>
      <c r="EK211" s="678"/>
      <c r="EL211" s="678"/>
      <c r="EM211" s="678"/>
      <c r="EN211" s="678"/>
      <c r="EO211" s="678"/>
      <c r="EP211" s="678"/>
      <c r="EQ211" s="678"/>
      <c r="ER211" s="678"/>
      <c r="ES211" s="678"/>
      <c r="ET211" s="678"/>
      <c r="EU211" s="678"/>
      <c r="EV211" s="678"/>
      <c r="EW211" s="678"/>
      <c r="EX211" s="678"/>
      <c r="EY211" s="678"/>
      <c r="EZ211" s="678"/>
      <c r="FA211" s="678"/>
      <c r="FB211" s="678"/>
      <c r="FC211" s="678"/>
      <c r="FD211" s="678"/>
      <c r="FE211" s="678"/>
      <c r="FF211" s="678"/>
      <c r="FG211" s="678"/>
      <c r="FH211" s="678"/>
      <c r="FI211" s="678"/>
      <c r="FJ211" s="678"/>
      <c r="FK211" s="678"/>
      <c r="FL211" s="678"/>
      <c r="FM211" s="678"/>
      <c r="FN211" s="678"/>
      <c r="FO211" s="678"/>
      <c r="FP211" s="678"/>
      <c r="FQ211" s="678"/>
      <c r="FR211" s="678"/>
      <c r="FS211" s="678"/>
      <c r="FT211" s="678"/>
      <c r="FU211" s="678"/>
      <c r="FV211" s="678"/>
      <c r="FW211" s="678"/>
      <c r="FX211" s="678"/>
      <c r="FY211" s="678"/>
      <c r="FZ211" s="678"/>
      <c r="GA211" s="678"/>
      <c r="GB211" s="678"/>
      <c r="GC211" s="678"/>
      <c r="GD211" s="678"/>
      <c r="GE211" s="678"/>
      <c r="GF211" s="678"/>
      <c r="GG211" s="678"/>
      <c r="GH211" s="678"/>
      <c r="GI211" s="678"/>
      <c r="GJ211" s="678"/>
      <c r="GK211" s="678"/>
      <c r="GL211" s="678"/>
      <c r="GM211" s="678"/>
      <c r="GN211" s="678"/>
      <c r="GO211" s="678"/>
      <c r="GP211" s="678"/>
      <c r="GQ211" s="678"/>
      <c r="GR211" s="678"/>
      <c r="GS211" s="678"/>
      <c r="GT211" s="678"/>
      <c r="GU211" s="678"/>
      <c r="GV211" s="678"/>
      <c r="GW211" s="678"/>
      <c r="GX211" s="678"/>
      <c r="GY211" s="678"/>
      <c r="GZ211" s="678"/>
      <c r="HA211" s="678"/>
      <c r="HB211" s="678"/>
      <c r="HC211" s="678"/>
      <c r="HD211" s="678"/>
      <c r="HE211" s="678"/>
      <c r="HF211" s="678"/>
      <c r="HG211" s="678"/>
      <c r="HH211" s="678"/>
      <c r="HI211" s="678"/>
      <c r="HJ211" s="678"/>
      <c r="HK211" s="678"/>
      <c r="HL211" s="678"/>
      <c r="HM211" s="678"/>
      <c r="HN211" s="678"/>
      <c r="HO211" s="678"/>
      <c r="HP211" s="678"/>
      <c r="HQ211" s="678"/>
      <c r="HR211" s="678"/>
      <c r="HS211" s="678"/>
      <c r="HT211" s="678"/>
      <c r="HU211" s="678"/>
      <c r="HV211" s="678"/>
      <c r="HW211" s="678"/>
      <c r="HX211" s="678"/>
      <c r="HY211" s="678"/>
      <c r="HZ211" s="678"/>
      <c r="IA211" s="678"/>
      <c r="IB211" s="678"/>
      <c r="IC211" s="678"/>
      <c r="ID211" s="678"/>
      <c r="IE211" s="678"/>
      <c r="IF211" s="678"/>
      <c r="IG211" s="678"/>
      <c r="IH211" s="678"/>
      <c r="II211" s="678"/>
      <c r="IJ211" s="678"/>
      <c r="IK211" s="678"/>
      <c r="IL211" s="678"/>
      <c r="IM211" s="678"/>
      <c r="IN211" s="678"/>
      <c r="IO211" s="678"/>
      <c r="IP211" s="678"/>
      <c r="IQ211" s="678"/>
      <c r="IR211" s="678"/>
      <c r="IS211" s="678"/>
      <c r="IT211" s="678"/>
      <c r="IU211" s="678"/>
      <c r="IV211" s="678"/>
      <c r="IW211" s="678"/>
      <c r="IX211" s="678"/>
      <c r="IY211" s="678"/>
      <c r="IZ211" s="678"/>
      <c r="JA211" s="678"/>
      <c r="JB211" s="678"/>
      <c r="JC211" s="678"/>
      <c r="JD211" s="678"/>
      <c r="JE211" s="678"/>
      <c r="JF211" s="678"/>
      <c r="JG211" s="678"/>
      <c r="JH211" s="678"/>
      <c r="JI211" s="678"/>
      <c r="JJ211" s="678"/>
      <c r="JK211" s="678"/>
      <c r="JL211" s="678"/>
      <c r="JM211" s="678"/>
      <c r="JN211" s="678"/>
      <c r="JO211" s="678"/>
      <c r="JP211" s="678"/>
      <c r="JQ211" s="678"/>
      <c r="JR211" s="678"/>
      <c r="JS211" s="678"/>
      <c r="JT211" s="678"/>
      <c r="JU211" s="678"/>
      <c r="JV211" s="678"/>
      <c r="JW211" s="678"/>
      <c r="JX211" s="678"/>
      <c r="JY211" s="678"/>
      <c r="JZ211" s="678"/>
      <c r="KA211" s="678"/>
      <c r="KB211" s="678"/>
      <c r="KC211" s="678"/>
      <c r="KD211" s="678"/>
      <c r="KE211" s="678"/>
      <c r="KF211" s="678"/>
      <c r="KG211" s="678"/>
      <c r="KH211" s="678"/>
      <c r="KI211" s="678"/>
      <c r="KJ211" s="678"/>
      <c r="KK211" s="678"/>
      <c r="KL211" s="678"/>
      <c r="KM211" s="678"/>
      <c r="KN211" s="678"/>
      <c r="KO211" s="678"/>
      <c r="KP211" s="678"/>
      <c r="KQ211" s="678"/>
      <c r="KR211" s="678"/>
      <c r="KS211" s="678"/>
      <c r="KT211" s="678"/>
      <c r="KU211" s="678"/>
      <c r="KV211" s="678"/>
      <c r="KW211" s="678"/>
      <c r="KX211" s="678"/>
      <c r="KY211" s="678"/>
      <c r="KZ211" s="678"/>
      <c r="LA211" s="678"/>
      <c r="LB211" s="678"/>
      <c r="LC211" s="678"/>
      <c r="LD211" s="678"/>
      <c r="LE211" s="678"/>
      <c r="LF211" s="678"/>
      <c r="LG211" s="678"/>
      <c r="LH211" s="678"/>
      <c r="LI211" s="678"/>
      <c r="LJ211" s="678"/>
      <c r="LK211" s="678"/>
      <c r="LL211" s="678"/>
      <c r="LM211" s="678"/>
      <c r="LN211" s="678"/>
      <c r="LO211" s="678"/>
      <c r="LP211" s="678"/>
      <c r="LQ211" s="678"/>
      <c r="LR211" s="678"/>
      <c r="LS211" s="678"/>
      <c r="LT211" s="678"/>
      <c r="LU211" s="678"/>
      <c r="LV211" s="678"/>
      <c r="LW211" s="678"/>
      <c r="LX211" s="678"/>
      <c r="LY211" s="678"/>
      <c r="LZ211" s="678"/>
      <c r="MA211" s="678"/>
      <c r="MB211" s="678"/>
      <c r="MC211" s="678"/>
      <c r="MD211" s="678"/>
      <c r="ME211" s="678"/>
      <c r="MF211" s="678"/>
      <c r="MG211" s="678"/>
      <c r="MH211" s="678"/>
      <c r="MI211" s="678"/>
      <c r="MJ211" s="678"/>
      <c r="MK211" s="678"/>
      <c r="ML211" s="678"/>
      <c r="MM211" s="678"/>
      <c r="MN211" s="678"/>
      <c r="MO211" s="678"/>
      <c r="MP211" s="678"/>
      <c r="MQ211" s="678"/>
      <c r="MR211" s="678"/>
      <c r="MS211" s="678"/>
      <c r="MT211" s="678"/>
      <c r="MU211" s="678"/>
      <c r="MV211" s="678"/>
      <c r="MW211" s="678"/>
      <c r="MX211" s="678"/>
      <c r="MY211" s="678"/>
      <c r="MZ211" s="678"/>
      <c r="NA211" s="678"/>
      <c r="NB211" s="678"/>
      <c r="NC211" s="678"/>
      <c r="ND211" s="678"/>
      <c r="NE211" s="678"/>
      <c r="NF211" s="678"/>
      <c r="NG211" s="678"/>
      <c r="NH211" s="678"/>
      <c r="NI211" s="678"/>
      <c r="NJ211" s="678"/>
      <c r="NK211" s="678"/>
      <c r="NL211" s="678"/>
      <c r="NM211" s="678"/>
      <c r="NN211" s="678"/>
      <c r="NO211" s="678"/>
      <c r="NP211" s="678"/>
      <c r="NQ211" s="678"/>
      <c r="NR211" s="678"/>
      <c r="NS211" s="678"/>
      <c r="NT211" s="678"/>
      <c r="NU211" s="678"/>
      <c r="NV211" s="678"/>
      <c r="NW211" s="678"/>
      <c r="NX211" s="678"/>
      <c r="NY211" s="678"/>
      <c r="NZ211" s="678"/>
      <c r="OA211" s="678"/>
      <c r="OB211" s="678"/>
      <c r="OC211" s="678"/>
      <c r="OD211" s="678"/>
      <c r="OE211" s="678"/>
      <c r="OF211" s="678"/>
      <c r="OG211" s="678"/>
      <c r="OH211" s="678"/>
      <c r="OI211" s="678"/>
      <c r="OJ211" s="678"/>
      <c r="OK211" s="678"/>
      <c r="OL211" s="678"/>
      <c r="OM211" s="678"/>
      <c r="ON211" s="678"/>
      <c r="OO211" s="678"/>
      <c r="OP211" s="678"/>
      <c r="OQ211" s="678"/>
      <c r="OR211" s="678"/>
      <c r="OS211" s="678"/>
      <c r="OT211" s="678"/>
      <c r="OU211" s="678"/>
      <c r="OV211" s="678"/>
      <c r="OW211" s="678"/>
      <c r="OX211" s="678"/>
      <c r="OY211" s="678"/>
      <c r="OZ211" s="678"/>
      <c r="PA211" s="678"/>
      <c r="PB211" s="678"/>
      <c r="PC211" s="678"/>
      <c r="PD211" s="678"/>
      <c r="PE211" s="678"/>
      <c r="PF211" s="678"/>
      <c r="PG211" s="678"/>
      <c r="PH211" s="678"/>
      <c r="PI211" s="678"/>
      <c r="PJ211" s="678"/>
      <c r="PK211" s="678"/>
      <c r="PL211" s="678"/>
      <c r="PM211" s="678"/>
      <c r="PN211" s="678"/>
      <c r="PO211" s="678"/>
      <c r="PP211" s="678"/>
      <c r="PQ211" s="678"/>
      <c r="PR211" s="678"/>
      <c r="PS211" s="678"/>
      <c r="PT211" s="678"/>
      <c r="PU211" s="678"/>
      <c r="PV211" s="678"/>
      <c r="PW211" s="678"/>
      <c r="PX211" s="678"/>
      <c r="PY211" s="678"/>
      <c r="PZ211" s="678"/>
      <c r="QA211" s="678"/>
      <c r="QB211" s="678"/>
      <c r="QC211" s="678"/>
      <c r="QD211" s="678"/>
      <c r="QE211" s="678"/>
      <c r="QF211" s="678"/>
      <c r="QG211" s="678"/>
      <c r="QH211" s="678"/>
      <c r="QI211" s="678"/>
      <c r="QJ211" s="678"/>
      <c r="QK211" s="678"/>
      <c r="QL211" s="678"/>
      <c r="QM211" s="678"/>
      <c r="QN211" s="678"/>
      <c r="QO211" s="678"/>
      <c r="QP211" s="678"/>
      <c r="QQ211" s="678"/>
      <c r="QR211" s="678"/>
      <c r="QS211" s="678"/>
      <c r="QT211" s="678"/>
      <c r="QU211" s="678"/>
      <c r="QV211" s="678"/>
      <c r="QW211" s="678"/>
      <c r="QX211" s="678"/>
      <c r="QY211" s="678"/>
      <c r="QZ211" s="678"/>
      <c r="RA211" s="678"/>
      <c r="RB211" s="678"/>
      <c r="RC211" s="678"/>
      <c r="RD211" s="678"/>
      <c r="RE211" s="678"/>
      <c r="RF211" s="678"/>
      <c r="RG211" s="678"/>
      <c r="RH211" s="678"/>
      <c r="RI211" s="678"/>
      <c r="RJ211" s="678"/>
      <c r="RK211" s="678"/>
      <c r="RL211" s="678"/>
      <c r="RM211" s="678"/>
      <c r="RN211" s="678"/>
      <c r="RO211" s="678"/>
      <c r="RP211" s="678"/>
      <c r="RQ211" s="678"/>
      <c r="RR211" s="678"/>
      <c r="RS211" s="678"/>
      <c r="RT211" s="678"/>
      <c r="RU211" s="678"/>
      <c r="RV211" s="678"/>
      <c r="RW211" s="678"/>
      <c r="RX211" s="678"/>
      <c r="RY211" s="678"/>
      <c r="RZ211" s="678"/>
      <c r="SA211" s="678"/>
      <c r="SB211" s="678"/>
      <c r="SC211" s="678"/>
      <c r="SD211" s="678"/>
      <c r="SE211" s="678"/>
      <c r="SF211" s="678"/>
      <c r="SG211" s="678"/>
      <c r="SH211" s="678"/>
      <c r="SI211" s="678"/>
      <c r="SJ211" s="678"/>
      <c r="SK211" s="678"/>
      <c r="SL211" s="678"/>
      <c r="SM211" s="678"/>
      <c r="SN211" s="678"/>
      <c r="SO211" s="678"/>
      <c r="SP211" s="678"/>
      <c r="SQ211" s="678"/>
      <c r="SR211" s="678"/>
      <c r="SS211" s="678"/>
      <c r="ST211" s="678"/>
      <c r="SU211" s="678"/>
      <c r="SV211" s="678"/>
      <c r="SW211" s="678"/>
      <c r="SX211" s="678"/>
      <c r="SY211" s="678"/>
      <c r="SZ211" s="678"/>
      <c r="TA211" s="678"/>
      <c r="TB211" s="678"/>
      <c r="TC211" s="678"/>
      <c r="TD211" s="678"/>
      <c r="TE211" s="678"/>
      <c r="TF211" s="678"/>
      <c r="TG211" s="678"/>
      <c r="TH211" s="678"/>
      <c r="TI211" s="678"/>
      <c r="TJ211" s="678"/>
      <c r="TK211" s="678"/>
    </row>
    <row r="212" spans="11:585">
      <c r="K212" t="s">
        <v>836</v>
      </c>
      <c r="M212" s="678">
        <v>8486130.5800000001</v>
      </c>
      <c r="N212" s="678">
        <v>3549231.93</v>
      </c>
      <c r="O212" s="678">
        <v>1407366.57</v>
      </c>
      <c r="P212" s="678">
        <v>51656.800000000003</v>
      </c>
      <c r="Q212" s="678">
        <v>17193.53</v>
      </c>
      <c r="R212" s="678">
        <v>4468.29</v>
      </c>
      <c r="S212" t="s">
        <v>6192</v>
      </c>
      <c r="T212" s="678"/>
      <c r="U212" s="678"/>
      <c r="V212" s="678"/>
      <c r="W212" s="678"/>
      <c r="X212" s="678"/>
      <c r="Y212" s="678"/>
      <c r="Z212" s="678"/>
      <c r="AA212" s="678"/>
      <c r="AB212" s="678"/>
      <c r="AC212" s="678"/>
      <c r="AD212" s="678"/>
      <c r="AE212" s="678"/>
      <c r="AF212" s="678"/>
      <c r="AG212" s="678"/>
      <c r="AH212" s="678"/>
      <c r="AI212" s="678"/>
      <c r="AJ212" s="678"/>
      <c r="AK212" s="678"/>
      <c r="AL212" s="678"/>
      <c r="AM212" s="678"/>
      <c r="AN212" s="678"/>
      <c r="AO212" s="678"/>
      <c r="AP212" s="678"/>
      <c r="AQ212" s="678"/>
      <c r="AR212" s="678"/>
      <c r="AS212" s="678"/>
      <c r="AT212" s="678"/>
      <c r="AU212" s="678"/>
      <c r="AV212" s="678"/>
      <c r="AW212" s="678"/>
      <c r="AX212" s="678"/>
      <c r="AY212" s="678"/>
      <c r="AZ212" s="678"/>
      <c r="BA212" s="678"/>
      <c r="BB212" s="678"/>
      <c r="BC212" s="678"/>
      <c r="BD212" s="678"/>
      <c r="BE212" s="678"/>
      <c r="BF212" s="678"/>
      <c r="BG212" s="678"/>
      <c r="BH212" s="678"/>
      <c r="BI212" s="678"/>
      <c r="BJ212" s="678"/>
      <c r="BK212" s="678"/>
      <c r="BL212" s="678"/>
      <c r="BM212" s="678"/>
      <c r="BN212" s="678"/>
      <c r="BO212" s="678"/>
      <c r="BP212" s="678"/>
      <c r="BQ212" s="678"/>
      <c r="BR212" s="678"/>
      <c r="BS212" s="678"/>
      <c r="BT212" s="678"/>
      <c r="BU212" s="678"/>
      <c r="BV212" s="678"/>
      <c r="BW212" s="678"/>
      <c r="BX212" s="678"/>
      <c r="BY212" s="678"/>
      <c r="BZ212" s="678"/>
      <c r="CA212" s="678"/>
      <c r="CB212" s="678"/>
      <c r="CC212" s="678"/>
      <c r="CD212" s="678"/>
      <c r="CE212" s="678"/>
      <c r="CF212" s="678"/>
      <c r="CG212" s="678"/>
      <c r="CH212" s="678"/>
      <c r="CI212" s="678"/>
      <c r="CJ212" s="678"/>
      <c r="CK212" s="678"/>
      <c r="CL212" s="678"/>
      <c r="CM212" s="678"/>
      <c r="CN212" s="678"/>
      <c r="CO212" s="678"/>
      <c r="CP212" s="678"/>
      <c r="CQ212" s="678"/>
      <c r="CR212" s="678"/>
      <c r="CS212" s="678"/>
      <c r="CT212" s="678"/>
      <c r="CU212" s="678"/>
      <c r="CV212" s="678"/>
      <c r="CW212" s="678"/>
      <c r="CX212" s="678"/>
      <c r="CY212" s="678"/>
      <c r="CZ212" s="678"/>
      <c r="DA212" s="678"/>
      <c r="DB212" s="678"/>
      <c r="DC212" s="678"/>
      <c r="DD212" s="678"/>
      <c r="DE212" s="678"/>
      <c r="DF212" s="678"/>
      <c r="DG212" s="678"/>
      <c r="DH212" s="678"/>
      <c r="DI212" s="678"/>
      <c r="DJ212" s="678"/>
      <c r="DK212" s="678"/>
      <c r="DL212" s="678"/>
      <c r="DM212" s="678"/>
      <c r="DN212" s="678"/>
      <c r="DO212" s="678"/>
      <c r="DP212" s="678"/>
      <c r="DQ212" s="678"/>
      <c r="DR212" s="678"/>
      <c r="DS212" s="678"/>
      <c r="DT212" s="678"/>
      <c r="DU212" s="678"/>
      <c r="DV212" s="678"/>
      <c r="DW212" s="678"/>
      <c r="DX212" s="678"/>
      <c r="DY212" s="678"/>
      <c r="DZ212" s="678"/>
      <c r="EA212" s="678"/>
      <c r="EB212" s="678"/>
      <c r="EC212" s="678"/>
      <c r="ED212" s="678"/>
      <c r="EE212" s="678"/>
      <c r="EF212" s="678"/>
      <c r="EG212" s="678"/>
      <c r="EH212" s="678"/>
      <c r="EI212" s="678"/>
      <c r="EJ212" s="678"/>
      <c r="EK212" s="678"/>
      <c r="EL212" s="678"/>
      <c r="EM212" s="678"/>
      <c r="EN212" s="678"/>
      <c r="EO212" s="678"/>
      <c r="EP212" s="678"/>
      <c r="EQ212" s="678"/>
      <c r="ER212" s="678"/>
      <c r="ES212" s="678"/>
      <c r="ET212" s="678"/>
      <c r="EU212" s="678"/>
      <c r="EV212" s="678"/>
      <c r="EW212" s="678"/>
      <c r="EX212" s="678"/>
      <c r="EY212" s="678"/>
      <c r="EZ212" s="678"/>
      <c r="FA212" s="678"/>
      <c r="FB212" s="678"/>
      <c r="FC212" s="678"/>
      <c r="FD212" s="678"/>
      <c r="FE212" s="678"/>
      <c r="FF212" s="678"/>
      <c r="FG212" s="678"/>
      <c r="FH212" s="678"/>
      <c r="FI212" s="678"/>
      <c r="FJ212" s="678"/>
      <c r="FK212" s="678"/>
      <c r="FL212" s="678"/>
      <c r="FM212" s="678"/>
      <c r="FN212" s="678"/>
      <c r="FO212" s="678"/>
      <c r="FP212" s="678"/>
      <c r="FQ212" s="678"/>
      <c r="FR212" s="678"/>
      <c r="FS212" s="678"/>
      <c r="FT212" s="678"/>
      <c r="FU212" s="678"/>
      <c r="FV212" s="678"/>
      <c r="FW212" s="678"/>
      <c r="FX212" s="678"/>
      <c r="FY212" s="678"/>
      <c r="FZ212" s="678"/>
      <c r="GA212" s="678"/>
      <c r="GB212" s="678"/>
      <c r="GC212" s="678"/>
      <c r="GD212" s="678"/>
      <c r="GE212" s="678"/>
      <c r="GF212" s="678"/>
      <c r="GG212" s="678"/>
      <c r="GH212" s="678"/>
      <c r="GI212" s="678"/>
      <c r="GJ212" s="678"/>
      <c r="GK212" s="678"/>
      <c r="GL212" s="678"/>
      <c r="GM212" s="678"/>
      <c r="GN212" s="678"/>
      <c r="GO212" s="678"/>
      <c r="GP212" s="678"/>
      <c r="GQ212" s="678"/>
      <c r="GR212" s="678"/>
      <c r="GS212" s="678"/>
      <c r="GT212" s="678"/>
      <c r="GU212" s="678"/>
      <c r="GV212" s="678"/>
      <c r="GW212" s="678"/>
      <c r="GX212" s="678"/>
      <c r="GY212" s="678"/>
      <c r="GZ212" s="678"/>
      <c r="HA212" s="678"/>
      <c r="HB212" s="678"/>
      <c r="HC212" s="678"/>
      <c r="HD212" s="678"/>
      <c r="HE212" s="678"/>
      <c r="HF212" s="678"/>
      <c r="HG212" s="678"/>
      <c r="HH212" s="678"/>
      <c r="HI212" s="678"/>
      <c r="HJ212" s="678"/>
      <c r="HK212" s="678"/>
      <c r="HL212" s="678"/>
      <c r="HM212" s="678"/>
      <c r="HN212" s="678"/>
      <c r="HO212" s="678"/>
      <c r="HP212" s="678"/>
      <c r="HQ212" s="678"/>
      <c r="HR212" s="678"/>
      <c r="HS212" s="678"/>
      <c r="HT212" s="678"/>
      <c r="HU212" s="678"/>
      <c r="HV212" s="678"/>
      <c r="HW212" s="678"/>
      <c r="HX212" s="678"/>
      <c r="HY212" s="678"/>
      <c r="HZ212" s="678"/>
      <c r="IA212" s="678"/>
      <c r="IB212" s="678"/>
      <c r="IC212" s="678"/>
      <c r="ID212" s="678"/>
      <c r="IE212" s="678"/>
      <c r="IF212" s="678"/>
      <c r="IG212" s="678"/>
      <c r="IH212" s="678"/>
      <c r="II212" s="678"/>
      <c r="IJ212" s="678"/>
      <c r="IK212" s="678"/>
      <c r="IL212" s="678"/>
      <c r="IM212" s="678"/>
      <c r="IN212" s="678"/>
      <c r="IO212" s="678"/>
      <c r="IP212" s="678"/>
      <c r="IQ212" s="678"/>
      <c r="IR212" s="678"/>
      <c r="IS212" s="678"/>
      <c r="IT212" s="678"/>
      <c r="IU212" s="678"/>
      <c r="IV212" s="678"/>
      <c r="IW212" s="678"/>
      <c r="IX212" s="678"/>
      <c r="IY212" s="678"/>
      <c r="IZ212" s="678"/>
      <c r="JA212" s="678"/>
      <c r="JB212" s="678"/>
      <c r="JC212" s="678"/>
      <c r="JD212" s="678"/>
      <c r="JE212" s="678"/>
      <c r="JF212" s="678"/>
      <c r="JG212" s="678"/>
      <c r="JH212" s="678"/>
      <c r="JI212" s="678"/>
      <c r="JJ212" s="678"/>
      <c r="JK212" s="678"/>
      <c r="JL212" s="678"/>
      <c r="JM212" s="678"/>
      <c r="JN212" s="678"/>
      <c r="JO212" s="678"/>
      <c r="JP212" s="678"/>
      <c r="JQ212" s="678"/>
      <c r="JR212" s="678"/>
      <c r="JS212" s="678"/>
      <c r="JT212" s="678"/>
      <c r="JU212" s="678"/>
      <c r="JV212" s="678"/>
      <c r="JW212" s="678"/>
      <c r="JX212" s="678"/>
      <c r="JY212" s="678"/>
      <c r="JZ212" s="678"/>
      <c r="KA212" s="678"/>
      <c r="KB212" s="678"/>
      <c r="KC212" s="678"/>
      <c r="KD212" s="678"/>
      <c r="KE212" s="678"/>
      <c r="KF212" s="678"/>
      <c r="KG212" s="678"/>
      <c r="KH212" s="678"/>
      <c r="KI212" s="678"/>
      <c r="KJ212" s="678"/>
      <c r="KK212" s="678"/>
      <c r="KL212" s="678"/>
      <c r="KM212" s="678"/>
      <c r="KN212" s="678"/>
      <c r="KO212" s="678"/>
      <c r="KP212" s="678"/>
      <c r="KQ212" s="678"/>
      <c r="KR212" s="678"/>
      <c r="KS212" s="678"/>
      <c r="KT212" s="678"/>
      <c r="KU212" s="678"/>
      <c r="KV212" s="678"/>
      <c r="KW212" s="678"/>
      <c r="KX212" s="678"/>
      <c r="KY212" s="678"/>
      <c r="KZ212" s="678"/>
      <c r="LA212" s="678"/>
      <c r="LB212" s="678"/>
      <c r="LC212" s="678"/>
      <c r="LD212" s="678"/>
      <c r="LE212" s="678"/>
      <c r="LF212" s="678"/>
      <c r="LG212" s="678"/>
      <c r="LH212" s="678"/>
      <c r="LI212" s="678"/>
      <c r="LJ212" s="678"/>
      <c r="LK212" s="678"/>
      <c r="LL212" s="678"/>
      <c r="LM212" s="678"/>
      <c r="LN212" s="678"/>
      <c r="LO212" s="678"/>
      <c r="LP212" s="678"/>
      <c r="LQ212" s="678"/>
      <c r="LR212" s="678"/>
      <c r="LS212" s="678"/>
      <c r="LT212" s="678"/>
      <c r="LU212" s="678"/>
      <c r="LV212" s="678"/>
      <c r="LW212" s="678"/>
      <c r="LX212" s="678"/>
      <c r="LY212" s="678"/>
      <c r="LZ212" s="678"/>
      <c r="MA212" s="678"/>
      <c r="MB212" s="678"/>
      <c r="MC212" s="678"/>
      <c r="MD212" s="678"/>
      <c r="ME212" s="678"/>
      <c r="MF212" s="678"/>
      <c r="MG212" s="678"/>
      <c r="MH212" s="678"/>
      <c r="MI212" s="678"/>
      <c r="MJ212" s="678"/>
      <c r="MK212" s="678"/>
      <c r="ML212" s="678"/>
      <c r="MM212" s="678"/>
      <c r="MN212" s="678"/>
      <c r="MO212" s="678"/>
      <c r="MP212" s="678"/>
      <c r="MQ212" s="678"/>
      <c r="MR212" s="678"/>
      <c r="MS212" s="678"/>
      <c r="MT212" s="678"/>
      <c r="MU212" s="678"/>
      <c r="MV212" s="678"/>
      <c r="MW212" s="678"/>
      <c r="MX212" s="678"/>
      <c r="MY212" s="678"/>
      <c r="MZ212" s="678"/>
      <c r="NA212" s="678"/>
      <c r="NB212" s="678"/>
      <c r="NC212" s="678"/>
      <c r="ND212" s="678"/>
      <c r="NE212" s="678"/>
      <c r="NF212" s="678"/>
      <c r="NG212" s="678"/>
      <c r="NH212" s="678"/>
      <c r="NI212" s="678"/>
      <c r="NJ212" s="678"/>
      <c r="NK212" s="678"/>
      <c r="NL212" s="678"/>
      <c r="NM212" s="678"/>
      <c r="NN212" s="678"/>
      <c r="NO212" s="678"/>
      <c r="NP212" s="678"/>
      <c r="NQ212" s="678"/>
      <c r="NR212" s="678"/>
      <c r="NS212" s="678"/>
      <c r="NT212" s="678"/>
      <c r="NU212" s="678"/>
      <c r="NV212" s="678"/>
      <c r="NW212" s="678"/>
      <c r="NX212" s="678"/>
      <c r="NY212" s="678"/>
      <c r="NZ212" s="678"/>
      <c r="OA212" s="678"/>
      <c r="OB212" s="678"/>
      <c r="OC212" s="678"/>
      <c r="OD212" s="678"/>
      <c r="OE212" s="678"/>
      <c r="OF212" s="678"/>
      <c r="OG212" s="678"/>
      <c r="OH212" s="678"/>
      <c r="OI212" s="678"/>
      <c r="OJ212" s="678"/>
      <c r="OK212" s="678"/>
      <c r="OL212" s="678"/>
      <c r="OM212" s="678"/>
      <c r="ON212" s="678"/>
      <c r="OO212" s="678"/>
      <c r="OP212" s="678"/>
      <c r="OQ212" s="678"/>
      <c r="OR212" s="678"/>
      <c r="OS212" s="678"/>
      <c r="OT212" s="678"/>
      <c r="OU212" s="678"/>
      <c r="OV212" s="678">
        <v>2800.63</v>
      </c>
      <c r="OW212" s="678">
        <v>5601.27</v>
      </c>
      <c r="OX212" s="678">
        <v>5601.27</v>
      </c>
      <c r="OY212" s="678">
        <v>11672.45</v>
      </c>
      <c r="OZ212" s="678">
        <v>19912.009999999998</v>
      </c>
      <c r="PA212" s="678">
        <v>30723.17</v>
      </c>
      <c r="PB212" s="678">
        <v>46001.63</v>
      </c>
      <c r="PC212" s="678">
        <v>61744.54</v>
      </c>
      <c r="PD212" s="678">
        <v>82231.78</v>
      </c>
      <c r="PE212" s="678">
        <v>82231.78</v>
      </c>
      <c r="PF212" s="678">
        <v>111279.34</v>
      </c>
      <c r="PG212" s="678">
        <v>151707.88</v>
      </c>
      <c r="PH212" s="678">
        <v>197283.64</v>
      </c>
      <c r="PI212" s="678">
        <v>252963.55</v>
      </c>
      <c r="PJ212" s="678">
        <v>315389.48</v>
      </c>
      <c r="PK212" s="678">
        <v>391215.69</v>
      </c>
      <c r="PL212" s="678">
        <v>391215.69</v>
      </c>
      <c r="PM212" s="678">
        <v>500281.98</v>
      </c>
      <c r="PN212" s="678">
        <v>658341.05000000005</v>
      </c>
      <c r="PO212" s="678">
        <v>940845.69</v>
      </c>
      <c r="PP212" s="678">
        <v>1407366.57</v>
      </c>
      <c r="PQ212" s="678">
        <v>1461627.88</v>
      </c>
      <c r="PR212" s="678">
        <v>1570958.84</v>
      </c>
      <c r="PS212" s="678">
        <v>1570958.84</v>
      </c>
      <c r="PT212" s="678">
        <v>1652998.78</v>
      </c>
      <c r="PU212" s="678">
        <v>1751968.14</v>
      </c>
      <c r="PV212" s="678">
        <v>1837409.02</v>
      </c>
      <c r="PW212" s="678">
        <v>1974723.85</v>
      </c>
      <c r="PX212" s="678">
        <v>1974723.85</v>
      </c>
      <c r="PY212" s="678">
        <v>2085691.57</v>
      </c>
      <c r="PZ212" s="678">
        <v>2085691.57</v>
      </c>
      <c r="QA212" s="678">
        <v>2253548.4700000002</v>
      </c>
      <c r="QB212" s="678">
        <v>2347063.04</v>
      </c>
      <c r="QC212" s="678">
        <v>2484359.48</v>
      </c>
      <c r="QD212" s="678">
        <v>2631633.04</v>
      </c>
      <c r="QE212" s="678">
        <v>2798081.65</v>
      </c>
      <c r="QF212" s="678">
        <v>2931265.83</v>
      </c>
      <c r="QG212" s="678">
        <v>2931265.83</v>
      </c>
      <c r="QH212" s="678">
        <v>3055088.01</v>
      </c>
      <c r="QI212" s="678">
        <v>3188424.01</v>
      </c>
      <c r="QJ212" s="678">
        <v>3377050.23</v>
      </c>
      <c r="QK212" s="678">
        <v>3549231.93</v>
      </c>
      <c r="QL212" s="678">
        <v>3790210.73</v>
      </c>
      <c r="QM212" s="678">
        <v>3904992.67</v>
      </c>
      <c r="QN212" s="678">
        <v>3904992.67</v>
      </c>
      <c r="QO212" s="678">
        <v>4041871.35</v>
      </c>
      <c r="QP212" s="678">
        <v>4172099.94</v>
      </c>
      <c r="QQ212" s="678">
        <v>4379222.07</v>
      </c>
      <c r="QR212" s="678">
        <v>4567265.4800000004</v>
      </c>
      <c r="QS212" s="678">
        <v>4744279.78</v>
      </c>
      <c r="QT212" s="678">
        <v>4893875.63</v>
      </c>
      <c r="QU212" s="678">
        <v>4893875.63</v>
      </c>
      <c r="QV212" s="678">
        <v>5060150.08</v>
      </c>
      <c r="QW212" s="678">
        <v>5189630.3499999996</v>
      </c>
      <c r="QX212" s="678">
        <v>5340277.33</v>
      </c>
      <c r="QY212" s="678">
        <v>5479397.2800000003</v>
      </c>
      <c r="QZ212" s="678">
        <v>5668230.5</v>
      </c>
      <c r="RA212" s="678">
        <v>5704606.4299999997</v>
      </c>
      <c r="RB212" s="678">
        <v>5704606.4299999997</v>
      </c>
      <c r="RC212" s="678">
        <v>5783763.3600000003</v>
      </c>
      <c r="RD212" s="678">
        <v>5841706.3899999997</v>
      </c>
      <c r="RE212" s="678">
        <v>5912096.3600000003</v>
      </c>
      <c r="RF212" s="678">
        <v>6032470.7699999996</v>
      </c>
      <c r="RG212" s="678">
        <v>6109730.3899999997</v>
      </c>
      <c r="RH212" s="678">
        <v>6182916.9000000004</v>
      </c>
      <c r="RI212" s="678">
        <v>6182916.9000000004</v>
      </c>
      <c r="RJ212" s="678">
        <v>6244452.5599999996</v>
      </c>
      <c r="RK212" s="678">
        <v>6299601.5300000003</v>
      </c>
      <c r="RL212" s="678">
        <v>6410943.0099999998</v>
      </c>
      <c r="RM212" s="678">
        <v>6503820.7400000002</v>
      </c>
      <c r="RN212" s="678">
        <v>6600548.1299999999</v>
      </c>
      <c r="RO212" s="678">
        <v>6744623.1100000003</v>
      </c>
      <c r="RP212" s="678">
        <v>6744623.1100000003</v>
      </c>
      <c r="RQ212" s="678">
        <v>6899604.0199999996</v>
      </c>
      <c r="RR212" s="678">
        <v>7036667.2000000002</v>
      </c>
      <c r="RS212" s="678">
        <v>7149392.29</v>
      </c>
      <c r="RT212" s="678">
        <v>7290423.4000000004</v>
      </c>
      <c r="RU212" s="678">
        <v>7403968.9699999997</v>
      </c>
      <c r="RV212" s="678">
        <v>7578615</v>
      </c>
      <c r="RW212" s="678">
        <v>7578615</v>
      </c>
      <c r="RX212" s="678">
        <v>7720017.3899999997</v>
      </c>
      <c r="RY212" s="678">
        <v>7830765.79</v>
      </c>
      <c r="RZ212" s="678">
        <v>7951611.5</v>
      </c>
      <c r="SA212" s="678">
        <v>8086912.8700000001</v>
      </c>
      <c r="SB212" s="678">
        <v>8240686.3099999996</v>
      </c>
      <c r="SC212" s="678">
        <v>8332984.3799999999</v>
      </c>
      <c r="SD212" s="678">
        <v>8332984.3799999999</v>
      </c>
      <c r="SE212" s="678">
        <v>8400069.8699999992</v>
      </c>
      <c r="SF212" s="678">
        <v>8422764.6799999997</v>
      </c>
      <c r="SG212" s="678">
        <v>8450162.2599999998</v>
      </c>
      <c r="SH212" s="678">
        <v>8463381.5</v>
      </c>
      <c r="SI212" s="678">
        <v>8475724.6999999993</v>
      </c>
      <c r="SJ212" s="678">
        <v>8486130.5800000001</v>
      </c>
      <c r="SK212" s="678">
        <v>8486130.5800000001</v>
      </c>
      <c r="SL212" s="678">
        <v>8486130.5800000001</v>
      </c>
      <c r="SM212" s="678">
        <v>8486130.5800000001</v>
      </c>
      <c r="SN212" s="678">
        <v>8486130.5800000001</v>
      </c>
      <c r="SO212" s="678">
        <v>8486130.5800000001</v>
      </c>
      <c r="SP212" s="678">
        <v>8486130.5800000001</v>
      </c>
      <c r="SQ212" s="678">
        <v>8486130.5800000001</v>
      </c>
      <c r="SR212" s="678">
        <v>8486130.5800000001</v>
      </c>
      <c r="SS212" s="678">
        <v>8486130.5800000001</v>
      </c>
      <c r="ST212" s="678">
        <v>8486130.5800000001</v>
      </c>
      <c r="SU212" s="678">
        <v>8486130.5800000001</v>
      </c>
      <c r="SV212" s="678">
        <v>8486130.5800000001</v>
      </c>
      <c r="SW212" s="678">
        <v>8486130.5800000001</v>
      </c>
      <c r="SX212" s="678">
        <v>8486130.5800000001</v>
      </c>
      <c r="SY212" s="678">
        <v>8486130.5800000001</v>
      </c>
      <c r="SZ212" s="678">
        <v>8486130.5800000001</v>
      </c>
      <c r="TA212" s="678">
        <v>8486130.5800000001</v>
      </c>
      <c r="TB212" s="678">
        <v>8486130.5800000001</v>
      </c>
      <c r="TC212" s="678">
        <v>8486130.5800000001</v>
      </c>
      <c r="TD212" s="678">
        <v>8486130.5800000001</v>
      </c>
      <c r="TE212" s="678">
        <v>8486130.5800000001</v>
      </c>
      <c r="TF212" s="678">
        <v>8486130.5800000001</v>
      </c>
      <c r="TG212" s="678">
        <v>8486130.5800000001</v>
      </c>
      <c r="TH212" s="678">
        <v>8486130.5800000001</v>
      </c>
      <c r="TI212" s="678">
        <v>8486130.5800000001</v>
      </c>
      <c r="TJ212" s="678">
        <v>8486130.5800000001</v>
      </c>
      <c r="TK212" s="678">
        <v>8486130.5800000001</v>
      </c>
      <c r="TL212">
        <v>8486130.5800000001</v>
      </c>
      <c r="TM212">
        <v>8486130.5800000001</v>
      </c>
      <c r="TN212">
        <v>8486130.5800000001</v>
      </c>
      <c r="TO212">
        <v>8486130.5800000001</v>
      </c>
      <c r="TP212">
        <v>8486130.5800000001</v>
      </c>
      <c r="TQ212">
        <v>8486130.5800000001</v>
      </c>
      <c r="TR212">
        <v>8486130.5800000001</v>
      </c>
      <c r="TS212">
        <v>8486130.5800000001</v>
      </c>
      <c r="TT212">
        <v>8486130.5800000001</v>
      </c>
      <c r="TU212">
        <v>8486130.5800000001</v>
      </c>
      <c r="TV212">
        <v>8486130.5800000001</v>
      </c>
      <c r="TW212">
        <v>8486130.5800000001</v>
      </c>
      <c r="TX212">
        <v>8486130.5800000001</v>
      </c>
      <c r="TY212">
        <v>8486130.5800000001</v>
      </c>
      <c r="TZ212">
        <v>8486130.5800000001</v>
      </c>
      <c r="UA212">
        <v>8486130.5800000001</v>
      </c>
      <c r="UB212">
        <v>8486130.5800000001</v>
      </c>
      <c r="UC212">
        <v>8486130.5800000001</v>
      </c>
      <c r="UD212">
        <v>8486130.5800000001</v>
      </c>
      <c r="UE212">
        <v>8486130.5800000001</v>
      </c>
      <c r="UF212">
        <v>8486130.5800000001</v>
      </c>
      <c r="UG212">
        <v>8486130.5800000001</v>
      </c>
      <c r="UH212">
        <v>8486130.5800000001</v>
      </c>
      <c r="UI212">
        <v>8486130.5800000001</v>
      </c>
      <c r="UJ212">
        <v>8486130.5800000001</v>
      </c>
      <c r="UK212">
        <v>8486130.5800000001</v>
      </c>
      <c r="UL212">
        <v>8486130.5800000001</v>
      </c>
      <c r="UM212">
        <v>8486130.5800000001</v>
      </c>
      <c r="UN212">
        <v>8486130.5800000001</v>
      </c>
      <c r="UO212">
        <v>8486130.5800000001</v>
      </c>
      <c r="UP212">
        <v>8486130.5800000001</v>
      </c>
      <c r="UQ212">
        <v>8486130.5800000001</v>
      </c>
      <c r="UR212">
        <v>8486130.5800000001</v>
      </c>
      <c r="US212">
        <v>8486130.5800000001</v>
      </c>
      <c r="UT212">
        <v>8486130.5800000001</v>
      </c>
      <c r="UU212">
        <v>8486130.5800000001</v>
      </c>
      <c r="UV212">
        <v>8486130.5800000001</v>
      </c>
      <c r="UW212">
        <v>8486130.5800000001</v>
      </c>
      <c r="UX212">
        <v>8486130.5800000001</v>
      </c>
      <c r="UY212">
        <v>8486130.5800000001</v>
      </c>
      <c r="UZ212">
        <v>8486130.5800000001</v>
      </c>
      <c r="VA212">
        <v>8486130.5800000001</v>
      </c>
      <c r="VB212">
        <v>8486130.5800000001</v>
      </c>
      <c r="VC212">
        <v>8486130.5800000001</v>
      </c>
      <c r="VD212">
        <v>8486130.5800000001</v>
      </c>
      <c r="VE212">
        <v>8486130.5800000001</v>
      </c>
      <c r="VF212">
        <v>8486130.5800000001</v>
      </c>
      <c r="VG212">
        <v>8486130.5800000001</v>
      </c>
      <c r="VH212">
        <v>8486130.5800000001</v>
      </c>
      <c r="VI212">
        <v>8486130.5800000001</v>
      </c>
      <c r="VJ212">
        <v>8486130.5800000001</v>
      </c>
      <c r="VK212">
        <v>8486130.5800000001</v>
      </c>
      <c r="VL212">
        <v>8486130.5800000001</v>
      </c>
      <c r="VM212">
        <v>8486130.5800000001</v>
      </c>
    </row>
    <row r="213" spans="11:585">
      <c r="K213" t="s">
        <v>837</v>
      </c>
      <c r="M213" s="678">
        <v>0</v>
      </c>
      <c r="N213" s="678">
        <v>0</v>
      </c>
      <c r="O213" s="678">
        <v>0</v>
      </c>
      <c r="P213" s="678">
        <v>9015.9699999999993</v>
      </c>
      <c r="Q213" s="678">
        <v>0</v>
      </c>
      <c r="R213" s="678">
        <v>0</v>
      </c>
      <c r="S213" t="s">
        <v>6192</v>
      </c>
      <c r="T213" s="678"/>
      <c r="U213" s="678"/>
      <c r="V213" s="678"/>
      <c r="W213" s="678"/>
      <c r="X213" s="678"/>
      <c r="Y213" s="678"/>
      <c r="Z213" s="678"/>
      <c r="AA213" s="678"/>
      <c r="AB213" s="678"/>
      <c r="AC213" s="678"/>
      <c r="AD213" s="678"/>
      <c r="AE213" s="678"/>
      <c r="AF213" s="678"/>
      <c r="AG213" s="678"/>
      <c r="AH213" s="678"/>
      <c r="AI213" s="678"/>
      <c r="AJ213" s="678"/>
      <c r="AK213" s="678"/>
      <c r="AL213" s="678"/>
      <c r="AM213" s="678"/>
      <c r="AN213" s="678"/>
      <c r="AO213" s="678"/>
      <c r="AP213" s="678"/>
      <c r="AQ213" s="678"/>
      <c r="AR213" s="678"/>
      <c r="AS213" s="678"/>
      <c r="AT213" s="678"/>
      <c r="AU213" s="678"/>
      <c r="AV213" s="678"/>
      <c r="AW213" s="678"/>
      <c r="AX213" s="678"/>
      <c r="AY213" s="678"/>
      <c r="AZ213" s="678"/>
      <c r="BA213" s="678"/>
      <c r="BB213" s="678"/>
      <c r="BC213" s="678"/>
      <c r="BD213" s="678"/>
      <c r="BE213" s="678"/>
      <c r="BF213" s="678"/>
      <c r="BG213" s="678"/>
      <c r="BH213" s="678"/>
      <c r="BI213" s="678"/>
      <c r="BJ213" s="678"/>
      <c r="BK213" s="678"/>
      <c r="BL213" s="678"/>
      <c r="BM213" s="678"/>
      <c r="BN213" s="678"/>
      <c r="BO213" s="678"/>
      <c r="BP213" s="678"/>
      <c r="BQ213" s="678"/>
      <c r="BR213" s="678"/>
      <c r="BS213" s="678"/>
      <c r="BT213" s="678"/>
      <c r="BU213" s="678"/>
      <c r="BV213" s="678"/>
      <c r="BW213" s="678"/>
      <c r="BX213" s="678"/>
      <c r="BY213" s="678"/>
      <c r="BZ213" s="678"/>
      <c r="CA213" s="678"/>
      <c r="CB213" s="678"/>
      <c r="CC213" s="678"/>
      <c r="CD213" s="678"/>
      <c r="CE213" s="678"/>
      <c r="CF213" s="678"/>
      <c r="CG213" s="678"/>
      <c r="CH213" s="678"/>
      <c r="CI213" s="678"/>
      <c r="CJ213" s="678"/>
      <c r="CK213" s="678"/>
      <c r="CL213" s="678"/>
      <c r="CM213" s="678"/>
      <c r="CN213" s="678"/>
      <c r="CO213" s="678"/>
      <c r="CP213" s="678"/>
      <c r="CQ213" s="678"/>
      <c r="CR213" s="678"/>
      <c r="CS213" s="678"/>
      <c r="CT213" s="678"/>
      <c r="CU213" s="678"/>
      <c r="CV213" s="678"/>
      <c r="CW213" s="678"/>
      <c r="CX213" s="678"/>
      <c r="CY213" s="678"/>
      <c r="CZ213" s="678"/>
      <c r="DA213" s="678"/>
      <c r="DB213" s="678"/>
      <c r="DC213" s="678"/>
      <c r="DD213" s="678"/>
      <c r="DE213" s="678"/>
      <c r="DF213" s="678"/>
      <c r="DG213" s="678"/>
      <c r="DH213" s="678"/>
      <c r="DI213" s="678"/>
      <c r="DJ213" s="678"/>
      <c r="DK213" s="678"/>
      <c r="DL213" s="678"/>
      <c r="DM213" s="678"/>
      <c r="DN213" s="678"/>
      <c r="DO213" s="678"/>
      <c r="DP213" s="678"/>
      <c r="DQ213" s="678"/>
      <c r="DR213" s="678"/>
      <c r="DS213" s="678"/>
      <c r="DT213" s="678"/>
      <c r="DU213" s="678"/>
      <c r="DV213" s="678"/>
      <c r="DW213" s="678"/>
      <c r="DX213" s="678"/>
      <c r="DY213" s="678"/>
      <c r="DZ213" s="678"/>
      <c r="EA213" s="678"/>
      <c r="EB213" s="678"/>
      <c r="EC213" s="678"/>
      <c r="ED213" s="678"/>
      <c r="EE213" s="678"/>
      <c r="EF213" s="678"/>
      <c r="EG213" s="678"/>
      <c r="EH213" s="678"/>
      <c r="EI213" s="678"/>
      <c r="EJ213" s="678"/>
      <c r="EK213" s="678"/>
      <c r="EL213" s="678"/>
      <c r="EM213" s="678"/>
      <c r="EN213" s="678"/>
      <c r="EO213" s="678"/>
      <c r="EP213" s="678"/>
      <c r="EQ213" s="678"/>
      <c r="ER213" s="678"/>
      <c r="ES213" s="678"/>
      <c r="ET213" s="678"/>
      <c r="EU213" s="678"/>
      <c r="EV213" s="678"/>
      <c r="EW213" s="678"/>
      <c r="EX213" s="678"/>
      <c r="EY213" s="678"/>
      <c r="EZ213" s="678"/>
      <c r="FA213" s="678"/>
      <c r="FB213" s="678"/>
      <c r="FC213" s="678"/>
      <c r="FD213" s="678"/>
      <c r="FE213" s="678"/>
      <c r="FF213" s="678"/>
      <c r="FG213" s="678"/>
      <c r="FH213" s="678"/>
      <c r="FI213" s="678"/>
      <c r="FJ213" s="678"/>
      <c r="FK213" s="678"/>
      <c r="FL213" s="678"/>
      <c r="FM213" s="678"/>
      <c r="FN213" s="678"/>
      <c r="FO213" s="678"/>
      <c r="FP213" s="678"/>
      <c r="FQ213" s="678"/>
      <c r="FR213" s="678"/>
      <c r="FS213" s="678"/>
      <c r="FT213" s="678"/>
      <c r="FU213" s="678"/>
      <c r="FV213" s="678"/>
      <c r="FW213" s="678"/>
      <c r="FX213" s="678"/>
      <c r="FY213" s="678"/>
      <c r="FZ213" s="678"/>
      <c r="GA213" s="678"/>
      <c r="GB213" s="678"/>
      <c r="GC213" s="678"/>
      <c r="GD213" s="678"/>
      <c r="GE213" s="678"/>
      <c r="GF213" s="678"/>
      <c r="GG213" s="678"/>
      <c r="GH213" s="678"/>
      <c r="GI213" s="678"/>
      <c r="GJ213" s="678"/>
      <c r="GK213" s="678"/>
      <c r="GL213" s="678"/>
      <c r="GM213" s="678"/>
      <c r="GN213" s="678"/>
      <c r="GO213" s="678"/>
      <c r="GP213" s="678"/>
      <c r="GQ213" s="678"/>
      <c r="GR213" s="678"/>
      <c r="GS213" s="678"/>
      <c r="GT213" s="678"/>
      <c r="GU213" s="678"/>
      <c r="GV213" s="678"/>
      <c r="GW213" s="678"/>
      <c r="GX213" s="678"/>
      <c r="GY213" s="678"/>
      <c r="GZ213" s="678"/>
      <c r="HA213" s="678"/>
      <c r="HB213" s="678"/>
      <c r="HC213" s="678"/>
      <c r="HD213" s="678"/>
      <c r="HE213" s="678"/>
      <c r="HF213" s="678"/>
      <c r="HG213" s="678"/>
      <c r="HH213" s="678"/>
      <c r="HI213" s="678"/>
      <c r="HJ213" s="678"/>
      <c r="HK213" s="678"/>
      <c r="HL213" s="678"/>
      <c r="HM213" s="678"/>
      <c r="HN213" s="678"/>
      <c r="HO213" s="678"/>
      <c r="HP213" s="678"/>
      <c r="HQ213" s="678"/>
      <c r="HR213" s="678"/>
      <c r="HS213" s="678"/>
      <c r="HT213" s="678"/>
      <c r="HU213" s="678"/>
      <c r="HV213" s="678"/>
      <c r="HW213" s="678"/>
      <c r="HX213" s="678"/>
      <c r="HY213" s="678"/>
      <c r="HZ213" s="678"/>
      <c r="IA213" s="678"/>
      <c r="IB213" s="678"/>
      <c r="IC213" s="678"/>
      <c r="ID213" s="678"/>
      <c r="IE213" s="678"/>
      <c r="IF213" s="678"/>
      <c r="IG213" s="678"/>
      <c r="IH213" s="678"/>
      <c r="II213" s="678"/>
      <c r="IJ213" s="678"/>
      <c r="IK213" s="678"/>
      <c r="IL213" s="678"/>
      <c r="IM213" s="678"/>
      <c r="IN213" s="678"/>
      <c r="IO213" s="678"/>
      <c r="IP213" s="678"/>
      <c r="IQ213" s="678"/>
      <c r="IR213" s="678"/>
      <c r="IS213" s="678"/>
      <c r="IT213" s="678"/>
      <c r="IU213" s="678"/>
      <c r="IV213" s="678"/>
      <c r="IW213" s="678"/>
      <c r="IX213" s="678"/>
      <c r="IY213" s="678"/>
      <c r="IZ213" s="678"/>
      <c r="JA213" s="678"/>
      <c r="JB213" s="678"/>
      <c r="JC213" s="678"/>
      <c r="JD213" s="678"/>
      <c r="JE213" s="678"/>
      <c r="JF213" s="678"/>
      <c r="JG213" s="678"/>
      <c r="JH213" s="678"/>
      <c r="JI213" s="678"/>
      <c r="JJ213" s="678"/>
      <c r="JK213" s="678"/>
      <c r="JL213" s="678"/>
      <c r="JM213" s="678"/>
      <c r="JN213" s="678"/>
      <c r="JO213" s="678"/>
      <c r="JP213" s="678"/>
      <c r="JQ213" s="678"/>
      <c r="JR213" s="678"/>
      <c r="JS213" s="678"/>
      <c r="JT213" s="678"/>
      <c r="JU213" s="678"/>
      <c r="JV213" s="678"/>
      <c r="JW213" s="678"/>
      <c r="JX213" s="678"/>
      <c r="JY213" s="678"/>
      <c r="JZ213" s="678"/>
      <c r="KA213" s="678"/>
      <c r="KB213" s="678"/>
      <c r="KC213" s="678"/>
      <c r="KD213" s="678"/>
      <c r="KE213" s="678"/>
      <c r="KF213" s="678"/>
      <c r="KG213" s="678"/>
      <c r="KH213" s="678"/>
      <c r="KI213" s="678"/>
      <c r="KJ213" s="678"/>
      <c r="KK213" s="678"/>
      <c r="KL213" s="678"/>
      <c r="KM213" s="678"/>
      <c r="KN213" s="678"/>
      <c r="KO213" s="678"/>
      <c r="KP213" s="678"/>
      <c r="KQ213" s="678"/>
      <c r="KR213" s="678"/>
      <c r="KS213" s="678"/>
      <c r="KT213" s="678"/>
      <c r="KU213" s="678"/>
      <c r="KV213" s="678"/>
      <c r="KW213" s="678"/>
      <c r="KX213" s="678"/>
      <c r="KY213" s="678"/>
      <c r="KZ213" s="678"/>
      <c r="LA213" s="678"/>
      <c r="LB213" s="678"/>
      <c r="LC213" s="678"/>
      <c r="LD213" s="678"/>
      <c r="LE213" s="678"/>
      <c r="LF213" s="678"/>
      <c r="LG213" s="678"/>
      <c r="LH213" s="678"/>
      <c r="LI213" s="678"/>
      <c r="LJ213" s="678"/>
      <c r="LK213" s="678"/>
      <c r="LL213" s="678"/>
      <c r="LM213" s="678"/>
      <c r="LN213" s="678"/>
      <c r="LO213" s="678"/>
      <c r="LP213" s="678"/>
      <c r="LQ213" s="678"/>
      <c r="LR213" s="678"/>
      <c r="LS213" s="678"/>
      <c r="LT213" s="678"/>
      <c r="LU213" s="678"/>
      <c r="LV213" s="678"/>
      <c r="LW213" s="678"/>
      <c r="LX213" s="678"/>
      <c r="LY213" s="678"/>
      <c r="LZ213" s="678"/>
      <c r="MA213" s="678"/>
      <c r="MB213" s="678"/>
      <c r="MC213" s="678"/>
      <c r="MD213" s="678"/>
      <c r="ME213" s="678"/>
      <c r="MF213" s="678"/>
      <c r="MG213" s="678"/>
      <c r="MH213" s="678"/>
      <c r="MI213" s="678"/>
      <c r="MJ213" s="678"/>
      <c r="MK213" s="678"/>
      <c r="ML213" s="678"/>
      <c r="MM213" s="678"/>
      <c r="MN213" s="678"/>
      <c r="MO213" s="678"/>
      <c r="MP213" s="678"/>
      <c r="MQ213" s="678"/>
      <c r="MR213" s="678"/>
      <c r="MS213" s="678"/>
      <c r="MT213" s="678"/>
      <c r="MU213" s="678"/>
      <c r="MV213" s="678"/>
      <c r="MW213" s="678"/>
      <c r="MX213" s="678"/>
      <c r="MY213" s="678"/>
      <c r="MZ213" s="678"/>
      <c r="NA213" s="678"/>
      <c r="NB213" s="678"/>
      <c r="NC213" s="678"/>
      <c r="ND213" s="678"/>
      <c r="NE213" s="678"/>
      <c r="NF213" s="678"/>
      <c r="NG213" s="678"/>
      <c r="NH213" s="678"/>
      <c r="NI213" s="678"/>
      <c r="NJ213" s="678"/>
      <c r="NK213" s="678"/>
      <c r="NL213" s="678"/>
      <c r="NM213" s="678"/>
      <c r="NN213" s="678"/>
      <c r="NO213" s="678"/>
      <c r="NP213" s="678"/>
      <c r="NQ213" s="678"/>
      <c r="NR213" s="678"/>
      <c r="NS213" s="678"/>
      <c r="NT213" s="678"/>
      <c r="NU213" s="678"/>
      <c r="NV213" s="678"/>
      <c r="NW213" s="678"/>
      <c r="NX213" s="678"/>
      <c r="NY213" s="678"/>
      <c r="NZ213" s="678"/>
      <c r="OA213" s="678"/>
      <c r="OB213" s="678"/>
      <c r="OC213" s="678"/>
      <c r="OD213" s="678"/>
      <c r="OE213" s="678"/>
      <c r="OF213" s="678"/>
      <c r="OG213" s="678"/>
      <c r="OH213" s="678"/>
      <c r="OI213" s="678"/>
      <c r="OJ213" s="678"/>
      <c r="OK213" s="678"/>
      <c r="OL213" s="678"/>
      <c r="OM213" s="678"/>
      <c r="ON213" s="678"/>
      <c r="OO213" s="678"/>
      <c r="OP213" s="678"/>
      <c r="OQ213" s="678"/>
      <c r="OR213" s="678"/>
      <c r="OS213" s="678"/>
      <c r="OT213" s="678"/>
      <c r="OU213" s="678"/>
      <c r="OV213" s="678"/>
      <c r="OW213" s="678"/>
      <c r="OX213" s="678"/>
      <c r="OY213" s="678"/>
      <c r="OZ213" s="678"/>
      <c r="PA213" s="678"/>
      <c r="PB213" s="678"/>
      <c r="PC213" s="678"/>
      <c r="PD213" s="678"/>
      <c r="PE213" s="678"/>
      <c r="PF213" s="678"/>
      <c r="PG213" s="678"/>
      <c r="PH213" s="678"/>
      <c r="PI213" s="678"/>
      <c r="PJ213" s="678"/>
      <c r="PK213" s="678"/>
      <c r="PL213" s="678"/>
      <c r="PM213" s="678"/>
      <c r="PN213" s="678"/>
      <c r="PO213" s="678"/>
      <c r="PP213" s="678"/>
      <c r="PQ213" s="678"/>
      <c r="PR213" s="678"/>
      <c r="PS213" s="678"/>
      <c r="PT213" s="678"/>
      <c r="PU213" s="678"/>
      <c r="PV213" s="678"/>
      <c r="PW213" s="678"/>
      <c r="PX213" s="678"/>
      <c r="PY213" s="678"/>
      <c r="PZ213" s="678"/>
      <c r="QA213" s="678"/>
      <c r="QB213" s="678"/>
      <c r="QC213" s="678"/>
      <c r="QD213" s="678"/>
      <c r="QE213" s="678"/>
      <c r="QF213" s="678"/>
      <c r="QG213" s="678"/>
      <c r="QH213" s="678"/>
      <c r="QI213" s="678"/>
      <c r="QJ213" s="678"/>
      <c r="QK213" s="678"/>
      <c r="QL213" s="678"/>
      <c r="QM213" s="678"/>
      <c r="QN213" s="678"/>
      <c r="QO213" s="678"/>
      <c r="QP213" s="678"/>
      <c r="QQ213" s="678"/>
      <c r="QR213" s="678"/>
      <c r="QS213" s="678"/>
      <c r="QT213" s="678"/>
      <c r="QU213" s="678"/>
      <c r="QV213" s="678"/>
      <c r="QW213" s="678"/>
      <c r="QX213" s="678"/>
      <c r="QY213" s="678"/>
      <c r="QZ213" s="678"/>
      <c r="RA213" s="678"/>
      <c r="RB213" s="678"/>
      <c r="RC213" s="678"/>
      <c r="RD213" s="678"/>
      <c r="RE213" s="678"/>
      <c r="RF213" s="678"/>
      <c r="RG213" s="678"/>
      <c r="RH213" s="678"/>
      <c r="RI213" s="678"/>
      <c r="RJ213" s="678"/>
      <c r="RK213" s="678"/>
      <c r="RL213" s="678"/>
      <c r="RM213" s="678"/>
      <c r="RN213" s="678"/>
      <c r="RO213" s="678"/>
      <c r="RP213" s="678"/>
      <c r="RQ213" s="678"/>
      <c r="RR213" s="678"/>
      <c r="RS213" s="678"/>
      <c r="RT213" s="678"/>
      <c r="RU213" s="678"/>
      <c r="RV213" s="678"/>
      <c r="RW213" s="678"/>
      <c r="RX213" s="678"/>
      <c r="RY213" s="678"/>
      <c r="RZ213" s="678"/>
      <c r="SA213" s="678"/>
      <c r="SB213" s="678"/>
      <c r="SC213" s="678"/>
      <c r="SD213" s="678"/>
      <c r="SE213" s="678"/>
      <c r="SF213" s="678"/>
      <c r="SG213" s="678"/>
      <c r="SH213" s="678"/>
      <c r="SI213" s="678"/>
      <c r="SJ213" s="678"/>
      <c r="SK213" s="678"/>
      <c r="SL213" s="678"/>
      <c r="SM213" s="678"/>
      <c r="SN213" s="678"/>
      <c r="SO213" s="678"/>
      <c r="SP213" s="678"/>
      <c r="SQ213" s="678"/>
      <c r="SR213" s="678"/>
      <c r="SS213" s="678"/>
      <c r="ST213" s="678"/>
      <c r="SU213" s="678"/>
      <c r="SV213" s="678"/>
      <c r="SW213" s="678"/>
      <c r="SX213" s="678"/>
      <c r="SY213" s="678"/>
      <c r="SZ213" s="678"/>
      <c r="TA213" s="678"/>
      <c r="TB213" s="678"/>
      <c r="TC213" s="678"/>
      <c r="TD213" s="678"/>
      <c r="TE213" s="678"/>
      <c r="TF213" s="678"/>
      <c r="TG213" s="678"/>
      <c r="TH213" s="678"/>
      <c r="TI213" s="678"/>
      <c r="TJ213" s="678"/>
      <c r="TK213" s="678"/>
    </row>
    <row r="214" spans="11:585">
      <c r="K214" t="s">
        <v>1085</v>
      </c>
      <c r="M214" s="678">
        <v>4454965.57</v>
      </c>
      <c r="N214" s="678">
        <v>1677087.96</v>
      </c>
      <c r="O214" s="678">
        <v>965354.72</v>
      </c>
      <c r="P214" s="678">
        <v>62092.94</v>
      </c>
      <c r="Q214" s="678">
        <v>23457.56</v>
      </c>
      <c r="R214" s="678">
        <v>15462.07</v>
      </c>
      <c r="S214" t="s">
        <v>6192</v>
      </c>
      <c r="T214" s="678"/>
      <c r="U214" s="678"/>
      <c r="V214" s="678"/>
      <c r="W214" s="678"/>
      <c r="X214" s="678"/>
      <c r="Y214" s="678"/>
      <c r="Z214" s="678"/>
      <c r="AA214" s="678"/>
      <c r="AB214" s="678"/>
      <c r="AC214" s="678"/>
      <c r="AD214" s="678"/>
      <c r="AE214" s="678"/>
      <c r="AF214" s="678"/>
      <c r="AG214" s="678"/>
      <c r="AH214" s="678"/>
      <c r="AI214" s="678"/>
      <c r="AJ214" s="678"/>
      <c r="AK214" s="678"/>
      <c r="AL214" s="678"/>
      <c r="AM214" s="678"/>
      <c r="AN214" s="678"/>
      <c r="AO214" s="678"/>
      <c r="AP214" s="678"/>
      <c r="AQ214" s="678"/>
      <c r="AR214" s="678"/>
      <c r="AS214" s="678"/>
      <c r="AT214" s="678"/>
      <c r="AU214" s="678"/>
      <c r="AV214" s="678"/>
      <c r="AW214" s="678"/>
      <c r="AX214" s="678"/>
      <c r="AY214" s="678"/>
      <c r="AZ214" s="678"/>
      <c r="BA214" s="678"/>
      <c r="BB214" s="678"/>
      <c r="BC214" s="678"/>
      <c r="BD214" s="678"/>
      <c r="BE214" s="678"/>
      <c r="BF214" s="678"/>
      <c r="BG214" s="678"/>
      <c r="BH214" s="678"/>
      <c r="BI214" s="678"/>
      <c r="BJ214" s="678"/>
      <c r="BK214" s="678"/>
      <c r="BL214" s="678"/>
      <c r="BM214" s="678"/>
      <c r="BN214" s="678"/>
      <c r="BO214" s="678"/>
      <c r="BP214" s="678"/>
      <c r="BQ214" s="678"/>
      <c r="BR214" s="678"/>
      <c r="BS214" s="678"/>
      <c r="BT214" s="678"/>
      <c r="BU214" s="678"/>
      <c r="BV214" s="678"/>
      <c r="BW214" s="678"/>
      <c r="BX214" s="678"/>
      <c r="BY214" s="678"/>
      <c r="BZ214" s="678"/>
      <c r="CA214" s="678"/>
      <c r="CB214" s="678"/>
      <c r="CC214" s="678"/>
      <c r="CD214" s="678"/>
      <c r="CE214" s="678"/>
      <c r="CF214" s="678"/>
      <c r="CG214" s="678"/>
      <c r="CH214" s="678"/>
      <c r="CI214" s="678"/>
      <c r="CJ214" s="678"/>
      <c r="CK214" s="678"/>
      <c r="CL214" s="678"/>
      <c r="CM214" s="678"/>
      <c r="CN214" s="678"/>
      <c r="CO214" s="678"/>
      <c r="CP214" s="678"/>
      <c r="CQ214" s="678"/>
      <c r="CR214" s="678"/>
      <c r="CS214" s="678"/>
      <c r="CT214" s="678"/>
      <c r="CU214" s="678"/>
      <c r="CV214" s="678"/>
      <c r="CW214" s="678"/>
      <c r="CX214" s="678"/>
      <c r="CY214" s="678"/>
      <c r="CZ214" s="678"/>
      <c r="DA214" s="678"/>
      <c r="DB214" s="678"/>
      <c r="DC214" s="678"/>
      <c r="DD214" s="678"/>
      <c r="DE214" s="678"/>
      <c r="DF214" s="678"/>
      <c r="DG214" s="678"/>
      <c r="DH214" s="678"/>
      <c r="DI214" s="678"/>
      <c r="DJ214" s="678"/>
      <c r="DK214" s="678"/>
      <c r="DL214" s="678"/>
      <c r="DM214" s="678"/>
      <c r="DN214" s="678"/>
      <c r="DO214" s="678"/>
      <c r="DP214" s="678"/>
      <c r="DQ214" s="678"/>
      <c r="DR214" s="678"/>
      <c r="DS214" s="678"/>
      <c r="DT214" s="678"/>
      <c r="DU214" s="678"/>
      <c r="DV214" s="678"/>
      <c r="DW214" s="678"/>
      <c r="DX214" s="678"/>
      <c r="DY214" s="678"/>
      <c r="DZ214" s="678"/>
      <c r="EA214" s="678"/>
      <c r="EB214" s="678"/>
      <c r="EC214" s="678"/>
      <c r="ED214" s="678"/>
      <c r="EE214" s="678"/>
      <c r="EF214" s="678"/>
      <c r="EG214" s="678"/>
      <c r="EH214" s="678"/>
      <c r="EI214" s="678"/>
      <c r="EJ214" s="678"/>
      <c r="EK214" s="678"/>
      <c r="EL214" s="678"/>
      <c r="EM214" s="678"/>
      <c r="EN214" s="678"/>
      <c r="EO214" s="678"/>
      <c r="EP214" s="678"/>
      <c r="EQ214" s="678"/>
      <c r="ER214" s="678"/>
      <c r="ES214" s="678"/>
      <c r="ET214" s="678"/>
      <c r="EU214" s="678"/>
      <c r="EV214" s="678"/>
      <c r="EW214" s="678"/>
      <c r="EX214" s="678"/>
      <c r="EY214" s="678"/>
      <c r="EZ214" s="678"/>
      <c r="FA214" s="678"/>
      <c r="FB214" s="678"/>
      <c r="FC214" s="678"/>
      <c r="FD214" s="678"/>
      <c r="FE214" s="678"/>
      <c r="FF214" s="678"/>
      <c r="FG214" s="678"/>
      <c r="FH214" s="678"/>
      <c r="FI214" s="678"/>
      <c r="FJ214" s="678"/>
      <c r="FK214" s="678"/>
      <c r="FL214" s="678"/>
      <c r="FM214" s="678"/>
      <c r="FN214" s="678"/>
      <c r="FO214" s="678"/>
      <c r="FP214" s="678"/>
      <c r="FQ214" s="678"/>
      <c r="FR214" s="678"/>
      <c r="FS214" s="678"/>
      <c r="FT214" s="678"/>
      <c r="FU214" s="678"/>
      <c r="FV214" s="678"/>
      <c r="FW214" s="678"/>
      <c r="FX214" s="678"/>
      <c r="FY214" s="678"/>
      <c r="FZ214" s="678"/>
      <c r="GA214" s="678"/>
      <c r="GB214" s="678"/>
      <c r="GC214" s="678"/>
      <c r="GD214" s="678"/>
      <c r="GE214" s="678"/>
      <c r="GF214" s="678"/>
      <c r="GG214" s="678"/>
      <c r="GH214" s="678"/>
      <c r="GI214" s="678"/>
      <c r="GJ214" s="678"/>
      <c r="GK214" s="678"/>
      <c r="GL214" s="678"/>
      <c r="GM214" s="678"/>
      <c r="GN214" s="678"/>
      <c r="GO214" s="678"/>
      <c r="GP214" s="678"/>
      <c r="GQ214" s="678"/>
      <c r="GR214" s="678"/>
      <c r="GS214" s="678"/>
      <c r="GT214" s="678"/>
      <c r="GU214" s="678"/>
      <c r="GV214" s="678"/>
      <c r="GW214" s="678"/>
      <c r="GX214" s="678"/>
      <c r="GY214" s="678"/>
      <c r="GZ214" s="678"/>
      <c r="HA214" s="678"/>
      <c r="HB214" s="678"/>
      <c r="HC214" s="678"/>
      <c r="HD214" s="678"/>
      <c r="HE214" s="678"/>
      <c r="HF214" s="678"/>
      <c r="HG214" s="678"/>
      <c r="HH214" s="678"/>
      <c r="HI214" s="678"/>
      <c r="HJ214" s="678"/>
      <c r="HK214" s="678"/>
      <c r="HL214" s="678"/>
      <c r="HM214" s="678"/>
      <c r="HN214" s="678"/>
      <c r="HO214" s="678"/>
      <c r="HP214" s="678"/>
      <c r="HQ214" s="678"/>
      <c r="HR214" s="678"/>
      <c r="HS214" s="678"/>
      <c r="HT214" s="678"/>
      <c r="HU214" s="678"/>
      <c r="HV214" s="678"/>
      <c r="HW214" s="678"/>
      <c r="HX214" s="678"/>
      <c r="HY214" s="678"/>
      <c r="HZ214" s="678"/>
      <c r="IA214" s="678"/>
      <c r="IB214" s="678"/>
      <c r="IC214" s="678"/>
      <c r="ID214" s="678"/>
      <c r="IE214" s="678"/>
      <c r="IF214" s="678"/>
      <c r="IG214" s="678"/>
      <c r="IH214" s="678"/>
      <c r="II214" s="678"/>
      <c r="IJ214" s="678"/>
      <c r="IK214" s="678"/>
      <c r="IL214" s="678"/>
      <c r="IM214" s="678"/>
      <c r="IN214" s="678"/>
      <c r="IO214" s="678"/>
      <c r="IP214" s="678"/>
      <c r="IQ214" s="678"/>
      <c r="IR214" s="678"/>
      <c r="IS214" s="678"/>
      <c r="IT214" s="678"/>
      <c r="IU214" s="678"/>
      <c r="IV214" s="678"/>
      <c r="IW214" s="678"/>
      <c r="IX214" s="678"/>
      <c r="IY214" s="678"/>
      <c r="IZ214" s="678"/>
      <c r="JA214" s="678"/>
      <c r="JB214" s="678"/>
      <c r="JC214" s="678"/>
      <c r="JD214" s="678"/>
      <c r="JE214" s="678"/>
      <c r="JF214" s="678"/>
      <c r="JG214" s="678"/>
      <c r="JH214" s="678"/>
      <c r="JI214" s="678"/>
      <c r="JJ214" s="678"/>
      <c r="JK214" s="678"/>
      <c r="JL214" s="678"/>
      <c r="JM214" s="678"/>
      <c r="JN214" s="678"/>
      <c r="JO214" s="678"/>
      <c r="JP214" s="678"/>
      <c r="JQ214" s="678"/>
      <c r="JR214" s="678"/>
      <c r="JS214" s="678"/>
      <c r="JT214" s="678"/>
      <c r="JU214" s="678"/>
      <c r="JV214" s="678"/>
      <c r="JW214" s="678"/>
      <c r="JX214" s="678"/>
      <c r="JY214" s="678"/>
      <c r="JZ214" s="678"/>
      <c r="KA214" s="678"/>
      <c r="KB214" s="678"/>
      <c r="KC214" s="678"/>
      <c r="KD214" s="678"/>
      <c r="KE214" s="678"/>
      <c r="KF214" s="678"/>
      <c r="KG214" s="678"/>
      <c r="KH214" s="678"/>
      <c r="KI214" s="678"/>
      <c r="KJ214" s="678"/>
      <c r="KK214" s="678"/>
      <c r="KL214" s="678"/>
      <c r="KM214" s="678"/>
      <c r="KN214" s="678"/>
      <c r="KO214" s="678"/>
      <c r="KP214" s="678"/>
      <c r="KQ214" s="678"/>
      <c r="KR214" s="678"/>
      <c r="KS214" s="678"/>
      <c r="KT214" s="678"/>
      <c r="KU214" s="678"/>
      <c r="KV214" s="678"/>
      <c r="KW214" s="678"/>
      <c r="KX214" s="678"/>
      <c r="KY214" s="678"/>
      <c r="KZ214" s="678"/>
      <c r="LA214" s="678"/>
      <c r="LB214" s="678"/>
      <c r="LC214" s="678"/>
      <c r="LD214" s="678"/>
      <c r="LE214" s="678"/>
      <c r="LF214" s="678"/>
      <c r="LG214" s="678"/>
      <c r="LH214" s="678"/>
      <c r="LI214" s="678"/>
      <c r="LJ214" s="678"/>
      <c r="LK214" s="678"/>
      <c r="LL214" s="678"/>
      <c r="LM214" s="678"/>
      <c r="LN214" s="678"/>
      <c r="LO214" s="678"/>
      <c r="LP214" s="678"/>
      <c r="LQ214" s="678"/>
      <c r="LR214" s="678"/>
      <c r="LS214" s="678"/>
      <c r="LT214" s="678"/>
      <c r="LU214" s="678"/>
      <c r="LV214" s="678"/>
      <c r="LW214" s="678"/>
      <c r="LX214" s="678"/>
      <c r="LY214" s="678"/>
      <c r="LZ214" s="678"/>
      <c r="MA214" s="678"/>
      <c r="MB214" s="678"/>
      <c r="MC214" s="678"/>
      <c r="MD214" s="678"/>
      <c r="ME214" s="678"/>
      <c r="MF214" s="678"/>
      <c r="MG214" s="678"/>
      <c r="MH214" s="678"/>
      <c r="MI214" s="678"/>
      <c r="MJ214" s="678"/>
      <c r="MK214" s="678"/>
      <c r="ML214" s="678"/>
      <c r="MM214" s="678"/>
      <c r="MN214" s="678"/>
      <c r="MO214" s="678"/>
      <c r="MP214" s="678"/>
      <c r="MQ214" s="678">
        <v>444.39</v>
      </c>
      <c r="MR214" s="678">
        <v>1510.91</v>
      </c>
      <c r="MS214" s="678">
        <v>4060.23</v>
      </c>
      <c r="MT214" s="678">
        <v>4060.23</v>
      </c>
      <c r="MU214" s="678">
        <v>8650.14</v>
      </c>
      <c r="MV214" s="678">
        <v>12528.37</v>
      </c>
      <c r="MW214" s="678">
        <v>13971.46</v>
      </c>
      <c r="MX214" s="678">
        <v>16576.28</v>
      </c>
      <c r="MY214" s="678">
        <v>17101.84</v>
      </c>
      <c r="MZ214" s="678">
        <v>17542.919999999998</v>
      </c>
      <c r="NA214" s="678">
        <v>17542.919999999998</v>
      </c>
      <c r="NB214" s="678">
        <v>18525.34</v>
      </c>
      <c r="NC214" s="678">
        <v>18953.5</v>
      </c>
      <c r="ND214" s="678">
        <v>19380.79</v>
      </c>
      <c r="NE214" s="678">
        <v>20218.29</v>
      </c>
      <c r="NF214" s="678">
        <v>20560.12</v>
      </c>
      <c r="NG214" s="678">
        <v>20560.12</v>
      </c>
      <c r="NH214" s="678">
        <v>20560.12</v>
      </c>
      <c r="NI214" s="678">
        <v>20560.12</v>
      </c>
      <c r="NJ214" s="678">
        <v>20560.12</v>
      </c>
      <c r="NK214" s="678">
        <v>20560.12</v>
      </c>
      <c r="NL214" s="678">
        <v>20560.12</v>
      </c>
      <c r="NM214" s="678">
        <v>20560.12</v>
      </c>
      <c r="NN214" s="678">
        <v>20560.12</v>
      </c>
      <c r="NO214" s="678">
        <v>20560.12</v>
      </c>
      <c r="NP214" s="678">
        <v>20560.12</v>
      </c>
      <c r="NQ214" s="678">
        <v>20560.12</v>
      </c>
      <c r="NR214" s="678">
        <v>20560.12</v>
      </c>
      <c r="NS214" s="678">
        <v>20560.12</v>
      </c>
      <c r="NT214" s="678">
        <v>20560.12</v>
      </c>
      <c r="NU214" s="678">
        <v>20560.12</v>
      </c>
      <c r="NV214" s="678">
        <v>20560.12</v>
      </c>
      <c r="NW214" s="678">
        <v>20560.12</v>
      </c>
      <c r="NX214" s="678">
        <v>20560.12</v>
      </c>
      <c r="NY214" s="678">
        <v>20560.12</v>
      </c>
      <c r="NZ214" s="678">
        <v>20560.12</v>
      </c>
      <c r="OA214" s="678">
        <v>20560.12</v>
      </c>
      <c r="OB214" s="678">
        <v>20560.12</v>
      </c>
      <c r="OC214" s="678">
        <v>20560.12</v>
      </c>
      <c r="OD214" s="678">
        <v>20560.12</v>
      </c>
      <c r="OE214" s="678">
        <v>20560.12</v>
      </c>
      <c r="OF214" s="678">
        <v>20560.12</v>
      </c>
      <c r="OG214" s="678">
        <v>20560.12</v>
      </c>
      <c r="OH214" s="678">
        <v>20560.12</v>
      </c>
      <c r="OI214" s="678">
        <v>20560.12</v>
      </c>
      <c r="OJ214" s="678">
        <v>20560.12</v>
      </c>
      <c r="OK214" s="678">
        <v>20560.12</v>
      </c>
      <c r="OL214" s="678">
        <v>20560.12</v>
      </c>
      <c r="OM214" s="678">
        <v>20560.12</v>
      </c>
      <c r="ON214" s="678">
        <v>20560.12</v>
      </c>
      <c r="OO214" s="678">
        <v>20560.12</v>
      </c>
      <c r="OP214" s="678">
        <v>20560.12</v>
      </c>
      <c r="OQ214" s="678">
        <v>20560.12</v>
      </c>
      <c r="OR214" s="678">
        <v>20560.12</v>
      </c>
      <c r="OS214" s="678">
        <v>20560.12</v>
      </c>
      <c r="OT214" s="678">
        <v>20560.12</v>
      </c>
      <c r="OU214" s="678">
        <v>20560.12</v>
      </c>
      <c r="OV214" s="678">
        <v>20560.12</v>
      </c>
      <c r="OW214" s="678">
        <v>20560.12</v>
      </c>
      <c r="OX214" s="678">
        <v>20560.12</v>
      </c>
      <c r="OY214" s="678">
        <v>20560.12</v>
      </c>
      <c r="OZ214" s="678">
        <v>20560.12</v>
      </c>
      <c r="PA214" s="678">
        <v>20560.12</v>
      </c>
      <c r="PB214" s="678">
        <v>20560.12</v>
      </c>
      <c r="PC214" s="678">
        <v>20560.12</v>
      </c>
      <c r="PD214" s="678">
        <v>20560.12</v>
      </c>
      <c r="PE214" s="678">
        <v>20560.12</v>
      </c>
      <c r="PF214" s="678">
        <v>33249.919999999998</v>
      </c>
      <c r="PG214" s="678">
        <v>80334.64</v>
      </c>
      <c r="PH214" s="678">
        <v>245977.15</v>
      </c>
      <c r="PI214" s="678">
        <v>281727.82</v>
      </c>
      <c r="PJ214" s="678">
        <v>308251.32</v>
      </c>
      <c r="PK214" s="678">
        <v>340552.29</v>
      </c>
      <c r="PL214" s="678">
        <v>340552.29</v>
      </c>
      <c r="PM214" s="678">
        <v>384651.27</v>
      </c>
      <c r="PN214" s="678">
        <v>481093.72</v>
      </c>
      <c r="PO214" s="678">
        <v>633991.87</v>
      </c>
      <c r="PP214" s="678">
        <v>965354.72</v>
      </c>
      <c r="PQ214" s="678">
        <v>1002586.81</v>
      </c>
      <c r="PR214" s="678">
        <v>1089461.71</v>
      </c>
      <c r="PS214" s="678">
        <v>1089461.71</v>
      </c>
      <c r="PT214" s="678">
        <v>1115217.33</v>
      </c>
      <c r="PU214" s="678">
        <v>1170140.58</v>
      </c>
      <c r="PV214" s="678">
        <v>1182567.77</v>
      </c>
      <c r="PW214" s="678">
        <v>1210150.77</v>
      </c>
      <c r="PX214" s="678">
        <v>1210150.77</v>
      </c>
      <c r="PY214" s="678">
        <v>1240427.1599999999</v>
      </c>
      <c r="PZ214" s="678">
        <v>1240427.1599999999</v>
      </c>
      <c r="QA214" s="678">
        <v>1266046.8700000001</v>
      </c>
      <c r="QB214" s="678">
        <v>1311302.4099999999</v>
      </c>
      <c r="QC214" s="678">
        <v>1355515.02</v>
      </c>
      <c r="QD214" s="678">
        <v>1402793.89</v>
      </c>
      <c r="QE214" s="678">
        <v>1518000.39</v>
      </c>
      <c r="QF214" s="678">
        <v>1538396.27</v>
      </c>
      <c r="QG214" s="678">
        <v>1538396.27</v>
      </c>
      <c r="QH214" s="678">
        <v>1572053.89</v>
      </c>
      <c r="QI214" s="678">
        <v>1607000.58</v>
      </c>
      <c r="QJ214" s="678">
        <v>1635290.09</v>
      </c>
      <c r="QK214" s="678">
        <v>1677087.96</v>
      </c>
      <c r="QL214" s="678">
        <v>1704642.52</v>
      </c>
      <c r="QM214" s="678">
        <v>1925763.33</v>
      </c>
      <c r="QN214" s="678">
        <v>1925763.33</v>
      </c>
      <c r="QO214" s="678">
        <v>2011039.6</v>
      </c>
      <c r="QP214" s="678">
        <v>2131345.9</v>
      </c>
      <c r="QQ214" s="678">
        <v>2274383.34</v>
      </c>
      <c r="QR214" s="678">
        <v>2503270.33</v>
      </c>
      <c r="QS214" s="678">
        <v>2661886.36</v>
      </c>
      <c r="QT214" s="678">
        <v>2752017.5</v>
      </c>
      <c r="QU214" s="678">
        <v>2752017.5</v>
      </c>
      <c r="QV214" s="678">
        <v>2828901.05</v>
      </c>
      <c r="QW214" s="678">
        <v>2898790.02</v>
      </c>
      <c r="QX214" s="678">
        <v>2984459.57</v>
      </c>
      <c r="QY214" s="678">
        <v>3054463.68</v>
      </c>
      <c r="QZ214" s="678">
        <v>3157849.65</v>
      </c>
      <c r="RA214" s="678">
        <v>3231359.58</v>
      </c>
      <c r="RB214" s="678">
        <v>3231359.58</v>
      </c>
      <c r="RC214" s="678">
        <v>3361789.08</v>
      </c>
      <c r="RD214" s="678">
        <v>3516500.19</v>
      </c>
      <c r="RE214" s="678">
        <v>3556925.17</v>
      </c>
      <c r="RF214" s="678">
        <v>3631718.94</v>
      </c>
      <c r="RG214" s="678">
        <v>3654962.59</v>
      </c>
      <c r="RH214" s="678">
        <v>3683591.74</v>
      </c>
      <c r="RI214" s="678">
        <v>3683591.74</v>
      </c>
      <c r="RJ214" s="678">
        <v>3701692.59</v>
      </c>
      <c r="RK214" s="678">
        <v>3736493.07</v>
      </c>
      <c r="RL214" s="678">
        <v>3747498.63</v>
      </c>
      <c r="RM214" s="678">
        <v>3773607.04</v>
      </c>
      <c r="RN214" s="678">
        <v>3816110.97</v>
      </c>
      <c r="RO214" s="678">
        <v>3867375.28</v>
      </c>
      <c r="RP214" s="678">
        <v>3867375.28</v>
      </c>
      <c r="RQ214" s="678">
        <v>3954567.27</v>
      </c>
      <c r="RR214" s="678">
        <v>3983787.44</v>
      </c>
      <c r="RS214" s="678">
        <v>4019840.37</v>
      </c>
      <c r="RT214" s="678">
        <v>4051241.86</v>
      </c>
      <c r="RU214" s="678">
        <v>4079919.14</v>
      </c>
      <c r="RV214" s="678">
        <v>4138618.06</v>
      </c>
      <c r="RW214" s="678">
        <v>4138618.06</v>
      </c>
      <c r="RX214" s="678">
        <v>4238903.8499999996</v>
      </c>
      <c r="RY214" s="678">
        <v>4304416.55</v>
      </c>
      <c r="RZ214" s="678">
        <v>4344321.78</v>
      </c>
      <c r="SA214" s="678">
        <v>4377918.87</v>
      </c>
      <c r="SB214" s="678">
        <v>4383743.49</v>
      </c>
      <c r="SC214" s="678">
        <v>4399111.6100000003</v>
      </c>
      <c r="SD214" s="678">
        <v>4399111.6100000003</v>
      </c>
      <c r="SE214" s="678">
        <v>4431948.7</v>
      </c>
      <c r="SF214" s="678">
        <v>4444771.62</v>
      </c>
      <c r="SG214" s="678">
        <v>4452664.1900000004</v>
      </c>
      <c r="SH214" s="678">
        <v>4454965.57</v>
      </c>
      <c r="SI214" s="678">
        <v>4454965.57</v>
      </c>
      <c r="SJ214" s="678">
        <v>4454965.57</v>
      </c>
      <c r="SK214" s="678">
        <v>4454965.57</v>
      </c>
      <c r="SL214" s="678">
        <v>4454965.57</v>
      </c>
      <c r="SM214" s="678">
        <v>4454965.57</v>
      </c>
      <c r="SN214" s="678">
        <v>4454965.57</v>
      </c>
      <c r="SO214" s="678">
        <v>4454965.57</v>
      </c>
      <c r="SP214" s="678">
        <v>4454965.57</v>
      </c>
      <c r="SQ214" s="678">
        <v>4454965.57</v>
      </c>
      <c r="SR214" s="678">
        <v>4454965.57</v>
      </c>
      <c r="SS214" s="678">
        <v>4454965.57</v>
      </c>
      <c r="ST214" s="678">
        <v>4454965.57</v>
      </c>
      <c r="SU214" s="678">
        <v>4454965.57</v>
      </c>
      <c r="SV214" s="678">
        <v>4454965.57</v>
      </c>
      <c r="SW214" s="678">
        <v>4454965.57</v>
      </c>
      <c r="SX214" s="678">
        <v>4454965.57</v>
      </c>
      <c r="SY214" s="678">
        <v>4454965.57</v>
      </c>
      <c r="SZ214" s="678">
        <v>4454965.57</v>
      </c>
      <c r="TA214" s="678">
        <v>4454965.57</v>
      </c>
      <c r="TB214" s="678">
        <v>4454965.57</v>
      </c>
      <c r="TC214" s="678">
        <v>4454965.57</v>
      </c>
      <c r="TD214" s="678">
        <v>4454965.57</v>
      </c>
      <c r="TE214" s="678">
        <v>4454965.57</v>
      </c>
      <c r="TF214" s="678">
        <v>4454965.57</v>
      </c>
      <c r="TG214" s="678">
        <v>4454965.57</v>
      </c>
      <c r="TH214" s="678">
        <v>4454965.57</v>
      </c>
      <c r="TI214" s="678">
        <v>4454965.57</v>
      </c>
      <c r="TJ214" s="678">
        <v>4454965.57</v>
      </c>
      <c r="TK214" s="678">
        <v>4454965.57</v>
      </c>
      <c r="TL214">
        <v>4454965.57</v>
      </c>
      <c r="TM214">
        <v>4454965.57</v>
      </c>
      <c r="TN214">
        <v>4454965.57</v>
      </c>
      <c r="TO214">
        <v>4454965.57</v>
      </c>
      <c r="TP214">
        <v>4454965.57</v>
      </c>
      <c r="TQ214">
        <v>4454965.57</v>
      </c>
      <c r="TR214">
        <v>4454965.57</v>
      </c>
      <c r="TS214">
        <v>4454965.57</v>
      </c>
      <c r="TT214">
        <v>4454965.57</v>
      </c>
      <c r="TU214">
        <v>4454965.57</v>
      </c>
      <c r="TV214">
        <v>4454965.57</v>
      </c>
      <c r="TW214">
        <v>4454965.57</v>
      </c>
      <c r="TX214">
        <v>4454965.57</v>
      </c>
      <c r="TY214">
        <v>4454965.57</v>
      </c>
      <c r="TZ214">
        <v>4454965.57</v>
      </c>
      <c r="UA214">
        <v>4454965.57</v>
      </c>
      <c r="UB214">
        <v>4454965.57</v>
      </c>
      <c r="UC214">
        <v>4454965.57</v>
      </c>
      <c r="UD214">
        <v>4454965.57</v>
      </c>
      <c r="UE214">
        <v>4454965.57</v>
      </c>
      <c r="UF214">
        <v>4454965.57</v>
      </c>
      <c r="UG214">
        <v>4454965.57</v>
      </c>
      <c r="UH214">
        <v>4454965.57</v>
      </c>
      <c r="UI214">
        <v>4454965.57</v>
      </c>
      <c r="UJ214">
        <v>4454965.57</v>
      </c>
      <c r="UK214">
        <v>4454965.57</v>
      </c>
      <c r="UL214">
        <v>4454965.57</v>
      </c>
      <c r="UM214">
        <v>4454965.57</v>
      </c>
      <c r="UN214">
        <v>4454965.57</v>
      </c>
      <c r="UO214">
        <v>4454965.57</v>
      </c>
      <c r="UP214">
        <v>4454965.57</v>
      </c>
      <c r="UQ214">
        <v>4454965.57</v>
      </c>
      <c r="UR214">
        <v>4454965.57</v>
      </c>
      <c r="US214">
        <v>4454965.57</v>
      </c>
      <c r="UT214">
        <v>4454965.57</v>
      </c>
      <c r="UU214">
        <v>4454965.57</v>
      </c>
      <c r="UV214">
        <v>4454965.57</v>
      </c>
      <c r="UW214">
        <v>4454965.57</v>
      </c>
      <c r="UX214">
        <v>4454965.57</v>
      </c>
      <c r="UY214">
        <v>4454965.57</v>
      </c>
      <c r="UZ214">
        <v>4454965.57</v>
      </c>
      <c r="VA214">
        <v>4454965.57</v>
      </c>
      <c r="VB214">
        <v>4454965.57</v>
      </c>
      <c r="VC214">
        <v>4454965.57</v>
      </c>
      <c r="VD214">
        <v>4454965.57</v>
      </c>
      <c r="VE214">
        <v>4454965.57</v>
      </c>
      <c r="VF214">
        <v>4454965.57</v>
      </c>
      <c r="VG214">
        <v>4454965.57</v>
      </c>
      <c r="VH214">
        <v>4454965.57</v>
      </c>
      <c r="VI214">
        <v>4454965.57</v>
      </c>
      <c r="VJ214">
        <v>4454965.57</v>
      </c>
      <c r="VK214">
        <v>4454965.57</v>
      </c>
      <c r="VL214">
        <v>4454965.57</v>
      </c>
      <c r="VM214">
        <v>4454965.57</v>
      </c>
    </row>
    <row r="215" spans="11:585">
      <c r="K215" t="s">
        <v>834</v>
      </c>
      <c r="M215" s="678">
        <v>0</v>
      </c>
      <c r="N215" s="678">
        <v>0</v>
      </c>
      <c r="O215" s="678">
        <v>0</v>
      </c>
      <c r="P215" s="678">
        <v>306.17</v>
      </c>
      <c r="Q215" s="678">
        <v>306.17</v>
      </c>
      <c r="R215" s="678">
        <v>306.17</v>
      </c>
      <c r="S215" t="s">
        <v>6192</v>
      </c>
      <c r="T215" s="678"/>
      <c r="U215" s="678"/>
      <c r="V215" s="678"/>
      <c r="W215" s="678"/>
      <c r="X215" s="678"/>
      <c r="Y215" s="678"/>
      <c r="Z215" s="678"/>
      <c r="AA215" s="678"/>
      <c r="AB215" s="678"/>
      <c r="AC215" s="678"/>
      <c r="AD215" s="678"/>
      <c r="AE215" s="678"/>
      <c r="AF215" s="678"/>
      <c r="AG215" s="678"/>
      <c r="AH215" s="678"/>
      <c r="AI215" s="678"/>
      <c r="AJ215" s="678"/>
      <c r="AK215" s="678"/>
      <c r="AL215" s="678"/>
      <c r="AM215" s="678"/>
      <c r="AN215" s="678"/>
      <c r="AO215" s="678"/>
      <c r="AP215" s="678"/>
      <c r="AQ215" s="678"/>
      <c r="AR215" s="678"/>
      <c r="AS215" s="678"/>
      <c r="AT215" s="678"/>
      <c r="AU215" s="678"/>
      <c r="AV215" s="678"/>
      <c r="AW215" s="678"/>
      <c r="AX215" s="678"/>
      <c r="AY215" s="678"/>
      <c r="AZ215" s="678"/>
      <c r="BA215" s="678"/>
      <c r="BB215" s="678"/>
      <c r="BC215" s="678"/>
      <c r="BD215" s="678"/>
      <c r="BE215" s="678"/>
      <c r="BF215" s="678"/>
      <c r="BG215" s="678"/>
      <c r="BH215" s="678"/>
      <c r="BI215" s="678"/>
      <c r="BJ215" s="678"/>
      <c r="BK215" s="678"/>
      <c r="BL215" s="678"/>
      <c r="BM215" s="678"/>
      <c r="BN215" s="678"/>
      <c r="BO215" s="678"/>
      <c r="BP215" s="678"/>
      <c r="BQ215" s="678"/>
      <c r="BR215" s="678"/>
      <c r="BS215" s="678"/>
      <c r="BT215" s="678"/>
      <c r="BU215" s="678"/>
      <c r="BV215" s="678"/>
      <c r="BW215" s="678"/>
      <c r="BX215" s="678"/>
      <c r="BY215" s="678"/>
      <c r="BZ215" s="678"/>
      <c r="CA215" s="678"/>
      <c r="CB215" s="678"/>
      <c r="CC215" s="678"/>
      <c r="CD215" s="678"/>
      <c r="CE215" s="678"/>
      <c r="CF215" s="678"/>
      <c r="CG215" s="678"/>
      <c r="CH215" s="678"/>
      <c r="CI215" s="678"/>
      <c r="CJ215" s="678"/>
      <c r="CK215" s="678"/>
      <c r="CL215" s="678"/>
      <c r="CM215" s="678"/>
      <c r="CN215" s="678"/>
      <c r="CO215" s="678"/>
      <c r="CP215" s="678"/>
      <c r="CQ215" s="678"/>
      <c r="CR215" s="678"/>
      <c r="CS215" s="678"/>
      <c r="CT215" s="678"/>
      <c r="CU215" s="678"/>
      <c r="CV215" s="678"/>
      <c r="CW215" s="678"/>
      <c r="CX215" s="678"/>
      <c r="CY215" s="678"/>
      <c r="CZ215" s="678"/>
      <c r="DA215" s="678"/>
      <c r="DB215" s="678"/>
      <c r="DC215" s="678"/>
      <c r="DD215" s="678"/>
      <c r="DE215" s="678"/>
      <c r="DF215" s="678"/>
      <c r="DG215" s="678"/>
      <c r="DH215" s="678"/>
      <c r="DI215" s="678"/>
      <c r="DJ215" s="678"/>
      <c r="DK215" s="678"/>
      <c r="DL215" s="678"/>
      <c r="DM215" s="678"/>
      <c r="DN215" s="678"/>
      <c r="DO215" s="678"/>
      <c r="DP215" s="678"/>
      <c r="DQ215" s="678"/>
      <c r="DR215" s="678"/>
      <c r="DS215" s="678"/>
      <c r="DT215" s="678"/>
      <c r="DU215" s="678"/>
      <c r="DV215" s="678"/>
      <c r="DW215" s="678"/>
      <c r="DX215" s="678"/>
      <c r="DY215" s="678"/>
      <c r="DZ215" s="678"/>
      <c r="EA215" s="678"/>
      <c r="EB215" s="678"/>
      <c r="EC215" s="678"/>
      <c r="ED215" s="678"/>
      <c r="EE215" s="678"/>
      <c r="EF215" s="678"/>
      <c r="EG215" s="678"/>
      <c r="EH215" s="678"/>
      <c r="EI215" s="678"/>
      <c r="EJ215" s="678"/>
      <c r="EK215" s="678"/>
      <c r="EL215" s="678"/>
      <c r="EM215" s="678"/>
      <c r="EN215" s="678"/>
      <c r="EO215" s="678"/>
      <c r="EP215" s="678"/>
      <c r="EQ215" s="678"/>
      <c r="ER215" s="678"/>
      <c r="ES215" s="678"/>
      <c r="ET215" s="678"/>
      <c r="EU215" s="678"/>
      <c r="EV215" s="678"/>
      <c r="EW215" s="678"/>
      <c r="EX215" s="678"/>
      <c r="EY215" s="678"/>
      <c r="EZ215" s="678"/>
      <c r="FA215" s="678"/>
      <c r="FB215" s="678"/>
      <c r="FC215" s="678"/>
      <c r="FD215" s="678"/>
      <c r="FE215" s="678"/>
      <c r="FF215" s="678"/>
      <c r="FG215" s="678"/>
      <c r="FH215" s="678"/>
      <c r="FI215" s="678"/>
      <c r="FJ215" s="678"/>
      <c r="FK215" s="678"/>
      <c r="FL215" s="678"/>
      <c r="FM215" s="678"/>
      <c r="FN215" s="678"/>
      <c r="FO215" s="678"/>
      <c r="FP215" s="678"/>
      <c r="FQ215" s="678"/>
      <c r="FR215" s="678"/>
      <c r="FS215" s="678"/>
      <c r="FT215" s="678"/>
      <c r="FU215" s="678"/>
      <c r="FV215" s="678"/>
      <c r="FW215" s="678"/>
      <c r="FX215" s="678"/>
      <c r="FY215" s="678"/>
      <c r="FZ215" s="678"/>
      <c r="GA215" s="678"/>
      <c r="GB215" s="678"/>
      <c r="GC215" s="678"/>
      <c r="GD215" s="678"/>
      <c r="GE215" s="678"/>
      <c r="GF215" s="678"/>
      <c r="GG215" s="678"/>
      <c r="GH215" s="678"/>
      <c r="GI215" s="678"/>
      <c r="GJ215" s="678"/>
      <c r="GK215" s="678"/>
      <c r="GL215" s="678"/>
      <c r="GM215" s="678"/>
      <c r="GN215" s="678"/>
      <c r="GO215" s="678"/>
      <c r="GP215" s="678"/>
      <c r="GQ215" s="678"/>
      <c r="GR215" s="678"/>
      <c r="GS215" s="678"/>
      <c r="GT215" s="678"/>
      <c r="GU215" s="678"/>
      <c r="GV215" s="678"/>
      <c r="GW215" s="678"/>
      <c r="GX215" s="678"/>
      <c r="GY215" s="678"/>
      <c r="GZ215" s="678"/>
      <c r="HA215" s="678"/>
      <c r="HB215" s="678"/>
      <c r="HC215" s="678"/>
      <c r="HD215" s="678"/>
      <c r="HE215" s="678"/>
      <c r="HF215" s="678"/>
      <c r="HG215" s="678"/>
      <c r="HH215" s="678"/>
      <c r="HI215" s="678"/>
      <c r="HJ215" s="678"/>
      <c r="HK215" s="678"/>
      <c r="HL215" s="678"/>
      <c r="HM215" s="678"/>
      <c r="HN215" s="678"/>
      <c r="HO215" s="678"/>
      <c r="HP215" s="678"/>
      <c r="HQ215" s="678"/>
      <c r="HR215" s="678"/>
      <c r="HS215" s="678"/>
      <c r="HT215" s="678"/>
      <c r="HU215" s="678"/>
      <c r="HV215" s="678"/>
      <c r="HW215" s="678"/>
      <c r="HX215" s="678"/>
      <c r="HY215" s="678"/>
      <c r="HZ215" s="678"/>
      <c r="IA215" s="678"/>
      <c r="IB215" s="678"/>
      <c r="IC215" s="678"/>
      <c r="ID215" s="678"/>
      <c r="IE215" s="678"/>
      <c r="IF215" s="678"/>
      <c r="IG215" s="678"/>
      <c r="IH215" s="678"/>
      <c r="II215" s="678"/>
      <c r="IJ215" s="678"/>
      <c r="IK215" s="678"/>
      <c r="IL215" s="678"/>
      <c r="IM215" s="678"/>
      <c r="IN215" s="678"/>
      <c r="IO215" s="678"/>
      <c r="IP215" s="678"/>
      <c r="IQ215" s="678"/>
      <c r="IR215" s="678"/>
      <c r="IS215" s="678"/>
      <c r="IT215" s="678"/>
      <c r="IU215" s="678"/>
      <c r="IV215" s="678"/>
      <c r="IW215" s="678"/>
      <c r="IX215" s="678"/>
      <c r="IY215" s="678"/>
      <c r="IZ215" s="678"/>
      <c r="JA215" s="678"/>
      <c r="JB215" s="678"/>
      <c r="JC215" s="678"/>
      <c r="JD215" s="678"/>
      <c r="JE215" s="678"/>
      <c r="JF215" s="678"/>
      <c r="JG215" s="678"/>
      <c r="JH215" s="678"/>
      <c r="JI215" s="678"/>
      <c r="JJ215" s="678"/>
      <c r="JK215" s="678"/>
      <c r="JL215" s="678"/>
      <c r="JM215" s="678"/>
      <c r="JN215" s="678"/>
      <c r="JO215" s="678"/>
      <c r="JP215" s="678"/>
      <c r="JQ215" s="678"/>
      <c r="JR215" s="678"/>
      <c r="JS215" s="678"/>
      <c r="JT215" s="678"/>
      <c r="JU215" s="678"/>
      <c r="JV215" s="678"/>
      <c r="JW215" s="678"/>
      <c r="JX215" s="678"/>
      <c r="JY215" s="678"/>
      <c r="JZ215" s="678"/>
      <c r="KA215" s="678"/>
      <c r="KB215" s="678"/>
      <c r="KC215" s="678"/>
      <c r="KD215" s="678"/>
      <c r="KE215" s="678"/>
      <c r="KF215" s="678"/>
      <c r="KG215" s="678"/>
      <c r="KH215" s="678"/>
      <c r="KI215" s="678"/>
      <c r="KJ215" s="678"/>
      <c r="KK215" s="678"/>
      <c r="KL215" s="678"/>
      <c r="KM215" s="678"/>
      <c r="KN215" s="678"/>
      <c r="KO215" s="678"/>
      <c r="KP215" s="678"/>
      <c r="KQ215" s="678"/>
      <c r="KR215" s="678"/>
      <c r="KS215" s="678"/>
      <c r="KT215" s="678"/>
      <c r="KU215" s="678"/>
      <c r="KV215" s="678"/>
      <c r="KW215" s="678"/>
      <c r="KX215" s="678"/>
      <c r="KY215" s="678"/>
      <c r="KZ215" s="678"/>
      <c r="LA215" s="678"/>
      <c r="LB215" s="678"/>
      <c r="LC215" s="678"/>
      <c r="LD215" s="678"/>
      <c r="LE215" s="678"/>
      <c r="LF215" s="678"/>
      <c r="LG215" s="678"/>
      <c r="LH215" s="678"/>
      <c r="LI215" s="678"/>
      <c r="LJ215" s="678"/>
      <c r="LK215" s="678"/>
      <c r="LL215" s="678"/>
      <c r="LM215" s="678"/>
      <c r="LN215" s="678"/>
      <c r="LO215" s="678"/>
      <c r="LP215" s="678"/>
      <c r="LQ215" s="678"/>
      <c r="LR215" s="678"/>
      <c r="LS215" s="678"/>
      <c r="LT215" s="678"/>
      <c r="LU215" s="678"/>
      <c r="LV215" s="678"/>
      <c r="LW215" s="678"/>
      <c r="LX215" s="678"/>
      <c r="LY215" s="678"/>
      <c r="LZ215" s="678"/>
      <c r="MA215" s="678"/>
      <c r="MB215" s="678"/>
      <c r="MC215" s="678"/>
      <c r="MD215" s="678"/>
      <c r="ME215" s="678"/>
      <c r="MF215" s="678"/>
      <c r="MG215" s="678"/>
      <c r="MH215" s="678"/>
      <c r="MI215" s="678"/>
      <c r="MJ215" s="678"/>
      <c r="MK215" s="678"/>
      <c r="ML215" s="678"/>
      <c r="MM215" s="678"/>
      <c r="MN215" s="678"/>
      <c r="MO215" s="678"/>
      <c r="MP215" s="678"/>
      <c r="MQ215" s="678"/>
      <c r="MR215" s="678"/>
      <c r="MS215" s="678"/>
      <c r="MT215" s="678"/>
      <c r="MU215" s="678"/>
      <c r="MV215" s="678"/>
      <c r="MW215" s="678"/>
      <c r="MX215" s="678"/>
      <c r="MY215" s="678"/>
      <c r="MZ215" s="678"/>
      <c r="NA215" s="678"/>
      <c r="NB215" s="678"/>
      <c r="NC215" s="678"/>
      <c r="ND215" s="678"/>
      <c r="NE215" s="678"/>
      <c r="NF215" s="678"/>
      <c r="NG215" s="678"/>
      <c r="NH215" s="678"/>
      <c r="NI215" s="678"/>
      <c r="NJ215" s="678"/>
      <c r="NK215" s="678"/>
      <c r="NL215" s="678"/>
      <c r="NM215" s="678"/>
      <c r="NN215" s="678"/>
      <c r="NO215" s="678"/>
      <c r="NP215" s="678"/>
      <c r="NQ215" s="678"/>
      <c r="NR215" s="678"/>
      <c r="NS215" s="678"/>
      <c r="NT215" s="678"/>
      <c r="NU215" s="678"/>
      <c r="NV215" s="678"/>
      <c r="NW215" s="678"/>
      <c r="NX215" s="678"/>
      <c r="NY215" s="678"/>
      <c r="NZ215" s="678"/>
      <c r="OA215" s="678"/>
      <c r="OB215" s="678"/>
      <c r="OC215" s="678"/>
      <c r="OD215" s="678"/>
      <c r="OE215" s="678"/>
      <c r="OF215" s="678"/>
      <c r="OG215" s="678"/>
      <c r="OH215" s="678"/>
      <c r="OI215" s="678"/>
      <c r="OJ215" s="678"/>
      <c r="OK215" s="678"/>
      <c r="OL215" s="678"/>
      <c r="OM215" s="678"/>
      <c r="ON215" s="678"/>
      <c r="OO215" s="678"/>
      <c r="OP215" s="678"/>
      <c r="OQ215" s="678"/>
      <c r="OR215" s="678"/>
      <c r="OS215" s="678"/>
      <c r="OT215" s="678"/>
      <c r="OU215" s="678"/>
      <c r="OV215" s="678"/>
      <c r="OW215" s="678"/>
      <c r="OX215" s="678"/>
      <c r="OY215" s="678"/>
      <c r="OZ215" s="678"/>
      <c r="PA215" s="678"/>
      <c r="PB215" s="678"/>
      <c r="PC215" s="678"/>
      <c r="PD215" s="678"/>
      <c r="PE215" s="678"/>
      <c r="PF215" s="678"/>
      <c r="PG215" s="678"/>
      <c r="PH215" s="678"/>
      <c r="PI215" s="678"/>
      <c r="PJ215" s="678"/>
      <c r="PK215" s="678"/>
      <c r="PL215" s="678"/>
      <c r="PM215" s="678"/>
      <c r="PN215" s="678"/>
      <c r="PO215" s="678"/>
      <c r="PP215" s="678"/>
      <c r="PQ215" s="678"/>
      <c r="PR215" s="678"/>
      <c r="PS215" s="678"/>
      <c r="PT215" s="678"/>
      <c r="PU215" s="678"/>
      <c r="PV215" s="678"/>
      <c r="PW215" s="678"/>
      <c r="PX215" s="678"/>
      <c r="PY215" s="678"/>
      <c r="PZ215" s="678"/>
      <c r="QA215" s="678"/>
      <c r="QB215" s="678"/>
      <c r="QC215" s="678"/>
      <c r="QD215" s="678"/>
      <c r="QE215" s="678"/>
      <c r="QF215" s="678"/>
      <c r="QG215" s="678"/>
      <c r="QH215" s="678"/>
      <c r="QI215" s="678"/>
      <c r="QJ215" s="678"/>
      <c r="QK215" s="678"/>
      <c r="QL215" s="678"/>
      <c r="QM215" s="678"/>
      <c r="QN215" s="678"/>
      <c r="QO215" s="678"/>
      <c r="QP215" s="678"/>
      <c r="QQ215" s="678"/>
      <c r="QR215" s="678"/>
      <c r="QS215" s="678"/>
      <c r="QT215" s="678"/>
      <c r="QU215" s="678"/>
      <c r="QV215" s="678"/>
      <c r="QW215" s="678"/>
      <c r="QX215" s="678"/>
      <c r="QY215" s="678"/>
      <c r="QZ215" s="678"/>
      <c r="RA215" s="678"/>
      <c r="RB215" s="678"/>
      <c r="RC215" s="678"/>
      <c r="RD215" s="678"/>
      <c r="RE215" s="678"/>
      <c r="RF215" s="678"/>
      <c r="RG215" s="678"/>
      <c r="RH215" s="678"/>
      <c r="RI215" s="678"/>
      <c r="RJ215" s="678"/>
      <c r="RK215" s="678"/>
      <c r="RL215" s="678"/>
      <c r="RM215" s="678"/>
      <c r="RN215" s="678"/>
      <c r="RO215" s="678"/>
      <c r="RP215" s="678"/>
      <c r="RQ215" s="678"/>
      <c r="RR215" s="678"/>
      <c r="RS215" s="678"/>
      <c r="RT215" s="678"/>
      <c r="RU215" s="678"/>
      <c r="RV215" s="678"/>
      <c r="RW215" s="678"/>
      <c r="RX215" s="678"/>
      <c r="RY215" s="678"/>
      <c r="RZ215" s="678"/>
      <c r="SA215" s="678"/>
      <c r="SB215" s="678"/>
      <c r="SC215" s="678"/>
      <c r="SD215" s="678"/>
      <c r="SE215" s="678"/>
      <c r="SF215" s="678"/>
      <c r="SG215" s="678"/>
      <c r="SH215" s="678"/>
      <c r="SI215" s="678"/>
      <c r="SJ215" s="678"/>
      <c r="SK215" s="678"/>
      <c r="SL215" s="678"/>
      <c r="SM215" s="678"/>
      <c r="SN215" s="678"/>
      <c r="SO215" s="678"/>
      <c r="SP215" s="678"/>
      <c r="SQ215" s="678"/>
      <c r="SR215" s="678"/>
      <c r="SS215" s="678"/>
      <c r="ST215" s="678"/>
      <c r="SU215" s="678"/>
      <c r="SV215" s="678"/>
      <c r="SW215" s="678"/>
      <c r="SX215" s="678"/>
      <c r="SY215" s="678"/>
      <c r="SZ215" s="678"/>
      <c r="TA215" s="678"/>
      <c r="TB215" s="678"/>
      <c r="TC215" s="678"/>
      <c r="TD215" s="678"/>
      <c r="TE215" s="678"/>
      <c r="TF215" s="678"/>
      <c r="TG215" s="678"/>
      <c r="TH215" s="678"/>
      <c r="TI215" s="678"/>
      <c r="TJ215" s="678"/>
      <c r="TK215" s="678"/>
    </row>
    <row r="216" spans="11:585">
      <c r="K216" t="s">
        <v>835</v>
      </c>
      <c r="M216" s="678">
        <v>0</v>
      </c>
      <c r="N216" s="678">
        <v>0</v>
      </c>
      <c r="O216" s="678">
        <v>0</v>
      </c>
      <c r="P216" s="678">
        <v>5427.83</v>
      </c>
      <c r="Q216" s="678">
        <v>5427.83</v>
      </c>
      <c r="R216" s="678">
        <v>5427.83</v>
      </c>
      <c r="S216" t="s">
        <v>6192</v>
      </c>
      <c r="T216" s="678"/>
      <c r="U216" s="678"/>
      <c r="V216" s="678"/>
      <c r="W216" s="678"/>
      <c r="X216" s="678"/>
      <c r="Y216" s="678"/>
      <c r="Z216" s="678"/>
      <c r="AA216" s="678"/>
      <c r="AB216" s="678"/>
      <c r="AC216" s="678"/>
      <c r="AD216" s="678"/>
      <c r="AE216" s="678"/>
      <c r="AF216" s="678"/>
      <c r="AG216" s="678"/>
      <c r="AH216" s="678"/>
      <c r="AI216" s="678"/>
      <c r="AJ216" s="678"/>
      <c r="AK216" s="678"/>
      <c r="AL216" s="678"/>
      <c r="AM216" s="678"/>
      <c r="AN216" s="678"/>
      <c r="AO216" s="678"/>
      <c r="AP216" s="678"/>
      <c r="AQ216" s="678"/>
      <c r="AR216" s="678"/>
      <c r="AS216" s="678"/>
      <c r="AT216" s="678"/>
      <c r="AU216" s="678"/>
      <c r="AV216" s="678"/>
      <c r="AW216" s="678"/>
      <c r="AX216" s="678"/>
      <c r="AY216" s="678"/>
      <c r="AZ216" s="678"/>
      <c r="BA216" s="678"/>
      <c r="BB216" s="678"/>
      <c r="BC216" s="678"/>
      <c r="BD216" s="678"/>
      <c r="BE216" s="678"/>
      <c r="BF216" s="678"/>
      <c r="BG216" s="678"/>
      <c r="BH216" s="678"/>
      <c r="BI216" s="678"/>
      <c r="BJ216" s="678"/>
      <c r="BK216" s="678"/>
      <c r="BL216" s="678"/>
      <c r="BM216" s="678"/>
      <c r="BN216" s="678"/>
      <c r="BO216" s="678"/>
      <c r="BP216" s="678"/>
      <c r="BQ216" s="678"/>
      <c r="BR216" s="678"/>
      <c r="BS216" s="678"/>
      <c r="BT216" s="678"/>
      <c r="BU216" s="678"/>
      <c r="BV216" s="678"/>
      <c r="BW216" s="678"/>
      <c r="BX216" s="678"/>
      <c r="BY216" s="678"/>
      <c r="BZ216" s="678"/>
      <c r="CA216" s="678"/>
      <c r="CB216" s="678"/>
      <c r="CC216" s="678"/>
      <c r="CD216" s="678"/>
      <c r="CE216" s="678"/>
      <c r="CF216" s="678"/>
      <c r="CG216" s="678"/>
      <c r="CH216" s="678"/>
      <c r="CI216" s="678"/>
      <c r="CJ216" s="678"/>
      <c r="CK216" s="678"/>
      <c r="CL216" s="678"/>
      <c r="CM216" s="678"/>
      <c r="CN216" s="678"/>
      <c r="CO216" s="678"/>
      <c r="CP216" s="678"/>
      <c r="CQ216" s="678"/>
      <c r="CR216" s="678"/>
      <c r="CS216" s="678"/>
      <c r="CT216" s="678"/>
      <c r="CU216" s="678"/>
      <c r="CV216" s="678"/>
      <c r="CW216" s="678"/>
      <c r="CX216" s="678"/>
      <c r="CY216" s="678"/>
      <c r="CZ216" s="678"/>
      <c r="DA216" s="678"/>
      <c r="DB216" s="678"/>
      <c r="DC216" s="678"/>
      <c r="DD216" s="678"/>
      <c r="DE216" s="678"/>
      <c r="DF216" s="678"/>
      <c r="DG216" s="678"/>
      <c r="DH216" s="678"/>
      <c r="DI216" s="678"/>
      <c r="DJ216" s="678"/>
      <c r="DK216" s="678"/>
      <c r="DL216" s="678"/>
      <c r="DM216" s="678"/>
      <c r="DN216" s="678"/>
      <c r="DO216" s="678"/>
      <c r="DP216" s="678"/>
      <c r="DQ216" s="678"/>
      <c r="DR216" s="678"/>
      <c r="DS216" s="678"/>
      <c r="DT216" s="678"/>
      <c r="DU216" s="678"/>
      <c r="DV216" s="678"/>
      <c r="DW216" s="678"/>
      <c r="DX216" s="678"/>
      <c r="DY216" s="678"/>
      <c r="DZ216" s="678"/>
      <c r="EA216" s="678"/>
      <c r="EB216" s="678"/>
      <c r="EC216" s="678"/>
      <c r="ED216" s="678"/>
      <c r="EE216" s="678"/>
      <c r="EF216" s="678"/>
      <c r="EG216" s="678"/>
      <c r="EH216" s="678"/>
      <c r="EI216" s="678"/>
      <c r="EJ216" s="678"/>
      <c r="EK216" s="678"/>
      <c r="EL216" s="678"/>
      <c r="EM216" s="678"/>
      <c r="EN216" s="678"/>
      <c r="EO216" s="678"/>
      <c r="EP216" s="678"/>
      <c r="EQ216" s="678"/>
      <c r="ER216" s="678"/>
      <c r="ES216" s="678"/>
      <c r="ET216" s="678"/>
      <c r="EU216" s="678"/>
      <c r="EV216" s="678"/>
      <c r="EW216" s="678"/>
      <c r="EX216" s="678"/>
      <c r="EY216" s="678"/>
      <c r="EZ216" s="678"/>
      <c r="FA216" s="678"/>
      <c r="FB216" s="678"/>
      <c r="FC216" s="678"/>
      <c r="FD216" s="678"/>
      <c r="FE216" s="678"/>
      <c r="FF216" s="678"/>
      <c r="FG216" s="678"/>
      <c r="FH216" s="678"/>
      <c r="FI216" s="678"/>
      <c r="FJ216" s="678"/>
      <c r="FK216" s="678"/>
      <c r="FL216" s="678"/>
      <c r="FM216" s="678"/>
      <c r="FN216" s="678"/>
      <c r="FO216" s="678"/>
      <c r="FP216" s="678"/>
      <c r="FQ216" s="678"/>
      <c r="FR216" s="678"/>
      <c r="FS216" s="678"/>
      <c r="FT216" s="678"/>
      <c r="FU216" s="678"/>
      <c r="FV216" s="678"/>
      <c r="FW216" s="678"/>
      <c r="FX216" s="678"/>
      <c r="FY216" s="678"/>
      <c r="FZ216" s="678"/>
      <c r="GA216" s="678"/>
      <c r="GB216" s="678"/>
      <c r="GC216" s="678"/>
      <c r="GD216" s="678"/>
      <c r="GE216" s="678"/>
      <c r="GF216" s="678"/>
      <c r="GG216" s="678"/>
      <c r="GH216" s="678"/>
      <c r="GI216" s="678"/>
      <c r="GJ216" s="678"/>
      <c r="GK216" s="678"/>
      <c r="GL216" s="678"/>
      <c r="GM216" s="678"/>
      <c r="GN216" s="678"/>
      <c r="GO216" s="678"/>
      <c r="GP216" s="678"/>
      <c r="GQ216" s="678"/>
      <c r="GR216" s="678"/>
      <c r="GS216" s="678"/>
      <c r="GT216" s="678"/>
      <c r="GU216" s="678"/>
      <c r="GV216" s="678"/>
      <c r="GW216" s="678"/>
      <c r="GX216" s="678"/>
      <c r="GY216" s="678"/>
      <c r="GZ216" s="678"/>
      <c r="HA216" s="678"/>
      <c r="HB216" s="678"/>
      <c r="HC216" s="678"/>
      <c r="HD216" s="678"/>
      <c r="HE216" s="678"/>
      <c r="HF216" s="678"/>
      <c r="HG216" s="678"/>
      <c r="HH216" s="678"/>
      <c r="HI216" s="678"/>
      <c r="HJ216" s="678"/>
      <c r="HK216" s="678"/>
      <c r="HL216" s="678"/>
      <c r="HM216" s="678"/>
      <c r="HN216" s="678"/>
      <c r="HO216" s="678"/>
      <c r="HP216" s="678"/>
      <c r="HQ216" s="678"/>
      <c r="HR216" s="678"/>
      <c r="HS216" s="678"/>
      <c r="HT216" s="678"/>
      <c r="HU216" s="678"/>
      <c r="HV216" s="678"/>
      <c r="HW216" s="678"/>
      <c r="HX216" s="678"/>
      <c r="HY216" s="678"/>
      <c r="HZ216" s="678"/>
      <c r="IA216" s="678"/>
      <c r="IB216" s="678"/>
      <c r="IC216" s="678"/>
      <c r="ID216" s="678"/>
      <c r="IE216" s="678"/>
      <c r="IF216" s="678"/>
      <c r="IG216" s="678"/>
      <c r="IH216" s="678"/>
      <c r="II216" s="678"/>
      <c r="IJ216" s="678"/>
      <c r="IK216" s="678"/>
      <c r="IL216" s="678"/>
      <c r="IM216" s="678"/>
      <c r="IN216" s="678"/>
      <c r="IO216" s="678"/>
      <c r="IP216" s="678"/>
      <c r="IQ216" s="678"/>
      <c r="IR216" s="678"/>
      <c r="IS216" s="678"/>
      <c r="IT216" s="678"/>
      <c r="IU216" s="678"/>
      <c r="IV216" s="678"/>
      <c r="IW216" s="678"/>
      <c r="IX216" s="678"/>
      <c r="IY216" s="678"/>
      <c r="IZ216" s="678"/>
      <c r="JA216" s="678"/>
      <c r="JB216" s="678"/>
      <c r="JC216" s="678"/>
      <c r="JD216" s="678"/>
      <c r="JE216" s="678"/>
      <c r="JF216" s="678"/>
      <c r="JG216" s="678"/>
      <c r="JH216" s="678"/>
      <c r="JI216" s="678"/>
      <c r="JJ216" s="678"/>
      <c r="JK216" s="678"/>
      <c r="JL216" s="678"/>
      <c r="JM216" s="678"/>
      <c r="JN216" s="678"/>
      <c r="JO216" s="678"/>
      <c r="JP216" s="678"/>
      <c r="JQ216" s="678"/>
      <c r="JR216" s="678"/>
      <c r="JS216" s="678"/>
      <c r="JT216" s="678"/>
      <c r="JU216" s="678"/>
      <c r="JV216" s="678"/>
      <c r="JW216" s="678"/>
      <c r="JX216" s="678"/>
      <c r="JY216" s="678"/>
      <c r="JZ216" s="678"/>
      <c r="KA216" s="678"/>
      <c r="KB216" s="678"/>
      <c r="KC216" s="678"/>
      <c r="KD216" s="678"/>
      <c r="KE216" s="678"/>
      <c r="KF216" s="678"/>
      <c r="KG216" s="678"/>
      <c r="KH216" s="678"/>
      <c r="KI216" s="678"/>
      <c r="KJ216" s="678"/>
      <c r="KK216" s="678"/>
      <c r="KL216" s="678"/>
      <c r="KM216" s="678"/>
      <c r="KN216" s="678"/>
      <c r="KO216" s="678"/>
      <c r="KP216" s="678"/>
      <c r="KQ216" s="678"/>
      <c r="KR216" s="678"/>
      <c r="KS216" s="678"/>
      <c r="KT216" s="678"/>
      <c r="KU216" s="678"/>
      <c r="KV216" s="678"/>
      <c r="KW216" s="678"/>
      <c r="KX216" s="678"/>
      <c r="KY216" s="678"/>
      <c r="KZ216" s="678"/>
      <c r="LA216" s="678"/>
      <c r="LB216" s="678"/>
      <c r="LC216" s="678"/>
      <c r="LD216" s="678"/>
      <c r="LE216" s="678"/>
      <c r="LF216" s="678"/>
      <c r="LG216" s="678"/>
      <c r="LH216" s="678"/>
      <c r="LI216" s="678"/>
      <c r="LJ216" s="678"/>
      <c r="LK216" s="678"/>
      <c r="LL216" s="678"/>
      <c r="LM216" s="678"/>
      <c r="LN216" s="678"/>
      <c r="LO216" s="678"/>
      <c r="LP216" s="678"/>
      <c r="LQ216" s="678"/>
      <c r="LR216" s="678"/>
      <c r="LS216" s="678"/>
      <c r="LT216" s="678"/>
      <c r="LU216" s="678"/>
      <c r="LV216" s="678"/>
      <c r="LW216" s="678"/>
      <c r="LX216" s="678"/>
      <c r="LY216" s="678"/>
      <c r="LZ216" s="678"/>
      <c r="MA216" s="678"/>
      <c r="MB216" s="678"/>
      <c r="MC216" s="678"/>
      <c r="MD216" s="678"/>
      <c r="ME216" s="678"/>
      <c r="MF216" s="678"/>
      <c r="MG216" s="678"/>
      <c r="MH216" s="678"/>
      <c r="MI216" s="678"/>
      <c r="MJ216" s="678"/>
      <c r="MK216" s="678"/>
      <c r="ML216" s="678"/>
      <c r="MM216" s="678"/>
      <c r="MN216" s="678"/>
      <c r="MO216" s="678"/>
      <c r="MP216" s="678"/>
      <c r="MQ216" s="678"/>
      <c r="MR216" s="678"/>
      <c r="MS216" s="678"/>
      <c r="MT216" s="678"/>
      <c r="MU216" s="678"/>
      <c r="MV216" s="678"/>
      <c r="MW216" s="678"/>
      <c r="MX216" s="678"/>
      <c r="MY216" s="678"/>
      <c r="MZ216" s="678"/>
      <c r="NA216" s="678"/>
      <c r="NB216" s="678"/>
      <c r="NC216" s="678"/>
      <c r="ND216" s="678"/>
      <c r="NE216" s="678"/>
      <c r="NF216" s="678"/>
      <c r="NG216" s="678"/>
      <c r="NH216" s="678"/>
      <c r="NI216" s="678"/>
      <c r="NJ216" s="678"/>
      <c r="NK216" s="678"/>
      <c r="NL216" s="678"/>
      <c r="NM216" s="678"/>
      <c r="NN216" s="678"/>
      <c r="NO216" s="678"/>
      <c r="NP216" s="678"/>
      <c r="NQ216" s="678"/>
      <c r="NR216" s="678"/>
      <c r="NS216" s="678"/>
      <c r="NT216" s="678"/>
      <c r="NU216" s="678"/>
      <c r="NV216" s="678"/>
      <c r="NW216" s="678"/>
      <c r="NX216" s="678"/>
      <c r="NY216" s="678"/>
      <c r="NZ216" s="678"/>
      <c r="OA216" s="678"/>
      <c r="OB216" s="678"/>
      <c r="OC216" s="678"/>
      <c r="OD216" s="678"/>
      <c r="OE216" s="678"/>
      <c r="OF216" s="678"/>
      <c r="OG216" s="678"/>
      <c r="OH216" s="678"/>
      <c r="OI216" s="678"/>
      <c r="OJ216" s="678"/>
      <c r="OK216" s="678"/>
      <c r="OL216" s="678"/>
      <c r="OM216" s="678"/>
      <c r="ON216" s="678"/>
      <c r="OO216" s="678"/>
      <c r="OP216" s="678"/>
      <c r="OQ216" s="678"/>
      <c r="OR216" s="678"/>
      <c r="OS216" s="678"/>
      <c r="OT216" s="678"/>
      <c r="OU216" s="678"/>
      <c r="OV216" s="678"/>
      <c r="OW216" s="678"/>
      <c r="OX216" s="678"/>
      <c r="OY216" s="678"/>
      <c r="OZ216" s="678"/>
      <c r="PA216" s="678"/>
      <c r="PB216" s="678"/>
      <c r="PC216" s="678"/>
      <c r="PD216" s="678"/>
      <c r="PE216" s="678"/>
      <c r="PF216" s="678"/>
      <c r="PG216" s="678"/>
      <c r="PH216" s="678"/>
      <c r="PI216" s="678"/>
      <c r="PJ216" s="678"/>
      <c r="PK216" s="678"/>
      <c r="PL216" s="678"/>
      <c r="PM216" s="678"/>
      <c r="PN216" s="678"/>
      <c r="PO216" s="678"/>
      <c r="PP216" s="678"/>
      <c r="PQ216" s="678"/>
      <c r="PR216" s="678"/>
      <c r="PS216" s="678"/>
      <c r="PT216" s="678"/>
      <c r="PU216" s="678"/>
      <c r="PV216" s="678"/>
      <c r="PW216" s="678"/>
      <c r="PX216" s="678"/>
      <c r="PY216" s="678"/>
      <c r="PZ216" s="678"/>
      <c r="QA216" s="678"/>
      <c r="QB216" s="678"/>
      <c r="QC216" s="678"/>
      <c r="QD216" s="678"/>
      <c r="QE216" s="678"/>
      <c r="QF216" s="678"/>
      <c r="QG216" s="678"/>
      <c r="QH216" s="678"/>
      <c r="QI216" s="678"/>
      <c r="QJ216" s="678"/>
      <c r="QK216" s="678"/>
      <c r="QL216" s="678"/>
      <c r="QM216" s="678"/>
      <c r="QN216" s="678"/>
      <c r="QO216" s="678"/>
      <c r="QP216" s="678"/>
      <c r="QQ216" s="678"/>
      <c r="QR216" s="678"/>
      <c r="QS216" s="678"/>
      <c r="QT216" s="678"/>
      <c r="QU216" s="678"/>
      <c r="QV216" s="678"/>
      <c r="QW216" s="678"/>
      <c r="QX216" s="678"/>
      <c r="QY216" s="678"/>
      <c r="QZ216" s="678"/>
      <c r="RA216" s="678"/>
      <c r="RB216" s="678"/>
      <c r="RC216" s="678"/>
      <c r="RD216" s="678"/>
      <c r="RE216" s="678"/>
      <c r="RF216" s="678"/>
      <c r="RG216" s="678"/>
      <c r="RH216" s="678"/>
      <c r="RI216" s="678"/>
      <c r="RJ216" s="678"/>
      <c r="RK216" s="678"/>
      <c r="RL216" s="678"/>
      <c r="RM216" s="678"/>
      <c r="RN216" s="678"/>
      <c r="RO216" s="678"/>
      <c r="RP216" s="678"/>
      <c r="RQ216" s="678"/>
      <c r="RR216" s="678"/>
      <c r="RS216" s="678"/>
      <c r="RT216" s="678"/>
      <c r="RU216" s="678"/>
      <c r="RV216" s="678"/>
      <c r="RW216" s="678"/>
      <c r="RX216" s="678"/>
      <c r="RY216" s="678"/>
      <c r="RZ216" s="678"/>
      <c r="SA216" s="678"/>
      <c r="SB216" s="678"/>
      <c r="SC216" s="678"/>
      <c r="SD216" s="678"/>
      <c r="SE216" s="678"/>
      <c r="SF216" s="678"/>
      <c r="SG216" s="678"/>
      <c r="SH216" s="678"/>
      <c r="SI216" s="678"/>
      <c r="SJ216" s="678"/>
      <c r="SK216" s="678"/>
      <c r="SL216" s="678"/>
      <c r="SM216" s="678"/>
      <c r="SN216" s="678"/>
      <c r="SO216" s="678"/>
      <c r="SP216" s="678"/>
      <c r="SQ216" s="678"/>
      <c r="SR216" s="678"/>
      <c r="SS216" s="678"/>
      <c r="ST216" s="678"/>
      <c r="SU216" s="678"/>
      <c r="SV216" s="678"/>
      <c r="SW216" s="678"/>
      <c r="SX216" s="678"/>
      <c r="SY216" s="678"/>
      <c r="SZ216" s="678"/>
      <c r="TA216" s="678"/>
      <c r="TB216" s="678"/>
      <c r="TC216" s="678"/>
      <c r="TD216" s="678"/>
      <c r="TE216" s="678"/>
      <c r="TF216" s="678"/>
      <c r="TG216" s="678"/>
      <c r="TH216" s="678"/>
      <c r="TI216" s="678"/>
      <c r="TJ216" s="678"/>
      <c r="TK216" s="678"/>
    </row>
    <row r="217" spans="11:585">
      <c r="K217" t="s">
        <v>836</v>
      </c>
      <c r="M217" s="678">
        <v>4454965.57</v>
      </c>
      <c r="N217" s="678">
        <v>1677087.96</v>
      </c>
      <c r="O217" s="678">
        <v>965354.72</v>
      </c>
      <c r="P217" s="678">
        <v>50588.72</v>
      </c>
      <c r="Q217" s="678">
        <v>17723.560000000001</v>
      </c>
      <c r="R217" s="678">
        <v>9728.07</v>
      </c>
      <c r="S217" t="s">
        <v>6192</v>
      </c>
      <c r="T217" s="678"/>
      <c r="U217" s="678"/>
      <c r="V217" s="678"/>
      <c r="W217" s="678"/>
      <c r="X217" s="678"/>
      <c r="Y217" s="678"/>
      <c r="Z217" s="678"/>
      <c r="AA217" s="678"/>
      <c r="AB217" s="678"/>
      <c r="AC217" s="678"/>
      <c r="AD217" s="678"/>
      <c r="AE217" s="678"/>
      <c r="AF217" s="678"/>
      <c r="AG217" s="678"/>
      <c r="AH217" s="678"/>
      <c r="AI217" s="678"/>
      <c r="AJ217" s="678"/>
      <c r="AK217" s="678"/>
      <c r="AL217" s="678"/>
      <c r="AM217" s="678"/>
      <c r="AN217" s="678"/>
      <c r="AO217" s="678"/>
      <c r="AP217" s="678"/>
      <c r="AQ217" s="678"/>
      <c r="AR217" s="678"/>
      <c r="AS217" s="678"/>
      <c r="AT217" s="678"/>
      <c r="AU217" s="678"/>
      <c r="AV217" s="678"/>
      <c r="AW217" s="678"/>
      <c r="AX217" s="678"/>
      <c r="AY217" s="678"/>
      <c r="AZ217" s="678"/>
      <c r="BA217" s="678"/>
      <c r="BB217" s="678"/>
      <c r="BC217" s="678"/>
      <c r="BD217" s="678"/>
      <c r="BE217" s="678"/>
      <c r="BF217" s="678"/>
      <c r="BG217" s="678"/>
      <c r="BH217" s="678"/>
      <c r="BI217" s="678"/>
      <c r="BJ217" s="678"/>
      <c r="BK217" s="678"/>
      <c r="BL217" s="678"/>
      <c r="BM217" s="678"/>
      <c r="BN217" s="678"/>
      <c r="BO217" s="678"/>
      <c r="BP217" s="678"/>
      <c r="BQ217" s="678"/>
      <c r="BR217" s="678"/>
      <c r="BS217" s="678"/>
      <c r="BT217" s="678"/>
      <c r="BU217" s="678"/>
      <c r="BV217" s="678"/>
      <c r="BW217" s="678"/>
      <c r="BX217" s="678"/>
      <c r="BY217" s="678"/>
      <c r="BZ217" s="678"/>
      <c r="CA217" s="678"/>
      <c r="CB217" s="678"/>
      <c r="CC217" s="678"/>
      <c r="CD217" s="678"/>
      <c r="CE217" s="678"/>
      <c r="CF217" s="678"/>
      <c r="CG217" s="678"/>
      <c r="CH217" s="678"/>
      <c r="CI217" s="678"/>
      <c r="CJ217" s="678"/>
      <c r="CK217" s="678"/>
      <c r="CL217" s="678"/>
      <c r="CM217" s="678"/>
      <c r="CN217" s="678"/>
      <c r="CO217" s="678"/>
      <c r="CP217" s="678"/>
      <c r="CQ217" s="678"/>
      <c r="CR217" s="678"/>
      <c r="CS217" s="678"/>
      <c r="CT217" s="678"/>
      <c r="CU217" s="678"/>
      <c r="CV217" s="678"/>
      <c r="CW217" s="678"/>
      <c r="CX217" s="678"/>
      <c r="CY217" s="678"/>
      <c r="CZ217" s="678"/>
      <c r="DA217" s="678"/>
      <c r="DB217" s="678"/>
      <c r="DC217" s="678"/>
      <c r="DD217" s="678"/>
      <c r="DE217" s="678"/>
      <c r="DF217" s="678"/>
      <c r="DG217" s="678"/>
      <c r="DH217" s="678"/>
      <c r="DI217" s="678"/>
      <c r="DJ217" s="678"/>
      <c r="DK217" s="678"/>
      <c r="DL217" s="678"/>
      <c r="DM217" s="678"/>
      <c r="DN217" s="678"/>
      <c r="DO217" s="678"/>
      <c r="DP217" s="678"/>
      <c r="DQ217" s="678"/>
      <c r="DR217" s="678"/>
      <c r="DS217" s="678"/>
      <c r="DT217" s="678"/>
      <c r="DU217" s="678"/>
      <c r="DV217" s="678"/>
      <c r="DW217" s="678"/>
      <c r="DX217" s="678"/>
      <c r="DY217" s="678"/>
      <c r="DZ217" s="678"/>
      <c r="EA217" s="678"/>
      <c r="EB217" s="678"/>
      <c r="EC217" s="678"/>
      <c r="ED217" s="678"/>
      <c r="EE217" s="678"/>
      <c r="EF217" s="678"/>
      <c r="EG217" s="678"/>
      <c r="EH217" s="678"/>
      <c r="EI217" s="678"/>
      <c r="EJ217" s="678"/>
      <c r="EK217" s="678"/>
      <c r="EL217" s="678"/>
      <c r="EM217" s="678"/>
      <c r="EN217" s="678"/>
      <c r="EO217" s="678"/>
      <c r="EP217" s="678"/>
      <c r="EQ217" s="678"/>
      <c r="ER217" s="678"/>
      <c r="ES217" s="678"/>
      <c r="ET217" s="678"/>
      <c r="EU217" s="678"/>
      <c r="EV217" s="678"/>
      <c r="EW217" s="678"/>
      <c r="EX217" s="678"/>
      <c r="EY217" s="678"/>
      <c r="EZ217" s="678"/>
      <c r="FA217" s="678"/>
      <c r="FB217" s="678"/>
      <c r="FC217" s="678"/>
      <c r="FD217" s="678"/>
      <c r="FE217" s="678"/>
      <c r="FF217" s="678"/>
      <c r="FG217" s="678"/>
      <c r="FH217" s="678"/>
      <c r="FI217" s="678"/>
      <c r="FJ217" s="678"/>
      <c r="FK217" s="678"/>
      <c r="FL217" s="678"/>
      <c r="FM217" s="678"/>
      <c r="FN217" s="678"/>
      <c r="FO217" s="678"/>
      <c r="FP217" s="678"/>
      <c r="FQ217" s="678"/>
      <c r="FR217" s="678"/>
      <c r="FS217" s="678"/>
      <c r="FT217" s="678"/>
      <c r="FU217" s="678"/>
      <c r="FV217" s="678"/>
      <c r="FW217" s="678"/>
      <c r="FX217" s="678"/>
      <c r="FY217" s="678"/>
      <c r="FZ217" s="678"/>
      <c r="GA217" s="678"/>
      <c r="GB217" s="678"/>
      <c r="GC217" s="678"/>
      <c r="GD217" s="678"/>
      <c r="GE217" s="678"/>
      <c r="GF217" s="678"/>
      <c r="GG217" s="678"/>
      <c r="GH217" s="678"/>
      <c r="GI217" s="678"/>
      <c r="GJ217" s="678"/>
      <c r="GK217" s="678"/>
      <c r="GL217" s="678"/>
      <c r="GM217" s="678"/>
      <c r="GN217" s="678"/>
      <c r="GO217" s="678"/>
      <c r="GP217" s="678"/>
      <c r="GQ217" s="678"/>
      <c r="GR217" s="678"/>
      <c r="GS217" s="678"/>
      <c r="GT217" s="678"/>
      <c r="GU217" s="678"/>
      <c r="GV217" s="678"/>
      <c r="GW217" s="678"/>
      <c r="GX217" s="678"/>
      <c r="GY217" s="678"/>
      <c r="GZ217" s="678"/>
      <c r="HA217" s="678"/>
      <c r="HB217" s="678"/>
      <c r="HC217" s="678"/>
      <c r="HD217" s="678"/>
      <c r="HE217" s="678"/>
      <c r="HF217" s="678"/>
      <c r="HG217" s="678"/>
      <c r="HH217" s="678"/>
      <c r="HI217" s="678"/>
      <c r="HJ217" s="678"/>
      <c r="HK217" s="678"/>
      <c r="HL217" s="678"/>
      <c r="HM217" s="678"/>
      <c r="HN217" s="678"/>
      <c r="HO217" s="678"/>
      <c r="HP217" s="678"/>
      <c r="HQ217" s="678"/>
      <c r="HR217" s="678"/>
      <c r="HS217" s="678"/>
      <c r="HT217" s="678"/>
      <c r="HU217" s="678"/>
      <c r="HV217" s="678"/>
      <c r="HW217" s="678"/>
      <c r="HX217" s="678"/>
      <c r="HY217" s="678"/>
      <c r="HZ217" s="678"/>
      <c r="IA217" s="678"/>
      <c r="IB217" s="678"/>
      <c r="IC217" s="678"/>
      <c r="ID217" s="678"/>
      <c r="IE217" s="678"/>
      <c r="IF217" s="678"/>
      <c r="IG217" s="678"/>
      <c r="IH217" s="678"/>
      <c r="II217" s="678"/>
      <c r="IJ217" s="678"/>
      <c r="IK217" s="678"/>
      <c r="IL217" s="678"/>
      <c r="IM217" s="678"/>
      <c r="IN217" s="678"/>
      <c r="IO217" s="678"/>
      <c r="IP217" s="678"/>
      <c r="IQ217" s="678"/>
      <c r="IR217" s="678"/>
      <c r="IS217" s="678"/>
      <c r="IT217" s="678"/>
      <c r="IU217" s="678"/>
      <c r="IV217" s="678"/>
      <c r="IW217" s="678"/>
      <c r="IX217" s="678"/>
      <c r="IY217" s="678"/>
      <c r="IZ217" s="678"/>
      <c r="JA217" s="678"/>
      <c r="JB217" s="678"/>
      <c r="JC217" s="678"/>
      <c r="JD217" s="678"/>
      <c r="JE217" s="678"/>
      <c r="JF217" s="678"/>
      <c r="JG217" s="678"/>
      <c r="JH217" s="678"/>
      <c r="JI217" s="678"/>
      <c r="JJ217" s="678"/>
      <c r="JK217" s="678"/>
      <c r="JL217" s="678"/>
      <c r="JM217" s="678"/>
      <c r="JN217" s="678"/>
      <c r="JO217" s="678"/>
      <c r="JP217" s="678"/>
      <c r="JQ217" s="678"/>
      <c r="JR217" s="678"/>
      <c r="JS217" s="678"/>
      <c r="JT217" s="678"/>
      <c r="JU217" s="678"/>
      <c r="JV217" s="678"/>
      <c r="JW217" s="678"/>
      <c r="JX217" s="678"/>
      <c r="JY217" s="678"/>
      <c r="JZ217" s="678"/>
      <c r="KA217" s="678"/>
      <c r="KB217" s="678"/>
      <c r="KC217" s="678"/>
      <c r="KD217" s="678"/>
      <c r="KE217" s="678"/>
      <c r="KF217" s="678"/>
      <c r="KG217" s="678"/>
      <c r="KH217" s="678"/>
      <c r="KI217" s="678"/>
      <c r="KJ217" s="678"/>
      <c r="KK217" s="678"/>
      <c r="KL217" s="678"/>
      <c r="KM217" s="678"/>
      <c r="KN217" s="678"/>
      <c r="KO217" s="678"/>
      <c r="KP217" s="678"/>
      <c r="KQ217" s="678"/>
      <c r="KR217" s="678"/>
      <c r="KS217" s="678"/>
      <c r="KT217" s="678"/>
      <c r="KU217" s="678"/>
      <c r="KV217" s="678"/>
      <c r="KW217" s="678"/>
      <c r="KX217" s="678"/>
      <c r="KY217" s="678"/>
      <c r="KZ217" s="678"/>
      <c r="LA217" s="678"/>
      <c r="LB217" s="678"/>
      <c r="LC217" s="678"/>
      <c r="LD217" s="678"/>
      <c r="LE217" s="678"/>
      <c r="LF217" s="678"/>
      <c r="LG217" s="678"/>
      <c r="LH217" s="678"/>
      <c r="LI217" s="678"/>
      <c r="LJ217" s="678"/>
      <c r="LK217" s="678"/>
      <c r="LL217" s="678"/>
      <c r="LM217" s="678"/>
      <c r="LN217" s="678"/>
      <c r="LO217" s="678"/>
      <c r="LP217" s="678"/>
      <c r="LQ217" s="678"/>
      <c r="LR217" s="678"/>
      <c r="LS217" s="678"/>
      <c r="LT217" s="678"/>
      <c r="LU217" s="678"/>
      <c r="LV217" s="678"/>
      <c r="LW217" s="678"/>
      <c r="LX217" s="678"/>
      <c r="LY217" s="678"/>
      <c r="LZ217" s="678"/>
      <c r="MA217" s="678"/>
      <c r="MB217" s="678"/>
      <c r="MC217" s="678"/>
      <c r="MD217" s="678"/>
      <c r="ME217" s="678"/>
      <c r="MF217" s="678"/>
      <c r="MG217" s="678"/>
      <c r="MH217" s="678"/>
      <c r="MI217" s="678"/>
      <c r="MJ217" s="678"/>
      <c r="MK217" s="678"/>
      <c r="ML217" s="678"/>
      <c r="MM217" s="678"/>
      <c r="MN217" s="678"/>
      <c r="MO217" s="678"/>
      <c r="MP217" s="678"/>
      <c r="MQ217" s="678">
        <v>444.39</v>
      </c>
      <c r="MR217" s="678">
        <v>1510.91</v>
      </c>
      <c r="MS217" s="678">
        <v>4060.23</v>
      </c>
      <c r="MT217" s="678">
        <v>4060.23</v>
      </c>
      <c r="MU217" s="678">
        <v>8650.14</v>
      </c>
      <c r="MV217" s="678">
        <v>12528.37</v>
      </c>
      <c r="MW217" s="678">
        <v>13971.46</v>
      </c>
      <c r="MX217" s="678">
        <v>16576.28</v>
      </c>
      <c r="MY217" s="678">
        <v>17101.84</v>
      </c>
      <c r="MZ217" s="678">
        <v>17542.919999999998</v>
      </c>
      <c r="NA217" s="678">
        <v>17542.919999999998</v>
      </c>
      <c r="NB217" s="678">
        <v>18525.34</v>
      </c>
      <c r="NC217" s="678">
        <v>18953.5</v>
      </c>
      <c r="ND217" s="678">
        <v>19380.79</v>
      </c>
      <c r="NE217" s="678">
        <v>20218.29</v>
      </c>
      <c r="NF217" s="678">
        <v>20560.12</v>
      </c>
      <c r="NG217" s="678">
        <v>20560.12</v>
      </c>
      <c r="NH217" s="678">
        <v>20560.12</v>
      </c>
      <c r="NI217" s="678">
        <v>20560.12</v>
      </c>
      <c r="NJ217" s="678">
        <v>20560.12</v>
      </c>
      <c r="NK217" s="678">
        <v>20560.12</v>
      </c>
      <c r="NL217" s="678">
        <v>20560.12</v>
      </c>
      <c r="NM217" s="678">
        <v>20560.12</v>
      </c>
      <c r="NN217" s="678">
        <v>20560.12</v>
      </c>
      <c r="NO217" s="678">
        <v>20560.12</v>
      </c>
      <c r="NP217" s="678">
        <v>20560.12</v>
      </c>
      <c r="NQ217" s="678">
        <v>20560.12</v>
      </c>
      <c r="NR217" s="678">
        <v>20560.12</v>
      </c>
      <c r="NS217" s="678">
        <v>20560.12</v>
      </c>
      <c r="NT217" s="678">
        <v>20560.12</v>
      </c>
      <c r="NU217" s="678">
        <v>20560.12</v>
      </c>
      <c r="NV217" s="678">
        <v>20560.12</v>
      </c>
      <c r="NW217" s="678">
        <v>20560.12</v>
      </c>
      <c r="NX217" s="678">
        <v>20560.12</v>
      </c>
      <c r="NY217" s="678">
        <v>20560.12</v>
      </c>
      <c r="NZ217" s="678">
        <v>20560.12</v>
      </c>
      <c r="OA217" s="678">
        <v>20560.12</v>
      </c>
      <c r="OB217" s="678">
        <v>20560.12</v>
      </c>
      <c r="OC217" s="678">
        <v>20560.12</v>
      </c>
      <c r="OD217" s="678">
        <v>20560.12</v>
      </c>
      <c r="OE217" s="678">
        <v>20560.12</v>
      </c>
      <c r="OF217" s="678">
        <v>20560.12</v>
      </c>
      <c r="OG217" s="678">
        <v>20560.12</v>
      </c>
      <c r="OH217" s="678">
        <v>20560.12</v>
      </c>
      <c r="OI217" s="678">
        <v>20560.12</v>
      </c>
      <c r="OJ217" s="678">
        <v>20560.12</v>
      </c>
      <c r="OK217" s="678">
        <v>20560.12</v>
      </c>
      <c r="OL217" s="678">
        <v>20560.12</v>
      </c>
      <c r="OM217" s="678">
        <v>20560.12</v>
      </c>
      <c r="ON217" s="678">
        <v>20560.12</v>
      </c>
      <c r="OO217" s="678">
        <v>20560.12</v>
      </c>
      <c r="OP217" s="678">
        <v>20560.12</v>
      </c>
      <c r="OQ217" s="678">
        <v>20560.12</v>
      </c>
      <c r="OR217" s="678">
        <v>20560.12</v>
      </c>
      <c r="OS217" s="678">
        <v>20560.12</v>
      </c>
      <c r="OT217" s="678">
        <v>20560.12</v>
      </c>
      <c r="OU217" s="678">
        <v>20560.12</v>
      </c>
      <c r="OV217" s="678">
        <v>20560.12</v>
      </c>
      <c r="OW217" s="678">
        <v>20560.12</v>
      </c>
      <c r="OX217" s="678">
        <v>20560.12</v>
      </c>
      <c r="OY217" s="678">
        <v>20560.12</v>
      </c>
      <c r="OZ217" s="678">
        <v>20560.12</v>
      </c>
      <c r="PA217" s="678">
        <v>20560.12</v>
      </c>
      <c r="PB217" s="678">
        <v>20560.12</v>
      </c>
      <c r="PC217" s="678">
        <v>20560.12</v>
      </c>
      <c r="PD217" s="678">
        <v>20560.12</v>
      </c>
      <c r="PE217" s="678">
        <v>20560.12</v>
      </c>
      <c r="PF217" s="678">
        <v>33249.919999999998</v>
      </c>
      <c r="PG217" s="678">
        <v>80334.64</v>
      </c>
      <c r="PH217" s="678">
        <v>245977.15</v>
      </c>
      <c r="PI217" s="678">
        <v>281727.82</v>
      </c>
      <c r="PJ217" s="678">
        <v>308251.32</v>
      </c>
      <c r="PK217" s="678">
        <v>340552.29</v>
      </c>
      <c r="PL217" s="678">
        <v>340552.29</v>
      </c>
      <c r="PM217" s="678">
        <v>384651.27</v>
      </c>
      <c r="PN217" s="678">
        <v>481093.72</v>
      </c>
      <c r="PO217" s="678">
        <v>633991.87</v>
      </c>
      <c r="PP217" s="678">
        <v>965354.72</v>
      </c>
      <c r="PQ217" s="678">
        <v>1002586.81</v>
      </c>
      <c r="PR217" s="678">
        <v>1089461.71</v>
      </c>
      <c r="PS217" s="678">
        <v>1089461.71</v>
      </c>
      <c r="PT217" s="678">
        <v>1115217.33</v>
      </c>
      <c r="PU217" s="678">
        <v>1170140.58</v>
      </c>
      <c r="PV217" s="678">
        <v>1182567.77</v>
      </c>
      <c r="PW217" s="678">
        <v>1210150.77</v>
      </c>
      <c r="PX217" s="678">
        <v>1210150.77</v>
      </c>
      <c r="PY217" s="678">
        <v>1240427.1599999999</v>
      </c>
      <c r="PZ217" s="678">
        <v>1240427.1599999999</v>
      </c>
      <c r="QA217" s="678">
        <v>1266046.8700000001</v>
      </c>
      <c r="QB217" s="678">
        <v>1311302.4099999999</v>
      </c>
      <c r="QC217" s="678">
        <v>1355515.02</v>
      </c>
      <c r="QD217" s="678">
        <v>1402793.89</v>
      </c>
      <c r="QE217" s="678">
        <v>1518000.39</v>
      </c>
      <c r="QF217" s="678">
        <v>1538396.27</v>
      </c>
      <c r="QG217" s="678">
        <v>1538396.27</v>
      </c>
      <c r="QH217" s="678">
        <v>1572053.89</v>
      </c>
      <c r="QI217" s="678">
        <v>1607000.58</v>
      </c>
      <c r="QJ217" s="678">
        <v>1635290.09</v>
      </c>
      <c r="QK217" s="678">
        <v>1677087.96</v>
      </c>
      <c r="QL217" s="678">
        <v>1704642.52</v>
      </c>
      <c r="QM217" s="678">
        <v>1925763.33</v>
      </c>
      <c r="QN217" s="678">
        <v>1925763.33</v>
      </c>
      <c r="QO217" s="678">
        <v>2011039.6</v>
      </c>
      <c r="QP217" s="678">
        <v>2131345.9</v>
      </c>
      <c r="QQ217" s="678">
        <v>2274383.34</v>
      </c>
      <c r="QR217" s="678">
        <v>2503270.33</v>
      </c>
      <c r="QS217" s="678">
        <v>2661886.36</v>
      </c>
      <c r="QT217" s="678">
        <v>2752017.5</v>
      </c>
      <c r="QU217" s="678">
        <v>2752017.5</v>
      </c>
      <c r="QV217" s="678">
        <v>2828901.05</v>
      </c>
      <c r="QW217" s="678">
        <v>2898790.02</v>
      </c>
      <c r="QX217" s="678">
        <v>2984459.57</v>
      </c>
      <c r="QY217" s="678">
        <v>3054463.68</v>
      </c>
      <c r="QZ217" s="678">
        <v>3157849.65</v>
      </c>
      <c r="RA217" s="678">
        <v>3231359.58</v>
      </c>
      <c r="RB217" s="678">
        <v>3231359.58</v>
      </c>
      <c r="RC217" s="678">
        <v>3361789.08</v>
      </c>
      <c r="RD217" s="678">
        <v>3516500.19</v>
      </c>
      <c r="RE217" s="678">
        <v>3556925.17</v>
      </c>
      <c r="RF217" s="678">
        <v>3631718.94</v>
      </c>
      <c r="RG217" s="678">
        <v>3654962.59</v>
      </c>
      <c r="RH217" s="678">
        <v>3683591.74</v>
      </c>
      <c r="RI217" s="678">
        <v>3683591.74</v>
      </c>
      <c r="RJ217" s="678">
        <v>3701692.59</v>
      </c>
      <c r="RK217" s="678">
        <v>3736493.07</v>
      </c>
      <c r="RL217" s="678">
        <v>3747498.63</v>
      </c>
      <c r="RM217" s="678">
        <v>3773607.04</v>
      </c>
      <c r="RN217" s="678">
        <v>3816110.97</v>
      </c>
      <c r="RO217" s="678">
        <v>3867375.28</v>
      </c>
      <c r="RP217" s="678">
        <v>3867375.28</v>
      </c>
      <c r="RQ217" s="678">
        <v>3954567.27</v>
      </c>
      <c r="RR217" s="678">
        <v>3983787.44</v>
      </c>
      <c r="RS217" s="678">
        <v>4019840.37</v>
      </c>
      <c r="RT217" s="678">
        <v>4051241.86</v>
      </c>
      <c r="RU217" s="678">
        <v>4079919.14</v>
      </c>
      <c r="RV217" s="678">
        <v>4138618.06</v>
      </c>
      <c r="RW217" s="678">
        <v>4138618.06</v>
      </c>
      <c r="RX217" s="678">
        <v>4238903.8499999996</v>
      </c>
      <c r="RY217" s="678">
        <v>4304416.55</v>
      </c>
      <c r="RZ217" s="678">
        <v>4344321.78</v>
      </c>
      <c r="SA217" s="678">
        <v>4377918.87</v>
      </c>
      <c r="SB217" s="678">
        <v>4383743.49</v>
      </c>
      <c r="SC217" s="678">
        <v>4399111.6100000003</v>
      </c>
      <c r="SD217" s="678">
        <v>4399111.6100000003</v>
      </c>
      <c r="SE217" s="678">
        <v>4431948.7</v>
      </c>
      <c r="SF217" s="678">
        <v>4444771.62</v>
      </c>
      <c r="SG217" s="678">
        <v>4452664.1900000004</v>
      </c>
      <c r="SH217" s="678">
        <v>4454965.57</v>
      </c>
      <c r="SI217" s="678">
        <v>4454965.57</v>
      </c>
      <c r="SJ217" s="678">
        <v>4454965.57</v>
      </c>
      <c r="SK217" s="678">
        <v>4454965.57</v>
      </c>
      <c r="SL217" s="678">
        <v>4454965.57</v>
      </c>
      <c r="SM217" s="678">
        <v>4454965.57</v>
      </c>
      <c r="SN217" s="678">
        <v>4454965.57</v>
      </c>
      <c r="SO217" s="678">
        <v>4454965.57</v>
      </c>
      <c r="SP217" s="678">
        <v>4454965.57</v>
      </c>
      <c r="SQ217" s="678">
        <v>4454965.57</v>
      </c>
      <c r="SR217" s="678">
        <v>4454965.57</v>
      </c>
      <c r="SS217" s="678">
        <v>4454965.57</v>
      </c>
      <c r="ST217" s="678">
        <v>4454965.57</v>
      </c>
      <c r="SU217" s="678">
        <v>4454965.57</v>
      </c>
      <c r="SV217" s="678">
        <v>4454965.57</v>
      </c>
      <c r="SW217" s="678">
        <v>4454965.57</v>
      </c>
      <c r="SX217" s="678">
        <v>4454965.57</v>
      </c>
      <c r="SY217" s="678">
        <v>4454965.57</v>
      </c>
      <c r="SZ217" s="678">
        <v>4454965.57</v>
      </c>
      <c r="TA217" s="678">
        <v>4454965.57</v>
      </c>
      <c r="TB217" s="678">
        <v>4454965.57</v>
      </c>
      <c r="TC217" s="678">
        <v>4454965.57</v>
      </c>
      <c r="TD217" s="678">
        <v>4454965.57</v>
      </c>
      <c r="TE217" s="678">
        <v>4454965.57</v>
      </c>
      <c r="TF217" s="678">
        <v>4454965.57</v>
      </c>
      <c r="TG217" s="678">
        <v>4454965.57</v>
      </c>
      <c r="TH217" s="678">
        <v>4454965.57</v>
      </c>
      <c r="TI217" s="678">
        <v>4454965.57</v>
      </c>
      <c r="TJ217" s="678">
        <v>4454965.57</v>
      </c>
      <c r="TK217" s="678">
        <v>4454965.57</v>
      </c>
      <c r="TL217">
        <v>4454965.57</v>
      </c>
      <c r="TM217">
        <v>4454965.57</v>
      </c>
      <c r="TN217">
        <v>4454965.57</v>
      </c>
      <c r="TO217">
        <v>4454965.57</v>
      </c>
      <c r="TP217">
        <v>4454965.57</v>
      </c>
      <c r="TQ217">
        <v>4454965.57</v>
      </c>
      <c r="TR217">
        <v>4454965.57</v>
      </c>
      <c r="TS217">
        <v>4454965.57</v>
      </c>
      <c r="TT217">
        <v>4454965.57</v>
      </c>
      <c r="TU217">
        <v>4454965.57</v>
      </c>
      <c r="TV217">
        <v>4454965.57</v>
      </c>
      <c r="TW217">
        <v>4454965.57</v>
      </c>
      <c r="TX217">
        <v>4454965.57</v>
      </c>
      <c r="TY217">
        <v>4454965.57</v>
      </c>
      <c r="TZ217">
        <v>4454965.57</v>
      </c>
      <c r="UA217">
        <v>4454965.57</v>
      </c>
      <c r="UB217">
        <v>4454965.57</v>
      </c>
      <c r="UC217">
        <v>4454965.57</v>
      </c>
      <c r="UD217">
        <v>4454965.57</v>
      </c>
      <c r="UE217">
        <v>4454965.57</v>
      </c>
      <c r="UF217">
        <v>4454965.57</v>
      </c>
      <c r="UG217">
        <v>4454965.57</v>
      </c>
      <c r="UH217">
        <v>4454965.57</v>
      </c>
      <c r="UI217">
        <v>4454965.57</v>
      </c>
      <c r="UJ217">
        <v>4454965.57</v>
      </c>
      <c r="UK217">
        <v>4454965.57</v>
      </c>
      <c r="UL217">
        <v>4454965.57</v>
      </c>
      <c r="UM217">
        <v>4454965.57</v>
      </c>
      <c r="UN217">
        <v>4454965.57</v>
      </c>
      <c r="UO217">
        <v>4454965.57</v>
      </c>
      <c r="UP217">
        <v>4454965.57</v>
      </c>
      <c r="UQ217">
        <v>4454965.57</v>
      </c>
      <c r="UR217">
        <v>4454965.57</v>
      </c>
      <c r="US217">
        <v>4454965.57</v>
      </c>
      <c r="UT217">
        <v>4454965.57</v>
      </c>
      <c r="UU217">
        <v>4454965.57</v>
      </c>
      <c r="UV217">
        <v>4454965.57</v>
      </c>
      <c r="UW217">
        <v>4454965.57</v>
      </c>
      <c r="UX217">
        <v>4454965.57</v>
      </c>
      <c r="UY217">
        <v>4454965.57</v>
      </c>
      <c r="UZ217">
        <v>4454965.57</v>
      </c>
      <c r="VA217">
        <v>4454965.57</v>
      </c>
      <c r="VB217">
        <v>4454965.57</v>
      </c>
      <c r="VC217">
        <v>4454965.57</v>
      </c>
      <c r="VD217">
        <v>4454965.57</v>
      </c>
      <c r="VE217">
        <v>4454965.57</v>
      </c>
      <c r="VF217">
        <v>4454965.57</v>
      </c>
      <c r="VG217">
        <v>4454965.57</v>
      </c>
      <c r="VH217">
        <v>4454965.57</v>
      </c>
      <c r="VI217">
        <v>4454965.57</v>
      </c>
      <c r="VJ217">
        <v>4454965.57</v>
      </c>
      <c r="VK217">
        <v>4454965.57</v>
      </c>
      <c r="VL217">
        <v>4454965.57</v>
      </c>
      <c r="VM217">
        <v>4454965.57</v>
      </c>
    </row>
    <row r="218" spans="11:585">
      <c r="K218" t="s">
        <v>837</v>
      </c>
      <c r="M218" s="678">
        <v>0</v>
      </c>
      <c r="N218" s="678">
        <v>0</v>
      </c>
      <c r="O218" s="678">
        <v>0</v>
      </c>
      <c r="P218" s="678">
        <v>5770.22</v>
      </c>
      <c r="Q218" s="678">
        <v>0</v>
      </c>
      <c r="R218" s="678">
        <v>0</v>
      </c>
      <c r="S218" t="s">
        <v>6192</v>
      </c>
      <c r="T218" s="678"/>
      <c r="U218" s="678"/>
      <c r="V218" s="678"/>
      <c r="W218" s="678"/>
      <c r="X218" s="678"/>
      <c r="Y218" s="678"/>
      <c r="Z218" s="678"/>
      <c r="AA218" s="678"/>
      <c r="AB218" s="678"/>
      <c r="AC218" s="678"/>
      <c r="AD218" s="678"/>
      <c r="AE218" s="678"/>
      <c r="AF218" s="678"/>
      <c r="AG218" s="678"/>
      <c r="AH218" s="678"/>
      <c r="AI218" s="678"/>
      <c r="AJ218" s="678"/>
      <c r="AK218" s="678"/>
      <c r="AL218" s="678"/>
      <c r="AM218" s="678"/>
      <c r="AN218" s="678"/>
      <c r="AO218" s="678"/>
      <c r="AP218" s="678"/>
      <c r="AQ218" s="678"/>
      <c r="AR218" s="678"/>
      <c r="AS218" s="678"/>
      <c r="AT218" s="678"/>
      <c r="AU218" s="678"/>
      <c r="AV218" s="678"/>
      <c r="AW218" s="678"/>
      <c r="AX218" s="678"/>
      <c r="AY218" s="678"/>
      <c r="AZ218" s="678"/>
      <c r="BA218" s="678"/>
      <c r="BB218" s="678"/>
      <c r="BC218" s="678"/>
      <c r="BD218" s="678"/>
      <c r="BE218" s="678"/>
      <c r="BF218" s="678"/>
      <c r="BG218" s="678"/>
      <c r="BH218" s="678"/>
      <c r="BI218" s="678"/>
      <c r="BJ218" s="678"/>
      <c r="BK218" s="678"/>
      <c r="BL218" s="678"/>
      <c r="BM218" s="678"/>
      <c r="BN218" s="678"/>
      <c r="BO218" s="678"/>
      <c r="BP218" s="678"/>
      <c r="BQ218" s="678"/>
      <c r="BR218" s="678"/>
      <c r="BS218" s="678"/>
      <c r="BT218" s="678"/>
      <c r="BU218" s="678"/>
      <c r="BV218" s="678"/>
      <c r="BW218" s="678"/>
      <c r="BX218" s="678"/>
      <c r="BY218" s="678"/>
      <c r="BZ218" s="678"/>
      <c r="CA218" s="678"/>
      <c r="CB218" s="678"/>
      <c r="CC218" s="678"/>
      <c r="CD218" s="678"/>
      <c r="CE218" s="678"/>
      <c r="CF218" s="678"/>
      <c r="CG218" s="678"/>
      <c r="CH218" s="678"/>
      <c r="CI218" s="678"/>
      <c r="CJ218" s="678"/>
      <c r="CK218" s="678"/>
      <c r="CL218" s="678"/>
      <c r="CM218" s="678"/>
      <c r="CN218" s="678"/>
      <c r="CO218" s="678"/>
      <c r="CP218" s="678"/>
      <c r="CQ218" s="678"/>
      <c r="CR218" s="678"/>
      <c r="CS218" s="678"/>
      <c r="CT218" s="678"/>
      <c r="CU218" s="678"/>
      <c r="CV218" s="678"/>
      <c r="CW218" s="678"/>
      <c r="CX218" s="678"/>
      <c r="CY218" s="678"/>
      <c r="CZ218" s="678"/>
      <c r="DA218" s="678"/>
      <c r="DB218" s="678"/>
      <c r="DC218" s="678"/>
      <c r="DD218" s="678"/>
      <c r="DE218" s="678"/>
      <c r="DF218" s="678"/>
      <c r="DG218" s="678"/>
      <c r="DH218" s="678"/>
      <c r="DI218" s="678"/>
      <c r="DJ218" s="678"/>
      <c r="DK218" s="678"/>
      <c r="DL218" s="678"/>
      <c r="DM218" s="678"/>
      <c r="DN218" s="678"/>
      <c r="DO218" s="678"/>
      <c r="DP218" s="678"/>
      <c r="DQ218" s="678"/>
      <c r="DR218" s="678"/>
      <c r="DS218" s="678"/>
      <c r="DT218" s="678"/>
      <c r="DU218" s="678"/>
      <c r="DV218" s="678"/>
      <c r="DW218" s="678"/>
      <c r="DX218" s="678"/>
      <c r="DY218" s="678"/>
      <c r="DZ218" s="678"/>
      <c r="EA218" s="678"/>
      <c r="EB218" s="678"/>
      <c r="EC218" s="678"/>
      <c r="ED218" s="678"/>
      <c r="EE218" s="678"/>
      <c r="EF218" s="678"/>
      <c r="EG218" s="678"/>
      <c r="EH218" s="678"/>
      <c r="EI218" s="678"/>
      <c r="EJ218" s="678"/>
      <c r="EK218" s="678"/>
      <c r="EL218" s="678"/>
      <c r="EM218" s="678"/>
      <c r="EN218" s="678"/>
      <c r="EO218" s="678"/>
      <c r="EP218" s="678"/>
      <c r="EQ218" s="678"/>
      <c r="ER218" s="678"/>
      <c r="ES218" s="678"/>
      <c r="ET218" s="678"/>
      <c r="EU218" s="678"/>
      <c r="EV218" s="678"/>
      <c r="EW218" s="678"/>
      <c r="EX218" s="678"/>
      <c r="EY218" s="678"/>
      <c r="EZ218" s="678"/>
      <c r="FA218" s="678"/>
      <c r="FB218" s="678"/>
      <c r="FC218" s="678"/>
      <c r="FD218" s="678"/>
      <c r="FE218" s="678"/>
      <c r="FF218" s="678"/>
      <c r="FG218" s="678"/>
      <c r="FH218" s="678"/>
      <c r="FI218" s="678"/>
      <c r="FJ218" s="678"/>
      <c r="FK218" s="678"/>
      <c r="FL218" s="678"/>
      <c r="FM218" s="678"/>
      <c r="FN218" s="678"/>
      <c r="FO218" s="678"/>
      <c r="FP218" s="678"/>
      <c r="FQ218" s="678"/>
      <c r="FR218" s="678"/>
      <c r="FS218" s="678"/>
      <c r="FT218" s="678"/>
      <c r="FU218" s="678"/>
      <c r="FV218" s="678"/>
      <c r="FW218" s="678"/>
      <c r="FX218" s="678"/>
      <c r="FY218" s="678"/>
      <c r="FZ218" s="678"/>
      <c r="GA218" s="678"/>
      <c r="GB218" s="678"/>
      <c r="GC218" s="678"/>
      <c r="GD218" s="678"/>
      <c r="GE218" s="678"/>
      <c r="GF218" s="678"/>
      <c r="GG218" s="678"/>
      <c r="GH218" s="678"/>
      <c r="GI218" s="678"/>
      <c r="GJ218" s="678"/>
      <c r="GK218" s="678"/>
      <c r="GL218" s="678"/>
      <c r="GM218" s="678"/>
      <c r="GN218" s="678"/>
      <c r="GO218" s="678"/>
      <c r="GP218" s="678"/>
      <c r="GQ218" s="678"/>
      <c r="GR218" s="678"/>
      <c r="GS218" s="678"/>
      <c r="GT218" s="678"/>
      <c r="GU218" s="678"/>
      <c r="GV218" s="678"/>
      <c r="GW218" s="678"/>
      <c r="GX218" s="678"/>
      <c r="GY218" s="678"/>
      <c r="GZ218" s="678"/>
      <c r="HA218" s="678"/>
      <c r="HB218" s="678"/>
      <c r="HC218" s="678"/>
      <c r="HD218" s="678"/>
      <c r="HE218" s="678"/>
      <c r="HF218" s="678"/>
      <c r="HG218" s="678"/>
      <c r="HH218" s="678"/>
      <c r="HI218" s="678"/>
      <c r="HJ218" s="678"/>
      <c r="HK218" s="678"/>
      <c r="HL218" s="678"/>
      <c r="HM218" s="678"/>
      <c r="HN218" s="678"/>
      <c r="HO218" s="678"/>
      <c r="HP218" s="678"/>
      <c r="HQ218" s="678"/>
      <c r="HR218" s="678"/>
      <c r="HS218" s="678"/>
      <c r="HT218" s="678"/>
      <c r="HU218" s="678"/>
      <c r="HV218" s="678"/>
      <c r="HW218" s="678"/>
      <c r="HX218" s="678"/>
      <c r="HY218" s="678"/>
      <c r="HZ218" s="678"/>
      <c r="IA218" s="678"/>
      <c r="IB218" s="678"/>
      <c r="IC218" s="678"/>
      <c r="ID218" s="678"/>
      <c r="IE218" s="678"/>
      <c r="IF218" s="678"/>
      <c r="IG218" s="678"/>
      <c r="IH218" s="678"/>
      <c r="II218" s="678"/>
      <c r="IJ218" s="678"/>
      <c r="IK218" s="678"/>
      <c r="IL218" s="678"/>
      <c r="IM218" s="678"/>
      <c r="IN218" s="678"/>
      <c r="IO218" s="678"/>
      <c r="IP218" s="678"/>
      <c r="IQ218" s="678"/>
      <c r="IR218" s="678"/>
      <c r="IS218" s="678"/>
      <c r="IT218" s="678"/>
      <c r="IU218" s="678"/>
      <c r="IV218" s="678"/>
      <c r="IW218" s="678"/>
      <c r="IX218" s="678"/>
      <c r="IY218" s="678"/>
      <c r="IZ218" s="678"/>
      <c r="JA218" s="678"/>
      <c r="JB218" s="678"/>
      <c r="JC218" s="678"/>
      <c r="JD218" s="678"/>
      <c r="JE218" s="678"/>
      <c r="JF218" s="678"/>
      <c r="JG218" s="678"/>
      <c r="JH218" s="678"/>
      <c r="JI218" s="678"/>
      <c r="JJ218" s="678"/>
      <c r="JK218" s="678"/>
      <c r="JL218" s="678"/>
      <c r="JM218" s="678"/>
      <c r="JN218" s="678"/>
      <c r="JO218" s="678"/>
      <c r="JP218" s="678"/>
      <c r="JQ218" s="678"/>
      <c r="JR218" s="678"/>
      <c r="JS218" s="678"/>
      <c r="JT218" s="678"/>
      <c r="JU218" s="678"/>
      <c r="JV218" s="678"/>
      <c r="JW218" s="678"/>
      <c r="JX218" s="678"/>
      <c r="JY218" s="678"/>
      <c r="JZ218" s="678"/>
      <c r="KA218" s="678"/>
      <c r="KB218" s="678"/>
      <c r="KC218" s="678"/>
      <c r="KD218" s="678"/>
      <c r="KE218" s="678"/>
      <c r="KF218" s="678"/>
      <c r="KG218" s="678"/>
      <c r="KH218" s="678"/>
      <c r="KI218" s="678"/>
      <c r="KJ218" s="678"/>
      <c r="KK218" s="678"/>
      <c r="KL218" s="678"/>
      <c r="KM218" s="678"/>
      <c r="KN218" s="678"/>
      <c r="KO218" s="678"/>
      <c r="KP218" s="678"/>
      <c r="KQ218" s="678"/>
      <c r="KR218" s="678"/>
      <c r="KS218" s="678"/>
      <c r="KT218" s="678"/>
      <c r="KU218" s="678"/>
      <c r="KV218" s="678"/>
      <c r="KW218" s="678"/>
      <c r="KX218" s="678"/>
      <c r="KY218" s="678"/>
      <c r="KZ218" s="678"/>
      <c r="LA218" s="678"/>
      <c r="LB218" s="678"/>
      <c r="LC218" s="678"/>
      <c r="LD218" s="678"/>
      <c r="LE218" s="678"/>
      <c r="LF218" s="678"/>
      <c r="LG218" s="678"/>
      <c r="LH218" s="678"/>
      <c r="LI218" s="678"/>
      <c r="LJ218" s="678"/>
      <c r="LK218" s="678"/>
      <c r="LL218" s="678"/>
      <c r="LM218" s="678"/>
      <c r="LN218" s="678"/>
      <c r="LO218" s="678"/>
      <c r="LP218" s="678"/>
      <c r="LQ218" s="678"/>
      <c r="LR218" s="678"/>
      <c r="LS218" s="678"/>
      <c r="LT218" s="678"/>
      <c r="LU218" s="678"/>
      <c r="LV218" s="678"/>
      <c r="LW218" s="678"/>
      <c r="LX218" s="678"/>
      <c r="LY218" s="678"/>
      <c r="LZ218" s="678"/>
      <c r="MA218" s="678"/>
      <c r="MB218" s="678"/>
      <c r="MC218" s="678"/>
      <c r="MD218" s="678"/>
      <c r="ME218" s="678"/>
      <c r="MF218" s="678"/>
      <c r="MG218" s="678"/>
      <c r="MH218" s="678"/>
      <c r="MI218" s="678"/>
      <c r="MJ218" s="678"/>
      <c r="MK218" s="678"/>
      <c r="ML218" s="678"/>
      <c r="MM218" s="678"/>
      <c r="MN218" s="678"/>
      <c r="MO218" s="678"/>
      <c r="MP218" s="678"/>
      <c r="MQ218" s="678"/>
      <c r="MR218" s="678"/>
      <c r="MS218" s="678"/>
      <c r="MT218" s="678"/>
      <c r="MU218" s="678"/>
      <c r="MV218" s="678"/>
      <c r="MW218" s="678"/>
      <c r="MX218" s="678"/>
      <c r="MY218" s="678"/>
      <c r="MZ218" s="678"/>
      <c r="NA218" s="678"/>
      <c r="NB218" s="678"/>
      <c r="NC218" s="678"/>
      <c r="ND218" s="678"/>
      <c r="NE218" s="678"/>
      <c r="NF218" s="678"/>
      <c r="NG218" s="678"/>
      <c r="NH218" s="678"/>
      <c r="NI218" s="678"/>
      <c r="NJ218" s="678"/>
      <c r="NK218" s="678"/>
      <c r="NL218" s="678"/>
      <c r="NM218" s="678"/>
      <c r="NN218" s="678"/>
      <c r="NO218" s="678"/>
      <c r="NP218" s="678"/>
      <c r="NQ218" s="678"/>
      <c r="NR218" s="678"/>
      <c r="NS218" s="678"/>
      <c r="NT218" s="678"/>
      <c r="NU218" s="678"/>
      <c r="NV218" s="678"/>
      <c r="NW218" s="678"/>
      <c r="NX218" s="678"/>
      <c r="NY218" s="678"/>
      <c r="NZ218" s="678"/>
      <c r="OA218" s="678"/>
      <c r="OB218" s="678"/>
      <c r="OC218" s="678"/>
      <c r="OD218" s="678"/>
      <c r="OE218" s="678"/>
      <c r="OF218" s="678"/>
      <c r="OG218" s="678"/>
      <c r="OH218" s="678"/>
      <c r="OI218" s="678"/>
      <c r="OJ218" s="678"/>
      <c r="OK218" s="678"/>
      <c r="OL218" s="678"/>
      <c r="OM218" s="678"/>
      <c r="ON218" s="678"/>
      <c r="OO218" s="678"/>
      <c r="OP218" s="678"/>
      <c r="OQ218" s="678"/>
      <c r="OR218" s="678"/>
      <c r="OS218" s="678"/>
      <c r="OT218" s="678"/>
      <c r="OU218" s="678"/>
      <c r="OV218" s="678"/>
      <c r="OW218" s="678"/>
      <c r="OX218" s="678"/>
      <c r="OY218" s="678"/>
      <c r="OZ218" s="678"/>
      <c r="PA218" s="678"/>
      <c r="PB218" s="678"/>
      <c r="PC218" s="678"/>
      <c r="PD218" s="678"/>
      <c r="PE218" s="678"/>
      <c r="PF218" s="678"/>
      <c r="PG218" s="678"/>
      <c r="PH218" s="678"/>
      <c r="PI218" s="678"/>
      <c r="PJ218" s="678"/>
      <c r="PK218" s="678"/>
      <c r="PL218" s="678"/>
      <c r="PM218" s="678"/>
      <c r="PN218" s="678"/>
      <c r="PO218" s="678"/>
      <c r="PP218" s="678"/>
      <c r="PQ218" s="678"/>
      <c r="PR218" s="678"/>
      <c r="PS218" s="678"/>
      <c r="PT218" s="678"/>
      <c r="PU218" s="678"/>
      <c r="PV218" s="678"/>
      <c r="PW218" s="678"/>
      <c r="PX218" s="678"/>
      <c r="PY218" s="678"/>
      <c r="PZ218" s="678"/>
      <c r="QA218" s="678"/>
      <c r="QB218" s="678"/>
      <c r="QC218" s="678"/>
      <c r="QD218" s="678"/>
      <c r="QE218" s="678"/>
      <c r="QF218" s="678"/>
      <c r="QG218" s="678"/>
      <c r="QH218" s="678"/>
      <c r="QI218" s="678"/>
      <c r="QJ218" s="678"/>
      <c r="QK218" s="678"/>
      <c r="QL218" s="678"/>
      <c r="QM218" s="678"/>
      <c r="QN218" s="678"/>
      <c r="QO218" s="678"/>
      <c r="QP218" s="678"/>
      <c r="QQ218" s="678"/>
      <c r="QR218" s="678"/>
      <c r="QS218" s="678"/>
      <c r="QT218" s="678"/>
      <c r="QU218" s="678"/>
      <c r="QV218" s="678"/>
      <c r="QW218" s="678"/>
      <c r="QX218" s="678"/>
      <c r="QY218" s="678"/>
      <c r="QZ218" s="678"/>
      <c r="RA218" s="678"/>
      <c r="RB218" s="678"/>
      <c r="RC218" s="678"/>
      <c r="RD218" s="678"/>
      <c r="RE218" s="678"/>
      <c r="RF218" s="678"/>
      <c r="RG218" s="678"/>
      <c r="RH218" s="678"/>
      <c r="RI218" s="678"/>
      <c r="RJ218" s="678"/>
      <c r="RK218" s="678"/>
      <c r="RL218" s="678"/>
      <c r="RM218" s="678"/>
      <c r="RN218" s="678"/>
      <c r="RO218" s="678"/>
      <c r="RP218" s="678"/>
      <c r="RQ218" s="678"/>
      <c r="RR218" s="678"/>
      <c r="RS218" s="678"/>
      <c r="RT218" s="678"/>
      <c r="RU218" s="678"/>
      <c r="RV218" s="678"/>
      <c r="RW218" s="678"/>
      <c r="RX218" s="678"/>
      <c r="RY218" s="678"/>
      <c r="RZ218" s="678"/>
      <c r="SA218" s="678"/>
      <c r="SB218" s="678"/>
      <c r="SC218" s="678"/>
      <c r="SD218" s="678"/>
      <c r="SE218" s="678"/>
      <c r="SF218" s="678"/>
      <c r="SG218" s="678"/>
      <c r="SH218" s="678"/>
      <c r="SI218" s="678"/>
      <c r="SJ218" s="678"/>
      <c r="SK218" s="678"/>
      <c r="SL218" s="678"/>
      <c r="SM218" s="678"/>
      <c r="SN218" s="678"/>
      <c r="SO218" s="678"/>
      <c r="SP218" s="678"/>
      <c r="SQ218" s="678"/>
      <c r="SR218" s="678"/>
      <c r="SS218" s="678"/>
      <c r="ST218" s="678"/>
      <c r="SU218" s="678"/>
      <c r="SV218" s="678"/>
      <c r="SW218" s="678"/>
      <c r="SX218" s="678"/>
      <c r="SY218" s="678"/>
      <c r="SZ218" s="678"/>
      <c r="TA218" s="678"/>
      <c r="TB218" s="678"/>
      <c r="TC218" s="678"/>
      <c r="TD218" s="678"/>
      <c r="TE218" s="678"/>
      <c r="TF218" s="678"/>
      <c r="TG218" s="678"/>
      <c r="TH218" s="678"/>
      <c r="TI218" s="678"/>
      <c r="TJ218" s="678"/>
      <c r="TK218" s="678"/>
    </row>
    <row r="219" spans="11:585">
      <c r="K219" t="s">
        <v>1086</v>
      </c>
      <c r="M219" s="678">
        <v>79068381.040000007</v>
      </c>
      <c r="N219" s="678">
        <v>63789839.950000003</v>
      </c>
      <c r="O219" s="678">
        <v>40015000.920000002</v>
      </c>
      <c r="P219" s="678">
        <v>80303.58</v>
      </c>
      <c r="Q219" s="678">
        <v>38233.78</v>
      </c>
      <c r="R219" s="678">
        <v>19355.5</v>
      </c>
      <c r="S219" t="s">
        <v>6192</v>
      </c>
      <c r="T219" s="678"/>
      <c r="U219" s="678"/>
      <c r="V219" s="678"/>
      <c r="W219" s="678"/>
      <c r="X219" s="678"/>
      <c r="Y219" s="678"/>
      <c r="Z219" s="678"/>
      <c r="AA219" s="678"/>
      <c r="AB219" s="678"/>
      <c r="AC219" s="678"/>
      <c r="AD219" s="678"/>
      <c r="AE219" s="678"/>
      <c r="AF219" s="678"/>
      <c r="AG219" s="678"/>
      <c r="AH219" s="678"/>
      <c r="AI219" s="678"/>
      <c r="AJ219" s="678"/>
      <c r="AK219" s="678"/>
      <c r="AL219" s="678"/>
      <c r="AM219" s="678"/>
      <c r="AN219" s="678"/>
      <c r="AO219" s="678"/>
      <c r="AP219" s="678"/>
      <c r="AQ219" s="678"/>
      <c r="AR219" s="678"/>
      <c r="AS219" s="678"/>
      <c r="AT219" s="678"/>
      <c r="AU219" s="678"/>
      <c r="AV219" s="678"/>
      <c r="AW219" s="678"/>
      <c r="AX219" s="678"/>
      <c r="AY219" s="678"/>
      <c r="AZ219" s="678"/>
      <c r="BA219" s="678"/>
      <c r="BB219" s="678"/>
      <c r="BC219" s="678"/>
      <c r="BD219" s="678"/>
      <c r="BE219" s="678"/>
      <c r="BF219" s="678"/>
      <c r="BG219" s="678"/>
      <c r="BH219" s="678"/>
      <c r="BI219" s="678"/>
      <c r="BJ219" s="678"/>
      <c r="BK219" s="678"/>
      <c r="BL219" s="678"/>
      <c r="BM219" s="678"/>
      <c r="BN219" s="678"/>
      <c r="BO219" s="678"/>
      <c r="BP219" s="678"/>
      <c r="BQ219" s="678"/>
      <c r="BR219" s="678"/>
      <c r="BS219" s="678"/>
      <c r="BT219" s="678"/>
      <c r="BU219" s="678"/>
      <c r="BV219" s="678"/>
      <c r="BW219" s="678"/>
      <c r="BX219" s="678"/>
      <c r="BY219" s="678"/>
      <c r="BZ219" s="678"/>
      <c r="CA219" s="678"/>
      <c r="CB219" s="678"/>
      <c r="CC219" s="678"/>
      <c r="CD219" s="678"/>
      <c r="CE219" s="678"/>
      <c r="CF219" s="678"/>
      <c r="CG219" s="678"/>
      <c r="CH219" s="678"/>
      <c r="CI219" s="678"/>
      <c r="CJ219" s="678"/>
      <c r="CK219" s="678"/>
      <c r="CL219" s="678"/>
      <c r="CM219" s="678"/>
      <c r="CN219" s="678"/>
      <c r="CO219" s="678"/>
      <c r="CP219" s="678"/>
      <c r="CQ219" s="678"/>
      <c r="CR219" s="678"/>
      <c r="CS219" s="678"/>
      <c r="CT219" s="678"/>
      <c r="CU219" s="678"/>
      <c r="CV219" s="678"/>
      <c r="CW219" s="678"/>
      <c r="CX219" s="678"/>
      <c r="CY219" s="678"/>
      <c r="CZ219" s="678"/>
      <c r="DA219" s="678"/>
      <c r="DB219" s="678"/>
      <c r="DC219" s="678"/>
      <c r="DD219" s="678"/>
      <c r="DE219" s="678"/>
      <c r="DF219" s="678"/>
      <c r="DG219" s="678"/>
      <c r="DH219" s="678"/>
      <c r="DI219" s="678"/>
      <c r="DJ219" s="678"/>
      <c r="DK219" s="678"/>
      <c r="DL219" s="678"/>
      <c r="DM219" s="678"/>
      <c r="DN219" s="678"/>
      <c r="DO219" s="678"/>
      <c r="DP219" s="678"/>
      <c r="DQ219" s="678"/>
      <c r="DR219" s="678"/>
      <c r="DS219" s="678"/>
      <c r="DT219" s="678"/>
      <c r="DU219" s="678"/>
      <c r="DV219" s="678"/>
      <c r="DW219" s="678"/>
      <c r="DX219" s="678"/>
      <c r="DY219" s="678"/>
      <c r="DZ219" s="678"/>
      <c r="EA219" s="678"/>
      <c r="EB219" s="678"/>
      <c r="EC219" s="678">
        <v>12411.34</v>
      </c>
      <c r="ED219" s="678">
        <v>12411.34</v>
      </c>
      <c r="EE219" s="678">
        <v>166818.25</v>
      </c>
      <c r="EF219" s="678">
        <v>393095.23</v>
      </c>
      <c r="EG219" s="678">
        <v>619372.21</v>
      </c>
      <c r="EH219" s="678">
        <v>845649.18</v>
      </c>
      <c r="EI219" s="678">
        <v>1097253.99</v>
      </c>
      <c r="EJ219" s="678">
        <v>1411662.87</v>
      </c>
      <c r="EK219" s="678">
        <v>1411662.87</v>
      </c>
      <c r="EL219" s="678">
        <v>1937517.07</v>
      </c>
      <c r="EM219" s="678">
        <v>2620170.46</v>
      </c>
      <c r="EN219" s="678">
        <v>3842949.68</v>
      </c>
      <c r="EO219" s="678">
        <v>4677265.8600000003</v>
      </c>
      <c r="EP219" s="678">
        <v>5553552.5199999996</v>
      </c>
      <c r="EQ219" s="678">
        <v>6252513.2300000004</v>
      </c>
      <c r="ER219" s="678">
        <v>6252513.2300000004</v>
      </c>
      <c r="ES219" s="678">
        <v>6598308.4299999997</v>
      </c>
      <c r="ET219" s="678">
        <v>6809733.4800000004</v>
      </c>
      <c r="EU219" s="678">
        <v>7070925.2400000002</v>
      </c>
      <c r="EV219" s="678">
        <v>7357528.5</v>
      </c>
      <c r="EW219" s="678">
        <v>7545833.6100000003</v>
      </c>
      <c r="EX219" s="678">
        <v>7798447.6299999999</v>
      </c>
      <c r="EY219" s="678">
        <v>7798447.6299999999</v>
      </c>
      <c r="EZ219" s="678">
        <v>8117728.8700000001</v>
      </c>
      <c r="FA219" s="678">
        <v>8229815.0899999999</v>
      </c>
      <c r="FB219" s="678">
        <v>8303339.3499999996</v>
      </c>
      <c r="FC219" s="678">
        <v>8378468.3600000003</v>
      </c>
      <c r="FD219" s="678">
        <v>8453972.7899999991</v>
      </c>
      <c r="FE219" s="678">
        <v>8532626.5</v>
      </c>
      <c r="FF219" s="678">
        <v>8532626.5</v>
      </c>
      <c r="FG219" s="678">
        <v>8615044.6600000001</v>
      </c>
      <c r="FH219" s="678">
        <v>8701912.7200000007</v>
      </c>
      <c r="FI219" s="678">
        <v>8788782.7100000009</v>
      </c>
      <c r="FJ219" s="678">
        <v>8875652.9800000004</v>
      </c>
      <c r="FK219" s="678">
        <v>8964752.3200000003</v>
      </c>
      <c r="FL219" s="678">
        <v>9058386.1500000004</v>
      </c>
      <c r="FM219" s="678">
        <v>9058386.1500000004</v>
      </c>
      <c r="FN219" s="678">
        <v>9152021.9000000004</v>
      </c>
      <c r="FO219" s="678">
        <v>9247148.5500000007</v>
      </c>
      <c r="FP219" s="678">
        <v>9343623.8499999996</v>
      </c>
      <c r="FQ219" s="678">
        <v>9440099.1400000006</v>
      </c>
      <c r="FR219" s="678">
        <v>9512422.0299999993</v>
      </c>
      <c r="FS219" s="678">
        <v>9580482.7200000007</v>
      </c>
      <c r="FT219" s="678">
        <v>9580482.7200000007</v>
      </c>
      <c r="FU219" s="678">
        <v>9648543.4100000001</v>
      </c>
      <c r="FV219" s="678">
        <v>9716604.0999999996</v>
      </c>
      <c r="FW219" s="678">
        <v>9784664.8000000007</v>
      </c>
      <c r="FX219" s="678">
        <v>9853586.5099999998</v>
      </c>
      <c r="FY219" s="678">
        <v>9924636.4000000004</v>
      </c>
      <c r="FZ219" s="678">
        <v>10001863.91</v>
      </c>
      <c r="GA219" s="678">
        <v>10001863.91</v>
      </c>
      <c r="GB219" s="678">
        <v>10080727.220000001</v>
      </c>
      <c r="GC219" s="678">
        <v>10161606.77</v>
      </c>
      <c r="GD219" s="678">
        <v>10242486.32</v>
      </c>
      <c r="GE219" s="678">
        <v>10323365.880000001</v>
      </c>
      <c r="GF219" s="678">
        <v>10404245.550000001</v>
      </c>
      <c r="GG219" s="678">
        <v>10485125.289999999</v>
      </c>
      <c r="GH219" s="678">
        <v>10485125.289999999</v>
      </c>
      <c r="GI219" s="678">
        <v>10566005.029999999</v>
      </c>
      <c r="GJ219" s="678">
        <v>10647384.789999999</v>
      </c>
      <c r="GK219" s="678">
        <v>10730763.279999999</v>
      </c>
      <c r="GL219" s="678">
        <v>10815692.220000001</v>
      </c>
      <c r="GM219" s="678">
        <v>10912482.59</v>
      </c>
      <c r="GN219" s="678">
        <v>11015238.630000001</v>
      </c>
      <c r="GO219" s="678">
        <v>11015238.630000001</v>
      </c>
      <c r="GP219" s="678">
        <v>11118623.75</v>
      </c>
      <c r="GQ219" s="678">
        <v>11222276.550000001</v>
      </c>
      <c r="GR219" s="678">
        <v>11334622.300000001</v>
      </c>
      <c r="GS219" s="678">
        <v>11457262.689999999</v>
      </c>
      <c r="GT219" s="678">
        <v>11581140.140000001</v>
      </c>
      <c r="GU219" s="678">
        <v>11705511.32</v>
      </c>
      <c r="GV219" s="678">
        <v>11705511.32</v>
      </c>
      <c r="GW219" s="678">
        <v>11830686.289999999</v>
      </c>
      <c r="GX219" s="678">
        <v>11945382.07</v>
      </c>
      <c r="GY219" s="678">
        <v>12063055.699999999</v>
      </c>
      <c r="GZ219" s="678">
        <v>12183841.48</v>
      </c>
      <c r="HA219" s="678">
        <v>12304713.15</v>
      </c>
      <c r="HB219" s="678">
        <v>12427475.26</v>
      </c>
      <c r="HC219" s="678">
        <v>12427475.26</v>
      </c>
      <c r="HD219" s="678">
        <v>12551915.390000001</v>
      </c>
      <c r="HE219" s="678">
        <v>12677720.51</v>
      </c>
      <c r="HF219" s="678">
        <v>12812121.42</v>
      </c>
      <c r="HG219" s="678">
        <v>12959267.109999999</v>
      </c>
      <c r="HH219" s="678">
        <v>13113078.09</v>
      </c>
      <c r="HI219" s="678">
        <v>13267749.01</v>
      </c>
      <c r="HJ219" s="678">
        <v>13267749.01</v>
      </c>
      <c r="HK219" s="678">
        <v>13439707</v>
      </c>
      <c r="HL219" s="678">
        <v>13623862.58</v>
      </c>
      <c r="HM219" s="678">
        <v>13809877.23</v>
      </c>
      <c r="HN219" s="678">
        <v>13997335.85</v>
      </c>
      <c r="HO219" s="678">
        <v>14136772.73</v>
      </c>
      <c r="HP219" s="678">
        <v>14277689.4</v>
      </c>
      <c r="HQ219" s="678">
        <v>14277689.4</v>
      </c>
      <c r="HR219" s="678">
        <v>14420769.59</v>
      </c>
      <c r="HS219" s="678">
        <v>14420769.59</v>
      </c>
      <c r="HT219" s="678">
        <v>14567691.26</v>
      </c>
      <c r="HU219" s="678">
        <v>14715101.619999999</v>
      </c>
      <c r="HV219" s="678">
        <v>14862619.84</v>
      </c>
      <c r="HW219" s="678">
        <v>15010140.77</v>
      </c>
      <c r="HX219" s="678">
        <v>15010140.77</v>
      </c>
      <c r="HY219" s="678">
        <v>15157971.83</v>
      </c>
      <c r="HZ219" s="678">
        <v>15313906.199999999</v>
      </c>
      <c r="IA219" s="678">
        <v>15476661.4</v>
      </c>
      <c r="IB219" s="678">
        <v>15642776.789999999</v>
      </c>
      <c r="IC219" s="678">
        <v>15805773.1</v>
      </c>
      <c r="ID219" s="678">
        <v>15973310.619999999</v>
      </c>
      <c r="IE219" s="678">
        <v>15973310.619999999</v>
      </c>
      <c r="IF219" s="678">
        <v>16145155.060000001</v>
      </c>
      <c r="IG219" s="678">
        <v>16262937.890000001</v>
      </c>
      <c r="IH219" s="678">
        <v>16379922.52</v>
      </c>
      <c r="II219" s="678">
        <v>16495416.470000001</v>
      </c>
      <c r="IJ219" s="678">
        <v>16582804.460000001</v>
      </c>
      <c r="IK219" s="678">
        <v>16671797.49</v>
      </c>
      <c r="IL219" s="678">
        <v>16671797.49</v>
      </c>
      <c r="IM219" s="678">
        <v>16756493.689999999</v>
      </c>
      <c r="IN219" s="678">
        <v>16836813.190000001</v>
      </c>
      <c r="IO219" s="678">
        <v>16913097.52</v>
      </c>
      <c r="IP219" s="678">
        <v>16988394.09</v>
      </c>
      <c r="IQ219" s="678">
        <v>17063690.91</v>
      </c>
      <c r="IR219" s="678">
        <v>17063690.91</v>
      </c>
      <c r="IS219" s="678">
        <v>17063690.91</v>
      </c>
      <c r="IT219" s="678">
        <v>17063690.91</v>
      </c>
      <c r="IU219" s="678">
        <v>17063690.91</v>
      </c>
      <c r="IV219" s="678">
        <v>17063690.91</v>
      </c>
      <c r="IW219" s="678">
        <v>17195714.800000001</v>
      </c>
      <c r="IX219" s="678">
        <v>17451961.890000001</v>
      </c>
      <c r="IY219" s="678">
        <v>17880080.219999999</v>
      </c>
      <c r="IZ219" s="678">
        <v>17880080.219999999</v>
      </c>
      <c r="JA219" s="678">
        <v>17965650.190000001</v>
      </c>
      <c r="JB219" s="678">
        <v>18053183.059999999</v>
      </c>
      <c r="JC219" s="678">
        <v>18226057.370000001</v>
      </c>
      <c r="JD219" s="678">
        <v>18654956.010000002</v>
      </c>
      <c r="JE219" s="678">
        <v>19077534.440000001</v>
      </c>
      <c r="JF219" s="678">
        <v>19499402.32</v>
      </c>
      <c r="JG219" s="678">
        <v>19499402.32</v>
      </c>
      <c r="JH219" s="678">
        <v>20291083.170000002</v>
      </c>
      <c r="JI219" s="678">
        <v>21395682.640000001</v>
      </c>
      <c r="JJ219" s="678">
        <v>21760656.280000001</v>
      </c>
      <c r="JK219" s="678">
        <v>21834750.399999999</v>
      </c>
      <c r="JL219" s="678">
        <v>21861200.84</v>
      </c>
      <c r="JM219" s="678">
        <v>21886347.52</v>
      </c>
      <c r="JN219" s="678">
        <v>21886347.52</v>
      </c>
      <c r="JO219" s="678">
        <v>21913424.600000001</v>
      </c>
      <c r="JP219" s="678">
        <v>21940501.68</v>
      </c>
      <c r="JQ219" s="678">
        <v>21967578.77</v>
      </c>
      <c r="JR219" s="678">
        <v>21994655.850000001</v>
      </c>
      <c r="JS219" s="678">
        <v>22021733.030000001</v>
      </c>
      <c r="JT219" s="678">
        <v>22048810.48</v>
      </c>
      <c r="JU219" s="678">
        <v>22048810.48</v>
      </c>
      <c r="JV219" s="678">
        <v>22075887.940000001</v>
      </c>
      <c r="JW219" s="678">
        <v>22102965.399999999</v>
      </c>
      <c r="JX219" s="678">
        <v>22130149.91</v>
      </c>
      <c r="JY219" s="678">
        <v>22157337.640000001</v>
      </c>
      <c r="JZ219" s="678">
        <v>22185216.059999999</v>
      </c>
      <c r="KA219" s="678">
        <v>22214063.870000001</v>
      </c>
      <c r="KB219" s="678">
        <v>22214063.870000001</v>
      </c>
      <c r="KC219" s="678">
        <v>22243479.370000001</v>
      </c>
      <c r="KD219" s="678">
        <v>22272894.879999999</v>
      </c>
      <c r="KE219" s="678">
        <v>22302310.379999999</v>
      </c>
      <c r="KF219" s="678">
        <v>22331725.890000001</v>
      </c>
      <c r="KG219" s="678">
        <v>22366619.489999998</v>
      </c>
      <c r="KH219" s="678">
        <v>22401517.440000001</v>
      </c>
      <c r="KI219" s="678">
        <v>22401517.440000001</v>
      </c>
      <c r="KJ219" s="678">
        <v>22436415.399999999</v>
      </c>
      <c r="KK219" s="678">
        <v>22471313.350000001</v>
      </c>
      <c r="KL219" s="678">
        <v>22506211.309999999</v>
      </c>
      <c r="KM219" s="678">
        <v>22541109.260000002</v>
      </c>
      <c r="KN219" s="678">
        <v>22562308.170000002</v>
      </c>
      <c r="KO219" s="678">
        <v>22586434.149999999</v>
      </c>
      <c r="KP219" s="678">
        <v>22586434.149999999</v>
      </c>
      <c r="KQ219" s="678">
        <v>22605157.469999999</v>
      </c>
      <c r="KR219" s="678">
        <v>22623880.800000001</v>
      </c>
      <c r="KS219" s="678">
        <v>22642604.120000001</v>
      </c>
      <c r="KT219" s="678">
        <v>22661327.449999999</v>
      </c>
      <c r="KU219" s="678">
        <v>22680050.77</v>
      </c>
      <c r="KV219" s="678">
        <v>22698774.09</v>
      </c>
      <c r="KW219" s="678">
        <v>22698774.09</v>
      </c>
      <c r="KX219" s="678">
        <v>22717497.420000002</v>
      </c>
      <c r="KY219" s="678">
        <v>22737019.66</v>
      </c>
      <c r="KZ219" s="678">
        <v>22783134.43</v>
      </c>
      <c r="LA219" s="678">
        <v>22829249.210000001</v>
      </c>
      <c r="LB219" s="678">
        <v>22876197.809999999</v>
      </c>
      <c r="LC219" s="678">
        <v>22931182.399999999</v>
      </c>
      <c r="LD219" s="678">
        <v>22931182.399999999</v>
      </c>
      <c r="LE219" s="678">
        <v>23001315.140000001</v>
      </c>
      <c r="LF219" s="678">
        <v>23076266.129999999</v>
      </c>
      <c r="LG219" s="678">
        <v>23127005.640000001</v>
      </c>
      <c r="LH219" s="678">
        <v>23127005.640000001</v>
      </c>
      <c r="LI219" s="678">
        <v>23127005.640000001</v>
      </c>
      <c r="LJ219" s="678">
        <v>23127005.640000001</v>
      </c>
      <c r="LK219" s="678">
        <v>23127005.640000001</v>
      </c>
      <c r="LL219" s="678">
        <v>23127005.640000001</v>
      </c>
      <c r="LM219" s="678">
        <v>23177806.960000001</v>
      </c>
      <c r="LN219" s="678">
        <v>23231215.84</v>
      </c>
      <c r="LO219" s="678">
        <v>23287364.649999999</v>
      </c>
      <c r="LP219" s="678">
        <v>23343857.289999999</v>
      </c>
      <c r="LQ219" s="678">
        <v>23400497.09</v>
      </c>
      <c r="LR219" s="678">
        <v>23400497.09</v>
      </c>
      <c r="LS219" s="678">
        <v>23457164.559999999</v>
      </c>
      <c r="LT219" s="678">
        <v>23515572.359999999</v>
      </c>
      <c r="LU219" s="678">
        <v>23594366.93</v>
      </c>
      <c r="LV219" s="678">
        <v>23673737.850000001</v>
      </c>
      <c r="LW219" s="678">
        <v>23753379.359999999</v>
      </c>
      <c r="LX219" s="678">
        <v>23833020.859999999</v>
      </c>
      <c r="LY219" s="678">
        <v>23833020.859999999</v>
      </c>
      <c r="LZ219" s="678">
        <v>23912662.370000001</v>
      </c>
      <c r="MA219" s="678">
        <v>23993765.539999999</v>
      </c>
      <c r="MB219" s="678">
        <v>24081675.34</v>
      </c>
      <c r="MC219" s="678">
        <v>24180058.09</v>
      </c>
      <c r="MD219" s="678">
        <v>24278440.84</v>
      </c>
      <c r="ME219" s="678">
        <v>24376844.129999999</v>
      </c>
      <c r="MF219" s="678">
        <v>24376844.129999999</v>
      </c>
      <c r="MG219" s="678">
        <v>24475293.93</v>
      </c>
      <c r="MH219" s="678">
        <v>24574210.039999999</v>
      </c>
      <c r="MI219" s="678">
        <v>24673473.43</v>
      </c>
      <c r="MJ219" s="678">
        <v>24772736.82</v>
      </c>
      <c r="MK219" s="678">
        <v>24872030.440000001</v>
      </c>
      <c r="ML219" s="678">
        <v>24971922.550000001</v>
      </c>
      <c r="MM219" s="678">
        <v>24971922.550000001</v>
      </c>
      <c r="MN219" s="678">
        <v>25072609.93</v>
      </c>
      <c r="MO219" s="678">
        <v>25173595.84</v>
      </c>
      <c r="MP219" s="678">
        <v>25274581.760000002</v>
      </c>
      <c r="MQ219" s="678">
        <v>25375619.239999998</v>
      </c>
      <c r="MR219" s="678">
        <v>25476771.170000002</v>
      </c>
      <c r="MS219" s="678">
        <v>25578006.960000001</v>
      </c>
      <c r="MT219" s="678">
        <v>25578006.960000001</v>
      </c>
      <c r="MU219" s="678">
        <v>25679340.629999999</v>
      </c>
      <c r="MV219" s="678">
        <v>25780759.030000001</v>
      </c>
      <c r="MW219" s="678">
        <v>25883204.890000001</v>
      </c>
      <c r="MX219" s="678">
        <v>25986298</v>
      </c>
      <c r="MY219" s="678">
        <v>26089445.829999998</v>
      </c>
      <c r="MZ219" s="678">
        <v>26192594.280000001</v>
      </c>
      <c r="NA219" s="678">
        <v>26192594.280000001</v>
      </c>
      <c r="NB219" s="678">
        <v>26295788.059999999</v>
      </c>
      <c r="NC219" s="678">
        <v>26399022.84</v>
      </c>
      <c r="ND219" s="678">
        <v>26502411.149999999</v>
      </c>
      <c r="NE219" s="678">
        <v>26606188.52</v>
      </c>
      <c r="NF219" s="678">
        <v>26711356.030000001</v>
      </c>
      <c r="NG219" s="678">
        <v>26817637.640000001</v>
      </c>
      <c r="NH219" s="678">
        <v>26817637.640000001</v>
      </c>
      <c r="NI219" s="678">
        <v>26924326.629999999</v>
      </c>
      <c r="NJ219" s="678">
        <v>27031015.620000001</v>
      </c>
      <c r="NK219" s="678">
        <v>27137747.800000001</v>
      </c>
      <c r="NL219" s="678">
        <v>27244561.629999999</v>
      </c>
      <c r="NM219" s="678">
        <v>27351375.460000001</v>
      </c>
      <c r="NN219" s="678">
        <v>27460769.420000002</v>
      </c>
      <c r="NO219" s="678">
        <v>27460769.420000002</v>
      </c>
      <c r="NP219" s="678">
        <v>27572991.539999999</v>
      </c>
      <c r="NQ219" s="678">
        <v>27685341.050000001</v>
      </c>
      <c r="NR219" s="678">
        <v>27800386.850000001</v>
      </c>
      <c r="NS219" s="678">
        <v>27917312.390000001</v>
      </c>
      <c r="NT219" s="678">
        <v>28034653.57</v>
      </c>
      <c r="NU219" s="678">
        <v>28154859.809999999</v>
      </c>
      <c r="NV219" s="678">
        <v>28154859.809999999</v>
      </c>
      <c r="NW219" s="678">
        <v>28295735.09</v>
      </c>
      <c r="NX219" s="678">
        <v>28438507.609999999</v>
      </c>
      <c r="NY219" s="678">
        <v>28586259.09</v>
      </c>
      <c r="NZ219" s="678">
        <v>28733474.010000002</v>
      </c>
      <c r="OA219" s="678">
        <v>28882615.460000001</v>
      </c>
      <c r="OB219" s="678">
        <v>29056419.210000001</v>
      </c>
      <c r="OC219" s="678">
        <v>29056419.210000001</v>
      </c>
      <c r="OD219" s="678">
        <v>29239806.949999999</v>
      </c>
      <c r="OE219" s="678">
        <v>29425349.780000001</v>
      </c>
      <c r="OF219" s="678">
        <v>29622481.52</v>
      </c>
      <c r="OG219" s="678">
        <v>29825041.420000002</v>
      </c>
      <c r="OH219" s="678">
        <v>30040811.129999999</v>
      </c>
      <c r="OI219" s="678">
        <v>30256747.07</v>
      </c>
      <c r="OJ219" s="678">
        <v>30256747.07</v>
      </c>
      <c r="OK219" s="678">
        <v>30481293.719999999</v>
      </c>
      <c r="OL219" s="678">
        <v>30709213.600000001</v>
      </c>
      <c r="OM219" s="678">
        <v>30942817.109999999</v>
      </c>
      <c r="ON219" s="678">
        <v>31177129.489999998</v>
      </c>
      <c r="OO219" s="678">
        <v>31412308.27</v>
      </c>
      <c r="OP219" s="678">
        <v>31650412.030000001</v>
      </c>
      <c r="OQ219" s="678">
        <v>31650412.030000001</v>
      </c>
      <c r="OR219" s="678">
        <v>31892461.02</v>
      </c>
      <c r="OS219" s="678">
        <v>32135819.48</v>
      </c>
      <c r="OT219" s="678">
        <v>32398534.52</v>
      </c>
      <c r="OU219" s="678">
        <v>32664730.43</v>
      </c>
      <c r="OV219" s="678">
        <v>32937184.5</v>
      </c>
      <c r="OW219" s="678">
        <v>33221324.370000001</v>
      </c>
      <c r="OX219" s="678">
        <v>33221324.370000001</v>
      </c>
      <c r="OY219" s="678">
        <v>33515198.34</v>
      </c>
      <c r="OZ219" s="678">
        <v>33810744.759999998</v>
      </c>
      <c r="PA219" s="678">
        <v>34118478.270000003</v>
      </c>
      <c r="PB219" s="678">
        <v>34426871.810000002</v>
      </c>
      <c r="PC219" s="678">
        <v>34736761.899999999</v>
      </c>
      <c r="PD219" s="678">
        <v>35050710.549999997</v>
      </c>
      <c r="PE219" s="678">
        <v>35050710.549999997</v>
      </c>
      <c r="PF219" s="678">
        <v>35377612.719999999</v>
      </c>
      <c r="PG219" s="678">
        <v>35714648.310000002</v>
      </c>
      <c r="PH219" s="678">
        <v>36059718.060000002</v>
      </c>
      <c r="PI219" s="678">
        <v>36405249.75</v>
      </c>
      <c r="PJ219" s="678">
        <v>36757574.630000003</v>
      </c>
      <c r="PK219" s="678">
        <v>37123056.619999997</v>
      </c>
      <c r="PL219" s="678">
        <v>37123056.619999997</v>
      </c>
      <c r="PM219" s="678">
        <v>37493267.399999999</v>
      </c>
      <c r="PN219" s="678">
        <v>37877639.57</v>
      </c>
      <c r="PO219" s="678">
        <v>38284847.990000002</v>
      </c>
      <c r="PP219" s="678">
        <v>38736685.119999997</v>
      </c>
      <c r="PQ219" s="678">
        <v>41349849.340000004</v>
      </c>
      <c r="PR219" s="678">
        <v>45565633.030000001</v>
      </c>
      <c r="PS219" s="678">
        <v>45565633.030000001</v>
      </c>
      <c r="PT219" s="678">
        <v>49036688.420000002</v>
      </c>
      <c r="PU219" s="678">
        <v>52627133.060000002</v>
      </c>
      <c r="PV219" s="678">
        <v>53301604.109999999</v>
      </c>
      <c r="PW219" s="678">
        <v>54170364.549999997</v>
      </c>
      <c r="PX219" s="678">
        <v>54170364.549999997</v>
      </c>
      <c r="PY219" s="678">
        <v>55024567.780000001</v>
      </c>
      <c r="PZ219" s="678">
        <v>55024567.780000001</v>
      </c>
      <c r="QA219" s="678">
        <v>55998100.18</v>
      </c>
      <c r="QB219" s="678">
        <v>57283192.859999999</v>
      </c>
      <c r="QC219" s="678">
        <v>58788460.990000002</v>
      </c>
      <c r="QD219" s="678">
        <v>60837545.939999998</v>
      </c>
      <c r="QE219" s="678">
        <v>62186802.960000001</v>
      </c>
      <c r="QF219" s="678">
        <v>63192821.979999997</v>
      </c>
      <c r="QG219" s="678">
        <v>63192821.979999997</v>
      </c>
      <c r="QH219" s="678">
        <v>63343568.82</v>
      </c>
      <c r="QI219" s="678">
        <v>63567359.649999999</v>
      </c>
      <c r="QJ219" s="678">
        <v>63726092.07</v>
      </c>
      <c r="QK219" s="678">
        <v>63789839.950000003</v>
      </c>
      <c r="QL219" s="678">
        <v>64091671.850000001</v>
      </c>
      <c r="QM219" s="678">
        <v>64647492.159999996</v>
      </c>
      <c r="QN219" s="678">
        <v>64647492.159999996</v>
      </c>
      <c r="QO219" s="678">
        <v>65217783.960000001</v>
      </c>
      <c r="QP219" s="678">
        <v>66061931.090000004</v>
      </c>
      <c r="QQ219" s="678">
        <v>67588641.040000007</v>
      </c>
      <c r="QR219" s="678">
        <v>68634657.890000001</v>
      </c>
      <c r="QS219" s="678">
        <v>68868621.609999999</v>
      </c>
      <c r="QT219" s="678">
        <v>69262420.819999993</v>
      </c>
      <c r="QU219" s="678">
        <v>69262420.819999993</v>
      </c>
      <c r="QV219" s="678">
        <v>69572353.120000005</v>
      </c>
      <c r="QW219" s="678">
        <v>69909673.590000004</v>
      </c>
      <c r="QX219" s="678">
        <v>70208105.769999996</v>
      </c>
      <c r="QY219" s="678">
        <v>70858596.909999996</v>
      </c>
      <c r="QZ219" s="678">
        <v>71613524.379999995</v>
      </c>
      <c r="RA219" s="678">
        <v>71773292.109999999</v>
      </c>
      <c r="RB219" s="678">
        <v>71773292.109999999</v>
      </c>
      <c r="RC219" s="678">
        <v>71962630.590000004</v>
      </c>
      <c r="RD219" s="678">
        <v>72119500.060000002</v>
      </c>
      <c r="RE219" s="678">
        <v>72366237.150000006</v>
      </c>
      <c r="RF219" s="678">
        <v>72588422.950000003</v>
      </c>
      <c r="RG219" s="678">
        <v>72880552.950000003</v>
      </c>
      <c r="RH219" s="678">
        <v>73081515.689999998</v>
      </c>
      <c r="RI219" s="678">
        <v>73081515.689999998</v>
      </c>
      <c r="RJ219" s="678">
        <v>73197300.040000007</v>
      </c>
      <c r="RK219" s="678">
        <v>73295780.609999999</v>
      </c>
      <c r="RL219" s="678">
        <v>73452183.379999995</v>
      </c>
      <c r="RM219" s="678">
        <v>73610539.629999995</v>
      </c>
      <c r="RN219" s="678">
        <v>73801901</v>
      </c>
      <c r="RO219" s="678">
        <v>74042061.370000005</v>
      </c>
      <c r="RP219" s="678">
        <v>74042061.370000005</v>
      </c>
      <c r="RQ219" s="678">
        <v>74182637.159999996</v>
      </c>
      <c r="RR219" s="678">
        <v>74343890.599999994</v>
      </c>
      <c r="RS219" s="678">
        <v>74497413.959999993</v>
      </c>
      <c r="RT219" s="678">
        <v>74610330.769999996</v>
      </c>
      <c r="RU219" s="678">
        <v>75200358.859999999</v>
      </c>
      <c r="RV219" s="678">
        <v>76523190.780000001</v>
      </c>
      <c r="RW219" s="678">
        <v>76523190.780000001</v>
      </c>
      <c r="RX219" s="678">
        <v>76920564.950000003</v>
      </c>
      <c r="RY219" s="678">
        <v>77755483.599999994</v>
      </c>
      <c r="RZ219" s="678">
        <v>78144564.469999999</v>
      </c>
      <c r="SA219" s="678">
        <v>78249378.5</v>
      </c>
      <c r="SB219" s="678">
        <v>78400298.510000005</v>
      </c>
      <c r="SC219" s="678">
        <v>78523890.340000004</v>
      </c>
      <c r="SD219" s="678">
        <v>78523890.340000004</v>
      </c>
      <c r="SE219" s="678">
        <v>78583178.450000003</v>
      </c>
      <c r="SF219" s="678">
        <v>78718845.329999998</v>
      </c>
      <c r="SG219" s="678">
        <v>78834679.890000001</v>
      </c>
      <c r="SH219" s="678">
        <v>78948299.629999995</v>
      </c>
      <c r="SI219" s="678">
        <v>78997794.180000007</v>
      </c>
      <c r="SJ219" s="678">
        <v>79060179.890000001</v>
      </c>
      <c r="SK219" s="678">
        <v>79060179.890000001</v>
      </c>
      <c r="SL219" s="678">
        <v>79063885.680000007</v>
      </c>
      <c r="SM219" s="678">
        <v>79068381.040000007</v>
      </c>
      <c r="SN219" s="678">
        <v>79068381.040000007</v>
      </c>
      <c r="SO219" s="678">
        <v>79068381.040000007</v>
      </c>
      <c r="SP219" s="678">
        <v>79068381.040000007</v>
      </c>
      <c r="SQ219" s="678">
        <v>79068381.040000007</v>
      </c>
      <c r="SR219" s="678">
        <v>79068381.040000007</v>
      </c>
      <c r="SS219" s="678">
        <v>79068381.040000007</v>
      </c>
      <c r="ST219" s="678">
        <v>79068381.040000007</v>
      </c>
      <c r="SU219" s="678">
        <v>79068381.040000007</v>
      </c>
      <c r="SV219" s="678">
        <v>79068381.040000007</v>
      </c>
      <c r="SW219" s="678">
        <v>79068381.040000007</v>
      </c>
      <c r="SX219" s="678">
        <v>79068381.040000007</v>
      </c>
      <c r="SY219" s="678">
        <v>79068381.040000007</v>
      </c>
      <c r="SZ219" s="678">
        <v>79068381.040000007</v>
      </c>
      <c r="TA219" s="678">
        <v>79068381.040000007</v>
      </c>
      <c r="TB219" s="678">
        <v>79068381.040000007</v>
      </c>
      <c r="TC219" s="678">
        <v>79068381.040000007</v>
      </c>
      <c r="TD219" s="678">
        <v>79068381.040000007</v>
      </c>
      <c r="TE219" s="678">
        <v>79068381.040000007</v>
      </c>
      <c r="TF219" s="678">
        <v>79068381.040000007</v>
      </c>
      <c r="TG219" s="678">
        <v>79068381.040000007</v>
      </c>
      <c r="TH219" s="678">
        <v>79068381.040000007</v>
      </c>
      <c r="TI219" s="678">
        <v>79068381.040000007</v>
      </c>
      <c r="TJ219" s="678">
        <v>79068381.040000007</v>
      </c>
      <c r="TK219" s="678">
        <v>79068381.040000007</v>
      </c>
      <c r="TL219">
        <v>79068381.040000007</v>
      </c>
      <c r="TM219">
        <v>79068381.040000007</v>
      </c>
      <c r="TN219">
        <v>79068381.040000007</v>
      </c>
      <c r="TO219">
        <v>79068381.040000007</v>
      </c>
      <c r="TP219">
        <v>79068381.040000007</v>
      </c>
      <c r="TQ219">
        <v>79068381.040000007</v>
      </c>
      <c r="TR219">
        <v>79068381.040000007</v>
      </c>
      <c r="TS219">
        <v>79068381.040000007</v>
      </c>
      <c r="TT219">
        <v>79068381.040000007</v>
      </c>
      <c r="TU219">
        <v>79068381.040000007</v>
      </c>
      <c r="TV219">
        <v>79068381.040000007</v>
      </c>
      <c r="TW219">
        <v>79068381.040000007</v>
      </c>
      <c r="TX219">
        <v>79068381.040000007</v>
      </c>
      <c r="TY219">
        <v>79068381.040000007</v>
      </c>
      <c r="TZ219">
        <v>79068381.040000007</v>
      </c>
      <c r="UA219">
        <v>79068381.040000007</v>
      </c>
      <c r="UB219">
        <v>79068381.040000007</v>
      </c>
      <c r="UC219">
        <v>79068381.040000007</v>
      </c>
      <c r="UD219">
        <v>79068381.040000007</v>
      </c>
      <c r="UE219">
        <v>79068381.040000007</v>
      </c>
      <c r="UF219">
        <v>79068381.040000007</v>
      </c>
      <c r="UG219">
        <v>79068381.040000007</v>
      </c>
      <c r="UH219">
        <v>79068381.040000007</v>
      </c>
      <c r="UI219">
        <v>79068381.040000007</v>
      </c>
      <c r="UJ219">
        <v>79068381.040000007</v>
      </c>
      <c r="UK219">
        <v>79068381.040000007</v>
      </c>
      <c r="UL219">
        <v>79068381.040000007</v>
      </c>
      <c r="UM219">
        <v>79068381.040000007</v>
      </c>
      <c r="UN219">
        <v>79068381.040000007</v>
      </c>
      <c r="UO219">
        <v>79068381.040000007</v>
      </c>
      <c r="UP219">
        <v>79068381.040000007</v>
      </c>
      <c r="UQ219">
        <v>79068381.040000007</v>
      </c>
      <c r="UR219">
        <v>79068381.040000007</v>
      </c>
      <c r="US219">
        <v>79068381.040000007</v>
      </c>
      <c r="UT219">
        <v>79068381.040000007</v>
      </c>
      <c r="UU219">
        <v>79068381.040000007</v>
      </c>
      <c r="UV219">
        <v>79068381.040000007</v>
      </c>
      <c r="UW219">
        <v>79068381.040000007</v>
      </c>
      <c r="UX219">
        <v>79068381.040000007</v>
      </c>
      <c r="UY219">
        <v>79068381.040000007</v>
      </c>
      <c r="UZ219">
        <v>79068381.040000007</v>
      </c>
      <c r="VA219">
        <v>79068381.040000007</v>
      </c>
      <c r="VB219">
        <v>79068381.040000007</v>
      </c>
      <c r="VC219">
        <v>79068381.040000007</v>
      </c>
      <c r="VD219">
        <v>79068381.040000007</v>
      </c>
      <c r="VE219">
        <v>79068381.040000007</v>
      </c>
      <c r="VF219">
        <v>79068381.040000007</v>
      </c>
      <c r="VG219">
        <v>79068381.040000007</v>
      </c>
      <c r="VH219">
        <v>79068381.040000007</v>
      </c>
      <c r="VI219">
        <v>79068381.040000007</v>
      </c>
      <c r="VJ219">
        <v>79068381.040000007</v>
      </c>
      <c r="VK219">
        <v>79068381.040000007</v>
      </c>
      <c r="VL219">
        <v>79068381.040000007</v>
      </c>
      <c r="VM219">
        <v>79068381.040000007</v>
      </c>
    </row>
    <row r="220" spans="11:585">
      <c r="K220" t="s">
        <v>834</v>
      </c>
      <c r="M220" s="678">
        <v>0</v>
      </c>
      <c r="N220" s="678">
        <v>0</v>
      </c>
      <c r="O220" s="678">
        <v>0</v>
      </c>
      <c r="P220" s="678">
        <v>1297.71</v>
      </c>
      <c r="Q220" s="678">
        <v>1297.71</v>
      </c>
      <c r="R220" s="678">
        <v>1297.71</v>
      </c>
      <c r="S220" t="s">
        <v>6192</v>
      </c>
      <c r="T220" s="678"/>
      <c r="U220" s="678"/>
      <c r="V220" s="678"/>
      <c r="W220" s="678"/>
      <c r="X220" s="678"/>
      <c r="Y220" s="678"/>
      <c r="Z220" s="678"/>
      <c r="AA220" s="678"/>
      <c r="AB220" s="678"/>
      <c r="AC220" s="678"/>
      <c r="AD220" s="678"/>
      <c r="AE220" s="678"/>
      <c r="AF220" s="678"/>
      <c r="AG220" s="678"/>
      <c r="AH220" s="678"/>
      <c r="AI220" s="678"/>
      <c r="AJ220" s="678"/>
      <c r="AK220" s="678"/>
      <c r="AL220" s="678"/>
      <c r="AM220" s="678"/>
      <c r="AN220" s="678"/>
      <c r="AO220" s="678"/>
      <c r="AP220" s="678"/>
      <c r="AQ220" s="678"/>
      <c r="AR220" s="678"/>
      <c r="AS220" s="678"/>
      <c r="AT220" s="678"/>
      <c r="AU220" s="678"/>
      <c r="AV220" s="678"/>
      <c r="AW220" s="678"/>
      <c r="AX220" s="678"/>
      <c r="AY220" s="678"/>
      <c r="AZ220" s="678"/>
      <c r="BA220" s="678"/>
      <c r="BB220" s="678"/>
      <c r="BC220" s="678"/>
      <c r="BD220" s="678"/>
      <c r="BE220" s="678"/>
      <c r="BF220" s="678"/>
      <c r="BG220" s="678"/>
      <c r="BH220" s="678"/>
      <c r="BI220" s="678"/>
      <c r="BJ220" s="678"/>
      <c r="BK220" s="678"/>
      <c r="BL220" s="678"/>
      <c r="BM220" s="678"/>
      <c r="BN220" s="678"/>
      <c r="BO220" s="678"/>
      <c r="BP220" s="678"/>
      <c r="BQ220" s="678"/>
      <c r="BR220" s="678"/>
      <c r="BS220" s="678"/>
      <c r="BT220" s="678"/>
      <c r="BU220" s="678"/>
      <c r="BV220" s="678"/>
      <c r="BW220" s="678"/>
      <c r="BX220" s="678"/>
      <c r="BY220" s="678"/>
      <c r="BZ220" s="678"/>
      <c r="CA220" s="678"/>
      <c r="CB220" s="678"/>
      <c r="CC220" s="678"/>
      <c r="CD220" s="678"/>
      <c r="CE220" s="678"/>
      <c r="CF220" s="678"/>
      <c r="CG220" s="678"/>
      <c r="CH220" s="678"/>
      <c r="CI220" s="678"/>
      <c r="CJ220" s="678"/>
      <c r="CK220" s="678"/>
      <c r="CL220" s="678"/>
      <c r="CM220" s="678"/>
      <c r="CN220" s="678"/>
      <c r="CO220" s="678"/>
      <c r="CP220" s="678"/>
      <c r="CQ220" s="678"/>
      <c r="CR220" s="678"/>
      <c r="CS220" s="678"/>
      <c r="CT220" s="678"/>
      <c r="CU220" s="678"/>
      <c r="CV220" s="678"/>
      <c r="CW220" s="678"/>
      <c r="CX220" s="678"/>
      <c r="CY220" s="678"/>
      <c r="CZ220" s="678"/>
      <c r="DA220" s="678"/>
      <c r="DB220" s="678"/>
      <c r="DC220" s="678"/>
      <c r="DD220" s="678"/>
      <c r="DE220" s="678"/>
      <c r="DF220" s="678"/>
      <c r="DG220" s="678"/>
      <c r="DH220" s="678"/>
      <c r="DI220" s="678"/>
      <c r="DJ220" s="678"/>
      <c r="DK220" s="678"/>
      <c r="DL220" s="678"/>
      <c r="DM220" s="678"/>
      <c r="DN220" s="678"/>
      <c r="DO220" s="678"/>
      <c r="DP220" s="678"/>
      <c r="DQ220" s="678"/>
      <c r="DR220" s="678"/>
      <c r="DS220" s="678"/>
      <c r="DT220" s="678"/>
      <c r="DU220" s="678"/>
      <c r="DV220" s="678"/>
      <c r="DW220" s="678"/>
      <c r="DX220" s="678"/>
      <c r="DY220" s="678"/>
      <c r="DZ220" s="678"/>
      <c r="EA220" s="678"/>
      <c r="EB220" s="678"/>
      <c r="EC220" s="678"/>
      <c r="ED220" s="678"/>
      <c r="EE220" s="678"/>
      <c r="EF220" s="678"/>
      <c r="EG220" s="678"/>
      <c r="EH220" s="678"/>
      <c r="EI220" s="678"/>
      <c r="EJ220" s="678"/>
      <c r="EK220" s="678"/>
      <c r="EL220" s="678"/>
      <c r="EM220" s="678"/>
      <c r="EN220" s="678"/>
      <c r="EO220" s="678"/>
      <c r="EP220" s="678"/>
      <c r="EQ220" s="678"/>
      <c r="ER220" s="678"/>
      <c r="ES220" s="678"/>
      <c r="ET220" s="678"/>
      <c r="EU220" s="678"/>
      <c r="EV220" s="678"/>
      <c r="EW220" s="678"/>
      <c r="EX220" s="678"/>
      <c r="EY220" s="678"/>
      <c r="EZ220" s="678"/>
      <c r="FA220" s="678"/>
      <c r="FB220" s="678"/>
      <c r="FC220" s="678"/>
      <c r="FD220" s="678"/>
      <c r="FE220" s="678"/>
      <c r="FF220" s="678"/>
      <c r="FG220" s="678"/>
      <c r="FH220" s="678"/>
      <c r="FI220" s="678"/>
      <c r="FJ220" s="678"/>
      <c r="FK220" s="678"/>
      <c r="FL220" s="678"/>
      <c r="FM220" s="678"/>
      <c r="FN220" s="678"/>
      <c r="FO220" s="678"/>
      <c r="FP220" s="678"/>
      <c r="FQ220" s="678"/>
      <c r="FR220" s="678"/>
      <c r="FS220" s="678"/>
      <c r="FT220" s="678"/>
      <c r="FU220" s="678"/>
      <c r="FV220" s="678"/>
      <c r="FW220" s="678"/>
      <c r="FX220" s="678"/>
      <c r="FY220" s="678"/>
      <c r="FZ220" s="678"/>
      <c r="GA220" s="678"/>
      <c r="GB220" s="678"/>
      <c r="GC220" s="678"/>
      <c r="GD220" s="678"/>
      <c r="GE220" s="678"/>
      <c r="GF220" s="678"/>
      <c r="GG220" s="678"/>
      <c r="GH220" s="678"/>
      <c r="GI220" s="678"/>
      <c r="GJ220" s="678"/>
      <c r="GK220" s="678"/>
      <c r="GL220" s="678"/>
      <c r="GM220" s="678"/>
      <c r="GN220" s="678"/>
      <c r="GO220" s="678"/>
      <c r="GP220" s="678"/>
      <c r="GQ220" s="678"/>
      <c r="GR220" s="678"/>
      <c r="GS220" s="678"/>
      <c r="GT220" s="678"/>
      <c r="GU220" s="678"/>
      <c r="GV220" s="678"/>
      <c r="GW220" s="678"/>
      <c r="GX220" s="678"/>
      <c r="GY220" s="678"/>
      <c r="GZ220" s="678"/>
      <c r="HA220" s="678"/>
      <c r="HB220" s="678"/>
      <c r="HC220" s="678"/>
      <c r="HD220" s="678"/>
      <c r="HE220" s="678"/>
      <c r="HF220" s="678"/>
      <c r="HG220" s="678"/>
      <c r="HH220" s="678"/>
      <c r="HI220" s="678"/>
      <c r="HJ220" s="678"/>
      <c r="HK220" s="678"/>
      <c r="HL220" s="678"/>
      <c r="HM220" s="678"/>
      <c r="HN220" s="678"/>
      <c r="HO220" s="678"/>
      <c r="HP220" s="678"/>
      <c r="HQ220" s="678"/>
      <c r="HR220" s="678"/>
      <c r="HS220" s="678"/>
      <c r="HT220" s="678"/>
      <c r="HU220" s="678"/>
      <c r="HV220" s="678"/>
      <c r="HW220" s="678"/>
      <c r="HX220" s="678"/>
      <c r="HY220" s="678"/>
      <c r="HZ220" s="678"/>
      <c r="IA220" s="678"/>
      <c r="IB220" s="678"/>
      <c r="IC220" s="678"/>
      <c r="ID220" s="678"/>
      <c r="IE220" s="678"/>
      <c r="IF220" s="678"/>
      <c r="IG220" s="678"/>
      <c r="IH220" s="678"/>
      <c r="II220" s="678"/>
      <c r="IJ220" s="678"/>
      <c r="IK220" s="678"/>
      <c r="IL220" s="678"/>
      <c r="IM220" s="678"/>
      <c r="IN220" s="678"/>
      <c r="IO220" s="678"/>
      <c r="IP220" s="678"/>
      <c r="IQ220" s="678"/>
      <c r="IR220" s="678"/>
      <c r="IS220" s="678"/>
      <c r="IT220" s="678"/>
      <c r="IU220" s="678"/>
      <c r="IV220" s="678"/>
      <c r="IW220" s="678"/>
      <c r="IX220" s="678"/>
      <c r="IY220" s="678"/>
      <c r="IZ220" s="678"/>
      <c r="JA220" s="678"/>
      <c r="JB220" s="678"/>
      <c r="JC220" s="678"/>
      <c r="JD220" s="678"/>
      <c r="JE220" s="678"/>
      <c r="JF220" s="678"/>
      <c r="JG220" s="678"/>
      <c r="JH220" s="678"/>
      <c r="JI220" s="678"/>
      <c r="JJ220" s="678"/>
      <c r="JK220" s="678"/>
      <c r="JL220" s="678"/>
      <c r="JM220" s="678"/>
      <c r="JN220" s="678"/>
      <c r="JO220" s="678"/>
      <c r="JP220" s="678"/>
      <c r="JQ220" s="678"/>
      <c r="JR220" s="678"/>
      <c r="JS220" s="678"/>
      <c r="JT220" s="678"/>
      <c r="JU220" s="678"/>
      <c r="JV220" s="678"/>
      <c r="JW220" s="678"/>
      <c r="JX220" s="678"/>
      <c r="JY220" s="678"/>
      <c r="JZ220" s="678"/>
      <c r="KA220" s="678"/>
      <c r="KB220" s="678"/>
      <c r="KC220" s="678"/>
      <c r="KD220" s="678"/>
      <c r="KE220" s="678"/>
      <c r="KF220" s="678"/>
      <c r="KG220" s="678"/>
      <c r="KH220" s="678"/>
      <c r="KI220" s="678"/>
      <c r="KJ220" s="678"/>
      <c r="KK220" s="678"/>
      <c r="KL220" s="678"/>
      <c r="KM220" s="678"/>
      <c r="KN220" s="678"/>
      <c r="KO220" s="678"/>
      <c r="KP220" s="678"/>
      <c r="KQ220" s="678"/>
      <c r="KR220" s="678"/>
      <c r="KS220" s="678"/>
      <c r="KT220" s="678"/>
      <c r="KU220" s="678"/>
      <c r="KV220" s="678"/>
      <c r="KW220" s="678"/>
      <c r="KX220" s="678"/>
      <c r="KY220" s="678"/>
      <c r="KZ220" s="678"/>
      <c r="LA220" s="678"/>
      <c r="LB220" s="678"/>
      <c r="LC220" s="678"/>
      <c r="LD220" s="678"/>
      <c r="LE220" s="678"/>
      <c r="LF220" s="678"/>
      <c r="LG220" s="678"/>
      <c r="LH220" s="678"/>
      <c r="LI220" s="678"/>
      <c r="LJ220" s="678"/>
      <c r="LK220" s="678"/>
      <c r="LL220" s="678"/>
      <c r="LM220" s="678"/>
      <c r="LN220" s="678"/>
      <c r="LO220" s="678"/>
      <c r="LP220" s="678"/>
      <c r="LQ220" s="678"/>
      <c r="LR220" s="678"/>
      <c r="LS220" s="678"/>
      <c r="LT220" s="678"/>
      <c r="LU220" s="678"/>
      <c r="LV220" s="678"/>
      <c r="LW220" s="678"/>
      <c r="LX220" s="678"/>
      <c r="LY220" s="678"/>
      <c r="LZ220" s="678"/>
      <c r="MA220" s="678"/>
      <c r="MB220" s="678"/>
      <c r="MC220" s="678"/>
      <c r="MD220" s="678"/>
      <c r="ME220" s="678"/>
      <c r="MF220" s="678"/>
      <c r="MG220" s="678"/>
      <c r="MH220" s="678"/>
      <c r="MI220" s="678"/>
      <c r="MJ220" s="678"/>
      <c r="MK220" s="678"/>
      <c r="ML220" s="678"/>
      <c r="MM220" s="678"/>
      <c r="MN220" s="678"/>
      <c r="MO220" s="678"/>
      <c r="MP220" s="678"/>
      <c r="MQ220" s="678"/>
      <c r="MR220" s="678"/>
      <c r="MS220" s="678"/>
      <c r="MT220" s="678"/>
      <c r="MU220" s="678"/>
      <c r="MV220" s="678"/>
      <c r="MW220" s="678"/>
      <c r="MX220" s="678"/>
      <c r="MY220" s="678"/>
      <c r="MZ220" s="678"/>
      <c r="NA220" s="678"/>
      <c r="NB220" s="678"/>
      <c r="NC220" s="678"/>
      <c r="ND220" s="678"/>
      <c r="NE220" s="678"/>
      <c r="NF220" s="678"/>
      <c r="NG220" s="678"/>
      <c r="NH220" s="678"/>
      <c r="NI220" s="678"/>
      <c r="NJ220" s="678"/>
      <c r="NK220" s="678"/>
      <c r="NL220" s="678"/>
      <c r="NM220" s="678"/>
      <c r="NN220" s="678"/>
      <c r="NO220" s="678"/>
      <c r="NP220" s="678"/>
      <c r="NQ220" s="678"/>
      <c r="NR220" s="678"/>
      <c r="NS220" s="678"/>
      <c r="NT220" s="678"/>
      <c r="NU220" s="678"/>
      <c r="NV220" s="678"/>
      <c r="NW220" s="678"/>
      <c r="NX220" s="678"/>
      <c r="NY220" s="678"/>
      <c r="NZ220" s="678"/>
      <c r="OA220" s="678"/>
      <c r="OB220" s="678"/>
      <c r="OC220" s="678"/>
      <c r="OD220" s="678"/>
      <c r="OE220" s="678"/>
      <c r="OF220" s="678"/>
      <c r="OG220" s="678"/>
      <c r="OH220" s="678"/>
      <c r="OI220" s="678"/>
      <c r="OJ220" s="678"/>
      <c r="OK220" s="678"/>
      <c r="OL220" s="678"/>
      <c r="OM220" s="678"/>
      <c r="ON220" s="678"/>
      <c r="OO220" s="678"/>
      <c r="OP220" s="678"/>
      <c r="OQ220" s="678"/>
      <c r="OR220" s="678"/>
      <c r="OS220" s="678"/>
      <c r="OT220" s="678"/>
      <c r="OU220" s="678"/>
      <c r="OV220" s="678"/>
      <c r="OW220" s="678"/>
      <c r="OX220" s="678"/>
      <c r="OY220" s="678"/>
      <c r="OZ220" s="678"/>
      <c r="PA220" s="678"/>
      <c r="PB220" s="678"/>
      <c r="PC220" s="678"/>
      <c r="PD220" s="678"/>
      <c r="PE220" s="678"/>
      <c r="PF220" s="678"/>
      <c r="PG220" s="678"/>
      <c r="PH220" s="678"/>
      <c r="PI220" s="678"/>
      <c r="PJ220" s="678"/>
      <c r="PK220" s="678"/>
      <c r="PL220" s="678"/>
      <c r="PM220" s="678"/>
      <c r="PN220" s="678"/>
      <c r="PO220" s="678"/>
      <c r="PP220" s="678"/>
      <c r="PQ220" s="678"/>
      <c r="PR220" s="678"/>
      <c r="PS220" s="678"/>
      <c r="PT220" s="678"/>
      <c r="PU220" s="678"/>
      <c r="PV220" s="678"/>
      <c r="PW220" s="678"/>
      <c r="PX220" s="678"/>
      <c r="PY220" s="678"/>
      <c r="PZ220" s="678"/>
      <c r="QA220" s="678"/>
      <c r="QB220" s="678"/>
      <c r="QC220" s="678"/>
      <c r="QD220" s="678"/>
      <c r="QE220" s="678"/>
      <c r="QF220" s="678"/>
      <c r="QG220" s="678"/>
      <c r="QH220" s="678"/>
      <c r="QI220" s="678"/>
      <c r="QJ220" s="678"/>
      <c r="QK220" s="678"/>
      <c r="QL220" s="678"/>
      <c r="QM220" s="678"/>
      <c r="QN220" s="678"/>
      <c r="QO220" s="678"/>
      <c r="QP220" s="678"/>
      <c r="QQ220" s="678"/>
      <c r="QR220" s="678"/>
      <c r="QS220" s="678"/>
      <c r="QT220" s="678"/>
      <c r="QU220" s="678"/>
      <c r="QV220" s="678"/>
      <c r="QW220" s="678"/>
      <c r="QX220" s="678"/>
      <c r="QY220" s="678"/>
      <c r="QZ220" s="678"/>
      <c r="RA220" s="678"/>
      <c r="RB220" s="678"/>
      <c r="RC220" s="678"/>
      <c r="RD220" s="678"/>
      <c r="RE220" s="678"/>
      <c r="RF220" s="678"/>
      <c r="RG220" s="678"/>
      <c r="RH220" s="678"/>
      <c r="RI220" s="678"/>
      <c r="RJ220" s="678"/>
      <c r="RK220" s="678"/>
      <c r="RL220" s="678"/>
      <c r="RM220" s="678"/>
      <c r="RN220" s="678"/>
      <c r="RO220" s="678"/>
      <c r="RP220" s="678"/>
      <c r="RQ220" s="678"/>
      <c r="RR220" s="678"/>
      <c r="RS220" s="678"/>
      <c r="RT220" s="678"/>
      <c r="RU220" s="678"/>
      <c r="RV220" s="678"/>
      <c r="RW220" s="678"/>
      <c r="RX220" s="678"/>
      <c r="RY220" s="678"/>
      <c r="RZ220" s="678"/>
      <c r="SA220" s="678"/>
      <c r="SB220" s="678"/>
      <c r="SC220" s="678"/>
      <c r="SD220" s="678"/>
      <c r="SE220" s="678"/>
      <c r="SF220" s="678"/>
      <c r="SG220" s="678"/>
      <c r="SH220" s="678"/>
      <c r="SI220" s="678"/>
      <c r="SJ220" s="678"/>
      <c r="SK220" s="678"/>
      <c r="SL220" s="678"/>
      <c r="SM220" s="678"/>
      <c r="SN220" s="678"/>
      <c r="SO220" s="678"/>
      <c r="SP220" s="678"/>
      <c r="SQ220" s="678"/>
      <c r="SR220" s="678"/>
      <c r="SS220" s="678"/>
      <c r="ST220" s="678"/>
      <c r="SU220" s="678"/>
      <c r="SV220" s="678"/>
      <c r="SW220" s="678"/>
      <c r="SX220" s="678"/>
      <c r="SY220" s="678"/>
      <c r="SZ220" s="678"/>
      <c r="TA220" s="678"/>
      <c r="TB220" s="678"/>
      <c r="TC220" s="678"/>
      <c r="TD220" s="678"/>
      <c r="TE220" s="678"/>
      <c r="TF220" s="678"/>
      <c r="TG220" s="678"/>
      <c r="TH220" s="678"/>
      <c r="TI220" s="678"/>
      <c r="TJ220" s="678"/>
      <c r="TK220" s="678"/>
    </row>
    <row r="221" spans="11:585">
      <c r="K221" t="s">
        <v>835</v>
      </c>
      <c r="M221" s="678">
        <v>0</v>
      </c>
      <c r="N221" s="678">
        <v>0</v>
      </c>
      <c r="O221" s="678">
        <v>0</v>
      </c>
      <c r="P221" s="678">
        <v>16700.900000000001</v>
      </c>
      <c r="Q221" s="678">
        <v>7683.38</v>
      </c>
      <c r="R221" s="678">
        <v>6000.08</v>
      </c>
      <c r="S221" t="s">
        <v>6192</v>
      </c>
      <c r="T221" s="678"/>
      <c r="U221" s="678"/>
      <c r="V221" s="678"/>
      <c r="W221" s="678"/>
      <c r="X221" s="678"/>
      <c r="Y221" s="678"/>
      <c r="Z221" s="678"/>
      <c r="AA221" s="678"/>
      <c r="AB221" s="678"/>
      <c r="AC221" s="678"/>
      <c r="AD221" s="678"/>
      <c r="AE221" s="678"/>
      <c r="AF221" s="678"/>
      <c r="AG221" s="678"/>
      <c r="AH221" s="678"/>
      <c r="AI221" s="678"/>
      <c r="AJ221" s="678"/>
      <c r="AK221" s="678"/>
      <c r="AL221" s="678"/>
      <c r="AM221" s="678"/>
      <c r="AN221" s="678"/>
      <c r="AO221" s="678"/>
      <c r="AP221" s="678"/>
      <c r="AQ221" s="678"/>
      <c r="AR221" s="678"/>
      <c r="AS221" s="678"/>
      <c r="AT221" s="678"/>
      <c r="AU221" s="678"/>
      <c r="AV221" s="678"/>
      <c r="AW221" s="678"/>
      <c r="AX221" s="678"/>
      <c r="AY221" s="678"/>
      <c r="AZ221" s="678"/>
      <c r="BA221" s="678"/>
      <c r="BB221" s="678"/>
      <c r="BC221" s="678"/>
      <c r="BD221" s="678"/>
      <c r="BE221" s="678"/>
      <c r="BF221" s="678"/>
      <c r="BG221" s="678"/>
      <c r="BH221" s="678"/>
      <c r="BI221" s="678"/>
      <c r="BJ221" s="678"/>
      <c r="BK221" s="678"/>
      <c r="BL221" s="678"/>
      <c r="BM221" s="678"/>
      <c r="BN221" s="678"/>
      <c r="BO221" s="678"/>
      <c r="BP221" s="678"/>
      <c r="BQ221" s="678"/>
      <c r="BR221" s="678"/>
      <c r="BS221" s="678"/>
      <c r="BT221" s="678"/>
      <c r="BU221" s="678"/>
      <c r="BV221" s="678"/>
      <c r="BW221" s="678"/>
      <c r="BX221" s="678"/>
      <c r="BY221" s="678"/>
      <c r="BZ221" s="678"/>
      <c r="CA221" s="678"/>
      <c r="CB221" s="678"/>
      <c r="CC221" s="678"/>
      <c r="CD221" s="678"/>
      <c r="CE221" s="678"/>
      <c r="CF221" s="678"/>
      <c r="CG221" s="678"/>
      <c r="CH221" s="678"/>
      <c r="CI221" s="678"/>
      <c r="CJ221" s="678"/>
      <c r="CK221" s="678"/>
      <c r="CL221" s="678"/>
      <c r="CM221" s="678"/>
      <c r="CN221" s="678"/>
      <c r="CO221" s="678"/>
      <c r="CP221" s="678"/>
      <c r="CQ221" s="678"/>
      <c r="CR221" s="678"/>
      <c r="CS221" s="678"/>
      <c r="CT221" s="678"/>
      <c r="CU221" s="678"/>
      <c r="CV221" s="678"/>
      <c r="CW221" s="678"/>
      <c r="CX221" s="678"/>
      <c r="CY221" s="678"/>
      <c r="CZ221" s="678"/>
      <c r="DA221" s="678"/>
      <c r="DB221" s="678"/>
      <c r="DC221" s="678"/>
      <c r="DD221" s="678"/>
      <c r="DE221" s="678"/>
      <c r="DF221" s="678"/>
      <c r="DG221" s="678"/>
      <c r="DH221" s="678"/>
      <c r="DI221" s="678"/>
      <c r="DJ221" s="678"/>
      <c r="DK221" s="678"/>
      <c r="DL221" s="678"/>
      <c r="DM221" s="678"/>
      <c r="DN221" s="678"/>
      <c r="DO221" s="678"/>
      <c r="DP221" s="678"/>
      <c r="DQ221" s="678"/>
      <c r="DR221" s="678"/>
      <c r="DS221" s="678"/>
      <c r="DT221" s="678"/>
      <c r="DU221" s="678"/>
      <c r="DV221" s="678"/>
      <c r="DW221" s="678"/>
      <c r="DX221" s="678"/>
      <c r="DY221" s="678"/>
      <c r="DZ221" s="678"/>
      <c r="EA221" s="678"/>
      <c r="EB221" s="678"/>
      <c r="EC221" s="678"/>
      <c r="ED221" s="678"/>
      <c r="EE221" s="678"/>
      <c r="EF221" s="678"/>
      <c r="EG221" s="678"/>
      <c r="EH221" s="678"/>
      <c r="EI221" s="678"/>
      <c r="EJ221" s="678"/>
      <c r="EK221" s="678"/>
      <c r="EL221" s="678"/>
      <c r="EM221" s="678"/>
      <c r="EN221" s="678"/>
      <c r="EO221" s="678"/>
      <c r="EP221" s="678"/>
      <c r="EQ221" s="678"/>
      <c r="ER221" s="678"/>
      <c r="ES221" s="678"/>
      <c r="ET221" s="678"/>
      <c r="EU221" s="678"/>
      <c r="EV221" s="678"/>
      <c r="EW221" s="678"/>
      <c r="EX221" s="678"/>
      <c r="EY221" s="678"/>
      <c r="EZ221" s="678"/>
      <c r="FA221" s="678"/>
      <c r="FB221" s="678"/>
      <c r="FC221" s="678"/>
      <c r="FD221" s="678"/>
      <c r="FE221" s="678"/>
      <c r="FF221" s="678"/>
      <c r="FG221" s="678"/>
      <c r="FH221" s="678"/>
      <c r="FI221" s="678"/>
      <c r="FJ221" s="678"/>
      <c r="FK221" s="678"/>
      <c r="FL221" s="678"/>
      <c r="FM221" s="678"/>
      <c r="FN221" s="678"/>
      <c r="FO221" s="678"/>
      <c r="FP221" s="678"/>
      <c r="FQ221" s="678"/>
      <c r="FR221" s="678"/>
      <c r="FS221" s="678"/>
      <c r="FT221" s="678"/>
      <c r="FU221" s="678"/>
      <c r="FV221" s="678"/>
      <c r="FW221" s="678"/>
      <c r="FX221" s="678"/>
      <c r="FY221" s="678"/>
      <c r="FZ221" s="678"/>
      <c r="GA221" s="678"/>
      <c r="GB221" s="678"/>
      <c r="GC221" s="678"/>
      <c r="GD221" s="678"/>
      <c r="GE221" s="678"/>
      <c r="GF221" s="678"/>
      <c r="GG221" s="678"/>
      <c r="GH221" s="678"/>
      <c r="GI221" s="678"/>
      <c r="GJ221" s="678"/>
      <c r="GK221" s="678"/>
      <c r="GL221" s="678"/>
      <c r="GM221" s="678"/>
      <c r="GN221" s="678"/>
      <c r="GO221" s="678"/>
      <c r="GP221" s="678"/>
      <c r="GQ221" s="678"/>
      <c r="GR221" s="678"/>
      <c r="GS221" s="678"/>
      <c r="GT221" s="678"/>
      <c r="GU221" s="678"/>
      <c r="GV221" s="678"/>
      <c r="GW221" s="678"/>
      <c r="GX221" s="678"/>
      <c r="GY221" s="678"/>
      <c r="GZ221" s="678"/>
      <c r="HA221" s="678"/>
      <c r="HB221" s="678"/>
      <c r="HC221" s="678"/>
      <c r="HD221" s="678"/>
      <c r="HE221" s="678"/>
      <c r="HF221" s="678"/>
      <c r="HG221" s="678"/>
      <c r="HH221" s="678"/>
      <c r="HI221" s="678"/>
      <c r="HJ221" s="678"/>
      <c r="HK221" s="678"/>
      <c r="HL221" s="678"/>
      <c r="HM221" s="678"/>
      <c r="HN221" s="678"/>
      <c r="HO221" s="678"/>
      <c r="HP221" s="678"/>
      <c r="HQ221" s="678"/>
      <c r="HR221" s="678"/>
      <c r="HS221" s="678"/>
      <c r="HT221" s="678"/>
      <c r="HU221" s="678"/>
      <c r="HV221" s="678"/>
      <c r="HW221" s="678"/>
      <c r="HX221" s="678"/>
      <c r="HY221" s="678"/>
      <c r="HZ221" s="678"/>
      <c r="IA221" s="678"/>
      <c r="IB221" s="678"/>
      <c r="IC221" s="678"/>
      <c r="ID221" s="678"/>
      <c r="IE221" s="678"/>
      <c r="IF221" s="678"/>
      <c r="IG221" s="678"/>
      <c r="IH221" s="678"/>
      <c r="II221" s="678"/>
      <c r="IJ221" s="678"/>
      <c r="IK221" s="678"/>
      <c r="IL221" s="678"/>
      <c r="IM221" s="678"/>
      <c r="IN221" s="678"/>
      <c r="IO221" s="678"/>
      <c r="IP221" s="678"/>
      <c r="IQ221" s="678"/>
      <c r="IR221" s="678"/>
      <c r="IS221" s="678"/>
      <c r="IT221" s="678"/>
      <c r="IU221" s="678"/>
      <c r="IV221" s="678"/>
      <c r="IW221" s="678"/>
      <c r="IX221" s="678"/>
      <c r="IY221" s="678"/>
      <c r="IZ221" s="678"/>
      <c r="JA221" s="678"/>
      <c r="JB221" s="678"/>
      <c r="JC221" s="678"/>
      <c r="JD221" s="678"/>
      <c r="JE221" s="678"/>
      <c r="JF221" s="678"/>
      <c r="JG221" s="678"/>
      <c r="JH221" s="678"/>
      <c r="JI221" s="678"/>
      <c r="JJ221" s="678"/>
      <c r="JK221" s="678"/>
      <c r="JL221" s="678"/>
      <c r="JM221" s="678"/>
      <c r="JN221" s="678"/>
      <c r="JO221" s="678"/>
      <c r="JP221" s="678"/>
      <c r="JQ221" s="678"/>
      <c r="JR221" s="678"/>
      <c r="JS221" s="678"/>
      <c r="JT221" s="678"/>
      <c r="JU221" s="678"/>
      <c r="JV221" s="678"/>
      <c r="JW221" s="678"/>
      <c r="JX221" s="678"/>
      <c r="JY221" s="678"/>
      <c r="JZ221" s="678"/>
      <c r="KA221" s="678"/>
      <c r="KB221" s="678"/>
      <c r="KC221" s="678"/>
      <c r="KD221" s="678"/>
      <c r="KE221" s="678"/>
      <c r="KF221" s="678"/>
      <c r="KG221" s="678"/>
      <c r="KH221" s="678"/>
      <c r="KI221" s="678"/>
      <c r="KJ221" s="678"/>
      <c r="KK221" s="678"/>
      <c r="KL221" s="678"/>
      <c r="KM221" s="678"/>
      <c r="KN221" s="678"/>
      <c r="KO221" s="678"/>
      <c r="KP221" s="678"/>
      <c r="KQ221" s="678"/>
      <c r="KR221" s="678"/>
      <c r="KS221" s="678"/>
      <c r="KT221" s="678"/>
      <c r="KU221" s="678"/>
      <c r="KV221" s="678"/>
      <c r="KW221" s="678"/>
      <c r="KX221" s="678"/>
      <c r="KY221" s="678"/>
      <c r="KZ221" s="678"/>
      <c r="LA221" s="678"/>
      <c r="LB221" s="678"/>
      <c r="LC221" s="678"/>
      <c r="LD221" s="678"/>
      <c r="LE221" s="678"/>
      <c r="LF221" s="678"/>
      <c r="LG221" s="678"/>
      <c r="LH221" s="678"/>
      <c r="LI221" s="678"/>
      <c r="LJ221" s="678"/>
      <c r="LK221" s="678"/>
      <c r="LL221" s="678"/>
      <c r="LM221" s="678"/>
      <c r="LN221" s="678"/>
      <c r="LO221" s="678"/>
      <c r="LP221" s="678"/>
      <c r="LQ221" s="678"/>
      <c r="LR221" s="678"/>
      <c r="LS221" s="678"/>
      <c r="LT221" s="678"/>
      <c r="LU221" s="678"/>
      <c r="LV221" s="678"/>
      <c r="LW221" s="678"/>
      <c r="LX221" s="678"/>
      <c r="LY221" s="678"/>
      <c r="LZ221" s="678"/>
      <c r="MA221" s="678"/>
      <c r="MB221" s="678"/>
      <c r="MC221" s="678"/>
      <c r="MD221" s="678"/>
      <c r="ME221" s="678"/>
      <c r="MF221" s="678"/>
      <c r="MG221" s="678"/>
      <c r="MH221" s="678"/>
      <c r="MI221" s="678"/>
      <c r="MJ221" s="678"/>
      <c r="MK221" s="678"/>
      <c r="ML221" s="678"/>
      <c r="MM221" s="678"/>
      <c r="MN221" s="678"/>
      <c r="MO221" s="678"/>
      <c r="MP221" s="678"/>
      <c r="MQ221" s="678"/>
      <c r="MR221" s="678"/>
      <c r="MS221" s="678"/>
      <c r="MT221" s="678"/>
      <c r="MU221" s="678"/>
      <c r="MV221" s="678"/>
      <c r="MW221" s="678"/>
      <c r="MX221" s="678"/>
      <c r="MY221" s="678"/>
      <c r="MZ221" s="678"/>
      <c r="NA221" s="678"/>
      <c r="NB221" s="678"/>
      <c r="NC221" s="678"/>
      <c r="ND221" s="678"/>
      <c r="NE221" s="678"/>
      <c r="NF221" s="678"/>
      <c r="NG221" s="678"/>
      <c r="NH221" s="678"/>
      <c r="NI221" s="678"/>
      <c r="NJ221" s="678"/>
      <c r="NK221" s="678"/>
      <c r="NL221" s="678"/>
      <c r="NM221" s="678"/>
      <c r="NN221" s="678"/>
      <c r="NO221" s="678"/>
      <c r="NP221" s="678"/>
      <c r="NQ221" s="678"/>
      <c r="NR221" s="678"/>
      <c r="NS221" s="678"/>
      <c r="NT221" s="678"/>
      <c r="NU221" s="678"/>
      <c r="NV221" s="678"/>
      <c r="NW221" s="678"/>
      <c r="NX221" s="678"/>
      <c r="NY221" s="678"/>
      <c r="NZ221" s="678"/>
      <c r="OA221" s="678"/>
      <c r="OB221" s="678"/>
      <c r="OC221" s="678"/>
      <c r="OD221" s="678"/>
      <c r="OE221" s="678"/>
      <c r="OF221" s="678"/>
      <c r="OG221" s="678"/>
      <c r="OH221" s="678"/>
      <c r="OI221" s="678"/>
      <c r="OJ221" s="678"/>
      <c r="OK221" s="678"/>
      <c r="OL221" s="678"/>
      <c r="OM221" s="678"/>
      <c r="ON221" s="678"/>
      <c r="OO221" s="678"/>
      <c r="OP221" s="678"/>
      <c r="OQ221" s="678"/>
      <c r="OR221" s="678"/>
      <c r="OS221" s="678"/>
      <c r="OT221" s="678"/>
      <c r="OU221" s="678"/>
      <c r="OV221" s="678"/>
      <c r="OW221" s="678"/>
      <c r="OX221" s="678"/>
      <c r="OY221" s="678"/>
      <c r="OZ221" s="678"/>
      <c r="PA221" s="678"/>
      <c r="PB221" s="678"/>
      <c r="PC221" s="678"/>
      <c r="PD221" s="678"/>
      <c r="PE221" s="678"/>
      <c r="PF221" s="678"/>
      <c r="PG221" s="678"/>
      <c r="PH221" s="678"/>
      <c r="PI221" s="678"/>
      <c r="PJ221" s="678"/>
      <c r="PK221" s="678"/>
      <c r="PL221" s="678"/>
      <c r="PM221" s="678"/>
      <c r="PN221" s="678"/>
      <c r="PO221" s="678"/>
      <c r="PP221" s="678"/>
      <c r="PQ221" s="678"/>
      <c r="PR221" s="678"/>
      <c r="PS221" s="678"/>
      <c r="PT221" s="678"/>
      <c r="PU221" s="678"/>
      <c r="PV221" s="678"/>
      <c r="PW221" s="678"/>
      <c r="PX221" s="678"/>
      <c r="PY221" s="678"/>
      <c r="PZ221" s="678"/>
      <c r="QA221" s="678"/>
      <c r="QB221" s="678"/>
      <c r="QC221" s="678"/>
      <c r="QD221" s="678"/>
      <c r="QE221" s="678"/>
      <c r="QF221" s="678"/>
      <c r="QG221" s="678"/>
      <c r="QH221" s="678"/>
      <c r="QI221" s="678"/>
      <c r="QJ221" s="678"/>
      <c r="QK221" s="678"/>
      <c r="QL221" s="678"/>
      <c r="QM221" s="678"/>
      <c r="QN221" s="678"/>
      <c r="QO221" s="678"/>
      <c r="QP221" s="678"/>
      <c r="QQ221" s="678"/>
      <c r="QR221" s="678"/>
      <c r="QS221" s="678"/>
      <c r="QT221" s="678"/>
      <c r="QU221" s="678"/>
      <c r="QV221" s="678"/>
      <c r="QW221" s="678"/>
      <c r="QX221" s="678"/>
      <c r="QY221" s="678"/>
      <c r="QZ221" s="678"/>
      <c r="RA221" s="678"/>
      <c r="RB221" s="678"/>
      <c r="RC221" s="678"/>
      <c r="RD221" s="678"/>
      <c r="RE221" s="678"/>
      <c r="RF221" s="678"/>
      <c r="RG221" s="678"/>
      <c r="RH221" s="678"/>
      <c r="RI221" s="678"/>
      <c r="RJ221" s="678"/>
      <c r="RK221" s="678"/>
      <c r="RL221" s="678"/>
      <c r="RM221" s="678"/>
      <c r="RN221" s="678"/>
      <c r="RO221" s="678"/>
      <c r="RP221" s="678"/>
      <c r="RQ221" s="678"/>
      <c r="RR221" s="678"/>
      <c r="RS221" s="678"/>
      <c r="RT221" s="678"/>
      <c r="RU221" s="678"/>
      <c r="RV221" s="678"/>
      <c r="RW221" s="678"/>
      <c r="RX221" s="678"/>
      <c r="RY221" s="678"/>
      <c r="RZ221" s="678"/>
      <c r="SA221" s="678"/>
      <c r="SB221" s="678"/>
      <c r="SC221" s="678"/>
      <c r="SD221" s="678"/>
      <c r="SE221" s="678"/>
      <c r="SF221" s="678"/>
      <c r="SG221" s="678"/>
      <c r="SH221" s="678"/>
      <c r="SI221" s="678"/>
      <c r="SJ221" s="678"/>
      <c r="SK221" s="678"/>
      <c r="SL221" s="678"/>
      <c r="SM221" s="678"/>
      <c r="SN221" s="678"/>
      <c r="SO221" s="678"/>
      <c r="SP221" s="678"/>
      <c r="SQ221" s="678"/>
      <c r="SR221" s="678"/>
      <c r="SS221" s="678"/>
      <c r="ST221" s="678"/>
      <c r="SU221" s="678"/>
      <c r="SV221" s="678"/>
      <c r="SW221" s="678"/>
      <c r="SX221" s="678"/>
      <c r="SY221" s="678"/>
      <c r="SZ221" s="678"/>
      <c r="TA221" s="678"/>
      <c r="TB221" s="678"/>
      <c r="TC221" s="678"/>
      <c r="TD221" s="678"/>
      <c r="TE221" s="678"/>
      <c r="TF221" s="678"/>
      <c r="TG221" s="678"/>
      <c r="TH221" s="678"/>
      <c r="TI221" s="678"/>
      <c r="TJ221" s="678"/>
      <c r="TK221" s="678"/>
    </row>
    <row r="222" spans="11:585">
      <c r="K222" t="s">
        <v>836</v>
      </c>
      <c r="M222" s="678">
        <v>79068381.040000007</v>
      </c>
      <c r="N222" s="678">
        <v>63789839.950000003</v>
      </c>
      <c r="O222" s="678">
        <v>40015000.920000002</v>
      </c>
      <c r="P222" s="678">
        <v>62304.97</v>
      </c>
      <c r="Q222" s="678">
        <v>29252.69</v>
      </c>
      <c r="R222" s="678">
        <v>12057.71</v>
      </c>
      <c r="S222" t="s">
        <v>6192</v>
      </c>
      <c r="T222" s="678"/>
      <c r="U222" s="678"/>
      <c r="V222" s="678"/>
      <c r="W222" s="678"/>
      <c r="X222" s="678"/>
      <c r="Y222" s="678"/>
      <c r="Z222" s="678"/>
      <c r="AA222" s="678"/>
      <c r="AB222" s="678"/>
      <c r="AC222" s="678"/>
      <c r="AD222" s="678"/>
      <c r="AE222" s="678"/>
      <c r="AF222" s="678"/>
      <c r="AG222" s="678"/>
      <c r="AH222" s="678"/>
      <c r="AI222" s="678"/>
      <c r="AJ222" s="678"/>
      <c r="AK222" s="678"/>
      <c r="AL222" s="678"/>
      <c r="AM222" s="678"/>
      <c r="AN222" s="678"/>
      <c r="AO222" s="678"/>
      <c r="AP222" s="678"/>
      <c r="AQ222" s="678"/>
      <c r="AR222" s="678"/>
      <c r="AS222" s="678"/>
      <c r="AT222" s="678"/>
      <c r="AU222" s="678"/>
      <c r="AV222" s="678"/>
      <c r="AW222" s="678"/>
      <c r="AX222" s="678"/>
      <c r="AY222" s="678"/>
      <c r="AZ222" s="678"/>
      <c r="BA222" s="678"/>
      <c r="BB222" s="678"/>
      <c r="BC222" s="678"/>
      <c r="BD222" s="678"/>
      <c r="BE222" s="678"/>
      <c r="BF222" s="678"/>
      <c r="BG222" s="678"/>
      <c r="BH222" s="678"/>
      <c r="BI222" s="678"/>
      <c r="BJ222" s="678"/>
      <c r="BK222" s="678"/>
      <c r="BL222" s="678"/>
      <c r="BM222" s="678"/>
      <c r="BN222" s="678"/>
      <c r="BO222" s="678"/>
      <c r="BP222" s="678"/>
      <c r="BQ222" s="678"/>
      <c r="BR222" s="678"/>
      <c r="BS222" s="678"/>
      <c r="BT222" s="678"/>
      <c r="BU222" s="678"/>
      <c r="BV222" s="678"/>
      <c r="BW222" s="678"/>
      <c r="BX222" s="678"/>
      <c r="BY222" s="678"/>
      <c r="BZ222" s="678"/>
      <c r="CA222" s="678"/>
      <c r="CB222" s="678"/>
      <c r="CC222" s="678"/>
      <c r="CD222" s="678"/>
      <c r="CE222" s="678"/>
      <c r="CF222" s="678"/>
      <c r="CG222" s="678"/>
      <c r="CH222" s="678"/>
      <c r="CI222" s="678"/>
      <c r="CJ222" s="678"/>
      <c r="CK222" s="678"/>
      <c r="CL222" s="678"/>
      <c r="CM222" s="678"/>
      <c r="CN222" s="678"/>
      <c r="CO222" s="678"/>
      <c r="CP222" s="678"/>
      <c r="CQ222" s="678"/>
      <c r="CR222" s="678"/>
      <c r="CS222" s="678"/>
      <c r="CT222" s="678"/>
      <c r="CU222" s="678"/>
      <c r="CV222" s="678"/>
      <c r="CW222" s="678"/>
      <c r="CX222" s="678"/>
      <c r="CY222" s="678"/>
      <c r="CZ222" s="678"/>
      <c r="DA222" s="678"/>
      <c r="DB222" s="678"/>
      <c r="DC222" s="678"/>
      <c r="DD222" s="678"/>
      <c r="DE222" s="678"/>
      <c r="DF222" s="678"/>
      <c r="DG222" s="678"/>
      <c r="DH222" s="678"/>
      <c r="DI222" s="678"/>
      <c r="DJ222" s="678"/>
      <c r="DK222" s="678"/>
      <c r="DL222" s="678"/>
      <c r="DM222" s="678"/>
      <c r="DN222" s="678"/>
      <c r="DO222" s="678"/>
      <c r="DP222" s="678"/>
      <c r="DQ222" s="678"/>
      <c r="DR222" s="678"/>
      <c r="DS222" s="678"/>
      <c r="DT222" s="678"/>
      <c r="DU222" s="678"/>
      <c r="DV222" s="678"/>
      <c r="DW222" s="678"/>
      <c r="DX222" s="678"/>
      <c r="DY222" s="678"/>
      <c r="DZ222" s="678"/>
      <c r="EA222" s="678"/>
      <c r="EB222" s="678"/>
      <c r="EC222" s="678">
        <v>12411.34</v>
      </c>
      <c r="ED222" s="678">
        <v>12411.34</v>
      </c>
      <c r="EE222" s="678">
        <v>166818.25</v>
      </c>
      <c r="EF222" s="678">
        <v>393095.23</v>
      </c>
      <c r="EG222" s="678">
        <v>619372.21</v>
      </c>
      <c r="EH222" s="678">
        <v>845649.18</v>
      </c>
      <c r="EI222" s="678">
        <v>1097253.99</v>
      </c>
      <c r="EJ222" s="678">
        <v>1411662.87</v>
      </c>
      <c r="EK222" s="678">
        <v>1411662.87</v>
      </c>
      <c r="EL222" s="678">
        <v>1937517.07</v>
      </c>
      <c r="EM222" s="678">
        <v>2620170.46</v>
      </c>
      <c r="EN222" s="678">
        <v>3842949.68</v>
      </c>
      <c r="EO222" s="678">
        <v>4677265.8600000003</v>
      </c>
      <c r="EP222" s="678">
        <v>5553552.5199999996</v>
      </c>
      <c r="EQ222" s="678">
        <v>6252513.2300000004</v>
      </c>
      <c r="ER222" s="678">
        <v>6252513.2300000004</v>
      </c>
      <c r="ES222" s="678">
        <v>6598308.4299999997</v>
      </c>
      <c r="ET222" s="678">
        <v>6809733.4800000004</v>
      </c>
      <c r="EU222" s="678">
        <v>7070925.2400000002</v>
      </c>
      <c r="EV222" s="678">
        <v>7357528.5</v>
      </c>
      <c r="EW222" s="678">
        <v>7545833.6100000003</v>
      </c>
      <c r="EX222" s="678">
        <v>7798447.6299999999</v>
      </c>
      <c r="EY222" s="678">
        <v>7798447.6299999999</v>
      </c>
      <c r="EZ222" s="678">
        <v>8117728.8700000001</v>
      </c>
      <c r="FA222" s="678">
        <v>8229815.0899999999</v>
      </c>
      <c r="FB222" s="678">
        <v>8303339.3499999996</v>
      </c>
      <c r="FC222" s="678">
        <v>8378468.3600000003</v>
      </c>
      <c r="FD222" s="678">
        <v>8453972.7899999991</v>
      </c>
      <c r="FE222" s="678">
        <v>8532626.5</v>
      </c>
      <c r="FF222" s="678">
        <v>8532626.5</v>
      </c>
      <c r="FG222" s="678">
        <v>8615044.6600000001</v>
      </c>
      <c r="FH222" s="678">
        <v>8701912.7200000007</v>
      </c>
      <c r="FI222" s="678">
        <v>8788782.7100000009</v>
      </c>
      <c r="FJ222" s="678">
        <v>8875652.9800000004</v>
      </c>
      <c r="FK222" s="678">
        <v>8964752.3200000003</v>
      </c>
      <c r="FL222" s="678">
        <v>9058386.1500000004</v>
      </c>
      <c r="FM222" s="678">
        <v>9058386.1500000004</v>
      </c>
      <c r="FN222" s="678">
        <v>9152021.9000000004</v>
      </c>
      <c r="FO222" s="678">
        <v>9247148.5500000007</v>
      </c>
      <c r="FP222" s="678">
        <v>9343623.8499999996</v>
      </c>
      <c r="FQ222" s="678">
        <v>9440099.1400000006</v>
      </c>
      <c r="FR222" s="678">
        <v>9512422.0299999993</v>
      </c>
      <c r="FS222" s="678">
        <v>9580482.7200000007</v>
      </c>
      <c r="FT222" s="678">
        <v>9580482.7200000007</v>
      </c>
      <c r="FU222" s="678">
        <v>9648543.4100000001</v>
      </c>
      <c r="FV222" s="678">
        <v>9716604.0999999996</v>
      </c>
      <c r="FW222" s="678">
        <v>9784664.8000000007</v>
      </c>
      <c r="FX222" s="678">
        <v>9853586.5099999998</v>
      </c>
      <c r="FY222" s="678">
        <v>9924636.4000000004</v>
      </c>
      <c r="FZ222" s="678">
        <v>10001863.91</v>
      </c>
      <c r="GA222" s="678">
        <v>10001863.91</v>
      </c>
      <c r="GB222" s="678">
        <v>10080727.220000001</v>
      </c>
      <c r="GC222" s="678">
        <v>10161606.77</v>
      </c>
      <c r="GD222" s="678">
        <v>10242486.32</v>
      </c>
      <c r="GE222" s="678">
        <v>10323365.880000001</v>
      </c>
      <c r="GF222" s="678">
        <v>10404245.550000001</v>
      </c>
      <c r="GG222" s="678">
        <v>10485125.289999999</v>
      </c>
      <c r="GH222" s="678">
        <v>10485125.289999999</v>
      </c>
      <c r="GI222" s="678">
        <v>10566005.029999999</v>
      </c>
      <c r="GJ222" s="678">
        <v>10647384.789999999</v>
      </c>
      <c r="GK222" s="678">
        <v>10730763.279999999</v>
      </c>
      <c r="GL222" s="678">
        <v>10815692.220000001</v>
      </c>
      <c r="GM222" s="678">
        <v>10912482.59</v>
      </c>
      <c r="GN222" s="678">
        <v>11015238.630000001</v>
      </c>
      <c r="GO222" s="678">
        <v>11015238.630000001</v>
      </c>
      <c r="GP222" s="678">
        <v>11118623.75</v>
      </c>
      <c r="GQ222" s="678">
        <v>11222276.550000001</v>
      </c>
      <c r="GR222" s="678">
        <v>11334622.300000001</v>
      </c>
      <c r="GS222" s="678">
        <v>11457262.689999999</v>
      </c>
      <c r="GT222" s="678">
        <v>11581140.140000001</v>
      </c>
      <c r="GU222" s="678">
        <v>11705511.32</v>
      </c>
      <c r="GV222" s="678">
        <v>11705511.32</v>
      </c>
      <c r="GW222" s="678">
        <v>11830686.289999999</v>
      </c>
      <c r="GX222" s="678">
        <v>11945382.07</v>
      </c>
      <c r="GY222" s="678">
        <v>12063055.699999999</v>
      </c>
      <c r="GZ222" s="678">
        <v>12183841.48</v>
      </c>
      <c r="HA222" s="678">
        <v>12304713.15</v>
      </c>
      <c r="HB222" s="678">
        <v>12427475.26</v>
      </c>
      <c r="HC222" s="678">
        <v>12427475.26</v>
      </c>
      <c r="HD222" s="678">
        <v>12551915.390000001</v>
      </c>
      <c r="HE222" s="678">
        <v>12677720.51</v>
      </c>
      <c r="HF222" s="678">
        <v>12812121.42</v>
      </c>
      <c r="HG222" s="678">
        <v>12959267.109999999</v>
      </c>
      <c r="HH222" s="678">
        <v>13113078.09</v>
      </c>
      <c r="HI222" s="678">
        <v>13267749.01</v>
      </c>
      <c r="HJ222" s="678">
        <v>13267749.01</v>
      </c>
      <c r="HK222" s="678">
        <v>13439707</v>
      </c>
      <c r="HL222" s="678">
        <v>13623862.58</v>
      </c>
      <c r="HM222" s="678">
        <v>13809877.23</v>
      </c>
      <c r="HN222" s="678">
        <v>13997335.85</v>
      </c>
      <c r="HO222" s="678">
        <v>14136772.73</v>
      </c>
      <c r="HP222" s="678">
        <v>14277689.4</v>
      </c>
      <c r="HQ222" s="678">
        <v>14277689.4</v>
      </c>
      <c r="HR222" s="678">
        <v>14420769.59</v>
      </c>
      <c r="HS222" s="678">
        <v>14420769.59</v>
      </c>
      <c r="HT222" s="678">
        <v>14567691.26</v>
      </c>
      <c r="HU222" s="678">
        <v>14715101.619999999</v>
      </c>
      <c r="HV222" s="678">
        <v>14862619.84</v>
      </c>
      <c r="HW222" s="678">
        <v>15010140.77</v>
      </c>
      <c r="HX222" s="678">
        <v>15010140.77</v>
      </c>
      <c r="HY222" s="678">
        <v>15157971.83</v>
      </c>
      <c r="HZ222" s="678">
        <v>15313906.199999999</v>
      </c>
      <c r="IA222" s="678">
        <v>15476661.4</v>
      </c>
      <c r="IB222" s="678">
        <v>15642776.789999999</v>
      </c>
      <c r="IC222" s="678">
        <v>15805773.1</v>
      </c>
      <c r="ID222" s="678">
        <v>15973310.619999999</v>
      </c>
      <c r="IE222" s="678">
        <v>15973310.619999999</v>
      </c>
      <c r="IF222" s="678">
        <v>16145155.060000001</v>
      </c>
      <c r="IG222" s="678">
        <v>16262937.890000001</v>
      </c>
      <c r="IH222" s="678">
        <v>16379922.52</v>
      </c>
      <c r="II222" s="678">
        <v>16495416.470000001</v>
      </c>
      <c r="IJ222" s="678">
        <v>16582804.460000001</v>
      </c>
      <c r="IK222" s="678">
        <v>16671797.49</v>
      </c>
      <c r="IL222" s="678">
        <v>16671797.49</v>
      </c>
      <c r="IM222" s="678">
        <v>16756493.689999999</v>
      </c>
      <c r="IN222" s="678">
        <v>16836813.190000001</v>
      </c>
      <c r="IO222" s="678">
        <v>16913097.52</v>
      </c>
      <c r="IP222" s="678">
        <v>16988394.09</v>
      </c>
      <c r="IQ222" s="678">
        <v>17063690.91</v>
      </c>
      <c r="IR222" s="678">
        <v>17063690.91</v>
      </c>
      <c r="IS222" s="678">
        <v>17063690.91</v>
      </c>
      <c r="IT222" s="678">
        <v>17063690.91</v>
      </c>
      <c r="IU222" s="678">
        <v>17063690.91</v>
      </c>
      <c r="IV222" s="678">
        <v>17063690.91</v>
      </c>
      <c r="IW222" s="678">
        <v>17195714.800000001</v>
      </c>
      <c r="IX222" s="678">
        <v>17451961.890000001</v>
      </c>
      <c r="IY222" s="678">
        <v>17880080.219999999</v>
      </c>
      <c r="IZ222" s="678">
        <v>17880080.219999999</v>
      </c>
      <c r="JA222" s="678">
        <v>17965650.190000001</v>
      </c>
      <c r="JB222" s="678">
        <v>18053183.059999999</v>
      </c>
      <c r="JC222" s="678">
        <v>18226057.370000001</v>
      </c>
      <c r="JD222" s="678">
        <v>18654956.010000002</v>
      </c>
      <c r="JE222" s="678">
        <v>19077534.440000001</v>
      </c>
      <c r="JF222" s="678">
        <v>19499402.32</v>
      </c>
      <c r="JG222" s="678">
        <v>19499402.32</v>
      </c>
      <c r="JH222" s="678">
        <v>20291083.170000002</v>
      </c>
      <c r="JI222" s="678">
        <v>21395682.640000001</v>
      </c>
      <c r="JJ222" s="678">
        <v>21760656.280000001</v>
      </c>
      <c r="JK222" s="678">
        <v>21834750.399999999</v>
      </c>
      <c r="JL222" s="678">
        <v>21861200.84</v>
      </c>
      <c r="JM222" s="678">
        <v>21886347.52</v>
      </c>
      <c r="JN222" s="678">
        <v>21886347.52</v>
      </c>
      <c r="JO222" s="678">
        <v>21913424.600000001</v>
      </c>
      <c r="JP222" s="678">
        <v>21940501.68</v>
      </c>
      <c r="JQ222" s="678">
        <v>21967578.77</v>
      </c>
      <c r="JR222" s="678">
        <v>21994655.850000001</v>
      </c>
      <c r="JS222" s="678">
        <v>22021733.030000001</v>
      </c>
      <c r="JT222" s="678">
        <v>22048810.48</v>
      </c>
      <c r="JU222" s="678">
        <v>22048810.48</v>
      </c>
      <c r="JV222" s="678">
        <v>22075887.940000001</v>
      </c>
      <c r="JW222" s="678">
        <v>22102965.399999999</v>
      </c>
      <c r="JX222" s="678">
        <v>22130149.91</v>
      </c>
      <c r="JY222" s="678">
        <v>22157337.640000001</v>
      </c>
      <c r="JZ222" s="678">
        <v>22185216.059999999</v>
      </c>
      <c r="KA222" s="678">
        <v>22214063.870000001</v>
      </c>
      <c r="KB222" s="678">
        <v>22214063.870000001</v>
      </c>
      <c r="KC222" s="678">
        <v>22243479.370000001</v>
      </c>
      <c r="KD222" s="678">
        <v>22272894.879999999</v>
      </c>
      <c r="KE222" s="678">
        <v>22302310.379999999</v>
      </c>
      <c r="KF222" s="678">
        <v>22331725.890000001</v>
      </c>
      <c r="KG222" s="678">
        <v>22366619.489999998</v>
      </c>
      <c r="KH222" s="678">
        <v>22401517.440000001</v>
      </c>
      <c r="KI222" s="678">
        <v>22401517.440000001</v>
      </c>
      <c r="KJ222" s="678">
        <v>22436415.399999999</v>
      </c>
      <c r="KK222" s="678">
        <v>22471313.350000001</v>
      </c>
      <c r="KL222" s="678">
        <v>22506211.309999999</v>
      </c>
      <c r="KM222" s="678">
        <v>22541109.260000002</v>
      </c>
      <c r="KN222" s="678">
        <v>22562308.170000002</v>
      </c>
      <c r="KO222" s="678">
        <v>22586434.149999999</v>
      </c>
      <c r="KP222" s="678">
        <v>22586434.149999999</v>
      </c>
      <c r="KQ222" s="678">
        <v>22605157.469999999</v>
      </c>
      <c r="KR222" s="678">
        <v>22623880.800000001</v>
      </c>
      <c r="KS222" s="678">
        <v>22642604.120000001</v>
      </c>
      <c r="KT222" s="678">
        <v>22661327.449999999</v>
      </c>
      <c r="KU222" s="678">
        <v>22680050.77</v>
      </c>
      <c r="KV222" s="678">
        <v>22698774.09</v>
      </c>
      <c r="KW222" s="678">
        <v>22698774.09</v>
      </c>
      <c r="KX222" s="678">
        <v>22717497.420000002</v>
      </c>
      <c r="KY222" s="678">
        <v>22737019.66</v>
      </c>
      <c r="KZ222" s="678">
        <v>22783134.43</v>
      </c>
      <c r="LA222" s="678">
        <v>22829249.210000001</v>
      </c>
      <c r="LB222" s="678">
        <v>22876197.809999999</v>
      </c>
      <c r="LC222" s="678">
        <v>22931182.399999999</v>
      </c>
      <c r="LD222" s="678">
        <v>22931182.399999999</v>
      </c>
      <c r="LE222" s="678">
        <v>23001315.140000001</v>
      </c>
      <c r="LF222" s="678">
        <v>23076266.129999999</v>
      </c>
      <c r="LG222" s="678">
        <v>23127005.640000001</v>
      </c>
      <c r="LH222" s="678">
        <v>23127005.640000001</v>
      </c>
      <c r="LI222" s="678">
        <v>23127005.640000001</v>
      </c>
      <c r="LJ222" s="678">
        <v>23127005.640000001</v>
      </c>
      <c r="LK222" s="678">
        <v>23127005.640000001</v>
      </c>
      <c r="LL222" s="678">
        <v>23127005.640000001</v>
      </c>
      <c r="LM222" s="678">
        <v>23177806.960000001</v>
      </c>
      <c r="LN222" s="678">
        <v>23231215.84</v>
      </c>
      <c r="LO222" s="678">
        <v>23287364.649999999</v>
      </c>
      <c r="LP222" s="678">
        <v>23343857.289999999</v>
      </c>
      <c r="LQ222" s="678">
        <v>23400497.09</v>
      </c>
      <c r="LR222" s="678">
        <v>23400497.09</v>
      </c>
      <c r="LS222" s="678">
        <v>23457164.559999999</v>
      </c>
      <c r="LT222" s="678">
        <v>23515572.359999999</v>
      </c>
      <c r="LU222" s="678">
        <v>23594366.93</v>
      </c>
      <c r="LV222" s="678">
        <v>23673737.850000001</v>
      </c>
      <c r="LW222" s="678">
        <v>23753379.359999999</v>
      </c>
      <c r="LX222" s="678">
        <v>23833020.859999999</v>
      </c>
      <c r="LY222" s="678">
        <v>23833020.859999999</v>
      </c>
      <c r="LZ222" s="678">
        <v>23912662.370000001</v>
      </c>
      <c r="MA222" s="678">
        <v>23993765.539999999</v>
      </c>
      <c r="MB222" s="678">
        <v>24081675.34</v>
      </c>
      <c r="MC222" s="678">
        <v>24180058.09</v>
      </c>
      <c r="MD222" s="678">
        <v>24278440.84</v>
      </c>
      <c r="ME222" s="678">
        <v>24376844.129999999</v>
      </c>
      <c r="MF222" s="678">
        <v>24376844.129999999</v>
      </c>
      <c r="MG222" s="678">
        <v>24475293.93</v>
      </c>
      <c r="MH222" s="678">
        <v>24574210.039999999</v>
      </c>
      <c r="MI222" s="678">
        <v>24673473.43</v>
      </c>
      <c r="MJ222" s="678">
        <v>24772736.82</v>
      </c>
      <c r="MK222" s="678">
        <v>24872030.440000001</v>
      </c>
      <c r="ML222" s="678">
        <v>24971922.550000001</v>
      </c>
      <c r="MM222" s="678">
        <v>24971922.550000001</v>
      </c>
      <c r="MN222" s="678">
        <v>25072609.93</v>
      </c>
      <c r="MO222" s="678">
        <v>25173595.84</v>
      </c>
      <c r="MP222" s="678">
        <v>25274581.760000002</v>
      </c>
      <c r="MQ222" s="678">
        <v>25375619.239999998</v>
      </c>
      <c r="MR222" s="678">
        <v>25476771.170000002</v>
      </c>
      <c r="MS222" s="678">
        <v>25578006.960000001</v>
      </c>
      <c r="MT222" s="678">
        <v>25578006.960000001</v>
      </c>
      <c r="MU222" s="678">
        <v>25679340.629999999</v>
      </c>
      <c r="MV222" s="678">
        <v>25780759.030000001</v>
      </c>
      <c r="MW222" s="678">
        <v>25883204.890000001</v>
      </c>
      <c r="MX222" s="678">
        <v>25986298</v>
      </c>
      <c r="MY222" s="678">
        <v>26089445.829999998</v>
      </c>
      <c r="MZ222" s="678">
        <v>26192594.280000001</v>
      </c>
      <c r="NA222" s="678">
        <v>26192594.280000001</v>
      </c>
      <c r="NB222" s="678">
        <v>26295788.059999999</v>
      </c>
      <c r="NC222" s="678">
        <v>26399022.84</v>
      </c>
      <c r="ND222" s="678">
        <v>26502411.149999999</v>
      </c>
      <c r="NE222" s="678">
        <v>26606188.52</v>
      </c>
      <c r="NF222" s="678">
        <v>26711356.030000001</v>
      </c>
      <c r="NG222" s="678">
        <v>26817637.640000001</v>
      </c>
      <c r="NH222" s="678">
        <v>26817637.640000001</v>
      </c>
      <c r="NI222" s="678">
        <v>26924326.629999999</v>
      </c>
      <c r="NJ222" s="678">
        <v>27031015.620000001</v>
      </c>
      <c r="NK222" s="678">
        <v>27137747.800000001</v>
      </c>
      <c r="NL222" s="678">
        <v>27244561.629999999</v>
      </c>
      <c r="NM222" s="678">
        <v>27351375.460000001</v>
      </c>
      <c r="NN222" s="678">
        <v>27460769.420000002</v>
      </c>
      <c r="NO222" s="678">
        <v>27460769.420000002</v>
      </c>
      <c r="NP222" s="678">
        <v>27572991.539999999</v>
      </c>
      <c r="NQ222" s="678">
        <v>27685341.050000001</v>
      </c>
      <c r="NR222" s="678">
        <v>27800386.850000001</v>
      </c>
      <c r="NS222" s="678">
        <v>27917312.390000001</v>
      </c>
      <c r="NT222" s="678">
        <v>28034653.57</v>
      </c>
      <c r="NU222" s="678">
        <v>28154859.809999999</v>
      </c>
      <c r="NV222" s="678">
        <v>28154859.809999999</v>
      </c>
      <c r="NW222" s="678">
        <v>28295735.09</v>
      </c>
      <c r="NX222" s="678">
        <v>28438507.609999999</v>
      </c>
      <c r="NY222" s="678">
        <v>28586259.09</v>
      </c>
      <c r="NZ222" s="678">
        <v>28733474.010000002</v>
      </c>
      <c r="OA222" s="678">
        <v>28882615.460000001</v>
      </c>
      <c r="OB222" s="678">
        <v>29056419.210000001</v>
      </c>
      <c r="OC222" s="678">
        <v>29056419.210000001</v>
      </c>
      <c r="OD222" s="678">
        <v>29239806.949999999</v>
      </c>
      <c r="OE222" s="678">
        <v>29425349.780000001</v>
      </c>
      <c r="OF222" s="678">
        <v>29622481.52</v>
      </c>
      <c r="OG222" s="678">
        <v>29825041.420000002</v>
      </c>
      <c r="OH222" s="678">
        <v>30040811.129999999</v>
      </c>
      <c r="OI222" s="678">
        <v>30256747.07</v>
      </c>
      <c r="OJ222" s="678">
        <v>30256747.07</v>
      </c>
      <c r="OK222" s="678">
        <v>30481293.719999999</v>
      </c>
      <c r="OL222" s="678">
        <v>30709213.600000001</v>
      </c>
      <c r="OM222" s="678">
        <v>30942817.109999999</v>
      </c>
      <c r="ON222" s="678">
        <v>31177129.489999998</v>
      </c>
      <c r="OO222" s="678">
        <v>31412308.27</v>
      </c>
      <c r="OP222" s="678">
        <v>31650412.030000001</v>
      </c>
      <c r="OQ222" s="678">
        <v>31650412.030000001</v>
      </c>
      <c r="OR222" s="678">
        <v>31892461.02</v>
      </c>
      <c r="OS222" s="678">
        <v>32135819.48</v>
      </c>
      <c r="OT222" s="678">
        <v>32398534.52</v>
      </c>
      <c r="OU222" s="678">
        <v>32664730.43</v>
      </c>
      <c r="OV222" s="678">
        <v>32937184.5</v>
      </c>
      <c r="OW222" s="678">
        <v>33221324.370000001</v>
      </c>
      <c r="OX222" s="678">
        <v>33221324.370000001</v>
      </c>
      <c r="OY222" s="678">
        <v>33515198.34</v>
      </c>
      <c r="OZ222" s="678">
        <v>33810744.759999998</v>
      </c>
      <c r="PA222" s="678">
        <v>34118478.270000003</v>
      </c>
      <c r="PB222" s="678">
        <v>34426871.810000002</v>
      </c>
      <c r="PC222" s="678">
        <v>34736761.899999999</v>
      </c>
      <c r="PD222" s="678">
        <v>35050710.549999997</v>
      </c>
      <c r="PE222" s="678">
        <v>35050710.549999997</v>
      </c>
      <c r="PF222" s="678">
        <v>35377612.719999999</v>
      </c>
      <c r="PG222" s="678">
        <v>35714648.310000002</v>
      </c>
      <c r="PH222" s="678">
        <v>36059718.060000002</v>
      </c>
      <c r="PI222" s="678">
        <v>36405249.75</v>
      </c>
      <c r="PJ222" s="678">
        <v>36757574.630000003</v>
      </c>
      <c r="PK222" s="678">
        <v>37123056.619999997</v>
      </c>
      <c r="PL222" s="678">
        <v>37123056.619999997</v>
      </c>
      <c r="PM222" s="678">
        <v>37493267.399999999</v>
      </c>
      <c r="PN222" s="678">
        <v>37877639.57</v>
      </c>
      <c r="PO222" s="678">
        <v>38284847.990000002</v>
      </c>
      <c r="PP222" s="678">
        <v>38736685.119999997</v>
      </c>
      <c r="PQ222" s="678">
        <v>41349849.340000004</v>
      </c>
      <c r="PR222" s="678">
        <v>45565633.030000001</v>
      </c>
      <c r="PS222" s="678">
        <v>45565633.030000001</v>
      </c>
      <c r="PT222" s="678">
        <v>49036688.420000002</v>
      </c>
      <c r="PU222" s="678">
        <v>52627133.060000002</v>
      </c>
      <c r="PV222" s="678">
        <v>53301604.109999999</v>
      </c>
      <c r="PW222" s="678">
        <v>54170364.549999997</v>
      </c>
      <c r="PX222" s="678">
        <v>54170364.549999997</v>
      </c>
      <c r="PY222" s="678">
        <v>55024567.780000001</v>
      </c>
      <c r="PZ222" s="678">
        <v>55024567.780000001</v>
      </c>
      <c r="QA222" s="678">
        <v>55998100.18</v>
      </c>
      <c r="QB222" s="678">
        <v>57283192.859999999</v>
      </c>
      <c r="QC222" s="678">
        <v>58788460.990000002</v>
      </c>
      <c r="QD222" s="678">
        <v>60837545.939999998</v>
      </c>
      <c r="QE222" s="678">
        <v>62186802.960000001</v>
      </c>
      <c r="QF222" s="678">
        <v>63192821.979999997</v>
      </c>
      <c r="QG222" s="678">
        <v>63192821.979999997</v>
      </c>
      <c r="QH222" s="678">
        <v>63343568.82</v>
      </c>
      <c r="QI222" s="678">
        <v>63567359.649999999</v>
      </c>
      <c r="QJ222" s="678">
        <v>63726092.07</v>
      </c>
      <c r="QK222" s="678">
        <v>63789839.950000003</v>
      </c>
      <c r="QL222" s="678">
        <v>64091671.850000001</v>
      </c>
      <c r="QM222" s="678">
        <v>64647492.159999996</v>
      </c>
      <c r="QN222" s="678">
        <v>64647492.159999996</v>
      </c>
      <c r="QO222" s="678">
        <v>65217783.960000001</v>
      </c>
      <c r="QP222" s="678">
        <v>66061931.090000004</v>
      </c>
      <c r="QQ222" s="678">
        <v>67588641.040000007</v>
      </c>
      <c r="QR222" s="678">
        <v>68634657.890000001</v>
      </c>
      <c r="QS222" s="678">
        <v>68868621.609999999</v>
      </c>
      <c r="QT222" s="678">
        <v>69262420.819999993</v>
      </c>
      <c r="QU222" s="678">
        <v>69262420.819999993</v>
      </c>
      <c r="QV222" s="678">
        <v>69572353.120000005</v>
      </c>
      <c r="QW222" s="678">
        <v>69909673.590000004</v>
      </c>
      <c r="QX222" s="678">
        <v>70208105.769999996</v>
      </c>
      <c r="QY222" s="678">
        <v>70858596.909999996</v>
      </c>
      <c r="QZ222" s="678">
        <v>71613524.379999995</v>
      </c>
      <c r="RA222" s="678">
        <v>71773292.109999999</v>
      </c>
      <c r="RB222" s="678">
        <v>71773292.109999999</v>
      </c>
      <c r="RC222" s="678">
        <v>71962630.590000004</v>
      </c>
      <c r="RD222" s="678">
        <v>72119500.060000002</v>
      </c>
      <c r="RE222" s="678">
        <v>72366237.150000006</v>
      </c>
      <c r="RF222" s="678">
        <v>72588422.950000003</v>
      </c>
      <c r="RG222" s="678">
        <v>72880552.950000003</v>
      </c>
      <c r="RH222" s="678">
        <v>73081515.689999998</v>
      </c>
      <c r="RI222" s="678">
        <v>73081515.689999998</v>
      </c>
      <c r="RJ222" s="678">
        <v>73197300.040000007</v>
      </c>
      <c r="RK222" s="678">
        <v>73295780.609999999</v>
      </c>
      <c r="RL222" s="678">
        <v>73452183.379999995</v>
      </c>
      <c r="RM222" s="678">
        <v>73610539.629999995</v>
      </c>
      <c r="RN222" s="678">
        <v>73801901</v>
      </c>
      <c r="RO222" s="678">
        <v>74042061.370000005</v>
      </c>
      <c r="RP222" s="678">
        <v>74042061.370000005</v>
      </c>
      <c r="RQ222" s="678">
        <v>74182637.159999996</v>
      </c>
      <c r="RR222" s="678">
        <v>74343890.599999994</v>
      </c>
      <c r="RS222" s="678">
        <v>74497413.959999993</v>
      </c>
      <c r="RT222" s="678">
        <v>74610330.769999996</v>
      </c>
      <c r="RU222" s="678">
        <v>75200358.859999999</v>
      </c>
      <c r="RV222" s="678">
        <v>76523190.780000001</v>
      </c>
      <c r="RW222" s="678">
        <v>76523190.780000001</v>
      </c>
      <c r="RX222" s="678">
        <v>76920564.950000003</v>
      </c>
      <c r="RY222" s="678">
        <v>77755483.599999994</v>
      </c>
      <c r="RZ222" s="678">
        <v>78144564.469999999</v>
      </c>
      <c r="SA222" s="678">
        <v>78249378.5</v>
      </c>
      <c r="SB222" s="678">
        <v>78400298.510000005</v>
      </c>
      <c r="SC222" s="678">
        <v>78523890.340000004</v>
      </c>
      <c r="SD222" s="678">
        <v>78523890.340000004</v>
      </c>
      <c r="SE222" s="678">
        <v>78583178.450000003</v>
      </c>
      <c r="SF222" s="678">
        <v>78718845.329999998</v>
      </c>
      <c r="SG222" s="678">
        <v>78834679.890000001</v>
      </c>
      <c r="SH222" s="678">
        <v>78948299.629999995</v>
      </c>
      <c r="SI222" s="678">
        <v>78997794.180000007</v>
      </c>
      <c r="SJ222" s="678">
        <v>79060179.890000001</v>
      </c>
      <c r="SK222" s="678">
        <v>79060179.890000001</v>
      </c>
      <c r="SL222" s="678">
        <v>79063885.680000007</v>
      </c>
      <c r="SM222" s="678">
        <v>79068381.040000007</v>
      </c>
      <c r="SN222" s="678">
        <v>79068381.040000007</v>
      </c>
      <c r="SO222" s="678">
        <v>79068381.040000007</v>
      </c>
      <c r="SP222" s="678">
        <v>79068381.040000007</v>
      </c>
      <c r="SQ222" s="678">
        <v>79068381.040000007</v>
      </c>
      <c r="SR222" s="678">
        <v>79068381.040000007</v>
      </c>
      <c r="SS222" s="678">
        <v>79068381.040000007</v>
      </c>
      <c r="ST222" s="678">
        <v>79068381.040000007</v>
      </c>
      <c r="SU222" s="678">
        <v>79068381.040000007</v>
      </c>
      <c r="SV222" s="678">
        <v>79068381.040000007</v>
      </c>
      <c r="SW222" s="678">
        <v>79068381.040000007</v>
      </c>
      <c r="SX222" s="678">
        <v>79068381.040000007</v>
      </c>
      <c r="SY222" s="678">
        <v>79068381.040000007</v>
      </c>
      <c r="SZ222" s="678">
        <v>79068381.040000007</v>
      </c>
      <c r="TA222" s="678">
        <v>79068381.040000007</v>
      </c>
      <c r="TB222" s="678">
        <v>79068381.040000007</v>
      </c>
      <c r="TC222" s="678">
        <v>79068381.040000007</v>
      </c>
      <c r="TD222" s="678">
        <v>79068381.040000007</v>
      </c>
      <c r="TE222" s="678">
        <v>79068381.040000007</v>
      </c>
      <c r="TF222" s="678">
        <v>79068381.040000007</v>
      </c>
      <c r="TG222" s="678">
        <v>79068381.040000007</v>
      </c>
      <c r="TH222" s="678">
        <v>79068381.040000007</v>
      </c>
      <c r="TI222" s="678">
        <v>79068381.040000007</v>
      </c>
      <c r="TJ222" s="678">
        <v>79068381.040000007</v>
      </c>
      <c r="TK222" s="678">
        <v>79068381.040000007</v>
      </c>
      <c r="TL222">
        <v>79068381.040000007</v>
      </c>
      <c r="TM222">
        <v>79068381.040000007</v>
      </c>
      <c r="TN222">
        <v>79068381.040000007</v>
      </c>
      <c r="TO222">
        <v>79068381.040000007</v>
      </c>
      <c r="TP222">
        <v>79068381.040000007</v>
      </c>
      <c r="TQ222">
        <v>79068381.040000007</v>
      </c>
      <c r="TR222">
        <v>79068381.040000007</v>
      </c>
      <c r="TS222">
        <v>79068381.040000007</v>
      </c>
      <c r="TT222">
        <v>79068381.040000007</v>
      </c>
      <c r="TU222">
        <v>79068381.040000007</v>
      </c>
      <c r="TV222">
        <v>79068381.040000007</v>
      </c>
      <c r="TW222">
        <v>79068381.040000007</v>
      </c>
      <c r="TX222">
        <v>79068381.040000007</v>
      </c>
      <c r="TY222">
        <v>79068381.040000007</v>
      </c>
      <c r="TZ222">
        <v>79068381.040000007</v>
      </c>
      <c r="UA222">
        <v>79068381.040000007</v>
      </c>
      <c r="UB222">
        <v>79068381.040000007</v>
      </c>
      <c r="UC222">
        <v>79068381.040000007</v>
      </c>
      <c r="UD222">
        <v>79068381.040000007</v>
      </c>
      <c r="UE222">
        <v>79068381.040000007</v>
      </c>
      <c r="UF222">
        <v>79068381.040000007</v>
      </c>
      <c r="UG222">
        <v>79068381.040000007</v>
      </c>
      <c r="UH222">
        <v>79068381.040000007</v>
      </c>
      <c r="UI222">
        <v>79068381.040000007</v>
      </c>
      <c r="UJ222">
        <v>79068381.040000007</v>
      </c>
      <c r="UK222">
        <v>79068381.040000007</v>
      </c>
      <c r="UL222">
        <v>79068381.040000007</v>
      </c>
      <c r="UM222">
        <v>79068381.040000007</v>
      </c>
      <c r="UN222">
        <v>79068381.040000007</v>
      </c>
      <c r="UO222">
        <v>79068381.040000007</v>
      </c>
      <c r="UP222">
        <v>79068381.040000007</v>
      </c>
      <c r="UQ222">
        <v>79068381.040000007</v>
      </c>
      <c r="UR222">
        <v>79068381.040000007</v>
      </c>
      <c r="US222">
        <v>79068381.040000007</v>
      </c>
      <c r="UT222">
        <v>79068381.040000007</v>
      </c>
      <c r="UU222">
        <v>79068381.040000007</v>
      </c>
      <c r="UV222">
        <v>79068381.040000007</v>
      </c>
      <c r="UW222">
        <v>79068381.040000007</v>
      </c>
      <c r="UX222">
        <v>79068381.040000007</v>
      </c>
      <c r="UY222">
        <v>79068381.040000007</v>
      </c>
      <c r="UZ222">
        <v>79068381.040000007</v>
      </c>
      <c r="VA222">
        <v>79068381.040000007</v>
      </c>
      <c r="VB222">
        <v>79068381.040000007</v>
      </c>
      <c r="VC222">
        <v>79068381.040000007</v>
      </c>
      <c r="VD222">
        <v>79068381.040000007</v>
      </c>
      <c r="VE222">
        <v>79068381.040000007</v>
      </c>
      <c r="VF222">
        <v>79068381.040000007</v>
      </c>
      <c r="VG222">
        <v>79068381.040000007</v>
      </c>
      <c r="VH222">
        <v>79068381.040000007</v>
      </c>
      <c r="VI222">
        <v>79068381.040000007</v>
      </c>
      <c r="VJ222">
        <v>79068381.040000007</v>
      </c>
      <c r="VK222">
        <v>79068381.040000007</v>
      </c>
      <c r="VL222">
        <v>79068381.040000007</v>
      </c>
      <c r="VM222">
        <v>79068381.040000007</v>
      </c>
    </row>
    <row r="223" spans="11:585">
      <c r="K223" t="s">
        <v>1087</v>
      </c>
      <c r="M223" s="678">
        <v>14727629.51</v>
      </c>
      <c r="N223" s="678">
        <v>570737.12</v>
      </c>
      <c r="O223" s="678">
        <v>98475.6</v>
      </c>
      <c r="P223" s="678">
        <v>44855.31</v>
      </c>
      <c r="Q223" s="678">
        <v>7105.17</v>
      </c>
      <c r="R223" s="678">
        <v>3081.95</v>
      </c>
      <c r="S223" t="s">
        <v>6192</v>
      </c>
      <c r="T223" s="678"/>
      <c r="U223" s="678"/>
      <c r="V223" s="678"/>
      <c r="W223" s="678"/>
      <c r="X223" s="678"/>
      <c r="Y223" s="678"/>
      <c r="Z223" s="678"/>
      <c r="AA223" s="678"/>
      <c r="AB223" s="678"/>
      <c r="AC223" s="678"/>
      <c r="AD223" s="678"/>
      <c r="AE223" s="678"/>
      <c r="AF223" s="678"/>
      <c r="AG223" s="678"/>
      <c r="AH223" s="678"/>
      <c r="AI223" s="678"/>
      <c r="AJ223" s="678"/>
      <c r="AK223" s="678"/>
      <c r="AL223" s="678"/>
      <c r="AM223" s="678"/>
      <c r="AN223" s="678"/>
      <c r="AO223" s="678"/>
      <c r="AP223" s="678"/>
      <c r="AQ223" s="678"/>
      <c r="AR223" s="678"/>
      <c r="AS223" s="678"/>
      <c r="AT223" s="678"/>
      <c r="AU223" s="678"/>
      <c r="AV223" s="678"/>
      <c r="AW223" s="678"/>
      <c r="AX223" s="678"/>
      <c r="AY223" s="678"/>
      <c r="AZ223" s="678"/>
      <c r="BA223" s="678"/>
      <c r="BB223" s="678"/>
      <c r="BC223" s="678"/>
      <c r="BD223" s="678"/>
      <c r="BE223" s="678"/>
      <c r="BF223" s="678"/>
      <c r="BG223" s="678"/>
      <c r="BH223" s="678"/>
      <c r="BI223" s="678"/>
      <c r="BJ223" s="678"/>
      <c r="BK223" s="678"/>
      <c r="BL223" s="678"/>
      <c r="BM223" s="678"/>
      <c r="BN223" s="678"/>
      <c r="BO223" s="678"/>
      <c r="BP223" s="678"/>
      <c r="BQ223" s="678"/>
      <c r="BR223" s="678"/>
      <c r="BS223" s="678"/>
      <c r="BT223" s="678"/>
      <c r="BU223" s="678"/>
      <c r="BV223" s="678"/>
      <c r="BW223" s="678"/>
      <c r="BX223" s="678"/>
      <c r="BY223" s="678"/>
      <c r="BZ223" s="678"/>
      <c r="CA223" s="678"/>
      <c r="CB223" s="678"/>
      <c r="CC223" s="678"/>
      <c r="CD223" s="678"/>
      <c r="CE223" s="678"/>
      <c r="CF223" s="678"/>
      <c r="CG223" s="678"/>
      <c r="CH223" s="678"/>
      <c r="CI223" s="678"/>
      <c r="CJ223" s="678"/>
      <c r="CK223" s="678"/>
      <c r="CL223" s="678"/>
      <c r="CM223" s="678"/>
      <c r="CN223" s="678"/>
      <c r="CO223" s="678"/>
      <c r="CP223" s="678"/>
      <c r="CQ223" s="678"/>
      <c r="CR223" s="678"/>
      <c r="CS223" s="678"/>
      <c r="CT223" s="678"/>
      <c r="CU223" s="678"/>
      <c r="CV223" s="678"/>
      <c r="CW223" s="678"/>
      <c r="CX223" s="678"/>
      <c r="CY223" s="678"/>
      <c r="CZ223" s="678"/>
      <c r="DA223" s="678"/>
      <c r="DB223" s="678"/>
      <c r="DC223" s="678"/>
      <c r="DD223" s="678"/>
      <c r="DE223" s="678"/>
      <c r="DF223" s="678"/>
      <c r="DG223" s="678"/>
      <c r="DH223" s="678"/>
      <c r="DI223" s="678"/>
      <c r="DJ223" s="678"/>
      <c r="DK223" s="678"/>
      <c r="DL223" s="678"/>
      <c r="DM223" s="678"/>
      <c r="DN223" s="678"/>
      <c r="DO223" s="678"/>
      <c r="DP223" s="678"/>
      <c r="DQ223" s="678"/>
      <c r="DR223" s="678"/>
      <c r="DS223" s="678"/>
      <c r="DT223" s="678"/>
      <c r="DU223" s="678"/>
      <c r="DV223" s="678"/>
      <c r="DW223" s="678"/>
      <c r="DX223" s="678"/>
      <c r="DY223" s="678"/>
      <c r="DZ223" s="678"/>
      <c r="EA223" s="678"/>
      <c r="EB223" s="678"/>
      <c r="EC223" s="678"/>
      <c r="ED223" s="678"/>
      <c r="EE223" s="678"/>
      <c r="EF223" s="678"/>
      <c r="EG223" s="678"/>
      <c r="EH223" s="678"/>
      <c r="EI223" s="678"/>
      <c r="EJ223" s="678"/>
      <c r="EK223" s="678"/>
      <c r="EL223" s="678"/>
      <c r="EM223" s="678"/>
      <c r="EN223" s="678"/>
      <c r="EO223" s="678"/>
      <c r="EP223" s="678"/>
      <c r="EQ223" s="678"/>
      <c r="ER223" s="678"/>
      <c r="ES223" s="678"/>
      <c r="ET223" s="678"/>
      <c r="EU223" s="678"/>
      <c r="EV223" s="678"/>
      <c r="EW223" s="678"/>
      <c r="EX223" s="678"/>
      <c r="EY223" s="678"/>
      <c r="EZ223" s="678"/>
      <c r="FA223" s="678"/>
      <c r="FB223" s="678"/>
      <c r="FC223" s="678"/>
      <c r="FD223" s="678"/>
      <c r="FE223" s="678"/>
      <c r="FF223" s="678"/>
      <c r="FG223" s="678"/>
      <c r="FH223" s="678"/>
      <c r="FI223" s="678"/>
      <c r="FJ223" s="678"/>
      <c r="FK223" s="678"/>
      <c r="FL223" s="678"/>
      <c r="FM223" s="678"/>
      <c r="FN223" s="678"/>
      <c r="FO223" s="678"/>
      <c r="FP223" s="678"/>
      <c r="FQ223" s="678"/>
      <c r="FR223" s="678"/>
      <c r="FS223" s="678"/>
      <c r="FT223" s="678"/>
      <c r="FU223" s="678"/>
      <c r="FV223" s="678"/>
      <c r="FW223" s="678"/>
      <c r="FX223" s="678"/>
      <c r="FY223" s="678"/>
      <c r="FZ223" s="678"/>
      <c r="GA223" s="678"/>
      <c r="GB223" s="678"/>
      <c r="GC223" s="678"/>
      <c r="GD223" s="678"/>
      <c r="GE223" s="678"/>
      <c r="GF223" s="678"/>
      <c r="GG223" s="678"/>
      <c r="GH223" s="678"/>
      <c r="GI223" s="678"/>
      <c r="GJ223" s="678"/>
      <c r="GK223" s="678"/>
      <c r="GL223" s="678"/>
      <c r="GM223" s="678"/>
      <c r="GN223" s="678"/>
      <c r="GO223" s="678"/>
      <c r="GP223" s="678"/>
      <c r="GQ223" s="678"/>
      <c r="GR223" s="678"/>
      <c r="GS223" s="678"/>
      <c r="GT223" s="678"/>
      <c r="GU223" s="678"/>
      <c r="GV223" s="678"/>
      <c r="GW223" s="678"/>
      <c r="GX223" s="678"/>
      <c r="GY223" s="678"/>
      <c r="GZ223" s="678"/>
      <c r="HA223" s="678"/>
      <c r="HB223" s="678"/>
      <c r="HC223" s="678"/>
      <c r="HD223" s="678"/>
      <c r="HE223" s="678"/>
      <c r="HF223" s="678"/>
      <c r="HG223" s="678"/>
      <c r="HH223" s="678"/>
      <c r="HI223" s="678"/>
      <c r="HJ223" s="678"/>
      <c r="HK223" s="678"/>
      <c r="HL223" s="678"/>
      <c r="HM223" s="678"/>
      <c r="HN223" s="678"/>
      <c r="HO223" s="678"/>
      <c r="HP223" s="678"/>
      <c r="HQ223" s="678"/>
      <c r="HR223" s="678"/>
      <c r="HS223" s="678"/>
      <c r="HT223" s="678"/>
      <c r="HU223" s="678"/>
      <c r="HV223" s="678"/>
      <c r="HW223" s="678"/>
      <c r="HX223" s="678"/>
      <c r="HY223" s="678"/>
      <c r="HZ223" s="678"/>
      <c r="IA223" s="678"/>
      <c r="IB223" s="678"/>
      <c r="IC223" s="678"/>
      <c r="ID223" s="678"/>
      <c r="IE223" s="678"/>
      <c r="IF223" s="678"/>
      <c r="IG223" s="678"/>
      <c r="IH223" s="678"/>
      <c r="II223" s="678"/>
      <c r="IJ223" s="678"/>
      <c r="IK223" s="678"/>
      <c r="IL223" s="678"/>
      <c r="IM223" s="678"/>
      <c r="IN223" s="678"/>
      <c r="IO223" s="678"/>
      <c r="IP223" s="678"/>
      <c r="IQ223" s="678"/>
      <c r="IR223" s="678"/>
      <c r="IS223" s="678"/>
      <c r="IT223" s="678"/>
      <c r="IU223" s="678"/>
      <c r="IV223" s="678"/>
      <c r="IW223" s="678"/>
      <c r="IX223" s="678"/>
      <c r="IY223" s="678"/>
      <c r="IZ223" s="678"/>
      <c r="JA223" s="678"/>
      <c r="JB223" s="678"/>
      <c r="JC223" s="678"/>
      <c r="JD223" s="678"/>
      <c r="JE223" s="678"/>
      <c r="JF223" s="678"/>
      <c r="JG223" s="678"/>
      <c r="JH223" s="678"/>
      <c r="JI223" s="678"/>
      <c r="JJ223" s="678"/>
      <c r="JK223" s="678"/>
      <c r="JL223" s="678"/>
      <c r="JM223" s="678"/>
      <c r="JN223" s="678"/>
      <c r="JO223" s="678"/>
      <c r="JP223" s="678"/>
      <c r="JQ223" s="678"/>
      <c r="JR223" s="678"/>
      <c r="JS223" s="678"/>
      <c r="JT223" s="678"/>
      <c r="JU223" s="678"/>
      <c r="JV223" s="678"/>
      <c r="JW223" s="678"/>
      <c r="JX223" s="678"/>
      <c r="JY223" s="678"/>
      <c r="JZ223" s="678"/>
      <c r="KA223" s="678"/>
      <c r="KB223" s="678"/>
      <c r="KC223" s="678"/>
      <c r="KD223" s="678"/>
      <c r="KE223" s="678"/>
      <c r="KF223" s="678"/>
      <c r="KG223" s="678"/>
      <c r="KH223" s="678"/>
      <c r="KI223" s="678"/>
      <c r="KJ223" s="678"/>
      <c r="KK223" s="678"/>
      <c r="KL223" s="678"/>
      <c r="KM223" s="678"/>
      <c r="KN223" s="678"/>
      <c r="KO223" s="678"/>
      <c r="KP223" s="678"/>
      <c r="KQ223" s="678"/>
      <c r="KR223" s="678"/>
      <c r="KS223" s="678"/>
      <c r="KT223" s="678"/>
      <c r="KU223" s="678"/>
      <c r="KV223" s="678">
        <v>286.83999999999997</v>
      </c>
      <c r="KW223" s="678">
        <v>286.83999999999997</v>
      </c>
      <c r="KX223" s="678">
        <v>573.66999999999996</v>
      </c>
      <c r="KY223" s="678">
        <v>1153</v>
      </c>
      <c r="KZ223" s="678">
        <v>1732.32</v>
      </c>
      <c r="LA223" s="678">
        <v>2311.64</v>
      </c>
      <c r="LB223" s="678">
        <v>2890.97</v>
      </c>
      <c r="LC223" s="678">
        <v>3470.29</v>
      </c>
      <c r="LD223" s="678">
        <v>3470.29</v>
      </c>
      <c r="LE223" s="678">
        <v>4049.61</v>
      </c>
      <c r="LF223" s="678">
        <v>4628.9399999999996</v>
      </c>
      <c r="LG223" s="678">
        <v>5208.26</v>
      </c>
      <c r="LH223" s="678">
        <v>5208.26</v>
      </c>
      <c r="LI223" s="678">
        <v>5208.26</v>
      </c>
      <c r="LJ223" s="678">
        <v>5208.26</v>
      </c>
      <c r="LK223" s="678">
        <v>5208.26</v>
      </c>
      <c r="LL223" s="678">
        <v>5208.26</v>
      </c>
      <c r="LM223" s="678">
        <v>5787.59</v>
      </c>
      <c r="LN223" s="678">
        <v>6366.91</v>
      </c>
      <c r="LO223" s="678">
        <v>6946.23</v>
      </c>
      <c r="LP223" s="678">
        <v>7525.56</v>
      </c>
      <c r="LQ223" s="678">
        <v>8104.88</v>
      </c>
      <c r="LR223" s="678">
        <v>8104.88</v>
      </c>
      <c r="LS223" s="678">
        <v>8684.2000000000007</v>
      </c>
      <c r="LT223" s="678">
        <v>9263.5300000000007</v>
      </c>
      <c r="LU223" s="678">
        <v>9842.85</v>
      </c>
      <c r="LV223" s="678">
        <v>10422.17</v>
      </c>
      <c r="LW223" s="678">
        <v>11001.5</v>
      </c>
      <c r="LX223" s="678">
        <v>11580.82</v>
      </c>
      <c r="LY223" s="678">
        <v>11580.82</v>
      </c>
      <c r="LZ223" s="678">
        <v>12160.15</v>
      </c>
      <c r="MA223" s="678">
        <v>12739.47</v>
      </c>
      <c r="MB223" s="678">
        <v>13318.79</v>
      </c>
      <c r="MC223" s="678">
        <v>13898.12</v>
      </c>
      <c r="MD223" s="678">
        <v>14477.44</v>
      </c>
      <c r="ME223" s="678">
        <v>15056.76</v>
      </c>
      <c r="MF223" s="678">
        <v>15056.76</v>
      </c>
      <c r="MG223" s="678">
        <v>15636.09</v>
      </c>
      <c r="MH223" s="678">
        <v>16215.41</v>
      </c>
      <c r="MI223" s="678">
        <v>16794.73</v>
      </c>
      <c r="MJ223" s="678">
        <v>17374.060000000001</v>
      </c>
      <c r="MK223" s="678">
        <v>17953.38</v>
      </c>
      <c r="ML223" s="678">
        <v>18532.71</v>
      </c>
      <c r="MM223" s="678">
        <v>18532.71</v>
      </c>
      <c r="MN223" s="678">
        <v>19112.03</v>
      </c>
      <c r="MO223" s="678">
        <v>19691.349999999999</v>
      </c>
      <c r="MP223" s="678">
        <v>20270.68</v>
      </c>
      <c r="MQ223" s="678">
        <v>20850</v>
      </c>
      <c r="MR223" s="678">
        <v>21429.32</v>
      </c>
      <c r="MS223" s="678">
        <v>22008.65</v>
      </c>
      <c r="MT223" s="678">
        <v>22008.65</v>
      </c>
      <c r="MU223" s="678">
        <v>22587.97</v>
      </c>
      <c r="MV223" s="678">
        <v>23167.29</v>
      </c>
      <c r="MW223" s="678">
        <v>23746.62</v>
      </c>
      <c r="MX223" s="678">
        <v>24325.94</v>
      </c>
      <c r="MY223" s="678">
        <v>24905.27</v>
      </c>
      <c r="MZ223" s="678">
        <v>25484.59</v>
      </c>
      <c r="NA223" s="678">
        <v>25484.59</v>
      </c>
      <c r="NB223" s="678">
        <v>26063.91</v>
      </c>
      <c r="NC223" s="678">
        <v>26643.24</v>
      </c>
      <c r="ND223" s="678">
        <v>27222.560000000001</v>
      </c>
      <c r="NE223" s="678">
        <v>27801.88</v>
      </c>
      <c r="NF223" s="678">
        <v>28381.21</v>
      </c>
      <c r="NG223" s="678">
        <v>28960.53</v>
      </c>
      <c r="NH223" s="678">
        <v>28960.53</v>
      </c>
      <c r="NI223" s="678">
        <v>29539.85</v>
      </c>
      <c r="NJ223" s="678">
        <v>30119.18</v>
      </c>
      <c r="NK223" s="678">
        <v>30698.5</v>
      </c>
      <c r="NL223" s="678">
        <v>31277.83</v>
      </c>
      <c r="NM223" s="678">
        <v>31857.15</v>
      </c>
      <c r="NN223" s="678">
        <v>32436.47</v>
      </c>
      <c r="NO223" s="678">
        <v>32436.47</v>
      </c>
      <c r="NP223" s="678">
        <v>33015.800000000003</v>
      </c>
      <c r="NQ223" s="678">
        <v>33595.120000000003</v>
      </c>
      <c r="NR223" s="678">
        <v>34174.44</v>
      </c>
      <c r="NS223" s="678">
        <v>34753.769999999997</v>
      </c>
      <c r="NT223" s="678">
        <v>35371.339999999997</v>
      </c>
      <c r="NU223" s="678">
        <v>36219.879999999997</v>
      </c>
      <c r="NV223" s="678">
        <v>36219.879999999997</v>
      </c>
      <c r="NW223" s="678">
        <v>37185.42</v>
      </c>
      <c r="NX223" s="678">
        <v>38150.959999999999</v>
      </c>
      <c r="NY223" s="678">
        <v>39116.5</v>
      </c>
      <c r="NZ223" s="678">
        <v>40091.599999999999</v>
      </c>
      <c r="OA223" s="678">
        <v>41316.61</v>
      </c>
      <c r="OB223" s="678">
        <v>42668.36</v>
      </c>
      <c r="OC223" s="678">
        <v>42668.36</v>
      </c>
      <c r="OD223" s="678">
        <v>44020.12</v>
      </c>
      <c r="OE223" s="678">
        <v>45371.88</v>
      </c>
      <c r="OF223" s="678">
        <v>46723.63</v>
      </c>
      <c r="OG223" s="678">
        <v>48075.39</v>
      </c>
      <c r="OH223" s="678">
        <v>49427.14</v>
      </c>
      <c r="OI223" s="678">
        <v>50778.9</v>
      </c>
      <c r="OJ223" s="678">
        <v>50778.9</v>
      </c>
      <c r="OK223" s="678">
        <v>52130.65</v>
      </c>
      <c r="OL223" s="678">
        <v>53482.41</v>
      </c>
      <c r="OM223" s="678">
        <v>54834.16</v>
      </c>
      <c r="ON223" s="678">
        <v>56185.919999999998</v>
      </c>
      <c r="OO223" s="678">
        <v>57537.67</v>
      </c>
      <c r="OP223" s="678">
        <v>58889.43</v>
      </c>
      <c r="OQ223" s="678">
        <v>58889.43</v>
      </c>
      <c r="OR223" s="678">
        <v>60241.18</v>
      </c>
      <c r="OS223" s="678">
        <v>61746.67</v>
      </c>
      <c r="OT223" s="678">
        <v>63484.639999999999</v>
      </c>
      <c r="OU223" s="678">
        <v>65222.61</v>
      </c>
      <c r="OV223" s="678">
        <v>66960.58</v>
      </c>
      <c r="OW223" s="678">
        <v>68698.55</v>
      </c>
      <c r="OX223" s="678">
        <v>68698.55</v>
      </c>
      <c r="OY223" s="678">
        <v>70436.52</v>
      </c>
      <c r="OZ223" s="678">
        <v>72174.5</v>
      </c>
      <c r="PA223" s="678">
        <v>73912.47</v>
      </c>
      <c r="PB223" s="678">
        <v>75650.44</v>
      </c>
      <c r="PC223" s="678">
        <v>77388.41</v>
      </c>
      <c r="PD223" s="678">
        <v>79164.81</v>
      </c>
      <c r="PE223" s="678">
        <v>79164.81</v>
      </c>
      <c r="PF223" s="678">
        <v>81095.89</v>
      </c>
      <c r="PG223" s="678">
        <v>83026.97</v>
      </c>
      <c r="PH223" s="678">
        <v>84958.05</v>
      </c>
      <c r="PI223" s="678">
        <v>86889.13</v>
      </c>
      <c r="PJ223" s="678">
        <v>88820.21</v>
      </c>
      <c r="PK223" s="678">
        <v>90751.29</v>
      </c>
      <c r="PL223" s="678">
        <v>90751.29</v>
      </c>
      <c r="PM223" s="678">
        <v>92682.36</v>
      </c>
      <c r="PN223" s="678">
        <v>94613.440000000002</v>
      </c>
      <c r="PO223" s="678">
        <v>96544.52</v>
      </c>
      <c r="PP223" s="678">
        <v>98475.6</v>
      </c>
      <c r="PQ223" s="678">
        <v>98475.6</v>
      </c>
      <c r="PR223" s="678">
        <v>98475.6</v>
      </c>
      <c r="PS223" s="678">
        <v>98475.6</v>
      </c>
      <c r="PT223" s="678">
        <v>98475.6</v>
      </c>
      <c r="PU223" s="678">
        <v>98475.6</v>
      </c>
      <c r="PV223" s="678">
        <v>102693.45</v>
      </c>
      <c r="PW223" s="678">
        <v>108240.22</v>
      </c>
      <c r="PX223" s="678">
        <v>108240.22</v>
      </c>
      <c r="PY223" s="678">
        <v>114331.25</v>
      </c>
      <c r="PZ223" s="678">
        <v>114331.25</v>
      </c>
      <c r="QA223" s="678">
        <v>126847.38</v>
      </c>
      <c r="QB223" s="678">
        <v>154425.43</v>
      </c>
      <c r="QC223" s="678">
        <v>184653.19</v>
      </c>
      <c r="QD223" s="678">
        <v>217578.36</v>
      </c>
      <c r="QE223" s="678">
        <v>251983.77</v>
      </c>
      <c r="QF223" s="678">
        <v>293421.59000000003</v>
      </c>
      <c r="QG223" s="678">
        <v>293421.59000000003</v>
      </c>
      <c r="QH223" s="678">
        <v>370750.98</v>
      </c>
      <c r="QI223" s="678">
        <v>475665.01</v>
      </c>
      <c r="QJ223" s="678">
        <v>543069.89</v>
      </c>
      <c r="QK223" s="678">
        <v>570737.12</v>
      </c>
      <c r="QL223" s="678">
        <v>599124.92000000004</v>
      </c>
      <c r="QM223" s="678">
        <v>635417.23</v>
      </c>
      <c r="QN223" s="678">
        <v>635417.23</v>
      </c>
      <c r="QO223" s="678">
        <v>700892.07</v>
      </c>
      <c r="QP223" s="678">
        <v>772269.31</v>
      </c>
      <c r="QQ223" s="678">
        <v>808016.77</v>
      </c>
      <c r="QR223" s="678">
        <v>835908.68</v>
      </c>
      <c r="QS223" s="678">
        <v>865075.82</v>
      </c>
      <c r="QT223" s="678">
        <v>899476.36</v>
      </c>
      <c r="QU223" s="678">
        <v>899476.36</v>
      </c>
      <c r="QV223" s="678">
        <v>960863.01</v>
      </c>
      <c r="QW223" s="678">
        <v>1044913.29</v>
      </c>
      <c r="QX223" s="678">
        <v>1086319.1100000001</v>
      </c>
      <c r="QY223" s="678">
        <v>1114022.7</v>
      </c>
      <c r="QZ223" s="678">
        <v>1136836.4099999999</v>
      </c>
      <c r="RA223" s="678">
        <v>1152058.45</v>
      </c>
      <c r="RB223" s="678">
        <v>1152058.45</v>
      </c>
      <c r="RC223" s="678">
        <v>1175149.21</v>
      </c>
      <c r="RD223" s="678">
        <v>1208384.83</v>
      </c>
      <c r="RE223" s="678">
        <v>1424470.55</v>
      </c>
      <c r="RF223" s="678">
        <v>1694647.93</v>
      </c>
      <c r="RG223" s="678">
        <v>1975926.95</v>
      </c>
      <c r="RH223" s="678">
        <v>2465309.86</v>
      </c>
      <c r="RI223" s="678">
        <v>2465309.86</v>
      </c>
      <c r="RJ223" s="678">
        <v>3233741.5</v>
      </c>
      <c r="RK223" s="678">
        <v>3546417.97</v>
      </c>
      <c r="RL223" s="678">
        <v>3673775</v>
      </c>
      <c r="RM223" s="678">
        <v>3828398.9</v>
      </c>
      <c r="RN223" s="678">
        <v>3971015.96</v>
      </c>
      <c r="RO223" s="678">
        <v>4145883.89</v>
      </c>
      <c r="RP223" s="678">
        <v>4145883.89</v>
      </c>
      <c r="RQ223" s="678">
        <v>4236570.37</v>
      </c>
      <c r="RR223" s="678">
        <v>4338825.62</v>
      </c>
      <c r="RS223" s="678">
        <v>4465326.67</v>
      </c>
      <c r="RT223" s="678">
        <v>4659357</v>
      </c>
      <c r="RU223" s="678">
        <v>4826462.01</v>
      </c>
      <c r="RV223" s="678">
        <v>4958321.75</v>
      </c>
      <c r="RW223" s="678">
        <v>4958321.75</v>
      </c>
      <c r="RX223" s="678">
        <v>5137302.9800000004</v>
      </c>
      <c r="RY223" s="678">
        <v>5331293.9800000004</v>
      </c>
      <c r="RZ223" s="678">
        <v>5438649.2800000003</v>
      </c>
      <c r="SA223" s="678">
        <v>5535564.1600000001</v>
      </c>
      <c r="SB223" s="678">
        <v>5774343.8799999999</v>
      </c>
      <c r="SC223" s="678">
        <v>5896511.0199999996</v>
      </c>
      <c r="SD223" s="678">
        <v>5896511.0199999996</v>
      </c>
      <c r="SE223" s="678">
        <v>5984246.5999999996</v>
      </c>
      <c r="SF223" s="678">
        <v>6049717.6100000003</v>
      </c>
      <c r="SG223" s="678">
        <v>6080175.7800000003</v>
      </c>
      <c r="SH223" s="678">
        <v>6110427.04</v>
      </c>
      <c r="SI223" s="678">
        <v>6179777.3899999997</v>
      </c>
      <c r="SJ223" s="678">
        <v>6193285.7699999996</v>
      </c>
      <c r="SK223" s="678">
        <v>6193285.7699999996</v>
      </c>
      <c r="SL223" s="678">
        <v>6209525.5</v>
      </c>
      <c r="SM223" s="678">
        <v>6249048.8399999999</v>
      </c>
      <c r="SN223" s="678">
        <v>6322618.7999999998</v>
      </c>
      <c r="SO223" s="678">
        <v>6415034.3200000003</v>
      </c>
      <c r="SP223" s="678">
        <v>6538127.2000000002</v>
      </c>
      <c r="SQ223" s="678">
        <v>6710565.3200000003</v>
      </c>
      <c r="SR223" s="678">
        <v>6710565.3200000003</v>
      </c>
      <c r="SS223" s="678">
        <v>7017840.6600000001</v>
      </c>
      <c r="ST223" s="678">
        <v>7461376.0800000001</v>
      </c>
      <c r="SU223" s="678">
        <v>8064651.79</v>
      </c>
      <c r="SV223" s="678">
        <v>8492447.1899999995</v>
      </c>
      <c r="SW223" s="678">
        <v>9247126.0099999998</v>
      </c>
      <c r="SX223" s="678">
        <v>10319698.369999999</v>
      </c>
      <c r="SY223" s="678">
        <v>10319698.369999999</v>
      </c>
      <c r="SZ223" s="678">
        <v>10985300.42</v>
      </c>
      <c r="TA223" s="678">
        <v>11481033.26</v>
      </c>
      <c r="TB223" s="678">
        <v>11991631.59</v>
      </c>
      <c r="TC223" s="678">
        <v>12922978.26</v>
      </c>
      <c r="TD223" s="678">
        <v>14337600.09</v>
      </c>
      <c r="TE223" s="678">
        <v>14721593.25</v>
      </c>
      <c r="TF223" s="678">
        <v>14721593.25</v>
      </c>
      <c r="TG223" s="678">
        <v>14723017.039999999</v>
      </c>
      <c r="TH223" s="678">
        <v>14726492.460000001</v>
      </c>
      <c r="TI223" s="678">
        <v>14727629.51</v>
      </c>
      <c r="TJ223" s="678">
        <v>14727629.51</v>
      </c>
      <c r="TK223" s="678">
        <v>14727629.51</v>
      </c>
      <c r="TL223">
        <v>14727629.51</v>
      </c>
      <c r="TM223">
        <v>14727629.51</v>
      </c>
      <c r="TN223">
        <v>14727629.51</v>
      </c>
      <c r="TO223">
        <v>14727629.51</v>
      </c>
      <c r="TP223">
        <v>14727629.51</v>
      </c>
      <c r="TQ223">
        <v>14727629.51</v>
      </c>
      <c r="TR223">
        <v>14727629.51</v>
      </c>
      <c r="TS223">
        <v>14727629.51</v>
      </c>
      <c r="TT223">
        <v>14727629.51</v>
      </c>
      <c r="TU223">
        <v>14727629.51</v>
      </c>
      <c r="TV223">
        <v>14727629.51</v>
      </c>
      <c r="TW223">
        <v>14727629.51</v>
      </c>
      <c r="TX223">
        <v>14727629.51</v>
      </c>
      <c r="TY223">
        <v>14727629.51</v>
      </c>
      <c r="TZ223">
        <v>14727629.51</v>
      </c>
      <c r="UA223">
        <v>14727629.51</v>
      </c>
      <c r="UB223">
        <v>14727629.51</v>
      </c>
      <c r="UC223">
        <v>14727629.51</v>
      </c>
      <c r="UD223">
        <v>14727629.51</v>
      </c>
      <c r="UE223">
        <v>14727629.51</v>
      </c>
      <c r="UF223">
        <v>14727629.51</v>
      </c>
      <c r="UG223">
        <v>14727629.51</v>
      </c>
      <c r="UH223">
        <v>14727629.51</v>
      </c>
      <c r="UI223">
        <v>14727629.51</v>
      </c>
      <c r="UJ223">
        <v>14727629.51</v>
      </c>
      <c r="UK223">
        <v>14727629.51</v>
      </c>
      <c r="UL223">
        <v>14727629.51</v>
      </c>
      <c r="UM223">
        <v>14727629.51</v>
      </c>
      <c r="UN223">
        <v>14727629.51</v>
      </c>
      <c r="UO223">
        <v>14727629.51</v>
      </c>
      <c r="UP223">
        <v>14727629.51</v>
      </c>
      <c r="UQ223">
        <v>14727629.51</v>
      </c>
      <c r="UR223">
        <v>14727629.51</v>
      </c>
      <c r="US223">
        <v>14727629.51</v>
      </c>
      <c r="UT223">
        <v>14727629.51</v>
      </c>
      <c r="UU223">
        <v>14727629.51</v>
      </c>
      <c r="UV223">
        <v>14727629.51</v>
      </c>
      <c r="UW223">
        <v>14727629.51</v>
      </c>
      <c r="UX223">
        <v>14727629.51</v>
      </c>
      <c r="UY223">
        <v>14727629.51</v>
      </c>
      <c r="UZ223">
        <v>14727629.51</v>
      </c>
      <c r="VA223">
        <v>14727629.51</v>
      </c>
      <c r="VB223">
        <v>14727629.51</v>
      </c>
      <c r="VC223">
        <v>14727629.51</v>
      </c>
      <c r="VD223">
        <v>14727629.51</v>
      </c>
      <c r="VE223">
        <v>14727629.51</v>
      </c>
      <c r="VF223">
        <v>14727629.51</v>
      </c>
      <c r="VG223">
        <v>14727629.51</v>
      </c>
      <c r="VH223">
        <v>14727629.51</v>
      </c>
      <c r="VI223">
        <v>14727629.51</v>
      </c>
      <c r="VJ223">
        <v>14727629.51</v>
      </c>
      <c r="VK223">
        <v>14727629.51</v>
      </c>
      <c r="VL223">
        <v>14727629.51</v>
      </c>
      <c r="VM223">
        <v>14727629.51</v>
      </c>
    </row>
    <row r="224" spans="11:585">
      <c r="K224" t="s">
        <v>834</v>
      </c>
      <c r="M224" s="678">
        <v>0</v>
      </c>
      <c r="N224" s="678">
        <v>0</v>
      </c>
      <c r="O224" s="678">
        <v>0</v>
      </c>
      <c r="P224" s="678">
        <v>2792.71</v>
      </c>
      <c r="Q224" s="678">
        <v>2792.71</v>
      </c>
      <c r="R224" s="678">
        <v>2792.71</v>
      </c>
      <c r="S224" t="s">
        <v>6192</v>
      </c>
      <c r="T224" s="678"/>
      <c r="U224" s="678"/>
      <c r="V224" s="678"/>
      <c r="W224" s="678"/>
      <c r="X224" s="678"/>
      <c r="Y224" s="678"/>
      <c r="Z224" s="678"/>
      <c r="AA224" s="678"/>
      <c r="AB224" s="678"/>
      <c r="AC224" s="678"/>
      <c r="AD224" s="678"/>
      <c r="AE224" s="678"/>
      <c r="AF224" s="678"/>
      <c r="AG224" s="678"/>
      <c r="AH224" s="678"/>
      <c r="AI224" s="678"/>
      <c r="AJ224" s="678"/>
      <c r="AK224" s="678"/>
      <c r="AL224" s="678"/>
      <c r="AM224" s="678"/>
      <c r="AN224" s="678"/>
      <c r="AO224" s="678"/>
      <c r="AP224" s="678"/>
      <c r="AQ224" s="678"/>
      <c r="AR224" s="678"/>
      <c r="AS224" s="678"/>
      <c r="AT224" s="678"/>
      <c r="AU224" s="678"/>
      <c r="AV224" s="678"/>
      <c r="AW224" s="678"/>
      <c r="AX224" s="678"/>
      <c r="AY224" s="678"/>
      <c r="AZ224" s="678"/>
      <c r="BA224" s="678"/>
      <c r="BB224" s="678"/>
      <c r="BC224" s="678"/>
      <c r="BD224" s="678"/>
      <c r="BE224" s="678"/>
      <c r="BF224" s="678"/>
      <c r="BG224" s="678"/>
      <c r="BH224" s="678"/>
      <c r="BI224" s="678"/>
      <c r="BJ224" s="678"/>
      <c r="BK224" s="678"/>
      <c r="BL224" s="678"/>
      <c r="BM224" s="678"/>
      <c r="BN224" s="678"/>
      <c r="BO224" s="678"/>
      <c r="BP224" s="678"/>
      <c r="BQ224" s="678"/>
      <c r="BR224" s="678"/>
      <c r="BS224" s="678"/>
      <c r="BT224" s="678"/>
      <c r="BU224" s="678"/>
      <c r="BV224" s="678"/>
      <c r="BW224" s="678"/>
      <c r="BX224" s="678"/>
      <c r="BY224" s="678"/>
      <c r="BZ224" s="678"/>
      <c r="CA224" s="678"/>
      <c r="CB224" s="678"/>
      <c r="CC224" s="678"/>
      <c r="CD224" s="678"/>
      <c r="CE224" s="678"/>
      <c r="CF224" s="678"/>
      <c r="CG224" s="678"/>
      <c r="CH224" s="678"/>
      <c r="CI224" s="678"/>
      <c r="CJ224" s="678"/>
      <c r="CK224" s="678"/>
      <c r="CL224" s="678"/>
      <c r="CM224" s="678"/>
      <c r="CN224" s="678"/>
      <c r="CO224" s="678"/>
      <c r="CP224" s="678"/>
      <c r="CQ224" s="678"/>
      <c r="CR224" s="678"/>
      <c r="CS224" s="678"/>
      <c r="CT224" s="678"/>
      <c r="CU224" s="678"/>
      <c r="CV224" s="678"/>
      <c r="CW224" s="678"/>
      <c r="CX224" s="678"/>
      <c r="CY224" s="678"/>
      <c r="CZ224" s="678"/>
      <c r="DA224" s="678"/>
      <c r="DB224" s="678"/>
      <c r="DC224" s="678"/>
      <c r="DD224" s="678"/>
      <c r="DE224" s="678"/>
      <c r="DF224" s="678"/>
      <c r="DG224" s="678"/>
      <c r="DH224" s="678"/>
      <c r="DI224" s="678"/>
      <c r="DJ224" s="678"/>
      <c r="DK224" s="678"/>
      <c r="DL224" s="678"/>
      <c r="DM224" s="678"/>
      <c r="DN224" s="678"/>
      <c r="DO224" s="678"/>
      <c r="DP224" s="678"/>
      <c r="DQ224" s="678"/>
      <c r="DR224" s="678"/>
      <c r="DS224" s="678"/>
      <c r="DT224" s="678"/>
      <c r="DU224" s="678"/>
      <c r="DV224" s="678"/>
      <c r="DW224" s="678"/>
      <c r="DX224" s="678"/>
      <c r="DY224" s="678"/>
      <c r="DZ224" s="678"/>
      <c r="EA224" s="678"/>
      <c r="EB224" s="678"/>
      <c r="EC224" s="678"/>
      <c r="ED224" s="678"/>
      <c r="EE224" s="678"/>
      <c r="EF224" s="678"/>
      <c r="EG224" s="678"/>
      <c r="EH224" s="678"/>
      <c r="EI224" s="678"/>
      <c r="EJ224" s="678"/>
      <c r="EK224" s="678"/>
      <c r="EL224" s="678"/>
      <c r="EM224" s="678"/>
      <c r="EN224" s="678"/>
      <c r="EO224" s="678"/>
      <c r="EP224" s="678"/>
      <c r="EQ224" s="678"/>
      <c r="ER224" s="678"/>
      <c r="ES224" s="678"/>
      <c r="ET224" s="678"/>
      <c r="EU224" s="678"/>
      <c r="EV224" s="678"/>
      <c r="EW224" s="678"/>
      <c r="EX224" s="678"/>
      <c r="EY224" s="678"/>
      <c r="EZ224" s="678"/>
      <c r="FA224" s="678"/>
      <c r="FB224" s="678"/>
      <c r="FC224" s="678"/>
      <c r="FD224" s="678"/>
      <c r="FE224" s="678"/>
      <c r="FF224" s="678"/>
      <c r="FG224" s="678"/>
      <c r="FH224" s="678"/>
      <c r="FI224" s="678"/>
      <c r="FJ224" s="678"/>
      <c r="FK224" s="678"/>
      <c r="FL224" s="678"/>
      <c r="FM224" s="678"/>
      <c r="FN224" s="678"/>
      <c r="FO224" s="678"/>
      <c r="FP224" s="678"/>
      <c r="FQ224" s="678"/>
      <c r="FR224" s="678"/>
      <c r="FS224" s="678"/>
      <c r="FT224" s="678"/>
      <c r="FU224" s="678"/>
      <c r="FV224" s="678"/>
      <c r="FW224" s="678"/>
      <c r="FX224" s="678"/>
      <c r="FY224" s="678"/>
      <c r="FZ224" s="678"/>
      <c r="GA224" s="678"/>
      <c r="GB224" s="678"/>
      <c r="GC224" s="678"/>
      <c r="GD224" s="678"/>
      <c r="GE224" s="678"/>
      <c r="GF224" s="678"/>
      <c r="GG224" s="678"/>
      <c r="GH224" s="678"/>
      <c r="GI224" s="678"/>
      <c r="GJ224" s="678"/>
      <c r="GK224" s="678"/>
      <c r="GL224" s="678"/>
      <c r="GM224" s="678"/>
      <c r="GN224" s="678"/>
      <c r="GO224" s="678"/>
      <c r="GP224" s="678"/>
      <c r="GQ224" s="678"/>
      <c r="GR224" s="678"/>
      <c r="GS224" s="678"/>
      <c r="GT224" s="678"/>
      <c r="GU224" s="678"/>
      <c r="GV224" s="678"/>
      <c r="GW224" s="678"/>
      <c r="GX224" s="678"/>
      <c r="GY224" s="678"/>
      <c r="GZ224" s="678"/>
      <c r="HA224" s="678"/>
      <c r="HB224" s="678"/>
      <c r="HC224" s="678"/>
      <c r="HD224" s="678"/>
      <c r="HE224" s="678"/>
      <c r="HF224" s="678"/>
      <c r="HG224" s="678"/>
      <c r="HH224" s="678"/>
      <c r="HI224" s="678"/>
      <c r="HJ224" s="678"/>
      <c r="HK224" s="678"/>
      <c r="HL224" s="678"/>
      <c r="HM224" s="678"/>
      <c r="HN224" s="678"/>
      <c r="HO224" s="678"/>
      <c r="HP224" s="678"/>
      <c r="HQ224" s="678"/>
      <c r="HR224" s="678"/>
      <c r="HS224" s="678"/>
      <c r="HT224" s="678"/>
      <c r="HU224" s="678"/>
      <c r="HV224" s="678"/>
      <c r="HW224" s="678"/>
      <c r="HX224" s="678"/>
      <c r="HY224" s="678"/>
      <c r="HZ224" s="678"/>
      <c r="IA224" s="678"/>
      <c r="IB224" s="678"/>
      <c r="IC224" s="678"/>
      <c r="ID224" s="678"/>
      <c r="IE224" s="678"/>
      <c r="IF224" s="678"/>
      <c r="IG224" s="678"/>
      <c r="IH224" s="678"/>
      <c r="II224" s="678"/>
      <c r="IJ224" s="678"/>
      <c r="IK224" s="678"/>
      <c r="IL224" s="678"/>
      <c r="IM224" s="678"/>
      <c r="IN224" s="678"/>
      <c r="IO224" s="678"/>
      <c r="IP224" s="678"/>
      <c r="IQ224" s="678"/>
      <c r="IR224" s="678"/>
      <c r="IS224" s="678"/>
      <c r="IT224" s="678"/>
      <c r="IU224" s="678"/>
      <c r="IV224" s="678"/>
      <c r="IW224" s="678"/>
      <c r="IX224" s="678"/>
      <c r="IY224" s="678"/>
      <c r="IZ224" s="678"/>
      <c r="JA224" s="678"/>
      <c r="JB224" s="678"/>
      <c r="JC224" s="678"/>
      <c r="JD224" s="678"/>
      <c r="JE224" s="678"/>
      <c r="JF224" s="678"/>
      <c r="JG224" s="678"/>
      <c r="JH224" s="678"/>
      <c r="JI224" s="678"/>
      <c r="JJ224" s="678"/>
      <c r="JK224" s="678"/>
      <c r="JL224" s="678"/>
      <c r="JM224" s="678"/>
      <c r="JN224" s="678"/>
      <c r="JO224" s="678"/>
      <c r="JP224" s="678"/>
      <c r="JQ224" s="678"/>
      <c r="JR224" s="678"/>
      <c r="JS224" s="678"/>
      <c r="JT224" s="678"/>
      <c r="JU224" s="678"/>
      <c r="JV224" s="678"/>
      <c r="JW224" s="678"/>
      <c r="JX224" s="678"/>
      <c r="JY224" s="678"/>
      <c r="JZ224" s="678"/>
      <c r="KA224" s="678"/>
      <c r="KB224" s="678"/>
      <c r="KC224" s="678"/>
      <c r="KD224" s="678"/>
      <c r="KE224" s="678"/>
      <c r="KF224" s="678"/>
      <c r="KG224" s="678"/>
      <c r="KH224" s="678"/>
      <c r="KI224" s="678"/>
      <c r="KJ224" s="678"/>
      <c r="KK224" s="678"/>
      <c r="KL224" s="678"/>
      <c r="KM224" s="678"/>
      <c r="KN224" s="678"/>
      <c r="KO224" s="678"/>
      <c r="KP224" s="678"/>
      <c r="KQ224" s="678"/>
      <c r="KR224" s="678"/>
      <c r="KS224" s="678"/>
      <c r="KT224" s="678"/>
      <c r="KU224" s="678"/>
      <c r="KV224" s="678"/>
      <c r="KW224" s="678"/>
      <c r="KX224" s="678"/>
      <c r="KY224" s="678"/>
      <c r="KZ224" s="678"/>
      <c r="LA224" s="678"/>
      <c r="LB224" s="678"/>
      <c r="LC224" s="678"/>
      <c r="LD224" s="678"/>
      <c r="LE224" s="678"/>
      <c r="LF224" s="678"/>
      <c r="LG224" s="678"/>
      <c r="LH224" s="678"/>
      <c r="LI224" s="678"/>
      <c r="LJ224" s="678"/>
      <c r="LK224" s="678"/>
      <c r="LL224" s="678"/>
      <c r="LM224" s="678"/>
      <c r="LN224" s="678"/>
      <c r="LO224" s="678"/>
      <c r="LP224" s="678"/>
      <c r="LQ224" s="678"/>
      <c r="LR224" s="678"/>
      <c r="LS224" s="678"/>
      <c r="LT224" s="678"/>
      <c r="LU224" s="678"/>
      <c r="LV224" s="678"/>
      <c r="LW224" s="678"/>
      <c r="LX224" s="678"/>
      <c r="LY224" s="678"/>
      <c r="LZ224" s="678"/>
      <c r="MA224" s="678"/>
      <c r="MB224" s="678"/>
      <c r="MC224" s="678"/>
      <c r="MD224" s="678"/>
      <c r="ME224" s="678"/>
      <c r="MF224" s="678"/>
      <c r="MG224" s="678"/>
      <c r="MH224" s="678"/>
      <c r="MI224" s="678"/>
      <c r="MJ224" s="678"/>
      <c r="MK224" s="678"/>
      <c r="ML224" s="678"/>
      <c r="MM224" s="678"/>
      <c r="MN224" s="678"/>
      <c r="MO224" s="678"/>
      <c r="MP224" s="678"/>
      <c r="MQ224" s="678"/>
      <c r="MR224" s="678"/>
      <c r="MS224" s="678"/>
      <c r="MT224" s="678"/>
      <c r="MU224" s="678"/>
      <c r="MV224" s="678"/>
      <c r="MW224" s="678"/>
      <c r="MX224" s="678"/>
      <c r="MY224" s="678"/>
      <c r="MZ224" s="678"/>
      <c r="NA224" s="678"/>
      <c r="NB224" s="678"/>
      <c r="NC224" s="678"/>
      <c r="ND224" s="678"/>
      <c r="NE224" s="678"/>
      <c r="NF224" s="678"/>
      <c r="NG224" s="678"/>
      <c r="NH224" s="678"/>
      <c r="NI224" s="678"/>
      <c r="NJ224" s="678"/>
      <c r="NK224" s="678"/>
      <c r="NL224" s="678"/>
      <c r="NM224" s="678"/>
      <c r="NN224" s="678"/>
      <c r="NO224" s="678"/>
      <c r="NP224" s="678"/>
      <c r="NQ224" s="678"/>
      <c r="NR224" s="678"/>
      <c r="NS224" s="678"/>
      <c r="NT224" s="678"/>
      <c r="NU224" s="678"/>
      <c r="NV224" s="678"/>
      <c r="NW224" s="678"/>
      <c r="NX224" s="678"/>
      <c r="NY224" s="678"/>
      <c r="NZ224" s="678"/>
      <c r="OA224" s="678"/>
      <c r="OB224" s="678"/>
      <c r="OC224" s="678"/>
      <c r="OD224" s="678"/>
      <c r="OE224" s="678"/>
      <c r="OF224" s="678"/>
      <c r="OG224" s="678"/>
      <c r="OH224" s="678"/>
      <c r="OI224" s="678"/>
      <c r="OJ224" s="678"/>
      <c r="OK224" s="678"/>
      <c r="OL224" s="678"/>
      <c r="OM224" s="678"/>
      <c r="ON224" s="678"/>
      <c r="OO224" s="678"/>
      <c r="OP224" s="678"/>
      <c r="OQ224" s="678"/>
      <c r="OR224" s="678"/>
      <c r="OS224" s="678"/>
      <c r="OT224" s="678"/>
      <c r="OU224" s="678"/>
      <c r="OV224" s="678"/>
      <c r="OW224" s="678"/>
      <c r="OX224" s="678"/>
      <c r="OY224" s="678"/>
      <c r="OZ224" s="678"/>
      <c r="PA224" s="678"/>
      <c r="PB224" s="678"/>
      <c r="PC224" s="678"/>
      <c r="PD224" s="678"/>
      <c r="PE224" s="678"/>
      <c r="PF224" s="678"/>
      <c r="PG224" s="678"/>
      <c r="PH224" s="678"/>
      <c r="PI224" s="678"/>
      <c r="PJ224" s="678"/>
      <c r="PK224" s="678"/>
      <c r="PL224" s="678"/>
      <c r="PM224" s="678"/>
      <c r="PN224" s="678"/>
      <c r="PO224" s="678"/>
      <c r="PP224" s="678"/>
      <c r="PQ224" s="678"/>
      <c r="PR224" s="678"/>
      <c r="PS224" s="678"/>
      <c r="PT224" s="678"/>
      <c r="PU224" s="678"/>
      <c r="PV224" s="678"/>
      <c r="PW224" s="678"/>
      <c r="PX224" s="678"/>
      <c r="PY224" s="678"/>
      <c r="PZ224" s="678"/>
      <c r="QA224" s="678"/>
      <c r="QB224" s="678"/>
      <c r="QC224" s="678"/>
      <c r="QD224" s="678"/>
      <c r="QE224" s="678"/>
      <c r="QF224" s="678"/>
      <c r="QG224" s="678"/>
      <c r="QH224" s="678"/>
      <c r="QI224" s="678"/>
      <c r="QJ224" s="678"/>
      <c r="QK224" s="678"/>
      <c r="QL224" s="678"/>
      <c r="QM224" s="678"/>
      <c r="QN224" s="678"/>
      <c r="QO224" s="678"/>
      <c r="QP224" s="678"/>
      <c r="QQ224" s="678"/>
      <c r="QR224" s="678"/>
      <c r="QS224" s="678"/>
      <c r="QT224" s="678"/>
      <c r="QU224" s="678"/>
      <c r="QV224" s="678"/>
      <c r="QW224" s="678"/>
      <c r="QX224" s="678"/>
      <c r="QY224" s="678"/>
      <c r="QZ224" s="678"/>
      <c r="RA224" s="678"/>
      <c r="RB224" s="678"/>
      <c r="RC224" s="678"/>
      <c r="RD224" s="678"/>
      <c r="RE224" s="678"/>
      <c r="RF224" s="678"/>
      <c r="RG224" s="678"/>
      <c r="RH224" s="678"/>
      <c r="RI224" s="678"/>
      <c r="RJ224" s="678"/>
      <c r="RK224" s="678"/>
      <c r="RL224" s="678"/>
      <c r="RM224" s="678"/>
      <c r="RN224" s="678"/>
      <c r="RO224" s="678"/>
      <c r="RP224" s="678"/>
      <c r="RQ224" s="678"/>
      <c r="RR224" s="678"/>
      <c r="RS224" s="678"/>
      <c r="RT224" s="678"/>
      <c r="RU224" s="678"/>
      <c r="RV224" s="678"/>
      <c r="RW224" s="678"/>
      <c r="RX224" s="678"/>
      <c r="RY224" s="678"/>
      <c r="RZ224" s="678"/>
      <c r="SA224" s="678"/>
      <c r="SB224" s="678"/>
      <c r="SC224" s="678"/>
      <c r="SD224" s="678"/>
      <c r="SE224" s="678"/>
      <c r="SF224" s="678"/>
      <c r="SG224" s="678"/>
      <c r="SH224" s="678"/>
      <c r="SI224" s="678"/>
      <c r="SJ224" s="678"/>
      <c r="SK224" s="678"/>
      <c r="SL224" s="678"/>
      <c r="SM224" s="678"/>
      <c r="SN224" s="678"/>
      <c r="SO224" s="678"/>
      <c r="SP224" s="678"/>
      <c r="SQ224" s="678"/>
      <c r="SR224" s="678"/>
      <c r="SS224" s="678"/>
      <c r="ST224" s="678"/>
      <c r="SU224" s="678"/>
      <c r="SV224" s="678"/>
      <c r="SW224" s="678"/>
      <c r="SX224" s="678"/>
      <c r="SY224" s="678"/>
      <c r="SZ224" s="678"/>
      <c r="TA224" s="678"/>
      <c r="TB224" s="678"/>
      <c r="TC224" s="678"/>
      <c r="TD224" s="678"/>
      <c r="TE224" s="678"/>
      <c r="TF224" s="678"/>
      <c r="TG224" s="678"/>
      <c r="TH224" s="678"/>
      <c r="TI224" s="678"/>
      <c r="TJ224" s="678"/>
      <c r="TK224" s="678"/>
    </row>
    <row r="225" spans="7:585">
      <c r="K225" t="s">
        <v>835</v>
      </c>
      <c r="M225" s="678">
        <v>0</v>
      </c>
      <c r="N225" s="678">
        <v>0</v>
      </c>
      <c r="O225" s="678">
        <v>0</v>
      </c>
      <c r="P225" s="678">
        <v>12873.69</v>
      </c>
      <c r="Q225" s="678">
        <v>2737.11</v>
      </c>
      <c r="R225" s="678">
        <v>0</v>
      </c>
      <c r="S225" t="s">
        <v>6192</v>
      </c>
      <c r="T225" s="678"/>
      <c r="U225" s="678"/>
      <c r="V225" s="678"/>
      <c r="W225" s="678"/>
      <c r="X225" s="678"/>
      <c r="Y225" s="678"/>
      <c r="Z225" s="678"/>
      <c r="AA225" s="678"/>
      <c r="AB225" s="678"/>
      <c r="AC225" s="678"/>
      <c r="AD225" s="678"/>
      <c r="AE225" s="678"/>
      <c r="AF225" s="678"/>
      <c r="AG225" s="678"/>
      <c r="AH225" s="678"/>
      <c r="AI225" s="678"/>
      <c r="AJ225" s="678"/>
      <c r="AK225" s="678"/>
      <c r="AL225" s="678"/>
      <c r="AM225" s="678"/>
      <c r="AN225" s="678"/>
      <c r="AO225" s="678"/>
      <c r="AP225" s="678"/>
      <c r="AQ225" s="678"/>
      <c r="AR225" s="678"/>
      <c r="AS225" s="678"/>
      <c r="AT225" s="678"/>
      <c r="AU225" s="678"/>
      <c r="AV225" s="678"/>
      <c r="AW225" s="678"/>
      <c r="AX225" s="678"/>
      <c r="AY225" s="678"/>
      <c r="AZ225" s="678"/>
      <c r="BA225" s="678"/>
      <c r="BB225" s="678"/>
      <c r="BC225" s="678"/>
      <c r="BD225" s="678"/>
      <c r="BE225" s="678"/>
      <c r="BF225" s="678"/>
      <c r="BG225" s="678"/>
      <c r="BH225" s="678"/>
      <c r="BI225" s="678"/>
      <c r="BJ225" s="678"/>
      <c r="BK225" s="678"/>
      <c r="BL225" s="678"/>
      <c r="BM225" s="678"/>
      <c r="BN225" s="678"/>
      <c r="BO225" s="678"/>
      <c r="BP225" s="678"/>
      <c r="BQ225" s="678"/>
      <c r="BR225" s="678"/>
      <c r="BS225" s="678"/>
      <c r="BT225" s="678"/>
      <c r="BU225" s="678"/>
      <c r="BV225" s="678"/>
      <c r="BW225" s="678"/>
      <c r="BX225" s="678"/>
      <c r="BY225" s="678"/>
      <c r="BZ225" s="678"/>
      <c r="CA225" s="678"/>
      <c r="CB225" s="678"/>
      <c r="CC225" s="678"/>
      <c r="CD225" s="678"/>
      <c r="CE225" s="678"/>
      <c r="CF225" s="678"/>
      <c r="CG225" s="678"/>
      <c r="CH225" s="678"/>
      <c r="CI225" s="678"/>
      <c r="CJ225" s="678"/>
      <c r="CK225" s="678"/>
      <c r="CL225" s="678"/>
      <c r="CM225" s="678"/>
      <c r="CN225" s="678"/>
      <c r="CO225" s="678"/>
      <c r="CP225" s="678"/>
      <c r="CQ225" s="678"/>
      <c r="CR225" s="678"/>
      <c r="CS225" s="678"/>
      <c r="CT225" s="678"/>
      <c r="CU225" s="678"/>
      <c r="CV225" s="678"/>
      <c r="CW225" s="678"/>
      <c r="CX225" s="678"/>
      <c r="CY225" s="678"/>
      <c r="CZ225" s="678"/>
      <c r="DA225" s="678"/>
      <c r="DB225" s="678"/>
      <c r="DC225" s="678"/>
      <c r="DD225" s="678"/>
      <c r="DE225" s="678"/>
      <c r="DF225" s="678"/>
      <c r="DG225" s="678"/>
      <c r="DH225" s="678"/>
      <c r="DI225" s="678"/>
      <c r="DJ225" s="678"/>
      <c r="DK225" s="678"/>
      <c r="DL225" s="678"/>
      <c r="DM225" s="678"/>
      <c r="DN225" s="678"/>
      <c r="DO225" s="678"/>
      <c r="DP225" s="678"/>
      <c r="DQ225" s="678"/>
      <c r="DR225" s="678"/>
      <c r="DS225" s="678"/>
      <c r="DT225" s="678"/>
      <c r="DU225" s="678"/>
      <c r="DV225" s="678"/>
      <c r="DW225" s="678"/>
      <c r="DX225" s="678"/>
      <c r="DY225" s="678"/>
      <c r="DZ225" s="678"/>
      <c r="EA225" s="678"/>
      <c r="EB225" s="678"/>
      <c r="EC225" s="678"/>
      <c r="ED225" s="678"/>
      <c r="EE225" s="678"/>
      <c r="EF225" s="678"/>
      <c r="EG225" s="678"/>
      <c r="EH225" s="678"/>
      <c r="EI225" s="678"/>
      <c r="EJ225" s="678"/>
      <c r="EK225" s="678"/>
      <c r="EL225" s="678"/>
      <c r="EM225" s="678"/>
      <c r="EN225" s="678"/>
      <c r="EO225" s="678"/>
      <c r="EP225" s="678"/>
      <c r="EQ225" s="678"/>
      <c r="ER225" s="678"/>
      <c r="ES225" s="678"/>
      <c r="ET225" s="678"/>
      <c r="EU225" s="678"/>
      <c r="EV225" s="678"/>
      <c r="EW225" s="678"/>
      <c r="EX225" s="678"/>
      <c r="EY225" s="678"/>
      <c r="EZ225" s="678"/>
      <c r="FA225" s="678"/>
      <c r="FB225" s="678"/>
      <c r="FC225" s="678"/>
      <c r="FD225" s="678"/>
      <c r="FE225" s="678"/>
      <c r="FF225" s="678"/>
      <c r="FG225" s="678"/>
      <c r="FH225" s="678"/>
      <c r="FI225" s="678"/>
      <c r="FJ225" s="678"/>
      <c r="FK225" s="678"/>
      <c r="FL225" s="678"/>
      <c r="FM225" s="678"/>
      <c r="FN225" s="678"/>
      <c r="FO225" s="678"/>
      <c r="FP225" s="678"/>
      <c r="FQ225" s="678"/>
      <c r="FR225" s="678"/>
      <c r="FS225" s="678"/>
      <c r="FT225" s="678"/>
      <c r="FU225" s="678"/>
      <c r="FV225" s="678"/>
      <c r="FW225" s="678"/>
      <c r="FX225" s="678"/>
      <c r="FY225" s="678"/>
      <c r="FZ225" s="678"/>
      <c r="GA225" s="678"/>
      <c r="GB225" s="678"/>
      <c r="GC225" s="678"/>
      <c r="GD225" s="678"/>
      <c r="GE225" s="678"/>
      <c r="GF225" s="678"/>
      <c r="GG225" s="678"/>
      <c r="GH225" s="678"/>
      <c r="GI225" s="678"/>
      <c r="GJ225" s="678"/>
      <c r="GK225" s="678"/>
      <c r="GL225" s="678"/>
      <c r="GM225" s="678"/>
      <c r="GN225" s="678"/>
      <c r="GO225" s="678"/>
      <c r="GP225" s="678"/>
      <c r="GQ225" s="678"/>
      <c r="GR225" s="678"/>
      <c r="GS225" s="678"/>
      <c r="GT225" s="678"/>
      <c r="GU225" s="678"/>
      <c r="GV225" s="678"/>
      <c r="GW225" s="678"/>
      <c r="GX225" s="678"/>
      <c r="GY225" s="678"/>
      <c r="GZ225" s="678"/>
      <c r="HA225" s="678"/>
      <c r="HB225" s="678"/>
      <c r="HC225" s="678"/>
      <c r="HD225" s="678"/>
      <c r="HE225" s="678"/>
      <c r="HF225" s="678"/>
      <c r="HG225" s="678"/>
      <c r="HH225" s="678"/>
      <c r="HI225" s="678"/>
      <c r="HJ225" s="678"/>
      <c r="HK225" s="678"/>
      <c r="HL225" s="678"/>
      <c r="HM225" s="678"/>
      <c r="HN225" s="678"/>
      <c r="HO225" s="678"/>
      <c r="HP225" s="678"/>
      <c r="HQ225" s="678"/>
      <c r="HR225" s="678"/>
      <c r="HS225" s="678"/>
      <c r="HT225" s="678"/>
      <c r="HU225" s="678"/>
      <c r="HV225" s="678"/>
      <c r="HW225" s="678"/>
      <c r="HX225" s="678"/>
      <c r="HY225" s="678"/>
      <c r="HZ225" s="678"/>
      <c r="IA225" s="678"/>
      <c r="IB225" s="678"/>
      <c r="IC225" s="678"/>
      <c r="ID225" s="678"/>
      <c r="IE225" s="678"/>
      <c r="IF225" s="678"/>
      <c r="IG225" s="678"/>
      <c r="IH225" s="678"/>
      <c r="II225" s="678"/>
      <c r="IJ225" s="678"/>
      <c r="IK225" s="678"/>
      <c r="IL225" s="678"/>
      <c r="IM225" s="678"/>
      <c r="IN225" s="678"/>
      <c r="IO225" s="678"/>
      <c r="IP225" s="678"/>
      <c r="IQ225" s="678"/>
      <c r="IR225" s="678"/>
      <c r="IS225" s="678"/>
      <c r="IT225" s="678"/>
      <c r="IU225" s="678"/>
      <c r="IV225" s="678"/>
      <c r="IW225" s="678"/>
      <c r="IX225" s="678"/>
      <c r="IY225" s="678"/>
      <c r="IZ225" s="678"/>
      <c r="JA225" s="678"/>
      <c r="JB225" s="678"/>
      <c r="JC225" s="678"/>
      <c r="JD225" s="678"/>
      <c r="JE225" s="678"/>
      <c r="JF225" s="678"/>
      <c r="JG225" s="678"/>
      <c r="JH225" s="678"/>
      <c r="JI225" s="678"/>
      <c r="JJ225" s="678"/>
      <c r="JK225" s="678"/>
      <c r="JL225" s="678"/>
      <c r="JM225" s="678"/>
      <c r="JN225" s="678"/>
      <c r="JO225" s="678"/>
      <c r="JP225" s="678"/>
      <c r="JQ225" s="678"/>
      <c r="JR225" s="678"/>
      <c r="JS225" s="678"/>
      <c r="JT225" s="678"/>
      <c r="JU225" s="678"/>
      <c r="JV225" s="678"/>
      <c r="JW225" s="678"/>
      <c r="JX225" s="678"/>
      <c r="JY225" s="678"/>
      <c r="JZ225" s="678"/>
      <c r="KA225" s="678"/>
      <c r="KB225" s="678"/>
      <c r="KC225" s="678"/>
      <c r="KD225" s="678"/>
      <c r="KE225" s="678"/>
      <c r="KF225" s="678"/>
      <c r="KG225" s="678"/>
      <c r="KH225" s="678"/>
      <c r="KI225" s="678"/>
      <c r="KJ225" s="678"/>
      <c r="KK225" s="678"/>
      <c r="KL225" s="678"/>
      <c r="KM225" s="678"/>
      <c r="KN225" s="678"/>
      <c r="KO225" s="678"/>
      <c r="KP225" s="678"/>
      <c r="KQ225" s="678"/>
      <c r="KR225" s="678"/>
      <c r="KS225" s="678"/>
      <c r="KT225" s="678"/>
      <c r="KU225" s="678"/>
      <c r="KV225" s="678"/>
      <c r="KW225" s="678"/>
      <c r="KX225" s="678"/>
      <c r="KY225" s="678"/>
      <c r="KZ225" s="678"/>
      <c r="LA225" s="678"/>
      <c r="LB225" s="678"/>
      <c r="LC225" s="678"/>
      <c r="LD225" s="678"/>
      <c r="LE225" s="678"/>
      <c r="LF225" s="678"/>
      <c r="LG225" s="678"/>
      <c r="LH225" s="678"/>
      <c r="LI225" s="678"/>
      <c r="LJ225" s="678"/>
      <c r="LK225" s="678"/>
      <c r="LL225" s="678"/>
      <c r="LM225" s="678"/>
      <c r="LN225" s="678"/>
      <c r="LO225" s="678"/>
      <c r="LP225" s="678"/>
      <c r="LQ225" s="678"/>
      <c r="LR225" s="678"/>
      <c r="LS225" s="678"/>
      <c r="LT225" s="678"/>
      <c r="LU225" s="678"/>
      <c r="LV225" s="678"/>
      <c r="LW225" s="678"/>
      <c r="LX225" s="678"/>
      <c r="LY225" s="678"/>
      <c r="LZ225" s="678"/>
      <c r="MA225" s="678"/>
      <c r="MB225" s="678"/>
      <c r="MC225" s="678"/>
      <c r="MD225" s="678"/>
      <c r="ME225" s="678"/>
      <c r="MF225" s="678"/>
      <c r="MG225" s="678"/>
      <c r="MH225" s="678"/>
      <c r="MI225" s="678"/>
      <c r="MJ225" s="678"/>
      <c r="MK225" s="678"/>
      <c r="ML225" s="678"/>
      <c r="MM225" s="678"/>
      <c r="MN225" s="678"/>
      <c r="MO225" s="678"/>
      <c r="MP225" s="678"/>
      <c r="MQ225" s="678"/>
      <c r="MR225" s="678"/>
      <c r="MS225" s="678"/>
      <c r="MT225" s="678"/>
      <c r="MU225" s="678"/>
      <c r="MV225" s="678"/>
      <c r="MW225" s="678"/>
      <c r="MX225" s="678"/>
      <c r="MY225" s="678"/>
      <c r="MZ225" s="678"/>
      <c r="NA225" s="678"/>
      <c r="NB225" s="678"/>
      <c r="NC225" s="678"/>
      <c r="ND225" s="678"/>
      <c r="NE225" s="678"/>
      <c r="NF225" s="678"/>
      <c r="NG225" s="678"/>
      <c r="NH225" s="678"/>
      <c r="NI225" s="678"/>
      <c r="NJ225" s="678"/>
      <c r="NK225" s="678"/>
      <c r="NL225" s="678"/>
      <c r="NM225" s="678"/>
      <c r="NN225" s="678"/>
      <c r="NO225" s="678"/>
      <c r="NP225" s="678"/>
      <c r="NQ225" s="678"/>
      <c r="NR225" s="678"/>
      <c r="NS225" s="678"/>
      <c r="NT225" s="678"/>
      <c r="NU225" s="678"/>
      <c r="NV225" s="678"/>
      <c r="NW225" s="678"/>
      <c r="NX225" s="678"/>
      <c r="NY225" s="678"/>
      <c r="NZ225" s="678"/>
      <c r="OA225" s="678"/>
      <c r="OB225" s="678"/>
      <c r="OC225" s="678"/>
      <c r="OD225" s="678"/>
      <c r="OE225" s="678"/>
      <c r="OF225" s="678"/>
      <c r="OG225" s="678"/>
      <c r="OH225" s="678"/>
      <c r="OI225" s="678"/>
      <c r="OJ225" s="678"/>
      <c r="OK225" s="678"/>
      <c r="OL225" s="678"/>
      <c r="OM225" s="678"/>
      <c r="ON225" s="678"/>
      <c r="OO225" s="678"/>
      <c r="OP225" s="678"/>
      <c r="OQ225" s="678"/>
      <c r="OR225" s="678"/>
      <c r="OS225" s="678"/>
      <c r="OT225" s="678"/>
      <c r="OU225" s="678"/>
      <c r="OV225" s="678"/>
      <c r="OW225" s="678"/>
      <c r="OX225" s="678"/>
      <c r="OY225" s="678"/>
      <c r="OZ225" s="678"/>
      <c r="PA225" s="678"/>
      <c r="PB225" s="678"/>
      <c r="PC225" s="678"/>
      <c r="PD225" s="678"/>
      <c r="PE225" s="678"/>
      <c r="PF225" s="678"/>
      <c r="PG225" s="678"/>
      <c r="PH225" s="678"/>
      <c r="PI225" s="678"/>
      <c r="PJ225" s="678"/>
      <c r="PK225" s="678"/>
      <c r="PL225" s="678"/>
      <c r="PM225" s="678"/>
      <c r="PN225" s="678"/>
      <c r="PO225" s="678"/>
      <c r="PP225" s="678"/>
      <c r="PQ225" s="678"/>
      <c r="PR225" s="678"/>
      <c r="PS225" s="678"/>
      <c r="PT225" s="678"/>
      <c r="PU225" s="678"/>
      <c r="PV225" s="678"/>
      <c r="PW225" s="678"/>
      <c r="PX225" s="678"/>
      <c r="PY225" s="678"/>
      <c r="PZ225" s="678"/>
      <c r="QA225" s="678"/>
      <c r="QB225" s="678"/>
      <c r="QC225" s="678"/>
      <c r="QD225" s="678"/>
      <c r="QE225" s="678"/>
      <c r="QF225" s="678"/>
      <c r="QG225" s="678"/>
      <c r="QH225" s="678"/>
      <c r="QI225" s="678"/>
      <c r="QJ225" s="678"/>
      <c r="QK225" s="678"/>
      <c r="QL225" s="678"/>
      <c r="QM225" s="678"/>
      <c r="QN225" s="678"/>
      <c r="QO225" s="678"/>
      <c r="QP225" s="678"/>
      <c r="QQ225" s="678"/>
      <c r="QR225" s="678"/>
      <c r="QS225" s="678"/>
      <c r="QT225" s="678"/>
      <c r="QU225" s="678"/>
      <c r="QV225" s="678"/>
      <c r="QW225" s="678"/>
      <c r="QX225" s="678"/>
      <c r="QY225" s="678"/>
      <c r="QZ225" s="678"/>
      <c r="RA225" s="678"/>
      <c r="RB225" s="678"/>
      <c r="RC225" s="678"/>
      <c r="RD225" s="678"/>
      <c r="RE225" s="678"/>
      <c r="RF225" s="678"/>
      <c r="RG225" s="678"/>
      <c r="RH225" s="678"/>
      <c r="RI225" s="678"/>
      <c r="RJ225" s="678"/>
      <c r="RK225" s="678"/>
      <c r="RL225" s="678"/>
      <c r="RM225" s="678"/>
      <c r="RN225" s="678"/>
      <c r="RO225" s="678"/>
      <c r="RP225" s="678"/>
      <c r="RQ225" s="678"/>
      <c r="RR225" s="678"/>
      <c r="RS225" s="678"/>
      <c r="RT225" s="678"/>
      <c r="RU225" s="678"/>
      <c r="RV225" s="678"/>
      <c r="RW225" s="678"/>
      <c r="RX225" s="678"/>
      <c r="RY225" s="678"/>
      <c r="RZ225" s="678"/>
      <c r="SA225" s="678"/>
      <c r="SB225" s="678"/>
      <c r="SC225" s="678"/>
      <c r="SD225" s="678"/>
      <c r="SE225" s="678"/>
      <c r="SF225" s="678"/>
      <c r="SG225" s="678"/>
      <c r="SH225" s="678"/>
      <c r="SI225" s="678"/>
      <c r="SJ225" s="678"/>
      <c r="SK225" s="678"/>
      <c r="SL225" s="678"/>
      <c r="SM225" s="678"/>
      <c r="SN225" s="678"/>
      <c r="SO225" s="678"/>
      <c r="SP225" s="678"/>
      <c r="SQ225" s="678"/>
      <c r="SR225" s="678"/>
      <c r="SS225" s="678"/>
      <c r="ST225" s="678"/>
      <c r="SU225" s="678"/>
      <c r="SV225" s="678"/>
      <c r="SW225" s="678"/>
      <c r="SX225" s="678"/>
      <c r="SY225" s="678"/>
      <c r="SZ225" s="678"/>
      <c r="TA225" s="678"/>
      <c r="TB225" s="678"/>
      <c r="TC225" s="678"/>
      <c r="TD225" s="678"/>
      <c r="TE225" s="678"/>
      <c r="TF225" s="678"/>
      <c r="TG225" s="678"/>
      <c r="TH225" s="678"/>
      <c r="TI225" s="678"/>
      <c r="TJ225" s="678"/>
      <c r="TK225" s="678"/>
    </row>
    <row r="226" spans="7:585">
      <c r="K226" t="s">
        <v>836</v>
      </c>
      <c r="M226" s="678">
        <v>14727629.51</v>
      </c>
      <c r="N226" s="678">
        <v>570737.12</v>
      </c>
      <c r="O226" s="678">
        <v>98475.6</v>
      </c>
      <c r="P226" s="678">
        <v>29188.91</v>
      </c>
      <c r="Q226" s="678">
        <v>1575.35</v>
      </c>
      <c r="R226" s="678">
        <v>289.24</v>
      </c>
      <c r="S226" t="s">
        <v>6192</v>
      </c>
      <c r="T226" s="678"/>
      <c r="U226" s="678"/>
      <c r="V226" s="678"/>
      <c r="W226" s="678"/>
      <c r="X226" s="678"/>
      <c r="Y226" s="678"/>
      <c r="Z226" s="678"/>
      <c r="AA226" s="678"/>
      <c r="AB226" s="678"/>
      <c r="AC226" s="678"/>
      <c r="AD226" s="678"/>
      <c r="AE226" s="678"/>
      <c r="AF226" s="678"/>
      <c r="AG226" s="678"/>
      <c r="AH226" s="678"/>
      <c r="AI226" s="678"/>
      <c r="AJ226" s="678"/>
      <c r="AK226" s="678"/>
      <c r="AL226" s="678"/>
      <c r="AM226" s="678"/>
      <c r="AN226" s="678"/>
      <c r="AO226" s="678"/>
      <c r="AP226" s="678"/>
      <c r="AQ226" s="678"/>
      <c r="AR226" s="678"/>
      <c r="AS226" s="678"/>
      <c r="AT226" s="678"/>
      <c r="AU226" s="678"/>
      <c r="AV226" s="678"/>
      <c r="AW226" s="678"/>
      <c r="AX226" s="678"/>
      <c r="AY226" s="678"/>
      <c r="AZ226" s="678"/>
      <c r="BA226" s="678"/>
      <c r="BB226" s="678"/>
      <c r="BC226" s="678"/>
      <c r="BD226" s="678"/>
      <c r="BE226" s="678"/>
      <c r="BF226" s="678"/>
      <c r="BG226" s="678"/>
      <c r="BH226" s="678"/>
      <c r="BI226" s="678"/>
      <c r="BJ226" s="678"/>
      <c r="BK226" s="678"/>
      <c r="BL226" s="678"/>
      <c r="BM226" s="678"/>
      <c r="BN226" s="678"/>
      <c r="BO226" s="678"/>
      <c r="BP226" s="678"/>
      <c r="BQ226" s="678"/>
      <c r="BR226" s="678"/>
      <c r="BS226" s="678"/>
      <c r="BT226" s="678"/>
      <c r="BU226" s="678"/>
      <c r="BV226" s="678"/>
      <c r="BW226" s="678"/>
      <c r="BX226" s="678"/>
      <c r="BY226" s="678"/>
      <c r="BZ226" s="678"/>
      <c r="CA226" s="678"/>
      <c r="CB226" s="678"/>
      <c r="CC226" s="678"/>
      <c r="CD226" s="678"/>
      <c r="CE226" s="678"/>
      <c r="CF226" s="678"/>
      <c r="CG226" s="678"/>
      <c r="CH226" s="678"/>
      <c r="CI226" s="678"/>
      <c r="CJ226" s="678"/>
      <c r="CK226" s="678"/>
      <c r="CL226" s="678"/>
      <c r="CM226" s="678"/>
      <c r="CN226" s="678"/>
      <c r="CO226" s="678"/>
      <c r="CP226" s="678"/>
      <c r="CQ226" s="678"/>
      <c r="CR226" s="678"/>
      <c r="CS226" s="678"/>
      <c r="CT226" s="678"/>
      <c r="CU226" s="678"/>
      <c r="CV226" s="678"/>
      <c r="CW226" s="678"/>
      <c r="CX226" s="678"/>
      <c r="CY226" s="678"/>
      <c r="CZ226" s="678"/>
      <c r="DA226" s="678"/>
      <c r="DB226" s="678"/>
      <c r="DC226" s="678"/>
      <c r="DD226" s="678"/>
      <c r="DE226" s="678"/>
      <c r="DF226" s="678"/>
      <c r="DG226" s="678"/>
      <c r="DH226" s="678"/>
      <c r="DI226" s="678"/>
      <c r="DJ226" s="678"/>
      <c r="DK226" s="678"/>
      <c r="DL226" s="678"/>
      <c r="DM226" s="678"/>
      <c r="DN226" s="678"/>
      <c r="DO226" s="678"/>
      <c r="DP226" s="678"/>
      <c r="DQ226" s="678"/>
      <c r="DR226" s="678"/>
      <c r="DS226" s="678"/>
      <c r="DT226" s="678"/>
      <c r="DU226" s="678"/>
      <c r="DV226" s="678"/>
      <c r="DW226" s="678"/>
      <c r="DX226" s="678"/>
      <c r="DY226" s="678"/>
      <c r="DZ226" s="678"/>
      <c r="EA226" s="678"/>
      <c r="EB226" s="678"/>
      <c r="EC226" s="678"/>
      <c r="ED226" s="678"/>
      <c r="EE226" s="678"/>
      <c r="EF226" s="678"/>
      <c r="EG226" s="678"/>
      <c r="EH226" s="678"/>
      <c r="EI226" s="678"/>
      <c r="EJ226" s="678"/>
      <c r="EK226" s="678"/>
      <c r="EL226" s="678"/>
      <c r="EM226" s="678"/>
      <c r="EN226" s="678"/>
      <c r="EO226" s="678"/>
      <c r="EP226" s="678"/>
      <c r="EQ226" s="678"/>
      <c r="ER226" s="678"/>
      <c r="ES226" s="678"/>
      <c r="ET226" s="678"/>
      <c r="EU226" s="678"/>
      <c r="EV226" s="678"/>
      <c r="EW226" s="678"/>
      <c r="EX226" s="678"/>
      <c r="EY226" s="678"/>
      <c r="EZ226" s="678"/>
      <c r="FA226" s="678"/>
      <c r="FB226" s="678"/>
      <c r="FC226" s="678"/>
      <c r="FD226" s="678"/>
      <c r="FE226" s="678"/>
      <c r="FF226" s="678"/>
      <c r="FG226" s="678"/>
      <c r="FH226" s="678"/>
      <c r="FI226" s="678"/>
      <c r="FJ226" s="678"/>
      <c r="FK226" s="678"/>
      <c r="FL226" s="678"/>
      <c r="FM226" s="678"/>
      <c r="FN226" s="678"/>
      <c r="FO226" s="678"/>
      <c r="FP226" s="678"/>
      <c r="FQ226" s="678"/>
      <c r="FR226" s="678"/>
      <c r="FS226" s="678"/>
      <c r="FT226" s="678"/>
      <c r="FU226" s="678"/>
      <c r="FV226" s="678"/>
      <c r="FW226" s="678"/>
      <c r="FX226" s="678"/>
      <c r="FY226" s="678"/>
      <c r="FZ226" s="678"/>
      <c r="GA226" s="678"/>
      <c r="GB226" s="678"/>
      <c r="GC226" s="678"/>
      <c r="GD226" s="678"/>
      <c r="GE226" s="678"/>
      <c r="GF226" s="678"/>
      <c r="GG226" s="678"/>
      <c r="GH226" s="678"/>
      <c r="GI226" s="678"/>
      <c r="GJ226" s="678"/>
      <c r="GK226" s="678"/>
      <c r="GL226" s="678"/>
      <c r="GM226" s="678"/>
      <c r="GN226" s="678"/>
      <c r="GO226" s="678"/>
      <c r="GP226" s="678"/>
      <c r="GQ226" s="678"/>
      <c r="GR226" s="678"/>
      <c r="GS226" s="678"/>
      <c r="GT226" s="678"/>
      <c r="GU226" s="678"/>
      <c r="GV226" s="678"/>
      <c r="GW226" s="678"/>
      <c r="GX226" s="678"/>
      <c r="GY226" s="678"/>
      <c r="GZ226" s="678"/>
      <c r="HA226" s="678"/>
      <c r="HB226" s="678"/>
      <c r="HC226" s="678"/>
      <c r="HD226" s="678"/>
      <c r="HE226" s="678"/>
      <c r="HF226" s="678"/>
      <c r="HG226" s="678"/>
      <c r="HH226" s="678"/>
      <c r="HI226" s="678"/>
      <c r="HJ226" s="678"/>
      <c r="HK226" s="678"/>
      <c r="HL226" s="678"/>
      <c r="HM226" s="678"/>
      <c r="HN226" s="678"/>
      <c r="HO226" s="678"/>
      <c r="HP226" s="678"/>
      <c r="HQ226" s="678"/>
      <c r="HR226" s="678"/>
      <c r="HS226" s="678"/>
      <c r="HT226" s="678"/>
      <c r="HU226" s="678"/>
      <c r="HV226" s="678"/>
      <c r="HW226" s="678"/>
      <c r="HX226" s="678"/>
      <c r="HY226" s="678"/>
      <c r="HZ226" s="678"/>
      <c r="IA226" s="678"/>
      <c r="IB226" s="678"/>
      <c r="IC226" s="678"/>
      <c r="ID226" s="678"/>
      <c r="IE226" s="678"/>
      <c r="IF226" s="678"/>
      <c r="IG226" s="678"/>
      <c r="IH226" s="678"/>
      <c r="II226" s="678"/>
      <c r="IJ226" s="678"/>
      <c r="IK226" s="678"/>
      <c r="IL226" s="678"/>
      <c r="IM226" s="678"/>
      <c r="IN226" s="678"/>
      <c r="IO226" s="678"/>
      <c r="IP226" s="678"/>
      <c r="IQ226" s="678"/>
      <c r="IR226" s="678"/>
      <c r="IS226" s="678"/>
      <c r="IT226" s="678"/>
      <c r="IU226" s="678"/>
      <c r="IV226" s="678"/>
      <c r="IW226" s="678"/>
      <c r="IX226" s="678"/>
      <c r="IY226" s="678"/>
      <c r="IZ226" s="678"/>
      <c r="JA226" s="678"/>
      <c r="JB226" s="678"/>
      <c r="JC226" s="678"/>
      <c r="JD226" s="678"/>
      <c r="JE226" s="678"/>
      <c r="JF226" s="678"/>
      <c r="JG226" s="678"/>
      <c r="JH226" s="678"/>
      <c r="JI226" s="678"/>
      <c r="JJ226" s="678"/>
      <c r="JK226" s="678"/>
      <c r="JL226" s="678"/>
      <c r="JM226" s="678"/>
      <c r="JN226" s="678"/>
      <c r="JO226" s="678"/>
      <c r="JP226" s="678"/>
      <c r="JQ226" s="678"/>
      <c r="JR226" s="678"/>
      <c r="JS226" s="678"/>
      <c r="JT226" s="678"/>
      <c r="JU226" s="678"/>
      <c r="JV226" s="678"/>
      <c r="JW226" s="678"/>
      <c r="JX226" s="678"/>
      <c r="JY226" s="678"/>
      <c r="JZ226" s="678"/>
      <c r="KA226" s="678"/>
      <c r="KB226" s="678"/>
      <c r="KC226" s="678"/>
      <c r="KD226" s="678"/>
      <c r="KE226" s="678"/>
      <c r="KF226" s="678"/>
      <c r="KG226" s="678"/>
      <c r="KH226" s="678"/>
      <c r="KI226" s="678"/>
      <c r="KJ226" s="678"/>
      <c r="KK226" s="678"/>
      <c r="KL226" s="678"/>
      <c r="KM226" s="678"/>
      <c r="KN226" s="678"/>
      <c r="KO226" s="678"/>
      <c r="KP226" s="678"/>
      <c r="KQ226" s="678"/>
      <c r="KR226" s="678"/>
      <c r="KS226" s="678"/>
      <c r="KT226" s="678"/>
      <c r="KU226" s="678"/>
      <c r="KV226" s="678">
        <v>286.83999999999997</v>
      </c>
      <c r="KW226" s="678">
        <v>286.83999999999997</v>
      </c>
      <c r="KX226" s="678">
        <v>573.66999999999996</v>
      </c>
      <c r="KY226" s="678">
        <v>1153</v>
      </c>
      <c r="KZ226" s="678">
        <v>1732.32</v>
      </c>
      <c r="LA226" s="678">
        <v>2311.64</v>
      </c>
      <c r="LB226" s="678">
        <v>2890.97</v>
      </c>
      <c r="LC226" s="678">
        <v>3470.29</v>
      </c>
      <c r="LD226" s="678">
        <v>3470.29</v>
      </c>
      <c r="LE226" s="678">
        <v>4049.61</v>
      </c>
      <c r="LF226" s="678">
        <v>4628.9399999999996</v>
      </c>
      <c r="LG226" s="678">
        <v>5208.26</v>
      </c>
      <c r="LH226" s="678">
        <v>5208.26</v>
      </c>
      <c r="LI226" s="678">
        <v>5208.26</v>
      </c>
      <c r="LJ226" s="678">
        <v>5208.26</v>
      </c>
      <c r="LK226" s="678">
        <v>5208.26</v>
      </c>
      <c r="LL226" s="678">
        <v>5208.26</v>
      </c>
      <c r="LM226" s="678">
        <v>5787.59</v>
      </c>
      <c r="LN226" s="678">
        <v>6366.91</v>
      </c>
      <c r="LO226" s="678">
        <v>6946.23</v>
      </c>
      <c r="LP226" s="678">
        <v>7525.56</v>
      </c>
      <c r="LQ226" s="678">
        <v>8104.88</v>
      </c>
      <c r="LR226" s="678">
        <v>8104.88</v>
      </c>
      <c r="LS226" s="678">
        <v>8684.2000000000007</v>
      </c>
      <c r="LT226" s="678">
        <v>9263.5300000000007</v>
      </c>
      <c r="LU226" s="678">
        <v>9842.85</v>
      </c>
      <c r="LV226" s="678">
        <v>10422.17</v>
      </c>
      <c r="LW226" s="678">
        <v>11001.5</v>
      </c>
      <c r="LX226" s="678">
        <v>11580.82</v>
      </c>
      <c r="LY226" s="678">
        <v>11580.82</v>
      </c>
      <c r="LZ226" s="678">
        <v>12160.15</v>
      </c>
      <c r="MA226" s="678">
        <v>12739.47</v>
      </c>
      <c r="MB226" s="678">
        <v>13318.79</v>
      </c>
      <c r="MC226" s="678">
        <v>13898.12</v>
      </c>
      <c r="MD226" s="678">
        <v>14477.44</v>
      </c>
      <c r="ME226" s="678">
        <v>15056.76</v>
      </c>
      <c r="MF226" s="678">
        <v>15056.76</v>
      </c>
      <c r="MG226" s="678">
        <v>15636.09</v>
      </c>
      <c r="MH226" s="678">
        <v>16215.41</v>
      </c>
      <c r="MI226" s="678">
        <v>16794.73</v>
      </c>
      <c r="MJ226" s="678">
        <v>17374.060000000001</v>
      </c>
      <c r="MK226" s="678">
        <v>17953.38</v>
      </c>
      <c r="ML226" s="678">
        <v>18532.71</v>
      </c>
      <c r="MM226" s="678">
        <v>18532.71</v>
      </c>
      <c r="MN226" s="678">
        <v>19112.03</v>
      </c>
      <c r="MO226" s="678">
        <v>19691.349999999999</v>
      </c>
      <c r="MP226" s="678">
        <v>20270.68</v>
      </c>
      <c r="MQ226" s="678">
        <v>20850</v>
      </c>
      <c r="MR226" s="678">
        <v>21429.32</v>
      </c>
      <c r="MS226" s="678">
        <v>22008.65</v>
      </c>
      <c r="MT226" s="678">
        <v>22008.65</v>
      </c>
      <c r="MU226" s="678">
        <v>22587.97</v>
      </c>
      <c r="MV226" s="678">
        <v>23167.29</v>
      </c>
      <c r="MW226" s="678">
        <v>23746.62</v>
      </c>
      <c r="MX226" s="678">
        <v>24325.94</v>
      </c>
      <c r="MY226" s="678">
        <v>24905.27</v>
      </c>
      <c r="MZ226" s="678">
        <v>25484.59</v>
      </c>
      <c r="NA226" s="678">
        <v>25484.59</v>
      </c>
      <c r="NB226" s="678">
        <v>26063.91</v>
      </c>
      <c r="NC226" s="678">
        <v>26643.24</v>
      </c>
      <c r="ND226" s="678">
        <v>27222.560000000001</v>
      </c>
      <c r="NE226" s="678">
        <v>27801.88</v>
      </c>
      <c r="NF226" s="678">
        <v>28381.21</v>
      </c>
      <c r="NG226" s="678">
        <v>28960.53</v>
      </c>
      <c r="NH226" s="678">
        <v>28960.53</v>
      </c>
      <c r="NI226" s="678">
        <v>29539.85</v>
      </c>
      <c r="NJ226" s="678">
        <v>30119.18</v>
      </c>
      <c r="NK226" s="678">
        <v>30698.5</v>
      </c>
      <c r="NL226" s="678">
        <v>31277.83</v>
      </c>
      <c r="NM226" s="678">
        <v>31857.15</v>
      </c>
      <c r="NN226" s="678">
        <v>32436.47</v>
      </c>
      <c r="NO226" s="678">
        <v>32436.47</v>
      </c>
      <c r="NP226" s="678">
        <v>33015.800000000003</v>
      </c>
      <c r="NQ226" s="678">
        <v>33595.120000000003</v>
      </c>
      <c r="NR226" s="678">
        <v>34174.44</v>
      </c>
      <c r="NS226" s="678">
        <v>34753.769999999997</v>
      </c>
      <c r="NT226" s="678">
        <v>35371.339999999997</v>
      </c>
      <c r="NU226" s="678">
        <v>36219.879999999997</v>
      </c>
      <c r="NV226" s="678">
        <v>36219.879999999997</v>
      </c>
      <c r="NW226" s="678">
        <v>37185.42</v>
      </c>
      <c r="NX226" s="678">
        <v>38150.959999999999</v>
      </c>
      <c r="NY226" s="678">
        <v>39116.5</v>
      </c>
      <c r="NZ226" s="678">
        <v>40091.599999999999</v>
      </c>
      <c r="OA226" s="678">
        <v>41316.61</v>
      </c>
      <c r="OB226" s="678">
        <v>42668.36</v>
      </c>
      <c r="OC226" s="678">
        <v>42668.36</v>
      </c>
      <c r="OD226" s="678">
        <v>44020.12</v>
      </c>
      <c r="OE226" s="678">
        <v>45371.88</v>
      </c>
      <c r="OF226" s="678">
        <v>46723.63</v>
      </c>
      <c r="OG226" s="678">
        <v>48075.39</v>
      </c>
      <c r="OH226" s="678">
        <v>49427.14</v>
      </c>
      <c r="OI226" s="678">
        <v>50778.9</v>
      </c>
      <c r="OJ226" s="678">
        <v>50778.9</v>
      </c>
      <c r="OK226" s="678">
        <v>52130.65</v>
      </c>
      <c r="OL226" s="678">
        <v>53482.41</v>
      </c>
      <c r="OM226" s="678">
        <v>54834.16</v>
      </c>
      <c r="ON226" s="678">
        <v>56185.919999999998</v>
      </c>
      <c r="OO226" s="678">
        <v>57537.67</v>
      </c>
      <c r="OP226" s="678">
        <v>58889.43</v>
      </c>
      <c r="OQ226" s="678">
        <v>58889.43</v>
      </c>
      <c r="OR226" s="678">
        <v>60241.18</v>
      </c>
      <c r="OS226" s="678">
        <v>61746.67</v>
      </c>
      <c r="OT226" s="678">
        <v>63484.639999999999</v>
      </c>
      <c r="OU226" s="678">
        <v>65222.61</v>
      </c>
      <c r="OV226" s="678">
        <v>66960.58</v>
      </c>
      <c r="OW226" s="678">
        <v>68698.55</v>
      </c>
      <c r="OX226" s="678">
        <v>68698.55</v>
      </c>
      <c r="OY226" s="678">
        <v>70436.52</v>
      </c>
      <c r="OZ226" s="678">
        <v>72174.5</v>
      </c>
      <c r="PA226" s="678">
        <v>73912.47</v>
      </c>
      <c r="PB226" s="678">
        <v>75650.44</v>
      </c>
      <c r="PC226" s="678">
        <v>77388.41</v>
      </c>
      <c r="PD226" s="678">
        <v>79164.81</v>
      </c>
      <c r="PE226" s="678">
        <v>79164.81</v>
      </c>
      <c r="PF226" s="678">
        <v>81095.89</v>
      </c>
      <c r="PG226" s="678">
        <v>83026.97</v>
      </c>
      <c r="PH226" s="678">
        <v>84958.05</v>
      </c>
      <c r="PI226" s="678">
        <v>86889.13</v>
      </c>
      <c r="PJ226" s="678">
        <v>88820.21</v>
      </c>
      <c r="PK226" s="678">
        <v>90751.29</v>
      </c>
      <c r="PL226" s="678">
        <v>90751.29</v>
      </c>
      <c r="PM226" s="678">
        <v>92682.36</v>
      </c>
      <c r="PN226" s="678">
        <v>94613.440000000002</v>
      </c>
      <c r="PO226" s="678">
        <v>96544.52</v>
      </c>
      <c r="PP226" s="678">
        <v>98475.6</v>
      </c>
      <c r="PQ226" s="678">
        <v>98475.6</v>
      </c>
      <c r="PR226" s="678">
        <v>98475.6</v>
      </c>
      <c r="PS226" s="678">
        <v>98475.6</v>
      </c>
      <c r="PT226" s="678">
        <v>98475.6</v>
      </c>
      <c r="PU226" s="678">
        <v>98475.6</v>
      </c>
      <c r="PV226" s="678">
        <v>102693.45</v>
      </c>
      <c r="PW226" s="678">
        <v>108240.22</v>
      </c>
      <c r="PX226" s="678">
        <v>108240.22</v>
      </c>
      <c r="PY226" s="678">
        <v>114331.25</v>
      </c>
      <c r="PZ226" s="678">
        <v>114331.25</v>
      </c>
      <c r="QA226" s="678">
        <v>126847.38</v>
      </c>
      <c r="QB226" s="678">
        <v>154425.43</v>
      </c>
      <c r="QC226" s="678">
        <v>184653.19</v>
      </c>
      <c r="QD226" s="678">
        <v>217578.36</v>
      </c>
      <c r="QE226" s="678">
        <v>251983.77</v>
      </c>
      <c r="QF226" s="678">
        <v>293421.59000000003</v>
      </c>
      <c r="QG226" s="678">
        <v>293421.59000000003</v>
      </c>
      <c r="QH226" s="678">
        <v>370750.98</v>
      </c>
      <c r="QI226" s="678">
        <v>475665.01</v>
      </c>
      <c r="QJ226" s="678">
        <v>543069.89</v>
      </c>
      <c r="QK226" s="678">
        <v>570737.12</v>
      </c>
      <c r="QL226" s="678">
        <v>599124.92000000004</v>
      </c>
      <c r="QM226" s="678">
        <v>635417.23</v>
      </c>
      <c r="QN226" s="678">
        <v>635417.23</v>
      </c>
      <c r="QO226" s="678">
        <v>700892.07</v>
      </c>
      <c r="QP226" s="678">
        <v>772269.31</v>
      </c>
      <c r="QQ226" s="678">
        <v>808016.77</v>
      </c>
      <c r="QR226" s="678">
        <v>835908.68</v>
      </c>
      <c r="QS226" s="678">
        <v>865075.82</v>
      </c>
      <c r="QT226" s="678">
        <v>899476.36</v>
      </c>
      <c r="QU226" s="678">
        <v>899476.36</v>
      </c>
      <c r="QV226" s="678">
        <v>960863.01</v>
      </c>
      <c r="QW226" s="678">
        <v>1044913.29</v>
      </c>
      <c r="QX226" s="678">
        <v>1086319.1100000001</v>
      </c>
      <c r="QY226" s="678">
        <v>1114022.7</v>
      </c>
      <c r="QZ226" s="678">
        <v>1136836.4099999999</v>
      </c>
      <c r="RA226" s="678">
        <v>1152058.45</v>
      </c>
      <c r="RB226" s="678">
        <v>1152058.45</v>
      </c>
      <c r="RC226" s="678">
        <v>1175149.21</v>
      </c>
      <c r="RD226" s="678">
        <v>1208384.83</v>
      </c>
      <c r="RE226" s="678">
        <v>1424470.55</v>
      </c>
      <c r="RF226" s="678">
        <v>1694647.93</v>
      </c>
      <c r="RG226" s="678">
        <v>1975926.95</v>
      </c>
      <c r="RH226" s="678">
        <v>2465309.86</v>
      </c>
      <c r="RI226" s="678">
        <v>2465309.86</v>
      </c>
      <c r="RJ226" s="678">
        <v>3233741.5</v>
      </c>
      <c r="RK226" s="678">
        <v>3546417.97</v>
      </c>
      <c r="RL226" s="678">
        <v>3673775</v>
      </c>
      <c r="RM226" s="678">
        <v>3828398.9</v>
      </c>
      <c r="RN226" s="678">
        <v>3971015.96</v>
      </c>
      <c r="RO226" s="678">
        <v>4145883.89</v>
      </c>
      <c r="RP226" s="678">
        <v>4145883.89</v>
      </c>
      <c r="RQ226" s="678">
        <v>4236570.37</v>
      </c>
      <c r="RR226" s="678">
        <v>4338825.62</v>
      </c>
      <c r="RS226" s="678">
        <v>4465326.67</v>
      </c>
      <c r="RT226" s="678">
        <v>4659357</v>
      </c>
      <c r="RU226" s="678">
        <v>4826462.01</v>
      </c>
      <c r="RV226" s="678">
        <v>4958321.75</v>
      </c>
      <c r="RW226" s="678">
        <v>4958321.75</v>
      </c>
      <c r="RX226" s="678">
        <v>5137302.9800000004</v>
      </c>
      <c r="RY226" s="678">
        <v>5331293.9800000004</v>
      </c>
      <c r="RZ226" s="678">
        <v>5438649.2800000003</v>
      </c>
      <c r="SA226" s="678">
        <v>5535564.1600000001</v>
      </c>
      <c r="SB226" s="678">
        <v>5774343.8799999999</v>
      </c>
      <c r="SC226" s="678">
        <v>5896511.0199999996</v>
      </c>
      <c r="SD226" s="678">
        <v>5896511.0199999996</v>
      </c>
      <c r="SE226" s="678">
        <v>5984246.5999999996</v>
      </c>
      <c r="SF226" s="678">
        <v>6049717.6100000003</v>
      </c>
      <c r="SG226" s="678">
        <v>6080175.7800000003</v>
      </c>
      <c r="SH226" s="678">
        <v>6110427.04</v>
      </c>
      <c r="SI226" s="678">
        <v>6179777.3899999997</v>
      </c>
      <c r="SJ226" s="678">
        <v>6193285.7699999996</v>
      </c>
      <c r="SK226" s="678">
        <v>6193285.7699999996</v>
      </c>
      <c r="SL226" s="678">
        <v>6209525.5</v>
      </c>
      <c r="SM226" s="678">
        <v>6249048.8399999999</v>
      </c>
      <c r="SN226" s="678">
        <v>6322618.7999999998</v>
      </c>
      <c r="SO226" s="678">
        <v>6415034.3200000003</v>
      </c>
      <c r="SP226" s="678">
        <v>6538127.2000000002</v>
      </c>
      <c r="SQ226" s="678">
        <v>6710565.3200000003</v>
      </c>
      <c r="SR226" s="678">
        <v>6710565.3200000003</v>
      </c>
      <c r="SS226" s="678">
        <v>7017840.6600000001</v>
      </c>
      <c r="ST226" s="678">
        <v>7461376.0800000001</v>
      </c>
      <c r="SU226" s="678">
        <v>8064651.79</v>
      </c>
      <c r="SV226" s="678">
        <v>8492447.1899999995</v>
      </c>
      <c r="SW226" s="678">
        <v>9247126.0099999998</v>
      </c>
      <c r="SX226" s="678">
        <v>10319698.369999999</v>
      </c>
      <c r="SY226" s="678">
        <v>10319698.369999999</v>
      </c>
      <c r="SZ226" s="678">
        <v>10985300.42</v>
      </c>
      <c r="TA226" s="678">
        <v>11481033.26</v>
      </c>
      <c r="TB226" s="678">
        <v>11991631.59</v>
      </c>
      <c r="TC226" s="678">
        <v>12922978.26</v>
      </c>
      <c r="TD226" s="678">
        <v>14337600.09</v>
      </c>
      <c r="TE226" s="678">
        <v>14721593.25</v>
      </c>
      <c r="TF226" s="678">
        <v>14721593.25</v>
      </c>
      <c r="TG226" s="678">
        <v>14723017.039999999</v>
      </c>
      <c r="TH226" s="678">
        <v>14726492.460000001</v>
      </c>
      <c r="TI226" s="678">
        <v>14727629.51</v>
      </c>
      <c r="TJ226" s="678">
        <v>14727629.51</v>
      </c>
      <c r="TK226" s="678">
        <v>14727629.51</v>
      </c>
      <c r="TL226">
        <v>14727629.51</v>
      </c>
      <c r="TM226">
        <v>14727629.51</v>
      </c>
      <c r="TN226">
        <v>14727629.51</v>
      </c>
      <c r="TO226">
        <v>14727629.51</v>
      </c>
      <c r="TP226">
        <v>14727629.51</v>
      </c>
      <c r="TQ226">
        <v>14727629.51</v>
      </c>
      <c r="TR226">
        <v>14727629.51</v>
      </c>
      <c r="TS226">
        <v>14727629.51</v>
      </c>
      <c r="TT226">
        <v>14727629.51</v>
      </c>
      <c r="TU226">
        <v>14727629.51</v>
      </c>
      <c r="TV226">
        <v>14727629.51</v>
      </c>
      <c r="TW226">
        <v>14727629.51</v>
      </c>
      <c r="TX226">
        <v>14727629.51</v>
      </c>
      <c r="TY226">
        <v>14727629.51</v>
      </c>
      <c r="TZ226">
        <v>14727629.51</v>
      </c>
      <c r="UA226">
        <v>14727629.51</v>
      </c>
      <c r="UB226">
        <v>14727629.51</v>
      </c>
      <c r="UC226">
        <v>14727629.51</v>
      </c>
      <c r="UD226">
        <v>14727629.51</v>
      </c>
      <c r="UE226">
        <v>14727629.51</v>
      </c>
      <c r="UF226">
        <v>14727629.51</v>
      </c>
      <c r="UG226">
        <v>14727629.51</v>
      </c>
      <c r="UH226">
        <v>14727629.51</v>
      </c>
      <c r="UI226">
        <v>14727629.51</v>
      </c>
      <c r="UJ226">
        <v>14727629.51</v>
      </c>
      <c r="UK226">
        <v>14727629.51</v>
      </c>
      <c r="UL226">
        <v>14727629.51</v>
      </c>
      <c r="UM226">
        <v>14727629.51</v>
      </c>
      <c r="UN226">
        <v>14727629.51</v>
      </c>
      <c r="UO226">
        <v>14727629.51</v>
      </c>
      <c r="UP226">
        <v>14727629.51</v>
      </c>
      <c r="UQ226">
        <v>14727629.51</v>
      </c>
      <c r="UR226">
        <v>14727629.51</v>
      </c>
      <c r="US226">
        <v>14727629.51</v>
      </c>
      <c r="UT226">
        <v>14727629.51</v>
      </c>
      <c r="UU226">
        <v>14727629.51</v>
      </c>
      <c r="UV226">
        <v>14727629.51</v>
      </c>
      <c r="UW226">
        <v>14727629.51</v>
      </c>
      <c r="UX226">
        <v>14727629.51</v>
      </c>
      <c r="UY226">
        <v>14727629.51</v>
      </c>
      <c r="UZ226">
        <v>14727629.51</v>
      </c>
      <c r="VA226">
        <v>14727629.51</v>
      </c>
      <c r="VB226">
        <v>14727629.51</v>
      </c>
      <c r="VC226">
        <v>14727629.51</v>
      </c>
      <c r="VD226">
        <v>14727629.51</v>
      </c>
      <c r="VE226">
        <v>14727629.51</v>
      </c>
      <c r="VF226">
        <v>14727629.51</v>
      </c>
      <c r="VG226">
        <v>14727629.51</v>
      </c>
      <c r="VH226">
        <v>14727629.51</v>
      </c>
      <c r="VI226">
        <v>14727629.51</v>
      </c>
      <c r="VJ226">
        <v>14727629.51</v>
      </c>
      <c r="VK226">
        <v>14727629.51</v>
      </c>
      <c r="VL226">
        <v>14727629.51</v>
      </c>
      <c r="VM226">
        <v>14727629.51</v>
      </c>
    </row>
    <row r="227" spans="7:585">
      <c r="K227" t="s">
        <v>1088</v>
      </c>
      <c r="M227" s="678">
        <v>539598.47</v>
      </c>
      <c r="N227" s="678">
        <v>92935.49</v>
      </c>
      <c r="O227" s="678">
        <v>41745.839999999997</v>
      </c>
      <c r="P227" s="678">
        <v>34095.79</v>
      </c>
      <c r="Q227" s="678">
        <v>17965.310000000001</v>
      </c>
      <c r="R227" s="678">
        <v>5626.75</v>
      </c>
      <c r="S227" t="s">
        <v>6192</v>
      </c>
      <c r="T227" s="678"/>
      <c r="U227" s="678"/>
      <c r="V227" s="678"/>
      <c r="W227" s="678"/>
      <c r="X227" s="678"/>
      <c r="Y227" s="678"/>
      <c r="Z227" s="678"/>
      <c r="AA227" s="678"/>
      <c r="AB227" s="678"/>
      <c r="AC227" s="678"/>
      <c r="AD227" s="678"/>
      <c r="AE227" s="678"/>
      <c r="AF227" s="678"/>
      <c r="AG227" s="678"/>
      <c r="AH227" s="678"/>
      <c r="AI227" s="678"/>
      <c r="AJ227" s="678"/>
      <c r="AK227" s="678"/>
      <c r="AL227" s="678"/>
      <c r="AM227" s="678"/>
      <c r="AN227" s="678"/>
      <c r="AO227" s="678"/>
      <c r="AP227" s="678"/>
      <c r="AQ227" s="678"/>
      <c r="AR227" s="678"/>
      <c r="AS227" s="678"/>
      <c r="AT227" s="678"/>
      <c r="AU227" s="678"/>
      <c r="AV227" s="678"/>
      <c r="AW227" s="678"/>
      <c r="AX227" s="678"/>
      <c r="AY227" s="678"/>
      <c r="AZ227" s="678"/>
      <c r="BA227" s="678"/>
      <c r="BB227" s="678"/>
      <c r="BC227" s="678"/>
      <c r="BD227" s="678"/>
      <c r="BE227" s="678"/>
      <c r="BF227" s="678"/>
      <c r="BG227" s="678"/>
      <c r="BH227" s="678"/>
      <c r="BI227" s="678"/>
      <c r="BJ227" s="678"/>
      <c r="BK227" s="678"/>
      <c r="BL227" s="678"/>
      <c r="BM227" s="678"/>
      <c r="BN227" s="678"/>
      <c r="BO227" s="678"/>
      <c r="BP227" s="678"/>
      <c r="BQ227" s="678"/>
      <c r="BR227" s="678"/>
      <c r="BS227" s="678"/>
      <c r="BT227" s="678"/>
      <c r="BU227" s="678"/>
      <c r="BV227" s="678"/>
      <c r="BW227" s="678"/>
      <c r="BX227" s="678"/>
      <c r="BY227" s="678"/>
      <c r="BZ227" s="678"/>
      <c r="CA227" s="678"/>
      <c r="CB227" s="678"/>
      <c r="CC227" s="678"/>
      <c r="CD227" s="678"/>
      <c r="CE227" s="678"/>
      <c r="CF227" s="678"/>
      <c r="CG227" s="678"/>
      <c r="CH227" s="678"/>
      <c r="CI227" s="678"/>
      <c r="CJ227" s="678"/>
      <c r="CK227" s="678"/>
      <c r="CL227" s="678"/>
      <c r="CM227" s="678"/>
      <c r="CN227" s="678"/>
      <c r="CO227" s="678"/>
      <c r="CP227" s="678"/>
      <c r="CQ227" s="678"/>
      <c r="CR227" s="678"/>
      <c r="CS227" s="678"/>
      <c r="CT227" s="678"/>
      <c r="CU227" s="678"/>
      <c r="CV227" s="678"/>
      <c r="CW227" s="678"/>
      <c r="CX227" s="678"/>
      <c r="CY227" s="678"/>
      <c r="CZ227" s="678"/>
      <c r="DA227" s="678"/>
      <c r="DB227" s="678"/>
      <c r="DC227" s="678"/>
      <c r="DD227" s="678"/>
      <c r="DE227" s="678"/>
      <c r="DF227" s="678"/>
      <c r="DG227" s="678"/>
      <c r="DH227" s="678"/>
      <c r="DI227" s="678"/>
      <c r="DJ227" s="678"/>
      <c r="DK227" s="678"/>
      <c r="DL227" s="678"/>
      <c r="DM227" s="678"/>
      <c r="DN227" s="678"/>
      <c r="DO227" s="678"/>
      <c r="DP227" s="678"/>
      <c r="DQ227" s="678"/>
      <c r="DR227" s="678"/>
      <c r="DS227" s="678"/>
      <c r="DT227" s="678"/>
      <c r="DU227" s="678"/>
      <c r="DV227" s="678"/>
      <c r="DW227" s="678"/>
      <c r="DX227" s="678"/>
      <c r="DY227" s="678"/>
      <c r="DZ227" s="678"/>
      <c r="EA227" s="678"/>
      <c r="EB227" s="678"/>
      <c r="EC227" s="678"/>
      <c r="ED227" s="678"/>
      <c r="EE227" s="678"/>
      <c r="EF227" s="678"/>
      <c r="EG227" s="678"/>
      <c r="EH227" s="678"/>
      <c r="EI227" s="678"/>
      <c r="EJ227" s="678"/>
      <c r="EK227" s="678"/>
      <c r="EL227" s="678"/>
      <c r="EM227" s="678"/>
      <c r="EN227" s="678"/>
      <c r="EO227" s="678"/>
      <c r="EP227" s="678"/>
      <c r="EQ227" s="678"/>
      <c r="ER227" s="678"/>
      <c r="ES227" s="678"/>
      <c r="ET227" s="678"/>
      <c r="EU227" s="678"/>
      <c r="EV227" s="678"/>
      <c r="EW227" s="678"/>
      <c r="EX227" s="678"/>
      <c r="EY227" s="678"/>
      <c r="EZ227" s="678"/>
      <c r="FA227" s="678"/>
      <c r="FB227" s="678"/>
      <c r="FC227" s="678"/>
      <c r="FD227" s="678"/>
      <c r="FE227" s="678"/>
      <c r="FF227" s="678"/>
      <c r="FG227" s="678"/>
      <c r="FH227" s="678"/>
      <c r="FI227" s="678"/>
      <c r="FJ227" s="678"/>
      <c r="FK227" s="678"/>
      <c r="FL227" s="678"/>
      <c r="FM227" s="678"/>
      <c r="FN227" s="678"/>
      <c r="FO227" s="678"/>
      <c r="FP227" s="678"/>
      <c r="FQ227" s="678"/>
      <c r="FR227" s="678"/>
      <c r="FS227" s="678"/>
      <c r="FT227" s="678"/>
      <c r="FU227" s="678"/>
      <c r="FV227" s="678"/>
      <c r="FW227" s="678"/>
      <c r="FX227" s="678"/>
      <c r="FY227" s="678"/>
      <c r="FZ227" s="678"/>
      <c r="GA227" s="678"/>
      <c r="GB227" s="678"/>
      <c r="GC227" s="678"/>
      <c r="GD227" s="678"/>
      <c r="GE227" s="678"/>
      <c r="GF227" s="678"/>
      <c r="GG227" s="678"/>
      <c r="GH227" s="678"/>
      <c r="GI227" s="678"/>
      <c r="GJ227" s="678"/>
      <c r="GK227" s="678"/>
      <c r="GL227" s="678"/>
      <c r="GM227" s="678"/>
      <c r="GN227" s="678"/>
      <c r="GO227" s="678"/>
      <c r="GP227" s="678"/>
      <c r="GQ227" s="678"/>
      <c r="GR227" s="678"/>
      <c r="GS227" s="678"/>
      <c r="GT227" s="678"/>
      <c r="GU227" s="678"/>
      <c r="GV227" s="678"/>
      <c r="GW227" s="678"/>
      <c r="GX227" s="678"/>
      <c r="GY227" s="678"/>
      <c r="GZ227" s="678"/>
      <c r="HA227" s="678"/>
      <c r="HB227" s="678"/>
      <c r="HC227" s="678"/>
      <c r="HD227" s="678"/>
      <c r="HE227" s="678"/>
      <c r="HF227" s="678">
        <v>0.04</v>
      </c>
      <c r="HG227" s="678">
        <v>6.47</v>
      </c>
      <c r="HH227" s="678">
        <v>12.9</v>
      </c>
      <c r="HI227" s="678">
        <v>19.329999999999998</v>
      </c>
      <c r="HJ227" s="678">
        <v>19.329999999999998</v>
      </c>
      <c r="HK227" s="678">
        <v>25.76</v>
      </c>
      <c r="HL227" s="678">
        <v>32.19</v>
      </c>
      <c r="HM227" s="678">
        <v>38.619999999999997</v>
      </c>
      <c r="HN227" s="678">
        <v>45.05</v>
      </c>
      <c r="HO227" s="678">
        <v>49.87</v>
      </c>
      <c r="HP227" s="678">
        <v>54.69</v>
      </c>
      <c r="HQ227" s="678">
        <v>54.69</v>
      </c>
      <c r="HR227" s="678">
        <v>59.52</v>
      </c>
      <c r="HS227" s="678">
        <v>59.52</v>
      </c>
      <c r="HT227" s="678">
        <v>64.34</v>
      </c>
      <c r="HU227" s="678">
        <v>69.16</v>
      </c>
      <c r="HV227" s="678">
        <v>73.98</v>
      </c>
      <c r="HW227" s="678">
        <v>78.8</v>
      </c>
      <c r="HX227" s="678">
        <v>78.8</v>
      </c>
      <c r="HY227" s="678">
        <v>83.63</v>
      </c>
      <c r="HZ227" s="678">
        <v>88.45</v>
      </c>
      <c r="IA227" s="678">
        <v>93.27</v>
      </c>
      <c r="IB227" s="678">
        <v>98.09</v>
      </c>
      <c r="IC227" s="678">
        <v>102.92</v>
      </c>
      <c r="ID227" s="678">
        <v>107.74</v>
      </c>
      <c r="IE227" s="678">
        <v>107.74</v>
      </c>
      <c r="IF227" s="678">
        <v>112.56</v>
      </c>
      <c r="IG227" s="678">
        <v>117.38</v>
      </c>
      <c r="IH227" s="678">
        <v>122.21</v>
      </c>
      <c r="II227" s="678">
        <v>127.03</v>
      </c>
      <c r="IJ227" s="678">
        <v>131.85</v>
      </c>
      <c r="IK227" s="678">
        <v>136.66999999999999</v>
      </c>
      <c r="IL227" s="678">
        <v>136.66999999999999</v>
      </c>
      <c r="IM227" s="678">
        <v>141.5</v>
      </c>
      <c r="IN227" s="678">
        <v>146.32</v>
      </c>
      <c r="IO227" s="678">
        <v>151.13999999999999</v>
      </c>
      <c r="IP227" s="678">
        <v>155.96</v>
      </c>
      <c r="IQ227" s="678">
        <v>160.78</v>
      </c>
      <c r="IR227" s="678">
        <v>160.78</v>
      </c>
      <c r="IS227" s="678">
        <v>160.78</v>
      </c>
      <c r="IT227" s="678">
        <v>160.78</v>
      </c>
      <c r="IU227" s="678">
        <v>160.78</v>
      </c>
      <c r="IV227" s="678">
        <v>160.78</v>
      </c>
      <c r="IW227" s="678">
        <v>167.21</v>
      </c>
      <c r="IX227" s="678">
        <v>173.64</v>
      </c>
      <c r="IY227" s="678">
        <v>180.07</v>
      </c>
      <c r="IZ227" s="678">
        <v>180.07</v>
      </c>
      <c r="JA227" s="678">
        <v>186.5</v>
      </c>
      <c r="JB227" s="678">
        <v>192.93</v>
      </c>
      <c r="JC227" s="678">
        <v>199.36</v>
      </c>
      <c r="JD227" s="678">
        <v>205.79</v>
      </c>
      <c r="JE227" s="678">
        <v>212.22</v>
      </c>
      <c r="JF227" s="678">
        <v>218.65</v>
      </c>
      <c r="JG227" s="678">
        <v>218.65</v>
      </c>
      <c r="JH227" s="678">
        <v>225.08</v>
      </c>
      <c r="JI227" s="678">
        <v>231.51</v>
      </c>
      <c r="JJ227" s="678">
        <v>237.94</v>
      </c>
      <c r="JK227" s="678">
        <v>244.37</v>
      </c>
      <c r="JL227" s="678">
        <v>250.8</v>
      </c>
      <c r="JM227" s="678">
        <v>257.23</v>
      </c>
      <c r="JN227" s="678">
        <v>257.23</v>
      </c>
      <c r="JO227" s="678">
        <v>263.66000000000003</v>
      </c>
      <c r="JP227" s="678">
        <v>270.08999999999997</v>
      </c>
      <c r="JQ227" s="678">
        <v>276.52</v>
      </c>
      <c r="JR227" s="678">
        <v>282.95</v>
      </c>
      <c r="JS227" s="678">
        <v>289.38</v>
      </c>
      <c r="JT227" s="678">
        <v>295.81</v>
      </c>
      <c r="JU227" s="678">
        <v>295.81</v>
      </c>
      <c r="JV227" s="678">
        <v>302.24</v>
      </c>
      <c r="JW227" s="678">
        <v>308.67</v>
      </c>
      <c r="JX227" s="678">
        <v>315.10000000000002</v>
      </c>
      <c r="JY227" s="678">
        <v>321.52999999999997</v>
      </c>
      <c r="JZ227" s="678">
        <v>327.96</v>
      </c>
      <c r="KA227" s="678">
        <v>334.39</v>
      </c>
      <c r="KB227" s="678">
        <v>334.39</v>
      </c>
      <c r="KC227" s="678">
        <v>340.82</v>
      </c>
      <c r="KD227" s="678">
        <v>347.25</v>
      </c>
      <c r="KE227" s="678">
        <v>353.68</v>
      </c>
      <c r="KF227" s="678">
        <v>360.11</v>
      </c>
      <c r="KG227" s="678">
        <v>366.54</v>
      </c>
      <c r="KH227" s="678">
        <v>376.76</v>
      </c>
      <c r="KI227" s="678">
        <v>376.76</v>
      </c>
      <c r="KJ227" s="678">
        <v>387.47</v>
      </c>
      <c r="KK227" s="678">
        <v>398.19</v>
      </c>
      <c r="KL227" s="678">
        <v>408.91</v>
      </c>
      <c r="KM227" s="678">
        <v>420.15</v>
      </c>
      <c r="KN227" s="678">
        <v>435.15</v>
      </c>
      <c r="KO227" s="678">
        <v>450.16</v>
      </c>
      <c r="KP227" s="678">
        <v>450.16</v>
      </c>
      <c r="KQ227" s="678">
        <v>465.16</v>
      </c>
      <c r="KR227" s="678">
        <v>480.16</v>
      </c>
      <c r="KS227" s="678">
        <v>495.16</v>
      </c>
      <c r="KT227" s="678">
        <v>510.17</v>
      </c>
      <c r="KU227" s="678">
        <v>525.16999999999996</v>
      </c>
      <c r="KV227" s="678">
        <v>540.16999999999996</v>
      </c>
      <c r="KW227" s="678">
        <v>540.16999999999996</v>
      </c>
      <c r="KX227" s="678">
        <v>555.17999999999995</v>
      </c>
      <c r="KY227" s="678">
        <v>570.17999999999995</v>
      </c>
      <c r="KZ227" s="678">
        <v>585.17999999999995</v>
      </c>
      <c r="LA227" s="678">
        <v>600.17999999999995</v>
      </c>
      <c r="LB227" s="678">
        <v>615.19000000000005</v>
      </c>
      <c r="LC227" s="678">
        <v>630.19000000000005</v>
      </c>
      <c r="LD227" s="678">
        <v>630.19000000000005</v>
      </c>
      <c r="LE227" s="678">
        <v>648.80999999999995</v>
      </c>
      <c r="LF227" s="678">
        <v>668.1</v>
      </c>
      <c r="LG227" s="678">
        <v>687.39</v>
      </c>
      <c r="LH227" s="678">
        <v>687.39</v>
      </c>
      <c r="LI227" s="678">
        <v>687.39</v>
      </c>
      <c r="LJ227" s="678">
        <v>687.39</v>
      </c>
      <c r="LK227" s="678">
        <v>687.39</v>
      </c>
      <c r="LL227" s="678">
        <v>687.39</v>
      </c>
      <c r="LM227" s="678">
        <v>706.67</v>
      </c>
      <c r="LN227" s="678">
        <v>725.96</v>
      </c>
      <c r="LO227" s="678">
        <v>745.25</v>
      </c>
      <c r="LP227" s="678">
        <v>764.54</v>
      </c>
      <c r="LQ227" s="678">
        <v>783.83</v>
      </c>
      <c r="LR227" s="678">
        <v>783.83</v>
      </c>
      <c r="LS227" s="678">
        <v>803.12</v>
      </c>
      <c r="LT227" s="678">
        <v>823.1</v>
      </c>
      <c r="LU227" s="678">
        <v>844.53</v>
      </c>
      <c r="LV227" s="678">
        <v>865.97</v>
      </c>
      <c r="LW227" s="678">
        <v>887.4</v>
      </c>
      <c r="LX227" s="678">
        <v>908.83</v>
      </c>
      <c r="LY227" s="678">
        <v>908.83</v>
      </c>
      <c r="LZ227" s="678">
        <v>930.26</v>
      </c>
      <c r="MA227" s="678">
        <v>951.7</v>
      </c>
      <c r="MB227" s="678">
        <v>973.13</v>
      </c>
      <c r="MC227" s="678">
        <v>994.56</v>
      </c>
      <c r="MD227" s="678">
        <v>1015.99</v>
      </c>
      <c r="ME227" s="678">
        <v>1020.24</v>
      </c>
      <c r="MF227" s="678">
        <v>1020.24</v>
      </c>
      <c r="MG227" s="678">
        <v>1020.24</v>
      </c>
      <c r="MH227" s="678">
        <v>1020.24</v>
      </c>
      <c r="MI227" s="678">
        <v>1020.24</v>
      </c>
      <c r="MJ227" s="678">
        <v>1020.24</v>
      </c>
      <c r="MK227" s="678">
        <v>1020.24</v>
      </c>
      <c r="ML227" s="678">
        <v>1020.24</v>
      </c>
      <c r="MM227" s="678">
        <v>1020.24</v>
      </c>
      <c r="MN227" s="678">
        <v>1020.24</v>
      </c>
      <c r="MO227" s="678">
        <v>1020.24</v>
      </c>
      <c r="MP227" s="678">
        <v>1138.32</v>
      </c>
      <c r="MQ227" s="678">
        <v>1288.3800000000001</v>
      </c>
      <c r="MR227" s="678">
        <v>1586.04</v>
      </c>
      <c r="MS227" s="678">
        <v>3044.98</v>
      </c>
      <c r="MT227" s="678">
        <v>3044.98</v>
      </c>
      <c r="MU227" s="678">
        <v>3951.07</v>
      </c>
      <c r="MV227" s="678">
        <v>7629.39</v>
      </c>
      <c r="MW227" s="678">
        <v>18133.02</v>
      </c>
      <c r="MX227" s="678">
        <v>18133.02</v>
      </c>
      <c r="MY227" s="678">
        <v>18133.02</v>
      </c>
      <c r="MZ227" s="678">
        <v>18133.02</v>
      </c>
      <c r="NA227" s="678">
        <v>18133.02</v>
      </c>
      <c r="NB227" s="678">
        <v>18133.02</v>
      </c>
      <c r="NC227" s="678">
        <v>18133.02</v>
      </c>
      <c r="ND227" s="678">
        <v>18133.02</v>
      </c>
      <c r="NE227" s="678">
        <v>18133.02</v>
      </c>
      <c r="NF227" s="678">
        <v>18133.02</v>
      </c>
      <c r="NG227" s="678">
        <v>18133.02</v>
      </c>
      <c r="NH227" s="678">
        <v>18133.02</v>
      </c>
      <c r="NI227" s="678">
        <v>18133.02</v>
      </c>
      <c r="NJ227" s="678">
        <v>18133.02</v>
      </c>
      <c r="NK227" s="678">
        <v>18133.02</v>
      </c>
      <c r="NL227" s="678">
        <v>18133.02</v>
      </c>
      <c r="NM227" s="678">
        <v>18133.02</v>
      </c>
      <c r="NN227" s="678">
        <v>18133.02</v>
      </c>
      <c r="NO227" s="678">
        <v>18133.02</v>
      </c>
      <c r="NP227" s="678">
        <v>18133.02</v>
      </c>
      <c r="NQ227" s="678">
        <v>18133.02</v>
      </c>
      <c r="NR227" s="678">
        <v>18133.02</v>
      </c>
      <c r="NS227" s="678">
        <v>18133.02</v>
      </c>
      <c r="NT227" s="678">
        <v>18133.02</v>
      </c>
      <c r="NU227" s="678">
        <v>18133.02</v>
      </c>
      <c r="NV227" s="678">
        <v>18133.02</v>
      </c>
      <c r="NW227" s="678">
        <v>18133.02</v>
      </c>
      <c r="NX227" s="678">
        <v>18133.02</v>
      </c>
      <c r="NY227" s="678">
        <v>18133.02</v>
      </c>
      <c r="NZ227" s="678">
        <v>18133.02</v>
      </c>
      <c r="OA227" s="678">
        <v>18133.02</v>
      </c>
      <c r="OB227" s="678">
        <v>18133.02</v>
      </c>
      <c r="OC227" s="678">
        <v>18133.02</v>
      </c>
      <c r="OD227" s="678">
        <v>18133.02</v>
      </c>
      <c r="OE227" s="678">
        <v>18133.02</v>
      </c>
      <c r="OF227" s="678">
        <v>18133.02</v>
      </c>
      <c r="OG227" s="678">
        <v>18133.02</v>
      </c>
      <c r="OH227" s="678">
        <v>18133.02</v>
      </c>
      <c r="OI227" s="678">
        <v>18133.02</v>
      </c>
      <c r="OJ227" s="678">
        <v>18133.02</v>
      </c>
      <c r="OK227" s="678">
        <v>18133.02</v>
      </c>
      <c r="OL227" s="678">
        <v>18133.02</v>
      </c>
      <c r="OM227" s="678">
        <v>18133.02</v>
      </c>
      <c r="ON227" s="678">
        <v>18133.02</v>
      </c>
      <c r="OO227" s="678">
        <v>18133.02</v>
      </c>
      <c r="OP227" s="678">
        <v>18133.02</v>
      </c>
      <c r="OQ227" s="678">
        <v>18133.02</v>
      </c>
      <c r="OR227" s="678">
        <v>19280.990000000002</v>
      </c>
      <c r="OS227" s="678">
        <v>20428.96</v>
      </c>
      <c r="OT227" s="678">
        <v>21576.93</v>
      </c>
      <c r="OU227" s="678">
        <v>23107.55</v>
      </c>
      <c r="OV227" s="678">
        <v>25939.21</v>
      </c>
      <c r="OW227" s="678">
        <v>29612.71</v>
      </c>
      <c r="OX227" s="678">
        <v>29612.71</v>
      </c>
      <c r="OY227" s="678">
        <v>29612.71</v>
      </c>
      <c r="OZ227" s="678">
        <v>29612.71</v>
      </c>
      <c r="PA227" s="678">
        <v>29612.71</v>
      </c>
      <c r="PB227" s="678">
        <v>29612.71</v>
      </c>
      <c r="PC227" s="678">
        <v>29819.93</v>
      </c>
      <c r="PD227" s="678">
        <v>30061.68</v>
      </c>
      <c r="PE227" s="678">
        <v>30061.68</v>
      </c>
      <c r="PF227" s="678">
        <v>30648.799999999999</v>
      </c>
      <c r="PG227" s="678">
        <v>30648.799999999999</v>
      </c>
      <c r="PH227" s="678">
        <v>30648.799999999999</v>
      </c>
      <c r="PI227" s="678">
        <v>30648.799999999999</v>
      </c>
      <c r="PJ227" s="678">
        <v>32868.199999999997</v>
      </c>
      <c r="PK227" s="678">
        <v>35457.51</v>
      </c>
      <c r="PL227" s="678">
        <v>35457.51</v>
      </c>
      <c r="PM227" s="678">
        <v>41745.839999999997</v>
      </c>
      <c r="PN227" s="678">
        <v>41745.839999999997</v>
      </c>
      <c r="PO227" s="678">
        <v>41745.839999999997</v>
      </c>
      <c r="PP227" s="678">
        <v>41745.839999999997</v>
      </c>
      <c r="PQ227" s="678">
        <v>42050.17</v>
      </c>
      <c r="PR227" s="678">
        <v>42760.28</v>
      </c>
      <c r="PS227" s="678">
        <v>42760.28</v>
      </c>
      <c r="PT227" s="678">
        <v>43301.59</v>
      </c>
      <c r="PU227" s="678">
        <v>44564.639999999999</v>
      </c>
      <c r="PV227" s="678">
        <v>52620.05</v>
      </c>
      <c r="PW227" s="678">
        <v>71416.03</v>
      </c>
      <c r="PX227" s="678">
        <v>71416.03</v>
      </c>
      <c r="PY227" s="678">
        <v>72085.37</v>
      </c>
      <c r="PZ227" s="678">
        <v>72085.37</v>
      </c>
      <c r="QA227" s="678">
        <v>73647.179999999993</v>
      </c>
      <c r="QB227" s="678">
        <v>75148.63</v>
      </c>
      <c r="QC227" s="678">
        <v>78652.03</v>
      </c>
      <c r="QD227" s="678">
        <v>79460.710000000006</v>
      </c>
      <c r="QE227" s="678">
        <v>81347.64</v>
      </c>
      <c r="QF227" s="678">
        <v>81463.28</v>
      </c>
      <c r="QG227" s="678">
        <v>81463.28</v>
      </c>
      <c r="QH227" s="678">
        <v>81733.100000000006</v>
      </c>
      <c r="QI227" s="678">
        <v>85070.9</v>
      </c>
      <c r="QJ227" s="678">
        <v>92859.1</v>
      </c>
      <c r="QK227" s="678">
        <v>92935.49</v>
      </c>
      <c r="QL227" s="678">
        <v>93113.72</v>
      </c>
      <c r="QM227" s="678">
        <v>93266.76</v>
      </c>
      <c r="QN227" s="678">
        <v>93266.76</v>
      </c>
      <c r="QO227" s="678">
        <v>93623.84</v>
      </c>
      <c r="QP227" s="678">
        <v>95883.81</v>
      </c>
      <c r="QQ227" s="678">
        <v>101157.08</v>
      </c>
      <c r="QR227" s="678">
        <v>105845.69</v>
      </c>
      <c r="QS227" s="678">
        <v>116785.77</v>
      </c>
      <c r="QT227" s="678">
        <v>118450.46</v>
      </c>
      <c r="QU227" s="678">
        <v>118450.46</v>
      </c>
      <c r="QV227" s="678">
        <v>122334.74</v>
      </c>
      <c r="QW227" s="678">
        <v>149542.21</v>
      </c>
      <c r="QX227" s="678">
        <v>153847.81</v>
      </c>
      <c r="QY227" s="678">
        <v>155239.20000000001</v>
      </c>
      <c r="QZ227" s="678">
        <v>158080.41</v>
      </c>
      <c r="RA227" s="678">
        <v>160745.82999999999</v>
      </c>
      <c r="RB227" s="678">
        <v>160745.82999999999</v>
      </c>
      <c r="RC227" s="678">
        <v>172275.68</v>
      </c>
      <c r="RD227" s="678">
        <v>193565.89</v>
      </c>
      <c r="RE227" s="678">
        <v>197970.26</v>
      </c>
      <c r="RF227" s="678">
        <v>205159.13</v>
      </c>
      <c r="RG227" s="678">
        <v>216804.73</v>
      </c>
      <c r="RH227" s="678">
        <v>222799.35999999999</v>
      </c>
      <c r="RI227" s="678">
        <v>222799.35999999999</v>
      </c>
      <c r="RJ227" s="678">
        <v>236052.15</v>
      </c>
      <c r="RK227" s="678">
        <v>246670.41</v>
      </c>
      <c r="RL227" s="678">
        <v>269645.27</v>
      </c>
      <c r="RM227" s="678">
        <v>315753.24</v>
      </c>
      <c r="RN227" s="678">
        <v>340696.01</v>
      </c>
      <c r="RO227" s="678">
        <v>391709.93</v>
      </c>
      <c r="RP227" s="678">
        <v>391709.93</v>
      </c>
      <c r="RQ227" s="678">
        <v>404687.18</v>
      </c>
      <c r="RR227" s="678">
        <v>409602.39</v>
      </c>
      <c r="RS227" s="678">
        <v>423799.69</v>
      </c>
      <c r="RT227" s="678">
        <v>444764.63</v>
      </c>
      <c r="RU227" s="678">
        <v>465754.67</v>
      </c>
      <c r="RV227" s="678">
        <v>468331.29</v>
      </c>
      <c r="RW227" s="678">
        <v>468331.29</v>
      </c>
      <c r="RX227" s="678">
        <v>471107.97</v>
      </c>
      <c r="RY227" s="678">
        <v>477488.5</v>
      </c>
      <c r="RZ227" s="678">
        <v>490119.6</v>
      </c>
      <c r="SA227" s="678">
        <v>498861.67</v>
      </c>
      <c r="SB227" s="678">
        <v>507580.21</v>
      </c>
      <c r="SC227" s="678">
        <v>512896.69</v>
      </c>
      <c r="SD227" s="678">
        <v>512896.69</v>
      </c>
      <c r="SE227" s="678">
        <v>521120.06</v>
      </c>
      <c r="SF227" s="678">
        <v>521627.9</v>
      </c>
      <c r="SG227" s="678">
        <v>522812.86</v>
      </c>
      <c r="SH227" s="678">
        <v>527848.55000000005</v>
      </c>
      <c r="SI227" s="678">
        <v>539598.47</v>
      </c>
      <c r="SJ227" s="678">
        <v>539598.47</v>
      </c>
      <c r="SK227" s="678">
        <v>539598.47</v>
      </c>
      <c r="SL227" s="678">
        <v>539598.47</v>
      </c>
      <c r="SM227" s="678">
        <v>539598.47</v>
      </c>
      <c r="SN227" s="678">
        <v>539598.47</v>
      </c>
      <c r="SO227" s="678">
        <v>539598.47</v>
      </c>
      <c r="SP227" s="678">
        <v>539598.47</v>
      </c>
      <c r="SQ227" s="678">
        <v>539598.47</v>
      </c>
      <c r="SR227" s="678">
        <v>539598.47</v>
      </c>
      <c r="SS227" s="678">
        <v>539598.47</v>
      </c>
      <c r="ST227" s="678">
        <v>539598.47</v>
      </c>
      <c r="SU227" s="678">
        <v>539598.47</v>
      </c>
      <c r="SV227" s="678">
        <v>539598.47</v>
      </c>
      <c r="SW227" s="678">
        <v>539598.47</v>
      </c>
      <c r="SX227" s="678">
        <v>539598.47</v>
      </c>
      <c r="SY227" s="678">
        <v>539598.47</v>
      </c>
      <c r="SZ227" s="678">
        <v>539598.47</v>
      </c>
      <c r="TA227" s="678">
        <v>539598.47</v>
      </c>
      <c r="TB227" s="678">
        <v>539598.47</v>
      </c>
      <c r="TC227" s="678">
        <v>539598.47</v>
      </c>
      <c r="TD227" s="678">
        <v>539598.47</v>
      </c>
      <c r="TE227" s="678">
        <v>539598.47</v>
      </c>
      <c r="TF227" s="678">
        <v>539598.47</v>
      </c>
      <c r="TG227" s="678">
        <v>539598.47</v>
      </c>
      <c r="TH227" s="678">
        <v>539598.47</v>
      </c>
      <c r="TI227" s="678">
        <v>539598.47</v>
      </c>
      <c r="TJ227" s="678">
        <v>539598.47</v>
      </c>
      <c r="TK227" s="678">
        <v>539598.47</v>
      </c>
      <c r="TL227">
        <v>539598.47</v>
      </c>
      <c r="TM227">
        <v>539598.47</v>
      </c>
      <c r="TN227">
        <v>539598.47</v>
      </c>
      <c r="TO227">
        <v>539598.47</v>
      </c>
      <c r="TP227">
        <v>539598.47</v>
      </c>
      <c r="TQ227">
        <v>539598.47</v>
      </c>
      <c r="TR227">
        <v>539598.47</v>
      </c>
      <c r="TS227">
        <v>539598.47</v>
      </c>
      <c r="TT227">
        <v>539598.47</v>
      </c>
      <c r="TU227">
        <v>539598.47</v>
      </c>
      <c r="TV227">
        <v>539598.47</v>
      </c>
      <c r="TW227">
        <v>539598.47</v>
      </c>
      <c r="TX227">
        <v>539598.47</v>
      </c>
      <c r="TY227">
        <v>539598.47</v>
      </c>
      <c r="TZ227">
        <v>539598.47</v>
      </c>
      <c r="UA227">
        <v>539598.47</v>
      </c>
      <c r="UB227">
        <v>539598.47</v>
      </c>
      <c r="UC227">
        <v>539598.47</v>
      </c>
      <c r="UD227">
        <v>539598.47</v>
      </c>
      <c r="UE227">
        <v>539598.47</v>
      </c>
      <c r="UF227">
        <v>539598.47</v>
      </c>
      <c r="UG227">
        <v>539598.47</v>
      </c>
      <c r="UH227">
        <v>539598.47</v>
      </c>
      <c r="UI227">
        <v>539598.47</v>
      </c>
      <c r="UJ227">
        <v>539598.47</v>
      </c>
      <c r="UK227">
        <v>539598.47</v>
      </c>
      <c r="UL227">
        <v>539598.47</v>
      </c>
      <c r="UM227">
        <v>539598.47</v>
      </c>
      <c r="UN227">
        <v>539598.47</v>
      </c>
      <c r="UO227">
        <v>539598.47</v>
      </c>
      <c r="UP227">
        <v>539598.47</v>
      </c>
      <c r="UQ227">
        <v>539598.47</v>
      </c>
      <c r="UR227">
        <v>539598.47</v>
      </c>
      <c r="US227">
        <v>539598.47</v>
      </c>
      <c r="UT227">
        <v>539598.47</v>
      </c>
      <c r="UU227">
        <v>539598.47</v>
      </c>
      <c r="UV227">
        <v>539598.47</v>
      </c>
      <c r="UW227">
        <v>539598.47</v>
      </c>
      <c r="UX227">
        <v>539598.47</v>
      </c>
      <c r="UY227">
        <v>539598.47</v>
      </c>
      <c r="UZ227">
        <v>539598.47</v>
      </c>
      <c r="VA227">
        <v>539598.47</v>
      </c>
      <c r="VB227">
        <v>539598.47</v>
      </c>
      <c r="VC227">
        <v>539598.47</v>
      </c>
      <c r="VD227">
        <v>539598.47</v>
      </c>
      <c r="VE227">
        <v>539598.47</v>
      </c>
      <c r="VF227">
        <v>539598.47</v>
      </c>
      <c r="VG227">
        <v>539598.47</v>
      </c>
      <c r="VH227">
        <v>539598.47</v>
      </c>
      <c r="VI227">
        <v>539598.47</v>
      </c>
      <c r="VJ227">
        <v>539598.47</v>
      </c>
      <c r="VK227">
        <v>539598.47</v>
      </c>
      <c r="VL227">
        <v>539598.47</v>
      </c>
      <c r="VM227">
        <v>539598.47</v>
      </c>
    </row>
    <row r="228" spans="7:585">
      <c r="K228" t="s">
        <v>834</v>
      </c>
      <c r="M228" s="678">
        <v>0</v>
      </c>
      <c r="N228" s="678">
        <v>0</v>
      </c>
      <c r="O228" s="678">
        <v>0</v>
      </c>
      <c r="P228" s="678">
        <v>5461.9</v>
      </c>
      <c r="Q228" s="678">
        <v>5461.9</v>
      </c>
      <c r="R228" s="678">
        <v>4762.08</v>
      </c>
      <c r="S228" t="s">
        <v>6192</v>
      </c>
      <c r="T228" s="678"/>
      <c r="U228" s="678"/>
      <c r="V228" s="678"/>
      <c r="W228" s="678"/>
      <c r="X228" s="678"/>
      <c r="Y228" s="678"/>
      <c r="Z228" s="678"/>
      <c r="AA228" s="678"/>
      <c r="AB228" s="678"/>
      <c r="AC228" s="678"/>
      <c r="AD228" s="678"/>
      <c r="AE228" s="678"/>
      <c r="AF228" s="678"/>
      <c r="AG228" s="678"/>
      <c r="AH228" s="678"/>
      <c r="AI228" s="678"/>
      <c r="AJ228" s="678"/>
      <c r="AK228" s="678"/>
      <c r="AL228" s="678"/>
      <c r="AM228" s="678"/>
      <c r="AN228" s="678"/>
      <c r="AO228" s="678"/>
      <c r="AP228" s="678"/>
      <c r="AQ228" s="678"/>
      <c r="AR228" s="678"/>
      <c r="AS228" s="678"/>
      <c r="AT228" s="678"/>
      <c r="AU228" s="678"/>
      <c r="AV228" s="678"/>
      <c r="AW228" s="678"/>
      <c r="AX228" s="678"/>
      <c r="AY228" s="678"/>
      <c r="AZ228" s="678"/>
      <c r="BA228" s="678"/>
      <c r="BB228" s="678"/>
      <c r="BC228" s="678"/>
      <c r="BD228" s="678"/>
      <c r="BE228" s="678"/>
      <c r="BF228" s="678"/>
      <c r="BG228" s="678"/>
      <c r="BH228" s="678"/>
      <c r="BI228" s="678"/>
      <c r="BJ228" s="678"/>
      <c r="BK228" s="678"/>
      <c r="BL228" s="678"/>
      <c r="BM228" s="678"/>
      <c r="BN228" s="678"/>
      <c r="BO228" s="678"/>
      <c r="BP228" s="678"/>
      <c r="BQ228" s="678"/>
      <c r="BR228" s="678"/>
      <c r="BS228" s="678"/>
      <c r="BT228" s="678"/>
      <c r="BU228" s="678"/>
      <c r="BV228" s="678"/>
      <c r="BW228" s="678"/>
      <c r="BX228" s="678"/>
      <c r="BY228" s="678"/>
      <c r="BZ228" s="678"/>
      <c r="CA228" s="678"/>
      <c r="CB228" s="678"/>
      <c r="CC228" s="678"/>
      <c r="CD228" s="678"/>
      <c r="CE228" s="678"/>
      <c r="CF228" s="678"/>
      <c r="CG228" s="678"/>
      <c r="CH228" s="678"/>
      <c r="CI228" s="678"/>
      <c r="CJ228" s="678"/>
      <c r="CK228" s="678"/>
      <c r="CL228" s="678"/>
      <c r="CM228" s="678"/>
      <c r="CN228" s="678"/>
      <c r="CO228" s="678"/>
      <c r="CP228" s="678"/>
      <c r="CQ228" s="678"/>
      <c r="CR228" s="678"/>
      <c r="CS228" s="678"/>
      <c r="CT228" s="678"/>
      <c r="CU228" s="678"/>
      <c r="CV228" s="678"/>
      <c r="CW228" s="678"/>
      <c r="CX228" s="678"/>
      <c r="CY228" s="678"/>
      <c r="CZ228" s="678"/>
      <c r="DA228" s="678"/>
      <c r="DB228" s="678"/>
      <c r="DC228" s="678"/>
      <c r="DD228" s="678"/>
      <c r="DE228" s="678"/>
      <c r="DF228" s="678"/>
      <c r="DG228" s="678"/>
      <c r="DH228" s="678"/>
      <c r="DI228" s="678"/>
      <c r="DJ228" s="678"/>
      <c r="DK228" s="678"/>
      <c r="DL228" s="678"/>
      <c r="DM228" s="678"/>
      <c r="DN228" s="678"/>
      <c r="DO228" s="678"/>
      <c r="DP228" s="678"/>
      <c r="DQ228" s="678"/>
      <c r="DR228" s="678"/>
      <c r="DS228" s="678"/>
      <c r="DT228" s="678"/>
      <c r="DU228" s="678"/>
      <c r="DV228" s="678"/>
      <c r="DW228" s="678"/>
      <c r="DX228" s="678"/>
      <c r="DY228" s="678"/>
      <c r="DZ228" s="678"/>
      <c r="EA228" s="678"/>
      <c r="EB228" s="678"/>
      <c r="EC228" s="678"/>
      <c r="ED228" s="678"/>
      <c r="EE228" s="678"/>
      <c r="EF228" s="678"/>
      <c r="EG228" s="678"/>
      <c r="EH228" s="678"/>
      <c r="EI228" s="678"/>
      <c r="EJ228" s="678"/>
      <c r="EK228" s="678"/>
      <c r="EL228" s="678"/>
      <c r="EM228" s="678"/>
      <c r="EN228" s="678"/>
      <c r="EO228" s="678"/>
      <c r="EP228" s="678"/>
      <c r="EQ228" s="678"/>
      <c r="ER228" s="678"/>
      <c r="ES228" s="678"/>
      <c r="ET228" s="678"/>
      <c r="EU228" s="678"/>
      <c r="EV228" s="678"/>
      <c r="EW228" s="678"/>
      <c r="EX228" s="678"/>
      <c r="EY228" s="678"/>
      <c r="EZ228" s="678"/>
      <c r="FA228" s="678"/>
      <c r="FB228" s="678"/>
      <c r="FC228" s="678"/>
      <c r="FD228" s="678"/>
      <c r="FE228" s="678"/>
      <c r="FF228" s="678"/>
      <c r="FG228" s="678"/>
      <c r="FH228" s="678"/>
      <c r="FI228" s="678"/>
      <c r="FJ228" s="678"/>
      <c r="FK228" s="678"/>
      <c r="FL228" s="678"/>
      <c r="FM228" s="678"/>
      <c r="FN228" s="678"/>
      <c r="FO228" s="678"/>
      <c r="FP228" s="678"/>
      <c r="FQ228" s="678"/>
      <c r="FR228" s="678"/>
      <c r="FS228" s="678"/>
      <c r="FT228" s="678"/>
      <c r="FU228" s="678"/>
      <c r="FV228" s="678"/>
      <c r="FW228" s="678"/>
      <c r="FX228" s="678"/>
      <c r="FY228" s="678"/>
      <c r="FZ228" s="678"/>
      <c r="GA228" s="678"/>
      <c r="GB228" s="678"/>
      <c r="GC228" s="678"/>
      <c r="GD228" s="678"/>
      <c r="GE228" s="678"/>
      <c r="GF228" s="678"/>
      <c r="GG228" s="678"/>
      <c r="GH228" s="678"/>
      <c r="GI228" s="678"/>
      <c r="GJ228" s="678"/>
      <c r="GK228" s="678"/>
      <c r="GL228" s="678"/>
      <c r="GM228" s="678"/>
      <c r="GN228" s="678"/>
      <c r="GO228" s="678"/>
      <c r="GP228" s="678"/>
      <c r="GQ228" s="678"/>
      <c r="GR228" s="678"/>
      <c r="GS228" s="678"/>
      <c r="GT228" s="678"/>
      <c r="GU228" s="678"/>
      <c r="GV228" s="678"/>
      <c r="GW228" s="678"/>
      <c r="GX228" s="678"/>
      <c r="GY228" s="678"/>
      <c r="GZ228" s="678"/>
      <c r="HA228" s="678"/>
      <c r="HB228" s="678"/>
      <c r="HC228" s="678"/>
      <c r="HD228" s="678"/>
      <c r="HE228" s="678"/>
      <c r="HF228" s="678"/>
      <c r="HG228" s="678"/>
      <c r="HH228" s="678"/>
      <c r="HI228" s="678"/>
      <c r="HJ228" s="678"/>
      <c r="HK228" s="678"/>
      <c r="HL228" s="678"/>
      <c r="HM228" s="678"/>
      <c r="HN228" s="678"/>
      <c r="HO228" s="678"/>
      <c r="HP228" s="678"/>
      <c r="HQ228" s="678"/>
      <c r="HR228" s="678"/>
      <c r="HS228" s="678"/>
      <c r="HT228" s="678"/>
      <c r="HU228" s="678"/>
      <c r="HV228" s="678"/>
      <c r="HW228" s="678"/>
      <c r="HX228" s="678"/>
      <c r="HY228" s="678"/>
      <c r="HZ228" s="678"/>
      <c r="IA228" s="678"/>
      <c r="IB228" s="678"/>
      <c r="IC228" s="678"/>
      <c r="ID228" s="678"/>
      <c r="IE228" s="678"/>
      <c r="IF228" s="678"/>
      <c r="IG228" s="678"/>
      <c r="IH228" s="678"/>
      <c r="II228" s="678"/>
      <c r="IJ228" s="678"/>
      <c r="IK228" s="678"/>
      <c r="IL228" s="678"/>
      <c r="IM228" s="678"/>
      <c r="IN228" s="678"/>
      <c r="IO228" s="678"/>
      <c r="IP228" s="678"/>
      <c r="IQ228" s="678"/>
      <c r="IR228" s="678"/>
      <c r="IS228" s="678"/>
      <c r="IT228" s="678"/>
      <c r="IU228" s="678"/>
      <c r="IV228" s="678"/>
      <c r="IW228" s="678"/>
      <c r="IX228" s="678"/>
      <c r="IY228" s="678"/>
      <c r="IZ228" s="678"/>
      <c r="JA228" s="678"/>
      <c r="JB228" s="678"/>
      <c r="JC228" s="678"/>
      <c r="JD228" s="678"/>
      <c r="JE228" s="678"/>
      <c r="JF228" s="678"/>
      <c r="JG228" s="678"/>
      <c r="JH228" s="678"/>
      <c r="JI228" s="678"/>
      <c r="JJ228" s="678"/>
      <c r="JK228" s="678"/>
      <c r="JL228" s="678"/>
      <c r="JM228" s="678"/>
      <c r="JN228" s="678"/>
      <c r="JO228" s="678"/>
      <c r="JP228" s="678"/>
      <c r="JQ228" s="678"/>
      <c r="JR228" s="678"/>
      <c r="JS228" s="678"/>
      <c r="JT228" s="678"/>
      <c r="JU228" s="678"/>
      <c r="JV228" s="678"/>
      <c r="JW228" s="678"/>
      <c r="JX228" s="678"/>
      <c r="JY228" s="678"/>
      <c r="JZ228" s="678"/>
      <c r="KA228" s="678"/>
      <c r="KB228" s="678"/>
      <c r="KC228" s="678"/>
      <c r="KD228" s="678"/>
      <c r="KE228" s="678"/>
      <c r="KF228" s="678"/>
      <c r="KG228" s="678"/>
      <c r="KH228" s="678"/>
      <c r="KI228" s="678"/>
      <c r="KJ228" s="678"/>
      <c r="KK228" s="678"/>
      <c r="KL228" s="678"/>
      <c r="KM228" s="678"/>
      <c r="KN228" s="678"/>
      <c r="KO228" s="678"/>
      <c r="KP228" s="678"/>
      <c r="KQ228" s="678"/>
      <c r="KR228" s="678"/>
      <c r="KS228" s="678"/>
      <c r="KT228" s="678"/>
      <c r="KU228" s="678"/>
      <c r="KV228" s="678"/>
      <c r="KW228" s="678"/>
      <c r="KX228" s="678"/>
      <c r="KY228" s="678"/>
      <c r="KZ228" s="678"/>
      <c r="LA228" s="678"/>
      <c r="LB228" s="678"/>
      <c r="LC228" s="678"/>
      <c r="LD228" s="678"/>
      <c r="LE228" s="678"/>
      <c r="LF228" s="678"/>
      <c r="LG228" s="678"/>
      <c r="LH228" s="678"/>
      <c r="LI228" s="678"/>
      <c r="LJ228" s="678"/>
      <c r="LK228" s="678"/>
      <c r="LL228" s="678"/>
      <c r="LM228" s="678"/>
      <c r="LN228" s="678"/>
      <c r="LO228" s="678"/>
      <c r="LP228" s="678"/>
      <c r="LQ228" s="678"/>
      <c r="LR228" s="678"/>
      <c r="LS228" s="678"/>
      <c r="LT228" s="678"/>
      <c r="LU228" s="678"/>
      <c r="LV228" s="678"/>
      <c r="LW228" s="678"/>
      <c r="LX228" s="678"/>
      <c r="LY228" s="678"/>
      <c r="LZ228" s="678"/>
      <c r="MA228" s="678"/>
      <c r="MB228" s="678"/>
      <c r="MC228" s="678"/>
      <c r="MD228" s="678"/>
      <c r="ME228" s="678"/>
      <c r="MF228" s="678"/>
      <c r="MG228" s="678"/>
      <c r="MH228" s="678"/>
      <c r="MI228" s="678"/>
      <c r="MJ228" s="678"/>
      <c r="MK228" s="678"/>
      <c r="ML228" s="678"/>
      <c r="MM228" s="678"/>
      <c r="MN228" s="678"/>
      <c r="MO228" s="678"/>
      <c r="MP228" s="678"/>
      <c r="MQ228" s="678"/>
      <c r="MR228" s="678"/>
      <c r="MS228" s="678"/>
      <c r="MT228" s="678"/>
      <c r="MU228" s="678"/>
      <c r="MV228" s="678"/>
      <c r="MW228" s="678"/>
      <c r="MX228" s="678"/>
      <c r="MY228" s="678"/>
      <c r="MZ228" s="678"/>
      <c r="NA228" s="678"/>
      <c r="NB228" s="678"/>
      <c r="NC228" s="678"/>
      <c r="ND228" s="678"/>
      <c r="NE228" s="678"/>
      <c r="NF228" s="678"/>
      <c r="NG228" s="678"/>
      <c r="NH228" s="678"/>
      <c r="NI228" s="678"/>
      <c r="NJ228" s="678"/>
      <c r="NK228" s="678"/>
      <c r="NL228" s="678"/>
      <c r="NM228" s="678"/>
      <c r="NN228" s="678"/>
      <c r="NO228" s="678"/>
      <c r="NP228" s="678"/>
      <c r="NQ228" s="678"/>
      <c r="NR228" s="678"/>
      <c r="NS228" s="678"/>
      <c r="NT228" s="678"/>
      <c r="NU228" s="678"/>
      <c r="NV228" s="678"/>
      <c r="NW228" s="678"/>
      <c r="NX228" s="678"/>
      <c r="NY228" s="678"/>
      <c r="NZ228" s="678"/>
      <c r="OA228" s="678"/>
      <c r="OB228" s="678"/>
      <c r="OC228" s="678"/>
      <c r="OD228" s="678"/>
      <c r="OE228" s="678"/>
      <c r="OF228" s="678"/>
      <c r="OG228" s="678"/>
      <c r="OH228" s="678"/>
      <c r="OI228" s="678"/>
      <c r="OJ228" s="678"/>
      <c r="OK228" s="678"/>
      <c r="OL228" s="678"/>
      <c r="OM228" s="678"/>
      <c r="ON228" s="678"/>
      <c r="OO228" s="678"/>
      <c r="OP228" s="678"/>
      <c r="OQ228" s="678"/>
      <c r="OR228" s="678"/>
      <c r="OS228" s="678"/>
      <c r="OT228" s="678"/>
      <c r="OU228" s="678"/>
      <c r="OV228" s="678"/>
      <c r="OW228" s="678"/>
      <c r="OX228" s="678"/>
      <c r="OY228" s="678"/>
      <c r="OZ228" s="678"/>
      <c r="PA228" s="678"/>
      <c r="PB228" s="678"/>
      <c r="PC228" s="678"/>
      <c r="PD228" s="678"/>
      <c r="PE228" s="678"/>
      <c r="PF228" s="678"/>
      <c r="PG228" s="678"/>
      <c r="PH228" s="678"/>
      <c r="PI228" s="678"/>
      <c r="PJ228" s="678"/>
      <c r="PK228" s="678"/>
      <c r="PL228" s="678"/>
      <c r="PM228" s="678"/>
      <c r="PN228" s="678"/>
      <c r="PO228" s="678"/>
      <c r="PP228" s="678"/>
      <c r="PQ228" s="678"/>
      <c r="PR228" s="678"/>
      <c r="PS228" s="678"/>
      <c r="PT228" s="678"/>
      <c r="PU228" s="678"/>
      <c r="PV228" s="678"/>
      <c r="PW228" s="678"/>
      <c r="PX228" s="678"/>
      <c r="PY228" s="678"/>
      <c r="PZ228" s="678"/>
      <c r="QA228" s="678"/>
      <c r="QB228" s="678"/>
      <c r="QC228" s="678"/>
      <c r="QD228" s="678"/>
      <c r="QE228" s="678"/>
      <c r="QF228" s="678"/>
      <c r="QG228" s="678"/>
      <c r="QH228" s="678"/>
      <c r="QI228" s="678"/>
      <c r="QJ228" s="678"/>
      <c r="QK228" s="678"/>
      <c r="QL228" s="678"/>
      <c r="QM228" s="678"/>
      <c r="QN228" s="678"/>
      <c r="QO228" s="678"/>
      <c r="QP228" s="678"/>
      <c r="QQ228" s="678"/>
      <c r="QR228" s="678"/>
      <c r="QS228" s="678"/>
      <c r="QT228" s="678"/>
      <c r="QU228" s="678"/>
      <c r="QV228" s="678"/>
      <c r="QW228" s="678"/>
      <c r="QX228" s="678"/>
      <c r="QY228" s="678"/>
      <c r="QZ228" s="678"/>
      <c r="RA228" s="678"/>
      <c r="RB228" s="678"/>
      <c r="RC228" s="678"/>
      <c r="RD228" s="678"/>
      <c r="RE228" s="678"/>
      <c r="RF228" s="678"/>
      <c r="RG228" s="678"/>
      <c r="RH228" s="678"/>
      <c r="RI228" s="678"/>
      <c r="RJ228" s="678"/>
      <c r="RK228" s="678"/>
      <c r="RL228" s="678"/>
      <c r="RM228" s="678"/>
      <c r="RN228" s="678"/>
      <c r="RO228" s="678"/>
      <c r="RP228" s="678"/>
      <c r="RQ228" s="678"/>
      <c r="RR228" s="678"/>
      <c r="RS228" s="678"/>
      <c r="RT228" s="678"/>
      <c r="RU228" s="678"/>
      <c r="RV228" s="678"/>
      <c r="RW228" s="678"/>
      <c r="RX228" s="678"/>
      <c r="RY228" s="678"/>
      <c r="RZ228" s="678"/>
      <c r="SA228" s="678"/>
      <c r="SB228" s="678"/>
      <c r="SC228" s="678"/>
      <c r="SD228" s="678"/>
      <c r="SE228" s="678"/>
      <c r="SF228" s="678"/>
      <c r="SG228" s="678"/>
      <c r="SH228" s="678"/>
      <c r="SI228" s="678"/>
      <c r="SJ228" s="678"/>
      <c r="SK228" s="678"/>
      <c r="SL228" s="678"/>
      <c r="SM228" s="678"/>
      <c r="SN228" s="678"/>
      <c r="SO228" s="678"/>
      <c r="SP228" s="678"/>
      <c r="SQ228" s="678"/>
      <c r="SR228" s="678"/>
      <c r="SS228" s="678"/>
      <c r="ST228" s="678"/>
      <c r="SU228" s="678"/>
      <c r="SV228" s="678"/>
      <c r="SW228" s="678"/>
      <c r="SX228" s="678"/>
      <c r="SY228" s="678"/>
      <c r="SZ228" s="678"/>
      <c r="TA228" s="678"/>
      <c r="TB228" s="678"/>
      <c r="TC228" s="678"/>
      <c r="TD228" s="678"/>
      <c r="TE228" s="678"/>
      <c r="TF228" s="678"/>
      <c r="TG228" s="678"/>
      <c r="TH228" s="678"/>
      <c r="TI228" s="678"/>
      <c r="TJ228" s="678"/>
      <c r="TK228" s="678"/>
    </row>
    <row r="229" spans="7:585">
      <c r="K229" t="s">
        <v>835</v>
      </c>
      <c r="M229" s="678">
        <v>0</v>
      </c>
      <c r="N229" s="678">
        <v>0</v>
      </c>
      <c r="O229" s="678">
        <v>0</v>
      </c>
      <c r="P229" s="678">
        <v>22615.94</v>
      </c>
      <c r="Q229" s="678">
        <v>10438.129999999999</v>
      </c>
      <c r="R229" s="678">
        <v>0</v>
      </c>
      <c r="S229" t="s">
        <v>6192</v>
      </c>
      <c r="T229" s="678"/>
      <c r="U229" s="678"/>
      <c r="V229" s="678"/>
      <c r="W229" s="678"/>
      <c r="X229" s="678"/>
      <c r="Y229" s="678"/>
      <c r="Z229" s="678"/>
      <c r="AA229" s="678"/>
      <c r="AB229" s="678"/>
      <c r="AC229" s="678"/>
      <c r="AD229" s="678"/>
      <c r="AE229" s="678"/>
      <c r="AF229" s="678"/>
      <c r="AG229" s="678"/>
      <c r="AH229" s="678"/>
      <c r="AI229" s="678"/>
      <c r="AJ229" s="678"/>
      <c r="AK229" s="678"/>
      <c r="AL229" s="678"/>
      <c r="AM229" s="678"/>
      <c r="AN229" s="678"/>
      <c r="AO229" s="678"/>
      <c r="AP229" s="678"/>
      <c r="AQ229" s="678"/>
      <c r="AR229" s="678"/>
      <c r="AS229" s="678"/>
      <c r="AT229" s="678"/>
      <c r="AU229" s="678"/>
      <c r="AV229" s="678"/>
      <c r="AW229" s="678"/>
      <c r="AX229" s="678"/>
      <c r="AY229" s="678"/>
      <c r="AZ229" s="678"/>
      <c r="BA229" s="678"/>
      <c r="BB229" s="678"/>
      <c r="BC229" s="678"/>
      <c r="BD229" s="678"/>
      <c r="BE229" s="678"/>
      <c r="BF229" s="678"/>
      <c r="BG229" s="678"/>
      <c r="BH229" s="678"/>
      <c r="BI229" s="678"/>
      <c r="BJ229" s="678"/>
      <c r="BK229" s="678"/>
      <c r="BL229" s="678"/>
      <c r="BM229" s="678"/>
      <c r="BN229" s="678"/>
      <c r="BO229" s="678"/>
      <c r="BP229" s="678"/>
      <c r="BQ229" s="678"/>
      <c r="BR229" s="678"/>
      <c r="BS229" s="678"/>
      <c r="BT229" s="678"/>
      <c r="BU229" s="678"/>
      <c r="BV229" s="678"/>
      <c r="BW229" s="678"/>
      <c r="BX229" s="678"/>
      <c r="BY229" s="678"/>
      <c r="BZ229" s="678"/>
      <c r="CA229" s="678"/>
      <c r="CB229" s="678"/>
      <c r="CC229" s="678"/>
      <c r="CD229" s="678"/>
      <c r="CE229" s="678"/>
      <c r="CF229" s="678"/>
      <c r="CG229" s="678"/>
      <c r="CH229" s="678"/>
      <c r="CI229" s="678"/>
      <c r="CJ229" s="678"/>
      <c r="CK229" s="678"/>
      <c r="CL229" s="678"/>
      <c r="CM229" s="678"/>
      <c r="CN229" s="678"/>
      <c r="CO229" s="678"/>
      <c r="CP229" s="678"/>
      <c r="CQ229" s="678"/>
      <c r="CR229" s="678"/>
      <c r="CS229" s="678"/>
      <c r="CT229" s="678"/>
      <c r="CU229" s="678"/>
      <c r="CV229" s="678"/>
      <c r="CW229" s="678"/>
      <c r="CX229" s="678"/>
      <c r="CY229" s="678"/>
      <c r="CZ229" s="678"/>
      <c r="DA229" s="678"/>
      <c r="DB229" s="678"/>
      <c r="DC229" s="678"/>
      <c r="DD229" s="678"/>
      <c r="DE229" s="678"/>
      <c r="DF229" s="678"/>
      <c r="DG229" s="678"/>
      <c r="DH229" s="678"/>
      <c r="DI229" s="678"/>
      <c r="DJ229" s="678"/>
      <c r="DK229" s="678"/>
      <c r="DL229" s="678"/>
      <c r="DM229" s="678"/>
      <c r="DN229" s="678"/>
      <c r="DO229" s="678"/>
      <c r="DP229" s="678"/>
      <c r="DQ229" s="678"/>
      <c r="DR229" s="678"/>
      <c r="DS229" s="678"/>
      <c r="DT229" s="678"/>
      <c r="DU229" s="678"/>
      <c r="DV229" s="678"/>
      <c r="DW229" s="678"/>
      <c r="DX229" s="678"/>
      <c r="DY229" s="678"/>
      <c r="DZ229" s="678"/>
      <c r="EA229" s="678"/>
      <c r="EB229" s="678"/>
      <c r="EC229" s="678"/>
      <c r="ED229" s="678"/>
      <c r="EE229" s="678"/>
      <c r="EF229" s="678"/>
      <c r="EG229" s="678"/>
      <c r="EH229" s="678"/>
      <c r="EI229" s="678"/>
      <c r="EJ229" s="678"/>
      <c r="EK229" s="678"/>
      <c r="EL229" s="678"/>
      <c r="EM229" s="678"/>
      <c r="EN229" s="678"/>
      <c r="EO229" s="678"/>
      <c r="EP229" s="678"/>
      <c r="EQ229" s="678"/>
      <c r="ER229" s="678"/>
      <c r="ES229" s="678"/>
      <c r="ET229" s="678"/>
      <c r="EU229" s="678"/>
      <c r="EV229" s="678"/>
      <c r="EW229" s="678"/>
      <c r="EX229" s="678"/>
      <c r="EY229" s="678"/>
      <c r="EZ229" s="678"/>
      <c r="FA229" s="678"/>
      <c r="FB229" s="678"/>
      <c r="FC229" s="678"/>
      <c r="FD229" s="678"/>
      <c r="FE229" s="678"/>
      <c r="FF229" s="678"/>
      <c r="FG229" s="678"/>
      <c r="FH229" s="678"/>
      <c r="FI229" s="678"/>
      <c r="FJ229" s="678"/>
      <c r="FK229" s="678"/>
      <c r="FL229" s="678"/>
      <c r="FM229" s="678"/>
      <c r="FN229" s="678"/>
      <c r="FO229" s="678"/>
      <c r="FP229" s="678"/>
      <c r="FQ229" s="678"/>
      <c r="FR229" s="678"/>
      <c r="FS229" s="678"/>
      <c r="FT229" s="678"/>
      <c r="FU229" s="678"/>
      <c r="FV229" s="678"/>
      <c r="FW229" s="678"/>
      <c r="FX229" s="678"/>
      <c r="FY229" s="678"/>
      <c r="FZ229" s="678"/>
      <c r="GA229" s="678"/>
      <c r="GB229" s="678"/>
      <c r="GC229" s="678"/>
      <c r="GD229" s="678"/>
      <c r="GE229" s="678"/>
      <c r="GF229" s="678"/>
      <c r="GG229" s="678"/>
      <c r="GH229" s="678"/>
      <c r="GI229" s="678"/>
      <c r="GJ229" s="678"/>
      <c r="GK229" s="678"/>
      <c r="GL229" s="678"/>
      <c r="GM229" s="678"/>
      <c r="GN229" s="678"/>
      <c r="GO229" s="678"/>
      <c r="GP229" s="678"/>
      <c r="GQ229" s="678"/>
      <c r="GR229" s="678"/>
      <c r="GS229" s="678"/>
      <c r="GT229" s="678"/>
      <c r="GU229" s="678"/>
      <c r="GV229" s="678"/>
      <c r="GW229" s="678"/>
      <c r="GX229" s="678"/>
      <c r="GY229" s="678"/>
      <c r="GZ229" s="678"/>
      <c r="HA229" s="678"/>
      <c r="HB229" s="678"/>
      <c r="HC229" s="678"/>
      <c r="HD229" s="678"/>
      <c r="HE229" s="678"/>
      <c r="HF229" s="678"/>
      <c r="HG229" s="678"/>
      <c r="HH229" s="678"/>
      <c r="HI229" s="678"/>
      <c r="HJ229" s="678"/>
      <c r="HK229" s="678"/>
      <c r="HL229" s="678"/>
      <c r="HM229" s="678"/>
      <c r="HN229" s="678"/>
      <c r="HO229" s="678"/>
      <c r="HP229" s="678"/>
      <c r="HQ229" s="678"/>
      <c r="HR229" s="678"/>
      <c r="HS229" s="678"/>
      <c r="HT229" s="678"/>
      <c r="HU229" s="678"/>
      <c r="HV229" s="678"/>
      <c r="HW229" s="678"/>
      <c r="HX229" s="678"/>
      <c r="HY229" s="678"/>
      <c r="HZ229" s="678"/>
      <c r="IA229" s="678"/>
      <c r="IB229" s="678"/>
      <c r="IC229" s="678"/>
      <c r="ID229" s="678"/>
      <c r="IE229" s="678"/>
      <c r="IF229" s="678"/>
      <c r="IG229" s="678"/>
      <c r="IH229" s="678"/>
      <c r="II229" s="678"/>
      <c r="IJ229" s="678"/>
      <c r="IK229" s="678"/>
      <c r="IL229" s="678"/>
      <c r="IM229" s="678"/>
      <c r="IN229" s="678"/>
      <c r="IO229" s="678"/>
      <c r="IP229" s="678"/>
      <c r="IQ229" s="678"/>
      <c r="IR229" s="678"/>
      <c r="IS229" s="678"/>
      <c r="IT229" s="678"/>
      <c r="IU229" s="678"/>
      <c r="IV229" s="678"/>
      <c r="IW229" s="678"/>
      <c r="IX229" s="678"/>
      <c r="IY229" s="678"/>
      <c r="IZ229" s="678"/>
      <c r="JA229" s="678"/>
      <c r="JB229" s="678"/>
      <c r="JC229" s="678"/>
      <c r="JD229" s="678"/>
      <c r="JE229" s="678"/>
      <c r="JF229" s="678"/>
      <c r="JG229" s="678"/>
      <c r="JH229" s="678"/>
      <c r="JI229" s="678"/>
      <c r="JJ229" s="678"/>
      <c r="JK229" s="678"/>
      <c r="JL229" s="678"/>
      <c r="JM229" s="678"/>
      <c r="JN229" s="678"/>
      <c r="JO229" s="678"/>
      <c r="JP229" s="678"/>
      <c r="JQ229" s="678"/>
      <c r="JR229" s="678"/>
      <c r="JS229" s="678"/>
      <c r="JT229" s="678"/>
      <c r="JU229" s="678"/>
      <c r="JV229" s="678"/>
      <c r="JW229" s="678"/>
      <c r="JX229" s="678"/>
      <c r="JY229" s="678"/>
      <c r="JZ229" s="678"/>
      <c r="KA229" s="678"/>
      <c r="KB229" s="678"/>
      <c r="KC229" s="678"/>
      <c r="KD229" s="678"/>
      <c r="KE229" s="678"/>
      <c r="KF229" s="678"/>
      <c r="KG229" s="678"/>
      <c r="KH229" s="678"/>
      <c r="KI229" s="678"/>
      <c r="KJ229" s="678"/>
      <c r="KK229" s="678"/>
      <c r="KL229" s="678"/>
      <c r="KM229" s="678"/>
      <c r="KN229" s="678"/>
      <c r="KO229" s="678"/>
      <c r="KP229" s="678"/>
      <c r="KQ229" s="678"/>
      <c r="KR229" s="678"/>
      <c r="KS229" s="678"/>
      <c r="KT229" s="678"/>
      <c r="KU229" s="678"/>
      <c r="KV229" s="678"/>
      <c r="KW229" s="678"/>
      <c r="KX229" s="678"/>
      <c r="KY229" s="678"/>
      <c r="KZ229" s="678"/>
      <c r="LA229" s="678"/>
      <c r="LB229" s="678"/>
      <c r="LC229" s="678"/>
      <c r="LD229" s="678"/>
      <c r="LE229" s="678"/>
      <c r="LF229" s="678"/>
      <c r="LG229" s="678"/>
      <c r="LH229" s="678"/>
      <c r="LI229" s="678"/>
      <c r="LJ229" s="678"/>
      <c r="LK229" s="678"/>
      <c r="LL229" s="678"/>
      <c r="LM229" s="678"/>
      <c r="LN229" s="678"/>
      <c r="LO229" s="678"/>
      <c r="LP229" s="678"/>
      <c r="LQ229" s="678"/>
      <c r="LR229" s="678"/>
      <c r="LS229" s="678"/>
      <c r="LT229" s="678"/>
      <c r="LU229" s="678"/>
      <c r="LV229" s="678"/>
      <c r="LW229" s="678"/>
      <c r="LX229" s="678"/>
      <c r="LY229" s="678"/>
      <c r="LZ229" s="678"/>
      <c r="MA229" s="678"/>
      <c r="MB229" s="678"/>
      <c r="MC229" s="678"/>
      <c r="MD229" s="678"/>
      <c r="ME229" s="678"/>
      <c r="MF229" s="678"/>
      <c r="MG229" s="678"/>
      <c r="MH229" s="678"/>
      <c r="MI229" s="678"/>
      <c r="MJ229" s="678"/>
      <c r="MK229" s="678"/>
      <c r="ML229" s="678"/>
      <c r="MM229" s="678"/>
      <c r="MN229" s="678"/>
      <c r="MO229" s="678"/>
      <c r="MP229" s="678"/>
      <c r="MQ229" s="678"/>
      <c r="MR229" s="678"/>
      <c r="MS229" s="678"/>
      <c r="MT229" s="678"/>
      <c r="MU229" s="678"/>
      <c r="MV229" s="678"/>
      <c r="MW229" s="678"/>
      <c r="MX229" s="678"/>
      <c r="MY229" s="678"/>
      <c r="MZ229" s="678"/>
      <c r="NA229" s="678"/>
      <c r="NB229" s="678"/>
      <c r="NC229" s="678"/>
      <c r="ND229" s="678"/>
      <c r="NE229" s="678"/>
      <c r="NF229" s="678"/>
      <c r="NG229" s="678"/>
      <c r="NH229" s="678"/>
      <c r="NI229" s="678"/>
      <c r="NJ229" s="678"/>
      <c r="NK229" s="678"/>
      <c r="NL229" s="678"/>
      <c r="NM229" s="678"/>
      <c r="NN229" s="678"/>
      <c r="NO229" s="678"/>
      <c r="NP229" s="678"/>
      <c r="NQ229" s="678"/>
      <c r="NR229" s="678"/>
      <c r="NS229" s="678"/>
      <c r="NT229" s="678"/>
      <c r="NU229" s="678"/>
      <c r="NV229" s="678"/>
      <c r="NW229" s="678"/>
      <c r="NX229" s="678"/>
      <c r="NY229" s="678"/>
      <c r="NZ229" s="678"/>
      <c r="OA229" s="678"/>
      <c r="OB229" s="678"/>
      <c r="OC229" s="678"/>
      <c r="OD229" s="678"/>
      <c r="OE229" s="678"/>
      <c r="OF229" s="678"/>
      <c r="OG229" s="678"/>
      <c r="OH229" s="678"/>
      <c r="OI229" s="678"/>
      <c r="OJ229" s="678"/>
      <c r="OK229" s="678"/>
      <c r="OL229" s="678"/>
      <c r="OM229" s="678"/>
      <c r="ON229" s="678"/>
      <c r="OO229" s="678"/>
      <c r="OP229" s="678"/>
      <c r="OQ229" s="678"/>
      <c r="OR229" s="678"/>
      <c r="OS229" s="678"/>
      <c r="OT229" s="678"/>
      <c r="OU229" s="678"/>
      <c r="OV229" s="678"/>
      <c r="OW229" s="678"/>
      <c r="OX229" s="678"/>
      <c r="OY229" s="678"/>
      <c r="OZ229" s="678"/>
      <c r="PA229" s="678"/>
      <c r="PB229" s="678"/>
      <c r="PC229" s="678"/>
      <c r="PD229" s="678"/>
      <c r="PE229" s="678"/>
      <c r="PF229" s="678"/>
      <c r="PG229" s="678"/>
      <c r="PH229" s="678"/>
      <c r="PI229" s="678"/>
      <c r="PJ229" s="678"/>
      <c r="PK229" s="678"/>
      <c r="PL229" s="678"/>
      <c r="PM229" s="678"/>
      <c r="PN229" s="678"/>
      <c r="PO229" s="678"/>
      <c r="PP229" s="678"/>
      <c r="PQ229" s="678"/>
      <c r="PR229" s="678"/>
      <c r="PS229" s="678"/>
      <c r="PT229" s="678"/>
      <c r="PU229" s="678"/>
      <c r="PV229" s="678"/>
      <c r="PW229" s="678"/>
      <c r="PX229" s="678"/>
      <c r="PY229" s="678"/>
      <c r="PZ229" s="678"/>
      <c r="QA229" s="678"/>
      <c r="QB229" s="678"/>
      <c r="QC229" s="678"/>
      <c r="QD229" s="678"/>
      <c r="QE229" s="678"/>
      <c r="QF229" s="678"/>
      <c r="QG229" s="678"/>
      <c r="QH229" s="678"/>
      <c r="QI229" s="678"/>
      <c r="QJ229" s="678"/>
      <c r="QK229" s="678"/>
      <c r="QL229" s="678"/>
      <c r="QM229" s="678"/>
      <c r="QN229" s="678"/>
      <c r="QO229" s="678"/>
      <c r="QP229" s="678"/>
      <c r="QQ229" s="678"/>
      <c r="QR229" s="678"/>
      <c r="QS229" s="678"/>
      <c r="QT229" s="678"/>
      <c r="QU229" s="678"/>
      <c r="QV229" s="678"/>
      <c r="QW229" s="678"/>
      <c r="QX229" s="678"/>
      <c r="QY229" s="678"/>
      <c r="QZ229" s="678"/>
      <c r="RA229" s="678"/>
      <c r="RB229" s="678"/>
      <c r="RC229" s="678"/>
      <c r="RD229" s="678"/>
      <c r="RE229" s="678"/>
      <c r="RF229" s="678"/>
      <c r="RG229" s="678"/>
      <c r="RH229" s="678"/>
      <c r="RI229" s="678"/>
      <c r="RJ229" s="678"/>
      <c r="RK229" s="678"/>
      <c r="RL229" s="678"/>
      <c r="RM229" s="678"/>
      <c r="RN229" s="678"/>
      <c r="RO229" s="678"/>
      <c r="RP229" s="678"/>
      <c r="RQ229" s="678"/>
      <c r="RR229" s="678"/>
      <c r="RS229" s="678"/>
      <c r="RT229" s="678"/>
      <c r="RU229" s="678"/>
      <c r="RV229" s="678"/>
      <c r="RW229" s="678"/>
      <c r="RX229" s="678"/>
      <c r="RY229" s="678"/>
      <c r="RZ229" s="678"/>
      <c r="SA229" s="678"/>
      <c r="SB229" s="678"/>
      <c r="SC229" s="678"/>
      <c r="SD229" s="678"/>
      <c r="SE229" s="678"/>
      <c r="SF229" s="678"/>
      <c r="SG229" s="678"/>
      <c r="SH229" s="678"/>
      <c r="SI229" s="678"/>
      <c r="SJ229" s="678"/>
      <c r="SK229" s="678"/>
      <c r="SL229" s="678"/>
      <c r="SM229" s="678"/>
      <c r="SN229" s="678"/>
      <c r="SO229" s="678"/>
      <c r="SP229" s="678"/>
      <c r="SQ229" s="678"/>
      <c r="SR229" s="678"/>
      <c r="SS229" s="678"/>
      <c r="ST229" s="678"/>
      <c r="SU229" s="678"/>
      <c r="SV229" s="678"/>
      <c r="SW229" s="678"/>
      <c r="SX229" s="678"/>
      <c r="SY229" s="678"/>
      <c r="SZ229" s="678"/>
      <c r="TA229" s="678"/>
      <c r="TB229" s="678"/>
      <c r="TC229" s="678"/>
      <c r="TD229" s="678"/>
      <c r="TE229" s="678"/>
      <c r="TF229" s="678"/>
      <c r="TG229" s="678"/>
      <c r="TH229" s="678"/>
      <c r="TI229" s="678"/>
      <c r="TJ229" s="678"/>
      <c r="TK229" s="678"/>
    </row>
    <row r="230" spans="7:585">
      <c r="K230" t="s">
        <v>836</v>
      </c>
      <c r="M230" s="678">
        <v>539598.47</v>
      </c>
      <c r="N230" s="678">
        <v>92935.49</v>
      </c>
      <c r="O230" s="678">
        <v>41745.839999999997</v>
      </c>
      <c r="P230" s="678">
        <v>6017.94</v>
      </c>
      <c r="Q230" s="678">
        <v>2065.2800000000002</v>
      </c>
      <c r="R230" s="678">
        <v>864.67</v>
      </c>
      <c r="S230" t="s">
        <v>6192</v>
      </c>
      <c r="T230" s="678"/>
      <c r="U230" s="678"/>
      <c r="V230" s="678"/>
      <c r="W230" s="678"/>
      <c r="X230" s="678"/>
      <c r="Y230" s="678"/>
      <c r="Z230" s="678"/>
      <c r="AA230" s="678"/>
      <c r="AB230" s="678"/>
      <c r="AC230" s="678"/>
      <c r="AD230" s="678"/>
      <c r="AE230" s="678"/>
      <c r="AF230" s="678"/>
      <c r="AG230" s="678"/>
      <c r="AH230" s="678"/>
      <c r="AI230" s="678"/>
      <c r="AJ230" s="678"/>
      <c r="AK230" s="678"/>
      <c r="AL230" s="678"/>
      <c r="AM230" s="678"/>
      <c r="AN230" s="678"/>
      <c r="AO230" s="678"/>
      <c r="AP230" s="678"/>
      <c r="AQ230" s="678"/>
      <c r="AR230" s="678"/>
      <c r="AS230" s="678"/>
      <c r="AT230" s="678"/>
      <c r="AU230" s="678"/>
      <c r="AV230" s="678"/>
      <c r="AW230" s="678"/>
      <c r="AX230" s="678"/>
      <c r="AY230" s="678"/>
      <c r="AZ230" s="678"/>
      <c r="BA230" s="678"/>
      <c r="BB230" s="678"/>
      <c r="BC230" s="678"/>
      <c r="BD230" s="678"/>
      <c r="BE230" s="678"/>
      <c r="BF230" s="678"/>
      <c r="BG230" s="678"/>
      <c r="BH230" s="678"/>
      <c r="BI230" s="678"/>
      <c r="BJ230" s="678"/>
      <c r="BK230" s="678"/>
      <c r="BL230" s="678"/>
      <c r="BM230" s="678"/>
      <c r="BN230" s="678"/>
      <c r="BO230" s="678"/>
      <c r="BP230" s="678"/>
      <c r="BQ230" s="678"/>
      <c r="BR230" s="678"/>
      <c r="BS230" s="678"/>
      <c r="BT230" s="678"/>
      <c r="BU230" s="678"/>
      <c r="BV230" s="678"/>
      <c r="BW230" s="678"/>
      <c r="BX230" s="678"/>
      <c r="BY230" s="678"/>
      <c r="BZ230" s="678"/>
      <c r="CA230" s="678"/>
      <c r="CB230" s="678"/>
      <c r="CC230" s="678"/>
      <c r="CD230" s="678"/>
      <c r="CE230" s="678"/>
      <c r="CF230" s="678"/>
      <c r="CG230" s="678"/>
      <c r="CH230" s="678"/>
      <c r="CI230" s="678"/>
      <c r="CJ230" s="678"/>
      <c r="CK230" s="678"/>
      <c r="CL230" s="678"/>
      <c r="CM230" s="678"/>
      <c r="CN230" s="678"/>
      <c r="CO230" s="678"/>
      <c r="CP230" s="678"/>
      <c r="CQ230" s="678"/>
      <c r="CR230" s="678"/>
      <c r="CS230" s="678"/>
      <c r="CT230" s="678"/>
      <c r="CU230" s="678"/>
      <c r="CV230" s="678"/>
      <c r="CW230" s="678"/>
      <c r="CX230" s="678"/>
      <c r="CY230" s="678"/>
      <c r="CZ230" s="678"/>
      <c r="DA230" s="678"/>
      <c r="DB230" s="678"/>
      <c r="DC230" s="678"/>
      <c r="DD230" s="678"/>
      <c r="DE230" s="678"/>
      <c r="DF230" s="678"/>
      <c r="DG230" s="678"/>
      <c r="DH230" s="678"/>
      <c r="DI230" s="678"/>
      <c r="DJ230" s="678"/>
      <c r="DK230" s="678"/>
      <c r="DL230" s="678"/>
      <c r="DM230" s="678"/>
      <c r="DN230" s="678"/>
      <c r="DO230" s="678"/>
      <c r="DP230" s="678"/>
      <c r="DQ230" s="678"/>
      <c r="DR230" s="678"/>
      <c r="DS230" s="678"/>
      <c r="DT230" s="678"/>
      <c r="DU230" s="678"/>
      <c r="DV230" s="678"/>
      <c r="DW230" s="678"/>
      <c r="DX230" s="678"/>
      <c r="DY230" s="678"/>
      <c r="DZ230" s="678"/>
      <c r="EA230" s="678"/>
      <c r="EB230" s="678"/>
      <c r="EC230" s="678"/>
      <c r="ED230" s="678"/>
      <c r="EE230" s="678"/>
      <c r="EF230" s="678"/>
      <c r="EG230" s="678"/>
      <c r="EH230" s="678"/>
      <c r="EI230" s="678"/>
      <c r="EJ230" s="678"/>
      <c r="EK230" s="678"/>
      <c r="EL230" s="678"/>
      <c r="EM230" s="678"/>
      <c r="EN230" s="678"/>
      <c r="EO230" s="678"/>
      <c r="EP230" s="678"/>
      <c r="EQ230" s="678"/>
      <c r="ER230" s="678"/>
      <c r="ES230" s="678"/>
      <c r="ET230" s="678"/>
      <c r="EU230" s="678"/>
      <c r="EV230" s="678"/>
      <c r="EW230" s="678"/>
      <c r="EX230" s="678"/>
      <c r="EY230" s="678"/>
      <c r="EZ230" s="678"/>
      <c r="FA230" s="678"/>
      <c r="FB230" s="678"/>
      <c r="FC230" s="678"/>
      <c r="FD230" s="678"/>
      <c r="FE230" s="678"/>
      <c r="FF230" s="678"/>
      <c r="FG230" s="678"/>
      <c r="FH230" s="678"/>
      <c r="FI230" s="678"/>
      <c r="FJ230" s="678"/>
      <c r="FK230" s="678"/>
      <c r="FL230" s="678"/>
      <c r="FM230" s="678"/>
      <c r="FN230" s="678"/>
      <c r="FO230" s="678"/>
      <c r="FP230" s="678"/>
      <c r="FQ230" s="678"/>
      <c r="FR230" s="678"/>
      <c r="FS230" s="678"/>
      <c r="FT230" s="678"/>
      <c r="FU230" s="678"/>
      <c r="FV230" s="678"/>
      <c r="FW230" s="678"/>
      <c r="FX230" s="678"/>
      <c r="FY230" s="678"/>
      <c r="FZ230" s="678"/>
      <c r="GA230" s="678"/>
      <c r="GB230" s="678"/>
      <c r="GC230" s="678"/>
      <c r="GD230" s="678"/>
      <c r="GE230" s="678"/>
      <c r="GF230" s="678"/>
      <c r="GG230" s="678"/>
      <c r="GH230" s="678"/>
      <c r="GI230" s="678"/>
      <c r="GJ230" s="678"/>
      <c r="GK230" s="678"/>
      <c r="GL230" s="678"/>
      <c r="GM230" s="678"/>
      <c r="GN230" s="678"/>
      <c r="GO230" s="678"/>
      <c r="GP230" s="678"/>
      <c r="GQ230" s="678"/>
      <c r="GR230" s="678"/>
      <c r="GS230" s="678"/>
      <c r="GT230" s="678"/>
      <c r="GU230" s="678"/>
      <c r="GV230" s="678"/>
      <c r="GW230" s="678"/>
      <c r="GX230" s="678"/>
      <c r="GY230" s="678"/>
      <c r="GZ230" s="678"/>
      <c r="HA230" s="678"/>
      <c r="HB230" s="678"/>
      <c r="HC230" s="678"/>
      <c r="HD230" s="678"/>
      <c r="HE230" s="678"/>
      <c r="HF230" s="678">
        <v>0.04</v>
      </c>
      <c r="HG230" s="678">
        <v>6.47</v>
      </c>
      <c r="HH230" s="678">
        <v>12.9</v>
      </c>
      <c r="HI230" s="678">
        <v>19.329999999999998</v>
      </c>
      <c r="HJ230" s="678">
        <v>19.329999999999998</v>
      </c>
      <c r="HK230" s="678">
        <v>25.76</v>
      </c>
      <c r="HL230" s="678">
        <v>32.19</v>
      </c>
      <c r="HM230" s="678">
        <v>38.619999999999997</v>
      </c>
      <c r="HN230" s="678">
        <v>45.05</v>
      </c>
      <c r="HO230" s="678">
        <v>49.87</v>
      </c>
      <c r="HP230" s="678">
        <v>54.69</v>
      </c>
      <c r="HQ230" s="678">
        <v>54.69</v>
      </c>
      <c r="HR230" s="678">
        <v>59.52</v>
      </c>
      <c r="HS230" s="678">
        <v>59.52</v>
      </c>
      <c r="HT230" s="678">
        <v>64.34</v>
      </c>
      <c r="HU230" s="678">
        <v>69.16</v>
      </c>
      <c r="HV230" s="678">
        <v>73.98</v>
      </c>
      <c r="HW230" s="678">
        <v>78.8</v>
      </c>
      <c r="HX230" s="678">
        <v>78.8</v>
      </c>
      <c r="HY230" s="678">
        <v>83.63</v>
      </c>
      <c r="HZ230" s="678">
        <v>88.45</v>
      </c>
      <c r="IA230" s="678">
        <v>93.27</v>
      </c>
      <c r="IB230" s="678">
        <v>98.09</v>
      </c>
      <c r="IC230" s="678">
        <v>102.92</v>
      </c>
      <c r="ID230" s="678">
        <v>107.74</v>
      </c>
      <c r="IE230" s="678">
        <v>107.74</v>
      </c>
      <c r="IF230" s="678">
        <v>112.56</v>
      </c>
      <c r="IG230" s="678">
        <v>117.38</v>
      </c>
      <c r="IH230" s="678">
        <v>122.21</v>
      </c>
      <c r="II230" s="678">
        <v>127.03</v>
      </c>
      <c r="IJ230" s="678">
        <v>131.85</v>
      </c>
      <c r="IK230" s="678">
        <v>136.66999999999999</v>
      </c>
      <c r="IL230" s="678">
        <v>136.66999999999999</v>
      </c>
      <c r="IM230" s="678">
        <v>141.5</v>
      </c>
      <c r="IN230" s="678">
        <v>146.32</v>
      </c>
      <c r="IO230" s="678">
        <v>151.13999999999999</v>
      </c>
      <c r="IP230" s="678">
        <v>155.96</v>
      </c>
      <c r="IQ230" s="678">
        <v>160.78</v>
      </c>
      <c r="IR230" s="678">
        <v>160.78</v>
      </c>
      <c r="IS230" s="678">
        <v>160.78</v>
      </c>
      <c r="IT230" s="678">
        <v>160.78</v>
      </c>
      <c r="IU230" s="678">
        <v>160.78</v>
      </c>
      <c r="IV230" s="678">
        <v>160.78</v>
      </c>
      <c r="IW230" s="678">
        <v>167.21</v>
      </c>
      <c r="IX230" s="678">
        <v>173.64</v>
      </c>
      <c r="IY230" s="678">
        <v>180.07</v>
      </c>
      <c r="IZ230" s="678">
        <v>180.07</v>
      </c>
      <c r="JA230" s="678">
        <v>186.5</v>
      </c>
      <c r="JB230" s="678">
        <v>192.93</v>
      </c>
      <c r="JC230" s="678">
        <v>199.36</v>
      </c>
      <c r="JD230" s="678">
        <v>205.79</v>
      </c>
      <c r="JE230" s="678">
        <v>212.22</v>
      </c>
      <c r="JF230" s="678">
        <v>218.65</v>
      </c>
      <c r="JG230" s="678">
        <v>218.65</v>
      </c>
      <c r="JH230" s="678">
        <v>225.08</v>
      </c>
      <c r="JI230" s="678">
        <v>231.51</v>
      </c>
      <c r="JJ230" s="678">
        <v>237.94</v>
      </c>
      <c r="JK230" s="678">
        <v>244.37</v>
      </c>
      <c r="JL230" s="678">
        <v>250.8</v>
      </c>
      <c r="JM230" s="678">
        <v>257.23</v>
      </c>
      <c r="JN230" s="678">
        <v>257.23</v>
      </c>
      <c r="JO230" s="678">
        <v>263.66000000000003</v>
      </c>
      <c r="JP230" s="678">
        <v>270.08999999999997</v>
      </c>
      <c r="JQ230" s="678">
        <v>276.52</v>
      </c>
      <c r="JR230" s="678">
        <v>282.95</v>
      </c>
      <c r="JS230" s="678">
        <v>289.38</v>
      </c>
      <c r="JT230" s="678">
        <v>295.81</v>
      </c>
      <c r="JU230" s="678">
        <v>295.81</v>
      </c>
      <c r="JV230" s="678">
        <v>302.24</v>
      </c>
      <c r="JW230" s="678">
        <v>308.67</v>
      </c>
      <c r="JX230" s="678">
        <v>315.10000000000002</v>
      </c>
      <c r="JY230" s="678">
        <v>321.52999999999997</v>
      </c>
      <c r="JZ230" s="678">
        <v>327.96</v>
      </c>
      <c r="KA230" s="678">
        <v>334.39</v>
      </c>
      <c r="KB230" s="678">
        <v>334.39</v>
      </c>
      <c r="KC230" s="678">
        <v>340.82</v>
      </c>
      <c r="KD230" s="678">
        <v>347.25</v>
      </c>
      <c r="KE230" s="678">
        <v>353.68</v>
      </c>
      <c r="KF230" s="678">
        <v>360.11</v>
      </c>
      <c r="KG230" s="678">
        <v>366.54</v>
      </c>
      <c r="KH230" s="678">
        <v>376.76</v>
      </c>
      <c r="KI230" s="678">
        <v>376.76</v>
      </c>
      <c r="KJ230" s="678">
        <v>387.47</v>
      </c>
      <c r="KK230" s="678">
        <v>398.19</v>
      </c>
      <c r="KL230" s="678">
        <v>408.91</v>
      </c>
      <c r="KM230" s="678">
        <v>420.15</v>
      </c>
      <c r="KN230" s="678">
        <v>435.15</v>
      </c>
      <c r="KO230" s="678">
        <v>450.16</v>
      </c>
      <c r="KP230" s="678">
        <v>450.16</v>
      </c>
      <c r="KQ230" s="678">
        <v>465.16</v>
      </c>
      <c r="KR230" s="678">
        <v>480.16</v>
      </c>
      <c r="KS230" s="678">
        <v>495.16</v>
      </c>
      <c r="KT230" s="678">
        <v>510.17</v>
      </c>
      <c r="KU230" s="678">
        <v>525.16999999999996</v>
      </c>
      <c r="KV230" s="678">
        <v>540.16999999999996</v>
      </c>
      <c r="KW230" s="678">
        <v>540.16999999999996</v>
      </c>
      <c r="KX230" s="678">
        <v>555.17999999999995</v>
      </c>
      <c r="KY230" s="678">
        <v>570.17999999999995</v>
      </c>
      <c r="KZ230" s="678">
        <v>585.17999999999995</v>
      </c>
      <c r="LA230" s="678">
        <v>600.17999999999995</v>
      </c>
      <c r="LB230" s="678">
        <v>615.19000000000005</v>
      </c>
      <c r="LC230" s="678">
        <v>630.19000000000005</v>
      </c>
      <c r="LD230" s="678">
        <v>630.19000000000005</v>
      </c>
      <c r="LE230" s="678">
        <v>648.80999999999995</v>
      </c>
      <c r="LF230" s="678">
        <v>668.1</v>
      </c>
      <c r="LG230" s="678">
        <v>687.39</v>
      </c>
      <c r="LH230" s="678">
        <v>687.39</v>
      </c>
      <c r="LI230" s="678">
        <v>687.39</v>
      </c>
      <c r="LJ230" s="678">
        <v>687.39</v>
      </c>
      <c r="LK230" s="678">
        <v>687.39</v>
      </c>
      <c r="LL230" s="678">
        <v>687.39</v>
      </c>
      <c r="LM230" s="678">
        <v>706.67</v>
      </c>
      <c r="LN230" s="678">
        <v>725.96</v>
      </c>
      <c r="LO230" s="678">
        <v>745.25</v>
      </c>
      <c r="LP230" s="678">
        <v>764.54</v>
      </c>
      <c r="LQ230" s="678">
        <v>783.83</v>
      </c>
      <c r="LR230" s="678">
        <v>783.83</v>
      </c>
      <c r="LS230" s="678">
        <v>803.12</v>
      </c>
      <c r="LT230" s="678">
        <v>823.1</v>
      </c>
      <c r="LU230" s="678">
        <v>844.53</v>
      </c>
      <c r="LV230" s="678">
        <v>865.97</v>
      </c>
      <c r="LW230" s="678">
        <v>887.4</v>
      </c>
      <c r="LX230" s="678">
        <v>908.83</v>
      </c>
      <c r="LY230" s="678">
        <v>908.83</v>
      </c>
      <c r="LZ230" s="678">
        <v>930.26</v>
      </c>
      <c r="MA230" s="678">
        <v>951.7</v>
      </c>
      <c r="MB230" s="678">
        <v>973.13</v>
      </c>
      <c r="MC230" s="678">
        <v>994.56</v>
      </c>
      <c r="MD230" s="678">
        <v>1015.99</v>
      </c>
      <c r="ME230" s="678">
        <v>1020.24</v>
      </c>
      <c r="MF230" s="678">
        <v>1020.24</v>
      </c>
      <c r="MG230" s="678">
        <v>1020.24</v>
      </c>
      <c r="MH230" s="678">
        <v>1020.24</v>
      </c>
      <c r="MI230" s="678">
        <v>1020.24</v>
      </c>
      <c r="MJ230" s="678">
        <v>1020.24</v>
      </c>
      <c r="MK230" s="678">
        <v>1020.24</v>
      </c>
      <c r="ML230" s="678">
        <v>1020.24</v>
      </c>
      <c r="MM230" s="678">
        <v>1020.24</v>
      </c>
      <c r="MN230" s="678">
        <v>1020.24</v>
      </c>
      <c r="MO230" s="678">
        <v>1020.24</v>
      </c>
      <c r="MP230" s="678">
        <v>1138.32</v>
      </c>
      <c r="MQ230" s="678">
        <v>1288.3800000000001</v>
      </c>
      <c r="MR230" s="678">
        <v>1586.04</v>
      </c>
      <c r="MS230" s="678">
        <v>3044.98</v>
      </c>
      <c r="MT230" s="678">
        <v>3044.98</v>
      </c>
      <c r="MU230" s="678">
        <v>3951.07</v>
      </c>
      <c r="MV230" s="678">
        <v>7629.39</v>
      </c>
      <c r="MW230" s="678">
        <v>18133.02</v>
      </c>
      <c r="MX230" s="678">
        <v>18133.02</v>
      </c>
      <c r="MY230" s="678">
        <v>18133.02</v>
      </c>
      <c r="MZ230" s="678">
        <v>18133.02</v>
      </c>
      <c r="NA230" s="678">
        <v>18133.02</v>
      </c>
      <c r="NB230" s="678">
        <v>18133.02</v>
      </c>
      <c r="NC230" s="678">
        <v>18133.02</v>
      </c>
      <c r="ND230" s="678">
        <v>18133.02</v>
      </c>
      <c r="NE230" s="678">
        <v>18133.02</v>
      </c>
      <c r="NF230" s="678">
        <v>18133.02</v>
      </c>
      <c r="NG230" s="678">
        <v>18133.02</v>
      </c>
      <c r="NH230" s="678">
        <v>18133.02</v>
      </c>
      <c r="NI230" s="678">
        <v>18133.02</v>
      </c>
      <c r="NJ230" s="678">
        <v>18133.02</v>
      </c>
      <c r="NK230" s="678">
        <v>18133.02</v>
      </c>
      <c r="NL230" s="678">
        <v>18133.02</v>
      </c>
      <c r="NM230" s="678">
        <v>18133.02</v>
      </c>
      <c r="NN230" s="678">
        <v>18133.02</v>
      </c>
      <c r="NO230" s="678">
        <v>18133.02</v>
      </c>
      <c r="NP230" s="678">
        <v>18133.02</v>
      </c>
      <c r="NQ230" s="678">
        <v>18133.02</v>
      </c>
      <c r="NR230" s="678">
        <v>18133.02</v>
      </c>
      <c r="NS230" s="678">
        <v>18133.02</v>
      </c>
      <c r="NT230" s="678">
        <v>18133.02</v>
      </c>
      <c r="NU230" s="678">
        <v>18133.02</v>
      </c>
      <c r="NV230" s="678">
        <v>18133.02</v>
      </c>
      <c r="NW230" s="678">
        <v>18133.02</v>
      </c>
      <c r="NX230" s="678">
        <v>18133.02</v>
      </c>
      <c r="NY230" s="678">
        <v>18133.02</v>
      </c>
      <c r="NZ230" s="678">
        <v>18133.02</v>
      </c>
      <c r="OA230" s="678">
        <v>18133.02</v>
      </c>
      <c r="OB230" s="678">
        <v>18133.02</v>
      </c>
      <c r="OC230" s="678">
        <v>18133.02</v>
      </c>
      <c r="OD230" s="678">
        <v>18133.02</v>
      </c>
      <c r="OE230" s="678">
        <v>18133.02</v>
      </c>
      <c r="OF230" s="678">
        <v>18133.02</v>
      </c>
      <c r="OG230" s="678">
        <v>18133.02</v>
      </c>
      <c r="OH230" s="678">
        <v>18133.02</v>
      </c>
      <c r="OI230" s="678">
        <v>18133.02</v>
      </c>
      <c r="OJ230" s="678">
        <v>18133.02</v>
      </c>
      <c r="OK230" s="678">
        <v>18133.02</v>
      </c>
      <c r="OL230" s="678">
        <v>18133.02</v>
      </c>
      <c r="OM230" s="678">
        <v>18133.02</v>
      </c>
      <c r="ON230" s="678">
        <v>18133.02</v>
      </c>
      <c r="OO230" s="678">
        <v>18133.02</v>
      </c>
      <c r="OP230" s="678">
        <v>18133.02</v>
      </c>
      <c r="OQ230" s="678">
        <v>18133.02</v>
      </c>
      <c r="OR230" s="678">
        <v>19280.990000000002</v>
      </c>
      <c r="OS230" s="678">
        <v>20428.96</v>
      </c>
      <c r="OT230" s="678">
        <v>21576.93</v>
      </c>
      <c r="OU230" s="678">
        <v>23107.55</v>
      </c>
      <c r="OV230" s="678">
        <v>25939.21</v>
      </c>
      <c r="OW230" s="678">
        <v>29612.71</v>
      </c>
      <c r="OX230" s="678">
        <v>29612.71</v>
      </c>
      <c r="OY230" s="678">
        <v>29612.71</v>
      </c>
      <c r="OZ230" s="678">
        <v>29612.71</v>
      </c>
      <c r="PA230" s="678">
        <v>29612.71</v>
      </c>
      <c r="PB230" s="678">
        <v>29612.71</v>
      </c>
      <c r="PC230" s="678">
        <v>29819.93</v>
      </c>
      <c r="PD230" s="678">
        <v>30061.68</v>
      </c>
      <c r="PE230" s="678">
        <v>30061.68</v>
      </c>
      <c r="PF230" s="678">
        <v>30648.799999999999</v>
      </c>
      <c r="PG230" s="678">
        <v>30648.799999999999</v>
      </c>
      <c r="PH230" s="678">
        <v>30648.799999999999</v>
      </c>
      <c r="PI230" s="678">
        <v>30648.799999999999</v>
      </c>
      <c r="PJ230" s="678">
        <v>32868.199999999997</v>
      </c>
      <c r="PK230" s="678">
        <v>35457.51</v>
      </c>
      <c r="PL230" s="678">
        <v>35457.51</v>
      </c>
      <c r="PM230" s="678">
        <v>41745.839999999997</v>
      </c>
      <c r="PN230" s="678">
        <v>41745.839999999997</v>
      </c>
      <c r="PO230" s="678">
        <v>41745.839999999997</v>
      </c>
      <c r="PP230" s="678">
        <v>41745.839999999997</v>
      </c>
      <c r="PQ230" s="678">
        <v>42050.17</v>
      </c>
      <c r="PR230" s="678">
        <v>42760.28</v>
      </c>
      <c r="PS230" s="678">
        <v>42760.28</v>
      </c>
      <c r="PT230" s="678">
        <v>43301.59</v>
      </c>
      <c r="PU230" s="678">
        <v>44564.639999999999</v>
      </c>
      <c r="PV230" s="678">
        <v>52620.05</v>
      </c>
      <c r="PW230" s="678">
        <v>71416.03</v>
      </c>
      <c r="PX230" s="678">
        <v>71416.03</v>
      </c>
      <c r="PY230" s="678">
        <v>72085.37</v>
      </c>
      <c r="PZ230" s="678">
        <v>72085.37</v>
      </c>
      <c r="QA230" s="678">
        <v>73647.179999999993</v>
      </c>
      <c r="QB230" s="678">
        <v>75148.63</v>
      </c>
      <c r="QC230" s="678">
        <v>78652.03</v>
      </c>
      <c r="QD230" s="678">
        <v>79460.710000000006</v>
      </c>
      <c r="QE230" s="678">
        <v>81347.64</v>
      </c>
      <c r="QF230" s="678">
        <v>81463.28</v>
      </c>
      <c r="QG230" s="678">
        <v>81463.28</v>
      </c>
      <c r="QH230" s="678">
        <v>81733.100000000006</v>
      </c>
      <c r="QI230" s="678">
        <v>85070.9</v>
      </c>
      <c r="QJ230" s="678">
        <v>92859.1</v>
      </c>
      <c r="QK230" s="678">
        <v>92935.49</v>
      </c>
      <c r="QL230" s="678">
        <v>93113.72</v>
      </c>
      <c r="QM230" s="678">
        <v>93266.76</v>
      </c>
      <c r="QN230" s="678">
        <v>93266.76</v>
      </c>
      <c r="QO230" s="678">
        <v>93623.84</v>
      </c>
      <c r="QP230" s="678">
        <v>95883.81</v>
      </c>
      <c r="QQ230" s="678">
        <v>101157.08</v>
      </c>
      <c r="QR230" s="678">
        <v>105845.69</v>
      </c>
      <c r="QS230" s="678">
        <v>116785.77</v>
      </c>
      <c r="QT230" s="678">
        <v>118450.46</v>
      </c>
      <c r="QU230" s="678">
        <v>118450.46</v>
      </c>
      <c r="QV230" s="678">
        <v>122334.74</v>
      </c>
      <c r="QW230" s="678">
        <v>149542.21</v>
      </c>
      <c r="QX230" s="678">
        <v>153847.81</v>
      </c>
      <c r="QY230" s="678">
        <v>155239.20000000001</v>
      </c>
      <c r="QZ230" s="678">
        <v>158080.41</v>
      </c>
      <c r="RA230" s="678">
        <v>160745.82999999999</v>
      </c>
      <c r="RB230" s="678">
        <v>160745.82999999999</v>
      </c>
      <c r="RC230" s="678">
        <v>172275.68</v>
      </c>
      <c r="RD230" s="678">
        <v>193565.89</v>
      </c>
      <c r="RE230" s="678">
        <v>197970.26</v>
      </c>
      <c r="RF230" s="678">
        <v>205159.13</v>
      </c>
      <c r="RG230" s="678">
        <v>216804.73</v>
      </c>
      <c r="RH230" s="678">
        <v>222799.35999999999</v>
      </c>
      <c r="RI230" s="678">
        <v>222799.35999999999</v>
      </c>
      <c r="RJ230" s="678">
        <v>236052.15</v>
      </c>
      <c r="RK230" s="678">
        <v>246670.41</v>
      </c>
      <c r="RL230" s="678">
        <v>269645.27</v>
      </c>
      <c r="RM230" s="678">
        <v>315753.24</v>
      </c>
      <c r="RN230" s="678">
        <v>340696.01</v>
      </c>
      <c r="RO230" s="678">
        <v>391709.93</v>
      </c>
      <c r="RP230" s="678">
        <v>391709.93</v>
      </c>
      <c r="RQ230" s="678">
        <v>404687.18</v>
      </c>
      <c r="RR230" s="678">
        <v>409602.39</v>
      </c>
      <c r="RS230" s="678">
        <v>423799.69</v>
      </c>
      <c r="RT230" s="678">
        <v>444764.63</v>
      </c>
      <c r="RU230" s="678">
        <v>465754.67</v>
      </c>
      <c r="RV230" s="678">
        <v>468331.29</v>
      </c>
      <c r="RW230" s="678">
        <v>468331.29</v>
      </c>
      <c r="RX230" s="678">
        <v>471107.97</v>
      </c>
      <c r="RY230" s="678">
        <v>477488.5</v>
      </c>
      <c r="RZ230" s="678">
        <v>490119.6</v>
      </c>
      <c r="SA230" s="678">
        <v>498861.67</v>
      </c>
      <c r="SB230" s="678">
        <v>507580.21</v>
      </c>
      <c r="SC230" s="678">
        <v>512896.69</v>
      </c>
      <c r="SD230" s="678">
        <v>512896.69</v>
      </c>
      <c r="SE230" s="678">
        <v>521120.06</v>
      </c>
      <c r="SF230" s="678">
        <v>521627.9</v>
      </c>
      <c r="SG230" s="678">
        <v>522812.86</v>
      </c>
      <c r="SH230" s="678">
        <v>527848.55000000005</v>
      </c>
      <c r="SI230" s="678">
        <v>539598.47</v>
      </c>
      <c r="SJ230" s="678">
        <v>539598.47</v>
      </c>
      <c r="SK230" s="678">
        <v>539598.47</v>
      </c>
      <c r="SL230" s="678">
        <v>539598.47</v>
      </c>
      <c r="SM230" s="678">
        <v>539598.47</v>
      </c>
      <c r="SN230" s="678">
        <v>539598.47</v>
      </c>
      <c r="SO230" s="678">
        <v>539598.47</v>
      </c>
      <c r="SP230" s="678">
        <v>539598.47</v>
      </c>
      <c r="SQ230" s="678">
        <v>539598.47</v>
      </c>
      <c r="SR230" s="678">
        <v>539598.47</v>
      </c>
      <c r="SS230" s="678">
        <v>539598.47</v>
      </c>
      <c r="ST230" s="678">
        <v>539598.47</v>
      </c>
      <c r="SU230" s="678">
        <v>539598.47</v>
      </c>
      <c r="SV230" s="678">
        <v>539598.47</v>
      </c>
      <c r="SW230" s="678">
        <v>539598.47</v>
      </c>
      <c r="SX230" s="678">
        <v>539598.47</v>
      </c>
      <c r="SY230" s="678">
        <v>539598.47</v>
      </c>
      <c r="SZ230" s="678">
        <v>539598.47</v>
      </c>
      <c r="TA230" s="678">
        <v>539598.47</v>
      </c>
      <c r="TB230" s="678">
        <v>539598.47</v>
      </c>
      <c r="TC230" s="678">
        <v>539598.47</v>
      </c>
      <c r="TD230" s="678">
        <v>539598.47</v>
      </c>
      <c r="TE230" s="678">
        <v>539598.47</v>
      </c>
      <c r="TF230" s="678">
        <v>539598.47</v>
      </c>
      <c r="TG230" s="678">
        <v>539598.47</v>
      </c>
      <c r="TH230" s="678">
        <v>539598.47</v>
      </c>
      <c r="TI230" s="678">
        <v>539598.47</v>
      </c>
      <c r="TJ230" s="678">
        <v>539598.47</v>
      </c>
      <c r="TK230" s="678">
        <v>539598.47</v>
      </c>
      <c r="TL230">
        <v>539598.47</v>
      </c>
      <c r="TM230">
        <v>539598.47</v>
      </c>
      <c r="TN230">
        <v>539598.47</v>
      </c>
      <c r="TO230">
        <v>539598.47</v>
      </c>
      <c r="TP230">
        <v>539598.47</v>
      </c>
      <c r="TQ230">
        <v>539598.47</v>
      </c>
      <c r="TR230">
        <v>539598.47</v>
      </c>
      <c r="TS230">
        <v>539598.47</v>
      </c>
      <c r="TT230">
        <v>539598.47</v>
      </c>
      <c r="TU230">
        <v>539598.47</v>
      </c>
      <c r="TV230">
        <v>539598.47</v>
      </c>
      <c r="TW230">
        <v>539598.47</v>
      </c>
      <c r="TX230">
        <v>539598.47</v>
      </c>
      <c r="TY230">
        <v>539598.47</v>
      </c>
      <c r="TZ230">
        <v>539598.47</v>
      </c>
      <c r="UA230">
        <v>539598.47</v>
      </c>
      <c r="UB230">
        <v>539598.47</v>
      </c>
      <c r="UC230">
        <v>539598.47</v>
      </c>
      <c r="UD230">
        <v>539598.47</v>
      </c>
      <c r="UE230">
        <v>539598.47</v>
      </c>
      <c r="UF230">
        <v>539598.47</v>
      </c>
      <c r="UG230">
        <v>539598.47</v>
      </c>
      <c r="UH230">
        <v>539598.47</v>
      </c>
      <c r="UI230">
        <v>539598.47</v>
      </c>
      <c r="UJ230">
        <v>539598.47</v>
      </c>
      <c r="UK230">
        <v>539598.47</v>
      </c>
      <c r="UL230">
        <v>539598.47</v>
      </c>
      <c r="UM230">
        <v>539598.47</v>
      </c>
      <c r="UN230">
        <v>539598.47</v>
      </c>
      <c r="UO230">
        <v>539598.47</v>
      </c>
      <c r="UP230">
        <v>539598.47</v>
      </c>
      <c r="UQ230">
        <v>539598.47</v>
      </c>
      <c r="UR230">
        <v>539598.47</v>
      </c>
      <c r="US230">
        <v>539598.47</v>
      </c>
      <c r="UT230">
        <v>539598.47</v>
      </c>
      <c r="UU230">
        <v>539598.47</v>
      </c>
      <c r="UV230">
        <v>539598.47</v>
      </c>
      <c r="UW230">
        <v>539598.47</v>
      </c>
      <c r="UX230">
        <v>539598.47</v>
      </c>
      <c r="UY230">
        <v>539598.47</v>
      </c>
      <c r="UZ230">
        <v>539598.47</v>
      </c>
      <c r="VA230">
        <v>539598.47</v>
      </c>
      <c r="VB230">
        <v>539598.47</v>
      </c>
      <c r="VC230">
        <v>539598.47</v>
      </c>
      <c r="VD230">
        <v>539598.47</v>
      </c>
      <c r="VE230">
        <v>539598.47</v>
      </c>
      <c r="VF230">
        <v>539598.47</v>
      </c>
      <c r="VG230">
        <v>539598.47</v>
      </c>
      <c r="VH230">
        <v>539598.47</v>
      </c>
      <c r="VI230">
        <v>539598.47</v>
      </c>
      <c r="VJ230">
        <v>539598.47</v>
      </c>
      <c r="VK230">
        <v>539598.47</v>
      </c>
      <c r="VL230">
        <v>539598.47</v>
      </c>
      <c r="VM230">
        <v>539598.47</v>
      </c>
    </row>
    <row r="231" spans="7:585">
      <c r="K231" t="s">
        <v>6195</v>
      </c>
      <c r="M231" s="654">
        <v>192900.72</v>
      </c>
      <c r="N231">
        <v>0</v>
      </c>
      <c r="O231">
        <v>0</v>
      </c>
      <c r="P231">
        <v>0</v>
      </c>
      <c r="Q231">
        <v>0</v>
      </c>
      <c r="R231">
        <v>0</v>
      </c>
      <c r="S231" t="s">
        <v>6192</v>
      </c>
      <c r="T231" s="678"/>
      <c r="U231" s="678"/>
      <c r="V231" s="678"/>
      <c r="W231" s="678"/>
      <c r="X231" s="678"/>
      <c r="Y231" s="678"/>
      <c r="Z231" s="678"/>
      <c r="AA231" s="678"/>
      <c r="AB231" s="678"/>
      <c r="AC231" s="678"/>
      <c r="AD231" s="678"/>
      <c r="AE231" s="678"/>
      <c r="AF231" s="678"/>
      <c r="AG231" s="678"/>
      <c r="AH231" s="678"/>
      <c r="AI231" s="678"/>
      <c r="AJ231" s="678"/>
      <c r="AK231" s="678"/>
      <c r="AL231" s="678"/>
      <c r="AM231" s="678"/>
      <c r="AN231" s="678"/>
      <c r="AO231" s="678"/>
      <c r="AP231" s="678"/>
      <c r="AQ231" s="678"/>
      <c r="AR231" s="678"/>
      <c r="AS231" s="678"/>
      <c r="AT231" s="678"/>
      <c r="AU231" s="678"/>
      <c r="AV231" s="678"/>
      <c r="AW231" s="678"/>
      <c r="AX231" s="678"/>
      <c r="AY231" s="678"/>
      <c r="AZ231" s="678"/>
      <c r="BA231" s="678"/>
      <c r="BB231" s="678"/>
      <c r="BC231" s="678"/>
      <c r="BD231" s="678"/>
      <c r="BE231" s="678"/>
      <c r="BF231" s="678"/>
      <c r="BG231" s="678"/>
      <c r="BH231" s="678"/>
      <c r="BI231" s="678"/>
      <c r="BJ231" s="678"/>
      <c r="BK231" s="678"/>
      <c r="BL231" s="678"/>
      <c r="BM231" s="678"/>
      <c r="BN231" s="678"/>
      <c r="BO231" s="678"/>
      <c r="BP231" s="678"/>
      <c r="BQ231" s="678"/>
      <c r="BR231" s="678"/>
      <c r="BS231" s="678"/>
      <c r="BT231" s="678"/>
      <c r="BU231" s="678"/>
      <c r="BV231" s="678"/>
      <c r="BW231" s="678"/>
      <c r="BX231" s="678"/>
      <c r="BY231" s="678"/>
      <c r="BZ231" s="678"/>
      <c r="CA231" s="678"/>
      <c r="CB231" s="678"/>
      <c r="CC231" s="678"/>
      <c r="CD231" s="678"/>
      <c r="CE231" s="678"/>
      <c r="CF231" s="678"/>
      <c r="CG231" s="678"/>
      <c r="CH231" s="678"/>
      <c r="CI231" s="678"/>
      <c r="CJ231" s="678"/>
      <c r="CK231" s="678"/>
      <c r="CL231" s="678"/>
      <c r="CM231" s="678"/>
      <c r="CN231" s="678"/>
      <c r="CO231" s="678"/>
      <c r="CP231" s="678"/>
      <c r="CQ231" s="678"/>
      <c r="CR231" s="678"/>
      <c r="CS231" s="678"/>
      <c r="CT231" s="678"/>
      <c r="CU231" s="678"/>
      <c r="CV231" s="678"/>
      <c r="CW231" s="678"/>
      <c r="CX231" s="678"/>
      <c r="CY231" s="678"/>
      <c r="CZ231" s="678"/>
      <c r="DA231" s="678"/>
      <c r="DB231" s="678"/>
      <c r="DC231" s="678"/>
      <c r="DD231" s="678"/>
      <c r="DE231" s="678"/>
      <c r="DF231" s="678"/>
      <c r="DG231" s="678"/>
      <c r="DH231" s="678"/>
      <c r="DI231" s="678"/>
      <c r="DJ231" s="678"/>
      <c r="DK231" s="678"/>
      <c r="DL231" s="678"/>
      <c r="DM231" s="678"/>
      <c r="DN231" s="678"/>
      <c r="DO231" s="678"/>
      <c r="DP231" s="678"/>
      <c r="DQ231" s="678"/>
      <c r="DR231" s="678"/>
      <c r="DS231" s="678"/>
      <c r="DT231" s="678"/>
      <c r="DU231" s="678"/>
      <c r="DV231" s="678"/>
      <c r="DW231" s="678"/>
      <c r="DX231" s="678"/>
      <c r="DY231" s="678"/>
      <c r="DZ231" s="678"/>
      <c r="EA231" s="678"/>
      <c r="EB231" s="678"/>
      <c r="EC231" s="678"/>
      <c r="ED231" s="678"/>
      <c r="EE231" s="678"/>
      <c r="EF231" s="678"/>
      <c r="EG231" s="678"/>
      <c r="EH231" s="678"/>
      <c r="EI231" s="678"/>
      <c r="EJ231" s="678"/>
      <c r="EK231" s="678"/>
      <c r="EL231" s="678"/>
      <c r="EM231" s="678"/>
      <c r="EN231" s="678"/>
      <c r="EO231" s="678"/>
      <c r="EP231" s="678"/>
      <c r="EQ231" s="678"/>
      <c r="ER231" s="678"/>
      <c r="ES231" s="678"/>
      <c r="ET231" s="678"/>
      <c r="EU231" s="678"/>
      <c r="EV231" s="678"/>
      <c r="EW231" s="678"/>
      <c r="EX231" s="678"/>
      <c r="EY231" s="678"/>
      <c r="EZ231" s="678"/>
      <c r="FA231" s="678"/>
      <c r="FB231" s="678"/>
      <c r="FC231" s="678"/>
      <c r="FD231" s="678"/>
      <c r="FE231" s="678"/>
      <c r="FF231" s="678"/>
      <c r="FG231" s="678"/>
      <c r="FH231" s="678"/>
      <c r="FI231" s="678"/>
      <c r="FJ231" s="678"/>
      <c r="FK231" s="678"/>
      <c r="FL231" s="678"/>
      <c r="FM231" s="678"/>
      <c r="FN231" s="678"/>
      <c r="FO231" s="678"/>
      <c r="FP231" s="678"/>
      <c r="FQ231" s="678"/>
      <c r="FR231" s="678"/>
      <c r="FS231" s="678"/>
      <c r="FT231" s="678"/>
      <c r="FU231" s="678"/>
      <c r="FV231" s="678"/>
      <c r="FW231" s="678"/>
      <c r="FX231" s="678"/>
      <c r="FY231" s="678"/>
      <c r="FZ231" s="678"/>
      <c r="GA231" s="678"/>
      <c r="GB231" s="678"/>
      <c r="GC231" s="678"/>
      <c r="GD231" s="678"/>
      <c r="GE231" s="678"/>
      <c r="GF231" s="678"/>
      <c r="GG231" s="678"/>
      <c r="GH231" s="678"/>
      <c r="GI231" s="678"/>
      <c r="GJ231" s="678"/>
      <c r="GK231" s="678"/>
      <c r="GL231" s="678"/>
      <c r="GM231" s="678"/>
      <c r="GN231" s="678"/>
      <c r="GO231" s="678"/>
      <c r="GP231" s="678"/>
      <c r="GQ231" s="678"/>
      <c r="GR231" s="678"/>
      <c r="GS231" s="678"/>
      <c r="GT231" s="678"/>
      <c r="GU231" s="678"/>
      <c r="GV231" s="678"/>
      <c r="GW231" s="678"/>
      <c r="GX231" s="678"/>
      <c r="GY231" s="678"/>
      <c r="GZ231" s="678"/>
      <c r="HA231" s="678"/>
      <c r="HB231" s="678"/>
      <c r="HC231" s="678"/>
      <c r="HD231" s="678"/>
      <c r="HE231" s="678"/>
      <c r="HF231" s="678"/>
      <c r="HG231" s="678"/>
      <c r="HH231" s="678"/>
      <c r="HI231" s="678"/>
      <c r="HJ231" s="678"/>
      <c r="HK231" s="678"/>
      <c r="HL231" s="678"/>
      <c r="HM231" s="678"/>
      <c r="HN231" s="678"/>
      <c r="HO231" s="678"/>
      <c r="HP231" s="678"/>
      <c r="HQ231" s="678"/>
      <c r="HR231" s="678"/>
      <c r="HS231" s="678"/>
      <c r="HT231" s="678"/>
      <c r="HU231" s="678"/>
      <c r="HV231" s="678"/>
      <c r="HW231" s="678"/>
      <c r="HX231" s="678"/>
      <c r="HY231" s="678"/>
      <c r="HZ231" s="678"/>
      <c r="IA231" s="678"/>
      <c r="IB231" s="678"/>
      <c r="IC231" s="678"/>
      <c r="ID231" s="678"/>
      <c r="IE231" s="678"/>
      <c r="IF231" s="678"/>
      <c r="IG231" s="678"/>
      <c r="IH231" s="678"/>
      <c r="II231" s="678"/>
      <c r="IJ231" s="678"/>
      <c r="IK231" s="678"/>
      <c r="IL231" s="678"/>
      <c r="IM231" s="678"/>
      <c r="IN231" s="678"/>
      <c r="IO231" s="678"/>
      <c r="IP231" s="678"/>
      <c r="IQ231" s="678"/>
      <c r="IR231" s="678"/>
      <c r="IS231" s="678"/>
      <c r="IT231" s="678"/>
      <c r="IU231" s="678"/>
      <c r="IV231" s="678"/>
      <c r="IW231" s="678"/>
      <c r="IX231" s="678"/>
      <c r="IY231" s="678"/>
      <c r="IZ231" s="678"/>
      <c r="JA231" s="678"/>
      <c r="JB231" s="678"/>
      <c r="JC231" s="678"/>
      <c r="JD231" s="678"/>
      <c r="JE231" s="678"/>
      <c r="JF231" s="678"/>
      <c r="JG231" s="678"/>
      <c r="JH231" s="678"/>
      <c r="JI231" s="678"/>
      <c r="JJ231" s="678"/>
      <c r="JK231" s="678"/>
      <c r="JL231" s="678"/>
      <c r="JM231" s="678"/>
      <c r="JN231" s="678"/>
      <c r="JO231" s="678"/>
      <c r="JP231" s="678"/>
      <c r="JQ231" s="678"/>
      <c r="JR231" s="678"/>
      <c r="JS231" s="678"/>
      <c r="JT231" s="678"/>
      <c r="JU231" s="678"/>
      <c r="JV231" s="678"/>
      <c r="JW231" s="678"/>
      <c r="JX231" s="678"/>
      <c r="JY231" s="678"/>
      <c r="JZ231" s="678"/>
      <c r="KA231" s="678"/>
      <c r="KB231" s="678"/>
      <c r="KC231" s="678"/>
      <c r="KD231" s="678"/>
      <c r="KE231" s="678"/>
      <c r="KF231" s="678"/>
      <c r="KG231" s="678"/>
      <c r="KH231" s="678"/>
      <c r="KI231" s="678"/>
      <c r="KJ231" s="678"/>
      <c r="KK231" s="678"/>
      <c r="KL231" s="678"/>
      <c r="KM231" s="678"/>
      <c r="KN231" s="678"/>
      <c r="KO231" s="678"/>
      <c r="KP231" s="678"/>
      <c r="KQ231" s="678"/>
      <c r="KR231" s="678"/>
      <c r="KS231" s="678"/>
      <c r="KT231" s="678"/>
      <c r="KU231" s="678"/>
      <c r="KV231" s="678"/>
      <c r="KW231" s="678"/>
      <c r="KX231" s="678"/>
      <c r="KY231" s="678"/>
      <c r="KZ231" s="678"/>
      <c r="LA231" s="678"/>
      <c r="LB231" s="678"/>
      <c r="LC231" s="678"/>
      <c r="LD231" s="678"/>
      <c r="LE231" s="678"/>
      <c r="LF231" s="678"/>
      <c r="LG231" s="678"/>
      <c r="LH231" s="678"/>
      <c r="LI231" s="678"/>
      <c r="LJ231" s="678"/>
      <c r="LK231" s="678"/>
      <c r="LL231" s="678"/>
      <c r="LM231" s="678"/>
      <c r="LN231" s="678"/>
      <c r="LO231" s="678"/>
      <c r="LP231" s="678"/>
      <c r="LQ231" s="678"/>
      <c r="LR231" s="678"/>
      <c r="LS231" s="678"/>
      <c r="LT231" s="678"/>
      <c r="LU231" s="678"/>
      <c r="LV231" s="678"/>
      <c r="LW231" s="678"/>
      <c r="LX231" s="678"/>
      <c r="LY231" s="678"/>
      <c r="LZ231" s="678"/>
      <c r="MA231" s="678"/>
      <c r="MB231" s="678"/>
      <c r="MC231" s="678"/>
      <c r="MD231" s="678"/>
      <c r="ME231" s="678"/>
      <c r="MF231" s="678"/>
      <c r="MG231" s="678"/>
      <c r="MH231" s="678"/>
      <c r="MI231" s="678"/>
      <c r="MJ231" s="678"/>
      <c r="MK231" s="678"/>
      <c r="ML231" s="678"/>
      <c r="MM231" s="678"/>
      <c r="MN231" s="678"/>
      <c r="MO231" s="678"/>
      <c r="MP231" s="678"/>
      <c r="MQ231" s="678"/>
      <c r="MR231" s="678"/>
      <c r="MS231" s="678"/>
      <c r="MT231" s="678"/>
      <c r="MU231" s="678"/>
      <c r="MV231" s="678"/>
      <c r="MW231" s="678"/>
      <c r="MX231" s="678"/>
      <c r="MY231" s="678"/>
      <c r="MZ231" s="678"/>
      <c r="NA231" s="678"/>
      <c r="NB231" s="678"/>
      <c r="NC231" s="678"/>
      <c r="ND231" s="678"/>
      <c r="NE231" s="678"/>
      <c r="NF231" s="678"/>
      <c r="NG231" s="678"/>
      <c r="NH231" s="678"/>
      <c r="NI231" s="678"/>
      <c r="NJ231" s="678"/>
      <c r="NK231" s="678"/>
      <c r="NL231" s="678"/>
      <c r="NM231" s="678"/>
      <c r="NN231" s="678"/>
      <c r="NO231" s="678"/>
      <c r="NP231" s="678"/>
      <c r="NQ231" s="678"/>
      <c r="NR231" s="678"/>
      <c r="NS231" s="678"/>
      <c r="NT231" s="678"/>
      <c r="NU231" s="678"/>
      <c r="NV231" s="678"/>
      <c r="NW231" s="678"/>
      <c r="NX231" s="678"/>
      <c r="NY231" s="678"/>
      <c r="NZ231" s="678"/>
      <c r="OA231" s="678"/>
      <c r="OB231" s="678"/>
      <c r="OC231" s="678"/>
      <c r="OD231" s="678"/>
      <c r="OE231" s="678"/>
      <c r="OF231" s="678"/>
      <c r="OG231" s="678"/>
      <c r="OH231" s="678"/>
      <c r="OI231" s="678"/>
      <c r="OJ231" s="678"/>
      <c r="OK231" s="678"/>
      <c r="OL231" s="678"/>
      <c r="OM231" s="678"/>
      <c r="ON231" s="678"/>
      <c r="OO231" s="678"/>
      <c r="OP231" s="678"/>
      <c r="OQ231" s="678"/>
      <c r="OR231" s="678"/>
      <c r="OS231" s="678"/>
      <c r="OT231" s="678"/>
      <c r="OU231" s="678"/>
      <c r="OV231" s="678"/>
      <c r="OW231" s="678"/>
      <c r="OX231" s="678"/>
      <c r="OY231" s="678"/>
      <c r="OZ231" s="678"/>
      <c r="PA231" s="678"/>
      <c r="PB231" s="678"/>
      <c r="PC231" s="678"/>
      <c r="PD231" s="678"/>
      <c r="PE231" s="678"/>
      <c r="PF231" s="678"/>
      <c r="PG231" s="678"/>
      <c r="PH231" s="678"/>
      <c r="PI231" s="678"/>
      <c r="PJ231" s="678"/>
      <c r="PK231" s="678"/>
      <c r="PL231" s="678"/>
      <c r="PM231" s="678"/>
      <c r="PN231" s="678"/>
      <c r="PO231" s="678"/>
      <c r="PP231" s="678"/>
      <c r="PQ231" s="678"/>
      <c r="PR231" s="678"/>
      <c r="PS231" s="678"/>
      <c r="PT231" s="678"/>
      <c r="PU231" s="678"/>
      <c r="PV231" s="678"/>
      <c r="PW231" s="678"/>
      <c r="PX231" s="678"/>
      <c r="PY231" s="678"/>
      <c r="PZ231" s="678"/>
      <c r="QA231" s="678"/>
      <c r="QB231" s="678"/>
      <c r="QC231" s="678"/>
      <c r="QD231" s="678"/>
      <c r="QE231" s="678"/>
      <c r="QF231" s="678"/>
      <c r="QG231" s="678"/>
      <c r="QH231" s="678"/>
      <c r="QI231" s="678"/>
      <c r="QJ231" s="678"/>
      <c r="QK231" s="678"/>
      <c r="QL231" s="678"/>
      <c r="QM231" s="678"/>
      <c r="QN231" s="678"/>
      <c r="QO231" s="678"/>
      <c r="QP231" s="678"/>
      <c r="QQ231" s="678"/>
      <c r="QR231" s="678"/>
      <c r="QS231" s="678"/>
      <c r="QT231" s="678"/>
      <c r="QU231" s="678"/>
      <c r="QV231" s="678"/>
      <c r="QW231" s="678"/>
      <c r="QX231" s="678"/>
      <c r="QY231" s="678"/>
      <c r="QZ231" s="678"/>
      <c r="RA231" s="678"/>
      <c r="RB231" s="678"/>
      <c r="RC231" s="678"/>
      <c r="RD231" s="678"/>
      <c r="RE231" s="678"/>
      <c r="RF231" s="678"/>
      <c r="RG231" s="678"/>
      <c r="RH231" s="678"/>
      <c r="RI231" s="678"/>
      <c r="RJ231" s="678"/>
      <c r="RK231" s="678"/>
      <c r="RL231" s="678"/>
      <c r="RM231" s="678"/>
      <c r="RN231" s="678"/>
      <c r="RO231" s="678"/>
      <c r="RP231" s="678"/>
      <c r="RQ231" s="678"/>
      <c r="RR231" s="678"/>
      <c r="RS231" s="678"/>
      <c r="RT231" s="678"/>
      <c r="RU231" s="678"/>
      <c r="RV231" s="678"/>
      <c r="RW231" s="678"/>
      <c r="RX231" s="678"/>
      <c r="RY231" s="678"/>
      <c r="RZ231" s="678"/>
      <c r="SA231" s="678"/>
      <c r="SB231" s="678"/>
      <c r="SC231" s="678"/>
      <c r="SD231" s="678"/>
      <c r="SE231" s="678"/>
      <c r="SF231" s="678"/>
      <c r="SG231" s="678"/>
      <c r="SH231" s="678"/>
      <c r="SI231" s="678"/>
      <c r="SJ231" s="678">
        <v>582.72</v>
      </c>
      <c r="SK231" s="678">
        <v>10227.76</v>
      </c>
      <c r="SL231" s="678">
        <v>10227.76</v>
      </c>
      <c r="SM231" s="678">
        <v>10227.76</v>
      </c>
      <c r="SN231" s="678">
        <v>19872.79</v>
      </c>
      <c r="SO231" s="678">
        <v>29517.83</v>
      </c>
      <c r="SP231" s="678">
        <v>39162.86</v>
      </c>
      <c r="SQ231" s="678">
        <v>48807.9</v>
      </c>
      <c r="SR231" s="678">
        <v>58452.94</v>
      </c>
      <c r="SS231" s="678">
        <v>58452.94</v>
      </c>
      <c r="ST231" s="678">
        <v>58452.94</v>
      </c>
      <c r="SU231" s="678">
        <v>68097.97</v>
      </c>
      <c r="SV231" s="678">
        <v>84949.99</v>
      </c>
      <c r="SW231" s="678">
        <v>107455.08</v>
      </c>
      <c r="SX231" s="678">
        <v>132920.65</v>
      </c>
      <c r="SY231" s="678">
        <v>162693</v>
      </c>
      <c r="SZ231" s="678">
        <v>162693</v>
      </c>
      <c r="TA231" s="678">
        <v>162693</v>
      </c>
      <c r="TB231" s="678">
        <v>192900.72</v>
      </c>
      <c r="TC231" s="678">
        <v>192900.72</v>
      </c>
      <c r="TD231" s="678">
        <v>192900.72</v>
      </c>
      <c r="TE231" s="678">
        <v>192900.72</v>
      </c>
      <c r="TF231" s="678">
        <v>192900.72</v>
      </c>
      <c r="TG231" s="678">
        <v>192900.72</v>
      </c>
      <c r="TH231" s="678">
        <v>192900.72</v>
      </c>
      <c r="TI231" s="678">
        <v>192900.72</v>
      </c>
      <c r="TJ231" s="678">
        <v>192900.72</v>
      </c>
      <c r="TK231" s="678">
        <v>192900.72</v>
      </c>
      <c r="TL231">
        <v>192900.72</v>
      </c>
      <c r="TM231">
        <v>192900.72</v>
      </c>
      <c r="TN231">
        <v>192900.72</v>
      </c>
      <c r="TO231">
        <v>192900.72</v>
      </c>
      <c r="TP231">
        <v>192900.72</v>
      </c>
      <c r="TQ231">
        <v>192900.72</v>
      </c>
      <c r="TR231">
        <v>192900.72</v>
      </c>
      <c r="TS231">
        <v>192900.72</v>
      </c>
      <c r="TT231">
        <v>192900.72</v>
      </c>
      <c r="TU231">
        <v>192900.72</v>
      </c>
      <c r="TV231">
        <v>192900.72</v>
      </c>
      <c r="TW231">
        <v>192900.72</v>
      </c>
      <c r="TX231">
        <v>192900.72</v>
      </c>
      <c r="TY231">
        <v>192900.72</v>
      </c>
      <c r="TZ231">
        <v>192900.72</v>
      </c>
      <c r="UA231">
        <v>192900.72</v>
      </c>
      <c r="UB231">
        <v>192900.72</v>
      </c>
      <c r="UC231">
        <v>192900.72</v>
      </c>
      <c r="UD231">
        <v>192900.72</v>
      </c>
      <c r="UE231">
        <v>192900.72</v>
      </c>
      <c r="UF231">
        <v>192900.72</v>
      </c>
      <c r="UG231">
        <v>192900.72</v>
      </c>
      <c r="UH231">
        <v>192900.72</v>
      </c>
      <c r="UI231">
        <v>192900.72</v>
      </c>
      <c r="UJ231">
        <v>192900.72</v>
      </c>
      <c r="UK231">
        <v>192900.72</v>
      </c>
      <c r="UL231">
        <v>192900.72</v>
      </c>
      <c r="UM231">
        <v>192900.72</v>
      </c>
      <c r="UN231">
        <v>192900.72</v>
      </c>
      <c r="UO231">
        <v>192900.72</v>
      </c>
      <c r="UP231">
        <v>192900.72</v>
      </c>
      <c r="UQ231">
        <v>192900.72</v>
      </c>
      <c r="UR231">
        <v>192900.72</v>
      </c>
      <c r="US231">
        <v>192900.72</v>
      </c>
      <c r="UT231">
        <v>192900.72</v>
      </c>
      <c r="UU231">
        <v>192900.72</v>
      </c>
      <c r="UV231">
        <v>192900.72</v>
      </c>
      <c r="UW231">
        <v>192900.72</v>
      </c>
      <c r="UX231">
        <v>192900.72</v>
      </c>
      <c r="UY231">
        <v>192900.72</v>
      </c>
      <c r="UZ231">
        <v>192900.72</v>
      </c>
      <c r="VA231">
        <v>192900.72</v>
      </c>
      <c r="VB231">
        <v>192900.72</v>
      </c>
      <c r="VC231">
        <v>192900.72</v>
      </c>
      <c r="VD231">
        <v>192900.72</v>
      </c>
      <c r="VE231">
        <v>192900.72</v>
      </c>
      <c r="VF231">
        <v>192900.72</v>
      </c>
      <c r="VG231">
        <v>192900.72</v>
      </c>
      <c r="VH231">
        <v>192900.72</v>
      </c>
      <c r="VI231">
        <v>192900.72</v>
      </c>
      <c r="VJ231">
        <v>192900.72</v>
      </c>
      <c r="VK231">
        <v>192900.72</v>
      </c>
      <c r="VL231">
        <v>192900.72</v>
      </c>
      <c r="VM231">
        <v>192900.72</v>
      </c>
    </row>
    <row r="232" spans="7:585">
      <c r="K232" t="s">
        <v>1441</v>
      </c>
      <c r="M232" s="654">
        <v>0</v>
      </c>
      <c r="N232">
        <v>0</v>
      </c>
      <c r="O232">
        <v>0</v>
      </c>
      <c r="P232">
        <v>0</v>
      </c>
      <c r="Q232">
        <v>0</v>
      </c>
      <c r="R232">
        <v>0</v>
      </c>
      <c r="S232" t="s">
        <v>6192</v>
      </c>
    </row>
    <row r="233" spans="7:585">
      <c r="M233" s="654"/>
    </row>
    <row r="234" spans="7:585">
      <c r="G234" s="1444" t="s">
        <v>1392</v>
      </c>
      <c r="H234" s="1444"/>
      <c r="I234" s="1444"/>
      <c r="M234" s="654"/>
      <c r="N234" s="1444" t="s">
        <v>1391</v>
      </c>
      <c r="O234" s="1444"/>
      <c r="P234" s="1444"/>
    </row>
    <row r="235" spans="7:585" ht="15.6">
      <c r="G235" s="123" t="s">
        <v>18</v>
      </c>
      <c r="H235" s="123" t="s">
        <v>25</v>
      </c>
      <c r="I235" s="123" t="s">
        <v>31</v>
      </c>
      <c r="M235" s="654"/>
      <c r="N235" s="123" t="s">
        <v>18</v>
      </c>
      <c r="O235" s="123" t="s">
        <v>25</v>
      </c>
      <c r="P235" s="123" t="s">
        <v>31</v>
      </c>
    </row>
    <row r="236" spans="7:585">
      <c r="G236" s="690">
        <f>H79</f>
        <v>0.72325518049468152</v>
      </c>
      <c r="H236" s="690">
        <f>I79</f>
        <v>0.5148957364926362</v>
      </c>
      <c r="I236" s="690">
        <f>H236-G236</f>
        <v>-0.20835944400204531</v>
      </c>
      <c r="M236" s="654"/>
      <c r="N236" s="690">
        <f>O79</f>
        <v>0.60876731242442328</v>
      </c>
      <c r="O236" s="690">
        <f>P79</f>
        <v>0.42474035377307473</v>
      </c>
      <c r="P236" s="690">
        <f>O236-N236</f>
        <v>-0.18402695865134855</v>
      </c>
    </row>
    <row r="237" spans="7:585">
      <c r="M237" s="654"/>
    </row>
    <row r="238" spans="7:585">
      <c r="M238" s="654"/>
    </row>
    <row r="239" spans="7:585">
      <c r="M239" s="654"/>
    </row>
    <row r="240" spans="7:585">
      <c r="M240" s="654"/>
    </row>
    <row r="241" spans="13:13">
      <c r="M241" s="654"/>
    </row>
    <row r="242" spans="13:13">
      <c r="M242" s="654"/>
    </row>
    <row r="243" spans="13:13">
      <c r="M243" s="654"/>
    </row>
    <row r="244" spans="13:13">
      <c r="M244" s="654"/>
    </row>
    <row r="245" spans="13:13">
      <c r="M245" s="654"/>
    </row>
    <row r="246" spans="13:13">
      <c r="M246" s="654"/>
    </row>
    <row r="247" spans="13:13">
      <c r="M247" s="654"/>
    </row>
    <row r="248" spans="13:13">
      <c r="M248" s="654"/>
    </row>
    <row r="249" spans="13:13">
      <c r="M249" s="654"/>
    </row>
    <row r="250" spans="13:13">
      <c r="M250" s="654"/>
    </row>
    <row r="251" spans="13:13">
      <c r="M251" s="654"/>
    </row>
    <row r="252" spans="13:13">
      <c r="M252" s="654"/>
    </row>
    <row r="253" spans="13:13">
      <c r="M253" s="654"/>
    </row>
    <row r="254" spans="13:13">
      <c r="M254" s="654"/>
    </row>
    <row r="255" spans="13:13">
      <c r="M255" s="654"/>
    </row>
    <row r="256" spans="13:13">
      <c r="M256" s="654"/>
    </row>
    <row r="257" spans="11:585">
      <c r="K257" t="s">
        <v>842</v>
      </c>
      <c r="L257" t="s">
        <v>843</v>
      </c>
      <c r="M257" s="654" t="s">
        <v>846</v>
      </c>
      <c r="N257" t="s">
        <v>848</v>
      </c>
      <c r="O257" t="s">
        <v>849</v>
      </c>
      <c r="P257" t="s">
        <v>847</v>
      </c>
      <c r="Q257" t="s">
        <v>872</v>
      </c>
      <c r="R257" t="s">
        <v>850</v>
      </c>
      <c r="S257" t="s">
        <v>873</v>
      </c>
      <c r="T257" s="98">
        <v>45868</v>
      </c>
      <c r="U257" s="98">
        <v>45869</v>
      </c>
      <c r="V257" s="98">
        <v>45870</v>
      </c>
      <c r="W257" s="98">
        <v>45871</v>
      </c>
      <c r="X257" s="98">
        <v>45872</v>
      </c>
      <c r="Y257" s="98">
        <v>45873</v>
      </c>
      <c r="Z257" s="98">
        <v>45874</v>
      </c>
      <c r="AA257" s="98">
        <v>45875</v>
      </c>
      <c r="AB257" s="98">
        <v>45876</v>
      </c>
      <c r="AC257" s="98">
        <v>45877</v>
      </c>
      <c r="AD257" s="98">
        <v>45878</v>
      </c>
      <c r="AE257" s="98">
        <v>45879</v>
      </c>
      <c r="AF257" s="98">
        <v>45880</v>
      </c>
      <c r="AG257" s="98">
        <v>45881</v>
      </c>
      <c r="AH257" s="98">
        <v>45882</v>
      </c>
      <c r="AI257" s="98">
        <v>45883</v>
      </c>
      <c r="AJ257" s="98">
        <v>45884</v>
      </c>
      <c r="AK257" s="98">
        <v>45885</v>
      </c>
      <c r="AL257" s="98">
        <v>45886</v>
      </c>
      <c r="AM257" s="98">
        <v>45887</v>
      </c>
      <c r="AN257" s="98">
        <v>45888</v>
      </c>
      <c r="AO257" s="98">
        <v>45889</v>
      </c>
      <c r="AP257" s="98">
        <v>45890</v>
      </c>
      <c r="AQ257" s="98">
        <v>45891</v>
      </c>
      <c r="AR257" s="98">
        <v>45892</v>
      </c>
      <c r="AS257" s="98">
        <v>45893</v>
      </c>
      <c r="AT257" s="98">
        <v>45894</v>
      </c>
      <c r="AU257" s="98">
        <v>45895</v>
      </c>
      <c r="AV257" s="98">
        <v>45896</v>
      </c>
      <c r="AW257" s="98">
        <v>45897</v>
      </c>
      <c r="AX257" s="98">
        <v>45898</v>
      </c>
      <c r="AY257" s="98">
        <v>45899</v>
      </c>
      <c r="AZ257" s="98">
        <v>45900</v>
      </c>
      <c r="BA257" s="98">
        <v>45901</v>
      </c>
      <c r="BB257" s="98">
        <v>45902</v>
      </c>
      <c r="BC257" s="98">
        <v>45903</v>
      </c>
      <c r="BD257" s="98">
        <v>45904</v>
      </c>
      <c r="BE257" s="98">
        <v>45905</v>
      </c>
      <c r="BF257" s="98">
        <v>45906</v>
      </c>
      <c r="BG257" s="98">
        <v>45907</v>
      </c>
      <c r="BH257" s="98">
        <v>45908</v>
      </c>
      <c r="BI257" s="98">
        <v>45909</v>
      </c>
      <c r="BJ257" s="98">
        <v>45910</v>
      </c>
      <c r="BK257" s="98">
        <v>45911</v>
      </c>
      <c r="BL257" s="98">
        <v>45912</v>
      </c>
      <c r="BM257" s="98">
        <v>45913</v>
      </c>
      <c r="BN257" s="98">
        <v>45914</v>
      </c>
      <c r="BO257" s="98">
        <v>45915</v>
      </c>
      <c r="BP257" s="98">
        <v>45916</v>
      </c>
      <c r="BQ257" s="98">
        <v>45917</v>
      </c>
      <c r="BR257" s="98">
        <v>45918</v>
      </c>
      <c r="BS257" s="98">
        <v>45919</v>
      </c>
      <c r="BT257" s="98">
        <v>45920</v>
      </c>
      <c r="BU257" s="98">
        <v>45921</v>
      </c>
      <c r="BV257" s="98">
        <v>45922</v>
      </c>
      <c r="BW257" s="98">
        <v>45923</v>
      </c>
      <c r="BX257" s="98">
        <v>45924</v>
      </c>
      <c r="BY257" s="98">
        <v>45925</v>
      </c>
      <c r="BZ257" s="98">
        <v>45926</v>
      </c>
      <c r="CA257" s="98">
        <v>45927</v>
      </c>
      <c r="CB257" s="98">
        <v>45928</v>
      </c>
      <c r="CC257" s="98">
        <v>45929</v>
      </c>
      <c r="CD257" s="98">
        <v>45930</v>
      </c>
      <c r="CE257" s="98">
        <v>45931</v>
      </c>
      <c r="CF257" s="98">
        <v>45932</v>
      </c>
      <c r="CG257" s="98">
        <v>45933</v>
      </c>
      <c r="CH257" s="98">
        <v>45934</v>
      </c>
      <c r="CI257" s="98">
        <v>45935</v>
      </c>
      <c r="CJ257" s="98">
        <v>45936</v>
      </c>
      <c r="CK257" s="98">
        <v>45937</v>
      </c>
      <c r="CL257" s="98">
        <v>45938</v>
      </c>
      <c r="CM257" s="98">
        <v>45939</v>
      </c>
      <c r="CN257" s="98">
        <v>45940</v>
      </c>
      <c r="CO257" s="98">
        <v>45941</v>
      </c>
      <c r="CP257" s="98">
        <v>45942</v>
      </c>
      <c r="CQ257" s="98">
        <v>45943</v>
      </c>
      <c r="CR257" s="98">
        <v>45944</v>
      </c>
      <c r="CS257" s="98">
        <v>45945</v>
      </c>
      <c r="CT257" s="98">
        <v>45946</v>
      </c>
      <c r="CU257" s="98">
        <v>45947</v>
      </c>
      <c r="CV257" s="98">
        <v>45948</v>
      </c>
      <c r="CW257" s="98">
        <v>45949</v>
      </c>
      <c r="CX257" s="98">
        <v>45950</v>
      </c>
      <c r="CY257" s="98">
        <v>45951</v>
      </c>
      <c r="CZ257" s="98">
        <v>45952</v>
      </c>
      <c r="DA257" s="98">
        <v>45953</v>
      </c>
      <c r="DB257" s="98">
        <v>45954</v>
      </c>
      <c r="DC257" s="98">
        <v>45955</v>
      </c>
      <c r="DD257" s="98">
        <v>45956</v>
      </c>
      <c r="DE257" s="98">
        <v>45957</v>
      </c>
      <c r="DF257" s="98">
        <v>45958</v>
      </c>
      <c r="DG257" s="98">
        <v>45959</v>
      </c>
      <c r="DH257" s="98">
        <v>45960</v>
      </c>
      <c r="DI257" s="98">
        <v>45961</v>
      </c>
      <c r="DJ257" s="98">
        <v>45962</v>
      </c>
      <c r="DK257" s="98">
        <v>45963</v>
      </c>
      <c r="DL257" s="98">
        <v>45964</v>
      </c>
      <c r="DM257" s="98">
        <v>45965</v>
      </c>
      <c r="DN257" s="98">
        <v>45966</v>
      </c>
      <c r="DO257" s="98">
        <v>45967</v>
      </c>
      <c r="DP257" s="98">
        <v>45968</v>
      </c>
      <c r="DQ257" s="98">
        <v>45969</v>
      </c>
      <c r="DR257" s="98">
        <v>45970</v>
      </c>
      <c r="DS257" s="98">
        <v>45971</v>
      </c>
      <c r="DT257" s="98">
        <v>45972</v>
      </c>
      <c r="DU257" s="98">
        <v>45973</v>
      </c>
      <c r="DV257" s="98">
        <v>45974</v>
      </c>
      <c r="DW257" s="98">
        <v>45975</v>
      </c>
      <c r="DX257" s="98">
        <v>45976</v>
      </c>
      <c r="DY257" s="98">
        <v>45977</v>
      </c>
      <c r="DZ257" s="98">
        <v>45978</v>
      </c>
      <c r="EA257" s="98">
        <v>45979</v>
      </c>
      <c r="EB257" s="98">
        <v>45980</v>
      </c>
      <c r="EC257" s="98">
        <v>45981</v>
      </c>
      <c r="ED257" s="98">
        <v>45982</v>
      </c>
      <c r="EE257" s="98">
        <v>45983</v>
      </c>
      <c r="EF257" s="98">
        <v>45984</v>
      </c>
      <c r="EG257" s="98">
        <v>45985</v>
      </c>
      <c r="EH257" s="98">
        <v>45986</v>
      </c>
      <c r="EI257" s="98">
        <v>45987</v>
      </c>
      <c r="EJ257" s="98">
        <v>45988</v>
      </c>
      <c r="EK257" s="98">
        <v>45989</v>
      </c>
      <c r="EL257" s="98">
        <v>45990</v>
      </c>
      <c r="EM257" s="98">
        <v>45991</v>
      </c>
      <c r="EN257" s="98">
        <v>45992</v>
      </c>
      <c r="EO257" s="98">
        <v>45993</v>
      </c>
      <c r="EP257" s="98">
        <v>45994</v>
      </c>
      <c r="EQ257" s="98">
        <v>45995</v>
      </c>
      <c r="ER257" s="98">
        <v>45996</v>
      </c>
      <c r="ES257" s="98">
        <v>45997</v>
      </c>
      <c r="ET257" s="98">
        <v>45998</v>
      </c>
      <c r="EU257" s="98">
        <v>45999</v>
      </c>
      <c r="EV257" s="98">
        <v>46000</v>
      </c>
      <c r="EW257" s="98">
        <v>46001</v>
      </c>
      <c r="EX257" s="98">
        <v>46002</v>
      </c>
      <c r="EY257" s="98">
        <v>46003</v>
      </c>
      <c r="EZ257" s="98">
        <v>46004</v>
      </c>
      <c r="FA257" s="98">
        <v>46005</v>
      </c>
      <c r="FB257" s="98">
        <v>46006</v>
      </c>
      <c r="FC257" s="98">
        <v>46007</v>
      </c>
      <c r="FD257" s="98">
        <v>46008</v>
      </c>
      <c r="FE257" s="98">
        <v>46009</v>
      </c>
      <c r="FF257" s="98">
        <v>46010</v>
      </c>
      <c r="FG257" s="98">
        <v>46011</v>
      </c>
      <c r="FH257" s="98">
        <v>46012</v>
      </c>
      <c r="FI257" s="98">
        <v>46013</v>
      </c>
      <c r="FJ257" s="98">
        <v>46014</v>
      </c>
      <c r="FK257" s="98">
        <v>46015</v>
      </c>
      <c r="FL257" s="98">
        <v>46016</v>
      </c>
      <c r="FM257" s="98">
        <v>46017</v>
      </c>
      <c r="FN257" s="98">
        <v>46018</v>
      </c>
      <c r="FO257" s="98">
        <v>46019</v>
      </c>
      <c r="FP257" s="98">
        <v>46020</v>
      </c>
      <c r="FQ257" s="98">
        <v>46021</v>
      </c>
      <c r="FR257" s="98">
        <v>46022</v>
      </c>
      <c r="FS257" s="98">
        <v>46023</v>
      </c>
      <c r="FT257" s="98">
        <v>46024</v>
      </c>
      <c r="FU257" s="98">
        <v>46025</v>
      </c>
      <c r="FV257" s="98">
        <v>46026</v>
      </c>
      <c r="FW257" s="98">
        <v>46027</v>
      </c>
      <c r="FX257" s="98">
        <v>46028</v>
      </c>
      <c r="FY257" s="98">
        <v>46029</v>
      </c>
      <c r="FZ257" s="98">
        <v>46030</v>
      </c>
      <c r="GA257" s="98">
        <v>46031</v>
      </c>
      <c r="GB257" s="98">
        <v>46032</v>
      </c>
      <c r="GC257" s="98">
        <v>46033</v>
      </c>
      <c r="GD257" s="98">
        <v>46034</v>
      </c>
      <c r="GE257" s="98">
        <v>46035</v>
      </c>
      <c r="GF257" s="98">
        <v>46036</v>
      </c>
      <c r="GG257" s="98">
        <v>46037</v>
      </c>
      <c r="GH257" s="98">
        <v>46038</v>
      </c>
      <c r="GI257" s="98">
        <v>46039</v>
      </c>
      <c r="GJ257" s="98">
        <v>46040</v>
      </c>
      <c r="GK257" s="98">
        <v>46041</v>
      </c>
      <c r="GL257" s="98">
        <v>46042</v>
      </c>
      <c r="GM257" s="98">
        <v>46043</v>
      </c>
      <c r="GN257" s="98">
        <v>46044</v>
      </c>
      <c r="GO257" s="98">
        <v>46045</v>
      </c>
      <c r="GP257" s="98">
        <v>46046</v>
      </c>
      <c r="GQ257" s="98">
        <v>46047</v>
      </c>
      <c r="GR257" s="98">
        <v>46048</v>
      </c>
      <c r="GS257" s="98">
        <v>46049</v>
      </c>
      <c r="GT257" s="98">
        <v>46050</v>
      </c>
      <c r="GU257" s="98">
        <v>46051</v>
      </c>
      <c r="GV257" s="98">
        <v>46052</v>
      </c>
      <c r="GW257" s="98">
        <v>46053</v>
      </c>
      <c r="GX257" s="98">
        <v>46054</v>
      </c>
      <c r="GY257" s="98">
        <v>46055</v>
      </c>
      <c r="GZ257" s="98">
        <v>46056</v>
      </c>
      <c r="HA257" s="98">
        <v>46057</v>
      </c>
      <c r="HB257" s="98">
        <v>46058</v>
      </c>
      <c r="HC257" s="98">
        <v>46059</v>
      </c>
      <c r="HD257" s="98">
        <v>46060</v>
      </c>
      <c r="HE257" s="98">
        <v>46061</v>
      </c>
      <c r="HF257" s="98">
        <v>46062</v>
      </c>
      <c r="HG257" s="98">
        <v>46063</v>
      </c>
      <c r="HH257" s="98">
        <v>46064</v>
      </c>
      <c r="HI257" s="98">
        <v>46065</v>
      </c>
      <c r="HJ257" s="98">
        <v>46066</v>
      </c>
      <c r="HK257" s="98">
        <v>46067</v>
      </c>
      <c r="HL257" s="98">
        <v>46068</v>
      </c>
      <c r="HM257" s="98">
        <v>46069</v>
      </c>
      <c r="HN257" s="98">
        <v>46070</v>
      </c>
      <c r="HO257" s="98">
        <v>46071</v>
      </c>
      <c r="HP257" s="98">
        <v>46072</v>
      </c>
      <c r="HQ257" s="98">
        <v>46073</v>
      </c>
      <c r="HR257" s="98">
        <v>46074</v>
      </c>
      <c r="HS257" s="98">
        <v>46075</v>
      </c>
      <c r="HT257" s="98">
        <v>46076</v>
      </c>
      <c r="HU257" s="98">
        <v>46077</v>
      </c>
      <c r="HV257" s="98">
        <v>46078</v>
      </c>
      <c r="HW257" s="98">
        <v>46079</v>
      </c>
      <c r="HX257" s="98">
        <v>46080</v>
      </c>
      <c r="HY257" s="98">
        <v>46081</v>
      </c>
      <c r="HZ257" s="98">
        <v>46082</v>
      </c>
      <c r="IA257" s="98">
        <v>46083</v>
      </c>
      <c r="IB257" s="98">
        <v>46084</v>
      </c>
      <c r="IC257" s="98">
        <v>46085</v>
      </c>
      <c r="ID257" s="98">
        <v>46086</v>
      </c>
      <c r="IE257" s="98">
        <v>46087</v>
      </c>
      <c r="IF257" s="98">
        <v>46088</v>
      </c>
      <c r="IG257" s="98">
        <v>46089</v>
      </c>
      <c r="IH257" s="98">
        <v>46090</v>
      </c>
      <c r="II257" s="98">
        <v>46091</v>
      </c>
      <c r="IJ257" s="98">
        <v>46092</v>
      </c>
      <c r="IK257" s="98">
        <v>46093</v>
      </c>
      <c r="IL257" s="98">
        <v>46094</v>
      </c>
      <c r="IM257" s="98">
        <v>46095</v>
      </c>
      <c r="IN257" s="98">
        <v>46096</v>
      </c>
      <c r="IO257" s="98">
        <v>46097</v>
      </c>
      <c r="IP257" s="98">
        <v>46098</v>
      </c>
      <c r="IQ257" s="98">
        <v>46099</v>
      </c>
      <c r="IR257" s="98">
        <v>46100</v>
      </c>
      <c r="IS257" s="98">
        <v>46101</v>
      </c>
      <c r="IT257" s="98">
        <v>46102</v>
      </c>
      <c r="IU257" s="98">
        <v>46103</v>
      </c>
      <c r="IV257" s="98">
        <v>46104</v>
      </c>
      <c r="IW257" s="98">
        <v>46105</v>
      </c>
      <c r="IX257" s="98">
        <v>46106</v>
      </c>
      <c r="IY257" s="98">
        <v>46107</v>
      </c>
      <c r="IZ257" s="98">
        <v>46108</v>
      </c>
      <c r="JA257" s="98">
        <v>46109</v>
      </c>
      <c r="JB257" s="98">
        <v>46110</v>
      </c>
      <c r="JC257" s="98">
        <v>46111</v>
      </c>
      <c r="JD257" s="98">
        <v>46112</v>
      </c>
      <c r="JE257" s="98">
        <v>46113</v>
      </c>
      <c r="JF257" s="98">
        <v>46114</v>
      </c>
      <c r="JG257" s="98">
        <v>46115</v>
      </c>
      <c r="JH257" s="98">
        <v>46116</v>
      </c>
      <c r="JI257" s="98">
        <v>46117</v>
      </c>
      <c r="JJ257" s="98">
        <v>46118</v>
      </c>
      <c r="JK257" s="98">
        <v>46119</v>
      </c>
      <c r="JL257" s="98">
        <v>46120</v>
      </c>
      <c r="JM257" s="98">
        <v>46121</v>
      </c>
      <c r="JN257" s="98">
        <v>46122</v>
      </c>
      <c r="JO257" s="98">
        <v>46123</v>
      </c>
      <c r="JP257" s="98">
        <v>46124</v>
      </c>
      <c r="JQ257" s="98">
        <v>46125</v>
      </c>
      <c r="JR257" s="98">
        <v>46126</v>
      </c>
      <c r="JS257" s="98">
        <v>46127</v>
      </c>
      <c r="JT257" s="98">
        <v>46128</v>
      </c>
      <c r="JU257" s="98">
        <v>46129</v>
      </c>
      <c r="JV257" s="98">
        <v>46130</v>
      </c>
      <c r="JW257" s="98">
        <v>46131</v>
      </c>
      <c r="JX257" s="98">
        <v>46132</v>
      </c>
      <c r="JY257" s="98">
        <v>46133</v>
      </c>
      <c r="JZ257" s="98">
        <v>46134</v>
      </c>
      <c r="KA257" s="98">
        <v>46135</v>
      </c>
      <c r="KB257" s="98">
        <v>46136</v>
      </c>
      <c r="KC257" s="98">
        <v>46137</v>
      </c>
      <c r="KD257" s="98">
        <v>46138</v>
      </c>
      <c r="KE257" s="98">
        <v>46139</v>
      </c>
      <c r="KF257" s="98">
        <v>46140</v>
      </c>
      <c r="KG257" s="98">
        <v>46141</v>
      </c>
      <c r="KH257" s="98">
        <v>46142</v>
      </c>
      <c r="KI257" s="98">
        <v>46143</v>
      </c>
      <c r="KJ257" s="98">
        <v>46144</v>
      </c>
      <c r="KK257" s="98">
        <v>46145</v>
      </c>
      <c r="KL257" s="98">
        <v>46146</v>
      </c>
      <c r="KM257" s="98">
        <v>46147</v>
      </c>
      <c r="KN257" s="98">
        <v>46148</v>
      </c>
      <c r="KO257" s="98">
        <v>46149</v>
      </c>
      <c r="KP257" s="98">
        <v>46150</v>
      </c>
      <c r="KQ257" s="98">
        <v>46151</v>
      </c>
      <c r="KR257" s="98">
        <v>46152</v>
      </c>
      <c r="KS257" s="98">
        <v>46153</v>
      </c>
      <c r="KT257" s="98">
        <v>46154</v>
      </c>
      <c r="KU257" s="98">
        <v>46155</v>
      </c>
      <c r="KV257" s="98">
        <v>46156</v>
      </c>
      <c r="KW257" s="98">
        <v>46157</v>
      </c>
      <c r="KX257" s="98">
        <v>46158</v>
      </c>
      <c r="KY257" s="98">
        <v>46159</v>
      </c>
      <c r="KZ257" s="98">
        <v>46160</v>
      </c>
      <c r="LA257" s="98">
        <v>46161</v>
      </c>
      <c r="LB257" s="98">
        <v>46162</v>
      </c>
      <c r="LC257" s="98">
        <v>46163</v>
      </c>
      <c r="LD257" s="98">
        <v>46164</v>
      </c>
      <c r="LE257" s="98">
        <v>46165</v>
      </c>
      <c r="LF257" s="98">
        <v>46166</v>
      </c>
      <c r="LG257" s="98">
        <v>46167</v>
      </c>
      <c r="LH257" s="98">
        <v>46168</v>
      </c>
      <c r="LI257" s="98">
        <v>46169</v>
      </c>
      <c r="LJ257" s="98">
        <v>46170</v>
      </c>
      <c r="LK257" s="98">
        <v>46171</v>
      </c>
      <c r="LL257" s="98">
        <v>46172</v>
      </c>
      <c r="LM257" s="98">
        <v>46173</v>
      </c>
      <c r="LN257" s="98">
        <v>46174</v>
      </c>
      <c r="LO257" s="98">
        <v>46175</v>
      </c>
      <c r="LP257" s="98">
        <v>46176</v>
      </c>
      <c r="LQ257" s="98">
        <v>46177</v>
      </c>
      <c r="LR257" s="98">
        <v>46178</v>
      </c>
      <c r="LS257" s="98">
        <v>46179</v>
      </c>
      <c r="LT257" s="98">
        <v>46180</v>
      </c>
      <c r="LU257" s="98">
        <v>46181</v>
      </c>
      <c r="LV257" s="98">
        <v>46182</v>
      </c>
      <c r="LW257" s="98">
        <v>46183</v>
      </c>
      <c r="LX257" s="98">
        <v>46184</v>
      </c>
      <c r="LY257" s="98">
        <v>46185</v>
      </c>
      <c r="LZ257" s="98">
        <v>46186</v>
      </c>
      <c r="MA257" s="98">
        <v>46187</v>
      </c>
      <c r="MB257" s="98">
        <v>46188</v>
      </c>
      <c r="MC257" s="98">
        <v>46189</v>
      </c>
      <c r="MD257" s="98">
        <v>46190</v>
      </c>
      <c r="ME257" s="98">
        <v>46191</v>
      </c>
      <c r="MF257" s="98">
        <v>46192</v>
      </c>
      <c r="MG257" s="98">
        <v>46193</v>
      </c>
      <c r="MH257" s="98">
        <v>46194</v>
      </c>
      <c r="MI257" s="98">
        <v>46195</v>
      </c>
      <c r="MJ257" s="98">
        <v>46196</v>
      </c>
      <c r="MK257" s="98">
        <v>46197</v>
      </c>
      <c r="ML257" s="98">
        <v>46198</v>
      </c>
      <c r="MM257" s="98">
        <v>46199</v>
      </c>
      <c r="MN257" s="98">
        <v>46200</v>
      </c>
      <c r="MO257" s="98">
        <v>46201</v>
      </c>
      <c r="MP257" s="98">
        <v>46202</v>
      </c>
      <c r="MQ257" s="98">
        <v>46203</v>
      </c>
      <c r="MR257" s="98">
        <v>46204</v>
      </c>
      <c r="MS257" s="98">
        <v>46205</v>
      </c>
      <c r="MT257" s="98">
        <v>46206</v>
      </c>
      <c r="MU257" s="98">
        <v>46207</v>
      </c>
      <c r="MV257" s="98">
        <v>46208</v>
      </c>
      <c r="MW257" s="98">
        <v>46209</v>
      </c>
      <c r="MX257" s="98">
        <v>46210</v>
      </c>
      <c r="MY257" s="98">
        <v>46211</v>
      </c>
      <c r="MZ257" s="98">
        <v>46212</v>
      </c>
      <c r="NA257" s="98">
        <v>46213</v>
      </c>
      <c r="NB257" s="98">
        <v>46214</v>
      </c>
      <c r="NC257" s="98">
        <v>46215</v>
      </c>
      <c r="ND257" s="98">
        <v>46216</v>
      </c>
      <c r="NE257" s="98">
        <v>46217</v>
      </c>
      <c r="NF257" s="98">
        <v>46218</v>
      </c>
      <c r="NG257" s="98">
        <v>46219</v>
      </c>
      <c r="NH257" s="98">
        <v>46220</v>
      </c>
      <c r="NI257" s="98">
        <v>46221</v>
      </c>
      <c r="NJ257" s="98">
        <v>46222</v>
      </c>
      <c r="NK257" s="98">
        <v>46223</v>
      </c>
      <c r="NL257" s="98">
        <v>46224</v>
      </c>
      <c r="NM257" s="98">
        <v>46225</v>
      </c>
      <c r="NN257" s="98">
        <v>46226</v>
      </c>
      <c r="NO257" s="98">
        <v>46227</v>
      </c>
      <c r="NP257" s="98">
        <v>46228</v>
      </c>
      <c r="NQ257" s="98">
        <v>46229</v>
      </c>
      <c r="NR257" s="98">
        <v>46230</v>
      </c>
      <c r="NS257" s="98">
        <v>46231</v>
      </c>
      <c r="NT257" s="98">
        <v>46232</v>
      </c>
      <c r="NU257" s="98">
        <v>46233</v>
      </c>
      <c r="NV257" s="98">
        <v>46234</v>
      </c>
      <c r="NW257" s="98">
        <v>46235</v>
      </c>
      <c r="NX257" s="98">
        <v>46236</v>
      </c>
      <c r="NY257" s="98">
        <v>46237</v>
      </c>
      <c r="NZ257" s="98">
        <v>46238</v>
      </c>
      <c r="OA257" s="98">
        <v>46239</v>
      </c>
      <c r="OB257" s="98">
        <v>46240</v>
      </c>
      <c r="OC257" s="98">
        <v>46241</v>
      </c>
      <c r="OD257" s="98">
        <v>46242</v>
      </c>
      <c r="OE257" s="98">
        <v>46243</v>
      </c>
      <c r="OF257" s="98">
        <v>46244</v>
      </c>
      <c r="OG257" s="98">
        <v>46245</v>
      </c>
      <c r="OH257" s="98">
        <v>46246</v>
      </c>
      <c r="OI257" s="98">
        <v>46247</v>
      </c>
      <c r="OJ257" s="98">
        <v>46248</v>
      </c>
      <c r="OK257" s="98">
        <v>46249</v>
      </c>
      <c r="OL257" s="98">
        <v>46250</v>
      </c>
      <c r="OM257" s="98">
        <v>46251</v>
      </c>
      <c r="ON257" s="98">
        <v>46252</v>
      </c>
      <c r="OO257" s="98">
        <v>46253</v>
      </c>
      <c r="OP257" s="98">
        <v>46254</v>
      </c>
      <c r="OQ257" s="98">
        <v>46255</v>
      </c>
      <c r="OR257" s="98">
        <v>46256</v>
      </c>
      <c r="OS257" s="98">
        <v>46257</v>
      </c>
      <c r="OT257" s="98">
        <v>46258</v>
      </c>
      <c r="OU257" s="98">
        <v>46259</v>
      </c>
      <c r="OV257" s="98">
        <v>46260</v>
      </c>
      <c r="OW257" s="98">
        <v>46261</v>
      </c>
      <c r="OX257" s="98">
        <v>46262</v>
      </c>
      <c r="OY257" s="98">
        <v>46263</v>
      </c>
      <c r="OZ257" s="98">
        <v>46264</v>
      </c>
      <c r="PA257" s="98">
        <v>46265</v>
      </c>
      <c r="PB257" s="98">
        <v>46266</v>
      </c>
      <c r="PC257" s="98">
        <v>46267</v>
      </c>
      <c r="PD257" s="98">
        <v>46268</v>
      </c>
      <c r="PE257" s="98">
        <v>46269</v>
      </c>
      <c r="PF257" s="98">
        <v>46270</v>
      </c>
      <c r="PG257" s="98">
        <v>46271</v>
      </c>
      <c r="PH257" s="98">
        <v>46272</v>
      </c>
      <c r="PI257" s="98">
        <v>46273</v>
      </c>
      <c r="PJ257" s="98">
        <v>46274</v>
      </c>
      <c r="PK257" s="98">
        <v>46275</v>
      </c>
      <c r="PL257" s="98">
        <v>46276</v>
      </c>
      <c r="PM257" s="98">
        <v>46277</v>
      </c>
      <c r="PN257" s="98">
        <v>46278</v>
      </c>
      <c r="PO257" s="98">
        <v>46279</v>
      </c>
      <c r="PP257" s="98">
        <v>46280</v>
      </c>
      <c r="PQ257" s="98">
        <v>46281</v>
      </c>
      <c r="PR257" s="98">
        <v>46282</v>
      </c>
      <c r="PS257" s="98">
        <v>46283</v>
      </c>
      <c r="PT257" s="98">
        <v>46284</v>
      </c>
      <c r="PU257" s="98">
        <v>46285</v>
      </c>
      <c r="PV257" s="98">
        <v>46286</v>
      </c>
      <c r="PW257" s="98">
        <v>46287</v>
      </c>
      <c r="PX257" s="98">
        <v>46288</v>
      </c>
      <c r="PY257" s="98">
        <v>46289</v>
      </c>
      <c r="PZ257" s="98">
        <v>46290</v>
      </c>
      <c r="QA257" s="98">
        <v>46291</v>
      </c>
      <c r="QB257" s="98">
        <v>46292</v>
      </c>
      <c r="QC257" s="98">
        <v>46293</v>
      </c>
      <c r="QD257" s="98">
        <v>46294</v>
      </c>
      <c r="QE257" s="98">
        <v>46295</v>
      </c>
      <c r="QF257" s="98">
        <v>46296</v>
      </c>
      <c r="QG257" s="98">
        <v>46297</v>
      </c>
      <c r="QH257" s="98">
        <v>46298</v>
      </c>
      <c r="QI257" s="98">
        <v>46299</v>
      </c>
      <c r="QJ257" s="98">
        <v>46300</v>
      </c>
      <c r="QK257" s="98">
        <v>46301</v>
      </c>
      <c r="QL257" s="98">
        <v>46302</v>
      </c>
      <c r="QM257" s="98">
        <v>46303</v>
      </c>
      <c r="QN257" s="98">
        <v>46304</v>
      </c>
      <c r="QO257" s="98">
        <v>46305</v>
      </c>
      <c r="QP257" s="98">
        <v>46306</v>
      </c>
      <c r="QQ257" s="98">
        <v>46307</v>
      </c>
      <c r="QR257" s="98">
        <v>46308</v>
      </c>
      <c r="QS257" s="98">
        <v>46309</v>
      </c>
      <c r="QT257" s="98">
        <v>46310</v>
      </c>
      <c r="QU257" s="98">
        <v>46311</v>
      </c>
      <c r="QV257" s="98">
        <v>46312</v>
      </c>
      <c r="QW257" s="98">
        <v>46313</v>
      </c>
      <c r="QX257" s="98">
        <v>46314</v>
      </c>
      <c r="QY257" s="98">
        <v>46315</v>
      </c>
      <c r="QZ257" s="98">
        <v>46316</v>
      </c>
      <c r="RA257" s="98">
        <v>46317</v>
      </c>
      <c r="RB257" s="98">
        <v>46318</v>
      </c>
      <c r="RC257" s="98">
        <v>46319</v>
      </c>
      <c r="RD257" s="98">
        <v>46320</v>
      </c>
      <c r="RE257" s="98">
        <v>46321</v>
      </c>
      <c r="RF257" s="98">
        <v>46322</v>
      </c>
      <c r="RG257" s="98">
        <v>46323</v>
      </c>
      <c r="RH257" s="98">
        <v>46324</v>
      </c>
      <c r="RI257" s="98">
        <v>46325</v>
      </c>
      <c r="RJ257" s="98">
        <v>46326</v>
      </c>
      <c r="RK257" s="98">
        <v>46327</v>
      </c>
      <c r="RL257" s="98">
        <v>46328</v>
      </c>
      <c r="RM257" s="98">
        <v>46329</v>
      </c>
      <c r="RN257" s="98">
        <v>46330</v>
      </c>
      <c r="RO257" s="98">
        <v>46331</v>
      </c>
      <c r="RP257" s="98">
        <v>46332</v>
      </c>
      <c r="RQ257" s="98">
        <v>46333</v>
      </c>
      <c r="RR257" s="98">
        <v>46334</v>
      </c>
      <c r="RS257" s="98">
        <v>46335</v>
      </c>
      <c r="RT257" s="98">
        <v>46336</v>
      </c>
      <c r="RU257" s="98">
        <v>46337</v>
      </c>
      <c r="RV257" s="98">
        <v>46338</v>
      </c>
      <c r="RW257" s="98">
        <v>46339</v>
      </c>
      <c r="RX257" s="98">
        <v>46340</v>
      </c>
      <c r="RY257" s="98">
        <v>46341</v>
      </c>
      <c r="RZ257" s="98">
        <v>46342</v>
      </c>
      <c r="SA257" s="98">
        <v>46343</v>
      </c>
      <c r="SB257" s="98">
        <v>46344</v>
      </c>
      <c r="SC257" s="98">
        <v>46345</v>
      </c>
      <c r="SD257" s="98">
        <v>46346</v>
      </c>
      <c r="SE257" s="98">
        <v>46347</v>
      </c>
      <c r="SF257" s="98">
        <v>46348</v>
      </c>
      <c r="SG257" s="98">
        <v>46349</v>
      </c>
      <c r="SH257" s="98">
        <v>46350</v>
      </c>
      <c r="SI257" s="98">
        <v>46351</v>
      </c>
      <c r="SJ257" s="98">
        <v>46352</v>
      </c>
      <c r="SK257" s="98">
        <v>46353</v>
      </c>
      <c r="SL257" s="98">
        <v>46354</v>
      </c>
      <c r="SM257" s="98">
        <v>46355</v>
      </c>
      <c r="SN257" s="98">
        <v>46356</v>
      </c>
      <c r="SO257" s="98">
        <v>46357</v>
      </c>
      <c r="SP257" s="98">
        <v>46358</v>
      </c>
      <c r="SQ257" s="98">
        <v>46359</v>
      </c>
      <c r="SR257" s="98">
        <v>46360</v>
      </c>
      <c r="SS257" s="98">
        <v>46361</v>
      </c>
      <c r="ST257" s="98">
        <v>46362</v>
      </c>
      <c r="SU257" s="98">
        <v>46363</v>
      </c>
      <c r="SV257" s="98">
        <v>46364</v>
      </c>
      <c r="SW257" s="98">
        <v>46365</v>
      </c>
      <c r="SX257" s="98">
        <v>46366</v>
      </c>
      <c r="SY257" s="98">
        <v>46367</v>
      </c>
      <c r="SZ257" s="98">
        <v>46368</v>
      </c>
      <c r="TA257" s="98">
        <v>46369</v>
      </c>
      <c r="TB257" s="98">
        <v>46370</v>
      </c>
      <c r="TC257" s="98">
        <v>46371</v>
      </c>
      <c r="TD257" s="98">
        <v>46372</v>
      </c>
      <c r="TE257" s="98">
        <v>46373</v>
      </c>
      <c r="TF257" s="98">
        <v>46374</v>
      </c>
      <c r="TG257" s="98">
        <v>46375</v>
      </c>
      <c r="TH257" s="98">
        <v>46376</v>
      </c>
      <c r="TI257" s="98">
        <v>46377</v>
      </c>
      <c r="TJ257" s="98">
        <v>46378</v>
      </c>
      <c r="TK257" s="98">
        <v>46379</v>
      </c>
      <c r="TL257" s="98">
        <v>46380</v>
      </c>
      <c r="TM257" s="98">
        <v>46381</v>
      </c>
      <c r="TN257" s="98">
        <v>46382</v>
      </c>
      <c r="TO257" s="98">
        <v>46383</v>
      </c>
      <c r="TP257" s="98">
        <v>46384</v>
      </c>
      <c r="TQ257" s="98">
        <v>46385</v>
      </c>
      <c r="TR257" s="98">
        <v>46386</v>
      </c>
      <c r="TS257" s="98">
        <v>46387</v>
      </c>
      <c r="TT257" s="98">
        <v>46388</v>
      </c>
      <c r="TU257" s="98">
        <v>46389</v>
      </c>
      <c r="TV257" s="98">
        <v>46390</v>
      </c>
      <c r="TW257" s="98">
        <v>46391</v>
      </c>
      <c r="TX257" s="98">
        <v>46392</v>
      </c>
      <c r="TY257" s="98">
        <v>46393</v>
      </c>
      <c r="TZ257" s="98">
        <v>46394</v>
      </c>
      <c r="UA257" s="98">
        <v>46395</v>
      </c>
      <c r="UB257" s="98">
        <v>46396</v>
      </c>
      <c r="UC257" s="98">
        <v>46397</v>
      </c>
      <c r="UD257" s="98">
        <v>46398</v>
      </c>
      <c r="UE257" s="98">
        <v>46399</v>
      </c>
      <c r="UF257" s="98">
        <v>46400</v>
      </c>
      <c r="UG257" s="98">
        <v>46401</v>
      </c>
      <c r="UH257" s="98">
        <v>46402</v>
      </c>
      <c r="UI257" s="98">
        <v>46403</v>
      </c>
      <c r="UJ257" s="98">
        <v>46404</v>
      </c>
      <c r="UK257" s="98">
        <v>46405</v>
      </c>
      <c r="UL257" s="98">
        <v>46406</v>
      </c>
      <c r="UM257" s="98">
        <v>46407</v>
      </c>
      <c r="UN257" s="98">
        <v>46408</v>
      </c>
      <c r="UO257" s="98">
        <v>46409</v>
      </c>
      <c r="UP257" s="98">
        <v>46410</v>
      </c>
      <c r="UQ257" s="98">
        <v>46411</v>
      </c>
      <c r="UR257" s="98">
        <v>46412</v>
      </c>
      <c r="US257" s="98">
        <v>46413</v>
      </c>
      <c r="UT257" s="98">
        <v>46414</v>
      </c>
      <c r="UU257" s="98">
        <v>46415</v>
      </c>
      <c r="UV257" s="98">
        <v>46416</v>
      </c>
      <c r="UW257" s="98">
        <v>46417</v>
      </c>
      <c r="UX257" s="98">
        <v>46418</v>
      </c>
      <c r="UY257" s="98">
        <v>46419</v>
      </c>
      <c r="UZ257" s="98">
        <v>46420</v>
      </c>
      <c r="VA257" s="98">
        <v>46421</v>
      </c>
      <c r="VB257" s="98">
        <v>46422</v>
      </c>
      <c r="VC257" s="98">
        <v>46423</v>
      </c>
      <c r="VD257" s="98">
        <v>46424</v>
      </c>
      <c r="VE257" s="98">
        <v>46425</v>
      </c>
      <c r="VF257" s="98">
        <v>46426</v>
      </c>
      <c r="VG257" s="98">
        <v>46427</v>
      </c>
      <c r="VH257" s="98">
        <v>46428</v>
      </c>
      <c r="VI257" s="98">
        <v>46429</v>
      </c>
      <c r="VJ257" s="98">
        <v>46430</v>
      </c>
      <c r="VK257" s="98">
        <v>46431</v>
      </c>
      <c r="VL257" s="98">
        <v>46432</v>
      </c>
      <c r="VM257" s="98">
        <v>46433</v>
      </c>
    </row>
    <row r="258" spans="11:585">
      <c r="K258" t="s">
        <v>5</v>
      </c>
      <c r="M258" s="654">
        <v>198906162.61000001</v>
      </c>
      <c r="N258" s="654">
        <v>143859912.52000001</v>
      </c>
      <c r="O258" s="654">
        <v>102415935.06999999</v>
      </c>
      <c r="P258">
        <v>920230</v>
      </c>
      <c r="Q258">
        <v>560205.93999999994</v>
      </c>
      <c r="R258">
        <v>390858.81</v>
      </c>
      <c r="S258" t="s">
        <v>6192</v>
      </c>
      <c r="BR258" s="654">
        <v>24583.01</v>
      </c>
      <c r="BS258" s="654">
        <v>24583.01</v>
      </c>
      <c r="BT258" s="654">
        <v>61712.17</v>
      </c>
      <c r="BU258" s="654">
        <v>98841.33</v>
      </c>
      <c r="BV258" s="654">
        <v>166876.17000000001</v>
      </c>
      <c r="BW258" s="654">
        <v>166876.17000000001</v>
      </c>
      <c r="BX258" s="654">
        <v>234911.01</v>
      </c>
      <c r="BY258" s="654">
        <v>302945.84999999998</v>
      </c>
      <c r="BZ258" s="654">
        <v>302945.84999999998</v>
      </c>
      <c r="CA258" s="654">
        <v>370980.69</v>
      </c>
      <c r="CB258" s="654">
        <v>439015.53</v>
      </c>
      <c r="CC258" s="654">
        <v>507050.37</v>
      </c>
      <c r="CD258" s="654">
        <v>579721.05000000005</v>
      </c>
      <c r="CE258" s="654">
        <v>666299.25</v>
      </c>
      <c r="CF258" s="654">
        <v>761080.33</v>
      </c>
      <c r="CG258" s="654">
        <v>761080.33</v>
      </c>
      <c r="CH258" s="654">
        <v>872332.57</v>
      </c>
      <c r="CI258" s="654">
        <v>1001462.56</v>
      </c>
      <c r="CJ258" s="654">
        <v>1134069.43</v>
      </c>
      <c r="CK258" s="654">
        <v>1276535.6200000001</v>
      </c>
      <c r="CL258" s="654">
        <v>1366680.38</v>
      </c>
      <c r="CM258" s="654">
        <v>1463460.18</v>
      </c>
      <c r="CN258" s="654">
        <v>1463460.18</v>
      </c>
      <c r="CO258" s="654">
        <v>1562061.57</v>
      </c>
      <c r="CP258" s="654">
        <v>1619557.1</v>
      </c>
      <c r="CQ258" s="654">
        <v>1682218.11</v>
      </c>
      <c r="CR258" s="654">
        <v>1774187.79</v>
      </c>
      <c r="CS258" s="654">
        <v>1866157.47</v>
      </c>
      <c r="CT258" s="654">
        <v>1958127.15</v>
      </c>
      <c r="CU258" s="654">
        <v>1958127.15</v>
      </c>
      <c r="CV258" s="654">
        <v>2058338.34</v>
      </c>
      <c r="CW258" s="654">
        <v>2189639.85</v>
      </c>
      <c r="CX258" s="654">
        <v>2333236.2999999998</v>
      </c>
      <c r="CY258" s="654">
        <v>2496339.04</v>
      </c>
      <c r="CZ258" s="654">
        <v>2662885.0699999998</v>
      </c>
      <c r="DA258" s="654">
        <v>2829431.09</v>
      </c>
      <c r="DB258" s="654">
        <v>2829431.09</v>
      </c>
      <c r="DC258" s="654">
        <v>2911503.97</v>
      </c>
      <c r="DD258" s="654">
        <v>2993576.84</v>
      </c>
      <c r="DE258" s="654">
        <v>3075649.71</v>
      </c>
      <c r="DF258" s="654">
        <v>3161822.3</v>
      </c>
      <c r="DG258" s="654">
        <v>3251860.8</v>
      </c>
      <c r="DH258" s="654">
        <v>3345765.2</v>
      </c>
      <c r="DI258" s="654">
        <v>3345765.2</v>
      </c>
      <c r="DJ258" s="654">
        <v>3439669.61</v>
      </c>
      <c r="DK258" s="654">
        <v>3533574.02</v>
      </c>
      <c r="DL258" s="654">
        <v>3630011.64</v>
      </c>
      <c r="DM258" s="654">
        <v>3728982.46</v>
      </c>
      <c r="DN258" s="654">
        <v>3827953.29</v>
      </c>
      <c r="DO258" s="654">
        <v>3926924.12</v>
      </c>
      <c r="DP258" s="654">
        <v>3926924.12</v>
      </c>
      <c r="DQ258" s="654">
        <v>4033841.67</v>
      </c>
      <c r="DR258" s="654">
        <v>4152540.7</v>
      </c>
      <c r="DS258" s="654">
        <v>4271239.7300000004</v>
      </c>
      <c r="DT258" s="654">
        <v>4390365.67</v>
      </c>
      <c r="DU258" s="654">
        <v>4516262.84</v>
      </c>
      <c r="DV258" s="654">
        <v>4655360.62</v>
      </c>
      <c r="DW258" s="654">
        <v>4655360.62</v>
      </c>
      <c r="DX258" s="654">
        <v>4807356.8600000003</v>
      </c>
      <c r="DY258" s="654">
        <v>4967214.4800000004</v>
      </c>
      <c r="DZ258" s="654">
        <v>5128998.29</v>
      </c>
      <c r="EA258" s="654">
        <v>5299977.71</v>
      </c>
      <c r="EB258" s="654">
        <v>5474125.3700000001</v>
      </c>
      <c r="EC258" s="654">
        <v>5672709.8300000001</v>
      </c>
      <c r="ED258" s="654">
        <v>5672709.8300000001</v>
      </c>
      <c r="EE258" s="654">
        <v>6031884.6100000003</v>
      </c>
      <c r="EF258" s="654">
        <v>6484227</v>
      </c>
      <c r="EG258" s="654">
        <v>6938342.1299999999</v>
      </c>
      <c r="EH258" s="654">
        <v>7392460.0300000003</v>
      </c>
      <c r="EI258" s="654">
        <v>7880046.5199999996</v>
      </c>
      <c r="EJ258" s="654">
        <v>8440959.4700000007</v>
      </c>
      <c r="EK258" s="654">
        <v>8440959.4700000007</v>
      </c>
      <c r="EL258" s="654">
        <v>9218787.1899999995</v>
      </c>
      <c r="EM258" s="654">
        <v>10157702.35</v>
      </c>
      <c r="EN258" s="654">
        <v>11647809.57</v>
      </c>
      <c r="EO258" s="654">
        <v>12737813.310000001</v>
      </c>
      <c r="EP258" s="654">
        <v>13833044.15</v>
      </c>
      <c r="EQ258" s="654">
        <v>14715531.77</v>
      </c>
      <c r="ER258" s="654">
        <v>14715531.77</v>
      </c>
      <c r="ES258" s="654">
        <v>15218589.52</v>
      </c>
      <c r="ET258" s="654">
        <v>15588710.18</v>
      </c>
      <c r="EU258" s="654">
        <v>16008597.58</v>
      </c>
      <c r="EV258" s="654">
        <v>16455056.23</v>
      </c>
      <c r="EW258" s="654">
        <v>16803416.23</v>
      </c>
      <c r="EX258" s="654">
        <v>17216345.329999998</v>
      </c>
      <c r="EY258" s="654">
        <v>17216345.329999998</v>
      </c>
      <c r="EZ258" s="654">
        <v>17695941.649999999</v>
      </c>
      <c r="FA258" s="654">
        <v>17968836.73</v>
      </c>
      <c r="FB258" s="654">
        <v>18203426.210000001</v>
      </c>
      <c r="FC258" s="654">
        <v>18439748.379999999</v>
      </c>
      <c r="FD258" s="654">
        <v>18676779.239999998</v>
      </c>
      <c r="FE258" s="654">
        <v>18920852.719999999</v>
      </c>
      <c r="FF258" s="654">
        <v>18920852.719999999</v>
      </c>
      <c r="FG258" s="654">
        <v>19166032.329999998</v>
      </c>
      <c r="FH258" s="654">
        <v>19424122.260000002</v>
      </c>
      <c r="FI258" s="654">
        <v>19683782.129999999</v>
      </c>
      <c r="FJ258" s="654">
        <v>19971983.739999998</v>
      </c>
      <c r="FK258" s="654">
        <v>20254968.989999998</v>
      </c>
      <c r="FL258" s="654">
        <v>20547903.57</v>
      </c>
      <c r="FM258" s="654">
        <v>20547903.57</v>
      </c>
      <c r="FN258" s="654">
        <v>20859018.77</v>
      </c>
      <c r="FO258" s="654">
        <v>21178866.73</v>
      </c>
      <c r="FP258" s="654">
        <v>21501621.530000001</v>
      </c>
      <c r="FQ258" s="654">
        <v>21831606.710000001</v>
      </c>
      <c r="FR258" s="654">
        <v>22145695.760000002</v>
      </c>
      <c r="FS258" s="654">
        <v>22470743.969999999</v>
      </c>
      <c r="FT258" s="654">
        <v>22470743.969999999</v>
      </c>
      <c r="FU258" s="654">
        <v>22816139.629999999</v>
      </c>
      <c r="FV258" s="654">
        <v>23158616.300000001</v>
      </c>
      <c r="FW258" s="654">
        <v>23504990.66</v>
      </c>
      <c r="FX258" s="654">
        <v>23867209.059999999</v>
      </c>
      <c r="FY258" s="654">
        <v>24237049.539999999</v>
      </c>
      <c r="FZ258" s="654">
        <v>24618808.699999999</v>
      </c>
      <c r="GA258" s="654">
        <v>24618808.699999999</v>
      </c>
      <c r="GB258" s="654">
        <v>25012102.050000001</v>
      </c>
      <c r="GC258" s="654">
        <v>25415765.800000001</v>
      </c>
      <c r="GD258" s="654">
        <v>25833174.420000002</v>
      </c>
      <c r="GE258" s="654">
        <v>26258130.079999998</v>
      </c>
      <c r="GF258" s="654">
        <v>26696468.41</v>
      </c>
      <c r="GG258" s="654">
        <v>27116436.91</v>
      </c>
      <c r="GH258" s="654">
        <v>27116436.91</v>
      </c>
      <c r="GI258" s="654">
        <v>27532934.170000002</v>
      </c>
      <c r="GJ258" s="654">
        <v>27973408.300000001</v>
      </c>
      <c r="GK258" s="654">
        <v>28422039.859999999</v>
      </c>
      <c r="GL258" s="654">
        <v>28888784.98</v>
      </c>
      <c r="GM258" s="654">
        <v>29356995.149999999</v>
      </c>
      <c r="GN258" s="654">
        <v>29845944.32</v>
      </c>
      <c r="GO258" s="654">
        <v>29845944.32</v>
      </c>
      <c r="GP258" s="654">
        <v>30340394.239999998</v>
      </c>
      <c r="GQ258" s="654">
        <v>30842006.32</v>
      </c>
      <c r="GR258" s="654">
        <v>31360416.710000001</v>
      </c>
      <c r="GS258" s="654">
        <v>31895410.460000001</v>
      </c>
      <c r="GT258" s="654">
        <v>32446527.879999999</v>
      </c>
      <c r="GU258" s="654">
        <v>33013495.289999999</v>
      </c>
      <c r="GV258" s="654">
        <v>33013495.289999999</v>
      </c>
      <c r="GW258" s="654">
        <v>33592013.640000001</v>
      </c>
      <c r="GX258" s="654">
        <v>34143717.350000001</v>
      </c>
      <c r="GY258" s="654">
        <v>34727410.539999999</v>
      </c>
      <c r="GZ258" s="654">
        <v>35310943.939999998</v>
      </c>
      <c r="HA258" s="654">
        <v>35752806.5</v>
      </c>
      <c r="HB258" s="654">
        <v>36196425.380000003</v>
      </c>
      <c r="HC258" s="654">
        <v>36196425.380000003</v>
      </c>
      <c r="HD258" s="654">
        <v>36678785.229999997</v>
      </c>
      <c r="HE258" s="654">
        <v>37142534.109999999</v>
      </c>
      <c r="HF258" s="654">
        <v>37537352.479999997</v>
      </c>
      <c r="HG258" s="654">
        <v>37977655.369999997</v>
      </c>
      <c r="HH258" s="654">
        <v>38435718.259999998</v>
      </c>
      <c r="HI258" s="654">
        <v>38915399.289999999</v>
      </c>
      <c r="HJ258" s="654">
        <v>38915399.289999999</v>
      </c>
      <c r="HK258" s="654">
        <v>39415615.329999998</v>
      </c>
      <c r="HL258" s="654">
        <v>39876736.93</v>
      </c>
      <c r="HM258" s="654">
        <v>40418234.950000003</v>
      </c>
      <c r="HN258" s="654">
        <v>40921731.789999999</v>
      </c>
      <c r="HO258" s="654">
        <v>41228498.100000001</v>
      </c>
      <c r="HP258" s="654">
        <v>41560739.68</v>
      </c>
      <c r="HQ258" s="654">
        <v>41560739.68</v>
      </c>
      <c r="HR258" s="654">
        <v>41894138.380000003</v>
      </c>
      <c r="HS258" s="654">
        <v>41894138.380000003</v>
      </c>
      <c r="HT258" s="654">
        <v>42271697.390000001</v>
      </c>
      <c r="HU258" s="654">
        <v>42708201.130000003</v>
      </c>
      <c r="HV258" s="654">
        <v>43259800.719999999</v>
      </c>
      <c r="HW258" s="654">
        <v>43826584.789999999</v>
      </c>
      <c r="HX258" s="654">
        <v>43826584.789999999</v>
      </c>
      <c r="HY258" s="654">
        <v>44202410.159999996</v>
      </c>
      <c r="HZ258" s="654">
        <v>44703920.079999998</v>
      </c>
      <c r="IA258" s="654">
        <v>45157793.170000002</v>
      </c>
      <c r="IB258" s="654">
        <v>45489805.960000001</v>
      </c>
      <c r="IC258" s="654">
        <v>45929856.539999999</v>
      </c>
      <c r="ID258" s="654">
        <v>46998896.020000003</v>
      </c>
      <c r="IE258" s="654">
        <v>46998896.020000003</v>
      </c>
      <c r="IF258" s="654">
        <v>47446073.890000001</v>
      </c>
      <c r="IG258" s="654">
        <v>47846098.560000002</v>
      </c>
      <c r="IH258" s="654">
        <v>48365288.93</v>
      </c>
      <c r="II258" s="654">
        <v>48831927.310000002</v>
      </c>
      <c r="IJ258" s="654">
        <v>49217638.579999998</v>
      </c>
      <c r="IK258" s="654">
        <v>49742048.109999999</v>
      </c>
      <c r="IL258" s="654">
        <v>49742048.109999999</v>
      </c>
      <c r="IM258" s="654">
        <v>50334461.810000002</v>
      </c>
      <c r="IN258" s="654">
        <v>50624927.939999998</v>
      </c>
      <c r="IO258" s="654">
        <v>50857792.780000001</v>
      </c>
      <c r="IP258" s="654">
        <v>51063005.75</v>
      </c>
      <c r="IQ258" s="654">
        <v>51276559.600000001</v>
      </c>
      <c r="IR258" s="654">
        <v>51276559.600000001</v>
      </c>
      <c r="IS258" s="654">
        <v>51276559.600000001</v>
      </c>
      <c r="IT258" s="654">
        <v>51276559.600000001</v>
      </c>
      <c r="IU258" s="654">
        <v>51276559.600000001</v>
      </c>
      <c r="IV258" s="654">
        <v>51276559.600000001</v>
      </c>
      <c r="IW258" s="654">
        <v>51611085.520000003</v>
      </c>
      <c r="IX258" s="654">
        <v>52039326.210000001</v>
      </c>
      <c r="IY258" s="654">
        <v>52656022.880000003</v>
      </c>
      <c r="IZ258" s="654">
        <v>52656022.880000003</v>
      </c>
      <c r="JA258" s="654">
        <v>52927056.840000004</v>
      </c>
      <c r="JB258" s="654">
        <v>53203650.200000003</v>
      </c>
      <c r="JC258" s="654">
        <v>53584699.340000004</v>
      </c>
      <c r="JD258" s="654">
        <v>54230199.409999996</v>
      </c>
      <c r="JE258" s="654">
        <v>54824180.469999999</v>
      </c>
      <c r="JF258" s="654">
        <v>55417272.469999999</v>
      </c>
      <c r="JG258" s="654">
        <v>55417272.469999999</v>
      </c>
      <c r="JH258" s="654">
        <v>56303408.68</v>
      </c>
      <c r="JI258" s="654">
        <v>57519048.549999997</v>
      </c>
      <c r="JJ258" s="654">
        <v>58013998.439999998</v>
      </c>
      <c r="JK258" s="654">
        <v>58221861.219999999</v>
      </c>
      <c r="JL258" s="654">
        <v>58379015.369999997</v>
      </c>
      <c r="JM258" s="654">
        <v>58539778.07</v>
      </c>
      <c r="JN258" s="654">
        <v>58539778.07</v>
      </c>
      <c r="JO258" s="654">
        <v>58664527.350000001</v>
      </c>
      <c r="JP258" s="654">
        <v>58782921.140000001</v>
      </c>
      <c r="JQ258" s="654">
        <v>58882931.079999998</v>
      </c>
      <c r="JR258" s="654">
        <v>58983412.43</v>
      </c>
      <c r="JS258" s="654">
        <v>59077446.490000002</v>
      </c>
      <c r="JT258" s="654">
        <v>59182501.960000001</v>
      </c>
      <c r="JU258" s="654">
        <v>59182501.960000001</v>
      </c>
      <c r="JV258" s="654">
        <v>59290369.990000002</v>
      </c>
      <c r="JW258" s="654">
        <v>59393926.289999999</v>
      </c>
      <c r="JX258" s="654">
        <v>59521761.700000003</v>
      </c>
      <c r="JY258" s="654">
        <v>59664092.460000001</v>
      </c>
      <c r="JZ258" s="654">
        <v>59809339.469999999</v>
      </c>
      <c r="KA258" s="654">
        <v>59962990.100000001</v>
      </c>
      <c r="KB258" s="654">
        <v>59962990.100000001</v>
      </c>
      <c r="KC258" s="654">
        <v>60127230.359999999</v>
      </c>
      <c r="KD258" s="654">
        <v>60320411.770000003</v>
      </c>
      <c r="KE258" s="654">
        <v>60524090.920000002</v>
      </c>
      <c r="KF258" s="654">
        <v>60689615.310000002</v>
      </c>
      <c r="KG258" s="654">
        <v>60855970.509999998</v>
      </c>
      <c r="KH258" s="654">
        <v>61025509.409999996</v>
      </c>
      <c r="KI258" s="654">
        <v>61025509.409999996</v>
      </c>
      <c r="KJ258" s="654">
        <v>61215851.789999999</v>
      </c>
      <c r="KK258" s="654">
        <v>61400917.539999999</v>
      </c>
      <c r="KL258" s="654">
        <v>61587758.799999997</v>
      </c>
      <c r="KM258" s="654">
        <v>61778494.75</v>
      </c>
      <c r="KN258" s="654">
        <v>61971915.979999997</v>
      </c>
      <c r="KO258" s="654">
        <v>62167447.810000002</v>
      </c>
      <c r="KP258" s="654">
        <v>62167447.810000002</v>
      </c>
      <c r="KQ258" s="654">
        <v>62366354.5</v>
      </c>
      <c r="KR258" s="654">
        <v>62545470.109999999</v>
      </c>
      <c r="KS258" s="654">
        <v>62704262.829999998</v>
      </c>
      <c r="KT258" s="654">
        <v>62829197.909999996</v>
      </c>
      <c r="KU258" s="654">
        <v>62949044.369999997</v>
      </c>
      <c r="KV258" s="654">
        <v>63064725.420000002</v>
      </c>
      <c r="KW258" s="654">
        <v>63064725.420000002</v>
      </c>
      <c r="KX258" s="654">
        <v>63193231.950000003</v>
      </c>
      <c r="KY258" s="654">
        <v>63321351.109999999</v>
      </c>
      <c r="KZ258" s="654">
        <v>63469257.350000001</v>
      </c>
      <c r="LA258" s="654">
        <v>63622297.060000002</v>
      </c>
      <c r="LB258" s="654">
        <v>63773654.549999997</v>
      </c>
      <c r="LC258" s="654">
        <v>63957052.890000001</v>
      </c>
      <c r="LD258" s="654">
        <v>63957052.890000001</v>
      </c>
      <c r="LE258" s="654">
        <v>64159666.899999999</v>
      </c>
      <c r="LF258" s="654">
        <v>64322521.619999997</v>
      </c>
      <c r="LG258" s="654">
        <v>64457350.25</v>
      </c>
      <c r="LH258" s="654">
        <v>64457350.25</v>
      </c>
      <c r="LI258" s="654">
        <v>64457350.25</v>
      </c>
      <c r="LJ258" s="654">
        <v>64457350.25</v>
      </c>
      <c r="LK258" s="654">
        <v>64457350.25</v>
      </c>
      <c r="LL258" s="654">
        <v>64457350.25</v>
      </c>
      <c r="LM258" s="654">
        <v>64577688.799999997</v>
      </c>
      <c r="LN258" s="654">
        <v>64718364.310000002</v>
      </c>
      <c r="LO258" s="654">
        <v>64837815.090000004</v>
      </c>
      <c r="LP258" s="654">
        <v>64958563.590000004</v>
      </c>
      <c r="LQ258" s="654">
        <v>65079031.689999998</v>
      </c>
      <c r="LR258" s="654">
        <v>65079031.689999998</v>
      </c>
      <c r="LS258" s="654">
        <v>65210636.729999997</v>
      </c>
      <c r="LT258" s="654">
        <v>65381374.700000003</v>
      </c>
      <c r="LU258" s="654">
        <v>65544383.950000003</v>
      </c>
      <c r="LV258" s="654">
        <v>65691535.030000001</v>
      </c>
      <c r="LW258" s="654">
        <v>65874730.68</v>
      </c>
      <c r="LX258" s="654">
        <v>66057744.109999999</v>
      </c>
      <c r="LY258" s="654">
        <v>66057744.109999999</v>
      </c>
      <c r="LZ258" s="654">
        <v>66257336.979999997</v>
      </c>
      <c r="MA258" s="654">
        <v>66462040.729999997</v>
      </c>
      <c r="MB258" s="654">
        <v>66670544.350000001</v>
      </c>
      <c r="MC258" s="654">
        <v>66875503.369999997</v>
      </c>
      <c r="MD258" s="654">
        <v>67066021.560000002</v>
      </c>
      <c r="ME258" s="654">
        <v>67247383.489999995</v>
      </c>
      <c r="MF258" s="654">
        <v>67247383.489999995</v>
      </c>
      <c r="MG258" s="654">
        <v>67436277.510000005</v>
      </c>
      <c r="MH258" s="654">
        <v>67630335.609999999</v>
      </c>
      <c r="MI258" s="654">
        <v>67831855.109999999</v>
      </c>
      <c r="MJ258" s="654">
        <v>68034249.980000004</v>
      </c>
      <c r="MK258" s="654">
        <v>68254430.400000006</v>
      </c>
      <c r="ML258" s="654">
        <v>68470490.420000002</v>
      </c>
      <c r="MM258" s="654">
        <v>68470490.420000002</v>
      </c>
      <c r="MN258" s="654">
        <v>68688067.879999995</v>
      </c>
      <c r="MO258" s="654">
        <v>68911511.310000002</v>
      </c>
      <c r="MP258" s="654">
        <v>69143080.260000005</v>
      </c>
      <c r="MQ258" s="654">
        <v>69371945.790000007</v>
      </c>
      <c r="MR258" s="654">
        <v>69599337</v>
      </c>
      <c r="MS258" s="654">
        <v>69818767.120000005</v>
      </c>
      <c r="MT258" s="654">
        <v>69818767.120000005</v>
      </c>
      <c r="MU258" s="654">
        <v>70034941.980000004</v>
      </c>
      <c r="MV258" s="654">
        <v>70252280.510000005</v>
      </c>
      <c r="MW258" s="654">
        <v>70474688.879999995</v>
      </c>
      <c r="MX258" s="654">
        <v>70685149.730000004</v>
      </c>
      <c r="MY258" s="654">
        <v>70891033.510000005</v>
      </c>
      <c r="MZ258" s="654">
        <v>71096162.790000007</v>
      </c>
      <c r="NA258" s="654">
        <v>71096162.790000007</v>
      </c>
      <c r="NB258" s="654">
        <v>71300312.299999997</v>
      </c>
      <c r="NC258" s="654">
        <v>71504396.069999993</v>
      </c>
      <c r="ND258" s="654">
        <v>71718159.849999994</v>
      </c>
      <c r="NE258" s="654">
        <v>71943839</v>
      </c>
      <c r="NF258" s="654">
        <v>72172616.840000004</v>
      </c>
      <c r="NG258" s="654">
        <v>72402396.090000004</v>
      </c>
      <c r="NH258" s="654">
        <v>72402396.090000004</v>
      </c>
      <c r="NI258" s="654">
        <v>72632825.870000005</v>
      </c>
      <c r="NJ258" s="654">
        <v>72873121.930000007</v>
      </c>
      <c r="NK258" s="654">
        <v>73116199.409999996</v>
      </c>
      <c r="NL258" s="654">
        <v>73362458.980000004</v>
      </c>
      <c r="NM258" s="654">
        <v>73615313.099999994</v>
      </c>
      <c r="NN258" s="654">
        <v>73871927.560000002</v>
      </c>
      <c r="NO258" s="654">
        <v>73871927.560000002</v>
      </c>
      <c r="NP258" s="654">
        <v>74101665.700000003</v>
      </c>
      <c r="NQ258" s="654">
        <v>74313046.310000002</v>
      </c>
      <c r="NR258" s="654">
        <v>74531115.129999995</v>
      </c>
      <c r="NS258" s="654">
        <v>74753108.310000002</v>
      </c>
      <c r="NT258" s="654">
        <v>74981126.040000007</v>
      </c>
      <c r="NU258" s="654">
        <v>75220950.730000004</v>
      </c>
      <c r="NV258" s="654">
        <v>75220950.730000004</v>
      </c>
      <c r="NW258" s="654">
        <v>75487755.5</v>
      </c>
      <c r="NX258" s="654">
        <v>75776692.200000003</v>
      </c>
      <c r="NY258" s="654">
        <v>76085147.790000007</v>
      </c>
      <c r="NZ258" s="654">
        <v>76413548.280000001</v>
      </c>
      <c r="OA258" s="654">
        <v>76711532.930000007</v>
      </c>
      <c r="OB258" s="654">
        <v>77041181.989999995</v>
      </c>
      <c r="OC258" s="654">
        <v>77041181.989999995</v>
      </c>
      <c r="OD258" s="654">
        <v>77387156.900000006</v>
      </c>
      <c r="OE258" s="654">
        <v>77742850.069999993</v>
      </c>
      <c r="OF258" s="654">
        <v>78114854.849999994</v>
      </c>
      <c r="OG258" s="654">
        <v>78497073.579999998</v>
      </c>
      <c r="OH258" s="654">
        <v>78906693.969999999</v>
      </c>
      <c r="OI258" s="654">
        <v>79324176.579999998</v>
      </c>
      <c r="OJ258" s="654">
        <v>79324176.579999998</v>
      </c>
      <c r="OK258" s="654">
        <v>79773465.989999995</v>
      </c>
      <c r="OL258" s="654">
        <v>80266916.260000005</v>
      </c>
      <c r="OM258" s="654">
        <v>80733555.569999993</v>
      </c>
      <c r="ON258" s="654">
        <v>81194910.579999998</v>
      </c>
      <c r="OO258" s="654">
        <v>81650050.730000004</v>
      </c>
      <c r="OP258" s="654">
        <v>82112271.439999998</v>
      </c>
      <c r="OQ258" s="654">
        <v>82112271.439999998</v>
      </c>
      <c r="OR258" s="654">
        <v>82581774.590000004</v>
      </c>
      <c r="OS258" s="654">
        <v>83054016.640000001</v>
      </c>
      <c r="OT258" s="654">
        <v>83545778.510000005</v>
      </c>
      <c r="OU258" s="654">
        <v>84042085.659999996</v>
      </c>
      <c r="OV258" s="654">
        <v>84548353.319999993</v>
      </c>
      <c r="OW258" s="654">
        <v>85065454.709999993</v>
      </c>
      <c r="OX258" s="654">
        <v>85065454.709999993</v>
      </c>
      <c r="OY258" s="654">
        <v>85601984.260000005</v>
      </c>
      <c r="OZ258" s="654">
        <v>86146501.079999998</v>
      </c>
      <c r="PA258" s="654">
        <v>86710074.079999998</v>
      </c>
      <c r="PB258" s="654">
        <v>87288100.840000004</v>
      </c>
      <c r="PC258" s="654">
        <v>87889935.519999996</v>
      </c>
      <c r="PD258" s="654">
        <v>88505390.75</v>
      </c>
      <c r="PE258" s="654">
        <v>88505390.75</v>
      </c>
      <c r="PF258" s="654">
        <v>89161602.989999995</v>
      </c>
      <c r="PG258" s="654">
        <v>89922709.590000004</v>
      </c>
      <c r="PH258" s="654">
        <v>90836438.480000004</v>
      </c>
      <c r="PI258" s="654">
        <v>91653220.590000004</v>
      </c>
      <c r="PJ258" s="654">
        <v>92506960.659999996</v>
      </c>
      <c r="PK258" s="654">
        <v>93407816.230000004</v>
      </c>
      <c r="PL258" s="654">
        <v>93407816.230000004</v>
      </c>
      <c r="PM258" s="654">
        <v>94443397.980000004</v>
      </c>
      <c r="PN258" s="654">
        <v>95628097.719999999</v>
      </c>
      <c r="PO258" s="654">
        <v>97047969.060000002</v>
      </c>
      <c r="PP258" s="654">
        <v>99011171.75</v>
      </c>
      <c r="PQ258" s="654">
        <v>103040019.31999999</v>
      </c>
      <c r="PR258" s="654">
        <v>109247614.23</v>
      </c>
      <c r="PS258" s="654">
        <v>109247614.23</v>
      </c>
      <c r="PT258" s="654">
        <v>114861703.98999999</v>
      </c>
      <c r="PU258" s="654">
        <v>119726193.45</v>
      </c>
      <c r="PV258" s="654">
        <v>121328284.43000001</v>
      </c>
      <c r="PW258" s="654">
        <v>122923494.52</v>
      </c>
      <c r="PX258" s="654">
        <v>122923494.52</v>
      </c>
      <c r="PY258" s="654">
        <v>124472291.13</v>
      </c>
      <c r="PZ258" s="654">
        <v>124472291.13</v>
      </c>
      <c r="QA258" s="654">
        <v>126429900.87</v>
      </c>
      <c r="QB258" s="654">
        <v>128601988.22</v>
      </c>
      <c r="QC258" s="654">
        <v>131097806.22</v>
      </c>
      <c r="QD258" s="654">
        <v>134151656.88</v>
      </c>
      <c r="QE258" s="654">
        <v>136865312.86000001</v>
      </c>
      <c r="QF258" s="654">
        <v>138742699.18000001</v>
      </c>
      <c r="QG258" s="654">
        <v>138742699.18000001</v>
      </c>
      <c r="QH258" s="654">
        <v>140157530.72999999</v>
      </c>
      <c r="QI258" s="654">
        <v>141177601.58000001</v>
      </c>
      <c r="QJ258" s="654">
        <v>142357182.53999999</v>
      </c>
      <c r="QK258" s="654">
        <v>143859912.52000001</v>
      </c>
      <c r="QL258" s="654">
        <v>146957285.09</v>
      </c>
      <c r="QM258" s="654">
        <v>148174349.21000001</v>
      </c>
      <c r="QN258" s="654">
        <v>148174349.21000001</v>
      </c>
      <c r="QO258" s="654">
        <v>149433207.00999999</v>
      </c>
      <c r="QP258" s="654">
        <v>151082511</v>
      </c>
      <c r="QQ258" s="654">
        <v>153335518.22999999</v>
      </c>
      <c r="QR258" s="654">
        <v>155084273.41</v>
      </c>
      <c r="QS258" s="654">
        <v>156044384.87</v>
      </c>
      <c r="QT258" s="654">
        <v>156988396.11000001</v>
      </c>
      <c r="QU258" s="654">
        <v>156988396.11000001</v>
      </c>
      <c r="QV258" s="654">
        <v>158181693.72</v>
      </c>
      <c r="QW258" s="654">
        <v>159694412.38</v>
      </c>
      <c r="QX258" s="654">
        <v>160745005.72999999</v>
      </c>
      <c r="QY258" s="654">
        <v>162099679.63</v>
      </c>
      <c r="QZ258" s="654">
        <v>163818860.05000001</v>
      </c>
      <c r="RA258" s="654">
        <v>164649904.53999999</v>
      </c>
      <c r="RB258" s="654">
        <v>164649904.53999999</v>
      </c>
      <c r="RC258" s="654">
        <v>166006061.41</v>
      </c>
      <c r="RD258" s="654">
        <v>166931485.88</v>
      </c>
      <c r="RE258" s="654">
        <v>167920737.22</v>
      </c>
      <c r="RF258" s="654">
        <v>169013821.00999999</v>
      </c>
      <c r="RG258" s="654">
        <v>169937575.00999999</v>
      </c>
      <c r="RH258" s="654">
        <v>171136362.27000001</v>
      </c>
      <c r="RI258" s="654">
        <v>171136362.27000001</v>
      </c>
      <c r="RJ258" s="654">
        <v>172295131.31</v>
      </c>
      <c r="RK258" s="654">
        <v>173034542.22</v>
      </c>
      <c r="RL258" s="654">
        <v>173612456.31</v>
      </c>
      <c r="RM258" s="654">
        <v>174302128.61000001</v>
      </c>
      <c r="RN258" s="654">
        <v>175069501.75</v>
      </c>
      <c r="RO258" s="654">
        <v>175887569</v>
      </c>
      <c r="RP258" s="654">
        <v>175887569</v>
      </c>
      <c r="RQ258" s="654">
        <v>176498158.41</v>
      </c>
      <c r="RR258" s="654">
        <v>177034256.22999999</v>
      </c>
      <c r="RS258" s="654">
        <v>177506235.06</v>
      </c>
      <c r="RT258" s="654">
        <v>178068579.93000001</v>
      </c>
      <c r="RU258" s="654">
        <v>179117313.78999999</v>
      </c>
      <c r="RV258" s="654">
        <v>181423573.91</v>
      </c>
      <c r="RW258" s="654">
        <v>181423573.91</v>
      </c>
      <c r="RX258" s="654">
        <v>182869340.19</v>
      </c>
      <c r="RY258" s="654">
        <v>185506774.46000001</v>
      </c>
      <c r="RZ258" s="654">
        <v>186451432.50999999</v>
      </c>
      <c r="SA258" s="654">
        <v>187196704.34</v>
      </c>
      <c r="SB258" s="654">
        <v>188409712.88</v>
      </c>
      <c r="SC258" s="654">
        <v>188833152.74000001</v>
      </c>
      <c r="SD258" s="654">
        <v>188833152.74000001</v>
      </c>
      <c r="SE258" s="654">
        <v>189138975.84999999</v>
      </c>
      <c r="SF258" s="654">
        <v>189482845.13999999</v>
      </c>
      <c r="SG258" s="654">
        <v>189685562.53999999</v>
      </c>
      <c r="SH258" s="654">
        <v>189896210.49000001</v>
      </c>
      <c r="SI258" s="654">
        <v>190057095.53</v>
      </c>
      <c r="SJ258" s="654">
        <v>190171299.72</v>
      </c>
      <c r="SK258" s="654">
        <v>190180944.75999999</v>
      </c>
      <c r="SL258" s="654">
        <v>190200890.28999999</v>
      </c>
      <c r="SM258" s="654">
        <v>190244908.97999999</v>
      </c>
      <c r="SN258" s="654">
        <v>190328123.97</v>
      </c>
      <c r="SO258" s="654">
        <v>190430184.53</v>
      </c>
      <c r="SP258" s="654">
        <v>190562922.44</v>
      </c>
      <c r="SQ258" s="654">
        <v>190745005.61000001</v>
      </c>
      <c r="SR258" s="654">
        <v>190754650.63999999</v>
      </c>
      <c r="SS258" s="654">
        <v>191061925.97999999</v>
      </c>
      <c r="ST258" s="654">
        <v>191505461.40000001</v>
      </c>
      <c r="SU258" s="654">
        <v>192118382.15000001</v>
      </c>
      <c r="SV258" s="654">
        <v>192563029.56999999</v>
      </c>
      <c r="SW258" s="654">
        <v>193340213.47</v>
      </c>
      <c r="SX258" s="654">
        <v>194438251.40000001</v>
      </c>
      <c r="SY258" s="654">
        <v>194468023.75</v>
      </c>
      <c r="SZ258" s="654">
        <v>195133625.80000001</v>
      </c>
      <c r="TA258" s="654">
        <v>195629358.63999999</v>
      </c>
      <c r="TB258" s="654">
        <v>196170164.69</v>
      </c>
      <c r="TC258" s="654">
        <v>197101511.36000001</v>
      </c>
      <c r="TD258" s="654">
        <v>198516133.19</v>
      </c>
      <c r="TE258" s="654">
        <v>198900126.34999999</v>
      </c>
      <c r="TF258" s="654">
        <v>198900126.34999999</v>
      </c>
      <c r="TG258" s="654">
        <v>198901550.13999999</v>
      </c>
      <c r="TH258" s="654">
        <v>198905025.56</v>
      </c>
      <c r="TI258" s="654">
        <v>198906162.61000001</v>
      </c>
      <c r="TJ258" s="654">
        <v>198906162.61000001</v>
      </c>
      <c r="TK258" s="654">
        <v>198906162.61000001</v>
      </c>
      <c r="TL258" s="654">
        <v>198906162.61000001</v>
      </c>
      <c r="TM258" s="654">
        <v>198906162.61000001</v>
      </c>
      <c r="TN258" s="654">
        <v>198906162.61000001</v>
      </c>
      <c r="TO258" s="654">
        <v>198906162.61000001</v>
      </c>
      <c r="TP258" s="654">
        <v>198906162.61000001</v>
      </c>
      <c r="TQ258" s="654">
        <v>198906162.61000001</v>
      </c>
      <c r="TR258" s="654">
        <v>198906162.61000001</v>
      </c>
      <c r="TS258" s="654">
        <v>198906162.61000001</v>
      </c>
      <c r="TT258" s="654">
        <v>198906162.61000001</v>
      </c>
      <c r="TU258" s="654">
        <v>198906162.61000001</v>
      </c>
      <c r="TV258" s="654">
        <v>198906162.61000001</v>
      </c>
      <c r="TW258" s="654">
        <v>198906162.61000001</v>
      </c>
      <c r="TX258" s="654">
        <v>198906162.61000001</v>
      </c>
      <c r="TY258" s="654">
        <v>198906162.61000001</v>
      </c>
      <c r="TZ258" s="654">
        <v>198906162.61000001</v>
      </c>
      <c r="UA258" s="654">
        <v>198906162.61000001</v>
      </c>
      <c r="UB258" s="654">
        <v>198906162.61000001</v>
      </c>
      <c r="UC258" s="654">
        <v>198906162.61000001</v>
      </c>
      <c r="UD258" s="654">
        <v>198906162.61000001</v>
      </c>
      <c r="UE258" s="654">
        <v>198906162.61000001</v>
      </c>
      <c r="UF258" s="654">
        <v>198906162.61000001</v>
      </c>
      <c r="UG258" s="654">
        <v>198906162.61000001</v>
      </c>
      <c r="UH258" s="654">
        <v>198906162.61000001</v>
      </c>
      <c r="UI258" s="654">
        <v>198906162.61000001</v>
      </c>
      <c r="UJ258" s="654">
        <v>198906162.61000001</v>
      </c>
      <c r="UK258" s="654">
        <v>198906162.61000001</v>
      </c>
      <c r="UL258" s="654">
        <v>198906162.61000001</v>
      </c>
      <c r="UM258" s="654">
        <v>198906162.61000001</v>
      </c>
      <c r="UN258" s="654">
        <v>198906162.61000001</v>
      </c>
      <c r="UO258" s="654">
        <v>198906162.61000001</v>
      </c>
      <c r="UP258" s="654">
        <v>198906162.61000001</v>
      </c>
      <c r="UQ258" s="654">
        <v>198906162.61000001</v>
      </c>
      <c r="UR258" s="654">
        <v>198906162.61000001</v>
      </c>
      <c r="US258" s="654">
        <v>198906162.61000001</v>
      </c>
      <c r="UT258" s="654">
        <v>198906162.61000001</v>
      </c>
      <c r="UU258" s="654">
        <v>198906162.61000001</v>
      </c>
      <c r="UV258" s="654">
        <v>198906162.61000001</v>
      </c>
      <c r="UW258" s="654">
        <v>198906162.61000001</v>
      </c>
      <c r="UX258" s="654">
        <v>198906162.61000001</v>
      </c>
      <c r="UY258" s="654">
        <v>198906162.61000001</v>
      </c>
      <c r="UZ258" s="654">
        <v>198906162.61000001</v>
      </c>
      <c r="VA258" s="654">
        <v>198906162.61000001</v>
      </c>
      <c r="VB258" s="654">
        <v>198906162.61000001</v>
      </c>
      <c r="VC258" s="654">
        <v>198906162.61000001</v>
      </c>
      <c r="VD258" s="654">
        <v>198906162.61000001</v>
      </c>
      <c r="VE258" s="654">
        <v>198906162.61000001</v>
      </c>
      <c r="VF258" s="654">
        <v>198906162.61000001</v>
      </c>
      <c r="VG258" s="654">
        <v>198906162.61000001</v>
      </c>
      <c r="VH258" s="654">
        <v>198906162.61000001</v>
      </c>
      <c r="VI258" s="654">
        <v>198906162.61000001</v>
      </c>
      <c r="VJ258" s="654">
        <v>198906162.61000001</v>
      </c>
      <c r="VK258" s="654">
        <v>198906162.61000001</v>
      </c>
      <c r="VL258" s="654">
        <v>198906162.61000001</v>
      </c>
      <c r="VM258" s="654">
        <v>198906162.61000001</v>
      </c>
    </row>
    <row r="259" spans="11:585">
      <c r="K259" t="s">
        <v>1076</v>
      </c>
      <c r="M259" s="654">
        <v>457401.18</v>
      </c>
      <c r="N259" s="654">
        <v>457401.18</v>
      </c>
      <c r="O259" s="654">
        <v>457401.18</v>
      </c>
      <c r="P259">
        <v>3437.41</v>
      </c>
      <c r="Q259">
        <v>3437.41</v>
      </c>
      <c r="R259">
        <v>3437.41</v>
      </c>
      <c r="S259" t="s">
        <v>6192</v>
      </c>
      <c r="GI259" s="654">
        <v>7736.06</v>
      </c>
      <c r="GJ259" s="654">
        <v>15472.12</v>
      </c>
      <c r="GK259" s="654">
        <v>28365.55</v>
      </c>
      <c r="GL259" s="654">
        <v>51573.72</v>
      </c>
      <c r="GM259" s="654">
        <v>51573.72</v>
      </c>
      <c r="GN259" s="654">
        <v>51573.72</v>
      </c>
      <c r="GO259" s="654">
        <v>51573.72</v>
      </c>
      <c r="GP259" s="654">
        <v>51573.72</v>
      </c>
      <c r="GQ259" s="654">
        <v>51573.72</v>
      </c>
      <c r="GR259" s="654">
        <v>51573.72</v>
      </c>
      <c r="GS259" s="654">
        <v>51573.72</v>
      </c>
      <c r="GT259" s="654">
        <v>51573.72</v>
      </c>
      <c r="GU259" s="654">
        <v>51573.72</v>
      </c>
      <c r="GV259" s="654">
        <v>51573.72</v>
      </c>
      <c r="GW259" s="654">
        <v>51573.72</v>
      </c>
      <c r="GX259" s="654">
        <v>51573.72</v>
      </c>
      <c r="GY259" s="654">
        <v>51573.72</v>
      </c>
      <c r="GZ259" s="654">
        <v>51573.72</v>
      </c>
      <c r="HA259" s="654">
        <v>51573.72</v>
      </c>
      <c r="HB259" s="654">
        <v>51573.72</v>
      </c>
      <c r="HC259" s="654">
        <v>51573.72</v>
      </c>
      <c r="HD259" s="654">
        <v>51573.72</v>
      </c>
      <c r="HE259" s="654">
        <v>51573.72</v>
      </c>
      <c r="HF259" s="654">
        <v>51573.72</v>
      </c>
      <c r="HG259" s="654">
        <v>51573.72</v>
      </c>
      <c r="HH259" s="654">
        <v>51573.72</v>
      </c>
      <c r="HI259" s="654">
        <v>51573.72</v>
      </c>
      <c r="HJ259" s="654">
        <v>51573.72</v>
      </c>
      <c r="HK259" s="654">
        <v>51573.72</v>
      </c>
      <c r="HL259" s="654">
        <v>51573.72</v>
      </c>
      <c r="HM259" s="654">
        <v>51573.72</v>
      </c>
      <c r="HN259" s="654">
        <v>51573.72</v>
      </c>
      <c r="HO259" s="654">
        <v>51573.72</v>
      </c>
      <c r="HP259" s="654">
        <v>51573.72</v>
      </c>
      <c r="HQ259" s="654">
        <v>51573.72</v>
      </c>
      <c r="HR259" s="654">
        <v>51573.72</v>
      </c>
      <c r="HS259" s="654">
        <v>51573.72</v>
      </c>
      <c r="HT259" s="654">
        <v>51573.72</v>
      </c>
      <c r="HU259" s="654">
        <v>51573.72</v>
      </c>
      <c r="HV259" s="654">
        <v>51573.72</v>
      </c>
      <c r="HW259" s="654">
        <v>51573.72</v>
      </c>
      <c r="HX259" s="654">
        <v>51573.72</v>
      </c>
      <c r="HY259" s="654">
        <v>51573.72</v>
      </c>
      <c r="HZ259" s="654">
        <v>51573.72</v>
      </c>
      <c r="IA259" s="654">
        <v>51573.72</v>
      </c>
      <c r="IB259" s="654">
        <v>51573.72</v>
      </c>
      <c r="IC259" s="654">
        <v>51573.72</v>
      </c>
      <c r="ID259" s="654">
        <v>51573.72</v>
      </c>
      <c r="IE259" s="654">
        <v>51573.72</v>
      </c>
      <c r="IF259" s="654">
        <v>55564.15</v>
      </c>
      <c r="IG259" s="654">
        <v>59554.57</v>
      </c>
      <c r="IH259" s="654">
        <v>63545</v>
      </c>
      <c r="II259" s="654">
        <v>67709.27</v>
      </c>
      <c r="IJ259" s="654">
        <v>72464.61</v>
      </c>
      <c r="IK259" s="654">
        <v>77602.399999999994</v>
      </c>
      <c r="IL259" s="654">
        <v>77602.399999999994</v>
      </c>
      <c r="IM259" s="654">
        <v>81071.3</v>
      </c>
      <c r="IN259" s="654">
        <v>84540.19</v>
      </c>
      <c r="IO259" s="654">
        <v>88009.08</v>
      </c>
      <c r="IP259" s="654">
        <v>91477.97</v>
      </c>
      <c r="IQ259" s="654">
        <v>94946.86</v>
      </c>
      <c r="IR259" s="654">
        <v>94946.86</v>
      </c>
      <c r="IS259" s="654">
        <v>94946.86</v>
      </c>
      <c r="IT259" s="654">
        <v>94946.86</v>
      </c>
      <c r="IU259" s="654">
        <v>94946.86</v>
      </c>
      <c r="IV259" s="654">
        <v>94946.86</v>
      </c>
      <c r="IW259" s="654">
        <v>99572.05</v>
      </c>
      <c r="IX259" s="654">
        <v>104197.24</v>
      </c>
      <c r="IY259" s="654">
        <v>108822.43</v>
      </c>
      <c r="IZ259" s="654">
        <v>108822.43</v>
      </c>
      <c r="JA259" s="654">
        <v>113447.62</v>
      </c>
      <c r="JB259" s="654">
        <v>118072.81</v>
      </c>
      <c r="JC259" s="654">
        <v>122698</v>
      </c>
      <c r="JD259" s="654">
        <v>128393.73</v>
      </c>
      <c r="JE259" s="654">
        <v>136070.88</v>
      </c>
      <c r="JF259" s="654">
        <v>145600.28</v>
      </c>
      <c r="JG259" s="654">
        <v>145600.28</v>
      </c>
      <c r="JH259" s="654">
        <v>156392.39000000001</v>
      </c>
      <c r="JI259" s="654">
        <v>167184.49</v>
      </c>
      <c r="JJ259" s="654">
        <v>183430.89</v>
      </c>
      <c r="JK259" s="654">
        <v>200295.22</v>
      </c>
      <c r="JL259" s="654">
        <v>219136.89</v>
      </c>
      <c r="JM259" s="654">
        <v>243386.66</v>
      </c>
      <c r="JN259" s="654">
        <v>243386.66</v>
      </c>
      <c r="JO259" s="654">
        <v>269355.86</v>
      </c>
      <c r="JP259" s="654">
        <v>277126.40999999997</v>
      </c>
      <c r="JQ259" s="654">
        <v>284896.96999999997</v>
      </c>
      <c r="JR259" s="654">
        <v>284896.96999999997</v>
      </c>
      <c r="JS259" s="654">
        <v>286795.2</v>
      </c>
      <c r="JT259" s="654">
        <v>288693.44</v>
      </c>
      <c r="JU259" s="654">
        <v>288693.44</v>
      </c>
      <c r="JV259" s="654">
        <v>290591.67</v>
      </c>
      <c r="JW259" s="654">
        <v>293122.65000000002</v>
      </c>
      <c r="JX259" s="654">
        <v>297804.96999999997</v>
      </c>
      <c r="JY259" s="654">
        <v>303879.33</v>
      </c>
      <c r="JZ259" s="654">
        <v>305777.56</v>
      </c>
      <c r="KA259" s="654">
        <v>307675.8</v>
      </c>
      <c r="KB259" s="654">
        <v>307675.8</v>
      </c>
      <c r="KC259" s="654">
        <v>309574.03000000003</v>
      </c>
      <c r="KD259" s="654">
        <v>312105.01</v>
      </c>
      <c r="KE259" s="654">
        <v>316787.33</v>
      </c>
      <c r="KF259" s="654">
        <v>322861.69</v>
      </c>
      <c r="KG259" s="654">
        <v>322861.69</v>
      </c>
      <c r="KH259" s="654">
        <v>322861.69</v>
      </c>
      <c r="KI259" s="654">
        <v>322861.69</v>
      </c>
      <c r="KJ259" s="654">
        <v>322861.69</v>
      </c>
      <c r="KK259" s="654">
        <v>322861.69</v>
      </c>
      <c r="KL259" s="654">
        <v>322861.69</v>
      </c>
      <c r="KM259" s="654">
        <v>322861.69</v>
      </c>
      <c r="KN259" s="654">
        <v>322861.69</v>
      </c>
      <c r="KO259" s="654">
        <v>322861.69</v>
      </c>
      <c r="KP259" s="654">
        <v>322861.69</v>
      </c>
      <c r="KQ259" s="654">
        <v>325387.56</v>
      </c>
      <c r="KR259" s="654">
        <v>327913.43</v>
      </c>
      <c r="KS259" s="654">
        <v>332123.21999999997</v>
      </c>
      <c r="KT259" s="654">
        <v>339700.85</v>
      </c>
      <c r="KU259" s="654">
        <v>339700.85</v>
      </c>
      <c r="KV259" s="654">
        <v>339700.85</v>
      </c>
      <c r="KW259" s="654">
        <v>339700.85</v>
      </c>
      <c r="KX259" s="654">
        <v>342226.72</v>
      </c>
      <c r="KY259" s="654">
        <v>344752.6</v>
      </c>
      <c r="KZ259" s="654">
        <v>348962.39</v>
      </c>
      <c r="LA259" s="654">
        <v>356540.01</v>
      </c>
      <c r="LB259" s="654">
        <v>360820.26</v>
      </c>
      <c r="LC259" s="654">
        <v>370257.88</v>
      </c>
      <c r="LD259" s="654">
        <v>370257.88</v>
      </c>
      <c r="LE259" s="654">
        <v>382549</v>
      </c>
      <c r="LF259" s="654">
        <v>400547.13</v>
      </c>
      <c r="LG259" s="654">
        <v>407423.62</v>
      </c>
      <c r="LH259" s="654">
        <v>407423.62</v>
      </c>
      <c r="LI259" s="654">
        <v>407423.62</v>
      </c>
      <c r="LJ259" s="654">
        <v>407423.62</v>
      </c>
      <c r="LK259" s="654">
        <v>407423.62</v>
      </c>
      <c r="LL259" s="654">
        <v>407423.62</v>
      </c>
      <c r="LM259" s="654">
        <v>421927.83</v>
      </c>
      <c r="LN259" s="654">
        <v>442591.05</v>
      </c>
      <c r="LO259" s="654">
        <v>442591.05</v>
      </c>
      <c r="LP259" s="654">
        <v>442591.05</v>
      </c>
      <c r="LQ259" s="654">
        <v>442591.05</v>
      </c>
      <c r="LR259" s="654">
        <v>442591.05</v>
      </c>
      <c r="LS259" s="654">
        <v>442591.05</v>
      </c>
      <c r="LT259" s="654">
        <v>442591.05</v>
      </c>
      <c r="LU259" s="654">
        <v>443234.8</v>
      </c>
      <c r="LV259" s="654">
        <v>443878.55</v>
      </c>
      <c r="LW259" s="654">
        <v>444522.3</v>
      </c>
      <c r="LX259" s="654">
        <v>445166.05</v>
      </c>
      <c r="LY259" s="654">
        <v>445166.05</v>
      </c>
      <c r="LZ259" s="654">
        <v>446346.26</v>
      </c>
      <c r="MA259" s="654">
        <v>448020.01</v>
      </c>
      <c r="MB259" s="654">
        <v>450101.48</v>
      </c>
      <c r="MC259" s="654">
        <v>450101.48</v>
      </c>
      <c r="MD259" s="654">
        <v>451225.88</v>
      </c>
      <c r="ME259" s="654">
        <v>452458.45</v>
      </c>
      <c r="MF259" s="654">
        <v>452458.45</v>
      </c>
      <c r="MG259" s="654">
        <v>454772.72</v>
      </c>
      <c r="MH259" s="654">
        <v>455830.64</v>
      </c>
      <c r="MI259" s="654">
        <v>457401.18</v>
      </c>
      <c r="MJ259" s="654">
        <v>457401.18</v>
      </c>
      <c r="MK259" s="654">
        <v>457401.18</v>
      </c>
      <c r="ML259" s="654">
        <v>457401.18</v>
      </c>
      <c r="MM259" s="654">
        <v>457401.18</v>
      </c>
      <c r="MN259" s="654">
        <v>457401.18</v>
      </c>
      <c r="MO259" s="654">
        <v>457401.18</v>
      </c>
      <c r="MP259" s="654">
        <v>457401.18</v>
      </c>
      <c r="MQ259" s="654">
        <v>457401.18</v>
      </c>
      <c r="MR259" s="654">
        <v>457401.18</v>
      </c>
      <c r="MS259" s="654">
        <v>457401.18</v>
      </c>
      <c r="MT259" s="654">
        <v>457401.18</v>
      </c>
      <c r="MU259" s="654">
        <v>457401.18</v>
      </c>
      <c r="MV259" s="654">
        <v>457401.18</v>
      </c>
      <c r="MW259" s="654">
        <v>457401.18</v>
      </c>
      <c r="MX259" s="654">
        <v>457401.18</v>
      </c>
      <c r="MY259" s="654">
        <v>457401.18</v>
      </c>
      <c r="MZ259" s="654">
        <v>457401.18</v>
      </c>
      <c r="NA259" s="654">
        <v>457401.18</v>
      </c>
      <c r="NB259" s="654">
        <v>457401.18</v>
      </c>
      <c r="NC259" s="654">
        <v>457401.18</v>
      </c>
      <c r="ND259" s="654">
        <v>457401.18</v>
      </c>
      <c r="NE259" s="654">
        <v>457401.18</v>
      </c>
      <c r="NF259" s="654">
        <v>457401.18</v>
      </c>
      <c r="NG259" s="654">
        <v>457401.18</v>
      </c>
      <c r="NH259" s="654">
        <v>457401.18</v>
      </c>
      <c r="NI259" s="654">
        <v>457401.18</v>
      </c>
      <c r="NJ259" s="654">
        <v>457401.18</v>
      </c>
      <c r="NK259" s="654">
        <v>457401.18</v>
      </c>
      <c r="NL259" s="654">
        <v>457401.18</v>
      </c>
      <c r="NM259" s="654">
        <v>457401.18</v>
      </c>
      <c r="NN259" s="654">
        <v>457401.18</v>
      </c>
      <c r="NO259" s="654">
        <v>457401.18</v>
      </c>
      <c r="NP259" s="654">
        <v>457401.18</v>
      </c>
      <c r="NQ259" s="654">
        <v>457401.18</v>
      </c>
      <c r="NR259" s="654">
        <v>457401.18</v>
      </c>
      <c r="NS259" s="654">
        <v>457401.18</v>
      </c>
      <c r="NT259" s="654">
        <v>457401.18</v>
      </c>
      <c r="NU259" s="654">
        <v>457401.18</v>
      </c>
      <c r="NV259" s="654">
        <v>457401.18</v>
      </c>
      <c r="NW259" s="654">
        <v>457401.18</v>
      </c>
      <c r="NX259" s="654">
        <v>457401.18</v>
      </c>
      <c r="NY259" s="654">
        <v>457401.18</v>
      </c>
      <c r="NZ259" s="654">
        <v>457401.18</v>
      </c>
      <c r="OA259" s="654">
        <v>457401.18</v>
      </c>
      <c r="OB259" s="654">
        <v>457401.18</v>
      </c>
      <c r="OC259" s="654">
        <v>457401.18</v>
      </c>
      <c r="OD259" s="654">
        <v>457401.18</v>
      </c>
      <c r="OE259" s="654">
        <v>457401.18</v>
      </c>
      <c r="OF259" s="654">
        <v>457401.18</v>
      </c>
      <c r="OG259" s="654">
        <v>457401.18</v>
      </c>
      <c r="OH259" s="654">
        <v>457401.18</v>
      </c>
      <c r="OI259" s="654">
        <v>457401.18</v>
      </c>
      <c r="OJ259" s="654">
        <v>457401.18</v>
      </c>
      <c r="OK259" s="654">
        <v>457401.18</v>
      </c>
      <c r="OL259" s="654">
        <v>457401.18</v>
      </c>
      <c r="OM259" s="654">
        <v>457401.18</v>
      </c>
      <c r="ON259" s="654">
        <v>457401.18</v>
      </c>
      <c r="OO259" s="654">
        <v>457401.18</v>
      </c>
      <c r="OP259" s="654">
        <v>457401.18</v>
      </c>
      <c r="OQ259" s="654">
        <v>457401.18</v>
      </c>
      <c r="OR259" s="654">
        <v>457401.18</v>
      </c>
      <c r="OS259" s="654">
        <v>457401.18</v>
      </c>
      <c r="OT259" s="654">
        <v>457401.18</v>
      </c>
      <c r="OU259" s="654">
        <v>457401.18</v>
      </c>
      <c r="OV259" s="654">
        <v>457401.18</v>
      </c>
      <c r="OW259" s="654">
        <v>457401.18</v>
      </c>
      <c r="OX259" s="654">
        <v>457401.18</v>
      </c>
      <c r="OY259" s="654">
        <v>457401.18</v>
      </c>
      <c r="OZ259" s="654">
        <v>457401.18</v>
      </c>
      <c r="PA259" s="654">
        <v>457401.18</v>
      </c>
      <c r="PB259" s="654">
        <v>457401.18</v>
      </c>
      <c r="PC259" s="654">
        <v>457401.18</v>
      </c>
      <c r="PD259" s="654">
        <v>457401.18</v>
      </c>
      <c r="PE259" s="654">
        <v>457401.18</v>
      </c>
      <c r="PF259" s="654">
        <v>457401.18</v>
      </c>
      <c r="PG259" s="654">
        <v>457401.18</v>
      </c>
      <c r="PH259" s="654">
        <v>457401.18</v>
      </c>
      <c r="PI259" s="654">
        <v>457401.18</v>
      </c>
      <c r="PJ259" s="654">
        <v>457401.18</v>
      </c>
      <c r="PK259" s="654">
        <v>457401.18</v>
      </c>
      <c r="PL259" s="654">
        <v>457401.18</v>
      </c>
      <c r="PM259" s="654">
        <v>457401.18</v>
      </c>
      <c r="PN259" s="654">
        <v>457401.18</v>
      </c>
      <c r="PO259" s="654">
        <v>457401.18</v>
      </c>
      <c r="PP259" s="654">
        <v>457401.18</v>
      </c>
      <c r="PQ259" s="654">
        <v>457401.18</v>
      </c>
      <c r="PR259" s="654">
        <v>457401.18</v>
      </c>
      <c r="PS259" s="654">
        <v>457401.18</v>
      </c>
      <c r="PT259" s="654">
        <v>457401.18</v>
      </c>
      <c r="PU259" s="654">
        <v>457401.18</v>
      </c>
      <c r="PV259" s="654">
        <v>457401.18</v>
      </c>
      <c r="PW259" s="654">
        <v>457401.18</v>
      </c>
      <c r="PX259" s="654">
        <v>457401.18</v>
      </c>
      <c r="PY259" s="654">
        <v>457401.18</v>
      </c>
      <c r="PZ259" s="654">
        <v>457401.18</v>
      </c>
      <c r="QA259" s="654">
        <v>457401.18</v>
      </c>
      <c r="QB259" s="654">
        <v>457401.18</v>
      </c>
      <c r="QC259" s="654">
        <v>457401.18</v>
      </c>
      <c r="QD259" s="654">
        <v>457401.18</v>
      </c>
      <c r="QE259" s="654">
        <v>457401.18</v>
      </c>
      <c r="QF259" s="654">
        <v>457401.18</v>
      </c>
      <c r="QG259" s="654">
        <v>457401.18</v>
      </c>
      <c r="QH259" s="654">
        <v>457401.18</v>
      </c>
      <c r="QI259" s="654">
        <v>457401.18</v>
      </c>
      <c r="QJ259" s="654">
        <v>457401.18</v>
      </c>
      <c r="QK259" s="654">
        <v>457401.18</v>
      </c>
      <c r="QL259" s="654">
        <v>457401.18</v>
      </c>
      <c r="QM259" s="654">
        <v>457401.18</v>
      </c>
      <c r="QN259" s="654">
        <v>457401.18</v>
      </c>
      <c r="QO259" s="654">
        <v>457401.18</v>
      </c>
      <c r="QP259" s="654">
        <v>457401.18</v>
      </c>
      <c r="QQ259" s="654">
        <v>457401.18</v>
      </c>
      <c r="QR259" s="654">
        <v>457401.18</v>
      </c>
      <c r="QS259" s="654">
        <v>457401.18</v>
      </c>
      <c r="QT259" s="654">
        <v>457401.18</v>
      </c>
      <c r="QU259" s="654">
        <v>457401.18</v>
      </c>
      <c r="QV259" s="654">
        <v>457401.18</v>
      </c>
      <c r="QW259" s="654">
        <v>457401.18</v>
      </c>
      <c r="QX259" s="654">
        <v>457401.18</v>
      </c>
      <c r="QY259" s="654">
        <v>457401.18</v>
      </c>
      <c r="QZ259" s="654">
        <v>457401.18</v>
      </c>
      <c r="RA259" s="654">
        <v>457401.18</v>
      </c>
      <c r="RB259" s="654">
        <v>457401.18</v>
      </c>
      <c r="RC259" s="654">
        <v>457401.18</v>
      </c>
      <c r="RD259" s="654">
        <v>457401.18</v>
      </c>
      <c r="RE259" s="654">
        <v>457401.18</v>
      </c>
      <c r="RF259" s="654">
        <v>457401.18</v>
      </c>
      <c r="RG259" s="654">
        <v>457401.18</v>
      </c>
      <c r="RH259" s="654">
        <v>457401.18</v>
      </c>
      <c r="RI259" s="654">
        <v>457401.18</v>
      </c>
      <c r="RJ259" s="654">
        <v>457401.18</v>
      </c>
      <c r="RK259" s="654">
        <v>457401.18</v>
      </c>
      <c r="RL259" s="654">
        <v>457401.18</v>
      </c>
      <c r="RM259" s="654">
        <v>457401.18</v>
      </c>
      <c r="RN259" s="654">
        <v>457401.18</v>
      </c>
      <c r="RO259" s="654">
        <v>457401.18</v>
      </c>
      <c r="RP259" s="654">
        <v>457401.18</v>
      </c>
      <c r="RQ259" s="654">
        <v>457401.18</v>
      </c>
      <c r="RR259" s="654">
        <v>457401.18</v>
      </c>
      <c r="RS259" s="654">
        <v>457401.18</v>
      </c>
      <c r="RT259" s="654">
        <v>457401.18</v>
      </c>
      <c r="RU259" s="654">
        <v>457401.18</v>
      </c>
      <c r="RV259" s="654">
        <v>457401.18</v>
      </c>
      <c r="RW259" s="654">
        <v>457401.18</v>
      </c>
      <c r="RX259" s="654">
        <v>457401.18</v>
      </c>
      <c r="RY259" s="654">
        <v>457401.18</v>
      </c>
      <c r="RZ259" s="654">
        <v>457401.18</v>
      </c>
      <c r="SA259" s="654">
        <v>457401.18</v>
      </c>
      <c r="SB259" s="654">
        <v>457401.18</v>
      </c>
      <c r="SC259" s="654">
        <v>457401.18</v>
      </c>
      <c r="SD259" s="654">
        <v>457401.18</v>
      </c>
      <c r="SE259" s="654">
        <v>457401.18</v>
      </c>
      <c r="SF259" s="654">
        <v>457401.18</v>
      </c>
      <c r="SG259" s="654">
        <v>457401.18</v>
      </c>
      <c r="SH259" s="654">
        <v>457401.18</v>
      </c>
      <c r="SI259" s="654">
        <v>457401.18</v>
      </c>
      <c r="SJ259" s="654">
        <v>457401.18</v>
      </c>
      <c r="SK259" s="654">
        <v>457401.18</v>
      </c>
      <c r="SL259" s="654">
        <v>457401.18</v>
      </c>
      <c r="SM259" s="654">
        <v>457401.18</v>
      </c>
      <c r="SN259" s="654">
        <v>457401.18</v>
      </c>
      <c r="SO259" s="654">
        <v>457401.18</v>
      </c>
      <c r="SP259" s="654">
        <v>457401.18</v>
      </c>
      <c r="SQ259" s="654">
        <v>457401.18</v>
      </c>
      <c r="SR259" s="654">
        <v>457401.18</v>
      </c>
      <c r="SS259" s="654">
        <v>457401.18</v>
      </c>
      <c r="ST259" s="654">
        <v>457401.18</v>
      </c>
      <c r="SU259" s="654">
        <v>457401.18</v>
      </c>
      <c r="SV259" s="654">
        <v>457401.18</v>
      </c>
      <c r="SW259" s="654">
        <v>457401.18</v>
      </c>
      <c r="SX259" s="654">
        <v>457401.18</v>
      </c>
      <c r="SY259" s="654">
        <v>457401.18</v>
      </c>
      <c r="SZ259" s="654">
        <v>457401.18</v>
      </c>
      <c r="TA259" s="654">
        <v>457401.18</v>
      </c>
      <c r="TB259" s="654">
        <v>457401.18</v>
      </c>
      <c r="TC259" s="654">
        <v>457401.18</v>
      </c>
      <c r="TD259" s="654">
        <v>457401.18</v>
      </c>
      <c r="TE259" s="654">
        <v>457401.18</v>
      </c>
      <c r="TF259" s="654">
        <v>457401.18</v>
      </c>
      <c r="TG259" s="654">
        <v>457401.18</v>
      </c>
      <c r="TH259" s="654">
        <v>457401.18</v>
      </c>
      <c r="TI259" s="654">
        <v>457401.18</v>
      </c>
      <c r="TJ259" s="654">
        <v>457401.18</v>
      </c>
      <c r="TK259" s="654">
        <v>457401.18</v>
      </c>
      <c r="TL259" s="654">
        <v>457401.18</v>
      </c>
      <c r="TM259" s="654">
        <v>457401.18</v>
      </c>
      <c r="TN259" s="654">
        <v>457401.18</v>
      </c>
      <c r="TO259" s="654">
        <v>457401.18</v>
      </c>
      <c r="TP259" s="654">
        <v>457401.18</v>
      </c>
      <c r="TQ259" s="654">
        <v>457401.18</v>
      </c>
      <c r="TR259" s="654">
        <v>457401.18</v>
      </c>
      <c r="TS259" s="654">
        <v>457401.18</v>
      </c>
      <c r="TT259" s="654">
        <v>457401.18</v>
      </c>
      <c r="TU259" s="654">
        <v>457401.18</v>
      </c>
      <c r="TV259" s="654">
        <v>457401.18</v>
      </c>
      <c r="TW259" s="654">
        <v>457401.18</v>
      </c>
      <c r="TX259" s="654">
        <v>457401.18</v>
      </c>
      <c r="TY259" s="654">
        <v>457401.18</v>
      </c>
      <c r="TZ259" s="654">
        <v>457401.18</v>
      </c>
      <c r="UA259" s="654">
        <v>457401.18</v>
      </c>
      <c r="UB259" s="654">
        <v>457401.18</v>
      </c>
      <c r="UC259" s="654">
        <v>457401.18</v>
      </c>
      <c r="UD259" s="654">
        <v>457401.18</v>
      </c>
      <c r="UE259" s="654">
        <v>457401.18</v>
      </c>
      <c r="UF259" s="654">
        <v>457401.18</v>
      </c>
      <c r="UG259" s="654">
        <v>457401.18</v>
      </c>
      <c r="UH259" s="654">
        <v>457401.18</v>
      </c>
      <c r="UI259" s="654">
        <v>457401.18</v>
      </c>
      <c r="UJ259" s="654">
        <v>457401.18</v>
      </c>
      <c r="UK259" s="654">
        <v>457401.18</v>
      </c>
      <c r="UL259" s="654">
        <v>457401.18</v>
      </c>
      <c r="UM259" s="654">
        <v>457401.18</v>
      </c>
      <c r="UN259" s="654">
        <v>457401.18</v>
      </c>
      <c r="UO259" s="654">
        <v>457401.18</v>
      </c>
      <c r="UP259" s="654">
        <v>457401.18</v>
      </c>
      <c r="UQ259" s="654">
        <v>457401.18</v>
      </c>
      <c r="UR259" s="654">
        <v>457401.18</v>
      </c>
      <c r="US259" s="654">
        <v>457401.18</v>
      </c>
      <c r="UT259" s="654">
        <v>457401.18</v>
      </c>
      <c r="UU259" s="654">
        <v>457401.18</v>
      </c>
      <c r="UV259" s="654">
        <v>457401.18</v>
      </c>
      <c r="UW259" s="654">
        <v>457401.18</v>
      </c>
      <c r="UX259" s="654">
        <v>457401.18</v>
      </c>
      <c r="UY259" s="654">
        <v>457401.18</v>
      </c>
      <c r="UZ259" s="654">
        <v>457401.18</v>
      </c>
      <c r="VA259" s="654">
        <v>457401.18</v>
      </c>
      <c r="VB259" s="654">
        <v>457401.18</v>
      </c>
      <c r="VC259" s="654">
        <v>457401.18</v>
      </c>
      <c r="VD259" s="654">
        <v>457401.18</v>
      </c>
      <c r="VE259" s="654">
        <v>457401.18</v>
      </c>
      <c r="VF259" s="654">
        <v>457401.18</v>
      </c>
      <c r="VG259" s="654">
        <v>457401.18</v>
      </c>
      <c r="VH259" s="654">
        <v>457401.18</v>
      </c>
      <c r="VI259" s="654">
        <v>457401.18</v>
      </c>
      <c r="VJ259" s="654">
        <v>457401.18</v>
      </c>
      <c r="VK259" s="654">
        <v>457401.18</v>
      </c>
      <c r="VL259" s="654">
        <v>457401.18</v>
      </c>
      <c r="VM259" s="654">
        <v>457401.18</v>
      </c>
    </row>
    <row r="260" spans="11:585">
      <c r="K260" t="s">
        <v>1077</v>
      </c>
      <c r="M260" s="654">
        <v>31040591.649999999</v>
      </c>
      <c r="N260" s="654">
        <v>31040591.649999999</v>
      </c>
      <c r="O260" s="654">
        <v>29924053.16</v>
      </c>
      <c r="P260">
        <v>22808.799999999999</v>
      </c>
      <c r="Q260">
        <v>22808.799999999999</v>
      </c>
      <c r="R260">
        <v>21945.45</v>
      </c>
      <c r="S260" t="s">
        <v>6192</v>
      </c>
      <c r="BR260" s="654">
        <v>24583.01</v>
      </c>
      <c r="BS260" s="654">
        <v>24583.01</v>
      </c>
      <c r="BT260" s="654">
        <v>61712.17</v>
      </c>
      <c r="BU260" s="654">
        <v>98841.33</v>
      </c>
      <c r="BV260" s="654">
        <v>166876.17000000001</v>
      </c>
      <c r="BW260" s="654">
        <v>166876.17000000001</v>
      </c>
      <c r="BX260" s="654">
        <v>234911.01</v>
      </c>
      <c r="BY260" s="654">
        <v>302945.84999999998</v>
      </c>
      <c r="BZ260" s="654">
        <v>302945.84999999998</v>
      </c>
      <c r="CA260" s="654">
        <v>370980.69</v>
      </c>
      <c r="CB260" s="654">
        <v>439015.53</v>
      </c>
      <c r="CC260" s="654">
        <v>507050.37</v>
      </c>
      <c r="CD260" s="654">
        <v>579721.05000000005</v>
      </c>
      <c r="CE260" s="654">
        <v>666299.25</v>
      </c>
      <c r="CF260" s="654">
        <v>761080.33</v>
      </c>
      <c r="CG260" s="654">
        <v>761080.33</v>
      </c>
      <c r="CH260" s="654">
        <v>872332.57</v>
      </c>
      <c r="CI260" s="654">
        <v>1001462.56</v>
      </c>
      <c r="CJ260" s="654">
        <v>1134069.43</v>
      </c>
      <c r="CK260" s="654">
        <v>1276535.6200000001</v>
      </c>
      <c r="CL260" s="654">
        <v>1366680.38</v>
      </c>
      <c r="CM260" s="654">
        <v>1463460.18</v>
      </c>
      <c r="CN260" s="654">
        <v>1463460.18</v>
      </c>
      <c r="CO260" s="654">
        <v>1562061.57</v>
      </c>
      <c r="CP260" s="654">
        <v>1619557.1</v>
      </c>
      <c r="CQ260" s="654">
        <v>1682218.11</v>
      </c>
      <c r="CR260" s="654">
        <v>1774187.79</v>
      </c>
      <c r="CS260" s="654">
        <v>1866157.47</v>
      </c>
      <c r="CT260" s="654">
        <v>1958127.15</v>
      </c>
      <c r="CU260" s="654">
        <v>1958127.15</v>
      </c>
      <c r="CV260" s="654">
        <v>2058338.34</v>
      </c>
      <c r="CW260" s="654">
        <v>2189639.85</v>
      </c>
      <c r="CX260" s="654">
        <v>2333236.2999999998</v>
      </c>
      <c r="CY260" s="654">
        <v>2496339.04</v>
      </c>
      <c r="CZ260" s="654">
        <v>2662885.0699999998</v>
      </c>
      <c r="DA260" s="654">
        <v>2829431.09</v>
      </c>
      <c r="DB260" s="654">
        <v>2829431.09</v>
      </c>
      <c r="DC260" s="654">
        <v>2911503.97</v>
      </c>
      <c r="DD260" s="654">
        <v>2993576.84</v>
      </c>
      <c r="DE260" s="654">
        <v>3075649.71</v>
      </c>
      <c r="DF260" s="654">
        <v>3161822.3</v>
      </c>
      <c r="DG260" s="654">
        <v>3251860.8</v>
      </c>
      <c r="DH260" s="654">
        <v>3345765.2</v>
      </c>
      <c r="DI260" s="654">
        <v>3345765.2</v>
      </c>
      <c r="DJ260" s="654">
        <v>3439669.61</v>
      </c>
      <c r="DK260" s="654">
        <v>3533574.02</v>
      </c>
      <c r="DL260" s="654">
        <v>3630011.64</v>
      </c>
      <c r="DM260" s="654">
        <v>3728982.46</v>
      </c>
      <c r="DN260" s="654">
        <v>3827953.29</v>
      </c>
      <c r="DO260" s="654">
        <v>3926924.12</v>
      </c>
      <c r="DP260" s="654">
        <v>3926924.12</v>
      </c>
      <c r="DQ260" s="654">
        <v>4033841.67</v>
      </c>
      <c r="DR260" s="654">
        <v>4152540.7</v>
      </c>
      <c r="DS260" s="654">
        <v>4271239.7300000004</v>
      </c>
      <c r="DT260" s="654">
        <v>4389938.76</v>
      </c>
      <c r="DU260" s="654">
        <v>4515362.2699999996</v>
      </c>
      <c r="DV260" s="654">
        <v>4653986.37</v>
      </c>
      <c r="DW260" s="654">
        <v>4653986.37</v>
      </c>
      <c r="DX260" s="654">
        <v>4805508.95</v>
      </c>
      <c r="DY260" s="654">
        <v>4964892.9000000004</v>
      </c>
      <c r="DZ260" s="654">
        <v>5126203.04</v>
      </c>
      <c r="EA260" s="654">
        <v>5296708.79</v>
      </c>
      <c r="EB260" s="654">
        <v>5470382.7800000003</v>
      </c>
      <c r="EC260" s="654">
        <v>5656082.2400000002</v>
      </c>
      <c r="ED260" s="654">
        <v>5656082.2400000002</v>
      </c>
      <c r="EE260" s="654">
        <v>5860376.4299999997</v>
      </c>
      <c r="EF260" s="654">
        <v>6085968.1799999997</v>
      </c>
      <c r="EG260" s="654">
        <v>6313332.6699999999</v>
      </c>
      <c r="EH260" s="654">
        <v>6540699.9199999999</v>
      </c>
      <c r="EI260" s="654">
        <v>6776207.9400000004</v>
      </c>
      <c r="EJ260" s="654">
        <v>7022238.3399999999</v>
      </c>
      <c r="EK260" s="654">
        <v>7022238.3399999999</v>
      </c>
      <c r="EL260" s="654">
        <v>7273738.1900000004</v>
      </c>
      <c r="EM260" s="654">
        <v>7529526.29</v>
      </c>
      <c r="EN260" s="654">
        <v>7796380.6200000001</v>
      </c>
      <c r="EO260" s="654">
        <v>8051594.5099999998</v>
      </c>
      <c r="EP260" s="654">
        <v>8270065.0300000003</v>
      </c>
      <c r="EQ260" s="654">
        <v>8453118.2699999996</v>
      </c>
      <c r="ER260" s="654">
        <v>8453118.2699999996</v>
      </c>
      <c r="ES260" s="654">
        <v>8609769.5399999991</v>
      </c>
      <c r="ET260" s="654">
        <v>8766420.8100000005</v>
      </c>
      <c r="EU260" s="654">
        <v>8923072.0800000001</v>
      </c>
      <c r="EV260" s="654">
        <v>9079723.3499999996</v>
      </c>
      <c r="EW260" s="654">
        <v>9236374.6199999992</v>
      </c>
      <c r="EX260" s="654">
        <v>9393025.8900000006</v>
      </c>
      <c r="EY260" s="654">
        <v>9393025.8900000006</v>
      </c>
      <c r="EZ260" s="654">
        <v>9549677.1600000001</v>
      </c>
      <c r="FA260" s="654">
        <v>9706328.4299999997</v>
      </c>
      <c r="FB260" s="654">
        <v>9862979.6999999993</v>
      </c>
      <c r="FC260" s="654">
        <v>10019630.970000001</v>
      </c>
      <c r="FD260" s="654">
        <v>10176284.039999999</v>
      </c>
      <c r="FE260" s="654">
        <v>10332937.550000001</v>
      </c>
      <c r="FF260" s="654">
        <v>10332937.550000001</v>
      </c>
      <c r="FG260" s="654">
        <v>10489731.73</v>
      </c>
      <c r="FH260" s="654">
        <v>10654825.550000001</v>
      </c>
      <c r="FI260" s="654">
        <v>10821843.85</v>
      </c>
      <c r="FJ260" s="654">
        <v>11007294.49</v>
      </c>
      <c r="FK260" s="654">
        <v>11195266.539999999</v>
      </c>
      <c r="FL260" s="654">
        <v>11386267.630000001</v>
      </c>
      <c r="FM260" s="654">
        <v>11386267.630000001</v>
      </c>
      <c r="FN260" s="654">
        <v>11591411</v>
      </c>
      <c r="FO260" s="654">
        <v>11802824.550000001</v>
      </c>
      <c r="FP260" s="654">
        <v>12022116.869999999</v>
      </c>
      <c r="FQ260" s="654">
        <v>12248278.48</v>
      </c>
      <c r="FR260" s="654">
        <v>12483623.560000001</v>
      </c>
      <c r="FS260" s="654">
        <v>12733965.300000001</v>
      </c>
      <c r="FT260" s="654">
        <v>12733965.300000001</v>
      </c>
      <c r="FU260" s="654">
        <v>12984308.93</v>
      </c>
      <c r="FV260" s="654">
        <v>13236867.560000001</v>
      </c>
      <c r="FW260" s="654">
        <v>13498312.67</v>
      </c>
      <c r="FX260" s="654">
        <v>13774224.470000001</v>
      </c>
      <c r="FY260" s="654">
        <v>14053455.970000001</v>
      </c>
      <c r="FZ260" s="654">
        <v>14323677.41</v>
      </c>
      <c r="GA260" s="654">
        <v>14323677.41</v>
      </c>
      <c r="GB260" s="654">
        <v>14593725.02</v>
      </c>
      <c r="GC260" s="654">
        <v>14868871.07</v>
      </c>
      <c r="GD260" s="654">
        <v>15151896.82</v>
      </c>
      <c r="GE260" s="654">
        <v>15452934.800000001</v>
      </c>
      <c r="GF260" s="654">
        <v>15765878.060000001</v>
      </c>
      <c r="GG260" s="654">
        <v>16083799.9</v>
      </c>
      <c r="GH260" s="654">
        <v>16083799.9</v>
      </c>
      <c r="GI260" s="654">
        <v>16403959.25</v>
      </c>
      <c r="GJ260" s="654">
        <v>16747943.369999999</v>
      </c>
      <c r="GK260" s="654">
        <v>17093221.949999999</v>
      </c>
      <c r="GL260" s="654">
        <v>17445747.219999999</v>
      </c>
      <c r="GM260" s="654">
        <v>17810414.199999999</v>
      </c>
      <c r="GN260" s="654">
        <v>18189274.350000001</v>
      </c>
      <c r="GO260" s="654">
        <v>18189274.350000001</v>
      </c>
      <c r="GP260" s="654">
        <v>18572458.399999999</v>
      </c>
      <c r="GQ260" s="654">
        <v>18962248.940000001</v>
      </c>
      <c r="GR260" s="654">
        <v>19359902.82</v>
      </c>
      <c r="GS260" s="654">
        <v>19763559.370000001</v>
      </c>
      <c r="GT260" s="654">
        <v>20180009.079999998</v>
      </c>
      <c r="GU260" s="654">
        <v>20605105.91</v>
      </c>
      <c r="GV260" s="654">
        <v>20605105.91</v>
      </c>
      <c r="GW260" s="654">
        <v>21038503.120000001</v>
      </c>
      <c r="GX260" s="654">
        <v>21460293.649999999</v>
      </c>
      <c r="GY260" s="654">
        <v>21905363.52</v>
      </c>
      <c r="GZ260" s="654">
        <v>22354360.760000002</v>
      </c>
      <c r="HA260" s="654">
        <v>22659393.57</v>
      </c>
      <c r="HB260" s="654">
        <v>22947464.710000001</v>
      </c>
      <c r="HC260" s="654">
        <v>22947464.710000001</v>
      </c>
      <c r="HD260" s="654">
        <v>23237562.949999999</v>
      </c>
      <c r="HE260" s="654">
        <v>23527661.489999998</v>
      </c>
      <c r="HF260" s="654">
        <v>23747208.030000001</v>
      </c>
      <c r="HG260" s="654">
        <v>23964096.579999998</v>
      </c>
      <c r="HH260" s="654">
        <v>24183039.260000002</v>
      </c>
      <c r="HI260" s="654">
        <v>24372601.760000002</v>
      </c>
      <c r="HJ260" s="654">
        <v>24372601.760000002</v>
      </c>
      <c r="HK260" s="654">
        <v>24560973.23</v>
      </c>
      <c r="HL260" s="654">
        <v>24752815.190000001</v>
      </c>
      <c r="HM260" s="654">
        <v>24930055.43</v>
      </c>
      <c r="HN260" s="654">
        <v>25106382.370000001</v>
      </c>
      <c r="HO260" s="654">
        <v>25241501.57</v>
      </c>
      <c r="HP260" s="654">
        <v>25388898.719999999</v>
      </c>
      <c r="HQ260" s="654">
        <v>25388898.719999999</v>
      </c>
      <c r="HR260" s="654">
        <v>25503254.300000001</v>
      </c>
      <c r="HS260" s="654">
        <v>25503254.300000001</v>
      </c>
      <c r="HT260" s="654">
        <v>25614712.559999999</v>
      </c>
      <c r="HU260" s="654">
        <v>25703167.25</v>
      </c>
      <c r="HV260" s="654">
        <v>25791707.59</v>
      </c>
      <c r="HW260" s="654">
        <v>25884579.890000001</v>
      </c>
      <c r="HX260" s="654">
        <v>25884579.890000001</v>
      </c>
      <c r="HY260" s="654">
        <v>25978158.780000001</v>
      </c>
      <c r="HZ260" s="654">
        <v>26059506.539999999</v>
      </c>
      <c r="IA260" s="654">
        <v>26141550.370000001</v>
      </c>
      <c r="IB260" s="654">
        <v>26206997.309999999</v>
      </c>
      <c r="IC260" s="654">
        <v>26278251.760000002</v>
      </c>
      <c r="ID260" s="654">
        <v>26366208.07</v>
      </c>
      <c r="IE260" s="654">
        <v>26366208.07</v>
      </c>
      <c r="IF260" s="654">
        <v>26454164.420000002</v>
      </c>
      <c r="IG260" s="654">
        <v>26543157.84</v>
      </c>
      <c r="IH260" s="654">
        <v>26635216.710000001</v>
      </c>
      <c r="II260" s="654">
        <v>26727275.579999998</v>
      </c>
      <c r="IJ260" s="654">
        <v>26821264.23</v>
      </c>
      <c r="IK260" s="654">
        <v>26893072.390000001</v>
      </c>
      <c r="IL260" s="654">
        <v>26893072.390000001</v>
      </c>
      <c r="IM260" s="654">
        <v>26946990.710000001</v>
      </c>
      <c r="IN260" s="654">
        <v>26999155.440000001</v>
      </c>
      <c r="IO260" s="654">
        <v>27054312.370000001</v>
      </c>
      <c r="IP260" s="654">
        <v>27116917.800000001</v>
      </c>
      <c r="IQ260" s="654">
        <v>27180134.640000001</v>
      </c>
      <c r="IR260" s="654">
        <v>27180134.640000001</v>
      </c>
      <c r="IS260" s="654">
        <v>27180134.640000001</v>
      </c>
      <c r="IT260" s="654">
        <v>27180134.640000001</v>
      </c>
      <c r="IU260" s="654">
        <v>27180134.640000001</v>
      </c>
      <c r="IV260" s="654">
        <v>27180134.640000001</v>
      </c>
      <c r="IW260" s="654">
        <v>27264427.120000001</v>
      </c>
      <c r="IX260" s="654">
        <v>27331390.91</v>
      </c>
      <c r="IY260" s="654">
        <v>27420929.949999999</v>
      </c>
      <c r="IZ260" s="654">
        <v>27420929.949999999</v>
      </c>
      <c r="JA260" s="654">
        <v>27523247.399999999</v>
      </c>
      <c r="JB260" s="654">
        <v>27627138.760000002</v>
      </c>
      <c r="JC260" s="654">
        <v>27741575.539999999</v>
      </c>
      <c r="JD260" s="654">
        <v>27862517.859999999</v>
      </c>
      <c r="JE260" s="654">
        <v>27944794.579999998</v>
      </c>
      <c r="JF260" s="654">
        <v>28021983.010000002</v>
      </c>
      <c r="JG260" s="654">
        <v>28021983.010000002</v>
      </c>
      <c r="JH260" s="654">
        <v>28038092.440000001</v>
      </c>
      <c r="JI260" s="654">
        <v>28048308.690000001</v>
      </c>
      <c r="JJ260" s="654">
        <v>28058915.469999999</v>
      </c>
      <c r="JK260" s="654">
        <v>28069522.25</v>
      </c>
      <c r="JL260" s="654">
        <v>28080129.030000001</v>
      </c>
      <c r="JM260" s="654">
        <v>28090735.82</v>
      </c>
      <c r="JN260" s="654">
        <v>28090735.82</v>
      </c>
      <c r="JO260" s="654">
        <v>28101342.600000001</v>
      </c>
      <c r="JP260" s="654">
        <v>28111949.379999999</v>
      </c>
      <c r="JQ260" s="654">
        <v>28122556.199999999</v>
      </c>
      <c r="JR260" s="654">
        <v>28133163.02</v>
      </c>
      <c r="JS260" s="654">
        <v>28143769.84</v>
      </c>
      <c r="JT260" s="654">
        <v>28154376.670000002</v>
      </c>
      <c r="JU260" s="654">
        <v>28154376.670000002</v>
      </c>
      <c r="JV260" s="654">
        <v>28164983.489999998</v>
      </c>
      <c r="JW260" s="654">
        <v>28175590.309999999</v>
      </c>
      <c r="JX260" s="654">
        <v>28186298.789999999</v>
      </c>
      <c r="JY260" s="654">
        <v>28197547.629999999</v>
      </c>
      <c r="JZ260" s="654">
        <v>28208796.48</v>
      </c>
      <c r="KA260" s="654">
        <v>28220045.32</v>
      </c>
      <c r="KB260" s="654">
        <v>28220045.32</v>
      </c>
      <c r="KC260" s="654">
        <v>28231294.170000002</v>
      </c>
      <c r="KD260" s="654">
        <v>28242543.02</v>
      </c>
      <c r="KE260" s="654">
        <v>28253791.859999999</v>
      </c>
      <c r="KF260" s="654">
        <v>28265040.710000001</v>
      </c>
      <c r="KG260" s="654">
        <v>28276289.550000001</v>
      </c>
      <c r="KH260" s="654">
        <v>28287538.399999999</v>
      </c>
      <c r="KI260" s="654">
        <v>28287538.399999999</v>
      </c>
      <c r="KJ260" s="654">
        <v>28298787.25</v>
      </c>
      <c r="KK260" s="654">
        <v>28310036.09</v>
      </c>
      <c r="KL260" s="654">
        <v>28321535.579999998</v>
      </c>
      <c r="KM260" s="654">
        <v>28334037.66</v>
      </c>
      <c r="KN260" s="654">
        <v>28343591.84</v>
      </c>
      <c r="KO260" s="654">
        <v>28351403.710000001</v>
      </c>
      <c r="KP260" s="654">
        <v>28351403.710000001</v>
      </c>
      <c r="KQ260" s="654">
        <v>28359215.579999998</v>
      </c>
      <c r="KR260" s="654">
        <v>28367215.57</v>
      </c>
      <c r="KS260" s="654">
        <v>28375262.59</v>
      </c>
      <c r="KT260" s="654">
        <v>28383309.609999999</v>
      </c>
      <c r="KU260" s="654">
        <v>28391356.629999999</v>
      </c>
      <c r="KV260" s="654">
        <v>28399403.649999999</v>
      </c>
      <c r="KW260" s="654">
        <v>28399403.649999999</v>
      </c>
      <c r="KX260" s="654">
        <v>28407450.670000002</v>
      </c>
      <c r="KY260" s="654">
        <v>28415497.690000001</v>
      </c>
      <c r="KZ260" s="654">
        <v>28423544.710000001</v>
      </c>
      <c r="LA260" s="654">
        <v>28431591.73</v>
      </c>
      <c r="LB260" s="654">
        <v>28440014.719999999</v>
      </c>
      <c r="LC260" s="654">
        <v>28449314.969999999</v>
      </c>
      <c r="LD260" s="654">
        <v>28449314.969999999</v>
      </c>
      <c r="LE260" s="654">
        <v>28460172.600000001</v>
      </c>
      <c r="LF260" s="654">
        <v>28471203.280000001</v>
      </c>
      <c r="LG260" s="654">
        <v>28482339.77</v>
      </c>
      <c r="LH260" s="654">
        <v>28482339.77</v>
      </c>
      <c r="LI260" s="654">
        <v>28482339.77</v>
      </c>
      <c r="LJ260" s="654">
        <v>28482339.77</v>
      </c>
      <c r="LK260" s="654">
        <v>28482339.77</v>
      </c>
      <c r="LL260" s="654">
        <v>28482339.77</v>
      </c>
      <c r="LM260" s="654">
        <v>28493605.600000001</v>
      </c>
      <c r="LN260" s="654">
        <v>28504871.43</v>
      </c>
      <c r="LO260" s="654">
        <v>28516137.260000002</v>
      </c>
      <c r="LP260" s="654">
        <v>28527403.09</v>
      </c>
      <c r="LQ260" s="654">
        <v>28538668.920000002</v>
      </c>
      <c r="LR260" s="654">
        <v>28538668.920000002</v>
      </c>
      <c r="LS260" s="654">
        <v>28549934.75</v>
      </c>
      <c r="LT260" s="654">
        <v>28561200.579999998</v>
      </c>
      <c r="LU260" s="654">
        <v>28572466.41</v>
      </c>
      <c r="LV260" s="654">
        <v>28583732.239999998</v>
      </c>
      <c r="LW260" s="654">
        <v>28594998.07</v>
      </c>
      <c r="LX260" s="654">
        <v>28606263.890000001</v>
      </c>
      <c r="LY260" s="654">
        <v>28606263.890000001</v>
      </c>
      <c r="LZ260" s="654">
        <v>28617529.719999999</v>
      </c>
      <c r="MA260" s="654">
        <v>28628795.550000001</v>
      </c>
      <c r="MB260" s="654">
        <v>28640061.379999999</v>
      </c>
      <c r="MC260" s="654">
        <v>28651327.210000001</v>
      </c>
      <c r="MD260" s="654">
        <v>28662593.039999999</v>
      </c>
      <c r="ME260" s="654">
        <v>28673858.870000001</v>
      </c>
      <c r="MF260" s="654">
        <v>28673858.870000001</v>
      </c>
      <c r="MG260" s="654">
        <v>28685124.699999999</v>
      </c>
      <c r="MH260" s="654">
        <v>28696390.530000001</v>
      </c>
      <c r="MI260" s="654">
        <v>28707656.359999999</v>
      </c>
      <c r="MJ260" s="654">
        <v>28718922.190000001</v>
      </c>
      <c r="MK260" s="654">
        <v>28730188.010000002</v>
      </c>
      <c r="ML260" s="654">
        <v>28741453.84</v>
      </c>
      <c r="MM260" s="654">
        <v>28741453.84</v>
      </c>
      <c r="MN260" s="654">
        <v>28752719.670000002</v>
      </c>
      <c r="MO260" s="654">
        <v>28763985.5</v>
      </c>
      <c r="MP260" s="654">
        <v>28775251.329999998</v>
      </c>
      <c r="MQ260" s="654">
        <v>28786517.16</v>
      </c>
      <c r="MR260" s="654">
        <v>28797782.989999998</v>
      </c>
      <c r="MS260" s="654">
        <v>28809048.82</v>
      </c>
      <c r="MT260" s="654">
        <v>28809048.82</v>
      </c>
      <c r="MU260" s="654">
        <v>28820314.649999999</v>
      </c>
      <c r="MV260" s="654">
        <v>28831580.48</v>
      </c>
      <c r="MW260" s="654">
        <v>28842846.309999999</v>
      </c>
      <c r="MX260" s="654">
        <v>28854112.129999999</v>
      </c>
      <c r="MY260" s="654">
        <v>28865377.960000001</v>
      </c>
      <c r="MZ260" s="654">
        <v>28876643.789999999</v>
      </c>
      <c r="NA260" s="654">
        <v>28876643.789999999</v>
      </c>
      <c r="NB260" s="654">
        <v>28887909.620000001</v>
      </c>
      <c r="NC260" s="654">
        <v>28899175.449999999</v>
      </c>
      <c r="ND260" s="654">
        <v>28911193.219999999</v>
      </c>
      <c r="NE260" s="654">
        <v>28925096.609999999</v>
      </c>
      <c r="NF260" s="654">
        <v>28939440.16</v>
      </c>
      <c r="NG260" s="654">
        <v>28953924.800000001</v>
      </c>
      <c r="NH260" s="654">
        <v>28953924.800000001</v>
      </c>
      <c r="NI260" s="654">
        <v>28968409.43</v>
      </c>
      <c r="NJ260" s="654">
        <v>28982894.07</v>
      </c>
      <c r="NK260" s="654">
        <v>28997378.710000001</v>
      </c>
      <c r="NL260" s="654">
        <v>29011863.350000001</v>
      </c>
      <c r="NM260" s="654">
        <v>29026347.98</v>
      </c>
      <c r="NN260" s="654">
        <v>29040832.620000001</v>
      </c>
      <c r="NO260" s="654">
        <v>29040832.620000001</v>
      </c>
      <c r="NP260" s="654">
        <v>29055317.260000002</v>
      </c>
      <c r="NQ260" s="654">
        <v>29069801.899999999</v>
      </c>
      <c r="NR260" s="654">
        <v>29084286.530000001</v>
      </c>
      <c r="NS260" s="654">
        <v>29098771.170000002</v>
      </c>
      <c r="NT260" s="654">
        <v>29113255.809999999</v>
      </c>
      <c r="NU260" s="654">
        <v>29127740.449999999</v>
      </c>
      <c r="NV260" s="654">
        <v>29127740.449999999</v>
      </c>
      <c r="NW260" s="654">
        <v>29142225.079999998</v>
      </c>
      <c r="NX260" s="654">
        <v>29156709.719999999</v>
      </c>
      <c r="NY260" s="654">
        <v>29171194.359999999</v>
      </c>
      <c r="NZ260" s="654">
        <v>29185679</v>
      </c>
      <c r="OA260" s="654">
        <v>29200163.629999999</v>
      </c>
      <c r="OB260" s="654">
        <v>29214648.27</v>
      </c>
      <c r="OC260" s="654">
        <v>29214648.27</v>
      </c>
      <c r="OD260" s="654">
        <v>29229132.91</v>
      </c>
      <c r="OE260" s="654">
        <v>29243617.550000001</v>
      </c>
      <c r="OF260" s="654">
        <v>29258102.18</v>
      </c>
      <c r="OG260" s="654">
        <v>29272586.82</v>
      </c>
      <c r="OH260" s="654">
        <v>29287071.460000001</v>
      </c>
      <c r="OI260" s="654">
        <v>29301556.09</v>
      </c>
      <c r="OJ260" s="654">
        <v>29301556.09</v>
      </c>
      <c r="OK260" s="654">
        <v>29316888.109999999</v>
      </c>
      <c r="OL260" s="654">
        <v>29332946.879999999</v>
      </c>
      <c r="OM260" s="654">
        <v>29349040.920000002</v>
      </c>
      <c r="ON260" s="654">
        <v>29365134.960000001</v>
      </c>
      <c r="OO260" s="654">
        <v>29381229</v>
      </c>
      <c r="OP260" s="654">
        <v>29397323.039999999</v>
      </c>
      <c r="OQ260" s="654">
        <v>29397323.039999999</v>
      </c>
      <c r="OR260" s="654">
        <v>29413417.09</v>
      </c>
      <c r="OS260" s="654">
        <v>29429511.129999999</v>
      </c>
      <c r="OT260" s="654">
        <v>29445605.170000002</v>
      </c>
      <c r="OU260" s="654">
        <v>29461699.210000001</v>
      </c>
      <c r="OV260" s="654">
        <v>29477793.25</v>
      </c>
      <c r="OW260" s="654">
        <v>29493887.289999999</v>
      </c>
      <c r="OX260" s="654">
        <v>29493887.289999999</v>
      </c>
      <c r="OY260" s="654">
        <v>29509981.329999998</v>
      </c>
      <c r="OZ260" s="654">
        <v>29526075.379999999</v>
      </c>
      <c r="PA260" s="654">
        <v>29542169.420000002</v>
      </c>
      <c r="PB260" s="654">
        <v>29558263.460000001</v>
      </c>
      <c r="PC260" s="654">
        <v>29574357.5</v>
      </c>
      <c r="PD260" s="654">
        <v>29590451.539999999</v>
      </c>
      <c r="PE260" s="654">
        <v>29590451.539999999</v>
      </c>
      <c r="PF260" s="654">
        <v>29606545.579999998</v>
      </c>
      <c r="PG260" s="654">
        <v>29622639.629999999</v>
      </c>
      <c r="PH260" s="654">
        <v>29638733.670000002</v>
      </c>
      <c r="PI260" s="654">
        <v>29654827.710000001</v>
      </c>
      <c r="PJ260" s="654">
        <v>29670921.75</v>
      </c>
      <c r="PK260" s="654">
        <v>29687015.789999999</v>
      </c>
      <c r="PL260" s="654">
        <v>29687015.789999999</v>
      </c>
      <c r="PM260" s="654">
        <v>29703109.829999998</v>
      </c>
      <c r="PN260" s="654">
        <v>29719203.870000001</v>
      </c>
      <c r="PO260" s="654">
        <v>29735297.920000002</v>
      </c>
      <c r="PP260" s="654">
        <v>29751391.960000001</v>
      </c>
      <c r="PQ260" s="654">
        <v>29826349.289999999</v>
      </c>
      <c r="PR260" s="654">
        <v>29901306.620000001</v>
      </c>
      <c r="PS260" s="654">
        <v>29901306.620000001</v>
      </c>
      <c r="PT260" s="654">
        <v>29983956.449999999</v>
      </c>
      <c r="PU260" s="654">
        <v>30082460.350000001</v>
      </c>
      <c r="PV260" s="654">
        <v>30153939.550000001</v>
      </c>
      <c r="PW260" s="654">
        <v>30230329.5</v>
      </c>
      <c r="PX260" s="654">
        <v>30230329.5</v>
      </c>
      <c r="PY260" s="654">
        <v>30292393.100000001</v>
      </c>
      <c r="PZ260" s="654">
        <v>30292393.100000001</v>
      </c>
      <c r="QA260" s="654">
        <v>30388315.989999998</v>
      </c>
      <c r="QB260" s="654">
        <v>30522608.039999999</v>
      </c>
      <c r="QC260" s="654">
        <v>30672247.75</v>
      </c>
      <c r="QD260" s="654">
        <v>30848745.870000001</v>
      </c>
      <c r="QE260" s="654">
        <v>31040591.649999999</v>
      </c>
      <c r="QF260" s="654">
        <v>31040591.649999999</v>
      </c>
      <c r="QG260" s="654">
        <v>31040591.649999999</v>
      </c>
      <c r="QH260" s="654">
        <v>31040591.649999999</v>
      </c>
      <c r="QI260" s="654">
        <v>31040591.649999999</v>
      </c>
      <c r="QJ260" s="654">
        <v>31040591.649999999</v>
      </c>
      <c r="QK260" s="654">
        <v>31040591.649999999</v>
      </c>
      <c r="QL260" s="654">
        <v>31040591.649999999</v>
      </c>
      <c r="QM260" s="654">
        <v>31040591.649999999</v>
      </c>
      <c r="QN260" s="654">
        <v>31040591.649999999</v>
      </c>
      <c r="QO260" s="654">
        <v>31040591.649999999</v>
      </c>
      <c r="QP260" s="654">
        <v>31040591.649999999</v>
      </c>
      <c r="QQ260" s="654">
        <v>31040591.649999999</v>
      </c>
      <c r="QR260" s="654">
        <v>31040591.649999999</v>
      </c>
      <c r="QS260" s="654">
        <v>31040591.649999999</v>
      </c>
      <c r="QT260" s="654">
        <v>31040591.649999999</v>
      </c>
      <c r="QU260" s="654">
        <v>31040591.649999999</v>
      </c>
      <c r="QV260" s="654">
        <v>31040591.649999999</v>
      </c>
      <c r="QW260" s="654">
        <v>31040591.649999999</v>
      </c>
      <c r="QX260" s="654">
        <v>31040591.649999999</v>
      </c>
      <c r="QY260" s="654">
        <v>31040591.649999999</v>
      </c>
      <c r="QZ260" s="654">
        <v>31040591.649999999</v>
      </c>
      <c r="RA260" s="654">
        <v>31040591.649999999</v>
      </c>
      <c r="RB260" s="654">
        <v>31040591.649999999</v>
      </c>
      <c r="RC260" s="654">
        <v>31040591.649999999</v>
      </c>
      <c r="RD260" s="654">
        <v>31040591.649999999</v>
      </c>
      <c r="RE260" s="654">
        <v>31040591.649999999</v>
      </c>
      <c r="RF260" s="654">
        <v>31040591.649999999</v>
      </c>
      <c r="RG260" s="654">
        <v>31040591.649999999</v>
      </c>
      <c r="RH260" s="654">
        <v>31040591.649999999</v>
      </c>
      <c r="RI260" s="654">
        <v>31040591.649999999</v>
      </c>
      <c r="RJ260" s="654">
        <v>31040591.649999999</v>
      </c>
      <c r="RK260" s="654">
        <v>31040591.649999999</v>
      </c>
      <c r="RL260" s="654">
        <v>31040591.649999999</v>
      </c>
      <c r="RM260" s="654">
        <v>31040591.649999999</v>
      </c>
      <c r="RN260" s="654">
        <v>31040591.649999999</v>
      </c>
      <c r="RO260" s="654">
        <v>31040591.649999999</v>
      </c>
      <c r="RP260" s="654">
        <v>31040591.649999999</v>
      </c>
      <c r="RQ260" s="654">
        <v>31040591.649999999</v>
      </c>
      <c r="RR260" s="654">
        <v>31040591.649999999</v>
      </c>
      <c r="RS260" s="654">
        <v>31040591.649999999</v>
      </c>
      <c r="RT260" s="654">
        <v>31040591.649999999</v>
      </c>
      <c r="RU260" s="654">
        <v>31040591.649999999</v>
      </c>
      <c r="RV260" s="654">
        <v>31040591.649999999</v>
      </c>
      <c r="RW260" s="654">
        <v>31040591.649999999</v>
      </c>
      <c r="RX260" s="654">
        <v>31040591.649999999</v>
      </c>
      <c r="RY260" s="654">
        <v>31040591.649999999</v>
      </c>
      <c r="RZ260" s="654">
        <v>31040591.649999999</v>
      </c>
      <c r="SA260" s="654">
        <v>31040591.649999999</v>
      </c>
      <c r="SB260" s="654">
        <v>31040591.649999999</v>
      </c>
      <c r="SC260" s="654">
        <v>31040591.649999999</v>
      </c>
      <c r="SD260" s="654">
        <v>31040591.649999999</v>
      </c>
      <c r="SE260" s="654">
        <v>31040591.649999999</v>
      </c>
      <c r="SF260" s="654">
        <v>31040591.649999999</v>
      </c>
      <c r="SG260" s="654">
        <v>31040591.649999999</v>
      </c>
      <c r="SH260" s="654">
        <v>31040591.649999999</v>
      </c>
      <c r="SI260" s="654">
        <v>31040591.649999999</v>
      </c>
      <c r="SJ260" s="654">
        <v>31040591.649999999</v>
      </c>
      <c r="SK260" s="654">
        <v>31040591.649999999</v>
      </c>
      <c r="SL260" s="654">
        <v>31040591.649999999</v>
      </c>
      <c r="SM260" s="654">
        <v>31040591.649999999</v>
      </c>
      <c r="SN260" s="654">
        <v>31040591.649999999</v>
      </c>
      <c r="SO260" s="654">
        <v>31040591.649999999</v>
      </c>
      <c r="SP260" s="654">
        <v>31040591.649999999</v>
      </c>
      <c r="SQ260" s="654">
        <v>31040591.649999999</v>
      </c>
      <c r="SR260" s="654">
        <v>31040591.649999999</v>
      </c>
      <c r="SS260" s="654">
        <v>31040591.649999999</v>
      </c>
      <c r="ST260" s="654">
        <v>31040591.649999999</v>
      </c>
      <c r="SU260" s="654">
        <v>31040591.649999999</v>
      </c>
      <c r="SV260" s="654">
        <v>31040591.649999999</v>
      </c>
      <c r="SW260" s="654">
        <v>31040591.649999999</v>
      </c>
      <c r="SX260" s="654">
        <v>31040591.649999999</v>
      </c>
      <c r="SY260" s="654">
        <v>31040591.649999999</v>
      </c>
      <c r="SZ260" s="654">
        <v>31040591.649999999</v>
      </c>
      <c r="TA260" s="654">
        <v>31040591.649999999</v>
      </c>
      <c r="TB260" s="654">
        <v>31040591.649999999</v>
      </c>
      <c r="TC260" s="654">
        <v>31040591.649999999</v>
      </c>
      <c r="TD260" s="654">
        <v>31040591.649999999</v>
      </c>
      <c r="TE260" s="654">
        <v>31040591.649999999</v>
      </c>
      <c r="TF260" s="654">
        <v>31040591.649999999</v>
      </c>
      <c r="TG260" s="654">
        <v>31040591.649999999</v>
      </c>
      <c r="TH260" s="654">
        <v>31040591.649999999</v>
      </c>
      <c r="TI260" s="654">
        <v>31040591.649999999</v>
      </c>
      <c r="TJ260" s="654">
        <v>31040591.649999999</v>
      </c>
      <c r="TK260" s="654">
        <v>31040591.649999999</v>
      </c>
      <c r="TL260" s="654">
        <v>31040591.649999999</v>
      </c>
      <c r="TM260" s="654">
        <v>31040591.649999999</v>
      </c>
      <c r="TN260" s="654">
        <v>31040591.649999999</v>
      </c>
      <c r="TO260" s="654">
        <v>31040591.649999999</v>
      </c>
      <c r="TP260" s="654">
        <v>31040591.649999999</v>
      </c>
      <c r="TQ260" s="654">
        <v>31040591.649999999</v>
      </c>
      <c r="TR260" s="654">
        <v>31040591.649999999</v>
      </c>
      <c r="TS260" s="654">
        <v>31040591.649999999</v>
      </c>
      <c r="TT260" s="654">
        <v>31040591.649999999</v>
      </c>
      <c r="TU260" s="654">
        <v>31040591.649999999</v>
      </c>
      <c r="TV260" s="654">
        <v>31040591.649999999</v>
      </c>
      <c r="TW260" s="654">
        <v>31040591.649999999</v>
      </c>
      <c r="TX260" s="654">
        <v>31040591.649999999</v>
      </c>
      <c r="TY260" s="654">
        <v>31040591.649999999</v>
      </c>
      <c r="TZ260" s="654">
        <v>31040591.649999999</v>
      </c>
      <c r="UA260" s="654">
        <v>31040591.649999999</v>
      </c>
      <c r="UB260" s="654">
        <v>31040591.649999999</v>
      </c>
      <c r="UC260" s="654">
        <v>31040591.649999999</v>
      </c>
      <c r="UD260" s="654">
        <v>31040591.649999999</v>
      </c>
      <c r="UE260" s="654">
        <v>31040591.649999999</v>
      </c>
      <c r="UF260" s="654">
        <v>31040591.649999999</v>
      </c>
      <c r="UG260" s="654">
        <v>31040591.649999999</v>
      </c>
      <c r="UH260" s="654">
        <v>31040591.649999999</v>
      </c>
      <c r="UI260" s="654">
        <v>31040591.649999999</v>
      </c>
      <c r="UJ260" s="654">
        <v>31040591.649999999</v>
      </c>
      <c r="UK260" s="654">
        <v>31040591.649999999</v>
      </c>
      <c r="UL260" s="654">
        <v>31040591.649999999</v>
      </c>
      <c r="UM260" s="654">
        <v>31040591.649999999</v>
      </c>
      <c r="UN260" s="654">
        <v>31040591.649999999</v>
      </c>
      <c r="UO260" s="654">
        <v>31040591.649999999</v>
      </c>
      <c r="UP260" s="654">
        <v>31040591.649999999</v>
      </c>
      <c r="UQ260" s="654">
        <v>31040591.649999999</v>
      </c>
      <c r="UR260" s="654">
        <v>31040591.649999999</v>
      </c>
      <c r="US260" s="654">
        <v>31040591.649999999</v>
      </c>
      <c r="UT260" s="654">
        <v>31040591.649999999</v>
      </c>
      <c r="UU260" s="654">
        <v>31040591.649999999</v>
      </c>
      <c r="UV260" s="654">
        <v>31040591.649999999</v>
      </c>
      <c r="UW260" s="654">
        <v>31040591.649999999</v>
      </c>
      <c r="UX260" s="654">
        <v>31040591.649999999</v>
      </c>
      <c r="UY260" s="654">
        <v>31040591.649999999</v>
      </c>
      <c r="UZ260" s="654">
        <v>31040591.649999999</v>
      </c>
      <c r="VA260" s="654">
        <v>31040591.649999999</v>
      </c>
      <c r="VB260" s="654">
        <v>31040591.649999999</v>
      </c>
      <c r="VC260" s="654">
        <v>31040591.649999999</v>
      </c>
      <c r="VD260" s="654">
        <v>31040591.649999999</v>
      </c>
      <c r="VE260" s="654">
        <v>31040591.649999999</v>
      </c>
      <c r="VF260" s="654">
        <v>31040591.649999999</v>
      </c>
      <c r="VG260" s="654">
        <v>31040591.649999999</v>
      </c>
      <c r="VH260" s="654">
        <v>31040591.649999999</v>
      </c>
      <c r="VI260" s="654">
        <v>31040591.649999999</v>
      </c>
      <c r="VJ260" s="654">
        <v>31040591.649999999</v>
      </c>
      <c r="VK260" s="654">
        <v>31040591.649999999</v>
      </c>
      <c r="VL260" s="654">
        <v>31040591.649999999</v>
      </c>
      <c r="VM260" s="654">
        <v>31040591.649999999</v>
      </c>
    </row>
    <row r="261" spans="11:585">
      <c r="K261" t="s">
        <v>833</v>
      </c>
      <c r="M261" s="654">
        <v>5111121.83</v>
      </c>
      <c r="N261" s="654">
        <v>4977488.41</v>
      </c>
      <c r="O261" s="654">
        <v>4189784.45</v>
      </c>
      <c r="P261">
        <v>74260.44</v>
      </c>
      <c r="Q261">
        <v>61270.39</v>
      </c>
      <c r="R261">
        <v>53207.64</v>
      </c>
      <c r="S261" t="s">
        <v>6192</v>
      </c>
      <c r="DT261">
        <v>426.91</v>
      </c>
      <c r="DU261">
        <v>900.58</v>
      </c>
      <c r="DV261" s="654">
        <v>1374.24</v>
      </c>
      <c r="DW261" s="654">
        <v>1374.24</v>
      </c>
      <c r="DX261" s="654">
        <v>1847.91</v>
      </c>
      <c r="DY261" s="654">
        <v>2321.58</v>
      </c>
      <c r="DZ261" s="654">
        <v>2795.25</v>
      </c>
      <c r="EA261" s="654">
        <v>3268.92</v>
      </c>
      <c r="EB261" s="654">
        <v>3742.59</v>
      </c>
      <c r="EC261" s="654">
        <v>4216.25</v>
      </c>
      <c r="ED261" s="654">
        <v>4216.25</v>
      </c>
      <c r="EE261" s="654">
        <v>4689.92</v>
      </c>
      <c r="EF261" s="654">
        <v>5163.59</v>
      </c>
      <c r="EG261" s="654">
        <v>5637.26</v>
      </c>
      <c r="EH261" s="654">
        <v>6110.93</v>
      </c>
      <c r="EI261" s="654">
        <v>6584.6</v>
      </c>
      <c r="EJ261" s="654">
        <v>7058.26</v>
      </c>
      <c r="EK261" s="654">
        <v>7058.26</v>
      </c>
      <c r="EL261" s="654">
        <v>7531.93</v>
      </c>
      <c r="EM261" s="654">
        <v>8005.6</v>
      </c>
      <c r="EN261" s="654">
        <v>8479.27</v>
      </c>
      <c r="EO261" s="654">
        <v>8952.94</v>
      </c>
      <c r="EP261" s="654">
        <v>9426.61</v>
      </c>
      <c r="EQ261" s="654">
        <v>9900.27</v>
      </c>
      <c r="ER261" s="654">
        <v>9900.27</v>
      </c>
      <c r="ES261" s="654">
        <v>10511.54</v>
      </c>
      <c r="ET261" s="654">
        <v>11194.89</v>
      </c>
      <c r="EU261" s="654">
        <v>11878.26</v>
      </c>
      <c r="EV261" s="654">
        <v>13721.38</v>
      </c>
      <c r="EW261" s="654">
        <v>15763.99</v>
      </c>
      <c r="EX261" s="654">
        <v>18066.8</v>
      </c>
      <c r="EY261" s="654">
        <v>18066.8</v>
      </c>
      <c r="EZ261" s="654">
        <v>20369.62</v>
      </c>
      <c r="FA261" s="654">
        <v>23166.21</v>
      </c>
      <c r="FB261" s="654">
        <v>26020.75</v>
      </c>
      <c r="FC261" s="654">
        <v>28904.02</v>
      </c>
      <c r="FD261" s="654">
        <v>31787.3</v>
      </c>
      <c r="FE261" s="654">
        <v>38606.68</v>
      </c>
      <c r="FF261" s="654">
        <v>38606.68</v>
      </c>
      <c r="FG261" s="654">
        <v>42852.54</v>
      </c>
      <c r="FH261" s="654">
        <v>47189.39</v>
      </c>
      <c r="FI261" s="654">
        <v>51234.51</v>
      </c>
      <c r="FJ261" s="654">
        <v>65370.34</v>
      </c>
      <c r="FK261" s="654">
        <v>69381.539999999994</v>
      </c>
      <c r="FL261" s="654">
        <v>75473.05</v>
      </c>
      <c r="FM261" s="654">
        <v>75473.05</v>
      </c>
      <c r="FN261" s="654">
        <v>82456.73</v>
      </c>
      <c r="FO261" s="654">
        <v>86949.91</v>
      </c>
      <c r="FP261" s="654">
        <v>91640.03</v>
      </c>
      <c r="FQ261" s="654">
        <v>96666.73</v>
      </c>
      <c r="FR261" s="654">
        <v>100766.25</v>
      </c>
      <c r="FS261" s="654">
        <v>105090.46</v>
      </c>
      <c r="FT261" s="654">
        <v>105090.46</v>
      </c>
      <c r="FU261" s="654">
        <v>129357.34</v>
      </c>
      <c r="FV261" s="654">
        <v>148230.54999999999</v>
      </c>
      <c r="FW261" s="654">
        <v>161951.13</v>
      </c>
      <c r="FX261" s="654">
        <v>174976.9</v>
      </c>
      <c r="FY261" s="654">
        <v>189360.54</v>
      </c>
      <c r="FZ261" s="654">
        <v>214714.49</v>
      </c>
      <c r="GA261" s="654">
        <v>214714.49</v>
      </c>
      <c r="GB261" s="654">
        <v>244604.67</v>
      </c>
      <c r="GC261" s="654">
        <v>279324.55</v>
      </c>
      <c r="GD261" s="654">
        <v>312559.53999999998</v>
      </c>
      <c r="GE261" s="654">
        <v>340917.79</v>
      </c>
      <c r="GF261" s="654">
        <v>370687.4</v>
      </c>
      <c r="GG261" s="654">
        <v>382852.61</v>
      </c>
      <c r="GH261" s="654">
        <v>382852.61</v>
      </c>
      <c r="GI261" s="654">
        <v>386512.68</v>
      </c>
      <c r="GJ261" s="654">
        <v>389516.96</v>
      </c>
      <c r="GK261" s="654">
        <v>392313.69</v>
      </c>
      <c r="GL261" s="654">
        <v>395110.41</v>
      </c>
      <c r="GM261" s="654">
        <v>397962.75</v>
      </c>
      <c r="GN261" s="654">
        <v>400923.27</v>
      </c>
      <c r="GO261" s="654">
        <v>400923.27</v>
      </c>
      <c r="GP261" s="654">
        <v>403926.59</v>
      </c>
      <c r="GQ261" s="654">
        <v>407013.14</v>
      </c>
      <c r="GR261" s="654">
        <v>410235.01</v>
      </c>
      <c r="GS261" s="654">
        <v>413727.31</v>
      </c>
      <c r="GT261" s="654">
        <v>417724.98</v>
      </c>
      <c r="GU261" s="654">
        <v>422354.11</v>
      </c>
      <c r="GV261" s="654">
        <v>422354.11</v>
      </c>
      <c r="GW261" s="654">
        <v>427762.18</v>
      </c>
      <c r="GX261" s="654">
        <v>433403</v>
      </c>
      <c r="GY261" s="654">
        <v>439114.29</v>
      </c>
      <c r="GZ261" s="654">
        <v>444874.95</v>
      </c>
      <c r="HA261" s="654">
        <v>452078.05</v>
      </c>
      <c r="HB261" s="654">
        <v>462313.57</v>
      </c>
      <c r="HC261" s="654">
        <v>462313.57</v>
      </c>
      <c r="HD261" s="654">
        <v>500096.72</v>
      </c>
      <c r="HE261" s="654">
        <v>526246.5</v>
      </c>
      <c r="HF261" s="654">
        <v>546543.24</v>
      </c>
      <c r="HG261" s="654">
        <v>601623.12</v>
      </c>
      <c r="HH261" s="654">
        <v>636794.78</v>
      </c>
      <c r="HI261" s="654">
        <v>702020.12</v>
      </c>
      <c r="HJ261" s="654">
        <v>702020.12</v>
      </c>
      <c r="HK261" s="654">
        <v>783791.2</v>
      </c>
      <c r="HL261" s="654">
        <v>831689.04</v>
      </c>
      <c r="HM261" s="654">
        <v>938982.65</v>
      </c>
      <c r="HN261" s="654">
        <v>945230.93</v>
      </c>
      <c r="HO261" s="654">
        <v>951293.53</v>
      </c>
      <c r="HP261" s="654">
        <v>967402.14</v>
      </c>
      <c r="HQ261" s="654">
        <v>967402.14</v>
      </c>
      <c r="HR261" s="654">
        <v>972214.93</v>
      </c>
      <c r="HS261" s="654">
        <v>972214.93</v>
      </c>
      <c r="HT261" s="654">
        <v>1008192.83</v>
      </c>
      <c r="HU261" s="654">
        <v>1013055.44</v>
      </c>
      <c r="HV261" s="654">
        <v>1019876.21</v>
      </c>
      <c r="HW261" s="654">
        <v>1030307.87</v>
      </c>
      <c r="HX261" s="654">
        <v>1030307.87</v>
      </c>
      <c r="HY261" s="654">
        <v>1043392.77</v>
      </c>
      <c r="HZ261" s="654">
        <v>1053779.3899999999</v>
      </c>
      <c r="IA261" s="654">
        <v>1070950.7</v>
      </c>
      <c r="IB261" s="654">
        <v>1087604.6100000001</v>
      </c>
      <c r="IC261" s="654">
        <v>1117958.74</v>
      </c>
      <c r="ID261" s="654">
        <v>1154416.56</v>
      </c>
      <c r="IE261" s="654">
        <v>1154416.56</v>
      </c>
      <c r="IF261" s="654">
        <v>1164953.97</v>
      </c>
      <c r="IG261" s="654">
        <v>1175186.55</v>
      </c>
      <c r="IH261" s="654">
        <v>1186542.71</v>
      </c>
      <c r="II261" s="654">
        <v>1198469.93</v>
      </c>
      <c r="IJ261" s="654">
        <v>1210156.8600000001</v>
      </c>
      <c r="IK261" s="654">
        <v>1222007.52</v>
      </c>
      <c r="IL261" s="654">
        <v>1222007.52</v>
      </c>
      <c r="IM261" s="654">
        <v>1232440.21</v>
      </c>
      <c r="IN261" s="654">
        <v>1244242.03</v>
      </c>
      <c r="IO261" s="654">
        <v>1256176.08</v>
      </c>
      <c r="IP261" s="654">
        <v>1270757.1200000001</v>
      </c>
      <c r="IQ261" s="654">
        <v>1288106.04</v>
      </c>
      <c r="IR261" s="654">
        <v>1288106.04</v>
      </c>
      <c r="IS261" s="654">
        <v>1288106.04</v>
      </c>
      <c r="IT261" s="654">
        <v>1288106.04</v>
      </c>
      <c r="IU261" s="654">
        <v>1288106.04</v>
      </c>
      <c r="IV261" s="654">
        <v>1288106.04</v>
      </c>
      <c r="IW261" s="654">
        <v>1313790.92</v>
      </c>
      <c r="IX261" s="654">
        <v>1327902.76</v>
      </c>
      <c r="IY261" s="654">
        <v>1344578.24</v>
      </c>
      <c r="IZ261" s="654">
        <v>1344578.24</v>
      </c>
      <c r="JA261" s="654">
        <v>1355903.87</v>
      </c>
      <c r="JB261" s="654">
        <v>1366144.4</v>
      </c>
      <c r="JC261" s="654">
        <v>1379652.71</v>
      </c>
      <c r="JD261" s="654">
        <v>1397440.96</v>
      </c>
      <c r="JE261" s="654">
        <v>1422747.55</v>
      </c>
      <c r="JF261" s="654">
        <v>1458378.31</v>
      </c>
      <c r="JG261" s="654">
        <v>1458378.31</v>
      </c>
      <c r="JH261" s="654">
        <v>1477823.54</v>
      </c>
      <c r="JI261" s="654">
        <v>1502563.72</v>
      </c>
      <c r="JJ261" s="654">
        <v>1539398.41</v>
      </c>
      <c r="JK261" s="654">
        <v>1571500.2</v>
      </c>
      <c r="JL261" s="654">
        <v>1612827.67</v>
      </c>
      <c r="JM261" s="654">
        <v>1652120.79</v>
      </c>
      <c r="JN261" s="654">
        <v>1652120.79</v>
      </c>
      <c r="JO261" s="654">
        <v>1657890.74</v>
      </c>
      <c r="JP261" s="654">
        <v>1663995.09</v>
      </c>
      <c r="JQ261" s="654">
        <v>1670905.62</v>
      </c>
      <c r="JR261" s="654">
        <v>1678520.77</v>
      </c>
      <c r="JS261" s="654">
        <v>1689076.43</v>
      </c>
      <c r="JT261" s="654">
        <v>1707207.91</v>
      </c>
      <c r="JU261" s="654">
        <v>1707207.91</v>
      </c>
      <c r="JV261" s="654">
        <v>1725821.42</v>
      </c>
      <c r="JW261" s="654">
        <v>1739429.26</v>
      </c>
      <c r="JX261" s="654">
        <v>1758955.17</v>
      </c>
      <c r="JY261" s="654">
        <v>1775751.08</v>
      </c>
      <c r="JZ261" s="654">
        <v>1798932.68</v>
      </c>
      <c r="KA261" s="654">
        <v>1822644.68</v>
      </c>
      <c r="KB261" s="654">
        <v>1822644.68</v>
      </c>
      <c r="KC261" s="654">
        <v>1847089.15</v>
      </c>
      <c r="KD261" s="654">
        <v>1888860.96</v>
      </c>
      <c r="KE261" s="654">
        <v>1948021.66</v>
      </c>
      <c r="KF261" s="654">
        <v>1963548.86</v>
      </c>
      <c r="KG261" s="654">
        <v>1981161.17</v>
      </c>
      <c r="KH261" s="654">
        <v>2000321.36</v>
      </c>
      <c r="KI261" s="654">
        <v>2000321.36</v>
      </c>
      <c r="KJ261" s="654">
        <v>2025183.13</v>
      </c>
      <c r="KK261" s="654">
        <v>2046231.56</v>
      </c>
      <c r="KL261" s="654">
        <v>2067387.18</v>
      </c>
      <c r="KM261" s="654">
        <v>2088811.15</v>
      </c>
      <c r="KN261" s="654">
        <v>2115398.27</v>
      </c>
      <c r="KO261" s="654">
        <v>2145821.2599999998</v>
      </c>
      <c r="KP261" s="654">
        <v>2145821.2599999998</v>
      </c>
      <c r="KQ261" s="654">
        <v>2182964.2999999998</v>
      </c>
      <c r="KR261" s="654">
        <v>2228516.34</v>
      </c>
      <c r="KS261" s="654">
        <v>2267975.0699999998</v>
      </c>
      <c r="KT261" s="654">
        <v>2292738.36</v>
      </c>
      <c r="KU261" s="654">
        <v>2319490.58</v>
      </c>
      <c r="KV261" s="654">
        <v>2346895.2000000002</v>
      </c>
      <c r="KW261" s="654">
        <v>2346895.2000000002</v>
      </c>
      <c r="KX261" s="654">
        <v>2375468.35</v>
      </c>
      <c r="KY261" s="654">
        <v>2406803.77</v>
      </c>
      <c r="KZ261" s="654">
        <v>2438143.16</v>
      </c>
      <c r="LA261" s="654">
        <v>2470916.91</v>
      </c>
      <c r="LB261" s="654">
        <v>2502530.65</v>
      </c>
      <c r="LC261" s="654">
        <v>2536313.7000000002</v>
      </c>
      <c r="LD261" s="654">
        <v>2536313.7000000002</v>
      </c>
      <c r="LE261" s="654">
        <v>2555566.48</v>
      </c>
      <c r="LF261" s="654">
        <v>2567259.4700000002</v>
      </c>
      <c r="LG261" s="654">
        <v>2583840.38</v>
      </c>
      <c r="LH261" s="654">
        <v>2583840.38</v>
      </c>
      <c r="LI261" s="654">
        <v>2583840.38</v>
      </c>
      <c r="LJ261" s="654">
        <v>2583840.38</v>
      </c>
      <c r="LK261" s="654">
        <v>2583840.38</v>
      </c>
      <c r="LL261" s="654">
        <v>2583840.38</v>
      </c>
      <c r="LM261" s="654">
        <v>2589400.44</v>
      </c>
      <c r="LN261" s="654">
        <v>2595029.44</v>
      </c>
      <c r="LO261" s="654">
        <v>2600716.7999999998</v>
      </c>
      <c r="LP261" s="654">
        <v>2607579.5699999998</v>
      </c>
      <c r="LQ261" s="654">
        <v>2615910.23</v>
      </c>
      <c r="LR261" s="654">
        <v>2615910.23</v>
      </c>
      <c r="LS261" s="654">
        <v>2620720.44</v>
      </c>
      <c r="LT261" s="654">
        <v>2625636.8199999998</v>
      </c>
      <c r="LU261" s="654">
        <v>2631298.12</v>
      </c>
      <c r="LV261" s="654">
        <v>2634466.48</v>
      </c>
      <c r="LW261" s="654">
        <v>2637694.31</v>
      </c>
      <c r="LX261" s="654">
        <v>2648200.64</v>
      </c>
      <c r="LY261" s="654">
        <v>2648200.64</v>
      </c>
      <c r="LZ261" s="654">
        <v>2662934.62</v>
      </c>
      <c r="MA261" s="654">
        <v>2677885.5699999998</v>
      </c>
      <c r="MB261" s="654">
        <v>2700482.02</v>
      </c>
      <c r="MC261" s="654">
        <v>2735037.79</v>
      </c>
      <c r="MD261" s="654">
        <v>2752055.51</v>
      </c>
      <c r="ME261" s="654">
        <v>2758002.05</v>
      </c>
      <c r="MF261" s="654">
        <v>2758002.05</v>
      </c>
      <c r="MG261" s="654">
        <v>2764114.92</v>
      </c>
      <c r="MH261" s="654">
        <v>2770642.38</v>
      </c>
      <c r="MI261" s="654">
        <v>2778313.78</v>
      </c>
      <c r="MJ261" s="654">
        <v>2786649.67</v>
      </c>
      <c r="MK261" s="654">
        <v>2797809.06</v>
      </c>
      <c r="ML261" s="654">
        <v>2809225.1</v>
      </c>
      <c r="MM261" s="654">
        <v>2809225.1</v>
      </c>
      <c r="MN261" s="654">
        <v>2821618.33</v>
      </c>
      <c r="MO261" s="654">
        <v>2835648.09</v>
      </c>
      <c r="MP261" s="654">
        <v>2854162.98</v>
      </c>
      <c r="MQ261" s="654">
        <v>2874913.42</v>
      </c>
      <c r="MR261" s="654">
        <v>2895606.98</v>
      </c>
      <c r="MS261" s="654">
        <v>2911595.42</v>
      </c>
      <c r="MT261" s="654">
        <v>2911595.42</v>
      </c>
      <c r="MU261" s="654">
        <v>2926358.5</v>
      </c>
      <c r="MV261" s="654">
        <v>2941544.21</v>
      </c>
      <c r="MW261" s="654">
        <v>2956740.53</v>
      </c>
      <c r="MX261" s="654">
        <v>2970976.01</v>
      </c>
      <c r="MY261" s="654">
        <v>2982827.27</v>
      </c>
      <c r="MZ261" s="654">
        <v>2993803.21</v>
      </c>
      <c r="NA261" s="654">
        <v>2993803.21</v>
      </c>
      <c r="NB261" s="654">
        <v>3003620.91</v>
      </c>
      <c r="NC261" s="654">
        <v>3012259.34</v>
      </c>
      <c r="ND261" s="654">
        <v>3020998.58</v>
      </c>
      <c r="NE261" s="654">
        <v>3030154.1</v>
      </c>
      <c r="NF261" s="654">
        <v>3039314.86</v>
      </c>
      <c r="NG261" s="654">
        <v>3048477.35</v>
      </c>
      <c r="NH261" s="654">
        <v>3048477.35</v>
      </c>
      <c r="NI261" s="654">
        <v>3057679.66</v>
      </c>
      <c r="NJ261" s="654">
        <v>3067026.34</v>
      </c>
      <c r="NK261" s="654">
        <v>3076375.9</v>
      </c>
      <c r="NL261" s="654">
        <v>3085745.89</v>
      </c>
      <c r="NM261" s="654">
        <v>3095245.24</v>
      </c>
      <c r="NN261" s="654">
        <v>3104798.66</v>
      </c>
      <c r="NO261" s="654">
        <v>3104798.66</v>
      </c>
      <c r="NP261" s="654">
        <v>3114375.38</v>
      </c>
      <c r="NQ261" s="654">
        <v>3124051.51</v>
      </c>
      <c r="NR261" s="654">
        <v>3133800.77</v>
      </c>
      <c r="NS261" s="654">
        <v>3143675.64</v>
      </c>
      <c r="NT261" s="654">
        <v>3153612.99</v>
      </c>
      <c r="NU261" s="654">
        <v>3163653.71</v>
      </c>
      <c r="NV261" s="654">
        <v>3163653.71</v>
      </c>
      <c r="NW261" s="654">
        <v>3174222.6</v>
      </c>
      <c r="NX261" s="654">
        <v>3185939.26</v>
      </c>
      <c r="NY261" s="654">
        <v>3199102.89</v>
      </c>
      <c r="NZ261" s="654">
        <v>3214897.26</v>
      </c>
      <c r="OA261" s="654">
        <v>3231312.73</v>
      </c>
      <c r="OB261" s="654">
        <v>3249594.83</v>
      </c>
      <c r="OC261" s="654">
        <v>3249594.83</v>
      </c>
      <c r="OD261" s="654">
        <v>3268890.3</v>
      </c>
      <c r="OE261" s="654">
        <v>3288664.64</v>
      </c>
      <c r="OF261" s="654">
        <v>3309005.46</v>
      </c>
      <c r="OG261" s="654">
        <v>3330215.21</v>
      </c>
      <c r="OH261" s="654">
        <v>3352413.61</v>
      </c>
      <c r="OI261" s="654">
        <v>3375022.8</v>
      </c>
      <c r="OJ261" s="654">
        <v>3375022.8</v>
      </c>
      <c r="OK261" s="654">
        <v>3398773.28</v>
      </c>
      <c r="OL261" s="654">
        <v>3427750.41</v>
      </c>
      <c r="OM261" s="654">
        <v>3458593.56</v>
      </c>
      <c r="ON261" s="654">
        <v>3494776.71</v>
      </c>
      <c r="OO261" s="654">
        <v>3521367.04</v>
      </c>
      <c r="OP261" s="654">
        <v>3548444.49</v>
      </c>
      <c r="OQ261" s="654">
        <v>3548444.49</v>
      </c>
      <c r="OR261" s="654">
        <v>3575753.31</v>
      </c>
      <c r="OS261" s="654">
        <v>3601198.61</v>
      </c>
      <c r="OT261" s="654">
        <v>3625729.77</v>
      </c>
      <c r="OU261" s="654">
        <v>3650222.24</v>
      </c>
      <c r="OV261" s="654">
        <v>3669947.11</v>
      </c>
      <c r="OW261" s="654">
        <v>3687281.24</v>
      </c>
      <c r="OX261" s="654">
        <v>3687281.24</v>
      </c>
      <c r="OY261" s="654">
        <v>3701836.95</v>
      </c>
      <c r="OZ261" s="654">
        <v>3715613.94</v>
      </c>
      <c r="PA261" s="654">
        <v>3727022.87</v>
      </c>
      <c r="PB261" s="654">
        <v>3736981.1</v>
      </c>
      <c r="PC261" s="654">
        <v>3747123.39</v>
      </c>
      <c r="PD261" s="654">
        <v>3757339.96</v>
      </c>
      <c r="PE261" s="654">
        <v>3757339.96</v>
      </c>
      <c r="PF261" s="654">
        <v>3767778.62</v>
      </c>
      <c r="PG261" s="654">
        <v>3778790.63</v>
      </c>
      <c r="PH261" s="654">
        <v>3790942.64</v>
      </c>
      <c r="PI261" s="654">
        <v>3803927.24</v>
      </c>
      <c r="PJ261" s="654">
        <v>3816967.61</v>
      </c>
      <c r="PK261" s="654">
        <v>3830277.99</v>
      </c>
      <c r="PL261" s="654">
        <v>3830277.99</v>
      </c>
      <c r="PM261" s="654">
        <v>3844292.06</v>
      </c>
      <c r="PN261" s="654">
        <v>3858499.15</v>
      </c>
      <c r="PO261" s="654">
        <v>3872985.26</v>
      </c>
      <c r="PP261" s="654">
        <v>3887471.38</v>
      </c>
      <c r="PQ261" s="654">
        <v>4142980.37</v>
      </c>
      <c r="PR261" s="654">
        <v>4414623.3499999996</v>
      </c>
      <c r="PS261" s="654">
        <v>4414623.3499999996</v>
      </c>
      <c r="PT261" s="654">
        <v>4610210.97</v>
      </c>
      <c r="PU261" s="654">
        <v>4715297.71</v>
      </c>
      <c r="PV261" s="654">
        <v>4754549.03</v>
      </c>
      <c r="PW261" s="654">
        <v>4780270.68</v>
      </c>
      <c r="PX261" s="654">
        <v>4780270.68</v>
      </c>
      <c r="PY261" s="654">
        <v>4805392.83</v>
      </c>
      <c r="PZ261" s="654">
        <v>4805392.83</v>
      </c>
      <c r="QA261" s="654">
        <v>4838862.4800000004</v>
      </c>
      <c r="QB261" s="654">
        <v>4853786.1100000003</v>
      </c>
      <c r="QC261" s="654">
        <v>4860726.12</v>
      </c>
      <c r="QD261" s="654">
        <v>4867833.82</v>
      </c>
      <c r="QE261" s="654">
        <v>4875934.92</v>
      </c>
      <c r="QF261" s="654">
        <v>4888801.78</v>
      </c>
      <c r="QG261" s="654">
        <v>4888801.78</v>
      </c>
      <c r="QH261" s="654">
        <v>4902929.55</v>
      </c>
      <c r="QI261" s="654">
        <v>4920735.66</v>
      </c>
      <c r="QJ261" s="654">
        <v>4958200.9000000004</v>
      </c>
      <c r="QK261" s="654">
        <v>4977488.41</v>
      </c>
      <c r="QL261" s="654">
        <v>4998541.32</v>
      </c>
      <c r="QM261" s="654">
        <v>5020967.38</v>
      </c>
      <c r="QN261" s="654">
        <v>5020967.38</v>
      </c>
      <c r="QO261" s="654">
        <v>5051252.96</v>
      </c>
      <c r="QP261" s="654">
        <v>5061778.8499999996</v>
      </c>
      <c r="QQ261" s="654">
        <v>5066796.38</v>
      </c>
      <c r="QR261" s="654">
        <v>5071786.0199999996</v>
      </c>
      <c r="QS261" s="654">
        <v>5074421.5199999996</v>
      </c>
      <c r="QT261" s="654">
        <v>5078574.2</v>
      </c>
      <c r="QU261" s="654">
        <v>5078574.2</v>
      </c>
      <c r="QV261" s="654">
        <v>5082127.57</v>
      </c>
      <c r="QW261" s="654">
        <v>5086713.9800000004</v>
      </c>
      <c r="QX261" s="654">
        <v>5092042.9400000004</v>
      </c>
      <c r="QY261" s="654">
        <v>5092073.83</v>
      </c>
      <c r="QZ261" s="654">
        <v>5092104.7300000004</v>
      </c>
      <c r="RA261" s="654">
        <v>5092135.63</v>
      </c>
      <c r="RB261" s="654">
        <v>5092135.63</v>
      </c>
      <c r="RC261" s="654">
        <v>5092188.1500000004</v>
      </c>
      <c r="RD261" s="654">
        <v>5092260.25</v>
      </c>
      <c r="RE261" s="654">
        <v>5092348.3</v>
      </c>
      <c r="RF261" s="654">
        <v>5092448.97</v>
      </c>
      <c r="RG261" s="654">
        <v>5094640.17</v>
      </c>
      <c r="RH261" s="654">
        <v>5097437.62</v>
      </c>
      <c r="RI261" s="654">
        <v>5097437.62</v>
      </c>
      <c r="RJ261" s="654">
        <v>5101260.8099999996</v>
      </c>
      <c r="RK261" s="654">
        <v>5109023.74</v>
      </c>
      <c r="RL261" s="654">
        <v>5111121.83</v>
      </c>
      <c r="RM261" s="654">
        <v>5111121.83</v>
      </c>
      <c r="RN261" s="654">
        <v>5111121.83</v>
      </c>
      <c r="RO261" s="654">
        <v>5111121.83</v>
      </c>
      <c r="RP261" s="654">
        <v>5111121.83</v>
      </c>
      <c r="RQ261" s="654">
        <v>5111121.83</v>
      </c>
      <c r="RR261" s="654">
        <v>5111121.83</v>
      </c>
      <c r="RS261" s="654">
        <v>5111121.83</v>
      </c>
      <c r="RT261" s="654">
        <v>5111121.83</v>
      </c>
      <c r="RU261" s="654">
        <v>5111121.83</v>
      </c>
      <c r="RV261" s="654">
        <v>5111121.83</v>
      </c>
      <c r="RW261" s="654">
        <v>5111121.83</v>
      </c>
      <c r="RX261" s="654">
        <v>5111121.83</v>
      </c>
      <c r="RY261" s="654">
        <v>5111121.83</v>
      </c>
      <c r="RZ261" s="654">
        <v>5111121.83</v>
      </c>
      <c r="SA261" s="654">
        <v>5111121.83</v>
      </c>
      <c r="SB261" s="654">
        <v>5111121.83</v>
      </c>
      <c r="SC261" s="654">
        <v>5111121.83</v>
      </c>
      <c r="SD261" s="654">
        <v>5111121.83</v>
      </c>
      <c r="SE261" s="654">
        <v>5111121.83</v>
      </c>
      <c r="SF261" s="654">
        <v>5111121.83</v>
      </c>
      <c r="SG261" s="654">
        <v>5111121.83</v>
      </c>
      <c r="SH261" s="654">
        <v>5111121.83</v>
      </c>
      <c r="SI261" s="654">
        <v>5111121.83</v>
      </c>
      <c r="SJ261" s="654">
        <v>5111121.83</v>
      </c>
      <c r="SK261" s="654">
        <v>5111121.83</v>
      </c>
      <c r="SL261" s="654">
        <v>5111121.83</v>
      </c>
      <c r="SM261" s="654">
        <v>5111121.83</v>
      </c>
      <c r="SN261" s="654">
        <v>5111121.83</v>
      </c>
      <c r="SO261" s="654">
        <v>5111121.83</v>
      </c>
      <c r="SP261" s="654">
        <v>5111121.83</v>
      </c>
      <c r="SQ261" s="654">
        <v>5111121.83</v>
      </c>
      <c r="SR261" s="654">
        <v>5111121.83</v>
      </c>
      <c r="SS261" s="654">
        <v>5111121.83</v>
      </c>
      <c r="ST261" s="654">
        <v>5111121.83</v>
      </c>
      <c r="SU261" s="654">
        <v>5111121.83</v>
      </c>
      <c r="SV261" s="654">
        <v>5111121.83</v>
      </c>
      <c r="SW261" s="654">
        <v>5111121.83</v>
      </c>
      <c r="SX261" s="654">
        <v>5111121.83</v>
      </c>
      <c r="SY261" s="654">
        <v>5111121.83</v>
      </c>
      <c r="SZ261" s="654">
        <v>5111121.83</v>
      </c>
      <c r="TA261" s="654">
        <v>5111121.83</v>
      </c>
      <c r="TB261" s="654">
        <v>5111121.83</v>
      </c>
      <c r="TC261" s="654">
        <v>5111121.83</v>
      </c>
      <c r="TD261" s="654">
        <v>5111121.83</v>
      </c>
      <c r="TE261" s="654">
        <v>5111121.83</v>
      </c>
      <c r="TF261" s="654">
        <v>5111121.83</v>
      </c>
      <c r="TG261" s="654">
        <v>5111121.83</v>
      </c>
      <c r="TH261" s="654">
        <v>5111121.83</v>
      </c>
      <c r="TI261" s="654">
        <v>5111121.83</v>
      </c>
      <c r="TJ261" s="654">
        <v>5111121.83</v>
      </c>
      <c r="TK261" s="654">
        <v>5111121.83</v>
      </c>
      <c r="TL261" s="654">
        <v>5111121.83</v>
      </c>
      <c r="TM261" s="654">
        <v>5111121.83</v>
      </c>
      <c r="TN261" s="654">
        <v>5111121.83</v>
      </c>
      <c r="TO261" s="654">
        <v>5111121.83</v>
      </c>
      <c r="TP261" s="654">
        <v>5111121.83</v>
      </c>
      <c r="TQ261" s="654">
        <v>5111121.83</v>
      </c>
      <c r="TR261" s="654">
        <v>5111121.83</v>
      </c>
      <c r="TS261" s="654">
        <v>5111121.83</v>
      </c>
      <c r="TT261" s="654">
        <v>5111121.83</v>
      </c>
      <c r="TU261" s="654">
        <v>5111121.83</v>
      </c>
      <c r="TV261" s="654">
        <v>5111121.83</v>
      </c>
      <c r="TW261" s="654">
        <v>5111121.83</v>
      </c>
      <c r="TX261" s="654">
        <v>5111121.83</v>
      </c>
      <c r="TY261" s="654">
        <v>5111121.83</v>
      </c>
      <c r="TZ261" s="654">
        <v>5111121.83</v>
      </c>
      <c r="UA261" s="654">
        <v>5111121.83</v>
      </c>
      <c r="UB261" s="654">
        <v>5111121.83</v>
      </c>
      <c r="UC261" s="654">
        <v>5111121.83</v>
      </c>
      <c r="UD261" s="654">
        <v>5111121.83</v>
      </c>
      <c r="UE261" s="654">
        <v>5111121.83</v>
      </c>
      <c r="UF261" s="654">
        <v>5111121.83</v>
      </c>
      <c r="UG261" s="654">
        <v>5111121.83</v>
      </c>
      <c r="UH261" s="654">
        <v>5111121.83</v>
      </c>
      <c r="UI261" s="654">
        <v>5111121.83</v>
      </c>
      <c r="UJ261" s="654">
        <v>5111121.83</v>
      </c>
      <c r="UK261" s="654">
        <v>5111121.83</v>
      </c>
      <c r="UL261" s="654">
        <v>5111121.83</v>
      </c>
      <c r="UM261" s="654">
        <v>5111121.83</v>
      </c>
      <c r="UN261" s="654">
        <v>5111121.83</v>
      </c>
      <c r="UO261" s="654">
        <v>5111121.83</v>
      </c>
      <c r="UP261" s="654">
        <v>5111121.83</v>
      </c>
      <c r="UQ261" s="654">
        <v>5111121.83</v>
      </c>
      <c r="UR261" s="654">
        <v>5111121.83</v>
      </c>
      <c r="US261" s="654">
        <v>5111121.83</v>
      </c>
      <c r="UT261" s="654">
        <v>5111121.83</v>
      </c>
      <c r="UU261" s="654">
        <v>5111121.83</v>
      </c>
      <c r="UV261" s="654">
        <v>5111121.83</v>
      </c>
      <c r="UW261" s="654">
        <v>5111121.83</v>
      </c>
      <c r="UX261" s="654">
        <v>5111121.83</v>
      </c>
      <c r="UY261" s="654">
        <v>5111121.83</v>
      </c>
      <c r="UZ261" s="654">
        <v>5111121.83</v>
      </c>
      <c r="VA261" s="654">
        <v>5111121.83</v>
      </c>
      <c r="VB261" s="654">
        <v>5111121.83</v>
      </c>
      <c r="VC261" s="654">
        <v>5111121.83</v>
      </c>
      <c r="VD261" s="654">
        <v>5111121.83</v>
      </c>
      <c r="VE261" s="654">
        <v>5111121.83</v>
      </c>
      <c r="VF261" s="654">
        <v>5111121.83</v>
      </c>
      <c r="VG261" s="654">
        <v>5111121.83</v>
      </c>
      <c r="VH261" s="654">
        <v>5111121.83</v>
      </c>
      <c r="VI261" s="654">
        <v>5111121.83</v>
      </c>
      <c r="VJ261" s="654">
        <v>5111121.83</v>
      </c>
      <c r="VK261" s="654">
        <v>5111121.83</v>
      </c>
      <c r="VL261" s="654">
        <v>5111121.83</v>
      </c>
      <c r="VM261" s="654">
        <v>5111121.83</v>
      </c>
    </row>
    <row r="262" spans="11:585">
      <c r="K262" t="s">
        <v>834</v>
      </c>
      <c r="M262" s="654">
        <v>0</v>
      </c>
      <c r="N262">
        <v>0</v>
      </c>
      <c r="O262">
        <v>0</v>
      </c>
      <c r="P262">
        <v>568.6</v>
      </c>
      <c r="Q262">
        <v>568.6</v>
      </c>
      <c r="R262">
        <v>568.6</v>
      </c>
      <c r="S262" t="s">
        <v>6192</v>
      </c>
    </row>
    <row r="263" spans="11:585">
      <c r="K263" t="s">
        <v>835</v>
      </c>
      <c r="M263" s="654">
        <v>0</v>
      </c>
      <c r="N263">
        <v>0</v>
      </c>
      <c r="O263">
        <v>0</v>
      </c>
      <c r="P263">
        <v>10403.33</v>
      </c>
      <c r="Q263">
        <v>10209.94</v>
      </c>
      <c r="R263">
        <v>8522.73</v>
      </c>
      <c r="S263" t="s">
        <v>6192</v>
      </c>
    </row>
    <row r="264" spans="11:585">
      <c r="K264" t="s">
        <v>836</v>
      </c>
      <c r="M264" s="654">
        <v>5111121.83</v>
      </c>
      <c r="N264" s="654">
        <v>4977488.41</v>
      </c>
      <c r="O264" s="654">
        <v>4189784.45</v>
      </c>
      <c r="P264">
        <v>53551.26</v>
      </c>
      <c r="Q264">
        <v>50491.85</v>
      </c>
      <c r="R264">
        <v>37624.81</v>
      </c>
      <c r="S264" t="s">
        <v>6192</v>
      </c>
      <c r="DT264">
        <v>426.91</v>
      </c>
      <c r="DU264">
        <v>900.58</v>
      </c>
      <c r="DV264" s="654">
        <v>1374.24</v>
      </c>
      <c r="DW264" s="654">
        <v>1374.24</v>
      </c>
      <c r="DX264" s="654">
        <v>1847.91</v>
      </c>
      <c r="DY264" s="654">
        <v>2321.58</v>
      </c>
      <c r="DZ264" s="654">
        <v>2795.25</v>
      </c>
      <c r="EA264" s="654">
        <v>3268.92</v>
      </c>
      <c r="EB264" s="654">
        <v>3742.59</v>
      </c>
      <c r="EC264" s="654">
        <v>4216.25</v>
      </c>
      <c r="ED264" s="654">
        <v>4216.25</v>
      </c>
      <c r="EE264" s="654">
        <v>4689.92</v>
      </c>
      <c r="EF264" s="654">
        <v>5163.59</v>
      </c>
      <c r="EG264" s="654">
        <v>5637.26</v>
      </c>
      <c r="EH264" s="654">
        <v>6110.93</v>
      </c>
      <c r="EI264" s="654">
        <v>6584.6</v>
      </c>
      <c r="EJ264" s="654">
        <v>7058.26</v>
      </c>
      <c r="EK264" s="654">
        <v>7058.26</v>
      </c>
      <c r="EL264" s="654">
        <v>7531.93</v>
      </c>
      <c r="EM264" s="654">
        <v>8005.6</v>
      </c>
      <c r="EN264" s="654">
        <v>8479.27</v>
      </c>
      <c r="EO264" s="654">
        <v>8952.94</v>
      </c>
      <c r="EP264" s="654">
        <v>9426.61</v>
      </c>
      <c r="EQ264" s="654">
        <v>9900.27</v>
      </c>
      <c r="ER264" s="654">
        <v>9900.27</v>
      </c>
      <c r="ES264" s="654">
        <v>10511.54</v>
      </c>
      <c r="ET264" s="654">
        <v>11194.89</v>
      </c>
      <c r="EU264" s="654">
        <v>11878.26</v>
      </c>
      <c r="EV264" s="654">
        <v>13721.38</v>
      </c>
      <c r="EW264" s="654">
        <v>15763.99</v>
      </c>
      <c r="EX264" s="654">
        <v>18066.8</v>
      </c>
      <c r="EY264" s="654">
        <v>18066.8</v>
      </c>
      <c r="EZ264" s="654">
        <v>20369.62</v>
      </c>
      <c r="FA264" s="654">
        <v>23166.21</v>
      </c>
      <c r="FB264" s="654">
        <v>26020.75</v>
      </c>
      <c r="FC264" s="654">
        <v>28904.02</v>
      </c>
      <c r="FD264" s="654">
        <v>31787.3</v>
      </c>
      <c r="FE264" s="654">
        <v>38606.68</v>
      </c>
      <c r="FF264" s="654">
        <v>38606.68</v>
      </c>
      <c r="FG264" s="654">
        <v>42852.54</v>
      </c>
      <c r="FH264" s="654">
        <v>47189.39</v>
      </c>
      <c r="FI264" s="654">
        <v>51234.51</v>
      </c>
      <c r="FJ264" s="654">
        <v>65370.34</v>
      </c>
      <c r="FK264" s="654">
        <v>69381.539999999994</v>
      </c>
      <c r="FL264" s="654">
        <v>75473.05</v>
      </c>
      <c r="FM264" s="654">
        <v>75473.05</v>
      </c>
      <c r="FN264" s="654">
        <v>82456.73</v>
      </c>
      <c r="FO264" s="654">
        <v>86949.91</v>
      </c>
      <c r="FP264" s="654">
        <v>91640.03</v>
      </c>
      <c r="FQ264" s="654">
        <v>96666.73</v>
      </c>
      <c r="FR264" s="654">
        <v>100766.25</v>
      </c>
      <c r="FS264" s="654">
        <v>105090.46</v>
      </c>
      <c r="FT264" s="654">
        <v>105090.46</v>
      </c>
      <c r="FU264" s="654">
        <v>129357.34</v>
      </c>
      <c r="FV264" s="654">
        <v>148230.54999999999</v>
      </c>
      <c r="FW264" s="654">
        <v>161951.13</v>
      </c>
      <c r="FX264" s="654">
        <v>174976.9</v>
      </c>
      <c r="FY264" s="654">
        <v>189360.54</v>
      </c>
      <c r="FZ264" s="654">
        <v>214714.49</v>
      </c>
      <c r="GA264" s="654">
        <v>214714.49</v>
      </c>
      <c r="GB264" s="654">
        <v>244604.67</v>
      </c>
      <c r="GC264" s="654">
        <v>279324.55</v>
      </c>
      <c r="GD264" s="654">
        <v>312559.53999999998</v>
      </c>
      <c r="GE264" s="654">
        <v>340917.79</v>
      </c>
      <c r="GF264" s="654">
        <v>370687.4</v>
      </c>
      <c r="GG264" s="654">
        <v>382852.61</v>
      </c>
      <c r="GH264" s="654">
        <v>382852.61</v>
      </c>
      <c r="GI264" s="654">
        <v>386512.68</v>
      </c>
      <c r="GJ264" s="654">
        <v>389516.96</v>
      </c>
      <c r="GK264" s="654">
        <v>392313.69</v>
      </c>
      <c r="GL264" s="654">
        <v>395110.41</v>
      </c>
      <c r="GM264" s="654">
        <v>397962.75</v>
      </c>
      <c r="GN264" s="654">
        <v>400923.27</v>
      </c>
      <c r="GO264" s="654">
        <v>400923.27</v>
      </c>
      <c r="GP264" s="654">
        <v>403926.59</v>
      </c>
      <c r="GQ264" s="654">
        <v>407013.14</v>
      </c>
      <c r="GR264" s="654">
        <v>410235.01</v>
      </c>
      <c r="GS264" s="654">
        <v>413727.31</v>
      </c>
      <c r="GT264" s="654">
        <v>417724.98</v>
      </c>
      <c r="GU264" s="654">
        <v>422354.11</v>
      </c>
      <c r="GV264" s="654">
        <v>422354.11</v>
      </c>
      <c r="GW264" s="654">
        <v>427762.18</v>
      </c>
      <c r="GX264" s="654">
        <v>433403</v>
      </c>
      <c r="GY264" s="654">
        <v>439114.29</v>
      </c>
      <c r="GZ264" s="654">
        <v>444874.95</v>
      </c>
      <c r="HA264" s="654">
        <v>452078.05</v>
      </c>
      <c r="HB264" s="654">
        <v>462313.57</v>
      </c>
      <c r="HC264" s="654">
        <v>462313.57</v>
      </c>
      <c r="HD264" s="654">
        <v>500096.72</v>
      </c>
      <c r="HE264" s="654">
        <v>526246.5</v>
      </c>
      <c r="HF264" s="654">
        <v>546543.24</v>
      </c>
      <c r="HG264" s="654">
        <v>601623.12</v>
      </c>
      <c r="HH264" s="654">
        <v>636794.78</v>
      </c>
      <c r="HI264" s="654">
        <v>702020.12</v>
      </c>
      <c r="HJ264" s="654">
        <v>702020.12</v>
      </c>
      <c r="HK264" s="654">
        <v>783791.2</v>
      </c>
      <c r="HL264" s="654">
        <v>831689.04</v>
      </c>
      <c r="HM264" s="654">
        <v>938982.65</v>
      </c>
      <c r="HN264" s="654">
        <v>945230.93</v>
      </c>
      <c r="HO264" s="654">
        <v>951293.53</v>
      </c>
      <c r="HP264" s="654">
        <v>967402.14</v>
      </c>
      <c r="HQ264" s="654">
        <v>967402.14</v>
      </c>
      <c r="HR264" s="654">
        <v>972214.93</v>
      </c>
      <c r="HS264" s="654">
        <v>972214.93</v>
      </c>
      <c r="HT264" s="654">
        <v>1008192.83</v>
      </c>
      <c r="HU264" s="654">
        <v>1013055.44</v>
      </c>
      <c r="HV264" s="654">
        <v>1019876.21</v>
      </c>
      <c r="HW264" s="654">
        <v>1030307.87</v>
      </c>
      <c r="HX264" s="654">
        <v>1030307.87</v>
      </c>
      <c r="HY264" s="654">
        <v>1043392.77</v>
      </c>
      <c r="HZ264" s="654">
        <v>1053779.3899999999</v>
      </c>
      <c r="IA264" s="654">
        <v>1070950.7</v>
      </c>
      <c r="IB264" s="654">
        <v>1087604.6100000001</v>
      </c>
      <c r="IC264" s="654">
        <v>1117958.74</v>
      </c>
      <c r="ID264" s="654">
        <v>1154416.56</v>
      </c>
      <c r="IE264" s="654">
        <v>1154416.56</v>
      </c>
      <c r="IF264" s="654">
        <v>1164953.97</v>
      </c>
      <c r="IG264" s="654">
        <v>1175186.55</v>
      </c>
      <c r="IH264" s="654">
        <v>1186542.71</v>
      </c>
      <c r="II264" s="654">
        <v>1198469.93</v>
      </c>
      <c r="IJ264" s="654">
        <v>1210156.8600000001</v>
      </c>
      <c r="IK264" s="654">
        <v>1222007.52</v>
      </c>
      <c r="IL264" s="654">
        <v>1222007.52</v>
      </c>
      <c r="IM264" s="654">
        <v>1232440.21</v>
      </c>
      <c r="IN264" s="654">
        <v>1244242.03</v>
      </c>
      <c r="IO264" s="654">
        <v>1256176.08</v>
      </c>
      <c r="IP264" s="654">
        <v>1270757.1200000001</v>
      </c>
      <c r="IQ264" s="654">
        <v>1288106.04</v>
      </c>
      <c r="IR264" s="654">
        <v>1288106.04</v>
      </c>
      <c r="IS264" s="654">
        <v>1288106.04</v>
      </c>
      <c r="IT264" s="654">
        <v>1288106.04</v>
      </c>
      <c r="IU264" s="654">
        <v>1288106.04</v>
      </c>
      <c r="IV264" s="654">
        <v>1288106.04</v>
      </c>
      <c r="IW264" s="654">
        <v>1313790.92</v>
      </c>
      <c r="IX264" s="654">
        <v>1327902.76</v>
      </c>
      <c r="IY264" s="654">
        <v>1344578.24</v>
      </c>
      <c r="IZ264" s="654">
        <v>1344578.24</v>
      </c>
      <c r="JA264" s="654">
        <v>1355903.87</v>
      </c>
      <c r="JB264" s="654">
        <v>1366144.4</v>
      </c>
      <c r="JC264" s="654">
        <v>1379652.71</v>
      </c>
      <c r="JD264" s="654">
        <v>1397440.96</v>
      </c>
      <c r="JE264" s="654">
        <v>1422747.55</v>
      </c>
      <c r="JF264" s="654">
        <v>1458378.31</v>
      </c>
      <c r="JG264" s="654">
        <v>1458378.31</v>
      </c>
      <c r="JH264" s="654">
        <v>1477823.54</v>
      </c>
      <c r="JI264" s="654">
        <v>1502563.72</v>
      </c>
      <c r="JJ264" s="654">
        <v>1539398.41</v>
      </c>
      <c r="JK264" s="654">
        <v>1571500.2</v>
      </c>
      <c r="JL264" s="654">
        <v>1612827.67</v>
      </c>
      <c r="JM264" s="654">
        <v>1652120.79</v>
      </c>
      <c r="JN264" s="654">
        <v>1652120.79</v>
      </c>
      <c r="JO264" s="654">
        <v>1657890.74</v>
      </c>
      <c r="JP264" s="654">
        <v>1663995.09</v>
      </c>
      <c r="JQ264" s="654">
        <v>1670905.62</v>
      </c>
      <c r="JR264" s="654">
        <v>1678520.77</v>
      </c>
      <c r="JS264" s="654">
        <v>1689076.43</v>
      </c>
      <c r="JT264" s="654">
        <v>1707207.91</v>
      </c>
      <c r="JU264" s="654">
        <v>1707207.91</v>
      </c>
      <c r="JV264" s="654">
        <v>1725821.42</v>
      </c>
      <c r="JW264" s="654">
        <v>1739429.26</v>
      </c>
      <c r="JX264" s="654">
        <v>1758955.17</v>
      </c>
      <c r="JY264" s="654">
        <v>1775751.08</v>
      </c>
      <c r="JZ264" s="654">
        <v>1798932.68</v>
      </c>
      <c r="KA264" s="654">
        <v>1822644.68</v>
      </c>
      <c r="KB264" s="654">
        <v>1822644.68</v>
      </c>
      <c r="KC264" s="654">
        <v>1847089.15</v>
      </c>
      <c r="KD264" s="654">
        <v>1888860.96</v>
      </c>
      <c r="KE264" s="654">
        <v>1948021.66</v>
      </c>
      <c r="KF264" s="654">
        <v>1963548.86</v>
      </c>
      <c r="KG264" s="654">
        <v>1981161.17</v>
      </c>
      <c r="KH264" s="654">
        <v>2000321.36</v>
      </c>
      <c r="KI264" s="654">
        <v>2000321.36</v>
      </c>
      <c r="KJ264" s="654">
        <v>2025183.13</v>
      </c>
      <c r="KK264" s="654">
        <v>2046231.56</v>
      </c>
      <c r="KL264" s="654">
        <v>2067387.18</v>
      </c>
      <c r="KM264" s="654">
        <v>2088811.15</v>
      </c>
      <c r="KN264" s="654">
        <v>2115398.27</v>
      </c>
      <c r="KO264" s="654">
        <v>2145821.2599999998</v>
      </c>
      <c r="KP264" s="654">
        <v>2145821.2599999998</v>
      </c>
      <c r="KQ264" s="654">
        <v>2182964.2999999998</v>
      </c>
      <c r="KR264" s="654">
        <v>2228516.34</v>
      </c>
      <c r="KS264" s="654">
        <v>2267975.0699999998</v>
      </c>
      <c r="KT264" s="654">
        <v>2292738.36</v>
      </c>
      <c r="KU264" s="654">
        <v>2319490.58</v>
      </c>
      <c r="KV264" s="654">
        <v>2346895.2000000002</v>
      </c>
      <c r="KW264" s="654">
        <v>2346895.2000000002</v>
      </c>
      <c r="KX264" s="654">
        <v>2375468.35</v>
      </c>
      <c r="KY264" s="654">
        <v>2406803.77</v>
      </c>
      <c r="KZ264" s="654">
        <v>2438143.16</v>
      </c>
      <c r="LA264" s="654">
        <v>2470916.91</v>
      </c>
      <c r="LB264" s="654">
        <v>2502530.65</v>
      </c>
      <c r="LC264" s="654">
        <v>2536313.7000000002</v>
      </c>
      <c r="LD264" s="654">
        <v>2536313.7000000002</v>
      </c>
      <c r="LE264" s="654">
        <v>2555566.48</v>
      </c>
      <c r="LF264" s="654">
        <v>2567259.4700000002</v>
      </c>
      <c r="LG264" s="654">
        <v>2583840.38</v>
      </c>
      <c r="LH264" s="654">
        <v>2583840.38</v>
      </c>
      <c r="LI264" s="654">
        <v>2583840.38</v>
      </c>
      <c r="LJ264" s="654">
        <v>2583840.38</v>
      </c>
      <c r="LK264" s="654">
        <v>2583840.38</v>
      </c>
      <c r="LL264" s="654">
        <v>2583840.38</v>
      </c>
      <c r="LM264" s="654">
        <v>2589400.44</v>
      </c>
      <c r="LN264" s="654">
        <v>2595029.44</v>
      </c>
      <c r="LO264" s="654">
        <v>2600716.7999999998</v>
      </c>
      <c r="LP264" s="654">
        <v>2607579.5699999998</v>
      </c>
      <c r="LQ264" s="654">
        <v>2615910.23</v>
      </c>
      <c r="LR264" s="654">
        <v>2615910.23</v>
      </c>
      <c r="LS264" s="654">
        <v>2620720.44</v>
      </c>
      <c r="LT264" s="654">
        <v>2625636.8199999998</v>
      </c>
      <c r="LU264" s="654">
        <v>2631298.12</v>
      </c>
      <c r="LV264" s="654">
        <v>2634466.48</v>
      </c>
      <c r="LW264" s="654">
        <v>2637694.31</v>
      </c>
      <c r="LX264" s="654">
        <v>2648200.64</v>
      </c>
      <c r="LY264" s="654">
        <v>2648200.64</v>
      </c>
      <c r="LZ264" s="654">
        <v>2662934.62</v>
      </c>
      <c r="MA264" s="654">
        <v>2677885.5699999998</v>
      </c>
      <c r="MB264" s="654">
        <v>2700482.02</v>
      </c>
      <c r="MC264" s="654">
        <v>2735037.79</v>
      </c>
      <c r="MD264" s="654">
        <v>2752055.51</v>
      </c>
      <c r="ME264" s="654">
        <v>2758002.05</v>
      </c>
      <c r="MF264" s="654">
        <v>2758002.05</v>
      </c>
      <c r="MG264" s="654">
        <v>2764114.92</v>
      </c>
      <c r="MH264" s="654">
        <v>2770642.38</v>
      </c>
      <c r="MI264" s="654">
        <v>2778313.78</v>
      </c>
      <c r="MJ264" s="654">
        <v>2786649.67</v>
      </c>
      <c r="MK264" s="654">
        <v>2797809.06</v>
      </c>
      <c r="ML264" s="654">
        <v>2809225.1</v>
      </c>
      <c r="MM264" s="654">
        <v>2809225.1</v>
      </c>
      <c r="MN264" s="654">
        <v>2821618.33</v>
      </c>
      <c r="MO264" s="654">
        <v>2835648.09</v>
      </c>
      <c r="MP264" s="654">
        <v>2854162.98</v>
      </c>
      <c r="MQ264" s="654">
        <v>2874913.42</v>
      </c>
      <c r="MR264" s="654">
        <v>2895606.98</v>
      </c>
      <c r="MS264" s="654">
        <v>2911595.42</v>
      </c>
      <c r="MT264" s="654">
        <v>2911595.42</v>
      </c>
      <c r="MU264" s="654">
        <v>2926358.5</v>
      </c>
      <c r="MV264" s="654">
        <v>2941544.21</v>
      </c>
      <c r="MW264" s="654">
        <v>2956740.53</v>
      </c>
      <c r="MX264" s="654">
        <v>2970976.01</v>
      </c>
      <c r="MY264" s="654">
        <v>2982827.27</v>
      </c>
      <c r="MZ264" s="654">
        <v>2993803.21</v>
      </c>
      <c r="NA264" s="654">
        <v>2993803.21</v>
      </c>
      <c r="NB264" s="654">
        <v>3003620.91</v>
      </c>
      <c r="NC264" s="654">
        <v>3012259.34</v>
      </c>
      <c r="ND264" s="654">
        <v>3020998.58</v>
      </c>
      <c r="NE264" s="654">
        <v>3030154.1</v>
      </c>
      <c r="NF264" s="654">
        <v>3039314.86</v>
      </c>
      <c r="NG264" s="654">
        <v>3048477.35</v>
      </c>
      <c r="NH264" s="654">
        <v>3048477.35</v>
      </c>
      <c r="NI264" s="654">
        <v>3057679.66</v>
      </c>
      <c r="NJ264" s="654">
        <v>3067026.34</v>
      </c>
      <c r="NK264" s="654">
        <v>3076375.9</v>
      </c>
      <c r="NL264" s="654">
        <v>3085745.89</v>
      </c>
      <c r="NM264" s="654">
        <v>3095245.24</v>
      </c>
      <c r="NN264" s="654">
        <v>3104798.66</v>
      </c>
      <c r="NO264" s="654">
        <v>3104798.66</v>
      </c>
      <c r="NP264" s="654">
        <v>3114375.38</v>
      </c>
      <c r="NQ264" s="654">
        <v>3124051.51</v>
      </c>
      <c r="NR264" s="654">
        <v>3133800.77</v>
      </c>
      <c r="NS264" s="654">
        <v>3143675.64</v>
      </c>
      <c r="NT264" s="654">
        <v>3153612.99</v>
      </c>
      <c r="NU264" s="654">
        <v>3163653.71</v>
      </c>
      <c r="NV264" s="654">
        <v>3163653.71</v>
      </c>
      <c r="NW264" s="654">
        <v>3174222.6</v>
      </c>
      <c r="NX264" s="654">
        <v>3185939.26</v>
      </c>
      <c r="NY264" s="654">
        <v>3199102.89</v>
      </c>
      <c r="NZ264" s="654">
        <v>3214897.26</v>
      </c>
      <c r="OA264" s="654">
        <v>3231312.73</v>
      </c>
      <c r="OB264" s="654">
        <v>3249594.83</v>
      </c>
      <c r="OC264" s="654">
        <v>3249594.83</v>
      </c>
      <c r="OD264" s="654">
        <v>3268890.3</v>
      </c>
      <c r="OE264" s="654">
        <v>3288664.64</v>
      </c>
      <c r="OF264" s="654">
        <v>3309005.46</v>
      </c>
      <c r="OG264" s="654">
        <v>3330215.21</v>
      </c>
      <c r="OH264" s="654">
        <v>3352413.61</v>
      </c>
      <c r="OI264" s="654">
        <v>3375022.8</v>
      </c>
      <c r="OJ264" s="654">
        <v>3375022.8</v>
      </c>
      <c r="OK264" s="654">
        <v>3398773.28</v>
      </c>
      <c r="OL264" s="654">
        <v>3427750.41</v>
      </c>
      <c r="OM264" s="654">
        <v>3458593.56</v>
      </c>
      <c r="ON264" s="654">
        <v>3494776.71</v>
      </c>
      <c r="OO264" s="654">
        <v>3521367.04</v>
      </c>
      <c r="OP264" s="654">
        <v>3548444.49</v>
      </c>
      <c r="OQ264" s="654">
        <v>3548444.49</v>
      </c>
      <c r="OR264" s="654">
        <v>3575753.31</v>
      </c>
      <c r="OS264" s="654">
        <v>3601198.61</v>
      </c>
      <c r="OT264" s="654">
        <v>3625729.77</v>
      </c>
      <c r="OU264" s="654">
        <v>3650222.24</v>
      </c>
      <c r="OV264" s="654">
        <v>3669947.11</v>
      </c>
      <c r="OW264" s="654">
        <v>3687281.24</v>
      </c>
      <c r="OX264" s="654">
        <v>3687281.24</v>
      </c>
      <c r="OY264" s="654">
        <v>3701836.95</v>
      </c>
      <c r="OZ264" s="654">
        <v>3715613.94</v>
      </c>
      <c r="PA264" s="654">
        <v>3727022.87</v>
      </c>
      <c r="PB264" s="654">
        <v>3736981.1</v>
      </c>
      <c r="PC264" s="654">
        <v>3747123.39</v>
      </c>
      <c r="PD264" s="654">
        <v>3757339.96</v>
      </c>
      <c r="PE264" s="654">
        <v>3757339.96</v>
      </c>
      <c r="PF264" s="654">
        <v>3767778.62</v>
      </c>
      <c r="PG264" s="654">
        <v>3778790.63</v>
      </c>
      <c r="PH264" s="654">
        <v>3790942.64</v>
      </c>
      <c r="PI264" s="654">
        <v>3803927.24</v>
      </c>
      <c r="PJ264" s="654">
        <v>3816967.61</v>
      </c>
      <c r="PK264" s="654">
        <v>3830277.99</v>
      </c>
      <c r="PL264" s="654">
        <v>3830277.99</v>
      </c>
      <c r="PM264" s="654">
        <v>3844292.06</v>
      </c>
      <c r="PN264" s="654">
        <v>3858499.15</v>
      </c>
      <c r="PO264" s="654">
        <v>3872985.26</v>
      </c>
      <c r="PP264" s="654">
        <v>3887471.38</v>
      </c>
      <c r="PQ264" s="654">
        <v>4142980.37</v>
      </c>
      <c r="PR264" s="654">
        <v>4414623.3499999996</v>
      </c>
      <c r="PS264" s="654">
        <v>4414623.3499999996</v>
      </c>
      <c r="PT264" s="654">
        <v>4610210.97</v>
      </c>
      <c r="PU264" s="654">
        <v>4715297.71</v>
      </c>
      <c r="PV264" s="654">
        <v>4754549.03</v>
      </c>
      <c r="PW264" s="654">
        <v>4780270.68</v>
      </c>
      <c r="PX264" s="654">
        <v>4780270.68</v>
      </c>
      <c r="PY264" s="654">
        <v>4805392.83</v>
      </c>
      <c r="PZ264" s="654">
        <v>4805392.83</v>
      </c>
      <c r="QA264" s="654">
        <v>4838862.4800000004</v>
      </c>
      <c r="QB264" s="654">
        <v>4853786.1100000003</v>
      </c>
      <c r="QC264" s="654">
        <v>4860726.12</v>
      </c>
      <c r="QD264" s="654">
        <v>4867833.82</v>
      </c>
      <c r="QE264" s="654">
        <v>4875934.92</v>
      </c>
      <c r="QF264" s="654">
        <v>4888801.78</v>
      </c>
      <c r="QG264" s="654">
        <v>4888801.78</v>
      </c>
      <c r="QH264" s="654">
        <v>4902929.55</v>
      </c>
      <c r="QI264" s="654">
        <v>4920735.66</v>
      </c>
      <c r="QJ264" s="654">
        <v>4958200.9000000004</v>
      </c>
      <c r="QK264" s="654">
        <v>4977488.41</v>
      </c>
      <c r="QL264" s="654">
        <v>4998541.32</v>
      </c>
      <c r="QM264" s="654">
        <v>5020967.38</v>
      </c>
      <c r="QN264" s="654">
        <v>5020967.38</v>
      </c>
      <c r="QO264" s="654">
        <v>5051252.96</v>
      </c>
      <c r="QP264" s="654">
        <v>5061778.8499999996</v>
      </c>
      <c r="QQ264" s="654">
        <v>5066796.38</v>
      </c>
      <c r="QR264" s="654">
        <v>5071786.0199999996</v>
      </c>
      <c r="QS264" s="654">
        <v>5074421.5199999996</v>
      </c>
      <c r="QT264" s="654">
        <v>5078574.2</v>
      </c>
      <c r="QU264" s="654">
        <v>5078574.2</v>
      </c>
      <c r="QV264" s="654">
        <v>5082127.57</v>
      </c>
      <c r="QW264" s="654">
        <v>5086713.9800000004</v>
      </c>
      <c r="QX264" s="654">
        <v>5092042.9400000004</v>
      </c>
      <c r="QY264" s="654">
        <v>5092073.83</v>
      </c>
      <c r="QZ264" s="654">
        <v>5092104.7300000004</v>
      </c>
      <c r="RA264" s="654">
        <v>5092135.63</v>
      </c>
      <c r="RB264" s="654">
        <v>5092135.63</v>
      </c>
      <c r="RC264" s="654">
        <v>5092188.1500000004</v>
      </c>
      <c r="RD264" s="654">
        <v>5092260.25</v>
      </c>
      <c r="RE264" s="654">
        <v>5092348.3</v>
      </c>
      <c r="RF264" s="654">
        <v>5092448.97</v>
      </c>
      <c r="RG264" s="654">
        <v>5094640.17</v>
      </c>
      <c r="RH264" s="654">
        <v>5097437.62</v>
      </c>
      <c r="RI264" s="654">
        <v>5097437.62</v>
      </c>
      <c r="RJ264" s="654">
        <v>5101260.8099999996</v>
      </c>
      <c r="RK264" s="654">
        <v>5109023.74</v>
      </c>
      <c r="RL264" s="654">
        <v>5111121.83</v>
      </c>
      <c r="RM264" s="654">
        <v>5111121.83</v>
      </c>
      <c r="RN264" s="654">
        <v>5111121.83</v>
      </c>
      <c r="RO264" s="654">
        <v>5111121.83</v>
      </c>
      <c r="RP264" s="654">
        <v>5111121.83</v>
      </c>
      <c r="RQ264" s="654">
        <v>5111121.83</v>
      </c>
      <c r="RR264" s="654">
        <v>5111121.83</v>
      </c>
      <c r="RS264" s="654">
        <v>5111121.83</v>
      </c>
      <c r="RT264" s="654">
        <v>5111121.83</v>
      </c>
      <c r="RU264" s="654">
        <v>5111121.83</v>
      </c>
      <c r="RV264" s="654">
        <v>5111121.83</v>
      </c>
      <c r="RW264" s="654">
        <v>5111121.83</v>
      </c>
      <c r="RX264" s="654">
        <v>5111121.83</v>
      </c>
      <c r="RY264" s="654">
        <v>5111121.83</v>
      </c>
      <c r="RZ264" s="654">
        <v>5111121.83</v>
      </c>
      <c r="SA264" s="654">
        <v>5111121.83</v>
      </c>
      <c r="SB264" s="654">
        <v>5111121.83</v>
      </c>
      <c r="SC264" s="654">
        <v>5111121.83</v>
      </c>
      <c r="SD264" s="654">
        <v>5111121.83</v>
      </c>
      <c r="SE264" s="654">
        <v>5111121.83</v>
      </c>
      <c r="SF264" s="654">
        <v>5111121.83</v>
      </c>
      <c r="SG264" s="654">
        <v>5111121.83</v>
      </c>
      <c r="SH264" s="654">
        <v>5111121.83</v>
      </c>
      <c r="SI264" s="654">
        <v>5111121.83</v>
      </c>
      <c r="SJ264" s="654">
        <v>5111121.83</v>
      </c>
      <c r="SK264" s="654">
        <v>5111121.83</v>
      </c>
      <c r="SL264" s="654">
        <v>5111121.83</v>
      </c>
      <c r="SM264" s="654">
        <v>5111121.83</v>
      </c>
      <c r="SN264" s="654">
        <v>5111121.83</v>
      </c>
      <c r="SO264" s="654">
        <v>5111121.83</v>
      </c>
      <c r="SP264" s="654">
        <v>5111121.83</v>
      </c>
      <c r="SQ264" s="654">
        <v>5111121.83</v>
      </c>
      <c r="SR264" s="654">
        <v>5111121.83</v>
      </c>
      <c r="SS264" s="654">
        <v>5111121.83</v>
      </c>
      <c r="ST264" s="654">
        <v>5111121.83</v>
      </c>
      <c r="SU264" s="654">
        <v>5111121.83</v>
      </c>
      <c r="SV264" s="654">
        <v>5111121.83</v>
      </c>
      <c r="SW264" s="654">
        <v>5111121.83</v>
      </c>
      <c r="SX264" s="654">
        <v>5111121.83</v>
      </c>
      <c r="SY264" s="654">
        <v>5111121.83</v>
      </c>
      <c r="SZ264" s="654">
        <v>5111121.83</v>
      </c>
      <c r="TA264" s="654">
        <v>5111121.83</v>
      </c>
      <c r="TB264" s="654">
        <v>5111121.83</v>
      </c>
      <c r="TC264" s="654">
        <v>5111121.83</v>
      </c>
      <c r="TD264" s="654">
        <v>5111121.83</v>
      </c>
      <c r="TE264" s="654">
        <v>5111121.83</v>
      </c>
      <c r="TF264" s="654">
        <v>5111121.83</v>
      </c>
      <c r="TG264" s="654">
        <v>5111121.83</v>
      </c>
      <c r="TH264" s="654">
        <v>5111121.83</v>
      </c>
      <c r="TI264" s="654">
        <v>5111121.83</v>
      </c>
      <c r="TJ264" s="654">
        <v>5111121.83</v>
      </c>
      <c r="TK264" s="654">
        <v>5111121.83</v>
      </c>
      <c r="TL264" s="654">
        <v>5111121.83</v>
      </c>
      <c r="TM264" s="654">
        <v>5111121.83</v>
      </c>
      <c r="TN264" s="654">
        <v>5111121.83</v>
      </c>
      <c r="TO264" s="654">
        <v>5111121.83</v>
      </c>
      <c r="TP264" s="654">
        <v>5111121.83</v>
      </c>
      <c r="TQ264" s="654">
        <v>5111121.83</v>
      </c>
      <c r="TR264" s="654">
        <v>5111121.83</v>
      </c>
      <c r="TS264" s="654">
        <v>5111121.83</v>
      </c>
      <c r="TT264" s="654">
        <v>5111121.83</v>
      </c>
      <c r="TU264" s="654">
        <v>5111121.83</v>
      </c>
      <c r="TV264" s="654">
        <v>5111121.83</v>
      </c>
      <c r="TW264" s="654">
        <v>5111121.83</v>
      </c>
      <c r="TX264" s="654">
        <v>5111121.83</v>
      </c>
      <c r="TY264" s="654">
        <v>5111121.83</v>
      </c>
      <c r="TZ264" s="654">
        <v>5111121.83</v>
      </c>
      <c r="UA264" s="654">
        <v>5111121.83</v>
      </c>
      <c r="UB264" s="654">
        <v>5111121.83</v>
      </c>
      <c r="UC264" s="654">
        <v>5111121.83</v>
      </c>
      <c r="UD264" s="654">
        <v>5111121.83</v>
      </c>
      <c r="UE264" s="654">
        <v>5111121.83</v>
      </c>
      <c r="UF264" s="654">
        <v>5111121.83</v>
      </c>
      <c r="UG264" s="654">
        <v>5111121.83</v>
      </c>
      <c r="UH264" s="654">
        <v>5111121.83</v>
      </c>
      <c r="UI264" s="654">
        <v>5111121.83</v>
      </c>
      <c r="UJ264" s="654">
        <v>5111121.83</v>
      </c>
      <c r="UK264" s="654">
        <v>5111121.83</v>
      </c>
      <c r="UL264" s="654">
        <v>5111121.83</v>
      </c>
      <c r="UM264" s="654">
        <v>5111121.83</v>
      </c>
      <c r="UN264" s="654">
        <v>5111121.83</v>
      </c>
      <c r="UO264" s="654">
        <v>5111121.83</v>
      </c>
      <c r="UP264" s="654">
        <v>5111121.83</v>
      </c>
      <c r="UQ264" s="654">
        <v>5111121.83</v>
      </c>
      <c r="UR264" s="654">
        <v>5111121.83</v>
      </c>
      <c r="US264" s="654">
        <v>5111121.83</v>
      </c>
      <c r="UT264" s="654">
        <v>5111121.83</v>
      </c>
      <c r="UU264" s="654">
        <v>5111121.83</v>
      </c>
      <c r="UV264" s="654">
        <v>5111121.83</v>
      </c>
      <c r="UW264" s="654">
        <v>5111121.83</v>
      </c>
      <c r="UX264" s="654">
        <v>5111121.83</v>
      </c>
      <c r="UY264" s="654">
        <v>5111121.83</v>
      </c>
      <c r="UZ264" s="654">
        <v>5111121.83</v>
      </c>
      <c r="VA264" s="654">
        <v>5111121.83</v>
      </c>
      <c r="VB264" s="654">
        <v>5111121.83</v>
      </c>
      <c r="VC264" s="654">
        <v>5111121.83</v>
      </c>
      <c r="VD264" s="654">
        <v>5111121.83</v>
      </c>
      <c r="VE264" s="654">
        <v>5111121.83</v>
      </c>
      <c r="VF264" s="654">
        <v>5111121.83</v>
      </c>
      <c r="VG264" s="654">
        <v>5111121.83</v>
      </c>
      <c r="VH264" s="654">
        <v>5111121.83</v>
      </c>
      <c r="VI264" s="654">
        <v>5111121.83</v>
      </c>
      <c r="VJ264" s="654">
        <v>5111121.83</v>
      </c>
      <c r="VK264" s="654">
        <v>5111121.83</v>
      </c>
      <c r="VL264" s="654">
        <v>5111121.83</v>
      </c>
      <c r="VM264" s="654">
        <v>5111121.83</v>
      </c>
    </row>
    <row r="265" spans="11:585">
      <c r="K265" t="s">
        <v>837</v>
      </c>
      <c r="M265" s="654">
        <v>0</v>
      </c>
      <c r="N265">
        <v>0</v>
      </c>
      <c r="O265">
        <v>0</v>
      </c>
      <c r="P265">
        <v>9737.25</v>
      </c>
      <c r="Q265">
        <v>0</v>
      </c>
      <c r="R265">
        <v>6491.5</v>
      </c>
      <c r="S265" t="s">
        <v>6192</v>
      </c>
    </row>
    <row r="266" spans="11:585">
      <c r="K266" t="s">
        <v>1561</v>
      </c>
      <c r="M266" s="654">
        <v>21808728.440000001</v>
      </c>
      <c r="N266" s="654">
        <v>20044695.510000002</v>
      </c>
      <c r="O266" s="654">
        <v>18078711.870000001</v>
      </c>
      <c r="P266">
        <v>143781.21</v>
      </c>
      <c r="Q266">
        <v>122269.09</v>
      </c>
      <c r="R266">
        <v>112215.05</v>
      </c>
      <c r="S266" t="s">
        <v>6192</v>
      </c>
      <c r="FB266">
        <v>198.41</v>
      </c>
      <c r="FC266">
        <v>496.02</v>
      </c>
      <c r="FD266" s="654">
        <v>1125.0899999999999</v>
      </c>
      <c r="FE266" s="654">
        <v>1710.98</v>
      </c>
      <c r="FF266" s="654">
        <v>1710.98</v>
      </c>
      <c r="FG266" s="654">
        <v>2071.38</v>
      </c>
      <c r="FH266" s="654">
        <v>2501.58</v>
      </c>
      <c r="FI266" s="654">
        <v>2867.04</v>
      </c>
      <c r="FJ266" s="654">
        <v>3250.91</v>
      </c>
      <c r="FK266" s="654">
        <v>3792.58</v>
      </c>
      <c r="FL266" s="654">
        <v>4639.72</v>
      </c>
      <c r="FM266" s="654">
        <v>4639.72</v>
      </c>
      <c r="FN266" s="654">
        <v>8631.11</v>
      </c>
      <c r="FO266" s="654">
        <v>16084.7</v>
      </c>
      <c r="FP266" s="654">
        <v>17020.759999999998</v>
      </c>
      <c r="FQ266" s="654">
        <v>17981.330000000002</v>
      </c>
      <c r="FR266" s="654">
        <v>18941.900000000001</v>
      </c>
      <c r="FS266" s="654">
        <v>19902.47</v>
      </c>
      <c r="FT266" s="654">
        <v>19902.47</v>
      </c>
      <c r="FU266" s="654">
        <v>21265.919999999998</v>
      </c>
      <c r="FV266" s="654">
        <v>22889.05</v>
      </c>
      <c r="FW266" s="654">
        <v>24676.02</v>
      </c>
      <c r="FX266" s="654">
        <v>27674.14</v>
      </c>
      <c r="FY266" s="654">
        <v>31488.59</v>
      </c>
      <c r="FZ266" s="654">
        <v>39083.85</v>
      </c>
      <c r="GA266" s="654">
        <v>39083.85</v>
      </c>
      <c r="GB266" s="654">
        <v>52215.11</v>
      </c>
      <c r="GC266" s="654">
        <v>63772.37</v>
      </c>
      <c r="GD266" s="654">
        <v>82679.69</v>
      </c>
      <c r="GE266" s="654">
        <v>95998.57</v>
      </c>
      <c r="GF266" s="654">
        <v>109383.22</v>
      </c>
      <c r="GG266" s="654">
        <v>117023.69</v>
      </c>
      <c r="GH266" s="654">
        <v>117023.69</v>
      </c>
      <c r="GI266" s="654">
        <v>119724.49</v>
      </c>
      <c r="GJ266" s="654">
        <v>122240.46</v>
      </c>
      <c r="GK266" s="654">
        <v>124303.56</v>
      </c>
      <c r="GL266" s="654">
        <v>125368.34</v>
      </c>
      <c r="GM266" s="654">
        <v>126585.43</v>
      </c>
      <c r="GN266" s="654">
        <v>127876.84</v>
      </c>
      <c r="GO266" s="654">
        <v>127876.84</v>
      </c>
      <c r="GP266" s="654">
        <v>129673.23</v>
      </c>
      <c r="GQ266" s="654">
        <v>131674.38</v>
      </c>
      <c r="GR266" s="654">
        <v>133782.22</v>
      </c>
      <c r="GS266" s="654">
        <v>135905.68</v>
      </c>
      <c r="GT266" s="654">
        <v>139617.15</v>
      </c>
      <c r="GU266" s="654">
        <v>149406.26</v>
      </c>
      <c r="GV266" s="654">
        <v>149406.26</v>
      </c>
      <c r="GW266" s="654">
        <v>160863.20000000001</v>
      </c>
      <c r="GX266" s="654">
        <v>166750.76</v>
      </c>
      <c r="GY266" s="654">
        <v>176991.32</v>
      </c>
      <c r="GZ266" s="654">
        <v>179701.77</v>
      </c>
      <c r="HA266" s="654">
        <v>182412.66</v>
      </c>
      <c r="HB266" s="654">
        <v>185237.27</v>
      </c>
      <c r="HC266" s="654">
        <v>185237.27</v>
      </c>
      <c r="HD266" s="654">
        <v>189565.21</v>
      </c>
      <c r="HE266" s="654">
        <v>196519.84</v>
      </c>
      <c r="HF266" s="654">
        <v>204135.83</v>
      </c>
      <c r="HG266" s="654">
        <v>212155.32</v>
      </c>
      <c r="HH266" s="654">
        <v>244605.09</v>
      </c>
      <c r="HI266" s="654">
        <v>296384.67</v>
      </c>
      <c r="HJ266" s="654">
        <v>296384.67</v>
      </c>
      <c r="HK266" s="654">
        <v>335967.73</v>
      </c>
      <c r="HL266" s="654">
        <v>355878.83</v>
      </c>
      <c r="HM266" s="654">
        <v>411581.36</v>
      </c>
      <c r="HN266" s="654">
        <v>529795.29</v>
      </c>
      <c r="HO266" s="654">
        <v>544506.13</v>
      </c>
      <c r="HP266" s="654">
        <v>560599.14</v>
      </c>
      <c r="HQ266" s="654">
        <v>560599.14</v>
      </c>
      <c r="HR266" s="654">
        <v>619580.26</v>
      </c>
      <c r="HS266" s="654">
        <v>619580.26</v>
      </c>
      <c r="HT266" s="654">
        <v>689424.08</v>
      </c>
      <c r="HU266" s="654">
        <v>866982</v>
      </c>
      <c r="HV266" s="654">
        <v>1156270.3</v>
      </c>
      <c r="HW266" s="654">
        <v>1452663.75</v>
      </c>
      <c r="HX266" s="654">
        <v>1452663.75</v>
      </c>
      <c r="HY266" s="654">
        <v>1553812.68</v>
      </c>
      <c r="HZ266" s="654">
        <v>1787672.79</v>
      </c>
      <c r="IA266" s="654">
        <v>1959505.27</v>
      </c>
      <c r="IB266" s="654">
        <v>2021309.92</v>
      </c>
      <c r="IC266" s="654">
        <v>2172130.9900000002</v>
      </c>
      <c r="ID266" s="654">
        <v>2922046.17</v>
      </c>
      <c r="IE266" s="654">
        <v>2922046.17</v>
      </c>
      <c r="IF266" s="654">
        <v>3066353.76</v>
      </c>
      <c r="IG266" s="654">
        <v>3219151.26</v>
      </c>
      <c r="IH266" s="654">
        <v>3486910.18</v>
      </c>
      <c r="II266" s="654">
        <v>3700053.09</v>
      </c>
      <c r="IJ266" s="654">
        <v>3855753.91</v>
      </c>
      <c r="IK266" s="654">
        <v>4167343.38</v>
      </c>
      <c r="IL266" s="654">
        <v>4167343.38</v>
      </c>
      <c r="IM266" s="654">
        <v>4570322.2</v>
      </c>
      <c r="IN266" s="654">
        <v>4676470.74</v>
      </c>
      <c r="IO266" s="654">
        <v>4724668.1900000004</v>
      </c>
      <c r="IP266" s="654">
        <v>4733061.5599999996</v>
      </c>
      <c r="IQ266" s="654">
        <v>4744351.67</v>
      </c>
      <c r="IR266" s="654">
        <v>4744351.67</v>
      </c>
      <c r="IS266" s="654">
        <v>4744351.67</v>
      </c>
      <c r="IT266" s="654">
        <v>4744351.67</v>
      </c>
      <c r="IU266" s="654">
        <v>4744351.67</v>
      </c>
      <c r="IV266" s="654">
        <v>4744351.67</v>
      </c>
      <c r="IW266" s="654">
        <v>4764611.3600000003</v>
      </c>
      <c r="IX266" s="654">
        <v>4784667.4800000004</v>
      </c>
      <c r="IY266" s="654">
        <v>4794184.16</v>
      </c>
      <c r="IZ266" s="654">
        <v>4794184.16</v>
      </c>
      <c r="JA266" s="654">
        <v>4803802.38</v>
      </c>
      <c r="JB266" s="654">
        <v>4811868.62</v>
      </c>
      <c r="JC266" s="654">
        <v>4823663.71</v>
      </c>
      <c r="JD266" s="654">
        <v>4841714.33</v>
      </c>
      <c r="JE266" s="654">
        <v>4858807.79</v>
      </c>
      <c r="JF266" s="654">
        <v>4870056.7300000004</v>
      </c>
      <c r="JG266" s="654">
        <v>4870056.7300000004</v>
      </c>
      <c r="JH266" s="654">
        <v>4886709.71</v>
      </c>
      <c r="JI266" s="654">
        <v>4900570.9800000004</v>
      </c>
      <c r="JJ266" s="654">
        <v>4923647.7</v>
      </c>
      <c r="JK266" s="654">
        <v>4940320.3899999997</v>
      </c>
      <c r="JL266" s="654">
        <v>4967657.59</v>
      </c>
      <c r="JM266" s="654">
        <v>5003766.96</v>
      </c>
      <c r="JN266" s="654">
        <v>5003766.96</v>
      </c>
      <c r="JO266" s="654">
        <v>5029296.49</v>
      </c>
      <c r="JP266" s="654">
        <v>5052265.3499999996</v>
      </c>
      <c r="JQ266" s="654">
        <v>5081742.55</v>
      </c>
      <c r="JR266" s="654">
        <v>5118715.04</v>
      </c>
      <c r="JS266" s="654">
        <v>5144948.5</v>
      </c>
      <c r="JT266" s="654">
        <v>5174770.74</v>
      </c>
      <c r="JU266" s="654">
        <v>5174770.74</v>
      </c>
      <c r="JV266" s="654">
        <v>5206829.58</v>
      </c>
      <c r="JW266" s="654">
        <v>5238894.5599999996</v>
      </c>
      <c r="JX266" s="654">
        <v>5285800.49</v>
      </c>
      <c r="JY266" s="654">
        <v>5342354.6900000004</v>
      </c>
      <c r="JZ266" s="654">
        <v>5398761.1600000001</v>
      </c>
      <c r="KA266" s="654">
        <v>5460833.9400000004</v>
      </c>
      <c r="KB266" s="654">
        <v>5460833.9400000004</v>
      </c>
      <c r="KC266" s="654">
        <v>5531898.4000000004</v>
      </c>
      <c r="KD266" s="654">
        <v>5613477.9699999997</v>
      </c>
      <c r="KE266" s="654">
        <v>5683247.75</v>
      </c>
      <c r="KF266" s="654">
        <v>5756351.96</v>
      </c>
      <c r="KG266" s="654">
        <v>5828170.3099999996</v>
      </c>
      <c r="KH266" s="654">
        <v>5900036.0099999998</v>
      </c>
      <c r="KI266" s="654">
        <v>5900036.0099999998</v>
      </c>
      <c r="KJ266" s="654">
        <v>5987188.4100000001</v>
      </c>
      <c r="KK266" s="654">
        <v>6089200.3399999999</v>
      </c>
      <c r="KL266" s="654">
        <v>6191042.0599999996</v>
      </c>
      <c r="KM266" s="654">
        <v>6292361.3499999996</v>
      </c>
      <c r="KN266" s="654">
        <v>6406898.8300000001</v>
      </c>
      <c r="KO266" s="654">
        <v>6517418.9299999997</v>
      </c>
      <c r="KP266" s="654">
        <v>6517418.9299999997</v>
      </c>
      <c r="KQ266" s="654">
        <v>6626494.8799999999</v>
      </c>
      <c r="KR266" s="654">
        <v>6710830.7699999996</v>
      </c>
      <c r="KS266" s="654">
        <v>6774652.4299999997</v>
      </c>
      <c r="KT266" s="654">
        <v>6819776.9100000001</v>
      </c>
      <c r="KU266" s="654">
        <v>6861695.1399999997</v>
      </c>
      <c r="KV266" s="654">
        <v>6895565.8300000001</v>
      </c>
      <c r="KW266" s="654">
        <v>6895565.8300000001</v>
      </c>
      <c r="KX266" s="654">
        <v>6928497.7800000003</v>
      </c>
      <c r="KY266" s="654">
        <v>6958719.8700000001</v>
      </c>
      <c r="KZ266" s="654">
        <v>6988627.9699999997</v>
      </c>
      <c r="LA266" s="654">
        <v>7020171.5700000003</v>
      </c>
      <c r="LB266" s="654">
        <v>7052214.1699999999</v>
      </c>
      <c r="LC266" s="654">
        <v>7084240.0700000003</v>
      </c>
      <c r="LD266" s="654">
        <v>7084240.0700000003</v>
      </c>
      <c r="LE266" s="654">
        <v>7117413.9400000004</v>
      </c>
      <c r="LF266" s="654">
        <v>7147315.7800000003</v>
      </c>
      <c r="LG266" s="654">
        <v>7177686.0899999999</v>
      </c>
      <c r="LH266" s="654">
        <v>7177686.0899999999</v>
      </c>
      <c r="LI266" s="654">
        <v>7177686.0899999999</v>
      </c>
      <c r="LJ266" s="654">
        <v>7177686.0899999999</v>
      </c>
      <c r="LK266" s="654">
        <v>7177686.0899999999</v>
      </c>
      <c r="LL266" s="654">
        <v>7177686.0899999999</v>
      </c>
      <c r="LM266" s="654">
        <v>7208644.7699999996</v>
      </c>
      <c r="LN266" s="654">
        <v>7251584.54</v>
      </c>
      <c r="LO266" s="654">
        <v>7291688.5300000003</v>
      </c>
      <c r="LP266" s="654">
        <v>7331523.0700000003</v>
      </c>
      <c r="LQ266" s="654">
        <v>7369300.0599999996</v>
      </c>
      <c r="LR266" s="654">
        <v>7369300.0599999996</v>
      </c>
      <c r="LS266" s="654">
        <v>7421503.5099999998</v>
      </c>
      <c r="LT266" s="654">
        <v>7510791.6900000004</v>
      </c>
      <c r="LU266" s="654">
        <v>7569865.1200000001</v>
      </c>
      <c r="LV266" s="654">
        <v>7611474.9000000004</v>
      </c>
      <c r="LW266" s="654">
        <v>7681294.7599999998</v>
      </c>
      <c r="LX266" s="654">
        <v>7740835.0700000003</v>
      </c>
      <c r="LY266" s="654">
        <v>7740835.0700000003</v>
      </c>
      <c r="LZ266" s="654">
        <v>7812569.8600000003</v>
      </c>
      <c r="MA266" s="654">
        <v>7882368.0999999996</v>
      </c>
      <c r="MB266" s="654">
        <v>7934384.3200000003</v>
      </c>
      <c r="MC266" s="654">
        <v>7987094.4299999997</v>
      </c>
      <c r="MD266" s="654">
        <v>8040210.2599999998</v>
      </c>
      <c r="ME266" s="654">
        <v>8095059.04</v>
      </c>
      <c r="MF266" s="654">
        <v>8095059.04</v>
      </c>
      <c r="MG266" s="654">
        <v>8155367.4100000001</v>
      </c>
      <c r="MH266" s="654">
        <v>8221064.2800000003</v>
      </c>
      <c r="MI266" s="654">
        <v>8291893.1200000001</v>
      </c>
      <c r="MJ266" s="654">
        <v>8364027.3200000003</v>
      </c>
      <c r="MK266" s="654">
        <v>8435998.2400000002</v>
      </c>
      <c r="ML266" s="654">
        <v>8503068.6500000004</v>
      </c>
      <c r="MM266" s="654">
        <v>8503068.6500000004</v>
      </c>
      <c r="MN266" s="654">
        <v>8568233.4000000004</v>
      </c>
      <c r="MO266" s="654">
        <v>8637612.0800000001</v>
      </c>
      <c r="MP266" s="654">
        <v>8707732.8900000006</v>
      </c>
      <c r="MQ266" s="654">
        <v>8776852.5399999991</v>
      </c>
      <c r="MR266" s="654">
        <v>8843584.4600000009</v>
      </c>
      <c r="MS266" s="654">
        <v>8904279.4399999995</v>
      </c>
      <c r="MT266" s="654">
        <v>8904279.4399999995</v>
      </c>
      <c r="MU266" s="654">
        <v>8961329.5299999993</v>
      </c>
      <c r="MV266" s="654">
        <v>9016946.5399999991</v>
      </c>
      <c r="MW266" s="654">
        <v>9072106.5299999993</v>
      </c>
      <c r="MX266" s="654">
        <v>9124972.3200000003</v>
      </c>
      <c r="MY266" s="654">
        <v>9177657.1799999997</v>
      </c>
      <c r="MZ266" s="654">
        <v>9230471.4600000009</v>
      </c>
      <c r="NA266" s="654">
        <v>9230471.4600000009</v>
      </c>
      <c r="NB266" s="654">
        <v>9282810.4399999995</v>
      </c>
      <c r="NC266" s="654">
        <v>9335129.1799999997</v>
      </c>
      <c r="ND266" s="654">
        <v>9387499.5099999998</v>
      </c>
      <c r="NE266" s="654">
        <v>9440054.0500000007</v>
      </c>
      <c r="NF266" s="654">
        <v>9492705.3699999992</v>
      </c>
      <c r="NG266" s="654">
        <v>9545387.6600000001</v>
      </c>
      <c r="NH266" s="654">
        <v>9545387.6600000001</v>
      </c>
      <c r="NI266" s="654">
        <v>9598137.9700000007</v>
      </c>
      <c r="NJ266" s="654">
        <v>9651481.9000000004</v>
      </c>
      <c r="NK266" s="654">
        <v>9706212.4399999995</v>
      </c>
      <c r="NL266" s="654">
        <v>9762585.3100000005</v>
      </c>
      <c r="NM266" s="654">
        <v>9820787.8499999996</v>
      </c>
      <c r="NN266" s="654">
        <v>9879707.9700000007</v>
      </c>
      <c r="NO266" s="654">
        <v>9879707.9700000007</v>
      </c>
      <c r="NP266" s="654">
        <v>9939188.0700000003</v>
      </c>
      <c r="NQ266" s="654">
        <v>9999992.8000000007</v>
      </c>
      <c r="NR266" s="654">
        <v>10064024.9</v>
      </c>
      <c r="NS266" s="654">
        <v>10129177.84</v>
      </c>
      <c r="NT266" s="654">
        <v>10196083.99</v>
      </c>
      <c r="NU266" s="654">
        <v>10267213.029999999</v>
      </c>
      <c r="NV266" s="654">
        <v>10267213.029999999</v>
      </c>
      <c r="NW266" s="654">
        <v>10345304.960000001</v>
      </c>
      <c r="NX266" s="654">
        <v>10425641.949999999</v>
      </c>
      <c r="NY266" s="654">
        <v>10508479.199999999</v>
      </c>
      <c r="NZ266" s="654">
        <v>10593529.220000001</v>
      </c>
      <c r="OA266" s="654">
        <v>10684348.17</v>
      </c>
      <c r="OB266" s="654">
        <v>10779540.58</v>
      </c>
      <c r="OC266" s="654">
        <v>10779540.58</v>
      </c>
      <c r="OD266" s="654">
        <v>10880271.720000001</v>
      </c>
      <c r="OE266" s="654">
        <v>10987326.73</v>
      </c>
      <c r="OF266" s="654">
        <v>11097764.43</v>
      </c>
      <c r="OG266" s="654">
        <v>11211788.609999999</v>
      </c>
      <c r="OH266" s="654">
        <v>11338638.27</v>
      </c>
      <c r="OI266" s="654">
        <v>11471662.890000001</v>
      </c>
      <c r="OJ266" s="654">
        <v>11471662.890000001</v>
      </c>
      <c r="OK266" s="654">
        <v>11625260.41</v>
      </c>
      <c r="OL266" s="654">
        <v>11812887.810000001</v>
      </c>
      <c r="OM266" s="654">
        <v>11965121.550000001</v>
      </c>
      <c r="ON266" s="654">
        <v>12105271.869999999</v>
      </c>
      <c r="OO266" s="654">
        <v>12247129.25</v>
      </c>
      <c r="OP266" s="654">
        <v>12391592.68</v>
      </c>
      <c r="OQ266" s="654">
        <v>12391592.68</v>
      </c>
      <c r="OR266" s="654">
        <v>12536028.949999999</v>
      </c>
      <c r="OS266" s="654">
        <v>12684960.77</v>
      </c>
      <c r="OT266" s="654">
        <v>12834547.640000001</v>
      </c>
      <c r="OU266" s="654">
        <v>12984689.869999999</v>
      </c>
      <c r="OV266" s="654">
        <v>13139122.24</v>
      </c>
      <c r="OW266" s="654">
        <v>13299813.66</v>
      </c>
      <c r="OX266" s="654">
        <v>13299813.66</v>
      </c>
      <c r="OY266" s="654">
        <v>13469912.800000001</v>
      </c>
      <c r="OZ266" s="654">
        <v>13644746.050000001</v>
      </c>
      <c r="PA266" s="654">
        <v>13827959.82</v>
      </c>
      <c r="PB266" s="654">
        <v>14016998.439999999</v>
      </c>
      <c r="PC266" s="654">
        <v>14212562.1</v>
      </c>
      <c r="PD266" s="654">
        <v>14410777.970000001</v>
      </c>
      <c r="PE266" s="654">
        <v>14410777.970000001</v>
      </c>
      <c r="PF266" s="654">
        <v>14614032.529999999</v>
      </c>
      <c r="PG266" s="654">
        <v>14825134.369999999</v>
      </c>
      <c r="PH266" s="654">
        <v>15052110.76</v>
      </c>
      <c r="PI266" s="654">
        <v>15288638.630000001</v>
      </c>
      <c r="PJ266" s="654">
        <v>15525213.09</v>
      </c>
      <c r="PK266" s="654">
        <v>15762094.75</v>
      </c>
      <c r="PL266" s="654">
        <v>15762094.75</v>
      </c>
      <c r="PM266" s="654">
        <v>16031402.35</v>
      </c>
      <c r="PN266" s="654">
        <v>16283009.140000001</v>
      </c>
      <c r="PO266" s="654">
        <v>16519630.300000001</v>
      </c>
      <c r="PP266" s="654">
        <v>16768641.52</v>
      </c>
      <c r="PQ266" s="654">
        <v>17233702.379999999</v>
      </c>
      <c r="PR266" s="654">
        <v>18047938.210000001</v>
      </c>
      <c r="PS266" s="654">
        <v>18047938.210000001</v>
      </c>
      <c r="PT266" s="654">
        <v>18687516.440000001</v>
      </c>
      <c r="PU266" s="654">
        <v>18829563.09</v>
      </c>
      <c r="PV266" s="654">
        <v>18973839.140000001</v>
      </c>
      <c r="PW266" s="654">
        <v>19098035.399999999</v>
      </c>
      <c r="PX266" s="654">
        <v>19098035.399999999</v>
      </c>
      <c r="PY266" s="654">
        <v>19261939.699999999</v>
      </c>
      <c r="PZ266" s="654">
        <v>19261939.699999999</v>
      </c>
      <c r="QA266" s="654">
        <v>19462002.41</v>
      </c>
      <c r="QB266" s="654">
        <v>19630655.530000001</v>
      </c>
      <c r="QC266" s="654">
        <v>19668297.739999998</v>
      </c>
      <c r="QD266" s="654">
        <v>19719018.199999999</v>
      </c>
      <c r="QE266" s="654">
        <v>19798442.879999999</v>
      </c>
      <c r="QF266" s="654">
        <v>19846556.359999999</v>
      </c>
      <c r="QG266" s="654">
        <v>19846556.359999999</v>
      </c>
      <c r="QH266" s="654">
        <v>19891337.359999999</v>
      </c>
      <c r="QI266" s="654">
        <v>19936194.43</v>
      </c>
      <c r="QJ266" s="654">
        <v>19976496.629999999</v>
      </c>
      <c r="QK266" s="654">
        <v>20044695.510000002</v>
      </c>
      <c r="QL266" s="654">
        <v>20171116.489999998</v>
      </c>
      <c r="QM266" s="654">
        <v>20302810.649999999</v>
      </c>
      <c r="QN266" s="654">
        <v>20302810.649999999</v>
      </c>
      <c r="QO266" s="654">
        <v>20356487.780000001</v>
      </c>
      <c r="QP266" s="654">
        <v>20427808.879999999</v>
      </c>
      <c r="QQ266" s="654">
        <v>20524179.640000001</v>
      </c>
      <c r="QR266" s="654">
        <v>20565812.309999999</v>
      </c>
      <c r="QS266" s="654">
        <v>20650961.5</v>
      </c>
      <c r="QT266" s="654">
        <v>20690888.829999998</v>
      </c>
      <c r="QU266" s="654">
        <v>20690888.829999998</v>
      </c>
      <c r="QV266" s="654">
        <v>20732433.25</v>
      </c>
      <c r="QW266" s="654">
        <v>20824705.030000001</v>
      </c>
      <c r="QX266" s="654">
        <v>20875721.91</v>
      </c>
      <c r="QY266" s="654">
        <v>20927005.510000002</v>
      </c>
      <c r="QZ266" s="654">
        <v>21020115.379999999</v>
      </c>
      <c r="RA266" s="654">
        <v>21066147.289999999</v>
      </c>
      <c r="RB266" s="654">
        <v>21066147.289999999</v>
      </c>
      <c r="RC266" s="654">
        <v>21119747.48</v>
      </c>
      <c r="RD266" s="654">
        <v>21203633.09</v>
      </c>
      <c r="RE266" s="654">
        <v>21263961.93</v>
      </c>
      <c r="RF266" s="654">
        <v>21304036.300000001</v>
      </c>
      <c r="RG266" s="654">
        <v>21364124.59</v>
      </c>
      <c r="RH266" s="654">
        <v>21424010.190000001</v>
      </c>
      <c r="RI266" s="654">
        <v>21424010.190000001</v>
      </c>
      <c r="RJ266" s="654">
        <v>21461189.68</v>
      </c>
      <c r="RK266" s="654">
        <v>21482886.579999998</v>
      </c>
      <c r="RL266" s="654">
        <v>21519239.539999999</v>
      </c>
      <c r="RM266" s="654">
        <v>21532378.09</v>
      </c>
      <c r="RN266" s="654">
        <v>21552930.25</v>
      </c>
      <c r="RO266" s="654">
        <v>21580203.18</v>
      </c>
      <c r="RP266" s="654">
        <v>21580203.18</v>
      </c>
      <c r="RQ266" s="654">
        <v>21602634.489999998</v>
      </c>
      <c r="RR266" s="654">
        <v>21622438.710000001</v>
      </c>
      <c r="RS266" s="654">
        <v>21638856.489999998</v>
      </c>
      <c r="RT266" s="654">
        <v>21655624.18</v>
      </c>
      <c r="RU266" s="654">
        <v>21690294.739999998</v>
      </c>
      <c r="RV266" s="654">
        <v>21771290.579999998</v>
      </c>
      <c r="RW266" s="654">
        <v>21771290.579999998</v>
      </c>
      <c r="RX266" s="654">
        <v>21773393.800000001</v>
      </c>
      <c r="RY266" s="654">
        <v>21775847.559999999</v>
      </c>
      <c r="RZ266" s="654">
        <v>21781806.68</v>
      </c>
      <c r="SA266" s="654">
        <v>21787191.030000001</v>
      </c>
      <c r="SB266" s="654">
        <v>21793472.77</v>
      </c>
      <c r="SC266" s="654">
        <v>21808728.440000001</v>
      </c>
      <c r="SD266" s="654">
        <v>21808728.440000001</v>
      </c>
      <c r="SE266" s="654">
        <v>21808728.440000001</v>
      </c>
      <c r="SF266" s="654">
        <v>21808728.440000001</v>
      </c>
      <c r="SG266" s="654">
        <v>21808728.440000001</v>
      </c>
      <c r="SH266" s="654">
        <v>21808728.440000001</v>
      </c>
      <c r="SI266" s="654">
        <v>21808728.440000001</v>
      </c>
      <c r="SJ266" s="654">
        <v>21808728.440000001</v>
      </c>
      <c r="SK266" s="654">
        <v>21808728.440000001</v>
      </c>
      <c r="SL266" s="654">
        <v>21808728.440000001</v>
      </c>
      <c r="SM266" s="654">
        <v>21808728.440000001</v>
      </c>
      <c r="SN266" s="654">
        <v>21808728.440000001</v>
      </c>
      <c r="SO266" s="654">
        <v>21808728.440000001</v>
      </c>
      <c r="SP266" s="654">
        <v>21808728.440000001</v>
      </c>
      <c r="SQ266" s="654">
        <v>21808728.440000001</v>
      </c>
      <c r="SR266" s="654">
        <v>21808728.440000001</v>
      </c>
      <c r="SS266" s="654">
        <v>21808728.440000001</v>
      </c>
      <c r="ST266" s="654">
        <v>21808728.440000001</v>
      </c>
      <c r="SU266" s="654">
        <v>21808728.440000001</v>
      </c>
      <c r="SV266" s="654">
        <v>21808728.440000001</v>
      </c>
      <c r="SW266" s="654">
        <v>21808728.440000001</v>
      </c>
      <c r="SX266" s="654">
        <v>21808728.440000001</v>
      </c>
      <c r="SY266" s="654">
        <v>21808728.440000001</v>
      </c>
      <c r="SZ266" s="654">
        <v>21808728.440000001</v>
      </c>
      <c r="TA266" s="654">
        <v>21808728.440000001</v>
      </c>
      <c r="TB266" s="654">
        <v>21808728.440000001</v>
      </c>
      <c r="TC266" s="654">
        <v>21808728.440000001</v>
      </c>
      <c r="TD266" s="654">
        <v>21808728.440000001</v>
      </c>
      <c r="TE266" s="654">
        <v>21808728.440000001</v>
      </c>
      <c r="TF266" s="654">
        <v>21808728.440000001</v>
      </c>
      <c r="TG266" s="654">
        <v>21808728.440000001</v>
      </c>
      <c r="TH266" s="654">
        <v>21808728.440000001</v>
      </c>
      <c r="TI266" s="654">
        <v>21808728.440000001</v>
      </c>
      <c r="TJ266" s="654">
        <v>21808728.440000001</v>
      </c>
      <c r="TK266" s="654">
        <v>21808728.440000001</v>
      </c>
      <c r="TL266" s="654">
        <v>21808728.440000001</v>
      </c>
      <c r="TM266" s="654">
        <v>21808728.440000001</v>
      </c>
      <c r="TN266" s="654">
        <v>21808728.440000001</v>
      </c>
      <c r="TO266" s="654">
        <v>21808728.440000001</v>
      </c>
      <c r="TP266" s="654">
        <v>21808728.440000001</v>
      </c>
      <c r="TQ266" s="654">
        <v>21808728.440000001</v>
      </c>
      <c r="TR266" s="654">
        <v>21808728.440000001</v>
      </c>
      <c r="TS266" s="654">
        <v>21808728.440000001</v>
      </c>
      <c r="TT266" s="654">
        <v>21808728.440000001</v>
      </c>
      <c r="TU266" s="654">
        <v>21808728.440000001</v>
      </c>
      <c r="TV266" s="654">
        <v>21808728.440000001</v>
      </c>
      <c r="TW266" s="654">
        <v>21808728.440000001</v>
      </c>
      <c r="TX266" s="654">
        <v>21808728.440000001</v>
      </c>
      <c r="TY266" s="654">
        <v>21808728.440000001</v>
      </c>
      <c r="TZ266" s="654">
        <v>21808728.440000001</v>
      </c>
      <c r="UA266" s="654">
        <v>21808728.440000001</v>
      </c>
      <c r="UB266" s="654">
        <v>21808728.440000001</v>
      </c>
      <c r="UC266" s="654">
        <v>21808728.440000001</v>
      </c>
      <c r="UD266" s="654">
        <v>21808728.440000001</v>
      </c>
      <c r="UE266" s="654">
        <v>21808728.440000001</v>
      </c>
      <c r="UF266" s="654">
        <v>21808728.440000001</v>
      </c>
      <c r="UG266" s="654">
        <v>21808728.440000001</v>
      </c>
      <c r="UH266" s="654">
        <v>21808728.440000001</v>
      </c>
      <c r="UI266" s="654">
        <v>21808728.440000001</v>
      </c>
      <c r="UJ266" s="654">
        <v>21808728.440000001</v>
      </c>
      <c r="UK266" s="654">
        <v>21808728.440000001</v>
      </c>
      <c r="UL266" s="654">
        <v>21808728.440000001</v>
      </c>
      <c r="UM266" s="654">
        <v>21808728.440000001</v>
      </c>
      <c r="UN266" s="654">
        <v>21808728.440000001</v>
      </c>
      <c r="UO266" s="654">
        <v>21808728.440000001</v>
      </c>
      <c r="UP266" s="654">
        <v>21808728.440000001</v>
      </c>
      <c r="UQ266" s="654">
        <v>21808728.440000001</v>
      </c>
      <c r="UR266" s="654">
        <v>21808728.440000001</v>
      </c>
      <c r="US266" s="654">
        <v>21808728.440000001</v>
      </c>
      <c r="UT266" s="654">
        <v>21808728.440000001</v>
      </c>
      <c r="UU266" s="654">
        <v>21808728.440000001</v>
      </c>
      <c r="UV266" s="654">
        <v>21808728.440000001</v>
      </c>
      <c r="UW266" s="654">
        <v>21808728.440000001</v>
      </c>
      <c r="UX266" s="654">
        <v>21808728.440000001</v>
      </c>
      <c r="UY266" s="654">
        <v>21808728.440000001</v>
      </c>
      <c r="UZ266" s="654">
        <v>21808728.440000001</v>
      </c>
      <c r="VA266" s="654">
        <v>21808728.440000001</v>
      </c>
      <c r="VB266" s="654">
        <v>21808728.440000001</v>
      </c>
      <c r="VC266" s="654">
        <v>21808728.440000001</v>
      </c>
      <c r="VD266" s="654">
        <v>21808728.440000001</v>
      </c>
      <c r="VE266" s="654">
        <v>21808728.440000001</v>
      </c>
      <c r="VF266" s="654">
        <v>21808728.440000001</v>
      </c>
      <c r="VG266" s="654">
        <v>21808728.440000001</v>
      </c>
      <c r="VH266" s="654">
        <v>21808728.440000001</v>
      </c>
      <c r="VI266" s="654">
        <v>21808728.440000001</v>
      </c>
      <c r="VJ266" s="654">
        <v>21808728.440000001</v>
      </c>
      <c r="VK266" s="654">
        <v>21808728.440000001</v>
      </c>
      <c r="VL266" s="654">
        <v>21808728.440000001</v>
      </c>
      <c r="VM266" s="654">
        <v>21808728.440000001</v>
      </c>
    </row>
    <row r="267" spans="11:585">
      <c r="K267" t="s">
        <v>834</v>
      </c>
      <c r="M267" s="654">
        <v>0</v>
      </c>
      <c r="N267">
        <v>0</v>
      </c>
      <c r="O267">
        <v>0</v>
      </c>
      <c r="P267">
        <v>984.12</v>
      </c>
      <c r="Q267">
        <v>984.12</v>
      </c>
      <c r="R267">
        <v>984.12</v>
      </c>
      <c r="S267" t="s">
        <v>6192</v>
      </c>
    </row>
    <row r="268" spans="11:585">
      <c r="K268" t="s">
        <v>835</v>
      </c>
      <c r="M268" s="654">
        <v>0</v>
      </c>
      <c r="N268">
        <v>0</v>
      </c>
      <c r="O268">
        <v>0</v>
      </c>
      <c r="P268">
        <v>14474.2</v>
      </c>
      <c r="Q268">
        <v>14439.41</v>
      </c>
      <c r="R268">
        <v>13952.76</v>
      </c>
      <c r="S268" t="s">
        <v>6192</v>
      </c>
    </row>
    <row r="269" spans="11:585">
      <c r="K269" t="s">
        <v>836</v>
      </c>
      <c r="M269" s="654">
        <v>21808728.440000001</v>
      </c>
      <c r="N269" s="654">
        <v>20044695.510000002</v>
      </c>
      <c r="O269" s="654">
        <v>18078711.870000001</v>
      </c>
      <c r="P269">
        <v>118164.9</v>
      </c>
      <c r="Q269">
        <v>106845.57</v>
      </c>
      <c r="R269">
        <v>90786.68</v>
      </c>
      <c r="S269" t="s">
        <v>6192</v>
      </c>
      <c r="FB269">
        <v>198.41</v>
      </c>
      <c r="FC269">
        <v>496.02</v>
      </c>
      <c r="FD269" s="654">
        <v>1125.0899999999999</v>
      </c>
      <c r="FE269" s="654">
        <v>1710.98</v>
      </c>
      <c r="FF269" s="654">
        <v>1710.98</v>
      </c>
      <c r="FG269" s="654">
        <v>2071.38</v>
      </c>
      <c r="FH269" s="654">
        <v>2501.58</v>
      </c>
      <c r="FI269" s="654">
        <v>2867.04</v>
      </c>
      <c r="FJ269" s="654">
        <v>3250.91</v>
      </c>
      <c r="FK269" s="654">
        <v>3792.58</v>
      </c>
      <c r="FL269" s="654">
        <v>4639.72</v>
      </c>
      <c r="FM269" s="654">
        <v>4639.72</v>
      </c>
      <c r="FN269" s="654">
        <v>8631.11</v>
      </c>
      <c r="FO269" s="654">
        <v>16084.7</v>
      </c>
      <c r="FP269" s="654">
        <v>17020.759999999998</v>
      </c>
      <c r="FQ269" s="654">
        <v>17981.330000000002</v>
      </c>
      <c r="FR269" s="654">
        <v>18941.900000000001</v>
      </c>
      <c r="FS269" s="654">
        <v>19902.47</v>
      </c>
      <c r="FT269" s="654">
        <v>19902.47</v>
      </c>
      <c r="FU269" s="654">
        <v>21265.919999999998</v>
      </c>
      <c r="FV269" s="654">
        <v>22889.05</v>
      </c>
      <c r="FW269" s="654">
        <v>24676.02</v>
      </c>
      <c r="FX269" s="654">
        <v>27674.14</v>
      </c>
      <c r="FY269" s="654">
        <v>31488.59</v>
      </c>
      <c r="FZ269" s="654">
        <v>39083.85</v>
      </c>
      <c r="GA269" s="654">
        <v>39083.85</v>
      </c>
      <c r="GB269" s="654">
        <v>52215.11</v>
      </c>
      <c r="GC269" s="654">
        <v>63772.37</v>
      </c>
      <c r="GD269" s="654">
        <v>82679.69</v>
      </c>
      <c r="GE269" s="654">
        <v>95998.57</v>
      </c>
      <c r="GF269" s="654">
        <v>109383.22</v>
      </c>
      <c r="GG269" s="654">
        <v>117023.69</v>
      </c>
      <c r="GH269" s="654">
        <v>117023.69</v>
      </c>
      <c r="GI269" s="654">
        <v>119724.49</v>
      </c>
      <c r="GJ269" s="654">
        <v>122240.46</v>
      </c>
      <c r="GK269" s="654">
        <v>124303.56</v>
      </c>
      <c r="GL269" s="654">
        <v>125368.34</v>
      </c>
      <c r="GM269" s="654">
        <v>126585.43</v>
      </c>
      <c r="GN269" s="654">
        <v>127876.84</v>
      </c>
      <c r="GO269" s="654">
        <v>127876.84</v>
      </c>
      <c r="GP269" s="654">
        <v>129673.23</v>
      </c>
      <c r="GQ269" s="654">
        <v>131674.38</v>
      </c>
      <c r="GR269" s="654">
        <v>133782.22</v>
      </c>
      <c r="GS269" s="654">
        <v>135905.68</v>
      </c>
      <c r="GT269" s="654">
        <v>139617.15</v>
      </c>
      <c r="GU269" s="654">
        <v>149406.26</v>
      </c>
      <c r="GV269" s="654">
        <v>149406.26</v>
      </c>
      <c r="GW269" s="654">
        <v>160863.20000000001</v>
      </c>
      <c r="GX269" s="654">
        <v>166750.76</v>
      </c>
      <c r="GY269" s="654">
        <v>176991.32</v>
      </c>
      <c r="GZ269" s="654">
        <v>179701.77</v>
      </c>
      <c r="HA269" s="654">
        <v>182412.66</v>
      </c>
      <c r="HB269" s="654">
        <v>185237.27</v>
      </c>
      <c r="HC269" s="654">
        <v>185237.27</v>
      </c>
      <c r="HD269" s="654">
        <v>189565.21</v>
      </c>
      <c r="HE269" s="654">
        <v>196519.84</v>
      </c>
      <c r="HF269" s="654">
        <v>204135.83</v>
      </c>
      <c r="HG269" s="654">
        <v>212155.32</v>
      </c>
      <c r="HH269" s="654">
        <v>244605.09</v>
      </c>
      <c r="HI269" s="654">
        <v>296384.67</v>
      </c>
      <c r="HJ269" s="654">
        <v>296384.67</v>
      </c>
      <c r="HK269" s="654">
        <v>335967.73</v>
      </c>
      <c r="HL269" s="654">
        <v>355878.83</v>
      </c>
      <c r="HM269" s="654">
        <v>411581.36</v>
      </c>
      <c r="HN269" s="654">
        <v>529795.29</v>
      </c>
      <c r="HO269" s="654">
        <v>544506.13</v>
      </c>
      <c r="HP269" s="654">
        <v>560599.14</v>
      </c>
      <c r="HQ269" s="654">
        <v>560599.14</v>
      </c>
      <c r="HR269" s="654">
        <v>619580.26</v>
      </c>
      <c r="HS269" s="654">
        <v>619580.26</v>
      </c>
      <c r="HT269" s="654">
        <v>689424.08</v>
      </c>
      <c r="HU269" s="654">
        <v>866982</v>
      </c>
      <c r="HV269" s="654">
        <v>1156270.3</v>
      </c>
      <c r="HW269" s="654">
        <v>1452663.75</v>
      </c>
      <c r="HX269" s="654">
        <v>1452663.75</v>
      </c>
      <c r="HY269" s="654">
        <v>1553812.68</v>
      </c>
      <c r="HZ269" s="654">
        <v>1787672.79</v>
      </c>
      <c r="IA269" s="654">
        <v>1959505.27</v>
      </c>
      <c r="IB269" s="654">
        <v>2021309.92</v>
      </c>
      <c r="IC269" s="654">
        <v>2172130.9900000002</v>
      </c>
      <c r="ID269" s="654">
        <v>2922046.17</v>
      </c>
      <c r="IE269" s="654">
        <v>2922046.17</v>
      </c>
      <c r="IF269" s="654">
        <v>3066353.76</v>
      </c>
      <c r="IG269" s="654">
        <v>3219151.26</v>
      </c>
      <c r="IH269" s="654">
        <v>3486910.18</v>
      </c>
      <c r="II269" s="654">
        <v>3700053.09</v>
      </c>
      <c r="IJ269" s="654">
        <v>3855753.91</v>
      </c>
      <c r="IK269" s="654">
        <v>4167343.38</v>
      </c>
      <c r="IL269" s="654">
        <v>4167343.38</v>
      </c>
      <c r="IM269" s="654">
        <v>4570322.2</v>
      </c>
      <c r="IN269" s="654">
        <v>4676470.74</v>
      </c>
      <c r="IO269" s="654">
        <v>4724668.1900000004</v>
      </c>
      <c r="IP269" s="654">
        <v>4733061.5599999996</v>
      </c>
      <c r="IQ269" s="654">
        <v>4744351.67</v>
      </c>
      <c r="IR269" s="654">
        <v>4744351.67</v>
      </c>
      <c r="IS269" s="654">
        <v>4744351.67</v>
      </c>
      <c r="IT269" s="654">
        <v>4744351.67</v>
      </c>
      <c r="IU269" s="654">
        <v>4744351.67</v>
      </c>
      <c r="IV269" s="654">
        <v>4744351.67</v>
      </c>
      <c r="IW269" s="654">
        <v>4764611.3600000003</v>
      </c>
      <c r="IX269" s="654">
        <v>4784667.4800000004</v>
      </c>
      <c r="IY269" s="654">
        <v>4794184.16</v>
      </c>
      <c r="IZ269" s="654">
        <v>4794184.16</v>
      </c>
      <c r="JA269" s="654">
        <v>4803802.38</v>
      </c>
      <c r="JB269" s="654">
        <v>4811868.62</v>
      </c>
      <c r="JC269" s="654">
        <v>4823663.71</v>
      </c>
      <c r="JD269" s="654">
        <v>4841714.33</v>
      </c>
      <c r="JE269" s="654">
        <v>4858807.79</v>
      </c>
      <c r="JF269" s="654">
        <v>4870056.7300000004</v>
      </c>
      <c r="JG269" s="654">
        <v>4870056.7300000004</v>
      </c>
      <c r="JH269" s="654">
        <v>4886709.71</v>
      </c>
      <c r="JI269" s="654">
        <v>4900570.9800000004</v>
      </c>
      <c r="JJ269" s="654">
        <v>4923647.7</v>
      </c>
      <c r="JK269" s="654">
        <v>4940320.3899999997</v>
      </c>
      <c r="JL269" s="654">
        <v>4967657.59</v>
      </c>
      <c r="JM269" s="654">
        <v>5003766.96</v>
      </c>
      <c r="JN269" s="654">
        <v>5003766.96</v>
      </c>
      <c r="JO269" s="654">
        <v>5029296.49</v>
      </c>
      <c r="JP269" s="654">
        <v>5052265.3499999996</v>
      </c>
      <c r="JQ269" s="654">
        <v>5081742.55</v>
      </c>
      <c r="JR269" s="654">
        <v>5118715.04</v>
      </c>
      <c r="JS269" s="654">
        <v>5144948.5</v>
      </c>
      <c r="JT269" s="654">
        <v>5174770.74</v>
      </c>
      <c r="JU269" s="654">
        <v>5174770.74</v>
      </c>
      <c r="JV269" s="654">
        <v>5206829.58</v>
      </c>
      <c r="JW269" s="654">
        <v>5238894.5599999996</v>
      </c>
      <c r="JX269" s="654">
        <v>5285800.49</v>
      </c>
      <c r="JY269" s="654">
        <v>5342354.6900000004</v>
      </c>
      <c r="JZ269" s="654">
        <v>5398761.1600000001</v>
      </c>
      <c r="KA269" s="654">
        <v>5460833.9400000004</v>
      </c>
      <c r="KB269" s="654">
        <v>5460833.9400000004</v>
      </c>
      <c r="KC269" s="654">
        <v>5531898.4000000004</v>
      </c>
      <c r="KD269" s="654">
        <v>5613477.9699999997</v>
      </c>
      <c r="KE269" s="654">
        <v>5683247.75</v>
      </c>
      <c r="KF269" s="654">
        <v>5756351.96</v>
      </c>
      <c r="KG269" s="654">
        <v>5828170.3099999996</v>
      </c>
      <c r="KH269" s="654">
        <v>5900036.0099999998</v>
      </c>
      <c r="KI269" s="654">
        <v>5900036.0099999998</v>
      </c>
      <c r="KJ269" s="654">
        <v>5987188.4100000001</v>
      </c>
      <c r="KK269" s="654">
        <v>6089200.3399999999</v>
      </c>
      <c r="KL269" s="654">
        <v>6191042.0599999996</v>
      </c>
      <c r="KM269" s="654">
        <v>6292361.3499999996</v>
      </c>
      <c r="KN269" s="654">
        <v>6406898.8300000001</v>
      </c>
      <c r="KO269" s="654">
        <v>6517418.9299999997</v>
      </c>
      <c r="KP269" s="654">
        <v>6517418.9299999997</v>
      </c>
      <c r="KQ269" s="654">
        <v>6626494.8799999999</v>
      </c>
      <c r="KR269" s="654">
        <v>6710830.7699999996</v>
      </c>
      <c r="KS269" s="654">
        <v>6774652.4299999997</v>
      </c>
      <c r="KT269" s="654">
        <v>6819776.9100000001</v>
      </c>
      <c r="KU269" s="654">
        <v>6861695.1399999997</v>
      </c>
      <c r="KV269" s="654">
        <v>6895565.8300000001</v>
      </c>
      <c r="KW269" s="654">
        <v>6895565.8300000001</v>
      </c>
      <c r="KX269" s="654">
        <v>6928497.7800000003</v>
      </c>
      <c r="KY269" s="654">
        <v>6958719.8700000001</v>
      </c>
      <c r="KZ269" s="654">
        <v>6988627.9699999997</v>
      </c>
      <c r="LA269" s="654">
        <v>7020171.5700000003</v>
      </c>
      <c r="LB269" s="654">
        <v>7052214.1699999999</v>
      </c>
      <c r="LC269" s="654">
        <v>7084240.0700000003</v>
      </c>
      <c r="LD269" s="654">
        <v>7084240.0700000003</v>
      </c>
      <c r="LE269" s="654">
        <v>7117413.9400000004</v>
      </c>
      <c r="LF269" s="654">
        <v>7147315.7800000003</v>
      </c>
      <c r="LG269" s="654">
        <v>7177686.0899999999</v>
      </c>
      <c r="LH269" s="654">
        <v>7177686.0899999999</v>
      </c>
      <c r="LI269" s="654">
        <v>7177686.0899999999</v>
      </c>
      <c r="LJ269" s="654">
        <v>7177686.0899999999</v>
      </c>
      <c r="LK269" s="654">
        <v>7177686.0899999999</v>
      </c>
      <c r="LL269" s="654">
        <v>7177686.0899999999</v>
      </c>
      <c r="LM269" s="654">
        <v>7208644.7699999996</v>
      </c>
      <c r="LN269" s="654">
        <v>7251584.54</v>
      </c>
      <c r="LO269" s="654">
        <v>7291688.5300000003</v>
      </c>
      <c r="LP269" s="654">
        <v>7331523.0700000003</v>
      </c>
      <c r="LQ269" s="654">
        <v>7369300.0599999996</v>
      </c>
      <c r="LR269" s="654">
        <v>7369300.0599999996</v>
      </c>
      <c r="LS269" s="654">
        <v>7421503.5099999998</v>
      </c>
      <c r="LT269" s="654">
        <v>7510791.6900000004</v>
      </c>
      <c r="LU269" s="654">
        <v>7569865.1200000001</v>
      </c>
      <c r="LV269" s="654">
        <v>7611474.9000000004</v>
      </c>
      <c r="LW269" s="654">
        <v>7681294.7599999998</v>
      </c>
      <c r="LX269" s="654">
        <v>7740835.0700000003</v>
      </c>
      <c r="LY269" s="654">
        <v>7740835.0700000003</v>
      </c>
      <c r="LZ269" s="654">
        <v>7812569.8600000003</v>
      </c>
      <c r="MA269" s="654">
        <v>7882368.0999999996</v>
      </c>
      <c r="MB269" s="654">
        <v>7934384.3200000003</v>
      </c>
      <c r="MC269" s="654">
        <v>7987094.4299999997</v>
      </c>
      <c r="MD269" s="654">
        <v>8040210.2599999998</v>
      </c>
      <c r="ME269" s="654">
        <v>8095059.04</v>
      </c>
      <c r="MF269" s="654">
        <v>8095059.04</v>
      </c>
      <c r="MG269" s="654">
        <v>8155367.4100000001</v>
      </c>
      <c r="MH269" s="654">
        <v>8221064.2800000003</v>
      </c>
      <c r="MI269" s="654">
        <v>8291893.1200000001</v>
      </c>
      <c r="MJ269" s="654">
        <v>8364027.3200000003</v>
      </c>
      <c r="MK269" s="654">
        <v>8435998.2400000002</v>
      </c>
      <c r="ML269" s="654">
        <v>8503068.6500000004</v>
      </c>
      <c r="MM269" s="654">
        <v>8503068.6500000004</v>
      </c>
      <c r="MN269" s="654">
        <v>8568233.4000000004</v>
      </c>
      <c r="MO269" s="654">
        <v>8637612.0800000001</v>
      </c>
      <c r="MP269" s="654">
        <v>8707732.8900000006</v>
      </c>
      <c r="MQ269" s="654">
        <v>8776852.5399999991</v>
      </c>
      <c r="MR269" s="654">
        <v>8843584.4600000009</v>
      </c>
      <c r="MS269" s="654">
        <v>8904279.4399999995</v>
      </c>
      <c r="MT269" s="654">
        <v>8904279.4399999995</v>
      </c>
      <c r="MU269" s="654">
        <v>8961329.5299999993</v>
      </c>
      <c r="MV269" s="654">
        <v>9016946.5399999991</v>
      </c>
      <c r="MW269" s="654">
        <v>9072106.5299999993</v>
      </c>
      <c r="MX269" s="654">
        <v>9124972.3200000003</v>
      </c>
      <c r="MY269" s="654">
        <v>9177657.1799999997</v>
      </c>
      <c r="MZ269" s="654">
        <v>9230471.4600000009</v>
      </c>
      <c r="NA269" s="654">
        <v>9230471.4600000009</v>
      </c>
      <c r="NB269" s="654">
        <v>9282810.4399999995</v>
      </c>
      <c r="NC269" s="654">
        <v>9335129.1799999997</v>
      </c>
      <c r="ND269" s="654">
        <v>9387499.5099999998</v>
      </c>
      <c r="NE269" s="654">
        <v>9440054.0500000007</v>
      </c>
      <c r="NF269" s="654">
        <v>9492705.3699999992</v>
      </c>
      <c r="NG269" s="654">
        <v>9545387.6600000001</v>
      </c>
      <c r="NH269" s="654">
        <v>9545387.6600000001</v>
      </c>
      <c r="NI269" s="654">
        <v>9598137.9700000007</v>
      </c>
      <c r="NJ269" s="654">
        <v>9651481.9000000004</v>
      </c>
      <c r="NK269" s="654">
        <v>9706212.4399999995</v>
      </c>
      <c r="NL269" s="654">
        <v>9762585.3100000005</v>
      </c>
      <c r="NM269" s="654">
        <v>9820787.8499999996</v>
      </c>
      <c r="NN269" s="654">
        <v>9879707.9700000007</v>
      </c>
      <c r="NO269" s="654">
        <v>9879707.9700000007</v>
      </c>
      <c r="NP269" s="654">
        <v>9939188.0700000003</v>
      </c>
      <c r="NQ269" s="654">
        <v>9999992.8000000007</v>
      </c>
      <c r="NR269" s="654">
        <v>10064024.9</v>
      </c>
      <c r="NS269" s="654">
        <v>10129177.84</v>
      </c>
      <c r="NT269" s="654">
        <v>10196083.99</v>
      </c>
      <c r="NU269" s="654">
        <v>10267213.029999999</v>
      </c>
      <c r="NV269" s="654">
        <v>10267213.029999999</v>
      </c>
      <c r="NW269" s="654">
        <v>10345304.960000001</v>
      </c>
      <c r="NX269" s="654">
        <v>10425641.949999999</v>
      </c>
      <c r="NY269" s="654">
        <v>10508479.199999999</v>
      </c>
      <c r="NZ269" s="654">
        <v>10593529.220000001</v>
      </c>
      <c r="OA269" s="654">
        <v>10684348.17</v>
      </c>
      <c r="OB269" s="654">
        <v>10779540.58</v>
      </c>
      <c r="OC269" s="654">
        <v>10779540.58</v>
      </c>
      <c r="OD269" s="654">
        <v>10880271.720000001</v>
      </c>
      <c r="OE269" s="654">
        <v>10987326.73</v>
      </c>
      <c r="OF269" s="654">
        <v>11097764.43</v>
      </c>
      <c r="OG269" s="654">
        <v>11211788.609999999</v>
      </c>
      <c r="OH269" s="654">
        <v>11338638.27</v>
      </c>
      <c r="OI269" s="654">
        <v>11471662.890000001</v>
      </c>
      <c r="OJ269" s="654">
        <v>11471662.890000001</v>
      </c>
      <c r="OK269" s="654">
        <v>11625260.41</v>
      </c>
      <c r="OL269" s="654">
        <v>11812887.810000001</v>
      </c>
      <c r="OM269" s="654">
        <v>11965121.550000001</v>
      </c>
      <c r="ON269" s="654">
        <v>12105271.869999999</v>
      </c>
      <c r="OO269" s="654">
        <v>12247129.25</v>
      </c>
      <c r="OP269" s="654">
        <v>12391592.68</v>
      </c>
      <c r="OQ269" s="654">
        <v>12391592.68</v>
      </c>
      <c r="OR269" s="654">
        <v>12536028.949999999</v>
      </c>
      <c r="OS269" s="654">
        <v>12684960.77</v>
      </c>
      <c r="OT269" s="654">
        <v>12834547.640000001</v>
      </c>
      <c r="OU269" s="654">
        <v>12984689.869999999</v>
      </c>
      <c r="OV269" s="654">
        <v>13139122.24</v>
      </c>
      <c r="OW269" s="654">
        <v>13299813.66</v>
      </c>
      <c r="OX269" s="654">
        <v>13299813.66</v>
      </c>
      <c r="OY269" s="654">
        <v>13469912.800000001</v>
      </c>
      <c r="OZ269" s="654">
        <v>13644746.050000001</v>
      </c>
      <c r="PA269" s="654">
        <v>13827959.82</v>
      </c>
      <c r="PB269" s="654">
        <v>14016998.439999999</v>
      </c>
      <c r="PC269" s="654">
        <v>14212562.1</v>
      </c>
      <c r="PD269" s="654">
        <v>14410777.970000001</v>
      </c>
      <c r="PE269" s="654">
        <v>14410777.970000001</v>
      </c>
      <c r="PF269" s="654">
        <v>14614032.529999999</v>
      </c>
      <c r="PG269" s="654">
        <v>14825134.369999999</v>
      </c>
      <c r="PH269" s="654">
        <v>15052110.76</v>
      </c>
      <c r="PI269" s="654">
        <v>15288638.630000001</v>
      </c>
      <c r="PJ269" s="654">
        <v>15525213.09</v>
      </c>
      <c r="PK269" s="654">
        <v>15762094.75</v>
      </c>
      <c r="PL269" s="654">
        <v>15762094.75</v>
      </c>
      <c r="PM269" s="654">
        <v>16031402.35</v>
      </c>
      <c r="PN269" s="654">
        <v>16283009.140000001</v>
      </c>
      <c r="PO269" s="654">
        <v>16519630.300000001</v>
      </c>
      <c r="PP269" s="654">
        <v>16768641.52</v>
      </c>
      <c r="PQ269" s="654">
        <v>17233702.379999999</v>
      </c>
      <c r="PR269" s="654">
        <v>18047938.210000001</v>
      </c>
      <c r="PS269" s="654">
        <v>18047938.210000001</v>
      </c>
      <c r="PT269" s="654">
        <v>18687516.440000001</v>
      </c>
      <c r="PU269" s="654">
        <v>18829563.09</v>
      </c>
      <c r="PV269" s="654">
        <v>18973839.140000001</v>
      </c>
      <c r="PW269" s="654">
        <v>19098035.399999999</v>
      </c>
      <c r="PX269" s="654">
        <v>19098035.399999999</v>
      </c>
      <c r="PY269" s="654">
        <v>19261939.699999999</v>
      </c>
      <c r="PZ269" s="654">
        <v>19261939.699999999</v>
      </c>
      <c r="QA269" s="654">
        <v>19462002.41</v>
      </c>
      <c r="QB269" s="654">
        <v>19630655.530000001</v>
      </c>
      <c r="QC269" s="654">
        <v>19668297.739999998</v>
      </c>
      <c r="QD269" s="654">
        <v>19719018.199999999</v>
      </c>
      <c r="QE269" s="654">
        <v>19798442.879999999</v>
      </c>
      <c r="QF269" s="654">
        <v>19846556.359999999</v>
      </c>
      <c r="QG269" s="654">
        <v>19846556.359999999</v>
      </c>
      <c r="QH269" s="654">
        <v>19891337.359999999</v>
      </c>
      <c r="QI269" s="654">
        <v>19936194.43</v>
      </c>
      <c r="QJ269" s="654">
        <v>19976496.629999999</v>
      </c>
      <c r="QK269" s="654">
        <v>20044695.510000002</v>
      </c>
      <c r="QL269" s="654">
        <v>20171116.489999998</v>
      </c>
      <c r="QM269" s="654">
        <v>20302810.649999999</v>
      </c>
      <c r="QN269" s="654">
        <v>20302810.649999999</v>
      </c>
      <c r="QO269" s="654">
        <v>20356487.780000001</v>
      </c>
      <c r="QP269" s="654">
        <v>20427808.879999999</v>
      </c>
      <c r="QQ269" s="654">
        <v>20524179.640000001</v>
      </c>
      <c r="QR269" s="654">
        <v>20565812.309999999</v>
      </c>
      <c r="QS269" s="654">
        <v>20650961.5</v>
      </c>
      <c r="QT269" s="654">
        <v>20690888.829999998</v>
      </c>
      <c r="QU269" s="654">
        <v>20690888.829999998</v>
      </c>
      <c r="QV269" s="654">
        <v>20732433.25</v>
      </c>
      <c r="QW269" s="654">
        <v>20824705.030000001</v>
      </c>
      <c r="QX269" s="654">
        <v>20875721.91</v>
      </c>
      <c r="QY269" s="654">
        <v>20927005.510000002</v>
      </c>
      <c r="QZ269" s="654">
        <v>21020115.379999999</v>
      </c>
      <c r="RA269" s="654">
        <v>21066147.289999999</v>
      </c>
      <c r="RB269" s="654">
        <v>21066147.289999999</v>
      </c>
      <c r="RC269" s="654">
        <v>21119747.48</v>
      </c>
      <c r="RD269" s="654">
        <v>21203633.09</v>
      </c>
      <c r="RE269" s="654">
        <v>21263961.93</v>
      </c>
      <c r="RF269" s="654">
        <v>21304036.300000001</v>
      </c>
      <c r="RG269" s="654">
        <v>21364124.59</v>
      </c>
      <c r="RH269" s="654">
        <v>21424010.190000001</v>
      </c>
      <c r="RI269" s="654">
        <v>21424010.190000001</v>
      </c>
      <c r="RJ269" s="654">
        <v>21461189.68</v>
      </c>
      <c r="RK269" s="654">
        <v>21482886.579999998</v>
      </c>
      <c r="RL269" s="654">
        <v>21519239.539999999</v>
      </c>
      <c r="RM269" s="654">
        <v>21532378.09</v>
      </c>
      <c r="RN269" s="654">
        <v>21552930.25</v>
      </c>
      <c r="RO269" s="654">
        <v>21580203.18</v>
      </c>
      <c r="RP269" s="654">
        <v>21580203.18</v>
      </c>
      <c r="RQ269" s="654">
        <v>21602634.489999998</v>
      </c>
      <c r="RR269" s="654">
        <v>21622438.710000001</v>
      </c>
      <c r="RS269" s="654">
        <v>21638856.489999998</v>
      </c>
      <c r="RT269" s="654">
        <v>21655624.18</v>
      </c>
      <c r="RU269" s="654">
        <v>21690294.739999998</v>
      </c>
      <c r="RV269" s="654">
        <v>21771290.579999998</v>
      </c>
      <c r="RW269" s="654">
        <v>21771290.579999998</v>
      </c>
      <c r="RX269" s="654">
        <v>21773393.800000001</v>
      </c>
      <c r="RY269" s="654">
        <v>21775847.559999999</v>
      </c>
      <c r="RZ269" s="654">
        <v>21781806.68</v>
      </c>
      <c r="SA269" s="654">
        <v>21787191.030000001</v>
      </c>
      <c r="SB269" s="654">
        <v>21793472.77</v>
      </c>
      <c r="SC269" s="654">
        <v>21808728.440000001</v>
      </c>
      <c r="SD269" s="654">
        <v>21808728.440000001</v>
      </c>
      <c r="SE269" s="654">
        <v>21808728.440000001</v>
      </c>
      <c r="SF269" s="654">
        <v>21808728.440000001</v>
      </c>
      <c r="SG269" s="654">
        <v>21808728.440000001</v>
      </c>
      <c r="SH269" s="654">
        <v>21808728.440000001</v>
      </c>
      <c r="SI269" s="654">
        <v>21808728.440000001</v>
      </c>
      <c r="SJ269" s="654">
        <v>21808728.440000001</v>
      </c>
      <c r="SK269" s="654">
        <v>21808728.440000001</v>
      </c>
      <c r="SL269" s="654">
        <v>21808728.440000001</v>
      </c>
      <c r="SM269" s="654">
        <v>21808728.440000001</v>
      </c>
      <c r="SN269" s="654">
        <v>21808728.440000001</v>
      </c>
      <c r="SO269" s="654">
        <v>21808728.440000001</v>
      </c>
      <c r="SP269" s="654">
        <v>21808728.440000001</v>
      </c>
      <c r="SQ269" s="654">
        <v>21808728.440000001</v>
      </c>
      <c r="SR269" s="654">
        <v>21808728.440000001</v>
      </c>
      <c r="SS269" s="654">
        <v>21808728.440000001</v>
      </c>
      <c r="ST269" s="654">
        <v>21808728.440000001</v>
      </c>
      <c r="SU269" s="654">
        <v>21808728.440000001</v>
      </c>
      <c r="SV269" s="654">
        <v>21808728.440000001</v>
      </c>
      <c r="SW269" s="654">
        <v>21808728.440000001</v>
      </c>
      <c r="SX269" s="654">
        <v>21808728.440000001</v>
      </c>
      <c r="SY269" s="654">
        <v>21808728.440000001</v>
      </c>
      <c r="SZ269" s="654">
        <v>21808728.440000001</v>
      </c>
      <c r="TA269" s="654">
        <v>21808728.440000001</v>
      </c>
      <c r="TB269" s="654">
        <v>21808728.440000001</v>
      </c>
      <c r="TC269" s="654">
        <v>21808728.440000001</v>
      </c>
      <c r="TD269" s="654">
        <v>21808728.440000001</v>
      </c>
      <c r="TE269" s="654">
        <v>21808728.440000001</v>
      </c>
      <c r="TF269" s="654">
        <v>21808728.440000001</v>
      </c>
      <c r="TG269" s="654">
        <v>21808728.440000001</v>
      </c>
      <c r="TH269" s="654">
        <v>21808728.440000001</v>
      </c>
      <c r="TI269" s="654">
        <v>21808728.440000001</v>
      </c>
      <c r="TJ269" s="654">
        <v>21808728.440000001</v>
      </c>
      <c r="TK269" s="654">
        <v>21808728.440000001</v>
      </c>
      <c r="TL269" s="654">
        <v>21808728.440000001</v>
      </c>
      <c r="TM269" s="654">
        <v>21808728.440000001</v>
      </c>
      <c r="TN269" s="654">
        <v>21808728.440000001</v>
      </c>
      <c r="TO269" s="654">
        <v>21808728.440000001</v>
      </c>
      <c r="TP269" s="654">
        <v>21808728.440000001</v>
      </c>
      <c r="TQ269" s="654">
        <v>21808728.440000001</v>
      </c>
      <c r="TR269" s="654">
        <v>21808728.440000001</v>
      </c>
      <c r="TS269" s="654">
        <v>21808728.440000001</v>
      </c>
      <c r="TT269" s="654">
        <v>21808728.440000001</v>
      </c>
      <c r="TU269" s="654">
        <v>21808728.440000001</v>
      </c>
      <c r="TV269" s="654">
        <v>21808728.440000001</v>
      </c>
      <c r="TW269" s="654">
        <v>21808728.440000001</v>
      </c>
      <c r="TX269" s="654">
        <v>21808728.440000001</v>
      </c>
      <c r="TY269" s="654">
        <v>21808728.440000001</v>
      </c>
      <c r="TZ269" s="654">
        <v>21808728.440000001</v>
      </c>
      <c r="UA269" s="654">
        <v>21808728.440000001</v>
      </c>
      <c r="UB269" s="654">
        <v>21808728.440000001</v>
      </c>
      <c r="UC269" s="654">
        <v>21808728.440000001</v>
      </c>
      <c r="UD269" s="654">
        <v>21808728.440000001</v>
      </c>
      <c r="UE269" s="654">
        <v>21808728.440000001</v>
      </c>
      <c r="UF269" s="654">
        <v>21808728.440000001</v>
      </c>
      <c r="UG269" s="654">
        <v>21808728.440000001</v>
      </c>
      <c r="UH269" s="654">
        <v>21808728.440000001</v>
      </c>
      <c r="UI269" s="654">
        <v>21808728.440000001</v>
      </c>
      <c r="UJ269" s="654">
        <v>21808728.440000001</v>
      </c>
      <c r="UK269" s="654">
        <v>21808728.440000001</v>
      </c>
      <c r="UL269" s="654">
        <v>21808728.440000001</v>
      </c>
      <c r="UM269" s="654">
        <v>21808728.440000001</v>
      </c>
      <c r="UN269" s="654">
        <v>21808728.440000001</v>
      </c>
      <c r="UO269" s="654">
        <v>21808728.440000001</v>
      </c>
      <c r="UP269" s="654">
        <v>21808728.440000001</v>
      </c>
      <c r="UQ269" s="654">
        <v>21808728.440000001</v>
      </c>
      <c r="UR269" s="654">
        <v>21808728.440000001</v>
      </c>
      <c r="US269" s="654">
        <v>21808728.440000001</v>
      </c>
      <c r="UT269" s="654">
        <v>21808728.440000001</v>
      </c>
      <c r="UU269" s="654">
        <v>21808728.440000001</v>
      </c>
      <c r="UV269" s="654">
        <v>21808728.440000001</v>
      </c>
      <c r="UW269" s="654">
        <v>21808728.440000001</v>
      </c>
      <c r="UX269" s="654">
        <v>21808728.440000001</v>
      </c>
      <c r="UY269" s="654">
        <v>21808728.440000001</v>
      </c>
      <c r="UZ269" s="654">
        <v>21808728.440000001</v>
      </c>
      <c r="VA269" s="654">
        <v>21808728.440000001</v>
      </c>
      <c r="VB269" s="654">
        <v>21808728.440000001</v>
      </c>
      <c r="VC269" s="654">
        <v>21808728.440000001</v>
      </c>
      <c r="VD269" s="654">
        <v>21808728.440000001</v>
      </c>
      <c r="VE269" s="654">
        <v>21808728.440000001</v>
      </c>
      <c r="VF269" s="654">
        <v>21808728.440000001</v>
      </c>
      <c r="VG269" s="654">
        <v>21808728.440000001</v>
      </c>
      <c r="VH269" s="654">
        <v>21808728.440000001</v>
      </c>
      <c r="VI269" s="654">
        <v>21808728.440000001</v>
      </c>
      <c r="VJ269" s="654">
        <v>21808728.440000001</v>
      </c>
      <c r="VK269" s="654">
        <v>21808728.440000001</v>
      </c>
      <c r="VL269" s="654">
        <v>21808728.440000001</v>
      </c>
      <c r="VM269" s="654">
        <v>21808728.440000001</v>
      </c>
    </row>
    <row r="270" spans="11:585">
      <c r="K270" t="s">
        <v>837</v>
      </c>
      <c r="M270" s="654">
        <v>0</v>
      </c>
      <c r="N270">
        <v>0</v>
      </c>
      <c r="O270">
        <v>0</v>
      </c>
      <c r="P270">
        <v>10157.99</v>
      </c>
      <c r="Q270">
        <v>0</v>
      </c>
      <c r="R270">
        <v>6491.5</v>
      </c>
      <c r="S270" t="s">
        <v>6192</v>
      </c>
    </row>
    <row r="271" spans="11:585">
      <c r="K271" t="s">
        <v>1078</v>
      </c>
      <c r="M271" s="654">
        <v>1954044.36</v>
      </c>
      <c r="N271" s="654">
        <v>1690361.02</v>
      </c>
      <c r="O271" s="654">
        <v>825178.44</v>
      </c>
      <c r="P271">
        <v>57934.51</v>
      </c>
      <c r="Q271">
        <v>42580.33</v>
      </c>
      <c r="R271">
        <v>28245.61</v>
      </c>
      <c r="S271" t="s">
        <v>6192</v>
      </c>
      <c r="GX271">
        <v>237.02</v>
      </c>
      <c r="GY271">
        <v>570.65</v>
      </c>
      <c r="GZ271" s="654">
        <v>1100.26</v>
      </c>
      <c r="HA271" s="654">
        <v>1629.88</v>
      </c>
      <c r="HB271" s="654">
        <v>13362.89</v>
      </c>
      <c r="HC271" s="654">
        <v>13362.89</v>
      </c>
      <c r="HD271" s="654">
        <v>27997.81</v>
      </c>
      <c r="HE271" s="654">
        <v>31391.55</v>
      </c>
      <c r="HF271" s="654">
        <v>31967.47</v>
      </c>
      <c r="HG271" s="654">
        <v>32543.39</v>
      </c>
      <c r="HH271" s="654">
        <v>33119.31</v>
      </c>
      <c r="HI271" s="654">
        <v>33695.230000000003</v>
      </c>
      <c r="HJ271" s="654">
        <v>33695.230000000003</v>
      </c>
      <c r="HK271" s="654">
        <v>34354.019999999997</v>
      </c>
      <c r="HL271" s="654">
        <v>35040.730000000003</v>
      </c>
      <c r="HM271" s="654">
        <v>36714.19</v>
      </c>
      <c r="HN271" s="654">
        <v>38389.71</v>
      </c>
      <c r="HO271" s="654">
        <v>39646.35</v>
      </c>
      <c r="HP271" s="654">
        <v>40902.99</v>
      </c>
      <c r="HQ271" s="654">
        <v>40902.99</v>
      </c>
      <c r="HR271" s="654">
        <v>42159.63</v>
      </c>
      <c r="HS271" s="654">
        <v>42159.63</v>
      </c>
      <c r="HT271" s="654">
        <v>43416.27</v>
      </c>
      <c r="HU271" s="654">
        <v>44672.91</v>
      </c>
      <c r="HV271" s="654">
        <v>45977.88</v>
      </c>
      <c r="HW271" s="654">
        <v>47305.52</v>
      </c>
      <c r="HX271" s="654">
        <v>47305.52</v>
      </c>
      <c r="HY271" s="654">
        <v>48926.95</v>
      </c>
      <c r="HZ271" s="654">
        <v>50619.3</v>
      </c>
      <c r="IA271" s="654">
        <v>52311.64</v>
      </c>
      <c r="IB271" s="654">
        <v>54003.99</v>
      </c>
      <c r="IC271" s="654">
        <v>55696.33</v>
      </c>
      <c r="ID271" s="654">
        <v>57447.040000000001</v>
      </c>
      <c r="IE271" s="654">
        <v>57447.040000000001</v>
      </c>
      <c r="IF271" s="654">
        <v>59306.13</v>
      </c>
      <c r="IG271" s="654">
        <v>61165.22</v>
      </c>
      <c r="IH271" s="654">
        <v>63134.6</v>
      </c>
      <c r="II271" s="654">
        <v>65160.52</v>
      </c>
      <c r="IJ271" s="654">
        <v>67186.44</v>
      </c>
      <c r="IK271" s="654">
        <v>69212.41</v>
      </c>
      <c r="IL271" s="654">
        <v>69212.41</v>
      </c>
      <c r="IM271" s="654">
        <v>71277.31</v>
      </c>
      <c r="IN271" s="654">
        <v>73358.67</v>
      </c>
      <c r="IO271" s="654">
        <v>75561.33</v>
      </c>
      <c r="IP271" s="654">
        <v>78192.36</v>
      </c>
      <c r="IQ271" s="654">
        <v>80985.740000000005</v>
      </c>
      <c r="IR271" s="654">
        <v>80985.740000000005</v>
      </c>
      <c r="IS271" s="654">
        <v>80985.740000000005</v>
      </c>
      <c r="IT271" s="654">
        <v>80985.740000000005</v>
      </c>
      <c r="IU271" s="654">
        <v>80985.740000000005</v>
      </c>
      <c r="IV271" s="654">
        <v>80985.740000000005</v>
      </c>
      <c r="IW271" s="654">
        <v>85404.73</v>
      </c>
      <c r="IX271" s="654">
        <v>89873.5</v>
      </c>
      <c r="IY271" s="654">
        <v>94423.01</v>
      </c>
      <c r="IZ271" s="654">
        <v>94423.01</v>
      </c>
      <c r="JA271" s="654">
        <v>99059.19</v>
      </c>
      <c r="JB271" s="654">
        <v>104091.49</v>
      </c>
      <c r="JC271" s="654">
        <v>109505.99</v>
      </c>
      <c r="JD271" s="654">
        <v>114966.37</v>
      </c>
      <c r="JE271" s="654">
        <v>120156.63</v>
      </c>
      <c r="JF271" s="654">
        <v>124725.96</v>
      </c>
      <c r="JG271" s="654">
        <v>124725.96</v>
      </c>
      <c r="JH271" s="654">
        <v>129066.15</v>
      </c>
      <c r="JI271" s="654">
        <v>132020.35999999999</v>
      </c>
      <c r="JJ271" s="654">
        <v>132879.57</v>
      </c>
      <c r="JK271" s="654">
        <v>133738.79</v>
      </c>
      <c r="JL271" s="654">
        <v>134646.72</v>
      </c>
      <c r="JM271" s="654">
        <v>135649.03</v>
      </c>
      <c r="JN271" s="654">
        <v>135649.03</v>
      </c>
      <c r="JO271" s="654">
        <v>136748.6</v>
      </c>
      <c r="JP271" s="654">
        <v>138265.82</v>
      </c>
      <c r="JQ271" s="654">
        <v>139812.54999999999</v>
      </c>
      <c r="JR271" s="654">
        <v>141383.57</v>
      </c>
      <c r="JS271" s="654">
        <v>143949.78</v>
      </c>
      <c r="JT271" s="654">
        <v>146730.9</v>
      </c>
      <c r="JU271" s="654">
        <v>146730.9</v>
      </c>
      <c r="JV271" s="654">
        <v>149537.9</v>
      </c>
      <c r="JW271" s="654">
        <v>152296.39000000001</v>
      </c>
      <c r="JX271" s="654">
        <v>155117.51999999999</v>
      </c>
      <c r="JY271" s="654">
        <v>158218.64000000001</v>
      </c>
      <c r="JZ271" s="654">
        <v>161747.18</v>
      </c>
      <c r="KA271" s="654">
        <v>166041.94</v>
      </c>
      <c r="KB271" s="654">
        <v>166041.94</v>
      </c>
      <c r="KC271" s="654">
        <v>170479.9</v>
      </c>
      <c r="KD271" s="654">
        <v>175219.59</v>
      </c>
      <c r="KE271" s="654">
        <v>179986.23</v>
      </c>
      <c r="KF271" s="654">
        <v>184770.39</v>
      </c>
      <c r="KG271" s="654">
        <v>189606.26</v>
      </c>
      <c r="KH271" s="654">
        <v>194442.13</v>
      </c>
      <c r="KI271" s="654">
        <v>194442.13</v>
      </c>
      <c r="KJ271" s="654">
        <v>199378.78</v>
      </c>
      <c r="KK271" s="654">
        <v>204818.13</v>
      </c>
      <c r="KL271" s="654">
        <v>210668.75</v>
      </c>
      <c r="KM271" s="654">
        <v>217419.6</v>
      </c>
      <c r="KN271" s="654">
        <v>224639.57</v>
      </c>
      <c r="KO271" s="654">
        <v>230789.27</v>
      </c>
      <c r="KP271" s="654">
        <v>230789.27</v>
      </c>
      <c r="KQ271" s="654">
        <v>237337.8</v>
      </c>
      <c r="KR271" s="654">
        <v>243817.91</v>
      </c>
      <c r="KS271" s="654">
        <v>250599.47</v>
      </c>
      <c r="KT271" s="654">
        <v>257661.96</v>
      </c>
      <c r="KU271" s="654">
        <v>265336.03999999998</v>
      </c>
      <c r="KV271" s="654">
        <v>273330.21000000002</v>
      </c>
      <c r="KW271" s="654">
        <v>273330.21000000002</v>
      </c>
      <c r="KX271" s="654">
        <v>281544.26</v>
      </c>
      <c r="KY271" s="654">
        <v>290116.21999999997</v>
      </c>
      <c r="KZ271" s="654">
        <v>299058.76</v>
      </c>
      <c r="LA271" s="654">
        <v>308158.15000000002</v>
      </c>
      <c r="LB271" s="654">
        <v>318480.40999999997</v>
      </c>
      <c r="LC271" s="654">
        <v>328968.43</v>
      </c>
      <c r="LD271" s="654">
        <v>328968.43</v>
      </c>
      <c r="LE271" s="654">
        <v>341780.82</v>
      </c>
      <c r="LF271" s="654">
        <v>345472.66</v>
      </c>
      <c r="LG271" s="654">
        <v>349966.21</v>
      </c>
      <c r="LH271" s="654">
        <v>349966.21</v>
      </c>
      <c r="LI271" s="654">
        <v>349966.21</v>
      </c>
      <c r="LJ271" s="654">
        <v>349966.21</v>
      </c>
      <c r="LK271" s="654">
        <v>349966.21</v>
      </c>
      <c r="LL271" s="654">
        <v>349966.21</v>
      </c>
      <c r="LM271" s="654">
        <v>351364.23</v>
      </c>
      <c r="LN271" s="654">
        <v>352795.35</v>
      </c>
      <c r="LO271" s="654">
        <v>354284.16</v>
      </c>
      <c r="LP271" s="654">
        <v>355772.97</v>
      </c>
      <c r="LQ271" s="654">
        <v>357342.95</v>
      </c>
      <c r="LR271" s="654">
        <v>357342.95</v>
      </c>
      <c r="LS271" s="654">
        <v>358979.51</v>
      </c>
      <c r="LT271" s="654">
        <v>360682.22</v>
      </c>
      <c r="LU271" s="654">
        <v>362522.68</v>
      </c>
      <c r="LV271" s="654">
        <v>364445.59</v>
      </c>
      <c r="LW271" s="654">
        <v>366398.32</v>
      </c>
      <c r="LX271" s="654">
        <v>369005.62</v>
      </c>
      <c r="LY271" s="654">
        <v>369005.62</v>
      </c>
      <c r="LZ271" s="654">
        <v>372773.57</v>
      </c>
      <c r="MA271" s="654">
        <v>378513.63</v>
      </c>
      <c r="MB271" s="654">
        <v>391112.63</v>
      </c>
      <c r="MC271" s="654">
        <v>393208.11</v>
      </c>
      <c r="MD271" s="654">
        <v>395427.8</v>
      </c>
      <c r="ME271" s="654">
        <v>397672.27</v>
      </c>
      <c r="MF271" s="654">
        <v>397672.27</v>
      </c>
      <c r="MG271" s="654">
        <v>400040.3</v>
      </c>
      <c r="MH271" s="654">
        <v>402536.31</v>
      </c>
      <c r="MI271" s="654">
        <v>405346.81</v>
      </c>
      <c r="MJ271" s="654">
        <v>408192.85</v>
      </c>
      <c r="MK271" s="654">
        <v>410837.59</v>
      </c>
      <c r="ML271" s="654">
        <v>413476.25</v>
      </c>
      <c r="MM271" s="654">
        <v>413476.25</v>
      </c>
      <c r="MN271" s="654">
        <v>416133.4</v>
      </c>
      <c r="MO271" s="654">
        <v>418243.14</v>
      </c>
      <c r="MP271" s="654">
        <v>420445.01</v>
      </c>
      <c r="MQ271" s="654">
        <v>422651.38</v>
      </c>
      <c r="MR271" s="654">
        <v>424857.75</v>
      </c>
      <c r="MS271" s="654">
        <v>427064.11</v>
      </c>
      <c r="MT271" s="654">
        <v>427064.11</v>
      </c>
      <c r="MU271" s="654">
        <v>429270.48</v>
      </c>
      <c r="MV271" s="654">
        <v>431476.84</v>
      </c>
      <c r="MW271" s="654">
        <v>433743.6</v>
      </c>
      <c r="MX271" s="654">
        <v>436010.37</v>
      </c>
      <c r="MY271" s="654">
        <v>438277.13</v>
      </c>
      <c r="MZ271" s="654">
        <v>440543.89</v>
      </c>
      <c r="NA271" s="654">
        <v>440543.89</v>
      </c>
      <c r="NB271" s="654">
        <v>442810.66</v>
      </c>
      <c r="NC271" s="654">
        <v>445077.42</v>
      </c>
      <c r="ND271" s="654">
        <v>447344.18</v>
      </c>
      <c r="NE271" s="654">
        <v>449610.95</v>
      </c>
      <c r="NF271" s="654">
        <v>451877.71</v>
      </c>
      <c r="NG271" s="654">
        <v>454186.98</v>
      </c>
      <c r="NH271" s="654">
        <v>454186.98</v>
      </c>
      <c r="NI271" s="654">
        <v>456520.96000000002</v>
      </c>
      <c r="NJ271" s="654">
        <v>458954.49</v>
      </c>
      <c r="NK271" s="654">
        <v>461422.33</v>
      </c>
      <c r="NL271" s="654">
        <v>463966.92</v>
      </c>
      <c r="NM271" s="654">
        <v>466693.47</v>
      </c>
      <c r="NN271" s="654">
        <v>469435.97</v>
      </c>
      <c r="NO271" s="654">
        <v>469435.97</v>
      </c>
      <c r="NP271" s="654">
        <v>472240.25</v>
      </c>
      <c r="NQ271" s="654">
        <v>475133.96</v>
      </c>
      <c r="NR271" s="654">
        <v>478103.22</v>
      </c>
      <c r="NS271" s="654">
        <v>481148.98</v>
      </c>
      <c r="NT271" s="654">
        <v>484413.92</v>
      </c>
      <c r="NU271" s="654">
        <v>487683.73</v>
      </c>
      <c r="NV271" s="654">
        <v>487683.73</v>
      </c>
      <c r="NW271" s="654">
        <v>491043.46</v>
      </c>
      <c r="NX271" s="654">
        <v>494478.57</v>
      </c>
      <c r="NY271" s="654">
        <v>497984.5</v>
      </c>
      <c r="NZ271" s="654">
        <v>501627.05</v>
      </c>
      <c r="OA271" s="654">
        <v>505272.75</v>
      </c>
      <c r="OB271" s="654">
        <v>509078.33</v>
      </c>
      <c r="OC271" s="654">
        <v>509078.33</v>
      </c>
      <c r="OD271" s="654">
        <v>512990.66</v>
      </c>
      <c r="OE271" s="654">
        <v>517052.5</v>
      </c>
      <c r="OF271" s="654">
        <v>521187.47</v>
      </c>
      <c r="OG271" s="654">
        <v>525452.05000000005</v>
      </c>
      <c r="OH271" s="654">
        <v>529924.38</v>
      </c>
      <c r="OI271" s="654">
        <v>534546.57999999996</v>
      </c>
      <c r="OJ271" s="654">
        <v>534546.57999999996</v>
      </c>
      <c r="OK271" s="654">
        <v>539267.41</v>
      </c>
      <c r="OL271" s="654">
        <v>544136.97</v>
      </c>
      <c r="OM271" s="654">
        <v>549287.5</v>
      </c>
      <c r="ON271" s="654">
        <v>554689.67000000004</v>
      </c>
      <c r="OO271" s="654">
        <v>560387.12</v>
      </c>
      <c r="OP271" s="654">
        <v>566126.62</v>
      </c>
      <c r="OQ271" s="654">
        <v>566126.62</v>
      </c>
      <c r="OR271" s="654">
        <v>571910.85</v>
      </c>
      <c r="OS271" s="654">
        <v>577737.76</v>
      </c>
      <c r="OT271" s="654">
        <v>583660.48</v>
      </c>
      <c r="OU271" s="654">
        <v>589737.56000000006</v>
      </c>
      <c r="OV271" s="654">
        <v>595912.97</v>
      </c>
      <c r="OW271" s="654">
        <v>602192.39</v>
      </c>
      <c r="OX271" s="654">
        <v>602192.39</v>
      </c>
      <c r="OY271" s="654">
        <v>608548.21</v>
      </c>
      <c r="OZ271" s="654">
        <v>615131.77</v>
      </c>
      <c r="PA271" s="654">
        <v>621870.75</v>
      </c>
      <c r="PB271" s="654">
        <v>628736.01</v>
      </c>
      <c r="PC271" s="654">
        <v>636248.35</v>
      </c>
      <c r="PD271" s="654">
        <v>644815.38</v>
      </c>
      <c r="PE271" s="654">
        <v>644815.38</v>
      </c>
      <c r="PF271" s="654">
        <v>653748.16</v>
      </c>
      <c r="PG271" s="654">
        <v>663773.80000000005</v>
      </c>
      <c r="PH271" s="654">
        <v>674154.55</v>
      </c>
      <c r="PI271" s="654">
        <v>684417.04</v>
      </c>
      <c r="PJ271" s="654">
        <v>695984.87</v>
      </c>
      <c r="PK271" s="654">
        <v>708118.07</v>
      </c>
      <c r="PL271" s="654">
        <v>708118.07</v>
      </c>
      <c r="PM271" s="654">
        <v>722649.82</v>
      </c>
      <c r="PN271" s="654">
        <v>741775.11</v>
      </c>
      <c r="PO271" s="654">
        <v>757033.38</v>
      </c>
      <c r="PP271" s="654">
        <v>775139.09</v>
      </c>
      <c r="PQ271" s="654">
        <v>872034.64</v>
      </c>
      <c r="PR271" s="654">
        <v>993154.75</v>
      </c>
      <c r="PS271" s="654">
        <v>993154.75</v>
      </c>
      <c r="PT271" s="654">
        <v>1225081.54</v>
      </c>
      <c r="PU271" s="654">
        <v>1365074.27</v>
      </c>
      <c r="PV271" s="654">
        <v>1424824.78</v>
      </c>
      <c r="PW271" s="654">
        <v>1456419.96</v>
      </c>
      <c r="PX271" s="654">
        <v>1456419.96</v>
      </c>
      <c r="PY271" s="654">
        <v>1494891.37</v>
      </c>
      <c r="PZ271" s="654">
        <v>1494891.37</v>
      </c>
      <c r="QA271" s="654">
        <v>1521821.55</v>
      </c>
      <c r="QB271" s="654">
        <v>1552284.82</v>
      </c>
      <c r="QC271" s="654">
        <v>1587298.27</v>
      </c>
      <c r="QD271" s="654">
        <v>1607668.1</v>
      </c>
      <c r="QE271" s="654">
        <v>1619701.93</v>
      </c>
      <c r="QF271" s="654">
        <v>1630981.45</v>
      </c>
      <c r="QG271" s="654">
        <v>1630981.45</v>
      </c>
      <c r="QH271" s="654">
        <v>1640112.45</v>
      </c>
      <c r="QI271" s="654">
        <v>1655085.42</v>
      </c>
      <c r="QJ271" s="654">
        <v>1669125.31</v>
      </c>
      <c r="QK271" s="654">
        <v>1690361.02</v>
      </c>
      <c r="QL271" s="654">
        <v>1695996.14</v>
      </c>
      <c r="QM271" s="654">
        <v>1703995.22</v>
      </c>
      <c r="QN271" s="654">
        <v>1703995.22</v>
      </c>
      <c r="QO271" s="654">
        <v>1713055.71</v>
      </c>
      <c r="QP271" s="654">
        <v>1726975.14</v>
      </c>
      <c r="QQ271" s="654">
        <v>1743836.28</v>
      </c>
      <c r="QR271" s="654">
        <v>1777462.54</v>
      </c>
      <c r="QS271" s="654">
        <v>1789634.92</v>
      </c>
      <c r="QT271" s="654">
        <v>1800490.21</v>
      </c>
      <c r="QU271" s="654">
        <v>1800490.21</v>
      </c>
      <c r="QV271" s="654">
        <v>1821266.74</v>
      </c>
      <c r="QW271" s="654">
        <v>1841822.34</v>
      </c>
      <c r="QX271" s="654">
        <v>1846942.9</v>
      </c>
      <c r="QY271" s="654">
        <v>1854611.61</v>
      </c>
      <c r="QZ271" s="654">
        <v>1866736.05</v>
      </c>
      <c r="RA271" s="654">
        <v>1874895.82</v>
      </c>
      <c r="RB271" s="654">
        <v>1874895.82</v>
      </c>
      <c r="RC271" s="654">
        <v>1881124.35</v>
      </c>
      <c r="RD271" s="654">
        <v>1890114.13</v>
      </c>
      <c r="RE271" s="654">
        <v>1902988.5</v>
      </c>
      <c r="RF271" s="654">
        <v>1913719.93</v>
      </c>
      <c r="RG271" s="654">
        <v>1915464.18</v>
      </c>
      <c r="RH271" s="654">
        <v>1917481.42</v>
      </c>
      <c r="RI271" s="654">
        <v>1917481.42</v>
      </c>
      <c r="RJ271" s="654">
        <v>1921533.63</v>
      </c>
      <c r="RK271" s="654">
        <v>1926238.16</v>
      </c>
      <c r="RL271" s="654">
        <v>1928634.74</v>
      </c>
      <c r="RM271" s="654">
        <v>1931031.31</v>
      </c>
      <c r="RN271" s="654">
        <v>1933427.89</v>
      </c>
      <c r="RO271" s="654">
        <v>1938620.48</v>
      </c>
      <c r="RP271" s="654">
        <v>1938620.48</v>
      </c>
      <c r="RQ271" s="654">
        <v>1946209.65</v>
      </c>
      <c r="RR271" s="654">
        <v>1947149.81</v>
      </c>
      <c r="RS271" s="654">
        <v>1948089.98</v>
      </c>
      <c r="RT271" s="654">
        <v>1949030.14</v>
      </c>
      <c r="RU271" s="654">
        <v>1951067.17</v>
      </c>
      <c r="RV271" s="654">
        <v>1954044.36</v>
      </c>
      <c r="RW271" s="654">
        <v>1954044.36</v>
      </c>
      <c r="RX271" s="654">
        <v>1954044.36</v>
      </c>
      <c r="RY271" s="654">
        <v>1954044.36</v>
      </c>
      <c r="RZ271" s="654">
        <v>1954044.36</v>
      </c>
      <c r="SA271" s="654">
        <v>1954044.36</v>
      </c>
      <c r="SB271" s="654">
        <v>1954044.36</v>
      </c>
      <c r="SC271" s="654">
        <v>1954044.36</v>
      </c>
      <c r="SD271" s="654">
        <v>1954044.36</v>
      </c>
      <c r="SE271" s="654">
        <v>1954044.36</v>
      </c>
      <c r="SF271" s="654">
        <v>1954044.36</v>
      </c>
      <c r="SG271" s="654">
        <v>1954044.36</v>
      </c>
      <c r="SH271" s="654">
        <v>1954044.36</v>
      </c>
      <c r="SI271" s="654">
        <v>1954044.36</v>
      </c>
      <c r="SJ271" s="654">
        <v>1954044.36</v>
      </c>
      <c r="SK271" s="654">
        <v>1954044.36</v>
      </c>
      <c r="SL271" s="654">
        <v>1954044.36</v>
      </c>
      <c r="SM271" s="654">
        <v>1954044.36</v>
      </c>
      <c r="SN271" s="654">
        <v>1954044.36</v>
      </c>
      <c r="SO271" s="654">
        <v>1954044.36</v>
      </c>
      <c r="SP271" s="654">
        <v>1954044.36</v>
      </c>
      <c r="SQ271" s="654">
        <v>1954044.36</v>
      </c>
      <c r="SR271" s="654">
        <v>1954044.36</v>
      </c>
      <c r="SS271" s="654">
        <v>1954044.36</v>
      </c>
      <c r="ST271" s="654">
        <v>1954044.36</v>
      </c>
      <c r="SU271" s="654">
        <v>1954044.36</v>
      </c>
      <c r="SV271" s="654">
        <v>1954044.36</v>
      </c>
      <c r="SW271" s="654">
        <v>1954044.36</v>
      </c>
      <c r="SX271" s="654">
        <v>1954044.36</v>
      </c>
      <c r="SY271" s="654">
        <v>1954044.36</v>
      </c>
      <c r="SZ271" s="654">
        <v>1954044.36</v>
      </c>
      <c r="TA271" s="654">
        <v>1954044.36</v>
      </c>
      <c r="TB271" s="654">
        <v>1954044.36</v>
      </c>
      <c r="TC271" s="654">
        <v>1954044.36</v>
      </c>
      <c r="TD271" s="654">
        <v>1954044.36</v>
      </c>
      <c r="TE271" s="654">
        <v>1954044.36</v>
      </c>
      <c r="TF271" s="654">
        <v>1954044.36</v>
      </c>
      <c r="TG271" s="654">
        <v>1954044.36</v>
      </c>
      <c r="TH271" s="654">
        <v>1954044.36</v>
      </c>
      <c r="TI271" s="654">
        <v>1954044.36</v>
      </c>
      <c r="TJ271" s="654">
        <v>1954044.36</v>
      </c>
      <c r="TK271" s="654">
        <v>1954044.36</v>
      </c>
      <c r="TL271" s="654">
        <v>1954044.36</v>
      </c>
      <c r="TM271" s="654">
        <v>1954044.36</v>
      </c>
      <c r="TN271" s="654">
        <v>1954044.36</v>
      </c>
      <c r="TO271" s="654">
        <v>1954044.36</v>
      </c>
      <c r="TP271" s="654">
        <v>1954044.36</v>
      </c>
      <c r="TQ271" s="654">
        <v>1954044.36</v>
      </c>
      <c r="TR271" s="654">
        <v>1954044.36</v>
      </c>
      <c r="TS271" s="654">
        <v>1954044.36</v>
      </c>
      <c r="TT271" s="654">
        <v>1954044.36</v>
      </c>
      <c r="TU271" s="654">
        <v>1954044.36</v>
      </c>
      <c r="TV271" s="654">
        <v>1954044.36</v>
      </c>
      <c r="TW271" s="654">
        <v>1954044.36</v>
      </c>
      <c r="TX271" s="654">
        <v>1954044.36</v>
      </c>
      <c r="TY271" s="654">
        <v>1954044.36</v>
      </c>
      <c r="TZ271" s="654">
        <v>1954044.36</v>
      </c>
      <c r="UA271" s="654">
        <v>1954044.36</v>
      </c>
      <c r="UB271" s="654">
        <v>1954044.36</v>
      </c>
      <c r="UC271" s="654">
        <v>1954044.36</v>
      </c>
      <c r="UD271" s="654">
        <v>1954044.36</v>
      </c>
      <c r="UE271" s="654">
        <v>1954044.36</v>
      </c>
      <c r="UF271" s="654">
        <v>1954044.36</v>
      </c>
      <c r="UG271" s="654">
        <v>1954044.36</v>
      </c>
      <c r="UH271" s="654">
        <v>1954044.36</v>
      </c>
      <c r="UI271" s="654">
        <v>1954044.36</v>
      </c>
      <c r="UJ271" s="654">
        <v>1954044.36</v>
      </c>
      <c r="UK271" s="654">
        <v>1954044.36</v>
      </c>
      <c r="UL271" s="654">
        <v>1954044.36</v>
      </c>
      <c r="UM271" s="654">
        <v>1954044.36</v>
      </c>
      <c r="UN271" s="654">
        <v>1954044.36</v>
      </c>
      <c r="UO271" s="654">
        <v>1954044.36</v>
      </c>
      <c r="UP271" s="654">
        <v>1954044.36</v>
      </c>
      <c r="UQ271" s="654">
        <v>1954044.36</v>
      </c>
      <c r="UR271" s="654">
        <v>1954044.36</v>
      </c>
      <c r="US271" s="654">
        <v>1954044.36</v>
      </c>
      <c r="UT271" s="654">
        <v>1954044.36</v>
      </c>
      <c r="UU271" s="654">
        <v>1954044.36</v>
      </c>
      <c r="UV271" s="654">
        <v>1954044.36</v>
      </c>
      <c r="UW271" s="654">
        <v>1954044.36</v>
      </c>
      <c r="UX271" s="654">
        <v>1954044.36</v>
      </c>
      <c r="UY271" s="654">
        <v>1954044.36</v>
      </c>
      <c r="UZ271" s="654">
        <v>1954044.36</v>
      </c>
      <c r="VA271" s="654">
        <v>1954044.36</v>
      </c>
      <c r="VB271" s="654">
        <v>1954044.36</v>
      </c>
      <c r="VC271" s="654">
        <v>1954044.36</v>
      </c>
      <c r="VD271" s="654">
        <v>1954044.36</v>
      </c>
      <c r="VE271" s="654">
        <v>1954044.36</v>
      </c>
      <c r="VF271" s="654">
        <v>1954044.36</v>
      </c>
      <c r="VG271" s="654">
        <v>1954044.36</v>
      </c>
      <c r="VH271" s="654">
        <v>1954044.36</v>
      </c>
      <c r="VI271" s="654">
        <v>1954044.36</v>
      </c>
      <c r="VJ271" s="654">
        <v>1954044.36</v>
      </c>
      <c r="VK271" s="654">
        <v>1954044.36</v>
      </c>
      <c r="VL271" s="654">
        <v>1954044.36</v>
      </c>
      <c r="VM271" s="654">
        <v>1954044.36</v>
      </c>
    </row>
    <row r="272" spans="11:585">
      <c r="K272" t="s">
        <v>834</v>
      </c>
      <c r="M272" s="654">
        <v>0</v>
      </c>
      <c r="N272">
        <v>0</v>
      </c>
      <c r="O272">
        <v>0</v>
      </c>
      <c r="P272">
        <v>583.28</v>
      </c>
      <c r="Q272">
        <v>583.28</v>
      </c>
      <c r="R272">
        <v>583.28</v>
      </c>
      <c r="S272" t="s">
        <v>6192</v>
      </c>
    </row>
    <row r="273" spans="11:585">
      <c r="K273" t="s">
        <v>835</v>
      </c>
      <c r="M273" s="654">
        <v>0</v>
      </c>
      <c r="N273">
        <v>0</v>
      </c>
      <c r="O273">
        <v>0</v>
      </c>
      <c r="P273">
        <v>12873.59</v>
      </c>
      <c r="Q273">
        <v>12873.59</v>
      </c>
      <c r="R273">
        <v>10590.25</v>
      </c>
      <c r="S273" t="s">
        <v>6192</v>
      </c>
    </row>
    <row r="274" spans="11:585">
      <c r="K274" t="s">
        <v>836</v>
      </c>
      <c r="M274" s="654">
        <v>1954044.36</v>
      </c>
      <c r="N274" s="654">
        <v>1690361.02</v>
      </c>
      <c r="O274" s="654">
        <v>825178.44</v>
      </c>
      <c r="P274">
        <v>34379.75</v>
      </c>
      <c r="Q274">
        <v>29123.46</v>
      </c>
      <c r="R274">
        <v>17072.080000000002</v>
      </c>
      <c r="S274" t="s">
        <v>6192</v>
      </c>
      <c r="GX274">
        <v>237.02</v>
      </c>
      <c r="GY274">
        <v>570.65</v>
      </c>
      <c r="GZ274" s="654">
        <v>1100.26</v>
      </c>
      <c r="HA274" s="654">
        <v>1629.88</v>
      </c>
      <c r="HB274" s="654">
        <v>13362.89</v>
      </c>
      <c r="HC274" s="654">
        <v>13362.89</v>
      </c>
      <c r="HD274" s="654">
        <v>27997.81</v>
      </c>
      <c r="HE274" s="654">
        <v>31391.55</v>
      </c>
      <c r="HF274" s="654">
        <v>31967.47</v>
      </c>
      <c r="HG274" s="654">
        <v>32543.39</v>
      </c>
      <c r="HH274" s="654">
        <v>33119.31</v>
      </c>
      <c r="HI274" s="654">
        <v>33695.230000000003</v>
      </c>
      <c r="HJ274" s="654">
        <v>33695.230000000003</v>
      </c>
      <c r="HK274" s="654">
        <v>34354.019999999997</v>
      </c>
      <c r="HL274" s="654">
        <v>35040.730000000003</v>
      </c>
      <c r="HM274" s="654">
        <v>36714.19</v>
      </c>
      <c r="HN274" s="654">
        <v>38389.71</v>
      </c>
      <c r="HO274" s="654">
        <v>39646.35</v>
      </c>
      <c r="HP274" s="654">
        <v>40902.99</v>
      </c>
      <c r="HQ274" s="654">
        <v>40902.99</v>
      </c>
      <c r="HR274" s="654">
        <v>42159.63</v>
      </c>
      <c r="HS274" s="654">
        <v>42159.63</v>
      </c>
      <c r="HT274" s="654">
        <v>43416.27</v>
      </c>
      <c r="HU274" s="654">
        <v>44672.91</v>
      </c>
      <c r="HV274" s="654">
        <v>45977.88</v>
      </c>
      <c r="HW274" s="654">
        <v>47305.52</v>
      </c>
      <c r="HX274" s="654">
        <v>47305.52</v>
      </c>
      <c r="HY274" s="654">
        <v>48926.95</v>
      </c>
      <c r="HZ274" s="654">
        <v>50619.3</v>
      </c>
      <c r="IA274" s="654">
        <v>52311.64</v>
      </c>
      <c r="IB274" s="654">
        <v>54003.99</v>
      </c>
      <c r="IC274" s="654">
        <v>55696.33</v>
      </c>
      <c r="ID274" s="654">
        <v>57447.040000000001</v>
      </c>
      <c r="IE274" s="654">
        <v>57447.040000000001</v>
      </c>
      <c r="IF274" s="654">
        <v>59306.13</v>
      </c>
      <c r="IG274" s="654">
        <v>61165.22</v>
      </c>
      <c r="IH274" s="654">
        <v>63134.6</v>
      </c>
      <c r="II274" s="654">
        <v>65160.52</v>
      </c>
      <c r="IJ274" s="654">
        <v>67186.44</v>
      </c>
      <c r="IK274" s="654">
        <v>69212.41</v>
      </c>
      <c r="IL274" s="654">
        <v>69212.41</v>
      </c>
      <c r="IM274" s="654">
        <v>71277.31</v>
      </c>
      <c r="IN274" s="654">
        <v>73358.67</v>
      </c>
      <c r="IO274" s="654">
        <v>75561.33</v>
      </c>
      <c r="IP274" s="654">
        <v>78192.36</v>
      </c>
      <c r="IQ274" s="654">
        <v>80985.740000000005</v>
      </c>
      <c r="IR274" s="654">
        <v>80985.740000000005</v>
      </c>
      <c r="IS274" s="654">
        <v>80985.740000000005</v>
      </c>
      <c r="IT274" s="654">
        <v>80985.740000000005</v>
      </c>
      <c r="IU274" s="654">
        <v>80985.740000000005</v>
      </c>
      <c r="IV274" s="654">
        <v>80985.740000000005</v>
      </c>
      <c r="IW274" s="654">
        <v>85404.73</v>
      </c>
      <c r="IX274" s="654">
        <v>89873.5</v>
      </c>
      <c r="IY274" s="654">
        <v>94423.01</v>
      </c>
      <c r="IZ274" s="654">
        <v>94423.01</v>
      </c>
      <c r="JA274" s="654">
        <v>99059.19</v>
      </c>
      <c r="JB274" s="654">
        <v>104091.49</v>
      </c>
      <c r="JC274" s="654">
        <v>109505.99</v>
      </c>
      <c r="JD274" s="654">
        <v>114966.37</v>
      </c>
      <c r="JE274" s="654">
        <v>120156.63</v>
      </c>
      <c r="JF274" s="654">
        <v>124725.96</v>
      </c>
      <c r="JG274" s="654">
        <v>124725.96</v>
      </c>
      <c r="JH274" s="654">
        <v>129066.15</v>
      </c>
      <c r="JI274" s="654">
        <v>132020.35999999999</v>
      </c>
      <c r="JJ274" s="654">
        <v>132879.57</v>
      </c>
      <c r="JK274" s="654">
        <v>133738.79</v>
      </c>
      <c r="JL274" s="654">
        <v>134646.72</v>
      </c>
      <c r="JM274" s="654">
        <v>135649.03</v>
      </c>
      <c r="JN274" s="654">
        <v>135649.03</v>
      </c>
      <c r="JO274" s="654">
        <v>136748.6</v>
      </c>
      <c r="JP274" s="654">
        <v>138265.82</v>
      </c>
      <c r="JQ274" s="654">
        <v>139812.54999999999</v>
      </c>
      <c r="JR274" s="654">
        <v>141383.57</v>
      </c>
      <c r="JS274" s="654">
        <v>143949.78</v>
      </c>
      <c r="JT274" s="654">
        <v>146730.9</v>
      </c>
      <c r="JU274" s="654">
        <v>146730.9</v>
      </c>
      <c r="JV274" s="654">
        <v>149537.9</v>
      </c>
      <c r="JW274" s="654">
        <v>152296.39000000001</v>
      </c>
      <c r="JX274" s="654">
        <v>155117.51999999999</v>
      </c>
      <c r="JY274" s="654">
        <v>158218.64000000001</v>
      </c>
      <c r="JZ274" s="654">
        <v>161747.18</v>
      </c>
      <c r="KA274" s="654">
        <v>166041.94</v>
      </c>
      <c r="KB274" s="654">
        <v>166041.94</v>
      </c>
      <c r="KC274" s="654">
        <v>170479.9</v>
      </c>
      <c r="KD274" s="654">
        <v>175219.59</v>
      </c>
      <c r="KE274" s="654">
        <v>179986.23</v>
      </c>
      <c r="KF274" s="654">
        <v>184770.39</v>
      </c>
      <c r="KG274" s="654">
        <v>189606.26</v>
      </c>
      <c r="KH274" s="654">
        <v>194442.13</v>
      </c>
      <c r="KI274" s="654">
        <v>194442.13</v>
      </c>
      <c r="KJ274" s="654">
        <v>199378.78</v>
      </c>
      <c r="KK274" s="654">
        <v>204818.13</v>
      </c>
      <c r="KL274" s="654">
        <v>210668.75</v>
      </c>
      <c r="KM274" s="654">
        <v>217419.6</v>
      </c>
      <c r="KN274" s="654">
        <v>224639.57</v>
      </c>
      <c r="KO274" s="654">
        <v>230789.27</v>
      </c>
      <c r="KP274" s="654">
        <v>230789.27</v>
      </c>
      <c r="KQ274" s="654">
        <v>237337.8</v>
      </c>
      <c r="KR274" s="654">
        <v>243817.91</v>
      </c>
      <c r="KS274" s="654">
        <v>250599.47</v>
      </c>
      <c r="KT274" s="654">
        <v>257661.96</v>
      </c>
      <c r="KU274" s="654">
        <v>265336.03999999998</v>
      </c>
      <c r="KV274" s="654">
        <v>273330.21000000002</v>
      </c>
      <c r="KW274" s="654">
        <v>273330.21000000002</v>
      </c>
      <c r="KX274" s="654">
        <v>281544.26</v>
      </c>
      <c r="KY274" s="654">
        <v>290116.21999999997</v>
      </c>
      <c r="KZ274" s="654">
        <v>299058.76</v>
      </c>
      <c r="LA274" s="654">
        <v>308158.15000000002</v>
      </c>
      <c r="LB274" s="654">
        <v>318480.40999999997</v>
      </c>
      <c r="LC274" s="654">
        <v>328968.43</v>
      </c>
      <c r="LD274" s="654">
        <v>328968.43</v>
      </c>
      <c r="LE274" s="654">
        <v>341780.82</v>
      </c>
      <c r="LF274" s="654">
        <v>345472.66</v>
      </c>
      <c r="LG274" s="654">
        <v>349966.21</v>
      </c>
      <c r="LH274" s="654">
        <v>349966.21</v>
      </c>
      <c r="LI274" s="654">
        <v>349966.21</v>
      </c>
      <c r="LJ274" s="654">
        <v>349966.21</v>
      </c>
      <c r="LK274" s="654">
        <v>349966.21</v>
      </c>
      <c r="LL274" s="654">
        <v>349966.21</v>
      </c>
      <c r="LM274" s="654">
        <v>351364.23</v>
      </c>
      <c r="LN274" s="654">
        <v>352795.35</v>
      </c>
      <c r="LO274" s="654">
        <v>354284.16</v>
      </c>
      <c r="LP274" s="654">
        <v>355772.97</v>
      </c>
      <c r="LQ274" s="654">
        <v>357342.95</v>
      </c>
      <c r="LR274" s="654">
        <v>357342.95</v>
      </c>
      <c r="LS274" s="654">
        <v>358979.51</v>
      </c>
      <c r="LT274" s="654">
        <v>360682.22</v>
      </c>
      <c r="LU274" s="654">
        <v>362522.68</v>
      </c>
      <c r="LV274" s="654">
        <v>364445.59</v>
      </c>
      <c r="LW274" s="654">
        <v>366398.32</v>
      </c>
      <c r="LX274" s="654">
        <v>369005.62</v>
      </c>
      <c r="LY274" s="654">
        <v>369005.62</v>
      </c>
      <c r="LZ274" s="654">
        <v>372773.57</v>
      </c>
      <c r="MA274" s="654">
        <v>378513.63</v>
      </c>
      <c r="MB274" s="654">
        <v>391112.63</v>
      </c>
      <c r="MC274" s="654">
        <v>393208.11</v>
      </c>
      <c r="MD274" s="654">
        <v>395427.8</v>
      </c>
      <c r="ME274" s="654">
        <v>397672.27</v>
      </c>
      <c r="MF274" s="654">
        <v>397672.27</v>
      </c>
      <c r="MG274" s="654">
        <v>400040.3</v>
      </c>
      <c r="MH274" s="654">
        <v>402536.31</v>
      </c>
      <c r="MI274" s="654">
        <v>405346.81</v>
      </c>
      <c r="MJ274" s="654">
        <v>408192.85</v>
      </c>
      <c r="MK274" s="654">
        <v>410837.59</v>
      </c>
      <c r="ML274" s="654">
        <v>413476.25</v>
      </c>
      <c r="MM274" s="654">
        <v>413476.25</v>
      </c>
      <c r="MN274" s="654">
        <v>416133.4</v>
      </c>
      <c r="MO274" s="654">
        <v>418243.14</v>
      </c>
      <c r="MP274" s="654">
        <v>420445.01</v>
      </c>
      <c r="MQ274" s="654">
        <v>422651.38</v>
      </c>
      <c r="MR274" s="654">
        <v>424857.75</v>
      </c>
      <c r="MS274" s="654">
        <v>427064.11</v>
      </c>
      <c r="MT274" s="654">
        <v>427064.11</v>
      </c>
      <c r="MU274" s="654">
        <v>429270.48</v>
      </c>
      <c r="MV274" s="654">
        <v>431476.84</v>
      </c>
      <c r="MW274" s="654">
        <v>433743.6</v>
      </c>
      <c r="MX274" s="654">
        <v>436010.37</v>
      </c>
      <c r="MY274" s="654">
        <v>438277.13</v>
      </c>
      <c r="MZ274" s="654">
        <v>440543.89</v>
      </c>
      <c r="NA274" s="654">
        <v>440543.89</v>
      </c>
      <c r="NB274" s="654">
        <v>442810.66</v>
      </c>
      <c r="NC274" s="654">
        <v>445077.42</v>
      </c>
      <c r="ND274" s="654">
        <v>447344.18</v>
      </c>
      <c r="NE274" s="654">
        <v>449610.95</v>
      </c>
      <c r="NF274" s="654">
        <v>451877.71</v>
      </c>
      <c r="NG274" s="654">
        <v>454186.98</v>
      </c>
      <c r="NH274" s="654">
        <v>454186.98</v>
      </c>
      <c r="NI274" s="654">
        <v>456520.96000000002</v>
      </c>
      <c r="NJ274" s="654">
        <v>458954.49</v>
      </c>
      <c r="NK274" s="654">
        <v>461422.33</v>
      </c>
      <c r="NL274" s="654">
        <v>463966.92</v>
      </c>
      <c r="NM274" s="654">
        <v>466693.47</v>
      </c>
      <c r="NN274" s="654">
        <v>469435.97</v>
      </c>
      <c r="NO274" s="654">
        <v>469435.97</v>
      </c>
      <c r="NP274" s="654">
        <v>472240.25</v>
      </c>
      <c r="NQ274" s="654">
        <v>475133.96</v>
      </c>
      <c r="NR274" s="654">
        <v>478103.22</v>
      </c>
      <c r="NS274" s="654">
        <v>481148.98</v>
      </c>
      <c r="NT274" s="654">
        <v>484413.92</v>
      </c>
      <c r="NU274" s="654">
        <v>487683.73</v>
      </c>
      <c r="NV274" s="654">
        <v>487683.73</v>
      </c>
      <c r="NW274" s="654">
        <v>491043.46</v>
      </c>
      <c r="NX274" s="654">
        <v>494478.57</v>
      </c>
      <c r="NY274" s="654">
        <v>497984.5</v>
      </c>
      <c r="NZ274" s="654">
        <v>501627.05</v>
      </c>
      <c r="OA274" s="654">
        <v>505272.75</v>
      </c>
      <c r="OB274" s="654">
        <v>509078.33</v>
      </c>
      <c r="OC274" s="654">
        <v>509078.33</v>
      </c>
      <c r="OD274" s="654">
        <v>512990.66</v>
      </c>
      <c r="OE274" s="654">
        <v>517052.5</v>
      </c>
      <c r="OF274" s="654">
        <v>521187.47</v>
      </c>
      <c r="OG274" s="654">
        <v>525452.05000000005</v>
      </c>
      <c r="OH274" s="654">
        <v>529924.38</v>
      </c>
      <c r="OI274" s="654">
        <v>534546.57999999996</v>
      </c>
      <c r="OJ274" s="654">
        <v>534546.57999999996</v>
      </c>
      <c r="OK274" s="654">
        <v>539267.41</v>
      </c>
      <c r="OL274" s="654">
        <v>544136.97</v>
      </c>
      <c r="OM274" s="654">
        <v>549287.5</v>
      </c>
      <c r="ON274" s="654">
        <v>554689.67000000004</v>
      </c>
      <c r="OO274" s="654">
        <v>560387.12</v>
      </c>
      <c r="OP274" s="654">
        <v>566126.62</v>
      </c>
      <c r="OQ274" s="654">
        <v>566126.62</v>
      </c>
      <c r="OR274" s="654">
        <v>571910.85</v>
      </c>
      <c r="OS274" s="654">
        <v>577737.76</v>
      </c>
      <c r="OT274" s="654">
        <v>583660.48</v>
      </c>
      <c r="OU274" s="654">
        <v>589737.56000000006</v>
      </c>
      <c r="OV274" s="654">
        <v>595912.97</v>
      </c>
      <c r="OW274" s="654">
        <v>602192.39</v>
      </c>
      <c r="OX274" s="654">
        <v>602192.39</v>
      </c>
      <c r="OY274" s="654">
        <v>608548.21</v>
      </c>
      <c r="OZ274" s="654">
        <v>615131.77</v>
      </c>
      <c r="PA274" s="654">
        <v>621870.75</v>
      </c>
      <c r="PB274" s="654">
        <v>628736.01</v>
      </c>
      <c r="PC274" s="654">
        <v>636248.35</v>
      </c>
      <c r="PD274" s="654">
        <v>644815.38</v>
      </c>
      <c r="PE274" s="654">
        <v>644815.38</v>
      </c>
      <c r="PF274" s="654">
        <v>653748.16</v>
      </c>
      <c r="PG274" s="654">
        <v>663773.80000000005</v>
      </c>
      <c r="PH274" s="654">
        <v>674154.55</v>
      </c>
      <c r="PI274" s="654">
        <v>684417.04</v>
      </c>
      <c r="PJ274" s="654">
        <v>695984.87</v>
      </c>
      <c r="PK274" s="654">
        <v>708118.07</v>
      </c>
      <c r="PL274" s="654">
        <v>708118.07</v>
      </c>
      <c r="PM274" s="654">
        <v>722649.82</v>
      </c>
      <c r="PN274" s="654">
        <v>741775.11</v>
      </c>
      <c r="PO274" s="654">
        <v>757033.38</v>
      </c>
      <c r="PP274" s="654">
        <v>775139.09</v>
      </c>
      <c r="PQ274" s="654">
        <v>872034.64</v>
      </c>
      <c r="PR274" s="654">
        <v>993154.75</v>
      </c>
      <c r="PS274" s="654">
        <v>993154.75</v>
      </c>
      <c r="PT274" s="654">
        <v>1225081.54</v>
      </c>
      <c r="PU274" s="654">
        <v>1365074.27</v>
      </c>
      <c r="PV274" s="654">
        <v>1424824.78</v>
      </c>
      <c r="PW274" s="654">
        <v>1456419.96</v>
      </c>
      <c r="PX274" s="654">
        <v>1456419.96</v>
      </c>
      <c r="PY274" s="654">
        <v>1494891.37</v>
      </c>
      <c r="PZ274" s="654">
        <v>1494891.37</v>
      </c>
      <c r="QA274" s="654">
        <v>1521821.55</v>
      </c>
      <c r="QB274" s="654">
        <v>1552284.82</v>
      </c>
      <c r="QC274" s="654">
        <v>1587298.27</v>
      </c>
      <c r="QD274" s="654">
        <v>1607668.1</v>
      </c>
      <c r="QE274" s="654">
        <v>1619701.93</v>
      </c>
      <c r="QF274" s="654">
        <v>1630981.45</v>
      </c>
      <c r="QG274" s="654">
        <v>1630981.45</v>
      </c>
      <c r="QH274" s="654">
        <v>1640112.45</v>
      </c>
      <c r="QI274" s="654">
        <v>1655085.42</v>
      </c>
      <c r="QJ274" s="654">
        <v>1669125.31</v>
      </c>
      <c r="QK274" s="654">
        <v>1690361.02</v>
      </c>
      <c r="QL274" s="654">
        <v>1695996.14</v>
      </c>
      <c r="QM274" s="654">
        <v>1703995.22</v>
      </c>
      <c r="QN274" s="654">
        <v>1703995.22</v>
      </c>
      <c r="QO274" s="654">
        <v>1713055.71</v>
      </c>
      <c r="QP274" s="654">
        <v>1726975.14</v>
      </c>
      <c r="QQ274" s="654">
        <v>1743836.28</v>
      </c>
      <c r="QR274" s="654">
        <v>1777462.54</v>
      </c>
      <c r="QS274" s="654">
        <v>1789634.92</v>
      </c>
      <c r="QT274" s="654">
        <v>1800490.21</v>
      </c>
      <c r="QU274" s="654">
        <v>1800490.21</v>
      </c>
      <c r="QV274" s="654">
        <v>1821266.74</v>
      </c>
      <c r="QW274" s="654">
        <v>1841822.34</v>
      </c>
      <c r="QX274" s="654">
        <v>1846942.9</v>
      </c>
      <c r="QY274" s="654">
        <v>1854611.61</v>
      </c>
      <c r="QZ274" s="654">
        <v>1866736.05</v>
      </c>
      <c r="RA274" s="654">
        <v>1874895.82</v>
      </c>
      <c r="RB274" s="654">
        <v>1874895.82</v>
      </c>
      <c r="RC274" s="654">
        <v>1881124.35</v>
      </c>
      <c r="RD274" s="654">
        <v>1890114.13</v>
      </c>
      <c r="RE274" s="654">
        <v>1902988.5</v>
      </c>
      <c r="RF274" s="654">
        <v>1913719.93</v>
      </c>
      <c r="RG274" s="654">
        <v>1915464.18</v>
      </c>
      <c r="RH274" s="654">
        <v>1917481.42</v>
      </c>
      <c r="RI274" s="654">
        <v>1917481.42</v>
      </c>
      <c r="RJ274" s="654">
        <v>1921533.63</v>
      </c>
      <c r="RK274" s="654">
        <v>1926238.16</v>
      </c>
      <c r="RL274" s="654">
        <v>1928634.74</v>
      </c>
      <c r="RM274" s="654">
        <v>1931031.31</v>
      </c>
      <c r="RN274" s="654">
        <v>1933427.89</v>
      </c>
      <c r="RO274" s="654">
        <v>1938620.48</v>
      </c>
      <c r="RP274" s="654">
        <v>1938620.48</v>
      </c>
      <c r="RQ274" s="654">
        <v>1946209.65</v>
      </c>
      <c r="RR274" s="654">
        <v>1947149.81</v>
      </c>
      <c r="RS274" s="654">
        <v>1948089.98</v>
      </c>
      <c r="RT274" s="654">
        <v>1949030.14</v>
      </c>
      <c r="RU274" s="654">
        <v>1951067.17</v>
      </c>
      <c r="RV274" s="654">
        <v>1954044.36</v>
      </c>
      <c r="RW274" s="654">
        <v>1954044.36</v>
      </c>
      <c r="RX274" s="654">
        <v>1954044.36</v>
      </c>
      <c r="RY274" s="654">
        <v>1954044.36</v>
      </c>
      <c r="RZ274" s="654">
        <v>1954044.36</v>
      </c>
      <c r="SA274" s="654">
        <v>1954044.36</v>
      </c>
      <c r="SB274" s="654">
        <v>1954044.36</v>
      </c>
      <c r="SC274" s="654">
        <v>1954044.36</v>
      </c>
      <c r="SD274" s="654">
        <v>1954044.36</v>
      </c>
      <c r="SE274" s="654">
        <v>1954044.36</v>
      </c>
      <c r="SF274" s="654">
        <v>1954044.36</v>
      </c>
      <c r="SG274" s="654">
        <v>1954044.36</v>
      </c>
      <c r="SH274" s="654">
        <v>1954044.36</v>
      </c>
      <c r="SI274" s="654">
        <v>1954044.36</v>
      </c>
      <c r="SJ274" s="654">
        <v>1954044.36</v>
      </c>
      <c r="SK274" s="654">
        <v>1954044.36</v>
      </c>
      <c r="SL274" s="654">
        <v>1954044.36</v>
      </c>
      <c r="SM274" s="654">
        <v>1954044.36</v>
      </c>
      <c r="SN274" s="654">
        <v>1954044.36</v>
      </c>
      <c r="SO274" s="654">
        <v>1954044.36</v>
      </c>
      <c r="SP274" s="654">
        <v>1954044.36</v>
      </c>
      <c r="SQ274" s="654">
        <v>1954044.36</v>
      </c>
      <c r="SR274" s="654">
        <v>1954044.36</v>
      </c>
      <c r="SS274" s="654">
        <v>1954044.36</v>
      </c>
      <c r="ST274" s="654">
        <v>1954044.36</v>
      </c>
      <c r="SU274" s="654">
        <v>1954044.36</v>
      </c>
      <c r="SV274" s="654">
        <v>1954044.36</v>
      </c>
      <c r="SW274" s="654">
        <v>1954044.36</v>
      </c>
      <c r="SX274" s="654">
        <v>1954044.36</v>
      </c>
      <c r="SY274" s="654">
        <v>1954044.36</v>
      </c>
      <c r="SZ274" s="654">
        <v>1954044.36</v>
      </c>
      <c r="TA274" s="654">
        <v>1954044.36</v>
      </c>
      <c r="TB274" s="654">
        <v>1954044.36</v>
      </c>
      <c r="TC274" s="654">
        <v>1954044.36</v>
      </c>
      <c r="TD274" s="654">
        <v>1954044.36</v>
      </c>
      <c r="TE274" s="654">
        <v>1954044.36</v>
      </c>
      <c r="TF274" s="654">
        <v>1954044.36</v>
      </c>
      <c r="TG274" s="654">
        <v>1954044.36</v>
      </c>
      <c r="TH274" s="654">
        <v>1954044.36</v>
      </c>
      <c r="TI274" s="654">
        <v>1954044.36</v>
      </c>
      <c r="TJ274" s="654">
        <v>1954044.36</v>
      </c>
      <c r="TK274" s="654">
        <v>1954044.36</v>
      </c>
      <c r="TL274" s="654">
        <v>1954044.36</v>
      </c>
      <c r="TM274" s="654">
        <v>1954044.36</v>
      </c>
      <c r="TN274" s="654">
        <v>1954044.36</v>
      </c>
      <c r="TO274" s="654">
        <v>1954044.36</v>
      </c>
      <c r="TP274" s="654">
        <v>1954044.36</v>
      </c>
      <c r="TQ274" s="654">
        <v>1954044.36</v>
      </c>
      <c r="TR274" s="654">
        <v>1954044.36</v>
      </c>
      <c r="TS274" s="654">
        <v>1954044.36</v>
      </c>
      <c r="TT274" s="654">
        <v>1954044.36</v>
      </c>
      <c r="TU274" s="654">
        <v>1954044.36</v>
      </c>
      <c r="TV274" s="654">
        <v>1954044.36</v>
      </c>
      <c r="TW274" s="654">
        <v>1954044.36</v>
      </c>
      <c r="TX274" s="654">
        <v>1954044.36</v>
      </c>
      <c r="TY274" s="654">
        <v>1954044.36</v>
      </c>
      <c r="TZ274" s="654">
        <v>1954044.36</v>
      </c>
      <c r="UA274" s="654">
        <v>1954044.36</v>
      </c>
      <c r="UB274" s="654">
        <v>1954044.36</v>
      </c>
      <c r="UC274" s="654">
        <v>1954044.36</v>
      </c>
      <c r="UD274" s="654">
        <v>1954044.36</v>
      </c>
      <c r="UE274" s="654">
        <v>1954044.36</v>
      </c>
      <c r="UF274" s="654">
        <v>1954044.36</v>
      </c>
      <c r="UG274" s="654">
        <v>1954044.36</v>
      </c>
      <c r="UH274" s="654">
        <v>1954044.36</v>
      </c>
      <c r="UI274" s="654">
        <v>1954044.36</v>
      </c>
      <c r="UJ274" s="654">
        <v>1954044.36</v>
      </c>
      <c r="UK274" s="654">
        <v>1954044.36</v>
      </c>
      <c r="UL274" s="654">
        <v>1954044.36</v>
      </c>
      <c r="UM274" s="654">
        <v>1954044.36</v>
      </c>
      <c r="UN274" s="654">
        <v>1954044.36</v>
      </c>
      <c r="UO274" s="654">
        <v>1954044.36</v>
      </c>
      <c r="UP274" s="654">
        <v>1954044.36</v>
      </c>
      <c r="UQ274" s="654">
        <v>1954044.36</v>
      </c>
      <c r="UR274" s="654">
        <v>1954044.36</v>
      </c>
      <c r="US274" s="654">
        <v>1954044.36</v>
      </c>
      <c r="UT274" s="654">
        <v>1954044.36</v>
      </c>
      <c r="UU274" s="654">
        <v>1954044.36</v>
      </c>
      <c r="UV274" s="654">
        <v>1954044.36</v>
      </c>
      <c r="UW274" s="654">
        <v>1954044.36</v>
      </c>
      <c r="UX274" s="654">
        <v>1954044.36</v>
      </c>
      <c r="UY274" s="654">
        <v>1954044.36</v>
      </c>
      <c r="UZ274" s="654">
        <v>1954044.36</v>
      </c>
      <c r="VA274" s="654">
        <v>1954044.36</v>
      </c>
      <c r="VB274" s="654">
        <v>1954044.36</v>
      </c>
      <c r="VC274" s="654">
        <v>1954044.36</v>
      </c>
      <c r="VD274" s="654">
        <v>1954044.36</v>
      </c>
      <c r="VE274" s="654">
        <v>1954044.36</v>
      </c>
      <c r="VF274" s="654">
        <v>1954044.36</v>
      </c>
      <c r="VG274" s="654">
        <v>1954044.36</v>
      </c>
      <c r="VH274" s="654">
        <v>1954044.36</v>
      </c>
      <c r="VI274" s="654">
        <v>1954044.36</v>
      </c>
      <c r="VJ274" s="654">
        <v>1954044.36</v>
      </c>
      <c r="VK274" s="654">
        <v>1954044.36</v>
      </c>
      <c r="VL274" s="654">
        <v>1954044.36</v>
      </c>
      <c r="VM274" s="654">
        <v>1954044.36</v>
      </c>
    </row>
    <row r="275" spans="11:585">
      <c r="K275" t="s">
        <v>837</v>
      </c>
      <c r="M275" s="654">
        <v>0</v>
      </c>
      <c r="N275">
        <v>0</v>
      </c>
      <c r="O275">
        <v>0</v>
      </c>
      <c r="P275">
        <v>10097.89</v>
      </c>
      <c r="Q275">
        <v>0</v>
      </c>
      <c r="R275">
        <v>0</v>
      </c>
      <c r="S275" t="s">
        <v>6192</v>
      </c>
    </row>
    <row r="276" spans="11:585">
      <c r="K276" t="s">
        <v>1079</v>
      </c>
      <c r="M276" s="654">
        <v>4678456.7300000004</v>
      </c>
      <c r="N276" s="654">
        <v>3773268.89</v>
      </c>
      <c r="O276" s="654">
        <v>2943158.75</v>
      </c>
      <c r="P276">
        <v>63346.29</v>
      </c>
      <c r="Q276">
        <v>44606.86</v>
      </c>
      <c r="R276">
        <v>32601.72</v>
      </c>
      <c r="S276" t="s">
        <v>6192</v>
      </c>
      <c r="GY276">
        <v>723.14</v>
      </c>
      <c r="GZ276" s="654">
        <v>1531.71</v>
      </c>
      <c r="HA276" s="654">
        <v>2494.77</v>
      </c>
      <c r="HB276" s="654">
        <v>5789.16</v>
      </c>
      <c r="HC276" s="654">
        <v>5789.16</v>
      </c>
      <c r="HD276" s="654">
        <v>12166.53</v>
      </c>
      <c r="HE276" s="654">
        <v>18660.509999999998</v>
      </c>
      <c r="HF276" s="654">
        <v>25480.26</v>
      </c>
      <c r="HG276" s="654">
        <v>32437.91</v>
      </c>
      <c r="HH276" s="654">
        <v>43914.06</v>
      </c>
      <c r="HI276" s="654">
        <v>56145.1</v>
      </c>
      <c r="HJ276" s="654">
        <v>56145.1</v>
      </c>
      <c r="HK276" s="654">
        <v>68383.039999999994</v>
      </c>
      <c r="HL276" s="654">
        <v>80620.97</v>
      </c>
      <c r="HM276" s="654">
        <v>92858.9</v>
      </c>
      <c r="HN276" s="654">
        <v>105096.84</v>
      </c>
      <c r="HO276" s="654">
        <v>114275.29</v>
      </c>
      <c r="HP276" s="654">
        <v>123453.74</v>
      </c>
      <c r="HQ276" s="654">
        <v>123453.74</v>
      </c>
      <c r="HR276" s="654">
        <v>132632.19</v>
      </c>
      <c r="HS276" s="654">
        <v>132632.19</v>
      </c>
      <c r="HT276" s="654">
        <v>141810.64000000001</v>
      </c>
      <c r="HU276" s="654">
        <v>150989.09</v>
      </c>
      <c r="HV276" s="654">
        <v>160167.54</v>
      </c>
      <c r="HW276" s="654">
        <v>169345.99</v>
      </c>
      <c r="HX276" s="654">
        <v>169345.99</v>
      </c>
      <c r="HY276" s="654">
        <v>178524.44</v>
      </c>
      <c r="HZ276" s="654">
        <v>187703</v>
      </c>
      <c r="IA276" s="654">
        <v>197301.28</v>
      </c>
      <c r="IB276" s="654">
        <v>207287.47</v>
      </c>
      <c r="IC276" s="654">
        <v>218814.81</v>
      </c>
      <c r="ID276" s="654">
        <v>231572.51</v>
      </c>
      <c r="IE276" s="654">
        <v>231572.51</v>
      </c>
      <c r="IF276" s="654">
        <v>245714.11</v>
      </c>
      <c r="IG276" s="654">
        <v>260783.76</v>
      </c>
      <c r="IH276" s="654">
        <v>276079.35999999999</v>
      </c>
      <c r="II276" s="654">
        <v>292768.43</v>
      </c>
      <c r="IJ276" s="654">
        <v>309976.69</v>
      </c>
      <c r="IK276" s="654">
        <v>328757.34000000003</v>
      </c>
      <c r="IL276" s="654">
        <v>328757.34000000003</v>
      </c>
      <c r="IM276" s="654">
        <v>348230.69</v>
      </c>
      <c r="IN276" s="654">
        <v>369188.02</v>
      </c>
      <c r="IO276" s="654">
        <v>390508.14</v>
      </c>
      <c r="IP276" s="654">
        <v>412741.96</v>
      </c>
      <c r="IQ276" s="654">
        <v>436165.36</v>
      </c>
      <c r="IR276" s="654">
        <v>436165.36</v>
      </c>
      <c r="IS276" s="654">
        <v>436165.36</v>
      </c>
      <c r="IT276" s="654">
        <v>436165.36</v>
      </c>
      <c r="IU276" s="654">
        <v>436165.36</v>
      </c>
      <c r="IV276" s="654">
        <v>436165.36</v>
      </c>
      <c r="IW276" s="654">
        <v>475027.13</v>
      </c>
      <c r="IX276" s="654">
        <v>512535.61</v>
      </c>
      <c r="IY276" s="654">
        <v>548880.77</v>
      </c>
      <c r="IZ276" s="654">
        <v>548880.77</v>
      </c>
      <c r="JA276" s="654">
        <v>574906.31000000006</v>
      </c>
      <c r="JB276" s="654">
        <v>602166.15</v>
      </c>
      <c r="JC276" s="654">
        <v>632837.71</v>
      </c>
      <c r="JD276" s="654">
        <v>659516.63</v>
      </c>
      <c r="JE276" s="654">
        <v>677946.81</v>
      </c>
      <c r="JF276" s="654">
        <v>696772.47</v>
      </c>
      <c r="JG276" s="654">
        <v>696772.47</v>
      </c>
      <c r="JH276" s="654">
        <v>714946.57</v>
      </c>
      <c r="JI276" s="654">
        <v>751109.87</v>
      </c>
      <c r="JJ276" s="654">
        <v>778568.5</v>
      </c>
      <c r="JK276" s="654">
        <v>824479.57</v>
      </c>
      <c r="JL276" s="654">
        <v>844171.05</v>
      </c>
      <c r="JM276" s="654">
        <v>857991.91</v>
      </c>
      <c r="JN276" s="654">
        <v>857991.91</v>
      </c>
      <c r="JO276" s="654">
        <v>876912.41</v>
      </c>
      <c r="JP276" s="654">
        <v>908419.4</v>
      </c>
      <c r="JQ276" s="654">
        <v>911635.23</v>
      </c>
      <c r="JR276" s="654">
        <v>914868.86</v>
      </c>
      <c r="JS276" s="654">
        <v>916082.64</v>
      </c>
      <c r="JT276" s="654">
        <v>916916.79</v>
      </c>
      <c r="JU276" s="654">
        <v>916916.79</v>
      </c>
      <c r="JV276" s="654">
        <v>917764.55</v>
      </c>
      <c r="JW276" s="654">
        <v>918715.89</v>
      </c>
      <c r="JX276" s="654">
        <v>920764.64</v>
      </c>
      <c r="JY276" s="654">
        <v>924760.27</v>
      </c>
      <c r="JZ276" s="654">
        <v>928250.44</v>
      </c>
      <c r="KA276" s="654">
        <v>932006.56</v>
      </c>
      <c r="KB276" s="654">
        <v>932006.56</v>
      </c>
      <c r="KC276" s="654">
        <v>935878.65</v>
      </c>
      <c r="KD276" s="654">
        <v>939750.75</v>
      </c>
      <c r="KE276" s="654">
        <v>944726.58</v>
      </c>
      <c r="KF276" s="654">
        <v>950434.11</v>
      </c>
      <c r="KG276" s="654">
        <v>956661.32</v>
      </c>
      <c r="KH276" s="654">
        <v>963436.5</v>
      </c>
      <c r="KI276" s="654">
        <v>963436.5</v>
      </c>
      <c r="KJ276" s="654">
        <v>971570.67</v>
      </c>
      <c r="KK276" s="654">
        <v>979603.76</v>
      </c>
      <c r="KL276" s="654">
        <v>987660.37</v>
      </c>
      <c r="KM276" s="654">
        <v>996954.57</v>
      </c>
      <c r="KN276" s="654">
        <v>1007617.59</v>
      </c>
      <c r="KO276" s="654">
        <v>1019404.55</v>
      </c>
      <c r="KP276" s="654">
        <v>1019404.55</v>
      </c>
      <c r="KQ276" s="654">
        <v>1026512.4</v>
      </c>
      <c r="KR276" s="654">
        <v>1032760.14</v>
      </c>
      <c r="KS276" s="654">
        <v>1042229.3</v>
      </c>
      <c r="KT276" s="654">
        <v>1046438.94</v>
      </c>
      <c r="KU276" s="654">
        <v>1050836.68</v>
      </c>
      <c r="KV276" s="654">
        <v>1058488.98</v>
      </c>
      <c r="KW276" s="654">
        <v>1058488.98</v>
      </c>
      <c r="KX276" s="654">
        <v>1072619.78</v>
      </c>
      <c r="KY276" s="654">
        <v>1083123.3700000001</v>
      </c>
      <c r="KZ276" s="654">
        <v>1096144.18</v>
      </c>
      <c r="LA276" s="654">
        <v>1109899.6299999999</v>
      </c>
      <c r="LB276" s="654">
        <v>1122094.8600000001</v>
      </c>
      <c r="LC276" s="654">
        <v>1149864.47</v>
      </c>
      <c r="LD276" s="654">
        <v>1149864.47</v>
      </c>
      <c r="LE276" s="654">
        <v>1186268.8899999999</v>
      </c>
      <c r="LF276" s="654">
        <v>1197315.96</v>
      </c>
      <c r="LG276" s="654">
        <v>1210432.6200000001</v>
      </c>
      <c r="LH276" s="654">
        <v>1210432.6200000001</v>
      </c>
      <c r="LI276" s="654">
        <v>1210432.6200000001</v>
      </c>
      <c r="LJ276" s="654">
        <v>1210432.6200000001</v>
      </c>
      <c r="LK276" s="654">
        <v>1210432.6200000001</v>
      </c>
      <c r="LL276" s="654">
        <v>1210432.6200000001</v>
      </c>
      <c r="LM276" s="654">
        <v>1214768.3700000001</v>
      </c>
      <c r="LN276" s="654">
        <v>1218591.3799999999</v>
      </c>
      <c r="LO276" s="654">
        <v>1221832.67</v>
      </c>
      <c r="LP276" s="654">
        <v>1225121.8899999999</v>
      </c>
      <c r="LQ276" s="654">
        <v>1228466.31</v>
      </c>
      <c r="LR276" s="654">
        <v>1228466.31</v>
      </c>
      <c r="LS276" s="654">
        <v>1231821.53</v>
      </c>
      <c r="LT276" s="654">
        <v>1235214.3899999999</v>
      </c>
      <c r="LU276" s="654">
        <v>1238608.45</v>
      </c>
      <c r="LV276" s="654">
        <v>1245294.71</v>
      </c>
      <c r="LW276" s="654">
        <v>1258343.01</v>
      </c>
      <c r="LX276" s="654">
        <v>1274993.1599999999</v>
      </c>
      <c r="LY276" s="654">
        <v>1274993.1599999999</v>
      </c>
      <c r="LZ276" s="654">
        <v>1290759.53</v>
      </c>
      <c r="MA276" s="654">
        <v>1309642.5</v>
      </c>
      <c r="MB276" s="654">
        <v>1328669.28</v>
      </c>
      <c r="MC276" s="654">
        <v>1333767.05</v>
      </c>
      <c r="MD276" s="654">
        <v>1340307.69</v>
      </c>
      <c r="ME276" s="654">
        <v>1346894.01</v>
      </c>
      <c r="MF276" s="654">
        <v>1346894.01</v>
      </c>
      <c r="MG276" s="654">
        <v>1354130.14</v>
      </c>
      <c r="MH276" s="654">
        <v>1361389.36</v>
      </c>
      <c r="MI276" s="654">
        <v>1368659.65</v>
      </c>
      <c r="MJ276" s="654">
        <v>1376370.46</v>
      </c>
      <c r="MK276" s="654">
        <v>1383976.98</v>
      </c>
      <c r="ML276" s="654">
        <v>1391514.51</v>
      </c>
      <c r="MM276" s="654">
        <v>1391514.51</v>
      </c>
      <c r="MN276" s="654">
        <v>1400684.2</v>
      </c>
      <c r="MO276" s="654">
        <v>1410118.29</v>
      </c>
      <c r="MP276" s="654">
        <v>1422240.39</v>
      </c>
      <c r="MQ276" s="654">
        <v>1429892.29</v>
      </c>
      <c r="MR276" s="654">
        <v>1437548.67</v>
      </c>
      <c r="MS276" s="654">
        <v>1445258.09</v>
      </c>
      <c r="MT276" s="654">
        <v>1445258.09</v>
      </c>
      <c r="MU276" s="654">
        <v>1452994.39</v>
      </c>
      <c r="MV276" s="654">
        <v>1460754.79</v>
      </c>
      <c r="MW276" s="654">
        <v>1468552.07</v>
      </c>
      <c r="MX276" s="654">
        <v>1476351.51</v>
      </c>
      <c r="MY276" s="654">
        <v>1484163.58</v>
      </c>
      <c r="MZ276" s="654">
        <v>1492050.92</v>
      </c>
      <c r="NA276" s="654">
        <v>1492050.92</v>
      </c>
      <c r="NB276" s="654">
        <v>1499938.25</v>
      </c>
      <c r="NC276" s="654">
        <v>1507825.58</v>
      </c>
      <c r="ND276" s="654">
        <v>1515712.92</v>
      </c>
      <c r="NE276" s="654">
        <v>1523605.24</v>
      </c>
      <c r="NF276" s="654">
        <v>1531511.76</v>
      </c>
      <c r="NG276" s="654">
        <v>1539422.72</v>
      </c>
      <c r="NH276" s="654">
        <v>1539422.72</v>
      </c>
      <c r="NI276" s="654">
        <v>1547428.41</v>
      </c>
      <c r="NJ276" s="654">
        <v>1555442.01</v>
      </c>
      <c r="NK276" s="654">
        <v>1563529.3</v>
      </c>
      <c r="NL276" s="654">
        <v>1571747.27</v>
      </c>
      <c r="NM276" s="654">
        <v>1580516.37</v>
      </c>
      <c r="NN276" s="654">
        <v>1589676.09</v>
      </c>
      <c r="NO276" s="654">
        <v>1589676.09</v>
      </c>
      <c r="NP276" s="654">
        <v>1599265.43</v>
      </c>
      <c r="NQ276" s="654">
        <v>1609380.86</v>
      </c>
      <c r="NR276" s="654">
        <v>1620105.62</v>
      </c>
      <c r="NS276" s="654">
        <v>1631548.21</v>
      </c>
      <c r="NT276" s="654">
        <v>1644102.23</v>
      </c>
      <c r="NU276" s="654">
        <v>1657799.79</v>
      </c>
      <c r="NV276" s="654">
        <v>1657799.79</v>
      </c>
      <c r="NW276" s="654">
        <v>1672036.4</v>
      </c>
      <c r="NX276" s="654">
        <v>1686902.11</v>
      </c>
      <c r="NY276" s="654">
        <v>1703493.35</v>
      </c>
      <c r="NZ276" s="654">
        <v>1720281.84</v>
      </c>
      <c r="OA276" s="654">
        <v>1737443.5</v>
      </c>
      <c r="OB276" s="654">
        <v>1755060.6</v>
      </c>
      <c r="OC276" s="654">
        <v>1755060.6</v>
      </c>
      <c r="OD276" s="654">
        <v>1772732.24</v>
      </c>
      <c r="OE276" s="654">
        <v>1790978.02</v>
      </c>
      <c r="OF276" s="654">
        <v>1809895.1</v>
      </c>
      <c r="OG276" s="654">
        <v>1828989.39</v>
      </c>
      <c r="OH276" s="654">
        <v>1848220.96</v>
      </c>
      <c r="OI276" s="654">
        <v>1868374.26</v>
      </c>
      <c r="OJ276" s="654">
        <v>1868374.26</v>
      </c>
      <c r="OK276" s="654">
        <v>1889036.25</v>
      </c>
      <c r="OL276" s="654">
        <v>1910325.05</v>
      </c>
      <c r="OM276" s="654">
        <v>1932281.37</v>
      </c>
      <c r="ON276" s="654">
        <v>1954736.34</v>
      </c>
      <c r="OO276" s="654">
        <v>1977685.12</v>
      </c>
      <c r="OP276" s="654">
        <v>2001557.77</v>
      </c>
      <c r="OQ276" s="654">
        <v>2001557.77</v>
      </c>
      <c r="OR276" s="654">
        <v>2027358.7</v>
      </c>
      <c r="OS276" s="654">
        <v>2051745.25</v>
      </c>
      <c r="OT276" s="654">
        <v>2076194.52</v>
      </c>
      <c r="OU276" s="654">
        <v>2100654.52</v>
      </c>
      <c r="OV276" s="654">
        <v>2125078.35</v>
      </c>
      <c r="OW276" s="654">
        <v>2141866.3199999998</v>
      </c>
      <c r="OX276" s="654">
        <v>2141866.3199999998</v>
      </c>
      <c r="OY276" s="654">
        <v>2161999.94</v>
      </c>
      <c r="OZ276" s="654">
        <v>2180872.15</v>
      </c>
      <c r="PA276" s="654">
        <v>2196033.6</v>
      </c>
      <c r="PB276" s="654">
        <v>2212750.46</v>
      </c>
      <c r="PC276" s="654">
        <v>2229987.4900000002</v>
      </c>
      <c r="PD276" s="654">
        <v>2248160.67</v>
      </c>
      <c r="PE276" s="654">
        <v>2248160.67</v>
      </c>
      <c r="PF276" s="654">
        <v>2266760.2000000002</v>
      </c>
      <c r="PG276" s="654">
        <v>2286488.2200000002</v>
      </c>
      <c r="PH276" s="654">
        <v>2309083.63</v>
      </c>
      <c r="PI276" s="654">
        <v>2339945.62</v>
      </c>
      <c r="PJ276" s="654">
        <v>2370161.15</v>
      </c>
      <c r="PK276" s="654">
        <v>2408385.0499999998</v>
      </c>
      <c r="PL276" s="654">
        <v>2408385.0499999998</v>
      </c>
      <c r="PM276" s="654">
        <v>2462194.81</v>
      </c>
      <c r="PN276" s="654">
        <v>2521309.39</v>
      </c>
      <c r="PO276" s="654">
        <v>2584271.4500000002</v>
      </c>
      <c r="PP276" s="654">
        <v>2658303.09</v>
      </c>
      <c r="PQ276" s="654">
        <v>2716282.22</v>
      </c>
      <c r="PR276" s="654">
        <v>2774916.34</v>
      </c>
      <c r="PS276" s="654">
        <v>2774916.34</v>
      </c>
      <c r="PT276" s="654">
        <v>2866871.53</v>
      </c>
      <c r="PU276" s="654">
        <v>3006935</v>
      </c>
      <c r="PV276" s="654">
        <v>3100654.74</v>
      </c>
      <c r="PW276" s="654">
        <v>3149621.11</v>
      </c>
      <c r="PX276" s="654">
        <v>3149621.11</v>
      </c>
      <c r="PY276" s="654">
        <v>3216449.93</v>
      </c>
      <c r="PZ276" s="654">
        <v>3216449.93</v>
      </c>
      <c r="QA276" s="654">
        <v>3268028.24</v>
      </c>
      <c r="QB276" s="654">
        <v>3329437.29</v>
      </c>
      <c r="QC276" s="654">
        <v>3375257.86</v>
      </c>
      <c r="QD276" s="654">
        <v>3420431.43</v>
      </c>
      <c r="QE276" s="654">
        <v>3488932.49</v>
      </c>
      <c r="QF276" s="654">
        <v>3577725.83</v>
      </c>
      <c r="QG276" s="654">
        <v>3577725.83</v>
      </c>
      <c r="QH276" s="654">
        <v>3647379.41</v>
      </c>
      <c r="QI276" s="654">
        <v>3726998.47</v>
      </c>
      <c r="QJ276" s="654">
        <v>3748623.69</v>
      </c>
      <c r="QK276" s="654">
        <v>3773268.89</v>
      </c>
      <c r="QL276" s="654">
        <v>3809705.65</v>
      </c>
      <c r="QM276" s="654">
        <v>3849920.77</v>
      </c>
      <c r="QN276" s="654">
        <v>3849920.77</v>
      </c>
      <c r="QO276" s="654">
        <v>3906762.93</v>
      </c>
      <c r="QP276" s="654">
        <v>3972066.72</v>
      </c>
      <c r="QQ276" s="654">
        <v>3991093.71</v>
      </c>
      <c r="QR276" s="654">
        <v>4014085.21</v>
      </c>
      <c r="QS276" s="654">
        <v>4045827.99</v>
      </c>
      <c r="QT276" s="654">
        <v>4067066.82</v>
      </c>
      <c r="QU276" s="654">
        <v>4067066.82</v>
      </c>
      <c r="QV276" s="654">
        <v>4105411.55</v>
      </c>
      <c r="QW276" s="654">
        <v>4137852.27</v>
      </c>
      <c r="QX276" s="654">
        <v>4181211.81</v>
      </c>
      <c r="QY276" s="654">
        <v>4254148.82</v>
      </c>
      <c r="QZ276" s="654">
        <v>4277075.45</v>
      </c>
      <c r="RA276" s="654">
        <v>4303823.42</v>
      </c>
      <c r="RB276" s="654">
        <v>4303823.42</v>
      </c>
      <c r="RC276" s="654">
        <v>4338056.0999999996</v>
      </c>
      <c r="RD276" s="654">
        <v>4381514.45</v>
      </c>
      <c r="RE276" s="654">
        <v>4435484.63</v>
      </c>
      <c r="RF276" s="654">
        <v>4477649.71</v>
      </c>
      <c r="RG276" s="654">
        <v>4496084.24</v>
      </c>
      <c r="RH276" s="654">
        <v>4520611.5</v>
      </c>
      <c r="RI276" s="654">
        <v>4520611.5</v>
      </c>
      <c r="RJ276" s="654">
        <v>4551476.4800000004</v>
      </c>
      <c r="RK276" s="654">
        <v>4562294.0599999996</v>
      </c>
      <c r="RL276" s="654">
        <v>4576268</v>
      </c>
      <c r="RM276" s="654">
        <v>4578885.3099999996</v>
      </c>
      <c r="RN276" s="654">
        <v>4582000.05</v>
      </c>
      <c r="RO276" s="654">
        <v>4586279.03</v>
      </c>
      <c r="RP276" s="654">
        <v>4586279.03</v>
      </c>
      <c r="RQ276" s="654">
        <v>4590070.7</v>
      </c>
      <c r="RR276" s="654">
        <v>4595989.05</v>
      </c>
      <c r="RS276" s="654">
        <v>4601259.5</v>
      </c>
      <c r="RT276" s="654">
        <v>4607726.1100000003</v>
      </c>
      <c r="RU276" s="654">
        <v>4612058.7699999996</v>
      </c>
      <c r="RV276" s="654">
        <v>4620795.9000000004</v>
      </c>
      <c r="RW276" s="654">
        <v>4620795.9000000004</v>
      </c>
      <c r="RX276" s="654">
        <v>4633308.2699999996</v>
      </c>
      <c r="RY276" s="654">
        <v>4636485.84</v>
      </c>
      <c r="RZ276" s="654">
        <v>4640220.83</v>
      </c>
      <c r="SA276" s="654">
        <v>4643592.42</v>
      </c>
      <c r="SB276" s="654">
        <v>4649262.1399999997</v>
      </c>
      <c r="SC276" s="654">
        <v>4657836.2</v>
      </c>
      <c r="SD276" s="654">
        <v>4657836.2</v>
      </c>
      <c r="SE276" s="654">
        <v>4664011.28</v>
      </c>
      <c r="SF276" s="654">
        <v>4665981.1100000003</v>
      </c>
      <c r="SG276" s="654">
        <v>4667950.95</v>
      </c>
      <c r="SH276" s="654">
        <v>4672218.92</v>
      </c>
      <c r="SI276" s="654">
        <v>4678456.7300000004</v>
      </c>
      <c r="SJ276" s="654">
        <v>4678456.7300000004</v>
      </c>
      <c r="SK276" s="654">
        <v>4678456.7300000004</v>
      </c>
      <c r="SL276" s="654">
        <v>4678456.7300000004</v>
      </c>
      <c r="SM276" s="654">
        <v>4678456.7300000004</v>
      </c>
      <c r="SN276" s="654">
        <v>4678456.7300000004</v>
      </c>
      <c r="SO276" s="654">
        <v>4678456.7300000004</v>
      </c>
      <c r="SP276" s="654">
        <v>4678456.7300000004</v>
      </c>
      <c r="SQ276" s="654">
        <v>4678456.7300000004</v>
      </c>
      <c r="SR276" s="654">
        <v>4678456.7300000004</v>
      </c>
      <c r="SS276" s="654">
        <v>4678456.7300000004</v>
      </c>
      <c r="ST276" s="654">
        <v>4678456.7300000004</v>
      </c>
      <c r="SU276" s="654">
        <v>4678456.7300000004</v>
      </c>
      <c r="SV276" s="654">
        <v>4678456.7300000004</v>
      </c>
      <c r="SW276" s="654">
        <v>4678456.7300000004</v>
      </c>
      <c r="SX276" s="654">
        <v>4678456.7300000004</v>
      </c>
      <c r="SY276" s="654">
        <v>4678456.7300000004</v>
      </c>
      <c r="SZ276" s="654">
        <v>4678456.7300000004</v>
      </c>
      <c r="TA276" s="654">
        <v>4678456.7300000004</v>
      </c>
      <c r="TB276" s="654">
        <v>4678456.7300000004</v>
      </c>
      <c r="TC276" s="654">
        <v>4678456.7300000004</v>
      </c>
      <c r="TD276" s="654">
        <v>4678456.7300000004</v>
      </c>
      <c r="TE276" s="654">
        <v>4678456.7300000004</v>
      </c>
      <c r="TF276" s="654">
        <v>4678456.7300000004</v>
      </c>
      <c r="TG276" s="654">
        <v>4678456.7300000004</v>
      </c>
      <c r="TH276" s="654">
        <v>4678456.7300000004</v>
      </c>
      <c r="TI276" s="654">
        <v>4678456.7300000004</v>
      </c>
      <c r="TJ276" s="654">
        <v>4678456.7300000004</v>
      </c>
      <c r="TK276" s="654">
        <v>4678456.7300000004</v>
      </c>
      <c r="TL276" s="654">
        <v>4678456.7300000004</v>
      </c>
      <c r="TM276" s="654">
        <v>4678456.7300000004</v>
      </c>
      <c r="TN276" s="654">
        <v>4678456.7300000004</v>
      </c>
      <c r="TO276" s="654">
        <v>4678456.7300000004</v>
      </c>
      <c r="TP276" s="654">
        <v>4678456.7300000004</v>
      </c>
      <c r="TQ276" s="654">
        <v>4678456.7300000004</v>
      </c>
      <c r="TR276" s="654">
        <v>4678456.7300000004</v>
      </c>
      <c r="TS276" s="654">
        <v>4678456.7300000004</v>
      </c>
      <c r="TT276" s="654">
        <v>4678456.7300000004</v>
      </c>
      <c r="TU276" s="654">
        <v>4678456.7300000004</v>
      </c>
      <c r="TV276" s="654">
        <v>4678456.7300000004</v>
      </c>
      <c r="TW276" s="654">
        <v>4678456.7300000004</v>
      </c>
      <c r="TX276" s="654">
        <v>4678456.7300000004</v>
      </c>
      <c r="TY276" s="654">
        <v>4678456.7300000004</v>
      </c>
      <c r="TZ276" s="654">
        <v>4678456.7300000004</v>
      </c>
      <c r="UA276" s="654">
        <v>4678456.7300000004</v>
      </c>
      <c r="UB276" s="654">
        <v>4678456.7300000004</v>
      </c>
      <c r="UC276" s="654">
        <v>4678456.7300000004</v>
      </c>
      <c r="UD276" s="654">
        <v>4678456.7300000004</v>
      </c>
      <c r="UE276" s="654">
        <v>4678456.7300000004</v>
      </c>
      <c r="UF276" s="654">
        <v>4678456.7300000004</v>
      </c>
      <c r="UG276" s="654">
        <v>4678456.7300000004</v>
      </c>
      <c r="UH276" s="654">
        <v>4678456.7300000004</v>
      </c>
      <c r="UI276" s="654">
        <v>4678456.7300000004</v>
      </c>
      <c r="UJ276" s="654">
        <v>4678456.7300000004</v>
      </c>
      <c r="UK276" s="654">
        <v>4678456.7300000004</v>
      </c>
      <c r="UL276" s="654">
        <v>4678456.7300000004</v>
      </c>
      <c r="UM276" s="654">
        <v>4678456.7300000004</v>
      </c>
      <c r="UN276" s="654">
        <v>4678456.7300000004</v>
      </c>
      <c r="UO276" s="654">
        <v>4678456.7300000004</v>
      </c>
      <c r="UP276" s="654">
        <v>4678456.7300000004</v>
      </c>
      <c r="UQ276" s="654">
        <v>4678456.7300000004</v>
      </c>
      <c r="UR276" s="654">
        <v>4678456.7300000004</v>
      </c>
      <c r="US276" s="654">
        <v>4678456.7300000004</v>
      </c>
      <c r="UT276" s="654">
        <v>4678456.7300000004</v>
      </c>
      <c r="UU276" s="654">
        <v>4678456.7300000004</v>
      </c>
      <c r="UV276" s="654">
        <v>4678456.7300000004</v>
      </c>
      <c r="UW276" s="654">
        <v>4678456.7300000004</v>
      </c>
      <c r="UX276" s="654">
        <v>4678456.7300000004</v>
      </c>
      <c r="UY276" s="654">
        <v>4678456.7300000004</v>
      </c>
      <c r="UZ276" s="654">
        <v>4678456.7300000004</v>
      </c>
      <c r="VA276" s="654">
        <v>4678456.7300000004</v>
      </c>
      <c r="VB276" s="654">
        <v>4678456.7300000004</v>
      </c>
      <c r="VC276" s="654">
        <v>4678456.7300000004</v>
      </c>
      <c r="VD276" s="654">
        <v>4678456.7300000004</v>
      </c>
      <c r="VE276" s="654">
        <v>4678456.7300000004</v>
      </c>
      <c r="VF276" s="654">
        <v>4678456.7300000004</v>
      </c>
      <c r="VG276" s="654">
        <v>4678456.7300000004</v>
      </c>
      <c r="VH276" s="654">
        <v>4678456.7300000004</v>
      </c>
      <c r="VI276" s="654">
        <v>4678456.7300000004</v>
      </c>
      <c r="VJ276" s="654">
        <v>4678456.7300000004</v>
      </c>
      <c r="VK276" s="654">
        <v>4678456.7300000004</v>
      </c>
      <c r="VL276" s="654">
        <v>4678456.7300000004</v>
      </c>
      <c r="VM276" s="654">
        <v>4678456.7300000004</v>
      </c>
    </row>
    <row r="277" spans="11:585">
      <c r="K277" t="s">
        <v>834</v>
      </c>
      <c r="M277" s="654">
        <v>0</v>
      </c>
      <c r="N277">
        <v>0</v>
      </c>
      <c r="O277">
        <v>0</v>
      </c>
      <c r="P277">
        <v>481.12</v>
      </c>
      <c r="Q277">
        <v>481.12</v>
      </c>
      <c r="R277">
        <v>481.12</v>
      </c>
      <c r="S277" t="s">
        <v>6192</v>
      </c>
    </row>
    <row r="278" spans="11:585">
      <c r="K278" t="s">
        <v>835</v>
      </c>
      <c r="M278" s="654">
        <v>0</v>
      </c>
      <c r="N278">
        <v>0</v>
      </c>
      <c r="O278">
        <v>0</v>
      </c>
      <c r="P278">
        <v>13221.63</v>
      </c>
      <c r="Q278">
        <v>13221.63</v>
      </c>
      <c r="R278">
        <v>12374.37</v>
      </c>
      <c r="S278" t="s">
        <v>6192</v>
      </c>
    </row>
    <row r="279" spans="11:585">
      <c r="K279" t="s">
        <v>836</v>
      </c>
      <c r="M279" s="654">
        <v>4678456.7300000004</v>
      </c>
      <c r="N279" s="654">
        <v>3773268.89</v>
      </c>
      <c r="O279" s="654">
        <v>2943158.75</v>
      </c>
      <c r="P279">
        <v>39485.54</v>
      </c>
      <c r="Q279">
        <v>30904.11</v>
      </c>
      <c r="R279">
        <v>19746.23</v>
      </c>
      <c r="S279" t="s">
        <v>6192</v>
      </c>
      <c r="GY279">
        <v>723.14</v>
      </c>
      <c r="GZ279" s="654">
        <v>1531.71</v>
      </c>
      <c r="HA279" s="654">
        <v>2494.77</v>
      </c>
      <c r="HB279" s="654">
        <v>5789.16</v>
      </c>
      <c r="HC279" s="654">
        <v>5789.16</v>
      </c>
      <c r="HD279" s="654">
        <v>12166.53</v>
      </c>
      <c r="HE279" s="654">
        <v>18660.509999999998</v>
      </c>
      <c r="HF279" s="654">
        <v>25480.26</v>
      </c>
      <c r="HG279" s="654">
        <v>32437.91</v>
      </c>
      <c r="HH279" s="654">
        <v>43914.06</v>
      </c>
      <c r="HI279" s="654">
        <v>56145.1</v>
      </c>
      <c r="HJ279" s="654">
        <v>56145.1</v>
      </c>
      <c r="HK279" s="654">
        <v>68383.039999999994</v>
      </c>
      <c r="HL279" s="654">
        <v>80620.97</v>
      </c>
      <c r="HM279" s="654">
        <v>92858.9</v>
      </c>
      <c r="HN279" s="654">
        <v>105096.84</v>
      </c>
      <c r="HO279" s="654">
        <v>114275.29</v>
      </c>
      <c r="HP279" s="654">
        <v>123453.74</v>
      </c>
      <c r="HQ279" s="654">
        <v>123453.74</v>
      </c>
      <c r="HR279" s="654">
        <v>132632.19</v>
      </c>
      <c r="HS279" s="654">
        <v>132632.19</v>
      </c>
      <c r="HT279" s="654">
        <v>141810.64000000001</v>
      </c>
      <c r="HU279" s="654">
        <v>150989.09</v>
      </c>
      <c r="HV279" s="654">
        <v>160167.54</v>
      </c>
      <c r="HW279" s="654">
        <v>169345.99</v>
      </c>
      <c r="HX279" s="654">
        <v>169345.99</v>
      </c>
      <c r="HY279" s="654">
        <v>178524.44</v>
      </c>
      <c r="HZ279" s="654">
        <v>187703</v>
      </c>
      <c r="IA279" s="654">
        <v>197301.28</v>
      </c>
      <c r="IB279" s="654">
        <v>207287.47</v>
      </c>
      <c r="IC279" s="654">
        <v>218814.81</v>
      </c>
      <c r="ID279" s="654">
        <v>231572.51</v>
      </c>
      <c r="IE279" s="654">
        <v>231572.51</v>
      </c>
      <c r="IF279" s="654">
        <v>245714.11</v>
      </c>
      <c r="IG279" s="654">
        <v>260783.76</v>
      </c>
      <c r="IH279" s="654">
        <v>276079.35999999999</v>
      </c>
      <c r="II279" s="654">
        <v>292768.43</v>
      </c>
      <c r="IJ279" s="654">
        <v>309976.69</v>
      </c>
      <c r="IK279" s="654">
        <v>328757.34000000003</v>
      </c>
      <c r="IL279" s="654">
        <v>328757.34000000003</v>
      </c>
      <c r="IM279" s="654">
        <v>348230.69</v>
      </c>
      <c r="IN279" s="654">
        <v>369188.02</v>
      </c>
      <c r="IO279" s="654">
        <v>390508.14</v>
      </c>
      <c r="IP279" s="654">
        <v>412741.96</v>
      </c>
      <c r="IQ279" s="654">
        <v>436165.36</v>
      </c>
      <c r="IR279" s="654">
        <v>436165.36</v>
      </c>
      <c r="IS279" s="654">
        <v>436165.36</v>
      </c>
      <c r="IT279" s="654">
        <v>436165.36</v>
      </c>
      <c r="IU279" s="654">
        <v>436165.36</v>
      </c>
      <c r="IV279" s="654">
        <v>436165.36</v>
      </c>
      <c r="IW279" s="654">
        <v>475027.13</v>
      </c>
      <c r="IX279" s="654">
        <v>512535.61</v>
      </c>
      <c r="IY279" s="654">
        <v>548880.77</v>
      </c>
      <c r="IZ279" s="654">
        <v>548880.77</v>
      </c>
      <c r="JA279" s="654">
        <v>574906.31000000006</v>
      </c>
      <c r="JB279" s="654">
        <v>602166.15</v>
      </c>
      <c r="JC279" s="654">
        <v>632837.71</v>
      </c>
      <c r="JD279" s="654">
        <v>659516.63</v>
      </c>
      <c r="JE279" s="654">
        <v>677946.81</v>
      </c>
      <c r="JF279" s="654">
        <v>696772.47</v>
      </c>
      <c r="JG279" s="654">
        <v>696772.47</v>
      </c>
      <c r="JH279" s="654">
        <v>714946.57</v>
      </c>
      <c r="JI279" s="654">
        <v>751109.87</v>
      </c>
      <c r="JJ279" s="654">
        <v>778568.5</v>
      </c>
      <c r="JK279" s="654">
        <v>824479.57</v>
      </c>
      <c r="JL279" s="654">
        <v>844171.05</v>
      </c>
      <c r="JM279" s="654">
        <v>857991.91</v>
      </c>
      <c r="JN279" s="654">
        <v>857991.91</v>
      </c>
      <c r="JO279" s="654">
        <v>876912.41</v>
      </c>
      <c r="JP279" s="654">
        <v>908419.4</v>
      </c>
      <c r="JQ279" s="654">
        <v>911635.23</v>
      </c>
      <c r="JR279" s="654">
        <v>914868.86</v>
      </c>
      <c r="JS279" s="654">
        <v>916082.64</v>
      </c>
      <c r="JT279" s="654">
        <v>916916.79</v>
      </c>
      <c r="JU279" s="654">
        <v>916916.79</v>
      </c>
      <c r="JV279" s="654">
        <v>917764.55</v>
      </c>
      <c r="JW279" s="654">
        <v>918715.89</v>
      </c>
      <c r="JX279" s="654">
        <v>920764.64</v>
      </c>
      <c r="JY279" s="654">
        <v>924760.27</v>
      </c>
      <c r="JZ279" s="654">
        <v>928250.44</v>
      </c>
      <c r="KA279" s="654">
        <v>932006.56</v>
      </c>
      <c r="KB279" s="654">
        <v>932006.56</v>
      </c>
      <c r="KC279" s="654">
        <v>935878.65</v>
      </c>
      <c r="KD279" s="654">
        <v>939750.75</v>
      </c>
      <c r="KE279" s="654">
        <v>944726.58</v>
      </c>
      <c r="KF279" s="654">
        <v>950434.11</v>
      </c>
      <c r="KG279" s="654">
        <v>956661.32</v>
      </c>
      <c r="KH279" s="654">
        <v>963436.5</v>
      </c>
      <c r="KI279" s="654">
        <v>963436.5</v>
      </c>
      <c r="KJ279" s="654">
        <v>971570.67</v>
      </c>
      <c r="KK279" s="654">
        <v>979603.76</v>
      </c>
      <c r="KL279" s="654">
        <v>987660.37</v>
      </c>
      <c r="KM279" s="654">
        <v>996954.57</v>
      </c>
      <c r="KN279" s="654">
        <v>1007617.59</v>
      </c>
      <c r="KO279" s="654">
        <v>1019404.55</v>
      </c>
      <c r="KP279" s="654">
        <v>1019404.55</v>
      </c>
      <c r="KQ279" s="654">
        <v>1026512.4</v>
      </c>
      <c r="KR279" s="654">
        <v>1032760.14</v>
      </c>
      <c r="KS279" s="654">
        <v>1042229.3</v>
      </c>
      <c r="KT279" s="654">
        <v>1046438.94</v>
      </c>
      <c r="KU279" s="654">
        <v>1050836.68</v>
      </c>
      <c r="KV279" s="654">
        <v>1058488.98</v>
      </c>
      <c r="KW279" s="654">
        <v>1058488.98</v>
      </c>
      <c r="KX279" s="654">
        <v>1072619.78</v>
      </c>
      <c r="KY279" s="654">
        <v>1083123.3700000001</v>
      </c>
      <c r="KZ279" s="654">
        <v>1096144.18</v>
      </c>
      <c r="LA279" s="654">
        <v>1109899.6299999999</v>
      </c>
      <c r="LB279" s="654">
        <v>1122094.8600000001</v>
      </c>
      <c r="LC279" s="654">
        <v>1149864.47</v>
      </c>
      <c r="LD279" s="654">
        <v>1149864.47</v>
      </c>
      <c r="LE279" s="654">
        <v>1186268.8899999999</v>
      </c>
      <c r="LF279" s="654">
        <v>1197315.96</v>
      </c>
      <c r="LG279" s="654">
        <v>1210432.6200000001</v>
      </c>
      <c r="LH279" s="654">
        <v>1210432.6200000001</v>
      </c>
      <c r="LI279" s="654">
        <v>1210432.6200000001</v>
      </c>
      <c r="LJ279" s="654">
        <v>1210432.6200000001</v>
      </c>
      <c r="LK279" s="654">
        <v>1210432.6200000001</v>
      </c>
      <c r="LL279" s="654">
        <v>1210432.6200000001</v>
      </c>
      <c r="LM279" s="654">
        <v>1214768.3700000001</v>
      </c>
      <c r="LN279" s="654">
        <v>1218591.3799999999</v>
      </c>
      <c r="LO279" s="654">
        <v>1221832.67</v>
      </c>
      <c r="LP279" s="654">
        <v>1225121.8899999999</v>
      </c>
      <c r="LQ279" s="654">
        <v>1228466.31</v>
      </c>
      <c r="LR279" s="654">
        <v>1228466.31</v>
      </c>
      <c r="LS279" s="654">
        <v>1231821.53</v>
      </c>
      <c r="LT279" s="654">
        <v>1235214.3899999999</v>
      </c>
      <c r="LU279" s="654">
        <v>1238608.45</v>
      </c>
      <c r="LV279" s="654">
        <v>1245294.71</v>
      </c>
      <c r="LW279" s="654">
        <v>1258343.01</v>
      </c>
      <c r="LX279" s="654">
        <v>1274993.1599999999</v>
      </c>
      <c r="LY279" s="654">
        <v>1274993.1599999999</v>
      </c>
      <c r="LZ279" s="654">
        <v>1290759.53</v>
      </c>
      <c r="MA279" s="654">
        <v>1309642.5</v>
      </c>
      <c r="MB279" s="654">
        <v>1328669.28</v>
      </c>
      <c r="MC279" s="654">
        <v>1333767.05</v>
      </c>
      <c r="MD279" s="654">
        <v>1340307.69</v>
      </c>
      <c r="ME279" s="654">
        <v>1346894.01</v>
      </c>
      <c r="MF279" s="654">
        <v>1346894.01</v>
      </c>
      <c r="MG279" s="654">
        <v>1354130.14</v>
      </c>
      <c r="MH279" s="654">
        <v>1361389.36</v>
      </c>
      <c r="MI279" s="654">
        <v>1368659.65</v>
      </c>
      <c r="MJ279" s="654">
        <v>1376370.46</v>
      </c>
      <c r="MK279" s="654">
        <v>1383976.98</v>
      </c>
      <c r="ML279" s="654">
        <v>1391514.51</v>
      </c>
      <c r="MM279" s="654">
        <v>1391514.51</v>
      </c>
      <c r="MN279" s="654">
        <v>1400684.2</v>
      </c>
      <c r="MO279" s="654">
        <v>1410118.29</v>
      </c>
      <c r="MP279" s="654">
        <v>1422240.39</v>
      </c>
      <c r="MQ279" s="654">
        <v>1429892.29</v>
      </c>
      <c r="MR279" s="654">
        <v>1437548.67</v>
      </c>
      <c r="MS279" s="654">
        <v>1445258.09</v>
      </c>
      <c r="MT279" s="654">
        <v>1445258.09</v>
      </c>
      <c r="MU279" s="654">
        <v>1452994.39</v>
      </c>
      <c r="MV279" s="654">
        <v>1460754.79</v>
      </c>
      <c r="MW279" s="654">
        <v>1468552.07</v>
      </c>
      <c r="MX279" s="654">
        <v>1476351.51</v>
      </c>
      <c r="MY279" s="654">
        <v>1484163.58</v>
      </c>
      <c r="MZ279" s="654">
        <v>1492050.92</v>
      </c>
      <c r="NA279" s="654">
        <v>1492050.92</v>
      </c>
      <c r="NB279" s="654">
        <v>1499938.25</v>
      </c>
      <c r="NC279" s="654">
        <v>1507825.58</v>
      </c>
      <c r="ND279" s="654">
        <v>1515712.92</v>
      </c>
      <c r="NE279" s="654">
        <v>1523605.24</v>
      </c>
      <c r="NF279" s="654">
        <v>1531511.76</v>
      </c>
      <c r="NG279" s="654">
        <v>1539422.72</v>
      </c>
      <c r="NH279" s="654">
        <v>1539422.72</v>
      </c>
      <c r="NI279" s="654">
        <v>1547428.41</v>
      </c>
      <c r="NJ279" s="654">
        <v>1555442.01</v>
      </c>
      <c r="NK279" s="654">
        <v>1563529.3</v>
      </c>
      <c r="NL279" s="654">
        <v>1571747.27</v>
      </c>
      <c r="NM279" s="654">
        <v>1580516.37</v>
      </c>
      <c r="NN279" s="654">
        <v>1589676.09</v>
      </c>
      <c r="NO279" s="654">
        <v>1589676.09</v>
      </c>
      <c r="NP279" s="654">
        <v>1599265.43</v>
      </c>
      <c r="NQ279" s="654">
        <v>1609380.86</v>
      </c>
      <c r="NR279" s="654">
        <v>1620105.62</v>
      </c>
      <c r="NS279" s="654">
        <v>1631548.21</v>
      </c>
      <c r="NT279" s="654">
        <v>1644102.23</v>
      </c>
      <c r="NU279" s="654">
        <v>1657799.79</v>
      </c>
      <c r="NV279" s="654">
        <v>1657799.79</v>
      </c>
      <c r="NW279" s="654">
        <v>1672036.4</v>
      </c>
      <c r="NX279" s="654">
        <v>1686902.11</v>
      </c>
      <c r="NY279" s="654">
        <v>1703493.35</v>
      </c>
      <c r="NZ279" s="654">
        <v>1720281.84</v>
      </c>
      <c r="OA279" s="654">
        <v>1737443.5</v>
      </c>
      <c r="OB279" s="654">
        <v>1755060.6</v>
      </c>
      <c r="OC279" s="654">
        <v>1755060.6</v>
      </c>
      <c r="OD279" s="654">
        <v>1772732.24</v>
      </c>
      <c r="OE279" s="654">
        <v>1790978.02</v>
      </c>
      <c r="OF279" s="654">
        <v>1809895.1</v>
      </c>
      <c r="OG279" s="654">
        <v>1828989.39</v>
      </c>
      <c r="OH279" s="654">
        <v>1848220.96</v>
      </c>
      <c r="OI279" s="654">
        <v>1868374.26</v>
      </c>
      <c r="OJ279" s="654">
        <v>1868374.26</v>
      </c>
      <c r="OK279" s="654">
        <v>1889036.25</v>
      </c>
      <c r="OL279" s="654">
        <v>1910325.05</v>
      </c>
      <c r="OM279" s="654">
        <v>1932281.37</v>
      </c>
      <c r="ON279" s="654">
        <v>1954736.34</v>
      </c>
      <c r="OO279" s="654">
        <v>1977685.12</v>
      </c>
      <c r="OP279" s="654">
        <v>2001557.77</v>
      </c>
      <c r="OQ279" s="654">
        <v>2001557.77</v>
      </c>
      <c r="OR279" s="654">
        <v>2027358.7</v>
      </c>
      <c r="OS279" s="654">
        <v>2051745.25</v>
      </c>
      <c r="OT279" s="654">
        <v>2076194.52</v>
      </c>
      <c r="OU279" s="654">
        <v>2100654.52</v>
      </c>
      <c r="OV279" s="654">
        <v>2125078.35</v>
      </c>
      <c r="OW279" s="654">
        <v>2141866.3199999998</v>
      </c>
      <c r="OX279" s="654">
        <v>2141866.3199999998</v>
      </c>
      <c r="OY279" s="654">
        <v>2161999.94</v>
      </c>
      <c r="OZ279" s="654">
        <v>2180872.15</v>
      </c>
      <c r="PA279" s="654">
        <v>2196033.6</v>
      </c>
      <c r="PB279" s="654">
        <v>2212750.46</v>
      </c>
      <c r="PC279" s="654">
        <v>2229987.4900000002</v>
      </c>
      <c r="PD279" s="654">
        <v>2248160.67</v>
      </c>
      <c r="PE279" s="654">
        <v>2248160.67</v>
      </c>
      <c r="PF279" s="654">
        <v>2266760.2000000002</v>
      </c>
      <c r="PG279" s="654">
        <v>2286488.2200000002</v>
      </c>
      <c r="PH279" s="654">
        <v>2309083.63</v>
      </c>
      <c r="PI279" s="654">
        <v>2339945.62</v>
      </c>
      <c r="PJ279" s="654">
        <v>2370161.15</v>
      </c>
      <c r="PK279" s="654">
        <v>2408385.0499999998</v>
      </c>
      <c r="PL279" s="654">
        <v>2408385.0499999998</v>
      </c>
      <c r="PM279" s="654">
        <v>2462194.81</v>
      </c>
      <c r="PN279" s="654">
        <v>2521309.39</v>
      </c>
      <c r="PO279" s="654">
        <v>2584271.4500000002</v>
      </c>
      <c r="PP279" s="654">
        <v>2658303.09</v>
      </c>
      <c r="PQ279" s="654">
        <v>2716282.22</v>
      </c>
      <c r="PR279" s="654">
        <v>2774916.34</v>
      </c>
      <c r="PS279" s="654">
        <v>2774916.34</v>
      </c>
      <c r="PT279" s="654">
        <v>2866871.53</v>
      </c>
      <c r="PU279" s="654">
        <v>3006935</v>
      </c>
      <c r="PV279" s="654">
        <v>3100654.74</v>
      </c>
      <c r="PW279" s="654">
        <v>3149621.11</v>
      </c>
      <c r="PX279" s="654">
        <v>3149621.11</v>
      </c>
      <c r="PY279" s="654">
        <v>3216449.93</v>
      </c>
      <c r="PZ279" s="654">
        <v>3216449.93</v>
      </c>
      <c r="QA279" s="654">
        <v>3268028.24</v>
      </c>
      <c r="QB279" s="654">
        <v>3329437.29</v>
      </c>
      <c r="QC279" s="654">
        <v>3375257.86</v>
      </c>
      <c r="QD279" s="654">
        <v>3420431.43</v>
      </c>
      <c r="QE279" s="654">
        <v>3488932.49</v>
      </c>
      <c r="QF279" s="654">
        <v>3577725.83</v>
      </c>
      <c r="QG279" s="654">
        <v>3577725.83</v>
      </c>
      <c r="QH279" s="654">
        <v>3647379.41</v>
      </c>
      <c r="QI279" s="654">
        <v>3726998.47</v>
      </c>
      <c r="QJ279" s="654">
        <v>3748623.69</v>
      </c>
      <c r="QK279" s="654">
        <v>3773268.89</v>
      </c>
      <c r="QL279" s="654">
        <v>3809705.65</v>
      </c>
      <c r="QM279" s="654">
        <v>3849920.77</v>
      </c>
      <c r="QN279" s="654">
        <v>3849920.77</v>
      </c>
      <c r="QO279" s="654">
        <v>3906762.93</v>
      </c>
      <c r="QP279" s="654">
        <v>3972066.72</v>
      </c>
      <c r="QQ279" s="654">
        <v>3991093.71</v>
      </c>
      <c r="QR279" s="654">
        <v>4014085.21</v>
      </c>
      <c r="QS279" s="654">
        <v>4045827.99</v>
      </c>
      <c r="QT279" s="654">
        <v>4067066.82</v>
      </c>
      <c r="QU279" s="654">
        <v>4067066.82</v>
      </c>
      <c r="QV279" s="654">
        <v>4105411.55</v>
      </c>
      <c r="QW279" s="654">
        <v>4137852.27</v>
      </c>
      <c r="QX279" s="654">
        <v>4181211.81</v>
      </c>
      <c r="QY279" s="654">
        <v>4254148.82</v>
      </c>
      <c r="QZ279" s="654">
        <v>4277075.45</v>
      </c>
      <c r="RA279" s="654">
        <v>4303823.42</v>
      </c>
      <c r="RB279" s="654">
        <v>4303823.42</v>
      </c>
      <c r="RC279" s="654">
        <v>4338056.0999999996</v>
      </c>
      <c r="RD279" s="654">
        <v>4381514.45</v>
      </c>
      <c r="RE279" s="654">
        <v>4435484.63</v>
      </c>
      <c r="RF279" s="654">
        <v>4477649.71</v>
      </c>
      <c r="RG279" s="654">
        <v>4496084.24</v>
      </c>
      <c r="RH279" s="654">
        <v>4520611.5</v>
      </c>
      <c r="RI279" s="654">
        <v>4520611.5</v>
      </c>
      <c r="RJ279" s="654">
        <v>4551476.4800000004</v>
      </c>
      <c r="RK279" s="654">
        <v>4562294.0599999996</v>
      </c>
      <c r="RL279" s="654">
        <v>4576268</v>
      </c>
      <c r="RM279" s="654">
        <v>4578885.3099999996</v>
      </c>
      <c r="RN279" s="654">
        <v>4582000.05</v>
      </c>
      <c r="RO279" s="654">
        <v>4586279.03</v>
      </c>
      <c r="RP279" s="654">
        <v>4586279.03</v>
      </c>
      <c r="RQ279" s="654">
        <v>4590070.7</v>
      </c>
      <c r="RR279" s="654">
        <v>4595989.05</v>
      </c>
      <c r="RS279" s="654">
        <v>4601259.5</v>
      </c>
      <c r="RT279" s="654">
        <v>4607726.1100000003</v>
      </c>
      <c r="RU279" s="654">
        <v>4612058.7699999996</v>
      </c>
      <c r="RV279" s="654">
        <v>4620795.9000000004</v>
      </c>
      <c r="RW279" s="654">
        <v>4620795.9000000004</v>
      </c>
      <c r="RX279" s="654">
        <v>4633308.2699999996</v>
      </c>
      <c r="RY279" s="654">
        <v>4636485.84</v>
      </c>
      <c r="RZ279" s="654">
        <v>4640220.83</v>
      </c>
      <c r="SA279" s="654">
        <v>4643592.42</v>
      </c>
      <c r="SB279" s="654">
        <v>4649262.1399999997</v>
      </c>
      <c r="SC279" s="654">
        <v>4657836.2</v>
      </c>
      <c r="SD279" s="654">
        <v>4657836.2</v>
      </c>
      <c r="SE279" s="654">
        <v>4664011.28</v>
      </c>
      <c r="SF279" s="654">
        <v>4665981.1100000003</v>
      </c>
      <c r="SG279" s="654">
        <v>4667950.95</v>
      </c>
      <c r="SH279" s="654">
        <v>4672218.92</v>
      </c>
      <c r="SI279" s="654">
        <v>4678456.7300000004</v>
      </c>
      <c r="SJ279" s="654">
        <v>4678456.7300000004</v>
      </c>
      <c r="SK279" s="654">
        <v>4678456.7300000004</v>
      </c>
      <c r="SL279" s="654">
        <v>4678456.7300000004</v>
      </c>
      <c r="SM279" s="654">
        <v>4678456.7300000004</v>
      </c>
      <c r="SN279" s="654">
        <v>4678456.7300000004</v>
      </c>
      <c r="SO279" s="654">
        <v>4678456.7300000004</v>
      </c>
      <c r="SP279" s="654">
        <v>4678456.7300000004</v>
      </c>
      <c r="SQ279" s="654">
        <v>4678456.7300000004</v>
      </c>
      <c r="SR279" s="654">
        <v>4678456.7300000004</v>
      </c>
      <c r="SS279" s="654">
        <v>4678456.7300000004</v>
      </c>
      <c r="ST279" s="654">
        <v>4678456.7300000004</v>
      </c>
      <c r="SU279" s="654">
        <v>4678456.7300000004</v>
      </c>
      <c r="SV279" s="654">
        <v>4678456.7300000004</v>
      </c>
      <c r="SW279" s="654">
        <v>4678456.7300000004</v>
      </c>
      <c r="SX279" s="654">
        <v>4678456.7300000004</v>
      </c>
      <c r="SY279" s="654">
        <v>4678456.7300000004</v>
      </c>
      <c r="SZ279" s="654">
        <v>4678456.7300000004</v>
      </c>
      <c r="TA279" s="654">
        <v>4678456.7300000004</v>
      </c>
      <c r="TB279" s="654">
        <v>4678456.7300000004</v>
      </c>
      <c r="TC279" s="654">
        <v>4678456.7300000004</v>
      </c>
      <c r="TD279" s="654">
        <v>4678456.7300000004</v>
      </c>
      <c r="TE279" s="654">
        <v>4678456.7300000004</v>
      </c>
      <c r="TF279" s="654">
        <v>4678456.7300000004</v>
      </c>
      <c r="TG279" s="654">
        <v>4678456.7300000004</v>
      </c>
      <c r="TH279" s="654">
        <v>4678456.7300000004</v>
      </c>
      <c r="TI279" s="654">
        <v>4678456.7300000004</v>
      </c>
      <c r="TJ279" s="654">
        <v>4678456.7300000004</v>
      </c>
      <c r="TK279" s="654">
        <v>4678456.7300000004</v>
      </c>
      <c r="TL279" s="654">
        <v>4678456.7300000004</v>
      </c>
      <c r="TM279" s="654">
        <v>4678456.7300000004</v>
      </c>
      <c r="TN279" s="654">
        <v>4678456.7300000004</v>
      </c>
      <c r="TO279" s="654">
        <v>4678456.7300000004</v>
      </c>
      <c r="TP279" s="654">
        <v>4678456.7300000004</v>
      </c>
      <c r="TQ279" s="654">
        <v>4678456.7300000004</v>
      </c>
      <c r="TR279" s="654">
        <v>4678456.7300000004</v>
      </c>
      <c r="TS279" s="654">
        <v>4678456.7300000004</v>
      </c>
      <c r="TT279" s="654">
        <v>4678456.7300000004</v>
      </c>
      <c r="TU279" s="654">
        <v>4678456.7300000004</v>
      </c>
      <c r="TV279" s="654">
        <v>4678456.7300000004</v>
      </c>
      <c r="TW279" s="654">
        <v>4678456.7300000004</v>
      </c>
      <c r="TX279" s="654">
        <v>4678456.7300000004</v>
      </c>
      <c r="TY279" s="654">
        <v>4678456.7300000004</v>
      </c>
      <c r="TZ279" s="654">
        <v>4678456.7300000004</v>
      </c>
      <c r="UA279" s="654">
        <v>4678456.7300000004</v>
      </c>
      <c r="UB279" s="654">
        <v>4678456.7300000004</v>
      </c>
      <c r="UC279" s="654">
        <v>4678456.7300000004</v>
      </c>
      <c r="UD279" s="654">
        <v>4678456.7300000004</v>
      </c>
      <c r="UE279" s="654">
        <v>4678456.7300000004</v>
      </c>
      <c r="UF279" s="654">
        <v>4678456.7300000004</v>
      </c>
      <c r="UG279" s="654">
        <v>4678456.7300000004</v>
      </c>
      <c r="UH279" s="654">
        <v>4678456.7300000004</v>
      </c>
      <c r="UI279" s="654">
        <v>4678456.7300000004</v>
      </c>
      <c r="UJ279" s="654">
        <v>4678456.7300000004</v>
      </c>
      <c r="UK279" s="654">
        <v>4678456.7300000004</v>
      </c>
      <c r="UL279" s="654">
        <v>4678456.7300000004</v>
      </c>
      <c r="UM279" s="654">
        <v>4678456.7300000004</v>
      </c>
      <c r="UN279" s="654">
        <v>4678456.7300000004</v>
      </c>
      <c r="UO279" s="654">
        <v>4678456.7300000004</v>
      </c>
      <c r="UP279" s="654">
        <v>4678456.7300000004</v>
      </c>
      <c r="UQ279" s="654">
        <v>4678456.7300000004</v>
      </c>
      <c r="UR279" s="654">
        <v>4678456.7300000004</v>
      </c>
      <c r="US279" s="654">
        <v>4678456.7300000004</v>
      </c>
      <c r="UT279" s="654">
        <v>4678456.7300000004</v>
      </c>
      <c r="UU279" s="654">
        <v>4678456.7300000004</v>
      </c>
      <c r="UV279" s="654">
        <v>4678456.7300000004</v>
      </c>
      <c r="UW279" s="654">
        <v>4678456.7300000004</v>
      </c>
      <c r="UX279" s="654">
        <v>4678456.7300000004</v>
      </c>
      <c r="UY279" s="654">
        <v>4678456.7300000004</v>
      </c>
      <c r="UZ279" s="654">
        <v>4678456.7300000004</v>
      </c>
      <c r="VA279" s="654">
        <v>4678456.7300000004</v>
      </c>
      <c r="VB279" s="654">
        <v>4678456.7300000004</v>
      </c>
      <c r="VC279" s="654">
        <v>4678456.7300000004</v>
      </c>
      <c r="VD279" s="654">
        <v>4678456.7300000004</v>
      </c>
      <c r="VE279" s="654">
        <v>4678456.7300000004</v>
      </c>
      <c r="VF279" s="654">
        <v>4678456.7300000004</v>
      </c>
      <c r="VG279" s="654">
        <v>4678456.7300000004</v>
      </c>
      <c r="VH279" s="654">
        <v>4678456.7300000004</v>
      </c>
      <c r="VI279" s="654">
        <v>4678456.7300000004</v>
      </c>
      <c r="VJ279" s="654">
        <v>4678456.7300000004</v>
      </c>
      <c r="VK279" s="654">
        <v>4678456.7300000004</v>
      </c>
      <c r="VL279" s="654">
        <v>4678456.7300000004</v>
      </c>
      <c r="VM279" s="654">
        <v>4678456.7300000004</v>
      </c>
    </row>
    <row r="280" spans="11:585">
      <c r="K280" t="s">
        <v>837</v>
      </c>
      <c r="M280" s="654">
        <v>0</v>
      </c>
      <c r="N280">
        <v>0</v>
      </c>
      <c r="O280">
        <v>0</v>
      </c>
      <c r="P280">
        <v>10157.99</v>
      </c>
      <c r="Q280">
        <v>0</v>
      </c>
      <c r="R280">
        <v>0</v>
      </c>
      <c r="S280" t="s">
        <v>6192</v>
      </c>
    </row>
    <row r="281" spans="11:585">
      <c r="K281" t="s">
        <v>832</v>
      </c>
      <c r="M281" s="654">
        <v>2995733.64</v>
      </c>
      <c r="N281" s="654">
        <v>2859193.16</v>
      </c>
      <c r="O281" s="654">
        <v>510048.1</v>
      </c>
      <c r="P281">
        <v>48137.98</v>
      </c>
      <c r="Q281">
        <v>24761.93</v>
      </c>
      <c r="R281">
        <v>12304.02</v>
      </c>
      <c r="S281" t="s">
        <v>6192</v>
      </c>
      <c r="HA281">
        <v>610.33000000000004</v>
      </c>
      <c r="HB281" s="654">
        <v>1367.34</v>
      </c>
      <c r="HC281" s="654">
        <v>1367.34</v>
      </c>
      <c r="HD281" s="654">
        <v>2124.34</v>
      </c>
      <c r="HE281" s="654">
        <v>2881.35</v>
      </c>
      <c r="HF281" s="654">
        <v>4072.73</v>
      </c>
      <c r="HG281" s="654">
        <v>5330.94</v>
      </c>
      <c r="HH281" s="654">
        <v>6589.15</v>
      </c>
      <c r="HI281" s="654">
        <v>7847.36</v>
      </c>
      <c r="HJ281" s="654">
        <v>7847.36</v>
      </c>
      <c r="HK281" s="654">
        <v>9105.57</v>
      </c>
      <c r="HL281" s="654">
        <v>10363.780000000001</v>
      </c>
      <c r="HM281" s="654">
        <v>11621.99</v>
      </c>
      <c r="HN281" s="654">
        <v>12880.2</v>
      </c>
      <c r="HO281" s="654">
        <v>13823.86</v>
      </c>
      <c r="HP281" s="654">
        <v>15056.86</v>
      </c>
      <c r="HQ281" s="654">
        <v>15056.86</v>
      </c>
      <c r="HR281" s="654">
        <v>16732.73</v>
      </c>
      <c r="HS281" s="654">
        <v>16732.73</v>
      </c>
      <c r="HT281" s="654">
        <v>19596.97</v>
      </c>
      <c r="HU281" s="654">
        <v>23321.56</v>
      </c>
      <c r="HV281" s="654">
        <v>28211.65</v>
      </c>
      <c r="HW281" s="654">
        <v>33212.83</v>
      </c>
      <c r="HX281" s="654">
        <v>33212.83</v>
      </c>
      <c r="HY281" s="654">
        <v>38536.1</v>
      </c>
      <c r="HZ281" s="654">
        <v>43587.81</v>
      </c>
      <c r="IA281" s="654">
        <v>48308.98</v>
      </c>
      <c r="IB281" s="654">
        <v>54563.9</v>
      </c>
      <c r="IC281" s="654">
        <v>61910.38</v>
      </c>
      <c r="ID281" s="654">
        <v>70509.070000000007</v>
      </c>
      <c r="IE281" s="654">
        <v>70509.070000000007</v>
      </c>
      <c r="IF281" s="654">
        <v>78956.100000000006</v>
      </c>
      <c r="IG281" s="654">
        <v>84161.34</v>
      </c>
      <c r="IH281" s="654">
        <v>89843.78</v>
      </c>
      <c r="II281" s="654">
        <v>96886.03</v>
      </c>
      <c r="IJ281" s="654">
        <v>105749.45</v>
      </c>
      <c r="IK281" s="654">
        <v>115879.3</v>
      </c>
      <c r="IL281" s="654">
        <v>115879.3</v>
      </c>
      <c r="IM281" s="654">
        <v>127165.9</v>
      </c>
      <c r="IN281" s="654">
        <v>136591.19</v>
      </c>
      <c r="IO281" s="654">
        <v>146762.18</v>
      </c>
      <c r="IP281" s="654">
        <v>158635.57</v>
      </c>
      <c r="IQ281" s="654">
        <v>171221.63</v>
      </c>
      <c r="IR281" s="654">
        <v>171221.63</v>
      </c>
      <c r="IS281" s="654">
        <v>171221.63</v>
      </c>
      <c r="IT281" s="654">
        <v>171221.63</v>
      </c>
      <c r="IU281" s="654">
        <v>171221.63</v>
      </c>
      <c r="IV281" s="654">
        <v>171221.63</v>
      </c>
      <c r="IW281" s="654">
        <v>190074.78</v>
      </c>
      <c r="IX281" s="654">
        <v>208828.3</v>
      </c>
      <c r="IY281" s="654">
        <v>230649.69</v>
      </c>
      <c r="IZ281" s="654">
        <v>230649.69</v>
      </c>
      <c r="JA281" s="654">
        <v>252059.58</v>
      </c>
      <c r="JB281" s="654">
        <v>276498.7</v>
      </c>
      <c r="JC281" s="654">
        <v>298716.21000000002</v>
      </c>
      <c r="JD281" s="654">
        <v>315195.52000000002</v>
      </c>
      <c r="JE281" s="654">
        <v>325117.90999999997</v>
      </c>
      <c r="JF281" s="654">
        <v>333843.63</v>
      </c>
      <c r="JG281" s="654">
        <v>333843.63</v>
      </c>
      <c r="JH281" s="654">
        <v>337279.05</v>
      </c>
      <c r="JI281" s="654">
        <v>344086.24</v>
      </c>
      <c r="JJ281" s="654">
        <v>353474.16</v>
      </c>
      <c r="JK281" s="654">
        <v>358721.05</v>
      </c>
      <c r="JL281" s="654">
        <v>365206.35</v>
      </c>
      <c r="JM281" s="654">
        <v>367671.03</v>
      </c>
      <c r="JN281" s="654">
        <v>367671.03</v>
      </c>
      <c r="JO281" s="654">
        <v>368376.43</v>
      </c>
      <c r="JP281" s="654">
        <v>369116.56</v>
      </c>
      <c r="JQ281" s="654">
        <v>369856.7</v>
      </c>
      <c r="JR281" s="654">
        <v>370596.85</v>
      </c>
      <c r="JS281" s="654">
        <v>371814.5</v>
      </c>
      <c r="JT281" s="654">
        <v>373053.44</v>
      </c>
      <c r="JU281" s="654">
        <v>373053.44</v>
      </c>
      <c r="JV281" s="654">
        <v>374346.79</v>
      </c>
      <c r="JW281" s="654">
        <v>375640.15</v>
      </c>
      <c r="JX281" s="654">
        <v>376933.5</v>
      </c>
      <c r="JY281" s="654">
        <v>378226.86</v>
      </c>
      <c r="JZ281" s="654">
        <v>379621.22</v>
      </c>
      <c r="KA281" s="654">
        <v>381220.33</v>
      </c>
      <c r="KB281" s="654">
        <v>381220.33</v>
      </c>
      <c r="KC281" s="654">
        <v>382855.09</v>
      </c>
      <c r="KD281" s="654">
        <v>384492.06</v>
      </c>
      <c r="KE281" s="654">
        <v>386129.03</v>
      </c>
      <c r="KF281" s="654">
        <v>387769.04</v>
      </c>
      <c r="KG281" s="654">
        <v>389465.49</v>
      </c>
      <c r="KH281" s="654">
        <v>391170.81</v>
      </c>
      <c r="KI281" s="654">
        <v>391170.81</v>
      </c>
      <c r="KJ281" s="654">
        <v>392692.21</v>
      </c>
      <c r="KK281" s="654">
        <v>394100.98</v>
      </c>
      <c r="KL281" s="654">
        <v>395523.02</v>
      </c>
      <c r="KM281" s="654">
        <v>396979.41</v>
      </c>
      <c r="KN281" s="654">
        <v>398447.46</v>
      </c>
      <c r="KO281" s="654">
        <v>400042.85</v>
      </c>
      <c r="KP281" s="654">
        <v>400042.85</v>
      </c>
      <c r="KQ281" s="654">
        <v>401900.86</v>
      </c>
      <c r="KR281" s="654">
        <v>404059.39</v>
      </c>
      <c r="KS281" s="654">
        <v>406319.9</v>
      </c>
      <c r="KT281" s="654">
        <v>408852.09</v>
      </c>
      <c r="KU281" s="654">
        <v>411626.29</v>
      </c>
      <c r="KV281" s="654">
        <v>414455.27</v>
      </c>
      <c r="KW281" s="654">
        <v>414455.27</v>
      </c>
      <c r="KX281" s="654">
        <v>417580.61</v>
      </c>
      <c r="KY281" s="654">
        <v>420762.46</v>
      </c>
      <c r="KZ281" s="654">
        <v>424077.9</v>
      </c>
      <c r="LA281" s="654">
        <v>427549.29</v>
      </c>
      <c r="LB281" s="654">
        <v>430928.97</v>
      </c>
      <c r="LC281" s="654">
        <v>434141.82</v>
      </c>
      <c r="LD281" s="654">
        <v>434141.82</v>
      </c>
      <c r="LE281" s="654">
        <v>436987.54</v>
      </c>
      <c r="LF281" s="654">
        <v>438838.27</v>
      </c>
      <c r="LG281" s="654">
        <v>439662.48</v>
      </c>
      <c r="LH281" s="654">
        <v>439662.48</v>
      </c>
      <c r="LI281" s="654">
        <v>439662.48</v>
      </c>
      <c r="LJ281" s="654">
        <v>439662.48</v>
      </c>
      <c r="LK281" s="654">
        <v>439662.48</v>
      </c>
      <c r="LL281" s="654">
        <v>439662.48</v>
      </c>
      <c r="LM281" s="654">
        <v>440486.7</v>
      </c>
      <c r="LN281" s="654">
        <v>441310.92</v>
      </c>
      <c r="LO281" s="654">
        <v>442135.14</v>
      </c>
      <c r="LP281" s="654">
        <v>442959.35999999999</v>
      </c>
      <c r="LQ281" s="654">
        <v>443809.32</v>
      </c>
      <c r="LR281" s="654">
        <v>443809.32</v>
      </c>
      <c r="LS281" s="654">
        <v>444731.32</v>
      </c>
      <c r="LT281" s="654">
        <v>445657.16</v>
      </c>
      <c r="LU281" s="654">
        <v>446583.01</v>
      </c>
      <c r="LV281" s="654">
        <v>447544.33</v>
      </c>
      <c r="LW281" s="654">
        <v>448625.86</v>
      </c>
      <c r="LX281" s="654">
        <v>449867.12</v>
      </c>
      <c r="LY281" s="654">
        <v>449867.12</v>
      </c>
      <c r="LZ281" s="654">
        <v>450436.41</v>
      </c>
      <c r="MA281" s="654">
        <v>451000.21</v>
      </c>
      <c r="MB281" s="654">
        <v>451381.53</v>
      </c>
      <c r="MC281" s="654">
        <v>451606.1</v>
      </c>
      <c r="MD281" s="654">
        <v>451830.67</v>
      </c>
      <c r="ME281" s="654">
        <v>452055.24</v>
      </c>
      <c r="MF281" s="654">
        <v>452055.24</v>
      </c>
      <c r="MG281" s="654">
        <v>452288.62</v>
      </c>
      <c r="MH281" s="654">
        <v>452522</v>
      </c>
      <c r="MI281" s="654">
        <v>452755.39</v>
      </c>
      <c r="MJ281" s="654">
        <v>452988.77</v>
      </c>
      <c r="MK281" s="654">
        <v>453222.16</v>
      </c>
      <c r="ML281" s="654">
        <v>453455.54</v>
      </c>
      <c r="MM281" s="654">
        <v>453455.54</v>
      </c>
      <c r="MN281" s="654">
        <v>453688.93</v>
      </c>
      <c r="MO281" s="654">
        <v>453922.31</v>
      </c>
      <c r="MP281" s="654">
        <v>454155.69</v>
      </c>
      <c r="MQ281" s="654">
        <v>454389.08</v>
      </c>
      <c r="MR281" s="654">
        <v>454622.46</v>
      </c>
      <c r="MS281" s="654">
        <v>454855.85</v>
      </c>
      <c r="MT281" s="654">
        <v>454855.85</v>
      </c>
      <c r="MU281" s="654">
        <v>455091.69</v>
      </c>
      <c r="MV281" s="654">
        <v>455332.3</v>
      </c>
      <c r="MW281" s="654">
        <v>455574.25</v>
      </c>
      <c r="MX281" s="654">
        <v>455816.2</v>
      </c>
      <c r="MY281" s="654">
        <v>456058.14</v>
      </c>
      <c r="MZ281" s="654">
        <v>456300.09</v>
      </c>
      <c r="NA281" s="654">
        <v>456300.09</v>
      </c>
      <c r="NB281" s="654">
        <v>456609.15</v>
      </c>
      <c r="NC281" s="654">
        <v>456918.2</v>
      </c>
      <c r="ND281" s="654">
        <v>457230.12</v>
      </c>
      <c r="NE281" s="654">
        <v>457546.92</v>
      </c>
      <c r="NF281" s="654">
        <v>457864.54</v>
      </c>
      <c r="NG281" s="654">
        <v>458189.28</v>
      </c>
      <c r="NH281" s="654">
        <v>458189.28</v>
      </c>
      <c r="NI281" s="654">
        <v>458524.69</v>
      </c>
      <c r="NJ281" s="654">
        <v>458860.11</v>
      </c>
      <c r="NK281" s="654">
        <v>459195.53</v>
      </c>
      <c r="NL281" s="654">
        <v>459530.95</v>
      </c>
      <c r="NM281" s="654">
        <v>459866.37</v>
      </c>
      <c r="NN281" s="654">
        <v>460203.78</v>
      </c>
      <c r="NO281" s="654">
        <v>460203.78</v>
      </c>
      <c r="NP281" s="654">
        <v>460563.49</v>
      </c>
      <c r="NQ281" s="654">
        <v>460933.01</v>
      </c>
      <c r="NR281" s="654">
        <v>461309.09</v>
      </c>
      <c r="NS281" s="654">
        <v>461689.01</v>
      </c>
      <c r="NT281" s="654">
        <v>462068.93</v>
      </c>
      <c r="NU281" s="654">
        <v>462452.68</v>
      </c>
      <c r="NV281" s="654">
        <v>462452.68</v>
      </c>
      <c r="NW281" s="654">
        <v>462843.25</v>
      </c>
      <c r="NX281" s="654">
        <v>463243.67</v>
      </c>
      <c r="NY281" s="654">
        <v>463649.33</v>
      </c>
      <c r="NZ281" s="654">
        <v>464055.95</v>
      </c>
      <c r="OA281" s="654">
        <v>464468.6</v>
      </c>
      <c r="OB281" s="654">
        <v>464887.31</v>
      </c>
      <c r="OC281" s="654">
        <v>464887.31</v>
      </c>
      <c r="OD281" s="654">
        <v>465331.06</v>
      </c>
      <c r="OE281" s="654">
        <v>465811.56</v>
      </c>
      <c r="OF281" s="654">
        <v>466321.17</v>
      </c>
      <c r="OG281" s="654">
        <v>466846.55</v>
      </c>
      <c r="OH281" s="654">
        <v>467395.09</v>
      </c>
      <c r="OI281" s="654">
        <v>467982.25</v>
      </c>
      <c r="OJ281" s="654">
        <v>467982.25</v>
      </c>
      <c r="OK281" s="654">
        <v>468596.61</v>
      </c>
      <c r="OL281" s="654">
        <v>469218.05</v>
      </c>
      <c r="OM281" s="654">
        <v>469856.08</v>
      </c>
      <c r="ON281" s="654">
        <v>470494.11</v>
      </c>
      <c r="OO281" s="654">
        <v>471142.1</v>
      </c>
      <c r="OP281" s="654">
        <v>471837.6</v>
      </c>
      <c r="OQ281" s="654">
        <v>471837.6</v>
      </c>
      <c r="OR281" s="654">
        <v>472545.15</v>
      </c>
      <c r="OS281" s="654">
        <v>473268.04</v>
      </c>
      <c r="OT281" s="654">
        <v>474022.25</v>
      </c>
      <c r="OU281" s="654">
        <v>474776.45</v>
      </c>
      <c r="OV281" s="654">
        <v>475539.71</v>
      </c>
      <c r="OW281" s="654">
        <v>476349.42</v>
      </c>
      <c r="OX281" s="654">
        <v>476349.42</v>
      </c>
      <c r="OY281" s="654">
        <v>477204.8</v>
      </c>
      <c r="OZ281" s="654">
        <v>478065.82</v>
      </c>
      <c r="PA281" s="654">
        <v>478927.72</v>
      </c>
      <c r="PB281" s="654">
        <v>479797.63</v>
      </c>
      <c r="PC281" s="654">
        <v>480697.82</v>
      </c>
      <c r="PD281" s="654">
        <v>481625.34</v>
      </c>
      <c r="PE281" s="654">
        <v>481625.34</v>
      </c>
      <c r="PF281" s="654">
        <v>482553.34</v>
      </c>
      <c r="PG281" s="654">
        <v>483497.48</v>
      </c>
      <c r="PH281" s="654">
        <v>484475.56</v>
      </c>
      <c r="PI281" s="654">
        <v>485454.82</v>
      </c>
      <c r="PJ281" s="654">
        <v>486720.42</v>
      </c>
      <c r="PK281" s="654">
        <v>487990.49</v>
      </c>
      <c r="PL281" s="654">
        <v>487990.49</v>
      </c>
      <c r="PM281" s="654">
        <v>489361.24</v>
      </c>
      <c r="PN281" s="654">
        <v>490821.48</v>
      </c>
      <c r="PO281" s="654">
        <v>494465.09</v>
      </c>
      <c r="PP281" s="654">
        <v>503540.21</v>
      </c>
      <c r="PQ281" s="654">
        <v>745316.85</v>
      </c>
      <c r="PR281" s="654">
        <v>1026268.01</v>
      </c>
      <c r="PS281" s="654">
        <v>1026268.01</v>
      </c>
      <c r="PT281" s="654">
        <v>1606293.27</v>
      </c>
      <c r="PU281" s="654">
        <v>1708484.56</v>
      </c>
      <c r="PV281" s="654">
        <v>1846684.49</v>
      </c>
      <c r="PW281" s="654">
        <v>1899710.39</v>
      </c>
      <c r="PX281" s="654">
        <v>1899710.39</v>
      </c>
      <c r="PY281" s="654">
        <v>1920819.31</v>
      </c>
      <c r="PZ281" s="654">
        <v>1920819.31</v>
      </c>
      <c r="QA281" s="654">
        <v>1956731.1</v>
      </c>
      <c r="QB281" s="654">
        <v>2003354.53</v>
      </c>
      <c r="QC281" s="654">
        <v>2050827.38</v>
      </c>
      <c r="QD281" s="654">
        <v>2139669.63</v>
      </c>
      <c r="QE281" s="654">
        <v>2285194.92</v>
      </c>
      <c r="QF281" s="654">
        <v>2446072.61</v>
      </c>
      <c r="QG281" s="654">
        <v>2446072.61</v>
      </c>
      <c r="QH281" s="654">
        <v>2829987.37</v>
      </c>
      <c r="QI281" s="654">
        <v>2843518.85</v>
      </c>
      <c r="QJ281" s="654">
        <v>2850537.9</v>
      </c>
      <c r="QK281" s="654">
        <v>2859193.16</v>
      </c>
      <c r="QL281" s="654">
        <v>2865002.95</v>
      </c>
      <c r="QM281" s="654">
        <v>2867583.39</v>
      </c>
      <c r="QN281" s="654">
        <v>2867583.39</v>
      </c>
      <c r="QO281" s="654">
        <v>2873457.92</v>
      </c>
      <c r="QP281" s="654">
        <v>2875314.62</v>
      </c>
      <c r="QQ281" s="654">
        <v>2877663.54</v>
      </c>
      <c r="QR281" s="654">
        <v>2882625.09</v>
      </c>
      <c r="QS281" s="654">
        <v>2883265.59</v>
      </c>
      <c r="QT281" s="654">
        <v>2884034.81</v>
      </c>
      <c r="QU281" s="654">
        <v>2884034.81</v>
      </c>
      <c r="QV281" s="654">
        <v>2885810.77</v>
      </c>
      <c r="QW281" s="654">
        <v>2886362.69</v>
      </c>
      <c r="QX281" s="654">
        <v>2887896.89</v>
      </c>
      <c r="QY281" s="654">
        <v>2890249.63</v>
      </c>
      <c r="QZ281" s="654">
        <v>2893812.42</v>
      </c>
      <c r="RA281" s="654">
        <v>2896584.19</v>
      </c>
      <c r="RB281" s="654">
        <v>2896584.19</v>
      </c>
      <c r="RC281" s="654">
        <v>2900639.79</v>
      </c>
      <c r="RD281" s="654">
        <v>2906709.48</v>
      </c>
      <c r="RE281" s="654">
        <v>2910566.88</v>
      </c>
      <c r="RF281" s="654">
        <v>2915997.86</v>
      </c>
      <c r="RG281" s="654">
        <v>2925442.65</v>
      </c>
      <c r="RH281" s="654">
        <v>2928572.91</v>
      </c>
      <c r="RI281" s="654">
        <v>2928572.91</v>
      </c>
      <c r="RJ281" s="654">
        <v>2932768.92</v>
      </c>
      <c r="RK281" s="654">
        <v>2939665.14</v>
      </c>
      <c r="RL281" s="654">
        <v>2940993.04</v>
      </c>
      <c r="RM281" s="654">
        <v>2942650.99</v>
      </c>
      <c r="RN281" s="654">
        <v>2943233.71</v>
      </c>
      <c r="RO281" s="654">
        <v>2944890.13</v>
      </c>
      <c r="RP281" s="654">
        <v>2944890.13</v>
      </c>
      <c r="RQ281" s="654">
        <v>2947640.18</v>
      </c>
      <c r="RR281" s="654">
        <v>2951449.17</v>
      </c>
      <c r="RS281" s="654">
        <v>2953582.99</v>
      </c>
      <c r="RT281" s="654">
        <v>2958133.72</v>
      </c>
      <c r="RU281" s="654">
        <v>2962615.19</v>
      </c>
      <c r="RV281" s="654">
        <v>2969423.92</v>
      </c>
      <c r="RW281" s="654">
        <v>2969423.92</v>
      </c>
      <c r="RX281" s="654">
        <v>2976090.03</v>
      </c>
      <c r="RY281" s="654">
        <v>2988088.53</v>
      </c>
      <c r="RZ281" s="654">
        <v>2990218.36</v>
      </c>
      <c r="SA281" s="654">
        <v>2991481.22</v>
      </c>
      <c r="SB281" s="654">
        <v>2994548.16</v>
      </c>
      <c r="SC281" s="654">
        <v>2994785.26</v>
      </c>
      <c r="SD281" s="654">
        <v>2994785.26</v>
      </c>
      <c r="SE281" s="654">
        <v>2995061.87</v>
      </c>
      <c r="SF281" s="654">
        <v>2995733.64</v>
      </c>
      <c r="SG281" s="654">
        <v>2995733.64</v>
      </c>
      <c r="SH281" s="654">
        <v>2995733.64</v>
      </c>
      <c r="SI281" s="654">
        <v>2995733.64</v>
      </c>
      <c r="SJ281" s="654">
        <v>2995733.64</v>
      </c>
      <c r="SK281" s="654">
        <v>2995733.64</v>
      </c>
      <c r="SL281" s="654">
        <v>2995733.64</v>
      </c>
      <c r="SM281" s="654">
        <v>2995733.64</v>
      </c>
      <c r="SN281" s="654">
        <v>2995733.64</v>
      </c>
      <c r="SO281" s="654">
        <v>2995733.64</v>
      </c>
      <c r="SP281" s="654">
        <v>2995733.64</v>
      </c>
      <c r="SQ281" s="654">
        <v>2995733.64</v>
      </c>
      <c r="SR281" s="654">
        <v>2995733.64</v>
      </c>
      <c r="SS281" s="654">
        <v>2995733.64</v>
      </c>
      <c r="ST281" s="654">
        <v>2995733.64</v>
      </c>
      <c r="SU281" s="654">
        <v>2995733.64</v>
      </c>
      <c r="SV281" s="654">
        <v>2995733.64</v>
      </c>
      <c r="SW281" s="654">
        <v>2995733.64</v>
      </c>
      <c r="SX281" s="654">
        <v>2995733.64</v>
      </c>
      <c r="SY281" s="654">
        <v>2995733.64</v>
      </c>
      <c r="SZ281" s="654">
        <v>2995733.64</v>
      </c>
      <c r="TA281" s="654">
        <v>2995733.64</v>
      </c>
      <c r="TB281" s="654">
        <v>2995733.64</v>
      </c>
      <c r="TC281" s="654">
        <v>2995733.64</v>
      </c>
      <c r="TD281" s="654">
        <v>2995733.64</v>
      </c>
      <c r="TE281" s="654">
        <v>2995733.64</v>
      </c>
      <c r="TF281" s="654">
        <v>2995733.64</v>
      </c>
      <c r="TG281" s="654">
        <v>2995733.64</v>
      </c>
      <c r="TH281" s="654">
        <v>2995733.64</v>
      </c>
      <c r="TI281" s="654">
        <v>2995733.64</v>
      </c>
      <c r="TJ281" s="654">
        <v>2995733.64</v>
      </c>
      <c r="TK281" s="654">
        <v>2995733.64</v>
      </c>
      <c r="TL281" s="654">
        <v>2995733.64</v>
      </c>
      <c r="TM281" s="654">
        <v>2995733.64</v>
      </c>
      <c r="TN281" s="654">
        <v>2995733.64</v>
      </c>
      <c r="TO281" s="654">
        <v>2995733.64</v>
      </c>
      <c r="TP281" s="654">
        <v>2995733.64</v>
      </c>
      <c r="TQ281" s="654">
        <v>2995733.64</v>
      </c>
      <c r="TR281" s="654">
        <v>2995733.64</v>
      </c>
      <c r="TS281" s="654">
        <v>2995733.64</v>
      </c>
      <c r="TT281" s="654">
        <v>2995733.64</v>
      </c>
      <c r="TU281" s="654">
        <v>2995733.64</v>
      </c>
      <c r="TV281" s="654">
        <v>2995733.64</v>
      </c>
      <c r="TW281" s="654">
        <v>2995733.64</v>
      </c>
      <c r="TX281" s="654">
        <v>2995733.64</v>
      </c>
      <c r="TY281" s="654">
        <v>2995733.64</v>
      </c>
      <c r="TZ281" s="654">
        <v>2995733.64</v>
      </c>
      <c r="UA281" s="654">
        <v>2995733.64</v>
      </c>
      <c r="UB281" s="654">
        <v>2995733.64</v>
      </c>
      <c r="UC281" s="654">
        <v>2995733.64</v>
      </c>
      <c r="UD281" s="654">
        <v>2995733.64</v>
      </c>
      <c r="UE281" s="654">
        <v>2995733.64</v>
      </c>
      <c r="UF281" s="654">
        <v>2995733.64</v>
      </c>
      <c r="UG281" s="654">
        <v>2995733.64</v>
      </c>
      <c r="UH281" s="654">
        <v>2995733.64</v>
      </c>
      <c r="UI281" s="654">
        <v>2995733.64</v>
      </c>
      <c r="UJ281" s="654">
        <v>2995733.64</v>
      </c>
      <c r="UK281" s="654">
        <v>2995733.64</v>
      </c>
      <c r="UL281" s="654">
        <v>2995733.64</v>
      </c>
      <c r="UM281" s="654">
        <v>2995733.64</v>
      </c>
      <c r="UN281" s="654">
        <v>2995733.64</v>
      </c>
      <c r="UO281" s="654">
        <v>2995733.64</v>
      </c>
      <c r="UP281" s="654">
        <v>2995733.64</v>
      </c>
      <c r="UQ281" s="654">
        <v>2995733.64</v>
      </c>
      <c r="UR281" s="654">
        <v>2995733.64</v>
      </c>
      <c r="US281" s="654">
        <v>2995733.64</v>
      </c>
      <c r="UT281" s="654">
        <v>2995733.64</v>
      </c>
      <c r="UU281" s="654">
        <v>2995733.64</v>
      </c>
      <c r="UV281" s="654">
        <v>2995733.64</v>
      </c>
      <c r="UW281" s="654">
        <v>2995733.64</v>
      </c>
      <c r="UX281" s="654">
        <v>2995733.64</v>
      </c>
      <c r="UY281" s="654">
        <v>2995733.64</v>
      </c>
      <c r="UZ281" s="654">
        <v>2995733.64</v>
      </c>
      <c r="VA281" s="654">
        <v>2995733.64</v>
      </c>
      <c r="VB281" s="654">
        <v>2995733.64</v>
      </c>
      <c r="VC281" s="654">
        <v>2995733.64</v>
      </c>
      <c r="VD281" s="654">
        <v>2995733.64</v>
      </c>
      <c r="VE281" s="654">
        <v>2995733.64</v>
      </c>
      <c r="VF281" s="654">
        <v>2995733.64</v>
      </c>
      <c r="VG281" s="654">
        <v>2995733.64</v>
      </c>
      <c r="VH281" s="654">
        <v>2995733.64</v>
      </c>
      <c r="VI281" s="654">
        <v>2995733.64</v>
      </c>
      <c r="VJ281" s="654">
        <v>2995733.64</v>
      </c>
      <c r="VK281" s="654">
        <v>2995733.64</v>
      </c>
      <c r="VL281" s="654">
        <v>2995733.64</v>
      </c>
      <c r="VM281" s="654">
        <v>2995733.64</v>
      </c>
    </row>
    <row r="282" spans="11:585">
      <c r="K282" t="s">
        <v>834</v>
      </c>
      <c r="M282" s="654">
        <v>0</v>
      </c>
      <c r="N282">
        <v>0</v>
      </c>
      <c r="O282">
        <v>0</v>
      </c>
      <c r="P282">
        <v>1075.8800000000001</v>
      </c>
      <c r="Q282">
        <v>1075.8800000000001</v>
      </c>
      <c r="R282">
        <v>1075.8800000000001</v>
      </c>
      <c r="S282" t="s">
        <v>6192</v>
      </c>
    </row>
    <row r="283" spans="11:585">
      <c r="K283" t="s">
        <v>835</v>
      </c>
      <c r="M283" s="654">
        <v>0</v>
      </c>
      <c r="N283">
        <v>0</v>
      </c>
      <c r="O283">
        <v>0</v>
      </c>
      <c r="P283">
        <v>15761.57</v>
      </c>
      <c r="Q283">
        <v>6926.74</v>
      </c>
      <c r="R283">
        <v>5573.96</v>
      </c>
      <c r="S283" t="s">
        <v>6192</v>
      </c>
    </row>
    <row r="284" spans="11:585">
      <c r="K284" t="s">
        <v>836</v>
      </c>
      <c r="M284" s="654">
        <v>2995733.64</v>
      </c>
      <c r="N284" s="654">
        <v>2859193.16</v>
      </c>
      <c r="O284" s="654">
        <v>510048.1</v>
      </c>
      <c r="P284">
        <v>21142.54</v>
      </c>
      <c r="Q284">
        <v>16759.310000000001</v>
      </c>
      <c r="R284">
        <v>5654.18</v>
      </c>
      <c r="S284" t="s">
        <v>6192</v>
      </c>
      <c r="HA284">
        <v>610.33000000000004</v>
      </c>
      <c r="HB284" s="654">
        <v>1367.34</v>
      </c>
      <c r="HC284" s="654">
        <v>1367.34</v>
      </c>
      <c r="HD284" s="654">
        <v>2124.34</v>
      </c>
      <c r="HE284" s="654">
        <v>2881.35</v>
      </c>
      <c r="HF284" s="654">
        <v>4072.73</v>
      </c>
      <c r="HG284" s="654">
        <v>5330.94</v>
      </c>
      <c r="HH284" s="654">
        <v>6589.15</v>
      </c>
      <c r="HI284" s="654">
        <v>7847.36</v>
      </c>
      <c r="HJ284" s="654">
        <v>7847.36</v>
      </c>
      <c r="HK284" s="654">
        <v>9105.57</v>
      </c>
      <c r="HL284" s="654">
        <v>10363.780000000001</v>
      </c>
      <c r="HM284" s="654">
        <v>11621.99</v>
      </c>
      <c r="HN284" s="654">
        <v>12880.2</v>
      </c>
      <c r="HO284" s="654">
        <v>13823.86</v>
      </c>
      <c r="HP284" s="654">
        <v>15056.86</v>
      </c>
      <c r="HQ284" s="654">
        <v>15056.86</v>
      </c>
      <c r="HR284" s="654">
        <v>16732.73</v>
      </c>
      <c r="HS284" s="654">
        <v>16732.73</v>
      </c>
      <c r="HT284" s="654">
        <v>19596.97</v>
      </c>
      <c r="HU284" s="654">
        <v>23321.56</v>
      </c>
      <c r="HV284" s="654">
        <v>28211.65</v>
      </c>
      <c r="HW284" s="654">
        <v>33212.83</v>
      </c>
      <c r="HX284" s="654">
        <v>33212.83</v>
      </c>
      <c r="HY284" s="654">
        <v>38536.1</v>
      </c>
      <c r="HZ284" s="654">
        <v>43587.81</v>
      </c>
      <c r="IA284" s="654">
        <v>48308.98</v>
      </c>
      <c r="IB284" s="654">
        <v>54563.9</v>
      </c>
      <c r="IC284" s="654">
        <v>61910.38</v>
      </c>
      <c r="ID284" s="654">
        <v>70509.070000000007</v>
      </c>
      <c r="IE284" s="654">
        <v>70509.070000000007</v>
      </c>
      <c r="IF284" s="654">
        <v>78956.100000000006</v>
      </c>
      <c r="IG284" s="654">
        <v>84161.34</v>
      </c>
      <c r="IH284" s="654">
        <v>89843.78</v>
      </c>
      <c r="II284" s="654">
        <v>96886.03</v>
      </c>
      <c r="IJ284" s="654">
        <v>105749.45</v>
      </c>
      <c r="IK284" s="654">
        <v>115879.3</v>
      </c>
      <c r="IL284" s="654">
        <v>115879.3</v>
      </c>
      <c r="IM284" s="654">
        <v>127165.9</v>
      </c>
      <c r="IN284" s="654">
        <v>136591.19</v>
      </c>
      <c r="IO284" s="654">
        <v>146762.18</v>
      </c>
      <c r="IP284" s="654">
        <v>158635.57</v>
      </c>
      <c r="IQ284" s="654">
        <v>171221.63</v>
      </c>
      <c r="IR284" s="654">
        <v>171221.63</v>
      </c>
      <c r="IS284" s="654">
        <v>171221.63</v>
      </c>
      <c r="IT284" s="654">
        <v>171221.63</v>
      </c>
      <c r="IU284" s="654">
        <v>171221.63</v>
      </c>
      <c r="IV284" s="654">
        <v>171221.63</v>
      </c>
      <c r="IW284" s="654">
        <v>190074.78</v>
      </c>
      <c r="IX284" s="654">
        <v>208828.3</v>
      </c>
      <c r="IY284" s="654">
        <v>230649.69</v>
      </c>
      <c r="IZ284" s="654">
        <v>230649.69</v>
      </c>
      <c r="JA284" s="654">
        <v>252059.58</v>
      </c>
      <c r="JB284" s="654">
        <v>276498.7</v>
      </c>
      <c r="JC284" s="654">
        <v>298716.21000000002</v>
      </c>
      <c r="JD284" s="654">
        <v>315195.52000000002</v>
      </c>
      <c r="JE284" s="654">
        <v>325117.90999999997</v>
      </c>
      <c r="JF284" s="654">
        <v>333843.63</v>
      </c>
      <c r="JG284" s="654">
        <v>333843.63</v>
      </c>
      <c r="JH284" s="654">
        <v>337279.05</v>
      </c>
      <c r="JI284" s="654">
        <v>344086.24</v>
      </c>
      <c r="JJ284" s="654">
        <v>353474.16</v>
      </c>
      <c r="JK284" s="654">
        <v>358721.05</v>
      </c>
      <c r="JL284" s="654">
        <v>365206.35</v>
      </c>
      <c r="JM284" s="654">
        <v>367671.03</v>
      </c>
      <c r="JN284" s="654">
        <v>367671.03</v>
      </c>
      <c r="JO284" s="654">
        <v>368376.43</v>
      </c>
      <c r="JP284" s="654">
        <v>369116.56</v>
      </c>
      <c r="JQ284" s="654">
        <v>369856.7</v>
      </c>
      <c r="JR284" s="654">
        <v>370596.85</v>
      </c>
      <c r="JS284" s="654">
        <v>371814.5</v>
      </c>
      <c r="JT284" s="654">
        <v>373053.44</v>
      </c>
      <c r="JU284" s="654">
        <v>373053.44</v>
      </c>
      <c r="JV284" s="654">
        <v>374346.79</v>
      </c>
      <c r="JW284" s="654">
        <v>375640.15</v>
      </c>
      <c r="JX284" s="654">
        <v>376933.5</v>
      </c>
      <c r="JY284" s="654">
        <v>378226.86</v>
      </c>
      <c r="JZ284" s="654">
        <v>379621.22</v>
      </c>
      <c r="KA284" s="654">
        <v>381220.33</v>
      </c>
      <c r="KB284" s="654">
        <v>381220.33</v>
      </c>
      <c r="KC284" s="654">
        <v>382855.09</v>
      </c>
      <c r="KD284" s="654">
        <v>384492.06</v>
      </c>
      <c r="KE284" s="654">
        <v>386129.03</v>
      </c>
      <c r="KF284" s="654">
        <v>387769.04</v>
      </c>
      <c r="KG284" s="654">
        <v>389465.49</v>
      </c>
      <c r="KH284" s="654">
        <v>391170.81</v>
      </c>
      <c r="KI284" s="654">
        <v>391170.81</v>
      </c>
      <c r="KJ284" s="654">
        <v>392692.21</v>
      </c>
      <c r="KK284" s="654">
        <v>394100.98</v>
      </c>
      <c r="KL284" s="654">
        <v>395523.02</v>
      </c>
      <c r="KM284" s="654">
        <v>396979.41</v>
      </c>
      <c r="KN284" s="654">
        <v>398447.46</v>
      </c>
      <c r="KO284" s="654">
        <v>400042.85</v>
      </c>
      <c r="KP284" s="654">
        <v>400042.85</v>
      </c>
      <c r="KQ284" s="654">
        <v>401900.86</v>
      </c>
      <c r="KR284" s="654">
        <v>404059.39</v>
      </c>
      <c r="KS284" s="654">
        <v>406319.9</v>
      </c>
      <c r="KT284" s="654">
        <v>408852.09</v>
      </c>
      <c r="KU284" s="654">
        <v>411626.29</v>
      </c>
      <c r="KV284" s="654">
        <v>414455.27</v>
      </c>
      <c r="KW284" s="654">
        <v>414455.27</v>
      </c>
      <c r="KX284" s="654">
        <v>417580.61</v>
      </c>
      <c r="KY284" s="654">
        <v>420762.46</v>
      </c>
      <c r="KZ284" s="654">
        <v>424077.9</v>
      </c>
      <c r="LA284" s="654">
        <v>427549.29</v>
      </c>
      <c r="LB284" s="654">
        <v>430928.97</v>
      </c>
      <c r="LC284" s="654">
        <v>434141.82</v>
      </c>
      <c r="LD284" s="654">
        <v>434141.82</v>
      </c>
      <c r="LE284" s="654">
        <v>436987.54</v>
      </c>
      <c r="LF284" s="654">
        <v>438838.27</v>
      </c>
      <c r="LG284" s="654">
        <v>439662.48</v>
      </c>
      <c r="LH284" s="654">
        <v>439662.48</v>
      </c>
      <c r="LI284" s="654">
        <v>439662.48</v>
      </c>
      <c r="LJ284" s="654">
        <v>439662.48</v>
      </c>
      <c r="LK284" s="654">
        <v>439662.48</v>
      </c>
      <c r="LL284" s="654">
        <v>439662.48</v>
      </c>
      <c r="LM284" s="654">
        <v>440486.7</v>
      </c>
      <c r="LN284" s="654">
        <v>441310.92</v>
      </c>
      <c r="LO284" s="654">
        <v>442135.14</v>
      </c>
      <c r="LP284" s="654">
        <v>442959.35999999999</v>
      </c>
      <c r="LQ284" s="654">
        <v>443809.32</v>
      </c>
      <c r="LR284" s="654">
        <v>443809.32</v>
      </c>
      <c r="LS284" s="654">
        <v>444731.32</v>
      </c>
      <c r="LT284" s="654">
        <v>445657.16</v>
      </c>
      <c r="LU284" s="654">
        <v>446583.01</v>
      </c>
      <c r="LV284" s="654">
        <v>447544.33</v>
      </c>
      <c r="LW284" s="654">
        <v>448625.86</v>
      </c>
      <c r="LX284" s="654">
        <v>449867.12</v>
      </c>
      <c r="LY284" s="654">
        <v>449867.12</v>
      </c>
      <c r="LZ284" s="654">
        <v>450436.41</v>
      </c>
      <c r="MA284" s="654">
        <v>451000.21</v>
      </c>
      <c r="MB284" s="654">
        <v>451381.53</v>
      </c>
      <c r="MC284" s="654">
        <v>451606.1</v>
      </c>
      <c r="MD284" s="654">
        <v>451830.67</v>
      </c>
      <c r="ME284" s="654">
        <v>452055.24</v>
      </c>
      <c r="MF284" s="654">
        <v>452055.24</v>
      </c>
      <c r="MG284" s="654">
        <v>452288.62</v>
      </c>
      <c r="MH284" s="654">
        <v>452522</v>
      </c>
      <c r="MI284" s="654">
        <v>452755.39</v>
      </c>
      <c r="MJ284" s="654">
        <v>452988.77</v>
      </c>
      <c r="MK284" s="654">
        <v>453222.16</v>
      </c>
      <c r="ML284" s="654">
        <v>453455.54</v>
      </c>
      <c r="MM284" s="654">
        <v>453455.54</v>
      </c>
      <c r="MN284" s="654">
        <v>453688.93</v>
      </c>
      <c r="MO284" s="654">
        <v>453922.31</v>
      </c>
      <c r="MP284" s="654">
        <v>454155.69</v>
      </c>
      <c r="MQ284" s="654">
        <v>454389.08</v>
      </c>
      <c r="MR284" s="654">
        <v>454622.46</v>
      </c>
      <c r="MS284" s="654">
        <v>454855.85</v>
      </c>
      <c r="MT284" s="654">
        <v>454855.85</v>
      </c>
      <c r="MU284" s="654">
        <v>455091.69</v>
      </c>
      <c r="MV284" s="654">
        <v>455332.3</v>
      </c>
      <c r="MW284" s="654">
        <v>455574.25</v>
      </c>
      <c r="MX284" s="654">
        <v>455816.2</v>
      </c>
      <c r="MY284" s="654">
        <v>456058.14</v>
      </c>
      <c r="MZ284" s="654">
        <v>456300.09</v>
      </c>
      <c r="NA284" s="654">
        <v>456300.09</v>
      </c>
      <c r="NB284" s="654">
        <v>456609.15</v>
      </c>
      <c r="NC284" s="654">
        <v>456918.2</v>
      </c>
      <c r="ND284" s="654">
        <v>457230.12</v>
      </c>
      <c r="NE284" s="654">
        <v>457546.92</v>
      </c>
      <c r="NF284" s="654">
        <v>457864.54</v>
      </c>
      <c r="NG284" s="654">
        <v>458189.28</v>
      </c>
      <c r="NH284" s="654">
        <v>458189.28</v>
      </c>
      <c r="NI284" s="654">
        <v>458524.69</v>
      </c>
      <c r="NJ284" s="654">
        <v>458860.11</v>
      </c>
      <c r="NK284" s="654">
        <v>459195.53</v>
      </c>
      <c r="NL284" s="654">
        <v>459530.95</v>
      </c>
      <c r="NM284" s="654">
        <v>459866.37</v>
      </c>
      <c r="NN284" s="654">
        <v>460203.78</v>
      </c>
      <c r="NO284" s="654">
        <v>460203.78</v>
      </c>
      <c r="NP284" s="654">
        <v>460563.49</v>
      </c>
      <c r="NQ284" s="654">
        <v>460933.01</v>
      </c>
      <c r="NR284" s="654">
        <v>461309.09</v>
      </c>
      <c r="NS284" s="654">
        <v>461689.01</v>
      </c>
      <c r="NT284" s="654">
        <v>462068.93</v>
      </c>
      <c r="NU284" s="654">
        <v>462452.68</v>
      </c>
      <c r="NV284" s="654">
        <v>462452.68</v>
      </c>
      <c r="NW284" s="654">
        <v>462843.25</v>
      </c>
      <c r="NX284" s="654">
        <v>463243.67</v>
      </c>
      <c r="NY284" s="654">
        <v>463649.33</v>
      </c>
      <c r="NZ284" s="654">
        <v>464055.95</v>
      </c>
      <c r="OA284" s="654">
        <v>464468.6</v>
      </c>
      <c r="OB284" s="654">
        <v>464887.31</v>
      </c>
      <c r="OC284" s="654">
        <v>464887.31</v>
      </c>
      <c r="OD284" s="654">
        <v>465331.06</v>
      </c>
      <c r="OE284" s="654">
        <v>465811.56</v>
      </c>
      <c r="OF284" s="654">
        <v>466321.17</v>
      </c>
      <c r="OG284" s="654">
        <v>466846.55</v>
      </c>
      <c r="OH284" s="654">
        <v>467395.09</v>
      </c>
      <c r="OI284" s="654">
        <v>467982.25</v>
      </c>
      <c r="OJ284" s="654">
        <v>467982.25</v>
      </c>
      <c r="OK284" s="654">
        <v>468596.61</v>
      </c>
      <c r="OL284" s="654">
        <v>469218.05</v>
      </c>
      <c r="OM284" s="654">
        <v>469856.08</v>
      </c>
      <c r="ON284" s="654">
        <v>470494.11</v>
      </c>
      <c r="OO284" s="654">
        <v>471142.1</v>
      </c>
      <c r="OP284" s="654">
        <v>471837.6</v>
      </c>
      <c r="OQ284" s="654">
        <v>471837.6</v>
      </c>
      <c r="OR284" s="654">
        <v>472545.15</v>
      </c>
      <c r="OS284" s="654">
        <v>473268.04</v>
      </c>
      <c r="OT284" s="654">
        <v>474022.25</v>
      </c>
      <c r="OU284" s="654">
        <v>474776.45</v>
      </c>
      <c r="OV284" s="654">
        <v>475539.71</v>
      </c>
      <c r="OW284" s="654">
        <v>476349.42</v>
      </c>
      <c r="OX284" s="654">
        <v>476349.42</v>
      </c>
      <c r="OY284" s="654">
        <v>477204.8</v>
      </c>
      <c r="OZ284" s="654">
        <v>478065.82</v>
      </c>
      <c r="PA284" s="654">
        <v>478927.72</v>
      </c>
      <c r="PB284" s="654">
        <v>479797.63</v>
      </c>
      <c r="PC284" s="654">
        <v>480697.82</v>
      </c>
      <c r="PD284" s="654">
        <v>481625.34</v>
      </c>
      <c r="PE284" s="654">
        <v>481625.34</v>
      </c>
      <c r="PF284" s="654">
        <v>482553.34</v>
      </c>
      <c r="PG284" s="654">
        <v>483497.48</v>
      </c>
      <c r="PH284" s="654">
        <v>484475.56</v>
      </c>
      <c r="PI284" s="654">
        <v>485454.82</v>
      </c>
      <c r="PJ284" s="654">
        <v>486720.42</v>
      </c>
      <c r="PK284" s="654">
        <v>487990.49</v>
      </c>
      <c r="PL284" s="654">
        <v>487990.49</v>
      </c>
      <c r="PM284" s="654">
        <v>489361.24</v>
      </c>
      <c r="PN284" s="654">
        <v>490821.48</v>
      </c>
      <c r="PO284" s="654">
        <v>494465.09</v>
      </c>
      <c r="PP284" s="654">
        <v>503540.21</v>
      </c>
      <c r="PQ284" s="654">
        <v>745316.85</v>
      </c>
      <c r="PR284" s="654">
        <v>1026268.01</v>
      </c>
      <c r="PS284" s="654">
        <v>1026268.01</v>
      </c>
      <c r="PT284" s="654">
        <v>1606293.27</v>
      </c>
      <c r="PU284" s="654">
        <v>1708484.56</v>
      </c>
      <c r="PV284" s="654">
        <v>1846684.49</v>
      </c>
      <c r="PW284" s="654">
        <v>1899710.39</v>
      </c>
      <c r="PX284" s="654">
        <v>1899710.39</v>
      </c>
      <c r="PY284" s="654">
        <v>1920819.31</v>
      </c>
      <c r="PZ284" s="654">
        <v>1920819.31</v>
      </c>
      <c r="QA284" s="654">
        <v>1956731.1</v>
      </c>
      <c r="QB284" s="654">
        <v>2003354.53</v>
      </c>
      <c r="QC284" s="654">
        <v>2050827.38</v>
      </c>
      <c r="QD284" s="654">
        <v>2139669.63</v>
      </c>
      <c r="QE284" s="654">
        <v>2285194.92</v>
      </c>
      <c r="QF284" s="654">
        <v>2446072.61</v>
      </c>
      <c r="QG284" s="654">
        <v>2446072.61</v>
      </c>
      <c r="QH284" s="654">
        <v>2829987.37</v>
      </c>
      <c r="QI284" s="654">
        <v>2843518.85</v>
      </c>
      <c r="QJ284" s="654">
        <v>2850537.9</v>
      </c>
      <c r="QK284" s="654">
        <v>2859193.16</v>
      </c>
      <c r="QL284" s="654">
        <v>2865002.95</v>
      </c>
      <c r="QM284" s="654">
        <v>2867583.39</v>
      </c>
      <c r="QN284" s="654">
        <v>2867583.39</v>
      </c>
      <c r="QO284" s="654">
        <v>2873457.92</v>
      </c>
      <c r="QP284" s="654">
        <v>2875314.62</v>
      </c>
      <c r="QQ284" s="654">
        <v>2877663.54</v>
      </c>
      <c r="QR284" s="654">
        <v>2882625.09</v>
      </c>
      <c r="QS284" s="654">
        <v>2883265.59</v>
      </c>
      <c r="QT284" s="654">
        <v>2884034.81</v>
      </c>
      <c r="QU284" s="654">
        <v>2884034.81</v>
      </c>
      <c r="QV284" s="654">
        <v>2885810.77</v>
      </c>
      <c r="QW284" s="654">
        <v>2886362.69</v>
      </c>
      <c r="QX284" s="654">
        <v>2887896.89</v>
      </c>
      <c r="QY284" s="654">
        <v>2890249.63</v>
      </c>
      <c r="QZ284" s="654">
        <v>2893812.42</v>
      </c>
      <c r="RA284" s="654">
        <v>2896584.19</v>
      </c>
      <c r="RB284" s="654">
        <v>2896584.19</v>
      </c>
      <c r="RC284" s="654">
        <v>2900639.79</v>
      </c>
      <c r="RD284" s="654">
        <v>2906709.48</v>
      </c>
      <c r="RE284" s="654">
        <v>2910566.88</v>
      </c>
      <c r="RF284" s="654">
        <v>2915997.86</v>
      </c>
      <c r="RG284" s="654">
        <v>2925442.65</v>
      </c>
      <c r="RH284" s="654">
        <v>2928572.91</v>
      </c>
      <c r="RI284" s="654">
        <v>2928572.91</v>
      </c>
      <c r="RJ284" s="654">
        <v>2932768.92</v>
      </c>
      <c r="RK284" s="654">
        <v>2939665.14</v>
      </c>
      <c r="RL284" s="654">
        <v>2940993.04</v>
      </c>
      <c r="RM284" s="654">
        <v>2942650.99</v>
      </c>
      <c r="RN284" s="654">
        <v>2943233.71</v>
      </c>
      <c r="RO284" s="654">
        <v>2944890.13</v>
      </c>
      <c r="RP284" s="654">
        <v>2944890.13</v>
      </c>
      <c r="RQ284" s="654">
        <v>2947640.18</v>
      </c>
      <c r="RR284" s="654">
        <v>2951449.17</v>
      </c>
      <c r="RS284" s="654">
        <v>2953582.99</v>
      </c>
      <c r="RT284" s="654">
        <v>2958133.72</v>
      </c>
      <c r="RU284" s="654">
        <v>2962615.19</v>
      </c>
      <c r="RV284" s="654">
        <v>2969423.92</v>
      </c>
      <c r="RW284" s="654">
        <v>2969423.92</v>
      </c>
      <c r="RX284" s="654">
        <v>2976090.03</v>
      </c>
      <c r="RY284" s="654">
        <v>2988088.53</v>
      </c>
      <c r="RZ284" s="654">
        <v>2990218.36</v>
      </c>
      <c r="SA284" s="654">
        <v>2991481.22</v>
      </c>
      <c r="SB284" s="654">
        <v>2994548.16</v>
      </c>
      <c r="SC284" s="654">
        <v>2994785.26</v>
      </c>
      <c r="SD284" s="654">
        <v>2994785.26</v>
      </c>
      <c r="SE284" s="654">
        <v>2995061.87</v>
      </c>
      <c r="SF284" s="654">
        <v>2995733.64</v>
      </c>
      <c r="SG284" s="654">
        <v>2995733.64</v>
      </c>
      <c r="SH284" s="654">
        <v>2995733.64</v>
      </c>
      <c r="SI284" s="654">
        <v>2995733.64</v>
      </c>
      <c r="SJ284" s="654">
        <v>2995733.64</v>
      </c>
      <c r="SK284" s="654">
        <v>2995733.64</v>
      </c>
      <c r="SL284" s="654">
        <v>2995733.64</v>
      </c>
      <c r="SM284" s="654">
        <v>2995733.64</v>
      </c>
      <c r="SN284" s="654">
        <v>2995733.64</v>
      </c>
      <c r="SO284" s="654">
        <v>2995733.64</v>
      </c>
      <c r="SP284" s="654">
        <v>2995733.64</v>
      </c>
      <c r="SQ284" s="654">
        <v>2995733.64</v>
      </c>
      <c r="SR284" s="654">
        <v>2995733.64</v>
      </c>
      <c r="SS284" s="654">
        <v>2995733.64</v>
      </c>
      <c r="ST284" s="654">
        <v>2995733.64</v>
      </c>
      <c r="SU284" s="654">
        <v>2995733.64</v>
      </c>
      <c r="SV284" s="654">
        <v>2995733.64</v>
      </c>
      <c r="SW284" s="654">
        <v>2995733.64</v>
      </c>
      <c r="SX284" s="654">
        <v>2995733.64</v>
      </c>
      <c r="SY284" s="654">
        <v>2995733.64</v>
      </c>
      <c r="SZ284" s="654">
        <v>2995733.64</v>
      </c>
      <c r="TA284" s="654">
        <v>2995733.64</v>
      </c>
      <c r="TB284" s="654">
        <v>2995733.64</v>
      </c>
      <c r="TC284" s="654">
        <v>2995733.64</v>
      </c>
      <c r="TD284" s="654">
        <v>2995733.64</v>
      </c>
      <c r="TE284" s="654">
        <v>2995733.64</v>
      </c>
      <c r="TF284" s="654">
        <v>2995733.64</v>
      </c>
      <c r="TG284" s="654">
        <v>2995733.64</v>
      </c>
      <c r="TH284" s="654">
        <v>2995733.64</v>
      </c>
      <c r="TI284" s="654">
        <v>2995733.64</v>
      </c>
      <c r="TJ284" s="654">
        <v>2995733.64</v>
      </c>
      <c r="TK284" s="654">
        <v>2995733.64</v>
      </c>
      <c r="TL284" s="654">
        <v>2995733.64</v>
      </c>
      <c r="TM284" s="654">
        <v>2995733.64</v>
      </c>
      <c r="TN284" s="654">
        <v>2995733.64</v>
      </c>
      <c r="TO284" s="654">
        <v>2995733.64</v>
      </c>
      <c r="TP284" s="654">
        <v>2995733.64</v>
      </c>
      <c r="TQ284" s="654">
        <v>2995733.64</v>
      </c>
      <c r="TR284" s="654">
        <v>2995733.64</v>
      </c>
      <c r="TS284" s="654">
        <v>2995733.64</v>
      </c>
      <c r="TT284" s="654">
        <v>2995733.64</v>
      </c>
      <c r="TU284" s="654">
        <v>2995733.64</v>
      </c>
      <c r="TV284" s="654">
        <v>2995733.64</v>
      </c>
      <c r="TW284" s="654">
        <v>2995733.64</v>
      </c>
      <c r="TX284" s="654">
        <v>2995733.64</v>
      </c>
      <c r="TY284" s="654">
        <v>2995733.64</v>
      </c>
      <c r="TZ284" s="654">
        <v>2995733.64</v>
      </c>
      <c r="UA284" s="654">
        <v>2995733.64</v>
      </c>
      <c r="UB284" s="654">
        <v>2995733.64</v>
      </c>
      <c r="UC284" s="654">
        <v>2995733.64</v>
      </c>
      <c r="UD284" s="654">
        <v>2995733.64</v>
      </c>
      <c r="UE284" s="654">
        <v>2995733.64</v>
      </c>
      <c r="UF284" s="654">
        <v>2995733.64</v>
      </c>
      <c r="UG284" s="654">
        <v>2995733.64</v>
      </c>
      <c r="UH284" s="654">
        <v>2995733.64</v>
      </c>
      <c r="UI284" s="654">
        <v>2995733.64</v>
      </c>
      <c r="UJ284" s="654">
        <v>2995733.64</v>
      </c>
      <c r="UK284" s="654">
        <v>2995733.64</v>
      </c>
      <c r="UL284" s="654">
        <v>2995733.64</v>
      </c>
      <c r="UM284" s="654">
        <v>2995733.64</v>
      </c>
      <c r="UN284" s="654">
        <v>2995733.64</v>
      </c>
      <c r="UO284" s="654">
        <v>2995733.64</v>
      </c>
      <c r="UP284" s="654">
        <v>2995733.64</v>
      </c>
      <c r="UQ284" s="654">
        <v>2995733.64</v>
      </c>
      <c r="UR284" s="654">
        <v>2995733.64</v>
      </c>
      <c r="US284" s="654">
        <v>2995733.64</v>
      </c>
      <c r="UT284" s="654">
        <v>2995733.64</v>
      </c>
      <c r="UU284" s="654">
        <v>2995733.64</v>
      </c>
      <c r="UV284" s="654">
        <v>2995733.64</v>
      </c>
      <c r="UW284" s="654">
        <v>2995733.64</v>
      </c>
      <c r="UX284" s="654">
        <v>2995733.64</v>
      </c>
      <c r="UY284" s="654">
        <v>2995733.64</v>
      </c>
      <c r="UZ284" s="654">
        <v>2995733.64</v>
      </c>
      <c r="VA284" s="654">
        <v>2995733.64</v>
      </c>
      <c r="VB284" s="654">
        <v>2995733.64</v>
      </c>
      <c r="VC284" s="654">
        <v>2995733.64</v>
      </c>
      <c r="VD284" s="654">
        <v>2995733.64</v>
      </c>
      <c r="VE284" s="654">
        <v>2995733.64</v>
      </c>
      <c r="VF284" s="654">
        <v>2995733.64</v>
      </c>
      <c r="VG284" s="654">
        <v>2995733.64</v>
      </c>
      <c r="VH284" s="654">
        <v>2995733.64</v>
      </c>
      <c r="VI284" s="654">
        <v>2995733.64</v>
      </c>
      <c r="VJ284" s="654">
        <v>2995733.64</v>
      </c>
      <c r="VK284" s="654">
        <v>2995733.64</v>
      </c>
      <c r="VL284" s="654">
        <v>2995733.64</v>
      </c>
      <c r="VM284" s="654">
        <v>2995733.64</v>
      </c>
    </row>
    <row r="285" spans="11:585">
      <c r="K285" t="s">
        <v>837</v>
      </c>
      <c r="M285" s="654">
        <v>0</v>
      </c>
      <c r="N285">
        <v>0</v>
      </c>
      <c r="O285">
        <v>0</v>
      </c>
      <c r="P285">
        <v>10157.99</v>
      </c>
      <c r="Q285">
        <v>0</v>
      </c>
      <c r="R285">
        <v>0</v>
      </c>
      <c r="S285" t="s">
        <v>6192</v>
      </c>
    </row>
    <row r="286" spans="11:585">
      <c r="K286" t="s">
        <v>1080</v>
      </c>
      <c r="M286" s="654">
        <v>11076181.82</v>
      </c>
      <c r="N286" s="654">
        <v>4419392</v>
      </c>
      <c r="O286" s="654">
        <v>1734353.19</v>
      </c>
      <c r="P286">
        <v>71778.259999999995</v>
      </c>
      <c r="Q286">
        <v>45641.48</v>
      </c>
      <c r="R286">
        <v>31071.69</v>
      </c>
      <c r="S286" t="s">
        <v>6192</v>
      </c>
      <c r="ET286" s="654">
        <v>1290.04</v>
      </c>
      <c r="EU286" s="654">
        <v>2580.0700000000002</v>
      </c>
      <c r="EV286" s="654">
        <v>3870.11</v>
      </c>
      <c r="EW286" s="654">
        <v>5160.1400000000003</v>
      </c>
      <c r="EX286" s="654">
        <v>6450.18</v>
      </c>
      <c r="EY286" s="654">
        <v>6450.18</v>
      </c>
      <c r="EZ286" s="654">
        <v>7740.21</v>
      </c>
      <c r="FA286" s="654">
        <v>9030.25</v>
      </c>
      <c r="FB286" s="654">
        <v>10320.290000000001</v>
      </c>
      <c r="FC286" s="654">
        <v>11610.32</v>
      </c>
      <c r="FD286" s="654">
        <v>12900.36</v>
      </c>
      <c r="FE286" s="654">
        <v>14190.39</v>
      </c>
      <c r="FF286" s="654">
        <v>14190.39</v>
      </c>
      <c r="FG286" s="654">
        <v>15480.43</v>
      </c>
      <c r="FH286" s="654">
        <v>16770.46</v>
      </c>
      <c r="FI286" s="654">
        <v>18060.5</v>
      </c>
      <c r="FJ286" s="654">
        <v>19350.53</v>
      </c>
      <c r="FK286" s="654">
        <v>20640.57</v>
      </c>
      <c r="FL286" s="654">
        <v>21930.61</v>
      </c>
      <c r="FM286" s="654">
        <v>21930.61</v>
      </c>
      <c r="FN286" s="654">
        <v>23220.639999999999</v>
      </c>
      <c r="FO286" s="654">
        <v>24510.68</v>
      </c>
      <c r="FP286" s="654">
        <v>25800.71</v>
      </c>
      <c r="FQ286" s="654">
        <v>27090.75</v>
      </c>
      <c r="FR286" s="654">
        <v>28380.78</v>
      </c>
      <c r="FS286" s="654">
        <v>29670.82</v>
      </c>
      <c r="FT286" s="654">
        <v>29670.82</v>
      </c>
      <c r="FU286" s="654">
        <v>30960.86</v>
      </c>
      <c r="FV286" s="654">
        <v>32250.89</v>
      </c>
      <c r="FW286" s="654">
        <v>33540.93</v>
      </c>
      <c r="FX286" s="654">
        <v>34830.959999999999</v>
      </c>
      <c r="FY286" s="654">
        <v>36121</v>
      </c>
      <c r="FZ286" s="654">
        <v>37411.03</v>
      </c>
      <c r="GA286" s="654">
        <v>37411.03</v>
      </c>
      <c r="GB286" s="654">
        <v>38701.07</v>
      </c>
      <c r="GC286" s="654">
        <v>39991.11</v>
      </c>
      <c r="GD286" s="654">
        <v>41281.14</v>
      </c>
      <c r="GE286" s="654">
        <v>42571.18</v>
      </c>
      <c r="GF286" s="654">
        <v>43861.36</v>
      </c>
      <c r="GG286" s="654">
        <v>45151.63</v>
      </c>
      <c r="GH286" s="654">
        <v>45151.63</v>
      </c>
      <c r="GI286" s="654">
        <v>46441.9</v>
      </c>
      <c r="GJ286" s="654">
        <v>48224.88</v>
      </c>
      <c r="GK286" s="654">
        <v>50375.14</v>
      </c>
      <c r="GL286" s="654">
        <v>52525.41</v>
      </c>
      <c r="GM286" s="654">
        <v>55137.83</v>
      </c>
      <c r="GN286" s="654">
        <v>58147.91</v>
      </c>
      <c r="GO286" s="654">
        <v>58147.91</v>
      </c>
      <c r="GP286" s="654">
        <v>61157.99</v>
      </c>
      <c r="GQ286" s="654">
        <v>64168.08</v>
      </c>
      <c r="GR286" s="654">
        <v>67178.16</v>
      </c>
      <c r="GS286" s="654">
        <v>70188.240000000005</v>
      </c>
      <c r="GT286" s="654">
        <v>73198.38</v>
      </c>
      <c r="GU286" s="654">
        <v>76208.58</v>
      </c>
      <c r="GV286" s="654">
        <v>76208.58</v>
      </c>
      <c r="GW286" s="654">
        <v>79218.78</v>
      </c>
      <c r="GX286" s="654">
        <v>82599.820000000007</v>
      </c>
      <c r="GY286" s="654">
        <v>86469.93</v>
      </c>
      <c r="GZ286" s="654">
        <v>90340.03</v>
      </c>
      <c r="HA286" s="654">
        <v>94210.15</v>
      </c>
      <c r="HB286" s="654">
        <v>98080.29</v>
      </c>
      <c r="HC286" s="654">
        <v>98080.29</v>
      </c>
      <c r="HD286" s="654">
        <v>101950.42</v>
      </c>
      <c r="HE286" s="654">
        <v>105975.53</v>
      </c>
      <c r="HF286" s="654">
        <v>110275.65</v>
      </c>
      <c r="HG286" s="654">
        <v>114575.77</v>
      </c>
      <c r="HH286" s="654">
        <v>118875.89</v>
      </c>
      <c r="HI286" s="654">
        <v>123176.01</v>
      </c>
      <c r="HJ286" s="654">
        <v>123176.01</v>
      </c>
      <c r="HK286" s="654">
        <v>127476.13</v>
      </c>
      <c r="HL286" s="654">
        <v>130531</v>
      </c>
      <c r="HM286" s="654">
        <v>130531</v>
      </c>
      <c r="HN286" s="654">
        <v>130531</v>
      </c>
      <c r="HO286" s="654">
        <v>130531</v>
      </c>
      <c r="HP286" s="654">
        <v>130531</v>
      </c>
      <c r="HQ286" s="654">
        <v>130531</v>
      </c>
      <c r="HR286" s="654">
        <v>130531</v>
      </c>
      <c r="HS286" s="654">
        <v>130531</v>
      </c>
      <c r="HT286" s="654">
        <v>130531</v>
      </c>
      <c r="HU286" s="654">
        <v>134531.41</v>
      </c>
      <c r="HV286" s="654">
        <v>138531.82</v>
      </c>
      <c r="HW286" s="654">
        <v>142532.23000000001</v>
      </c>
      <c r="HX286" s="654">
        <v>142532.23000000001</v>
      </c>
      <c r="HY286" s="654">
        <v>146532.63</v>
      </c>
      <c r="HZ286" s="654">
        <v>150533.04</v>
      </c>
      <c r="IA286" s="654">
        <v>154533.45000000001</v>
      </c>
      <c r="IB286" s="654">
        <v>158533.85999999999</v>
      </c>
      <c r="IC286" s="654">
        <v>162534.26</v>
      </c>
      <c r="ID286" s="654">
        <v>166534.67000000001</v>
      </c>
      <c r="IE286" s="654">
        <v>166534.67000000001</v>
      </c>
      <c r="IF286" s="654">
        <v>170535.08</v>
      </c>
      <c r="IG286" s="654">
        <v>174535.49</v>
      </c>
      <c r="IH286" s="654">
        <v>178535.89</v>
      </c>
      <c r="II286" s="654">
        <v>182536.3</v>
      </c>
      <c r="IJ286" s="654">
        <v>186536.71</v>
      </c>
      <c r="IK286" s="654">
        <v>190537.12</v>
      </c>
      <c r="IL286" s="654">
        <v>190537.12</v>
      </c>
      <c r="IM286" s="654">
        <v>194537.52</v>
      </c>
      <c r="IN286" s="654">
        <v>198537.93</v>
      </c>
      <c r="IO286" s="654">
        <v>202538.34</v>
      </c>
      <c r="IP286" s="654">
        <v>206538.74</v>
      </c>
      <c r="IQ286" s="654">
        <v>210539.15</v>
      </c>
      <c r="IR286" s="654">
        <v>210539.15</v>
      </c>
      <c r="IS286" s="654">
        <v>210539.15</v>
      </c>
      <c r="IT286" s="654">
        <v>210539.15</v>
      </c>
      <c r="IU286" s="654">
        <v>210539.15</v>
      </c>
      <c r="IV286" s="654">
        <v>210539.15</v>
      </c>
      <c r="IW286" s="654">
        <v>215873.03</v>
      </c>
      <c r="IX286" s="654">
        <v>221206.91</v>
      </c>
      <c r="IY286" s="654">
        <v>226540.78</v>
      </c>
      <c r="IZ286" s="654">
        <v>226540.78</v>
      </c>
      <c r="JA286" s="654">
        <v>231874.66</v>
      </c>
      <c r="JB286" s="654">
        <v>237208.54</v>
      </c>
      <c r="JC286" s="654">
        <v>242542.41</v>
      </c>
      <c r="JD286" s="654">
        <v>247876.29</v>
      </c>
      <c r="JE286" s="654">
        <v>253210.17</v>
      </c>
      <c r="JF286" s="654">
        <v>258544.04</v>
      </c>
      <c r="JG286" s="654">
        <v>258544.04</v>
      </c>
      <c r="JH286" s="654">
        <v>263877.92</v>
      </c>
      <c r="JI286" s="654">
        <v>269211.8</v>
      </c>
      <c r="JJ286" s="654">
        <v>274545.67</v>
      </c>
      <c r="JK286" s="654">
        <v>279879.55</v>
      </c>
      <c r="JL286" s="654">
        <v>285213.42</v>
      </c>
      <c r="JM286" s="654">
        <v>293110.53000000003</v>
      </c>
      <c r="JN286" s="654">
        <v>293110.53000000003</v>
      </c>
      <c r="JO286" s="654">
        <v>302000.32</v>
      </c>
      <c r="JP286" s="654">
        <v>311882.81</v>
      </c>
      <c r="JQ286" s="654">
        <v>324328.52</v>
      </c>
      <c r="JR286" s="654">
        <v>336774.23</v>
      </c>
      <c r="JS286" s="654">
        <v>349219.94</v>
      </c>
      <c r="JT286" s="654">
        <v>361665.66</v>
      </c>
      <c r="JU286" s="654">
        <v>361665.66</v>
      </c>
      <c r="JV286" s="654">
        <v>374111.37</v>
      </c>
      <c r="JW286" s="654">
        <v>386557.08</v>
      </c>
      <c r="JX286" s="654">
        <v>399002.79</v>
      </c>
      <c r="JY286" s="654">
        <v>414863.08</v>
      </c>
      <c r="JZ286" s="654">
        <v>430864.11</v>
      </c>
      <c r="KA286" s="654">
        <v>446865.76</v>
      </c>
      <c r="KB286" s="654">
        <v>446865.76</v>
      </c>
      <c r="KC286" s="654">
        <v>462868</v>
      </c>
      <c r="KD286" s="654">
        <v>479010.94</v>
      </c>
      <c r="KE286" s="654">
        <v>496790.53</v>
      </c>
      <c r="KF286" s="654">
        <v>514570.12</v>
      </c>
      <c r="KG286" s="654">
        <v>532349.71</v>
      </c>
      <c r="KH286" s="654">
        <v>550129.30000000005</v>
      </c>
      <c r="KI286" s="654">
        <v>550129.30000000005</v>
      </c>
      <c r="KJ286" s="654">
        <v>565083.1</v>
      </c>
      <c r="KK286" s="654">
        <v>565813.23</v>
      </c>
      <c r="KL286" s="654">
        <v>567030.11</v>
      </c>
      <c r="KM286" s="654">
        <v>569220.5</v>
      </c>
      <c r="KN286" s="654">
        <v>569220.5</v>
      </c>
      <c r="KO286" s="654">
        <v>569932.23</v>
      </c>
      <c r="KP286" s="654">
        <v>569932.23</v>
      </c>
      <c r="KQ286" s="654">
        <v>573490.89</v>
      </c>
      <c r="KR286" s="654">
        <v>577049.54</v>
      </c>
      <c r="KS286" s="654">
        <v>580608.19999999995</v>
      </c>
      <c r="KT286" s="654">
        <v>584166.85</v>
      </c>
      <c r="KU286" s="654">
        <v>588674.48</v>
      </c>
      <c r="KV286" s="654">
        <v>596978.01</v>
      </c>
      <c r="KW286" s="654">
        <v>596978.01</v>
      </c>
      <c r="KX286" s="654">
        <v>607179.49</v>
      </c>
      <c r="KY286" s="654">
        <v>616669.23</v>
      </c>
      <c r="KZ286" s="654">
        <v>616669.23</v>
      </c>
      <c r="LA286" s="654">
        <v>616669.23</v>
      </c>
      <c r="LB286" s="654">
        <v>618135.18999999994</v>
      </c>
      <c r="LC286" s="654">
        <v>619845.46</v>
      </c>
      <c r="LD286" s="654">
        <v>619845.46</v>
      </c>
      <c r="LE286" s="654">
        <v>623999</v>
      </c>
      <c r="LF286" s="654">
        <v>623999</v>
      </c>
      <c r="LG286" s="654">
        <v>623999</v>
      </c>
      <c r="LH286" s="654">
        <v>623999</v>
      </c>
      <c r="LI286" s="654">
        <v>623999</v>
      </c>
      <c r="LJ286" s="654">
        <v>623999</v>
      </c>
      <c r="LK286" s="654">
        <v>623999</v>
      </c>
      <c r="LL286" s="654">
        <v>623999</v>
      </c>
      <c r="LM286" s="654">
        <v>623999</v>
      </c>
      <c r="LN286" s="654">
        <v>623999</v>
      </c>
      <c r="LO286" s="654">
        <v>623999</v>
      </c>
      <c r="LP286" s="654">
        <v>623999</v>
      </c>
      <c r="LQ286" s="654">
        <v>623999</v>
      </c>
      <c r="LR286" s="654">
        <v>623999</v>
      </c>
      <c r="LS286" s="654">
        <v>623999</v>
      </c>
      <c r="LT286" s="654">
        <v>623999</v>
      </c>
      <c r="LU286" s="654">
        <v>623999</v>
      </c>
      <c r="LV286" s="654">
        <v>623999</v>
      </c>
      <c r="LW286" s="654">
        <v>623999</v>
      </c>
      <c r="LX286" s="654">
        <v>623999</v>
      </c>
      <c r="LY286" s="654">
        <v>623999</v>
      </c>
      <c r="LZ286" s="654">
        <v>623999</v>
      </c>
      <c r="MA286" s="654">
        <v>623999</v>
      </c>
      <c r="MB286" s="654">
        <v>623999</v>
      </c>
      <c r="MC286" s="654">
        <v>623999</v>
      </c>
      <c r="MD286" s="654">
        <v>623999</v>
      </c>
      <c r="ME286" s="654">
        <v>623999</v>
      </c>
      <c r="MF286" s="654">
        <v>623999</v>
      </c>
      <c r="MG286" s="654">
        <v>623999</v>
      </c>
      <c r="MH286" s="654">
        <v>623999</v>
      </c>
      <c r="MI286" s="654">
        <v>623999</v>
      </c>
      <c r="MJ286" s="654">
        <v>623999</v>
      </c>
      <c r="MK286" s="654">
        <v>639399.73</v>
      </c>
      <c r="ML286" s="654">
        <v>654800.44999999995</v>
      </c>
      <c r="MM286" s="654">
        <v>654800.44999999995</v>
      </c>
      <c r="MN286" s="654">
        <v>670201.18000000005</v>
      </c>
      <c r="MO286" s="654">
        <v>685601.9</v>
      </c>
      <c r="MP286" s="654">
        <v>701002.63</v>
      </c>
      <c r="MQ286" s="654">
        <v>716403.36</v>
      </c>
      <c r="MR286" s="654">
        <v>731804.08</v>
      </c>
      <c r="MS286" s="654">
        <v>747204.81</v>
      </c>
      <c r="MT286" s="654">
        <v>747204.81</v>
      </c>
      <c r="MU286" s="654">
        <v>762605.54</v>
      </c>
      <c r="MV286" s="654">
        <v>778006.26</v>
      </c>
      <c r="MW286" s="654">
        <v>793406.99</v>
      </c>
      <c r="MX286" s="654">
        <v>808807.72</v>
      </c>
      <c r="MY286" s="654">
        <v>824208.44</v>
      </c>
      <c r="MZ286" s="654">
        <v>839609.17</v>
      </c>
      <c r="NA286" s="654">
        <v>839609.17</v>
      </c>
      <c r="NB286" s="654">
        <v>855009.9</v>
      </c>
      <c r="NC286" s="654">
        <v>872057.65</v>
      </c>
      <c r="ND286" s="654">
        <v>897725.52</v>
      </c>
      <c r="NE286" s="654">
        <v>932013.53</v>
      </c>
      <c r="NF286" s="654">
        <v>967948.56</v>
      </c>
      <c r="NG286" s="654">
        <v>1003884.88</v>
      </c>
      <c r="NH286" s="654">
        <v>1003884.88</v>
      </c>
      <c r="NI286" s="654">
        <v>1039826.39</v>
      </c>
      <c r="NJ286" s="654">
        <v>1084788.74</v>
      </c>
      <c r="NK286" s="654">
        <v>1130991.83</v>
      </c>
      <c r="NL286" s="654">
        <v>1178425.1599999999</v>
      </c>
      <c r="NM286" s="654">
        <v>1229760.9099999999</v>
      </c>
      <c r="NN286" s="654">
        <v>1281096.67</v>
      </c>
      <c r="NO286" s="654">
        <v>1281096.67</v>
      </c>
      <c r="NP286" s="654">
        <v>1301630.97</v>
      </c>
      <c r="NQ286" s="654">
        <v>1301630.97</v>
      </c>
      <c r="NR286" s="654">
        <v>1301630.97</v>
      </c>
      <c r="NS286" s="654">
        <v>1301630.97</v>
      </c>
      <c r="NT286" s="654">
        <v>1304055.31</v>
      </c>
      <c r="NU286" s="654">
        <v>1309712.0900000001</v>
      </c>
      <c r="NV286" s="654">
        <v>1309712.0900000001</v>
      </c>
      <c r="NW286" s="654">
        <v>1313436.06</v>
      </c>
      <c r="NX286" s="654">
        <v>1333287.57</v>
      </c>
      <c r="NY286" s="654">
        <v>1361930.17</v>
      </c>
      <c r="NZ286" s="654">
        <v>1405866.34</v>
      </c>
      <c r="OA286" s="654">
        <v>1410437.87</v>
      </c>
      <c r="OB286" s="654">
        <v>1415009.4</v>
      </c>
      <c r="OC286" s="654">
        <v>1415009.4</v>
      </c>
      <c r="OD286" s="654">
        <v>1419580.92</v>
      </c>
      <c r="OE286" s="654">
        <v>1424152.45</v>
      </c>
      <c r="OF286" s="654">
        <v>1428723.97</v>
      </c>
      <c r="OG286" s="654">
        <v>1433295.5</v>
      </c>
      <c r="OH286" s="654">
        <v>1437867.03</v>
      </c>
      <c r="OI286" s="654">
        <v>1442438.55</v>
      </c>
      <c r="OJ286" s="654">
        <v>1442438.55</v>
      </c>
      <c r="OK286" s="654">
        <v>1447010.08</v>
      </c>
      <c r="OL286" s="654">
        <v>1451581.61</v>
      </c>
      <c r="OM286" s="654">
        <v>1456153.13</v>
      </c>
      <c r="ON286" s="654">
        <v>1460724.66</v>
      </c>
      <c r="OO286" s="654">
        <v>1465296.19</v>
      </c>
      <c r="OP286" s="654">
        <v>1469867.71</v>
      </c>
      <c r="OQ286" s="654">
        <v>1469867.71</v>
      </c>
      <c r="OR286" s="654">
        <v>1474439.24</v>
      </c>
      <c r="OS286" s="654">
        <v>1479010.77</v>
      </c>
      <c r="OT286" s="654">
        <v>1483582.29</v>
      </c>
      <c r="OU286" s="654">
        <v>1488153.82</v>
      </c>
      <c r="OV286" s="654">
        <v>1492725.35</v>
      </c>
      <c r="OW286" s="654">
        <v>1499209.65</v>
      </c>
      <c r="OX286" s="654">
        <v>1499209.65</v>
      </c>
      <c r="OY286" s="654">
        <v>1505693.95</v>
      </c>
      <c r="OZ286" s="654">
        <v>1513397.32</v>
      </c>
      <c r="PA286" s="654">
        <v>1522929.3</v>
      </c>
      <c r="PB286" s="654">
        <v>1534289.9</v>
      </c>
      <c r="PC286" s="654">
        <v>1546869.57</v>
      </c>
      <c r="PD286" s="654">
        <v>1559449.24</v>
      </c>
      <c r="PE286" s="654">
        <v>1559449.24</v>
      </c>
      <c r="PF286" s="654">
        <v>1572028.91</v>
      </c>
      <c r="PG286" s="654">
        <v>1584608.58</v>
      </c>
      <c r="PH286" s="654">
        <v>1597797.78</v>
      </c>
      <c r="PI286" s="654">
        <v>1614445.28</v>
      </c>
      <c r="PJ286" s="654">
        <v>1632559.24</v>
      </c>
      <c r="PK286" s="654">
        <v>1650736.96</v>
      </c>
      <c r="PL286" s="654">
        <v>1650736.96</v>
      </c>
      <c r="PM286" s="654">
        <v>1670339.05</v>
      </c>
      <c r="PN286" s="654">
        <v>1691315.8</v>
      </c>
      <c r="PO286" s="654">
        <v>1712738.85</v>
      </c>
      <c r="PP286" s="654">
        <v>1734353.19</v>
      </c>
      <c r="PQ286" s="654">
        <v>1818514.18</v>
      </c>
      <c r="PR286" s="654">
        <v>1939262</v>
      </c>
      <c r="PS286" s="654">
        <v>1939262</v>
      </c>
      <c r="PT286" s="654">
        <v>2037019.89</v>
      </c>
      <c r="PU286" s="654">
        <v>2239559.81</v>
      </c>
      <c r="PV286" s="654">
        <v>2455780.4900000002</v>
      </c>
      <c r="PW286" s="654">
        <v>2568747.0699999998</v>
      </c>
      <c r="PX286" s="654">
        <v>2568747.0699999998</v>
      </c>
      <c r="PY286" s="654">
        <v>2598029.88</v>
      </c>
      <c r="PZ286" s="654">
        <v>2598029.88</v>
      </c>
      <c r="QA286" s="654">
        <v>2645494.77</v>
      </c>
      <c r="QB286" s="654">
        <v>2667950.46</v>
      </c>
      <c r="QC286" s="654">
        <v>2720347.07</v>
      </c>
      <c r="QD286" s="654">
        <v>2734999.54</v>
      </c>
      <c r="QE286" s="654">
        <v>2769188.62</v>
      </c>
      <c r="QF286" s="654">
        <v>2806274.31</v>
      </c>
      <c r="QG286" s="654">
        <v>2806274.31</v>
      </c>
      <c r="QH286" s="654">
        <v>2892807.57</v>
      </c>
      <c r="QI286" s="654">
        <v>3053519.64</v>
      </c>
      <c r="QJ286" s="654">
        <v>3490171.14</v>
      </c>
      <c r="QK286" s="654">
        <v>4419392</v>
      </c>
      <c r="QL286" s="654">
        <v>6594424.75</v>
      </c>
      <c r="QM286" s="654">
        <v>6605891.6299999999</v>
      </c>
      <c r="QN286" s="654">
        <v>6605891.6299999999</v>
      </c>
      <c r="QO286" s="654">
        <v>6706246.4000000004</v>
      </c>
      <c r="QP286" s="654">
        <v>6886164.79</v>
      </c>
      <c r="QQ286" s="654">
        <v>6905270.3300000001</v>
      </c>
      <c r="QR286" s="654">
        <v>6907518.04</v>
      </c>
      <c r="QS286" s="654">
        <v>6911235.5899999999</v>
      </c>
      <c r="QT286" s="654">
        <v>6917760.5599999996</v>
      </c>
      <c r="QU286" s="654">
        <v>6917760.5599999996</v>
      </c>
      <c r="QV286" s="654">
        <v>7147562.8799999999</v>
      </c>
      <c r="QW286" s="654">
        <v>7662400.0199999996</v>
      </c>
      <c r="QX286" s="654">
        <v>7698812.2800000003</v>
      </c>
      <c r="QY286" s="654">
        <v>7778556.9400000004</v>
      </c>
      <c r="QZ286" s="654">
        <v>7904379.8200000003</v>
      </c>
      <c r="RA286" s="654">
        <v>8207645.29</v>
      </c>
      <c r="RB286" s="654">
        <v>8207645.29</v>
      </c>
      <c r="RC286" s="654">
        <v>8835718.6899999995</v>
      </c>
      <c r="RD286" s="654">
        <v>8894786.2899999991</v>
      </c>
      <c r="RE286" s="654">
        <v>9021806.3599999994</v>
      </c>
      <c r="RF286" s="654">
        <v>9054568.8100000005</v>
      </c>
      <c r="RG286" s="654">
        <v>9083401.6899999995</v>
      </c>
      <c r="RH286" s="654">
        <v>9142264.3499999996</v>
      </c>
      <c r="RI286" s="654">
        <v>9142264.3499999996</v>
      </c>
      <c r="RJ286" s="654">
        <v>9186314.3000000007</v>
      </c>
      <c r="RK286" s="654">
        <v>9282303.1899999995</v>
      </c>
      <c r="RL286" s="654">
        <v>9302857.0099999998</v>
      </c>
      <c r="RM286" s="654">
        <v>9391911.1500000004</v>
      </c>
      <c r="RN286" s="654">
        <v>9565470.3800000008</v>
      </c>
      <c r="RO286" s="654">
        <v>9659244.1300000008</v>
      </c>
      <c r="RP286" s="654">
        <v>9659244.1300000008</v>
      </c>
      <c r="RQ286" s="654">
        <v>9694056.7200000007</v>
      </c>
      <c r="RR286" s="654">
        <v>9759362.1199999992</v>
      </c>
      <c r="RS286" s="654">
        <v>9760036.4100000001</v>
      </c>
      <c r="RT286" s="654">
        <v>9761609.7699999996</v>
      </c>
      <c r="RU286" s="654">
        <v>9770523.0099999998</v>
      </c>
      <c r="RV286" s="654">
        <v>9791320.5899999999</v>
      </c>
      <c r="RW286" s="654">
        <v>9791320.5899999999</v>
      </c>
      <c r="RX286" s="654">
        <v>9803194.5800000001</v>
      </c>
      <c r="RY286" s="654">
        <v>9830900.5399999991</v>
      </c>
      <c r="RZ286" s="654">
        <v>10041966.24</v>
      </c>
      <c r="SA286" s="654">
        <v>10337241.25</v>
      </c>
      <c r="SB286" s="654">
        <v>10830022.800000001</v>
      </c>
      <c r="SC286" s="654">
        <v>10862313.9</v>
      </c>
      <c r="SD286" s="654">
        <v>10862313.9</v>
      </c>
      <c r="SE286" s="654">
        <v>10896785.34</v>
      </c>
      <c r="SF286" s="654">
        <v>10977218.720000001</v>
      </c>
      <c r="SG286" s="654">
        <v>10995198.439999999</v>
      </c>
      <c r="SH286" s="654">
        <v>11037151.109999999</v>
      </c>
      <c r="SI286" s="654">
        <v>11048860.32</v>
      </c>
      <c r="SJ286" s="654">
        <v>11076181.82</v>
      </c>
      <c r="SK286" s="654">
        <v>11076181.82</v>
      </c>
      <c r="SL286" s="654">
        <v>11076181.82</v>
      </c>
      <c r="SM286" s="654">
        <v>11076181.82</v>
      </c>
      <c r="SN286" s="654">
        <v>11076181.82</v>
      </c>
      <c r="SO286" s="654">
        <v>11076181.82</v>
      </c>
      <c r="SP286" s="654">
        <v>11076181.82</v>
      </c>
      <c r="SQ286" s="654">
        <v>11076181.82</v>
      </c>
      <c r="SR286" s="654">
        <v>11076181.82</v>
      </c>
      <c r="SS286" s="654">
        <v>11076181.82</v>
      </c>
      <c r="ST286" s="654">
        <v>11076181.82</v>
      </c>
      <c r="SU286" s="654">
        <v>11076181.82</v>
      </c>
      <c r="SV286" s="654">
        <v>11076181.82</v>
      </c>
      <c r="SW286" s="654">
        <v>11076181.82</v>
      </c>
      <c r="SX286" s="654">
        <v>11076181.82</v>
      </c>
      <c r="SY286" s="654">
        <v>11076181.82</v>
      </c>
      <c r="SZ286" s="654">
        <v>11076181.82</v>
      </c>
      <c r="TA286" s="654">
        <v>11076181.82</v>
      </c>
      <c r="TB286" s="654">
        <v>11076181.82</v>
      </c>
      <c r="TC286" s="654">
        <v>11076181.82</v>
      </c>
      <c r="TD286" s="654">
        <v>11076181.82</v>
      </c>
      <c r="TE286" s="654">
        <v>11076181.82</v>
      </c>
      <c r="TF286" s="654">
        <v>11076181.82</v>
      </c>
      <c r="TG286" s="654">
        <v>11076181.82</v>
      </c>
      <c r="TH286" s="654">
        <v>11076181.82</v>
      </c>
      <c r="TI286" s="654">
        <v>11076181.82</v>
      </c>
      <c r="TJ286" s="654">
        <v>11076181.82</v>
      </c>
      <c r="TK286" s="654">
        <v>11076181.82</v>
      </c>
      <c r="TL286" s="654">
        <v>11076181.82</v>
      </c>
      <c r="TM286" s="654">
        <v>11076181.82</v>
      </c>
      <c r="TN286" s="654">
        <v>11076181.82</v>
      </c>
      <c r="TO286" s="654">
        <v>11076181.82</v>
      </c>
      <c r="TP286" s="654">
        <v>11076181.82</v>
      </c>
      <c r="TQ286" s="654">
        <v>11076181.82</v>
      </c>
      <c r="TR286" s="654">
        <v>11076181.82</v>
      </c>
      <c r="TS286" s="654">
        <v>11076181.82</v>
      </c>
      <c r="TT286" s="654">
        <v>11076181.82</v>
      </c>
      <c r="TU286" s="654">
        <v>11076181.82</v>
      </c>
      <c r="TV286" s="654">
        <v>11076181.82</v>
      </c>
      <c r="TW286" s="654">
        <v>11076181.82</v>
      </c>
      <c r="TX286" s="654">
        <v>11076181.82</v>
      </c>
      <c r="TY286" s="654">
        <v>11076181.82</v>
      </c>
      <c r="TZ286" s="654">
        <v>11076181.82</v>
      </c>
      <c r="UA286" s="654">
        <v>11076181.82</v>
      </c>
      <c r="UB286" s="654">
        <v>11076181.82</v>
      </c>
      <c r="UC286" s="654">
        <v>11076181.82</v>
      </c>
      <c r="UD286" s="654">
        <v>11076181.82</v>
      </c>
      <c r="UE286" s="654">
        <v>11076181.82</v>
      </c>
      <c r="UF286" s="654">
        <v>11076181.82</v>
      </c>
      <c r="UG286" s="654">
        <v>11076181.82</v>
      </c>
      <c r="UH286" s="654">
        <v>11076181.82</v>
      </c>
      <c r="UI286" s="654">
        <v>11076181.82</v>
      </c>
      <c r="UJ286" s="654">
        <v>11076181.82</v>
      </c>
      <c r="UK286" s="654">
        <v>11076181.82</v>
      </c>
      <c r="UL286" s="654">
        <v>11076181.82</v>
      </c>
      <c r="UM286" s="654">
        <v>11076181.82</v>
      </c>
      <c r="UN286" s="654">
        <v>11076181.82</v>
      </c>
      <c r="UO286" s="654">
        <v>11076181.82</v>
      </c>
      <c r="UP286" s="654">
        <v>11076181.82</v>
      </c>
      <c r="UQ286" s="654">
        <v>11076181.82</v>
      </c>
      <c r="UR286" s="654">
        <v>11076181.82</v>
      </c>
      <c r="US286" s="654">
        <v>11076181.82</v>
      </c>
      <c r="UT286" s="654">
        <v>11076181.82</v>
      </c>
      <c r="UU286" s="654">
        <v>11076181.82</v>
      </c>
      <c r="UV286" s="654">
        <v>11076181.82</v>
      </c>
      <c r="UW286" s="654">
        <v>11076181.82</v>
      </c>
      <c r="UX286" s="654">
        <v>11076181.82</v>
      </c>
      <c r="UY286" s="654">
        <v>11076181.82</v>
      </c>
      <c r="UZ286" s="654">
        <v>11076181.82</v>
      </c>
      <c r="VA286" s="654">
        <v>11076181.82</v>
      </c>
      <c r="VB286" s="654">
        <v>11076181.82</v>
      </c>
      <c r="VC286" s="654">
        <v>11076181.82</v>
      </c>
      <c r="VD286" s="654">
        <v>11076181.82</v>
      </c>
      <c r="VE286" s="654">
        <v>11076181.82</v>
      </c>
      <c r="VF286" s="654">
        <v>11076181.82</v>
      </c>
      <c r="VG286" s="654">
        <v>11076181.82</v>
      </c>
      <c r="VH286" s="654">
        <v>11076181.82</v>
      </c>
      <c r="VI286" s="654">
        <v>11076181.82</v>
      </c>
      <c r="VJ286" s="654">
        <v>11076181.82</v>
      </c>
      <c r="VK286" s="654">
        <v>11076181.82</v>
      </c>
      <c r="VL286" s="654">
        <v>11076181.82</v>
      </c>
      <c r="VM286" s="654">
        <v>11076181.82</v>
      </c>
    </row>
    <row r="287" spans="11:585">
      <c r="K287" t="s">
        <v>834</v>
      </c>
      <c r="M287" s="654">
        <v>0</v>
      </c>
      <c r="N287">
        <v>0</v>
      </c>
      <c r="O287">
        <v>0</v>
      </c>
      <c r="P287">
        <v>5518</v>
      </c>
      <c r="Q287">
        <v>5518</v>
      </c>
      <c r="R287">
        <v>5474.26</v>
      </c>
      <c r="S287" t="s">
        <v>6192</v>
      </c>
    </row>
    <row r="288" spans="11:585">
      <c r="K288" t="s">
        <v>835</v>
      </c>
      <c r="M288" s="654">
        <v>0</v>
      </c>
      <c r="N288">
        <v>0</v>
      </c>
      <c r="O288">
        <v>0</v>
      </c>
      <c r="P288">
        <v>44188.07</v>
      </c>
      <c r="Q288">
        <v>35931.26</v>
      </c>
      <c r="R288">
        <v>23833.72</v>
      </c>
      <c r="S288" t="s">
        <v>6192</v>
      </c>
    </row>
    <row r="289" spans="11:585">
      <c r="K289" t="s">
        <v>836</v>
      </c>
      <c r="M289" s="654">
        <v>11076181.82</v>
      </c>
      <c r="N289" s="654">
        <v>4419392</v>
      </c>
      <c r="O289" s="654">
        <v>1734353.19</v>
      </c>
      <c r="P289">
        <v>14498.77</v>
      </c>
      <c r="Q289">
        <v>4192.22</v>
      </c>
      <c r="R289">
        <v>1763.71</v>
      </c>
      <c r="S289" t="s">
        <v>6192</v>
      </c>
      <c r="ET289" s="654">
        <v>1290.04</v>
      </c>
      <c r="EU289" s="654">
        <v>2580.0700000000002</v>
      </c>
      <c r="EV289" s="654">
        <v>3870.11</v>
      </c>
      <c r="EW289" s="654">
        <v>5160.1400000000003</v>
      </c>
      <c r="EX289" s="654">
        <v>6450.18</v>
      </c>
      <c r="EY289" s="654">
        <v>6450.18</v>
      </c>
      <c r="EZ289" s="654">
        <v>7740.21</v>
      </c>
      <c r="FA289" s="654">
        <v>9030.25</v>
      </c>
      <c r="FB289" s="654">
        <v>10320.290000000001</v>
      </c>
      <c r="FC289" s="654">
        <v>11610.32</v>
      </c>
      <c r="FD289" s="654">
        <v>12900.36</v>
      </c>
      <c r="FE289" s="654">
        <v>14190.39</v>
      </c>
      <c r="FF289" s="654">
        <v>14190.39</v>
      </c>
      <c r="FG289" s="654">
        <v>15480.43</v>
      </c>
      <c r="FH289" s="654">
        <v>16770.46</v>
      </c>
      <c r="FI289" s="654">
        <v>18060.5</v>
      </c>
      <c r="FJ289" s="654">
        <v>19350.53</v>
      </c>
      <c r="FK289" s="654">
        <v>20640.57</v>
      </c>
      <c r="FL289" s="654">
        <v>21930.61</v>
      </c>
      <c r="FM289" s="654">
        <v>21930.61</v>
      </c>
      <c r="FN289" s="654">
        <v>23220.639999999999</v>
      </c>
      <c r="FO289" s="654">
        <v>24510.68</v>
      </c>
      <c r="FP289" s="654">
        <v>25800.71</v>
      </c>
      <c r="FQ289" s="654">
        <v>27090.75</v>
      </c>
      <c r="FR289" s="654">
        <v>28380.78</v>
      </c>
      <c r="FS289" s="654">
        <v>29670.82</v>
      </c>
      <c r="FT289" s="654">
        <v>29670.82</v>
      </c>
      <c r="FU289" s="654">
        <v>30960.86</v>
      </c>
      <c r="FV289" s="654">
        <v>32250.89</v>
      </c>
      <c r="FW289" s="654">
        <v>33540.93</v>
      </c>
      <c r="FX289" s="654">
        <v>34830.959999999999</v>
      </c>
      <c r="FY289" s="654">
        <v>36121</v>
      </c>
      <c r="FZ289" s="654">
        <v>37411.03</v>
      </c>
      <c r="GA289" s="654">
        <v>37411.03</v>
      </c>
      <c r="GB289" s="654">
        <v>38701.07</v>
      </c>
      <c r="GC289" s="654">
        <v>39991.11</v>
      </c>
      <c r="GD289" s="654">
        <v>41281.14</v>
      </c>
      <c r="GE289" s="654">
        <v>42571.18</v>
      </c>
      <c r="GF289" s="654">
        <v>43861.36</v>
      </c>
      <c r="GG289" s="654">
        <v>45151.63</v>
      </c>
      <c r="GH289" s="654">
        <v>45151.63</v>
      </c>
      <c r="GI289" s="654">
        <v>46441.9</v>
      </c>
      <c r="GJ289" s="654">
        <v>48224.88</v>
      </c>
      <c r="GK289" s="654">
        <v>50375.14</v>
      </c>
      <c r="GL289" s="654">
        <v>52525.41</v>
      </c>
      <c r="GM289" s="654">
        <v>55137.83</v>
      </c>
      <c r="GN289" s="654">
        <v>58147.91</v>
      </c>
      <c r="GO289" s="654">
        <v>58147.91</v>
      </c>
      <c r="GP289" s="654">
        <v>61157.99</v>
      </c>
      <c r="GQ289" s="654">
        <v>64168.08</v>
      </c>
      <c r="GR289" s="654">
        <v>67178.16</v>
      </c>
      <c r="GS289" s="654">
        <v>70188.240000000005</v>
      </c>
      <c r="GT289" s="654">
        <v>73198.38</v>
      </c>
      <c r="GU289" s="654">
        <v>76208.58</v>
      </c>
      <c r="GV289" s="654">
        <v>76208.58</v>
      </c>
      <c r="GW289" s="654">
        <v>79218.78</v>
      </c>
      <c r="GX289" s="654">
        <v>82599.820000000007</v>
      </c>
      <c r="GY289" s="654">
        <v>86469.93</v>
      </c>
      <c r="GZ289" s="654">
        <v>90340.03</v>
      </c>
      <c r="HA289" s="654">
        <v>94210.15</v>
      </c>
      <c r="HB289" s="654">
        <v>98080.29</v>
      </c>
      <c r="HC289" s="654">
        <v>98080.29</v>
      </c>
      <c r="HD289" s="654">
        <v>101950.42</v>
      </c>
      <c r="HE289" s="654">
        <v>105975.53</v>
      </c>
      <c r="HF289" s="654">
        <v>110275.65</v>
      </c>
      <c r="HG289" s="654">
        <v>114575.77</v>
      </c>
      <c r="HH289" s="654">
        <v>118875.89</v>
      </c>
      <c r="HI289" s="654">
        <v>123176.01</v>
      </c>
      <c r="HJ289" s="654">
        <v>123176.01</v>
      </c>
      <c r="HK289" s="654">
        <v>127476.13</v>
      </c>
      <c r="HL289" s="654">
        <v>130531</v>
      </c>
      <c r="HM289" s="654">
        <v>130531</v>
      </c>
      <c r="HN289" s="654">
        <v>130531</v>
      </c>
      <c r="HO289" s="654">
        <v>130531</v>
      </c>
      <c r="HP289" s="654">
        <v>130531</v>
      </c>
      <c r="HQ289" s="654">
        <v>130531</v>
      </c>
      <c r="HR289" s="654">
        <v>130531</v>
      </c>
      <c r="HS289" s="654">
        <v>130531</v>
      </c>
      <c r="HT289" s="654">
        <v>130531</v>
      </c>
      <c r="HU289" s="654">
        <v>134531.41</v>
      </c>
      <c r="HV289" s="654">
        <v>138531.82</v>
      </c>
      <c r="HW289" s="654">
        <v>142532.23000000001</v>
      </c>
      <c r="HX289" s="654">
        <v>142532.23000000001</v>
      </c>
      <c r="HY289" s="654">
        <v>146532.63</v>
      </c>
      <c r="HZ289" s="654">
        <v>150533.04</v>
      </c>
      <c r="IA289" s="654">
        <v>154533.45000000001</v>
      </c>
      <c r="IB289" s="654">
        <v>158533.85999999999</v>
      </c>
      <c r="IC289" s="654">
        <v>162534.26</v>
      </c>
      <c r="ID289" s="654">
        <v>166534.67000000001</v>
      </c>
      <c r="IE289" s="654">
        <v>166534.67000000001</v>
      </c>
      <c r="IF289" s="654">
        <v>170535.08</v>
      </c>
      <c r="IG289" s="654">
        <v>174535.49</v>
      </c>
      <c r="IH289" s="654">
        <v>178535.89</v>
      </c>
      <c r="II289" s="654">
        <v>182536.3</v>
      </c>
      <c r="IJ289" s="654">
        <v>186536.71</v>
      </c>
      <c r="IK289" s="654">
        <v>190537.12</v>
      </c>
      <c r="IL289" s="654">
        <v>190537.12</v>
      </c>
      <c r="IM289" s="654">
        <v>194537.52</v>
      </c>
      <c r="IN289" s="654">
        <v>198537.93</v>
      </c>
      <c r="IO289" s="654">
        <v>202538.34</v>
      </c>
      <c r="IP289" s="654">
        <v>206538.74</v>
      </c>
      <c r="IQ289" s="654">
        <v>210539.15</v>
      </c>
      <c r="IR289" s="654">
        <v>210539.15</v>
      </c>
      <c r="IS289" s="654">
        <v>210539.15</v>
      </c>
      <c r="IT289" s="654">
        <v>210539.15</v>
      </c>
      <c r="IU289" s="654">
        <v>210539.15</v>
      </c>
      <c r="IV289" s="654">
        <v>210539.15</v>
      </c>
      <c r="IW289" s="654">
        <v>215873.03</v>
      </c>
      <c r="IX289" s="654">
        <v>221206.91</v>
      </c>
      <c r="IY289" s="654">
        <v>226540.78</v>
      </c>
      <c r="IZ289" s="654">
        <v>226540.78</v>
      </c>
      <c r="JA289" s="654">
        <v>231874.66</v>
      </c>
      <c r="JB289" s="654">
        <v>237208.54</v>
      </c>
      <c r="JC289" s="654">
        <v>242542.41</v>
      </c>
      <c r="JD289" s="654">
        <v>247876.29</v>
      </c>
      <c r="JE289" s="654">
        <v>253210.17</v>
      </c>
      <c r="JF289" s="654">
        <v>258544.04</v>
      </c>
      <c r="JG289" s="654">
        <v>258544.04</v>
      </c>
      <c r="JH289" s="654">
        <v>263877.92</v>
      </c>
      <c r="JI289" s="654">
        <v>269211.8</v>
      </c>
      <c r="JJ289" s="654">
        <v>274545.67</v>
      </c>
      <c r="JK289" s="654">
        <v>279879.55</v>
      </c>
      <c r="JL289" s="654">
        <v>285213.42</v>
      </c>
      <c r="JM289" s="654">
        <v>293110.53000000003</v>
      </c>
      <c r="JN289" s="654">
        <v>293110.53000000003</v>
      </c>
      <c r="JO289" s="654">
        <v>302000.32</v>
      </c>
      <c r="JP289" s="654">
        <v>311882.81</v>
      </c>
      <c r="JQ289" s="654">
        <v>324328.52</v>
      </c>
      <c r="JR289" s="654">
        <v>336774.23</v>
      </c>
      <c r="JS289" s="654">
        <v>349219.94</v>
      </c>
      <c r="JT289" s="654">
        <v>361665.66</v>
      </c>
      <c r="JU289" s="654">
        <v>361665.66</v>
      </c>
      <c r="JV289" s="654">
        <v>374111.37</v>
      </c>
      <c r="JW289" s="654">
        <v>386557.08</v>
      </c>
      <c r="JX289" s="654">
        <v>399002.79</v>
      </c>
      <c r="JY289" s="654">
        <v>414863.08</v>
      </c>
      <c r="JZ289" s="654">
        <v>430864.11</v>
      </c>
      <c r="KA289" s="654">
        <v>446865.76</v>
      </c>
      <c r="KB289" s="654">
        <v>446865.76</v>
      </c>
      <c r="KC289" s="654">
        <v>462868</v>
      </c>
      <c r="KD289" s="654">
        <v>479010.94</v>
      </c>
      <c r="KE289" s="654">
        <v>496790.53</v>
      </c>
      <c r="KF289" s="654">
        <v>514570.12</v>
      </c>
      <c r="KG289" s="654">
        <v>532349.71</v>
      </c>
      <c r="KH289" s="654">
        <v>550129.30000000005</v>
      </c>
      <c r="KI289" s="654">
        <v>550129.30000000005</v>
      </c>
      <c r="KJ289" s="654">
        <v>565083.1</v>
      </c>
      <c r="KK289" s="654">
        <v>565813.23</v>
      </c>
      <c r="KL289" s="654">
        <v>567030.11</v>
      </c>
      <c r="KM289" s="654">
        <v>569220.5</v>
      </c>
      <c r="KN289" s="654">
        <v>569220.5</v>
      </c>
      <c r="KO289" s="654">
        <v>569932.23</v>
      </c>
      <c r="KP289" s="654">
        <v>569932.23</v>
      </c>
      <c r="KQ289" s="654">
        <v>573490.89</v>
      </c>
      <c r="KR289" s="654">
        <v>577049.54</v>
      </c>
      <c r="KS289" s="654">
        <v>580608.19999999995</v>
      </c>
      <c r="KT289" s="654">
        <v>584166.85</v>
      </c>
      <c r="KU289" s="654">
        <v>588674.48</v>
      </c>
      <c r="KV289" s="654">
        <v>596978.01</v>
      </c>
      <c r="KW289" s="654">
        <v>596978.01</v>
      </c>
      <c r="KX289" s="654">
        <v>607179.49</v>
      </c>
      <c r="KY289" s="654">
        <v>616669.23</v>
      </c>
      <c r="KZ289" s="654">
        <v>616669.23</v>
      </c>
      <c r="LA289" s="654">
        <v>616669.23</v>
      </c>
      <c r="LB289" s="654">
        <v>618135.18999999994</v>
      </c>
      <c r="LC289" s="654">
        <v>619845.46</v>
      </c>
      <c r="LD289" s="654">
        <v>619845.46</v>
      </c>
      <c r="LE289" s="654">
        <v>623999</v>
      </c>
      <c r="LF289" s="654">
        <v>623999</v>
      </c>
      <c r="LG289" s="654">
        <v>623999</v>
      </c>
      <c r="LH289" s="654">
        <v>623999</v>
      </c>
      <c r="LI289" s="654">
        <v>623999</v>
      </c>
      <c r="LJ289" s="654">
        <v>623999</v>
      </c>
      <c r="LK289" s="654">
        <v>623999</v>
      </c>
      <c r="LL289" s="654">
        <v>623999</v>
      </c>
      <c r="LM289" s="654">
        <v>623999</v>
      </c>
      <c r="LN289" s="654">
        <v>623999</v>
      </c>
      <c r="LO289" s="654">
        <v>623999</v>
      </c>
      <c r="LP289" s="654">
        <v>623999</v>
      </c>
      <c r="LQ289" s="654">
        <v>623999</v>
      </c>
      <c r="LR289" s="654">
        <v>623999</v>
      </c>
      <c r="LS289" s="654">
        <v>623999</v>
      </c>
      <c r="LT289" s="654">
        <v>623999</v>
      </c>
      <c r="LU289" s="654">
        <v>623999</v>
      </c>
      <c r="LV289" s="654">
        <v>623999</v>
      </c>
      <c r="LW289" s="654">
        <v>623999</v>
      </c>
      <c r="LX289" s="654">
        <v>623999</v>
      </c>
      <c r="LY289" s="654">
        <v>623999</v>
      </c>
      <c r="LZ289" s="654">
        <v>623999</v>
      </c>
      <c r="MA289" s="654">
        <v>623999</v>
      </c>
      <c r="MB289" s="654">
        <v>623999</v>
      </c>
      <c r="MC289" s="654">
        <v>623999</v>
      </c>
      <c r="MD289" s="654">
        <v>623999</v>
      </c>
      <c r="ME289" s="654">
        <v>623999</v>
      </c>
      <c r="MF289" s="654">
        <v>623999</v>
      </c>
      <c r="MG289" s="654">
        <v>623999</v>
      </c>
      <c r="MH289" s="654">
        <v>623999</v>
      </c>
      <c r="MI289" s="654">
        <v>623999</v>
      </c>
      <c r="MJ289" s="654">
        <v>623999</v>
      </c>
      <c r="MK289" s="654">
        <v>639399.73</v>
      </c>
      <c r="ML289" s="654">
        <v>654800.44999999995</v>
      </c>
      <c r="MM289" s="654">
        <v>654800.44999999995</v>
      </c>
      <c r="MN289" s="654">
        <v>670201.18000000005</v>
      </c>
      <c r="MO289" s="654">
        <v>685601.9</v>
      </c>
      <c r="MP289" s="654">
        <v>701002.63</v>
      </c>
      <c r="MQ289" s="654">
        <v>716403.36</v>
      </c>
      <c r="MR289" s="654">
        <v>731804.08</v>
      </c>
      <c r="MS289" s="654">
        <v>747204.81</v>
      </c>
      <c r="MT289" s="654">
        <v>747204.81</v>
      </c>
      <c r="MU289" s="654">
        <v>762605.54</v>
      </c>
      <c r="MV289" s="654">
        <v>778006.26</v>
      </c>
      <c r="MW289" s="654">
        <v>793406.99</v>
      </c>
      <c r="MX289" s="654">
        <v>808807.72</v>
      </c>
      <c r="MY289" s="654">
        <v>824208.44</v>
      </c>
      <c r="MZ289" s="654">
        <v>839609.17</v>
      </c>
      <c r="NA289" s="654">
        <v>839609.17</v>
      </c>
      <c r="NB289" s="654">
        <v>855009.9</v>
      </c>
      <c r="NC289" s="654">
        <v>872057.65</v>
      </c>
      <c r="ND289" s="654">
        <v>897725.52</v>
      </c>
      <c r="NE289" s="654">
        <v>932013.53</v>
      </c>
      <c r="NF289" s="654">
        <v>967948.56</v>
      </c>
      <c r="NG289" s="654">
        <v>1003884.88</v>
      </c>
      <c r="NH289" s="654">
        <v>1003884.88</v>
      </c>
      <c r="NI289" s="654">
        <v>1039826.39</v>
      </c>
      <c r="NJ289" s="654">
        <v>1084788.74</v>
      </c>
      <c r="NK289" s="654">
        <v>1130991.83</v>
      </c>
      <c r="NL289" s="654">
        <v>1178425.1599999999</v>
      </c>
      <c r="NM289" s="654">
        <v>1229760.9099999999</v>
      </c>
      <c r="NN289" s="654">
        <v>1281096.67</v>
      </c>
      <c r="NO289" s="654">
        <v>1281096.67</v>
      </c>
      <c r="NP289" s="654">
        <v>1301630.97</v>
      </c>
      <c r="NQ289" s="654">
        <v>1301630.97</v>
      </c>
      <c r="NR289" s="654">
        <v>1301630.97</v>
      </c>
      <c r="NS289" s="654">
        <v>1301630.97</v>
      </c>
      <c r="NT289" s="654">
        <v>1304055.31</v>
      </c>
      <c r="NU289" s="654">
        <v>1309712.0900000001</v>
      </c>
      <c r="NV289" s="654">
        <v>1309712.0900000001</v>
      </c>
      <c r="NW289" s="654">
        <v>1313436.06</v>
      </c>
      <c r="NX289" s="654">
        <v>1333287.57</v>
      </c>
      <c r="NY289" s="654">
        <v>1361930.17</v>
      </c>
      <c r="NZ289" s="654">
        <v>1405866.34</v>
      </c>
      <c r="OA289" s="654">
        <v>1410437.87</v>
      </c>
      <c r="OB289" s="654">
        <v>1415009.4</v>
      </c>
      <c r="OC289" s="654">
        <v>1415009.4</v>
      </c>
      <c r="OD289" s="654">
        <v>1419580.92</v>
      </c>
      <c r="OE289" s="654">
        <v>1424152.45</v>
      </c>
      <c r="OF289" s="654">
        <v>1428723.97</v>
      </c>
      <c r="OG289" s="654">
        <v>1433295.5</v>
      </c>
      <c r="OH289" s="654">
        <v>1437867.03</v>
      </c>
      <c r="OI289" s="654">
        <v>1442438.55</v>
      </c>
      <c r="OJ289" s="654">
        <v>1442438.55</v>
      </c>
      <c r="OK289" s="654">
        <v>1447010.08</v>
      </c>
      <c r="OL289" s="654">
        <v>1451581.61</v>
      </c>
      <c r="OM289" s="654">
        <v>1456153.13</v>
      </c>
      <c r="ON289" s="654">
        <v>1460724.66</v>
      </c>
      <c r="OO289" s="654">
        <v>1465296.19</v>
      </c>
      <c r="OP289" s="654">
        <v>1469867.71</v>
      </c>
      <c r="OQ289" s="654">
        <v>1469867.71</v>
      </c>
      <c r="OR289" s="654">
        <v>1474439.24</v>
      </c>
      <c r="OS289" s="654">
        <v>1479010.77</v>
      </c>
      <c r="OT289" s="654">
        <v>1483582.29</v>
      </c>
      <c r="OU289" s="654">
        <v>1488153.82</v>
      </c>
      <c r="OV289" s="654">
        <v>1492725.35</v>
      </c>
      <c r="OW289" s="654">
        <v>1499209.65</v>
      </c>
      <c r="OX289" s="654">
        <v>1499209.65</v>
      </c>
      <c r="OY289" s="654">
        <v>1505693.95</v>
      </c>
      <c r="OZ289" s="654">
        <v>1513397.32</v>
      </c>
      <c r="PA289" s="654">
        <v>1522929.3</v>
      </c>
      <c r="PB289" s="654">
        <v>1534289.9</v>
      </c>
      <c r="PC289" s="654">
        <v>1546869.57</v>
      </c>
      <c r="PD289" s="654">
        <v>1559449.24</v>
      </c>
      <c r="PE289" s="654">
        <v>1559449.24</v>
      </c>
      <c r="PF289" s="654">
        <v>1572028.91</v>
      </c>
      <c r="PG289" s="654">
        <v>1584608.58</v>
      </c>
      <c r="PH289" s="654">
        <v>1597797.78</v>
      </c>
      <c r="PI289" s="654">
        <v>1614445.28</v>
      </c>
      <c r="PJ289" s="654">
        <v>1632559.24</v>
      </c>
      <c r="PK289" s="654">
        <v>1650736.96</v>
      </c>
      <c r="PL289" s="654">
        <v>1650736.96</v>
      </c>
      <c r="PM289" s="654">
        <v>1670339.05</v>
      </c>
      <c r="PN289" s="654">
        <v>1691315.8</v>
      </c>
      <c r="PO289" s="654">
        <v>1712738.85</v>
      </c>
      <c r="PP289" s="654">
        <v>1734353.19</v>
      </c>
      <c r="PQ289" s="654">
        <v>1818514.18</v>
      </c>
      <c r="PR289" s="654">
        <v>1939262</v>
      </c>
      <c r="PS289" s="654">
        <v>1939262</v>
      </c>
      <c r="PT289" s="654">
        <v>2037019.89</v>
      </c>
      <c r="PU289" s="654">
        <v>2239559.81</v>
      </c>
      <c r="PV289" s="654">
        <v>2455780.4900000002</v>
      </c>
      <c r="PW289" s="654">
        <v>2568747.0699999998</v>
      </c>
      <c r="PX289" s="654">
        <v>2568747.0699999998</v>
      </c>
      <c r="PY289" s="654">
        <v>2598029.88</v>
      </c>
      <c r="PZ289" s="654">
        <v>2598029.88</v>
      </c>
      <c r="QA289" s="654">
        <v>2645494.77</v>
      </c>
      <c r="QB289" s="654">
        <v>2667950.46</v>
      </c>
      <c r="QC289" s="654">
        <v>2720347.07</v>
      </c>
      <c r="QD289" s="654">
        <v>2734999.54</v>
      </c>
      <c r="QE289" s="654">
        <v>2769188.62</v>
      </c>
      <c r="QF289" s="654">
        <v>2806274.31</v>
      </c>
      <c r="QG289" s="654">
        <v>2806274.31</v>
      </c>
      <c r="QH289" s="654">
        <v>2892807.57</v>
      </c>
      <c r="QI289" s="654">
        <v>3053519.64</v>
      </c>
      <c r="QJ289" s="654">
        <v>3490171.14</v>
      </c>
      <c r="QK289" s="654">
        <v>4419392</v>
      </c>
      <c r="QL289" s="654">
        <v>6594424.75</v>
      </c>
      <c r="QM289" s="654">
        <v>6605891.6299999999</v>
      </c>
      <c r="QN289" s="654">
        <v>6605891.6299999999</v>
      </c>
      <c r="QO289" s="654">
        <v>6706246.4000000004</v>
      </c>
      <c r="QP289" s="654">
        <v>6886164.79</v>
      </c>
      <c r="QQ289" s="654">
        <v>6905270.3300000001</v>
      </c>
      <c r="QR289" s="654">
        <v>6907518.04</v>
      </c>
      <c r="QS289" s="654">
        <v>6911235.5899999999</v>
      </c>
      <c r="QT289" s="654">
        <v>6917760.5599999996</v>
      </c>
      <c r="QU289" s="654">
        <v>6917760.5599999996</v>
      </c>
      <c r="QV289" s="654">
        <v>7147562.8799999999</v>
      </c>
      <c r="QW289" s="654">
        <v>7662400.0199999996</v>
      </c>
      <c r="QX289" s="654">
        <v>7698812.2800000003</v>
      </c>
      <c r="QY289" s="654">
        <v>7778556.9400000004</v>
      </c>
      <c r="QZ289" s="654">
        <v>7904379.8200000003</v>
      </c>
      <c r="RA289" s="654">
        <v>8207645.29</v>
      </c>
      <c r="RB289" s="654">
        <v>8207645.29</v>
      </c>
      <c r="RC289" s="654">
        <v>8835718.6899999995</v>
      </c>
      <c r="RD289" s="654">
        <v>8894786.2899999991</v>
      </c>
      <c r="RE289" s="654">
        <v>9021806.3599999994</v>
      </c>
      <c r="RF289" s="654">
        <v>9054568.8100000005</v>
      </c>
      <c r="RG289" s="654">
        <v>9083401.6899999995</v>
      </c>
      <c r="RH289" s="654">
        <v>9142264.3499999996</v>
      </c>
      <c r="RI289" s="654">
        <v>9142264.3499999996</v>
      </c>
      <c r="RJ289" s="654">
        <v>9186314.3000000007</v>
      </c>
      <c r="RK289" s="654">
        <v>9282303.1899999995</v>
      </c>
      <c r="RL289" s="654">
        <v>9302857.0099999998</v>
      </c>
      <c r="RM289" s="654">
        <v>9391911.1500000004</v>
      </c>
      <c r="RN289" s="654">
        <v>9565470.3800000008</v>
      </c>
      <c r="RO289" s="654">
        <v>9659244.1300000008</v>
      </c>
      <c r="RP289" s="654">
        <v>9659244.1300000008</v>
      </c>
      <c r="RQ289" s="654">
        <v>9694056.7200000007</v>
      </c>
      <c r="RR289" s="654">
        <v>9759362.1199999992</v>
      </c>
      <c r="RS289" s="654">
        <v>9760036.4100000001</v>
      </c>
      <c r="RT289" s="654">
        <v>9761609.7699999996</v>
      </c>
      <c r="RU289" s="654">
        <v>9770523.0099999998</v>
      </c>
      <c r="RV289" s="654">
        <v>9791320.5899999999</v>
      </c>
      <c r="RW289" s="654">
        <v>9791320.5899999999</v>
      </c>
      <c r="RX289" s="654">
        <v>9803194.5800000001</v>
      </c>
      <c r="RY289" s="654">
        <v>9830900.5399999991</v>
      </c>
      <c r="RZ289" s="654">
        <v>10041966.24</v>
      </c>
      <c r="SA289" s="654">
        <v>10337241.25</v>
      </c>
      <c r="SB289" s="654">
        <v>10830022.800000001</v>
      </c>
      <c r="SC289" s="654">
        <v>10862313.9</v>
      </c>
      <c r="SD289" s="654">
        <v>10862313.9</v>
      </c>
      <c r="SE289" s="654">
        <v>10896785.34</v>
      </c>
      <c r="SF289" s="654">
        <v>10977218.720000001</v>
      </c>
      <c r="SG289" s="654">
        <v>10995198.439999999</v>
      </c>
      <c r="SH289" s="654">
        <v>11037151.109999999</v>
      </c>
      <c r="SI289" s="654">
        <v>11048860.32</v>
      </c>
      <c r="SJ289" s="654">
        <v>11076181.82</v>
      </c>
      <c r="SK289" s="654">
        <v>11076181.82</v>
      </c>
      <c r="SL289" s="654">
        <v>11076181.82</v>
      </c>
      <c r="SM289" s="654">
        <v>11076181.82</v>
      </c>
      <c r="SN289" s="654">
        <v>11076181.82</v>
      </c>
      <c r="SO289" s="654">
        <v>11076181.82</v>
      </c>
      <c r="SP289" s="654">
        <v>11076181.82</v>
      </c>
      <c r="SQ289" s="654">
        <v>11076181.82</v>
      </c>
      <c r="SR289" s="654">
        <v>11076181.82</v>
      </c>
      <c r="SS289" s="654">
        <v>11076181.82</v>
      </c>
      <c r="ST289" s="654">
        <v>11076181.82</v>
      </c>
      <c r="SU289" s="654">
        <v>11076181.82</v>
      </c>
      <c r="SV289" s="654">
        <v>11076181.82</v>
      </c>
      <c r="SW289" s="654">
        <v>11076181.82</v>
      </c>
      <c r="SX289" s="654">
        <v>11076181.82</v>
      </c>
      <c r="SY289" s="654">
        <v>11076181.82</v>
      </c>
      <c r="SZ289" s="654">
        <v>11076181.82</v>
      </c>
      <c r="TA289" s="654">
        <v>11076181.82</v>
      </c>
      <c r="TB289" s="654">
        <v>11076181.82</v>
      </c>
      <c r="TC289" s="654">
        <v>11076181.82</v>
      </c>
      <c r="TD289" s="654">
        <v>11076181.82</v>
      </c>
      <c r="TE289" s="654">
        <v>11076181.82</v>
      </c>
      <c r="TF289" s="654">
        <v>11076181.82</v>
      </c>
      <c r="TG289" s="654">
        <v>11076181.82</v>
      </c>
      <c r="TH289" s="654">
        <v>11076181.82</v>
      </c>
      <c r="TI289" s="654">
        <v>11076181.82</v>
      </c>
      <c r="TJ289" s="654">
        <v>11076181.82</v>
      </c>
      <c r="TK289" s="654">
        <v>11076181.82</v>
      </c>
      <c r="TL289" s="654">
        <v>11076181.82</v>
      </c>
      <c r="TM289" s="654">
        <v>11076181.82</v>
      </c>
      <c r="TN289" s="654">
        <v>11076181.82</v>
      </c>
      <c r="TO289" s="654">
        <v>11076181.82</v>
      </c>
      <c r="TP289" s="654">
        <v>11076181.82</v>
      </c>
      <c r="TQ289" s="654">
        <v>11076181.82</v>
      </c>
      <c r="TR289" s="654">
        <v>11076181.82</v>
      </c>
      <c r="TS289" s="654">
        <v>11076181.82</v>
      </c>
      <c r="TT289" s="654">
        <v>11076181.82</v>
      </c>
      <c r="TU289" s="654">
        <v>11076181.82</v>
      </c>
      <c r="TV289" s="654">
        <v>11076181.82</v>
      </c>
      <c r="TW289" s="654">
        <v>11076181.82</v>
      </c>
      <c r="TX289" s="654">
        <v>11076181.82</v>
      </c>
      <c r="TY289" s="654">
        <v>11076181.82</v>
      </c>
      <c r="TZ289" s="654">
        <v>11076181.82</v>
      </c>
      <c r="UA289" s="654">
        <v>11076181.82</v>
      </c>
      <c r="UB289" s="654">
        <v>11076181.82</v>
      </c>
      <c r="UC289" s="654">
        <v>11076181.82</v>
      </c>
      <c r="UD289" s="654">
        <v>11076181.82</v>
      </c>
      <c r="UE289" s="654">
        <v>11076181.82</v>
      </c>
      <c r="UF289" s="654">
        <v>11076181.82</v>
      </c>
      <c r="UG289" s="654">
        <v>11076181.82</v>
      </c>
      <c r="UH289" s="654">
        <v>11076181.82</v>
      </c>
      <c r="UI289" s="654">
        <v>11076181.82</v>
      </c>
      <c r="UJ289" s="654">
        <v>11076181.82</v>
      </c>
      <c r="UK289" s="654">
        <v>11076181.82</v>
      </c>
      <c r="UL289" s="654">
        <v>11076181.82</v>
      </c>
      <c r="UM289" s="654">
        <v>11076181.82</v>
      </c>
      <c r="UN289" s="654">
        <v>11076181.82</v>
      </c>
      <c r="UO289" s="654">
        <v>11076181.82</v>
      </c>
      <c r="UP289" s="654">
        <v>11076181.82</v>
      </c>
      <c r="UQ289" s="654">
        <v>11076181.82</v>
      </c>
      <c r="UR289" s="654">
        <v>11076181.82</v>
      </c>
      <c r="US289" s="654">
        <v>11076181.82</v>
      </c>
      <c r="UT289" s="654">
        <v>11076181.82</v>
      </c>
      <c r="UU289" s="654">
        <v>11076181.82</v>
      </c>
      <c r="UV289" s="654">
        <v>11076181.82</v>
      </c>
      <c r="UW289" s="654">
        <v>11076181.82</v>
      </c>
      <c r="UX289" s="654">
        <v>11076181.82</v>
      </c>
      <c r="UY289" s="654">
        <v>11076181.82</v>
      </c>
      <c r="UZ289" s="654">
        <v>11076181.82</v>
      </c>
      <c r="VA289" s="654">
        <v>11076181.82</v>
      </c>
      <c r="VB289" s="654">
        <v>11076181.82</v>
      </c>
      <c r="VC289" s="654">
        <v>11076181.82</v>
      </c>
      <c r="VD289" s="654">
        <v>11076181.82</v>
      </c>
      <c r="VE289" s="654">
        <v>11076181.82</v>
      </c>
      <c r="VF289" s="654">
        <v>11076181.82</v>
      </c>
      <c r="VG289" s="654">
        <v>11076181.82</v>
      </c>
      <c r="VH289" s="654">
        <v>11076181.82</v>
      </c>
      <c r="VI289" s="654">
        <v>11076181.82</v>
      </c>
      <c r="VJ289" s="654">
        <v>11076181.82</v>
      </c>
      <c r="VK289" s="654">
        <v>11076181.82</v>
      </c>
      <c r="VL289" s="654">
        <v>11076181.82</v>
      </c>
      <c r="VM289" s="654">
        <v>11076181.82</v>
      </c>
    </row>
    <row r="290" spans="11:585">
      <c r="K290" t="s">
        <v>837</v>
      </c>
      <c r="M290" s="654">
        <v>0</v>
      </c>
      <c r="N290">
        <v>0</v>
      </c>
      <c r="O290">
        <v>0</v>
      </c>
      <c r="P290">
        <v>7573.41</v>
      </c>
      <c r="Q290">
        <v>0</v>
      </c>
      <c r="R290">
        <v>0</v>
      </c>
      <c r="S290" t="s">
        <v>6192</v>
      </c>
    </row>
    <row r="291" spans="11:585">
      <c r="K291" t="s">
        <v>1081</v>
      </c>
      <c r="M291" s="654">
        <v>4985124.6900000004</v>
      </c>
      <c r="N291" s="654">
        <v>276905.78999999998</v>
      </c>
      <c r="O291" s="654">
        <v>36677.32</v>
      </c>
      <c r="P291">
        <v>70758.97</v>
      </c>
      <c r="Q291">
        <v>43992.57</v>
      </c>
      <c r="R291">
        <v>16566.86</v>
      </c>
      <c r="S291" t="s">
        <v>6192</v>
      </c>
      <c r="ET291">
        <v>70.97</v>
      </c>
      <c r="EU291">
        <v>141.93</v>
      </c>
      <c r="EV291">
        <v>212.9</v>
      </c>
      <c r="EW291">
        <v>283.86</v>
      </c>
      <c r="EX291">
        <v>354.83</v>
      </c>
      <c r="EY291">
        <v>354.83</v>
      </c>
      <c r="EZ291">
        <v>425.79</v>
      </c>
      <c r="FA291">
        <v>496.76</v>
      </c>
      <c r="FB291">
        <v>567.72</v>
      </c>
      <c r="FC291">
        <v>638.69000000000005</v>
      </c>
      <c r="FD291">
        <v>709.66</v>
      </c>
      <c r="FE291">
        <v>780.62</v>
      </c>
      <c r="FF291">
        <v>780.62</v>
      </c>
      <c r="FG291">
        <v>851.59</v>
      </c>
      <c r="FH291">
        <v>922.55</v>
      </c>
      <c r="FI291">
        <v>993.52</v>
      </c>
      <c r="FJ291" s="654">
        <v>1064.48</v>
      </c>
      <c r="FK291" s="654">
        <v>1135.45</v>
      </c>
      <c r="FL291" s="654">
        <v>1206.42</v>
      </c>
      <c r="FM291" s="654">
        <v>1206.42</v>
      </c>
      <c r="FN291" s="654">
        <v>1277.3800000000001</v>
      </c>
      <c r="FO291" s="654">
        <v>1348.35</v>
      </c>
      <c r="FP291" s="654">
        <v>1419.31</v>
      </c>
      <c r="FQ291" s="654">
        <v>1490.28</v>
      </c>
      <c r="FR291" s="654">
        <v>1561.24</v>
      </c>
      <c r="FS291" s="654">
        <v>1632.21</v>
      </c>
      <c r="FT291" s="654">
        <v>1632.21</v>
      </c>
      <c r="FU291" s="654">
        <v>1703.17</v>
      </c>
      <c r="FV291" s="654">
        <v>1774.14</v>
      </c>
      <c r="FW291" s="654">
        <v>1845.11</v>
      </c>
      <c r="FX291" s="654">
        <v>1916.07</v>
      </c>
      <c r="FY291" s="654">
        <v>1987.04</v>
      </c>
      <c r="FZ291" s="654">
        <v>2058</v>
      </c>
      <c r="GA291" s="654">
        <v>2058</v>
      </c>
      <c r="GB291" s="654">
        <v>2128.9699999999998</v>
      </c>
      <c r="GC291" s="654">
        <v>2199.9299999999998</v>
      </c>
      <c r="GD291" s="654">
        <v>2270.9</v>
      </c>
      <c r="GE291" s="654">
        <v>2341.87</v>
      </c>
      <c r="GF291" s="654">
        <v>2412.83</v>
      </c>
      <c r="GG291" s="654">
        <v>2483.8000000000002</v>
      </c>
      <c r="GH291" s="654">
        <v>2483.8000000000002</v>
      </c>
      <c r="GI291" s="654">
        <v>2554.7600000000002</v>
      </c>
      <c r="GJ291" s="654">
        <v>2625.73</v>
      </c>
      <c r="GK291" s="654">
        <v>2696.69</v>
      </c>
      <c r="GL291" s="654">
        <v>2767.66</v>
      </c>
      <c r="GM291" s="654">
        <v>2838.62</v>
      </c>
      <c r="GN291" s="654">
        <v>2909.59</v>
      </c>
      <c r="GO291" s="654">
        <v>2909.59</v>
      </c>
      <c r="GP291" s="654">
        <v>2980.56</v>
      </c>
      <c r="GQ291" s="654">
        <v>3051.52</v>
      </c>
      <c r="GR291" s="654">
        <v>3122.49</v>
      </c>
      <c r="GS291" s="654">
        <v>3193.45</v>
      </c>
      <c r="GT291" s="654">
        <v>3264.42</v>
      </c>
      <c r="GU291" s="654">
        <v>3335.38</v>
      </c>
      <c r="GV291" s="654">
        <v>3335.38</v>
      </c>
      <c r="GW291" s="654">
        <v>3406.35</v>
      </c>
      <c r="GX291" s="654">
        <v>3477.32</v>
      </c>
      <c r="GY291" s="654">
        <v>3548.28</v>
      </c>
      <c r="GZ291" s="654">
        <v>3619.25</v>
      </c>
      <c r="HA291" s="654">
        <v>3690.21</v>
      </c>
      <c r="HB291" s="654">
        <v>3761.18</v>
      </c>
      <c r="HC291" s="654">
        <v>3761.18</v>
      </c>
      <c r="HD291" s="654">
        <v>3832.14</v>
      </c>
      <c r="HE291" s="654">
        <v>3903.11</v>
      </c>
      <c r="HF291" s="654">
        <v>3974.07</v>
      </c>
      <c r="HG291" s="654">
        <v>4045.04</v>
      </c>
      <c r="HH291" s="654">
        <v>4116.01</v>
      </c>
      <c r="HI291" s="654">
        <v>4186.97</v>
      </c>
      <c r="HJ291" s="654">
        <v>4186.97</v>
      </c>
      <c r="HK291" s="654">
        <v>4257.9399999999996</v>
      </c>
      <c r="HL291" s="654">
        <v>4328.8999999999996</v>
      </c>
      <c r="HM291" s="654">
        <v>4399.87</v>
      </c>
      <c r="HN291" s="654">
        <v>4470.83</v>
      </c>
      <c r="HO291" s="654">
        <v>4524.0600000000004</v>
      </c>
      <c r="HP291" s="654">
        <v>4577.28</v>
      </c>
      <c r="HQ291" s="654">
        <v>4577.28</v>
      </c>
      <c r="HR291" s="654">
        <v>4630.51</v>
      </c>
      <c r="HS291" s="654">
        <v>4630.51</v>
      </c>
      <c r="HT291" s="654">
        <v>4683.7299999999996</v>
      </c>
      <c r="HU291" s="654">
        <v>4736.96</v>
      </c>
      <c r="HV291" s="654">
        <v>4790.18</v>
      </c>
      <c r="HW291" s="654">
        <v>4843.3999999999996</v>
      </c>
      <c r="HX291" s="654">
        <v>4843.3999999999996</v>
      </c>
      <c r="HY291" s="654">
        <v>4896.63</v>
      </c>
      <c r="HZ291" s="654">
        <v>4949.8500000000004</v>
      </c>
      <c r="IA291" s="654">
        <v>5003.08</v>
      </c>
      <c r="IB291" s="654">
        <v>5056.3</v>
      </c>
      <c r="IC291" s="654">
        <v>5109.5200000000004</v>
      </c>
      <c r="ID291" s="654">
        <v>5169.8500000000004</v>
      </c>
      <c r="IE291" s="654">
        <v>5169.8500000000004</v>
      </c>
      <c r="IF291" s="654">
        <v>5258.55</v>
      </c>
      <c r="IG291" s="654">
        <v>5347.26</v>
      </c>
      <c r="IH291" s="654">
        <v>5435.97</v>
      </c>
      <c r="II291" s="654">
        <v>5524.67</v>
      </c>
      <c r="IJ291" s="654">
        <v>5613.38</v>
      </c>
      <c r="IK291" s="654">
        <v>5702.09</v>
      </c>
      <c r="IL291" s="654">
        <v>5702.09</v>
      </c>
      <c r="IM291" s="654">
        <v>5790.79</v>
      </c>
      <c r="IN291" s="654">
        <v>5884.23</v>
      </c>
      <c r="IO291" s="654">
        <v>6008.42</v>
      </c>
      <c r="IP291" s="654">
        <v>6132.61</v>
      </c>
      <c r="IQ291" s="654">
        <v>6256.8</v>
      </c>
      <c r="IR291" s="654">
        <v>6256.8</v>
      </c>
      <c r="IS291" s="654">
        <v>6256.8</v>
      </c>
      <c r="IT291" s="654">
        <v>6256.8</v>
      </c>
      <c r="IU291" s="654">
        <v>6256.8</v>
      </c>
      <c r="IV291" s="654">
        <v>6256.8</v>
      </c>
      <c r="IW291" s="654">
        <v>6422.39</v>
      </c>
      <c r="IX291" s="654">
        <v>6587.98</v>
      </c>
      <c r="IY291" s="654">
        <v>6753.56</v>
      </c>
      <c r="IZ291" s="654">
        <v>6753.56</v>
      </c>
      <c r="JA291" s="654">
        <v>6919.15</v>
      </c>
      <c r="JB291" s="654">
        <v>7084.73</v>
      </c>
      <c r="JC291" s="654">
        <v>7250.32</v>
      </c>
      <c r="JD291" s="654">
        <v>7415.91</v>
      </c>
      <c r="JE291" s="654">
        <v>7581.49</v>
      </c>
      <c r="JF291" s="654">
        <v>7747.08</v>
      </c>
      <c r="JG291" s="654">
        <v>7747.08</v>
      </c>
      <c r="JH291" s="654">
        <v>7912.67</v>
      </c>
      <c r="JI291" s="654">
        <v>8078.25</v>
      </c>
      <c r="JJ291" s="654">
        <v>8243.84</v>
      </c>
      <c r="JK291" s="654">
        <v>8409.43</v>
      </c>
      <c r="JL291" s="654">
        <v>8575.01</v>
      </c>
      <c r="JM291" s="654">
        <v>8740.6</v>
      </c>
      <c r="JN291" s="654">
        <v>8740.6</v>
      </c>
      <c r="JO291" s="654">
        <v>8915.65</v>
      </c>
      <c r="JP291" s="654">
        <v>9128.5400000000009</v>
      </c>
      <c r="JQ291" s="654">
        <v>9341.44</v>
      </c>
      <c r="JR291" s="654">
        <v>9554.34</v>
      </c>
      <c r="JS291" s="654">
        <v>9767.23</v>
      </c>
      <c r="JT291" s="654">
        <v>9980.1299999999992</v>
      </c>
      <c r="JU291" s="654">
        <v>9980.1299999999992</v>
      </c>
      <c r="JV291" s="654">
        <v>10193.030000000001</v>
      </c>
      <c r="JW291" s="654">
        <v>10405.93</v>
      </c>
      <c r="JX291" s="654">
        <v>10618.82</v>
      </c>
      <c r="JY291" s="654">
        <v>10831.72</v>
      </c>
      <c r="JZ291" s="654">
        <v>11044.62</v>
      </c>
      <c r="KA291" s="654">
        <v>11257.51</v>
      </c>
      <c r="KB291" s="654">
        <v>11257.51</v>
      </c>
      <c r="KC291" s="654">
        <v>11472.78</v>
      </c>
      <c r="KD291" s="654">
        <v>11709.33</v>
      </c>
      <c r="KE291" s="654">
        <v>11945.88</v>
      </c>
      <c r="KF291" s="654">
        <v>12182.43</v>
      </c>
      <c r="KG291" s="654">
        <v>12418.98</v>
      </c>
      <c r="KH291" s="654">
        <v>12655.54</v>
      </c>
      <c r="KI291" s="654">
        <v>12655.54</v>
      </c>
      <c r="KJ291" s="654">
        <v>12892.09</v>
      </c>
      <c r="KK291" s="654">
        <v>13128.64</v>
      </c>
      <c r="KL291" s="654">
        <v>14018.24</v>
      </c>
      <c r="KM291" s="654">
        <v>14907.84</v>
      </c>
      <c r="KN291" s="654">
        <v>15797.44</v>
      </c>
      <c r="KO291" s="654">
        <v>16687.03</v>
      </c>
      <c r="KP291" s="654">
        <v>16687.03</v>
      </c>
      <c r="KQ291" s="654">
        <v>17576.63</v>
      </c>
      <c r="KR291" s="654">
        <v>19095.09</v>
      </c>
      <c r="KS291" s="654">
        <v>21157.75</v>
      </c>
      <c r="KT291" s="654">
        <v>23927.96</v>
      </c>
      <c r="KU291" s="654">
        <v>27699.68</v>
      </c>
      <c r="KV291" s="654">
        <v>27699.68</v>
      </c>
      <c r="KW291" s="654">
        <v>27699.68</v>
      </c>
      <c r="KX291" s="654">
        <v>27699.68</v>
      </c>
      <c r="KY291" s="654">
        <v>27699.68</v>
      </c>
      <c r="KZ291" s="654">
        <v>27699.68</v>
      </c>
      <c r="LA291" s="654">
        <v>27699.68</v>
      </c>
      <c r="LB291" s="654">
        <v>27699.68</v>
      </c>
      <c r="LC291" s="654">
        <v>27699.68</v>
      </c>
      <c r="LD291" s="654">
        <v>27699.68</v>
      </c>
      <c r="LE291" s="654">
        <v>27699.68</v>
      </c>
      <c r="LF291" s="654">
        <v>27699.68</v>
      </c>
      <c r="LG291" s="654">
        <v>27699.68</v>
      </c>
      <c r="LH291" s="654">
        <v>27699.68</v>
      </c>
      <c r="LI291" s="654">
        <v>27699.68</v>
      </c>
      <c r="LJ291" s="654">
        <v>27699.68</v>
      </c>
      <c r="LK291" s="654">
        <v>27699.68</v>
      </c>
      <c r="LL291" s="654">
        <v>27699.68</v>
      </c>
      <c r="LM291" s="654">
        <v>27699.68</v>
      </c>
      <c r="LN291" s="654">
        <v>27699.68</v>
      </c>
      <c r="LO291" s="654">
        <v>27699.68</v>
      </c>
      <c r="LP291" s="654">
        <v>27699.68</v>
      </c>
      <c r="LQ291" s="654">
        <v>27699.68</v>
      </c>
      <c r="LR291" s="654">
        <v>27699.68</v>
      </c>
      <c r="LS291" s="654">
        <v>27699.68</v>
      </c>
      <c r="LT291" s="654">
        <v>27699.68</v>
      </c>
      <c r="LU291" s="654">
        <v>27699.68</v>
      </c>
      <c r="LV291" s="654">
        <v>27699.68</v>
      </c>
      <c r="LW291" s="654">
        <v>27699.68</v>
      </c>
      <c r="LX291" s="654">
        <v>27699.68</v>
      </c>
      <c r="LY291" s="654">
        <v>27699.68</v>
      </c>
      <c r="LZ291" s="654">
        <v>27699.68</v>
      </c>
      <c r="MA291" s="654">
        <v>27699.68</v>
      </c>
      <c r="MB291" s="654">
        <v>27699.68</v>
      </c>
      <c r="MC291" s="654">
        <v>27699.68</v>
      </c>
      <c r="MD291" s="654">
        <v>27699.68</v>
      </c>
      <c r="ME291" s="654">
        <v>27699.68</v>
      </c>
      <c r="MF291" s="654">
        <v>27699.68</v>
      </c>
      <c r="MG291" s="654">
        <v>27699.68</v>
      </c>
      <c r="MH291" s="654">
        <v>27699.68</v>
      </c>
      <c r="MI291" s="654">
        <v>27699.68</v>
      </c>
      <c r="MJ291" s="654">
        <v>27699.68</v>
      </c>
      <c r="MK291" s="654">
        <v>27699.68</v>
      </c>
      <c r="ML291" s="654">
        <v>27699.68</v>
      </c>
      <c r="MM291" s="654">
        <v>27699.68</v>
      </c>
      <c r="MN291" s="654">
        <v>27699.68</v>
      </c>
      <c r="MO291" s="654">
        <v>27699.68</v>
      </c>
      <c r="MP291" s="654">
        <v>27699.68</v>
      </c>
      <c r="MQ291" s="654">
        <v>27699.68</v>
      </c>
      <c r="MR291" s="654">
        <v>27781.29</v>
      </c>
      <c r="MS291" s="654">
        <v>27862.91</v>
      </c>
      <c r="MT291" s="654">
        <v>27862.91</v>
      </c>
      <c r="MU291" s="654">
        <v>27944.52</v>
      </c>
      <c r="MV291" s="654">
        <v>28026.14</v>
      </c>
      <c r="MW291" s="654">
        <v>28107.75</v>
      </c>
      <c r="MX291" s="654">
        <v>28189.37</v>
      </c>
      <c r="MY291" s="654">
        <v>28270.98</v>
      </c>
      <c r="MZ291" s="654">
        <v>28352.6</v>
      </c>
      <c r="NA291" s="654">
        <v>28352.6</v>
      </c>
      <c r="NB291" s="654">
        <v>28434.21</v>
      </c>
      <c r="NC291" s="654">
        <v>28515.83</v>
      </c>
      <c r="ND291" s="654">
        <v>28597.439999999999</v>
      </c>
      <c r="NE291" s="654">
        <v>28679.06</v>
      </c>
      <c r="NF291" s="654">
        <v>28760.67</v>
      </c>
      <c r="NG291" s="654">
        <v>28842.29</v>
      </c>
      <c r="NH291" s="654">
        <v>28842.29</v>
      </c>
      <c r="NI291" s="654">
        <v>28923.9</v>
      </c>
      <c r="NJ291" s="654">
        <v>29005.52</v>
      </c>
      <c r="NK291" s="654">
        <v>29087.13</v>
      </c>
      <c r="NL291" s="654">
        <v>29168.75</v>
      </c>
      <c r="NM291" s="654">
        <v>29250.36</v>
      </c>
      <c r="NN291" s="654">
        <v>29331.98</v>
      </c>
      <c r="NO291" s="654">
        <v>29331.98</v>
      </c>
      <c r="NP291" s="654">
        <v>29413.59</v>
      </c>
      <c r="NQ291" s="654">
        <v>29495.21</v>
      </c>
      <c r="NR291" s="654">
        <v>29576.82</v>
      </c>
      <c r="NS291" s="654">
        <v>29658.44</v>
      </c>
      <c r="NT291" s="654">
        <v>29740.05</v>
      </c>
      <c r="NU291" s="654">
        <v>29821.67</v>
      </c>
      <c r="NV291" s="654">
        <v>29821.67</v>
      </c>
      <c r="NW291" s="654">
        <v>29903.279999999999</v>
      </c>
      <c r="NX291" s="654">
        <v>29984.9</v>
      </c>
      <c r="NY291" s="654">
        <v>30066.51</v>
      </c>
      <c r="NZ291" s="654">
        <v>30148.13</v>
      </c>
      <c r="OA291" s="654">
        <v>30229.74</v>
      </c>
      <c r="OB291" s="654">
        <v>30311.360000000001</v>
      </c>
      <c r="OC291" s="654">
        <v>30311.360000000001</v>
      </c>
      <c r="OD291" s="654">
        <v>30392.97</v>
      </c>
      <c r="OE291" s="654">
        <v>30474.59</v>
      </c>
      <c r="OF291" s="654">
        <v>30556.2</v>
      </c>
      <c r="OG291" s="654">
        <v>30637.82</v>
      </c>
      <c r="OH291" s="654">
        <v>30719.43</v>
      </c>
      <c r="OI291" s="654">
        <v>30801.05</v>
      </c>
      <c r="OJ291" s="654">
        <v>30801.05</v>
      </c>
      <c r="OK291" s="654">
        <v>30882.66</v>
      </c>
      <c r="OL291" s="654">
        <v>30986.04</v>
      </c>
      <c r="OM291" s="654">
        <v>31122.06</v>
      </c>
      <c r="ON291" s="654">
        <v>31258.09</v>
      </c>
      <c r="OO291" s="654">
        <v>31399.55</v>
      </c>
      <c r="OP291" s="654">
        <v>31589.99</v>
      </c>
      <c r="OQ291" s="654">
        <v>31589.99</v>
      </c>
      <c r="OR291" s="654">
        <v>31780.42</v>
      </c>
      <c r="OS291" s="654">
        <v>31970.86</v>
      </c>
      <c r="OT291" s="654">
        <v>32161.29</v>
      </c>
      <c r="OU291" s="654">
        <v>32351.73</v>
      </c>
      <c r="OV291" s="654">
        <v>32542.16</v>
      </c>
      <c r="OW291" s="654">
        <v>32732.6</v>
      </c>
      <c r="OX291" s="654">
        <v>32732.6</v>
      </c>
      <c r="OY291" s="654">
        <v>32923.03</v>
      </c>
      <c r="OZ291" s="654">
        <v>33113.47</v>
      </c>
      <c r="PA291" s="654">
        <v>33314.78</v>
      </c>
      <c r="PB291" s="654">
        <v>33559.629999999997</v>
      </c>
      <c r="PC291" s="654">
        <v>33804.47</v>
      </c>
      <c r="PD291" s="654">
        <v>34049.32</v>
      </c>
      <c r="PE291" s="654">
        <v>34049.32</v>
      </c>
      <c r="PF291" s="654">
        <v>34294.160000000003</v>
      </c>
      <c r="PG291" s="654">
        <v>34539.01</v>
      </c>
      <c r="PH291" s="654">
        <v>34783.85</v>
      </c>
      <c r="PI291" s="654">
        <v>35045.019999999997</v>
      </c>
      <c r="PJ291" s="654">
        <v>35317.07</v>
      </c>
      <c r="PK291" s="654">
        <v>35589.120000000003</v>
      </c>
      <c r="PL291" s="654">
        <v>35589.120000000003</v>
      </c>
      <c r="PM291" s="654">
        <v>35861.17</v>
      </c>
      <c r="PN291" s="654">
        <v>36133.22</v>
      </c>
      <c r="PO291" s="654">
        <v>36405.269999999997</v>
      </c>
      <c r="PP291" s="654">
        <v>36677.32</v>
      </c>
      <c r="PQ291" s="654">
        <v>43988</v>
      </c>
      <c r="PR291" s="654">
        <v>52517.13</v>
      </c>
      <c r="PS291" s="654">
        <v>52517.13</v>
      </c>
      <c r="PT291" s="654">
        <v>73230.740000000005</v>
      </c>
      <c r="PU291" s="654">
        <v>86903.2</v>
      </c>
      <c r="PV291" s="654">
        <v>102022.03</v>
      </c>
      <c r="PW291" s="654">
        <v>123465.08</v>
      </c>
      <c r="PX291" s="654">
        <v>123465.08</v>
      </c>
      <c r="PY291" s="654">
        <v>161768.95999999999</v>
      </c>
      <c r="PZ291" s="654">
        <v>161768.95999999999</v>
      </c>
      <c r="QA291" s="654">
        <v>163082.45000000001</v>
      </c>
      <c r="QB291" s="654">
        <v>163865.94</v>
      </c>
      <c r="QC291" s="654">
        <v>164799.38</v>
      </c>
      <c r="QD291" s="654">
        <v>175725.63</v>
      </c>
      <c r="QE291" s="654">
        <v>198110.83</v>
      </c>
      <c r="QF291" s="654">
        <v>201223.29</v>
      </c>
      <c r="QG291" s="654">
        <v>201223.29</v>
      </c>
      <c r="QH291" s="654">
        <v>206407.94</v>
      </c>
      <c r="QI291" s="654">
        <v>216662</v>
      </c>
      <c r="QJ291" s="654">
        <v>241297.72</v>
      </c>
      <c r="QK291" s="654">
        <v>276905.78999999998</v>
      </c>
      <c r="QL291" s="654">
        <v>343030.77</v>
      </c>
      <c r="QM291" s="654">
        <v>351200.09</v>
      </c>
      <c r="QN291" s="654">
        <v>351200.09</v>
      </c>
      <c r="QO291" s="654">
        <v>371100.79</v>
      </c>
      <c r="QP291" s="654">
        <v>374176.88</v>
      </c>
      <c r="QQ291" s="654">
        <v>380034.56</v>
      </c>
      <c r="QR291" s="654">
        <v>391336.31</v>
      </c>
      <c r="QS291" s="654">
        <v>410143.18</v>
      </c>
      <c r="QT291" s="654">
        <v>472718.25</v>
      </c>
      <c r="QU291" s="654">
        <v>472718.25</v>
      </c>
      <c r="QV291" s="654">
        <v>579711.98</v>
      </c>
      <c r="QW291" s="654">
        <v>616244.29</v>
      </c>
      <c r="QX291" s="654">
        <v>714269.55</v>
      </c>
      <c r="QY291" s="654">
        <v>798505.73</v>
      </c>
      <c r="QZ291" s="654">
        <v>992531.05</v>
      </c>
      <c r="RA291" s="654">
        <v>1091752.18</v>
      </c>
      <c r="RB291" s="654">
        <v>1091752.18</v>
      </c>
      <c r="RC291" s="654">
        <v>1213664.98</v>
      </c>
      <c r="RD291" s="654">
        <v>1447585.28</v>
      </c>
      <c r="RE291" s="654">
        <v>1530843.61</v>
      </c>
      <c r="RF291" s="654">
        <v>1709443.63</v>
      </c>
      <c r="RG291" s="654">
        <v>1808093.43</v>
      </c>
      <c r="RH291" s="654">
        <v>2033205.43</v>
      </c>
      <c r="RI291" s="654">
        <v>2033205.43</v>
      </c>
      <c r="RJ291" s="654">
        <v>2052363.09</v>
      </c>
      <c r="RK291" s="654">
        <v>2097064.29</v>
      </c>
      <c r="RL291" s="654">
        <v>2112997.09</v>
      </c>
      <c r="RM291" s="654">
        <v>2124015.4700000002</v>
      </c>
      <c r="RN291" s="654">
        <v>2126199.6</v>
      </c>
      <c r="RO291" s="654">
        <v>2147590.73</v>
      </c>
      <c r="RP291" s="654">
        <v>2147590.73</v>
      </c>
      <c r="RQ291" s="654">
        <v>2194890.48</v>
      </c>
      <c r="RR291" s="654">
        <v>2195387.79</v>
      </c>
      <c r="RS291" s="654">
        <v>2196548.17</v>
      </c>
      <c r="RT291" s="654">
        <v>2223373.6800000002</v>
      </c>
      <c r="RU291" s="654">
        <v>2285966.5499999998</v>
      </c>
      <c r="RV291" s="654">
        <v>2765507.67</v>
      </c>
      <c r="RW291" s="654">
        <v>2765507.67</v>
      </c>
      <c r="RX291" s="654">
        <v>3324972.31</v>
      </c>
      <c r="RY291" s="654">
        <v>4683672.17</v>
      </c>
      <c r="RZ291" s="654">
        <v>4735622.37</v>
      </c>
      <c r="SA291" s="654">
        <v>4796230.95</v>
      </c>
      <c r="SB291" s="654">
        <v>4943423.2</v>
      </c>
      <c r="SC291" s="654">
        <v>4951763.49</v>
      </c>
      <c r="SD291" s="654">
        <v>4951763.49</v>
      </c>
      <c r="SE291" s="654">
        <v>4961493.84</v>
      </c>
      <c r="SF291" s="654">
        <v>4985124.6900000004</v>
      </c>
      <c r="SG291" s="654">
        <v>4985124.6900000004</v>
      </c>
      <c r="SH291" s="654">
        <v>4985124.6900000004</v>
      </c>
      <c r="SI291" s="654">
        <v>4985124.6900000004</v>
      </c>
      <c r="SJ291" s="654">
        <v>4985124.6900000004</v>
      </c>
      <c r="SK291" s="654">
        <v>4985124.6900000004</v>
      </c>
      <c r="SL291" s="654">
        <v>4985124.6900000004</v>
      </c>
      <c r="SM291" s="654">
        <v>4985124.6900000004</v>
      </c>
      <c r="SN291" s="654">
        <v>4985124.6900000004</v>
      </c>
      <c r="SO291" s="654">
        <v>4985124.6900000004</v>
      </c>
      <c r="SP291" s="654">
        <v>4985124.6900000004</v>
      </c>
      <c r="SQ291" s="654">
        <v>4985124.6900000004</v>
      </c>
      <c r="SR291" s="654">
        <v>4985124.6900000004</v>
      </c>
      <c r="SS291" s="654">
        <v>4985124.6900000004</v>
      </c>
      <c r="ST291" s="654">
        <v>4985124.6900000004</v>
      </c>
      <c r="SU291" s="654">
        <v>4985124.6900000004</v>
      </c>
      <c r="SV291" s="654">
        <v>4985124.6900000004</v>
      </c>
      <c r="SW291" s="654">
        <v>4985124.6900000004</v>
      </c>
      <c r="SX291" s="654">
        <v>4985124.6900000004</v>
      </c>
      <c r="SY291" s="654">
        <v>4985124.6900000004</v>
      </c>
      <c r="SZ291" s="654">
        <v>4985124.6900000004</v>
      </c>
      <c r="TA291" s="654">
        <v>4985124.6900000004</v>
      </c>
      <c r="TB291" s="654">
        <v>4985124.6900000004</v>
      </c>
      <c r="TC291" s="654">
        <v>4985124.6900000004</v>
      </c>
      <c r="TD291" s="654">
        <v>4985124.6900000004</v>
      </c>
      <c r="TE291" s="654">
        <v>4985124.6900000004</v>
      </c>
      <c r="TF291" s="654">
        <v>4985124.6900000004</v>
      </c>
      <c r="TG291" s="654">
        <v>4985124.6900000004</v>
      </c>
      <c r="TH291" s="654">
        <v>4985124.6900000004</v>
      </c>
      <c r="TI291" s="654">
        <v>4985124.6900000004</v>
      </c>
      <c r="TJ291" s="654">
        <v>4985124.6900000004</v>
      </c>
      <c r="TK291" s="654">
        <v>4985124.6900000004</v>
      </c>
      <c r="TL291" s="654">
        <v>4985124.6900000004</v>
      </c>
      <c r="TM291" s="654">
        <v>4985124.6900000004</v>
      </c>
      <c r="TN291" s="654">
        <v>4985124.6900000004</v>
      </c>
      <c r="TO291" s="654">
        <v>4985124.6900000004</v>
      </c>
      <c r="TP291" s="654">
        <v>4985124.6900000004</v>
      </c>
      <c r="TQ291" s="654">
        <v>4985124.6900000004</v>
      </c>
      <c r="TR291" s="654">
        <v>4985124.6900000004</v>
      </c>
      <c r="TS291" s="654">
        <v>4985124.6900000004</v>
      </c>
      <c r="TT291" s="654">
        <v>4985124.6900000004</v>
      </c>
      <c r="TU291" s="654">
        <v>4985124.6900000004</v>
      </c>
      <c r="TV291" s="654">
        <v>4985124.6900000004</v>
      </c>
      <c r="TW291" s="654">
        <v>4985124.6900000004</v>
      </c>
      <c r="TX291" s="654">
        <v>4985124.6900000004</v>
      </c>
      <c r="TY291" s="654">
        <v>4985124.6900000004</v>
      </c>
      <c r="TZ291" s="654">
        <v>4985124.6900000004</v>
      </c>
      <c r="UA291" s="654">
        <v>4985124.6900000004</v>
      </c>
      <c r="UB291" s="654">
        <v>4985124.6900000004</v>
      </c>
      <c r="UC291" s="654">
        <v>4985124.6900000004</v>
      </c>
      <c r="UD291" s="654">
        <v>4985124.6900000004</v>
      </c>
      <c r="UE291" s="654">
        <v>4985124.6900000004</v>
      </c>
      <c r="UF291" s="654">
        <v>4985124.6900000004</v>
      </c>
      <c r="UG291" s="654">
        <v>4985124.6900000004</v>
      </c>
      <c r="UH291" s="654">
        <v>4985124.6900000004</v>
      </c>
      <c r="UI291" s="654">
        <v>4985124.6900000004</v>
      </c>
      <c r="UJ291" s="654">
        <v>4985124.6900000004</v>
      </c>
      <c r="UK291" s="654">
        <v>4985124.6900000004</v>
      </c>
      <c r="UL291" s="654">
        <v>4985124.6900000004</v>
      </c>
      <c r="UM291" s="654">
        <v>4985124.6900000004</v>
      </c>
      <c r="UN291" s="654">
        <v>4985124.6900000004</v>
      </c>
      <c r="UO291" s="654">
        <v>4985124.6900000004</v>
      </c>
      <c r="UP291" s="654">
        <v>4985124.6900000004</v>
      </c>
      <c r="UQ291" s="654">
        <v>4985124.6900000004</v>
      </c>
      <c r="UR291" s="654">
        <v>4985124.6900000004</v>
      </c>
      <c r="US291" s="654">
        <v>4985124.6900000004</v>
      </c>
      <c r="UT291" s="654">
        <v>4985124.6900000004</v>
      </c>
      <c r="UU291" s="654">
        <v>4985124.6900000004</v>
      </c>
      <c r="UV291" s="654">
        <v>4985124.6900000004</v>
      </c>
      <c r="UW291" s="654">
        <v>4985124.6900000004</v>
      </c>
      <c r="UX291" s="654">
        <v>4985124.6900000004</v>
      </c>
      <c r="UY291" s="654">
        <v>4985124.6900000004</v>
      </c>
      <c r="UZ291" s="654">
        <v>4985124.6900000004</v>
      </c>
      <c r="VA291" s="654">
        <v>4985124.6900000004</v>
      </c>
      <c r="VB291" s="654">
        <v>4985124.6900000004</v>
      </c>
      <c r="VC291" s="654">
        <v>4985124.6900000004</v>
      </c>
      <c r="VD291" s="654">
        <v>4985124.6900000004</v>
      </c>
      <c r="VE291" s="654">
        <v>4985124.6900000004</v>
      </c>
      <c r="VF291" s="654">
        <v>4985124.6900000004</v>
      </c>
      <c r="VG291" s="654">
        <v>4985124.6900000004</v>
      </c>
      <c r="VH291" s="654">
        <v>4985124.6900000004</v>
      </c>
      <c r="VI291" s="654">
        <v>4985124.6900000004</v>
      </c>
      <c r="VJ291" s="654">
        <v>4985124.6900000004</v>
      </c>
      <c r="VK291" s="654">
        <v>4985124.6900000004</v>
      </c>
      <c r="VL291" s="654">
        <v>4985124.6900000004</v>
      </c>
      <c r="VM291" s="654">
        <v>4985124.6900000004</v>
      </c>
    </row>
    <row r="292" spans="11:585">
      <c r="K292" t="s">
        <v>834</v>
      </c>
      <c r="M292" s="654">
        <v>0</v>
      </c>
      <c r="N292">
        <v>0</v>
      </c>
      <c r="O292">
        <v>0</v>
      </c>
      <c r="P292">
        <v>7363.85</v>
      </c>
      <c r="Q292">
        <v>7363.85</v>
      </c>
      <c r="R292">
        <v>7363.85</v>
      </c>
      <c r="S292" t="s">
        <v>6192</v>
      </c>
    </row>
    <row r="293" spans="11:585">
      <c r="K293" t="s">
        <v>835</v>
      </c>
      <c r="M293" s="654">
        <v>0</v>
      </c>
      <c r="N293">
        <v>0</v>
      </c>
      <c r="O293">
        <v>0</v>
      </c>
      <c r="P293">
        <v>46623.63</v>
      </c>
      <c r="Q293">
        <v>33936.559999999998</v>
      </c>
      <c r="R293">
        <v>8714.83</v>
      </c>
      <c r="S293" t="s">
        <v>6192</v>
      </c>
    </row>
    <row r="294" spans="11:585">
      <c r="K294" t="s">
        <v>836</v>
      </c>
      <c r="M294" s="654">
        <v>4985124.6900000004</v>
      </c>
      <c r="N294" s="654">
        <v>276905.78999999998</v>
      </c>
      <c r="O294" s="654">
        <v>36677.32</v>
      </c>
      <c r="P294">
        <v>9198.08</v>
      </c>
      <c r="Q294">
        <v>2692.16</v>
      </c>
      <c r="R294">
        <v>488.18</v>
      </c>
      <c r="S294" t="s">
        <v>6192</v>
      </c>
      <c r="ET294">
        <v>70.97</v>
      </c>
      <c r="EU294">
        <v>141.93</v>
      </c>
      <c r="EV294">
        <v>212.9</v>
      </c>
      <c r="EW294">
        <v>283.86</v>
      </c>
      <c r="EX294">
        <v>354.83</v>
      </c>
      <c r="EY294">
        <v>354.83</v>
      </c>
      <c r="EZ294">
        <v>425.79</v>
      </c>
      <c r="FA294">
        <v>496.76</v>
      </c>
      <c r="FB294">
        <v>567.72</v>
      </c>
      <c r="FC294">
        <v>638.69000000000005</v>
      </c>
      <c r="FD294">
        <v>709.66</v>
      </c>
      <c r="FE294">
        <v>780.62</v>
      </c>
      <c r="FF294">
        <v>780.62</v>
      </c>
      <c r="FG294">
        <v>851.59</v>
      </c>
      <c r="FH294">
        <v>922.55</v>
      </c>
      <c r="FI294">
        <v>993.52</v>
      </c>
      <c r="FJ294" s="654">
        <v>1064.48</v>
      </c>
      <c r="FK294" s="654">
        <v>1135.45</v>
      </c>
      <c r="FL294" s="654">
        <v>1206.42</v>
      </c>
      <c r="FM294" s="654">
        <v>1206.42</v>
      </c>
      <c r="FN294" s="654">
        <v>1277.3800000000001</v>
      </c>
      <c r="FO294" s="654">
        <v>1348.35</v>
      </c>
      <c r="FP294" s="654">
        <v>1419.31</v>
      </c>
      <c r="FQ294" s="654">
        <v>1490.28</v>
      </c>
      <c r="FR294" s="654">
        <v>1561.24</v>
      </c>
      <c r="FS294" s="654">
        <v>1632.21</v>
      </c>
      <c r="FT294" s="654">
        <v>1632.21</v>
      </c>
      <c r="FU294" s="654">
        <v>1703.17</v>
      </c>
      <c r="FV294" s="654">
        <v>1774.14</v>
      </c>
      <c r="FW294" s="654">
        <v>1845.11</v>
      </c>
      <c r="FX294" s="654">
        <v>1916.07</v>
      </c>
      <c r="FY294" s="654">
        <v>1987.04</v>
      </c>
      <c r="FZ294" s="654">
        <v>2058</v>
      </c>
      <c r="GA294" s="654">
        <v>2058</v>
      </c>
      <c r="GB294" s="654">
        <v>2128.9699999999998</v>
      </c>
      <c r="GC294" s="654">
        <v>2199.9299999999998</v>
      </c>
      <c r="GD294" s="654">
        <v>2270.9</v>
      </c>
      <c r="GE294" s="654">
        <v>2341.87</v>
      </c>
      <c r="GF294" s="654">
        <v>2412.83</v>
      </c>
      <c r="GG294" s="654">
        <v>2483.8000000000002</v>
      </c>
      <c r="GH294" s="654">
        <v>2483.8000000000002</v>
      </c>
      <c r="GI294" s="654">
        <v>2554.7600000000002</v>
      </c>
      <c r="GJ294" s="654">
        <v>2625.73</v>
      </c>
      <c r="GK294" s="654">
        <v>2696.69</v>
      </c>
      <c r="GL294" s="654">
        <v>2767.66</v>
      </c>
      <c r="GM294" s="654">
        <v>2838.62</v>
      </c>
      <c r="GN294" s="654">
        <v>2909.59</v>
      </c>
      <c r="GO294" s="654">
        <v>2909.59</v>
      </c>
      <c r="GP294" s="654">
        <v>2980.56</v>
      </c>
      <c r="GQ294" s="654">
        <v>3051.52</v>
      </c>
      <c r="GR294" s="654">
        <v>3122.49</v>
      </c>
      <c r="GS294" s="654">
        <v>3193.45</v>
      </c>
      <c r="GT294" s="654">
        <v>3264.42</v>
      </c>
      <c r="GU294" s="654">
        <v>3335.38</v>
      </c>
      <c r="GV294" s="654">
        <v>3335.38</v>
      </c>
      <c r="GW294" s="654">
        <v>3406.35</v>
      </c>
      <c r="GX294" s="654">
        <v>3477.32</v>
      </c>
      <c r="GY294" s="654">
        <v>3548.28</v>
      </c>
      <c r="GZ294" s="654">
        <v>3619.25</v>
      </c>
      <c r="HA294" s="654">
        <v>3690.21</v>
      </c>
      <c r="HB294" s="654">
        <v>3761.18</v>
      </c>
      <c r="HC294" s="654">
        <v>3761.18</v>
      </c>
      <c r="HD294" s="654">
        <v>3832.14</v>
      </c>
      <c r="HE294" s="654">
        <v>3903.11</v>
      </c>
      <c r="HF294" s="654">
        <v>3974.07</v>
      </c>
      <c r="HG294" s="654">
        <v>4045.04</v>
      </c>
      <c r="HH294" s="654">
        <v>4116.01</v>
      </c>
      <c r="HI294" s="654">
        <v>4186.97</v>
      </c>
      <c r="HJ294" s="654">
        <v>4186.97</v>
      </c>
      <c r="HK294" s="654">
        <v>4257.9399999999996</v>
      </c>
      <c r="HL294" s="654">
        <v>4328.8999999999996</v>
      </c>
      <c r="HM294" s="654">
        <v>4399.87</v>
      </c>
      <c r="HN294" s="654">
        <v>4470.83</v>
      </c>
      <c r="HO294" s="654">
        <v>4524.0600000000004</v>
      </c>
      <c r="HP294" s="654">
        <v>4577.28</v>
      </c>
      <c r="HQ294" s="654">
        <v>4577.28</v>
      </c>
      <c r="HR294" s="654">
        <v>4630.51</v>
      </c>
      <c r="HS294" s="654">
        <v>4630.51</v>
      </c>
      <c r="HT294" s="654">
        <v>4683.7299999999996</v>
      </c>
      <c r="HU294" s="654">
        <v>4736.96</v>
      </c>
      <c r="HV294" s="654">
        <v>4790.18</v>
      </c>
      <c r="HW294" s="654">
        <v>4843.3999999999996</v>
      </c>
      <c r="HX294" s="654">
        <v>4843.3999999999996</v>
      </c>
      <c r="HY294" s="654">
        <v>4896.63</v>
      </c>
      <c r="HZ294" s="654">
        <v>4949.8500000000004</v>
      </c>
      <c r="IA294" s="654">
        <v>5003.08</v>
      </c>
      <c r="IB294" s="654">
        <v>5056.3</v>
      </c>
      <c r="IC294" s="654">
        <v>5109.5200000000004</v>
      </c>
      <c r="ID294" s="654">
        <v>5169.8500000000004</v>
      </c>
      <c r="IE294" s="654">
        <v>5169.8500000000004</v>
      </c>
      <c r="IF294" s="654">
        <v>5258.55</v>
      </c>
      <c r="IG294" s="654">
        <v>5347.26</v>
      </c>
      <c r="IH294" s="654">
        <v>5435.97</v>
      </c>
      <c r="II294" s="654">
        <v>5524.67</v>
      </c>
      <c r="IJ294" s="654">
        <v>5613.38</v>
      </c>
      <c r="IK294" s="654">
        <v>5702.09</v>
      </c>
      <c r="IL294" s="654">
        <v>5702.09</v>
      </c>
      <c r="IM294" s="654">
        <v>5790.79</v>
      </c>
      <c r="IN294" s="654">
        <v>5884.23</v>
      </c>
      <c r="IO294" s="654">
        <v>6008.42</v>
      </c>
      <c r="IP294" s="654">
        <v>6132.61</v>
      </c>
      <c r="IQ294" s="654">
        <v>6256.8</v>
      </c>
      <c r="IR294" s="654">
        <v>6256.8</v>
      </c>
      <c r="IS294" s="654">
        <v>6256.8</v>
      </c>
      <c r="IT294" s="654">
        <v>6256.8</v>
      </c>
      <c r="IU294" s="654">
        <v>6256.8</v>
      </c>
      <c r="IV294" s="654">
        <v>6256.8</v>
      </c>
      <c r="IW294" s="654">
        <v>6422.39</v>
      </c>
      <c r="IX294" s="654">
        <v>6587.98</v>
      </c>
      <c r="IY294" s="654">
        <v>6753.56</v>
      </c>
      <c r="IZ294" s="654">
        <v>6753.56</v>
      </c>
      <c r="JA294" s="654">
        <v>6919.15</v>
      </c>
      <c r="JB294" s="654">
        <v>7084.73</v>
      </c>
      <c r="JC294" s="654">
        <v>7250.32</v>
      </c>
      <c r="JD294" s="654">
        <v>7415.91</v>
      </c>
      <c r="JE294" s="654">
        <v>7581.49</v>
      </c>
      <c r="JF294" s="654">
        <v>7747.08</v>
      </c>
      <c r="JG294" s="654">
        <v>7747.08</v>
      </c>
      <c r="JH294" s="654">
        <v>7912.67</v>
      </c>
      <c r="JI294" s="654">
        <v>8078.25</v>
      </c>
      <c r="JJ294" s="654">
        <v>8243.84</v>
      </c>
      <c r="JK294" s="654">
        <v>8409.43</v>
      </c>
      <c r="JL294" s="654">
        <v>8575.01</v>
      </c>
      <c r="JM294" s="654">
        <v>8740.6</v>
      </c>
      <c r="JN294" s="654">
        <v>8740.6</v>
      </c>
      <c r="JO294" s="654">
        <v>8915.65</v>
      </c>
      <c r="JP294" s="654">
        <v>9128.5400000000009</v>
      </c>
      <c r="JQ294" s="654">
        <v>9341.44</v>
      </c>
      <c r="JR294" s="654">
        <v>9554.34</v>
      </c>
      <c r="JS294" s="654">
        <v>9767.23</v>
      </c>
      <c r="JT294" s="654">
        <v>9980.1299999999992</v>
      </c>
      <c r="JU294" s="654">
        <v>9980.1299999999992</v>
      </c>
      <c r="JV294" s="654">
        <v>10193.030000000001</v>
      </c>
      <c r="JW294" s="654">
        <v>10405.93</v>
      </c>
      <c r="JX294" s="654">
        <v>10618.82</v>
      </c>
      <c r="JY294" s="654">
        <v>10831.72</v>
      </c>
      <c r="JZ294" s="654">
        <v>11044.62</v>
      </c>
      <c r="KA294" s="654">
        <v>11257.51</v>
      </c>
      <c r="KB294" s="654">
        <v>11257.51</v>
      </c>
      <c r="KC294" s="654">
        <v>11472.78</v>
      </c>
      <c r="KD294" s="654">
        <v>11709.33</v>
      </c>
      <c r="KE294" s="654">
        <v>11945.88</v>
      </c>
      <c r="KF294" s="654">
        <v>12182.43</v>
      </c>
      <c r="KG294" s="654">
        <v>12418.98</v>
      </c>
      <c r="KH294" s="654">
        <v>12655.54</v>
      </c>
      <c r="KI294" s="654">
        <v>12655.54</v>
      </c>
      <c r="KJ294" s="654">
        <v>12892.09</v>
      </c>
      <c r="KK294" s="654">
        <v>13128.64</v>
      </c>
      <c r="KL294" s="654">
        <v>14018.24</v>
      </c>
      <c r="KM294" s="654">
        <v>14907.84</v>
      </c>
      <c r="KN294" s="654">
        <v>15797.44</v>
      </c>
      <c r="KO294" s="654">
        <v>16687.03</v>
      </c>
      <c r="KP294" s="654">
        <v>16687.03</v>
      </c>
      <c r="KQ294" s="654">
        <v>17576.63</v>
      </c>
      <c r="KR294" s="654">
        <v>19095.09</v>
      </c>
      <c r="KS294" s="654">
        <v>21157.75</v>
      </c>
      <c r="KT294" s="654">
        <v>23927.96</v>
      </c>
      <c r="KU294" s="654">
        <v>27699.68</v>
      </c>
      <c r="KV294" s="654">
        <v>27699.68</v>
      </c>
      <c r="KW294" s="654">
        <v>27699.68</v>
      </c>
      <c r="KX294" s="654">
        <v>27699.68</v>
      </c>
      <c r="KY294" s="654">
        <v>27699.68</v>
      </c>
      <c r="KZ294" s="654">
        <v>27699.68</v>
      </c>
      <c r="LA294" s="654">
        <v>27699.68</v>
      </c>
      <c r="LB294" s="654">
        <v>27699.68</v>
      </c>
      <c r="LC294" s="654">
        <v>27699.68</v>
      </c>
      <c r="LD294" s="654">
        <v>27699.68</v>
      </c>
      <c r="LE294" s="654">
        <v>27699.68</v>
      </c>
      <c r="LF294" s="654">
        <v>27699.68</v>
      </c>
      <c r="LG294" s="654">
        <v>27699.68</v>
      </c>
      <c r="LH294" s="654">
        <v>27699.68</v>
      </c>
      <c r="LI294" s="654">
        <v>27699.68</v>
      </c>
      <c r="LJ294" s="654">
        <v>27699.68</v>
      </c>
      <c r="LK294" s="654">
        <v>27699.68</v>
      </c>
      <c r="LL294" s="654">
        <v>27699.68</v>
      </c>
      <c r="LM294" s="654">
        <v>27699.68</v>
      </c>
      <c r="LN294" s="654">
        <v>27699.68</v>
      </c>
      <c r="LO294" s="654">
        <v>27699.68</v>
      </c>
      <c r="LP294" s="654">
        <v>27699.68</v>
      </c>
      <c r="LQ294" s="654">
        <v>27699.68</v>
      </c>
      <c r="LR294" s="654">
        <v>27699.68</v>
      </c>
      <c r="LS294" s="654">
        <v>27699.68</v>
      </c>
      <c r="LT294" s="654">
        <v>27699.68</v>
      </c>
      <c r="LU294" s="654">
        <v>27699.68</v>
      </c>
      <c r="LV294" s="654">
        <v>27699.68</v>
      </c>
      <c r="LW294" s="654">
        <v>27699.68</v>
      </c>
      <c r="LX294" s="654">
        <v>27699.68</v>
      </c>
      <c r="LY294" s="654">
        <v>27699.68</v>
      </c>
      <c r="LZ294" s="654">
        <v>27699.68</v>
      </c>
      <c r="MA294" s="654">
        <v>27699.68</v>
      </c>
      <c r="MB294" s="654">
        <v>27699.68</v>
      </c>
      <c r="MC294" s="654">
        <v>27699.68</v>
      </c>
      <c r="MD294" s="654">
        <v>27699.68</v>
      </c>
      <c r="ME294" s="654">
        <v>27699.68</v>
      </c>
      <c r="MF294" s="654">
        <v>27699.68</v>
      </c>
      <c r="MG294" s="654">
        <v>27699.68</v>
      </c>
      <c r="MH294" s="654">
        <v>27699.68</v>
      </c>
      <c r="MI294" s="654">
        <v>27699.68</v>
      </c>
      <c r="MJ294" s="654">
        <v>27699.68</v>
      </c>
      <c r="MK294" s="654">
        <v>27699.68</v>
      </c>
      <c r="ML294" s="654">
        <v>27699.68</v>
      </c>
      <c r="MM294" s="654">
        <v>27699.68</v>
      </c>
      <c r="MN294" s="654">
        <v>27699.68</v>
      </c>
      <c r="MO294" s="654">
        <v>27699.68</v>
      </c>
      <c r="MP294" s="654">
        <v>27699.68</v>
      </c>
      <c r="MQ294" s="654">
        <v>27699.68</v>
      </c>
      <c r="MR294" s="654">
        <v>27781.29</v>
      </c>
      <c r="MS294" s="654">
        <v>27862.91</v>
      </c>
      <c r="MT294" s="654">
        <v>27862.91</v>
      </c>
      <c r="MU294" s="654">
        <v>27944.52</v>
      </c>
      <c r="MV294" s="654">
        <v>28026.14</v>
      </c>
      <c r="MW294" s="654">
        <v>28107.75</v>
      </c>
      <c r="MX294" s="654">
        <v>28189.37</v>
      </c>
      <c r="MY294" s="654">
        <v>28270.98</v>
      </c>
      <c r="MZ294" s="654">
        <v>28352.6</v>
      </c>
      <c r="NA294" s="654">
        <v>28352.6</v>
      </c>
      <c r="NB294" s="654">
        <v>28434.21</v>
      </c>
      <c r="NC294" s="654">
        <v>28515.83</v>
      </c>
      <c r="ND294" s="654">
        <v>28597.439999999999</v>
      </c>
      <c r="NE294" s="654">
        <v>28679.06</v>
      </c>
      <c r="NF294" s="654">
        <v>28760.67</v>
      </c>
      <c r="NG294" s="654">
        <v>28842.29</v>
      </c>
      <c r="NH294" s="654">
        <v>28842.29</v>
      </c>
      <c r="NI294" s="654">
        <v>28923.9</v>
      </c>
      <c r="NJ294" s="654">
        <v>29005.52</v>
      </c>
      <c r="NK294" s="654">
        <v>29087.13</v>
      </c>
      <c r="NL294" s="654">
        <v>29168.75</v>
      </c>
      <c r="NM294" s="654">
        <v>29250.36</v>
      </c>
      <c r="NN294" s="654">
        <v>29331.98</v>
      </c>
      <c r="NO294" s="654">
        <v>29331.98</v>
      </c>
      <c r="NP294" s="654">
        <v>29413.59</v>
      </c>
      <c r="NQ294" s="654">
        <v>29495.21</v>
      </c>
      <c r="NR294" s="654">
        <v>29576.82</v>
      </c>
      <c r="NS294" s="654">
        <v>29658.44</v>
      </c>
      <c r="NT294" s="654">
        <v>29740.05</v>
      </c>
      <c r="NU294" s="654">
        <v>29821.67</v>
      </c>
      <c r="NV294" s="654">
        <v>29821.67</v>
      </c>
      <c r="NW294" s="654">
        <v>29903.279999999999</v>
      </c>
      <c r="NX294" s="654">
        <v>29984.9</v>
      </c>
      <c r="NY294" s="654">
        <v>30066.51</v>
      </c>
      <c r="NZ294" s="654">
        <v>30148.13</v>
      </c>
      <c r="OA294" s="654">
        <v>30229.74</v>
      </c>
      <c r="OB294" s="654">
        <v>30311.360000000001</v>
      </c>
      <c r="OC294" s="654">
        <v>30311.360000000001</v>
      </c>
      <c r="OD294" s="654">
        <v>30392.97</v>
      </c>
      <c r="OE294" s="654">
        <v>30474.59</v>
      </c>
      <c r="OF294" s="654">
        <v>30556.2</v>
      </c>
      <c r="OG294" s="654">
        <v>30637.82</v>
      </c>
      <c r="OH294" s="654">
        <v>30719.43</v>
      </c>
      <c r="OI294" s="654">
        <v>30801.05</v>
      </c>
      <c r="OJ294" s="654">
        <v>30801.05</v>
      </c>
      <c r="OK294" s="654">
        <v>30882.66</v>
      </c>
      <c r="OL294" s="654">
        <v>30986.04</v>
      </c>
      <c r="OM294" s="654">
        <v>31122.06</v>
      </c>
      <c r="ON294" s="654">
        <v>31258.09</v>
      </c>
      <c r="OO294" s="654">
        <v>31399.55</v>
      </c>
      <c r="OP294" s="654">
        <v>31589.99</v>
      </c>
      <c r="OQ294" s="654">
        <v>31589.99</v>
      </c>
      <c r="OR294" s="654">
        <v>31780.42</v>
      </c>
      <c r="OS294" s="654">
        <v>31970.86</v>
      </c>
      <c r="OT294" s="654">
        <v>32161.29</v>
      </c>
      <c r="OU294" s="654">
        <v>32351.73</v>
      </c>
      <c r="OV294" s="654">
        <v>32542.16</v>
      </c>
      <c r="OW294" s="654">
        <v>32732.6</v>
      </c>
      <c r="OX294" s="654">
        <v>32732.6</v>
      </c>
      <c r="OY294" s="654">
        <v>32923.03</v>
      </c>
      <c r="OZ294" s="654">
        <v>33113.47</v>
      </c>
      <c r="PA294" s="654">
        <v>33314.78</v>
      </c>
      <c r="PB294" s="654">
        <v>33559.629999999997</v>
      </c>
      <c r="PC294" s="654">
        <v>33804.47</v>
      </c>
      <c r="PD294" s="654">
        <v>34049.32</v>
      </c>
      <c r="PE294" s="654">
        <v>34049.32</v>
      </c>
      <c r="PF294" s="654">
        <v>34294.160000000003</v>
      </c>
      <c r="PG294" s="654">
        <v>34539.01</v>
      </c>
      <c r="PH294" s="654">
        <v>34783.85</v>
      </c>
      <c r="PI294" s="654">
        <v>35045.019999999997</v>
      </c>
      <c r="PJ294" s="654">
        <v>35317.07</v>
      </c>
      <c r="PK294" s="654">
        <v>35589.120000000003</v>
      </c>
      <c r="PL294" s="654">
        <v>35589.120000000003</v>
      </c>
      <c r="PM294" s="654">
        <v>35861.17</v>
      </c>
      <c r="PN294" s="654">
        <v>36133.22</v>
      </c>
      <c r="PO294" s="654">
        <v>36405.269999999997</v>
      </c>
      <c r="PP294" s="654">
        <v>36677.32</v>
      </c>
      <c r="PQ294" s="654">
        <v>43988</v>
      </c>
      <c r="PR294" s="654">
        <v>52517.13</v>
      </c>
      <c r="PS294" s="654">
        <v>52517.13</v>
      </c>
      <c r="PT294" s="654">
        <v>73230.740000000005</v>
      </c>
      <c r="PU294" s="654">
        <v>86903.2</v>
      </c>
      <c r="PV294" s="654">
        <v>102022.03</v>
      </c>
      <c r="PW294" s="654">
        <v>123465.08</v>
      </c>
      <c r="PX294" s="654">
        <v>123465.08</v>
      </c>
      <c r="PY294" s="654">
        <v>161768.95999999999</v>
      </c>
      <c r="PZ294" s="654">
        <v>161768.95999999999</v>
      </c>
      <c r="QA294" s="654">
        <v>163082.45000000001</v>
      </c>
      <c r="QB294" s="654">
        <v>163865.94</v>
      </c>
      <c r="QC294" s="654">
        <v>164799.38</v>
      </c>
      <c r="QD294" s="654">
        <v>175725.63</v>
      </c>
      <c r="QE294" s="654">
        <v>198110.83</v>
      </c>
      <c r="QF294" s="654">
        <v>201223.29</v>
      </c>
      <c r="QG294" s="654">
        <v>201223.29</v>
      </c>
      <c r="QH294" s="654">
        <v>206407.94</v>
      </c>
      <c r="QI294" s="654">
        <v>216662</v>
      </c>
      <c r="QJ294" s="654">
        <v>241297.72</v>
      </c>
      <c r="QK294" s="654">
        <v>276905.78999999998</v>
      </c>
      <c r="QL294" s="654">
        <v>343030.77</v>
      </c>
      <c r="QM294" s="654">
        <v>351200.09</v>
      </c>
      <c r="QN294" s="654">
        <v>351200.09</v>
      </c>
      <c r="QO294" s="654">
        <v>371100.79</v>
      </c>
      <c r="QP294" s="654">
        <v>374176.88</v>
      </c>
      <c r="QQ294" s="654">
        <v>380034.56</v>
      </c>
      <c r="QR294" s="654">
        <v>391336.31</v>
      </c>
      <c r="QS294" s="654">
        <v>410143.18</v>
      </c>
      <c r="QT294" s="654">
        <v>472718.25</v>
      </c>
      <c r="QU294" s="654">
        <v>472718.25</v>
      </c>
      <c r="QV294" s="654">
        <v>579711.98</v>
      </c>
      <c r="QW294" s="654">
        <v>616244.29</v>
      </c>
      <c r="QX294" s="654">
        <v>714269.55</v>
      </c>
      <c r="QY294" s="654">
        <v>798505.73</v>
      </c>
      <c r="QZ294" s="654">
        <v>992531.05</v>
      </c>
      <c r="RA294" s="654">
        <v>1091752.18</v>
      </c>
      <c r="RB294" s="654">
        <v>1091752.18</v>
      </c>
      <c r="RC294" s="654">
        <v>1213664.98</v>
      </c>
      <c r="RD294" s="654">
        <v>1447585.28</v>
      </c>
      <c r="RE294" s="654">
        <v>1530843.61</v>
      </c>
      <c r="RF294" s="654">
        <v>1709443.63</v>
      </c>
      <c r="RG294" s="654">
        <v>1808093.43</v>
      </c>
      <c r="RH294" s="654">
        <v>2033205.43</v>
      </c>
      <c r="RI294" s="654">
        <v>2033205.43</v>
      </c>
      <c r="RJ294" s="654">
        <v>2052363.09</v>
      </c>
      <c r="RK294" s="654">
        <v>2097064.29</v>
      </c>
      <c r="RL294" s="654">
        <v>2112997.09</v>
      </c>
      <c r="RM294" s="654">
        <v>2124015.4700000002</v>
      </c>
      <c r="RN294" s="654">
        <v>2126199.6</v>
      </c>
      <c r="RO294" s="654">
        <v>2147590.73</v>
      </c>
      <c r="RP294" s="654">
        <v>2147590.73</v>
      </c>
      <c r="RQ294" s="654">
        <v>2194890.48</v>
      </c>
      <c r="RR294" s="654">
        <v>2195387.79</v>
      </c>
      <c r="RS294" s="654">
        <v>2196548.17</v>
      </c>
      <c r="RT294" s="654">
        <v>2223373.6800000002</v>
      </c>
      <c r="RU294" s="654">
        <v>2285966.5499999998</v>
      </c>
      <c r="RV294" s="654">
        <v>2765507.67</v>
      </c>
      <c r="RW294" s="654">
        <v>2765507.67</v>
      </c>
      <c r="RX294" s="654">
        <v>3324972.31</v>
      </c>
      <c r="RY294" s="654">
        <v>4683672.17</v>
      </c>
      <c r="RZ294" s="654">
        <v>4735622.37</v>
      </c>
      <c r="SA294" s="654">
        <v>4796230.95</v>
      </c>
      <c r="SB294" s="654">
        <v>4943423.2</v>
      </c>
      <c r="SC294" s="654">
        <v>4951763.49</v>
      </c>
      <c r="SD294" s="654">
        <v>4951763.49</v>
      </c>
      <c r="SE294" s="654">
        <v>4961493.84</v>
      </c>
      <c r="SF294" s="654">
        <v>4985124.6900000004</v>
      </c>
      <c r="SG294" s="654">
        <v>4985124.6900000004</v>
      </c>
      <c r="SH294" s="654">
        <v>4985124.6900000004</v>
      </c>
      <c r="SI294" s="654">
        <v>4985124.6900000004</v>
      </c>
      <c r="SJ294" s="654">
        <v>4985124.6900000004</v>
      </c>
      <c r="SK294" s="654">
        <v>4985124.6900000004</v>
      </c>
      <c r="SL294" s="654">
        <v>4985124.6900000004</v>
      </c>
      <c r="SM294" s="654">
        <v>4985124.6900000004</v>
      </c>
      <c r="SN294" s="654">
        <v>4985124.6900000004</v>
      </c>
      <c r="SO294" s="654">
        <v>4985124.6900000004</v>
      </c>
      <c r="SP294" s="654">
        <v>4985124.6900000004</v>
      </c>
      <c r="SQ294" s="654">
        <v>4985124.6900000004</v>
      </c>
      <c r="SR294" s="654">
        <v>4985124.6900000004</v>
      </c>
      <c r="SS294" s="654">
        <v>4985124.6900000004</v>
      </c>
      <c r="ST294" s="654">
        <v>4985124.6900000004</v>
      </c>
      <c r="SU294" s="654">
        <v>4985124.6900000004</v>
      </c>
      <c r="SV294" s="654">
        <v>4985124.6900000004</v>
      </c>
      <c r="SW294" s="654">
        <v>4985124.6900000004</v>
      </c>
      <c r="SX294" s="654">
        <v>4985124.6900000004</v>
      </c>
      <c r="SY294" s="654">
        <v>4985124.6900000004</v>
      </c>
      <c r="SZ294" s="654">
        <v>4985124.6900000004</v>
      </c>
      <c r="TA294" s="654">
        <v>4985124.6900000004</v>
      </c>
      <c r="TB294" s="654">
        <v>4985124.6900000004</v>
      </c>
      <c r="TC294" s="654">
        <v>4985124.6900000004</v>
      </c>
      <c r="TD294" s="654">
        <v>4985124.6900000004</v>
      </c>
      <c r="TE294" s="654">
        <v>4985124.6900000004</v>
      </c>
      <c r="TF294" s="654">
        <v>4985124.6900000004</v>
      </c>
      <c r="TG294" s="654">
        <v>4985124.6900000004</v>
      </c>
      <c r="TH294" s="654">
        <v>4985124.6900000004</v>
      </c>
      <c r="TI294" s="654">
        <v>4985124.6900000004</v>
      </c>
      <c r="TJ294" s="654">
        <v>4985124.6900000004</v>
      </c>
      <c r="TK294" s="654">
        <v>4985124.6900000004</v>
      </c>
      <c r="TL294" s="654">
        <v>4985124.6900000004</v>
      </c>
      <c r="TM294" s="654">
        <v>4985124.6900000004</v>
      </c>
      <c r="TN294" s="654">
        <v>4985124.6900000004</v>
      </c>
      <c r="TO294" s="654">
        <v>4985124.6900000004</v>
      </c>
      <c r="TP294" s="654">
        <v>4985124.6900000004</v>
      </c>
      <c r="TQ294" s="654">
        <v>4985124.6900000004</v>
      </c>
      <c r="TR294" s="654">
        <v>4985124.6900000004</v>
      </c>
      <c r="TS294" s="654">
        <v>4985124.6900000004</v>
      </c>
      <c r="TT294" s="654">
        <v>4985124.6900000004</v>
      </c>
      <c r="TU294" s="654">
        <v>4985124.6900000004</v>
      </c>
      <c r="TV294" s="654">
        <v>4985124.6900000004</v>
      </c>
      <c r="TW294" s="654">
        <v>4985124.6900000004</v>
      </c>
      <c r="TX294" s="654">
        <v>4985124.6900000004</v>
      </c>
      <c r="TY294" s="654">
        <v>4985124.6900000004</v>
      </c>
      <c r="TZ294" s="654">
        <v>4985124.6900000004</v>
      </c>
      <c r="UA294" s="654">
        <v>4985124.6900000004</v>
      </c>
      <c r="UB294" s="654">
        <v>4985124.6900000004</v>
      </c>
      <c r="UC294" s="654">
        <v>4985124.6900000004</v>
      </c>
      <c r="UD294" s="654">
        <v>4985124.6900000004</v>
      </c>
      <c r="UE294" s="654">
        <v>4985124.6900000004</v>
      </c>
      <c r="UF294" s="654">
        <v>4985124.6900000004</v>
      </c>
      <c r="UG294" s="654">
        <v>4985124.6900000004</v>
      </c>
      <c r="UH294" s="654">
        <v>4985124.6900000004</v>
      </c>
      <c r="UI294" s="654">
        <v>4985124.6900000004</v>
      </c>
      <c r="UJ294" s="654">
        <v>4985124.6900000004</v>
      </c>
      <c r="UK294" s="654">
        <v>4985124.6900000004</v>
      </c>
      <c r="UL294" s="654">
        <v>4985124.6900000004</v>
      </c>
      <c r="UM294" s="654">
        <v>4985124.6900000004</v>
      </c>
      <c r="UN294" s="654">
        <v>4985124.6900000004</v>
      </c>
      <c r="UO294" s="654">
        <v>4985124.6900000004</v>
      </c>
      <c r="UP294" s="654">
        <v>4985124.6900000004</v>
      </c>
      <c r="UQ294" s="654">
        <v>4985124.6900000004</v>
      </c>
      <c r="UR294" s="654">
        <v>4985124.6900000004</v>
      </c>
      <c r="US294" s="654">
        <v>4985124.6900000004</v>
      </c>
      <c r="UT294" s="654">
        <v>4985124.6900000004</v>
      </c>
      <c r="UU294" s="654">
        <v>4985124.6900000004</v>
      </c>
      <c r="UV294" s="654">
        <v>4985124.6900000004</v>
      </c>
      <c r="UW294" s="654">
        <v>4985124.6900000004</v>
      </c>
      <c r="UX294" s="654">
        <v>4985124.6900000004</v>
      </c>
      <c r="UY294" s="654">
        <v>4985124.6900000004</v>
      </c>
      <c r="UZ294" s="654">
        <v>4985124.6900000004</v>
      </c>
      <c r="VA294" s="654">
        <v>4985124.6900000004</v>
      </c>
      <c r="VB294" s="654">
        <v>4985124.6900000004</v>
      </c>
      <c r="VC294" s="654">
        <v>4985124.6900000004</v>
      </c>
      <c r="VD294" s="654">
        <v>4985124.6900000004</v>
      </c>
      <c r="VE294" s="654">
        <v>4985124.6900000004</v>
      </c>
      <c r="VF294" s="654">
        <v>4985124.6900000004</v>
      </c>
      <c r="VG294" s="654">
        <v>4985124.6900000004</v>
      </c>
      <c r="VH294" s="654">
        <v>4985124.6900000004</v>
      </c>
      <c r="VI294" s="654">
        <v>4985124.6900000004</v>
      </c>
      <c r="VJ294" s="654">
        <v>4985124.6900000004</v>
      </c>
      <c r="VK294" s="654">
        <v>4985124.6900000004</v>
      </c>
      <c r="VL294" s="654">
        <v>4985124.6900000004</v>
      </c>
      <c r="VM294" s="654">
        <v>4985124.6900000004</v>
      </c>
    </row>
    <row r="295" spans="11:585">
      <c r="K295" t="s">
        <v>837</v>
      </c>
      <c r="M295" s="654">
        <v>0</v>
      </c>
      <c r="N295">
        <v>0</v>
      </c>
      <c r="O295">
        <v>0</v>
      </c>
      <c r="P295">
        <v>7573.41</v>
      </c>
      <c r="Q295">
        <v>0</v>
      </c>
      <c r="R295">
        <v>0</v>
      </c>
      <c r="S295" t="s">
        <v>6192</v>
      </c>
    </row>
    <row r="296" spans="11:585">
      <c r="K296" t="s">
        <v>1082</v>
      </c>
      <c r="M296" s="654">
        <v>5452229.25</v>
      </c>
      <c r="N296" s="654">
        <v>4202411.68</v>
      </c>
      <c r="O296" s="654">
        <v>1171998.1399999999</v>
      </c>
      <c r="P296">
        <v>34290.879999999997</v>
      </c>
      <c r="Q296">
        <v>17112.439999999999</v>
      </c>
      <c r="R296">
        <v>11751.82</v>
      </c>
      <c r="S296" t="s">
        <v>6192</v>
      </c>
      <c r="KH296" s="654">
        <v>1023.48</v>
      </c>
      <c r="KI296" s="654">
        <v>1023.48</v>
      </c>
      <c r="KJ296" s="654">
        <v>3411.59</v>
      </c>
      <c r="KK296" s="654">
        <v>3411.59</v>
      </c>
      <c r="KL296" s="654">
        <v>3411.59</v>
      </c>
      <c r="KM296" s="654">
        <v>3411.59</v>
      </c>
      <c r="KN296" s="654">
        <v>4699.47</v>
      </c>
      <c r="KO296" s="654">
        <v>6201.99</v>
      </c>
      <c r="KP296" s="654">
        <v>6201.99</v>
      </c>
      <c r="KQ296" s="654">
        <v>9850.9699999999993</v>
      </c>
      <c r="KR296" s="654">
        <v>9850.9699999999993</v>
      </c>
      <c r="KS296" s="654">
        <v>9850.9699999999993</v>
      </c>
      <c r="KT296" s="654">
        <v>9850.9699999999993</v>
      </c>
      <c r="KU296" s="654">
        <v>9850.9699999999993</v>
      </c>
      <c r="KV296" s="654">
        <v>9850.9699999999993</v>
      </c>
      <c r="KW296" s="654">
        <v>9850.9699999999993</v>
      </c>
      <c r="KX296" s="654">
        <v>9850.9699999999993</v>
      </c>
      <c r="KY296" s="654">
        <v>9850.9699999999993</v>
      </c>
      <c r="KZ296" s="654">
        <v>9850.9699999999993</v>
      </c>
      <c r="LA296" s="654">
        <v>9850.9699999999993</v>
      </c>
      <c r="LB296" s="654">
        <v>9850.9699999999993</v>
      </c>
      <c r="LC296" s="654">
        <v>9850.9699999999993</v>
      </c>
      <c r="LD296" s="654">
        <v>9850.9699999999993</v>
      </c>
      <c r="LE296" s="654">
        <v>9850.9699999999993</v>
      </c>
      <c r="LF296" s="654">
        <v>9850.9699999999993</v>
      </c>
      <c r="LG296" s="654">
        <v>9850.9699999999993</v>
      </c>
      <c r="LH296" s="654">
        <v>9850.9699999999993</v>
      </c>
      <c r="LI296" s="654">
        <v>9850.9699999999993</v>
      </c>
      <c r="LJ296" s="654">
        <v>9850.9699999999993</v>
      </c>
      <c r="LK296" s="654">
        <v>9850.9699999999993</v>
      </c>
      <c r="LL296" s="654">
        <v>9850.9699999999993</v>
      </c>
      <c r="LM296" s="654">
        <v>9850.9699999999993</v>
      </c>
      <c r="LN296" s="654">
        <v>9850.9699999999993</v>
      </c>
      <c r="LO296" s="654">
        <v>9850.9699999999993</v>
      </c>
      <c r="LP296" s="654">
        <v>9850.9699999999993</v>
      </c>
      <c r="LQ296" s="654">
        <v>9850.9699999999993</v>
      </c>
      <c r="LR296" s="654">
        <v>9850.9699999999993</v>
      </c>
      <c r="LS296" s="654">
        <v>9850.9699999999993</v>
      </c>
      <c r="LT296" s="654">
        <v>9876.9699999999993</v>
      </c>
      <c r="LU296" s="654">
        <v>9902.9599999999991</v>
      </c>
      <c r="LV296" s="654">
        <v>9928.9599999999991</v>
      </c>
      <c r="LW296" s="654">
        <v>9954.9500000000007</v>
      </c>
      <c r="LX296" s="654">
        <v>9980.9500000000007</v>
      </c>
      <c r="LY296" s="654">
        <v>9980.9500000000007</v>
      </c>
      <c r="LZ296" s="654">
        <v>10006.94</v>
      </c>
      <c r="MA296" s="654">
        <v>10032.94</v>
      </c>
      <c r="MB296" s="654">
        <v>10058.93</v>
      </c>
      <c r="MC296" s="654">
        <v>10084.93</v>
      </c>
      <c r="MD296" s="654">
        <v>10110.92</v>
      </c>
      <c r="ME296" s="654">
        <v>10136.92</v>
      </c>
      <c r="MF296" s="654">
        <v>10136.92</v>
      </c>
      <c r="MG296" s="654">
        <v>10162.91</v>
      </c>
      <c r="MH296" s="654">
        <v>10188.91</v>
      </c>
      <c r="MI296" s="654">
        <v>10214.9</v>
      </c>
      <c r="MJ296" s="654">
        <v>10240.9</v>
      </c>
      <c r="MK296" s="654">
        <v>10266.89</v>
      </c>
      <c r="ML296" s="654">
        <v>10292.89</v>
      </c>
      <c r="MM296" s="654">
        <v>10292.89</v>
      </c>
      <c r="MN296" s="654">
        <v>10318.879999999999</v>
      </c>
      <c r="MO296" s="654">
        <v>10344.879999999999</v>
      </c>
      <c r="MP296" s="654">
        <v>10370.870000000001</v>
      </c>
      <c r="MQ296" s="654">
        <v>10396.870000000001</v>
      </c>
      <c r="MR296" s="654">
        <v>10422.86</v>
      </c>
      <c r="MS296" s="654">
        <v>10448.86</v>
      </c>
      <c r="MT296" s="654">
        <v>10448.86</v>
      </c>
      <c r="MU296" s="654">
        <v>10474.85</v>
      </c>
      <c r="MV296" s="654">
        <v>10500.85</v>
      </c>
      <c r="MW296" s="654">
        <v>10526.84</v>
      </c>
      <c r="MX296" s="654">
        <v>10552.84</v>
      </c>
      <c r="MY296" s="654">
        <v>10578.83</v>
      </c>
      <c r="MZ296" s="654">
        <v>10604.83</v>
      </c>
      <c r="NA296" s="654">
        <v>10604.83</v>
      </c>
      <c r="NB296" s="654">
        <v>10630.82</v>
      </c>
      <c r="NC296" s="654">
        <v>10656.82</v>
      </c>
      <c r="ND296" s="654">
        <v>10682.81</v>
      </c>
      <c r="NE296" s="654">
        <v>10708.81</v>
      </c>
      <c r="NF296" s="654">
        <v>10734.8</v>
      </c>
      <c r="NG296" s="654">
        <v>10760.8</v>
      </c>
      <c r="NH296" s="654">
        <v>10760.8</v>
      </c>
      <c r="NI296" s="654">
        <v>10786.79</v>
      </c>
      <c r="NJ296" s="654">
        <v>10812.79</v>
      </c>
      <c r="NK296" s="654">
        <v>10838.78</v>
      </c>
      <c r="NL296" s="654">
        <v>10864.78</v>
      </c>
      <c r="NM296" s="654">
        <v>10890.77</v>
      </c>
      <c r="NN296" s="654">
        <v>10916.77</v>
      </c>
      <c r="NO296" s="654">
        <v>10916.77</v>
      </c>
      <c r="NP296" s="654">
        <v>10942.76</v>
      </c>
      <c r="NQ296" s="654">
        <v>10968.76</v>
      </c>
      <c r="NR296" s="654">
        <v>10994.75</v>
      </c>
      <c r="NS296" s="654">
        <v>11020.75</v>
      </c>
      <c r="NT296" s="654">
        <v>11046.74</v>
      </c>
      <c r="NU296" s="654">
        <v>11072.74</v>
      </c>
      <c r="NV296" s="654">
        <v>11072.74</v>
      </c>
      <c r="NW296" s="654">
        <v>11098.73</v>
      </c>
      <c r="NX296" s="654">
        <v>11124.73</v>
      </c>
      <c r="NY296" s="654">
        <v>11150.72</v>
      </c>
      <c r="NZ296" s="654">
        <v>11176.72</v>
      </c>
      <c r="OA296" s="654">
        <v>11202.71</v>
      </c>
      <c r="OB296" s="654">
        <v>11242.57</v>
      </c>
      <c r="OC296" s="654">
        <v>11242.57</v>
      </c>
      <c r="OD296" s="654">
        <v>11285.9</v>
      </c>
      <c r="OE296" s="654">
        <v>11329.22</v>
      </c>
      <c r="OF296" s="654">
        <v>11372.55</v>
      </c>
      <c r="OG296" s="654">
        <v>11423.67</v>
      </c>
      <c r="OH296" s="654">
        <v>11484.33</v>
      </c>
      <c r="OI296" s="654">
        <v>11544.98</v>
      </c>
      <c r="OJ296" s="654">
        <v>11544.98</v>
      </c>
      <c r="OK296" s="654">
        <v>11605.64</v>
      </c>
      <c r="OL296" s="654">
        <v>11666.29</v>
      </c>
      <c r="OM296" s="654">
        <v>11726.94</v>
      </c>
      <c r="ON296" s="654">
        <v>11787.6</v>
      </c>
      <c r="OO296" s="654">
        <v>11848.25</v>
      </c>
      <c r="OP296" s="654">
        <v>11908.91</v>
      </c>
      <c r="OQ296" s="654">
        <v>11908.91</v>
      </c>
      <c r="OR296" s="654">
        <v>11969.56</v>
      </c>
      <c r="OS296" s="654">
        <v>12030.22</v>
      </c>
      <c r="OT296" s="654">
        <v>12090.87</v>
      </c>
      <c r="OU296" s="654">
        <v>12151.53</v>
      </c>
      <c r="OV296" s="654">
        <v>12219.12</v>
      </c>
      <c r="OW296" s="654">
        <v>12297.1</v>
      </c>
      <c r="OX296" s="654">
        <v>12297.1</v>
      </c>
      <c r="OY296" s="654">
        <v>12375.09</v>
      </c>
      <c r="OZ296" s="654">
        <v>12453.07</v>
      </c>
      <c r="PA296" s="654">
        <v>12531.06</v>
      </c>
      <c r="PB296" s="654">
        <v>13999.49</v>
      </c>
      <c r="PC296" s="654">
        <v>27981.93</v>
      </c>
      <c r="PD296" s="654">
        <v>41964.37</v>
      </c>
      <c r="PE296" s="654">
        <v>41964.37</v>
      </c>
      <c r="PF296" s="654">
        <v>55946.81</v>
      </c>
      <c r="PG296" s="654">
        <v>108843.27</v>
      </c>
      <c r="PH296" s="654">
        <v>161742.32</v>
      </c>
      <c r="PI296" s="654">
        <v>215012.17</v>
      </c>
      <c r="PJ296" s="654">
        <v>296183.62</v>
      </c>
      <c r="PK296" s="654">
        <v>382546.6</v>
      </c>
      <c r="PL296" s="654">
        <v>382546.6</v>
      </c>
      <c r="PM296" s="654">
        <v>497530.77</v>
      </c>
      <c r="PN296" s="654">
        <v>658568.93999999994</v>
      </c>
      <c r="PO296" s="654">
        <v>863137.61</v>
      </c>
      <c r="PP296" s="654">
        <v>1171998.1399999999</v>
      </c>
      <c r="PQ296" s="654">
        <v>1209673.31</v>
      </c>
      <c r="PR296" s="654">
        <v>1247776.22</v>
      </c>
      <c r="PS296" s="654">
        <v>1247776.22</v>
      </c>
      <c r="PT296" s="654">
        <v>1313562.33</v>
      </c>
      <c r="PU296" s="654">
        <v>1421348.03</v>
      </c>
      <c r="PV296" s="654">
        <v>1460810.34</v>
      </c>
      <c r="PW296" s="654">
        <v>1503714.51</v>
      </c>
      <c r="PX296" s="654">
        <v>1503714.51</v>
      </c>
      <c r="PY296" s="654">
        <v>1603564.08</v>
      </c>
      <c r="PZ296" s="654">
        <v>1603564.08</v>
      </c>
      <c r="QA296" s="654">
        <v>1883575.04</v>
      </c>
      <c r="QB296" s="654">
        <v>2117386.87</v>
      </c>
      <c r="QC296" s="654">
        <v>2507328.58</v>
      </c>
      <c r="QD296" s="654">
        <v>2824926.81</v>
      </c>
      <c r="QE296" s="654">
        <v>3232101.91</v>
      </c>
      <c r="QF296" s="654">
        <v>3527430.38</v>
      </c>
      <c r="QG296" s="654">
        <v>3527430.38</v>
      </c>
      <c r="QH296" s="654">
        <v>3936122.06</v>
      </c>
      <c r="QI296" s="654">
        <v>4066196</v>
      </c>
      <c r="QJ296" s="654">
        <v>4123861.45</v>
      </c>
      <c r="QK296" s="654">
        <v>4202411.68</v>
      </c>
      <c r="QL296" s="654">
        <v>4237874.62</v>
      </c>
      <c r="QM296" s="654">
        <v>4268677.9000000004</v>
      </c>
      <c r="QN296" s="654">
        <v>4268677.9000000004</v>
      </c>
      <c r="QO296" s="654">
        <v>4303334.13</v>
      </c>
      <c r="QP296" s="654">
        <v>4360897.4800000004</v>
      </c>
      <c r="QQ296" s="654">
        <v>4394340.8899999997</v>
      </c>
      <c r="QR296" s="654">
        <v>4424910.7300000004</v>
      </c>
      <c r="QS296" s="654">
        <v>4468134.46</v>
      </c>
      <c r="QT296" s="654">
        <v>4515575.97</v>
      </c>
      <c r="QU296" s="654">
        <v>4515575.97</v>
      </c>
      <c r="QV296" s="654">
        <v>4562476.8600000003</v>
      </c>
      <c r="QW296" s="654">
        <v>4650033.4800000004</v>
      </c>
      <c r="QX296" s="654">
        <v>4726778.3</v>
      </c>
      <c r="QY296" s="654">
        <v>4828793.29</v>
      </c>
      <c r="QZ296" s="654">
        <v>4963382.74</v>
      </c>
      <c r="RA296" s="654">
        <v>4989277.71</v>
      </c>
      <c r="RB296" s="654">
        <v>4989277.71</v>
      </c>
      <c r="RC296" s="654">
        <v>5024071.7300000004</v>
      </c>
      <c r="RD296" s="654">
        <v>5043954.21</v>
      </c>
      <c r="RE296" s="654">
        <v>5065723.91</v>
      </c>
      <c r="RF296" s="654">
        <v>5071139.79</v>
      </c>
      <c r="RG296" s="654">
        <v>5075705.67</v>
      </c>
      <c r="RH296" s="654">
        <v>5096427.9000000004</v>
      </c>
      <c r="RI296" s="654">
        <v>5096427.9000000004</v>
      </c>
      <c r="RJ296" s="654">
        <v>5127517.99</v>
      </c>
      <c r="RK296" s="654">
        <v>5158366.7300000004</v>
      </c>
      <c r="RL296" s="654">
        <v>5212807.49</v>
      </c>
      <c r="RM296" s="654">
        <v>5300935.72</v>
      </c>
      <c r="RN296" s="654">
        <v>5365696.47</v>
      </c>
      <c r="RO296" s="654">
        <v>5367604.46</v>
      </c>
      <c r="RP296" s="654">
        <v>5367604.46</v>
      </c>
      <c r="RQ296" s="654">
        <v>5370881.6200000001</v>
      </c>
      <c r="RR296" s="654">
        <v>5373340.5700000003</v>
      </c>
      <c r="RS296" s="654">
        <v>5373952.2800000003</v>
      </c>
      <c r="RT296" s="654">
        <v>5375224.0999999996</v>
      </c>
      <c r="RU296" s="654">
        <v>5385022.5999999996</v>
      </c>
      <c r="RV296" s="654">
        <v>5400260.7599999998</v>
      </c>
      <c r="RW296" s="654">
        <v>5400260.7599999998</v>
      </c>
      <c r="RX296" s="654">
        <v>5431943.4500000002</v>
      </c>
      <c r="RY296" s="654">
        <v>5452229.25</v>
      </c>
      <c r="RZ296" s="654">
        <v>5452229.25</v>
      </c>
      <c r="SA296" s="654">
        <v>5452229.25</v>
      </c>
      <c r="SB296" s="654">
        <v>5452229.25</v>
      </c>
      <c r="SC296" s="654">
        <v>5452229.25</v>
      </c>
      <c r="SD296" s="654">
        <v>5452229.25</v>
      </c>
      <c r="SE296" s="654">
        <v>5452229.25</v>
      </c>
      <c r="SF296" s="654">
        <v>5452229.25</v>
      </c>
      <c r="SG296" s="654">
        <v>5452229.25</v>
      </c>
      <c r="SH296" s="654">
        <v>5452229.25</v>
      </c>
      <c r="SI296" s="654">
        <v>5452229.25</v>
      </c>
      <c r="SJ296" s="654">
        <v>5452229.25</v>
      </c>
      <c r="SK296" s="654">
        <v>5452229.25</v>
      </c>
      <c r="SL296" s="654">
        <v>5452229.25</v>
      </c>
      <c r="SM296" s="654">
        <v>5452229.25</v>
      </c>
      <c r="SN296" s="654">
        <v>5452229.25</v>
      </c>
      <c r="SO296" s="654">
        <v>5452229.25</v>
      </c>
      <c r="SP296" s="654">
        <v>5452229.25</v>
      </c>
      <c r="SQ296" s="654">
        <v>5452229.25</v>
      </c>
      <c r="SR296" s="654">
        <v>5452229.25</v>
      </c>
      <c r="SS296" s="654">
        <v>5452229.25</v>
      </c>
      <c r="ST296" s="654">
        <v>5452229.25</v>
      </c>
      <c r="SU296" s="654">
        <v>5452229.25</v>
      </c>
      <c r="SV296" s="654">
        <v>5452229.25</v>
      </c>
      <c r="SW296" s="654">
        <v>5452229.25</v>
      </c>
      <c r="SX296" s="654">
        <v>5452229.25</v>
      </c>
      <c r="SY296" s="654">
        <v>5452229.25</v>
      </c>
      <c r="SZ296" s="654">
        <v>5452229.25</v>
      </c>
      <c r="TA296" s="654">
        <v>5452229.25</v>
      </c>
      <c r="TB296" s="654">
        <v>5452229.25</v>
      </c>
      <c r="TC296" s="654">
        <v>5452229.25</v>
      </c>
      <c r="TD296" s="654">
        <v>5452229.25</v>
      </c>
      <c r="TE296" s="654">
        <v>5452229.25</v>
      </c>
      <c r="TF296" s="654">
        <v>5452229.25</v>
      </c>
      <c r="TG296" s="654">
        <v>5452229.25</v>
      </c>
      <c r="TH296" s="654">
        <v>5452229.25</v>
      </c>
      <c r="TI296" s="654">
        <v>5452229.25</v>
      </c>
      <c r="TJ296" s="654">
        <v>5452229.25</v>
      </c>
      <c r="TK296" s="654">
        <v>5452229.25</v>
      </c>
      <c r="TL296" s="654">
        <v>5452229.25</v>
      </c>
      <c r="TM296" s="654">
        <v>5452229.25</v>
      </c>
      <c r="TN296" s="654">
        <v>5452229.25</v>
      </c>
      <c r="TO296" s="654">
        <v>5452229.25</v>
      </c>
      <c r="TP296" s="654">
        <v>5452229.25</v>
      </c>
      <c r="TQ296" s="654">
        <v>5452229.25</v>
      </c>
      <c r="TR296" s="654">
        <v>5452229.25</v>
      </c>
      <c r="TS296" s="654">
        <v>5452229.25</v>
      </c>
      <c r="TT296" s="654">
        <v>5452229.25</v>
      </c>
      <c r="TU296" s="654">
        <v>5452229.25</v>
      </c>
      <c r="TV296" s="654">
        <v>5452229.25</v>
      </c>
      <c r="TW296" s="654">
        <v>5452229.25</v>
      </c>
      <c r="TX296" s="654">
        <v>5452229.25</v>
      </c>
      <c r="TY296" s="654">
        <v>5452229.25</v>
      </c>
      <c r="TZ296" s="654">
        <v>5452229.25</v>
      </c>
      <c r="UA296" s="654">
        <v>5452229.25</v>
      </c>
      <c r="UB296" s="654">
        <v>5452229.25</v>
      </c>
      <c r="UC296" s="654">
        <v>5452229.25</v>
      </c>
      <c r="UD296" s="654">
        <v>5452229.25</v>
      </c>
      <c r="UE296" s="654">
        <v>5452229.25</v>
      </c>
      <c r="UF296" s="654">
        <v>5452229.25</v>
      </c>
      <c r="UG296" s="654">
        <v>5452229.25</v>
      </c>
      <c r="UH296" s="654">
        <v>5452229.25</v>
      </c>
      <c r="UI296" s="654">
        <v>5452229.25</v>
      </c>
      <c r="UJ296" s="654">
        <v>5452229.25</v>
      </c>
      <c r="UK296" s="654">
        <v>5452229.25</v>
      </c>
      <c r="UL296" s="654">
        <v>5452229.25</v>
      </c>
      <c r="UM296" s="654">
        <v>5452229.25</v>
      </c>
      <c r="UN296" s="654">
        <v>5452229.25</v>
      </c>
      <c r="UO296" s="654">
        <v>5452229.25</v>
      </c>
      <c r="UP296" s="654">
        <v>5452229.25</v>
      </c>
      <c r="UQ296" s="654">
        <v>5452229.25</v>
      </c>
      <c r="UR296" s="654">
        <v>5452229.25</v>
      </c>
      <c r="US296" s="654">
        <v>5452229.25</v>
      </c>
      <c r="UT296" s="654">
        <v>5452229.25</v>
      </c>
      <c r="UU296" s="654">
        <v>5452229.25</v>
      </c>
      <c r="UV296" s="654">
        <v>5452229.25</v>
      </c>
      <c r="UW296" s="654">
        <v>5452229.25</v>
      </c>
      <c r="UX296" s="654">
        <v>5452229.25</v>
      </c>
      <c r="UY296" s="654">
        <v>5452229.25</v>
      </c>
      <c r="UZ296" s="654">
        <v>5452229.25</v>
      </c>
      <c r="VA296" s="654">
        <v>5452229.25</v>
      </c>
      <c r="VB296" s="654">
        <v>5452229.25</v>
      </c>
      <c r="VC296" s="654">
        <v>5452229.25</v>
      </c>
      <c r="VD296" s="654">
        <v>5452229.25</v>
      </c>
      <c r="VE296" s="654">
        <v>5452229.25</v>
      </c>
      <c r="VF296" s="654">
        <v>5452229.25</v>
      </c>
      <c r="VG296" s="654">
        <v>5452229.25</v>
      </c>
      <c r="VH296" s="654">
        <v>5452229.25</v>
      </c>
      <c r="VI296" s="654">
        <v>5452229.25</v>
      </c>
      <c r="VJ296" s="654">
        <v>5452229.25</v>
      </c>
      <c r="VK296" s="654">
        <v>5452229.25</v>
      </c>
      <c r="VL296" s="654">
        <v>5452229.25</v>
      </c>
      <c r="VM296" s="654">
        <v>5452229.25</v>
      </c>
    </row>
    <row r="297" spans="11:585">
      <c r="K297" t="s">
        <v>834</v>
      </c>
      <c r="M297" s="654">
        <v>0</v>
      </c>
      <c r="N297">
        <v>0</v>
      </c>
      <c r="O297">
        <v>0</v>
      </c>
      <c r="P297">
        <v>415.52</v>
      </c>
      <c r="Q297">
        <v>415.52</v>
      </c>
      <c r="R297">
        <v>415.52</v>
      </c>
      <c r="S297" t="s">
        <v>6192</v>
      </c>
    </row>
    <row r="298" spans="11:585">
      <c r="K298" t="s">
        <v>835</v>
      </c>
      <c r="M298" s="654">
        <v>0</v>
      </c>
      <c r="N298">
        <v>0</v>
      </c>
      <c r="O298">
        <v>0</v>
      </c>
      <c r="P298">
        <v>11655.91</v>
      </c>
      <c r="Q298">
        <v>11316.75</v>
      </c>
      <c r="R298">
        <v>10287.49</v>
      </c>
      <c r="S298" t="s">
        <v>6192</v>
      </c>
    </row>
    <row r="299" spans="11:585">
      <c r="K299" t="s">
        <v>836</v>
      </c>
      <c r="M299" s="654">
        <v>5452229.25</v>
      </c>
      <c r="N299" s="654">
        <v>4202411.68</v>
      </c>
      <c r="O299" s="654">
        <v>1171998.1399999999</v>
      </c>
      <c r="P299">
        <v>16449.240000000002</v>
      </c>
      <c r="Q299">
        <v>5380.18</v>
      </c>
      <c r="R299">
        <v>1048.81</v>
      </c>
      <c r="S299" t="s">
        <v>6192</v>
      </c>
      <c r="KH299" s="654">
        <v>1023.48</v>
      </c>
      <c r="KI299" s="654">
        <v>1023.48</v>
      </c>
      <c r="KJ299" s="654">
        <v>3411.59</v>
      </c>
      <c r="KK299" s="654">
        <v>3411.59</v>
      </c>
      <c r="KL299" s="654">
        <v>3411.59</v>
      </c>
      <c r="KM299" s="654">
        <v>3411.59</v>
      </c>
      <c r="KN299" s="654">
        <v>4699.47</v>
      </c>
      <c r="KO299" s="654">
        <v>6201.99</v>
      </c>
      <c r="KP299" s="654">
        <v>6201.99</v>
      </c>
      <c r="KQ299" s="654">
        <v>9850.9699999999993</v>
      </c>
      <c r="KR299" s="654">
        <v>9850.9699999999993</v>
      </c>
      <c r="KS299" s="654">
        <v>9850.9699999999993</v>
      </c>
      <c r="KT299" s="654">
        <v>9850.9699999999993</v>
      </c>
      <c r="KU299" s="654">
        <v>9850.9699999999993</v>
      </c>
      <c r="KV299" s="654">
        <v>9850.9699999999993</v>
      </c>
      <c r="KW299" s="654">
        <v>9850.9699999999993</v>
      </c>
      <c r="KX299" s="654">
        <v>9850.9699999999993</v>
      </c>
      <c r="KY299" s="654">
        <v>9850.9699999999993</v>
      </c>
      <c r="KZ299" s="654">
        <v>9850.9699999999993</v>
      </c>
      <c r="LA299" s="654">
        <v>9850.9699999999993</v>
      </c>
      <c r="LB299" s="654">
        <v>9850.9699999999993</v>
      </c>
      <c r="LC299" s="654">
        <v>9850.9699999999993</v>
      </c>
      <c r="LD299" s="654">
        <v>9850.9699999999993</v>
      </c>
      <c r="LE299" s="654">
        <v>9850.9699999999993</v>
      </c>
      <c r="LF299" s="654">
        <v>9850.9699999999993</v>
      </c>
      <c r="LG299" s="654">
        <v>9850.9699999999993</v>
      </c>
      <c r="LH299" s="654">
        <v>9850.9699999999993</v>
      </c>
      <c r="LI299" s="654">
        <v>9850.9699999999993</v>
      </c>
      <c r="LJ299" s="654">
        <v>9850.9699999999993</v>
      </c>
      <c r="LK299" s="654">
        <v>9850.9699999999993</v>
      </c>
      <c r="LL299" s="654">
        <v>9850.9699999999993</v>
      </c>
      <c r="LM299" s="654">
        <v>9850.9699999999993</v>
      </c>
      <c r="LN299" s="654">
        <v>9850.9699999999993</v>
      </c>
      <c r="LO299" s="654">
        <v>9850.9699999999993</v>
      </c>
      <c r="LP299" s="654">
        <v>9850.9699999999993</v>
      </c>
      <c r="LQ299" s="654">
        <v>9850.9699999999993</v>
      </c>
      <c r="LR299" s="654">
        <v>9850.9699999999993</v>
      </c>
      <c r="LS299" s="654">
        <v>9850.9699999999993</v>
      </c>
      <c r="LT299" s="654">
        <v>9876.9699999999993</v>
      </c>
      <c r="LU299" s="654">
        <v>9902.9599999999991</v>
      </c>
      <c r="LV299" s="654">
        <v>9928.9599999999991</v>
      </c>
      <c r="LW299" s="654">
        <v>9954.9500000000007</v>
      </c>
      <c r="LX299" s="654">
        <v>9980.9500000000007</v>
      </c>
      <c r="LY299" s="654">
        <v>9980.9500000000007</v>
      </c>
      <c r="LZ299" s="654">
        <v>10006.94</v>
      </c>
      <c r="MA299" s="654">
        <v>10032.94</v>
      </c>
      <c r="MB299" s="654">
        <v>10058.93</v>
      </c>
      <c r="MC299" s="654">
        <v>10084.93</v>
      </c>
      <c r="MD299" s="654">
        <v>10110.92</v>
      </c>
      <c r="ME299" s="654">
        <v>10136.92</v>
      </c>
      <c r="MF299" s="654">
        <v>10136.92</v>
      </c>
      <c r="MG299" s="654">
        <v>10162.91</v>
      </c>
      <c r="MH299" s="654">
        <v>10188.91</v>
      </c>
      <c r="MI299" s="654">
        <v>10214.9</v>
      </c>
      <c r="MJ299" s="654">
        <v>10240.9</v>
      </c>
      <c r="MK299" s="654">
        <v>10266.89</v>
      </c>
      <c r="ML299" s="654">
        <v>10292.89</v>
      </c>
      <c r="MM299" s="654">
        <v>10292.89</v>
      </c>
      <c r="MN299" s="654">
        <v>10318.879999999999</v>
      </c>
      <c r="MO299" s="654">
        <v>10344.879999999999</v>
      </c>
      <c r="MP299" s="654">
        <v>10370.870000000001</v>
      </c>
      <c r="MQ299" s="654">
        <v>10396.870000000001</v>
      </c>
      <c r="MR299" s="654">
        <v>10422.86</v>
      </c>
      <c r="MS299" s="654">
        <v>10448.86</v>
      </c>
      <c r="MT299" s="654">
        <v>10448.86</v>
      </c>
      <c r="MU299" s="654">
        <v>10474.85</v>
      </c>
      <c r="MV299" s="654">
        <v>10500.85</v>
      </c>
      <c r="MW299" s="654">
        <v>10526.84</v>
      </c>
      <c r="MX299" s="654">
        <v>10552.84</v>
      </c>
      <c r="MY299" s="654">
        <v>10578.83</v>
      </c>
      <c r="MZ299" s="654">
        <v>10604.83</v>
      </c>
      <c r="NA299" s="654">
        <v>10604.83</v>
      </c>
      <c r="NB299" s="654">
        <v>10630.82</v>
      </c>
      <c r="NC299" s="654">
        <v>10656.82</v>
      </c>
      <c r="ND299" s="654">
        <v>10682.81</v>
      </c>
      <c r="NE299" s="654">
        <v>10708.81</v>
      </c>
      <c r="NF299" s="654">
        <v>10734.8</v>
      </c>
      <c r="NG299" s="654">
        <v>10760.8</v>
      </c>
      <c r="NH299" s="654">
        <v>10760.8</v>
      </c>
      <c r="NI299" s="654">
        <v>10786.79</v>
      </c>
      <c r="NJ299" s="654">
        <v>10812.79</v>
      </c>
      <c r="NK299" s="654">
        <v>10838.78</v>
      </c>
      <c r="NL299" s="654">
        <v>10864.78</v>
      </c>
      <c r="NM299" s="654">
        <v>10890.77</v>
      </c>
      <c r="NN299" s="654">
        <v>10916.77</v>
      </c>
      <c r="NO299" s="654">
        <v>10916.77</v>
      </c>
      <c r="NP299" s="654">
        <v>10942.76</v>
      </c>
      <c r="NQ299" s="654">
        <v>10968.76</v>
      </c>
      <c r="NR299" s="654">
        <v>10994.75</v>
      </c>
      <c r="NS299" s="654">
        <v>11020.75</v>
      </c>
      <c r="NT299" s="654">
        <v>11046.74</v>
      </c>
      <c r="NU299" s="654">
        <v>11072.74</v>
      </c>
      <c r="NV299" s="654">
        <v>11072.74</v>
      </c>
      <c r="NW299" s="654">
        <v>11098.73</v>
      </c>
      <c r="NX299" s="654">
        <v>11124.73</v>
      </c>
      <c r="NY299" s="654">
        <v>11150.72</v>
      </c>
      <c r="NZ299" s="654">
        <v>11176.72</v>
      </c>
      <c r="OA299" s="654">
        <v>11202.71</v>
      </c>
      <c r="OB299" s="654">
        <v>11242.57</v>
      </c>
      <c r="OC299" s="654">
        <v>11242.57</v>
      </c>
      <c r="OD299" s="654">
        <v>11285.9</v>
      </c>
      <c r="OE299" s="654">
        <v>11329.22</v>
      </c>
      <c r="OF299" s="654">
        <v>11372.55</v>
      </c>
      <c r="OG299" s="654">
        <v>11423.67</v>
      </c>
      <c r="OH299" s="654">
        <v>11484.33</v>
      </c>
      <c r="OI299" s="654">
        <v>11544.98</v>
      </c>
      <c r="OJ299" s="654">
        <v>11544.98</v>
      </c>
      <c r="OK299" s="654">
        <v>11605.64</v>
      </c>
      <c r="OL299" s="654">
        <v>11666.29</v>
      </c>
      <c r="OM299" s="654">
        <v>11726.94</v>
      </c>
      <c r="ON299" s="654">
        <v>11787.6</v>
      </c>
      <c r="OO299" s="654">
        <v>11848.25</v>
      </c>
      <c r="OP299" s="654">
        <v>11908.91</v>
      </c>
      <c r="OQ299" s="654">
        <v>11908.91</v>
      </c>
      <c r="OR299" s="654">
        <v>11969.56</v>
      </c>
      <c r="OS299" s="654">
        <v>12030.22</v>
      </c>
      <c r="OT299" s="654">
        <v>12090.87</v>
      </c>
      <c r="OU299" s="654">
        <v>12151.53</v>
      </c>
      <c r="OV299" s="654">
        <v>12219.12</v>
      </c>
      <c r="OW299" s="654">
        <v>12297.1</v>
      </c>
      <c r="OX299" s="654">
        <v>12297.1</v>
      </c>
      <c r="OY299" s="654">
        <v>12375.09</v>
      </c>
      <c r="OZ299" s="654">
        <v>12453.07</v>
      </c>
      <c r="PA299" s="654">
        <v>12531.06</v>
      </c>
      <c r="PB299" s="654">
        <v>13999.49</v>
      </c>
      <c r="PC299" s="654">
        <v>27981.93</v>
      </c>
      <c r="PD299" s="654">
        <v>41964.37</v>
      </c>
      <c r="PE299" s="654">
        <v>41964.37</v>
      </c>
      <c r="PF299" s="654">
        <v>55946.81</v>
      </c>
      <c r="PG299" s="654">
        <v>108843.27</v>
      </c>
      <c r="PH299" s="654">
        <v>161742.32</v>
      </c>
      <c r="PI299" s="654">
        <v>215012.17</v>
      </c>
      <c r="PJ299" s="654">
        <v>296183.62</v>
      </c>
      <c r="PK299" s="654">
        <v>382546.6</v>
      </c>
      <c r="PL299" s="654">
        <v>382546.6</v>
      </c>
      <c r="PM299" s="654">
        <v>497530.77</v>
      </c>
      <c r="PN299" s="654">
        <v>658568.93999999994</v>
      </c>
      <c r="PO299" s="654">
        <v>863137.61</v>
      </c>
      <c r="PP299" s="654">
        <v>1171998.1399999999</v>
      </c>
      <c r="PQ299" s="654">
        <v>1209673.31</v>
      </c>
      <c r="PR299" s="654">
        <v>1247776.22</v>
      </c>
      <c r="PS299" s="654">
        <v>1247776.22</v>
      </c>
      <c r="PT299" s="654">
        <v>1313562.33</v>
      </c>
      <c r="PU299" s="654">
        <v>1421348.03</v>
      </c>
      <c r="PV299" s="654">
        <v>1460810.34</v>
      </c>
      <c r="PW299" s="654">
        <v>1503714.51</v>
      </c>
      <c r="PX299" s="654">
        <v>1503714.51</v>
      </c>
      <c r="PY299" s="654">
        <v>1603564.08</v>
      </c>
      <c r="PZ299" s="654">
        <v>1603564.08</v>
      </c>
      <c r="QA299" s="654">
        <v>1883575.04</v>
      </c>
      <c r="QB299" s="654">
        <v>2117386.87</v>
      </c>
      <c r="QC299" s="654">
        <v>2507328.58</v>
      </c>
      <c r="QD299" s="654">
        <v>2824926.81</v>
      </c>
      <c r="QE299" s="654">
        <v>3232101.91</v>
      </c>
      <c r="QF299" s="654">
        <v>3527430.38</v>
      </c>
      <c r="QG299" s="654">
        <v>3527430.38</v>
      </c>
      <c r="QH299" s="654">
        <v>3936122.06</v>
      </c>
      <c r="QI299" s="654">
        <v>4066196</v>
      </c>
      <c r="QJ299" s="654">
        <v>4123861.45</v>
      </c>
      <c r="QK299" s="654">
        <v>4202411.68</v>
      </c>
      <c r="QL299" s="654">
        <v>4237874.62</v>
      </c>
      <c r="QM299" s="654">
        <v>4268677.9000000004</v>
      </c>
      <c r="QN299" s="654">
        <v>4268677.9000000004</v>
      </c>
      <c r="QO299" s="654">
        <v>4303334.13</v>
      </c>
      <c r="QP299" s="654">
        <v>4360897.4800000004</v>
      </c>
      <c r="QQ299" s="654">
        <v>4394340.8899999997</v>
      </c>
      <c r="QR299" s="654">
        <v>4424910.7300000004</v>
      </c>
      <c r="QS299" s="654">
        <v>4468134.46</v>
      </c>
      <c r="QT299" s="654">
        <v>4515575.97</v>
      </c>
      <c r="QU299" s="654">
        <v>4515575.97</v>
      </c>
      <c r="QV299" s="654">
        <v>4562476.8600000003</v>
      </c>
      <c r="QW299" s="654">
        <v>4650033.4800000004</v>
      </c>
      <c r="QX299" s="654">
        <v>4726778.3</v>
      </c>
      <c r="QY299" s="654">
        <v>4828793.29</v>
      </c>
      <c r="QZ299" s="654">
        <v>4963382.74</v>
      </c>
      <c r="RA299" s="654">
        <v>4989277.71</v>
      </c>
      <c r="RB299" s="654">
        <v>4989277.71</v>
      </c>
      <c r="RC299" s="654">
        <v>5024071.7300000004</v>
      </c>
      <c r="RD299" s="654">
        <v>5043954.21</v>
      </c>
      <c r="RE299" s="654">
        <v>5065723.91</v>
      </c>
      <c r="RF299" s="654">
        <v>5071139.79</v>
      </c>
      <c r="RG299" s="654">
        <v>5075705.67</v>
      </c>
      <c r="RH299" s="654">
        <v>5096427.9000000004</v>
      </c>
      <c r="RI299" s="654">
        <v>5096427.9000000004</v>
      </c>
      <c r="RJ299" s="654">
        <v>5127517.99</v>
      </c>
      <c r="RK299" s="654">
        <v>5158366.7300000004</v>
      </c>
      <c r="RL299" s="654">
        <v>5212807.49</v>
      </c>
      <c r="RM299" s="654">
        <v>5300935.72</v>
      </c>
      <c r="RN299" s="654">
        <v>5365696.47</v>
      </c>
      <c r="RO299" s="654">
        <v>5367604.46</v>
      </c>
      <c r="RP299" s="654">
        <v>5367604.46</v>
      </c>
      <c r="RQ299" s="654">
        <v>5370881.6200000001</v>
      </c>
      <c r="RR299" s="654">
        <v>5373340.5700000003</v>
      </c>
      <c r="RS299" s="654">
        <v>5373952.2800000003</v>
      </c>
      <c r="RT299" s="654">
        <v>5375224.0999999996</v>
      </c>
      <c r="RU299" s="654">
        <v>5385022.5999999996</v>
      </c>
      <c r="RV299" s="654">
        <v>5400260.7599999998</v>
      </c>
      <c r="RW299" s="654">
        <v>5400260.7599999998</v>
      </c>
      <c r="RX299" s="654">
        <v>5431943.4500000002</v>
      </c>
      <c r="RY299" s="654">
        <v>5452229.25</v>
      </c>
      <c r="RZ299" s="654">
        <v>5452229.25</v>
      </c>
      <c r="SA299" s="654">
        <v>5452229.25</v>
      </c>
      <c r="SB299" s="654">
        <v>5452229.25</v>
      </c>
      <c r="SC299" s="654">
        <v>5452229.25</v>
      </c>
      <c r="SD299" s="654">
        <v>5452229.25</v>
      </c>
      <c r="SE299" s="654">
        <v>5452229.25</v>
      </c>
      <c r="SF299" s="654">
        <v>5452229.25</v>
      </c>
      <c r="SG299" s="654">
        <v>5452229.25</v>
      </c>
      <c r="SH299" s="654">
        <v>5452229.25</v>
      </c>
      <c r="SI299" s="654">
        <v>5452229.25</v>
      </c>
      <c r="SJ299" s="654">
        <v>5452229.25</v>
      </c>
      <c r="SK299" s="654">
        <v>5452229.25</v>
      </c>
      <c r="SL299" s="654">
        <v>5452229.25</v>
      </c>
      <c r="SM299" s="654">
        <v>5452229.25</v>
      </c>
      <c r="SN299" s="654">
        <v>5452229.25</v>
      </c>
      <c r="SO299" s="654">
        <v>5452229.25</v>
      </c>
      <c r="SP299" s="654">
        <v>5452229.25</v>
      </c>
      <c r="SQ299" s="654">
        <v>5452229.25</v>
      </c>
      <c r="SR299" s="654">
        <v>5452229.25</v>
      </c>
      <c r="SS299" s="654">
        <v>5452229.25</v>
      </c>
      <c r="ST299" s="654">
        <v>5452229.25</v>
      </c>
      <c r="SU299" s="654">
        <v>5452229.25</v>
      </c>
      <c r="SV299" s="654">
        <v>5452229.25</v>
      </c>
      <c r="SW299" s="654">
        <v>5452229.25</v>
      </c>
      <c r="SX299" s="654">
        <v>5452229.25</v>
      </c>
      <c r="SY299" s="654">
        <v>5452229.25</v>
      </c>
      <c r="SZ299" s="654">
        <v>5452229.25</v>
      </c>
      <c r="TA299" s="654">
        <v>5452229.25</v>
      </c>
      <c r="TB299" s="654">
        <v>5452229.25</v>
      </c>
      <c r="TC299" s="654">
        <v>5452229.25</v>
      </c>
      <c r="TD299" s="654">
        <v>5452229.25</v>
      </c>
      <c r="TE299" s="654">
        <v>5452229.25</v>
      </c>
      <c r="TF299" s="654">
        <v>5452229.25</v>
      </c>
      <c r="TG299" s="654">
        <v>5452229.25</v>
      </c>
      <c r="TH299" s="654">
        <v>5452229.25</v>
      </c>
      <c r="TI299" s="654">
        <v>5452229.25</v>
      </c>
      <c r="TJ299" s="654">
        <v>5452229.25</v>
      </c>
      <c r="TK299" s="654">
        <v>5452229.25</v>
      </c>
      <c r="TL299" s="654">
        <v>5452229.25</v>
      </c>
      <c r="TM299" s="654">
        <v>5452229.25</v>
      </c>
      <c r="TN299" s="654">
        <v>5452229.25</v>
      </c>
      <c r="TO299" s="654">
        <v>5452229.25</v>
      </c>
      <c r="TP299" s="654">
        <v>5452229.25</v>
      </c>
      <c r="TQ299" s="654">
        <v>5452229.25</v>
      </c>
      <c r="TR299" s="654">
        <v>5452229.25</v>
      </c>
      <c r="TS299" s="654">
        <v>5452229.25</v>
      </c>
      <c r="TT299" s="654">
        <v>5452229.25</v>
      </c>
      <c r="TU299" s="654">
        <v>5452229.25</v>
      </c>
      <c r="TV299" s="654">
        <v>5452229.25</v>
      </c>
      <c r="TW299" s="654">
        <v>5452229.25</v>
      </c>
      <c r="TX299" s="654">
        <v>5452229.25</v>
      </c>
      <c r="TY299" s="654">
        <v>5452229.25</v>
      </c>
      <c r="TZ299" s="654">
        <v>5452229.25</v>
      </c>
      <c r="UA299" s="654">
        <v>5452229.25</v>
      </c>
      <c r="UB299" s="654">
        <v>5452229.25</v>
      </c>
      <c r="UC299" s="654">
        <v>5452229.25</v>
      </c>
      <c r="UD299" s="654">
        <v>5452229.25</v>
      </c>
      <c r="UE299" s="654">
        <v>5452229.25</v>
      </c>
      <c r="UF299" s="654">
        <v>5452229.25</v>
      </c>
      <c r="UG299" s="654">
        <v>5452229.25</v>
      </c>
      <c r="UH299" s="654">
        <v>5452229.25</v>
      </c>
      <c r="UI299" s="654">
        <v>5452229.25</v>
      </c>
      <c r="UJ299" s="654">
        <v>5452229.25</v>
      </c>
      <c r="UK299" s="654">
        <v>5452229.25</v>
      </c>
      <c r="UL299" s="654">
        <v>5452229.25</v>
      </c>
      <c r="UM299" s="654">
        <v>5452229.25</v>
      </c>
      <c r="UN299" s="654">
        <v>5452229.25</v>
      </c>
      <c r="UO299" s="654">
        <v>5452229.25</v>
      </c>
      <c r="UP299" s="654">
        <v>5452229.25</v>
      </c>
      <c r="UQ299" s="654">
        <v>5452229.25</v>
      </c>
      <c r="UR299" s="654">
        <v>5452229.25</v>
      </c>
      <c r="US299" s="654">
        <v>5452229.25</v>
      </c>
      <c r="UT299" s="654">
        <v>5452229.25</v>
      </c>
      <c r="UU299" s="654">
        <v>5452229.25</v>
      </c>
      <c r="UV299" s="654">
        <v>5452229.25</v>
      </c>
      <c r="UW299" s="654">
        <v>5452229.25</v>
      </c>
      <c r="UX299" s="654">
        <v>5452229.25</v>
      </c>
      <c r="UY299" s="654">
        <v>5452229.25</v>
      </c>
      <c r="UZ299" s="654">
        <v>5452229.25</v>
      </c>
      <c r="VA299" s="654">
        <v>5452229.25</v>
      </c>
      <c r="VB299" s="654">
        <v>5452229.25</v>
      </c>
      <c r="VC299" s="654">
        <v>5452229.25</v>
      </c>
      <c r="VD299" s="654">
        <v>5452229.25</v>
      </c>
      <c r="VE299" s="654">
        <v>5452229.25</v>
      </c>
      <c r="VF299" s="654">
        <v>5452229.25</v>
      </c>
      <c r="VG299" s="654">
        <v>5452229.25</v>
      </c>
      <c r="VH299" s="654">
        <v>5452229.25</v>
      </c>
      <c r="VI299" s="654">
        <v>5452229.25</v>
      </c>
      <c r="VJ299" s="654">
        <v>5452229.25</v>
      </c>
      <c r="VK299" s="654">
        <v>5452229.25</v>
      </c>
      <c r="VL299" s="654">
        <v>5452229.25</v>
      </c>
      <c r="VM299" s="654">
        <v>5452229.25</v>
      </c>
    </row>
    <row r="300" spans="11:585">
      <c r="K300" t="s">
        <v>837</v>
      </c>
      <c r="M300" s="654">
        <v>0</v>
      </c>
      <c r="N300">
        <v>0</v>
      </c>
      <c r="O300">
        <v>0</v>
      </c>
      <c r="P300">
        <v>5770.22</v>
      </c>
      <c r="Q300">
        <v>0</v>
      </c>
      <c r="R300">
        <v>0</v>
      </c>
      <c r="S300" t="s">
        <v>6192</v>
      </c>
    </row>
    <row r="301" spans="11:585">
      <c r="K301" t="s">
        <v>1083</v>
      </c>
      <c r="M301" s="654">
        <v>1876943.13</v>
      </c>
      <c r="N301" s="654">
        <v>438370.8</v>
      </c>
      <c r="O301" s="654">
        <v>16626.84</v>
      </c>
      <c r="P301">
        <v>31587.58</v>
      </c>
      <c r="Q301">
        <v>12066.26</v>
      </c>
      <c r="R301">
        <v>6547.2</v>
      </c>
      <c r="S301" t="s">
        <v>6192</v>
      </c>
      <c r="KS301">
        <v>384.65</v>
      </c>
      <c r="KT301">
        <v>935.78</v>
      </c>
      <c r="KU301" s="654">
        <v>2201.09</v>
      </c>
      <c r="KV301" s="654">
        <v>2755.67</v>
      </c>
      <c r="KW301" s="654">
        <v>2755.67</v>
      </c>
      <c r="KX301" s="654">
        <v>4487.37</v>
      </c>
      <c r="KY301" s="654">
        <v>8612.42</v>
      </c>
      <c r="KZ301" s="654">
        <v>11026.45</v>
      </c>
      <c r="LA301" s="654">
        <v>11088.84</v>
      </c>
      <c r="LB301" s="654">
        <v>11180.7</v>
      </c>
      <c r="LC301" s="654">
        <v>11272.55</v>
      </c>
      <c r="LD301" s="654">
        <v>11272.55</v>
      </c>
      <c r="LE301" s="654">
        <v>11364.41</v>
      </c>
      <c r="LF301" s="654">
        <v>11456.26</v>
      </c>
      <c r="LG301" s="654">
        <v>11548.12</v>
      </c>
      <c r="LH301" s="654">
        <v>11548.12</v>
      </c>
      <c r="LI301" s="654">
        <v>11548.12</v>
      </c>
      <c r="LJ301" s="654">
        <v>11548.12</v>
      </c>
      <c r="LK301" s="654">
        <v>11548.12</v>
      </c>
      <c r="LL301" s="654">
        <v>11548.12</v>
      </c>
      <c r="LM301" s="654">
        <v>11639.97</v>
      </c>
      <c r="LN301" s="654">
        <v>11731.83</v>
      </c>
      <c r="LO301" s="654">
        <v>11823.69</v>
      </c>
      <c r="LP301" s="654">
        <v>11915.54</v>
      </c>
      <c r="LQ301" s="654">
        <v>12007.4</v>
      </c>
      <c r="LR301" s="654">
        <v>12007.4</v>
      </c>
      <c r="LS301" s="654">
        <v>12153.09</v>
      </c>
      <c r="LT301" s="654">
        <v>12366.15</v>
      </c>
      <c r="LU301" s="654">
        <v>13149.42</v>
      </c>
      <c r="LV301" s="654">
        <v>14044.61</v>
      </c>
      <c r="LW301" s="654">
        <v>15932.18</v>
      </c>
      <c r="LX301" s="654">
        <v>16222.42</v>
      </c>
      <c r="LY301" s="654">
        <v>16222.42</v>
      </c>
      <c r="LZ301" s="654">
        <v>16528.599999999999</v>
      </c>
      <c r="MA301" s="654">
        <v>16626.84</v>
      </c>
      <c r="MB301" s="654">
        <v>16626.84</v>
      </c>
      <c r="MC301" s="654">
        <v>16626.84</v>
      </c>
      <c r="MD301" s="654">
        <v>16626.84</v>
      </c>
      <c r="ME301" s="654">
        <v>16626.84</v>
      </c>
      <c r="MF301" s="654">
        <v>16626.84</v>
      </c>
      <c r="MG301" s="654">
        <v>16626.84</v>
      </c>
      <c r="MH301" s="654">
        <v>16626.84</v>
      </c>
      <c r="MI301" s="654">
        <v>16626.84</v>
      </c>
      <c r="MJ301" s="654">
        <v>16626.84</v>
      </c>
      <c r="MK301" s="654">
        <v>16626.84</v>
      </c>
      <c r="ML301" s="654">
        <v>16626.84</v>
      </c>
      <c r="MM301" s="654">
        <v>16626.84</v>
      </c>
      <c r="MN301" s="654">
        <v>16626.84</v>
      </c>
      <c r="MO301" s="654">
        <v>16626.84</v>
      </c>
      <c r="MP301" s="654">
        <v>16626.84</v>
      </c>
      <c r="MQ301" s="654">
        <v>16626.84</v>
      </c>
      <c r="MR301" s="654">
        <v>16626.84</v>
      </c>
      <c r="MS301" s="654">
        <v>16626.84</v>
      </c>
      <c r="MT301" s="654">
        <v>16626.84</v>
      </c>
      <c r="MU301" s="654">
        <v>16626.84</v>
      </c>
      <c r="MV301" s="654">
        <v>16626.84</v>
      </c>
      <c r="MW301" s="654">
        <v>16626.84</v>
      </c>
      <c r="MX301" s="654">
        <v>16626.84</v>
      </c>
      <c r="MY301" s="654">
        <v>16626.84</v>
      </c>
      <c r="MZ301" s="654">
        <v>16626.84</v>
      </c>
      <c r="NA301" s="654">
        <v>16626.84</v>
      </c>
      <c r="NB301" s="654">
        <v>16626.84</v>
      </c>
      <c r="NC301" s="654">
        <v>16626.84</v>
      </c>
      <c r="ND301" s="654">
        <v>16626.84</v>
      </c>
      <c r="NE301" s="654">
        <v>16626.84</v>
      </c>
      <c r="NF301" s="654">
        <v>16626.84</v>
      </c>
      <c r="NG301" s="654">
        <v>16626.84</v>
      </c>
      <c r="NH301" s="654">
        <v>16626.84</v>
      </c>
      <c r="NI301" s="654">
        <v>16626.84</v>
      </c>
      <c r="NJ301" s="654">
        <v>16626.84</v>
      </c>
      <c r="NK301" s="654">
        <v>16626.84</v>
      </c>
      <c r="NL301" s="654">
        <v>16626.84</v>
      </c>
      <c r="NM301" s="654">
        <v>16626.84</v>
      </c>
      <c r="NN301" s="654">
        <v>16626.84</v>
      </c>
      <c r="NO301" s="654">
        <v>16626.84</v>
      </c>
      <c r="NP301" s="654">
        <v>16626.84</v>
      </c>
      <c r="NQ301" s="654">
        <v>16626.84</v>
      </c>
      <c r="NR301" s="654">
        <v>16626.84</v>
      </c>
      <c r="NS301" s="654">
        <v>16626.84</v>
      </c>
      <c r="NT301" s="654">
        <v>16626.84</v>
      </c>
      <c r="NU301" s="654">
        <v>16626.84</v>
      </c>
      <c r="NV301" s="654">
        <v>16626.84</v>
      </c>
      <c r="NW301" s="654">
        <v>16626.84</v>
      </c>
      <c r="NX301" s="654">
        <v>16626.84</v>
      </c>
      <c r="NY301" s="654">
        <v>16626.84</v>
      </c>
      <c r="NZ301" s="654">
        <v>16626.84</v>
      </c>
      <c r="OA301" s="654">
        <v>16626.84</v>
      </c>
      <c r="OB301" s="654">
        <v>16626.84</v>
      </c>
      <c r="OC301" s="654">
        <v>16626.84</v>
      </c>
      <c r="OD301" s="654">
        <v>16626.84</v>
      </c>
      <c r="OE301" s="654">
        <v>16626.84</v>
      </c>
      <c r="OF301" s="654">
        <v>16626.84</v>
      </c>
      <c r="OG301" s="654">
        <v>16626.84</v>
      </c>
      <c r="OH301" s="654">
        <v>16626.84</v>
      </c>
      <c r="OI301" s="654">
        <v>16626.84</v>
      </c>
      <c r="OJ301" s="654">
        <v>16626.84</v>
      </c>
      <c r="OK301" s="654">
        <v>16626.84</v>
      </c>
      <c r="OL301" s="654">
        <v>16626.84</v>
      </c>
      <c r="OM301" s="654">
        <v>16626.84</v>
      </c>
      <c r="ON301" s="654">
        <v>16626.84</v>
      </c>
      <c r="OO301" s="654">
        <v>16626.84</v>
      </c>
      <c r="OP301" s="654">
        <v>16626.84</v>
      </c>
      <c r="OQ301" s="654">
        <v>16626.84</v>
      </c>
      <c r="OR301" s="654">
        <v>16626.84</v>
      </c>
      <c r="OS301" s="654">
        <v>16626.84</v>
      </c>
      <c r="OT301" s="654">
        <v>16626.84</v>
      </c>
      <c r="OU301" s="654">
        <v>16626.84</v>
      </c>
      <c r="OV301" s="654">
        <v>16626.84</v>
      </c>
      <c r="OW301" s="654">
        <v>16626.84</v>
      </c>
      <c r="OX301" s="654">
        <v>16626.84</v>
      </c>
      <c r="OY301" s="654">
        <v>16626.84</v>
      </c>
      <c r="OZ301" s="654">
        <v>16626.84</v>
      </c>
      <c r="PA301" s="654">
        <v>16626.84</v>
      </c>
      <c r="PB301" s="654">
        <v>16626.84</v>
      </c>
      <c r="PC301" s="654">
        <v>16626.84</v>
      </c>
      <c r="PD301" s="654">
        <v>16626.84</v>
      </c>
      <c r="PE301" s="654">
        <v>16626.84</v>
      </c>
      <c r="PF301" s="654">
        <v>16626.84</v>
      </c>
      <c r="PG301" s="654">
        <v>16626.84</v>
      </c>
      <c r="PH301" s="654">
        <v>16626.84</v>
      </c>
      <c r="PI301" s="654">
        <v>16626.84</v>
      </c>
      <c r="PJ301" s="654">
        <v>16626.84</v>
      </c>
      <c r="PK301" s="654">
        <v>16626.84</v>
      </c>
      <c r="PL301" s="654">
        <v>16626.84</v>
      </c>
      <c r="PM301" s="654">
        <v>16626.84</v>
      </c>
      <c r="PN301" s="654">
        <v>16626.84</v>
      </c>
      <c r="PO301" s="654">
        <v>16626.84</v>
      </c>
      <c r="PP301" s="654">
        <v>16626.84</v>
      </c>
      <c r="PQ301" s="654">
        <v>19187.07</v>
      </c>
      <c r="PR301" s="654">
        <v>25160.959999999999</v>
      </c>
      <c r="PS301" s="654">
        <v>25160.959999999999</v>
      </c>
      <c r="PT301" s="654">
        <v>53877.94</v>
      </c>
      <c r="PU301" s="654">
        <v>120884.24</v>
      </c>
      <c r="PV301" s="654">
        <v>120884.24</v>
      </c>
      <c r="PW301" s="654">
        <v>120884.24</v>
      </c>
      <c r="PX301" s="654">
        <v>120884.24</v>
      </c>
      <c r="PY301" s="654">
        <v>122537.64</v>
      </c>
      <c r="PZ301" s="654">
        <v>122537.64</v>
      </c>
      <c r="QA301" s="654">
        <v>126395.59</v>
      </c>
      <c r="QB301" s="654">
        <v>132125.07</v>
      </c>
      <c r="QC301" s="654">
        <v>141634.17000000001</v>
      </c>
      <c r="QD301" s="654">
        <v>186224.74</v>
      </c>
      <c r="QE301" s="654">
        <v>263495.12</v>
      </c>
      <c r="QF301" s="654">
        <v>282271.40999999997</v>
      </c>
      <c r="QG301" s="654">
        <v>282271.40999999997</v>
      </c>
      <c r="QH301" s="654">
        <v>289259.39</v>
      </c>
      <c r="QI301" s="654">
        <v>337178.13</v>
      </c>
      <c r="QJ301" s="654">
        <v>426513.58</v>
      </c>
      <c r="QK301" s="654">
        <v>438370.8</v>
      </c>
      <c r="QL301" s="654">
        <v>464835.83</v>
      </c>
      <c r="QM301" s="654">
        <v>498377.2</v>
      </c>
      <c r="QN301" s="654">
        <v>498377.2</v>
      </c>
      <c r="QO301" s="654">
        <v>588304.75</v>
      </c>
      <c r="QP301" s="654">
        <v>665804.75</v>
      </c>
      <c r="QQ301" s="654">
        <v>802889.76</v>
      </c>
      <c r="QR301" s="654">
        <v>903796.27</v>
      </c>
      <c r="QS301" s="654">
        <v>1056117.95</v>
      </c>
      <c r="QT301" s="654">
        <v>1137052.8500000001</v>
      </c>
      <c r="QU301" s="654">
        <v>1137052.8500000001</v>
      </c>
      <c r="QV301" s="654">
        <v>1222297.29</v>
      </c>
      <c r="QW301" s="654">
        <v>1297735.99</v>
      </c>
      <c r="QX301" s="654">
        <v>1450326.74</v>
      </c>
      <c r="QY301" s="654">
        <v>1516021.66</v>
      </c>
      <c r="QZ301" s="654">
        <v>1576208.22</v>
      </c>
      <c r="RA301" s="654">
        <v>1607587.79</v>
      </c>
      <c r="RB301" s="654">
        <v>1607587.79</v>
      </c>
      <c r="RC301" s="654">
        <v>1647249.38</v>
      </c>
      <c r="RD301" s="654">
        <v>1693278.5</v>
      </c>
      <c r="RE301" s="654">
        <v>1741320.78</v>
      </c>
      <c r="RF301" s="654">
        <v>1824403.45</v>
      </c>
      <c r="RG301" s="654">
        <v>1838647.93</v>
      </c>
      <c r="RH301" s="654">
        <v>1842224.56</v>
      </c>
      <c r="RI301" s="654">
        <v>1842224.56</v>
      </c>
      <c r="RJ301" s="654">
        <v>1849474.74</v>
      </c>
      <c r="RK301" s="654">
        <v>1853743.91</v>
      </c>
      <c r="RL301" s="654">
        <v>1855499.47</v>
      </c>
      <c r="RM301" s="654">
        <v>1859086.34</v>
      </c>
      <c r="RN301" s="654">
        <v>1861156.67</v>
      </c>
      <c r="RO301" s="654">
        <v>1862368.6</v>
      </c>
      <c r="RP301" s="654">
        <v>1862368.6</v>
      </c>
      <c r="RQ301" s="654">
        <v>1864593.92</v>
      </c>
      <c r="RR301" s="654">
        <v>1867251.09</v>
      </c>
      <c r="RS301" s="654">
        <v>1869021.6</v>
      </c>
      <c r="RT301" s="654">
        <v>1872625.91</v>
      </c>
      <c r="RU301" s="654">
        <v>1874187.46</v>
      </c>
      <c r="RV301" s="654">
        <v>1874738.6</v>
      </c>
      <c r="RW301" s="654">
        <v>1874738.6</v>
      </c>
      <c r="RX301" s="654">
        <v>1875381.59</v>
      </c>
      <c r="RY301" s="654">
        <v>1876943.13</v>
      </c>
      <c r="RZ301" s="654">
        <v>1876943.13</v>
      </c>
      <c r="SA301" s="654">
        <v>1876943.13</v>
      </c>
      <c r="SB301" s="654">
        <v>1876943.13</v>
      </c>
      <c r="SC301" s="654">
        <v>1876943.13</v>
      </c>
      <c r="SD301" s="654">
        <v>1876943.13</v>
      </c>
      <c r="SE301" s="654">
        <v>1876943.13</v>
      </c>
      <c r="SF301" s="654">
        <v>1876943.13</v>
      </c>
      <c r="SG301" s="654">
        <v>1876943.13</v>
      </c>
      <c r="SH301" s="654">
        <v>1876943.13</v>
      </c>
      <c r="SI301" s="654">
        <v>1876943.13</v>
      </c>
      <c r="SJ301" s="654">
        <v>1876943.13</v>
      </c>
      <c r="SK301" s="654">
        <v>1876943.13</v>
      </c>
      <c r="SL301" s="654">
        <v>1876943.13</v>
      </c>
      <c r="SM301" s="654">
        <v>1876943.13</v>
      </c>
      <c r="SN301" s="654">
        <v>1876943.13</v>
      </c>
      <c r="SO301" s="654">
        <v>1876943.13</v>
      </c>
      <c r="SP301" s="654">
        <v>1876943.13</v>
      </c>
      <c r="SQ301" s="654">
        <v>1876943.13</v>
      </c>
      <c r="SR301" s="654">
        <v>1876943.13</v>
      </c>
      <c r="SS301" s="654">
        <v>1876943.13</v>
      </c>
      <c r="ST301" s="654">
        <v>1876943.13</v>
      </c>
      <c r="SU301" s="654">
        <v>1876943.13</v>
      </c>
      <c r="SV301" s="654">
        <v>1876943.13</v>
      </c>
      <c r="SW301" s="654">
        <v>1876943.13</v>
      </c>
      <c r="SX301" s="654">
        <v>1876943.13</v>
      </c>
      <c r="SY301" s="654">
        <v>1876943.13</v>
      </c>
      <c r="SZ301" s="654">
        <v>1876943.13</v>
      </c>
      <c r="TA301" s="654">
        <v>1876943.13</v>
      </c>
      <c r="TB301" s="654">
        <v>1876943.13</v>
      </c>
      <c r="TC301" s="654">
        <v>1876943.13</v>
      </c>
      <c r="TD301" s="654">
        <v>1876943.13</v>
      </c>
      <c r="TE301" s="654">
        <v>1876943.13</v>
      </c>
      <c r="TF301" s="654">
        <v>1876943.13</v>
      </c>
      <c r="TG301" s="654">
        <v>1876943.13</v>
      </c>
      <c r="TH301" s="654">
        <v>1876943.13</v>
      </c>
      <c r="TI301" s="654">
        <v>1876943.13</v>
      </c>
      <c r="TJ301" s="654">
        <v>1876943.13</v>
      </c>
      <c r="TK301" s="654">
        <v>1876943.13</v>
      </c>
      <c r="TL301" s="654">
        <v>1876943.13</v>
      </c>
      <c r="TM301" s="654">
        <v>1876943.13</v>
      </c>
      <c r="TN301" s="654">
        <v>1876943.13</v>
      </c>
      <c r="TO301" s="654">
        <v>1876943.13</v>
      </c>
      <c r="TP301" s="654">
        <v>1876943.13</v>
      </c>
      <c r="TQ301" s="654">
        <v>1876943.13</v>
      </c>
      <c r="TR301" s="654">
        <v>1876943.13</v>
      </c>
      <c r="TS301" s="654">
        <v>1876943.13</v>
      </c>
      <c r="TT301" s="654">
        <v>1876943.13</v>
      </c>
      <c r="TU301" s="654">
        <v>1876943.13</v>
      </c>
      <c r="TV301" s="654">
        <v>1876943.13</v>
      </c>
      <c r="TW301" s="654">
        <v>1876943.13</v>
      </c>
      <c r="TX301" s="654">
        <v>1876943.13</v>
      </c>
      <c r="TY301" s="654">
        <v>1876943.13</v>
      </c>
      <c r="TZ301" s="654">
        <v>1876943.13</v>
      </c>
      <c r="UA301" s="654">
        <v>1876943.13</v>
      </c>
      <c r="UB301" s="654">
        <v>1876943.13</v>
      </c>
      <c r="UC301" s="654">
        <v>1876943.13</v>
      </c>
      <c r="UD301" s="654">
        <v>1876943.13</v>
      </c>
      <c r="UE301" s="654">
        <v>1876943.13</v>
      </c>
      <c r="UF301" s="654">
        <v>1876943.13</v>
      </c>
      <c r="UG301" s="654">
        <v>1876943.13</v>
      </c>
      <c r="UH301" s="654">
        <v>1876943.13</v>
      </c>
      <c r="UI301" s="654">
        <v>1876943.13</v>
      </c>
      <c r="UJ301" s="654">
        <v>1876943.13</v>
      </c>
      <c r="UK301" s="654">
        <v>1876943.13</v>
      </c>
      <c r="UL301" s="654">
        <v>1876943.13</v>
      </c>
      <c r="UM301" s="654">
        <v>1876943.13</v>
      </c>
      <c r="UN301" s="654">
        <v>1876943.13</v>
      </c>
      <c r="UO301" s="654">
        <v>1876943.13</v>
      </c>
      <c r="UP301" s="654">
        <v>1876943.13</v>
      </c>
      <c r="UQ301" s="654">
        <v>1876943.13</v>
      </c>
      <c r="UR301" s="654">
        <v>1876943.13</v>
      </c>
      <c r="US301" s="654">
        <v>1876943.13</v>
      </c>
      <c r="UT301" s="654">
        <v>1876943.13</v>
      </c>
      <c r="UU301" s="654">
        <v>1876943.13</v>
      </c>
      <c r="UV301" s="654">
        <v>1876943.13</v>
      </c>
      <c r="UW301" s="654">
        <v>1876943.13</v>
      </c>
      <c r="UX301" s="654">
        <v>1876943.13</v>
      </c>
      <c r="UY301" s="654">
        <v>1876943.13</v>
      </c>
      <c r="UZ301" s="654">
        <v>1876943.13</v>
      </c>
      <c r="VA301" s="654">
        <v>1876943.13</v>
      </c>
      <c r="VB301" s="654">
        <v>1876943.13</v>
      </c>
      <c r="VC301" s="654">
        <v>1876943.13</v>
      </c>
      <c r="VD301" s="654">
        <v>1876943.13</v>
      </c>
      <c r="VE301" s="654">
        <v>1876943.13</v>
      </c>
      <c r="VF301" s="654">
        <v>1876943.13</v>
      </c>
      <c r="VG301" s="654">
        <v>1876943.13</v>
      </c>
      <c r="VH301" s="654">
        <v>1876943.13</v>
      </c>
      <c r="VI301" s="654">
        <v>1876943.13</v>
      </c>
      <c r="VJ301" s="654">
        <v>1876943.13</v>
      </c>
      <c r="VK301" s="654">
        <v>1876943.13</v>
      </c>
      <c r="VL301" s="654">
        <v>1876943.13</v>
      </c>
      <c r="VM301" s="654">
        <v>1876943.13</v>
      </c>
    </row>
    <row r="302" spans="11:585">
      <c r="K302" t="s">
        <v>834</v>
      </c>
      <c r="M302" s="654">
        <v>0</v>
      </c>
      <c r="N302">
        <v>0</v>
      </c>
      <c r="O302">
        <v>0</v>
      </c>
      <c r="P302">
        <v>328.04</v>
      </c>
      <c r="Q302">
        <v>328.04</v>
      </c>
      <c r="R302">
        <v>328.04</v>
      </c>
      <c r="S302" t="s">
        <v>6192</v>
      </c>
    </row>
    <row r="303" spans="11:585">
      <c r="K303" t="s">
        <v>835</v>
      </c>
      <c r="M303" s="654">
        <v>0</v>
      </c>
      <c r="N303">
        <v>0</v>
      </c>
      <c r="O303">
        <v>0</v>
      </c>
      <c r="P303">
        <v>5984.53</v>
      </c>
      <c r="Q303">
        <v>5891.08</v>
      </c>
      <c r="R303">
        <v>5361.58</v>
      </c>
      <c r="S303" t="s">
        <v>6192</v>
      </c>
    </row>
    <row r="304" spans="11:585">
      <c r="K304" t="s">
        <v>836</v>
      </c>
      <c r="M304" s="654">
        <v>1876943.13</v>
      </c>
      <c r="N304" s="654">
        <v>438370.8</v>
      </c>
      <c r="O304" s="654">
        <v>16626.84</v>
      </c>
      <c r="P304">
        <v>19264.37</v>
      </c>
      <c r="Q304">
        <v>5847.14</v>
      </c>
      <c r="R304">
        <v>857.58</v>
      </c>
      <c r="S304" t="s">
        <v>6192</v>
      </c>
      <c r="KS304">
        <v>384.65</v>
      </c>
      <c r="KT304">
        <v>935.78</v>
      </c>
      <c r="KU304" s="654">
        <v>2201.09</v>
      </c>
      <c r="KV304" s="654">
        <v>2755.67</v>
      </c>
      <c r="KW304" s="654">
        <v>2755.67</v>
      </c>
      <c r="KX304" s="654">
        <v>4487.37</v>
      </c>
      <c r="KY304" s="654">
        <v>8612.42</v>
      </c>
      <c r="KZ304" s="654">
        <v>11026.45</v>
      </c>
      <c r="LA304" s="654">
        <v>11088.84</v>
      </c>
      <c r="LB304" s="654">
        <v>11180.7</v>
      </c>
      <c r="LC304" s="654">
        <v>11272.55</v>
      </c>
      <c r="LD304" s="654">
        <v>11272.55</v>
      </c>
      <c r="LE304" s="654">
        <v>11364.41</v>
      </c>
      <c r="LF304" s="654">
        <v>11456.26</v>
      </c>
      <c r="LG304" s="654">
        <v>11548.12</v>
      </c>
      <c r="LH304" s="654">
        <v>11548.12</v>
      </c>
      <c r="LI304" s="654">
        <v>11548.12</v>
      </c>
      <c r="LJ304" s="654">
        <v>11548.12</v>
      </c>
      <c r="LK304" s="654">
        <v>11548.12</v>
      </c>
      <c r="LL304" s="654">
        <v>11548.12</v>
      </c>
      <c r="LM304" s="654">
        <v>11639.97</v>
      </c>
      <c r="LN304" s="654">
        <v>11731.83</v>
      </c>
      <c r="LO304" s="654">
        <v>11823.69</v>
      </c>
      <c r="LP304" s="654">
        <v>11915.54</v>
      </c>
      <c r="LQ304" s="654">
        <v>12007.4</v>
      </c>
      <c r="LR304" s="654">
        <v>12007.4</v>
      </c>
      <c r="LS304" s="654">
        <v>12153.09</v>
      </c>
      <c r="LT304" s="654">
        <v>12366.15</v>
      </c>
      <c r="LU304" s="654">
        <v>13149.42</v>
      </c>
      <c r="LV304" s="654">
        <v>14044.61</v>
      </c>
      <c r="LW304" s="654">
        <v>15932.18</v>
      </c>
      <c r="LX304" s="654">
        <v>16222.42</v>
      </c>
      <c r="LY304" s="654">
        <v>16222.42</v>
      </c>
      <c r="LZ304" s="654">
        <v>16528.599999999999</v>
      </c>
      <c r="MA304" s="654">
        <v>16626.84</v>
      </c>
      <c r="MB304" s="654">
        <v>16626.84</v>
      </c>
      <c r="MC304" s="654">
        <v>16626.84</v>
      </c>
      <c r="MD304" s="654">
        <v>16626.84</v>
      </c>
      <c r="ME304" s="654">
        <v>16626.84</v>
      </c>
      <c r="MF304" s="654">
        <v>16626.84</v>
      </c>
      <c r="MG304" s="654">
        <v>16626.84</v>
      </c>
      <c r="MH304" s="654">
        <v>16626.84</v>
      </c>
      <c r="MI304" s="654">
        <v>16626.84</v>
      </c>
      <c r="MJ304" s="654">
        <v>16626.84</v>
      </c>
      <c r="MK304" s="654">
        <v>16626.84</v>
      </c>
      <c r="ML304" s="654">
        <v>16626.84</v>
      </c>
      <c r="MM304" s="654">
        <v>16626.84</v>
      </c>
      <c r="MN304" s="654">
        <v>16626.84</v>
      </c>
      <c r="MO304" s="654">
        <v>16626.84</v>
      </c>
      <c r="MP304" s="654">
        <v>16626.84</v>
      </c>
      <c r="MQ304" s="654">
        <v>16626.84</v>
      </c>
      <c r="MR304" s="654">
        <v>16626.84</v>
      </c>
      <c r="MS304" s="654">
        <v>16626.84</v>
      </c>
      <c r="MT304" s="654">
        <v>16626.84</v>
      </c>
      <c r="MU304" s="654">
        <v>16626.84</v>
      </c>
      <c r="MV304" s="654">
        <v>16626.84</v>
      </c>
      <c r="MW304" s="654">
        <v>16626.84</v>
      </c>
      <c r="MX304" s="654">
        <v>16626.84</v>
      </c>
      <c r="MY304" s="654">
        <v>16626.84</v>
      </c>
      <c r="MZ304" s="654">
        <v>16626.84</v>
      </c>
      <c r="NA304" s="654">
        <v>16626.84</v>
      </c>
      <c r="NB304" s="654">
        <v>16626.84</v>
      </c>
      <c r="NC304" s="654">
        <v>16626.84</v>
      </c>
      <c r="ND304" s="654">
        <v>16626.84</v>
      </c>
      <c r="NE304" s="654">
        <v>16626.84</v>
      </c>
      <c r="NF304" s="654">
        <v>16626.84</v>
      </c>
      <c r="NG304" s="654">
        <v>16626.84</v>
      </c>
      <c r="NH304" s="654">
        <v>16626.84</v>
      </c>
      <c r="NI304" s="654">
        <v>16626.84</v>
      </c>
      <c r="NJ304" s="654">
        <v>16626.84</v>
      </c>
      <c r="NK304" s="654">
        <v>16626.84</v>
      </c>
      <c r="NL304" s="654">
        <v>16626.84</v>
      </c>
      <c r="NM304" s="654">
        <v>16626.84</v>
      </c>
      <c r="NN304" s="654">
        <v>16626.84</v>
      </c>
      <c r="NO304" s="654">
        <v>16626.84</v>
      </c>
      <c r="NP304" s="654">
        <v>16626.84</v>
      </c>
      <c r="NQ304" s="654">
        <v>16626.84</v>
      </c>
      <c r="NR304" s="654">
        <v>16626.84</v>
      </c>
      <c r="NS304" s="654">
        <v>16626.84</v>
      </c>
      <c r="NT304" s="654">
        <v>16626.84</v>
      </c>
      <c r="NU304" s="654">
        <v>16626.84</v>
      </c>
      <c r="NV304" s="654">
        <v>16626.84</v>
      </c>
      <c r="NW304" s="654">
        <v>16626.84</v>
      </c>
      <c r="NX304" s="654">
        <v>16626.84</v>
      </c>
      <c r="NY304" s="654">
        <v>16626.84</v>
      </c>
      <c r="NZ304" s="654">
        <v>16626.84</v>
      </c>
      <c r="OA304" s="654">
        <v>16626.84</v>
      </c>
      <c r="OB304" s="654">
        <v>16626.84</v>
      </c>
      <c r="OC304" s="654">
        <v>16626.84</v>
      </c>
      <c r="OD304" s="654">
        <v>16626.84</v>
      </c>
      <c r="OE304" s="654">
        <v>16626.84</v>
      </c>
      <c r="OF304" s="654">
        <v>16626.84</v>
      </c>
      <c r="OG304" s="654">
        <v>16626.84</v>
      </c>
      <c r="OH304" s="654">
        <v>16626.84</v>
      </c>
      <c r="OI304" s="654">
        <v>16626.84</v>
      </c>
      <c r="OJ304" s="654">
        <v>16626.84</v>
      </c>
      <c r="OK304" s="654">
        <v>16626.84</v>
      </c>
      <c r="OL304" s="654">
        <v>16626.84</v>
      </c>
      <c r="OM304" s="654">
        <v>16626.84</v>
      </c>
      <c r="ON304" s="654">
        <v>16626.84</v>
      </c>
      <c r="OO304" s="654">
        <v>16626.84</v>
      </c>
      <c r="OP304" s="654">
        <v>16626.84</v>
      </c>
      <c r="OQ304" s="654">
        <v>16626.84</v>
      </c>
      <c r="OR304" s="654">
        <v>16626.84</v>
      </c>
      <c r="OS304" s="654">
        <v>16626.84</v>
      </c>
      <c r="OT304" s="654">
        <v>16626.84</v>
      </c>
      <c r="OU304" s="654">
        <v>16626.84</v>
      </c>
      <c r="OV304" s="654">
        <v>16626.84</v>
      </c>
      <c r="OW304" s="654">
        <v>16626.84</v>
      </c>
      <c r="OX304" s="654">
        <v>16626.84</v>
      </c>
      <c r="OY304" s="654">
        <v>16626.84</v>
      </c>
      <c r="OZ304" s="654">
        <v>16626.84</v>
      </c>
      <c r="PA304" s="654">
        <v>16626.84</v>
      </c>
      <c r="PB304" s="654">
        <v>16626.84</v>
      </c>
      <c r="PC304" s="654">
        <v>16626.84</v>
      </c>
      <c r="PD304" s="654">
        <v>16626.84</v>
      </c>
      <c r="PE304" s="654">
        <v>16626.84</v>
      </c>
      <c r="PF304" s="654">
        <v>16626.84</v>
      </c>
      <c r="PG304" s="654">
        <v>16626.84</v>
      </c>
      <c r="PH304" s="654">
        <v>16626.84</v>
      </c>
      <c r="PI304" s="654">
        <v>16626.84</v>
      </c>
      <c r="PJ304" s="654">
        <v>16626.84</v>
      </c>
      <c r="PK304" s="654">
        <v>16626.84</v>
      </c>
      <c r="PL304" s="654">
        <v>16626.84</v>
      </c>
      <c r="PM304" s="654">
        <v>16626.84</v>
      </c>
      <c r="PN304" s="654">
        <v>16626.84</v>
      </c>
      <c r="PO304" s="654">
        <v>16626.84</v>
      </c>
      <c r="PP304" s="654">
        <v>16626.84</v>
      </c>
      <c r="PQ304" s="654">
        <v>19187.07</v>
      </c>
      <c r="PR304" s="654">
        <v>25160.959999999999</v>
      </c>
      <c r="PS304" s="654">
        <v>25160.959999999999</v>
      </c>
      <c r="PT304" s="654">
        <v>53877.94</v>
      </c>
      <c r="PU304" s="654">
        <v>120884.24</v>
      </c>
      <c r="PV304" s="654">
        <v>120884.24</v>
      </c>
      <c r="PW304" s="654">
        <v>120884.24</v>
      </c>
      <c r="PX304" s="654">
        <v>120884.24</v>
      </c>
      <c r="PY304" s="654">
        <v>122537.64</v>
      </c>
      <c r="PZ304" s="654">
        <v>122537.64</v>
      </c>
      <c r="QA304" s="654">
        <v>126395.59</v>
      </c>
      <c r="QB304" s="654">
        <v>132125.07</v>
      </c>
      <c r="QC304" s="654">
        <v>141634.17000000001</v>
      </c>
      <c r="QD304" s="654">
        <v>186224.74</v>
      </c>
      <c r="QE304" s="654">
        <v>263495.12</v>
      </c>
      <c r="QF304" s="654">
        <v>282271.40999999997</v>
      </c>
      <c r="QG304" s="654">
        <v>282271.40999999997</v>
      </c>
      <c r="QH304" s="654">
        <v>289259.39</v>
      </c>
      <c r="QI304" s="654">
        <v>337178.13</v>
      </c>
      <c r="QJ304" s="654">
        <v>426513.58</v>
      </c>
      <c r="QK304" s="654">
        <v>438370.8</v>
      </c>
      <c r="QL304" s="654">
        <v>464835.83</v>
      </c>
      <c r="QM304" s="654">
        <v>498377.2</v>
      </c>
      <c r="QN304" s="654">
        <v>498377.2</v>
      </c>
      <c r="QO304" s="654">
        <v>588304.75</v>
      </c>
      <c r="QP304" s="654">
        <v>665804.75</v>
      </c>
      <c r="QQ304" s="654">
        <v>802889.76</v>
      </c>
      <c r="QR304" s="654">
        <v>903796.27</v>
      </c>
      <c r="QS304" s="654">
        <v>1056117.95</v>
      </c>
      <c r="QT304" s="654">
        <v>1137052.8500000001</v>
      </c>
      <c r="QU304" s="654">
        <v>1137052.8500000001</v>
      </c>
      <c r="QV304" s="654">
        <v>1222297.29</v>
      </c>
      <c r="QW304" s="654">
        <v>1297735.99</v>
      </c>
      <c r="QX304" s="654">
        <v>1450326.74</v>
      </c>
      <c r="QY304" s="654">
        <v>1516021.66</v>
      </c>
      <c r="QZ304" s="654">
        <v>1576208.22</v>
      </c>
      <c r="RA304" s="654">
        <v>1607587.79</v>
      </c>
      <c r="RB304" s="654">
        <v>1607587.79</v>
      </c>
      <c r="RC304" s="654">
        <v>1647249.38</v>
      </c>
      <c r="RD304" s="654">
        <v>1693278.5</v>
      </c>
      <c r="RE304" s="654">
        <v>1741320.78</v>
      </c>
      <c r="RF304" s="654">
        <v>1824403.45</v>
      </c>
      <c r="RG304" s="654">
        <v>1838647.93</v>
      </c>
      <c r="RH304" s="654">
        <v>1842224.56</v>
      </c>
      <c r="RI304" s="654">
        <v>1842224.56</v>
      </c>
      <c r="RJ304" s="654">
        <v>1849474.74</v>
      </c>
      <c r="RK304" s="654">
        <v>1853743.91</v>
      </c>
      <c r="RL304" s="654">
        <v>1855499.47</v>
      </c>
      <c r="RM304" s="654">
        <v>1859086.34</v>
      </c>
      <c r="RN304" s="654">
        <v>1861156.67</v>
      </c>
      <c r="RO304" s="654">
        <v>1862368.6</v>
      </c>
      <c r="RP304" s="654">
        <v>1862368.6</v>
      </c>
      <c r="RQ304" s="654">
        <v>1864593.92</v>
      </c>
      <c r="RR304" s="654">
        <v>1867251.09</v>
      </c>
      <c r="RS304" s="654">
        <v>1869021.6</v>
      </c>
      <c r="RT304" s="654">
        <v>1872625.91</v>
      </c>
      <c r="RU304" s="654">
        <v>1874187.46</v>
      </c>
      <c r="RV304" s="654">
        <v>1874738.6</v>
      </c>
      <c r="RW304" s="654">
        <v>1874738.6</v>
      </c>
      <c r="RX304" s="654">
        <v>1875381.59</v>
      </c>
      <c r="RY304" s="654">
        <v>1876943.13</v>
      </c>
      <c r="RZ304" s="654">
        <v>1876943.13</v>
      </c>
      <c r="SA304" s="654">
        <v>1876943.13</v>
      </c>
      <c r="SB304" s="654">
        <v>1876943.13</v>
      </c>
      <c r="SC304" s="654">
        <v>1876943.13</v>
      </c>
      <c r="SD304" s="654">
        <v>1876943.13</v>
      </c>
      <c r="SE304" s="654">
        <v>1876943.13</v>
      </c>
      <c r="SF304" s="654">
        <v>1876943.13</v>
      </c>
      <c r="SG304" s="654">
        <v>1876943.13</v>
      </c>
      <c r="SH304" s="654">
        <v>1876943.13</v>
      </c>
      <c r="SI304" s="654">
        <v>1876943.13</v>
      </c>
      <c r="SJ304" s="654">
        <v>1876943.13</v>
      </c>
      <c r="SK304" s="654">
        <v>1876943.13</v>
      </c>
      <c r="SL304" s="654">
        <v>1876943.13</v>
      </c>
      <c r="SM304" s="654">
        <v>1876943.13</v>
      </c>
      <c r="SN304" s="654">
        <v>1876943.13</v>
      </c>
      <c r="SO304" s="654">
        <v>1876943.13</v>
      </c>
      <c r="SP304" s="654">
        <v>1876943.13</v>
      </c>
      <c r="SQ304" s="654">
        <v>1876943.13</v>
      </c>
      <c r="SR304" s="654">
        <v>1876943.13</v>
      </c>
      <c r="SS304" s="654">
        <v>1876943.13</v>
      </c>
      <c r="ST304" s="654">
        <v>1876943.13</v>
      </c>
      <c r="SU304" s="654">
        <v>1876943.13</v>
      </c>
      <c r="SV304" s="654">
        <v>1876943.13</v>
      </c>
      <c r="SW304" s="654">
        <v>1876943.13</v>
      </c>
      <c r="SX304" s="654">
        <v>1876943.13</v>
      </c>
      <c r="SY304" s="654">
        <v>1876943.13</v>
      </c>
      <c r="SZ304" s="654">
        <v>1876943.13</v>
      </c>
      <c r="TA304" s="654">
        <v>1876943.13</v>
      </c>
      <c r="TB304" s="654">
        <v>1876943.13</v>
      </c>
      <c r="TC304" s="654">
        <v>1876943.13</v>
      </c>
      <c r="TD304" s="654">
        <v>1876943.13</v>
      </c>
      <c r="TE304" s="654">
        <v>1876943.13</v>
      </c>
      <c r="TF304" s="654">
        <v>1876943.13</v>
      </c>
      <c r="TG304" s="654">
        <v>1876943.13</v>
      </c>
      <c r="TH304" s="654">
        <v>1876943.13</v>
      </c>
      <c r="TI304" s="654">
        <v>1876943.13</v>
      </c>
      <c r="TJ304" s="654">
        <v>1876943.13</v>
      </c>
      <c r="TK304" s="654">
        <v>1876943.13</v>
      </c>
      <c r="TL304" s="654">
        <v>1876943.13</v>
      </c>
      <c r="TM304" s="654">
        <v>1876943.13</v>
      </c>
      <c r="TN304" s="654">
        <v>1876943.13</v>
      </c>
      <c r="TO304" s="654">
        <v>1876943.13</v>
      </c>
      <c r="TP304" s="654">
        <v>1876943.13</v>
      </c>
      <c r="TQ304" s="654">
        <v>1876943.13</v>
      </c>
      <c r="TR304" s="654">
        <v>1876943.13</v>
      </c>
      <c r="TS304" s="654">
        <v>1876943.13</v>
      </c>
      <c r="TT304" s="654">
        <v>1876943.13</v>
      </c>
      <c r="TU304" s="654">
        <v>1876943.13</v>
      </c>
      <c r="TV304" s="654">
        <v>1876943.13</v>
      </c>
      <c r="TW304" s="654">
        <v>1876943.13</v>
      </c>
      <c r="TX304" s="654">
        <v>1876943.13</v>
      </c>
      <c r="TY304" s="654">
        <v>1876943.13</v>
      </c>
      <c r="TZ304" s="654">
        <v>1876943.13</v>
      </c>
      <c r="UA304" s="654">
        <v>1876943.13</v>
      </c>
      <c r="UB304" s="654">
        <v>1876943.13</v>
      </c>
      <c r="UC304" s="654">
        <v>1876943.13</v>
      </c>
      <c r="UD304" s="654">
        <v>1876943.13</v>
      </c>
      <c r="UE304" s="654">
        <v>1876943.13</v>
      </c>
      <c r="UF304" s="654">
        <v>1876943.13</v>
      </c>
      <c r="UG304" s="654">
        <v>1876943.13</v>
      </c>
      <c r="UH304" s="654">
        <v>1876943.13</v>
      </c>
      <c r="UI304" s="654">
        <v>1876943.13</v>
      </c>
      <c r="UJ304" s="654">
        <v>1876943.13</v>
      </c>
      <c r="UK304" s="654">
        <v>1876943.13</v>
      </c>
      <c r="UL304" s="654">
        <v>1876943.13</v>
      </c>
      <c r="UM304" s="654">
        <v>1876943.13</v>
      </c>
      <c r="UN304" s="654">
        <v>1876943.13</v>
      </c>
      <c r="UO304" s="654">
        <v>1876943.13</v>
      </c>
      <c r="UP304" s="654">
        <v>1876943.13</v>
      </c>
      <c r="UQ304" s="654">
        <v>1876943.13</v>
      </c>
      <c r="UR304" s="654">
        <v>1876943.13</v>
      </c>
      <c r="US304" s="654">
        <v>1876943.13</v>
      </c>
      <c r="UT304" s="654">
        <v>1876943.13</v>
      </c>
      <c r="UU304" s="654">
        <v>1876943.13</v>
      </c>
      <c r="UV304" s="654">
        <v>1876943.13</v>
      </c>
      <c r="UW304" s="654">
        <v>1876943.13</v>
      </c>
      <c r="UX304" s="654">
        <v>1876943.13</v>
      </c>
      <c r="UY304" s="654">
        <v>1876943.13</v>
      </c>
      <c r="UZ304" s="654">
        <v>1876943.13</v>
      </c>
      <c r="VA304" s="654">
        <v>1876943.13</v>
      </c>
      <c r="VB304" s="654">
        <v>1876943.13</v>
      </c>
      <c r="VC304" s="654">
        <v>1876943.13</v>
      </c>
      <c r="VD304" s="654">
        <v>1876943.13</v>
      </c>
      <c r="VE304" s="654">
        <v>1876943.13</v>
      </c>
      <c r="VF304" s="654">
        <v>1876943.13</v>
      </c>
      <c r="VG304" s="654">
        <v>1876943.13</v>
      </c>
      <c r="VH304" s="654">
        <v>1876943.13</v>
      </c>
      <c r="VI304" s="654">
        <v>1876943.13</v>
      </c>
      <c r="VJ304" s="654">
        <v>1876943.13</v>
      </c>
      <c r="VK304" s="654">
        <v>1876943.13</v>
      </c>
      <c r="VL304" s="654">
        <v>1876943.13</v>
      </c>
      <c r="VM304" s="654">
        <v>1876943.13</v>
      </c>
    </row>
    <row r="305" spans="11:585">
      <c r="K305" t="s">
        <v>837</v>
      </c>
      <c r="M305" s="654">
        <v>0</v>
      </c>
      <c r="N305">
        <v>0</v>
      </c>
      <c r="O305">
        <v>0</v>
      </c>
      <c r="P305">
        <v>6010.65</v>
      </c>
      <c r="Q305">
        <v>0</v>
      </c>
      <c r="R305">
        <v>0</v>
      </c>
      <c r="S305" t="s">
        <v>6192</v>
      </c>
    </row>
    <row r="306" spans="11:585">
      <c r="K306" t="s">
        <v>1084</v>
      </c>
      <c r="M306" s="654">
        <v>8486130.5800000001</v>
      </c>
      <c r="N306" s="654">
        <v>3549231.93</v>
      </c>
      <c r="O306" s="654">
        <v>1407366.57</v>
      </c>
      <c r="P306">
        <v>76760.06</v>
      </c>
      <c r="Q306">
        <v>32896.57</v>
      </c>
      <c r="R306">
        <v>17438.080000000002</v>
      </c>
      <c r="S306" t="s">
        <v>6192</v>
      </c>
      <c r="OV306" s="654">
        <v>2800.63</v>
      </c>
      <c r="OW306" s="654">
        <v>5601.27</v>
      </c>
      <c r="OX306" s="654">
        <v>5601.27</v>
      </c>
      <c r="OY306" s="654">
        <v>11672.45</v>
      </c>
      <c r="OZ306" s="654">
        <v>19912.009999999998</v>
      </c>
      <c r="PA306" s="654">
        <v>30723.17</v>
      </c>
      <c r="PB306" s="654">
        <v>46001.63</v>
      </c>
      <c r="PC306" s="654">
        <v>61744.54</v>
      </c>
      <c r="PD306" s="654">
        <v>82231.78</v>
      </c>
      <c r="PE306" s="654">
        <v>82231.78</v>
      </c>
      <c r="PF306" s="654">
        <v>111279.34</v>
      </c>
      <c r="PG306" s="654">
        <v>151707.88</v>
      </c>
      <c r="PH306" s="654">
        <v>197283.64</v>
      </c>
      <c r="PI306" s="654">
        <v>252963.55</v>
      </c>
      <c r="PJ306" s="654">
        <v>315389.48</v>
      </c>
      <c r="PK306" s="654">
        <v>391215.69</v>
      </c>
      <c r="PL306" s="654">
        <v>391215.69</v>
      </c>
      <c r="PM306" s="654">
        <v>500281.98</v>
      </c>
      <c r="PN306" s="654">
        <v>658341.05000000005</v>
      </c>
      <c r="PO306" s="654">
        <v>940845.69</v>
      </c>
      <c r="PP306" s="654">
        <v>1407366.57</v>
      </c>
      <c r="PQ306" s="654">
        <v>1461627.88</v>
      </c>
      <c r="PR306" s="654">
        <v>1570958.84</v>
      </c>
      <c r="PS306" s="654">
        <v>1570958.84</v>
      </c>
      <c r="PT306" s="654">
        <v>1652998.78</v>
      </c>
      <c r="PU306" s="654">
        <v>1751968.14</v>
      </c>
      <c r="PV306" s="654">
        <v>1837409.02</v>
      </c>
      <c r="PW306" s="654">
        <v>1974723.85</v>
      </c>
      <c r="PX306" s="654">
        <v>1974723.85</v>
      </c>
      <c r="PY306" s="654">
        <v>2085691.57</v>
      </c>
      <c r="PZ306" s="654">
        <v>2085691.57</v>
      </c>
      <c r="QA306" s="654">
        <v>2253548.4700000002</v>
      </c>
      <c r="QB306" s="654">
        <v>2347063.04</v>
      </c>
      <c r="QC306" s="654">
        <v>2484359.48</v>
      </c>
      <c r="QD306" s="654">
        <v>2631633.04</v>
      </c>
      <c r="QE306" s="654">
        <v>2798081.65</v>
      </c>
      <c r="QF306" s="654">
        <v>2931265.83</v>
      </c>
      <c r="QG306" s="654">
        <v>2931265.83</v>
      </c>
      <c r="QH306" s="654">
        <v>3055088.01</v>
      </c>
      <c r="QI306" s="654">
        <v>3188424.01</v>
      </c>
      <c r="QJ306" s="654">
        <v>3377050.23</v>
      </c>
      <c r="QK306" s="654">
        <v>3549231.93</v>
      </c>
      <c r="QL306" s="654">
        <v>3790210.73</v>
      </c>
      <c r="QM306" s="654">
        <v>3904992.67</v>
      </c>
      <c r="QN306" s="654">
        <v>3904992.67</v>
      </c>
      <c r="QO306" s="654">
        <v>4041871.35</v>
      </c>
      <c r="QP306" s="654">
        <v>4172099.94</v>
      </c>
      <c r="QQ306" s="654">
        <v>4379222.07</v>
      </c>
      <c r="QR306" s="654">
        <v>4567265.4800000004</v>
      </c>
      <c r="QS306" s="654">
        <v>4744279.78</v>
      </c>
      <c r="QT306" s="654">
        <v>4893875.63</v>
      </c>
      <c r="QU306" s="654">
        <v>4893875.63</v>
      </c>
      <c r="QV306" s="654">
        <v>5060150.08</v>
      </c>
      <c r="QW306" s="654">
        <v>5189630.3499999996</v>
      </c>
      <c r="QX306" s="654">
        <v>5340277.33</v>
      </c>
      <c r="QY306" s="654">
        <v>5479397.2800000003</v>
      </c>
      <c r="QZ306" s="654">
        <v>5668230.5</v>
      </c>
      <c r="RA306" s="654">
        <v>5704606.4299999997</v>
      </c>
      <c r="RB306" s="654">
        <v>5704606.4299999997</v>
      </c>
      <c r="RC306" s="654">
        <v>5783763.3600000003</v>
      </c>
      <c r="RD306" s="654">
        <v>5841706.3899999997</v>
      </c>
      <c r="RE306" s="654">
        <v>5912096.3600000003</v>
      </c>
      <c r="RF306" s="654">
        <v>6032470.7699999996</v>
      </c>
      <c r="RG306" s="654">
        <v>6109730.3899999997</v>
      </c>
      <c r="RH306" s="654">
        <v>6182916.9000000004</v>
      </c>
      <c r="RI306" s="654">
        <v>6182916.9000000004</v>
      </c>
      <c r="RJ306" s="654">
        <v>6244452.5599999996</v>
      </c>
      <c r="RK306" s="654">
        <v>6299601.5300000003</v>
      </c>
      <c r="RL306" s="654">
        <v>6410943.0099999998</v>
      </c>
      <c r="RM306" s="654">
        <v>6503820.7400000002</v>
      </c>
      <c r="RN306" s="654">
        <v>6600548.1299999999</v>
      </c>
      <c r="RO306" s="654">
        <v>6744623.1100000003</v>
      </c>
      <c r="RP306" s="654">
        <v>6744623.1100000003</v>
      </c>
      <c r="RQ306" s="654">
        <v>6899604.0199999996</v>
      </c>
      <c r="RR306" s="654">
        <v>7036667.2000000002</v>
      </c>
      <c r="RS306" s="654">
        <v>7149392.29</v>
      </c>
      <c r="RT306" s="654">
        <v>7290423.4000000004</v>
      </c>
      <c r="RU306" s="654">
        <v>7403968.9699999997</v>
      </c>
      <c r="RV306" s="654">
        <v>7578615</v>
      </c>
      <c r="RW306" s="654">
        <v>7578615</v>
      </c>
      <c r="RX306" s="654">
        <v>7720017.3899999997</v>
      </c>
      <c r="RY306" s="654">
        <v>7830765.79</v>
      </c>
      <c r="RZ306" s="654">
        <v>7951611.5</v>
      </c>
      <c r="SA306" s="654">
        <v>8086912.8700000001</v>
      </c>
      <c r="SB306" s="654">
        <v>8240686.3099999996</v>
      </c>
      <c r="SC306" s="654">
        <v>8332984.3799999999</v>
      </c>
      <c r="SD306" s="654">
        <v>8332984.3799999999</v>
      </c>
      <c r="SE306" s="654">
        <v>8400069.8699999992</v>
      </c>
      <c r="SF306" s="654">
        <v>8422764.6799999997</v>
      </c>
      <c r="SG306" s="654">
        <v>8450162.2599999998</v>
      </c>
      <c r="SH306" s="654">
        <v>8463381.5</v>
      </c>
      <c r="SI306" s="654">
        <v>8475724.6999999993</v>
      </c>
      <c r="SJ306" s="654">
        <v>8486130.5800000001</v>
      </c>
      <c r="SK306" s="654">
        <v>8486130.5800000001</v>
      </c>
      <c r="SL306" s="654">
        <v>8486130.5800000001</v>
      </c>
      <c r="SM306" s="654">
        <v>8486130.5800000001</v>
      </c>
      <c r="SN306" s="654">
        <v>8486130.5800000001</v>
      </c>
      <c r="SO306" s="654">
        <v>8486130.5800000001</v>
      </c>
      <c r="SP306" s="654">
        <v>8486130.5800000001</v>
      </c>
      <c r="SQ306" s="654">
        <v>8486130.5800000001</v>
      </c>
      <c r="SR306" s="654">
        <v>8486130.5800000001</v>
      </c>
      <c r="SS306" s="654">
        <v>8486130.5800000001</v>
      </c>
      <c r="ST306" s="654">
        <v>8486130.5800000001</v>
      </c>
      <c r="SU306" s="654">
        <v>8486130.5800000001</v>
      </c>
      <c r="SV306" s="654">
        <v>8486130.5800000001</v>
      </c>
      <c r="SW306" s="654">
        <v>8486130.5800000001</v>
      </c>
      <c r="SX306" s="654">
        <v>8486130.5800000001</v>
      </c>
      <c r="SY306" s="654">
        <v>8486130.5800000001</v>
      </c>
      <c r="SZ306" s="654">
        <v>8486130.5800000001</v>
      </c>
      <c r="TA306" s="654">
        <v>8486130.5800000001</v>
      </c>
      <c r="TB306" s="654">
        <v>8486130.5800000001</v>
      </c>
      <c r="TC306" s="654">
        <v>8486130.5800000001</v>
      </c>
      <c r="TD306" s="654">
        <v>8486130.5800000001</v>
      </c>
      <c r="TE306" s="654">
        <v>8486130.5800000001</v>
      </c>
      <c r="TF306" s="654">
        <v>8486130.5800000001</v>
      </c>
      <c r="TG306" s="654">
        <v>8486130.5800000001</v>
      </c>
      <c r="TH306" s="654">
        <v>8486130.5800000001</v>
      </c>
      <c r="TI306" s="654">
        <v>8486130.5800000001</v>
      </c>
      <c r="TJ306" s="654">
        <v>8486130.5800000001</v>
      </c>
      <c r="TK306" s="654">
        <v>8486130.5800000001</v>
      </c>
      <c r="TL306" s="654">
        <v>8486130.5800000001</v>
      </c>
      <c r="TM306" s="654">
        <v>8486130.5800000001</v>
      </c>
      <c r="TN306" s="654">
        <v>8486130.5800000001</v>
      </c>
      <c r="TO306" s="654">
        <v>8486130.5800000001</v>
      </c>
      <c r="TP306" s="654">
        <v>8486130.5800000001</v>
      </c>
      <c r="TQ306" s="654">
        <v>8486130.5800000001</v>
      </c>
      <c r="TR306" s="654">
        <v>8486130.5800000001</v>
      </c>
      <c r="TS306" s="654">
        <v>8486130.5800000001</v>
      </c>
      <c r="TT306" s="654">
        <v>8486130.5800000001</v>
      </c>
      <c r="TU306" s="654">
        <v>8486130.5800000001</v>
      </c>
      <c r="TV306" s="654">
        <v>8486130.5800000001</v>
      </c>
      <c r="TW306" s="654">
        <v>8486130.5800000001</v>
      </c>
      <c r="TX306" s="654">
        <v>8486130.5800000001</v>
      </c>
      <c r="TY306" s="654">
        <v>8486130.5800000001</v>
      </c>
      <c r="TZ306" s="654">
        <v>8486130.5800000001</v>
      </c>
      <c r="UA306" s="654">
        <v>8486130.5800000001</v>
      </c>
      <c r="UB306" s="654">
        <v>8486130.5800000001</v>
      </c>
      <c r="UC306" s="654">
        <v>8486130.5800000001</v>
      </c>
      <c r="UD306" s="654">
        <v>8486130.5800000001</v>
      </c>
      <c r="UE306" s="654">
        <v>8486130.5800000001</v>
      </c>
      <c r="UF306" s="654">
        <v>8486130.5800000001</v>
      </c>
      <c r="UG306" s="654">
        <v>8486130.5800000001</v>
      </c>
      <c r="UH306" s="654">
        <v>8486130.5800000001</v>
      </c>
      <c r="UI306" s="654">
        <v>8486130.5800000001</v>
      </c>
      <c r="UJ306" s="654">
        <v>8486130.5800000001</v>
      </c>
      <c r="UK306" s="654">
        <v>8486130.5800000001</v>
      </c>
      <c r="UL306" s="654">
        <v>8486130.5800000001</v>
      </c>
      <c r="UM306" s="654">
        <v>8486130.5800000001</v>
      </c>
      <c r="UN306" s="654">
        <v>8486130.5800000001</v>
      </c>
      <c r="UO306" s="654">
        <v>8486130.5800000001</v>
      </c>
      <c r="UP306" s="654">
        <v>8486130.5800000001</v>
      </c>
      <c r="UQ306" s="654">
        <v>8486130.5800000001</v>
      </c>
      <c r="UR306" s="654">
        <v>8486130.5800000001</v>
      </c>
      <c r="US306" s="654">
        <v>8486130.5800000001</v>
      </c>
      <c r="UT306" s="654">
        <v>8486130.5800000001</v>
      </c>
      <c r="UU306" s="654">
        <v>8486130.5800000001</v>
      </c>
      <c r="UV306" s="654">
        <v>8486130.5800000001</v>
      </c>
      <c r="UW306" s="654">
        <v>8486130.5800000001</v>
      </c>
      <c r="UX306" s="654">
        <v>8486130.5800000001</v>
      </c>
      <c r="UY306" s="654">
        <v>8486130.5800000001</v>
      </c>
      <c r="UZ306" s="654">
        <v>8486130.5800000001</v>
      </c>
      <c r="VA306" s="654">
        <v>8486130.5800000001</v>
      </c>
      <c r="VB306" s="654">
        <v>8486130.5800000001</v>
      </c>
      <c r="VC306" s="654">
        <v>8486130.5800000001</v>
      </c>
      <c r="VD306" s="654">
        <v>8486130.5800000001</v>
      </c>
      <c r="VE306" s="654">
        <v>8486130.5800000001</v>
      </c>
      <c r="VF306" s="654">
        <v>8486130.5800000001</v>
      </c>
      <c r="VG306" s="654">
        <v>8486130.5800000001</v>
      </c>
      <c r="VH306" s="654">
        <v>8486130.5800000001</v>
      </c>
      <c r="VI306" s="654">
        <v>8486130.5800000001</v>
      </c>
      <c r="VJ306" s="654">
        <v>8486130.5800000001</v>
      </c>
      <c r="VK306" s="654">
        <v>8486130.5800000001</v>
      </c>
      <c r="VL306" s="654">
        <v>8486130.5800000001</v>
      </c>
      <c r="VM306" s="654">
        <v>8486130.5800000001</v>
      </c>
    </row>
    <row r="307" spans="11:585">
      <c r="K307" t="s">
        <v>834</v>
      </c>
      <c r="M307" s="654">
        <v>0</v>
      </c>
      <c r="N307">
        <v>0</v>
      </c>
      <c r="O307">
        <v>0</v>
      </c>
      <c r="P307">
        <v>430.1</v>
      </c>
      <c r="Q307">
        <v>430.1</v>
      </c>
      <c r="R307">
        <v>430.1</v>
      </c>
      <c r="S307" t="s">
        <v>6192</v>
      </c>
    </row>
    <row r="308" spans="11:585">
      <c r="K308" t="s">
        <v>835</v>
      </c>
      <c r="M308" s="654">
        <v>0</v>
      </c>
      <c r="N308">
        <v>0</v>
      </c>
      <c r="O308">
        <v>0</v>
      </c>
      <c r="P308">
        <v>15657.19</v>
      </c>
      <c r="Q308">
        <v>15272.94</v>
      </c>
      <c r="R308">
        <v>12539.69</v>
      </c>
      <c r="S308" t="s">
        <v>6192</v>
      </c>
    </row>
    <row r="309" spans="11:585">
      <c r="K309" t="s">
        <v>836</v>
      </c>
      <c r="M309" s="654">
        <v>8486130.5800000001</v>
      </c>
      <c r="N309" s="654">
        <v>3549231.93</v>
      </c>
      <c r="O309" s="654">
        <v>1407366.57</v>
      </c>
      <c r="P309">
        <v>51656.800000000003</v>
      </c>
      <c r="Q309">
        <v>17193.53</v>
      </c>
      <c r="R309">
        <v>4468.29</v>
      </c>
      <c r="S309" t="s">
        <v>6192</v>
      </c>
      <c r="OV309" s="654">
        <v>2800.63</v>
      </c>
      <c r="OW309" s="654">
        <v>5601.27</v>
      </c>
      <c r="OX309" s="654">
        <v>5601.27</v>
      </c>
      <c r="OY309" s="654">
        <v>11672.45</v>
      </c>
      <c r="OZ309" s="654">
        <v>19912.009999999998</v>
      </c>
      <c r="PA309" s="654">
        <v>30723.17</v>
      </c>
      <c r="PB309" s="654">
        <v>46001.63</v>
      </c>
      <c r="PC309" s="654">
        <v>61744.54</v>
      </c>
      <c r="PD309" s="654">
        <v>82231.78</v>
      </c>
      <c r="PE309" s="654">
        <v>82231.78</v>
      </c>
      <c r="PF309" s="654">
        <v>111279.34</v>
      </c>
      <c r="PG309" s="654">
        <v>151707.88</v>
      </c>
      <c r="PH309" s="654">
        <v>197283.64</v>
      </c>
      <c r="PI309" s="654">
        <v>252963.55</v>
      </c>
      <c r="PJ309" s="654">
        <v>315389.48</v>
      </c>
      <c r="PK309" s="654">
        <v>391215.69</v>
      </c>
      <c r="PL309" s="654">
        <v>391215.69</v>
      </c>
      <c r="PM309" s="654">
        <v>500281.98</v>
      </c>
      <c r="PN309" s="654">
        <v>658341.05000000005</v>
      </c>
      <c r="PO309" s="654">
        <v>940845.69</v>
      </c>
      <c r="PP309" s="654">
        <v>1407366.57</v>
      </c>
      <c r="PQ309" s="654">
        <v>1461627.88</v>
      </c>
      <c r="PR309" s="654">
        <v>1570958.84</v>
      </c>
      <c r="PS309" s="654">
        <v>1570958.84</v>
      </c>
      <c r="PT309" s="654">
        <v>1652998.78</v>
      </c>
      <c r="PU309" s="654">
        <v>1751968.14</v>
      </c>
      <c r="PV309" s="654">
        <v>1837409.02</v>
      </c>
      <c r="PW309" s="654">
        <v>1974723.85</v>
      </c>
      <c r="PX309" s="654">
        <v>1974723.85</v>
      </c>
      <c r="PY309" s="654">
        <v>2085691.57</v>
      </c>
      <c r="PZ309" s="654">
        <v>2085691.57</v>
      </c>
      <c r="QA309" s="654">
        <v>2253548.4700000002</v>
      </c>
      <c r="QB309" s="654">
        <v>2347063.04</v>
      </c>
      <c r="QC309" s="654">
        <v>2484359.48</v>
      </c>
      <c r="QD309" s="654">
        <v>2631633.04</v>
      </c>
      <c r="QE309" s="654">
        <v>2798081.65</v>
      </c>
      <c r="QF309" s="654">
        <v>2931265.83</v>
      </c>
      <c r="QG309" s="654">
        <v>2931265.83</v>
      </c>
      <c r="QH309" s="654">
        <v>3055088.01</v>
      </c>
      <c r="QI309" s="654">
        <v>3188424.01</v>
      </c>
      <c r="QJ309" s="654">
        <v>3377050.23</v>
      </c>
      <c r="QK309" s="654">
        <v>3549231.93</v>
      </c>
      <c r="QL309" s="654">
        <v>3790210.73</v>
      </c>
      <c r="QM309" s="654">
        <v>3904992.67</v>
      </c>
      <c r="QN309" s="654">
        <v>3904992.67</v>
      </c>
      <c r="QO309" s="654">
        <v>4041871.35</v>
      </c>
      <c r="QP309" s="654">
        <v>4172099.94</v>
      </c>
      <c r="QQ309" s="654">
        <v>4379222.07</v>
      </c>
      <c r="QR309" s="654">
        <v>4567265.4800000004</v>
      </c>
      <c r="QS309" s="654">
        <v>4744279.78</v>
      </c>
      <c r="QT309" s="654">
        <v>4893875.63</v>
      </c>
      <c r="QU309" s="654">
        <v>4893875.63</v>
      </c>
      <c r="QV309" s="654">
        <v>5060150.08</v>
      </c>
      <c r="QW309" s="654">
        <v>5189630.3499999996</v>
      </c>
      <c r="QX309" s="654">
        <v>5340277.33</v>
      </c>
      <c r="QY309" s="654">
        <v>5479397.2800000003</v>
      </c>
      <c r="QZ309" s="654">
        <v>5668230.5</v>
      </c>
      <c r="RA309" s="654">
        <v>5704606.4299999997</v>
      </c>
      <c r="RB309" s="654">
        <v>5704606.4299999997</v>
      </c>
      <c r="RC309" s="654">
        <v>5783763.3600000003</v>
      </c>
      <c r="RD309" s="654">
        <v>5841706.3899999997</v>
      </c>
      <c r="RE309" s="654">
        <v>5912096.3600000003</v>
      </c>
      <c r="RF309" s="654">
        <v>6032470.7699999996</v>
      </c>
      <c r="RG309" s="654">
        <v>6109730.3899999997</v>
      </c>
      <c r="RH309" s="654">
        <v>6182916.9000000004</v>
      </c>
      <c r="RI309" s="654">
        <v>6182916.9000000004</v>
      </c>
      <c r="RJ309" s="654">
        <v>6244452.5599999996</v>
      </c>
      <c r="RK309" s="654">
        <v>6299601.5300000003</v>
      </c>
      <c r="RL309" s="654">
        <v>6410943.0099999998</v>
      </c>
      <c r="RM309" s="654">
        <v>6503820.7400000002</v>
      </c>
      <c r="RN309" s="654">
        <v>6600548.1299999999</v>
      </c>
      <c r="RO309" s="654">
        <v>6744623.1100000003</v>
      </c>
      <c r="RP309" s="654">
        <v>6744623.1100000003</v>
      </c>
      <c r="RQ309" s="654">
        <v>6899604.0199999996</v>
      </c>
      <c r="RR309" s="654">
        <v>7036667.2000000002</v>
      </c>
      <c r="RS309" s="654">
        <v>7149392.29</v>
      </c>
      <c r="RT309" s="654">
        <v>7290423.4000000004</v>
      </c>
      <c r="RU309" s="654">
        <v>7403968.9699999997</v>
      </c>
      <c r="RV309" s="654">
        <v>7578615</v>
      </c>
      <c r="RW309" s="654">
        <v>7578615</v>
      </c>
      <c r="RX309" s="654">
        <v>7720017.3899999997</v>
      </c>
      <c r="RY309" s="654">
        <v>7830765.79</v>
      </c>
      <c r="RZ309" s="654">
        <v>7951611.5</v>
      </c>
      <c r="SA309" s="654">
        <v>8086912.8700000001</v>
      </c>
      <c r="SB309" s="654">
        <v>8240686.3099999996</v>
      </c>
      <c r="SC309" s="654">
        <v>8332984.3799999999</v>
      </c>
      <c r="SD309" s="654">
        <v>8332984.3799999999</v>
      </c>
      <c r="SE309" s="654">
        <v>8400069.8699999992</v>
      </c>
      <c r="SF309" s="654">
        <v>8422764.6799999997</v>
      </c>
      <c r="SG309" s="654">
        <v>8450162.2599999998</v>
      </c>
      <c r="SH309" s="654">
        <v>8463381.5</v>
      </c>
      <c r="SI309" s="654">
        <v>8475724.6999999993</v>
      </c>
      <c r="SJ309" s="654">
        <v>8486130.5800000001</v>
      </c>
      <c r="SK309" s="654">
        <v>8486130.5800000001</v>
      </c>
      <c r="SL309" s="654">
        <v>8486130.5800000001</v>
      </c>
      <c r="SM309" s="654">
        <v>8486130.5800000001</v>
      </c>
      <c r="SN309" s="654">
        <v>8486130.5800000001</v>
      </c>
      <c r="SO309" s="654">
        <v>8486130.5800000001</v>
      </c>
      <c r="SP309" s="654">
        <v>8486130.5800000001</v>
      </c>
      <c r="SQ309" s="654">
        <v>8486130.5800000001</v>
      </c>
      <c r="SR309" s="654">
        <v>8486130.5800000001</v>
      </c>
      <c r="SS309" s="654">
        <v>8486130.5800000001</v>
      </c>
      <c r="ST309" s="654">
        <v>8486130.5800000001</v>
      </c>
      <c r="SU309" s="654">
        <v>8486130.5800000001</v>
      </c>
      <c r="SV309" s="654">
        <v>8486130.5800000001</v>
      </c>
      <c r="SW309" s="654">
        <v>8486130.5800000001</v>
      </c>
      <c r="SX309" s="654">
        <v>8486130.5800000001</v>
      </c>
      <c r="SY309" s="654">
        <v>8486130.5800000001</v>
      </c>
      <c r="SZ309" s="654">
        <v>8486130.5800000001</v>
      </c>
      <c r="TA309" s="654">
        <v>8486130.5800000001</v>
      </c>
      <c r="TB309" s="654">
        <v>8486130.5800000001</v>
      </c>
      <c r="TC309" s="654">
        <v>8486130.5800000001</v>
      </c>
      <c r="TD309" s="654">
        <v>8486130.5800000001</v>
      </c>
      <c r="TE309" s="654">
        <v>8486130.5800000001</v>
      </c>
      <c r="TF309" s="654">
        <v>8486130.5800000001</v>
      </c>
      <c r="TG309" s="654">
        <v>8486130.5800000001</v>
      </c>
      <c r="TH309" s="654">
        <v>8486130.5800000001</v>
      </c>
      <c r="TI309" s="654">
        <v>8486130.5800000001</v>
      </c>
      <c r="TJ309" s="654">
        <v>8486130.5800000001</v>
      </c>
      <c r="TK309" s="654">
        <v>8486130.5800000001</v>
      </c>
      <c r="TL309" s="654">
        <v>8486130.5800000001</v>
      </c>
      <c r="TM309" s="654">
        <v>8486130.5800000001</v>
      </c>
      <c r="TN309" s="654">
        <v>8486130.5800000001</v>
      </c>
      <c r="TO309" s="654">
        <v>8486130.5800000001</v>
      </c>
      <c r="TP309" s="654">
        <v>8486130.5800000001</v>
      </c>
      <c r="TQ309" s="654">
        <v>8486130.5800000001</v>
      </c>
      <c r="TR309" s="654">
        <v>8486130.5800000001</v>
      </c>
      <c r="TS309" s="654">
        <v>8486130.5800000001</v>
      </c>
      <c r="TT309" s="654">
        <v>8486130.5800000001</v>
      </c>
      <c r="TU309" s="654">
        <v>8486130.5800000001</v>
      </c>
      <c r="TV309" s="654">
        <v>8486130.5800000001</v>
      </c>
      <c r="TW309" s="654">
        <v>8486130.5800000001</v>
      </c>
      <c r="TX309" s="654">
        <v>8486130.5800000001</v>
      </c>
      <c r="TY309" s="654">
        <v>8486130.5800000001</v>
      </c>
      <c r="TZ309" s="654">
        <v>8486130.5800000001</v>
      </c>
      <c r="UA309" s="654">
        <v>8486130.5800000001</v>
      </c>
      <c r="UB309" s="654">
        <v>8486130.5800000001</v>
      </c>
      <c r="UC309" s="654">
        <v>8486130.5800000001</v>
      </c>
      <c r="UD309" s="654">
        <v>8486130.5800000001</v>
      </c>
      <c r="UE309" s="654">
        <v>8486130.5800000001</v>
      </c>
      <c r="UF309" s="654">
        <v>8486130.5800000001</v>
      </c>
      <c r="UG309" s="654">
        <v>8486130.5800000001</v>
      </c>
      <c r="UH309" s="654">
        <v>8486130.5800000001</v>
      </c>
      <c r="UI309" s="654">
        <v>8486130.5800000001</v>
      </c>
      <c r="UJ309" s="654">
        <v>8486130.5800000001</v>
      </c>
      <c r="UK309" s="654">
        <v>8486130.5800000001</v>
      </c>
      <c r="UL309" s="654">
        <v>8486130.5800000001</v>
      </c>
      <c r="UM309" s="654">
        <v>8486130.5800000001</v>
      </c>
      <c r="UN309" s="654">
        <v>8486130.5800000001</v>
      </c>
      <c r="UO309" s="654">
        <v>8486130.5800000001</v>
      </c>
      <c r="UP309" s="654">
        <v>8486130.5800000001</v>
      </c>
      <c r="UQ309" s="654">
        <v>8486130.5800000001</v>
      </c>
      <c r="UR309" s="654">
        <v>8486130.5800000001</v>
      </c>
      <c r="US309" s="654">
        <v>8486130.5800000001</v>
      </c>
      <c r="UT309" s="654">
        <v>8486130.5800000001</v>
      </c>
      <c r="UU309" s="654">
        <v>8486130.5800000001</v>
      </c>
      <c r="UV309" s="654">
        <v>8486130.5800000001</v>
      </c>
      <c r="UW309" s="654">
        <v>8486130.5800000001</v>
      </c>
      <c r="UX309" s="654">
        <v>8486130.5800000001</v>
      </c>
      <c r="UY309" s="654">
        <v>8486130.5800000001</v>
      </c>
      <c r="UZ309" s="654">
        <v>8486130.5800000001</v>
      </c>
      <c r="VA309" s="654">
        <v>8486130.5800000001</v>
      </c>
      <c r="VB309" s="654">
        <v>8486130.5800000001</v>
      </c>
      <c r="VC309" s="654">
        <v>8486130.5800000001</v>
      </c>
      <c r="VD309" s="654">
        <v>8486130.5800000001</v>
      </c>
      <c r="VE309" s="654">
        <v>8486130.5800000001</v>
      </c>
      <c r="VF309" s="654">
        <v>8486130.5800000001</v>
      </c>
      <c r="VG309" s="654">
        <v>8486130.5800000001</v>
      </c>
      <c r="VH309" s="654">
        <v>8486130.5800000001</v>
      </c>
      <c r="VI309" s="654">
        <v>8486130.5800000001</v>
      </c>
      <c r="VJ309" s="654">
        <v>8486130.5800000001</v>
      </c>
      <c r="VK309" s="654">
        <v>8486130.5800000001</v>
      </c>
      <c r="VL309" s="654">
        <v>8486130.5800000001</v>
      </c>
      <c r="VM309" s="654">
        <v>8486130.5800000001</v>
      </c>
    </row>
    <row r="310" spans="11:585">
      <c r="K310" t="s">
        <v>837</v>
      </c>
      <c r="M310" s="654">
        <v>0</v>
      </c>
      <c r="N310">
        <v>0</v>
      </c>
      <c r="O310">
        <v>0</v>
      </c>
      <c r="P310">
        <v>9015.9699999999993</v>
      </c>
      <c r="Q310">
        <v>0</v>
      </c>
      <c r="R310">
        <v>0</v>
      </c>
      <c r="S310" t="s">
        <v>6192</v>
      </c>
    </row>
    <row r="311" spans="11:585">
      <c r="K311" t="s">
        <v>1085</v>
      </c>
      <c r="M311" s="654">
        <v>4454965.57</v>
      </c>
      <c r="N311" s="654">
        <v>1677087.96</v>
      </c>
      <c r="O311" s="654">
        <v>965354.72</v>
      </c>
      <c r="P311">
        <v>62092.94</v>
      </c>
      <c r="Q311">
        <v>23457.56</v>
      </c>
      <c r="R311">
        <v>15462.07</v>
      </c>
      <c r="S311" t="s">
        <v>6192</v>
      </c>
      <c r="MQ311">
        <v>444.39</v>
      </c>
      <c r="MR311" s="654">
        <v>1510.91</v>
      </c>
      <c r="MS311" s="654">
        <v>4060.23</v>
      </c>
      <c r="MT311" s="654">
        <v>4060.23</v>
      </c>
      <c r="MU311" s="654">
        <v>8650.14</v>
      </c>
      <c r="MV311" s="654">
        <v>12528.37</v>
      </c>
      <c r="MW311" s="654">
        <v>13971.46</v>
      </c>
      <c r="MX311" s="654">
        <v>16576.28</v>
      </c>
      <c r="MY311" s="654">
        <v>17101.84</v>
      </c>
      <c r="MZ311" s="654">
        <v>17542.919999999998</v>
      </c>
      <c r="NA311" s="654">
        <v>17542.919999999998</v>
      </c>
      <c r="NB311" s="654">
        <v>18525.34</v>
      </c>
      <c r="NC311" s="654">
        <v>18953.5</v>
      </c>
      <c r="ND311" s="654">
        <v>19380.79</v>
      </c>
      <c r="NE311" s="654">
        <v>20218.29</v>
      </c>
      <c r="NF311" s="654">
        <v>20560.12</v>
      </c>
      <c r="NG311" s="654">
        <v>20560.12</v>
      </c>
      <c r="NH311" s="654">
        <v>20560.12</v>
      </c>
      <c r="NI311" s="654">
        <v>20560.12</v>
      </c>
      <c r="NJ311" s="654">
        <v>20560.12</v>
      </c>
      <c r="NK311" s="654">
        <v>20560.12</v>
      </c>
      <c r="NL311" s="654">
        <v>20560.12</v>
      </c>
      <c r="NM311" s="654">
        <v>20560.12</v>
      </c>
      <c r="NN311" s="654">
        <v>20560.12</v>
      </c>
      <c r="NO311" s="654">
        <v>20560.12</v>
      </c>
      <c r="NP311" s="654">
        <v>20560.12</v>
      </c>
      <c r="NQ311" s="654">
        <v>20560.12</v>
      </c>
      <c r="NR311" s="654">
        <v>20560.12</v>
      </c>
      <c r="NS311" s="654">
        <v>20560.12</v>
      </c>
      <c r="NT311" s="654">
        <v>20560.12</v>
      </c>
      <c r="NU311" s="654">
        <v>20560.12</v>
      </c>
      <c r="NV311" s="654">
        <v>20560.12</v>
      </c>
      <c r="NW311" s="654">
        <v>20560.12</v>
      </c>
      <c r="NX311" s="654">
        <v>20560.12</v>
      </c>
      <c r="NY311" s="654">
        <v>20560.12</v>
      </c>
      <c r="NZ311" s="654">
        <v>20560.12</v>
      </c>
      <c r="OA311" s="654">
        <v>20560.12</v>
      </c>
      <c r="OB311" s="654">
        <v>20560.12</v>
      </c>
      <c r="OC311" s="654">
        <v>20560.12</v>
      </c>
      <c r="OD311" s="654">
        <v>20560.12</v>
      </c>
      <c r="OE311" s="654">
        <v>20560.12</v>
      </c>
      <c r="OF311" s="654">
        <v>20560.12</v>
      </c>
      <c r="OG311" s="654">
        <v>20560.12</v>
      </c>
      <c r="OH311" s="654">
        <v>20560.12</v>
      </c>
      <c r="OI311" s="654">
        <v>20560.12</v>
      </c>
      <c r="OJ311" s="654">
        <v>20560.12</v>
      </c>
      <c r="OK311" s="654">
        <v>20560.12</v>
      </c>
      <c r="OL311" s="654">
        <v>20560.12</v>
      </c>
      <c r="OM311" s="654">
        <v>20560.12</v>
      </c>
      <c r="ON311" s="654">
        <v>20560.12</v>
      </c>
      <c r="OO311" s="654">
        <v>20560.12</v>
      </c>
      <c r="OP311" s="654">
        <v>20560.12</v>
      </c>
      <c r="OQ311" s="654">
        <v>20560.12</v>
      </c>
      <c r="OR311" s="654">
        <v>20560.12</v>
      </c>
      <c r="OS311" s="654">
        <v>20560.12</v>
      </c>
      <c r="OT311" s="654">
        <v>20560.12</v>
      </c>
      <c r="OU311" s="654">
        <v>20560.12</v>
      </c>
      <c r="OV311" s="654">
        <v>20560.12</v>
      </c>
      <c r="OW311" s="654">
        <v>20560.12</v>
      </c>
      <c r="OX311" s="654">
        <v>20560.12</v>
      </c>
      <c r="OY311" s="654">
        <v>20560.12</v>
      </c>
      <c r="OZ311" s="654">
        <v>20560.12</v>
      </c>
      <c r="PA311" s="654">
        <v>20560.12</v>
      </c>
      <c r="PB311" s="654">
        <v>20560.12</v>
      </c>
      <c r="PC311" s="654">
        <v>20560.12</v>
      </c>
      <c r="PD311" s="654">
        <v>20560.12</v>
      </c>
      <c r="PE311" s="654">
        <v>20560.12</v>
      </c>
      <c r="PF311" s="654">
        <v>33249.919999999998</v>
      </c>
      <c r="PG311" s="654">
        <v>80334.64</v>
      </c>
      <c r="PH311" s="654">
        <v>245977.15</v>
      </c>
      <c r="PI311" s="654">
        <v>281727.82</v>
      </c>
      <c r="PJ311" s="654">
        <v>308251.32</v>
      </c>
      <c r="PK311" s="654">
        <v>340552.29</v>
      </c>
      <c r="PL311" s="654">
        <v>340552.29</v>
      </c>
      <c r="PM311" s="654">
        <v>384651.27</v>
      </c>
      <c r="PN311" s="654">
        <v>481093.72</v>
      </c>
      <c r="PO311" s="654">
        <v>633991.87</v>
      </c>
      <c r="PP311" s="654">
        <v>965354.72</v>
      </c>
      <c r="PQ311" s="654">
        <v>1002586.81</v>
      </c>
      <c r="PR311" s="654">
        <v>1089461.71</v>
      </c>
      <c r="PS311" s="654">
        <v>1089461.71</v>
      </c>
      <c r="PT311" s="654">
        <v>1115217.33</v>
      </c>
      <c r="PU311" s="654">
        <v>1170140.58</v>
      </c>
      <c r="PV311" s="654">
        <v>1182567.77</v>
      </c>
      <c r="PW311" s="654">
        <v>1210150.77</v>
      </c>
      <c r="PX311" s="654">
        <v>1210150.77</v>
      </c>
      <c r="PY311" s="654">
        <v>1240427.1599999999</v>
      </c>
      <c r="PZ311" s="654">
        <v>1240427.1599999999</v>
      </c>
      <c r="QA311" s="654">
        <v>1266046.8700000001</v>
      </c>
      <c r="QB311" s="654">
        <v>1311302.4099999999</v>
      </c>
      <c r="QC311" s="654">
        <v>1355515.02</v>
      </c>
      <c r="QD311" s="654">
        <v>1402793.89</v>
      </c>
      <c r="QE311" s="654">
        <v>1518000.39</v>
      </c>
      <c r="QF311" s="654">
        <v>1538396.27</v>
      </c>
      <c r="QG311" s="654">
        <v>1538396.27</v>
      </c>
      <c r="QH311" s="654">
        <v>1572053.89</v>
      </c>
      <c r="QI311" s="654">
        <v>1607000.58</v>
      </c>
      <c r="QJ311" s="654">
        <v>1635290.09</v>
      </c>
      <c r="QK311" s="654">
        <v>1677087.96</v>
      </c>
      <c r="QL311" s="654">
        <v>1704642.52</v>
      </c>
      <c r="QM311" s="654">
        <v>1925763.33</v>
      </c>
      <c r="QN311" s="654">
        <v>1925763.33</v>
      </c>
      <c r="QO311" s="654">
        <v>2011039.6</v>
      </c>
      <c r="QP311" s="654">
        <v>2131345.9</v>
      </c>
      <c r="QQ311" s="654">
        <v>2274383.34</v>
      </c>
      <c r="QR311" s="654">
        <v>2503270.33</v>
      </c>
      <c r="QS311" s="654">
        <v>2661886.36</v>
      </c>
      <c r="QT311" s="654">
        <v>2752017.5</v>
      </c>
      <c r="QU311" s="654">
        <v>2752017.5</v>
      </c>
      <c r="QV311" s="654">
        <v>2828901.05</v>
      </c>
      <c r="QW311" s="654">
        <v>2898790.02</v>
      </c>
      <c r="QX311" s="654">
        <v>2984459.57</v>
      </c>
      <c r="QY311" s="654">
        <v>3054463.68</v>
      </c>
      <c r="QZ311" s="654">
        <v>3157849.65</v>
      </c>
      <c r="RA311" s="654">
        <v>3231359.58</v>
      </c>
      <c r="RB311" s="654">
        <v>3231359.58</v>
      </c>
      <c r="RC311" s="654">
        <v>3361789.08</v>
      </c>
      <c r="RD311" s="654">
        <v>3516500.19</v>
      </c>
      <c r="RE311" s="654">
        <v>3556925.17</v>
      </c>
      <c r="RF311" s="654">
        <v>3631718.94</v>
      </c>
      <c r="RG311" s="654">
        <v>3654962.59</v>
      </c>
      <c r="RH311" s="654">
        <v>3683591.74</v>
      </c>
      <c r="RI311" s="654">
        <v>3683591.74</v>
      </c>
      <c r="RJ311" s="654">
        <v>3701692.59</v>
      </c>
      <c r="RK311" s="654">
        <v>3736493.07</v>
      </c>
      <c r="RL311" s="654">
        <v>3747498.63</v>
      </c>
      <c r="RM311" s="654">
        <v>3773607.04</v>
      </c>
      <c r="RN311" s="654">
        <v>3816110.97</v>
      </c>
      <c r="RO311" s="654">
        <v>3867375.28</v>
      </c>
      <c r="RP311" s="654">
        <v>3867375.28</v>
      </c>
      <c r="RQ311" s="654">
        <v>3954567.27</v>
      </c>
      <c r="RR311" s="654">
        <v>3983787.44</v>
      </c>
      <c r="RS311" s="654">
        <v>4019840.37</v>
      </c>
      <c r="RT311" s="654">
        <v>4051241.86</v>
      </c>
      <c r="RU311" s="654">
        <v>4079919.14</v>
      </c>
      <c r="RV311" s="654">
        <v>4138618.06</v>
      </c>
      <c r="RW311" s="654">
        <v>4138618.06</v>
      </c>
      <c r="RX311" s="654">
        <v>4238903.8499999996</v>
      </c>
      <c r="RY311" s="654">
        <v>4304416.55</v>
      </c>
      <c r="RZ311" s="654">
        <v>4344321.78</v>
      </c>
      <c r="SA311" s="654">
        <v>4377918.87</v>
      </c>
      <c r="SB311" s="654">
        <v>4383743.49</v>
      </c>
      <c r="SC311" s="654">
        <v>4399111.6100000003</v>
      </c>
      <c r="SD311" s="654">
        <v>4399111.6100000003</v>
      </c>
      <c r="SE311" s="654">
        <v>4431948.7</v>
      </c>
      <c r="SF311" s="654">
        <v>4444771.62</v>
      </c>
      <c r="SG311" s="654">
        <v>4452664.1900000004</v>
      </c>
      <c r="SH311" s="654">
        <v>4454965.57</v>
      </c>
      <c r="SI311" s="654">
        <v>4454965.57</v>
      </c>
      <c r="SJ311" s="654">
        <v>4454965.57</v>
      </c>
      <c r="SK311" s="654">
        <v>4454965.57</v>
      </c>
      <c r="SL311" s="654">
        <v>4454965.57</v>
      </c>
      <c r="SM311" s="654">
        <v>4454965.57</v>
      </c>
      <c r="SN311" s="654">
        <v>4454965.57</v>
      </c>
      <c r="SO311" s="654">
        <v>4454965.57</v>
      </c>
      <c r="SP311" s="654">
        <v>4454965.57</v>
      </c>
      <c r="SQ311" s="654">
        <v>4454965.57</v>
      </c>
      <c r="SR311" s="654">
        <v>4454965.57</v>
      </c>
      <c r="SS311" s="654">
        <v>4454965.57</v>
      </c>
      <c r="ST311" s="654">
        <v>4454965.57</v>
      </c>
      <c r="SU311" s="654">
        <v>4454965.57</v>
      </c>
      <c r="SV311" s="654">
        <v>4454965.57</v>
      </c>
      <c r="SW311" s="654">
        <v>4454965.57</v>
      </c>
      <c r="SX311" s="654">
        <v>4454965.57</v>
      </c>
      <c r="SY311" s="654">
        <v>4454965.57</v>
      </c>
      <c r="SZ311" s="654">
        <v>4454965.57</v>
      </c>
      <c r="TA311" s="654">
        <v>4454965.57</v>
      </c>
      <c r="TB311" s="654">
        <v>4454965.57</v>
      </c>
      <c r="TC311" s="654">
        <v>4454965.57</v>
      </c>
      <c r="TD311" s="654">
        <v>4454965.57</v>
      </c>
      <c r="TE311" s="654">
        <v>4454965.57</v>
      </c>
      <c r="TF311" s="654">
        <v>4454965.57</v>
      </c>
      <c r="TG311" s="654">
        <v>4454965.57</v>
      </c>
      <c r="TH311" s="654">
        <v>4454965.57</v>
      </c>
      <c r="TI311" s="654">
        <v>4454965.57</v>
      </c>
      <c r="TJ311" s="654">
        <v>4454965.57</v>
      </c>
      <c r="TK311" s="654">
        <v>4454965.57</v>
      </c>
      <c r="TL311" s="654">
        <v>4454965.57</v>
      </c>
      <c r="TM311" s="654">
        <v>4454965.57</v>
      </c>
      <c r="TN311" s="654">
        <v>4454965.57</v>
      </c>
      <c r="TO311" s="654">
        <v>4454965.57</v>
      </c>
      <c r="TP311" s="654">
        <v>4454965.57</v>
      </c>
      <c r="TQ311" s="654">
        <v>4454965.57</v>
      </c>
      <c r="TR311" s="654">
        <v>4454965.57</v>
      </c>
      <c r="TS311" s="654">
        <v>4454965.57</v>
      </c>
      <c r="TT311" s="654">
        <v>4454965.57</v>
      </c>
      <c r="TU311" s="654">
        <v>4454965.57</v>
      </c>
      <c r="TV311" s="654">
        <v>4454965.57</v>
      </c>
      <c r="TW311" s="654">
        <v>4454965.57</v>
      </c>
      <c r="TX311" s="654">
        <v>4454965.57</v>
      </c>
      <c r="TY311" s="654">
        <v>4454965.57</v>
      </c>
      <c r="TZ311" s="654">
        <v>4454965.57</v>
      </c>
      <c r="UA311" s="654">
        <v>4454965.57</v>
      </c>
      <c r="UB311" s="654">
        <v>4454965.57</v>
      </c>
      <c r="UC311" s="654">
        <v>4454965.57</v>
      </c>
      <c r="UD311" s="654">
        <v>4454965.57</v>
      </c>
      <c r="UE311" s="654">
        <v>4454965.57</v>
      </c>
      <c r="UF311" s="654">
        <v>4454965.57</v>
      </c>
      <c r="UG311" s="654">
        <v>4454965.57</v>
      </c>
      <c r="UH311" s="654">
        <v>4454965.57</v>
      </c>
      <c r="UI311" s="654">
        <v>4454965.57</v>
      </c>
      <c r="UJ311" s="654">
        <v>4454965.57</v>
      </c>
      <c r="UK311" s="654">
        <v>4454965.57</v>
      </c>
      <c r="UL311" s="654">
        <v>4454965.57</v>
      </c>
      <c r="UM311" s="654">
        <v>4454965.57</v>
      </c>
      <c r="UN311" s="654">
        <v>4454965.57</v>
      </c>
      <c r="UO311" s="654">
        <v>4454965.57</v>
      </c>
      <c r="UP311" s="654">
        <v>4454965.57</v>
      </c>
      <c r="UQ311" s="654">
        <v>4454965.57</v>
      </c>
      <c r="UR311" s="654">
        <v>4454965.57</v>
      </c>
      <c r="US311" s="654">
        <v>4454965.57</v>
      </c>
      <c r="UT311" s="654">
        <v>4454965.57</v>
      </c>
      <c r="UU311" s="654">
        <v>4454965.57</v>
      </c>
      <c r="UV311" s="654">
        <v>4454965.57</v>
      </c>
      <c r="UW311" s="654">
        <v>4454965.57</v>
      </c>
      <c r="UX311" s="654">
        <v>4454965.57</v>
      </c>
      <c r="UY311" s="654">
        <v>4454965.57</v>
      </c>
      <c r="UZ311" s="654">
        <v>4454965.57</v>
      </c>
      <c r="VA311" s="654">
        <v>4454965.57</v>
      </c>
      <c r="VB311" s="654">
        <v>4454965.57</v>
      </c>
      <c r="VC311" s="654">
        <v>4454965.57</v>
      </c>
      <c r="VD311" s="654">
        <v>4454965.57</v>
      </c>
      <c r="VE311" s="654">
        <v>4454965.57</v>
      </c>
      <c r="VF311" s="654">
        <v>4454965.57</v>
      </c>
      <c r="VG311" s="654">
        <v>4454965.57</v>
      </c>
      <c r="VH311" s="654">
        <v>4454965.57</v>
      </c>
      <c r="VI311" s="654">
        <v>4454965.57</v>
      </c>
      <c r="VJ311" s="654">
        <v>4454965.57</v>
      </c>
      <c r="VK311" s="654">
        <v>4454965.57</v>
      </c>
      <c r="VL311" s="654">
        <v>4454965.57</v>
      </c>
      <c r="VM311" s="654">
        <v>4454965.57</v>
      </c>
    </row>
    <row r="312" spans="11:585">
      <c r="K312" t="s">
        <v>834</v>
      </c>
      <c r="M312" s="654">
        <v>0</v>
      </c>
      <c r="N312">
        <v>0</v>
      </c>
      <c r="O312">
        <v>0</v>
      </c>
      <c r="P312">
        <v>306.17</v>
      </c>
      <c r="Q312">
        <v>306.17</v>
      </c>
      <c r="R312">
        <v>306.17</v>
      </c>
      <c r="S312" t="s">
        <v>6192</v>
      </c>
    </row>
    <row r="313" spans="11:585">
      <c r="K313" t="s">
        <v>835</v>
      </c>
      <c r="M313" s="654">
        <v>0</v>
      </c>
      <c r="N313">
        <v>0</v>
      </c>
      <c r="O313">
        <v>0</v>
      </c>
      <c r="P313">
        <v>5427.83</v>
      </c>
      <c r="Q313">
        <v>5427.83</v>
      </c>
      <c r="R313">
        <v>5427.83</v>
      </c>
      <c r="S313" t="s">
        <v>6192</v>
      </c>
    </row>
    <row r="314" spans="11:585">
      <c r="K314" t="s">
        <v>836</v>
      </c>
      <c r="M314" s="654">
        <v>4454965.57</v>
      </c>
      <c r="N314" s="654">
        <v>1677087.96</v>
      </c>
      <c r="O314" s="654">
        <v>965354.72</v>
      </c>
      <c r="P314">
        <v>50588.72</v>
      </c>
      <c r="Q314">
        <v>17723.560000000001</v>
      </c>
      <c r="R314">
        <v>9728.07</v>
      </c>
      <c r="S314" t="s">
        <v>6192</v>
      </c>
      <c r="MQ314">
        <v>444.39</v>
      </c>
      <c r="MR314" s="654">
        <v>1510.91</v>
      </c>
      <c r="MS314" s="654">
        <v>4060.23</v>
      </c>
      <c r="MT314" s="654">
        <v>4060.23</v>
      </c>
      <c r="MU314" s="654">
        <v>8650.14</v>
      </c>
      <c r="MV314" s="654">
        <v>12528.37</v>
      </c>
      <c r="MW314" s="654">
        <v>13971.46</v>
      </c>
      <c r="MX314" s="654">
        <v>16576.28</v>
      </c>
      <c r="MY314" s="654">
        <v>17101.84</v>
      </c>
      <c r="MZ314" s="654">
        <v>17542.919999999998</v>
      </c>
      <c r="NA314" s="654">
        <v>17542.919999999998</v>
      </c>
      <c r="NB314" s="654">
        <v>18525.34</v>
      </c>
      <c r="NC314" s="654">
        <v>18953.5</v>
      </c>
      <c r="ND314" s="654">
        <v>19380.79</v>
      </c>
      <c r="NE314" s="654">
        <v>20218.29</v>
      </c>
      <c r="NF314" s="654">
        <v>20560.12</v>
      </c>
      <c r="NG314" s="654">
        <v>20560.12</v>
      </c>
      <c r="NH314" s="654">
        <v>20560.12</v>
      </c>
      <c r="NI314" s="654">
        <v>20560.12</v>
      </c>
      <c r="NJ314" s="654">
        <v>20560.12</v>
      </c>
      <c r="NK314" s="654">
        <v>20560.12</v>
      </c>
      <c r="NL314" s="654">
        <v>20560.12</v>
      </c>
      <c r="NM314" s="654">
        <v>20560.12</v>
      </c>
      <c r="NN314" s="654">
        <v>20560.12</v>
      </c>
      <c r="NO314" s="654">
        <v>20560.12</v>
      </c>
      <c r="NP314" s="654">
        <v>20560.12</v>
      </c>
      <c r="NQ314" s="654">
        <v>20560.12</v>
      </c>
      <c r="NR314" s="654">
        <v>20560.12</v>
      </c>
      <c r="NS314" s="654">
        <v>20560.12</v>
      </c>
      <c r="NT314" s="654">
        <v>20560.12</v>
      </c>
      <c r="NU314" s="654">
        <v>20560.12</v>
      </c>
      <c r="NV314" s="654">
        <v>20560.12</v>
      </c>
      <c r="NW314" s="654">
        <v>20560.12</v>
      </c>
      <c r="NX314" s="654">
        <v>20560.12</v>
      </c>
      <c r="NY314" s="654">
        <v>20560.12</v>
      </c>
      <c r="NZ314" s="654">
        <v>20560.12</v>
      </c>
      <c r="OA314" s="654">
        <v>20560.12</v>
      </c>
      <c r="OB314" s="654">
        <v>20560.12</v>
      </c>
      <c r="OC314" s="654">
        <v>20560.12</v>
      </c>
      <c r="OD314" s="654">
        <v>20560.12</v>
      </c>
      <c r="OE314" s="654">
        <v>20560.12</v>
      </c>
      <c r="OF314" s="654">
        <v>20560.12</v>
      </c>
      <c r="OG314" s="654">
        <v>20560.12</v>
      </c>
      <c r="OH314" s="654">
        <v>20560.12</v>
      </c>
      <c r="OI314" s="654">
        <v>20560.12</v>
      </c>
      <c r="OJ314" s="654">
        <v>20560.12</v>
      </c>
      <c r="OK314" s="654">
        <v>20560.12</v>
      </c>
      <c r="OL314" s="654">
        <v>20560.12</v>
      </c>
      <c r="OM314" s="654">
        <v>20560.12</v>
      </c>
      <c r="ON314" s="654">
        <v>20560.12</v>
      </c>
      <c r="OO314" s="654">
        <v>20560.12</v>
      </c>
      <c r="OP314" s="654">
        <v>20560.12</v>
      </c>
      <c r="OQ314" s="654">
        <v>20560.12</v>
      </c>
      <c r="OR314" s="654">
        <v>20560.12</v>
      </c>
      <c r="OS314" s="654">
        <v>20560.12</v>
      </c>
      <c r="OT314" s="654">
        <v>20560.12</v>
      </c>
      <c r="OU314" s="654">
        <v>20560.12</v>
      </c>
      <c r="OV314" s="654">
        <v>20560.12</v>
      </c>
      <c r="OW314" s="654">
        <v>20560.12</v>
      </c>
      <c r="OX314" s="654">
        <v>20560.12</v>
      </c>
      <c r="OY314" s="654">
        <v>20560.12</v>
      </c>
      <c r="OZ314" s="654">
        <v>20560.12</v>
      </c>
      <c r="PA314" s="654">
        <v>20560.12</v>
      </c>
      <c r="PB314" s="654">
        <v>20560.12</v>
      </c>
      <c r="PC314" s="654">
        <v>20560.12</v>
      </c>
      <c r="PD314" s="654">
        <v>20560.12</v>
      </c>
      <c r="PE314" s="654">
        <v>20560.12</v>
      </c>
      <c r="PF314" s="654">
        <v>33249.919999999998</v>
      </c>
      <c r="PG314" s="654">
        <v>80334.64</v>
      </c>
      <c r="PH314" s="654">
        <v>245977.15</v>
      </c>
      <c r="PI314" s="654">
        <v>281727.82</v>
      </c>
      <c r="PJ314" s="654">
        <v>308251.32</v>
      </c>
      <c r="PK314" s="654">
        <v>340552.29</v>
      </c>
      <c r="PL314" s="654">
        <v>340552.29</v>
      </c>
      <c r="PM314" s="654">
        <v>384651.27</v>
      </c>
      <c r="PN314" s="654">
        <v>481093.72</v>
      </c>
      <c r="PO314" s="654">
        <v>633991.87</v>
      </c>
      <c r="PP314" s="654">
        <v>965354.72</v>
      </c>
      <c r="PQ314" s="654">
        <v>1002586.81</v>
      </c>
      <c r="PR314" s="654">
        <v>1089461.71</v>
      </c>
      <c r="PS314" s="654">
        <v>1089461.71</v>
      </c>
      <c r="PT314" s="654">
        <v>1115217.33</v>
      </c>
      <c r="PU314" s="654">
        <v>1170140.58</v>
      </c>
      <c r="PV314" s="654">
        <v>1182567.77</v>
      </c>
      <c r="PW314" s="654">
        <v>1210150.77</v>
      </c>
      <c r="PX314" s="654">
        <v>1210150.77</v>
      </c>
      <c r="PY314" s="654">
        <v>1240427.1599999999</v>
      </c>
      <c r="PZ314" s="654">
        <v>1240427.1599999999</v>
      </c>
      <c r="QA314" s="654">
        <v>1266046.8700000001</v>
      </c>
      <c r="QB314" s="654">
        <v>1311302.4099999999</v>
      </c>
      <c r="QC314" s="654">
        <v>1355515.02</v>
      </c>
      <c r="QD314" s="654">
        <v>1402793.89</v>
      </c>
      <c r="QE314" s="654">
        <v>1518000.39</v>
      </c>
      <c r="QF314" s="654">
        <v>1538396.27</v>
      </c>
      <c r="QG314" s="654">
        <v>1538396.27</v>
      </c>
      <c r="QH314" s="654">
        <v>1572053.89</v>
      </c>
      <c r="QI314" s="654">
        <v>1607000.58</v>
      </c>
      <c r="QJ314" s="654">
        <v>1635290.09</v>
      </c>
      <c r="QK314" s="654">
        <v>1677087.96</v>
      </c>
      <c r="QL314" s="654">
        <v>1704642.52</v>
      </c>
      <c r="QM314" s="654">
        <v>1925763.33</v>
      </c>
      <c r="QN314" s="654">
        <v>1925763.33</v>
      </c>
      <c r="QO314" s="654">
        <v>2011039.6</v>
      </c>
      <c r="QP314" s="654">
        <v>2131345.9</v>
      </c>
      <c r="QQ314" s="654">
        <v>2274383.34</v>
      </c>
      <c r="QR314" s="654">
        <v>2503270.33</v>
      </c>
      <c r="QS314" s="654">
        <v>2661886.36</v>
      </c>
      <c r="QT314" s="654">
        <v>2752017.5</v>
      </c>
      <c r="QU314" s="654">
        <v>2752017.5</v>
      </c>
      <c r="QV314" s="654">
        <v>2828901.05</v>
      </c>
      <c r="QW314" s="654">
        <v>2898790.02</v>
      </c>
      <c r="QX314" s="654">
        <v>2984459.57</v>
      </c>
      <c r="QY314" s="654">
        <v>3054463.68</v>
      </c>
      <c r="QZ314" s="654">
        <v>3157849.65</v>
      </c>
      <c r="RA314" s="654">
        <v>3231359.58</v>
      </c>
      <c r="RB314" s="654">
        <v>3231359.58</v>
      </c>
      <c r="RC314" s="654">
        <v>3361789.08</v>
      </c>
      <c r="RD314" s="654">
        <v>3516500.19</v>
      </c>
      <c r="RE314" s="654">
        <v>3556925.17</v>
      </c>
      <c r="RF314" s="654">
        <v>3631718.94</v>
      </c>
      <c r="RG314" s="654">
        <v>3654962.59</v>
      </c>
      <c r="RH314" s="654">
        <v>3683591.74</v>
      </c>
      <c r="RI314" s="654">
        <v>3683591.74</v>
      </c>
      <c r="RJ314" s="654">
        <v>3701692.59</v>
      </c>
      <c r="RK314" s="654">
        <v>3736493.07</v>
      </c>
      <c r="RL314" s="654">
        <v>3747498.63</v>
      </c>
      <c r="RM314" s="654">
        <v>3773607.04</v>
      </c>
      <c r="RN314" s="654">
        <v>3816110.97</v>
      </c>
      <c r="RO314" s="654">
        <v>3867375.28</v>
      </c>
      <c r="RP314" s="654">
        <v>3867375.28</v>
      </c>
      <c r="RQ314" s="654">
        <v>3954567.27</v>
      </c>
      <c r="RR314" s="654">
        <v>3983787.44</v>
      </c>
      <c r="RS314" s="654">
        <v>4019840.37</v>
      </c>
      <c r="RT314" s="654">
        <v>4051241.86</v>
      </c>
      <c r="RU314" s="654">
        <v>4079919.14</v>
      </c>
      <c r="RV314" s="654">
        <v>4138618.06</v>
      </c>
      <c r="RW314" s="654">
        <v>4138618.06</v>
      </c>
      <c r="RX314" s="654">
        <v>4238903.8499999996</v>
      </c>
      <c r="RY314" s="654">
        <v>4304416.55</v>
      </c>
      <c r="RZ314" s="654">
        <v>4344321.78</v>
      </c>
      <c r="SA314" s="654">
        <v>4377918.87</v>
      </c>
      <c r="SB314" s="654">
        <v>4383743.49</v>
      </c>
      <c r="SC314" s="654">
        <v>4399111.6100000003</v>
      </c>
      <c r="SD314" s="654">
        <v>4399111.6100000003</v>
      </c>
      <c r="SE314" s="654">
        <v>4431948.7</v>
      </c>
      <c r="SF314" s="654">
        <v>4444771.62</v>
      </c>
      <c r="SG314" s="654">
        <v>4452664.1900000004</v>
      </c>
      <c r="SH314" s="654">
        <v>4454965.57</v>
      </c>
      <c r="SI314" s="654">
        <v>4454965.57</v>
      </c>
      <c r="SJ314" s="654">
        <v>4454965.57</v>
      </c>
      <c r="SK314" s="654">
        <v>4454965.57</v>
      </c>
      <c r="SL314" s="654">
        <v>4454965.57</v>
      </c>
      <c r="SM314" s="654">
        <v>4454965.57</v>
      </c>
      <c r="SN314" s="654">
        <v>4454965.57</v>
      </c>
      <c r="SO314" s="654">
        <v>4454965.57</v>
      </c>
      <c r="SP314" s="654">
        <v>4454965.57</v>
      </c>
      <c r="SQ314" s="654">
        <v>4454965.57</v>
      </c>
      <c r="SR314" s="654">
        <v>4454965.57</v>
      </c>
      <c r="SS314" s="654">
        <v>4454965.57</v>
      </c>
      <c r="ST314" s="654">
        <v>4454965.57</v>
      </c>
      <c r="SU314" s="654">
        <v>4454965.57</v>
      </c>
      <c r="SV314" s="654">
        <v>4454965.57</v>
      </c>
      <c r="SW314" s="654">
        <v>4454965.57</v>
      </c>
      <c r="SX314" s="654">
        <v>4454965.57</v>
      </c>
      <c r="SY314" s="654">
        <v>4454965.57</v>
      </c>
      <c r="SZ314" s="654">
        <v>4454965.57</v>
      </c>
      <c r="TA314" s="654">
        <v>4454965.57</v>
      </c>
      <c r="TB314" s="654">
        <v>4454965.57</v>
      </c>
      <c r="TC314" s="654">
        <v>4454965.57</v>
      </c>
      <c r="TD314" s="654">
        <v>4454965.57</v>
      </c>
      <c r="TE314" s="654">
        <v>4454965.57</v>
      </c>
      <c r="TF314" s="654">
        <v>4454965.57</v>
      </c>
      <c r="TG314" s="654">
        <v>4454965.57</v>
      </c>
      <c r="TH314" s="654">
        <v>4454965.57</v>
      </c>
      <c r="TI314" s="654">
        <v>4454965.57</v>
      </c>
      <c r="TJ314" s="654">
        <v>4454965.57</v>
      </c>
      <c r="TK314" s="654">
        <v>4454965.57</v>
      </c>
      <c r="TL314" s="654">
        <v>4454965.57</v>
      </c>
      <c r="TM314" s="654">
        <v>4454965.57</v>
      </c>
      <c r="TN314" s="654">
        <v>4454965.57</v>
      </c>
      <c r="TO314" s="654">
        <v>4454965.57</v>
      </c>
      <c r="TP314" s="654">
        <v>4454965.57</v>
      </c>
      <c r="TQ314" s="654">
        <v>4454965.57</v>
      </c>
      <c r="TR314" s="654">
        <v>4454965.57</v>
      </c>
      <c r="TS314" s="654">
        <v>4454965.57</v>
      </c>
      <c r="TT314" s="654">
        <v>4454965.57</v>
      </c>
      <c r="TU314" s="654">
        <v>4454965.57</v>
      </c>
      <c r="TV314" s="654">
        <v>4454965.57</v>
      </c>
      <c r="TW314" s="654">
        <v>4454965.57</v>
      </c>
      <c r="TX314" s="654">
        <v>4454965.57</v>
      </c>
      <c r="TY314" s="654">
        <v>4454965.57</v>
      </c>
      <c r="TZ314" s="654">
        <v>4454965.57</v>
      </c>
      <c r="UA314" s="654">
        <v>4454965.57</v>
      </c>
      <c r="UB314" s="654">
        <v>4454965.57</v>
      </c>
      <c r="UC314" s="654">
        <v>4454965.57</v>
      </c>
      <c r="UD314" s="654">
        <v>4454965.57</v>
      </c>
      <c r="UE314" s="654">
        <v>4454965.57</v>
      </c>
      <c r="UF314" s="654">
        <v>4454965.57</v>
      </c>
      <c r="UG314" s="654">
        <v>4454965.57</v>
      </c>
      <c r="UH314" s="654">
        <v>4454965.57</v>
      </c>
      <c r="UI314" s="654">
        <v>4454965.57</v>
      </c>
      <c r="UJ314" s="654">
        <v>4454965.57</v>
      </c>
      <c r="UK314" s="654">
        <v>4454965.57</v>
      </c>
      <c r="UL314" s="654">
        <v>4454965.57</v>
      </c>
      <c r="UM314" s="654">
        <v>4454965.57</v>
      </c>
      <c r="UN314" s="654">
        <v>4454965.57</v>
      </c>
      <c r="UO314" s="654">
        <v>4454965.57</v>
      </c>
      <c r="UP314" s="654">
        <v>4454965.57</v>
      </c>
      <c r="UQ314" s="654">
        <v>4454965.57</v>
      </c>
      <c r="UR314" s="654">
        <v>4454965.57</v>
      </c>
      <c r="US314" s="654">
        <v>4454965.57</v>
      </c>
      <c r="UT314" s="654">
        <v>4454965.57</v>
      </c>
      <c r="UU314" s="654">
        <v>4454965.57</v>
      </c>
      <c r="UV314" s="654">
        <v>4454965.57</v>
      </c>
      <c r="UW314" s="654">
        <v>4454965.57</v>
      </c>
      <c r="UX314" s="654">
        <v>4454965.57</v>
      </c>
      <c r="UY314" s="654">
        <v>4454965.57</v>
      </c>
      <c r="UZ314" s="654">
        <v>4454965.57</v>
      </c>
      <c r="VA314" s="654">
        <v>4454965.57</v>
      </c>
      <c r="VB314" s="654">
        <v>4454965.57</v>
      </c>
      <c r="VC314" s="654">
        <v>4454965.57</v>
      </c>
      <c r="VD314" s="654">
        <v>4454965.57</v>
      </c>
      <c r="VE314" s="654">
        <v>4454965.57</v>
      </c>
      <c r="VF314" s="654">
        <v>4454965.57</v>
      </c>
      <c r="VG314" s="654">
        <v>4454965.57</v>
      </c>
      <c r="VH314" s="654">
        <v>4454965.57</v>
      </c>
      <c r="VI314" s="654">
        <v>4454965.57</v>
      </c>
      <c r="VJ314" s="654">
        <v>4454965.57</v>
      </c>
      <c r="VK314" s="654">
        <v>4454965.57</v>
      </c>
      <c r="VL314" s="654">
        <v>4454965.57</v>
      </c>
      <c r="VM314" s="654">
        <v>4454965.57</v>
      </c>
    </row>
    <row r="315" spans="11:585">
      <c r="K315" t="s">
        <v>837</v>
      </c>
      <c r="M315" s="654">
        <v>0</v>
      </c>
      <c r="N315">
        <v>0</v>
      </c>
      <c r="O315">
        <v>0</v>
      </c>
      <c r="P315">
        <v>5770.22</v>
      </c>
      <c r="Q315">
        <v>0</v>
      </c>
      <c r="R315">
        <v>0</v>
      </c>
      <c r="S315" t="s">
        <v>6192</v>
      </c>
    </row>
    <row r="316" spans="11:585">
      <c r="K316" t="s">
        <v>1086</v>
      </c>
      <c r="M316" s="654">
        <v>79068381.040000007</v>
      </c>
      <c r="N316" s="654">
        <v>63789839.950000003</v>
      </c>
      <c r="O316" s="654">
        <v>40015000.920000002</v>
      </c>
      <c r="P316">
        <v>80303.58</v>
      </c>
      <c r="Q316">
        <v>38233.78</v>
      </c>
      <c r="R316">
        <v>19355.5</v>
      </c>
      <c r="S316" t="s">
        <v>6192</v>
      </c>
      <c r="EC316" s="654">
        <v>12411.34</v>
      </c>
      <c r="ED316" s="654">
        <v>12411.34</v>
      </c>
      <c r="EE316" s="654">
        <v>166818.25</v>
      </c>
      <c r="EF316" s="654">
        <v>393095.23</v>
      </c>
      <c r="EG316" s="654">
        <v>619372.21</v>
      </c>
      <c r="EH316" s="654">
        <v>845649.18</v>
      </c>
      <c r="EI316" s="654">
        <v>1097253.99</v>
      </c>
      <c r="EJ316" s="654">
        <v>1411662.87</v>
      </c>
      <c r="EK316" s="654">
        <v>1411662.87</v>
      </c>
      <c r="EL316" s="654">
        <v>1937517.07</v>
      </c>
      <c r="EM316" s="654">
        <v>2620170.46</v>
      </c>
      <c r="EN316" s="654">
        <v>3842949.68</v>
      </c>
      <c r="EO316" s="654">
        <v>4677265.8600000003</v>
      </c>
      <c r="EP316" s="654">
        <v>5553552.5199999996</v>
      </c>
      <c r="EQ316" s="654">
        <v>6252513.2300000004</v>
      </c>
      <c r="ER316" s="654">
        <v>6252513.2300000004</v>
      </c>
      <c r="ES316" s="654">
        <v>6598308.4299999997</v>
      </c>
      <c r="ET316" s="654">
        <v>6809733.4800000004</v>
      </c>
      <c r="EU316" s="654">
        <v>7070925.2400000002</v>
      </c>
      <c r="EV316" s="654">
        <v>7357528.5</v>
      </c>
      <c r="EW316" s="654">
        <v>7545833.6100000003</v>
      </c>
      <c r="EX316" s="654">
        <v>7798447.6299999999</v>
      </c>
      <c r="EY316" s="654">
        <v>7798447.6299999999</v>
      </c>
      <c r="EZ316" s="654">
        <v>8117728.8700000001</v>
      </c>
      <c r="FA316" s="654">
        <v>8229815.0899999999</v>
      </c>
      <c r="FB316" s="654">
        <v>8303339.3499999996</v>
      </c>
      <c r="FC316" s="654">
        <v>8378468.3600000003</v>
      </c>
      <c r="FD316" s="654">
        <v>8453972.7899999991</v>
      </c>
      <c r="FE316" s="654">
        <v>8532626.5</v>
      </c>
      <c r="FF316" s="654">
        <v>8532626.5</v>
      </c>
      <c r="FG316" s="654">
        <v>8615044.6600000001</v>
      </c>
      <c r="FH316" s="654">
        <v>8701912.7200000007</v>
      </c>
      <c r="FI316" s="654">
        <v>8788782.7100000009</v>
      </c>
      <c r="FJ316" s="654">
        <v>8875652.9800000004</v>
      </c>
      <c r="FK316" s="654">
        <v>8964752.3200000003</v>
      </c>
      <c r="FL316" s="654">
        <v>9058386.1500000004</v>
      </c>
      <c r="FM316" s="654">
        <v>9058386.1500000004</v>
      </c>
      <c r="FN316" s="654">
        <v>9152021.9000000004</v>
      </c>
      <c r="FO316" s="654">
        <v>9247148.5500000007</v>
      </c>
      <c r="FP316" s="654">
        <v>9343623.8499999996</v>
      </c>
      <c r="FQ316" s="654">
        <v>9440099.1400000006</v>
      </c>
      <c r="FR316" s="654">
        <v>9512422.0299999993</v>
      </c>
      <c r="FS316" s="654">
        <v>9580482.7200000007</v>
      </c>
      <c r="FT316" s="654">
        <v>9580482.7200000007</v>
      </c>
      <c r="FU316" s="654">
        <v>9648543.4100000001</v>
      </c>
      <c r="FV316" s="654">
        <v>9716604.0999999996</v>
      </c>
      <c r="FW316" s="654">
        <v>9784664.8000000007</v>
      </c>
      <c r="FX316" s="654">
        <v>9853586.5099999998</v>
      </c>
      <c r="FY316" s="654">
        <v>9924636.4000000004</v>
      </c>
      <c r="FZ316" s="654">
        <v>10001863.91</v>
      </c>
      <c r="GA316" s="654">
        <v>10001863.91</v>
      </c>
      <c r="GB316" s="654">
        <v>10080727.220000001</v>
      </c>
      <c r="GC316" s="654">
        <v>10161606.77</v>
      </c>
      <c r="GD316" s="654">
        <v>10242486.32</v>
      </c>
      <c r="GE316" s="654">
        <v>10323365.880000001</v>
      </c>
      <c r="GF316" s="654">
        <v>10404245.550000001</v>
      </c>
      <c r="GG316" s="654">
        <v>10485125.289999999</v>
      </c>
      <c r="GH316" s="654">
        <v>10485125.289999999</v>
      </c>
      <c r="GI316" s="654">
        <v>10566005.029999999</v>
      </c>
      <c r="GJ316" s="654">
        <v>10647384.789999999</v>
      </c>
      <c r="GK316" s="654">
        <v>10730763.279999999</v>
      </c>
      <c r="GL316" s="654">
        <v>10815692.220000001</v>
      </c>
      <c r="GM316" s="654">
        <v>10912482.59</v>
      </c>
      <c r="GN316" s="654">
        <v>11015238.630000001</v>
      </c>
      <c r="GO316" s="654">
        <v>11015238.630000001</v>
      </c>
      <c r="GP316" s="654">
        <v>11118623.75</v>
      </c>
      <c r="GQ316" s="654">
        <v>11222276.550000001</v>
      </c>
      <c r="GR316" s="654">
        <v>11334622.300000001</v>
      </c>
      <c r="GS316" s="654">
        <v>11457262.689999999</v>
      </c>
      <c r="GT316" s="654">
        <v>11581140.140000001</v>
      </c>
      <c r="GU316" s="654">
        <v>11705511.32</v>
      </c>
      <c r="GV316" s="654">
        <v>11705511.32</v>
      </c>
      <c r="GW316" s="654">
        <v>11830686.289999999</v>
      </c>
      <c r="GX316" s="654">
        <v>11945382.07</v>
      </c>
      <c r="GY316" s="654">
        <v>12063055.699999999</v>
      </c>
      <c r="GZ316" s="654">
        <v>12183841.48</v>
      </c>
      <c r="HA316" s="654">
        <v>12304713.15</v>
      </c>
      <c r="HB316" s="654">
        <v>12427475.26</v>
      </c>
      <c r="HC316" s="654">
        <v>12427475.26</v>
      </c>
      <c r="HD316" s="654">
        <v>12551915.390000001</v>
      </c>
      <c r="HE316" s="654">
        <v>12677720.51</v>
      </c>
      <c r="HF316" s="654">
        <v>12812121.42</v>
      </c>
      <c r="HG316" s="654">
        <v>12959267.109999999</v>
      </c>
      <c r="HH316" s="654">
        <v>13113078.09</v>
      </c>
      <c r="HI316" s="654">
        <v>13267749.01</v>
      </c>
      <c r="HJ316" s="654">
        <v>13267749.01</v>
      </c>
      <c r="HK316" s="654">
        <v>13439707</v>
      </c>
      <c r="HL316" s="654">
        <v>13623862.58</v>
      </c>
      <c r="HM316" s="654">
        <v>13809877.23</v>
      </c>
      <c r="HN316" s="654">
        <v>13997335.85</v>
      </c>
      <c r="HO316" s="654">
        <v>14136772.73</v>
      </c>
      <c r="HP316" s="654">
        <v>14277689.4</v>
      </c>
      <c r="HQ316" s="654">
        <v>14277689.4</v>
      </c>
      <c r="HR316" s="654">
        <v>14420769.59</v>
      </c>
      <c r="HS316" s="654">
        <v>14420769.59</v>
      </c>
      <c r="HT316" s="654">
        <v>14567691.26</v>
      </c>
      <c r="HU316" s="654">
        <v>14715101.619999999</v>
      </c>
      <c r="HV316" s="654">
        <v>14862619.84</v>
      </c>
      <c r="HW316" s="654">
        <v>15010140.77</v>
      </c>
      <c r="HX316" s="654">
        <v>15010140.77</v>
      </c>
      <c r="HY316" s="654">
        <v>15157971.83</v>
      </c>
      <c r="HZ316" s="654">
        <v>15313906.199999999</v>
      </c>
      <c r="IA316" s="654">
        <v>15476661.4</v>
      </c>
      <c r="IB316" s="654">
        <v>15642776.789999999</v>
      </c>
      <c r="IC316" s="654">
        <v>15805773.1</v>
      </c>
      <c r="ID316" s="654">
        <v>15973310.619999999</v>
      </c>
      <c r="IE316" s="654">
        <v>15973310.619999999</v>
      </c>
      <c r="IF316" s="654">
        <v>16145155.060000001</v>
      </c>
      <c r="IG316" s="654">
        <v>16262937.890000001</v>
      </c>
      <c r="IH316" s="654">
        <v>16379922.52</v>
      </c>
      <c r="II316" s="654">
        <v>16495416.470000001</v>
      </c>
      <c r="IJ316" s="654">
        <v>16582804.460000001</v>
      </c>
      <c r="IK316" s="654">
        <v>16671797.49</v>
      </c>
      <c r="IL316" s="654">
        <v>16671797.49</v>
      </c>
      <c r="IM316" s="654">
        <v>16756493.689999999</v>
      </c>
      <c r="IN316" s="654">
        <v>16836813.190000001</v>
      </c>
      <c r="IO316" s="654">
        <v>16913097.52</v>
      </c>
      <c r="IP316" s="654">
        <v>16988394.09</v>
      </c>
      <c r="IQ316" s="654">
        <v>17063690.91</v>
      </c>
      <c r="IR316" s="654">
        <v>17063690.91</v>
      </c>
      <c r="IS316" s="654">
        <v>17063690.91</v>
      </c>
      <c r="IT316" s="654">
        <v>17063690.91</v>
      </c>
      <c r="IU316" s="654">
        <v>17063690.91</v>
      </c>
      <c r="IV316" s="654">
        <v>17063690.91</v>
      </c>
      <c r="IW316" s="654">
        <v>17195714.800000001</v>
      </c>
      <c r="IX316" s="654">
        <v>17451961.890000001</v>
      </c>
      <c r="IY316" s="654">
        <v>17880080.219999999</v>
      </c>
      <c r="IZ316" s="654">
        <v>17880080.219999999</v>
      </c>
      <c r="JA316" s="654">
        <v>17965650.190000001</v>
      </c>
      <c r="JB316" s="654">
        <v>18053183.059999999</v>
      </c>
      <c r="JC316" s="654">
        <v>18226057.370000001</v>
      </c>
      <c r="JD316" s="654">
        <v>18654956.010000002</v>
      </c>
      <c r="JE316" s="654">
        <v>19077534.440000001</v>
      </c>
      <c r="JF316" s="654">
        <v>19499402.32</v>
      </c>
      <c r="JG316" s="654">
        <v>19499402.32</v>
      </c>
      <c r="JH316" s="654">
        <v>20291083.170000002</v>
      </c>
      <c r="JI316" s="654">
        <v>21395682.640000001</v>
      </c>
      <c r="JJ316" s="654">
        <v>21760656.280000001</v>
      </c>
      <c r="JK316" s="654">
        <v>21834750.399999999</v>
      </c>
      <c r="JL316" s="654">
        <v>21861200.84</v>
      </c>
      <c r="JM316" s="654">
        <v>21886347.52</v>
      </c>
      <c r="JN316" s="654">
        <v>21886347.52</v>
      </c>
      <c r="JO316" s="654">
        <v>21913424.600000001</v>
      </c>
      <c r="JP316" s="654">
        <v>21940501.68</v>
      </c>
      <c r="JQ316" s="654">
        <v>21967578.77</v>
      </c>
      <c r="JR316" s="654">
        <v>21994655.850000001</v>
      </c>
      <c r="JS316" s="654">
        <v>22021733.030000001</v>
      </c>
      <c r="JT316" s="654">
        <v>22048810.48</v>
      </c>
      <c r="JU316" s="654">
        <v>22048810.48</v>
      </c>
      <c r="JV316" s="654">
        <v>22075887.940000001</v>
      </c>
      <c r="JW316" s="654">
        <v>22102965.399999999</v>
      </c>
      <c r="JX316" s="654">
        <v>22130149.91</v>
      </c>
      <c r="JY316" s="654">
        <v>22157337.640000001</v>
      </c>
      <c r="JZ316" s="654">
        <v>22185216.059999999</v>
      </c>
      <c r="KA316" s="654">
        <v>22214063.870000001</v>
      </c>
      <c r="KB316" s="654">
        <v>22214063.870000001</v>
      </c>
      <c r="KC316" s="654">
        <v>22243479.370000001</v>
      </c>
      <c r="KD316" s="654">
        <v>22272894.879999999</v>
      </c>
      <c r="KE316" s="654">
        <v>22302310.379999999</v>
      </c>
      <c r="KF316" s="654">
        <v>22331725.890000001</v>
      </c>
      <c r="KG316" s="654">
        <v>22366619.489999998</v>
      </c>
      <c r="KH316" s="654">
        <v>22401517.440000001</v>
      </c>
      <c r="KI316" s="654">
        <v>22401517.440000001</v>
      </c>
      <c r="KJ316" s="654">
        <v>22436415.399999999</v>
      </c>
      <c r="KK316" s="654">
        <v>22471313.350000001</v>
      </c>
      <c r="KL316" s="654">
        <v>22506211.309999999</v>
      </c>
      <c r="KM316" s="654">
        <v>22541109.260000002</v>
      </c>
      <c r="KN316" s="654">
        <v>22562308.170000002</v>
      </c>
      <c r="KO316" s="654">
        <v>22586434.149999999</v>
      </c>
      <c r="KP316" s="654">
        <v>22586434.149999999</v>
      </c>
      <c r="KQ316" s="654">
        <v>22605157.469999999</v>
      </c>
      <c r="KR316" s="654">
        <v>22623880.800000001</v>
      </c>
      <c r="KS316" s="654">
        <v>22642604.120000001</v>
      </c>
      <c r="KT316" s="654">
        <v>22661327.449999999</v>
      </c>
      <c r="KU316" s="654">
        <v>22680050.77</v>
      </c>
      <c r="KV316" s="654">
        <v>22698774.09</v>
      </c>
      <c r="KW316" s="654">
        <v>22698774.09</v>
      </c>
      <c r="KX316" s="654">
        <v>22717497.420000002</v>
      </c>
      <c r="KY316" s="654">
        <v>22737019.66</v>
      </c>
      <c r="KZ316" s="654">
        <v>22783134.43</v>
      </c>
      <c r="LA316" s="654">
        <v>22829249.210000001</v>
      </c>
      <c r="LB316" s="654">
        <v>22876197.809999999</v>
      </c>
      <c r="LC316" s="654">
        <v>22931182.399999999</v>
      </c>
      <c r="LD316" s="654">
        <v>22931182.399999999</v>
      </c>
      <c r="LE316" s="654">
        <v>23001315.140000001</v>
      </c>
      <c r="LF316" s="654">
        <v>23076266.129999999</v>
      </c>
      <c r="LG316" s="654">
        <v>23127005.640000001</v>
      </c>
      <c r="LH316" s="654">
        <v>23127005.640000001</v>
      </c>
      <c r="LI316" s="654">
        <v>23127005.640000001</v>
      </c>
      <c r="LJ316" s="654">
        <v>23127005.640000001</v>
      </c>
      <c r="LK316" s="654">
        <v>23127005.640000001</v>
      </c>
      <c r="LL316" s="654">
        <v>23127005.640000001</v>
      </c>
      <c r="LM316" s="654">
        <v>23177806.960000001</v>
      </c>
      <c r="LN316" s="654">
        <v>23231215.84</v>
      </c>
      <c r="LO316" s="654">
        <v>23287364.649999999</v>
      </c>
      <c r="LP316" s="654">
        <v>23343857.289999999</v>
      </c>
      <c r="LQ316" s="654">
        <v>23400497.09</v>
      </c>
      <c r="LR316" s="654">
        <v>23400497.09</v>
      </c>
      <c r="LS316" s="654">
        <v>23457164.559999999</v>
      </c>
      <c r="LT316" s="654">
        <v>23515572.359999999</v>
      </c>
      <c r="LU316" s="654">
        <v>23594366.93</v>
      </c>
      <c r="LV316" s="654">
        <v>23673737.850000001</v>
      </c>
      <c r="LW316" s="654">
        <v>23753379.359999999</v>
      </c>
      <c r="LX316" s="654">
        <v>23833020.859999999</v>
      </c>
      <c r="LY316" s="654">
        <v>23833020.859999999</v>
      </c>
      <c r="LZ316" s="654">
        <v>23912662.370000001</v>
      </c>
      <c r="MA316" s="654">
        <v>23993765.539999999</v>
      </c>
      <c r="MB316" s="654">
        <v>24081675.34</v>
      </c>
      <c r="MC316" s="654">
        <v>24180058.09</v>
      </c>
      <c r="MD316" s="654">
        <v>24278440.84</v>
      </c>
      <c r="ME316" s="654">
        <v>24376844.129999999</v>
      </c>
      <c r="MF316" s="654">
        <v>24376844.129999999</v>
      </c>
      <c r="MG316" s="654">
        <v>24475293.93</v>
      </c>
      <c r="MH316" s="654">
        <v>24574210.039999999</v>
      </c>
      <c r="MI316" s="654">
        <v>24673473.43</v>
      </c>
      <c r="MJ316" s="654">
        <v>24772736.82</v>
      </c>
      <c r="MK316" s="654">
        <v>24872030.440000001</v>
      </c>
      <c r="ML316" s="654">
        <v>24971922.550000001</v>
      </c>
      <c r="MM316" s="654">
        <v>24971922.550000001</v>
      </c>
      <c r="MN316" s="654">
        <v>25072609.93</v>
      </c>
      <c r="MO316" s="654">
        <v>25173595.84</v>
      </c>
      <c r="MP316" s="654">
        <v>25274581.760000002</v>
      </c>
      <c r="MQ316" s="654">
        <v>25375619.239999998</v>
      </c>
      <c r="MR316" s="654">
        <v>25476771.170000002</v>
      </c>
      <c r="MS316" s="654">
        <v>25578006.960000001</v>
      </c>
      <c r="MT316" s="654">
        <v>25578006.960000001</v>
      </c>
      <c r="MU316" s="654">
        <v>25679340.629999999</v>
      </c>
      <c r="MV316" s="654">
        <v>25780759.030000001</v>
      </c>
      <c r="MW316" s="654">
        <v>25883204.890000001</v>
      </c>
      <c r="MX316" s="654">
        <v>25986298</v>
      </c>
      <c r="MY316" s="654">
        <v>26089445.829999998</v>
      </c>
      <c r="MZ316" s="654">
        <v>26192594.280000001</v>
      </c>
      <c r="NA316" s="654">
        <v>26192594.280000001</v>
      </c>
      <c r="NB316" s="654">
        <v>26295788.059999999</v>
      </c>
      <c r="NC316" s="654">
        <v>26399022.84</v>
      </c>
      <c r="ND316" s="654">
        <v>26502411.149999999</v>
      </c>
      <c r="NE316" s="654">
        <v>26606188.52</v>
      </c>
      <c r="NF316" s="654">
        <v>26711356.030000001</v>
      </c>
      <c r="NG316" s="654">
        <v>26817637.640000001</v>
      </c>
      <c r="NH316" s="654">
        <v>26817637.640000001</v>
      </c>
      <c r="NI316" s="654">
        <v>26924326.629999999</v>
      </c>
      <c r="NJ316" s="654">
        <v>27031015.620000001</v>
      </c>
      <c r="NK316" s="654">
        <v>27137747.800000001</v>
      </c>
      <c r="NL316" s="654">
        <v>27244561.629999999</v>
      </c>
      <c r="NM316" s="654">
        <v>27351375.460000001</v>
      </c>
      <c r="NN316" s="654">
        <v>27460769.420000002</v>
      </c>
      <c r="NO316" s="654">
        <v>27460769.420000002</v>
      </c>
      <c r="NP316" s="654">
        <v>27572991.539999999</v>
      </c>
      <c r="NQ316" s="654">
        <v>27685341.050000001</v>
      </c>
      <c r="NR316" s="654">
        <v>27800386.850000001</v>
      </c>
      <c r="NS316" s="654">
        <v>27917312.390000001</v>
      </c>
      <c r="NT316" s="654">
        <v>28034653.57</v>
      </c>
      <c r="NU316" s="654">
        <v>28154859.809999999</v>
      </c>
      <c r="NV316" s="654">
        <v>28154859.809999999</v>
      </c>
      <c r="NW316" s="654">
        <v>28295735.09</v>
      </c>
      <c r="NX316" s="654">
        <v>28438507.609999999</v>
      </c>
      <c r="NY316" s="654">
        <v>28586259.09</v>
      </c>
      <c r="NZ316" s="654">
        <v>28733474.010000002</v>
      </c>
      <c r="OA316" s="654">
        <v>28882615.460000001</v>
      </c>
      <c r="OB316" s="654">
        <v>29056419.210000001</v>
      </c>
      <c r="OC316" s="654">
        <v>29056419.210000001</v>
      </c>
      <c r="OD316" s="654">
        <v>29239806.949999999</v>
      </c>
      <c r="OE316" s="654">
        <v>29425349.780000001</v>
      </c>
      <c r="OF316" s="654">
        <v>29622481.52</v>
      </c>
      <c r="OG316" s="654">
        <v>29825041.420000002</v>
      </c>
      <c r="OH316" s="654">
        <v>30040811.129999999</v>
      </c>
      <c r="OI316" s="654">
        <v>30256747.07</v>
      </c>
      <c r="OJ316" s="654">
        <v>30256747.07</v>
      </c>
      <c r="OK316" s="654">
        <v>30481293.719999999</v>
      </c>
      <c r="OL316" s="654">
        <v>30709213.600000001</v>
      </c>
      <c r="OM316" s="654">
        <v>30942817.109999999</v>
      </c>
      <c r="ON316" s="654">
        <v>31177129.489999998</v>
      </c>
      <c r="OO316" s="654">
        <v>31412308.27</v>
      </c>
      <c r="OP316" s="654">
        <v>31650412.030000001</v>
      </c>
      <c r="OQ316" s="654">
        <v>31650412.030000001</v>
      </c>
      <c r="OR316" s="654">
        <v>31892461.02</v>
      </c>
      <c r="OS316" s="654">
        <v>32135819.48</v>
      </c>
      <c r="OT316" s="654">
        <v>32398534.52</v>
      </c>
      <c r="OU316" s="654">
        <v>32664730.43</v>
      </c>
      <c r="OV316" s="654">
        <v>32937184.5</v>
      </c>
      <c r="OW316" s="654">
        <v>33221324.370000001</v>
      </c>
      <c r="OX316" s="654">
        <v>33221324.370000001</v>
      </c>
      <c r="OY316" s="654">
        <v>33515198.34</v>
      </c>
      <c r="OZ316" s="654">
        <v>33810744.759999998</v>
      </c>
      <c r="PA316" s="654">
        <v>34118478.270000003</v>
      </c>
      <c r="PB316" s="654">
        <v>34426871.810000002</v>
      </c>
      <c r="PC316" s="654">
        <v>34736761.899999999</v>
      </c>
      <c r="PD316" s="654">
        <v>35050710.549999997</v>
      </c>
      <c r="PE316" s="654">
        <v>35050710.549999997</v>
      </c>
      <c r="PF316" s="654">
        <v>35377612.719999999</v>
      </c>
      <c r="PG316" s="654">
        <v>35714648.310000002</v>
      </c>
      <c r="PH316" s="654">
        <v>36059718.060000002</v>
      </c>
      <c r="PI316" s="654">
        <v>36405249.75</v>
      </c>
      <c r="PJ316" s="654">
        <v>36757574.630000003</v>
      </c>
      <c r="PK316" s="654">
        <v>37123056.619999997</v>
      </c>
      <c r="PL316" s="654">
        <v>37123056.619999997</v>
      </c>
      <c r="PM316" s="654">
        <v>37493267.399999999</v>
      </c>
      <c r="PN316" s="654">
        <v>37877639.57</v>
      </c>
      <c r="PO316" s="654">
        <v>38284847.990000002</v>
      </c>
      <c r="PP316" s="654">
        <v>38736685.119999997</v>
      </c>
      <c r="PQ316" s="654">
        <v>41349849.340000004</v>
      </c>
      <c r="PR316" s="654">
        <v>45565633.030000001</v>
      </c>
      <c r="PS316" s="654">
        <v>45565633.030000001</v>
      </c>
      <c r="PT316" s="654">
        <v>49036688.420000002</v>
      </c>
      <c r="PU316" s="654">
        <v>52627133.060000002</v>
      </c>
      <c r="PV316" s="654">
        <v>53301604.109999999</v>
      </c>
      <c r="PW316" s="654">
        <v>54170364.549999997</v>
      </c>
      <c r="PX316" s="654">
        <v>54170364.549999997</v>
      </c>
      <c r="PY316" s="654">
        <v>55024567.780000001</v>
      </c>
      <c r="PZ316" s="654">
        <v>55024567.780000001</v>
      </c>
      <c r="QA316" s="654">
        <v>55998100.18</v>
      </c>
      <c r="QB316" s="654">
        <v>57283192.859999999</v>
      </c>
      <c r="QC316" s="654">
        <v>58788460.990000002</v>
      </c>
      <c r="QD316" s="654">
        <v>60837545.939999998</v>
      </c>
      <c r="QE316" s="654">
        <v>62186802.960000001</v>
      </c>
      <c r="QF316" s="654">
        <v>63192821.979999997</v>
      </c>
      <c r="QG316" s="654">
        <v>63192821.979999997</v>
      </c>
      <c r="QH316" s="654">
        <v>63343568.82</v>
      </c>
      <c r="QI316" s="654">
        <v>63567359.649999999</v>
      </c>
      <c r="QJ316" s="654">
        <v>63726092.07</v>
      </c>
      <c r="QK316" s="654">
        <v>63789839.950000003</v>
      </c>
      <c r="QL316" s="654">
        <v>64091671.850000001</v>
      </c>
      <c r="QM316" s="654">
        <v>64647492.159999996</v>
      </c>
      <c r="QN316" s="654">
        <v>64647492.159999996</v>
      </c>
      <c r="QO316" s="654">
        <v>65217783.960000001</v>
      </c>
      <c r="QP316" s="654">
        <v>66061931.090000004</v>
      </c>
      <c r="QQ316" s="654">
        <v>67588641.040000007</v>
      </c>
      <c r="QR316" s="654">
        <v>68634657.890000001</v>
      </c>
      <c r="QS316" s="654">
        <v>68868621.609999999</v>
      </c>
      <c r="QT316" s="654">
        <v>69262420.819999993</v>
      </c>
      <c r="QU316" s="654">
        <v>69262420.819999993</v>
      </c>
      <c r="QV316" s="654">
        <v>69572353.120000005</v>
      </c>
      <c r="QW316" s="654">
        <v>69909673.590000004</v>
      </c>
      <c r="QX316" s="654">
        <v>70208105.769999996</v>
      </c>
      <c r="QY316" s="654">
        <v>70858596.909999996</v>
      </c>
      <c r="QZ316" s="654">
        <v>71613524.379999995</v>
      </c>
      <c r="RA316" s="654">
        <v>71773292.109999999</v>
      </c>
      <c r="RB316" s="654">
        <v>71773292.109999999</v>
      </c>
      <c r="RC316" s="654">
        <v>71962630.590000004</v>
      </c>
      <c r="RD316" s="654">
        <v>72119500.060000002</v>
      </c>
      <c r="RE316" s="654">
        <v>72366237.150000006</v>
      </c>
      <c r="RF316" s="654">
        <v>72588422.950000003</v>
      </c>
      <c r="RG316" s="654">
        <v>72880552.950000003</v>
      </c>
      <c r="RH316" s="654">
        <v>73081515.689999998</v>
      </c>
      <c r="RI316" s="654">
        <v>73081515.689999998</v>
      </c>
      <c r="RJ316" s="654">
        <v>73197300.040000007</v>
      </c>
      <c r="RK316" s="654">
        <v>73295780.609999999</v>
      </c>
      <c r="RL316" s="654">
        <v>73452183.379999995</v>
      </c>
      <c r="RM316" s="654">
        <v>73610539.629999995</v>
      </c>
      <c r="RN316" s="654">
        <v>73801901</v>
      </c>
      <c r="RO316" s="654">
        <v>74042061.370000005</v>
      </c>
      <c r="RP316" s="654">
        <v>74042061.370000005</v>
      </c>
      <c r="RQ316" s="654">
        <v>74182637.159999996</v>
      </c>
      <c r="RR316" s="654">
        <v>74343890.599999994</v>
      </c>
      <c r="RS316" s="654">
        <v>74497413.959999993</v>
      </c>
      <c r="RT316" s="654">
        <v>74610330.769999996</v>
      </c>
      <c r="RU316" s="654">
        <v>75200358.859999999</v>
      </c>
      <c r="RV316" s="654">
        <v>76523190.780000001</v>
      </c>
      <c r="RW316" s="654">
        <v>76523190.780000001</v>
      </c>
      <c r="RX316" s="654">
        <v>76920564.950000003</v>
      </c>
      <c r="RY316" s="654">
        <v>77755483.599999994</v>
      </c>
      <c r="RZ316" s="654">
        <v>78144564.469999999</v>
      </c>
      <c r="SA316" s="654">
        <v>78249378.5</v>
      </c>
      <c r="SB316" s="654">
        <v>78400298.510000005</v>
      </c>
      <c r="SC316" s="654">
        <v>78523890.340000004</v>
      </c>
      <c r="SD316" s="654">
        <v>78523890.340000004</v>
      </c>
      <c r="SE316" s="654">
        <v>78583178.450000003</v>
      </c>
      <c r="SF316" s="654">
        <v>78718845.329999998</v>
      </c>
      <c r="SG316" s="654">
        <v>78834679.890000001</v>
      </c>
      <c r="SH316" s="654">
        <v>78948299.629999995</v>
      </c>
      <c r="SI316" s="654">
        <v>78997794.180000007</v>
      </c>
      <c r="SJ316" s="654">
        <v>79060179.890000001</v>
      </c>
      <c r="SK316" s="654">
        <v>79060179.890000001</v>
      </c>
      <c r="SL316" s="654">
        <v>79063885.680000007</v>
      </c>
      <c r="SM316" s="654">
        <v>79068381.040000007</v>
      </c>
      <c r="SN316" s="654">
        <v>79068381.040000007</v>
      </c>
      <c r="SO316" s="654">
        <v>79068381.040000007</v>
      </c>
      <c r="SP316" s="654">
        <v>79068381.040000007</v>
      </c>
      <c r="SQ316" s="654">
        <v>79068381.040000007</v>
      </c>
      <c r="SR316" s="654">
        <v>79068381.040000007</v>
      </c>
      <c r="SS316" s="654">
        <v>79068381.040000007</v>
      </c>
      <c r="ST316" s="654">
        <v>79068381.040000007</v>
      </c>
      <c r="SU316" s="654">
        <v>79068381.040000007</v>
      </c>
      <c r="SV316" s="654">
        <v>79068381.040000007</v>
      </c>
      <c r="SW316" s="654">
        <v>79068381.040000007</v>
      </c>
      <c r="SX316" s="654">
        <v>79068381.040000007</v>
      </c>
      <c r="SY316" s="654">
        <v>79068381.040000007</v>
      </c>
      <c r="SZ316" s="654">
        <v>79068381.040000007</v>
      </c>
      <c r="TA316" s="654">
        <v>79068381.040000007</v>
      </c>
      <c r="TB316" s="654">
        <v>79068381.040000007</v>
      </c>
      <c r="TC316" s="654">
        <v>79068381.040000007</v>
      </c>
      <c r="TD316" s="654">
        <v>79068381.040000007</v>
      </c>
      <c r="TE316" s="654">
        <v>79068381.040000007</v>
      </c>
      <c r="TF316" s="654">
        <v>79068381.040000007</v>
      </c>
      <c r="TG316" s="654">
        <v>79068381.040000007</v>
      </c>
      <c r="TH316" s="654">
        <v>79068381.040000007</v>
      </c>
      <c r="TI316" s="654">
        <v>79068381.040000007</v>
      </c>
      <c r="TJ316" s="654">
        <v>79068381.040000007</v>
      </c>
      <c r="TK316" s="654">
        <v>79068381.040000007</v>
      </c>
      <c r="TL316" s="654">
        <v>79068381.040000007</v>
      </c>
      <c r="TM316" s="654">
        <v>79068381.040000007</v>
      </c>
      <c r="TN316" s="654">
        <v>79068381.040000007</v>
      </c>
      <c r="TO316" s="654">
        <v>79068381.040000007</v>
      </c>
      <c r="TP316" s="654">
        <v>79068381.040000007</v>
      </c>
      <c r="TQ316" s="654">
        <v>79068381.040000007</v>
      </c>
      <c r="TR316" s="654">
        <v>79068381.040000007</v>
      </c>
      <c r="TS316" s="654">
        <v>79068381.040000007</v>
      </c>
      <c r="TT316" s="654">
        <v>79068381.040000007</v>
      </c>
      <c r="TU316" s="654">
        <v>79068381.040000007</v>
      </c>
      <c r="TV316" s="654">
        <v>79068381.040000007</v>
      </c>
      <c r="TW316" s="654">
        <v>79068381.040000007</v>
      </c>
      <c r="TX316" s="654">
        <v>79068381.040000007</v>
      </c>
      <c r="TY316" s="654">
        <v>79068381.040000007</v>
      </c>
      <c r="TZ316" s="654">
        <v>79068381.040000007</v>
      </c>
      <c r="UA316" s="654">
        <v>79068381.040000007</v>
      </c>
      <c r="UB316" s="654">
        <v>79068381.040000007</v>
      </c>
      <c r="UC316" s="654">
        <v>79068381.040000007</v>
      </c>
      <c r="UD316" s="654">
        <v>79068381.040000007</v>
      </c>
      <c r="UE316" s="654">
        <v>79068381.040000007</v>
      </c>
      <c r="UF316" s="654">
        <v>79068381.040000007</v>
      </c>
      <c r="UG316" s="654">
        <v>79068381.040000007</v>
      </c>
      <c r="UH316" s="654">
        <v>79068381.040000007</v>
      </c>
      <c r="UI316" s="654">
        <v>79068381.040000007</v>
      </c>
      <c r="UJ316" s="654">
        <v>79068381.040000007</v>
      </c>
      <c r="UK316" s="654">
        <v>79068381.040000007</v>
      </c>
      <c r="UL316" s="654">
        <v>79068381.040000007</v>
      </c>
      <c r="UM316" s="654">
        <v>79068381.040000007</v>
      </c>
      <c r="UN316" s="654">
        <v>79068381.040000007</v>
      </c>
      <c r="UO316" s="654">
        <v>79068381.040000007</v>
      </c>
      <c r="UP316" s="654">
        <v>79068381.040000007</v>
      </c>
      <c r="UQ316" s="654">
        <v>79068381.040000007</v>
      </c>
      <c r="UR316" s="654">
        <v>79068381.040000007</v>
      </c>
      <c r="US316" s="654">
        <v>79068381.040000007</v>
      </c>
      <c r="UT316" s="654">
        <v>79068381.040000007</v>
      </c>
      <c r="UU316" s="654">
        <v>79068381.040000007</v>
      </c>
      <c r="UV316" s="654">
        <v>79068381.040000007</v>
      </c>
      <c r="UW316" s="654">
        <v>79068381.040000007</v>
      </c>
      <c r="UX316" s="654">
        <v>79068381.040000007</v>
      </c>
      <c r="UY316" s="654">
        <v>79068381.040000007</v>
      </c>
      <c r="UZ316" s="654">
        <v>79068381.040000007</v>
      </c>
      <c r="VA316" s="654">
        <v>79068381.040000007</v>
      </c>
      <c r="VB316" s="654">
        <v>79068381.040000007</v>
      </c>
      <c r="VC316" s="654">
        <v>79068381.040000007</v>
      </c>
      <c r="VD316" s="654">
        <v>79068381.040000007</v>
      </c>
      <c r="VE316" s="654">
        <v>79068381.040000007</v>
      </c>
      <c r="VF316" s="654">
        <v>79068381.040000007</v>
      </c>
      <c r="VG316" s="654">
        <v>79068381.040000007</v>
      </c>
      <c r="VH316" s="654">
        <v>79068381.040000007</v>
      </c>
      <c r="VI316" s="654">
        <v>79068381.040000007</v>
      </c>
      <c r="VJ316" s="654">
        <v>79068381.040000007</v>
      </c>
      <c r="VK316" s="654">
        <v>79068381.040000007</v>
      </c>
      <c r="VL316" s="654">
        <v>79068381.040000007</v>
      </c>
      <c r="VM316" s="654">
        <v>79068381.040000007</v>
      </c>
    </row>
    <row r="317" spans="11:585">
      <c r="K317" t="s">
        <v>834</v>
      </c>
      <c r="M317" s="654">
        <v>0</v>
      </c>
      <c r="N317">
        <v>0</v>
      </c>
      <c r="O317">
        <v>0</v>
      </c>
      <c r="P317">
        <v>1297.71</v>
      </c>
      <c r="Q317">
        <v>1297.71</v>
      </c>
      <c r="R317">
        <v>1297.71</v>
      </c>
      <c r="S317" t="s">
        <v>6192</v>
      </c>
    </row>
    <row r="318" spans="11:585">
      <c r="K318" t="s">
        <v>835</v>
      </c>
      <c r="M318" s="654">
        <v>0</v>
      </c>
      <c r="N318">
        <v>0</v>
      </c>
      <c r="O318">
        <v>0</v>
      </c>
      <c r="P318">
        <v>16700.900000000001</v>
      </c>
      <c r="Q318">
        <v>7683.38</v>
      </c>
      <c r="R318">
        <v>6000.08</v>
      </c>
      <c r="S318" t="s">
        <v>6192</v>
      </c>
    </row>
    <row r="319" spans="11:585">
      <c r="K319" t="s">
        <v>836</v>
      </c>
      <c r="M319" s="654">
        <v>79068381.040000007</v>
      </c>
      <c r="N319" s="654">
        <v>63789839.950000003</v>
      </c>
      <c r="O319" s="654">
        <v>40015000.920000002</v>
      </c>
      <c r="P319">
        <v>62304.97</v>
      </c>
      <c r="Q319">
        <v>29252.69</v>
      </c>
      <c r="R319">
        <v>12057.71</v>
      </c>
      <c r="S319" t="s">
        <v>6192</v>
      </c>
      <c r="EC319" s="654">
        <v>12411.34</v>
      </c>
      <c r="ED319" s="654">
        <v>12411.34</v>
      </c>
      <c r="EE319" s="654">
        <v>166818.25</v>
      </c>
      <c r="EF319" s="654">
        <v>393095.23</v>
      </c>
      <c r="EG319" s="654">
        <v>619372.21</v>
      </c>
      <c r="EH319" s="654">
        <v>845649.18</v>
      </c>
      <c r="EI319" s="654">
        <v>1097253.99</v>
      </c>
      <c r="EJ319" s="654">
        <v>1411662.87</v>
      </c>
      <c r="EK319" s="654">
        <v>1411662.87</v>
      </c>
      <c r="EL319" s="654">
        <v>1937517.07</v>
      </c>
      <c r="EM319" s="654">
        <v>2620170.46</v>
      </c>
      <c r="EN319" s="654">
        <v>3842949.68</v>
      </c>
      <c r="EO319" s="654">
        <v>4677265.8600000003</v>
      </c>
      <c r="EP319" s="654">
        <v>5553552.5199999996</v>
      </c>
      <c r="EQ319" s="654">
        <v>6252513.2300000004</v>
      </c>
      <c r="ER319" s="654">
        <v>6252513.2300000004</v>
      </c>
      <c r="ES319" s="654">
        <v>6598308.4299999997</v>
      </c>
      <c r="ET319" s="654">
        <v>6809733.4800000004</v>
      </c>
      <c r="EU319" s="654">
        <v>7070925.2400000002</v>
      </c>
      <c r="EV319" s="654">
        <v>7357528.5</v>
      </c>
      <c r="EW319" s="654">
        <v>7545833.6100000003</v>
      </c>
      <c r="EX319" s="654">
        <v>7798447.6299999999</v>
      </c>
      <c r="EY319" s="654">
        <v>7798447.6299999999</v>
      </c>
      <c r="EZ319" s="654">
        <v>8117728.8700000001</v>
      </c>
      <c r="FA319" s="654">
        <v>8229815.0899999999</v>
      </c>
      <c r="FB319" s="654">
        <v>8303339.3499999996</v>
      </c>
      <c r="FC319" s="654">
        <v>8378468.3600000003</v>
      </c>
      <c r="FD319" s="654">
        <v>8453972.7899999991</v>
      </c>
      <c r="FE319" s="654">
        <v>8532626.5</v>
      </c>
      <c r="FF319" s="654">
        <v>8532626.5</v>
      </c>
      <c r="FG319" s="654">
        <v>8615044.6600000001</v>
      </c>
      <c r="FH319" s="654">
        <v>8701912.7200000007</v>
      </c>
      <c r="FI319" s="654">
        <v>8788782.7100000009</v>
      </c>
      <c r="FJ319" s="654">
        <v>8875652.9800000004</v>
      </c>
      <c r="FK319" s="654">
        <v>8964752.3200000003</v>
      </c>
      <c r="FL319" s="654">
        <v>9058386.1500000004</v>
      </c>
      <c r="FM319" s="654">
        <v>9058386.1500000004</v>
      </c>
      <c r="FN319" s="654">
        <v>9152021.9000000004</v>
      </c>
      <c r="FO319" s="654">
        <v>9247148.5500000007</v>
      </c>
      <c r="FP319" s="654">
        <v>9343623.8499999996</v>
      </c>
      <c r="FQ319" s="654">
        <v>9440099.1400000006</v>
      </c>
      <c r="FR319" s="654">
        <v>9512422.0299999993</v>
      </c>
      <c r="FS319" s="654">
        <v>9580482.7200000007</v>
      </c>
      <c r="FT319" s="654">
        <v>9580482.7200000007</v>
      </c>
      <c r="FU319" s="654">
        <v>9648543.4100000001</v>
      </c>
      <c r="FV319" s="654">
        <v>9716604.0999999996</v>
      </c>
      <c r="FW319" s="654">
        <v>9784664.8000000007</v>
      </c>
      <c r="FX319" s="654">
        <v>9853586.5099999998</v>
      </c>
      <c r="FY319" s="654">
        <v>9924636.4000000004</v>
      </c>
      <c r="FZ319" s="654">
        <v>10001863.91</v>
      </c>
      <c r="GA319" s="654">
        <v>10001863.91</v>
      </c>
      <c r="GB319" s="654">
        <v>10080727.220000001</v>
      </c>
      <c r="GC319" s="654">
        <v>10161606.77</v>
      </c>
      <c r="GD319" s="654">
        <v>10242486.32</v>
      </c>
      <c r="GE319" s="654">
        <v>10323365.880000001</v>
      </c>
      <c r="GF319" s="654">
        <v>10404245.550000001</v>
      </c>
      <c r="GG319" s="654">
        <v>10485125.289999999</v>
      </c>
      <c r="GH319" s="654">
        <v>10485125.289999999</v>
      </c>
      <c r="GI319" s="654">
        <v>10566005.029999999</v>
      </c>
      <c r="GJ319" s="654">
        <v>10647384.789999999</v>
      </c>
      <c r="GK319" s="654">
        <v>10730763.279999999</v>
      </c>
      <c r="GL319" s="654">
        <v>10815692.220000001</v>
      </c>
      <c r="GM319" s="654">
        <v>10912482.59</v>
      </c>
      <c r="GN319" s="654">
        <v>11015238.630000001</v>
      </c>
      <c r="GO319" s="654">
        <v>11015238.630000001</v>
      </c>
      <c r="GP319" s="654">
        <v>11118623.75</v>
      </c>
      <c r="GQ319" s="654">
        <v>11222276.550000001</v>
      </c>
      <c r="GR319" s="654">
        <v>11334622.300000001</v>
      </c>
      <c r="GS319" s="654">
        <v>11457262.689999999</v>
      </c>
      <c r="GT319" s="654">
        <v>11581140.140000001</v>
      </c>
      <c r="GU319" s="654">
        <v>11705511.32</v>
      </c>
      <c r="GV319" s="654">
        <v>11705511.32</v>
      </c>
      <c r="GW319" s="654">
        <v>11830686.289999999</v>
      </c>
      <c r="GX319" s="654">
        <v>11945382.07</v>
      </c>
      <c r="GY319" s="654">
        <v>12063055.699999999</v>
      </c>
      <c r="GZ319" s="654">
        <v>12183841.48</v>
      </c>
      <c r="HA319" s="654">
        <v>12304713.15</v>
      </c>
      <c r="HB319" s="654">
        <v>12427475.26</v>
      </c>
      <c r="HC319" s="654">
        <v>12427475.26</v>
      </c>
      <c r="HD319" s="654">
        <v>12551915.390000001</v>
      </c>
      <c r="HE319" s="654">
        <v>12677720.51</v>
      </c>
      <c r="HF319" s="654">
        <v>12812121.42</v>
      </c>
      <c r="HG319" s="654">
        <v>12959267.109999999</v>
      </c>
      <c r="HH319" s="654">
        <v>13113078.09</v>
      </c>
      <c r="HI319" s="654">
        <v>13267749.01</v>
      </c>
      <c r="HJ319" s="654">
        <v>13267749.01</v>
      </c>
      <c r="HK319" s="654">
        <v>13439707</v>
      </c>
      <c r="HL319" s="654">
        <v>13623862.58</v>
      </c>
      <c r="HM319" s="654">
        <v>13809877.23</v>
      </c>
      <c r="HN319" s="654">
        <v>13997335.85</v>
      </c>
      <c r="HO319" s="654">
        <v>14136772.73</v>
      </c>
      <c r="HP319" s="654">
        <v>14277689.4</v>
      </c>
      <c r="HQ319" s="654">
        <v>14277689.4</v>
      </c>
      <c r="HR319" s="654">
        <v>14420769.59</v>
      </c>
      <c r="HS319" s="654">
        <v>14420769.59</v>
      </c>
      <c r="HT319" s="654">
        <v>14567691.26</v>
      </c>
      <c r="HU319" s="654">
        <v>14715101.619999999</v>
      </c>
      <c r="HV319" s="654">
        <v>14862619.84</v>
      </c>
      <c r="HW319" s="654">
        <v>15010140.77</v>
      </c>
      <c r="HX319" s="654">
        <v>15010140.77</v>
      </c>
      <c r="HY319" s="654">
        <v>15157971.83</v>
      </c>
      <c r="HZ319" s="654">
        <v>15313906.199999999</v>
      </c>
      <c r="IA319" s="654">
        <v>15476661.4</v>
      </c>
      <c r="IB319" s="654">
        <v>15642776.789999999</v>
      </c>
      <c r="IC319" s="654">
        <v>15805773.1</v>
      </c>
      <c r="ID319" s="654">
        <v>15973310.619999999</v>
      </c>
      <c r="IE319" s="654">
        <v>15973310.619999999</v>
      </c>
      <c r="IF319" s="654">
        <v>16145155.060000001</v>
      </c>
      <c r="IG319" s="654">
        <v>16262937.890000001</v>
      </c>
      <c r="IH319" s="654">
        <v>16379922.52</v>
      </c>
      <c r="II319" s="654">
        <v>16495416.470000001</v>
      </c>
      <c r="IJ319" s="654">
        <v>16582804.460000001</v>
      </c>
      <c r="IK319" s="654">
        <v>16671797.49</v>
      </c>
      <c r="IL319" s="654">
        <v>16671797.49</v>
      </c>
      <c r="IM319" s="654">
        <v>16756493.689999999</v>
      </c>
      <c r="IN319" s="654">
        <v>16836813.190000001</v>
      </c>
      <c r="IO319" s="654">
        <v>16913097.52</v>
      </c>
      <c r="IP319" s="654">
        <v>16988394.09</v>
      </c>
      <c r="IQ319" s="654">
        <v>17063690.91</v>
      </c>
      <c r="IR319" s="654">
        <v>17063690.91</v>
      </c>
      <c r="IS319" s="654">
        <v>17063690.91</v>
      </c>
      <c r="IT319" s="654">
        <v>17063690.91</v>
      </c>
      <c r="IU319" s="654">
        <v>17063690.91</v>
      </c>
      <c r="IV319" s="654">
        <v>17063690.91</v>
      </c>
      <c r="IW319" s="654">
        <v>17195714.800000001</v>
      </c>
      <c r="IX319" s="654">
        <v>17451961.890000001</v>
      </c>
      <c r="IY319" s="654">
        <v>17880080.219999999</v>
      </c>
      <c r="IZ319" s="654">
        <v>17880080.219999999</v>
      </c>
      <c r="JA319" s="654">
        <v>17965650.190000001</v>
      </c>
      <c r="JB319" s="654">
        <v>18053183.059999999</v>
      </c>
      <c r="JC319" s="654">
        <v>18226057.370000001</v>
      </c>
      <c r="JD319" s="654">
        <v>18654956.010000002</v>
      </c>
      <c r="JE319" s="654">
        <v>19077534.440000001</v>
      </c>
      <c r="JF319" s="654">
        <v>19499402.32</v>
      </c>
      <c r="JG319" s="654">
        <v>19499402.32</v>
      </c>
      <c r="JH319" s="654">
        <v>20291083.170000002</v>
      </c>
      <c r="JI319" s="654">
        <v>21395682.640000001</v>
      </c>
      <c r="JJ319" s="654">
        <v>21760656.280000001</v>
      </c>
      <c r="JK319" s="654">
        <v>21834750.399999999</v>
      </c>
      <c r="JL319" s="654">
        <v>21861200.84</v>
      </c>
      <c r="JM319" s="654">
        <v>21886347.52</v>
      </c>
      <c r="JN319" s="654">
        <v>21886347.52</v>
      </c>
      <c r="JO319" s="654">
        <v>21913424.600000001</v>
      </c>
      <c r="JP319" s="654">
        <v>21940501.68</v>
      </c>
      <c r="JQ319" s="654">
        <v>21967578.77</v>
      </c>
      <c r="JR319" s="654">
        <v>21994655.850000001</v>
      </c>
      <c r="JS319" s="654">
        <v>22021733.030000001</v>
      </c>
      <c r="JT319" s="654">
        <v>22048810.48</v>
      </c>
      <c r="JU319" s="654">
        <v>22048810.48</v>
      </c>
      <c r="JV319" s="654">
        <v>22075887.940000001</v>
      </c>
      <c r="JW319" s="654">
        <v>22102965.399999999</v>
      </c>
      <c r="JX319" s="654">
        <v>22130149.91</v>
      </c>
      <c r="JY319" s="654">
        <v>22157337.640000001</v>
      </c>
      <c r="JZ319" s="654">
        <v>22185216.059999999</v>
      </c>
      <c r="KA319" s="654">
        <v>22214063.870000001</v>
      </c>
      <c r="KB319" s="654">
        <v>22214063.870000001</v>
      </c>
      <c r="KC319" s="654">
        <v>22243479.370000001</v>
      </c>
      <c r="KD319" s="654">
        <v>22272894.879999999</v>
      </c>
      <c r="KE319" s="654">
        <v>22302310.379999999</v>
      </c>
      <c r="KF319" s="654">
        <v>22331725.890000001</v>
      </c>
      <c r="KG319" s="654">
        <v>22366619.489999998</v>
      </c>
      <c r="KH319" s="654">
        <v>22401517.440000001</v>
      </c>
      <c r="KI319" s="654">
        <v>22401517.440000001</v>
      </c>
      <c r="KJ319" s="654">
        <v>22436415.399999999</v>
      </c>
      <c r="KK319" s="654">
        <v>22471313.350000001</v>
      </c>
      <c r="KL319" s="654">
        <v>22506211.309999999</v>
      </c>
      <c r="KM319" s="654">
        <v>22541109.260000002</v>
      </c>
      <c r="KN319" s="654">
        <v>22562308.170000002</v>
      </c>
      <c r="KO319" s="654">
        <v>22586434.149999999</v>
      </c>
      <c r="KP319" s="654">
        <v>22586434.149999999</v>
      </c>
      <c r="KQ319" s="654">
        <v>22605157.469999999</v>
      </c>
      <c r="KR319" s="654">
        <v>22623880.800000001</v>
      </c>
      <c r="KS319" s="654">
        <v>22642604.120000001</v>
      </c>
      <c r="KT319" s="654">
        <v>22661327.449999999</v>
      </c>
      <c r="KU319" s="654">
        <v>22680050.77</v>
      </c>
      <c r="KV319" s="654">
        <v>22698774.09</v>
      </c>
      <c r="KW319" s="654">
        <v>22698774.09</v>
      </c>
      <c r="KX319" s="654">
        <v>22717497.420000002</v>
      </c>
      <c r="KY319" s="654">
        <v>22737019.66</v>
      </c>
      <c r="KZ319" s="654">
        <v>22783134.43</v>
      </c>
      <c r="LA319" s="654">
        <v>22829249.210000001</v>
      </c>
      <c r="LB319" s="654">
        <v>22876197.809999999</v>
      </c>
      <c r="LC319" s="654">
        <v>22931182.399999999</v>
      </c>
      <c r="LD319" s="654">
        <v>22931182.399999999</v>
      </c>
      <c r="LE319" s="654">
        <v>23001315.140000001</v>
      </c>
      <c r="LF319" s="654">
        <v>23076266.129999999</v>
      </c>
      <c r="LG319" s="654">
        <v>23127005.640000001</v>
      </c>
      <c r="LH319" s="654">
        <v>23127005.640000001</v>
      </c>
      <c r="LI319" s="654">
        <v>23127005.640000001</v>
      </c>
      <c r="LJ319" s="654">
        <v>23127005.640000001</v>
      </c>
      <c r="LK319" s="654">
        <v>23127005.640000001</v>
      </c>
      <c r="LL319" s="654">
        <v>23127005.640000001</v>
      </c>
      <c r="LM319" s="654">
        <v>23177806.960000001</v>
      </c>
      <c r="LN319" s="654">
        <v>23231215.84</v>
      </c>
      <c r="LO319" s="654">
        <v>23287364.649999999</v>
      </c>
      <c r="LP319" s="654">
        <v>23343857.289999999</v>
      </c>
      <c r="LQ319" s="654">
        <v>23400497.09</v>
      </c>
      <c r="LR319" s="654">
        <v>23400497.09</v>
      </c>
      <c r="LS319" s="654">
        <v>23457164.559999999</v>
      </c>
      <c r="LT319" s="654">
        <v>23515572.359999999</v>
      </c>
      <c r="LU319" s="654">
        <v>23594366.93</v>
      </c>
      <c r="LV319" s="654">
        <v>23673737.850000001</v>
      </c>
      <c r="LW319" s="654">
        <v>23753379.359999999</v>
      </c>
      <c r="LX319" s="654">
        <v>23833020.859999999</v>
      </c>
      <c r="LY319" s="654">
        <v>23833020.859999999</v>
      </c>
      <c r="LZ319" s="654">
        <v>23912662.370000001</v>
      </c>
      <c r="MA319" s="654">
        <v>23993765.539999999</v>
      </c>
      <c r="MB319" s="654">
        <v>24081675.34</v>
      </c>
      <c r="MC319" s="654">
        <v>24180058.09</v>
      </c>
      <c r="MD319" s="654">
        <v>24278440.84</v>
      </c>
      <c r="ME319" s="654">
        <v>24376844.129999999</v>
      </c>
      <c r="MF319" s="654">
        <v>24376844.129999999</v>
      </c>
      <c r="MG319" s="654">
        <v>24475293.93</v>
      </c>
      <c r="MH319" s="654">
        <v>24574210.039999999</v>
      </c>
      <c r="MI319" s="654">
        <v>24673473.43</v>
      </c>
      <c r="MJ319" s="654">
        <v>24772736.82</v>
      </c>
      <c r="MK319" s="654">
        <v>24872030.440000001</v>
      </c>
      <c r="ML319" s="654">
        <v>24971922.550000001</v>
      </c>
      <c r="MM319" s="654">
        <v>24971922.550000001</v>
      </c>
      <c r="MN319" s="654">
        <v>25072609.93</v>
      </c>
      <c r="MO319" s="654">
        <v>25173595.84</v>
      </c>
      <c r="MP319" s="654">
        <v>25274581.760000002</v>
      </c>
      <c r="MQ319" s="654">
        <v>25375619.239999998</v>
      </c>
      <c r="MR319" s="654">
        <v>25476771.170000002</v>
      </c>
      <c r="MS319" s="654">
        <v>25578006.960000001</v>
      </c>
      <c r="MT319" s="654">
        <v>25578006.960000001</v>
      </c>
      <c r="MU319" s="654">
        <v>25679340.629999999</v>
      </c>
      <c r="MV319" s="654">
        <v>25780759.030000001</v>
      </c>
      <c r="MW319" s="654">
        <v>25883204.890000001</v>
      </c>
      <c r="MX319" s="654">
        <v>25986298</v>
      </c>
      <c r="MY319" s="654">
        <v>26089445.829999998</v>
      </c>
      <c r="MZ319" s="654">
        <v>26192594.280000001</v>
      </c>
      <c r="NA319" s="654">
        <v>26192594.280000001</v>
      </c>
      <c r="NB319" s="654">
        <v>26295788.059999999</v>
      </c>
      <c r="NC319" s="654">
        <v>26399022.84</v>
      </c>
      <c r="ND319" s="654">
        <v>26502411.149999999</v>
      </c>
      <c r="NE319" s="654">
        <v>26606188.52</v>
      </c>
      <c r="NF319" s="654">
        <v>26711356.030000001</v>
      </c>
      <c r="NG319" s="654">
        <v>26817637.640000001</v>
      </c>
      <c r="NH319" s="654">
        <v>26817637.640000001</v>
      </c>
      <c r="NI319" s="654">
        <v>26924326.629999999</v>
      </c>
      <c r="NJ319" s="654">
        <v>27031015.620000001</v>
      </c>
      <c r="NK319" s="654">
        <v>27137747.800000001</v>
      </c>
      <c r="NL319" s="654">
        <v>27244561.629999999</v>
      </c>
      <c r="NM319" s="654">
        <v>27351375.460000001</v>
      </c>
      <c r="NN319" s="654">
        <v>27460769.420000002</v>
      </c>
      <c r="NO319" s="654">
        <v>27460769.420000002</v>
      </c>
      <c r="NP319" s="654">
        <v>27572991.539999999</v>
      </c>
      <c r="NQ319" s="654">
        <v>27685341.050000001</v>
      </c>
      <c r="NR319" s="654">
        <v>27800386.850000001</v>
      </c>
      <c r="NS319" s="654">
        <v>27917312.390000001</v>
      </c>
      <c r="NT319" s="654">
        <v>28034653.57</v>
      </c>
      <c r="NU319" s="654">
        <v>28154859.809999999</v>
      </c>
      <c r="NV319" s="654">
        <v>28154859.809999999</v>
      </c>
      <c r="NW319" s="654">
        <v>28295735.09</v>
      </c>
      <c r="NX319" s="654">
        <v>28438507.609999999</v>
      </c>
      <c r="NY319" s="654">
        <v>28586259.09</v>
      </c>
      <c r="NZ319" s="654">
        <v>28733474.010000002</v>
      </c>
      <c r="OA319" s="654">
        <v>28882615.460000001</v>
      </c>
      <c r="OB319" s="654">
        <v>29056419.210000001</v>
      </c>
      <c r="OC319" s="654">
        <v>29056419.210000001</v>
      </c>
      <c r="OD319" s="654">
        <v>29239806.949999999</v>
      </c>
      <c r="OE319" s="654">
        <v>29425349.780000001</v>
      </c>
      <c r="OF319" s="654">
        <v>29622481.52</v>
      </c>
      <c r="OG319" s="654">
        <v>29825041.420000002</v>
      </c>
      <c r="OH319" s="654">
        <v>30040811.129999999</v>
      </c>
      <c r="OI319" s="654">
        <v>30256747.07</v>
      </c>
      <c r="OJ319" s="654">
        <v>30256747.07</v>
      </c>
      <c r="OK319" s="654">
        <v>30481293.719999999</v>
      </c>
      <c r="OL319" s="654">
        <v>30709213.600000001</v>
      </c>
      <c r="OM319" s="654">
        <v>30942817.109999999</v>
      </c>
      <c r="ON319" s="654">
        <v>31177129.489999998</v>
      </c>
      <c r="OO319" s="654">
        <v>31412308.27</v>
      </c>
      <c r="OP319" s="654">
        <v>31650412.030000001</v>
      </c>
      <c r="OQ319" s="654">
        <v>31650412.030000001</v>
      </c>
      <c r="OR319" s="654">
        <v>31892461.02</v>
      </c>
      <c r="OS319" s="654">
        <v>32135819.48</v>
      </c>
      <c r="OT319" s="654">
        <v>32398534.52</v>
      </c>
      <c r="OU319" s="654">
        <v>32664730.43</v>
      </c>
      <c r="OV319" s="654">
        <v>32937184.5</v>
      </c>
      <c r="OW319" s="654">
        <v>33221324.370000001</v>
      </c>
      <c r="OX319" s="654">
        <v>33221324.370000001</v>
      </c>
      <c r="OY319" s="654">
        <v>33515198.34</v>
      </c>
      <c r="OZ319" s="654">
        <v>33810744.759999998</v>
      </c>
      <c r="PA319" s="654">
        <v>34118478.270000003</v>
      </c>
      <c r="PB319" s="654">
        <v>34426871.810000002</v>
      </c>
      <c r="PC319" s="654">
        <v>34736761.899999999</v>
      </c>
      <c r="PD319" s="654">
        <v>35050710.549999997</v>
      </c>
      <c r="PE319" s="654">
        <v>35050710.549999997</v>
      </c>
      <c r="PF319" s="654">
        <v>35377612.719999999</v>
      </c>
      <c r="PG319" s="654">
        <v>35714648.310000002</v>
      </c>
      <c r="PH319" s="654">
        <v>36059718.060000002</v>
      </c>
      <c r="PI319" s="654">
        <v>36405249.75</v>
      </c>
      <c r="PJ319" s="654">
        <v>36757574.630000003</v>
      </c>
      <c r="PK319" s="654">
        <v>37123056.619999997</v>
      </c>
      <c r="PL319" s="654">
        <v>37123056.619999997</v>
      </c>
      <c r="PM319" s="654">
        <v>37493267.399999999</v>
      </c>
      <c r="PN319" s="654">
        <v>37877639.57</v>
      </c>
      <c r="PO319" s="654">
        <v>38284847.990000002</v>
      </c>
      <c r="PP319" s="654">
        <v>38736685.119999997</v>
      </c>
      <c r="PQ319" s="654">
        <v>41349849.340000004</v>
      </c>
      <c r="PR319" s="654">
        <v>45565633.030000001</v>
      </c>
      <c r="PS319" s="654">
        <v>45565633.030000001</v>
      </c>
      <c r="PT319" s="654">
        <v>49036688.420000002</v>
      </c>
      <c r="PU319" s="654">
        <v>52627133.060000002</v>
      </c>
      <c r="PV319" s="654">
        <v>53301604.109999999</v>
      </c>
      <c r="PW319" s="654">
        <v>54170364.549999997</v>
      </c>
      <c r="PX319" s="654">
        <v>54170364.549999997</v>
      </c>
      <c r="PY319" s="654">
        <v>55024567.780000001</v>
      </c>
      <c r="PZ319" s="654">
        <v>55024567.780000001</v>
      </c>
      <c r="QA319" s="654">
        <v>55998100.18</v>
      </c>
      <c r="QB319" s="654">
        <v>57283192.859999999</v>
      </c>
      <c r="QC319" s="654">
        <v>58788460.990000002</v>
      </c>
      <c r="QD319" s="654">
        <v>60837545.939999998</v>
      </c>
      <c r="QE319" s="654">
        <v>62186802.960000001</v>
      </c>
      <c r="QF319" s="654">
        <v>63192821.979999997</v>
      </c>
      <c r="QG319" s="654">
        <v>63192821.979999997</v>
      </c>
      <c r="QH319" s="654">
        <v>63343568.82</v>
      </c>
      <c r="QI319" s="654">
        <v>63567359.649999999</v>
      </c>
      <c r="QJ319" s="654">
        <v>63726092.07</v>
      </c>
      <c r="QK319" s="654">
        <v>63789839.950000003</v>
      </c>
      <c r="QL319" s="654">
        <v>64091671.850000001</v>
      </c>
      <c r="QM319" s="654">
        <v>64647492.159999996</v>
      </c>
      <c r="QN319" s="654">
        <v>64647492.159999996</v>
      </c>
      <c r="QO319" s="654">
        <v>65217783.960000001</v>
      </c>
      <c r="QP319" s="654">
        <v>66061931.090000004</v>
      </c>
      <c r="QQ319" s="654">
        <v>67588641.040000007</v>
      </c>
      <c r="QR319" s="654">
        <v>68634657.890000001</v>
      </c>
      <c r="QS319" s="654">
        <v>68868621.609999999</v>
      </c>
      <c r="QT319" s="654">
        <v>69262420.819999993</v>
      </c>
      <c r="QU319" s="654">
        <v>69262420.819999993</v>
      </c>
      <c r="QV319" s="654">
        <v>69572353.120000005</v>
      </c>
      <c r="QW319" s="654">
        <v>69909673.590000004</v>
      </c>
      <c r="QX319" s="654">
        <v>70208105.769999996</v>
      </c>
      <c r="QY319" s="654">
        <v>70858596.909999996</v>
      </c>
      <c r="QZ319" s="654">
        <v>71613524.379999995</v>
      </c>
      <c r="RA319" s="654">
        <v>71773292.109999999</v>
      </c>
      <c r="RB319" s="654">
        <v>71773292.109999999</v>
      </c>
      <c r="RC319" s="654">
        <v>71962630.590000004</v>
      </c>
      <c r="RD319" s="654">
        <v>72119500.060000002</v>
      </c>
      <c r="RE319" s="654">
        <v>72366237.150000006</v>
      </c>
      <c r="RF319" s="654">
        <v>72588422.950000003</v>
      </c>
      <c r="RG319" s="654">
        <v>72880552.950000003</v>
      </c>
      <c r="RH319" s="654">
        <v>73081515.689999998</v>
      </c>
      <c r="RI319" s="654">
        <v>73081515.689999998</v>
      </c>
      <c r="RJ319" s="654">
        <v>73197300.040000007</v>
      </c>
      <c r="RK319" s="654">
        <v>73295780.609999999</v>
      </c>
      <c r="RL319" s="654">
        <v>73452183.379999995</v>
      </c>
      <c r="RM319" s="654">
        <v>73610539.629999995</v>
      </c>
      <c r="RN319" s="654">
        <v>73801901</v>
      </c>
      <c r="RO319" s="654">
        <v>74042061.370000005</v>
      </c>
      <c r="RP319" s="654">
        <v>74042061.370000005</v>
      </c>
      <c r="RQ319" s="654">
        <v>74182637.159999996</v>
      </c>
      <c r="RR319" s="654">
        <v>74343890.599999994</v>
      </c>
      <c r="RS319" s="654">
        <v>74497413.959999993</v>
      </c>
      <c r="RT319" s="654">
        <v>74610330.769999996</v>
      </c>
      <c r="RU319" s="654">
        <v>75200358.859999999</v>
      </c>
      <c r="RV319" s="654">
        <v>76523190.780000001</v>
      </c>
      <c r="RW319" s="654">
        <v>76523190.780000001</v>
      </c>
      <c r="RX319" s="654">
        <v>76920564.950000003</v>
      </c>
      <c r="RY319" s="654">
        <v>77755483.599999994</v>
      </c>
      <c r="RZ319" s="654">
        <v>78144564.469999999</v>
      </c>
      <c r="SA319" s="654">
        <v>78249378.5</v>
      </c>
      <c r="SB319" s="654">
        <v>78400298.510000005</v>
      </c>
      <c r="SC319" s="654">
        <v>78523890.340000004</v>
      </c>
      <c r="SD319" s="654">
        <v>78523890.340000004</v>
      </c>
      <c r="SE319" s="654">
        <v>78583178.450000003</v>
      </c>
      <c r="SF319" s="654">
        <v>78718845.329999998</v>
      </c>
      <c r="SG319" s="654">
        <v>78834679.890000001</v>
      </c>
      <c r="SH319" s="654">
        <v>78948299.629999995</v>
      </c>
      <c r="SI319" s="654">
        <v>78997794.180000007</v>
      </c>
      <c r="SJ319" s="654">
        <v>79060179.890000001</v>
      </c>
      <c r="SK319" s="654">
        <v>79060179.890000001</v>
      </c>
      <c r="SL319" s="654">
        <v>79063885.680000007</v>
      </c>
      <c r="SM319" s="654">
        <v>79068381.040000007</v>
      </c>
      <c r="SN319" s="654">
        <v>79068381.040000007</v>
      </c>
      <c r="SO319" s="654">
        <v>79068381.040000007</v>
      </c>
      <c r="SP319" s="654">
        <v>79068381.040000007</v>
      </c>
      <c r="SQ319" s="654">
        <v>79068381.040000007</v>
      </c>
      <c r="SR319" s="654">
        <v>79068381.040000007</v>
      </c>
      <c r="SS319" s="654">
        <v>79068381.040000007</v>
      </c>
      <c r="ST319" s="654">
        <v>79068381.040000007</v>
      </c>
      <c r="SU319" s="654">
        <v>79068381.040000007</v>
      </c>
      <c r="SV319" s="654">
        <v>79068381.040000007</v>
      </c>
      <c r="SW319" s="654">
        <v>79068381.040000007</v>
      </c>
      <c r="SX319" s="654">
        <v>79068381.040000007</v>
      </c>
      <c r="SY319" s="654">
        <v>79068381.040000007</v>
      </c>
      <c r="SZ319" s="654">
        <v>79068381.040000007</v>
      </c>
      <c r="TA319" s="654">
        <v>79068381.040000007</v>
      </c>
      <c r="TB319" s="654">
        <v>79068381.040000007</v>
      </c>
      <c r="TC319" s="654">
        <v>79068381.040000007</v>
      </c>
      <c r="TD319" s="654">
        <v>79068381.040000007</v>
      </c>
      <c r="TE319" s="654">
        <v>79068381.040000007</v>
      </c>
      <c r="TF319" s="654">
        <v>79068381.040000007</v>
      </c>
      <c r="TG319" s="654">
        <v>79068381.040000007</v>
      </c>
      <c r="TH319" s="654">
        <v>79068381.040000007</v>
      </c>
      <c r="TI319" s="654">
        <v>79068381.040000007</v>
      </c>
      <c r="TJ319" s="654">
        <v>79068381.040000007</v>
      </c>
      <c r="TK319" s="654">
        <v>79068381.040000007</v>
      </c>
      <c r="TL319" s="654">
        <v>79068381.040000007</v>
      </c>
      <c r="TM319" s="654">
        <v>79068381.040000007</v>
      </c>
      <c r="TN319" s="654">
        <v>79068381.040000007</v>
      </c>
      <c r="TO319" s="654">
        <v>79068381.040000007</v>
      </c>
      <c r="TP319" s="654">
        <v>79068381.040000007</v>
      </c>
      <c r="TQ319" s="654">
        <v>79068381.040000007</v>
      </c>
      <c r="TR319" s="654">
        <v>79068381.040000007</v>
      </c>
      <c r="TS319" s="654">
        <v>79068381.040000007</v>
      </c>
      <c r="TT319" s="654">
        <v>79068381.040000007</v>
      </c>
      <c r="TU319" s="654">
        <v>79068381.040000007</v>
      </c>
      <c r="TV319" s="654">
        <v>79068381.040000007</v>
      </c>
      <c r="TW319" s="654">
        <v>79068381.040000007</v>
      </c>
      <c r="TX319" s="654">
        <v>79068381.040000007</v>
      </c>
      <c r="TY319" s="654">
        <v>79068381.040000007</v>
      </c>
      <c r="TZ319" s="654">
        <v>79068381.040000007</v>
      </c>
      <c r="UA319" s="654">
        <v>79068381.040000007</v>
      </c>
      <c r="UB319" s="654">
        <v>79068381.040000007</v>
      </c>
      <c r="UC319" s="654">
        <v>79068381.040000007</v>
      </c>
      <c r="UD319" s="654">
        <v>79068381.040000007</v>
      </c>
      <c r="UE319" s="654">
        <v>79068381.040000007</v>
      </c>
      <c r="UF319" s="654">
        <v>79068381.040000007</v>
      </c>
      <c r="UG319" s="654">
        <v>79068381.040000007</v>
      </c>
      <c r="UH319" s="654">
        <v>79068381.040000007</v>
      </c>
      <c r="UI319" s="654">
        <v>79068381.040000007</v>
      </c>
      <c r="UJ319" s="654">
        <v>79068381.040000007</v>
      </c>
      <c r="UK319" s="654">
        <v>79068381.040000007</v>
      </c>
      <c r="UL319" s="654">
        <v>79068381.040000007</v>
      </c>
      <c r="UM319" s="654">
        <v>79068381.040000007</v>
      </c>
      <c r="UN319" s="654">
        <v>79068381.040000007</v>
      </c>
      <c r="UO319" s="654">
        <v>79068381.040000007</v>
      </c>
      <c r="UP319" s="654">
        <v>79068381.040000007</v>
      </c>
      <c r="UQ319" s="654">
        <v>79068381.040000007</v>
      </c>
      <c r="UR319" s="654">
        <v>79068381.040000007</v>
      </c>
      <c r="US319" s="654">
        <v>79068381.040000007</v>
      </c>
      <c r="UT319" s="654">
        <v>79068381.040000007</v>
      </c>
      <c r="UU319" s="654">
        <v>79068381.040000007</v>
      </c>
      <c r="UV319" s="654">
        <v>79068381.040000007</v>
      </c>
      <c r="UW319" s="654">
        <v>79068381.040000007</v>
      </c>
      <c r="UX319" s="654">
        <v>79068381.040000007</v>
      </c>
      <c r="UY319" s="654">
        <v>79068381.040000007</v>
      </c>
      <c r="UZ319" s="654">
        <v>79068381.040000007</v>
      </c>
      <c r="VA319" s="654">
        <v>79068381.040000007</v>
      </c>
      <c r="VB319" s="654">
        <v>79068381.040000007</v>
      </c>
      <c r="VC319" s="654">
        <v>79068381.040000007</v>
      </c>
      <c r="VD319" s="654">
        <v>79068381.040000007</v>
      </c>
      <c r="VE319" s="654">
        <v>79068381.040000007</v>
      </c>
      <c r="VF319" s="654">
        <v>79068381.040000007</v>
      </c>
      <c r="VG319" s="654">
        <v>79068381.040000007</v>
      </c>
      <c r="VH319" s="654">
        <v>79068381.040000007</v>
      </c>
      <c r="VI319" s="654">
        <v>79068381.040000007</v>
      </c>
      <c r="VJ319" s="654">
        <v>79068381.040000007</v>
      </c>
      <c r="VK319" s="654">
        <v>79068381.040000007</v>
      </c>
      <c r="VL319" s="654">
        <v>79068381.040000007</v>
      </c>
      <c r="VM319" s="654">
        <v>79068381.040000007</v>
      </c>
    </row>
    <row r="320" spans="11:585">
      <c r="K320" t="s">
        <v>1087</v>
      </c>
      <c r="M320" s="654">
        <v>14727629.51</v>
      </c>
      <c r="N320" s="654">
        <v>570737.12</v>
      </c>
      <c r="O320" s="654">
        <v>98475.6</v>
      </c>
      <c r="P320">
        <v>44855.31</v>
      </c>
      <c r="Q320">
        <v>7105.17</v>
      </c>
      <c r="R320">
        <v>3081.95</v>
      </c>
      <c r="S320" t="s">
        <v>6192</v>
      </c>
      <c r="KV320">
        <v>286.83999999999997</v>
      </c>
      <c r="KW320">
        <v>286.83999999999997</v>
      </c>
      <c r="KX320">
        <v>573.66999999999996</v>
      </c>
      <c r="KY320" s="654">
        <v>1153</v>
      </c>
      <c r="KZ320" s="654">
        <v>1732.32</v>
      </c>
      <c r="LA320" s="654">
        <v>2311.64</v>
      </c>
      <c r="LB320" s="654">
        <v>2890.97</v>
      </c>
      <c r="LC320" s="654">
        <v>3470.29</v>
      </c>
      <c r="LD320" s="654">
        <v>3470.29</v>
      </c>
      <c r="LE320" s="654">
        <v>4049.61</v>
      </c>
      <c r="LF320" s="654">
        <v>4628.9399999999996</v>
      </c>
      <c r="LG320" s="654">
        <v>5208.26</v>
      </c>
      <c r="LH320" s="654">
        <v>5208.26</v>
      </c>
      <c r="LI320" s="654">
        <v>5208.26</v>
      </c>
      <c r="LJ320" s="654">
        <v>5208.26</v>
      </c>
      <c r="LK320" s="654">
        <v>5208.26</v>
      </c>
      <c r="LL320" s="654">
        <v>5208.26</v>
      </c>
      <c r="LM320" s="654">
        <v>5787.59</v>
      </c>
      <c r="LN320" s="654">
        <v>6366.91</v>
      </c>
      <c r="LO320" s="654">
        <v>6946.23</v>
      </c>
      <c r="LP320" s="654">
        <v>7525.56</v>
      </c>
      <c r="LQ320" s="654">
        <v>8104.88</v>
      </c>
      <c r="LR320" s="654">
        <v>8104.88</v>
      </c>
      <c r="LS320" s="654">
        <v>8684.2000000000007</v>
      </c>
      <c r="LT320" s="654">
        <v>9263.5300000000007</v>
      </c>
      <c r="LU320" s="654">
        <v>9842.85</v>
      </c>
      <c r="LV320" s="654">
        <v>10422.17</v>
      </c>
      <c r="LW320" s="654">
        <v>11001.5</v>
      </c>
      <c r="LX320" s="654">
        <v>11580.82</v>
      </c>
      <c r="LY320" s="654">
        <v>11580.82</v>
      </c>
      <c r="LZ320" s="654">
        <v>12160.15</v>
      </c>
      <c r="MA320" s="654">
        <v>12739.47</v>
      </c>
      <c r="MB320" s="654">
        <v>13318.79</v>
      </c>
      <c r="MC320" s="654">
        <v>13898.12</v>
      </c>
      <c r="MD320" s="654">
        <v>14477.44</v>
      </c>
      <c r="ME320" s="654">
        <v>15056.76</v>
      </c>
      <c r="MF320" s="654">
        <v>15056.76</v>
      </c>
      <c r="MG320" s="654">
        <v>15636.09</v>
      </c>
      <c r="MH320" s="654">
        <v>16215.41</v>
      </c>
      <c r="MI320" s="654">
        <v>16794.73</v>
      </c>
      <c r="MJ320" s="654">
        <v>17374.060000000001</v>
      </c>
      <c r="MK320" s="654">
        <v>17953.38</v>
      </c>
      <c r="ML320" s="654">
        <v>18532.71</v>
      </c>
      <c r="MM320" s="654">
        <v>18532.71</v>
      </c>
      <c r="MN320" s="654">
        <v>19112.03</v>
      </c>
      <c r="MO320" s="654">
        <v>19691.349999999999</v>
      </c>
      <c r="MP320" s="654">
        <v>20270.68</v>
      </c>
      <c r="MQ320" s="654">
        <v>20850</v>
      </c>
      <c r="MR320" s="654">
        <v>21429.32</v>
      </c>
      <c r="MS320" s="654">
        <v>22008.65</v>
      </c>
      <c r="MT320" s="654">
        <v>22008.65</v>
      </c>
      <c r="MU320" s="654">
        <v>22587.97</v>
      </c>
      <c r="MV320" s="654">
        <v>23167.29</v>
      </c>
      <c r="MW320" s="654">
        <v>23746.62</v>
      </c>
      <c r="MX320" s="654">
        <v>24325.94</v>
      </c>
      <c r="MY320" s="654">
        <v>24905.27</v>
      </c>
      <c r="MZ320" s="654">
        <v>25484.59</v>
      </c>
      <c r="NA320" s="654">
        <v>25484.59</v>
      </c>
      <c r="NB320" s="654">
        <v>26063.91</v>
      </c>
      <c r="NC320" s="654">
        <v>26643.24</v>
      </c>
      <c r="ND320" s="654">
        <v>27222.560000000001</v>
      </c>
      <c r="NE320" s="654">
        <v>27801.88</v>
      </c>
      <c r="NF320" s="654">
        <v>28381.21</v>
      </c>
      <c r="NG320" s="654">
        <v>28960.53</v>
      </c>
      <c r="NH320" s="654">
        <v>28960.53</v>
      </c>
      <c r="NI320" s="654">
        <v>29539.85</v>
      </c>
      <c r="NJ320" s="654">
        <v>30119.18</v>
      </c>
      <c r="NK320" s="654">
        <v>30698.5</v>
      </c>
      <c r="NL320" s="654">
        <v>31277.83</v>
      </c>
      <c r="NM320" s="654">
        <v>31857.15</v>
      </c>
      <c r="NN320" s="654">
        <v>32436.47</v>
      </c>
      <c r="NO320" s="654">
        <v>32436.47</v>
      </c>
      <c r="NP320" s="654">
        <v>33015.800000000003</v>
      </c>
      <c r="NQ320" s="654">
        <v>33595.120000000003</v>
      </c>
      <c r="NR320" s="654">
        <v>34174.44</v>
      </c>
      <c r="NS320" s="654">
        <v>34753.769999999997</v>
      </c>
      <c r="NT320" s="654">
        <v>35371.339999999997</v>
      </c>
      <c r="NU320" s="654">
        <v>36219.879999999997</v>
      </c>
      <c r="NV320" s="654">
        <v>36219.879999999997</v>
      </c>
      <c r="NW320" s="654">
        <v>37185.42</v>
      </c>
      <c r="NX320" s="654">
        <v>38150.959999999999</v>
      </c>
      <c r="NY320" s="654">
        <v>39116.5</v>
      </c>
      <c r="NZ320" s="654">
        <v>40091.599999999999</v>
      </c>
      <c r="OA320" s="654">
        <v>41316.61</v>
      </c>
      <c r="OB320" s="654">
        <v>42668.36</v>
      </c>
      <c r="OC320" s="654">
        <v>42668.36</v>
      </c>
      <c r="OD320" s="654">
        <v>44020.12</v>
      </c>
      <c r="OE320" s="654">
        <v>45371.88</v>
      </c>
      <c r="OF320" s="654">
        <v>46723.63</v>
      </c>
      <c r="OG320" s="654">
        <v>48075.39</v>
      </c>
      <c r="OH320" s="654">
        <v>49427.14</v>
      </c>
      <c r="OI320" s="654">
        <v>50778.9</v>
      </c>
      <c r="OJ320" s="654">
        <v>50778.9</v>
      </c>
      <c r="OK320" s="654">
        <v>52130.65</v>
      </c>
      <c r="OL320" s="654">
        <v>53482.41</v>
      </c>
      <c r="OM320" s="654">
        <v>54834.16</v>
      </c>
      <c r="ON320" s="654">
        <v>56185.919999999998</v>
      </c>
      <c r="OO320" s="654">
        <v>57537.67</v>
      </c>
      <c r="OP320" s="654">
        <v>58889.43</v>
      </c>
      <c r="OQ320" s="654">
        <v>58889.43</v>
      </c>
      <c r="OR320" s="654">
        <v>60241.18</v>
      </c>
      <c r="OS320" s="654">
        <v>61746.67</v>
      </c>
      <c r="OT320" s="654">
        <v>63484.639999999999</v>
      </c>
      <c r="OU320" s="654">
        <v>65222.61</v>
      </c>
      <c r="OV320" s="654">
        <v>66960.58</v>
      </c>
      <c r="OW320" s="654">
        <v>68698.55</v>
      </c>
      <c r="OX320" s="654">
        <v>68698.55</v>
      </c>
      <c r="OY320" s="654">
        <v>70436.52</v>
      </c>
      <c r="OZ320" s="654">
        <v>72174.5</v>
      </c>
      <c r="PA320" s="654">
        <v>73912.47</v>
      </c>
      <c r="PB320" s="654">
        <v>75650.44</v>
      </c>
      <c r="PC320" s="654">
        <v>77388.41</v>
      </c>
      <c r="PD320" s="654">
        <v>79164.81</v>
      </c>
      <c r="PE320" s="654">
        <v>79164.81</v>
      </c>
      <c r="PF320" s="654">
        <v>81095.89</v>
      </c>
      <c r="PG320" s="654">
        <v>83026.97</v>
      </c>
      <c r="PH320" s="654">
        <v>84958.05</v>
      </c>
      <c r="PI320" s="654">
        <v>86889.13</v>
      </c>
      <c r="PJ320" s="654">
        <v>88820.21</v>
      </c>
      <c r="PK320" s="654">
        <v>90751.29</v>
      </c>
      <c r="PL320" s="654">
        <v>90751.29</v>
      </c>
      <c r="PM320" s="654">
        <v>92682.36</v>
      </c>
      <c r="PN320" s="654">
        <v>94613.440000000002</v>
      </c>
      <c r="PO320" s="654">
        <v>96544.52</v>
      </c>
      <c r="PP320" s="654">
        <v>98475.6</v>
      </c>
      <c r="PQ320" s="654">
        <v>98475.6</v>
      </c>
      <c r="PR320" s="654">
        <v>98475.6</v>
      </c>
      <c r="PS320" s="654">
        <v>98475.6</v>
      </c>
      <c r="PT320" s="654">
        <v>98475.6</v>
      </c>
      <c r="PU320" s="654">
        <v>98475.6</v>
      </c>
      <c r="PV320" s="654">
        <v>102693.45</v>
      </c>
      <c r="PW320" s="654">
        <v>108240.22</v>
      </c>
      <c r="PX320" s="654">
        <v>108240.22</v>
      </c>
      <c r="PY320" s="654">
        <v>114331.25</v>
      </c>
      <c r="PZ320" s="654">
        <v>114331.25</v>
      </c>
      <c r="QA320" s="654">
        <v>126847.38</v>
      </c>
      <c r="QB320" s="654">
        <v>154425.43</v>
      </c>
      <c r="QC320" s="654">
        <v>184653.19</v>
      </c>
      <c r="QD320" s="654">
        <v>217578.36</v>
      </c>
      <c r="QE320" s="654">
        <v>251983.77</v>
      </c>
      <c r="QF320" s="654">
        <v>293421.59000000003</v>
      </c>
      <c r="QG320" s="654">
        <v>293421.59000000003</v>
      </c>
      <c r="QH320" s="654">
        <v>370750.98</v>
      </c>
      <c r="QI320" s="654">
        <v>475665.01</v>
      </c>
      <c r="QJ320" s="654">
        <v>543069.89</v>
      </c>
      <c r="QK320" s="654">
        <v>570737.12</v>
      </c>
      <c r="QL320" s="654">
        <v>599124.92000000004</v>
      </c>
      <c r="QM320" s="654">
        <v>635417.23</v>
      </c>
      <c r="QN320" s="654">
        <v>635417.23</v>
      </c>
      <c r="QO320" s="654">
        <v>700892.07</v>
      </c>
      <c r="QP320" s="654">
        <v>772269.31</v>
      </c>
      <c r="QQ320" s="654">
        <v>808016.77</v>
      </c>
      <c r="QR320" s="654">
        <v>835908.68</v>
      </c>
      <c r="QS320" s="654">
        <v>865075.82</v>
      </c>
      <c r="QT320" s="654">
        <v>899476.36</v>
      </c>
      <c r="QU320" s="654">
        <v>899476.36</v>
      </c>
      <c r="QV320" s="654">
        <v>960863.01</v>
      </c>
      <c r="QW320" s="654">
        <v>1044913.29</v>
      </c>
      <c r="QX320" s="654">
        <v>1086319.1100000001</v>
      </c>
      <c r="QY320" s="654">
        <v>1114022.7</v>
      </c>
      <c r="QZ320" s="654">
        <v>1136836.4099999999</v>
      </c>
      <c r="RA320" s="654">
        <v>1152058.45</v>
      </c>
      <c r="RB320" s="654">
        <v>1152058.45</v>
      </c>
      <c r="RC320" s="654">
        <v>1175149.21</v>
      </c>
      <c r="RD320" s="654">
        <v>1208384.83</v>
      </c>
      <c r="RE320" s="654">
        <v>1424470.55</v>
      </c>
      <c r="RF320" s="654">
        <v>1694647.93</v>
      </c>
      <c r="RG320" s="654">
        <v>1975926.95</v>
      </c>
      <c r="RH320" s="654">
        <v>2465309.86</v>
      </c>
      <c r="RI320" s="654">
        <v>2465309.86</v>
      </c>
      <c r="RJ320" s="654">
        <v>3233741.5</v>
      </c>
      <c r="RK320" s="654">
        <v>3546417.97</v>
      </c>
      <c r="RL320" s="654">
        <v>3673775</v>
      </c>
      <c r="RM320" s="654">
        <v>3828398.9</v>
      </c>
      <c r="RN320" s="654">
        <v>3971015.96</v>
      </c>
      <c r="RO320" s="654">
        <v>4145883.89</v>
      </c>
      <c r="RP320" s="654">
        <v>4145883.89</v>
      </c>
      <c r="RQ320" s="654">
        <v>4236570.37</v>
      </c>
      <c r="RR320" s="654">
        <v>4338825.62</v>
      </c>
      <c r="RS320" s="654">
        <v>4465326.67</v>
      </c>
      <c r="RT320" s="654">
        <v>4659357</v>
      </c>
      <c r="RU320" s="654">
        <v>4826462.01</v>
      </c>
      <c r="RV320" s="654">
        <v>4958321.75</v>
      </c>
      <c r="RW320" s="654">
        <v>4958321.75</v>
      </c>
      <c r="RX320" s="654">
        <v>5137302.9800000004</v>
      </c>
      <c r="RY320" s="654">
        <v>5331293.9800000004</v>
      </c>
      <c r="RZ320" s="654">
        <v>5438649.2800000003</v>
      </c>
      <c r="SA320" s="654">
        <v>5535564.1600000001</v>
      </c>
      <c r="SB320" s="654">
        <v>5774343.8799999999</v>
      </c>
      <c r="SC320" s="654">
        <v>5896511.0199999996</v>
      </c>
      <c r="SD320" s="654">
        <v>5896511.0199999996</v>
      </c>
      <c r="SE320" s="654">
        <v>5984246.5999999996</v>
      </c>
      <c r="SF320" s="654">
        <v>6049717.6100000003</v>
      </c>
      <c r="SG320" s="654">
        <v>6080175.7800000003</v>
      </c>
      <c r="SH320" s="654">
        <v>6110427.04</v>
      </c>
      <c r="SI320" s="654">
        <v>6179777.3899999997</v>
      </c>
      <c r="SJ320" s="654">
        <v>6193285.7699999996</v>
      </c>
      <c r="SK320" s="654">
        <v>6193285.7699999996</v>
      </c>
      <c r="SL320" s="654">
        <v>6209525.5</v>
      </c>
      <c r="SM320" s="654">
        <v>6249048.8399999999</v>
      </c>
      <c r="SN320" s="654">
        <v>6322618.7999999998</v>
      </c>
      <c r="SO320" s="654">
        <v>6415034.3200000003</v>
      </c>
      <c r="SP320" s="654">
        <v>6538127.2000000002</v>
      </c>
      <c r="SQ320" s="654">
        <v>6710565.3200000003</v>
      </c>
      <c r="SR320" s="654">
        <v>6710565.3200000003</v>
      </c>
      <c r="SS320" s="654">
        <v>7017840.6600000001</v>
      </c>
      <c r="ST320" s="654">
        <v>7461376.0800000001</v>
      </c>
      <c r="SU320" s="654">
        <v>8064651.79</v>
      </c>
      <c r="SV320" s="654">
        <v>8492447.1899999995</v>
      </c>
      <c r="SW320" s="654">
        <v>9247126.0099999998</v>
      </c>
      <c r="SX320" s="654">
        <v>10319698.369999999</v>
      </c>
      <c r="SY320" s="654">
        <v>10319698.369999999</v>
      </c>
      <c r="SZ320" s="654">
        <v>10985300.42</v>
      </c>
      <c r="TA320" s="654">
        <v>11481033.26</v>
      </c>
      <c r="TB320" s="654">
        <v>11991631.59</v>
      </c>
      <c r="TC320" s="654">
        <v>12922978.26</v>
      </c>
      <c r="TD320" s="654">
        <v>14337600.09</v>
      </c>
      <c r="TE320" s="654">
        <v>14721593.25</v>
      </c>
      <c r="TF320" s="654">
        <v>14721593.25</v>
      </c>
      <c r="TG320" s="654">
        <v>14723017.039999999</v>
      </c>
      <c r="TH320" s="654">
        <v>14726492.460000001</v>
      </c>
      <c r="TI320" s="654">
        <v>14727629.51</v>
      </c>
      <c r="TJ320" s="654">
        <v>14727629.51</v>
      </c>
      <c r="TK320" s="654">
        <v>14727629.51</v>
      </c>
      <c r="TL320" s="654">
        <v>14727629.51</v>
      </c>
      <c r="TM320" s="654">
        <v>14727629.51</v>
      </c>
      <c r="TN320" s="654">
        <v>14727629.51</v>
      </c>
      <c r="TO320" s="654">
        <v>14727629.51</v>
      </c>
      <c r="TP320" s="654">
        <v>14727629.51</v>
      </c>
      <c r="TQ320" s="654">
        <v>14727629.51</v>
      </c>
      <c r="TR320" s="654">
        <v>14727629.51</v>
      </c>
      <c r="TS320" s="654">
        <v>14727629.51</v>
      </c>
      <c r="TT320" s="654">
        <v>14727629.51</v>
      </c>
      <c r="TU320" s="654">
        <v>14727629.51</v>
      </c>
      <c r="TV320" s="654">
        <v>14727629.51</v>
      </c>
      <c r="TW320" s="654">
        <v>14727629.51</v>
      </c>
      <c r="TX320" s="654">
        <v>14727629.51</v>
      </c>
      <c r="TY320" s="654">
        <v>14727629.51</v>
      </c>
      <c r="TZ320" s="654">
        <v>14727629.51</v>
      </c>
      <c r="UA320" s="654">
        <v>14727629.51</v>
      </c>
      <c r="UB320" s="654">
        <v>14727629.51</v>
      </c>
      <c r="UC320" s="654">
        <v>14727629.51</v>
      </c>
      <c r="UD320" s="654">
        <v>14727629.51</v>
      </c>
      <c r="UE320" s="654">
        <v>14727629.51</v>
      </c>
      <c r="UF320" s="654">
        <v>14727629.51</v>
      </c>
      <c r="UG320" s="654">
        <v>14727629.51</v>
      </c>
      <c r="UH320" s="654">
        <v>14727629.51</v>
      </c>
      <c r="UI320" s="654">
        <v>14727629.51</v>
      </c>
      <c r="UJ320" s="654">
        <v>14727629.51</v>
      </c>
      <c r="UK320" s="654">
        <v>14727629.51</v>
      </c>
      <c r="UL320" s="654">
        <v>14727629.51</v>
      </c>
      <c r="UM320" s="654">
        <v>14727629.51</v>
      </c>
      <c r="UN320" s="654">
        <v>14727629.51</v>
      </c>
      <c r="UO320" s="654">
        <v>14727629.51</v>
      </c>
      <c r="UP320" s="654">
        <v>14727629.51</v>
      </c>
      <c r="UQ320" s="654">
        <v>14727629.51</v>
      </c>
      <c r="UR320" s="654">
        <v>14727629.51</v>
      </c>
      <c r="US320" s="654">
        <v>14727629.51</v>
      </c>
      <c r="UT320" s="654">
        <v>14727629.51</v>
      </c>
      <c r="UU320" s="654">
        <v>14727629.51</v>
      </c>
      <c r="UV320" s="654">
        <v>14727629.51</v>
      </c>
      <c r="UW320" s="654">
        <v>14727629.51</v>
      </c>
      <c r="UX320" s="654">
        <v>14727629.51</v>
      </c>
      <c r="UY320" s="654">
        <v>14727629.51</v>
      </c>
      <c r="UZ320" s="654">
        <v>14727629.51</v>
      </c>
      <c r="VA320" s="654">
        <v>14727629.51</v>
      </c>
      <c r="VB320" s="654">
        <v>14727629.51</v>
      </c>
      <c r="VC320" s="654">
        <v>14727629.51</v>
      </c>
      <c r="VD320" s="654">
        <v>14727629.51</v>
      </c>
      <c r="VE320" s="654">
        <v>14727629.51</v>
      </c>
      <c r="VF320" s="654">
        <v>14727629.51</v>
      </c>
      <c r="VG320" s="654">
        <v>14727629.51</v>
      </c>
      <c r="VH320" s="654">
        <v>14727629.51</v>
      </c>
      <c r="VI320" s="654">
        <v>14727629.51</v>
      </c>
      <c r="VJ320" s="654">
        <v>14727629.51</v>
      </c>
      <c r="VK320" s="654">
        <v>14727629.51</v>
      </c>
      <c r="VL320" s="654">
        <v>14727629.51</v>
      </c>
      <c r="VM320" s="654">
        <v>14727629.51</v>
      </c>
    </row>
    <row r="321" spans="11:585">
      <c r="K321" t="s">
        <v>834</v>
      </c>
      <c r="M321" s="654">
        <v>0</v>
      </c>
      <c r="N321">
        <v>0</v>
      </c>
      <c r="O321">
        <v>0</v>
      </c>
      <c r="P321">
        <v>2792.71</v>
      </c>
      <c r="Q321">
        <v>2792.71</v>
      </c>
      <c r="R321">
        <v>2792.71</v>
      </c>
      <c r="S321" t="s">
        <v>6192</v>
      </c>
    </row>
    <row r="322" spans="11:585">
      <c r="K322" t="s">
        <v>835</v>
      </c>
      <c r="M322" s="654">
        <v>0</v>
      </c>
      <c r="N322">
        <v>0</v>
      </c>
      <c r="O322">
        <v>0</v>
      </c>
      <c r="P322">
        <v>12873.69</v>
      </c>
      <c r="Q322">
        <v>2737.11</v>
      </c>
      <c r="R322">
        <v>0</v>
      </c>
      <c r="S322" t="s">
        <v>6192</v>
      </c>
    </row>
    <row r="323" spans="11:585">
      <c r="K323" t="s">
        <v>836</v>
      </c>
      <c r="M323" s="654">
        <v>14727629.51</v>
      </c>
      <c r="N323" s="654">
        <v>570737.12</v>
      </c>
      <c r="O323" s="654">
        <v>98475.6</v>
      </c>
      <c r="P323">
        <v>29188.91</v>
      </c>
      <c r="Q323">
        <v>1575.35</v>
      </c>
      <c r="R323">
        <v>289.24</v>
      </c>
      <c r="S323" t="s">
        <v>6192</v>
      </c>
      <c r="KV323">
        <v>286.83999999999997</v>
      </c>
      <c r="KW323">
        <v>286.83999999999997</v>
      </c>
      <c r="KX323">
        <v>573.66999999999996</v>
      </c>
      <c r="KY323" s="654">
        <v>1153</v>
      </c>
      <c r="KZ323" s="654">
        <v>1732.32</v>
      </c>
      <c r="LA323" s="654">
        <v>2311.64</v>
      </c>
      <c r="LB323" s="654">
        <v>2890.97</v>
      </c>
      <c r="LC323" s="654">
        <v>3470.29</v>
      </c>
      <c r="LD323" s="654">
        <v>3470.29</v>
      </c>
      <c r="LE323" s="654">
        <v>4049.61</v>
      </c>
      <c r="LF323" s="654">
        <v>4628.9399999999996</v>
      </c>
      <c r="LG323" s="654">
        <v>5208.26</v>
      </c>
      <c r="LH323" s="654">
        <v>5208.26</v>
      </c>
      <c r="LI323" s="654">
        <v>5208.26</v>
      </c>
      <c r="LJ323" s="654">
        <v>5208.26</v>
      </c>
      <c r="LK323" s="654">
        <v>5208.26</v>
      </c>
      <c r="LL323" s="654">
        <v>5208.26</v>
      </c>
      <c r="LM323" s="654">
        <v>5787.59</v>
      </c>
      <c r="LN323" s="654">
        <v>6366.91</v>
      </c>
      <c r="LO323" s="654">
        <v>6946.23</v>
      </c>
      <c r="LP323" s="654">
        <v>7525.56</v>
      </c>
      <c r="LQ323" s="654">
        <v>8104.88</v>
      </c>
      <c r="LR323" s="654">
        <v>8104.88</v>
      </c>
      <c r="LS323" s="654">
        <v>8684.2000000000007</v>
      </c>
      <c r="LT323" s="654">
        <v>9263.5300000000007</v>
      </c>
      <c r="LU323" s="654">
        <v>9842.85</v>
      </c>
      <c r="LV323" s="654">
        <v>10422.17</v>
      </c>
      <c r="LW323" s="654">
        <v>11001.5</v>
      </c>
      <c r="LX323" s="654">
        <v>11580.82</v>
      </c>
      <c r="LY323" s="654">
        <v>11580.82</v>
      </c>
      <c r="LZ323" s="654">
        <v>12160.15</v>
      </c>
      <c r="MA323" s="654">
        <v>12739.47</v>
      </c>
      <c r="MB323" s="654">
        <v>13318.79</v>
      </c>
      <c r="MC323" s="654">
        <v>13898.12</v>
      </c>
      <c r="MD323" s="654">
        <v>14477.44</v>
      </c>
      <c r="ME323" s="654">
        <v>15056.76</v>
      </c>
      <c r="MF323" s="654">
        <v>15056.76</v>
      </c>
      <c r="MG323" s="654">
        <v>15636.09</v>
      </c>
      <c r="MH323" s="654">
        <v>16215.41</v>
      </c>
      <c r="MI323" s="654">
        <v>16794.73</v>
      </c>
      <c r="MJ323" s="654">
        <v>17374.060000000001</v>
      </c>
      <c r="MK323" s="654">
        <v>17953.38</v>
      </c>
      <c r="ML323" s="654">
        <v>18532.71</v>
      </c>
      <c r="MM323" s="654">
        <v>18532.71</v>
      </c>
      <c r="MN323" s="654">
        <v>19112.03</v>
      </c>
      <c r="MO323" s="654">
        <v>19691.349999999999</v>
      </c>
      <c r="MP323" s="654">
        <v>20270.68</v>
      </c>
      <c r="MQ323" s="654">
        <v>20850</v>
      </c>
      <c r="MR323" s="654">
        <v>21429.32</v>
      </c>
      <c r="MS323" s="654">
        <v>22008.65</v>
      </c>
      <c r="MT323" s="654">
        <v>22008.65</v>
      </c>
      <c r="MU323" s="654">
        <v>22587.97</v>
      </c>
      <c r="MV323" s="654">
        <v>23167.29</v>
      </c>
      <c r="MW323" s="654">
        <v>23746.62</v>
      </c>
      <c r="MX323" s="654">
        <v>24325.94</v>
      </c>
      <c r="MY323" s="654">
        <v>24905.27</v>
      </c>
      <c r="MZ323" s="654">
        <v>25484.59</v>
      </c>
      <c r="NA323" s="654">
        <v>25484.59</v>
      </c>
      <c r="NB323" s="654">
        <v>26063.91</v>
      </c>
      <c r="NC323" s="654">
        <v>26643.24</v>
      </c>
      <c r="ND323" s="654">
        <v>27222.560000000001</v>
      </c>
      <c r="NE323" s="654">
        <v>27801.88</v>
      </c>
      <c r="NF323" s="654">
        <v>28381.21</v>
      </c>
      <c r="NG323" s="654">
        <v>28960.53</v>
      </c>
      <c r="NH323" s="654">
        <v>28960.53</v>
      </c>
      <c r="NI323" s="654">
        <v>29539.85</v>
      </c>
      <c r="NJ323" s="654">
        <v>30119.18</v>
      </c>
      <c r="NK323" s="654">
        <v>30698.5</v>
      </c>
      <c r="NL323" s="654">
        <v>31277.83</v>
      </c>
      <c r="NM323" s="654">
        <v>31857.15</v>
      </c>
      <c r="NN323" s="654">
        <v>32436.47</v>
      </c>
      <c r="NO323" s="654">
        <v>32436.47</v>
      </c>
      <c r="NP323" s="654">
        <v>33015.800000000003</v>
      </c>
      <c r="NQ323" s="654">
        <v>33595.120000000003</v>
      </c>
      <c r="NR323" s="654">
        <v>34174.44</v>
      </c>
      <c r="NS323" s="654">
        <v>34753.769999999997</v>
      </c>
      <c r="NT323" s="654">
        <v>35371.339999999997</v>
      </c>
      <c r="NU323" s="654">
        <v>36219.879999999997</v>
      </c>
      <c r="NV323" s="654">
        <v>36219.879999999997</v>
      </c>
      <c r="NW323" s="654">
        <v>37185.42</v>
      </c>
      <c r="NX323" s="654">
        <v>38150.959999999999</v>
      </c>
      <c r="NY323" s="654">
        <v>39116.5</v>
      </c>
      <c r="NZ323" s="654">
        <v>40091.599999999999</v>
      </c>
      <c r="OA323" s="654">
        <v>41316.61</v>
      </c>
      <c r="OB323" s="654">
        <v>42668.36</v>
      </c>
      <c r="OC323" s="654">
        <v>42668.36</v>
      </c>
      <c r="OD323" s="654">
        <v>44020.12</v>
      </c>
      <c r="OE323" s="654">
        <v>45371.88</v>
      </c>
      <c r="OF323" s="654">
        <v>46723.63</v>
      </c>
      <c r="OG323" s="654">
        <v>48075.39</v>
      </c>
      <c r="OH323" s="654">
        <v>49427.14</v>
      </c>
      <c r="OI323" s="654">
        <v>50778.9</v>
      </c>
      <c r="OJ323" s="654">
        <v>50778.9</v>
      </c>
      <c r="OK323" s="654">
        <v>52130.65</v>
      </c>
      <c r="OL323" s="654">
        <v>53482.41</v>
      </c>
      <c r="OM323" s="654">
        <v>54834.16</v>
      </c>
      <c r="ON323" s="654">
        <v>56185.919999999998</v>
      </c>
      <c r="OO323" s="654">
        <v>57537.67</v>
      </c>
      <c r="OP323" s="654">
        <v>58889.43</v>
      </c>
      <c r="OQ323" s="654">
        <v>58889.43</v>
      </c>
      <c r="OR323" s="654">
        <v>60241.18</v>
      </c>
      <c r="OS323" s="654">
        <v>61746.67</v>
      </c>
      <c r="OT323" s="654">
        <v>63484.639999999999</v>
      </c>
      <c r="OU323" s="654">
        <v>65222.61</v>
      </c>
      <c r="OV323" s="654">
        <v>66960.58</v>
      </c>
      <c r="OW323" s="654">
        <v>68698.55</v>
      </c>
      <c r="OX323" s="654">
        <v>68698.55</v>
      </c>
      <c r="OY323" s="654">
        <v>70436.52</v>
      </c>
      <c r="OZ323" s="654">
        <v>72174.5</v>
      </c>
      <c r="PA323" s="654">
        <v>73912.47</v>
      </c>
      <c r="PB323" s="654">
        <v>75650.44</v>
      </c>
      <c r="PC323" s="654">
        <v>77388.41</v>
      </c>
      <c r="PD323" s="654">
        <v>79164.81</v>
      </c>
      <c r="PE323" s="654">
        <v>79164.81</v>
      </c>
      <c r="PF323" s="654">
        <v>81095.89</v>
      </c>
      <c r="PG323" s="654">
        <v>83026.97</v>
      </c>
      <c r="PH323" s="654">
        <v>84958.05</v>
      </c>
      <c r="PI323" s="654">
        <v>86889.13</v>
      </c>
      <c r="PJ323" s="654">
        <v>88820.21</v>
      </c>
      <c r="PK323" s="654">
        <v>90751.29</v>
      </c>
      <c r="PL323" s="654">
        <v>90751.29</v>
      </c>
      <c r="PM323" s="654">
        <v>92682.36</v>
      </c>
      <c r="PN323" s="654">
        <v>94613.440000000002</v>
      </c>
      <c r="PO323" s="654">
        <v>96544.52</v>
      </c>
      <c r="PP323" s="654">
        <v>98475.6</v>
      </c>
      <c r="PQ323" s="654">
        <v>98475.6</v>
      </c>
      <c r="PR323" s="654">
        <v>98475.6</v>
      </c>
      <c r="PS323" s="654">
        <v>98475.6</v>
      </c>
      <c r="PT323" s="654">
        <v>98475.6</v>
      </c>
      <c r="PU323" s="654">
        <v>98475.6</v>
      </c>
      <c r="PV323" s="654">
        <v>102693.45</v>
      </c>
      <c r="PW323" s="654">
        <v>108240.22</v>
      </c>
      <c r="PX323" s="654">
        <v>108240.22</v>
      </c>
      <c r="PY323" s="654">
        <v>114331.25</v>
      </c>
      <c r="PZ323" s="654">
        <v>114331.25</v>
      </c>
      <c r="QA323" s="654">
        <v>126847.38</v>
      </c>
      <c r="QB323" s="654">
        <v>154425.43</v>
      </c>
      <c r="QC323" s="654">
        <v>184653.19</v>
      </c>
      <c r="QD323" s="654">
        <v>217578.36</v>
      </c>
      <c r="QE323" s="654">
        <v>251983.77</v>
      </c>
      <c r="QF323" s="654">
        <v>293421.59000000003</v>
      </c>
      <c r="QG323" s="654">
        <v>293421.59000000003</v>
      </c>
      <c r="QH323" s="654">
        <v>370750.98</v>
      </c>
      <c r="QI323" s="654">
        <v>475665.01</v>
      </c>
      <c r="QJ323" s="654">
        <v>543069.89</v>
      </c>
      <c r="QK323" s="654">
        <v>570737.12</v>
      </c>
      <c r="QL323" s="654">
        <v>599124.92000000004</v>
      </c>
      <c r="QM323" s="654">
        <v>635417.23</v>
      </c>
      <c r="QN323" s="654">
        <v>635417.23</v>
      </c>
      <c r="QO323" s="654">
        <v>700892.07</v>
      </c>
      <c r="QP323" s="654">
        <v>772269.31</v>
      </c>
      <c r="QQ323" s="654">
        <v>808016.77</v>
      </c>
      <c r="QR323" s="654">
        <v>835908.68</v>
      </c>
      <c r="QS323" s="654">
        <v>865075.82</v>
      </c>
      <c r="QT323" s="654">
        <v>899476.36</v>
      </c>
      <c r="QU323" s="654">
        <v>899476.36</v>
      </c>
      <c r="QV323" s="654">
        <v>960863.01</v>
      </c>
      <c r="QW323" s="654">
        <v>1044913.29</v>
      </c>
      <c r="QX323" s="654">
        <v>1086319.1100000001</v>
      </c>
      <c r="QY323" s="654">
        <v>1114022.7</v>
      </c>
      <c r="QZ323" s="654">
        <v>1136836.4099999999</v>
      </c>
      <c r="RA323" s="654">
        <v>1152058.45</v>
      </c>
      <c r="RB323" s="654">
        <v>1152058.45</v>
      </c>
      <c r="RC323" s="654">
        <v>1175149.21</v>
      </c>
      <c r="RD323" s="654">
        <v>1208384.83</v>
      </c>
      <c r="RE323" s="654">
        <v>1424470.55</v>
      </c>
      <c r="RF323" s="654">
        <v>1694647.93</v>
      </c>
      <c r="RG323" s="654">
        <v>1975926.95</v>
      </c>
      <c r="RH323" s="654">
        <v>2465309.86</v>
      </c>
      <c r="RI323" s="654">
        <v>2465309.86</v>
      </c>
      <c r="RJ323" s="654">
        <v>3233741.5</v>
      </c>
      <c r="RK323" s="654">
        <v>3546417.97</v>
      </c>
      <c r="RL323" s="654">
        <v>3673775</v>
      </c>
      <c r="RM323" s="654">
        <v>3828398.9</v>
      </c>
      <c r="RN323" s="654">
        <v>3971015.96</v>
      </c>
      <c r="RO323" s="654">
        <v>4145883.89</v>
      </c>
      <c r="RP323" s="654">
        <v>4145883.89</v>
      </c>
      <c r="RQ323" s="654">
        <v>4236570.37</v>
      </c>
      <c r="RR323" s="654">
        <v>4338825.62</v>
      </c>
      <c r="RS323" s="654">
        <v>4465326.67</v>
      </c>
      <c r="RT323" s="654">
        <v>4659357</v>
      </c>
      <c r="RU323" s="654">
        <v>4826462.01</v>
      </c>
      <c r="RV323" s="654">
        <v>4958321.75</v>
      </c>
      <c r="RW323" s="654">
        <v>4958321.75</v>
      </c>
      <c r="RX323" s="654">
        <v>5137302.9800000004</v>
      </c>
      <c r="RY323" s="654">
        <v>5331293.9800000004</v>
      </c>
      <c r="RZ323" s="654">
        <v>5438649.2800000003</v>
      </c>
      <c r="SA323" s="654">
        <v>5535564.1600000001</v>
      </c>
      <c r="SB323" s="654">
        <v>5774343.8799999999</v>
      </c>
      <c r="SC323" s="654">
        <v>5896511.0199999996</v>
      </c>
      <c r="SD323" s="654">
        <v>5896511.0199999996</v>
      </c>
      <c r="SE323" s="654">
        <v>5984246.5999999996</v>
      </c>
      <c r="SF323" s="654">
        <v>6049717.6100000003</v>
      </c>
      <c r="SG323" s="654">
        <v>6080175.7800000003</v>
      </c>
      <c r="SH323" s="654">
        <v>6110427.04</v>
      </c>
      <c r="SI323" s="654">
        <v>6179777.3899999997</v>
      </c>
      <c r="SJ323" s="654">
        <v>6193285.7699999996</v>
      </c>
      <c r="SK323" s="654">
        <v>6193285.7699999996</v>
      </c>
      <c r="SL323" s="654">
        <v>6209525.5</v>
      </c>
      <c r="SM323" s="654">
        <v>6249048.8399999999</v>
      </c>
      <c r="SN323" s="654">
        <v>6322618.7999999998</v>
      </c>
      <c r="SO323" s="654">
        <v>6415034.3200000003</v>
      </c>
      <c r="SP323" s="654">
        <v>6538127.2000000002</v>
      </c>
      <c r="SQ323" s="654">
        <v>6710565.3200000003</v>
      </c>
      <c r="SR323" s="654">
        <v>6710565.3200000003</v>
      </c>
      <c r="SS323" s="654">
        <v>7017840.6600000001</v>
      </c>
      <c r="ST323" s="654">
        <v>7461376.0800000001</v>
      </c>
      <c r="SU323" s="654">
        <v>8064651.79</v>
      </c>
      <c r="SV323" s="654">
        <v>8492447.1899999995</v>
      </c>
      <c r="SW323" s="654">
        <v>9247126.0099999998</v>
      </c>
      <c r="SX323" s="654">
        <v>10319698.369999999</v>
      </c>
      <c r="SY323" s="654">
        <v>10319698.369999999</v>
      </c>
      <c r="SZ323" s="654">
        <v>10985300.42</v>
      </c>
      <c r="TA323" s="654">
        <v>11481033.26</v>
      </c>
      <c r="TB323" s="654">
        <v>11991631.59</v>
      </c>
      <c r="TC323" s="654">
        <v>12922978.26</v>
      </c>
      <c r="TD323" s="654">
        <v>14337600.09</v>
      </c>
      <c r="TE323" s="654">
        <v>14721593.25</v>
      </c>
      <c r="TF323" s="654">
        <v>14721593.25</v>
      </c>
      <c r="TG323" s="654">
        <v>14723017.039999999</v>
      </c>
      <c r="TH323" s="654">
        <v>14726492.460000001</v>
      </c>
      <c r="TI323" s="654">
        <v>14727629.51</v>
      </c>
      <c r="TJ323" s="654">
        <v>14727629.51</v>
      </c>
      <c r="TK323" s="654">
        <v>14727629.51</v>
      </c>
      <c r="TL323" s="654">
        <v>14727629.51</v>
      </c>
      <c r="TM323" s="654">
        <v>14727629.51</v>
      </c>
      <c r="TN323" s="654">
        <v>14727629.51</v>
      </c>
      <c r="TO323" s="654">
        <v>14727629.51</v>
      </c>
      <c r="TP323" s="654">
        <v>14727629.51</v>
      </c>
      <c r="TQ323" s="654">
        <v>14727629.51</v>
      </c>
      <c r="TR323" s="654">
        <v>14727629.51</v>
      </c>
      <c r="TS323" s="654">
        <v>14727629.51</v>
      </c>
      <c r="TT323" s="654">
        <v>14727629.51</v>
      </c>
      <c r="TU323" s="654">
        <v>14727629.51</v>
      </c>
      <c r="TV323" s="654">
        <v>14727629.51</v>
      </c>
      <c r="TW323" s="654">
        <v>14727629.51</v>
      </c>
      <c r="TX323" s="654">
        <v>14727629.51</v>
      </c>
      <c r="TY323" s="654">
        <v>14727629.51</v>
      </c>
      <c r="TZ323" s="654">
        <v>14727629.51</v>
      </c>
      <c r="UA323" s="654">
        <v>14727629.51</v>
      </c>
      <c r="UB323" s="654">
        <v>14727629.51</v>
      </c>
      <c r="UC323" s="654">
        <v>14727629.51</v>
      </c>
      <c r="UD323" s="654">
        <v>14727629.51</v>
      </c>
      <c r="UE323" s="654">
        <v>14727629.51</v>
      </c>
      <c r="UF323" s="654">
        <v>14727629.51</v>
      </c>
      <c r="UG323" s="654">
        <v>14727629.51</v>
      </c>
      <c r="UH323" s="654">
        <v>14727629.51</v>
      </c>
      <c r="UI323" s="654">
        <v>14727629.51</v>
      </c>
      <c r="UJ323" s="654">
        <v>14727629.51</v>
      </c>
      <c r="UK323" s="654">
        <v>14727629.51</v>
      </c>
      <c r="UL323" s="654">
        <v>14727629.51</v>
      </c>
      <c r="UM323" s="654">
        <v>14727629.51</v>
      </c>
      <c r="UN323" s="654">
        <v>14727629.51</v>
      </c>
      <c r="UO323" s="654">
        <v>14727629.51</v>
      </c>
      <c r="UP323" s="654">
        <v>14727629.51</v>
      </c>
      <c r="UQ323" s="654">
        <v>14727629.51</v>
      </c>
      <c r="UR323" s="654">
        <v>14727629.51</v>
      </c>
      <c r="US323" s="654">
        <v>14727629.51</v>
      </c>
      <c r="UT323" s="654">
        <v>14727629.51</v>
      </c>
      <c r="UU323" s="654">
        <v>14727629.51</v>
      </c>
      <c r="UV323" s="654">
        <v>14727629.51</v>
      </c>
      <c r="UW323" s="654">
        <v>14727629.51</v>
      </c>
      <c r="UX323" s="654">
        <v>14727629.51</v>
      </c>
      <c r="UY323" s="654">
        <v>14727629.51</v>
      </c>
      <c r="UZ323" s="654">
        <v>14727629.51</v>
      </c>
      <c r="VA323" s="654">
        <v>14727629.51</v>
      </c>
      <c r="VB323" s="654">
        <v>14727629.51</v>
      </c>
      <c r="VC323" s="654">
        <v>14727629.51</v>
      </c>
      <c r="VD323" s="654">
        <v>14727629.51</v>
      </c>
      <c r="VE323" s="654">
        <v>14727629.51</v>
      </c>
      <c r="VF323" s="654">
        <v>14727629.51</v>
      </c>
      <c r="VG323" s="654">
        <v>14727629.51</v>
      </c>
      <c r="VH323" s="654">
        <v>14727629.51</v>
      </c>
      <c r="VI323" s="654">
        <v>14727629.51</v>
      </c>
      <c r="VJ323" s="654">
        <v>14727629.51</v>
      </c>
      <c r="VK323" s="654">
        <v>14727629.51</v>
      </c>
      <c r="VL323" s="654">
        <v>14727629.51</v>
      </c>
      <c r="VM323" s="654">
        <v>14727629.51</v>
      </c>
    </row>
    <row r="324" spans="11:585">
      <c r="K324" t="s">
        <v>1088</v>
      </c>
      <c r="M324" s="654">
        <v>539598.47</v>
      </c>
      <c r="N324" s="654">
        <v>92935.49</v>
      </c>
      <c r="O324" s="654">
        <v>41745.839999999997</v>
      </c>
      <c r="P324">
        <v>34095.79</v>
      </c>
      <c r="Q324">
        <v>17965.310000000001</v>
      </c>
      <c r="R324">
        <v>5626.75</v>
      </c>
      <c r="S324" t="s">
        <v>6192</v>
      </c>
      <c r="HF324">
        <v>0.04</v>
      </c>
      <c r="HG324">
        <v>6.47</v>
      </c>
      <c r="HH324">
        <v>12.9</v>
      </c>
      <c r="HI324">
        <v>19.329999999999998</v>
      </c>
      <c r="HJ324">
        <v>19.329999999999998</v>
      </c>
      <c r="HK324">
        <v>25.76</v>
      </c>
      <c r="HL324">
        <v>32.19</v>
      </c>
      <c r="HM324">
        <v>38.619999999999997</v>
      </c>
      <c r="HN324">
        <v>45.05</v>
      </c>
      <c r="HO324">
        <v>49.87</v>
      </c>
      <c r="HP324">
        <v>54.69</v>
      </c>
      <c r="HQ324">
        <v>54.69</v>
      </c>
      <c r="HR324">
        <v>59.52</v>
      </c>
      <c r="HS324">
        <v>59.52</v>
      </c>
      <c r="HT324">
        <v>64.34</v>
      </c>
      <c r="HU324">
        <v>69.16</v>
      </c>
      <c r="HV324">
        <v>73.98</v>
      </c>
      <c r="HW324">
        <v>78.8</v>
      </c>
      <c r="HX324">
        <v>78.8</v>
      </c>
      <c r="HY324">
        <v>83.63</v>
      </c>
      <c r="HZ324">
        <v>88.45</v>
      </c>
      <c r="IA324">
        <v>93.27</v>
      </c>
      <c r="IB324">
        <v>98.09</v>
      </c>
      <c r="IC324">
        <v>102.92</v>
      </c>
      <c r="ID324">
        <v>107.74</v>
      </c>
      <c r="IE324">
        <v>107.74</v>
      </c>
      <c r="IF324">
        <v>112.56</v>
      </c>
      <c r="IG324">
        <v>117.38</v>
      </c>
      <c r="IH324">
        <v>122.21</v>
      </c>
      <c r="II324">
        <v>127.03</v>
      </c>
      <c r="IJ324">
        <v>131.85</v>
      </c>
      <c r="IK324">
        <v>136.66999999999999</v>
      </c>
      <c r="IL324">
        <v>136.66999999999999</v>
      </c>
      <c r="IM324">
        <v>141.5</v>
      </c>
      <c r="IN324">
        <v>146.32</v>
      </c>
      <c r="IO324">
        <v>151.13999999999999</v>
      </c>
      <c r="IP324">
        <v>155.96</v>
      </c>
      <c r="IQ324">
        <v>160.78</v>
      </c>
      <c r="IR324">
        <v>160.78</v>
      </c>
      <c r="IS324">
        <v>160.78</v>
      </c>
      <c r="IT324">
        <v>160.78</v>
      </c>
      <c r="IU324">
        <v>160.78</v>
      </c>
      <c r="IV324">
        <v>160.78</v>
      </c>
      <c r="IW324">
        <v>167.21</v>
      </c>
      <c r="IX324">
        <v>173.64</v>
      </c>
      <c r="IY324">
        <v>180.07</v>
      </c>
      <c r="IZ324">
        <v>180.07</v>
      </c>
      <c r="JA324">
        <v>186.5</v>
      </c>
      <c r="JB324">
        <v>192.93</v>
      </c>
      <c r="JC324">
        <v>199.36</v>
      </c>
      <c r="JD324">
        <v>205.79</v>
      </c>
      <c r="JE324">
        <v>212.22</v>
      </c>
      <c r="JF324">
        <v>218.65</v>
      </c>
      <c r="JG324">
        <v>218.65</v>
      </c>
      <c r="JH324">
        <v>225.08</v>
      </c>
      <c r="JI324">
        <v>231.51</v>
      </c>
      <c r="JJ324">
        <v>237.94</v>
      </c>
      <c r="JK324">
        <v>244.37</v>
      </c>
      <c r="JL324">
        <v>250.8</v>
      </c>
      <c r="JM324">
        <v>257.23</v>
      </c>
      <c r="JN324">
        <v>257.23</v>
      </c>
      <c r="JO324">
        <v>263.66000000000003</v>
      </c>
      <c r="JP324">
        <v>270.08999999999997</v>
      </c>
      <c r="JQ324">
        <v>276.52</v>
      </c>
      <c r="JR324">
        <v>282.95</v>
      </c>
      <c r="JS324">
        <v>289.38</v>
      </c>
      <c r="JT324">
        <v>295.81</v>
      </c>
      <c r="JU324">
        <v>295.81</v>
      </c>
      <c r="JV324">
        <v>302.24</v>
      </c>
      <c r="JW324">
        <v>308.67</v>
      </c>
      <c r="JX324">
        <v>315.10000000000002</v>
      </c>
      <c r="JY324">
        <v>321.52999999999997</v>
      </c>
      <c r="JZ324">
        <v>327.96</v>
      </c>
      <c r="KA324">
        <v>334.39</v>
      </c>
      <c r="KB324">
        <v>334.39</v>
      </c>
      <c r="KC324">
        <v>340.82</v>
      </c>
      <c r="KD324">
        <v>347.25</v>
      </c>
      <c r="KE324">
        <v>353.68</v>
      </c>
      <c r="KF324">
        <v>360.11</v>
      </c>
      <c r="KG324">
        <v>366.54</v>
      </c>
      <c r="KH324">
        <v>376.76</v>
      </c>
      <c r="KI324">
        <v>376.76</v>
      </c>
      <c r="KJ324">
        <v>387.47</v>
      </c>
      <c r="KK324">
        <v>398.19</v>
      </c>
      <c r="KL324">
        <v>408.91</v>
      </c>
      <c r="KM324">
        <v>420.15</v>
      </c>
      <c r="KN324">
        <v>435.15</v>
      </c>
      <c r="KO324">
        <v>450.16</v>
      </c>
      <c r="KP324">
        <v>450.16</v>
      </c>
      <c r="KQ324">
        <v>465.16</v>
      </c>
      <c r="KR324">
        <v>480.16</v>
      </c>
      <c r="KS324">
        <v>495.16</v>
      </c>
      <c r="KT324">
        <v>510.17</v>
      </c>
      <c r="KU324">
        <v>525.16999999999996</v>
      </c>
      <c r="KV324">
        <v>540.16999999999996</v>
      </c>
      <c r="KW324">
        <v>540.16999999999996</v>
      </c>
      <c r="KX324">
        <v>555.17999999999995</v>
      </c>
      <c r="KY324">
        <v>570.17999999999995</v>
      </c>
      <c r="KZ324">
        <v>585.17999999999995</v>
      </c>
      <c r="LA324">
        <v>600.17999999999995</v>
      </c>
      <c r="LB324">
        <v>615.19000000000005</v>
      </c>
      <c r="LC324">
        <v>630.19000000000005</v>
      </c>
      <c r="LD324">
        <v>630.19000000000005</v>
      </c>
      <c r="LE324">
        <v>648.80999999999995</v>
      </c>
      <c r="LF324">
        <v>668.1</v>
      </c>
      <c r="LG324">
        <v>687.39</v>
      </c>
      <c r="LH324">
        <v>687.39</v>
      </c>
      <c r="LI324">
        <v>687.39</v>
      </c>
      <c r="LJ324">
        <v>687.39</v>
      </c>
      <c r="LK324">
        <v>687.39</v>
      </c>
      <c r="LL324">
        <v>687.39</v>
      </c>
      <c r="LM324">
        <v>706.67</v>
      </c>
      <c r="LN324">
        <v>725.96</v>
      </c>
      <c r="LO324">
        <v>745.25</v>
      </c>
      <c r="LP324">
        <v>764.54</v>
      </c>
      <c r="LQ324">
        <v>783.83</v>
      </c>
      <c r="LR324">
        <v>783.83</v>
      </c>
      <c r="LS324">
        <v>803.12</v>
      </c>
      <c r="LT324">
        <v>823.1</v>
      </c>
      <c r="LU324">
        <v>844.53</v>
      </c>
      <c r="LV324">
        <v>865.97</v>
      </c>
      <c r="LW324">
        <v>887.4</v>
      </c>
      <c r="LX324">
        <v>908.83</v>
      </c>
      <c r="LY324">
        <v>908.83</v>
      </c>
      <c r="LZ324">
        <v>930.26</v>
      </c>
      <c r="MA324">
        <v>951.7</v>
      </c>
      <c r="MB324">
        <v>973.13</v>
      </c>
      <c r="MC324">
        <v>994.56</v>
      </c>
      <c r="MD324" s="654">
        <v>1015.99</v>
      </c>
      <c r="ME324" s="654">
        <v>1020.24</v>
      </c>
      <c r="MF324" s="654">
        <v>1020.24</v>
      </c>
      <c r="MG324" s="654">
        <v>1020.24</v>
      </c>
      <c r="MH324" s="654">
        <v>1020.24</v>
      </c>
      <c r="MI324" s="654">
        <v>1020.24</v>
      </c>
      <c r="MJ324" s="654">
        <v>1020.24</v>
      </c>
      <c r="MK324" s="654">
        <v>1020.24</v>
      </c>
      <c r="ML324" s="654">
        <v>1020.24</v>
      </c>
      <c r="MM324" s="654">
        <v>1020.24</v>
      </c>
      <c r="MN324" s="654">
        <v>1020.24</v>
      </c>
      <c r="MO324" s="654">
        <v>1020.24</v>
      </c>
      <c r="MP324" s="654">
        <v>1138.32</v>
      </c>
      <c r="MQ324" s="654">
        <v>1288.3800000000001</v>
      </c>
      <c r="MR324" s="654">
        <v>1586.04</v>
      </c>
      <c r="MS324" s="654">
        <v>3044.98</v>
      </c>
      <c r="MT324" s="654">
        <v>3044.98</v>
      </c>
      <c r="MU324" s="654">
        <v>3951.07</v>
      </c>
      <c r="MV324" s="654">
        <v>7629.39</v>
      </c>
      <c r="MW324" s="654">
        <v>18133.02</v>
      </c>
      <c r="MX324" s="654">
        <v>18133.02</v>
      </c>
      <c r="MY324" s="654">
        <v>18133.02</v>
      </c>
      <c r="MZ324" s="654">
        <v>18133.02</v>
      </c>
      <c r="NA324" s="654">
        <v>18133.02</v>
      </c>
      <c r="NB324" s="654">
        <v>18133.02</v>
      </c>
      <c r="NC324" s="654">
        <v>18133.02</v>
      </c>
      <c r="ND324" s="654">
        <v>18133.02</v>
      </c>
      <c r="NE324" s="654">
        <v>18133.02</v>
      </c>
      <c r="NF324" s="654">
        <v>18133.02</v>
      </c>
      <c r="NG324" s="654">
        <v>18133.02</v>
      </c>
      <c r="NH324" s="654">
        <v>18133.02</v>
      </c>
      <c r="NI324" s="654">
        <v>18133.02</v>
      </c>
      <c r="NJ324" s="654">
        <v>18133.02</v>
      </c>
      <c r="NK324" s="654">
        <v>18133.02</v>
      </c>
      <c r="NL324" s="654">
        <v>18133.02</v>
      </c>
      <c r="NM324" s="654">
        <v>18133.02</v>
      </c>
      <c r="NN324" s="654">
        <v>18133.02</v>
      </c>
      <c r="NO324" s="654">
        <v>18133.02</v>
      </c>
      <c r="NP324" s="654">
        <v>18133.02</v>
      </c>
      <c r="NQ324" s="654">
        <v>18133.02</v>
      </c>
      <c r="NR324" s="654">
        <v>18133.02</v>
      </c>
      <c r="NS324" s="654">
        <v>18133.02</v>
      </c>
      <c r="NT324" s="654">
        <v>18133.02</v>
      </c>
      <c r="NU324" s="654">
        <v>18133.02</v>
      </c>
      <c r="NV324" s="654">
        <v>18133.02</v>
      </c>
      <c r="NW324" s="654">
        <v>18133.02</v>
      </c>
      <c r="NX324" s="654">
        <v>18133.02</v>
      </c>
      <c r="NY324" s="654">
        <v>18133.02</v>
      </c>
      <c r="NZ324" s="654">
        <v>18133.02</v>
      </c>
      <c r="OA324" s="654">
        <v>18133.02</v>
      </c>
      <c r="OB324" s="654">
        <v>18133.02</v>
      </c>
      <c r="OC324" s="654">
        <v>18133.02</v>
      </c>
      <c r="OD324" s="654">
        <v>18133.02</v>
      </c>
      <c r="OE324" s="654">
        <v>18133.02</v>
      </c>
      <c r="OF324" s="654">
        <v>18133.02</v>
      </c>
      <c r="OG324" s="654">
        <v>18133.02</v>
      </c>
      <c r="OH324" s="654">
        <v>18133.02</v>
      </c>
      <c r="OI324" s="654">
        <v>18133.02</v>
      </c>
      <c r="OJ324" s="654">
        <v>18133.02</v>
      </c>
      <c r="OK324" s="654">
        <v>18133.02</v>
      </c>
      <c r="OL324" s="654">
        <v>18133.02</v>
      </c>
      <c r="OM324" s="654">
        <v>18133.02</v>
      </c>
      <c r="ON324" s="654">
        <v>18133.02</v>
      </c>
      <c r="OO324" s="654">
        <v>18133.02</v>
      </c>
      <c r="OP324" s="654">
        <v>18133.02</v>
      </c>
      <c r="OQ324" s="654">
        <v>18133.02</v>
      </c>
      <c r="OR324" s="654">
        <v>19280.990000000002</v>
      </c>
      <c r="OS324" s="654">
        <v>20428.96</v>
      </c>
      <c r="OT324" s="654">
        <v>21576.93</v>
      </c>
      <c r="OU324" s="654">
        <v>23107.55</v>
      </c>
      <c r="OV324" s="654">
        <v>25939.21</v>
      </c>
      <c r="OW324" s="654">
        <v>29612.71</v>
      </c>
      <c r="OX324" s="654">
        <v>29612.71</v>
      </c>
      <c r="OY324" s="654">
        <v>29612.71</v>
      </c>
      <c r="OZ324" s="654">
        <v>29612.71</v>
      </c>
      <c r="PA324" s="654">
        <v>29612.71</v>
      </c>
      <c r="PB324" s="654">
        <v>29612.71</v>
      </c>
      <c r="PC324" s="654">
        <v>29819.93</v>
      </c>
      <c r="PD324" s="654">
        <v>30061.68</v>
      </c>
      <c r="PE324" s="654">
        <v>30061.68</v>
      </c>
      <c r="PF324" s="654">
        <v>30648.799999999999</v>
      </c>
      <c r="PG324" s="654">
        <v>30648.799999999999</v>
      </c>
      <c r="PH324" s="654">
        <v>30648.799999999999</v>
      </c>
      <c r="PI324" s="654">
        <v>30648.799999999999</v>
      </c>
      <c r="PJ324" s="654">
        <v>32868.199999999997</v>
      </c>
      <c r="PK324" s="654">
        <v>35457.51</v>
      </c>
      <c r="PL324" s="654">
        <v>35457.51</v>
      </c>
      <c r="PM324" s="654">
        <v>41745.839999999997</v>
      </c>
      <c r="PN324" s="654">
        <v>41745.839999999997</v>
      </c>
      <c r="PO324" s="654">
        <v>41745.839999999997</v>
      </c>
      <c r="PP324" s="654">
        <v>41745.839999999997</v>
      </c>
      <c r="PQ324" s="654">
        <v>42050.17</v>
      </c>
      <c r="PR324" s="654">
        <v>42760.28</v>
      </c>
      <c r="PS324" s="654">
        <v>42760.28</v>
      </c>
      <c r="PT324" s="654">
        <v>43301.59</v>
      </c>
      <c r="PU324" s="654">
        <v>44564.639999999999</v>
      </c>
      <c r="PV324" s="654">
        <v>52620.05</v>
      </c>
      <c r="PW324" s="654">
        <v>71416.03</v>
      </c>
      <c r="PX324" s="654">
        <v>71416.03</v>
      </c>
      <c r="PY324" s="654">
        <v>72085.37</v>
      </c>
      <c r="PZ324" s="654">
        <v>72085.37</v>
      </c>
      <c r="QA324" s="654">
        <v>73647.179999999993</v>
      </c>
      <c r="QB324" s="654">
        <v>75148.63</v>
      </c>
      <c r="QC324" s="654">
        <v>78652.03</v>
      </c>
      <c r="QD324" s="654">
        <v>79460.710000000006</v>
      </c>
      <c r="QE324" s="654">
        <v>81347.64</v>
      </c>
      <c r="QF324" s="654">
        <v>81463.28</v>
      </c>
      <c r="QG324" s="654">
        <v>81463.28</v>
      </c>
      <c r="QH324" s="654">
        <v>81733.100000000006</v>
      </c>
      <c r="QI324" s="654">
        <v>85070.9</v>
      </c>
      <c r="QJ324" s="654">
        <v>92859.1</v>
      </c>
      <c r="QK324" s="654">
        <v>92935.49</v>
      </c>
      <c r="QL324" s="654">
        <v>93113.72</v>
      </c>
      <c r="QM324" s="654">
        <v>93266.76</v>
      </c>
      <c r="QN324" s="654">
        <v>93266.76</v>
      </c>
      <c r="QO324" s="654">
        <v>93623.84</v>
      </c>
      <c r="QP324" s="654">
        <v>95883.81</v>
      </c>
      <c r="QQ324" s="654">
        <v>101157.08</v>
      </c>
      <c r="QR324" s="654">
        <v>105845.69</v>
      </c>
      <c r="QS324" s="654">
        <v>116785.77</v>
      </c>
      <c r="QT324" s="654">
        <v>118450.46</v>
      </c>
      <c r="QU324" s="654">
        <v>118450.46</v>
      </c>
      <c r="QV324" s="654">
        <v>122334.74</v>
      </c>
      <c r="QW324" s="654">
        <v>149542.21</v>
      </c>
      <c r="QX324" s="654">
        <v>153847.81</v>
      </c>
      <c r="QY324" s="654">
        <v>155239.20000000001</v>
      </c>
      <c r="QZ324" s="654">
        <v>158080.41</v>
      </c>
      <c r="RA324" s="654">
        <v>160745.82999999999</v>
      </c>
      <c r="RB324" s="654">
        <v>160745.82999999999</v>
      </c>
      <c r="RC324" s="654">
        <v>172275.68</v>
      </c>
      <c r="RD324" s="654">
        <v>193565.89</v>
      </c>
      <c r="RE324" s="654">
        <v>197970.26</v>
      </c>
      <c r="RF324" s="654">
        <v>205159.13</v>
      </c>
      <c r="RG324" s="654">
        <v>216804.73</v>
      </c>
      <c r="RH324" s="654">
        <v>222799.35999999999</v>
      </c>
      <c r="RI324" s="654">
        <v>222799.35999999999</v>
      </c>
      <c r="RJ324" s="654">
        <v>236052.15</v>
      </c>
      <c r="RK324" s="654">
        <v>246670.41</v>
      </c>
      <c r="RL324" s="654">
        <v>269645.27</v>
      </c>
      <c r="RM324" s="654">
        <v>315753.24</v>
      </c>
      <c r="RN324" s="654">
        <v>340696.01</v>
      </c>
      <c r="RO324" s="654">
        <v>391709.93</v>
      </c>
      <c r="RP324" s="654">
        <v>391709.93</v>
      </c>
      <c r="RQ324" s="654">
        <v>404687.18</v>
      </c>
      <c r="RR324" s="654">
        <v>409602.39</v>
      </c>
      <c r="RS324" s="654">
        <v>423799.69</v>
      </c>
      <c r="RT324" s="654">
        <v>444764.63</v>
      </c>
      <c r="RU324" s="654">
        <v>465754.67</v>
      </c>
      <c r="RV324" s="654">
        <v>468331.29</v>
      </c>
      <c r="RW324" s="654">
        <v>468331.29</v>
      </c>
      <c r="RX324" s="654">
        <v>471107.97</v>
      </c>
      <c r="RY324" s="654">
        <v>477488.5</v>
      </c>
      <c r="RZ324" s="654">
        <v>490119.6</v>
      </c>
      <c r="SA324" s="654">
        <v>498861.67</v>
      </c>
      <c r="SB324" s="654">
        <v>507580.21</v>
      </c>
      <c r="SC324" s="654">
        <v>512896.69</v>
      </c>
      <c r="SD324" s="654">
        <v>512896.69</v>
      </c>
      <c r="SE324" s="654">
        <v>521120.06</v>
      </c>
      <c r="SF324" s="654">
        <v>521627.9</v>
      </c>
      <c r="SG324" s="654">
        <v>522812.86</v>
      </c>
      <c r="SH324" s="654">
        <v>527848.55000000005</v>
      </c>
      <c r="SI324" s="654">
        <v>539598.47</v>
      </c>
      <c r="SJ324" s="654">
        <v>539598.47</v>
      </c>
      <c r="SK324" s="654">
        <v>539598.47</v>
      </c>
      <c r="SL324" s="654">
        <v>539598.47</v>
      </c>
      <c r="SM324" s="654">
        <v>539598.47</v>
      </c>
      <c r="SN324" s="654">
        <v>539598.47</v>
      </c>
      <c r="SO324" s="654">
        <v>539598.47</v>
      </c>
      <c r="SP324" s="654">
        <v>539598.47</v>
      </c>
      <c r="SQ324" s="654">
        <v>539598.47</v>
      </c>
      <c r="SR324" s="654">
        <v>539598.47</v>
      </c>
      <c r="SS324" s="654">
        <v>539598.47</v>
      </c>
      <c r="ST324" s="654">
        <v>539598.47</v>
      </c>
      <c r="SU324" s="654">
        <v>539598.47</v>
      </c>
      <c r="SV324" s="654">
        <v>539598.47</v>
      </c>
      <c r="SW324" s="654">
        <v>539598.47</v>
      </c>
      <c r="SX324" s="654">
        <v>539598.47</v>
      </c>
      <c r="SY324" s="654">
        <v>539598.47</v>
      </c>
      <c r="SZ324" s="654">
        <v>539598.47</v>
      </c>
      <c r="TA324" s="654">
        <v>539598.47</v>
      </c>
      <c r="TB324" s="654">
        <v>539598.47</v>
      </c>
      <c r="TC324" s="654">
        <v>539598.47</v>
      </c>
      <c r="TD324" s="654">
        <v>539598.47</v>
      </c>
      <c r="TE324" s="654">
        <v>539598.47</v>
      </c>
      <c r="TF324" s="654">
        <v>539598.47</v>
      </c>
      <c r="TG324" s="654">
        <v>539598.47</v>
      </c>
      <c r="TH324" s="654">
        <v>539598.47</v>
      </c>
      <c r="TI324" s="654">
        <v>539598.47</v>
      </c>
      <c r="TJ324" s="654">
        <v>539598.47</v>
      </c>
      <c r="TK324" s="654">
        <v>539598.47</v>
      </c>
      <c r="TL324" s="654">
        <v>539598.47</v>
      </c>
      <c r="TM324" s="654">
        <v>539598.47</v>
      </c>
      <c r="TN324" s="654">
        <v>539598.47</v>
      </c>
      <c r="TO324" s="654">
        <v>539598.47</v>
      </c>
      <c r="TP324" s="654">
        <v>539598.47</v>
      </c>
      <c r="TQ324" s="654">
        <v>539598.47</v>
      </c>
      <c r="TR324" s="654">
        <v>539598.47</v>
      </c>
      <c r="TS324" s="654">
        <v>539598.47</v>
      </c>
      <c r="TT324" s="654">
        <v>539598.47</v>
      </c>
      <c r="TU324" s="654">
        <v>539598.47</v>
      </c>
      <c r="TV324" s="654">
        <v>539598.47</v>
      </c>
      <c r="TW324" s="654">
        <v>539598.47</v>
      </c>
      <c r="TX324" s="654">
        <v>539598.47</v>
      </c>
      <c r="TY324" s="654">
        <v>539598.47</v>
      </c>
      <c r="TZ324" s="654">
        <v>539598.47</v>
      </c>
      <c r="UA324" s="654">
        <v>539598.47</v>
      </c>
      <c r="UB324" s="654">
        <v>539598.47</v>
      </c>
      <c r="UC324" s="654">
        <v>539598.47</v>
      </c>
      <c r="UD324" s="654">
        <v>539598.47</v>
      </c>
      <c r="UE324" s="654">
        <v>539598.47</v>
      </c>
      <c r="UF324" s="654">
        <v>539598.47</v>
      </c>
      <c r="UG324" s="654">
        <v>539598.47</v>
      </c>
      <c r="UH324" s="654">
        <v>539598.47</v>
      </c>
      <c r="UI324" s="654">
        <v>539598.47</v>
      </c>
      <c r="UJ324" s="654">
        <v>539598.47</v>
      </c>
      <c r="UK324" s="654">
        <v>539598.47</v>
      </c>
      <c r="UL324" s="654">
        <v>539598.47</v>
      </c>
      <c r="UM324" s="654">
        <v>539598.47</v>
      </c>
      <c r="UN324" s="654">
        <v>539598.47</v>
      </c>
      <c r="UO324" s="654">
        <v>539598.47</v>
      </c>
      <c r="UP324" s="654">
        <v>539598.47</v>
      </c>
      <c r="UQ324" s="654">
        <v>539598.47</v>
      </c>
      <c r="UR324" s="654">
        <v>539598.47</v>
      </c>
      <c r="US324" s="654">
        <v>539598.47</v>
      </c>
      <c r="UT324" s="654">
        <v>539598.47</v>
      </c>
      <c r="UU324" s="654">
        <v>539598.47</v>
      </c>
      <c r="UV324" s="654">
        <v>539598.47</v>
      </c>
      <c r="UW324" s="654">
        <v>539598.47</v>
      </c>
      <c r="UX324" s="654">
        <v>539598.47</v>
      </c>
      <c r="UY324" s="654">
        <v>539598.47</v>
      </c>
      <c r="UZ324" s="654">
        <v>539598.47</v>
      </c>
      <c r="VA324" s="654">
        <v>539598.47</v>
      </c>
      <c r="VB324" s="654">
        <v>539598.47</v>
      </c>
      <c r="VC324" s="654">
        <v>539598.47</v>
      </c>
      <c r="VD324" s="654">
        <v>539598.47</v>
      </c>
      <c r="VE324" s="654">
        <v>539598.47</v>
      </c>
      <c r="VF324" s="654">
        <v>539598.47</v>
      </c>
      <c r="VG324" s="654">
        <v>539598.47</v>
      </c>
      <c r="VH324" s="654">
        <v>539598.47</v>
      </c>
      <c r="VI324" s="654">
        <v>539598.47</v>
      </c>
      <c r="VJ324" s="654">
        <v>539598.47</v>
      </c>
      <c r="VK324" s="654">
        <v>539598.47</v>
      </c>
      <c r="VL324" s="654">
        <v>539598.47</v>
      </c>
      <c r="VM324" s="654">
        <v>539598.47</v>
      </c>
    </row>
    <row r="325" spans="11:585">
      <c r="K325" t="s">
        <v>834</v>
      </c>
      <c r="M325">
        <v>0</v>
      </c>
      <c r="N325">
        <v>0</v>
      </c>
      <c r="O325">
        <v>0</v>
      </c>
      <c r="P325">
        <v>5461.9</v>
      </c>
      <c r="Q325">
        <v>5461.9</v>
      </c>
      <c r="R325">
        <v>4762.08</v>
      </c>
      <c r="S325" t="s">
        <v>6192</v>
      </c>
    </row>
    <row r="326" spans="11:585">
      <c r="K326" t="s">
        <v>835</v>
      </c>
      <c r="M326">
        <v>0</v>
      </c>
      <c r="N326">
        <v>0</v>
      </c>
      <c r="O326">
        <v>0</v>
      </c>
      <c r="P326">
        <v>22615.94</v>
      </c>
      <c r="Q326">
        <v>10438.129999999999</v>
      </c>
      <c r="R326">
        <v>0</v>
      </c>
      <c r="S326" t="s">
        <v>6192</v>
      </c>
    </row>
    <row r="327" spans="11:585">
      <c r="K327" t="s">
        <v>836</v>
      </c>
      <c r="M327" s="654">
        <v>539598.47</v>
      </c>
      <c r="N327" s="654">
        <v>92935.49</v>
      </c>
      <c r="O327" s="654">
        <v>41745.839999999997</v>
      </c>
      <c r="P327">
        <v>6017.94</v>
      </c>
      <c r="Q327">
        <v>2065.2800000000002</v>
      </c>
      <c r="R327">
        <v>864.67</v>
      </c>
      <c r="S327" t="s">
        <v>6192</v>
      </c>
      <c r="HF327">
        <v>0.04</v>
      </c>
      <c r="HG327">
        <v>6.47</v>
      </c>
      <c r="HH327">
        <v>12.9</v>
      </c>
      <c r="HI327">
        <v>19.329999999999998</v>
      </c>
      <c r="HJ327">
        <v>19.329999999999998</v>
      </c>
      <c r="HK327">
        <v>25.76</v>
      </c>
      <c r="HL327">
        <v>32.19</v>
      </c>
      <c r="HM327">
        <v>38.619999999999997</v>
      </c>
      <c r="HN327">
        <v>45.05</v>
      </c>
      <c r="HO327">
        <v>49.87</v>
      </c>
      <c r="HP327">
        <v>54.69</v>
      </c>
      <c r="HQ327">
        <v>54.69</v>
      </c>
      <c r="HR327">
        <v>59.52</v>
      </c>
      <c r="HS327">
        <v>59.52</v>
      </c>
      <c r="HT327">
        <v>64.34</v>
      </c>
      <c r="HU327">
        <v>69.16</v>
      </c>
      <c r="HV327">
        <v>73.98</v>
      </c>
      <c r="HW327">
        <v>78.8</v>
      </c>
      <c r="HX327">
        <v>78.8</v>
      </c>
      <c r="HY327">
        <v>83.63</v>
      </c>
      <c r="HZ327">
        <v>88.45</v>
      </c>
      <c r="IA327">
        <v>93.27</v>
      </c>
      <c r="IB327">
        <v>98.09</v>
      </c>
      <c r="IC327">
        <v>102.92</v>
      </c>
      <c r="ID327">
        <v>107.74</v>
      </c>
      <c r="IE327">
        <v>107.74</v>
      </c>
      <c r="IF327">
        <v>112.56</v>
      </c>
      <c r="IG327">
        <v>117.38</v>
      </c>
      <c r="IH327">
        <v>122.21</v>
      </c>
      <c r="II327">
        <v>127.03</v>
      </c>
      <c r="IJ327">
        <v>131.85</v>
      </c>
      <c r="IK327">
        <v>136.66999999999999</v>
      </c>
      <c r="IL327">
        <v>136.66999999999999</v>
      </c>
      <c r="IM327">
        <v>141.5</v>
      </c>
      <c r="IN327">
        <v>146.32</v>
      </c>
      <c r="IO327">
        <v>151.13999999999999</v>
      </c>
      <c r="IP327">
        <v>155.96</v>
      </c>
      <c r="IQ327">
        <v>160.78</v>
      </c>
      <c r="IR327">
        <v>160.78</v>
      </c>
      <c r="IS327">
        <v>160.78</v>
      </c>
      <c r="IT327">
        <v>160.78</v>
      </c>
      <c r="IU327">
        <v>160.78</v>
      </c>
      <c r="IV327">
        <v>160.78</v>
      </c>
      <c r="IW327">
        <v>167.21</v>
      </c>
      <c r="IX327">
        <v>173.64</v>
      </c>
      <c r="IY327">
        <v>180.07</v>
      </c>
      <c r="IZ327">
        <v>180.07</v>
      </c>
      <c r="JA327">
        <v>186.5</v>
      </c>
      <c r="JB327">
        <v>192.93</v>
      </c>
      <c r="JC327">
        <v>199.36</v>
      </c>
      <c r="JD327">
        <v>205.79</v>
      </c>
      <c r="JE327">
        <v>212.22</v>
      </c>
      <c r="JF327">
        <v>218.65</v>
      </c>
      <c r="JG327">
        <v>218.65</v>
      </c>
      <c r="JH327">
        <v>225.08</v>
      </c>
      <c r="JI327">
        <v>231.51</v>
      </c>
      <c r="JJ327">
        <v>237.94</v>
      </c>
      <c r="JK327">
        <v>244.37</v>
      </c>
      <c r="JL327">
        <v>250.8</v>
      </c>
      <c r="JM327">
        <v>257.23</v>
      </c>
      <c r="JN327">
        <v>257.23</v>
      </c>
      <c r="JO327">
        <v>263.66000000000003</v>
      </c>
      <c r="JP327">
        <v>270.08999999999997</v>
      </c>
      <c r="JQ327">
        <v>276.52</v>
      </c>
      <c r="JR327">
        <v>282.95</v>
      </c>
      <c r="JS327">
        <v>289.38</v>
      </c>
      <c r="JT327">
        <v>295.81</v>
      </c>
      <c r="JU327">
        <v>295.81</v>
      </c>
      <c r="JV327">
        <v>302.24</v>
      </c>
      <c r="JW327">
        <v>308.67</v>
      </c>
      <c r="JX327">
        <v>315.10000000000002</v>
      </c>
      <c r="JY327">
        <v>321.52999999999997</v>
      </c>
      <c r="JZ327">
        <v>327.96</v>
      </c>
      <c r="KA327">
        <v>334.39</v>
      </c>
      <c r="KB327">
        <v>334.39</v>
      </c>
      <c r="KC327">
        <v>340.82</v>
      </c>
      <c r="KD327">
        <v>347.25</v>
      </c>
      <c r="KE327">
        <v>353.68</v>
      </c>
      <c r="KF327">
        <v>360.11</v>
      </c>
      <c r="KG327">
        <v>366.54</v>
      </c>
      <c r="KH327">
        <v>376.76</v>
      </c>
      <c r="KI327">
        <v>376.76</v>
      </c>
      <c r="KJ327">
        <v>387.47</v>
      </c>
      <c r="KK327">
        <v>398.19</v>
      </c>
      <c r="KL327">
        <v>408.91</v>
      </c>
      <c r="KM327">
        <v>420.15</v>
      </c>
      <c r="KN327">
        <v>435.15</v>
      </c>
      <c r="KO327">
        <v>450.16</v>
      </c>
      <c r="KP327">
        <v>450.16</v>
      </c>
      <c r="KQ327">
        <v>465.16</v>
      </c>
      <c r="KR327">
        <v>480.16</v>
      </c>
      <c r="KS327">
        <v>495.16</v>
      </c>
      <c r="KT327">
        <v>510.17</v>
      </c>
      <c r="KU327">
        <v>525.16999999999996</v>
      </c>
      <c r="KV327">
        <v>540.16999999999996</v>
      </c>
      <c r="KW327">
        <v>540.16999999999996</v>
      </c>
      <c r="KX327">
        <v>555.17999999999995</v>
      </c>
      <c r="KY327">
        <v>570.17999999999995</v>
      </c>
      <c r="KZ327">
        <v>585.17999999999995</v>
      </c>
      <c r="LA327">
        <v>600.17999999999995</v>
      </c>
      <c r="LB327">
        <v>615.19000000000005</v>
      </c>
      <c r="LC327">
        <v>630.19000000000005</v>
      </c>
      <c r="LD327">
        <v>630.19000000000005</v>
      </c>
      <c r="LE327">
        <v>648.80999999999995</v>
      </c>
      <c r="LF327">
        <v>668.1</v>
      </c>
      <c r="LG327">
        <v>687.39</v>
      </c>
      <c r="LH327">
        <v>687.39</v>
      </c>
      <c r="LI327">
        <v>687.39</v>
      </c>
      <c r="LJ327">
        <v>687.39</v>
      </c>
      <c r="LK327">
        <v>687.39</v>
      </c>
      <c r="LL327">
        <v>687.39</v>
      </c>
      <c r="LM327">
        <v>706.67</v>
      </c>
      <c r="LN327">
        <v>725.96</v>
      </c>
      <c r="LO327">
        <v>745.25</v>
      </c>
      <c r="LP327">
        <v>764.54</v>
      </c>
      <c r="LQ327">
        <v>783.83</v>
      </c>
      <c r="LR327">
        <v>783.83</v>
      </c>
      <c r="LS327">
        <v>803.12</v>
      </c>
      <c r="LT327">
        <v>823.1</v>
      </c>
      <c r="LU327">
        <v>844.53</v>
      </c>
      <c r="LV327">
        <v>865.97</v>
      </c>
      <c r="LW327">
        <v>887.4</v>
      </c>
      <c r="LX327">
        <v>908.83</v>
      </c>
      <c r="LY327">
        <v>908.83</v>
      </c>
      <c r="LZ327">
        <v>930.26</v>
      </c>
      <c r="MA327">
        <v>951.7</v>
      </c>
      <c r="MB327">
        <v>973.13</v>
      </c>
      <c r="MC327">
        <v>994.56</v>
      </c>
      <c r="MD327" s="654">
        <v>1015.99</v>
      </c>
      <c r="ME327" s="654">
        <v>1020.24</v>
      </c>
      <c r="MF327" s="654">
        <v>1020.24</v>
      </c>
      <c r="MG327" s="654">
        <v>1020.24</v>
      </c>
      <c r="MH327" s="654">
        <v>1020.24</v>
      </c>
      <c r="MI327" s="654">
        <v>1020.24</v>
      </c>
      <c r="MJ327" s="654">
        <v>1020.24</v>
      </c>
      <c r="MK327" s="654">
        <v>1020.24</v>
      </c>
      <c r="ML327" s="654">
        <v>1020.24</v>
      </c>
      <c r="MM327" s="654">
        <v>1020.24</v>
      </c>
      <c r="MN327" s="654">
        <v>1020.24</v>
      </c>
      <c r="MO327" s="654">
        <v>1020.24</v>
      </c>
      <c r="MP327" s="654">
        <v>1138.32</v>
      </c>
      <c r="MQ327" s="654">
        <v>1288.3800000000001</v>
      </c>
      <c r="MR327" s="654">
        <v>1586.04</v>
      </c>
      <c r="MS327" s="654">
        <v>3044.98</v>
      </c>
      <c r="MT327" s="654">
        <v>3044.98</v>
      </c>
      <c r="MU327" s="654">
        <v>3951.07</v>
      </c>
      <c r="MV327" s="654">
        <v>7629.39</v>
      </c>
      <c r="MW327" s="654">
        <v>18133.02</v>
      </c>
      <c r="MX327" s="654">
        <v>18133.02</v>
      </c>
      <c r="MY327" s="654">
        <v>18133.02</v>
      </c>
      <c r="MZ327" s="654">
        <v>18133.02</v>
      </c>
      <c r="NA327" s="654">
        <v>18133.02</v>
      </c>
      <c r="NB327" s="654">
        <v>18133.02</v>
      </c>
      <c r="NC327" s="654">
        <v>18133.02</v>
      </c>
      <c r="ND327" s="654">
        <v>18133.02</v>
      </c>
      <c r="NE327" s="654">
        <v>18133.02</v>
      </c>
      <c r="NF327" s="654">
        <v>18133.02</v>
      </c>
      <c r="NG327" s="654">
        <v>18133.02</v>
      </c>
      <c r="NH327" s="654">
        <v>18133.02</v>
      </c>
      <c r="NI327" s="654">
        <v>18133.02</v>
      </c>
      <c r="NJ327" s="654">
        <v>18133.02</v>
      </c>
      <c r="NK327" s="654">
        <v>18133.02</v>
      </c>
      <c r="NL327" s="654">
        <v>18133.02</v>
      </c>
      <c r="NM327" s="654">
        <v>18133.02</v>
      </c>
      <c r="NN327" s="654">
        <v>18133.02</v>
      </c>
      <c r="NO327" s="654">
        <v>18133.02</v>
      </c>
      <c r="NP327" s="654">
        <v>18133.02</v>
      </c>
      <c r="NQ327" s="654">
        <v>18133.02</v>
      </c>
      <c r="NR327" s="654">
        <v>18133.02</v>
      </c>
      <c r="NS327" s="654">
        <v>18133.02</v>
      </c>
      <c r="NT327" s="654">
        <v>18133.02</v>
      </c>
      <c r="NU327" s="654">
        <v>18133.02</v>
      </c>
      <c r="NV327" s="654">
        <v>18133.02</v>
      </c>
      <c r="NW327" s="654">
        <v>18133.02</v>
      </c>
      <c r="NX327" s="654">
        <v>18133.02</v>
      </c>
      <c r="NY327" s="654">
        <v>18133.02</v>
      </c>
      <c r="NZ327" s="654">
        <v>18133.02</v>
      </c>
      <c r="OA327" s="654">
        <v>18133.02</v>
      </c>
      <c r="OB327" s="654">
        <v>18133.02</v>
      </c>
      <c r="OC327" s="654">
        <v>18133.02</v>
      </c>
      <c r="OD327" s="654">
        <v>18133.02</v>
      </c>
      <c r="OE327" s="654">
        <v>18133.02</v>
      </c>
      <c r="OF327" s="654">
        <v>18133.02</v>
      </c>
      <c r="OG327" s="654">
        <v>18133.02</v>
      </c>
      <c r="OH327" s="654">
        <v>18133.02</v>
      </c>
      <c r="OI327" s="654">
        <v>18133.02</v>
      </c>
      <c r="OJ327" s="654">
        <v>18133.02</v>
      </c>
      <c r="OK327" s="654">
        <v>18133.02</v>
      </c>
      <c r="OL327" s="654">
        <v>18133.02</v>
      </c>
      <c r="OM327" s="654">
        <v>18133.02</v>
      </c>
      <c r="ON327" s="654">
        <v>18133.02</v>
      </c>
      <c r="OO327" s="654">
        <v>18133.02</v>
      </c>
      <c r="OP327" s="654">
        <v>18133.02</v>
      </c>
      <c r="OQ327" s="654">
        <v>18133.02</v>
      </c>
      <c r="OR327" s="654">
        <v>19280.990000000002</v>
      </c>
      <c r="OS327" s="654">
        <v>20428.96</v>
      </c>
      <c r="OT327" s="654">
        <v>21576.93</v>
      </c>
      <c r="OU327" s="654">
        <v>23107.55</v>
      </c>
      <c r="OV327" s="654">
        <v>25939.21</v>
      </c>
      <c r="OW327" s="654">
        <v>29612.71</v>
      </c>
      <c r="OX327" s="654">
        <v>29612.71</v>
      </c>
      <c r="OY327" s="654">
        <v>29612.71</v>
      </c>
      <c r="OZ327" s="654">
        <v>29612.71</v>
      </c>
      <c r="PA327" s="654">
        <v>29612.71</v>
      </c>
      <c r="PB327" s="654">
        <v>29612.71</v>
      </c>
      <c r="PC327" s="654">
        <v>29819.93</v>
      </c>
      <c r="PD327" s="654">
        <v>30061.68</v>
      </c>
      <c r="PE327" s="654">
        <v>30061.68</v>
      </c>
      <c r="PF327" s="654">
        <v>30648.799999999999</v>
      </c>
      <c r="PG327" s="654">
        <v>30648.799999999999</v>
      </c>
      <c r="PH327" s="654">
        <v>30648.799999999999</v>
      </c>
      <c r="PI327" s="654">
        <v>30648.799999999999</v>
      </c>
      <c r="PJ327" s="654">
        <v>32868.199999999997</v>
      </c>
      <c r="PK327" s="654">
        <v>35457.51</v>
      </c>
      <c r="PL327" s="654">
        <v>35457.51</v>
      </c>
      <c r="PM327" s="654">
        <v>41745.839999999997</v>
      </c>
      <c r="PN327" s="654">
        <v>41745.839999999997</v>
      </c>
      <c r="PO327" s="654">
        <v>41745.839999999997</v>
      </c>
      <c r="PP327" s="654">
        <v>41745.839999999997</v>
      </c>
      <c r="PQ327" s="654">
        <v>42050.17</v>
      </c>
      <c r="PR327" s="654">
        <v>42760.28</v>
      </c>
      <c r="PS327" s="654">
        <v>42760.28</v>
      </c>
      <c r="PT327" s="654">
        <v>43301.59</v>
      </c>
      <c r="PU327" s="654">
        <v>44564.639999999999</v>
      </c>
      <c r="PV327" s="654">
        <v>52620.05</v>
      </c>
      <c r="PW327" s="654">
        <v>71416.03</v>
      </c>
      <c r="PX327" s="654">
        <v>71416.03</v>
      </c>
      <c r="PY327" s="654">
        <v>72085.37</v>
      </c>
      <c r="PZ327" s="654">
        <v>72085.37</v>
      </c>
      <c r="QA327" s="654">
        <v>73647.179999999993</v>
      </c>
      <c r="QB327" s="654">
        <v>75148.63</v>
      </c>
      <c r="QC327" s="654">
        <v>78652.03</v>
      </c>
      <c r="QD327" s="654">
        <v>79460.710000000006</v>
      </c>
      <c r="QE327" s="654">
        <v>81347.64</v>
      </c>
      <c r="QF327" s="654">
        <v>81463.28</v>
      </c>
      <c r="QG327" s="654">
        <v>81463.28</v>
      </c>
      <c r="QH327" s="654">
        <v>81733.100000000006</v>
      </c>
      <c r="QI327" s="654">
        <v>85070.9</v>
      </c>
      <c r="QJ327" s="654">
        <v>92859.1</v>
      </c>
      <c r="QK327" s="654">
        <v>92935.49</v>
      </c>
      <c r="QL327" s="654">
        <v>93113.72</v>
      </c>
      <c r="QM327" s="654">
        <v>93266.76</v>
      </c>
      <c r="QN327" s="654">
        <v>93266.76</v>
      </c>
      <c r="QO327" s="654">
        <v>93623.84</v>
      </c>
      <c r="QP327" s="654">
        <v>95883.81</v>
      </c>
      <c r="QQ327" s="654">
        <v>101157.08</v>
      </c>
      <c r="QR327" s="654">
        <v>105845.69</v>
      </c>
      <c r="QS327" s="654">
        <v>116785.77</v>
      </c>
      <c r="QT327" s="654">
        <v>118450.46</v>
      </c>
      <c r="QU327" s="654">
        <v>118450.46</v>
      </c>
      <c r="QV327" s="654">
        <v>122334.74</v>
      </c>
      <c r="QW327" s="654">
        <v>149542.21</v>
      </c>
      <c r="QX327" s="654">
        <v>153847.81</v>
      </c>
      <c r="QY327" s="654">
        <v>155239.20000000001</v>
      </c>
      <c r="QZ327" s="654">
        <v>158080.41</v>
      </c>
      <c r="RA327" s="654">
        <v>160745.82999999999</v>
      </c>
      <c r="RB327" s="654">
        <v>160745.82999999999</v>
      </c>
      <c r="RC327" s="654">
        <v>172275.68</v>
      </c>
      <c r="RD327" s="654">
        <v>193565.89</v>
      </c>
      <c r="RE327" s="654">
        <v>197970.26</v>
      </c>
      <c r="RF327" s="654">
        <v>205159.13</v>
      </c>
      <c r="RG327" s="654">
        <v>216804.73</v>
      </c>
      <c r="RH327" s="654">
        <v>222799.35999999999</v>
      </c>
      <c r="RI327" s="654">
        <v>222799.35999999999</v>
      </c>
      <c r="RJ327" s="654">
        <v>236052.15</v>
      </c>
      <c r="RK327" s="654">
        <v>246670.41</v>
      </c>
      <c r="RL327" s="654">
        <v>269645.27</v>
      </c>
      <c r="RM327" s="654">
        <v>315753.24</v>
      </c>
      <c r="RN327" s="654">
        <v>340696.01</v>
      </c>
      <c r="RO327" s="654">
        <v>391709.93</v>
      </c>
      <c r="RP327" s="654">
        <v>391709.93</v>
      </c>
      <c r="RQ327" s="654">
        <v>404687.18</v>
      </c>
      <c r="RR327" s="654">
        <v>409602.39</v>
      </c>
      <c r="RS327" s="654">
        <v>423799.69</v>
      </c>
      <c r="RT327" s="654">
        <v>444764.63</v>
      </c>
      <c r="RU327" s="654">
        <v>465754.67</v>
      </c>
      <c r="RV327" s="654">
        <v>468331.29</v>
      </c>
      <c r="RW327" s="654">
        <v>468331.29</v>
      </c>
      <c r="RX327" s="654">
        <v>471107.97</v>
      </c>
      <c r="RY327" s="654">
        <v>477488.5</v>
      </c>
      <c r="RZ327" s="654">
        <v>490119.6</v>
      </c>
      <c r="SA327" s="654">
        <v>498861.67</v>
      </c>
      <c r="SB327" s="654">
        <v>507580.21</v>
      </c>
      <c r="SC327" s="654">
        <v>512896.69</v>
      </c>
      <c r="SD327" s="654">
        <v>512896.69</v>
      </c>
      <c r="SE327" s="654">
        <v>521120.06</v>
      </c>
      <c r="SF327" s="654">
        <v>521627.9</v>
      </c>
      <c r="SG327" s="654">
        <v>522812.86</v>
      </c>
      <c r="SH327" s="654">
        <v>527848.55000000005</v>
      </c>
      <c r="SI327" s="654">
        <v>539598.47</v>
      </c>
      <c r="SJ327" s="654">
        <v>539598.47</v>
      </c>
      <c r="SK327" s="654">
        <v>539598.47</v>
      </c>
      <c r="SL327" s="654">
        <v>539598.47</v>
      </c>
      <c r="SM327" s="654">
        <v>539598.47</v>
      </c>
      <c r="SN327" s="654">
        <v>539598.47</v>
      </c>
      <c r="SO327" s="654">
        <v>539598.47</v>
      </c>
      <c r="SP327" s="654">
        <v>539598.47</v>
      </c>
      <c r="SQ327" s="654">
        <v>539598.47</v>
      </c>
      <c r="SR327" s="654">
        <v>539598.47</v>
      </c>
      <c r="SS327" s="654">
        <v>539598.47</v>
      </c>
      <c r="ST327" s="654">
        <v>539598.47</v>
      </c>
      <c r="SU327" s="654">
        <v>539598.47</v>
      </c>
      <c r="SV327" s="654">
        <v>539598.47</v>
      </c>
      <c r="SW327" s="654">
        <v>539598.47</v>
      </c>
      <c r="SX327" s="654">
        <v>539598.47</v>
      </c>
      <c r="SY327" s="654">
        <v>539598.47</v>
      </c>
      <c r="SZ327" s="654">
        <v>539598.47</v>
      </c>
      <c r="TA327" s="654">
        <v>539598.47</v>
      </c>
      <c r="TB327" s="654">
        <v>539598.47</v>
      </c>
      <c r="TC327" s="654">
        <v>539598.47</v>
      </c>
      <c r="TD327" s="654">
        <v>539598.47</v>
      </c>
      <c r="TE327" s="654">
        <v>539598.47</v>
      </c>
      <c r="TF327" s="654">
        <v>539598.47</v>
      </c>
      <c r="TG327" s="654">
        <v>539598.47</v>
      </c>
      <c r="TH327" s="654">
        <v>539598.47</v>
      </c>
      <c r="TI327" s="654">
        <v>539598.47</v>
      </c>
      <c r="TJ327" s="654">
        <v>539598.47</v>
      </c>
      <c r="TK327" s="654">
        <v>539598.47</v>
      </c>
      <c r="TL327" s="654">
        <v>539598.47</v>
      </c>
      <c r="TM327" s="654">
        <v>539598.47</v>
      </c>
      <c r="TN327" s="654">
        <v>539598.47</v>
      </c>
      <c r="TO327" s="654">
        <v>539598.47</v>
      </c>
      <c r="TP327" s="654">
        <v>539598.47</v>
      </c>
      <c r="TQ327" s="654">
        <v>539598.47</v>
      </c>
      <c r="TR327" s="654">
        <v>539598.47</v>
      </c>
      <c r="TS327" s="654">
        <v>539598.47</v>
      </c>
      <c r="TT327" s="654">
        <v>539598.47</v>
      </c>
      <c r="TU327" s="654">
        <v>539598.47</v>
      </c>
      <c r="TV327" s="654">
        <v>539598.47</v>
      </c>
      <c r="TW327" s="654">
        <v>539598.47</v>
      </c>
      <c r="TX327" s="654">
        <v>539598.47</v>
      </c>
      <c r="TY327" s="654">
        <v>539598.47</v>
      </c>
      <c r="TZ327" s="654">
        <v>539598.47</v>
      </c>
      <c r="UA327" s="654">
        <v>539598.47</v>
      </c>
      <c r="UB327" s="654">
        <v>539598.47</v>
      </c>
      <c r="UC327" s="654">
        <v>539598.47</v>
      </c>
      <c r="UD327" s="654">
        <v>539598.47</v>
      </c>
      <c r="UE327" s="654">
        <v>539598.47</v>
      </c>
      <c r="UF327" s="654">
        <v>539598.47</v>
      </c>
      <c r="UG327" s="654">
        <v>539598.47</v>
      </c>
      <c r="UH327" s="654">
        <v>539598.47</v>
      </c>
      <c r="UI327" s="654">
        <v>539598.47</v>
      </c>
      <c r="UJ327" s="654">
        <v>539598.47</v>
      </c>
      <c r="UK327" s="654">
        <v>539598.47</v>
      </c>
      <c r="UL327" s="654">
        <v>539598.47</v>
      </c>
      <c r="UM327" s="654">
        <v>539598.47</v>
      </c>
      <c r="UN327" s="654">
        <v>539598.47</v>
      </c>
      <c r="UO327" s="654">
        <v>539598.47</v>
      </c>
      <c r="UP327" s="654">
        <v>539598.47</v>
      </c>
      <c r="UQ327" s="654">
        <v>539598.47</v>
      </c>
      <c r="UR327" s="654">
        <v>539598.47</v>
      </c>
      <c r="US327" s="654">
        <v>539598.47</v>
      </c>
      <c r="UT327" s="654">
        <v>539598.47</v>
      </c>
      <c r="UU327" s="654">
        <v>539598.47</v>
      </c>
      <c r="UV327" s="654">
        <v>539598.47</v>
      </c>
      <c r="UW327" s="654">
        <v>539598.47</v>
      </c>
      <c r="UX327" s="654">
        <v>539598.47</v>
      </c>
      <c r="UY327" s="654">
        <v>539598.47</v>
      </c>
      <c r="UZ327" s="654">
        <v>539598.47</v>
      </c>
      <c r="VA327" s="654">
        <v>539598.47</v>
      </c>
      <c r="VB327" s="654">
        <v>539598.47</v>
      </c>
      <c r="VC327" s="654">
        <v>539598.47</v>
      </c>
      <c r="VD327" s="654">
        <v>539598.47</v>
      </c>
      <c r="VE327" s="654">
        <v>539598.47</v>
      </c>
      <c r="VF327" s="654">
        <v>539598.47</v>
      </c>
      <c r="VG327" s="654">
        <v>539598.47</v>
      </c>
      <c r="VH327" s="654">
        <v>539598.47</v>
      </c>
      <c r="VI327" s="654">
        <v>539598.47</v>
      </c>
      <c r="VJ327" s="654">
        <v>539598.47</v>
      </c>
      <c r="VK327" s="654">
        <v>539598.47</v>
      </c>
      <c r="VL327" s="654">
        <v>539598.47</v>
      </c>
      <c r="VM327" s="654">
        <v>539598.47</v>
      </c>
    </row>
    <row r="328" spans="11:585">
      <c r="K328" t="s">
        <v>6195</v>
      </c>
      <c r="M328" s="654">
        <v>192900.72</v>
      </c>
      <c r="N328">
        <v>0</v>
      </c>
      <c r="O328">
        <v>0</v>
      </c>
      <c r="P328">
        <v>0</v>
      </c>
      <c r="Q328">
        <v>0</v>
      </c>
      <c r="R328">
        <v>0</v>
      </c>
      <c r="S328" t="s">
        <v>6192</v>
      </c>
      <c r="SJ328">
        <v>582.72</v>
      </c>
      <c r="SK328" s="654">
        <v>10227.76</v>
      </c>
      <c r="SL328" s="654">
        <v>10227.76</v>
      </c>
      <c r="SM328" s="654">
        <v>10227.76</v>
      </c>
      <c r="SN328" s="654">
        <v>19872.79</v>
      </c>
      <c r="SO328" s="654">
        <v>29517.83</v>
      </c>
      <c r="SP328" s="654">
        <v>39162.86</v>
      </c>
      <c r="SQ328" s="654">
        <v>48807.9</v>
      </c>
      <c r="SR328" s="654">
        <v>58452.94</v>
      </c>
      <c r="SS328" s="654">
        <v>58452.94</v>
      </c>
      <c r="ST328" s="654">
        <v>58452.94</v>
      </c>
      <c r="SU328" s="654">
        <v>68097.97</v>
      </c>
      <c r="SV328" s="654">
        <v>84949.99</v>
      </c>
      <c r="SW328" s="654">
        <v>107455.08</v>
      </c>
      <c r="SX328" s="654">
        <v>132920.65</v>
      </c>
      <c r="SY328" s="654">
        <v>162693</v>
      </c>
      <c r="SZ328" s="654">
        <v>162693</v>
      </c>
      <c r="TA328" s="654">
        <v>162693</v>
      </c>
      <c r="TB328" s="654">
        <v>192900.72</v>
      </c>
      <c r="TC328" s="654">
        <v>192900.72</v>
      </c>
      <c r="TD328" s="654">
        <v>192900.72</v>
      </c>
      <c r="TE328" s="654">
        <v>192900.72</v>
      </c>
      <c r="TF328" s="654">
        <v>192900.72</v>
      </c>
      <c r="TG328" s="654">
        <v>192900.72</v>
      </c>
      <c r="TH328" s="654">
        <v>192900.72</v>
      </c>
      <c r="TI328" s="654">
        <v>192900.72</v>
      </c>
      <c r="TJ328" s="654">
        <v>192900.72</v>
      </c>
      <c r="TK328" s="654">
        <v>192900.72</v>
      </c>
      <c r="TL328" s="654">
        <v>192900.72</v>
      </c>
      <c r="TM328" s="654">
        <v>192900.72</v>
      </c>
      <c r="TN328" s="654">
        <v>192900.72</v>
      </c>
      <c r="TO328" s="654">
        <v>192900.72</v>
      </c>
      <c r="TP328" s="654">
        <v>192900.72</v>
      </c>
      <c r="TQ328" s="654">
        <v>192900.72</v>
      </c>
      <c r="TR328" s="654">
        <v>192900.72</v>
      </c>
      <c r="TS328" s="654">
        <v>192900.72</v>
      </c>
      <c r="TT328" s="654">
        <v>192900.72</v>
      </c>
      <c r="TU328" s="654">
        <v>192900.72</v>
      </c>
      <c r="TV328" s="654">
        <v>192900.72</v>
      </c>
      <c r="TW328" s="654">
        <v>192900.72</v>
      </c>
      <c r="TX328" s="654">
        <v>192900.72</v>
      </c>
      <c r="TY328" s="654">
        <v>192900.72</v>
      </c>
      <c r="TZ328" s="654">
        <v>192900.72</v>
      </c>
      <c r="UA328" s="654">
        <v>192900.72</v>
      </c>
      <c r="UB328" s="654">
        <v>192900.72</v>
      </c>
      <c r="UC328" s="654">
        <v>192900.72</v>
      </c>
      <c r="UD328" s="654">
        <v>192900.72</v>
      </c>
      <c r="UE328" s="654">
        <v>192900.72</v>
      </c>
      <c r="UF328" s="654">
        <v>192900.72</v>
      </c>
      <c r="UG328" s="654">
        <v>192900.72</v>
      </c>
      <c r="UH328" s="654">
        <v>192900.72</v>
      </c>
      <c r="UI328" s="654">
        <v>192900.72</v>
      </c>
      <c r="UJ328" s="654">
        <v>192900.72</v>
      </c>
      <c r="UK328" s="654">
        <v>192900.72</v>
      </c>
      <c r="UL328" s="654">
        <v>192900.72</v>
      </c>
      <c r="UM328" s="654">
        <v>192900.72</v>
      </c>
      <c r="UN328" s="654">
        <v>192900.72</v>
      </c>
      <c r="UO328" s="654">
        <v>192900.72</v>
      </c>
      <c r="UP328" s="654">
        <v>192900.72</v>
      </c>
      <c r="UQ328" s="654">
        <v>192900.72</v>
      </c>
      <c r="UR328" s="654">
        <v>192900.72</v>
      </c>
      <c r="US328" s="654">
        <v>192900.72</v>
      </c>
      <c r="UT328" s="654">
        <v>192900.72</v>
      </c>
      <c r="UU328" s="654">
        <v>192900.72</v>
      </c>
      <c r="UV328" s="654">
        <v>192900.72</v>
      </c>
      <c r="UW328" s="654">
        <v>192900.72</v>
      </c>
      <c r="UX328" s="654">
        <v>192900.72</v>
      </c>
      <c r="UY328" s="654">
        <v>192900.72</v>
      </c>
      <c r="UZ328" s="654">
        <v>192900.72</v>
      </c>
      <c r="VA328" s="654">
        <v>192900.72</v>
      </c>
      <c r="VB328" s="654">
        <v>192900.72</v>
      </c>
      <c r="VC328" s="654">
        <v>192900.72</v>
      </c>
      <c r="VD328" s="654">
        <v>192900.72</v>
      </c>
      <c r="VE328" s="654">
        <v>192900.72</v>
      </c>
      <c r="VF328" s="654">
        <v>192900.72</v>
      </c>
      <c r="VG328" s="654">
        <v>192900.72</v>
      </c>
      <c r="VH328" s="654">
        <v>192900.72</v>
      </c>
      <c r="VI328" s="654">
        <v>192900.72</v>
      </c>
      <c r="VJ328" s="654">
        <v>192900.72</v>
      </c>
      <c r="VK328" s="654">
        <v>192900.72</v>
      </c>
      <c r="VL328" s="654">
        <v>192900.72</v>
      </c>
      <c r="VM328" s="654">
        <v>192900.72</v>
      </c>
    </row>
    <row r="329" spans="11:585">
      <c r="K329" t="s">
        <v>1441</v>
      </c>
      <c r="M329">
        <v>0</v>
      </c>
      <c r="N329">
        <v>0</v>
      </c>
      <c r="O329">
        <v>0</v>
      </c>
      <c r="P329">
        <v>0</v>
      </c>
      <c r="Q329">
        <v>0</v>
      </c>
      <c r="R329">
        <v>0</v>
      </c>
      <c r="S329" t="s">
        <v>6192</v>
      </c>
    </row>
    <row r="331" spans="11:585">
      <c r="M331" s="654"/>
    </row>
    <row r="332" spans="11:585">
      <c r="M332" s="654"/>
    </row>
    <row r="335" spans="11:585">
      <c r="M335" s="654"/>
    </row>
    <row r="347" spans="3:521">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8"/>
      <c r="AU347" s="98"/>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c r="BT347" s="98"/>
      <c r="BU347" s="98"/>
      <c r="BV347" s="98"/>
      <c r="BW347" s="98"/>
      <c r="BX347" s="98"/>
      <c r="BY347" s="98"/>
      <c r="BZ347" s="98"/>
      <c r="CA347" s="98"/>
      <c r="CB347" s="98"/>
      <c r="CC347" s="98"/>
      <c r="CD347" s="98"/>
      <c r="CE347" s="98"/>
      <c r="CF347" s="98"/>
      <c r="CG347" s="98"/>
      <c r="CH347" s="98"/>
      <c r="CI347" s="98"/>
      <c r="CJ347" s="98"/>
      <c r="CK347" s="98"/>
      <c r="CL347" s="98"/>
      <c r="CM347" s="98"/>
      <c r="CN347" s="98"/>
      <c r="CO347" s="98"/>
      <c r="CP347" s="98"/>
      <c r="CQ347" s="98"/>
      <c r="CR347" s="98"/>
      <c r="CS347" s="98"/>
      <c r="CT347" s="98"/>
      <c r="CU347" s="98"/>
      <c r="CV347" s="98"/>
      <c r="CW347" s="98"/>
      <c r="CX347" s="98"/>
      <c r="CY347" s="98"/>
      <c r="CZ347" s="98"/>
      <c r="DA347" s="98"/>
      <c r="DB347" s="98"/>
      <c r="DC347" s="98"/>
      <c r="DD347" s="98"/>
      <c r="DE347" s="98"/>
      <c r="DF347" s="98"/>
      <c r="DG347" s="98"/>
      <c r="DH347" s="98"/>
      <c r="DI347" s="98"/>
      <c r="DJ347" s="98"/>
      <c r="DK347" s="98"/>
      <c r="DL347" s="98"/>
      <c r="DM347" s="98"/>
      <c r="DN347" s="98"/>
      <c r="DO347" s="98"/>
      <c r="DP347" s="98"/>
      <c r="DQ347" s="98"/>
      <c r="DR347" s="98"/>
      <c r="DS347" s="98"/>
      <c r="DT347" s="98"/>
      <c r="DU347" s="98"/>
      <c r="DV347" s="98"/>
      <c r="DW347" s="98"/>
      <c r="DX347" s="98"/>
      <c r="DY347" s="98"/>
      <c r="DZ347" s="98"/>
      <c r="EA347" s="98"/>
      <c r="EB347" s="98"/>
      <c r="EC347" s="98"/>
      <c r="ED347" s="98"/>
      <c r="EE347" s="98"/>
      <c r="EF347" s="98"/>
      <c r="EG347" s="98"/>
      <c r="EH347" s="98"/>
      <c r="EI347" s="98"/>
      <c r="EJ347" s="98"/>
      <c r="EK347" s="98"/>
      <c r="EL347" s="98"/>
      <c r="EM347" s="98"/>
      <c r="EN347" s="98"/>
      <c r="EO347" s="98"/>
      <c r="EP347" s="98"/>
      <c r="EQ347" s="98"/>
      <c r="ER347" s="98"/>
      <c r="ES347" s="98"/>
      <c r="ET347" s="98"/>
      <c r="EU347" s="98"/>
      <c r="EV347" s="98"/>
      <c r="EW347" s="98"/>
      <c r="EX347" s="98"/>
      <c r="EY347" s="98"/>
      <c r="EZ347" s="98"/>
      <c r="FA347" s="98"/>
      <c r="FB347" s="98"/>
      <c r="FC347" s="98"/>
      <c r="FD347" s="98"/>
      <c r="FE347" s="98"/>
      <c r="FF347" s="98"/>
      <c r="FG347" s="98"/>
      <c r="FH347" s="98"/>
      <c r="FI347" s="98"/>
      <c r="FJ347" s="98"/>
      <c r="FK347" s="98"/>
      <c r="FL347" s="98"/>
      <c r="FM347" s="98"/>
      <c r="FN347" s="98"/>
      <c r="FO347" s="98"/>
      <c r="FP347" s="98"/>
      <c r="FQ347" s="98"/>
      <c r="FR347" s="98"/>
      <c r="FS347" s="98"/>
      <c r="FT347" s="98"/>
      <c r="FU347" s="98"/>
      <c r="FV347" s="98"/>
      <c r="FW347" s="98"/>
      <c r="FX347" s="98"/>
      <c r="FY347" s="98"/>
      <c r="FZ347" s="98"/>
      <c r="GA347" s="98"/>
      <c r="GB347" s="98"/>
      <c r="GC347" s="98"/>
      <c r="GD347" s="98"/>
      <c r="GE347" s="98"/>
      <c r="GF347" s="98"/>
      <c r="GG347" s="98"/>
      <c r="GH347" s="98"/>
      <c r="GI347" s="98"/>
      <c r="GJ347" s="98"/>
      <c r="GK347" s="98"/>
      <c r="GL347" s="98"/>
      <c r="GM347" s="98"/>
      <c r="GN347" s="98"/>
      <c r="GO347" s="98"/>
      <c r="GP347" s="98"/>
      <c r="GQ347" s="98"/>
      <c r="GR347" s="98"/>
      <c r="GS347" s="98"/>
      <c r="GT347" s="98"/>
      <c r="GU347" s="98"/>
      <c r="GV347" s="98"/>
      <c r="GW347" s="98"/>
      <c r="GX347" s="98"/>
      <c r="GY347" s="98"/>
      <c r="GZ347" s="98"/>
      <c r="HA347" s="98"/>
      <c r="HB347" s="98"/>
      <c r="HC347" s="98"/>
      <c r="HD347" s="98"/>
      <c r="HE347" s="98"/>
      <c r="HF347" s="98"/>
      <c r="HG347" s="98"/>
      <c r="HH347" s="98"/>
      <c r="HI347" s="98"/>
      <c r="HJ347" s="98"/>
      <c r="HK347" s="98"/>
      <c r="HL347" s="98"/>
      <c r="HM347" s="98"/>
      <c r="HN347" s="98"/>
      <c r="HO347" s="98"/>
      <c r="HP347" s="98"/>
      <c r="HQ347" s="98"/>
      <c r="HR347" s="98"/>
      <c r="HS347" s="98"/>
      <c r="HT347" s="98"/>
      <c r="HU347" s="98"/>
      <c r="HV347" s="98"/>
      <c r="HW347" s="98"/>
      <c r="HX347" s="98"/>
      <c r="HY347" s="98"/>
      <c r="HZ347" s="98"/>
      <c r="IA347" s="98"/>
      <c r="IB347" s="98"/>
      <c r="IC347" s="98"/>
      <c r="ID347" s="98"/>
      <c r="IE347" s="98"/>
      <c r="IF347" s="98"/>
      <c r="IG347" s="98"/>
      <c r="IH347" s="98"/>
      <c r="II347" s="98"/>
      <c r="IJ347" s="98"/>
      <c r="IK347" s="98"/>
      <c r="IL347" s="98"/>
      <c r="IM347" s="98"/>
      <c r="IN347" s="98"/>
      <c r="IO347" s="98"/>
      <c r="IP347" s="98"/>
      <c r="IQ347" s="98"/>
      <c r="IR347" s="98"/>
      <c r="IS347" s="98"/>
      <c r="IT347" s="98"/>
      <c r="IU347" s="98"/>
      <c r="IV347" s="98"/>
      <c r="IW347" s="98"/>
      <c r="IX347" s="98"/>
      <c r="IY347" s="98"/>
      <c r="IZ347" s="98"/>
      <c r="JA347" s="98"/>
      <c r="JB347" s="98"/>
      <c r="JC347" s="98"/>
      <c r="JD347" s="98"/>
      <c r="JE347" s="98"/>
      <c r="JF347" s="98"/>
      <c r="JG347" s="98"/>
      <c r="JH347" s="98"/>
      <c r="JI347" s="98"/>
      <c r="JJ347" s="98"/>
      <c r="JK347" s="98"/>
      <c r="JL347" s="98"/>
      <c r="JM347" s="98"/>
      <c r="JN347" s="98"/>
      <c r="JO347" s="98"/>
      <c r="JP347" s="98"/>
      <c r="JQ347" s="98"/>
      <c r="JR347" s="98"/>
      <c r="JS347" s="98"/>
      <c r="JT347" s="98"/>
      <c r="JU347" s="98"/>
      <c r="JV347" s="98"/>
      <c r="JW347" s="98"/>
      <c r="JX347" s="98"/>
      <c r="JY347" s="98"/>
      <c r="JZ347" s="98"/>
      <c r="KA347" s="98"/>
      <c r="KB347" s="98"/>
      <c r="KC347" s="98"/>
      <c r="KD347" s="98"/>
      <c r="KE347" s="98"/>
      <c r="KF347" s="98"/>
      <c r="KG347" s="98"/>
      <c r="KH347" s="98"/>
      <c r="KI347" s="98"/>
      <c r="KJ347" s="98"/>
      <c r="KK347" s="98"/>
      <c r="KL347" s="98"/>
      <c r="KM347" s="98"/>
      <c r="KN347" s="98"/>
      <c r="KO347" s="98"/>
      <c r="KP347" s="98"/>
      <c r="KQ347" s="98"/>
      <c r="KR347" s="98"/>
      <c r="KS347" s="98"/>
      <c r="KT347" s="98"/>
      <c r="KU347" s="98"/>
      <c r="KV347" s="98"/>
      <c r="KW347" s="98"/>
      <c r="KX347" s="98"/>
      <c r="KY347" s="98"/>
      <c r="KZ347" s="98"/>
      <c r="LA347" s="98"/>
      <c r="LB347" s="98"/>
      <c r="LC347" s="98"/>
      <c r="LD347" s="98"/>
      <c r="LE347" s="98"/>
      <c r="LF347" s="98"/>
      <c r="LG347" s="98"/>
      <c r="LH347" s="98"/>
      <c r="LI347" s="98"/>
      <c r="LJ347" s="98"/>
      <c r="LK347" s="98"/>
      <c r="LL347" s="98"/>
      <c r="LM347" s="98"/>
      <c r="LN347" s="98"/>
      <c r="LO347" s="98"/>
      <c r="LP347" s="98"/>
      <c r="LQ347" s="98"/>
      <c r="LR347" s="98"/>
      <c r="LS347" s="98"/>
      <c r="LT347" s="98"/>
      <c r="LU347" s="98"/>
      <c r="LV347" s="98"/>
      <c r="LW347" s="98"/>
      <c r="LX347" s="98"/>
      <c r="LY347" s="98"/>
      <c r="LZ347" s="98"/>
      <c r="MA347" s="98"/>
      <c r="MB347" s="98"/>
      <c r="MC347" s="98"/>
      <c r="MD347" s="98"/>
      <c r="ME347" s="98"/>
      <c r="MF347" s="98"/>
      <c r="MG347" s="98"/>
      <c r="MH347" s="98"/>
      <c r="MI347" s="98"/>
      <c r="MJ347" s="98"/>
      <c r="MK347" s="98"/>
      <c r="ML347" s="98"/>
      <c r="MM347" s="98"/>
      <c r="MN347" s="98"/>
      <c r="MO347" s="98"/>
      <c r="MP347" s="98"/>
      <c r="MQ347" s="98"/>
      <c r="MR347" s="98"/>
      <c r="MS347" s="98"/>
      <c r="MT347" s="98"/>
      <c r="MU347" s="98"/>
      <c r="MV347" s="98"/>
      <c r="MW347" s="98"/>
      <c r="MX347" s="98"/>
      <c r="MY347" s="98"/>
      <c r="MZ347" s="98"/>
      <c r="NA347" s="98"/>
      <c r="NB347" s="98"/>
      <c r="NC347" s="98"/>
      <c r="ND347" s="98"/>
      <c r="NE347" s="98"/>
      <c r="NF347" s="98"/>
      <c r="NG347" s="98"/>
      <c r="NH347" s="98"/>
      <c r="NI347" s="98"/>
      <c r="NJ347" s="98"/>
      <c r="NK347" s="98"/>
      <c r="NL347" s="98"/>
      <c r="NM347" s="98"/>
      <c r="NN347" s="98"/>
      <c r="NO347" s="98"/>
      <c r="NP347" s="98"/>
      <c r="NQ347" s="98"/>
      <c r="NR347" s="98"/>
      <c r="NS347" s="98"/>
      <c r="NT347" s="98"/>
      <c r="NU347" s="98"/>
      <c r="NV347" s="98"/>
      <c r="NW347" s="98"/>
      <c r="NX347" s="98"/>
      <c r="NY347" s="98"/>
      <c r="NZ347" s="98"/>
      <c r="OA347" s="98"/>
      <c r="OB347" s="98"/>
      <c r="OC347" s="98"/>
      <c r="OD347" s="98"/>
      <c r="OE347" s="98"/>
      <c r="OF347" s="98"/>
      <c r="OG347" s="98"/>
      <c r="OH347" s="98"/>
      <c r="OI347" s="98"/>
      <c r="OJ347" s="98"/>
      <c r="OK347" s="98"/>
      <c r="OL347" s="98"/>
      <c r="OM347" s="98"/>
      <c r="ON347" s="98"/>
      <c r="OO347" s="98"/>
      <c r="OP347" s="98"/>
      <c r="OQ347" s="98"/>
      <c r="OR347" s="98"/>
      <c r="OS347" s="98"/>
      <c r="OT347" s="98"/>
      <c r="OU347" s="98"/>
      <c r="OV347" s="98"/>
      <c r="OW347" s="98"/>
      <c r="OX347" s="98"/>
      <c r="OY347" s="98"/>
      <c r="OZ347" s="98"/>
      <c r="PA347" s="98"/>
      <c r="PB347" s="98"/>
      <c r="PC347" s="98"/>
      <c r="PD347" s="98"/>
      <c r="PE347" s="98"/>
      <c r="PF347" s="98"/>
      <c r="PG347" s="98"/>
      <c r="PH347" s="98"/>
      <c r="PI347" s="98"/>
      <c r="PJ347" s="98"/>
      <c r="PK347" s="98"/>
      <c r="PL347" s="98"/>
      <c r="PM347" s="98"/>
      <c r="PN347" s="98"/>
      <c r="PO347" s="98"/>
      <c r="PP347" s="98"/>
      <c r="PQ347" s="98"/>
      <c r="PR347" s="98"/>
      <c r="PS347" s="98"/>
      <c r="PT347" s="98"/>
      <c r="PU347" s="98"/>
      <c r="PV347" s="98"/>
      <c r="PW347" s="98"/>
      <c r="PX347" s="98"/>
      <c r="PY347" s="98"/>
      <c r="PZ347" s="98"/>
      <c r="QA347" s="98"/>
      <c r="QB347" s="98"/>
      <c r="QC347" s="98"/>
      <c r="QD347" s="98"/>
      <c r="QE347" s="98"/>
      <c r="QF347" s="98"/>
      <c r="QG347" s="98"/>
      <c r="QH347" s="98"/>
      <c r="QI347" s="98"/>
      <c r="QJ347" s="98"/>
      <c r="QK347" s="98"/>
      <c r="QL347" s="98"/>
      <c r="QM347" s="98"/>
      <c r="QN347" s="98"/>
      <c r="QO347" s="98"/>
      <c r="QP347" s="98"/>
      <c r="QQ347" s="98"/>
      <c r="QR347" s="98"/>
      <c r="QS347" s="98"/>
      <c r="QT347" s="98"/>
      <c r="QU347" s="98"/>
      <c r="QV347" s="98"/>
      <c r="QW347" s="98"/>
      <c r="QX347" s="98"/>
      <c r="QY347" s="98"/>
      <c r="QZ347" s="98"/>
      <c r="RA347" s="98"/>
      <c r="RB347" s="98"/>
      <c r="RC347" s="98"/>
      <c r="RD347" s="98"/>
      <c r="RE347" s="98"/>
      <c r="RF347" s="98"/>
      <c r="RG347" s="98"/>
      <c r="RH347" s="98"/>
      <c r="RI347" s="98"/>
      <c r="RJ347" s="98"/>
      <c r="RK347" s="98"/>
      <c r="RL347" s="98"/>
      <c r="RM347" s="98"/>
      <c r="RN347" s="98"/>
      <c r="RO347" s="98"/>
      <c r="RP347" s="98"/>
      <c r="RQ347" s="98"/>
      <c r="RR347" s="98"/>
      <c r="RS347" s="98"/>
      <c r="RT347" s="98"/>
      <c r="RU347" s="98"/>
      <c r="RV347" s="98"/>
      <c r="RW347" s="98"/>
      <c r="RX347" s="98"/>
      <c r="RY347" s="98"/>
      <c r="RZ347" s="98"/>
      <c r="SA347" s="98"/>
      <c r="SB347" s="98"/>
      <c r="SC347" s="98"/>
      <c r="SD347" s="98"/>
      <c r="SE347" s="98"/>
      <c r="SF347" s="98"/>
      <c r="SG347" s="98"/>
      <c r="SH347" s="98"/>
      <c r="SI347" s="98"/>
      <c r="SJ347" s="98"/>
      <c r="SK347" s="98"/>
      <c r="SL347" s="98"/>
      <c r="SM347" s="98"/>
      <c r="SN347" s="98"/>
      <c r="SO347" s="98"/>
      <c r="SP347" s="98"/>
      <c r="SQ347" s="98"/>
      <c r="SR347" s="98"/>
      <c r="SS347" s="98"/>
      <c r="ST347" s="98"/>
      <c r="SU347" s="98"/>
      <c r="SV347" s="98"/>
      <c r="SW347" s="98"/>
      <c r="SX347" s="98"/>
      <c r="SY347" s="98"/>
      <c r="SZ347" s="98"/>
      <c r="TA347" s="98"/>
    </row>
    <row r="348" spans="3:521">
      <c r="C348" s="654"/>
      <c r="J348" s="654"/>
      <c r="K348" s="654"/>
      <c r="L348" s="654"/>
      <c r="M348" s="654"/>
      <c r="N348" s="654"/>
      <c r="O348" s="654"/>
      <c r="P348" s="654"/>
      <c r="Q348" s="654"/>
      <c r="R348" s="654"/>
      <c r="S348" s="654"/>
      <c r="T348" s="654"/>
      <c r="U348" s="654"/>
      <c r="V348" s="654"/>
      <c r="W348" s="654"/>
      <c r="X348" s="654"/>
      <c r="Y348" s="654"/>
      <c r="Z348" s="654"/>
      <c r="AA348" s="654"/>
      <c r="QF348" s="654"/>
      <c r="QG348" s="654"/>
      <c r="QH348" s="654"/>
      <c r="QI348" s="654"/>
      <c r="QJ348" s="654"/>
      <c r="QK348" s="654"/>
      <c r="QL348" s="654"/>
      <c r="QM348" s="654"/>
      <c r="QN348" s="654"/>
      <c r="QO348" s="654"/>
      <c r="QP348" s="654"/>
      <c r="QQ348" s="654"/>
      <c r="QR348" s="654"/>
      <c r="QS348" s="654"/>
      <c r="QT348" s="654"/>
      <c r="QU348" s="654"/>
      <c r="QV348" s="654"/>
      <c r="QW348" s="654"/>
      <c r="QX348" s="654"/>
      <c r="QY348" s="654"/>
      <c r="QZ348" s="654"/>
      <c r="RA348" s="654"/>
      <c r="RB348" s="654"/>
      <c r="RC348" s="654"/>
      <c r="RD348" s="654"/>
      <c r="RE348" s="654"/>
      <c r="RF348" s="654"/>
      <c r="RG348" s="654"/>
      <c r="RH348" s="654"/>
      <c r="RI348" s="654"/>
      <c r="RJ348" s="654"/>
      <c r="RK348" s="654"/>
      <c r="RL348" s="654"/>
      <c r="RM348" s="654"/>
      <c r="RN348" s="654"/>
      <c r="RO348" s="654"/>
      <c r="RP348" s="654"/>
      <c r="RQ348" s="654"/>
      <c r="RR348" s="654"/>
      <c r="RS348" s="654"/>
      <c r="RT348" s="654"/>
      <c r="RU348" s="654"/>
      <c r="RV348" s="654"/>
      <c r="RW348" s="654"/>
      <c r="RX348" s="654"/>
      <c r="RY348" s="654"/>
      <c r="RZ348" s="654"/>
      <c r="SA348" s="654"/>
      <c r="SB348" s="654"/>
      <c r="SC348" s="654"/>
      <c r="SD348" s="654"/>
      <c r="SE348" s="654"/>
      <c r="SF348" s="654"/>
      <c r="SG348" s="654"/>
      <c r="SH348" s="654"/>
      <c r="SI348" s="654"/>
      <c r="SJ348" s="654"/>
      <c r="SK348" s="654"/>
      <c r="SL348" s="654"/>
      <c r="SM348" s="654"/>
      <c r="SN348" s="654"/>
      <c r="SO348" s="654"/>
      <c r="SP348" s="654"/>
      <c r="SQ348" s="654"/>
      <c r="SR348" s="654"/>
      <c r="SS348" s="654"/>
      <c r="ST348" s="654"/>
      <c r="SU348" s="654"/>
      <c r="SV348" s="654"/>
      <c r="SW348" s="654"/>
      <c r="SX348" s="654"/>
      <c r="SY348" s="654"/>
      <c r="SZ348" s="654"/>
      <c r="TA348" s="654"/>
    </row>
    <row r="349" spans="3:521">
      <c r="C349" s="654"/>
      <c r="X349" s="654"/>
      <c r="Y349" s="654"/>
      <c r="Z349" s="654"/>
      <c r="AA349" s="654"/>
      <c r="AN349" s="654"/>
      <c r="AO349" s="654"/>
      <c r="AP349" s="654"/>
      <c r="AQ349" s="654"/>
      <c r="AR349" s="654"/>
      <c r="AS349" s="654"/>
      <c r="AT349" s="654"/>
      <c r="AU349" s="654"/>
      <c r="AV349" s="654"/>
      <c r="AW349" s="654"/>
      <c r="AX349" s="654"/>
      <c r="AY349" s="654"/>
      <c r="AZ349" s="654"/>
      <c r="BA349" s="654"/>
      <c r="BB349" s="654"/>
      <c r="BC349" s="654"/>
      <c r="BD349" s="654"/>
      <c r="BE349" s="654"/>
      <c r="BF349" s="654"/>
      <c r="BG349" s="654"/>
      <c r="BH349" s="654"/>
      <c r="BI349" s="654"/>
      <c r="BJ349" s="654"/>
      <c r="BK349" s="654"/>
      <c r="BL349" s="654"/>
      <c r="BM349" s="654"/>
      <c r="BN349" s="654"/>
      <c r="BO349" s="654"/>
      <c r="BP349" s="654"/>
      <c r="BQ349" s="654"/>
      <c r="BR349" s="654"/>
      <c r="BS349" s="654"/>
      <c r="BT349" s="654"/>
      <c r="BU349" s="654"/>
      <c r="BV349" s="654"/>
      <c r="BW349" s="654"/>
      <c r="BX349" s="654"/>
      <c r="BY349" s="654"/>
      <c r="BZ349" s="654"/>
      <c r="CA349" s="654"/>
      <c r="CB349" s="654"/>
      <c r="CC349" s="654"/>
      <c r="CD349" s="654"/>
      <c r="CE349" s="654"/>
      <c r="CF349" s="654"/>
      <c r="CG349" s="654"/>
      <c r="CH349" s="654"/>
      <c r="CI349" s="654"/>
      <c r="CJ349" s="654"/>
      <c r="CK349" s="654"/>
      <c r="CL349" s="654"/>
      <c r="CM349" s="654"/>
      <c r="CN349" s="654"/>
      <c r="CO349" s="654"/>
      <c r="CP349" s="654"/>
      <c r="CQ349" s="654"/>
      <c r="CR349" s="654"/>
      <c r="CS349" s="654"/>
      <c r="CT349" s="654"/>
      <c r="CU349" s="654"/>
      <c r="CV349" s="654"/>
      <c r="CW349" s="654"/>
      <c r="CX349" s="654"/>
      <c r="CY349" s="654"/>
      <c r="CZ349" s="654"/>
      <c r="DA349" s="654"/>
      <c r="DB349" s="654"/>
      <c r="DC349" s="654"/>
      <c r="DD349" s="654"/>
      <c r="DE349" s="654"/>
      <c r="DF349" s="654"/>
      <c r="DG349" s="654"/>
      <c r="DH349" s="654"/>
      <c r="DI349" s="654"/>
      <c r="DJ349" s="654"/>
      <c r="DK349" s="654"/>
      <c r="DL349" s="654"/>
      <c r="DM349" s="654"/>
      <c r="DN349" s="654"/>
      <c r="DO349" s="654"/>
      <c r="DP349" s="654"/>
      <c r="DQ349" s="654"/>
      <c r="DR349" s="654"/>
      <c r="DS349" s="654"/>
      <c r="DT349" s="654"/>
      <c r="DU349" s="654"/>
      <c r="DV349" s="654"/>
      <c r="DW349" s="654"/>
      <c r="DX349" s="654"/>
      <c r="DY349" s="654"/>
      <c r="DZ349" s="654"/>
      <c r="EA349" s="654"/>
      <c r="EB349" s="654"/>
      <c r="EC349" s="654"/>
      <c r="ED349" s="654"/>
      <c r="EE349" s="654"/>
      <c r="EF349" s="654"/>
      <c r="EG349" s="654"/>
      <c r="EH349" s="654"/>
      <c r="EI349" s="654"/>
      <c r="EJ349" s="654"/>
      <c r="EK349" s="654"/>
      <c r="EL349" s="654"/>
      <c r="EM349" s="654"/>
      <c r="EN349" s="654"/>
      <c r="EO349" s="654"/>
      <c r="EP349" s="654"/>
      <c r="EQ349" s="654"/>
      <c r="ER349" s="654"/>
      <c r="ES349" s="654"/>
      <c r="ET349" s="654"/>
      <c r="EU349" s="654"/>
      <c r="EV349" s="654"/>
      <c r="EW349" s="654"/>
      <c r="EX349" s="654"/>
      <c r="EY349" s="654"/>
      <c r="EZ349" s="654"/>
      <c r="FA349" s="654"/>
      <c r="FB349" s="654"/>
      <c r="FC349" s="654"/>
      <c r="FD349" s="654"/>
      <c r="FE349" s="654"/>
      <c r="FF349" s="654"/>
      <c r="FG349" s="654"/>
      <c r="FH349" s="654"/>
      <c r="FI349" s="654"/>
      <c r="FJ349" s="654"/>
      <c r="FK349" s="654"/>
      <c r="FL349" s="654"/>
      <c r="FM349" s="654"/>
      <c r="FN349" s="654"/>
      <c r="FO349" s="654"/>
      <c r="FP349" s="654"/>
      <c r="FQ349" s="654"/>
      <c r="FR349" s="654"/>
      <c r="FS349" s="654"/>
      <c r="FT349" s="654"/>
      <c r="FU349" s="654"/>
      <c r="FV349" s="654"/>
      <c r="FW349" s="654"/>
      <c r="FX349" s="654"/>
      <c r="FY349" s="654"/>
      <c r="FZ349" s="654"/>
      <c r="GA349" s="654"/>
      <c r="GB349" s="654"/>
      <c r="GC349" s="654"/>
      <c r="GD349" s="654"/>
      <c r="GE349" s="654"/>
      <c r="GF349" s="654"/>
      <c r="GG349" s="654"/>
      <c r="GH349" s="654"/>
      <c r="GI349" s="654"/>
      <c r="GJ349" s="654"/>
      <c r="GK349" s="654"/>
      <c r="GL349" s="654"/>
      <c r="GM349" s="654"/>
      <c r="GN349" s="654"/>
      <c r="GO349" s="654"/>
      <c r="GP349" s="654"/>
      <c r="GQ349" s="654"/>
      <c r="GR349" s="654"/>
      <c r="GS349" s="654"/>
      <c r="GT349" s="654"/>
      <c r="GU349" s="654"/>
      <c r="GV349" s="654"/>
      <c r="GW349" s="654"/>
      <c r="GX349" s="654"/>
      <c r="GY349" s="654"/>
      <c r="GZ349" s="654"/>
      <c r="HA349" s="654"/>
      <c r="HB349" s="654"/>
      <c r="HC349" s="654"/>
      <c r="HD349" s="654"/>
      <c r="HE349" s="654"/>
      <c r="HF349" s="654"/>
      <c r="HG349" s="654"/>
      <c r="HH349" s="654"/>
      <c r="HI349" s="654"/>
      <c r="HJ349" s="654"/>
      <c r="HK349" s="654"/>
      <c r="HL349" s="654"/>
      <c r="HM349" s="654"/>
      <c r="HN349" s="654"/>
      <c r="HO349" s="654"/>
      <c r="HP349" s="654"/>
      <c r="HQ349" s="654"/>
      <c r="HR349" s="654"/>
      <c r="HS349" s="654"/>
      <c r="HT349" s="654"/>
      <c r="HU349" s="654"/>
      <c r="HV349" s="654"/>
      <c r="HW349" s="654"/>
      <c r="HX349" s="654"/>
      <c r="HY349" s="654"/>
      <c r="HZ349" s="654"/>
      <c r="IA349" s="654"/>
      <c r="IB349" s="654"/>
      <c r="IC349" s="654"/>
      <c r="ID349" s="654"/>
      <c r="IE349" s="654"/>
      <c r="IF349" s="654"/>
      <c r="IG349" s="654"/>
      <c r="IH349" s="654"/>
      <c r="II349" s="654"/>
      <c r="IJ349" s="654"/>
      <c r="IK349" s="654"/>
      <c r="IL349" s="654"/>
      <c r="IM349" s="654"/>
      <c r="IN349" s="654"/>
      <c r="IO349" s="654"/>
      <c r="IP349" s="654"/>
      <c r="IQ349" s="654"/>
      <c r="IR349" s="654"/>
      <c r="IS349" s="654"/>
      <c r="IT349" s="654"/>
      <c r="IU349" s="654"/>
      <c r="IV349" s="654"/>
      <c r="IW349" s="654"/>
      <c r="IX349" s="654"/>
      <c r="IY349" s="654"/>
      <c r="IZ349" s="654"/>
      <c r="JA349" s="654"/>
      <c r="JB349" s="654"/>
      <c r="JC349" s="654"/>
      <c r="JD349" s="654"/>
      <c r="JE349" s="654"/>
      <c r="JF349" s="654"/>
      <c r="JG349" s="654"/>
      <c r="JH349" s="654"/>
      <c r="JI349" s="654"/>
      <c r="JJ349" s="654"/>
      <c r="JK349" s="654"/>
      <c r="JL349" s="654"/>
      <c r="JM349" s="654"/>
      <c r="JN349" s="654"/>
      <c r="JO349" s="654"/>
      <c r="JP349" s="654"/>
      <c r="JQ349" s="654"/>
      <c r="JR349" s="654"/>
      <c r="JS349" s="654"/>
      <c r="JT349" s="654"/>
      <c r="JU349" s="654"/>
      <c r="JV349" s="654"/>
      <c r="JW349" s="654"/>
      <c r="JX349" s="654"/>
      <c r="JY349" s="654"/>
      <c r="JZ349" s="654"/>
      <c r="KA349" s="654"/>
      <c r="KB349" s="654"/>
      <c r="KC349" s="654"/>
      <c r="KD349" s="654"/>
      <c r="KE349" s="654"/>
      <c r="KF349" s="654"/>
      <c r="KG349" s="654"/>
      <c r="KH349" s="654"/>
      <c r="KI349" s="654"/>
      <c r="KJ349" s="654"/>
      <c r="KK349" s="654"/>
      <c r="KL349" s="654"/>
      <c r="KM349" s="654"/>
      <c r="KN349" s="654"/>
      <c r="KO349" s="654"/>
      <c r="KP349" s="654"/>
      <c r="KQ349" s="654"/>
      <c r="KR349" s="654"/>
      <c r="KS349" s="654"/>
      <c r="KT349" s="654"/>
      <c r="KU349" s="654"/>
      <c r="KV349" s="654"/>
      <c r="KW349" s="654"/>
      <c r="KX349" s="654"/>
      <c r="KY349" s="654"/>
      <c r="KZ349" s="654"/>
      <c r="LA349" s="654"/>
      <c r="LB349" s="654"/>
      <c r="LC349" s="654"/>
      <c r="LD349" s="654"/>
      <c r="LE349" s="654"/>
      <c r="LF349" s="654"/>
      <c r="LG349" s="654"/>
      <c r="LH349" s="654"/>
      <c r="LI349" s="654"/>
      <c r="LJ349" s="654"/>
      <c r="LK349" s="654"/>
      <c r="LL349" s="654"/>
      <c r="LM349" s="654"/>
      <c r="LN349" s="654"/>
      <c r="LO349" s="654"/>
      <c r="LP349" s="654"/>
      <c r="LQ349" s="654"/>
      <c r="LR349" s="654"/>
      <c r="LS349" s="654"/>
      <c r="LT349" s="654"/>
      <c r="LU349" s="654"/>
      <c r="LV349" s="654"/>
      <c r="LW349" s="654"/>
      <c r="LX349" s="654"/>
      <c r="LY349" s="654"/>
      <c r="LZ349" s="654"/>
      <c r="MA349" s="654"/>
      <c r="MB349" s="654"/>
      <c r="MC349" s="654"/>
      <c r="MD349" s="654"/>
      <c r="ME349" s="654"/>
      <c r="MF349" s="654"/>
      <c r="MG349" s="654"/>
      <c r="MH349" s="654"/>
      <c r="MI349" s="654"/>
      <c r="MJ349" s="654"/>
      <c r="MK349" s="654"/>
      <c r="ML349" s="654"/>
      <c r="MM349" s="654"/>
      <c r="MN349" s="654"/>
      <c r="MO349" s="654"/>
      <c r="MP349" s="654"/>
      <c r="MQ349" s="654"/>
      <c r="MR349" s="654"/>
      <c r="MS349" s="654"/>
      <c r="MT349" s="654"/>
      <c r="MU349" s="654"/>
      <c r="MV349" s="654"/>
      <c r="MW349" s="654"/>
      <c r="MX349" s="654"/>
      <c r="MY349" s="654"/>
      <c r="MZ349" s="654"/>
      <c r="NA349" s="654"/>
      <c r="NB349" s="654"/>
      <c r="NC349" s="654"/>
      <c r="ND349" s="654"/>
      <c r="NE349" s="654"/>
      <c r="NF349" s="654"/>
      <c r="NG349" s="654"/>
      <c r="NH349" s="654"/>
      <c r="NI349" s="654"/>
      <c r="NJ349" s="654"/>
      <c r="NK349" s="654"/>
      <c r="NL349" s="654"/>
      <c r="NM349" s="654"/>
      <c r="NN349" s="654"/>
      <c r="NO349" s="654"/>
      <c r="NP349" s="654"/>
      <c r="NQ349" s="654"/>
      <c r="NR349" s="654"/>
      <c r="NS349" s="654"/>
      <c r="NT349" s="654"/>
      <c r="NU349" s="654"/>
      <c r="NV349" s="654"/>
      <c r="NW349" s="654"/>
      <c r="NX349" s="654"/>
      <c r="NY349" s="654"/>
      <c r="NZ349" s="654"/>
      <c r="OA349" s="654"/>
      <c r="OB349" s="654"/>
      <c r="OC349" s="654"/>
      <c r="OD349" s="654"/>
      <c r="OE349" s="654"/>
      <c r="OF349" s="654"/>
      <c r="OG349" s="654"/>
      <c r="OH349" s="654"/>
      <c r="OI349" s="654"/>
      <c r="OJ349" s="654"/>
      <c r="OK349" s="654"/>
      <c r="OL349" s="654"/>
      <c r="OM349" s="654"/>
      <c r="ON349" s="654"/>
      <c r="OO349" s="654"/>
      <c r="OP349" s="654"/>
      <c r="OQ349" s="654"/>
      <c r="OR349" s="654"/>
      <c r="OS349" s="654"/>
      <c r="OT349" s="654"/>
      <c r="OU349" s="654"/>
      <c r="OV349" s="654"/>
      <c r="OW349" s="654"/>
      <c r="OX349" s="654"/>
      <c r="OY349" s="654"/>
      <c r="OZ349" s="654"/>
      <c r="PA349" s="654"/>
      <c r="PB349" s="654"/>
      <c r="PC349" s="654"/>
      <c r="PD349" s="654"/>
      <c r="PE349" s="654"/>
      <c r="PF349" s="654"/>
      <c r="PG349" s="654"/>
      <c r="PH349" s="654"/>
      <c r="PI349" s="654"/>
      <c r="PJ349" s="654"/>
      <c r="PK349" s="654"/>
      <c r="PL349" s="654"/>
      <c r="PM349" s="654"/>
      <c r="PN349" s="654"/>
      <c r="PO349" s="654"/>
      <c r="PP349" s="654"/>
      <c r="PQ349" s="654"/>
      <c r="PR349" s="654"/>
      <c r="PS349" s="654"/>
      <c r="PT349" s="654"/>
      <c r="PU349" s="654"/>
      <c r="PV349" s="654"/>
      <c r="PW349" s="654"/>
      <c r="PX349" s="654"/>
      <c r="PY349" s="654"/>
      <c r="PZ349" s="654"/>
      <c r="QA349" s="654"/>
      <c r="QB349" s="654"/>
      <c r="QC349" s="654"/>
      <c r="QD349" s="654"/>
      <c r="QE349" s="654"/>
      <c r="QF349" s="654"/>
      <c r="QG349" s="654"/>
      <c r="QH349" s="654"/>
      <c r="QI349" s="654"/>
      <c r="QJ349" s="654"/>
      <c r="QK349" s="654"/>
      <c r="QL349" s="654"/>
      <c r="QM349" s="654"/>
      <c r="QN349" s="654"/>
      <c r="QO349" s="654"/>
      <c r="QP349" s="654"/>
      <c r="QQ349" s="654"/>
      <c r="QR349" s="654"/>
      <c r="QS349" s="654"/>
      <c r="QT349" s="654"/>
      <c r="QU349" s="654"/>
      <c r="QV349" s="654"/>
      <c r="QW349" s="654"/>
      <c r="QX349" s="654"/>
      <c r="QY349" s="654"/>
      <c r="QZ349" s="654"/>
      <c r="RA349" s="654"/>
      <c r="RB349" s="654"/>
      <c r="RC349" s="654"/>
      <c r="RD349" s="654"/>
      <c r="RE349" s="654"/>
      <c r="RF349" s="654"/>
      <c r="RG349" s="654"/>
      <c r="RH349" s="654"/>
      <c r="RI349" s="654"/>
      <c r="RJ349" s="654"/>
      <c r="RK349" s="654"/>
      <c r="RL349" s="654"/>
      <c r="RM349" s="654"/>
      <c r="RN349" s="654"/>
      <c r="RO349" s="654"/>
      <c r="RP349" s="654"/>
      <c r="RQ349" s="654"/>
      <c r="RR349" s="654"/>
      <c r="RS349" s="654"/>
      <c r="RT349" s="654"/>
      <c r="RU349" s="654"/>
      <c r="RV349" s="654"/>
      <c r="RW349" s="654"/>
      <c r="RX349" s="654"/>
      <c r="RY349" s="654"/>
      <c r="RZ349" s="654"/>
      <c r="SA349" s="654"/>
      <c r="SB349" s="654"/>
      <c r="SC349" s="654"/>
      <c r="SD349" s="654"/>
      <c r="SE349" s="654"/>
      <c r="SF349" s="654"/>
      <c r="SG349" s="654"/>
      <c r="SH349" s="654"/>
      <c r="SI349" s="654"/>
      <c r="SJ349" s="654"/>
      <c r="SK349" s="654"/>
      <c r="SL349" s="654"/>
      <c r="SM349" s="654"/>
      <c r="SN349" s="654"/>
      <c r="SO349" s="654"/>
      <c r="SP349" s="654"/>
      <c r="SQ349" s="654"/>
      <c r="SR349" s="654"/>
      <c r="SS349" s="654"/>
      <c r="ST349" s="654"/>
      <c r="SU349" s="654"/>
      <c r="SV349" s="654"/>
      <c r="SW349" s="654"/>
      <c r="SX349" s="654"/>
      <c r="SY349" s="654"/>
      <c r="SZ349" s="654"/>
      <c r="TA349" s="654"/>
    </row>
    <row r="350" spans="3:521">
      <c r="C350" s="654"/>
      <c r="K350" s="654"/>
      <c r="L350" s="654"/>
      <c r="M350" s="654"/>
      <c r="N350" s="654"/>
      <c r="O350" s="654"/>
      <c r="P350" s="654"/>
      <c r="Q350" s="654"/>
      <c r="R350" s="654"/>
      <c r="S350" s="654"/>
      <c r="T350" s="654"/>
      <c r="U350" s="654"/>
      <c r="V350" s="654"/>
      <c r="W350" s="654"/>
      <c r="X350" s="654"/>
      <c r="Y350" s="654"/>
      <c r="Z350" s="654"/>
      <c r="AA350" s="654"/>
      <c r="AB350" s="654"/>
      <c r="AC350" s="654"/>
      <c r="AD350" s="654"/>
      <c r="AE350" s="654"/>
      <c r="AF350" s="654"/>
      <c r="AG350" s="654"/>
      <c r="AH350" s="654"/>
      <c r="AI350" s="654"/>
      <c r="AJ350" s="654"/>
      <c r="AK350" s="654"/>
      <c r="AL350" s="654"/>
      <c r="AM350" s="654"/>
      <c r="AN350" s="654"/>
      <c r="AO350" s="654"/>
      <c r="AP350" s="654"/>
      <c r="AQ350" s="654"/>
      <c r="AR350" s="654"/>
      <c r="AS350" s="654"/>
      <c r="AT350" s="654"/>
      <c r="AU350" s="654"/>
      <c r="AV350" s="654"/>
      <c r="AW350" s="654"/>
      <c r="AX350" s="654"/>
      <c r="AY350" s="654"/>
      <c r="AZ350" s="654"/>
      <c r="BA350" s="654"/>
      <c r="BB350" s="654"/>
      <c r="BC350" s="654"/>
      <c r="BD350" s="654"/>
      <c r="BE350" s="654"/>
      <c r="BF350" s="654"/>
      <c r="BG350" s="654"/>
      <c r="BH350" s="654"/>
      <c r="BI350" s="654"/>
      <c r="BJ350" s="654"/>
      <c r="BK350" s="654"/>
      <c r="BL350" s="654"/>
      <c r="BM350" s="654"/>
      <c r="BN350" s="654"/>
      <c r="BO350" s="654"/>
      <c r="BP350" s="654"/>
      <c r="BQ350" s="654"/>
      <c r="BR350" s="654"/>
      <c r="BS350" s="654"/>
      <c r="BT350" s="654"/>
      <c r="BU350" s="654"/>
      <c r="BV350" s="654"/>
      <c r="BW350" s="654"/>
      <c r="BX350" s="654"/>
      <c r="BY350" s="654"/>
      <c r="BZ350" s="654"/>
      <c r="CA350" s="654"/>
      <c r="CB350" s="654"/>
      <c r="CC350" s="654"/>
      <c r="CD350" s="654"/>
      <c r="CE350" s="654"/>
      <c r="CF350" s="654"/>
      <c r="CG350" s="654"/>
      <c r="CH350" s="654"/>
      <c r="CI350" s="654"/>
      <c r="CJ350" s="654"/>
      <c r="CK350" s="654"/>
      <c r="CL350" s="654"/>
      <c r="CM350" s="654"/>
      <c r="CN350" s="654"/>
      <c r="CO350" s="654"/>
      <c r="CP350" s="654"/>
      <c r="CQ350" s="654"/>
      <c r="CR350" s="654"/>
      <c r="CS350" s="654"/>
      <c r="CT350" s="654"/>
      <c r="CU350" s="654"/>
      <c r="CV350" s="654"/>
      <c r="CW350" s="654"/>
      <c r="CX350" s="654"/>
      <c r="CY350" s="654"/>
      <c r="CZ350" s="654"/>
      <c r="DA350" s="654"/>
      <c r="DB350" s="654"/>
      <c r="DC350" s="654"/>
      <c r="DD350" s="654"/>
      <c r="DE350" s="654"/>
      <c r="DF350" s="654"/>
      <c r="DG350" s="654"/>
      <c r="DH350" s="654"/>
      <c r="DI350" s="654"/>
      <c r="DJ350" s="654"/>
      <c r="DK350" s="654"/>
      <c r="DL350" s="654"/>
      <c r="DM350" s="654"/>
      <c r="DN350" s="654"/>
      <c r="DO350" s="654"/>
      <c r="DP350" s="654"/>
      <c r="DQ350" s="654"/>
      <c r="DR350" s="654"/>
      <c r="DS350" s="654"/>
      <c r="DT350" s="654"/>
      <c r="DU350" s="654"/>
      <c r="DV350" s="654"/>
      <c r="DW350" s="654"/>
      <c r="DX350" s="654"/>
      <c r="DY350" s="654"/>
      <c r="DZ350" s="654"/>
      <c r="EA350" s="654"/>
      <c r="EB350" s="654"/>
      <c r="EC350" s="654"/>
      <c r="ED350" s="654"/>
      <c r="EE350" s="654"/>
      <c r="EF350" s="654"/>
      <c r="EG350" s="654"/>
      <c r="EH350" s="654"/>
      <c r="EI350" s="654"/>
      <c r="EJ350" s="654"/>
      <c r="EK350" s="654"/>
      <c r="EL350" s="654"/>
      <c r="EM350" s="654"/>
      <c r="EN350" s="654"/>
      <c r="EO350" s="654"/>
      <c r="EP350" s="654"/>
      <c r="EQ350" s="654"/>
      <c r="ER350" s="654"/>
      <c r="ES350" s="654"/>
      <c r="ET350" s="654"/>
      <c r="EU350" s="654"/>
      <c r="EV350" s="654"/>
      <c r="EW350" s="654"/>
      <c r="EX350" s="654"/>
      <c r="EY350" s="654"/>
      <c r="EZ350" s="654"/>
      <c r="FA350" s="654"/>
      <c r="FB350" s="654"/>
      <c r="FC350" s="654"/>
      <c r="FD350" s="654"/>
      <c r="FE350" s="654"/>
      <c r="FF350" s="654"/>
      <c r="FG350" s="654"/>
      <c r="FH350" s="654"/>
      <c r="FI350" s="654"/>
      <c r="FJ350" s="654"/>
      <c r="FK350" s="654"/>
      <c r="FL350" s="654"/>
      <c r="FM350" s="654"/>
      <c r="FN350" s="654"/>
      <c r="FO350" s="654"/>
      <c r="FP350" s="654"/>
      <c r="FQ350" s="654"/>
      <c r="FR350" s="654"/>
      <c r="FS350" s="654"/>
      <c r="FT350" s="654"/>
      <c r="FU350" s="654"/>
      <c r="FV350" s="654"/>
      <c r="FW350" s="654"/>
      <c r="FX350" s="654"/>
      <c r="FY350" s="654"/>
      <c r="FZ350" s="654"/>
      <c r="GA350" s="654"/>
      <c r="GB350" s="654"/>
      <c r="GC350" s="654"/>
      <c r="GD350" s="654"/>
      <c r="GE350" s="654"/>
      <c r="GF350" s="654"/>
      <c r="GG350" s="654"/>
      <c r="GH350" s="654"/>
      <c r="GI350" s="654"/>
      <c r="GJ350" s="654"/>
      <c r="GK350" s="654"/>
      <c r="GL350" s="654"/>
      <c r="GM350" s="654"/>
      <c r="GN350" s="654"/>
      <c r="GO350" s="654"/>
      <c r="GP350" s="654"/>
      <c r="GQ350" s="654"/>
      <c r="GR350" s="654"/>
      <c r="GS350" s="654"/>
      <c r="GT350" s="654"/>
      <c r="GU350" s="654"/>
      <c r="GV350" s="654"/>
      <c r="GW350" s="654"/>
      <c r="GX350" s="654"/>
      <c r="GY350" s="654"/>
      <c r="GZ350" s="654"/>
      <c r="HA350" s="654"/>
      <c r="HB350" s="654"/>
      <c r="HC350" s="654"/>
      <c r="HD350" s="654"/>
      <c r="HE350" s="654"/>
      <c r="HF350" s="654"/>
      <c r="HG350" s="654"/>
      <c r="HH350" s="654"/>
      <c r="HI350" s="654"/>
      <c r="HJ350" s="654"/>
      <c r="HK350" s="654"/>
      <c r="HL350" s="654"/>
      <c r="HM350" s="654"/>
      <c r="HN350" s="654"/>
      <c r="HO350" s="654"/>
      <c r="HP350" s="654"/>
      <c r="HQ350" s="654"/>
      <c r="HR350" s="654"/>
      <c r="HS350" s="654"/>
      <c r="HT350" s="654"/>
      <c r="HU350" s="654"/>
      <c r="HV350" s="654"/>
      <c r="HW350" s="654"/>
      <c r="HX350" s="654"/>
      <c r="HY350" s="654"/>
      <c r="HZ350" s="654"/>
      <c r="IA350" s="654"/>
      <c r="IB350" s="654"/>
      <c r="IC350" s="654"/>
      <c r="ID350" s="654"/>
      <c r="IE350" s="654"/>
      <c r="IF350" s="654"/>
      <c r="IG350" s="654"/>
      <c r="IH350" s="654"/>
      <c r="II350" s="654"/>
      <c r="IJ350" s="654"/>
      <c r="IK350" s="654"/>
      <c r="IL350" s="654"/>
      <c r="IM350" s="654"/>
      <c r="IN350" s="654"/>
      <c r="IO350" s="654"/>
      <c r="IP350" s="654"/>
      <c r="IQ350" s="654"/>
      <c r="IR350" s="654"/>
      <c r="IS350" s="654"/>
      <c r="IT350" s="654"/>
      <c r="IU350" s="654"/>
      <c r="IV350" s="654"/>
      <c r="IW350" s="654"/>
      <c r="IX350" s="654"/>
      <c r="IY350" s="654"/>
      <c r="IZ350" s="654"/>
      <c r="JA350" s="654"/>
      <c r="JB350" s="654"/>
      <c r="JC350" s="654"/>
      <c r="JD350" s="654"/>
      <c r="JE350" s="654"/>
      <c r="JF350" s="654"/>
      <c r="JG350" s="654"/>
      <c r="JH350" s="654"/>
      <c r="JI350" s="654"/>
      <c r="JJ350" s="654"/>
      <c r="JK350" s="654"/>
      <c r="JL350" s="654"/>
      <c r="JM350" s="654"/>
      <c r="JN350" s="654"/>
      <c r="JO350" s="654"/>
      <c r="JP350" s="654"/>
      <c r="JQ350" s="654"/>
      <c r="JR350" s="654"/>
      <c r="JS350" s="654"/>
      <c r="JT350" s="654"/>
      <c r="JU350" s="654"/>
      <c r="JV350" s="654"/>
      <c r="JW350" s="654"/>
      <c r="JX350" s="654"/>
      <c r="JY350" s="654"/>
      <c r="JZ350" s="654"/>
      <c r="KA350" s="654"/>
      <c r="KB350" s="654"/>
      <c r="KC350" s="654"/>
      <c r="KD350" s="654"/>
      <c r="KE350" s="654"/>
      <c r="KF350" s="654"/>
      <c r="KG350" s="654"/>
      <c r="KH350" s="654"/>
      <c r="KI350" s="654"/>
      <c r="KJ350" s="654"/>
      <c r="KK350" s="654"/>
      <c r="KL350" s="654"/>
      <c r="KM350" s="654"/>
      <c r="KN350" s="654"/>
      <c r="KO350" s="654"/>
      <c r="KP350" s="654"/>
      <c r="KQ350" s="654"/>
      <c r="KR350" s="654"/>
      <c r="KS350" s="654"/>
      <c r="KT350" s="654"/>
      <c r="KU350" s="654"/>
      <c r="KV350" s="654"/>
      <c r="KW350" s="654"/>
      <c r="KX350" s="654"/>
      <c r="KY350" s="654"/>
      <c r="KZ350" s="654"/>
      <c r="LA350" s="654"/>
      <c r="LB350" s="654"/>
      <c r="LC350" s="654"/>
      <c r="LD350" s="654"/>
      <c r="LE350" s="654"/>
      <c r="LF350" s="654"/>
      <c r="LG350" s="654"/>
      <c r="LH350" s="654"/>
      <c r="LI350" s="654"/>
      <c r="LJ350" s="654"/>
      <c r="LK350" s="654"/>
      <c r="LL350" s="654"/>
      <c r="LM350" s="654"/>
      <c r="LN350" s="654"/>
      <c r="LO350" s="654"/>
      <c r="LP350" s="654"/>
      <c r="LQ350" s="654"/>
      <c r="LR350" s="654"/>
      <c r="LS350" s="654"/>
      <c r="LT350" s="654"/>
      <c r="LU350" s="654"/>
      <c r="LV350" s="654"/>
      <c r="LW350" s="654"/>
      <c r="LX350" s="654"/>
      <c r="LY350" s="654"/>
      <c r="LZ350" s="654"/>
      <c r="MA350" s="654"/>
      <c r="MB350" s="654"/>
      <c r="MC350" s="654"/>
      <c r="MD350" s="654"/>
      <c r="ME350" s="654"/>
      <c r="MF350" s="654"/>
      <c r="MG350" s="654"/>
      <c r="MH350" s="654"/>
      <c r="MI350" s="654"/>
      <c r="MJ350" s="654"/>
      <c r="MK350" s="654"/>
      <c r="ML350" s="654"/>
      <c r="MM350" s="654"/>
      <c r="MN350" s="654"/>
      <c r="MO350" s="654"/>
      <c r="MP350" s="654"/>
      <c r="MQ350" s="654"/>
      <c r="MR350" s="654"/>
      <c r="MS350" s="654"/>
      <c r="MT350" s="654"/>
      <c r="MU350" s="654"/>
      <c r="MV350" s="654"/>
      <c r="MW350" s="654"/>
      <c r="MX350" s="654"/>
      <c r="MY350" s="654"/>
      <c r="MZ350" s="654"/>
      <c r="NA350" s="654"/>
      <c r="NB350" s="654"/>
      <c r="NC350" s="654"/>
      <c r="ND350" s="654"/>
      <c r="NE350" s="654"/>
      <c r="NF350" s="654"/>
      <c r="NG350" s="654"/>
      <c r="NH350" s="654"/>
      <c r="NI350" s="654"/>
      <c r="NJ350" s="654"/>
      <c r="NK350" s="654"/>
      <c r="NL350" s="654"/>
      <c r="NM350" s="654"/>
      <c r="NN350" s="654"/>
      <c r="NO350" s="654"/>
      <c r="NP350" s="654"/>
      <c r="NQ350" s="654"/>
      <c r="NR350" s="654"/>
      <c r="NS350" s="654"/>
      <c r="NT350" s="654"/>
      <c r="NU350" s="654"/>
      <c r="NV350" s="654"/>
      <c r="NW350" s="654"/>
      <c r="NX350" s="654"/>
      <c r="NY350" s="654"/>
      <c r="NZ350" s="654"/>
      <c r="OA350" s="654"/>
      <c r="OB350" s="654"/>
      <c r="OC350" s="654"/>
      <c r="OD350" s="654"/>
      <c r="OE350" s="654"/>
      <c r="OF350" s="654"/>
      <c r="OG350" s="654"/>
      <c r="OH350" s="654"/>
      <c r="OI350" s="654"/>
      <c r="OJ350" s="654"/>
      <c r="OK350" s="654"/>
      <c r="OL350" s="654"/>
      <c r="OM350" s="654"/>
      <c r="ON350" s="654"/>
      <c r="OO350" s="654"/>
      <c r="OP350" s="654"/>
      <c r="OQ350" s="654"/>
      <c r="OR350" s="654"/>
      <c r="OS350" s="654"/>
      <c r="OT350" s="654"/>
      <c r="OU350" s="654"/>
      <c r="OV350" s="654"/>
      <c r="OW350" s="654"/>
      <c r="OX350" s="654"/>
      <c r="OY350" s="654"/>
      <c r="OZ350" s="654"/>
      <c r="PA350" s="654"/>
      <c r="PB350" s="654"/>
      <c r="PC350" s="654"/>
      <c r="PD350" s="654"/>
      <c r="PE350" s="654"/>
      <c r="PF350" s="654"/>
      <c r="PG350" s="654"/>
      <c r="PH350" s="654"/>
      <c r="PI350" s="654"/>
      <c r="PJ350" s="654"/>
      <c r="PK350" s="654"/>
      <c r="PL350" s="654"/>
      <c r="PM350" s="654"/>
      <c r="PN350" s="654"/>
      <c r="PO350" s="654"/>
      <c r="PP350" s="654"/>
      <c r="PQ350" s="654"/>
      <c r="PR350" s="654"/>
      <c r="PS350" s="654"/>
      <c r="PT350" s="654"/>
      <c r="PU350" s="654"/>
      <c r="PV350" s="654"/>
      <c r="PW350" s="654"/>
      <c r="PX350" s="654"/>
      <c r="PY350" s="654"/>
      <c r="PZ350" s="654"/>
      <c r="QA350" s="654"/>
      <c r="QB350" s="654"/>
      <c r="QC350" s="654"/>
      <c r="QD350" s="654"/>
      <c r="QE350" s="654"/>
      <c r="QF350" s="654"/>
      <c r="QG350" s="654"/>
      <c r="QH350" s="654"/>
      <c r="QI350" s="654"/>
      <c r="QJ350" s="654"/>
      <c r="QK350" s="654"/>
      <c r="QL350" s="654"/>
      <c r="QM350" s="654"/>
      <c r="QN350" s="654"/>
      <c r="QO350" s="654"/>
      <c r="QP350" s="654"/>
      <c r="QQ350" s="654"/>
      <c r="QR350" s="654"/>
      <c r="QS350" s="654"/>
      <c r="QT350" s="654"/>
      <c r="QU350" s="654"/>
      <c r="QV350" s="654"/>
      <c r="QW350" s="654"/>
      <c r="QX350" s="654"/>
      <c r="QY350" s="654"/>
      <c r="QZ350" s="654"/>
      <c r="RA350" s="654"/>
      <c r="RB350" s="654"/>
      <c r="RC350" s="654"/>
      <c r="RD350" s="654"/>
      <c r="RE350" s="654"/>
      <c r="RF350" s="654"/>
      <c r="RG350" s="654"/>
      <c r="RH350" s="654"/>
      <c r="RI350" s="654"/>
      <c r="RJ350" s="654"/>
      <c r="RK350" s="654"/>
      <c r="RL350" s="654"/>
      <c r="RM350" s="654"/>
      <c r="RN350" s="654"/>
      <c r="RO350" s="654"/>
      <c r="RP350" s="654"/>
      <c r="RQ350" s="654"/>
      <c r="RR350" s="654"/>
      <c r="RS350" s="654"/>
      <c r="RT350" s="654"/>
      <c r="RU350" s="654"/>
      <c r="RV350" s="654"/>
      <c r="RW350" s="654"/>
      <c r="RX350" s="654"/>
      <c r="RY350" s="654"/>
      <c r="RZ350" s="654"/>
      <c r="SA350" s="654"/>
      <c r="SB350" s="654"/>
      <c r="SC350" s="654"/>
      <c r="SD350" s="654"/>
      <c r="SE350" s="654"/>
      <c r="SF350" s="654"/>
      <c r="SG350" s="654"/>
      <c r="SH350" s="654"/>
      <c r="SI350" s="654"/>
      <c r="SJ350" s="654"/>
      <c r="SK350" s="654"/>
      <c r="SL350" s="654"/>
      <c r="SM350" s="654"/>
      <c r="SN350" s="654"/>
      <c r="SO350" s="654"/>
      <c r="SP350" s="654"/>
      <c r="SQ350" s="654"/>
      <c r="SR350" s="654"/>
      <c r="SS350" s="654"/>
      <c r="ST350" s="654"/>
      <c r="SU350" s="654"/>
      <c r="SV350" s="654"/>
      <c r="SW350" s="654"/>
      <c r="SX350" s="654"/>
      <c r="SY350" s="654"/>
      <c r="SZ350" s="654"/>
      <c r="TA350" s="654"/>
    </row>
    <row r="351" spans="3:521">
      <c r="C351" s="654"/>
      <c r="J351" s="654"/>
      <c r="K351" s="654"/>
      <c r="L351" s="654"/>
      <c r="M351" s="654"/>
      <c r="N351" s="654"/>
      <c r="O351" s="654"/>
      <c r="P351" s="654"/>
      <c r="Q351" s="654"/>
      <c r="R351" s="654"/>
      <c r="S351" s="654"/>
      <c r="T351" s="654"/>
      <c r="U351" s="654"/>
      <c r="V351" s="654"/>
      <c r="W351" s="654"/>
      <c r="X351" s="654"/>
      <c r="Y351" s="654"/>
      <c r="Z351" s="654"/>
      <c r="AA351" s="654"/>
      <c r="AB351" s="654"/>
      <c r="AC351" s="654"/>
      <c r="AD351" s="654"/>
      <c r="AE351" s="654"/>
      <c r="AF351" s="654"/>
      <c r="AG351" s="654"/>
      <c r="AH351" s="654"/>
      <c r="AI351" s="654"/>
      <c r="AJ351" s="654"/>
      <c r="AK351" s="654"/>
      <c r="AL351" s="654"/>
      <c r="AM351" s="654"/>
      <c r="AN351" s="654"/>
      <c r="AO351" s="654"/>
      <c r="AP351" s="654"/>
      <c r="AQ351" s="654"/>
      <c r="AR351" s="654"/>
      <c r="AS351" s="654"/>
      <c r="AT351" s="654"/>
      <c r="AU351" s="654"/>
      <c r="AV351" s="654"/>
      <c r="AW351" s="654"/>
      <c r="AX351" s="654"/>
      <c r="AY351" s="654"/>
      <c r="AZ351" s="654"/>
      <c r="BA351" s="654"/>
      <c r="BB351" s="654"/>
      <c r="BC351" s="654"/>
      <c r="BD351" s="654"/>
      <c r="BE351" s="654"/>
      <c r="BF351" s="654"/>
      <c r="BG351" s="654"/>
      <c r="BH351" s="654"/>
      <c r="BI351" s="654"/>
      <c r="BJ351" s="654"/>
      <c r="BK351" s="654"/>
      <c r="BL351" s="654"/>
      <c r="BM351" s="654"/>
      <c r="BN351" s="654"/>
      <c r="BO351" s="654"/>
      <c r="BP351" s="654"/>
      <c r="BQ351" s="654"/>
      <c r="BR351" s="654"/>
      <c r="BS351" s="654"/>
      <c r="BT351" s="654"/>
      <c r="BU351" s="654"/>
      <c r="BV351" s="654"/>
      <c r="BW351" s="654"/>
      <c r="BX351" s="654"/>
      <c r="BY351" s="654"/>
      <c r="BZ351" s="654"/>
      <c r="CA351" s="654"/>
      <c r="CB351" s="654"/>
      <c r="CC351" s="654"/>
      <c r="CD351" s="654"/>
      <c r="CE351" s="654"/>
      <c r="CF351" s="654"/>
      <c r="CG351" s="654"/>
      <c r="CH351" s="654"/>
      <c r="CI351" s="654"/>
      <c r="CJ351" s="654"/>
      <c r="CK351" s="654"/>
      <c r="CL351" s="654"/>
      <c r="CM351" s="654"/>
      <c r="CN351" s="654"/>
      <c r="CO351" s="654"/>
      <c r="CP351" s="654"/>
      <c r="CQ351" s="654"/>
      <c r="CR351" s="654"/>
      <c r="CS351" s="654"/>
      <c r="CT351" s="654"/>
      <c r="CU351" s="654"/>
      <c r="CV351" s="654"/>
      <c r="CW351" s="654"/>
      <c r="CX351" s="654"/>
      <c r="CY351" s="654"/>
      <c r="CZ351" s="654"/>
      <c r="DA351" s="654"/>
      <c r="DB351" s="654"/>
      <c r="DC351" s="654"/>
      <c r="DD351" s="654"/>
      <c r="DE351" s="654"/>
      <c r="DF351" s="654"/>
      <c r="DG351" s="654"/>
      <c r="DH351" s="654"/>
      <c r="DI351" s="654"/>
      <c r="DJ351" s="654"/>
      <c r="DK351" s="654"/>
      <c r="DL351" s="654"/>
      <c r="DM351" s="654"/>
      <c r="DN351" s="654"/>
      <c r="DO351" s="654"/>
      <c r="DP351" s="654"/>
      <c r="DQ351" s="654"/>
      <c r="DR351" s="654"/>
      <c r="DS351" s="654"/>
      <c r="DT351" s="654"/>
      <c r="DU351" s="654"/>
      <c r="DV351" s="654"/>
      <c r="DW351" s="654"/>
      <c r="DX351" s="654"/>
      <c r="DY351" s="654"/>
      <c r="DZ351" s="654"/>
      <c r="EA351" s="654"/>
      <c r="EB351" s="654"/>
      <c r="EC351" s="654"/>
      <c r="ED351" s="654"/>
      <c r="EE351" s="654"/>
      <c r="EF351" s="654"/>
      <c r="EG351" s="654"/>
      <c r="EH351" s="654"/>
      <c r="EI351" s="654"/>
      <c r="EJ351" s="654"/>
      <c r="EK351" s="654"/>
      <c r="EL351" s="654"/>
      <c r="EM351" s="654"/>
      <c r="EN351" s="654"/>
      <c r="EO351" s="654"/>
      <c r="EP351" s="654"/>
      <c r="EQ351" s="654"/>
      <c r="ER351" s="654"/>
      <c r="ES351" s="654"/>
      <c r="ET351" s="654"/>
      <c r="EU351" s="654"/>
      <c r="EV351" s="654"/>
      <c r="EW351" s="654"/>
      <c r="EX351" s="654"/>
      <c r="EY351" s="654"/>
      <c r="EZ351" s="654"/>
      <c r="FA351" s="654"/>
      <c r="FB351" s="654"/>
      <c r="FC351" s="654"/>
      <c r="FD351" s="654"/>
      <c r="FE351" s="654"/>
      <c r="FF351" s="654"/>
      <c r="FG351" s="654"/>
      <c r="FH351" s="654"/>
      <c r="FI351" s="654"/>
      <c r="FJ351" s="654"/>
      <c r="FK351" s="654"/>
      <c r="FL351" s="654"/>
      <c r="FM351" s="654"/>
      <c r="FN351" s="654"/>
      <c r="FO351" s="654"/>
      <c r="FP351" s="654"/>
      <c r="FQ351" s="654"/>
      <c r="FR351" s="654"/>
      <c r="FS351" s="654"/>
      <c r="FT351" s="654"/>
      <c r="FU351" s="654"/>
      <c r="FV351" s="654"/>
      <c r="FW351" s="654"/>
      <c r="FX351" s="654"/>
      <c r="FY351" s="654"/>
      <c r="FZ351" s="654"/>
      <c r="GA351" s="654"/>
      <c r="GB351" s="654"/>
      <c r="GC351" s="654"/>
      <c r="GD351" s="654"/>
      <c r="GE351" s="654"/>
      <c r="GF351" s="654"/>
      <c r="GG351" s="654"/>
      <c r="GH351" s="654"/>
      <c r="GI351" s="654"/>
      <c r="GJ351" s="654"/>
      <c r="GK351" s="654"/>
      <c r="GL351" s="654"/>
      <c r="GM351" s="654"/>
      <c r="GN351" s="654"/>
      <c r="GO351" s="654"/>
      <c r="GP351" s="654"/>
      <c r="GQ351" s="654"/>
      <c r="GR351" s="654"/>
      <c r="GS351" s="654"/>
      <c r="GT351" s="654"/>
      <c r="GU351" s="654"/>
      <c r="GV351" s="654"/>
      <c r="GW351" s="654"/>
      <c r="GX351" s="654"/>
      <c r="GY351" s="654"/>
      <c r="GZ351" s="654"/>
      <c r="HA351" s="654"/>
      <c r="HB351" s="654"/>
      <c r="HC351" s="654"/>
      <c r="HD351" s="654"/>
      <c r="HE351" s="654"/>
      <c r="HF351" s="654"/>
      <c r="HG351" s="654"/>
      <c r="HH351" s="654"/>
      <c r="HI351" s="654"/>
      <c r="HJ351" s="654"/>
      <c r="HK351" s="654"/>
      <c r="HL351" s="654"/>
      <c r="HM351" s="654"/>
      <c r="HN351" s="654"/>
      <c r="HO351" s="654"/>
      <c r="HP351" s="654"/>
      <c r="HQ351" s="654"/>
      <c r="HR351" s="654"/>
      <c r="HS351" s="654"/>
      <c r="HT351" s="654"/>
      <c r="HU351" s="654"/>
      <c r="HV351" s="654"/>
      <c r="HW351" s="654"/>
      <c r="HX351" s="654"/>
      <c r="HY351" s="654"/>
      <c r="HZ351" s="654"/>
      <c r="IA351" s="654"/>
      <c r="IB351" s="654"/>
      <c r="IC351" s="654"/>
      <c r="ID351" s="654"/>
      <c r="IE351" s="654"/>
      <c r="IF351" s="654"/>
      <c r="IG351" s="654"/>
      <c r="IH351" s="654"/>
      <c r="II351" s="654"/>
      <c r="IJ351" s="654"/>
      <c r="IK351" s="654"/>
      <c r="IL351" s="654"/>
      <c r="IM351" s="654"/>
      <c r="IN351" s="654"/>
      <c r="IO351" s="654"/>
      <c r="IP351" s="654"/>
      <c r="IQ351" s="654"/>
      <c r="IR351" s="654"/>
      <c r="IS351" s="654"/>
      <c r="IT351" s="654"/>
      <c r="IU351" s="654"/>
      <c r="IV351" s="654"/>
      <c r="IW351" s="654"/>
      <c r="IX351" s="654"/>
      <c r="IY351" s="654"/>
      <c r="IZ351" s="654"/>
      <c r="JA351" s="654"/>
      <c r="JB351" s="654"/>
      <c r="JC351" s="654"/>
      <c r="JD351" s="654"/>
      <c r="JE351" s="654"/>
      <c r="JF351" s="654"/>
      <c r="JG351" s="654"/>
      <c r="JH351" s="654"/>
      <c r="JI351" s="654"/>
      <c r="JJ351" s="654"/>
      <c r="JK351" s="654"/>
      <c r="JL351" s="654"/>
      <c r="JM351" s="654"/>
      <c r="JN351" s="654"/>
      <c r="JO351" s="654"/>
      <c r="JP351" s="654"/>
      <c r="JQ351" s="654"/>
      <c r="JR351" s="654"/>
      <c r="JS351" s="654"/>
      <c r="JT351" s="654"/>
      <c r="JU351" s="654"/>
      <c r="JV351" s="654"/>
      <c r="JW351" s="654"/>
      <c r="JX351" s="654"/>
      <c r="JY351" s="654"/>
      <c r="JZ351" s="654"/>
      <c r="KA351" s="654"/>
      <c r="KB351" s="654"/>
      <c r="KC351" s="654"/>
      <c r="KD351" s="654"/>
      <c r="KE351" s="654"/>
      <c r="KF351" s="654"/>
      <c r="KG351" s="654"/>
      <c r="KH351" s="654"/>
      <c r="KI351" s="654"/>
      <c r="KJ351" s="654"/>
      <c r="KK351" s="654"/>
      <c r="KL351" s="654"/>
      <c r="KM351" s="654"/>
      <c r="KN351" s="654"/>
      <c r="KO351" s="654"/>
      <c r="KP351" s="654"/>
      <c r="KQ351" s="654"/>
      <c r="KR351" s="654"/>
      <c r="KS351" s="654"/>
      <c r="KT351" s="654"/>
      <c r="KU351" s="654"/>
      <c r="KV351" s="654"/>
      <c r="KW351" s="654"/>
      <c r="KX351" s="654"/>
      <c r="KY351" s="654"/>
      <c r="KZ351" s="654"/>
      <c r="LA351" s="654"/>
      <c r="LB351" s="654"/>
      <c r="LC351" s="654"/>
      <c r="LD351" s="654"/>
      <c r="LE351" s="654"/>
      <c r="LF351" s="654"/>
      <c r="LG351" s="654"/>
      <c r="LH351" s="654"/>
      <c r="LI351" s="654"/>
      <c r="LJ351" s="654"/>
      <c r="LK351" s="654"/>
      <c r="LL351" s="654"/>
      <c r="LM351" s="654"/>
      <c r="LN351" s="654"/>
      <c r="LO351" s="654"/>
      <c r="LP351" s="654"/>
      <c r="LQ351" s="654"/>
      <c r="LR351" s="654"/>
      <c r="LS351" s="654"/>
      <c r="LT351" s="654"/>
      <c r="LU351" s="654"/>
      <c r="LV351" s="654"/>
      <c r="LW351" s="654"/>
      <c r="LX351" s="654"/>
      <c r="LY351" s="654"/>
      <c r="LZ351" s="654"/>
      <c r="MA351" s="654"/>
      <c r="MB351" s="654"/>
      <c r="MC351" s="654"/>
      <c r="MD351" s="654"/>
      <c r="ME351" s="654"/>
      <c r="MF351" s="654"/>
      <c r="MG351" s="654"/>
      <c r="MH351" s="654"/>
      <c r="MI351" s="654"/>
      <c r="MJ351" s="654"/>
      <c r="MK351" s="654"/>
      <c r="ML351" s="654"/>
      <c r="MM351" s="654"/>
      <c r="MN351" s="654"/>
      <c r="MO351" s="654"/>
      <c r="MP351" s="654"/>
      <c r="MQ351" s="654"/>
      <c r="MR351" s="654"/>
      <c r="MS351" s="654"/>
      <c r="MT351" s="654"/>
      <c r="MU351" s="654"/>
      <c r="MV351" s="654"/>
      <c r="MW351" s="654"/>
      <c r="MX351" s="654"/>
      <c r="MY351" s="654"/>
      <c r="MZ351" s="654"/>
      <c r="NA351" s="654"/>
      <c r="NB351" s="654"/>
      <c r="NC351" s="654"/>
      <c r="ND351" s="654"/>
      <c r="NE351" s="654"/>
      <c r="NF351" s="654"/>
      <c r="NG351" s="654"/>
      <c r="NH351" s="654"/>
      <c r="NI351" s="654"/>
      <c r="NJ351" s="654"/>
      <c r="NK351" s="654"/>
      <c r="NL351" s="654"/>
      <c r="NM351" s="654"/>
      <c r="NN351" s="654"/>
      <c r="NO351" s="654"/>
      <c r="NP351" s="654"/>
      <c r="NQ351" s="654"/>
      <c r="NR351" s="654"/>
      <c r="NS351" s="654"/>
      <c r="NT351" s="654"/>
      <c r="NU351" s="654"/>
      <c r="NV351" s="654"/>
      <c r="NW351" s="654"/>
      <c r="NX351" s="654"/>
      <c r="NY351" s="654"/>
      <c r="NZ351" s="654"/>
      <c r="OA351" s="654"/>
      <c r="OB351" s="654"/>
      <c r="OC351" s="654"/>
      <c r="OD351" s="654"/>
      <c r="OE351" s="654"/>
      <c r="OF351" s="654"/>
      <c r="OG351" s="654"/>
      <c r="OH351" s="654"/>
      <c r="OI351" s="654"/>
      <c r="OJ351" s="654"/>
      <c r="OK351" s="654"/>
      <c r="OL351" s="654"/>
      <c r="OM351" s="654"/>
      <c r="ON351" s="654"/>
      <c r="OO351" s="654"/>
      <c r="OP351" s="654"/>
      <c r="OQ351" s="654"/>
      <c r="OR351" s="654"/>
      <c r="OS351" s="654"/>
      <c r="OT351" s="654"/>
      <c r="OU351" s="654"/>
      <c r="OV351" s="654"/>
      <c r="OW351" s="654"/>
      <c r="OX351" s="654"/>
      <c r="OY351" s="654"/>
      <c r="OZ351" s="654"/>
      <c r="PA351" s="654"/>
      <c r="PB351" s="654"/>
      <c r="PC351" s="654"/>
      <c r="PD351" s="654"/>
      <c r="PE351" s="654"/>
      <c r="PF351" s="654"/>
      <c r="PG351" s="654"/>
      <c r="PH351" s="654"/>
      <c r="PI351" s="654"/>
      <c r="PJ351" s="654"/>
      <c r="PK351" s="654"/>
      <c r="PL351" s="654"/>
      <c r="PM351" s="654"/>
      <c r="PN351" s="654"/>
      <c r="PO351" s="654"/>
      <c r="PP351" s="654"/>
      <c r="PQ351" s="654"/>
      <c r="PR351" s="654"/>
      <c r="PS351" s="654"/>
      <c r="PT351" s="654"/>
      <c r="PU351" s="654"/>
      <c r="PV351" s="654"/>
      <c r="PW351" s="654"/>
      <c r="PX351" s="654"/>
      <c r="PY351" s="654"/>
      <c r="PZ351" s="654"/>
      <c r="QA351" s="654"/>
      <c r="QB351" s="654"/>
      <c r="QC351" s="654"/>
      <c r="QD351" s="654"/>
      <c r="QE351" s="654"/>
      <c r="QF351" s="654"/>
      <c r="QG351" s="654"/>
      <c r="QH351" s="654"/>
      <c r="QI351" s="654"/>
      <c r="QJ351" s="654"/>
      <c r="QK351" s="654"/>
      <c r="QL351" s="654"/>
      <c r="QM351" s="654"/>
      <c r="QN351" s="654"/>
      <c r="QO351" s="654"/>
      <c r="QP351" s="654"/>
      <c r="QQ351" s="654"/>
      <c r="QR351" s="654"/>
      <c r="QS351" s="654"/>
      <c r="QT351" s="654"/>
      <c r="QU351" s="654"/>
      <c r="QV351" s="654"/>
      <c r="QW351" s="654"/>
      <c r="QX351" s="654"/>
      <c r="QY351" s="654"/>
      <c r="QZ351" s="654"/>
      <c r="RA351" s="654"/>
      <c r="RB351" s="654"/>
      <c r="RC351" s="654"/>
      <c r="RD351" s="654"/>
      <c r="RE351" s="654"/>
      <c r="RF351" s="654"/>
      <c r="RG351" s="654"/>
      <c r="RH351" s="654"/>
      <c r="RI351" s="654"/>
      <c r="RJ351" s="654"/>
      <c r="RK351" s="654"/>
      <c r="RL351" s="654"/>
      <c r="RM351" s="654"/>
      <c r="RN351" s="654"/>
      <c r="RO351" s="654"/>
      <c r="RP351" s="654"/>
      <c r="RQ351" s="654"/>
      <c r="RR351" s="654"/>
      <c r="RS351" s="654"/>
      <c r="RT351" s="654"/>
      <c r="RU351" s="654"/>
      <c r="RV351" s="654"/>
      <c r="RW351" s="654"/>
      <c r="RX351" s="654"/>
      <c r="RY351" s="654"/>
      <c r="RZ351" s="654"/>
      <c r="SA351" s="654"/>
      <c r="SB351" s="654"/>
      <c r="SC351" s="654"/>
      <c r="SD351" s="654"/>
      <c r="SE351" s="654"/>
      <c r="SF351" s="654"/>
      <c r="SG351" s="654"/>
      <c r="SH351" s="654"/>
      <c r="SI351" s="654"/>
      <c r="SJ351" s="654"/>
      <c r="SK351" s="654"/>
      <c r="SL351" s="654"/>
      <c r="SM351" s="654"/>
      <c r="SN351" s="654"/>
      <c r="SO351" s="654"/>
      <c r="SP351" s="654"/>
      <c r="SQ351" s="654"/>
      <c r="SR351" s="654"/>
      <c r="SS351" s="654"/>
      <c r="ST351" s="654"/>
      <c r="SU351" s="654"/>
      <c r="SV351" s="654"/>
      <c r="SW351" s="654"/>
      <c r="SX351" s="654"/>
      <c r="SY351" s="654"/>
      <c r="SZ351" s="654"/>
      <c r="TA351" s="654"/>
    </row>
    <row r="352" spans="3:521">
      <c r="C352" s="654"/>
      <c r="J352" s="654"/>
      <c r="K352" s="654"/>
      <c r="L352" s="654"/>
      <c r="M352" s="654"/>
      <c r="N352" s="654"/>
      <c r="O352" s="654"/>
      <c r="P352" s="654"/>
      <c r="Q352" s="654"/>
      <c r="R352" s="654"/>
      <c r="S352" s="654"/>
      <c r="T352" s="654"/>
      <c r="U352" s="654"/>
      <c r="V352" s="654"/>
      <c r="W352" s="654"/>
      <c r="X352" s="654"/>
      <c r="Y352" s="654"/>
      <c r="Z352" s="654"/>
      <c r="AA352" s="654"/>
      <c r="DB352" s="654"/>
      <c r="DC352" s="654"/>
      <c r="DD352" s="654"/>
      <c r="DE352" s="654"/>
      <c r="DF352" s="654"/>
      <c r="DG352" s="654"/>
      <c r="DH352" s="654"/>
      <c r="DI352" s="654"/>
      <c r="DJ352" s="654"/>
      <c r="DK352" s="654"/>
      <c r="DL352" s="654"/>
      <c r="DM352" s="654"/>
      <c r="DN352" s="654"/>
      <c r="DO352" s="654"/>
      <c r="DP352" s="654"/>
      <c r="DQ352" s="654"/>
      <c r="DR352" s="654"/>
      <c r="DS352" s="654"/>
      <c r="DT352" s="654"/>
      <c r="DU352" s="654"/>
      <c r="DV352" s="654"/>
      <c r="DW352" s="654"/>
      <c r="DX352" s="654"/>
      <c r="DY352" s="654"/>
      <c r="DZ352" s="654"/>
      <c r="EA352" s="654"/>
      <c r="EB352" s="654"/>
      <c r="EC352" s="654"/>
      <c r="ED352" s="654"/>
      <c r="EE352" s="654"/>
      <c r="EF352" s="654"/>
      <c r="EG352" s="654"/>
      <c r="EH352" s="654"/>
      <c r="EI352" s="654"/>
      <c r="EJ352" s="654"/>
      <c r="EK352" s="654"/>
      <c r="EL352" s="654"/>
      <c r="EM352" s="654"/>
      <c r="EN352" s="654"/>
      <c r="EO352" s="654"/>
      <c r="EP352" s="654"/>
      <c r="EQ352" s="654"/>
      <c r="ER352" s="654"/>
      <c r="ES352" s="654"/>
      <c r="ET352" s="654"/>
      <c r="EU352" s="654"/>
      <c r="EV352" s="654"/>
      <c r="EW352" s="654"/>
      <c r="EX352" s="654"/>
      <c r="EY352" s="654"/>
      <c r="EZ352" s="654"/>
      <c r="FA352" s="654"/>
      <c r="FB352" s="654"/>
      <c r="FC352" s="654"/>
      <c r="FD352" s="654"/>
      <c r="FE352" s="654"/>
      <c r="FF352" s="654"/>
      <c r="FG352" s="654"/>
      <c r="FH352" s="654"/>
      <c r="FI352" s="654"/>
      <c r="FJ352" s="654"/>
      <c r="FK352" s="654"/>
      <c r="FL352" s="654"/>
      <c r="FM352" s="654"/>
      <c r="FN352" s="654"/>
      <c r="FO352" s="654"/>
      <c r="FP352" s="654"/>
      <c r="FQ352" s="654"/>
      <c r="FR352" s="654"/>
      <c r="FS352" s="654"/>
      <c r="FT352" s="654"/>
      <c r="FU352" s="654"/>
      <c r="FV352" s="654"/>
      <c r="FW352" s="654"/>
      <c r="FX352" s="654"/>
      <c r="FY352" s="654"/>
      <c r="FZ352" s="654"/>
      <c r="GA352" s="654"/>
      <c r="GB352" s="654"/>
      <c r="GC352" s="654"/>
      <c r="GD352" s="654"/>
      <c r="GE352" s="654"/>
      <c r="GF352" s="654"/>
      <c r="GG352" s="654"/>
      <c r="GH352" s="654"/>
      <c r="GI352" s="654"/>
      <c r="GJ352" s="654"/>
      <c r="GK352" s="654"/>
      <c r="GL352" s="654"/>
      <c r="GM352" s="654"/>
      <c r="GN352" s="654"/>
      <c r="GO352" s="654"/>
      <c r="GP352" s="654"/>
      <c r="GQ352" s="654"/>
      <c r="GR352" s="654"/>
      <c r="GS352" s="654"/>
      <c r="GT352" s="654"/>
      <c r="GU352" s="654"/>
      <c r="GV352" s="654"/>
      <c r="GW352" s="654"/>
      <c r="GX352" s="654"/>
      <c r="GY352" s="654"/>
      <c r="GZ352" s="654"/>
      <c r="HA352" s="654"/>
      <c r="HB352" s="654"/>
      <c r="HC352" s="654"/>
      <c r="HD352" s="654"/>
      <c r="HE352" s="654"/>
      <c r="HF352" s="654"/>
      <c r="HG352" s="654"/>
      <c r="HH352" s="654"/>
      <c r="HI352" s="654"/>
      <c r="HJ352" s="654"/>
      <c r="HK352" s="654"/>
      <c r="HL352" s="654"/>
      <c r="HM352" s="654"/>
      <c r="HN352" s="654"/>
      <c r="HO352" s="654"/>
      <c r="HP352" s="654"/>
      <c r="HQ352" s="654"/>
      <c r="HR352" s="654"/>
      <c r="HS352" s="654"/>
      <c r="HT352" s="654"/>
      <c r="HU352" s="654"/>
      <c r="HV352" s="654"/>
      <c r="HW352" s="654"/>
      <c r="HX352" s="654"/>
      <c r="HY352" s="654"/>
      <c r="HZ352" s="654"/>
      <c r="IA352" s="654"/>
      <c r="IB352" s="654"/>
      <c r="IC352" s="654"/>
      <c r="ID352" s="654"/>
      <c r="IE352" s="654"/>
      <c r="IF352" s="654"/>
      <c r="IG352" s="654"/>
      <c r="IH352" s="654"/>
      <c r="II352" s="654"/>
      <c r="IJ352" s="654"/>
      <c r="IK352" s="654"/>
      <c r="IL352" s="654"/>
      <c r="IM352" s="654"/>
      <c r="IN352" s="654"/>
      <c r="IO352" s="654"/>
      <c r="IP352" s="654"/>
      <c r="IQ352" s="654"/>
      <c r="IR352" s="654"/>
      <c r="IS352" s="654"/>
      <c r="IT352" s="654"/>
      <c r="IU352" s="654"/>
      <c r="IV352" s="654"/>
      <c r="IW352" s="654"/>
      <c r="IX352" s="654"/>
      <c r="IY352" s="654"/>
      <c r="IZ352" s="654"/>
      <c r="JA352" s="654"/>
      <c r="JB352" s="654"/>
      <c r="JC352" s="654"/>
      <c r="JD352" s="654"/>
      <c r="JE352" s="654"/>
      <c r="JF352" s="654"/>
      <c r="JG352" s="654"/>
      <c r="JH352" s="654"/>
      <c r="JI352" s="654"/>
      <c r="JJ352" s="654"/>
      <c r="JK352" s="654"/>
      <c r="JL352" s="654"/>
      <c r="JM352" s="654"/>
      <c r="JN352" s="654"/>
      <c r="JO352" s="654"/>
      <c r="JP352" s="654"/>
      <c r="JQ352" s="654"/>
      <c r="JR352" s="654"/>
      <c r="JS352" s="654"/>
      <c r="JT352" s="654"/>
      <c r="JU352" s="654"/>
      <c r="JV352" s="654"/>
      <c r="JW352" s="654"/>
      <c r="JX352" s="654"/>
      <c r="JY352" s="654"/>
      <c r="JZ352" s="654"/>
      <c r="KA352" s="654"/>
      <c r="KB352" s="654"/>
      <c r="KC352" s="654"/>
      <c r="KD352" s="654"/>
      <c r="KE352" s="654"/>
      <c r="KF352" s="654"/>
      <c r="KG352" s="654"/>
      <c r="KH352" s="654"/>
      <c r="KI352" s="654"/>
      <c r="KJ352" s="654"/>
      <c r="KK352" s="654"/>
      <c r="KL352" s="654"/>
      <c r="KM352" s="654"/>
      <c r="KN352" s="654"/>
      <c r="KO352" s="654"/>
      <c r="KP352" s="654"/>
      <c r="KQ352" s="654"/>
      <c r="KR352" s="654"/>
      <c r="KS352" s="654"/>
      <c r="KT352" s="654"/>
      <c r="KU352" s="654"/>
      <c r="KV352" s="654"/>
      <c r="KW352" s="654"/>
      <c r="KX352" s="654"/>
      <c r="KY352" s="654"/>
      <c r="KZ352" s="654"/>
      <c r="LA352" s="654"/>
      <c r="LB352" s="654"/>
      <c r="LC352" s="654"/>
      <c r="LD352" s="654"/>
      <c r="LE352" s="654"/>
      <c r="LF352" s="654"/>
      <c r="LG352" s="654"/>
      <c r="LH352" s="654"/>
      <c r="LI352" s="654"/>
      <c r="LJ352" s="654"/>
      <c r="LK352" s="654"/>
      <c r="LL352" s="654"/>
      <c r="LM352" s="654"/>
      <c r="LN352" s="654"/>
      <c r="LO352" s="654"/>
      <c r="LP352" s="654"/>
      <c r="LQ352" s="654"/>
      <c r="LR352" s="654"/>
      <c r="LS352" s="654"/>
      <c r="LT352" s="654"/>
      <c r="LU352" s="654"/>
      <c r="LV352" s="654"/>
      <c r="LW352" s="654"/>
      <c r="LX352" s="654"/>
      <c r="LY352" s="654"/>
      <c r="LZ352" s="654"/>
      <c r="MA352" s="654"/>
      <c r="MB352" s="654"/>
      <c r="MC352" s="654"/>
      <c r="MD352" s="654"/>
      <c r="ME352" s="654"/>
      <c r="MF352" s="654"/>
      <c r="MG352" s="654"/>
      <c r="MH352" s="654"/>
      <c r="MI352" s="654"/>
      <c r="MJ352" s="654"/>
      <c r="MK352" s="654"/>
      <c r="ML352" s="654"/>
      <c r="MM352" s="654"/>
      <c r="MN352" s="654"/>
      <c r="MO352" s="654"/>
      <c r="MP352" s="654"/>
      <c r="MQ352" s="654"/>
      <c r="MR352" s="654"/>
      <c r="MS352" s="654"/>
      <c r="MT352" s="654"/>
      <c r="MU352" s="654"/>
      <c r="MV352" s="654"/>
      <c r="MW352" s="654"/>
      <c r="MX352" s="654"/>
      <c r="MY352" s="654"/>
      <c r="MZ352" s="654"/>
      <c r="NA352" s="654"/>
      <c r="NB352" s="654"/>
      <c r="NC352" s="654"/>
      <c r="ND352" s="654"/>
      <c r="NE352" s="654"/>
      <c r="NF352" s="654"/>
      <c r="NG352" s="654"/>
      <c r="NH352" s="654"/>
      <c r="NI352" s="654"/>
      <c r="NJ352" s="654"/>
      <c r="NK352" s="654"/>
      <c r="NL352" s="654"/>
      <c r="NM352" s="654"/>
      <c r="NN352" s="654"/>
      <c r="NO352" s="654"/>
      <c r="NP352" s="654"/>
      <c r="NQ352" s="654"/>
      <c r="NR352" s="654"/>
      <c r="NS352" s="654"/>
      <c r="NT352" s="654"/>
      <c r="NU352" s="654"/>
      <c r="NV352" s="654"/>
      <c r="NW352" s="654"/>
      <c r="NX352" s="654"/>
      <c r="NY352" s="654"/>
      <c r="NZ352" s="654"/>
      <c r="OA352" s="654"/>
      <c r="OB352" s="654"/>
      <c r="OC352" s="654"/>
      <c r="OD352" s="654"/>
      <c r="OE352" s="654"/>
      <c r="OF352" s="654"/>
      <c r="OG352" s="654"/>
      <c r="OH352" s="654"/>
      <c r="OI352" s="654"/>
      <c r="OJ352" s="654"/>
      <c r="OK352" s="654"/>
      <c r="OL352" s="654"/>
      <c r="OM352" s="654"/>
      <c r="ON352" s="654"/>
      <c r="OO352" s="654"/>
      <c r="OP352" s="654"/>
      <c r="OQ352" s="654"/>
      <c r="OR352" s="654"/>
      <c r="OS352" s="654"/>
      <c r="OT352" s="654"/>
      <c r="OU352" s="654"/>
      <c r="OV352" s="654"/>
      <c r="OW352" s="654"/>
      <c r="OX352" s="654"/>
      <c r="OY352" s="654"/>
      <c r="OZ352" s="654"/>
      <c r="PA352" s="654"/>
      <c r="PB352" s="654"/>
      <c r="PC352" s="654"/>
      <c r="PD352" s="654"/>
      <c r="PE352" s="654"/>
      <c r="PF352" s="654"/>
      <c r="PG352" s="654"/>
      <c r="PH352" s="654"/>
      <c r="PI352" s="654"/>
      <c r="PJ352" s="654"/>
      <c r="PK352" s="654"/>
      <c r="PL352" s="654"/>
      <c r="PM352" s="654"/>
      <c r="PN352" s="654"/>
      <c r="PO352" s="654"/>
      <c r="PP352" s="654"/>
      <c r="PQ352" s="654"/>
      <c r="PR352" s="654"/>
      <c r="PS352" s="654"/>
      <c r="PT352" s="654"/>
      <c r="PU352" s="654"/>
      <c r="PV352" s="654"/>
      <c r="PW352" s="654"/>
      <c r="PX352" s="654"/>
      <c r="PY352" s="654"/>
      <c r="PZ352" s="654"/>
      <c r="QA352" s="654"/>
      <c r="QB352" s="654"/>
      <c r="QC352" s="654"/>
      <c r="QD352" s="654"/>
      <c r="QE352" s="654"/>
      <c r="QF352" s="654"/>
      <c r="QG352" s="654"/>
      <c r="QH352" s="654"/>
      <c r="QI352" s="654"/>
      <c r="QJ352" s="654"/>
      <c r="QK352" s="654"/>
      <c r="QL352" s="654"/>
      <c r="QM352" s="654"/>
      <c r="QN352" s="654"/>
      <c r="QO352" s="654"/>
      <c r="QP352" s="654"/>
      <c r="QQ352" s="654"/>
      <c r="QR352" s="654"/>
      <c r="QS352" s="654"/>
      <c r="QT352" s="654"/>
      <c r="QU352" s="654"/>
      <c r="QV352" s="654"/>
      <c r="QW352" s="654"/>
      <c r="QX352" s="654"/>
      <c r="QY352" s="654"/>
      <c r="QZ352" s="654"/>
      <c r="RA352" s="654"/>
      <c r="RB352" s="654"/>
      <c r="RC352" s="654"/>
      <c r="RD352" s="654"/>
      <c r="RE352" s="654"/>
      <c r="RF352" s="654"/>
      <c r="RG352" s="654"/>
      <c r="RH352" s="654"/>
      <c r="RI352" s="654"/>
      <c r="RJ352" s="654"/>
      <c r="RK352" s="654"/>
      <c r="RL352" s="654"/>
      <c r="RM352" s="654"/>
      <c r="RN352" s="654"/>
      <c r="RO352" s="654"/>
      <c r="RP352" s="654"/>
      <c r="RQ352" s="654"/>
      <c r="RR352" s="654"/>
      <c r="RS352" s="654"/>
      <c r="RT352" s="654"/>
      <c r="RU352" s="654"/>
      <c r="RV352" s="654"/>
      <c r="RW352" s="654"/>
      <c r="RX352" s="654"/>
      <c r="RY352" s="654"/>
      <c r="RZ352" s="654"/>
      <c r="SA352" s="654"/>
      <c r="SB352" s="654"/>
      <c r="SC352" s="654"/>
      <c r="SD352" s="654"/>
      <c r="SE352" s="654"/>
      <c r="SF352" s="654"/>
      <c r="SG352" s="654"/>
      <c r="SH352" s="654"/>
      <c r="SI352" s="654"/>
      <c r="SJ352" s="654"/>
      <c r="SK352" s="654"/>
      <c r="SL352" s="654"/>
      <c r="SM352" s="654"/>
      <c r="SN352" s="654"/>
      <c r="SO352" s="654"/>
      <c r="SP352" s="654"/>
      <c r="SQ352" s="654"/>
      <c r="SR352" s="654"/>
      <c r="SS352" s="654"/>
      <c r="ST352" s="654"/>
      <c r="SU352" s="654"/>
      <c r="SV352" s="654"/>
      <c r="SW352" s="654"/>
      <c r="SX352" s="654"/>
      <c r="SY352" s="654"/>
      <c r="SZ352" s="654"/>
      <c r="TA352" s="654"/>
    </row>
    <row r="353" spans="3:521">
      <c r="C353" s="654"/>
      <c r="M353" s="654"/>
      <c r="N353" s="654"/>
      <c r="O353" s="654"/>
      <c r="P353" s="654"/>
      <c r="Q353" s="654"/>
      <c r="R353" s="654"/>
      <c r="S353" s="654"/>
      <c r="T353" s="654"/>
      <c r="U353" s="654"/>
      <c r="V353" s="654"/>
      <c r="W353" s="654"/>
      <c r="X353" s="654"/>
      <c r="Y353" s="654"/>
      <c r="Z353" s="654"/>
      <c r="AA353" s="654"/>
      <c r="DB353" s="654"/>
      <c r="DC353" s="654"/>
      <c r="DD353" s="654"/>
      <c r="DE353" s="654"/>
      <c r="DF353" s="654"/>
      <c r="DG353" s="654"/>
      <c r="DH353" s="654"/>
      <c r="DI353" s="654"/>
      <c r="DJ353" s="654"/>
      <c r="DK353" s="654"/>
      <c r="DL353" s="654"/>
      <c r="DM353" s="654"/>
      <c r="DN353" s="654"/>
      <c r="DO353" s="654"/>
      <c r="DP353" s="654"/>
      <c r="DQ353" s="654"/>
      <c r="DR353" s="654"/>
      <c r="DS353" s="654"/>
      <c r="DT353" s="654"/>
      <c r="DU353" s="654"/>
      <c r="DV353" s="654"/>
      <c r="DW353" s="654"/>
      <c r="DX353" s="654"/>
      <c r="DY353" s="654"/>
      <c r="DZ353" s="654"/>
      <c r="EA353" s="654"/>
      <c r="EB353" s="654"/>
      <c r="EC353" s="654"/>
      <c r="ED353" s="654"/>
      <c r="EE353" s="654"/>
      <c r="EF353" s="654"/>
      <c r="EG353" s="654"/>
      <c r="EH353" s="654"/>
      <c r="EI353" s="654"/>
      <c r="EJ353" s="654"/>
      <c r="EK353" s="654"/>
      <c r="EL353" s="654"/>
      <c r="EM353" s="654"/>
      <c r="EN353" s="654"/>
      <c r="EO353" s="654"/>
      <c r="EP353" s="654"/>
      <c r="EQ353" s="654"/>
      <c r="ER353" s="654"/>
      <c r="ES353" s="654"/>
      <c r="ET353" s="654"/>
      <c r="EU353" s="654"/>
      <c r="EV353" s="654"/>
      <c r="EW353" s="654"/>
      <c r="EX353" s="654"/>
      <c r="EY353" s="654"/>
      <c r="EZ353" s="654"/>
      <c r="FA353" s="654"/>
      <c r="FB353" s="654"/>
      <c r="FC353" s="654"/>
      <c r="FD353" s="654"/>
      <c r="FE353" s="654"/>
      <c r="FF353" s="654"/>
      <c r="FG353" s="654"/>
      <c r="FH353" s="654"/>
      <c r="FI353" s="654"/>
      <c r="FJ353" s="654"/>
      <c r="FK353" s="654"/>
      <c r="FL353" s="654"/>
      <c r="FM353" s="654"/>
      <c r="FN353" s="654"/>
      <c r="FO353" s="654"/>
      <c r="FP353" s="654"/>
      <c r="FQ353" s="654"/>
      <c r="FR353" s="654"/>
      <c r="FS353" s="654"/>
      <c r="FT353" s="654"/>
      <c r="FU353" s="654"/>
      <c r="FV353" s="654"/>
      <c r="FW353" s="654"/>
      <c r="FX353" s="654"/>
      <c r="FY353" s="654"/>
      <c r="FZ353" s="654"/>
      <c r="GA353" s="654"/>
      <c r="GB353" s="654"/>
      <c r="GC353" s="654"/>
      <c r="GD353" s="654"/>
      <c r="GE353" s="654"/>
      <c r="GF353" s="654"/>
      <c r="GG353" s="654"/>
      <c r="GH353" s="654"/>
      <c r="GI353" s="654"/>
      <c r="GJ353" s="654"/>
      <c r="GK353" s="654"/>
      <c r="GL353" s="654"/>
      <c r="GM353" s="654"/>
      <c r="GN353" s="654"/>
      <c r="GO353" s="654"/>
      <c r="GP353" s="654"/>
      <c r="GQ353" s="654"/>
      <c r="GR353" s="654"/>
      <c r="GS353" s="654"/>
      <c r="GT353" s="654"/>
      <c r="GU353" s="654"/>
      <c r="GV353" s="654"/>
      <c r="GW353" s="654"/>
      <c r="GX353" s="654"/>
      <c r="GY353" s="654"/>
      <c r="GZ353" s="654"/>
      <c r="HA353" s="654"/>
      <c r="HB353" s="654"/>
      <c r="HC353" s="654"/>
      <c r="HD353" s="654"/>
      <c r="HE353" s="654"/>
      <c r="HF353" s="654"/>
      <c r="HG353" s="654"/>
      <c r="HH353" s="654"/>
      <c r="HI353" s="654"/>
      <c r="HJ353" s="654"/>
      <c r="HK353" s="654"/>
      <c r="HL353" s="654"/>
      <c r="HM353" s="654"/>
      <c r="HN353" s="654"/>
      <c r="HO353" s="654"/>
      <c r="HP353" s="654"/>
      <c r="HQ353" s="654"/>
      <c r="HR353" s="654"/>
      <c r="HS353" s="654"/>
      <c r="HT353" s="654"/>
      <c r="HU353" s="654"/>
      <c r="HV353" s="654"/>
      <c r="HW353" s="654"/>
      <c r="HX353" s="654"/>
      <c r="HY353" s="654"/>
      <c r="HZ353" s="654"/>
      <c r="IA353" s="654"/>
      <c r="IB353" s="654"/>
      <c r="IC353" s="654"/>
      <c r="ID353" s="654"/>
      <c r="IE353" s="654"/>
      <c r="IF353" s="654"/>
      <c r="IG353" s="654"/>
      <c r="IH353" s="654"/>
      <c r="II353" s="654"/>
      <c r="IJ353" s="654"/>
      <c r="IK353" s="654"/>
      <c r="IL353" s="654"/>
      <c r="IM353" s="654"/>
      <c r="IN353" s="654"/>
      <c r="IO353" s="654"/>
      <c r="IP353" s="654"/>
      <c r="IQ353" s="654"/>
      <c r="IR353" s="654"/>
      <c r="IS353" s="654"/>
      <c r="IT353" s="654"/>
      <c r="IU353" s="654"/>
      <c r="IV353" s="654"/>
      <c r="IW353" s="654"/>
      <c r="IX353" s="654"/>
      <c r="IY353" s="654"/>
      <c r="IZ353" s="654"/>
      <c r="JA353" s="654"/>
      <c r="JB353" s="654"/>
      <c r="JC353" s="654"/>
      <c r="JD353" s="654"/>
      <c r="JE353" s="654"/>
      <c r="JF353" s="654"/>
      <c r="JG353" s="654"/>
      <c r="JH353" s="654"/>
      <c r="JI353" s="654"/>
      <c r="JJ353" s="654"/>
      <c r="JK353" s="654"/>
      <c r="JL353" s="654"/>
      <c r="JM353" s="654"/>
      <c r="JN353" s="654"/>
      <c r="JO353" s="654"/>
      <c r="JP353" s="654"/>
      <c r="JQ353" s="654"/>
      <c r="JR353" s="654"/>
      <c r="JS353" s="654"/>
      <c r="JT353" s="654"/>
      <c r="JU353" s="654"/>
      <c r="JV353" s="654"/>
      <c r="JW353" s="654"/>
      <c r="JX353" s="654"/>
      <c r="JY353" s="654"/>
      <c r="JZ353" s="654"/>
      <c r="KA353" s="654"/>
      <c r="KB353" s="654"/>
      <c r="KC353" s="654"/>
      <c r="KD353" s="654"/>
      <c r="KE353" s="654"/>
      <c r="KF353" s="654"/>
      <c r="KG353" s="654"/>
      <c r="KH353" s="654"/>
      <c r="KI353" s="654"/>
      <c r="KJ353" s="654"/>
      <c r="KK353" s="654"/>
      <c r="KL353" s="654"/>
      <c r="KM353" s="654"/>
      <c r="KN353" s="654"/>
      <c r="KO353" s="654"/>
      <c r="KP353" s="654"/>
      <c r="KQ353" s="654"/>
      <c r="KR353" s="654"/>
      <c r="KS353" s="654"/>
      <c r="KT353" s="654"/>
      <c r="KU353" s="654"/>
      <c r="KV353" s="654"/>
      <c r="KW353" s="654"/>
      <c r="KX353" s="654"/>
      <c r="KY353" s="654"/>
      <c r="KZ353" s="654"/>
      <c r="LA353" s="654"/>
      <c r="LB353" s="654"/>
      <c r="LC353" s="654"/>
      <c r="LD353" s="654"/>
      <c r="LE353" s="654"/>
      <c r="LF353" s="654"/>
      <c r="LG353" s="654"/>
      <c r="LH353" s="654"/>
      <c r="LI353" s="654"/>
      <c r="LJ353" s="654"/>
      <c r="LK353" s="654"/>
      <c r="LL353" s="654"/>
      <c r="LM353" s="654"/>
      <c r="LN353" s="654"/>
      <c r="LO353" s="654"/>
      <c r="LP353" s="654"/>
      <c r="LQ353" s="654"/>
      <c r="LR353" s="654"/>
      <c r="LS353" s="654"/>
      <c r="LT353" s="654"/>
      <c r="LU353" s="654"/>
      <c r="LV353" s="654"/>
      <c r="LW353" s="654"/>
      <c r="LX353" s="654"/>
      <c r="LY353" s="654"/>
      <c r="LZ353" s="654"/>
      <c r="MA353" s="654"/>
      <c r="MB353" s="654"/>
      <c r="MC353" s="654"/>
      <c r="MD353" s="654"/>
      <c r="ME353" s="654"/>
      <c r="MF353" s="654"/>
      <c r="MG353" s="654"/>
      <c r="MH353" s="654"/>
      <c r="MI353" s="654"/>
      <c r="MJ353" s="654"/>
      <c r="MK353" s="654"/>
      <c r="ML353" s="654"/>
      <c r="MM353" s="654"/>
      <c r="MN353" s="654"/>
      <c r="MO353" s="654"/>
      <c r="MP353" s="654"/>
      <c r="MQ353" s="654"/>
      <c r="MR353" s="654"/>
      <c r="MS353" s="654"/>
      <c r="MT353" s="654"/>
      <c r="MU353" s="654"/>
      <c r="MV353" s="654"/>
      <c r="MW353" s="654"/>
      <c r="MX353" s="654"/>
      <c r="MY353" s="654"/>
      <c r="MZ353" s="654"/>
      <c r="NA353" s="654"/>
      <c r="NB353" s="654"/>
      <c r="NC353" s="654"/>
      <c r="ND353" s="654"/>
      <c r="NE353" s="654"/>
      <c r="NF353" s="654"/>
      <c r="NG353" s="654"/>
      <c r="NH353" s="654"/>
      <c r="NI353" s="654"/>
      <c r="NJ353" s="654"/>
      <c r="NK353" s="654"/>
      <c r="NL353" s="654"/>
      <c r="NM353" s="654"/>
      <c r="NN353" s="654"/>
      <c r="NO353" s="654"/>
      <c r="NP353" s="654"/>
      <c r="NQ353" s="654"/>
      <c r="NR353" s="654"/>
      <c r="NS353" s="654"/>
      <c r="NT353" s="654"/>
      <c r="NU353" s="654"/>
      <c r="NV353" s="654"/>
      <c r="NW353" s="654"/>
      <c r="NX353" s="654"/>
      <c r="NY353" s="654"/>
      <c r="NZ353" s="654"/>
      <c r="OA353" s="654"/>
      <c r="OB353" s="654"/>
      <c r="OC353" s="654"/>
      <c r="OD353" s="654"/>
      <c r="OE353" s="654"/>
      <c r="OF353" s="654"/>
      <c r="OG353" s="654"/>
      <c r="OH353" s="654"/>
      <c r="OI353" s="654"/>
      <c r="OJ353" s="654"/>
      <c r="OK353" s="654"/>
      <c r="OL353" s="654"/>
      <c r="OM353" s="654"/>
      <c r="ON353" s="654"/>
      <c r="OO353" s="654"/>
      <c r="OP353" s="654"/>
      <c r="OQ353" s="654"/>
      <c r="OR353" s="654"/>
      <c r="OS353" s="654"/>
      <c r="OT353" s="654"/>
      <c r="OU353" s="654"/>
      <c r="OV353" s="654"/>
      <c r="OW353" s="654"/>
      <c r="OX353" s="654"/>
      <c r="OY353" s="654"/>
      <c r="OZ353" s="654"/>
      <c r="PA353" s="654"/>
      <c r="PB353" s="654"/>
      <c r="PC353" s="654"/>
      <c r="PD353" s="654"/>
      <c r="PE353" s="654"/>
      <c r="PF353" s="654"/>
      <c r="PG353" s="654"/>
      <c r="PH353" s="654"/>
      <c r="PI353" s="654"/>
      <c r="PJ353" s="654"/>
      <c r="PK353" s="654"/>
      <c r="PL353" s="654"/>
      <c r="PM353" s="654"/>
      <c r="PN353" s="654"/>
      <c r="PO353" s="654"/>
      <c r="PP353" s="654"/>
      <c r="PQ353" s="654"/>
      <c r="PR353" s="654"/>
      <c r="PS353" s="654"/>
      <c r="PT353" s="654"/>
      <c r="PU353" s="654"/>
      <c r="PV353" s="654"/>
      <c r="PW353" s="654"/>
      <c r="PX353" s="654"/>
      <c r="PY353" s="654"/>
      <c r="PZ353" s="654"/>
      <c r="QA353" s="654"/>
      <c r="QB353" s="654"/>
      <c r="QC353" s="654"/>
      <c r="QD353" s="654"/>
      <c r="QE353" s="654"/>
      <c r="QF353" s="654"/>
      <c r="QG353" s="654"/>
      <c r="QH353" s="654"/>
      <c r="QI353" s="654"/>
      <c r="QJ353" s="654"/>
      <c r="QK353" s="654"/>
      <c r="QL353" s="654"/>
      <c r="QM353" s="654"/>
      <c r="QN353" s="654"/>
      <c r="QO353" s="654"/>
      <c r="QP353" s="654"/>
      <c r="QQ353" s="654"/>
      <c r="QR353" s="654"/>
      <c r="QS353" s="654"/>
      <c r="QT353" s="654"/>
      <c r="QU353" s="654"/>
      <c r="QV353" s="654"/>
      <c r="QW353" s="654"/>
      <c r="QX353" s="654"/>
      <c r="QY353" s="654"/>
      <c r="QZ353" s="654"/>
      <c r="RA353" s="654"/>
      <c r="RB353" s="654"/>
      <c r="RC353" s="654"/>
      <c r="RD353" s="654"/>
      <c r="RE353" s="654"/>
      <c r="RF353" s="654"/>
      <c r="RG353" s="654"/>
      <c r="RH353" s="654"/>
      <c r="RI353" s="654"/>
      <c r="RJ353" s="654"/>
      <c r="RK353" s="654"/>
      <c r="RL353" s="654"/>
      <c r="RM353" s="654"/>
      <c r="RN353" s="654"/>
      <c r="RO353" s="654"/>
      <c r="RP353" s="654"/>
      <c r="RQ353" s="654"/>
      <c r="RR353" s="654"/>
      <c r="RS353" s="654"/>
      <c r="RT353" s="654"/>
      <c r="RU353" s="654"/>
      <c r="RV353" s="654"/>
      <c r="RW353" s="654"/>
      <c r="RX353" s="654"/>
      <c r="RY353" s="654"/>
      <c r="RZ353" s="654"/>
      <c r="SA353" s="654"/>
      <c r="SB353" s="654"/>
      <c r="SC353" s="654"/>
      <c r="SD353" s="654"/>
      <c r="SE353" s="654"/>
      <c r="SF353" s="654"/>
      <c r="SG353" s="654"/>
      <c r="SH353" s="654"/>
      <c r="SI353" s="654"/>
      <c r="SJ353" s="654"/>
      <c r="SK353" s="654"/>
      <c r="SL353" s="654"/>
      <c r="SM353" s="654"/>
      <c r="SN353" s="654"/>
      <c r="SO353" s="654"/>
      <c r="SP353" s="654"/>
      <c r="SQ353" s="654"/>
      <c r="SR353" s="654"/>
      <c r="SS353" s="654"/>
      <c r="ST353" s="654"/>
      <c r="SU353" s="654"/>
      <c r="SV353" s="654"/>
      <c r="SW353" s="654"/>
      <c r="SX353" s="654"/>
      <c r="SY353" s="654"/>
      <c r="SZ353" s="654"/>
      <c r="TA353" s="654"/>
    </row>
    <row r="354" spans="3:521">
      <c r="C354" s="654"/>
      <c r="M354" s="654"/>
      <c r="N354" s="654"/>
      <c r="O354" s="654"/>
      <c r="P354" s="654"/>
      <c r="Q354" s="654"/>
      <c r="R354" s="654"/>
      <c r="S354" s="654"/>
      <c r="T354" s="654"/>
      <c r="U354" s="654"/>
      <c r="V354" s="654"/>
      <c r="W354" s="654"/>
      <c r="X354" s="654"/>
      <c r="Y354" s="654"/>
      <c r="Z354" s="654"/>
      <c r="AA354" s="654"/>
      <c r="QG354" s="654"/>
      <c r="QH354" s="654"/>
      <c r="QI354" s="654"/>
      <c r="QJ354" s="654"/>
      <c r="QK354" s="654"/>
      <c r="QL354" s="654"/>
      <c r="QM354" s="654"/>
      <c r="QN354" s="654"/>
      <c r="QO354" s="654"/>
      <c r="QP354" s="654"/>
      <c r="QQ354" s="654"/>
      <c r="QR354" s="654"/>
      <c r="QS354" s="654"/>
      <c r="QT354" s="654"/>
      <c r="QU354" s="654"/>
      <c r="QV354" s="654"/>
      <c r="QW354" s="654"/>
      <c r="QX354" s="654"/>
      <c r="QY354" s="654"/>
      <c r="QZ354" s="654"/>
      <c r="RA354" s="654"/>
      <c r="RB354" s="654"/>
      <c r="RC354" s="654"/>
      <c r="RD354" s="654"/>
      <c r="RE354" s="654"/>
      <c r="RF354" s="654"/>
      <c r="RG354" s="654"/>
      <c r="RH354" s="654"/>
      <c r="RI354" s="654"/>
      <c r="RJ354" s="654"/>
      <c r="RK354" s="654"/>
      <c r="RL354" s="654"/>
      <c r="RM354" s="654"/>
      <c r="RN354" s="654"/>
      <c r="RO354" s="654"/>
      <c r="RP354" s="654"/>
      <c r="RQ354" s="654"/>
      <c r="RR354" s="654"/>
      <c r="RS354" s="654"/>
      <c r="RT354" s="654"/>
      <c r="RU354" s="654"/>
      <c r="RV354" s="654"/>
      <c r="RW354" s="654"/>
      <c r="RX354" s="654"/>
      <c r="RY354" s="654"/>
      <c r="RZ354" s="654"/>
      <c r="SA354" s="654"/>
      <c r="SB354" s="654"/>
      <c r="SC354" s="654"/>
      <c r="SD354" s="654"/>
      <c r="SE354" s="654"/>
      <c r="SF354" s="654"/>
      <c r="SG354" s="654"/>
      <c r="SH354" s="654"/>
      <c r="SI354" s="654"/>
      <c r="SJ354" s="654"/>
      <c r="SK354" s="654"/>
      <c r="SL354" s="654"/>
      <c r="SM354" s="654"/>
      <c r="SN354" s="654"/>
      <c r="SO354" s="654"/>
      <c r="SP354" s="654"/>
      <c r="SQ354" s="654"/>
      <c r="SR354" s="654"/>
      <c r="SS354" s="654"/>
      <c r="ST354" s="654"/>
      <c r="SU354" s="654"/>
      <c r="SV354" s="654"/>
      <c r="SW354" s="654"/>
      <c r="SX354" s="654"/>
      <c r="SY354" s="654"/>
      <c r="SZ354" s="654"/>
      <c r="TA354" s="654"/>
    </row>
    <row r="355" spans="3:521">
      <c r="C355" s="654"/>
      <c r="Q355" s="654"/>
      <c r="R355" s="654"/>
      <c r="S355" s="654"/>
      <c r="T355" s="654"/>
      <c r="U355" s="654"/>
      <c r="V355" s="654"/>
      <c r="W355" s="654"/>
      <c r="X355" s="654"/>
      <c r="Y355" s="654"/>
      <c r="Z355" s="654"/>
      <c r="AA355" s="654"/>
      <c r="AB355" s="654"/>
      <c r="AC355" s="654"/>
      <c r="AD355" s="654"/>
      <c r="AE355" s="654"/>
      <c r="AF355" s="654"/>
      <c r="AG355" s="654"/>
      <c r="AH355" s="654"/>
      <c r="AI355" s="654"/>
      <c r="AJ355" s="654"/>
      <c r="AK355" s="654"/>
      <c r="AL355" s="654"/>
      <c r="AM355" s="654"/>
      <c r="AN355" s="654"/>
      <c r="AO355" s="654"/>
      <c r="AP355" s="654"/>
      <c r="AQ355" s="654"/>
      <c r="AR355" s="654"/>
      <c r="AS355" s="654"/>
      <c r="AT355" s="654"/>
      <c r="AU355" s="654"/>
      <c r="AV355" s="654"/>
      <c r="AW355" s="654"/>
      <c r="AX355" s="654"/>
      <c r="AY355" s="654"/>
      <c r="AZ355" s="654"/>
      <c r="BA355" s="654"/>
      <c r="BB355" s="654"/>
      <c r="BC355" s="654"/>
      <c r="BD355" s="654"/>
      <c r="BE355" s="654"/>
      <c r="BF355" s="654"/>
      <c r="BG355" s="654"/>
      <c r="BH355" s="654"/>
      <c r="BI355" s="654"/>
      <c r="BJ355" s="654"/>
      <c r="BK355" s="654"/>
      <c r="BL355" s="654"/>
      <c r="BM355" s="654"/>
      <c r="BN355" s="654"/>
      <c r="BO355" s="654"/>
      <c r="BP355" s="654"/>
      <c r="BQ355" s="654"/>
      <c r="BR355" s="654"/>
      <c r="BS355" s="654"/>
      <c r="BT355" s="654"/>
      <c r="BU355" s="654"/>
      <c r="BV355" s="654"/>
      <c r="BW355" s="654"/>
      <c r="BX355" s="654"/>
      <c r="BY355" s="654"/>
      <c r="BZ355" s="654"/>
      <c r="CA355" s="654"/>
      <c r="CB355" s="654"/>
      <c r="CC355" s="654"/>
      <c r="CD355" s="654"/>
      <c r="CE355" s="654"/>
      <c r="CF355" s="654"/>
      <c r="CG355" s="654"/>
      <c r="CH355" s="654"/>
      <c r="CI355" s="654"/>
      <c r="CJ355" s="654"/>
      <c r="CK355" s="654"/>
      <c r="CL355" s="654"/>
      <c r="CM355" s="654"/>
      <c r="CN355" s="654"/>
      <c r="CO355" s="654"/>
      <c r="CP355" s="654"/>
      <c r="CQ355" s="654"/>
      <c r="CR355" s="654"/>
      <c r="CS355" s="654"/>
      <c r="CT355" s="654"/>
      <c r="CU355" s="654"/>
      <c r="CV355" s="654"/>
      <c r="CW355" s="654"/>
      <c r="CX355" s="654"/>
      <c r="CY355" s="654"/>
      <c r="CZ355" s="654"/>
      <c r="DA355" s="654"/>
      <c r="DB355" s="654"/>
      <c r="DC355" s="654"/>
      <c r="DD355" s="654"/>
      <c r="DE355" s="654"/>
      <c r="DF355" s="654"/>
      <c r="DG355" s="654"/>
      <c r="DH355" s="654"/>
      <c r="DI355" s="654"/>
      <c r="DJ355" s="654"/>
      <c r="DK355" s="654"/>
      <c r="DL355" s="654"/>
      <c r="DM355" s="654"/>
      <c r="DN355" s="654"/>
      <c r="DO355" s="654"/>
      <c r="DP355" s="654"/>
      <c r="DQ355" s="654"/>
      <c r="DR355" s="654"/>
      <c r="DS355" s="654"/>
      <c r="DT355" s="654"/>
      <c r="DU355" s="654"/>
      <c r="DV355" s="654"/>
      <c r="DW355" s="654"/>
      <c r="DX355" s="654"/>
      <c r="DY355" s="654"/>
      <c r="DZ355" s="654"/>
      <c r="EA355" s="654"/>
      <c r="EB355" s="654"/>
      <c r="EC355" s="654"/>
      <c r="ED355" s="654"/>
      <c r="EE355" s="654"/>
      <c r="EF355" s="654"/>
      <c r="EG355" s="654"/>
      <c r="EH355" s="654"/>
      <c r="EI355" s="654"/>
      <c r="EJ355" s="654"/>
      <c r="EK355" s="654"/>
      <c r="EL355" s="654"/>
      <c r="EM355" s="654"/>
      <c r="EN355" s="654"/>
      <c r="EO355" s="654"/>
      <c r="EP355" s="654"/>
      <c r="EQ355" s="654"/>
      <c r="ER355" s="654"/>
      <c r="ES355" s="654"/>
      <c r="ET355" s="654"/>
      <c r="EU355" s="654"/>
      <c r="EV355" s="654"/>
      <c r="EW355" s="654"/>
      <c r="EX355" s="654"/>
      <c r="EY355" s="654"/>
      <c r="EZ355" s="654"/>
      <c r="FA355" s="654"/>
      <c r="FB355" s="654"/>
      <c r="FC355" s="654"/>
      <c r="FD355" s="654"/>
      <c r="FE355" s="654"/>
      <c r="FF355" s="654"/>
      <c r="FG355" s="654"/>
      <c r="FH355" s="654"/>
      <c r="FI355" s="654"/>
      <c r="FJ355" s="654"/>
      <c r="FK355" s="654"/>
      <c r="FL355" s="654"/>
      <c r="FM355" s="654"/>
      <c r="FN355" s="654"/>
      <c r="FO355" s="654"/>
      <c r="FP355" s="654"/>
      <c r="FQ355" s="654"/>
      <c r="FR355" s="654"/>
      <c r="FS355" s="654"/>
      <c r="FT355" s="654"/>
      <c r="FU355" s="654"/>
      <c r="FV355" s="654"/>
      <c r="FW355" s="654"/>
      <c r="FX355" s="654"/>
      <c r="FY355" s="654"/>
      <c r="FZ355" s="654"/>
      <c r="GA355" s="654"/>
      <c r="GB355" s="654"/>
      <c r="GC355" s="654"/>
      <c r="GD355" s="654"/>
      <c r="GE355" s="654"/>
      <c r="GF355" s="654"/>
      <c r="GG355" s="654"/>
      <c r="GH355" s="654"/>
      <c r="GI355" s="654"/>
      <c r="GJ355" s="654"/>
      <c r="GK355" s="654"/>
      <c r="GL355" s="654"/>
      <c r="GM355" s="654"/>
      <c r="GN355" s="654"/>
      <c r="GO355" s="654"/>
      <c r="GP355" s="654"/>
      <c r="GQ355" s="654"/>
      <c r="GR355" s="654"/>
      <c r="GS355" s="654"/>
      <c r="GT355" s="654"/>
      <c r="GU355" s="654"/>
      <c r="GV355" s="654"/>
      <c r="GW355" s="654"/>
      <c r="GX355" s="654"/>
      <c r="GY355" s="654"/>
      <c r="GZ355" s="654"/>
      <c r="HA355" s="654"/>
      <c r="HB355" s="654"/>
      <c r="HC355" s="654"/>
      <c r="HD355" s="654"/>
      <c r="HE355" s="654"/>
      <c r="HF355" s="654"/>
      <c r="HG355" s="654"/>
      <c r="HH355" s="654"/>
      <c r="HI355" s="654"/>
      <c r="HJ355" s="654"/>
      <c r="HK355" s="654"/>
      <c r="HL355" s="654"/>
      <c r="HM355" s="654"/>
      <c r="HN355" s="654"/>
      <c r="HO355" s="654"/>
      <c r="HP355" s="654"/>
      <c r="HQ355" s="654"/>
      <c r="HR355" s="654"/>
      <c r="HS355" s="654"/>
      <c r="HT355" s="654"/>
      <c r="HU355" s="654"/>
      <c r="HV355" s="654"/>
      <c r="HW355" s="654"/>
      <c r="HX355" s="654"/>
      <c r="HY355" s="654"/>
      <c r="HZ355" s="654"/>
      <c r="IA355" s="654"/>
      <c r="IB355" s="654"/>
      <c r="IC355" s="654"/>
      <c r="ID355" s="654"/>
      <c r="IE355" s="654"/>
      <c r="IF355" s="654"/>
      <c r="IG355" s="654"/>
      <c r="IH355" s="654"/>
      <c r="II355" s="654"/>
      <c r="IJ355" s="654"/>
      <c r="IK355" s="654"/>
      <c r="IL355" s="654"/>
      <c r="IM355" s="654"/>
      <c r="IN355" s="654"/>
      <c r="IO355" s="654"/>
      <c r="IP355" s="654"/>
      <c r="IQ355" s="654"/>
      <c r="IR355" s="654"/>
      <c r="IS355" s="654"/>
      <c r="IT355" s="654"/>
      <c r="IU355" s="654"/>
      <c r="IV355" s="654"/>
      <c r="IW355" s="654"/>
      <c r="IX355" s="654"/>
      <c r="IY355" s="654"/>
      <c r="IZ355" s="654"/>
      <c r="JA355" s="654"/>
      <c r="JB355" s="654"/>
      <c r="JC355" s="654"/>
      <c r="JD355" s="654"/>
      <c r="JE355" s="654"/>
      <c r="JF355" s="654"/>
      <c r="JG355" s="654"/>
      <c r="JH355" s="654"/>
      <c r="JI355" s="654"/>
      <c r="JJ355" s="654"/>
      <c r="JK355" s="654"/>
      <c r="JL355" s="654"/>
      <c r="JM355" s="654"/>
      <c r="JN355" s="654"/>
      <c r="JO355" s="654"/>
      <c r="JP355" s="654"/>
      <c r="JQ355" s="654"/>
      <c r="JR355" s="654"/>
      <c r="JS355" s="654"/>
      <c r="JT355" s="654"/>
      <c r="JU355" s="654"/>
      <c r="JV355" s="654"/>
      <c r="JW355" s="654"/>
      <c r="JX355" s="654"/>
      <c r="JY355" s="654"/>
      <c r="JZ355" s="654"/>
      <c r="KA355" s="654"/>
      <c r="KB355" s="654"/>
      <c r="KC355" s="654"/>
      <c r="KD355" s="654"/>
      <c r="KE355" s="654"/>
      <c r="KF355" s="654"/>
      <c r="KG355" s="654"/>
      <c r="KH355" s="654"/>
      <c r="KI355" s="654"/>
      <c r="KJ355" s="654"/>
      <c r="KK355" s="654"/>
      <c r="KL355" s="654"/>
      <c r="KM355" s="654"/>
      <c r="KN355" s="654"/>
      <c r="KO355" s="654"/>
      <c r="KP355" s="654"/>
      <c r="KQ355" s="654"/>
      <c r="KR355" s="654"/>
      <c r="KS355" s="654"/>
      <c r="KT355" s="654"/>
      <c r="KU355" s="654"/>
      <c r="KV355" s="654"/>
      <c r="KW355" s="654"/>
      <c r="KX355" s="654"/>
      <c r="KY355" s="654"/>
      <c r="KZ355" s="654"/>
      <c r="LA355" s="654"/>
      <c r="LB355" s="654"/>
      <c r="LC355" s="654"/>
      <c r="LD355" s="654"/>
      <c r="LE355" s="654"/>
      <c r="LF355" s="654"/>
      <c r="LG355" s="654"/>
      <c r="LH355" s="654"/>
      <c r="LI355" s="654"/>
      <c r="LJ355" s="654"/>
      <c r="LK355" s="654"/>
      <c r="LL355" s="654"/>
      <c r="LM355" s="654"/>
      <c r="LN355" s="654"/>
      <c r="LO355" s="654"/>
      <c r="LP355" s="654"/>
      <c r="LQ355" s="654"/>
      <c r="LR355" s="654"/>
      <c r="LS355" s="654"/>
      <c r="LT355" s="654"/>
      <c r="LU355" s="654"/>
      <c r="LV355" s="654"/>
      <c r="LW355" s="654"/>
      <c r="LX355" s="654"/>
      <c r="LY355" s="654"/>
      <c r="LZ355" s="654"/>
      <c r="MA355" s="654"/>
      <c r="MB355" s="654"/>
      <c r="MC355" s="654"/>
      <c r="MD355" s="654"/>
      <c r="ME355" s="654"/>
      <c r="MF355" s="654"/>
      <c r="MG355" s="654"/>
      <c r="MH355" s="654"/>
      <c r="MI355" s="654"/>
      <c r="MJ355" s="654"/>
      <c r="MK355" s="654"/>
      <c r="ML355" s="654"/>
      <c r="MM355" s="654"/>
      <c r="MN355" s="654"/>
      <c r="MO355" s="654"/>
      <c r="MP355" s="654"/>
      <c r="MQ355" s="654"/>
      <c r="MR355" s="654"/>
      <c r="MS355" s="654"/>
      <c r="MT355" s="654"/>
      <c r="MU355" s="654"/>
      <c r="MV355" s="654"/>
      <c r="MW355" s="654"/>
      <c r="MX355" s="654"/>
      <c r="MY355" s="654"/>
      <c r="MZ355" s="654"/>
      <c r="NA355" s="654"/>
      <c r="NB355" s="654"/>
      <c r="NC355" s="654"/>
      <c r="ND355" s="654"/>
      <c r="NE355" s="654"/>
      <c r="NF355" s="654"/>
      <c r="NG355" s="654"/>
      <c r="NH355" s="654"/>
      <c r="NI355" s="654"/>
      <c r="NJ355" s="654"/>
      <c r="NK355" s="654"/>
      <c r="NL355" s="654"/>
      <c r="NM355" s="654"/>
      <c r="NN355" s="654"/>
      <c r="NO355" s="654"/>
      <c r="NP355" s="654"/>
      <c r="NQ355" s="654"/>
      <c r="NR355" s="654"/>
      <c r="NS355" s="654"/>
      <c r="NT355" s="654"/>
      <c r="NU355" s="654"/>
      <c r="NV355" s="654"/>
      <c r="NW355" s="654"/>
      <c r="NX355" s="654"/>
      <c r="NY355" s="654"/>
      <c r="NZ355" s="654"/>
      <c r="OA355" s="654"/>
      <c r="OB355" s="654"/>
      <c r="OC355" s="654"/>
      <c r="OD355" s="654"/>
      <c r="OE355" s="654"/>
      <c r="OF355" s="654"/>
      <c r="OG355" s="654"/>
      <c r="OH355" s="654"/>
      <c r="OI355" s="654"/>
      <c r="OJ355" s="654"/>
      <c r="OK355" s="654"/>
      <c r="OL355" s="654"/>
      <c r="OM355" s="654"/>
      <c r="ON355" s="654"/>
      <c r="OO355" s="654"/>
      <c r="OP355" s="654"/>
      <c r="OQ355" s="654"/>
      <c r="OR355" s="654"/>
      <c r="OS355" s="654"/>
      <c r="OT355" s="654"/>
      <c r="OU355" s="654"/>
      <c r="OV355" s="654"/>
      <c r="OW355" s="654"/>
      <c r="OX355" s="654"/>
      <c r="OY355" s="654"/>
      <c r="OZ355" s="654"/>
      <c r="PA355" s="654"/>
      <c r="PB355" s="654"/>
      <c r="PC355" s="654"/>
      <c r="PD355" s="654"/>
      <c r="PE355" s="654"/>
      <c r="PF355" s="654"/>
      <c r="PG355" s="654"/>
      <c r="PH355" s="654"/>
      <c r="PI355" s="654"/>
      <c r="PJ355" s="654"/>
      <c r="PK355" s="654"/>
      <c r="PL355" s="654"/>
      <c r="PM355" s="654"/>
      <c r="PN355" s="654"/>
      <c r="PO355" s="654"/>
      <c r="PP355" s="654"/>
      <c r="PQ355" s="654"/>
      <c r="PR355" s="654"/>
      <c r="PS355" s="654"/>
      <c r="PT355" s="654"/>
      <c r="PU355" s="654"/>
      <c r="PV355" s="654"/>
      <c r="PW355" s="654"/>
      <c r="PX355" s="654"/>
      <c r="PY355" s="654"/>
      <c r="PZ355" s="654"/>
      <c r="QA355" s="654"/>
      <c r="QB355" s="654"/>
      <c r="QC355" s="654"/>
      <c r="QD355" s="654"/>
      <c r="QE355" s="654"/>
      <c r="QF355" s="654"/>
      <c r="QG355" s="654"/>
      <c r="QH355" s="654"/>
      <c r="QI355" s="654"/>
      <c r="QJ355" s="654"/>
      <c r="QK355" s="654"/>
      <c r="QL355" s="654"/>
      <c r="QM355" s="654"/>
      <c r="QN355" s="654"/>
      <c r="QO355" s="654"/>
      <c r="QP355" s="654"/>
      <c r="QQ355" s="654"/>
      <c r="QR355" s="654"/>
      <c r="QS355" s="654"/>
      <c r="QT355" s="654"/>
      <c r="QU355" s="654"/>
      <c r="QV355" s="654"/>
      <c r="QW355" s="654"/>
      <c r="QX355" s="654"/>
      <c r="QY355" s="654"/>
      <c r="QZ355" s="654"/>
      <c r="RA355" s="654"/>
      <c r="RB355" s="654"/>
      <c r="RC355" s="654"/>
      <c r="RD355" s="654"/>
      <c r="RE355" s="654"/>
      <c r="RF355" s="654"/>
      <c r="RG355" s="654"/>
      <c r="RH355" s="654"/>
      <c r="RI355" s="654"/>
      <c r="RJ355" s="654"/>
      <c r="RK355" s="654"/>
      <c r="RL355" s="654"/>
      <c r="RM355" s="654"/>
      <c r="RN355" s="654"/>
      <c r="RO355" s="654"/>
      <c r="RP355" s="654"/>
      <c r="RQ355" s="654"/>
      <c r="RR355" s="654"/>
      <c r="RS355" s="654"/>
      <c r="RT355" s="654"/>
      <c r="RU355" s="654"/>
      <c r="RV355" s="654"/>
      <c r="RW355" s="654"/>
      <c r="RX355" s="654"/>
      <c r="RY355" s="654"/>
      <c r="RZ355" s="654"/>
      <c r="SA355" s="654"/>
      <c r="SB355" s="654"/>
      <c r="SC355" s="654"/>
      <c r="SD355" s="654"/>
      <c r="SE355" s="654"/>
      <c r="SF355" s="654"/>
      <c r="SG355" s="654"/>
      <c r="SH355" s="654"/>
      <c r="SI355" s="654"/>
      <c r="SJ355" s="654"/>
      <c r="SK355" s="654"/>
      <c r="SL355" s="654"/>
      <c r="SM355" s="654"/>
      <c r="SN355" s="654"/>
      <c r="SO355" s="654"/>
      <c r="SP355" s="654"/>
      <c r="SQ355" s="654"/>
      <c r="SR355" s="654"/>
      <c r="SS355" s="654"/>
      <c r="ST355" s="654"/>
      <c r="SU355" s="654"/>
      <c r="SV355" s="654"/>
      <c r="SW355" s="654"/>
      <c r="SX355" s="654"/>
      <c r="SY355" s="654"/>
      <c r="SZ355" s="654"/>
      <c r="TA355" s="654"/>
    </row>
    <row r="356" spans="3:521">
      <c r="C356" s="654"/>
      <c r="J356" s="654"/>
      <c r="K356" s="654"/>
      <c r="L356" s="654"/>
      <c r="M356" s="654"/>
      <c r="N356" s="654"/>
      <c r="O356" s="654"/>
      <c r="P356" s="654"/>
      <c r="Q356" s="654"/>
      <c r="R356" s="654"/>
      <c r="S356" s="654"/>
      <c r="T356" s="654"/>
      <c r="U356" s="654"/>
      <c r="V356" s="654"/>
      <c r="W356" s="654"/>
      <c r="X356" s="654"/>
      <c r="Y356" s="654"/>
      <c r="Z356" s="654"/>
      <c r="AA356" s="654"/>
      <c r="AB356" s="654"/>
      <c r="AC356" s="654"/>
      <c r="AD356" s="654"/>
      <c r="AE356" s="654"/>
      <c r="AF356" s="654"/>
      <c r="AG356" s="654"/>
      <c r="AH356" s="654"/>
      <c r="AI356" s="654"/>
      <c r="AJ356" s="654"/>
      <c r="AK356" s="654"/>
      <c r="AL356" s="654"/>
      <c r="AM356" s="654"/>
      <c r="AN356" s="654"/>
      <c r="AO356" s="654"/>
      <c r="AP356" s="654"/>
      <c r="AQ356" s="654"/>
      <c r="AR356" s="654"/>
      <c r="AS356" s="654"/>
      <c r="AT356" s="654"/>
      <c r="AU356" s="654"/>
      <c r="AV356" s="654"/>
      <c r="AW356" s="654"/>
      <c r="AX356" s="654"/>
      <c r="AY356" s="654"/>
      <c r="AZ356" s="654"/>
      <c r="BA356" s="654"/>
      <c r="BB356" s="654"/>
      <c r="BC356" s="654"/>
      <c r="BD356" s="654"/>
      <c r="BE356" s="654"/>
      <c r="BF356" s="654"/>
      <c r="BG356" s="654"/>
      <c r="BH356" s="654"/>
      <c r="BI356" s="654"/>
      <c r="BJ356" s="654"/>
      <c r="BK356" s="654"/>
      <c r="BL356" s="654"/>
      <c r="BM356" s="654"/>
      <c r="BN356" s="654"/>
      <c r="BO356" s="654"/>
      <c r="BP356" s="654"/>
      <c r="BQ356" s="654"/>
      <c r="BR356" s="654"/>
      <c r="BS356" s="654"/>
      <c r="BT356" s="654"/>
      <c r="BU356" s="654"/>
      <c r="BV356" s="654"/>
      <c r="BW356" s="654"/>
      <c r="BX356" s="654"/>
      <c r="BY356" s="654"/>
      <c r="BZ356" s="654"/>
      <c r="CA356" s="654"/>
      <c r="CB356" s="654"/>
      <c r="CC356" s="654"/>
      <c r="CD356" s="654"/>
      <c r="CE356" s="654"/>
      <c r="CF356" s="654"/>
      <c r="CG356" s="654"/>
      <c r="CH356" s="654"/>
      <c r="CI356" s="654"/>
      <c r="CJ356" s="654"/>
      <c r="CK356" s="654"/>
      <c r="CL356" s="654"/>
      <c r="CM356" s="654"/>
      <c r="CN356" s="654"/>
      <c r="CO356" s="654"/>
      <c r="CP356" s="654"/>
      <c r="CQ356" s="654"/>
      <c r="CR356" s="654"/>
      <c r="CS356" s="654"/>
      <c r="CT356" s="654"/>
      <c r="CU356" s="654"/>
      <c r="CV356" s="654"/>
      <c r="CW356" s="654"/>
      <c r="CX356" s="654"/>
      <c r="CY356" s="654"/>
      <c r="CZ356" s="654"/>
      <c r="DA356" s="654"/>
      <c r="DB356" s="654"/>
      <c r="DC356" s="654"/>
      <c r="DD356" s="654"/>
      <c r="DE356" s="654"/>
      <c r="DF356" s="654"/>
      <c r="DG356" s="654"/>
      <c r="DH356" s="654"/>
      <c r="DI356" s="654"/>
      <c r="DJ356" s="654"/>
      <c r="DK356" s="654"/>
      <c r="DL356" s="654"/>
      <c r="DM356" s="654"/>
      <c r="DN356" s="654"/>
      <c r="DO356" s="654"/>
      <c r="DP356" s="654"/>
      <c r="DQ356" s="654"/>
      <c r="DR356" s="654"/>
      <c r="DS356" s="654"/>
      <c r="DT356" s="654"/>
      <c r="DU356" s="654"/>
      <c r="DV356" s="654"/>
      <c r="DW356" s="654"/>
      <c r="DX356" s="654"/>
      <c r="DY356" s="654"/>
      <c r="DZ356" s="654"/>
      <c r="EA356" s="654"/>
      <c r="EB356" s="654"/>
      <c r="EC356" s="654"/>
      <c r="ED356" s="654"/>
      <c r="EE356" s="654"/>
      <c r="EF356" s="654"/>
      <c r="EG356" s="654"/>
      <c r="EH356" s="654"/>
      <c r="EI356" s="654"/>
      <c r="EJ356" s="654"/>
      <c r="EK356" s="654"/>
      <c r="EL356" s="654"/>
      <c r="EM356" s="654"/>
      <c r="EN356" s="654"/>
      <c r="EO356" s="654"/>
      <c r="EP356" s="654"/>
      <c r="EQ356" s="654"/>
      <c r="ER356" s="654"/>
      <c r="ES356" s="654"/>
      <c r="ET356" s="654"/>
      <c r="EU356" s="654"/>
      <c r="EV356" s="654"/>
      <c r="EW356" s="654"/>
      <c r="EX356" s="654"/>
      <c r="EY356" s="654"/>
      <c r="EZ356" s="654"/>
      <c r="FA356" s="654"/>
      <c r="FB356" s="654"/>
      <c r="FC356" s="654"/>
      <c r="FD356" s="654"/>
      <c r="FE356" s="654"/>
      <c r="FF356" s="654"/>
      <c r="FG356" s="654"/>
      <c r="FH356" s="654"/>
      <c r="FI356" s="654"/>
      <c r="FJ356" s="654"/>
      <c r="FK356" s="654"/>
      <c r="FL356" s="654"/>
      <c r="FM356" s="654"/>
      <c r="FN356" s="654"/>
      <c r="FO356" s="654"/>
      <c r="FP356" s="654"/>
      <c r="FQ356" s="654"/>
      <c r="FR356" s="654"/>
      <c r="FS356" s="654"/>
      <c r="FT356" s="654"/>
      <c r="FU356" s="654"/>
      <c r="FV356" s="654"/>
      <c r="FW356" s="654"/>
      <c r="FX356" s="654"/>
      <c r="FY356" s="654"/>
      <c r="FZ356" s="654"/>
      <c r="GA356" s="654"/>
      <c r="GB356" s="654"/>
      <c r="GC356" s="654"/>
      <c r="GD356" s="654"/>
      <c r="GE356" s="654"/>
      <c r="GF356" s="654"/>
      <c r="GG356" s="654"/>
      <c r="GH356" s="654"/>
      <c r="GI356" s="654"/>
      <c r="GJ356" s="654"/>
      <c r="GK356" s="654"/>
      <c r="GL356" s="654"/>
      <c r="GM356" s="654"/>
      <c r="GN356" s="654"/>
      <c r="GO356" s="654"/>
      <c r="GP356" s="654"/>
      <c r="GQ356" s="654"/>
      <c r="GR356" s="654"/>
      <c r="GS356" s="654"/>
      <c r="GT356" s="654"/>
      <c r="GU356" s="654"/>
      <c r="GV356" s="654"/>
      <c r="GW356" s="654"/>
      <c r="GX356" s="654"/>
      <c r="GY356" s="654"/>
      <c r="GZ356" s="654"/>
      <c r="HA356" s="654"/>
      <c r="HB356" s="654"/>
      <c r="HC356" s="654"/>
      <c r="HD356" s="654"/>
      <c r="HE356" s="654"/>
      <c r="HF356" s="654"/>
      <c r="HG356" s="654"/>
      <c r="HH356" s="654"/>
      <c r="HI356" s="654"/>
      <c r="HJ356" s="654"/>
      <c r="HK356" s="654"/>
      <c r="HL356" s="654"/>
      <c r="HM356" s="654"/>
      <c r="HN356" s="654"/>
      <c r="HO356" s="654"/>
      <c r="HP356" s="654"/>
      <c r="HQ356" s="654"/>
      <c r="HR356" s="654"/>
      <c r="HS356" s="654"/>
      <c r="HT356" s="654"/>
      <c r="HU356" s="654"/>
      <c r="HV356" s="654"/>
      <c r="HW356" s="654"/>
      <c r="HX356" s="654"/>
      <c r="HY356" s="654"/>
      <c r="HZ356" s="654"/>
      <c r="IA356" s="654"/>
      <c r="IB356" s="654"/>
      <c r="IC356" s="654"/>
      <c r="ID356" s="654"/>
      <c r="IE356" s="654"/>
      <c r="IF356" s="654"/>
      <c r="IG356" s="654"/>
      <c r="IH356" s="654"/>
      <c r="II356" s="654"/>
      <c r="IJ356" s="654"/>
      <c r="IK356" s="654"/>
      <c r="IL356" s="654"/>
      <c r="IM356" s="654"/>
      <c r="IN356" s="654"/>
      <c r="IO356" s="654"/>
      <c r="IP356" s="654"/>
      <c r="IQ356" s="654"/>
      <c r="IR356" s="654"/>
      <c r="IS356" s="654"/>
      <c r="IT356" s="654"/>
      <c r="IU356" s="654"/>
      <c r="IV356" s="654"/>
      <c r="IW356" s="654"/>
      <c r="IX356" s="654"/>
      <c r="IY356" s="654"/>
      <c r="IZ356" s="654"/>
      <c r="JA356" s="654"/>
      <c r="JB356" s="654"/>
      <c r="JC356" s="654"/>
      <c r="JD356" s="654"/>
      <c r="JE356" s="654"/>
      <c r="JF356" s="654"/>
      <c r="JG356" s="654"/>
      <c r="JH356" s="654"/>
      <c r="JI356" s="654"/>
      <c r="JJ356" s="654"/>
      <c r="JK356" s="654"/>
      <c r="JL356" s="654"/>
      <c r="JM356" s="654"/>
      <c r="JN356" s="654"/>
      <c r="JO356" s="654"/>
      <c r="JP356" s="654"/>
      <c r="JQ356" s="654"/>
      <c r="JR356" s="654"/>
      <c r="JS356" s="654"/>
      <c r="JT356" s="654"/>
      <c r="JU356" s="654"/>
      <c r="JV356" s="654"/>
      <c r="JW356" s="654"/>
      <c r="JX356" s="654"/>
      <c r="JY356" s="654"/>
      <c r="JZ356" s="654"/>
      <c r="KA356" s="654"/>
      <c r="KB356" s="654"/>
      <c r="KC356" s="654"/>
      <c r="KD356" s="654"/>
      <c r="KE356" s="654"/>
      <c r="KF356" s="654"/>
      <c r="KG356" s="654"/>
      <c r="KH356" s="654"/>
      <c r="KI356" s="654"/>
      <c r="KJ356" s="654"/>
      <c r="KK356" s="654"/>
      <c r="KL356" s="654"/>
      <c r="KM356" s="654"/>
      <c r="KN356" s="654"/>
      <c r="KO356" s="654"/>
      <c r="KP356" s="654"/>
      <c r="KQ356" s="654"/>
      <c r="KR356" s="654"/>
      <c r="KS356" s="654"/>
      <c r="KT356" s="654"/>
      <c r="KU356" s="654"/>
      <c r="KV356" s="654"/>
      <c r="KW356" s="654"/>
      <c r="KX356" s="654"/>
      <c r="KY356" s="654"/>
      <c r="KZ356" s="654"/>
      <c r="LA356" s="654"/>
      <c r="LB356" s="654"/>
      <c r="LC356" s="654"/>
      <c r="LD356" s="654"/>
      <c r="LE356" s="654"/>
      <c r="LF356" s="654"/>
      <c r="LG356" s="654"/>
      <c r="LH356" s="654"/>
      <c r="LI356" s="654"/>
      <c r="LJ356" s="654"/>
      <c r="LK356" s="654"/>
      <c r="LL356" s="654"/>
      <c r="LM356" s="654"/>
      <c r="LN356" s="654"/>
      <c r="LO356" s="654"/>
      <c r="LP356" s="654"/>
      <c r="LQ356" s="654"/>
      <c r="LR356" s="654"/>
      <c r="LS356" s="654"/>
      <c r="LT356" s="654"/>
      <c r="LU356" s="654"/>
      <c r="LV356" s="654"/>
      <c r="LW356" s="654"/>
      <c r="LX356" s="654"/>
      <c r="LY356" s="654"/>
      <c r="LZ356" s="654"/>
      <c r="MA356" s="654"/>
      <c r="MB356" s="654"/>
      <c r="MC356" s="654"/>
      <c r="MD356" s="654"/>
      <c r="ME356" s="654"/>
      <c r="MF356" s="654"/>
      <c r="MG356" s="654"/>
      <c r="MH356" s="654"/>
      <c r="MI356" s="654"/>
      <c r="MJ356" s="654"/>
      <c r="MK356" s="654"/>
      <c r="ML356" s="654"/>
      <c r="MM356" s="654"/>
      <c r="MN356" s="654"/>
      <c r="MO356" s="654"/>
      <c r="MP356" s="654"/>
      <c r="MQ356" s="654"/>
      <c r="MR356" s="654"/>
      <c r="MS356" s="654"/>
      <c r="MT356" s="654"/>
      <c r="MU356" s="654"/>
      <c r="MV356" s="654"/>
      <c r="MW356" s="654"/>
      <c r="MX356" s="654"/>
      <c r="MY356" s="654"/>
      <c r="MZ356" s="654"/>
      <c r="NA356" s="654"/>
      <c r="NB356" s="654"/>
      <c r="NC356" s="654"/>
      <c r="ND356" s="654"/>
      <c r="NE356" s="654"/>
      <c r="NF356" s="654"/>
      <c r="NG356" s="654"/>
      <c r="NH356" s="654"/>
      <c r="NI356" s="654"/>
      <c r="NJ356" s="654"/>
      <c r="NK356" s="654"/>
      <c r="NL356" s="654"/>
      <c r="NM356" s="654"/>
      <c r="NN356" s="654"/>
      <c r="NO356" s="654"/>
      <c r="NP356" s="654"/>
      <c r="NQ356" s="654"/>
      <c r="NR356" s="654"/>
      <c r="NS356" s="654"/>
      <c r="NT356" s="654"/>
      <c r="NU356" s="654"/>
      <c r="NV356" s="654"/>
      <c r="NW356" s="654"/>
      <c r="NX356" s="654"/>
      <c r="NY356" s="654"/>
      <c r="NZ356" s="654"/>
      <c r="OA356" s="654"/>
      <c r="OB356" s="654"/>
      <c r="OC356" s="654"/>
      <c r="OD356" s="654"/>
      <c r="OE356" s="654"/>
      <c r="OF356" s="654"/>
      <c r="OG356" s="654"/>
      <c r="OH356" s="654"/>
      <c r="OI356" s="654"/>
      <c r="OJ356" s="654"/>
      <c r="OK356" s="654"/>
      <c r="OL356" s="654"/>
      <c r="OM356" s="654"/>
      <c r="ON356" s="654"/>
      <c r="OO356" s="654"/>
      <c r="OP356" s="654"/>
      <c r="OQ356" s="654"/>
      <c r="OR356" s="654"/>
      <c r="OS356" s="654"/>
      <c r="OT356" s="654"/>
      <c r="OU356" s="654"/>
      <c r="OV356" s="654"/>
      <c r="OW356" s="654"/>
      <c r="OX356" s="654"/>
      <c r="OY356" s="654"/>
      <c r="OZ356" s="654"/>
      <c r="PA356" s="654"/>
      <c r="PB356" s="654"/>
      <c r="PC356" s="654"/>
      <c r="PD356" s="654"/>
      <c r="PE356" s="654"/>
      <c r="PF356" s="654"/>
      <c r="PG356" s="654"/>
      <c r="PH356" s="654"/>
      <c r="PI356" s="654"/>
      <c r="PJ356" s="654"/>
      <c r="PK356" s="654"/>
      <c r="PL356" s="654"/>
      <c r="PM356" s="654"/>
      <c r="PN356" s="654"/>
      <c r="PO356" s="654"/>
      <c r="PP356" s="654"/>
      <c r="PQ356" s="654"/>
      <c r="PR356" s="654"/>
      <c r="PS356" s="654"/>
      <c r="PT356" s="654"/>
      <c r="PU356" s="654"/>
      <c r="PV356" s="654"/>
      <c r="PW356" s="654"/>
      <c r="PX356" s="654"/>
      <c r="PY356" s="654"/>
      <c r="PZ356" s="654"/>
      <c r="QA356" s="654"/>
      <c r="QB356" s="654"/>
      <c r="QC356" s="654"/>
      <c r="QD356" s="654"/>
      <c r="QE356" s="654"/>
      <c r="QF356" s="654"/>
      <c r="QG356" s="654"/>
      <c r="QH356" s="654"/>
      <c r="QI356" s="654"/>
      <c r="QJ356" s="654"/>
      <c r="QK356" s="654"/>
      <c r="QL356" s="654"/>
      <c r="QM356" s="654"/>
      <c r="QN356" s="654"/>
      <c r="QO356" s="654"/>
      <c r="QP356" s="654"/>
      <c r="QQ356" s="654"/>
      <c r="QR356" s="654"/>
      <c r="QS356" s="654"/>
      <c r="QT356" s="654"/>
      <c r="QU356" s="654"/>
      <c r="QV356" s="654"/>
      <c r="QW356" s="654"/>
      <c r="QX356" s="654"/>
      <c r="QY356" s="654"/>
      <c r="QZ356" s="654"/>
      <c r="RA356" s="654"/>
      <c r="RB356" s="654"/>
      <c r="RC356" s="654"/>
      <c r="RD356" s="654"/>
      <c r="RE356" s="654"/>
      <c r="RF356" s="654"/>
      <c r="RG356" s="654"/>
      <c r="RH356" s="654"/>
      <c r="RI356" s="654"/>
      <c r="RJ356" s="654"/>
      <c r="RK356" s="654"/>
      <c r="RL356" s="654"/>
      <c r="RM356" s="654"/>
      <c r="RN356" s="654"/>
      <c r="RO356" s="654"/>
      <c r="RP356" s="654"/>
      <c r="RQ356" s="654"/>
      <c r="RR356" s="654"/>
      <c r="RS356" s="654"/>
      <c r="RT356" s="654"/>
      <c r="RU356" s="654"/>
      <c r="RV356" s="654"/>
      <c r="RW356" s="654"/>
      <c r="RX356" s="654"/>
      <c r="RY356" s="654"/>
      <c r="RZ356" s="654"/>
      <c r="SA356" s="654"/>
      <c r="SB356" s="654"/>
      <c r="SC356" s="654"/>
      <c r="SD356" s="654"/>
      <c r="SE356" s="654"/>
      <c r="SF356" s="654"/>
      <c r="SG356" s="654"/>
      <c r="SH356" s="654"/>
      <c r="SI356" s="654"/>
      <c r="SJ356" s="654"/>
      <c r="SK356" s="654"/>
      <c r="SL356" s="654"/>
      <c r="SM356" s="654"/>
      <c r="SN356" s="654"/>
      <c r="SO356" s="654"/>
      <c r="SP356" s="654"/>
      <c r="SQ356" s="654"/>
      <c r="SR356" s="654"/>
      <c r="SS356" s="654"/>
      <c r="ST356" s="654"/>
      <c r="SU356" s="654"/>
      <c r="SV356" s="654"/>
      <c r="SW356" s="654"/>
      <c r="SX356" s="654"/>
      <c r="SY356" s="654"/>
      <c r="SZ356" s="654"/>
      <c r="TA356" s="654"/>
    </row>
    <row r="357" spans="3:521">
      <c r="C357" s="654"/>
      <c r="J357" s="654"/>
      <c r="K357" s="654"/>
      <c r="L357" s="654"/>
      <c r="M357" s="654"/>
      <c r="N357" s="654"/>
      <c r="O357" s="654"/>
      <c r="P357" s="654"/>
      <c r="Q357" s="654"/>
      <c r="R357" s="654"/>
      <c r="S357" s="654"/>
      <c r="T357" s="654"/>
      <c r="U357" s="654"/>
      <c r="V357" s="654"/>
      <c r="W357" s="654"/>
      <c r="X357" s="654"/>
      <c r="Y357" s="654"/>
      <c r="Z357" s="654"/>
      <c r="AA357" s="654"/>
      <c r="EI357" s="654"/>
      <c r="EJ357" s="654"/>
      <c r="EK357" s="654"/>
      <c r="EL357" s="654"/>
      <c r="EM357" s="654"/>
      <c r="EN357" s="654"/>
      <c r="EO357" s="654"/>
      <c r="EP357" s="654"/>
      <c r="EQ357" s="654"/>
      <c r="ER357" s="654"/>
      <c r="ES357" s="654"/>
      <c r="ET357" s="654"/>
      <c r="EU357" s="654"/>
      <c r="EV357" s="654"/>
      <c r="EW357" s="654"/>
      <c r="EX357" s="654"/>
      <c r="EY357" s="654"/>
      <c r="EZ357" s="654"/>
      <c r="FA357" s="654"/>
      <c r="FB357" s="654"/>
      <c r="FC357" s="654"/>
      <c r="FD357" s="654"/>
      <c r="FE357" s="654"/>
      <c r="FF357" s="654"/>
      <c r="FG357" s="654"/>
      <c r="FH357" s="654"/>
      <c r="FI357" s="654"/>
      <c r="FJ357" s="654"/>
      <c r="FK357" s="654"/>
      <c r="FL357" s="654"/>
      <c r="FM357" s="654"/>
      <c r="FN357" s="654"/>
      <c r="FO357" s="654"/>
      <c r="FP357" s="654"/>
      <c r="FQ357" s="654"/>
      <c r="FR357" s="654"/>
      <c r="FS357" s="654"/>
      <c r="FT357" s="654"/>
      <c r="FU357" s="654"/>
      <c r="FV357" s="654"/>
      <c r="FW357" s="654"/>
      <c r="FX357" s="654"/>
      <c r="FY357" s="654"/>
      <c r="FZ357" s="654"/>
      <c r="GA357" s="654"/>
      <c r="GB357" s="654"/>
      <c r="GC357" s="654"/>
      <c r="GD357" s="654"/>
      <c r="GE357" s="654"/>
      <c r="GF357" s="654"/>
      <c r="GG357" s="654"/>
      <c r="GH357" s="654"/>
      <c r="GI357" s="654"/>
      <c r="GJ357" s="654"/>
      <c r="GK357" s="654"/>
      <c r="GL357" s="654"/>
      <c r="GM357" s="654"/>
      <c r="GN357" s="654"/>
      <c r="GO357" s="654"/>
      <c r="GP357" s="654"/>
      <c r="GQ357" s="654"/>
      <c r="GR357" s="654"/>
      <c r="GS357" s="654"/>
      <c r="GT357" s="654"/>
      <c r="GU357" s="654"/>
      <c r="GV357" s="654"/>
      <c r="GW357" s="654"/>
      <c r="GX357" s="654"/>
      <c r="GY357" s="654"/>
      <c r="GZ357" s="654"/>
      <c r="HA357" s="654"/>
      <c r="HB357" s="654"/>
      <c r="HC357" s="654"/>
      <c r="HD357" s="654"/>
      <c r="HE357" s="654"/>
      <c r="HF357" s="654"/>
      <c r="HG357" s="654"/>
      <c r="HH357" s="654"/>
      <c r="HI357" s="654"/>
      <c r="HJ357" s="654"/>
      <c r="HK357" s="654"/>
      <c r="HL357" s="654"/>
      <c r="HM357" s="654"/>
      <c r="HN357" s="654"/>
      <c r="HO357" s="654"/>
      <c r="HP357" s="654"/>
      <c r="HQ357" s="654"/>
      <c r="HR357" s="654"/>
      <c r="HS357" s="654"/>
      <c r="HT357" s="654"/>
      <c r="HU357" s="654"/>
      <c r="HV357" s="654"/>
      <c r="HW357" s="654"/>
      <c r="HX357" s="654"/>
      <c r="HY357" s="654"/>
      <c r="HZ357" s="654"/>
      <c r="IA357" s="654"/>
      <c r="IB357" s="654"/>
      <c r="IC357" s="654"/>
      <c r="ID357" s="654"/>
      <c r="IE357" s="654"/>
      <c r="IF357" s="654"/>
      <c r="IG357" s="654"/>
      <c r="IH357" s="654"/>
      <c r="II357" s="654"/>
      <c r="IJ357" s="654"/>
      <c r="IK357" s="654"/>
      <c r="IL357" s="654"/>
      <c r="IM357" s="654"/>
      <c r="IN357" s="654"/>
      <c r="IO357" s="654"/>
      <c r="IP357" s="654"/>
      <c r="IQ357" s="654"/>
      <c r="IR357" s="654"/>
      <c r="IS357" s="654"/>
      <c r="IT357" s="654"/>
      <c r="IU357" s="654"/>
      <c r="IV357" s="654"/>
      <c r="IW357" s="654"/>
      <c r="IX357" s="654"/>
      <c r="IY357" s="654"/>
      <c r="IZ357" s="654"/>
      <c r="JA357" s="654"/>
      <c r="JB357" s="654"/>
      <c r="JC357" s="654"/>
      <c r="JD357" s="654"/>
      <c r="JE357" s="654"/>
      <c r="JF357" s="654"/>
      <c r="JG357" s="654"/>
      <c r="JH357" s="654"/>
      <c r="JI357" s="654"/>
      <c r="JJ357" s="654"/>
      <c r="JK357" s="654"/>
      <c r="JL357" s="654"/>
      <c r="JM357" s="654"/>
      <c r="JN357" s="654"/>
      <c r="JO357" s="654"/>
      <c r="JP357" s="654"/>
      <c r="JQ357" s="654"/>
      <c r="JR357" s="654"/>
      <c r="JS357" s="654"/>
      <c r="JT357" s="654"/>
      <c r="JU357" s="654"/>
      <c r="JV357" s="654"/>
      <c r="JW357" s="654"/>
      <c r="JX357" s="654"/>
      <c r="JY357" s="654"/>
      <c r="JZ357" s="654"/>
      <c r="KA357" s="654"/>
      <c r="KB357" s="654"/>
      <c r="KC357" s="654"/>
      <c r="KD357" s="654"/>
      <c r="KE357" s="654"/>
      <c r="KF357" s="654"/>
      <c r="KG357" s="654"/>
      <c r="KH357" s="654"/>
      <c r="KI357" s="654"/>
      <c r="KJ357" s="654"/>
      <c r="KK357" s="654"/>
      <c r="KL357" s="654"/>
      <c r="KM357" s="654"/>
      <c r="KN357" s="654"/>
      <c r="KO357" s="654"/>
      <c r="KP357" s="654"/>
      <c r="KQ357" s="654"/>
      <c r="KR357" s="654"/>
      <c r="KS357" s="654"/>
      <c r="KT357" s="654"/>
      <c r="KU357" s="654"/>
      <c r="KV357" s="654"/>
      <c r="KW357" s="654"/>
      <c r="KX357" s="654"/>
      <c r="KY357" s="654"/>
      <c r="KZ357" s="654"/>
      <c r="LA357" s="654"/>
      <c r="LB357" s="654"/>
      <c r="LC357" s="654"/>
      <c r="LD357" s="654"/>
      <c r="LE357" s="654"/>
      <c r="LF357" s="654"/>
      <c r="LG357" s="654"/>
      <c r="LH357" s="654"/>
      <c r="LI357" s="654"/>
      <c r="LJ357" s="654"/>
      <c r="LK357" s="654"/>
      <c r="LL357" s="654"/>
      <c r="LM357" s="654"/>
      <c r="LN357" s="654"/>
      <c r="LO357" s="654"/>
      <c r="LP357" s="654"/>
      <c r="LQ357" s="654"/>
      <c r="LR357" s="654"/>
      <c r="LS357" s="654"/>
      <c r="LT357" s="654"/>
      <c r="LU357" s="654"/>
      <c r="LV357" s="654"/>
      <c r="LW357" s="654"/>
      <c r="LX357" s="654"/>
      <c r="LY357" s="654"/>
      <c r="LZ357" s="654"/>
      <c r="MA357" s="654"/>
      <c r="MB357" s="654"/>
      <c r="MC357" s="654"/>
      <c r="MD357" s="654"/>
      <c r="ME357" s="654"/>
      <c r="MF357" s="654"/>
      <c r="MG357" s="654"/>
      <c r="MH357" s="654"/>
      <c r="MI357" s="654"/>
      <c r="MJ357" s="654"/>
      <c r="MK357" s="654"/>
      <c r="ML357" s="654"/>
      <c r="MM357" s="654"/>
      <c r="MN357" s="654"/>
      <c r="MO357" s="654"/>
      <c r="MP357" s="654"/>
      <c r="MQ357" s="654"/>
      <c r="MR357" s="654"/>
      <c r="MS357" s="654"/>
      <c r="MT357" s="654"/>
      <c r="MU357" s="654"/>
      <c r="MV357" s="654"/>
      <c r="MW357" s="654"/>
      <c r="MX357" s="654"/>
      <c r="MY357" s="654"/>
      <c r="MZ357" s="654"/>
      <c r="NA357" s="654"/>
      <c r="NB357" s="654"/>
      <c r="NC357" s="654"/>
      <c r="ND357" s="654"/>
      <c r="NE357" s="654"/>
      <c r="NF357" s="654"/>
      <c r="NG357" s="654"/>
      <c r="NH357" s="654"/>
      <c r="NI357" s="654"/>
      <c r="NJ357" s="654"/>
      <c r="NK357" s="654"/>
      <c r="NL357" s="654"/>
      <c r="NM357" s="654"/>
      <c r="NN357" s="654"/>
      <c r="NO357" s="654"/>
      <c r="NP357" s="654"/>
      <c r="NQ357" s="654"/>
      <c r="NR357" s="654"/>
      <c r="NS357" s="654"/>
      <c r="NT357" s="654"/>
      <c r="NU357" s="654"/>
      <c r="NV357" s="654"/>
      <c r="NW357" s="654"/>
      <c r="NX357" s="654"/>
      <c r="NY357" s="654"/>
      <c r="NZ357" s="654"/>
      <c r="OA357" s="654"/>
      <c r="OB357" s="654"/>
      <c r="OC357" s="654"/>
      <c r="OD357" s="654"/>
      <c r="OE357" s="654"/>
      <c r="OF357" s="654"/>
      <c r="OG357" s="654"/>
      <c r="OH357" s="654"/>
      <c r="OI357" s="654"/>
      <c r="OJ357" s="654"/>
      <c r="OK357" s="654"/>
      <c r="OL357" s="654"/>
      <c r="OM357" s="654"/>
      <c r="ON357" s="654"/>
      <c r="OO357" s="654"/>
      <c r="OP357" s="654"/>
      <c r="OQ357" s="654"/>
      <c r="OR357" s="654"/>
      <c r="OS357" s="654"/>
      <c r="OT357" s="654"/>
      <c r="OU357" s="654"/>
      <c r="OV357" s="654"/>
      <c r="OW357" s="654"/>
      <c r="OX357" s="654"/>
      <c r="OY357" s="654"/>
      <c r="OZ357" s="654"/>
      <c r="PA357" s="654"/>
      <c r="PB357" s="654"/>
      <c r="PC357" s="654"/>
      <c r="PD357" s="654"/>
      <c r="PE357" s="654"/>
      <c r="PF357" s="654"/>
      <c r="PG357" s="654"/>
      <c r="PH357" s="654"/>
      <c r="PI357" s="654"/>
      <c r="PJ357" s="654"/>
      <c r="PK357" s="654"/>
      <c r="PL357" s="654"/>
      <c r="PM357" s="654"/>
      <c r="PN357" s="654"/>
      <c r="PO357" s="654"/>
      <c r="PP357" s="654"/>
      <c r="PQ357" s="654"/>
      <c r="PR357" s="654"/>
      <c r="PS357" s="654"/>
      <c r="PT357" s="654"/>
      <c r="PU357" s="654"/>
      <c r="PV357" s="654"/>
      <c r="PW357" s="654"/>
      <c r="PX357" s="654"/>
      <c r="PY357" s="654"/>
      <c r="PZ357" s="654"/>
      <c r="QA357" s="654"/>
      <c r="QB357" s="654"/>
      <c r="QC357" s="654"/>
      <c r="QD357" s="654"/>
      <c r="QE357" s="654"/>
      <c r="QF357" s="654"/>
      <c r="QG357" s="654"/>
      <c r="QH357" s="654"/>
      <c r="QI357" s="654"/>
      <c r="QJ357" s="654"/>
      <c r="QK357" s="654"/>
      <c r="QL357" s="654"/>
      <c r="QM357" s="654"/>
      <c r="QN357" s="654"/>
      <c r="QO357" s="654"/>
      <c r="QP357" s="654"/>
      <c r="QQ357" s="654"/>
      <c r="QR357" s="654"/>
      <c r="QS357" s="654"/>
      <c r="QT357" s="654"/>
      <c r="QU357" s="654"/>
      <c r="QV357" s="654"/>
      <c r="QW357" s="654"/>
      <c r="QX357" s="654"/>
      <c r="QY357" s="654"/>
      <c r="QZ357" s="654"/>
      <c r="RA357" s="654"/>
      <c r="RB357" s="654"/>
      <c r="RC357" s="654"/>
      <c r="RD357" s="654"/>
      <c r="RE357" s="654"/>
      <c r="RF357" s="654"/>
      <c r="RG357" s="654"/>
      <c r="RH357" s="654"/>
      <c r="RI357" s="654"/>
      <c r="RJ357" s="654"/>
      <c r="RK357" s="654"/>
      <c r="RL357" s="654"/>
      <c r="RM357" s="654"/>
      <c r="RN357" s="654"/>
      <c r="RO357" s="654"/>
      <c r="RP357" s="654"/>
      <c r="RQ357" s="654"/>
      <c r="RR357" s="654"/>
      <c r="RS357" s="654"/>
      <c r="RT357" s="654"/>
      <c r="RU357" s="654"/>
      <c r="RV357" s="654"/>
      <c r="RW357" s="654"/>
      <c r="RX357" s="654"/>
      <c r="RY357" s="654"/>
      <c r="RZ357" s="654"/>
      <c r="SA357" s="654"/>
      <c r="SB357" s="654"/>
      <c r="SC357" s="654"/>
      <c r="SD357" s="654"/>
      <c r="SE357" s="654"/>
      <c r="SF357" s="654"/>
      <c r="SG357" s="654"/>
      <c r="SH357" s="654"/>
      <c r="SI357" s="654"/>
      <c r="SJ357" s="654"/>
      <c r="SK357" s="654"/>
      <c r="SL357" s="654"/>
      <c r="SM357" s="654"/>
      <c r="SN357" s="654"/>
      <c r="SO357" s="654"/>
      <c r="SP357" s="654"/>
      <c r="SQ357" s="654"/>
      <c r="SR357" s="654"/>
      <c r="SS357" s="654"/>
      <c r="ST357" s="654"/>
      <c r="SU357" s="654"/>
      <c r="SV357" s="654"/>
      <c r="SW357" s="654"/>
      <c r="SX357" s="654"/>
      <c r="SY357" s="654"/>
      <c r="SZ357" s="654"/>
      <c r="TA357" s="654"/>
    </row>
    <row r="358" spans="3:521">
      <c r="C358" s="654"/>
      <c r="N358" s="654"/>
      <c r="O358" s="654"/>
      <c r="P358" s="654"/>
      <c r="Q358" s="654"/>
      <c r="R358" s="654"/>
      <c r="S358" s="654"/>
      <c r="T358" s="654"/>
      <c r="U358" s="654"/>
      <c r="V358" s="654"/>
      <c r="W358" s="654"/>
      <c r="X358" s="654"/>
      <c r="Y358" s="654"/>
      <c r="Z358" s="654"/>
      <c r="AA358" s="654"/>
      <c r="DW358" s="654"/>
      <c r="DX358" s="654"/>
      <c r="DY358" s="654"/>
      <c r="DZ358" s="654"/>
      <c r="EA358" s="654"/>
      <c r="EB358" s="654"/>
      <c r="EC358" s="654"/>
      <c r="ED358" s="654"/>
      <c r="EE358" s="654"/>
      <c r="EF358" s="654"/>
      <c r="EG358" s="654"/>
      <c r="EH358" s="654"/>
      <c r="EI358" s="654"/>
      <c r="EJ358" s="654"/>
      <c r="EK358" s="654"/>
      <c r="EL358" s="654"/>
      <c r="EM358" s="654"/>
      <c r="EN358" s="654"/>
      <c r="EO358" s="654"/>
      <c r="EP358" s="654"/>
      <c r="EQ358" s="654"/>
      <c r="ER358" s="654"/>
      <c r="ES358" s="654"/>
      <c r="ET358" s="654"/>
      <c r="EU358" s="654"/>
      <c r="EV358" s="654"/>
      <c r="EW358" s="654"/>
      <c r="EX358" s="654"/>
      <c r="EY358" s="654"/>
      <c r="EZ358" s="654"/>
      <c r="FA358" s="654"/>
      <c r="FB358" s="654"/>
      <c r="FC358" s="654"/>
      <c r="FD358" s="654"/>
      <c r="FE358" s="654"/>
      <c r="FF358" s="654"/>
      <c r="FG358" s="654"/>
      <c r="FH358" s="654"/>
      <c r="FI358" s="654"/>
      <c r="FJ358" s="654"/>
      <c r="FK358" s="654"/>
      <c r="FL358" s="654"/>
      <c r="FM358" s="654"/>
      <c r="FN358" s="654"/>
      <c r="FO358" s="654"/>
      <c r="FP358" s="654"/>
      <c r="FQ358" s="654"/>
      <c r="FR358" s="654"/>
      <c r="FS358" s="654"/>
      <c r="FT358" s="654"/>
      <c r="FU358" s="654"/>
      <c r="FV358" s="654"/>
      <c r="FW358" s="654"/>
      <c r="FX358" s="654"/>
      <c r="FY358" s="654"/>
      <c r="FZ358" s="654"/>
      <c r="GA358" s="654"/>
      <c r="GB358" s="654"/>
      <c r="GC358" s="654"/>
      <c r="GD358" s="654"/>
      <c r="GE358" s="654"/>
      <c r="GF358" s="654"/>
      <c r="GG358" s="654"/>
      <c r="GH358" s="654"/>
      <c r="GI358" s="654"/>
      <c r="GJ358" s="654"/>
      <c r="GK358" s="654"/>
      <c r="GL358" s="654"/>
      <c r="GM358" s="654"/>
      <c r="GN358" s="654"/>
      <c r="GO358" s="654"/>
      <c r="GP358" s="654"/>
      <c r="GQ358" s="654"/>
      <c r="GR358" s="654"/>
      <c r="GS358" s="654"/>
      <c r="GT358" s="654"/>
      <c r="GU358" s="654"/>
      <c r="GV358" s="654"/>
      <c r="GW358" s="654"/>
      <c r="GX358" s="654"/>
      <c r="GY358" s="654"/>
      <c r="GZ358" s="654"/>
      <c r="HA358" s="654"/>
      <c r="HB358" s="654"/>
      <c r="HC358" s="654"/>
      <c r="HD358" s="654"/>
      <c r="HE358" s="654"/>
      <c r="HF358" s="654"/>
      <c r="HG358" s="654"/>
      <c r="HH358" s="654"/>
      <c r="HI358" s="654"/>
      <c r="HJ358" s="654"/>
      <c r="HK358" s="654"/>
      <c r="HL358" s="654"/>
      <c r="HM358" s="654"/>
      <c r="HN358" s="654"/>
      <c r="HO358" s="654"/>
      <c r="HP358" s="654"/>
      <c r="HQ358" s="654"/>
      <c r="HR358" s="654"/>
      <c r="HS358" s="654"/>
      <c r="HT358" s="654"/>
      <c r="HU358" s="654"/>
      <c r="HV358" s="654"/>
      <c r="HW358" s="654"/>
      <c r="HX358" s="654"/>
      <c r="HY358" s="654"/>
      <c r="HZ358" s="654"/>
      <c r="IA358" s="654"/>
      <c r="IB358" s="654"/>
      <c r="IC358" s="654"/>
      <c r="ID358" s="654"/>
      <c r="IE358" s="654"/>
      <c r="IF358" s="654"/>
      <c r="IG358" s="654"/>
      <c r="IH358" s="654"/>
      <c r="II358" s="654"/>
      <c r="IJ358" s="654"/>
      <c r="IK358" s="654"/>
      <c r="IL358" s="654"/>
      <c r="IM358" s="654"/>
      <c r="IN358" s="654"/>
      <c r="IO358" s="654"/>
      <c r="IP358" s="654"/>
      <c r="IQ358" s="654"/>
      <c r="IR358" s="654"/>
      <c r="IS358" s="654"/>
      <c r="IT358" s="654"/>
      <c r="IU358" s="654"/>
      <c r="IV358" s="654"/>
      <c r="IW358" s="654"/>
      <c r="IX358" s="654"/>
      <c r="IY358" s="654"/>
      <c r="IZ358" s="654"/>
      <c r="JA358" s="654"/>
      <c r="JB358" s="654"/>
      <c r="JC358" s="654"/>
      <c r="JD358" s="654"/>
      <c r="JE358" s="654"/>
      <c r="JF358" s="654"/>
      <c r="JG358" s="654"/>
      <c r="JH358" s="654"/>
      <c r="JI358" s="654"/>
      <c r="JJ358" s="654"/>
      <c r="JK358" s="654"/>
      <c r="JL358" s="654"/>
      <c r="JM358" s="654"/>
      <c r="JN358" s="654"/>
      <c r="JO358" s="654"/>
      <c r="JP358" s="654"/>
      <c r="JQ358" s="654"/>
      <c r="JR358" s="654"/>
      <c r="JS358" s="654"/>
      <c r="JT358" s="654"/>
      <c r="JU358" s="654"/>
      <c r="JV358" s="654"/>
      <c r="JW358" s="654"/>
      <c r="JX358" s="654"/>
      <c r="JY358" s="654"/>
      <c r="JZ358" s="654"/>
      <c r="KA358" s="654"/>
      <c r="KB358" s="654"/>
      <c r="KC358" s="654"/>
      <c r="KD358" s="654"/>
      <c r="KE358" s="654"/>
      <c r="KF358" s="654"/>
      <c r="KG358" s="654"/>
      <c r="KH358" s="654"/>
      <c r="KI358" s="654"/>
      <c r="KJ358" s="654"/>
      <c r="KK358" s="654"/>
      <c r="KL358" s="654"/>
      <c r="KM358" s="654"/>
      <c r="KN358" s="654"/>
      <c r="KO358" s="654"/>
      <c r="KP358" s="654"/>
      <c r="KQ358" s="654"/>
      <c r="KR358" s="654"/>
      <c r="KS358" s="654"/>
      <c r="KT358" s="654"/>
      <c r="KU358" s="654"/>
      <c r="KV358" s="654"/>
      <c r="KW358" s="654"/>
      <c r="KX358" s="654"/>
      <c r="KY358" s="654"/>
      <c r="KZ358" s="654"/>
      <c r="LA358" s="654"/>
      <c r="LB358" s="654"/>
      <c r="LC358" s="654"/>
      <c r="LD358" s="654"/>
      <c r="LE358" s="654"/>
      <c r="LF358" s="654"/>
      <c r="LG358" s="654"/>
      <c r="LH358" s="654"/>
      <c r="LI358" s="654"/>
      <c r="LJ358" s="654"/>
      <c r="LK358" s="654"/>
      <c r="LL358" s="654"/>
      <c r="LM358" s="654"/>
      <c r="LN358" s="654"/>
      <c r="LO358" s="654"/>
      <c r="LP358" s="654"/>
      <c r="LQ358" s="654"/>
      <c r="LR358" s="654"/>
      <c r="LS358" s="654"/>
      <c r="LT358" s="654"/>
      <c r="LU358" s="654"/>
      <c r="LV358" s="654"/>
      <c r="LW358" s="654"/>
      <c r="LX358" s="654"/>
      <c r="LY358" s="654"/>
      <c r="LZ358" s="654"/>
      <c r="MA358" s="654"/>
      <c r="MB358" s="654"/>
      <c r="MC358" s="654"/>
      <c r="MD358" s="654"/>
      <c r="ME358" s="654"/>
      <c r="MF358" s="654"/>
      <c r="MG358" s="654"/>
      <c r="MH358" s="654"/>
      <c r="MI358" s="654"/>
      <c r="MJ358" s="654"/>
      <c r="MK358" s="654"/>
      <c r="ML358" s="654"/>
      <c r="MM358" s="654"/>
      <c r="MN358" s="654"/>
      <c r="MO358" s="654"/>
      <c r="MP358" s="654"/>
      <c r="MQ358" s="654"/>
      <c r="MR358" s="654"/>
      <c r="MS358" s="654"/>
      <c r="MT358" s="654"/>
      <c r="MU358" s="654"/>
      <c r="MV358" s="654"/>
      <c r="MW358" s="654"/>
      <c r="MX358" s="654"/>
      <c r="MY358" s="654"/>
      <c r="MZ358" s="654"/>
      <c r="NA358" s="654"/>
      <c r="NB358" s="654"/>
      <c r="NC358" s="654"/>
      <c r="ND358" s="654"/>
      <c r="NE358" s="654"/>
      <c r="NF358" s="654"/>
      <c r="NG358" s="654"/>
      <c r="NH358" s="654"/>
      <c r="NI358" s="654"/>
      <c r="NJ358" s="654"/>
      <c r="NK358" s="654"/>
      <c r="NL358" s="654"/>
      <c r="NM358" s="654"/>
      <c r="NN358" s="654"/>
      <c r="NO358" s="654"/>
      <c r="NP358" s="654"/>
      <c r="NQ358" s="654"/>
      <c r="NR358" s="654"/>
      <c r="NS358" s="654"/>
      <c r="NT358" s="654"/>
      <c r="NU358" s="654"/>
      <c r="NV358" s="654"/>
      <c r="NW358" s="654"/>
      <c r="NX358" s="654"/>
      <c r="NY358" s="654"/>
      <c r="NZ358" s="654"/>
      <c r="OA358" s="654"/>
      <c r="OB358" s="654"/>
      <c r="OC358" s="654"/>
      <c r="OD358" s="654"/>
      <c r="OE358" s="654"/>
      <c r="OF358" s="654"/>
      <c r="OG358" s="654"/>
      <c r="OH358" s="654"/>
      <c r="OI358" s="654"/>
      <c r="OJ358" s="654"/>
      <c r="OK358" s="654"/>
      <c r="OL358" s="654"/>
      <c r="OM358" s="654"/>
      <c r="ON358" s="654"/>
      <c r="OO358" s="654"/>
      <c r="OP358" s="654"/>
      <c r="OQ358" s="654"/>
      <c r="OR358" s="654"/>
      <c r="OS358" s="654"/>
      <c r="OT358" s="654"/>
      <c r="OU358" s="654"/>
      <c r="OV358" s="654"/>
      <c r="OW358" s="654"/>
      <c r="OX358" s="654"/>
      <c r="OY358" s="654"/>
      <c r="OZ358" s="654"/>
      <c r="PA358" s="654"/>
      <c r="PB358" s="654"/>
      <c r="PC358" s="654"/>
      <c r="PD358" s="654"/>
      <c r="PE358" s="654"/>
      <c r="PF358" s="654"/>
      <c r="PG358" s="654"/>
      <c r="PH358" s="654"/>
      <c r="PI358" s="654"/>
      <c r="PJ358" s="654"/>
      <c r="PK358" s="654"/>
      <c r="PL358" s="654"/>
      <c r="PM358" s="654"/>
      <c r="PN358" s="654"/>
      <c r="PO358" s="654"/>
      <c r="PP358" s="654"/>
      <c r="PQ358" s="654"/>
      <c r="PR358" s="654"/>
      <c r="PS358" s="654"/>
      <c r="PT358" s="654"/>
      <c r="PU358" s="654"/>
      <c r="PV358" s="654"/>
      <c r="PW358" s="654"/>
      <c r="PX358" s="654"/>
      <c r="PY358" s="654"/>
      <c r="PZ358" s="654"/>
      <c r="QA358" s="654"/>
      <c r="QB358" s="654"/>
      <c r="QC358" s="654"/>
      <c r="QD358" s="654"/>
      <c r="QE358" s="654"/>
      <c r="QF358" s="654"/>
      <c r="QG358" s="654"/>
      <c r="QH358" s="654"/>
      <c r="QI358" s="654"/>
      <c r="QJ358" s="654"/>
      <c r="QK358" s="654"/>
      <c r="QL358" s="654"/>
      <c r="QM358" s="654"/>
      <c r="QN358" s="654"/>
      <c r="QO358" s="654"/>
      <c r="QP358" s="654"/>
      <c r="QQ358" s="654"/>
      <c r="QR358" s="654"/>
      <c r="QS358" s="654"/>
      <c r="QT358" s="654"/>
      <c r="QU358" s="654"/>
      <c r="QV358" s="654"/>
      <c r="QW358" s="654"/>
      <c r="QX358" s="654"/>
      <c r="QY358" s="654"/>
      <c r="QZ358" s="654"/>
      <c r="RA358" s="654"/>
      <c r="RB358" s="654"/>
      <c r="RC358" s="654"/>
      <c r="RD358" s="654"/>
      <c r="RE358" s="654"/>
      <c r="RF358" s="654"/>
      <c r="RG358" s="654"/>
      <c r="RH358" s="654"/>
      <c r="RI358" s="654"/>
      <c r="RJ358" s="654"/>
      <c r="RK358" s="654"/>
      <c r="RL358" s="654"/>
      <c r="RM358" s="654"/>
      <c r="RN358" s="654"/>
      <c r="RO358" s="654"/>
      <c r="RP358" s="654"/>
      <c r="RQ358" s="654"/>
      <c r="RR358" s="654"/>
      <c r="RS358" s="654"/>
      <c r="RT358" s="654"/>
      <c r="RU358" s="654"/>
      <c r="RV358" s="654"/>
      <c r="RW358" s="654"/>
      <c r="RX358" s="654"/>
      <c r="RY358" s="654"/>
      <c r="RZ358" s="654"/>
      <c r="SA358" s="654"/>
      <c r="SB358" s="654"/>
      <c r="SC358" s="654"/>
      <c r="SD358" s="654"/>
      <c r="SE358" s="654"/>
      <c r="SF358" s="654"/>
      <c r="SG358" s="654"/>
      <c r="SH358" s="654"/>
      <c r="SI358" s="654"/>
      <c r="SJ358" s="654"/>
      <c r="SK358" s="654"/>
      <c r="SL358" s="654"/>
      <c r="SM358" s="654"/>
      <c r="SN358" s="654"/>
      <c r="SO358" s="654"/>
      <c r="SP358" s="654"/>
      <c r="SQ358" s="654"/>
      <c r="SR358" s="654"/>
      <c r="SS358" s="654"/>
      <c r="ST358" s="654"/>
      <c r="SU358" s="654"/>
      <c r="SV358" s="654"/>
      <c r="SW358" s="654"/>
      <c r="SX358" s="654"/>
      <c r="SY358" s="654"/>
      <c r="SZ358" s="654"/>
      <c r="TA358" s="654"/>
    </row>
    <row r="359" spans="3:521">
      <c r="C359" s="654"/>
      <c r="N359" s="654"/>
      <c r="O359" s="654"/>
      <c r="P359" s="654"/>
      <c r="Q359" s="654"/>
      <c r="R359" s="654"/>
      <c r="S359" s="654"/>
      <c r="T359" s="654"/>
      <c r="U359" s="654"/>
      <c r="V359" s="654"/>
      <c r="W359" s="654"/>
      <c r="X359" s="654"/>
      <c r="Y359" s="654"/>
      <c r="Z359" s="654"/>
      <c r="AA359" s="654"/>
      <c r="QN359" s="654"/>
      <c r="QO359" s="654"/>
      <c r="QP359" s="654"/>
      <c r="QQ359" s="654"/>
      <c r="QR359" s="654"/>
      <c r="QS359" s="654"/>
      <c r="QT359" s="654"/>
      <c r="QU359" s="654"/>
      <c r="QV359" s="654"/>
      <c r="QW359" s="654"/>
      <c r="QX359" s="654"/>
      <c r="QY359" s="654"/>
      <c r="QZ359" s="654"/>
      <c r="RA359" s="654"/>
      <c r="RB359" s="654"/>
      <c r="RC359" s="654"/>
      <c r="RD359" s="654"/>
      <c r="RE359" s="654"/>
      <c r="RF359" s="654"/>
      <c r="RG359" s="654"/>
      <c r="RH359" s="654"/>
      <c r="RI359" s="654"/>
      <c r="RJ359" s="654"/>
      <c r="RK359" s="654"/>
      <c r="RL359" s="654"/>
      <c r="RM359" s="654"/>
      <c r="RN359" s="654"/>
      <c r="RO359" s="654"/>
      <c r="RP359" s="654"/>
      <c r="RQ359" s="654"/>
      <c r="RR359" s="654"/>
      <c r="RS359" s="654"/>
      <c r="RT359" s="654"/>
      <c r="RU359" s="654"/>
      <c r="RV359" s="654"/>
      <c r="RW359" s="654"/>
      <c r="RX359" s="654"/>
      <c r="RY359" s="654"/>
      <c r="RZ359" s="654"/>
      <c r="SA359" s="654"/>
      <c r="SB359" s="654"/>
      <c r="SC359" s="654"/>
      <c r="SD359" s="654"/>
      <c r="SE359" s="654"/>
      <c r="SF359" s="654"/>
      <c r="SG359" s="654"/>
      <c r="SH359" s="654"/>
      <c r="SI359" s="654"/>
      <c r="SJ359" s="654"/>
      <c r="SK359" s="654"/>
      <c r="SL359" s="654"/>
      <c r="SM359" s="654"/>
      <c r="SN359" s="654"/>
      <c r="SO359" s="654"/>
      <c r="SP359" s="654"/>
      <c r="SQ359" s="654"/>
      <c r="SR359" s="654"/>
      <c r="SS359" s="654"/>
      <c r="ST359" s="654"/>
      <c r="SU359" s="654"/>
      <c r="SV359" s="654"/>
      <c r="SW359" s="654"/>
      <c r="SX359" s="654"/>
      <c r="SY359" s="654"/>
      <c r="SZ359" s="654"/>
      <c r="TA359" s="654"/>
    </row>
    <row r="360" spans="3:521">
      <c r="C360" s="654"/>
      <c r="O360" s="654"/>
      <c r="P360" s="654"/>
      <c r="Q360" s="654"/>
      <c r="R360" s="654"/>
      <c r="S360" s="654"/>
      <c r="T360" s="654"/>
      <c r="U360" s="654"/>
      <c r="V360" s="654"/>
      <c r="W360" s="654"/>
      <c r="X360" s="654"/>
      <c r="Y360" s="654"/>
      <c r="Z360" s="654"/>
      <c r="AA360" s="654"/>
      <c r="AB360" s="654"/>
      <c r="AC360" s="654"/>
      <c r="AD360" s="654"/>
      <c r="AE360" s="654"/>
      <c r="AF360" s="654"/>
      <c r="AG360" s="654"/>
      <c r="AH360" s="654"/>
      <c r="AI360" s="654"/>
      <c r="AJ360" s="654"/>
      <c r="AK360" s="654"/>
      <c r="AL360" s="654"/>
      <c r="AM360" s="654"/>
      <c r="AN360" s="654"/>
      <c r="AO360" s="654"/>
      <c r="AP360" s="654"/>
      <c r="AQ360" s="654"/>
      <c r="AR360" s="654"/>
      <c r="AS360" s="654"/>
      <c r="AT360" s="654"/>
      <c r="AU360" s="654"/>
      <c r="AV360" s="654"/>
      <c r="AW360" s="654"/>
      <c r="AX360" s="654"/>
      <c r="AY360" s="654"/>
      <c r="AZ360" s="654"/>
      <c r="BA360" s="654"/>
      <c r="BB360" s="654"/>
      <c r="BC360" s="654"/>
      <c r="BD360" s="654"/>
      <c r="BE360" s="654"/>
      <c r="BF360" s="654"/>
      <c r="BG360" s="654"/>
      <c r="BH360" s="654"/>
      <c r="BI360" s="654"/>
      <c r="BJ360" s="654"/>
      <c r="BK360" s="654"/>
      <c r="BL360" s="654"/>
      <c r="BM360" s="654"/>
      <c r="BN360" s="654"/>
      <c r="BO360" s="654"/>
      <c r="BP360" s="654"/>
      <c r="BQ360" s="654"/>
      <c r="BR360" s="654"/>
      <c r="BS360" s="654"/>
      <c r="BT360" s="654"/>
      <c r="BU360" s="654"/>
      <c r="BV360" s="654"/>
      <c r="BW360" s="654"/>
      <c r="BX360" s="654"/>
      <c r="BY360" s="654"/>
      <c r="BZ360" s="654"/>
      <c r="CA360" s="654"/>
      <c r="CB360" s="654"/>
      <c r="CC360" s="654"/>
      <c r="CD360" s="654"/>
      <c r="CE360" s="654"/>
      <c r="CF360" s="654"/>
      <c r="CG360" s="654"/>
      <c r="CH360" s="654"/>
      <c r="CI360" s="654"/>
      <c r="CJ360" s="654"/>
      <c r="CK360" s="654"/>
      <c r="CL360" s="654"/>
      <c r="CM360" s="654"/>
      <c r="CN360" s="654"/>
      <c r="CO360" s="654"/>
      <c r="CP360" s="654"/>
      <c r="CQ360" s="654"/>
      <c r="CR360" s="654"/>
      <c r="CS360" s="654"/>
      <c r="CT360" s="654"/>
      <c r="CU360" s="654"/>
      <c r="CV360" s="654"/>
      <c r="CW360" s="654"/>
      <c r="CX360" s="654"/>
      <c r="CY360" s="654"/>
      <c r="CZ360" s="654"/>
      <c r="DA360" s="654"/>
      <c r="DB360" s="654"/>
      <c r="DC360" s="654"/>
      <c r="DD360" s="654"/>
      <c r="DE360" s="654"/>
      <c r="DF360" s="654"/>
      <c r="DG360" s="654"/>
      <c r="DH360" s="654"/>
      <c r="DI360" s="654"/>
      <c r="DJ360" s="654"/>
      <c r="DK360" s="654"/>
      <c r="DL360" s="654"/>
      <c r="DM360" s="654"/>
      <c r="DN360" s="654"/>
      <c r="DO360" s="654"/>
      <c r="DP360" s="654"/>
      <c r="DQ360" s="654"/>
      <c r="DR360" s="654"/>
      <c r="DS360" s="654"/>
      <c r="DT360" s="654"/>
      <c r="DU360" s="654"/>
      <c r="DV360" s="654"/>
      <c r="DW360" s="654"/>
      <c r="DX360" s="654"/>
      <c r="DY360" s="654"/>
      <c r="DZ360" s="654"/>
      <c r="EA360" s="654"/>
      <c r="EB360" s="654"/>
      <c r="EC360" s="654"/>
      <c r="ED360" s="654"/>
      <c r="EE360" s="654"/>
      <c r="EF360" s="654"/>
      <c r="EG360" s="654"/>
      <c r="EH360" s="654"/>
      <c r="EI360" s="654"/>
      <c r="EJ360" s="654"/>
      <c r="EK360" s="654"/>
      <c r="EL360" s="654"/>
      <c r="EM360" s="654"/>
      <c r="EN360" s="654"/>
      <c r="EO360" s="654"/>
      <c r="EP360" s="654"/>
      <c r="EQ360" s="654"/>
      <c r="ER360" s="654"/>
      <c r="ES360" s="654"/>
      <c r="ET360" s="654"/>
      <c r="EU360" s="654"/>
      <c r="EV360" s="654"/>
      <c r="EW360" s="654"/>
      <c r="EX360" s="654"/>
      <c r="EY360" s="654"/>
      <c r="EZ360" s="654"/>
      <c r="FA360" s="654"/>
      <c r="FB360" s="654"/>
      <c r="FC360" s="654"/>
      <c r="FD360" s="654"/>
      <c r="FE360" s="654"/>
      <c r="FF360" s="654"/>
      <c r="FG360" s="654"/>
      <c r="FH360" s="654"/>
      <c r="FI360" s="654"/>
      <c r="FJ360" s="654"/>
      <c r="FK360" s="654"/>
      <c r="FL360" s="654"/>
      <c r="FM360" s="654"/>
      <c r="FN360" s="654"/>
      <c r="FO360" s="654"/>
      <c r="FP360" s="654"/>
      <c r="FQ360" s="654"/>
      <c r="FR360" s="654"/>
      <c r="FS360" s="654"/>
      <c r="FT360" s="654"/>
      <c r="FU360" s="654"/>
      <c r="FV360" s="654"/>
      <c r="FW360" s="654"/>
      <c r="FX360" s="654"/>
      <c r="FY360" s="654"/>
      <c r="FZ360" s="654"/>
      <c r="GA360" s="654"/>
      <c r="GB360" s="654"/>
      <c r="GC360" s="654"/>
      <c r="GD360" s="654"/>
      <c r="GE360" s="654"/>
      <c r="GF360" s="654"/>
      <c r="GG360" s="654"/>
      <c r="GH360" s="654"/>
      <c r="GI360" s="654"/>
      <c r="GJ360" s="654"/>
      <c r="GK360" s="654"/>
      <c r="GL360" s="654"/>
      <c r="GM360" s="654"/>
      <c r="GN360" s="654"/>
      <c r="GO360" s="654"/>
      <c r="GP360" s="654"/>
      <c r="GQ360" s="654"/>
      <c r="GR360" s="654"/>
      <c r="GS360" s="654"/>
      <c r="GT360" s="654"/>
      <c r="GU360" s="654"/>
      <c r="GV360" s="654"/>
      <c r="GW360" s="654"/>
      <c r="GX360" s="654"/>
      <c r="GY360" s="654"/>
      <c r="GZ360" s="654"/>
      <c r="HA360" s="654"/>
      <c r="HB360" s="654"/>
      <c r="HC360" s="654"/>
      <c r="HD360" s="654"/>
      <c r="HE360" s="654"/>
      <c r="HF360" s="654"/>
      <c r="HG360" s="654"/>
      <c r="HH360" s="654"/>
      <c r="HI360" s="654"/>
      <c r="HJ360" s="654"/>
      <c r="HK360" s="654"/>
      <c r="HL360" s="654"/>
      <c r="HM360" s="654"/>
      <c r="HN360" s="654"/>
      <c r="HO360" s="654"/>
      <c r="HP360" s="654"/>
      <c r="HQ360" s="654"/>
      <c r="HR360" s="654"/>
      <c r="HS360" s="654"/>
      <c r="HT360" s="654"/>
      <c r="HU360" s="654"/>
      <c r="HV360" s="654"/>
      <c r="HW360" s="654"/>
      <c r="HX360" s="654"/>
      <c r="HY360" s="654"/>
      <c r="HZ360" s="654"/>
      <c r="IA360" s="654"/>
      <c r="IB360" s="654"/>
      <c r="IC360" s="654"/>
      <c r="ID360" s="654"/>
      <c r="IE360" s="654"/>
      <c r="IF360" s="654"/>
      <c r="IG360" s="654"/>
      <c r="IH360" s="654"/>
      <c r="II360" s="654"/>
      <c r="IJ360" s="654"/>
      <c r="IK360" s="654"/>
      <c r="IL360" s="654"/>
      <c r="IM360" s="654"/>
      <c r="IN360" s="654"/>
      <c r="IO360" s="654"/>
      <c r="IP360" s="654"/>
      <c r="IQ360" s="654"/>
      <c r="IR360" s="654"/>
      <c r="IS360" s="654"/>
      <c r="IT360" s="654"/>
      <c r="IU360" s="654"/>
      <c r="IV360" s="654"/>
      <c r="IW360" s="654"/>
      <c r="IX360" s="654"/>
      <c r="IY360" s="654"/>
      <c r="IZ360" s="654"/>
      <c r="JA360" s="654"/>
      <c r="JB360" s="654"/>
      <c r="JC360" s="654"/>
      <c r="JD360" s="654"/>
      <c r="JE360" s="654"/>
      <c r="JF360" s="654"/>
      <c r="JG360" s="654"/>
      <c r="JH360" s="654"/>
      <c r="JI360" s="654"/>
      <c r="JJ360" s="654"/>
      <c r="JK360" s="654"/>
      <c r="JL360" s="654"/>
      <c r="JM360" s="654"/>
      <c r="JN360" s="654"/>
      <c r="JO360" s="654"/>
      <c r="JP360" s="654"/>
      <c r="JQ360" s="654"/>
      <c r="JR360" s="654"/>
      <c r="JS360" s="654"/>
      <c r="JT360" s="654"/>
      <c r="JU360" s="654"/>
      <c r="JV360" s="654"/>
      <c r="JW360" s="654"/>
      <c r="JX360" s="654"/>
      <c r="JY360" s="654"/>
      <c r="JZ360" s="654"/>
      <c r="KA360" s="654"/>
      <c r="KB360" s="654"/>
      <c r="KC360" s="654"/>
      <c r="KD360" s="654"/>
      <c r="KE360" s="654"/>
      <c r="KF360" s="654"/>
      <c r="KG360" s="654"/>
      <c r="KH360" s="654"/>
      <c r="KI360" s="654"/>
      <c r="KJ360" s="654"/>
      <c r="KK360" s="654"/>
      <c r="KL360" s="654"/>
      <c r="KM360" s="654"/>
      <c r="KN360" s="654"/>
      <c r="KO360" s="654"/>
      <c r="KP360" s="654"/>
      <c r="KQ360" s="654"/>
      <c r="KR360" s="654"/>
      <c r="KS360" s="654"/>
      <c r="KT360" s="654"/>
      <c r="KU360" s="654"/>
      <c r="KV360" s="654"/>
      <c r="KW360" s="654"/>
      <c r="KX360" s="654"/>
      <c r="KY360" s="654"/>
      <c r="KZ360" s="654"/>
      <c r="LA360" s="654"/>
      <c r="LB360" s="654"/>
      <c r="LC360" s="654"/>
      <c r="LD360" s="654"/>
      <c r="LE360" s="654"/>
      <c r="LF360" s="654"/>
      <c r="LG360" s="654"/>
      <c r="LH360" s="654"/>
      <c r="LI360" s="654"/>
      <c r="LJ360" s="654"/>
      <c r="LK360" s="654"/>
      <c r="LL360" s="654"/>
      <c r="LM360" s="654"/>
      <c r="LN360" s="654"/>
      <c r="LO360" s="654"/>
      <c r="LP360" s="654"/>
      <c r="LQ360" s="654"/>
      <c r="LR360" s="654"/>
      <c r="LS360" s="654"/>
      <c r="LT360" s="654"/>
      <c r="LU360" s="654"/>
      <c r="LV360" s="654"/>
      <c r="LW360" s="654"/>
      <c r="LX360" s="654"/>
      <c r="LY360" s="654"/>
      <c r="LZ360" s="654"/>
      <c r="MA360" s="654"/>
      <c r="MB360" s="654"/>
      <c r="MC360" s="654"/>
      <c r="MD360" s="654"/>
      <c r="ME360" s="654"/>
      <c r="MF360" s="654"/>
      <c r="MG360" s="654"/>
      <c r="MH360" s="654"/>
      <c r="MI360" s="654"/>
      <c r="MJ360" s="654"/>
      <c r="MK360" s="654"/>
      <c r="ML360" s="654"/>
      <c r="MM360" s="654"/>
      <c r="MN360" s="654"/>
      <c r="MO360" s="654"/>
      <c r="MP360" s="654"/>
      <c r="MQ360" s="654"/>
      <c r="MR360" s="654"/>
      <c r="MS360" s="654"/>
      <c r="MT360" s="654"/>
      <c r="MU360" s="654"/>
      <c r="MV360" s="654"/>
      <c r="MW360" s="654"/>
      <c r="MX360" s="654"/>
      <c r="MY360" s="654"/>
      <c r="MZ360" s="654"/>
      <c r="NA360" s="654"/>
      <c r="NB360" s="654"/>
      <c r="NC360" s="654"/>
      <c r="ND360" s="654"/>
      <c r="NE360" s="654"/>
      <c r="NF360" s="654"/>
      <c r="NG360" s="654"/>
      <c r="NH360" s="654"/>
      <c r="NI360" s="654"/>
      <c r="NJ360" s="654"/>
      <c r="NK360" s="654"/>
      <c r="NL360" s="654"/>
      <c r="NM360" s="654"/>
      <c r="NN360" s="654"/>
      <c r="NO360" s="654"/>
      <c r="NP360" s="654"/>
      <c r="NQ360" s="654"/>
      <c r="NR360" s="654"/>
      <c r="NS360" s="654"/>
      <c r="NT360" s="654"/>
      <c r="NU360" s="654"/>
      <c r="NV360" s="654"/>
      <c r="NW360" s="654"/>
      <c r="NX360" s="654"/>
      <c r="NY360" s="654"/>
      <c r="NZ360" s="654"/>
      <c r="OA360" s="654"/>
      <c r="OB360" s="654"/>
      <c r="OC360" s="654"/>
      <c r="OD360" s="654"/>
      <c r="OE360" s="654"/>
      <c r="OF360" s="654"/>
      <c r="OG360" s="654"/>
      <c r="OH360" s="654"/>
      <c r="OI360" s="654"/>
      <c r="OJ360" s="654"/>
      <c r="OK360" s="654"/>
      <c r="OL360" s="654"/>
      <c r="OM360" s="654"/>
      <c r="ON360" s="654"/>
      <c r="OO360" s="654"/>
      <c r="OP360" s="654"/>
      <c r="OQ360" s="654"/>
      <c r="OR360" s="654"/>
      <c r="OS360" s="654"/>
      <c r="OT360" s="654"/>
      <c r="OU360" s="654"/>
      <c r="OV360" s="654"/>
      <c r="OW360" s="654"/>
      <c r="OX360" s="654"/>
      <c r="OY360" s="654"/>
      <c r="OZ360" s="654"/>
      <c r="PA360" s="654"/>
      <c r="PB360" s="654"/>
      <c r="PC360" s="654"/>
      <c r="PD360" s="654"/>
      <c r="PE360" s="654"/>
      <c r="PF360" s="654"/>
      <c r="PG360" s="654"/>
      <c r="PH360" s="654"/>
      <c r="PI360" s="654"/>
      <c r="PJ360" s="654"/>
      <c r="PK360" s="654"/>
      <c r="PL360" s="654"/>
      <c r="PM360" s="654"/>
      <c r="PN360" s="654"/>
      <c r="PO360" s="654"/>
      <c r="PP360" s="654"/>
      <c r="PQ360" s="654"/>
      <c r="PR360" s="654"/>
      <c r="PS360" s="654"/>
      <c r="PT360" s="654"/>
      <c r="PU360" s="654"/>
      <c r="PV360" s="654"/>
      <c r="PW360" s="654"/>
      <c r="PX360" s="654"/>
      <c r="PY360" s="654"/>
      <c r="PZ360" s="654"/>
      <c r="QA360" s="654"/>
      <c r="QB360" s="654"/>
      <c r="QC360" s="654"/>
      <c r="QD360" s="654"/>
      <c r="QE360" s="654"/>
      <c r="QF360" s="654"/>
      <c r="QG360" s="654"/>
      <c r="QH360" s="654"/>
      <c r="QI360" s="654"/>
      <c r="QJ360" s="654"/>
      <c r="QK360" s="654"/>
      <c r="QL360" s="654"/>
      <c r="QM360" s="654"/>
      <c r="QN360" s="654"/>
      <c r="QO360" s="654"/>
      <c r="QP360" s="654"/>
      <c r="QQ360" s="654"/>
      <c r="QR360" s="654"/>
      <c r="QS360" s="654"/>
      <c r="QT360" s="654"/>
      <c r="QU360" s="654"/>
      <c r="QV360" s="654"/>
      <c r="QW360" s="654"/>
      <c r="QX360" s="654"/>
      <c r="QY360" s="654"/>
      <c r="QZ360" s="654"/>
      <c r="RA360" s="654"/>
      <c r="RB360" s="654"/>
      <c r="RC360" s="654"/>
      <c r="RD360" s="654"/>
      <c r="RE360" s="654"/>
      <c r="RF360" s="654"/>
      <c r="RG360" s="654"/>
      <c r="RH360" s="654"/>
      <c r="RI360" s="654"/>
      <c r="RJ360" s="654"/>
      <c r="RK360" s="654"/>
      <c r="RL360" s="654"/>
      <c r="RM360" s="654"/>
      <c r="RN360" s="654"/>
      <c r="RO360" s="654"/>
      <c r="RP360" s="654"/>
      <c r="RQ360" s="654"/>
      <c r="RR360" s="654"/>
      <c r="RS360" s="654"/>
      <c r="RT360" s="654"/>
      <c r="RU360" s="654"/>
      <c r="RV360" s="654"/>
      <c r="RW360" s="654"/>
      <c r="RX360" s="654"/>
      <c r="RY360" s="654"/>
      <c r="RZ360" s="654"/>
      <c r="SA360" s="654"/>
      <c r="SB360" s="654"/>
      <c r="SC360" s="654"/>
      <c r="SD360" s="654"/>
      <c r="SE360" s="654"/>
      <c r="SF360" s="654"/>
      <c r="SG360" s="654"/>
      <c r="SH360" s="654"/>
      <c r="SI360" s="654"/>
      <c r="SJ360" s="654"/>
      <c r="SK360" s="654"/>
      <c r="SL360" s="654"/>
      <c r="SM360" s="654"/>
      <c r="SN360" s="654"/>
      <c r="SO360" s="654"/>
      <c r="SP360" s="654"/>
      <c r="SQ360" s="654"/>
      <c r="SR360" s="654"/>
      <c r="SS360" s="654"/>
      <c r="ST360" s="654"/>
      <c r="SU360" s="654"/>
      <c r="SV360" s="654"/>
      <c r="SW360" s="654"/>
      <c r="SX360" s="654"/>
      <c r="SY360" s="654"/>
      <c r="SZ360" s="654"/>
      <c r="TA360" s="654"/>
    </row>
    <row r="361" spans="3:521">
      <c r="C361" s="654"/>
      <c r="J361" s="654"/>
      <c r="K361" s="654"/>
      <c r="L361" s="654"/>
      <c r="M361" s="654"/>
      <c r="N361" s="654"/>
      <c r="O361" s="654"/>
      <c r="P361" s="654"/>
      <c r="Q361" s="654"/>
      <c r="R361" s="654"/>
      <c r="S361" s="654"/>
      <c r="T361" s="654"/>
      <c r="U361" s="654"/>
      <c r="V361" s="654"/>
      <c r="W361" s="654"/>
      <c r="X361" s="654"/>
      <c r="Y361" s="654"/>
      <c r="Z361" s="654"/>
      <c r="AA361" s="654"/>
      <c r="AB361" s="654"/>
      <c r="AC361" s="654"/>
      <c r="AD361" s="654"/>
      <c r="AE361" s="654"/>
      <c r="AF361" s="654"/>
      <c r="AG361" s="654"/>
      <c r="AH361" s="654"/>
      <c r="AI361" s="654"/>
      <c r="AJ361" s="654"/>
      <c r="AK361" s="654"/>
      <c r="AL361" s="654"/>
      <c r="AM361" s="654"/>
      <c r="AN361" s="654"/>
      <c r="AO361" s="654"/>
      <c r="AP361" s="654"/>
      <c r="AQ361" s="654"/>
      <c r="AR361" s="654"/>
      <c r="AS361" s="654"/>
      <c r="AT361" s="654"/>
      <c r="AU361" s="654"/>
      <c r="AV361" s="654"/>
      <c r="AW361" s="654"/>
      <c r="AX361" s="654"/>
      <c r="AY361" s="654"/>
      <c r="AZ361" s="654"/>
      <c r="BA361" s="654"/>
      <c r="BB361" s="654"/>
      <c r="BC361" s="654"/>
      <c r="BD361" s="654"/>
      <c r="BE361" s="654"/>
      <c r="BF361" s="654"/>
      <c r="BG361" s="654"/>
      <c r="BH361" s="654"/>
      <c r="BI361" s="654"/>
      <c r="BJ361" s="654"/>
      <c r="BK361" s="654"/>
      <c r="BL361" s="654"/>
      <c r="BM361" s="654"/>
      <c r="BN361" s="654"/>
      <c r="BO361" s="654"/>
      <c r="BP361" s="654"/>
      <c r="BQ361" s="654"/>
      <c r="BR361" s="654"/>
      <c r="BS361" s="654"/>
      <c r="BT361" s="654"/>
      <c r="BU361" s="654"/>
      <c r="BV361" s="654"/>
      <c r="BW361" s="654"/>
      <c r="BX361" s="654"/>
      <c r="BY361" s="654"/>
      <c r="BZ361" s="654"/>
      <c r="CA361" s="654"/>
      <c r="CB361" s="654"/>
      <c r="CC361" s="654"/>
      <c r="CD361" s="654"/>
      <c r="CE361" s="654"/>
      <c r="CF361" s="654"/>
      <c r="CG361" s="654"/>
      <c r="CH361" s="654"/>
      <c r="CI361" s="654"/>
      <c r="CJ361" s="654"/>
      <c r="CK361" s="654"/>
      <c r="CL361" s="654"/>
      <c r="CM361" s="654"/>
      <c r="CN361" s="654"/>
      <c r="CO361" s="654"/>
      <c r="CP361" s="654"/>
      <c r="CQ361" s="654"/>
      <c r="CR361" s="654"/>
      <c r="CS361" s="654"/>
      <c r="CT361" s="654"/>
      <c r="CU361" s="654"/>
      <c r="CV361" s="654"/>
      <c r="CW361" s="654"/>
      <c r="CX361" s="654"/>
      <c r="CY361" s="654"/>
      <c r="CZ361" s="654"/>
      <c r="DA361" s="654"/>
      <c r="DB361" s="654"/>
      <c r="DC361" s="654"/>
      <c r="DD361" s="654"/>
      <c r="DE361" s="654"/>
      <c r="DF361" s="654"/>
      <c r="DG361" s="654"/>
      <c r="DH361" s="654"/>
      <c r="DI361" s="654"/>
      <c r="DJ361" s="654"/>
      <c r="DK361" s="654"/>
      <c r="DL361" s="654"/>
      <c r="DM361" s="654"/>
      <c r="DN361" s="654"/>
      <c r="DO361" s="654"/>
      <c r="DP361" s="654"/>
      <c r="DQ361" s="654"/>
      <c r="DR361" s="654"/>
      <c r="DS361" s="654"/>
      <c r="DT361" s="654"/>
      <c r="DU361" s="654"/>
      <c r="DV361" s="654"/>
      <c r="DW361" s="654"/>
      <c r="DX361" s="654"/>
      <c r="DY361" s="654"/>
      <c r="DZ361" s="654"/>
      <c r="EA361" s="654"/>
      <c r="EB361" s="654"/>
      <c r="EC361" s="654"/>
      <c r="ED361" s="654"/>
      <c r="EE361" s="654"/>
      <c r="EF361" s="654"/>
      <c r="EG361" s="654"/>
      <c r="EH361" s="654"/>
      <c r="EI361" s="654"/>
      <c r="EJ361" s="654"/>
      <c r="EK361" s="654"/>
      <c r="EL361" s="654"/>
      <c r="EM361" s="654"/>
      <c r="EN361" s="654"/>
      <c r="EO361" s="654"/>
      <c r="EP361" s="654"/>
      <c r="EQ361" s="654"/>
      <c r="ER361" s="654"/>
      <c r="ES361" s="654"/>
      <c r="ET361" s="654"/>
      <c r="EU361" s="654"/>
      <c r="EV361" s="654"/>
      <c r="EW361" s="654"/>
      <c r="EX361" s="654"/>
      <c r="EY361" s="654"/>
      <c r="EZ361" s="654"/>
      <c r="FA361" s="654"/>
      <c r="FB361" s="654"/>
      <c r="FC361" s="654"/>
      <c r="FD361" s="654"/>
      <c r="FE361" s="654"/>
      <c r="FF361" s="654"/>
      <c r="FG361" s="654"/>
      <c r="FH361" s="654"/>
      <c r="FI361" s="654"/>
      <c r="FJ361" s="654"/>
      <c r="FK361" s="654"/>
      <c r="FL361" s="654"/>
      <c r="FM361" s="654"/>
      <c r="FN361" s="654"/>
      <c r="FO361" s="654"/>
      <c r="FP361" s="654"/>
      <c r="FQ361" s="654"/>
      <c r="FR361" s="654"/>
      <c r="FS361" s="654"/>
      <c r="FT361" s="654"/>
      <c r="FU361" s="654"/>
      <c r="FV361" s="654"/>
      <c r="FW361" s="654"/>
      <c r="FX361" s="654"/>
      <c r="FY361" s="654"/>
      <c r="FZ361" s="654"/>
      <c r="GA361" s="654"/>
      <c r="GB361" s="654"/>
      <c r="GC361" s="654"/>
      <c r="GD361" s="654"/>
      <c r="GE361" s="654"/>
      <c r="GF361" s="654"/>
      <c r="GG361" s="654"/>
      <c r="GH361" s="654"/>
      <c r="GI361" s="654"/>
      <c r="GJ361" s="654"/>
      <c r="GK361" s="654"/>
      <c r="GL361" s="654"/>
      <c r="GM361" s="654"/>
      <c r="GN361" s="654"/>
      <c r="GO361" s="654"/>
      <c r="GP361" s="654"/>
      <c r="GQ361" s="654"/>
      <c r="GR361" s="654"/>
      <c r="GS361" s="654"/>
      <c r="GT361" s="654"/>
      <c r="GU361" s="654"/>
      <c r="GV361" s="654"/>
      <c r="GW361" s="654"/>
      <c r="GX361" s="654"/>
      <c r="GY361" s="654"/>
      <c r="GZ361" s="654"/>
      <c r="HA361" s="654"/>
      <c r="HB361" s="654"/>
      <c r="HC361" s="654"/>
      <c r="HD361" s="654"/>
      <c r="HE361" s="654"/>
      <c r="HF361" s="654"/>
      <c r="HG361" s="654"/>
      <c r="HH361" s="654"/>
      <c r="HI361" s="654"/>
      <c r="HJ361" s="654"/>
      <c r="HK361" s="654"/>
      <c r="HL361" s="654"/>
      <c r="HM361" s="654"/>
      <c r="HN361" s="654"/>
      <c r="HO361" s="654"/>
      <c r="HP361" s="654"/>
      <c r="HQ361" s="654"/>
      <c r="HR361" s="654"/>
      <c r="HS361" s="654"/>
      <c r="HT361" s="654"/>
      <c r="HU361" s="654"/>
      <c r="HV361" s="654"/>
      <c r="HW361" s="654"/>
      <c r="HX361" s="654"/>
      <c r="HY361" s="654"/>
      <c r="HZ361" s="654"/>
      <c r="IA361" s="654"/>
      <c r="IB361" s="654"/>
      <c r="IC361" s="654"/>
      <c r="ID361" s="654"/>
      <c r="IE361" s="654"/>
      <c r="IF361" s="654"/>
      <c r="IG361" s="654"/>
      <c r="IH361" s="654"/>
      <c r="II361" s="654"/>
      <c r="IJ361" s="654"/>
      <c r="IK361" s="654"/>
      <c r="IL361" s="654"/>
      <c r="IM361" s="654"/>
      <c r="IN361" s="654"/>
      <c r="IO361" s="654"/>
      <c r="IP361" s="654"/>
      <c r="IQ361" s="654"/>
      <c r="IR361" s="654"/>
      <c r="IS361" s="654"/>
      <c r="IT361" s="654"/>
      <c r="IU361" s="654"/>
      <c r="IV361" s="654"/>
      <c r="IW361" s="654"/>
      <c r="IX361" s="654"/>
      <c r="IY361" s="654"/>
      <c r="IZ361" s="654"/>
      <c r="JA361" s="654"/>
      <c r="JB361" s="654"/>
      <c r="JC361" s="654"/>
      <c r="JD361" s="654"/>
      <c r="JE361" s="654"/>
      <c r="JF361" s="654"/>
      <c r="JG361" s="654"/>
      <c r="JH361" s="654"/>
      <c r="JI361" s="654"/>
      <c r="JJ361" s="654"/>
      <c r="JK361" s="654"/>
      <c r="JL361" s="654"/>
      <c r="JM361" s="654"/>
      <c r="JN361" s="654"/>
      <c r="JO361" s="654"/>
      <c r="JP361" s="654"/>
      <c r="JQ361" s="654"/>
      <c r="JR361" s="654"/>
      <c r="JS361" s="654"/>
      <c r="JT361" s="654"/>
      <c r="JU361" s="654"/>
      <c r="JV361" s="654"/>
      <c r="JW361" s="654"/>
      <c r="JX361" s="654"/>
      <c r="JY361" s="654"/>
      <c r="JZ361" s="654"/>
      <c r="KA361" s="654"/>
      <c r="KB361" s="654"/>
      <c r="KC361" s="654"/>
      <c r="KD361" s="654"/>
      <c r="KE361" s="654"/>
      <c r="KF361" s="654"/>
      <c r="KG361" s="654"/>
      <c r="KH361" s="654"/>
      <c r="KI361" s="654"/>
      <c r="KJ361" s="654"/>
      <c r="KK361" s="654"/>
      <c r="KL361" s="654"/>
      <c r="KM361" s="654"/>
      <c r="KN361" s="654"/>
      <c r="KO361" s="654"/>
      <c r="KP361" s="654"/>
      <c r="KQ361" s="654"/>
      <c r="KR361" s="654"/>
      <c r="KS361" s="654"/>
      <c r="KT361" s="654"/>
      <c r="KU361" s="654"/>
      <c r="KV361" s="654"/>
      <c r="KW361" s="654"/>
      <c r="KX361" s="654"/>
      <c r="KY361" s="654"/>
      <c r="KZ361" s="654"/>
      <c r="LA361" s="654"/>
      <c r="LB361" s="654"/>
      <c r="LC361" s="654"/>
      <c r="LD361" s="654"/>
      <c r="LE361" s="654"/>
      <c r="LF361" s="654"/>
      <c r="LG361" s="654"/>
      <c r="LH361" s="654"/>
      <c r="LI361" s="654"/>
      <c r="LJ361" s="654"/>
      <c r="LK361" s="654"/>
      <c r="LL361" s="654"/>
      <c r="LM361" s="654"/>
      <c r="LN361" s="654"/>
      <c r="LO361" s="654"/>
      <c r="LP361" s="654"/>
      <c r="LQ361" s="654"/>
      <c r="LR361" s="654"/>
      <c r="LS361" s="654"/>
      <c r="LT361" s="654"/>
      <c r="LU361" s="654"/>
      <c r="LV361" s="654"/>
      <c r="LW361" s="654"/>
      <c r="LX361" s="654"/>
      <c r="LY361" s="654"/>
      <c r="LZ361" s="654"/>
      <c r="MA361" s="654"/>
      <c r="MB361" s="654"/>
      <c r="MC361" s="654"/>
      <c r="MD361" s="654"/>
      <c r="ME361" s="654"/>
      <c r="MF361" s="654"/>
      <c r="MG361" s="654"/>
      <c r="MH361" s="654"/>
      <c r="MI361" s="654"/>
      <c r="MJ361" s="654"/>
      <c r="MK361" s="654"/>
      <c r="ML361" s="654"/>
      <c r="MM361" s="654"/>
      <c r="MN361" s="654"/>
      <c r="MO361" s="654"/>
      <c r="MP361" s="654"/>
      <c r="MQ361" s="654"/>
      <c r="MR361" s="654"/>
      <c r="MS361" s="654"/>
      <c r="MT361" s="654"/>
      <c r="MU361" s="654"/>
      <c r="MV361" s="654"/>
      <c r="MW361" s="654"/>
      <c r="MX361" s="654"/>
      <c r="MY361" s="654"/>
      <c r="MZ361" s="654"/>
      <c r="NA361" s="654"/>
      <c r="NB361" s="654"/>
      <c r="NC361" s="654"/>
      <c r="ND361" s="654"/>
      <c r="NE361" s="654"/>
      <c r="NF361" s="654"/>
      <c r="NG361" s="654"/>
      <c r="NH361" s="654"/>
      <c r="NI361" s="654"/>
      <c r="NJ361" s="654"/>
      <c r="NK361" s="654"/>
      <c r="NL361" s="654"/>
      <c r="NM361" s="654"/>
      <c r="NN361" s="654"/>
      <c r="NO361" s="654"/>
      <c r="NP361" s="654"/>
      <c r="NQ361" s="654"/>
      <c r="NR361" s="654"/>
      <c r="NS361" s="654"/>
      <c r="NT361" s="654"/>
      <c r="NU361" s="654"/>
      <c r="NV361" s="654"/>
      <c r="NW361" s="654"/>
      <c r="NX361" s="654"/>
      <c r="NY361" s="654"/>
      <c r="NZ361" s="654"/>
      <c r="OA361" s="654"/>
      <c r="OB361" s="654"/>
      <c r="OC361" s="654"/>
      <c r="OD361" s="654"/>
      <c r="OE361" s="654"/>
      <c r="OF361" s="654"/>
      <c r="OG361" s="654"/>
      <c r="OH361" s="654"/>
      <c r="OI361" s="654"/>
      <c r="OJ361" s="654"/>
      <c r="OK361" s="654"/>
      <c r="OL361" s="654"/>
      <c r="OM361" s="654"/>
      <c r="ON361" s="654"/>
      <c r="OO361" s="654"/>
      <c r="OP361" s="654"/>
      <c r="OQ361" s="654"/>
      <c r="OR361" s="654"/>
      <c r="OS361" s="654"/>
      <c r="OT361" s="654"/>
      <c r="OU361" s="654"/>
      <c r="OV361" s="654"/>
      <c r="OW361" s="654"/>
      <c r="OX361" s="654"/>
      <c r="OY361" s="654"/>
      <c r="OZ361" s="654"/>
      <c r="PA361" s="654"/>
      <c r="PB361" s="654"/>
      <c r="PC361" s="654"/>
      <c r="PD361" s="654"/>
      <c r="PE361" s="654"/>
      <c r="PF361" s="654"/>
      <c r="PG361" s="654"/>
      <c r="PH361" s="654"/>
      <c r="PI361" s="654"/>
      <c r="PJ361" s="654"/>
      <c r="PK361" s="654"/>
      <c r="PL361" s="654"/>
      <c r="PM361" s="654"/>
      <c r="PN361" s="654"/>
      <c r="PO361" s="654"/>
      <c r="PP361" s="654"/>
      <c r="PQ361" s="654"/>
      <c r="PR361" s="654"/>
      <c r="PS361" s="654"/>
      <c r="PT361" s="654"/>
      <c r="PU361" s="654"/>
      <c r="PV361" s="654"/>
      <c r="PW361" s="654"/>
      <c r="PX361" s="654"/>
      <c r="PY361" s="654"/>
      <c r="PZ361" s="654"/>
      <c r="QA361" s="654"/>
      <c r="QB361" s="654"/>
      <c r="QC361" s="654"/>
      <c r="QD361" s="654"/>
      <c r="QE361" s="654"/>
      <c r="QF361" s="654"/>
      <c r="QG361" s="654"/>
      <c r="QH361" s="654"/>
      <c r="QI361" s="654"/>
      <c r="QJ361" s="654"/>
      <c r="QK361" s="654"/>
      <c r="QL361" s="654"/>
      <c r="QM361" s="654"/>
      <c r="QN361" s="654"/>
      <c r="QO361" s="654"/>
      <c r="QP361" s="654"/>
      <c r="QQ361" s="654"/>
      <c r="QR361" s="654"/>
      <c r="QS361" s="654"/>
      <c r="QT361" s="654"/>
      <c r="QU361" s="654"/>
      <c r="QV361" s="654"/>
      <c r="QW361" s="654"/>
      <c r="QX361" s="654"/>
      <c r="QY361" s="654"/>
      <c r="QZ361" s="654"/>
      <c r="RA361" s="654"/>
      <c r="RB361" s="654"/>
      <c r="RC361" s="654"/>
      <c r="RD361" s="654"/>
      <c r="RE361" s="654"/>
      <c r="RF361" s="654"/>
      <c r="RG361" s="654"/>
      <c r="RH361" s="654"/>
      <c r="RI361" s="654"/>
      <c r="RJ361" s="654"/>
      <c r="RK361" s="654"/>
      <c r="RL361" s="654"/>
      <c r="RM361" s="654"/>
      <c r="RN361" s="654"/>
      <c r="RO361" s="654"/>
      <c r="RP361" s="654"/>
      <c r="RQ361" s="654"/>
      <c r="RR361" s="654"/>
      <c r="RS361" s="654"/>
      <c r="RT361" s="654"/>
      <c r="RU361" s="654"/>
      <c r="RV361" s="654"/>
      <c r="RW361" s="654"/>
      <c r="RX361" s="654"/>
      <c r="RY361" s="654"/>
      <c r="RZ361" s="654"/>
      <c r="SA361" s="654"/>
      <c r="SB361" s="654"/>
      <c r="SC361" s="654"/>
      <c r="SD361" s="654"/>
      <c r="SE361" s="654"/>
      <c r="SF361" s="654"/>
      <c r="SG361" s="654"/>
      <c r="SH361" s="654"/>
      <c r="SI361" s="654"/>
      <c r="SJ361" s="654"/>
      <c r="SK361" s="654"/>
      <c r="SL361" s="654"/>
      <c r="SM361" s="654"/>
      <c r="SN361" s="654"/>
      <c r="SO361" s="654"/>
      <c r="SP361" s="654"/>
      <c r="SQ361" s="654"/>
      <c r="SR361" s="654"/>
      <c r="SS361" s="654"/>
      <c r="ST361" s="654"/>
      <c r="SU361" s="654"/>
      <c r="SV361" s="654"/>
      <c r="SW361" s="654"/>
      <c r="SX361" s="654"/>
      <c r="SY361" s="654"/>
      <c r="SZ361" s="654"/>
      <c r="TA361" s="654"/>
    </row>
    <row r="362" spans="3:521">
      <c r="C362" s="654"/>
      <c r="J362" s="654"/>
      <c r="K362" s="654"/>
      <c r="L362" s="654"/>
      <c r="M362" s="654"/>
      <c r="N362" s="654"/>
      <c r="O362" s="654"/>
      <c r="P362" s="654"/>
      <c r="Q362" s="654"/>
      <c r="R362" s="654"/>
      <c r="S362" s="654"/>
      <c r="T362" s="654"/>
      <c r="U362" s="654"/>
      <c r="V362" s="654"/>
      <c r="W362" s="654"/>
      <c r="X362" s="654"/>
      <c r="Y362" s="654"/>
      <c r="Z362" s="654"/>
      <c r="AA362" s="654"/>
      <c r="AY362" s="654"/>
      <c r="AZ362" s="654"/>
      <c r="BA362" s="654"/>
      <c r="BB362" s="654"/>
      <c r="BC362" s="654"/>
      <c r="BD362" s="654"/>
      <c r="BE362" s="654"/>
      <c r="BF362" s="654"/>
      <c r="BG362" s="654"/>
      <c r="BH362" s="654"/>
      <c r="BI362" s="654"/>
      <c r="BJ362" s="654"/>
      <c r="BK362" s="654"/>
      <c r="BL362" s="654"/>
      <c r="BM362" s="654"/>
      <c r="BN362" s="654"/>
      <c r="BO362" s="654"/>
      <c r="BP362" s="654"/>
      <c r="BQ362" s="654"/>
      <c r="BR362" s="654"/>
      <c r="BS362" s="654"/>
      <c r="BT362" s="654"/>
      <c r="BU362" s="654"/>
      <c r="BV362" s="654"/>
      <c r="BW362" s="654"/>
      <c r="BX362" s="654"/>
      <c r="BY362" s="654"/>
      <c r="BZ362" s="654"/>
      <c r="CA362" s="654"/>
      <c r="CB362" s="654"/>
      <c r="CC362" s="654"/>
      <c r="CD362" s="654"/>
      <c r="CE362" s="654"/>
      <c r="CF362" s="654"/>
      <c r="CG362" s="654"/>
      <c r="CH362" s="654"/>
      <c r="CI362" s="654"/>
      <c r="CJ362" s="654"/>
      <c r="CK362" s="654"/>
      <c r="CL362" s="654"/>
      <c r="CM362" s="654"/>
      <c r="CN362" s="654"/>
      <c r="CO362" s="654"/>
      <c r="CP362" s="654"/>
      <c r="CQ362" s="654"/>
      <c r="CR362" s="654"/>
      <c r="CS362" s="654"/>
      <c r="CT362" s="654"/>
      <c r="CU362" s="654"/>
      <c r="CV362" s="654"/>
      <c r="CW362" s="654"/>
      <c r="CX362" s="654"/>
      <c r="CY362" s="654"/>
      <c r="CZ362" s="654"/>
      <c r="DA362" s="654"/>
      <c r="DB362" s="654"/>
      <c r="DC362" s="654"/>
      <c r="DD362" s="654"/>
      <c r="DE362" s="654"/>
      <c r="DF362" s="654"/>
      <c r="DG362" s="654"/>
      <c r="DH362" s="654"/>
      <c r="DI362" s="654"/>
      <c r="DJ362" s="654"/>
      <c r="DK362" s="654"/>
      <c r="DL362" s="654"/>
      <c r="DM362" s="654"/>
      <c r="DN362" s="654"/>
      <c r="DO362" s="654"/>
      <c r="DP362" s="654"/>
      <c r="DQ362" s="654"/>
      <c r="DR362" s="654"/>
      <c r="DS362" s="654"/>
      <c r="DT362" s="654"/>
      <c r="DU362" s="654"/>
      <c r="DV362" s="654"/>
      <c r="DW362" s="654"/>
      <c r="DX362" s="654"/>
      <c r="DY362" s="654"/>
      <c r="DZ362" s="654"/>
      <c r="EA362" s="654"/>
      <c r="EB362" s="654"/>
      <c r="EC362" s="654"/>
      <c r="ED362" s="654"/>
      <c r="EE362" s="654"/>
      <c r="EF362" s="654"/>
      <c r="EG362" s="654"/>
      <c r="EH362" s="654"/>
      <c r="EI362" s="654"/>
      <c r="EJ362" s="654"/>
      <c r="EK362" s="654"/>
      <c r="EL362" s="654"/>
      <c r="EM362" s="654"/>
      <c r="EN362" s="654"/>
      <c r="EO362" s="654"/>
      <c r="EP362" s="654"/>
      <c r="EQ362" s="654"/>
      <c r="ER362" s="654"/>
      <c r="ES362" s="654"/>
      <c r="ET362" s="654"/>
      <c r="EU362" s="654"/>
      <c r="EV362" s="654"/>
      <c r="EW362" s="654"/>
      <c r="EX362" s="654"/>
      <c r="EY362" s="654"/>
      <c r="EZ362" s="654"/>
      <c r="FA362" s="654"/>
      <c r="FB362" s="654"/>
      <c r="FC362" s="654"/>
      <c r="FD362" s="654"/>
      <c r="FE362" s="654"/>
      <c r="FF362" s="654"/>
      <c r="FG362" s="654"/>
      <c r="FH362" s="654"/>
      <c r="FI362" s="654"/>
      <c r="FJ362" s="654"/>
      <c r="FK362" s="654"/>
      <c r="FL362" s="654"/>
      <c r="FM362" s="654"/>
      <c r="FN362" s="654"/>
      <c r="FO362" s="654"/>
      <c r="FP362" s="654"/>
      <c r="FQ362" s="654"/>
      <c r="FR362" s="654"/>
      <c r="FS362" s="654"/>
      <c r="FT362" s="654"/>
      <c r="FU362" s="654"/>
      <c r="FV362" s="654"/>
      <c r="FW362" s="654"/>
      <c r="FX362" s="654"/>
      <c r="FY362" s="654"/>
      <c r="FZ362" s="654"/>
      <c r="GA362" s="654"/>
      <c r="GB362" s="654"/>
      <c r="GC362" s="654"/>
      <c r="GD362" s="654"/>
      <c r="GE362" s="654"/>
      <c r="GF362" s="654"/>
      <c r="GG362" s="654"/>
      <c r="GH362" s="654"/>
      <c r="GI362" s="654"/>
      <c r="GJ362" s="654"/>
      <c r="GK362" s="654"/>
      <c r="GL362" s="654"/>
      <c r="GM362" s="654"/>
      <c r="GN362" s="654"/>
      <c r="GO362" s="654"/>
      <c r="GP362" s="654"/>
      <c r="GQ362" s="654"/>
      <c r="GR362" s="654"/>
      <c r="GS362" s="654"/>
      <c r="GT362" s="654"/>
      <c r="GU362" s="654"/>
      <c r="GV362" s="654"/>
      <c r="GW362" s="654"/>
      <c r="GX362" s="654"/>
      <c r="GY362" s="654"/>
      <c r="GZ362" s="654"/>
      <c r="HA362" s="654"/>
      <c r="HB362" s="654"/>
      <c r="HC362" s="654"/>
      <c r="HD362" s="654"/>
      <c r="HE362" s="654"/>
      <c r="HF362" s="654"/>
      <c r="HG362" s="654"/>
      <c r="HH362" s="654"/>
      <c r="HI362" s="654"/>
      <c r="HJ362" s="654"/>
      <c r="HK362" s="654"/>
      <c r="HL362" s="654"/>
      <c r="HM362" s="654"/>
      <c r="HN362" s="654"/>
      <c r="HO362" s="654"/>
      <c r="HP362" s="654"/>
      <c r="HQ362" s="654"/>
      <c r="HR362" s="654"/>
      <c r="HS362" s="654"/>
      <c r="HT362" s="654"/>
      <c r="HU362" s="654"/>
      <c r="HV362" s="654"/>
      <c r="HW362" s="654"/>
      <c r="HX362" s="654"/>
      <c r="HY362" s="654"/>
      <c r="HZ362" s="654"/>
      <c r="IA362" s="654"/>
      <c r="IB362" s="654"/>
      <c r="IC362" s="654"/>
      <c r="ID362" s="654"/>
      <c r="IE362" s="654"/>
      <c r="IF362" s="654"/>
      <c r="IG362" s="654"/>
      <c r="IH362" s="654"/>
      <c r="II362" s="654"/>
      <c r="IJ362" s="654"/>
      <c r="IK362" s="654"/>
      <c r="IL362" s="654"/>
      <c r="IM362" s="654"/>
      <c r="IN362" s="654"/>
      <c r="IO362" s="654"/>
      <c r="IP362" s="654"/>
      <c r="IQ362" s="654"/>
      <c r="IR362" s="654"/>
      <c r="IS362" s="654"/>
      <c r="IT362" s="654"/>
      <c r="IU362" s="654"/>
      <c r="IV362" s="654"/>
      <c r="IW362" s="654"/>
      <c r="IX362" s="654"/>
      <c r="IY362" s="654"/>
      <c r="IZ362" s="654"/>
      <c r="JA362" s="654"/>
      <c r="JB362" s="654"/>
      <c r="JC362" s="654"/>
      <c r="JD362" s="654"/>
      <c r="JE362" s="654"/>
      <c r="JF362" s="654"/>
      <c r="JG362" s="654"/>
      <c r="JH362" s="654"/>
      <c r="JI362" s="654"/>
      <c r="JJ362" s="654"/>
      <c r="JK362" s="654"/>
      <c r="JL362" s="654"/>
      <c r="JM362" s="654"/>
      <c r="JN362" s="654"/>
      <c r="JO362" s="654"/>
      <c r="JP362" s="654"/>
      <c r="JQ362" s="654"/>
      <c r="JR362" s="654"/>
      <c r="JS362" s="654"/>
      <c r="JT362" s="654"/>
      <c r="JU362" s="654"/>
      <c r="JV362" s="654"/>
      <c r="JW362" s="654"/>
      <c r="JX362" s="654"/>
      <c r="JY362" s="654"/>
      <c r="JZ362" s="654"/>
      <c r="KA362" s="654"/>
      <c r="KB362" s="654"/>
      <c r="KC362" s="654"/>
      <c r="KD362" s="654"/>
      <c r="KE362" s="654"/>
      <c r="KF362" s="654"/>
      <c r="KG362" s="654"/>
      <c r="KH362" s="654"/>
      <c r="KI362" s="654"/>
      <c r="KJ362" s="654"/>
      <c r="KK362" s="654"/>
      <c r="KL362" s="654"/>
      <c r="KM362" s="654"/>
      <c r="KN362" s="654"/>
      <c r="KO362" s="654"/>
      <c r="KP362" s="654"/>
      <c r="KQ362" s="654"/>
      <c r="KR362" s="654"/>
      <c r="KS362" s="654"/>
      <c r="KT362" s="654"/>
      <c r="KU362" s="654"/>
      <c r="KV362" s="654"/>
      <c r="KW362" s="654"/>
      <c r="KX362" s="654"/>
      <c r="KY362" s="654"/>
      <c r="KZ362" s="654"/>
      <c r="LA362" s="654"/>
      <c r="LB362" s="654"/>
      <c r="LC362" s="654"/>
      <c r="LD362" s="654"/>
      <c r="LE362" s="654"/>
      <c r="LF362" s="654"/>
      <c r="LG362" s="654"/>
      <c r="LH362" s="654"/>
      <c r="LI362" s="654"/>
      <c r="LJ362" s="654"/>
      <c r="LK362" s="654"/>
      <c r="LL362" s="654"/>
      <c r="LM362" s="654"/>
      <c r="LN362" s="654"/>
      <c r="LO362" s="654"/>
      <c r="LP362" s="654"/>
      <c r="LQ362" s="654"/>
      <c r="LR362" s="654"/>
      <c r="LS362" s="654"/>
      <c r="LT362" s="654"/>
      <c r="LU362" s="654"/>
      <c r="LV362" s="654"/>
      <c r="LW362" s="654"/>
      <c r="LX362" s="654"/>
      <c r="LY362" s="654"/>
      <c r="LZ362" s="654"/>
      <c r="MA362" s="654"/>
      <c r="MB362" s="654"/>
      <c r="MC362" s="654"/>
      <c r="MD362" s="654"/>
      <c r="ME362" s="654"/>
      <c r="MF362" s="654"/>
      <c r="MG362" s="654"/>
      <c r="MH362" s="654"/>
      <c r="MI362" s="654"/>
      <c r="MJ362" s="654"/>
      <c r="MK362" s="654"/>
      <c r="ML362" s="654"/>
      <c r="MM362" s="654"/>
      <c r="MN362" s="654"/>
      <c r="MO362" s="654"/>
      <c r="MP362" s="654"/>
      <c r="MQ362" s="654"/>
      <c r="MR362" s="654"/>
      <c r="MS362" s="654"/>
      <c r="MT362" s="654"/>
      <c r="MU362" s="654"/>
      <c r="MV362" s="654"/>
      <c r="MW362" s="654"/>
      <c r="MX362" s="654"/>
      <c r="MY362" s="654"/>
      <c r="MZ362" s="654"/>
      <c r="NA362" s="654"/>
      <c r="NB362" s="654"/>
      <c r="NC362" s="654"/>
      <c r="ND362" s="654"/>
      <c r="NE362" s="654"/>
      <c r="NF362" s="654"/>
      <c r="NG362" s="654"/>
      <c r="NH362" s="654"/>
      <c r="NI362" s="654"/>
      <c r="NJ362" s="654"/>
      <c r="NK362" s="654"/>
      <c r="NL362" s="654"/>
      <c r="NM362" s="654"/>
      <c r="NN362" s="654"/>
      <c r="NO362" s="654"/>
      <c r="NP362" s="654"/>
      <c r="NQ362" s="654"/>
      <c r="NR362" s="654"/>
      <c r="NS362" s="654"/>
      <c r="NT362" s="654"/>
      <c r="NU362" s="654"/>
      <c r="NV362" s="654"/>
      <c r="NW362" s="654"/>
      <c r="NX362" s="654"/>
      <c r="NY362" s="654"/>
      <c r="NZ362" s="654"/>
      <c r="OA362" s="654"/>
      <c r="OB362" s="654"/>
      <c r="OC362" s="654"/>
      <c r="OD362" s="654"/>
      <c r="OE362" s="654"/>
      <c r="OF362" s="654"/>
      <c r="OG362" s="654"/>
      <c r="OH362" s="654"/>
      <c r="OI362" s="654"/>
      <c r="OJ362" s="654"/>
      <c r="OK362" s="654"/>
      <c r="OL362" s="654"/>
      <c r="OM362" s="654"/>
      <c r="ON362" s="654"/>
      <c r="OO362" s="654"/>
      <c r="OP362" s="654"/>
      <c r="OQ362" s="654"/>
      <c r="OR362" s="654"/>
      <c r="OS362" s="654"/>
      <c r="OT362" s="654"/>
      <c r="OU362" s="654"/>
      <c r="OV362" s="654"/>
      <c r="OW362" s="654"/>
      <c r="OX362" s="654"/>
      <c r="OY362" s="654"/>
      <c r="OZ362" s="654"/>
      <c r="PA362" s="654"/>
      <c r="PB362" s="654"/>
      <c r="PC362" s="654"/>
      <c r="PD362" s="654"/>
      <c r="PE362" s="654"/>
      <c r="PF362" s="654"/>
      <c r="PG362" s="654"/>
      <c r="PH362" s="654"/>
      <c r="PI362" s="654"/>
      <c r="PJ362" s="654"/>
      <c r="PK362" s="654"/>
      <c r="PL362" s="654"/>
      <c r="PM362" s="654"/>
      <c r="PN362" s="654"/>
      <c r="PO362" s="654"/>
      <c r="PP362" s="654"/>
      <c r="PQ362" s="654"/>
      <c r="PR362" s="654"/>
      <c r="PS362" s="654"/>
      <c r="PT362" s="654"/>
      <c r="PU362" s="654"/>
      <c r="PV362" s="654"/>
      <c r="PW362" s="654"/>
      <c r="PX362" s="654"/>
      <c r="PY362" s="654"/>
      <c r="PZ362" s="654"/>
      <c r="QA362" s="654"/>
      <c r="QB362" s="654"/>
      <c r="QC362" s="654"/>
      <c r="QD362" s="654"/>
      <c r="QE362" s="654"/>
      <c r="QF362" s="654"/>
      <c r="QG362" s="654"/>
      <c r="QH362" s="654"/>
      <c r="QI362" s="654"/>
      <c r="QJ362" s="654"/>
      <c r="QK362" s="654"/>
      <c r="QL362" s="654"/>
      <c r="QM362" s="654"/>
      <c r="QN362" s="654"/>
      <c r="QO362" s="654"/>
      <c r="QP362" s="654"/>
      <c r="QQ362" s="654"/>
      <c r="QR362" s="654"/>
      <c r="QS362" s="654"/>
      <c r="QT362" s="654"/>
      <c r="QU362" s="654"/>
      <c r="QV362" s="654"/>
      <c r="QW362" s="654"/>
      <c r="QX362" s="654"/>
      <c r="QY362" s="654"/>
      <c r="QZ362" s="654"/>
      <c r="RA362" s="654"/>
      <c r="RB362" s="654"/>
      <c r="RC362" s="654"/>
      <c r="RD362" s="654"/>
      <c r="RE362" s="654"/>
      <c r="RF362" s="654"/>
      <c r="RG362" s="654"/>
      <c r="RH362" s="654"/>
      <c r="RI362" s="654"/>
      <c r="RJ362" s="654"/>
      <c r="RK362" s="654"/>
      <c r="RL362" s="654"/>
      <c r="RM362" s="654"/>
      <c r="RN362" s="654"/>
      <c r="RO362" s="654"/>
      <c r="RP362" s="654"/>
      <c r="RQ362" s="654"/>
      <c r="RR362" s="654"/>
      <c r="RS362" s="654"/>
      <c r="RT362" s="654"/>
      <c r="RU362" s="654"/>
      <c r="RV362" s="654"/>
      <c r="RW362" s="654"/>
      <c r="RX362" s="654"/>
      <c r="RY362" s="654"/>
      <c r="RZ362" s="654"/>
      <c r="SA362" s="654"/>
      <c r="SB362" s="654"/>
      <c r="SC362" s="654"/>
      <c r="SD362" s="654"/>
      <c r="SE362" s="654"/>
      <c r="SF362" s="654"/>
      <c r="SG362" s="654"/>
      <c r="SH362" s="654"/>
      <c r="SI362" s="654"/>
      <c r="SJ362" s="654"/>
      <c r="SK362" s="654"/>
      <c r="SL362" s="654"/>
      <c r="SM362" s="654"/>
      <c r="SN362" s="654"/>
      <c r="SO362" s="654"/>
      <c r="SP362" s="654"/>
      <c r="SQ362" s="654"/>
      <c r="SR362" s="654"/>
      <c r="SS362" s="654"/>
      <c r="ST362" s="654"/>
      <c r="SU362" s="654"/>
      <c r="SV362" s="654"/>
      <c r="SW362" s="654"/>
      <c r="SX362" s="654"/>
      <c r="SY362" s="654"/>
      <c r="SZ362" s="654"/>
      <c r="TA362" s="654"/>
    </row>
    <row r="363" spans="3:521">
      <c r="C363" s="654"/>
      <c r="K363" s="654"/>
      <c r="L363" s="654"/>
      <c r="M363" s="654"/>
      <c r="N363" s="654"/>
      <c r="O363" s="654"/>
      <c r="P363" s="654"/>
      <c r="Q363" s="654"/>
      <c r="R363" s="654"/>
      <c r="S363" s="654"/>
      <c r="T363" s="654"/>
      <c r="U363" s="654"/>
      <c r="V363" s="654"/>
      <c r="W363" s="654"/>
      <c r="X363" s="654"/>
      <c r="Y363" s="654"/>
      <c r="Z363" s="654"/>
      <c r="AA363" s="654"/>
      <c r="ED363" s="654"/>
      <c r="EE363" s="654"/>
      <c r="EF363" s="654"/>
      <c r="EG363" s="654"/>
      <c r="EH363" s="654"/>
      <c r="EI363" s="654"/>
      <c r="EJ363" s="654"/>
      <c r="EK363" s="654"/>
      <c r="EL363" s="654"/>
      <c r="EM363" s="654"/>
      <c r="EN363" s="654"/>
      <c r="EO363" s="654"/>
      <c r="EP363" s="654"/>
      <c r="EQ363" s="654"/>
      <c r="ER363" s="654"/>
      <c r="ES363" s="654"/>
      <c r="ET363" s="654"/>
      <c r="EU363" s="654"/>
      <c r="EV363" s="654"/>
      <c r="EW363" s="654"/>
      <c r="EX363" s="654"/>
      <c r="EY363" s="654"/>
      <c r="EZ363" s="654"/>
      <c r="FA363" s="654"/>
      <c r="FB363" s="654"/>
      <c r="FC363" s="654"/>
      <c r="FD363" s="654"/>
      <c r="FE363" s="654"/>
      <c r="FF363" s="654"/>
      <c r="FG363" s="654"/>
      <c r="FH363" s="654"/>
      <c r="FI363" s="654"/>
      <c r="FJ363" s="654"/>
      <c r="FK363" s="654"/>
      <c r="FL363" s="654"/>
      <c r="FM363" s="654"/>
      <c r="FN363" s="654"/>
      <c r="FO363" s="654"/>
      <c r="FP363" s="654"/>
      <c r="FQ363" s="654"/>
      <c r="FR363" s="654"/>
      <c r="FS363" s="654"/>
      <c r="FT363" s="654"/>
      <c r="FU363" s="654"/>
      <c r="FV363" s="654"/>
      <c r="FW363" s="654"/>
      <c r="FX363" s="654"/>
      <c r="FY363" s="654"/>
      <c r="FZ363" s="654"/>
      <c r="GA363" s="654"/>
      <c r="GB363" s="654"/>
      <c r="GC363" s="654"/>
      <c r="GD363" s="654"/>
      <c r="GE363" s="654"/>
      <c r="GF363" s="654"/>
      <c r="GG363" s="654"/>
      <c r="GH363" s="654"/>
      <c r="GI363" s="654"/>
      <c r="GJ363" s="654"/>
      <c r="GK363" s="654"/>
      <c r="GL363" s="654"/>
      <c r="GM363" s="654"/>
      <c r="GN363" s="654"/>
      <c r="GO363" s="654"/>
      <c r="GP363" s="654"/>
      <c r="GQ363" s="654"/>
      <c r="GR363" s="654"/>
      <c r="GS363" s="654"/>
      <c r="GT363" s="654"/>
      <c r="GU363" s="654"/>
      <c r="GV363" s="654"/>
      <c r="GW363" s="654"/>
      <c r="GX363" s="654"/>
      <c r="GY363" s="654"/>
      <c r="GZ363" s="654"/>
      <c r="HA363" s="654"/>
      <c r="HB363" s="654"/>
      <c r="HC363" s="654"/>
      <c r="HD363" s="654"/>
      <c r="HE363" s="654"/>
      <c r="HF363" s="654"/>
      <c r="HG363" s="654"/>
      <c r="HH363" s="654"/>
      <c r="HI363" s="654"/>
      <c r="HJ363" s="654"/>
      <c r="HK363" s="654"/>
      <c r="HL363" s="654"/>
      <c r="HM363" s="654"/>
      <c r="HN363" s="654"/>
      <c r="HO363" s="654"/>
      <c r="HP363" s="654"/>
      <c r="HQ363" s="654"/>
      <c r="HR363" s="654"/>
      <c r="HS363" s="654"/>
      <c r="HT363" s="654"/>
      <c r="HU363" s="654"/>
      <c r="HV363" s="654"/>
      <c r="HW363" s="654"/>
      <c r="HX363" s="654"/>
      <c r="HY363" s="654"/>
      <c r="HZ363" s="654"/>
      <c r="IA363" s="654"/>
      <c r="IB363" s="654"/>
      <c r="IC363" s="654"/>
      <c r="ID363" s="654"/>
      <c r="IE363" s="654"/>
      <c r="IF363" s="654"/>
      <c r="IG363" s="654"/>
      <c r="IH363" s="654"/>
      <c r="II363" s="654"/>
      <c r="IJ363" s="654"/>
      <c r="IK363" s="654"/>
      <c r="IL363" s="654"/>
      <c r="IM363" s="654"/>
      <c r="IN363" s="654"/>
      <c r="IO363" s="654"/>
      <c r="IP363" s="654"/>
      <c r="IQ363" s="654"/>
      <c r="IR363" s="654"/>
      <c r="IS363" s="654"/>
      <c r="IT363" s="654"/>
      <c r="IU363" s="654"/>
      <c r="IV363" s="654"/>
      <c r="IW363" s="654"/>
      <c r="IX363" s="654"/>
      <c r="IY363" s="654"/>
      <c r="IZ363" s="654"/>
      <c r="JA363" s="654"/>
      <c r="JB363" s="654"/>
      <c r="JC363" s="654"/>
      <c r="JD363" s="654"/>
      <c r="JE363" s="654"/>
      <c r="JF363" s="654"/>
      <c r="JG363" s="654"/>
      <c r="JH363" s="654"/>
      <c r="JI363" s="654"/>
      <c r="JJ363" s="654"/>
      <c r="JK363" s="654"/>
      <c r="JL363" s="654"/>
      <c r="JM363" s="654"/>
      <c r="JN363" s="654"/>
      <c r="JO363" s="654"/>
      <c r="JP363" s="654"/>
      <c r="JQ363" s="654"/>
      <c r="JR363" s="654"/>
      <c r="JS363" s="654"/>
      <c r="JT363" s="654"/>
      <c r="JU363" s="654"/>
      <c r="JV363" s="654"/>
      <c r="JW363" s="654"/>
      <c r="JX363" s="654"/>
      <c r="JY363" s="654"/>
      <c r="JZ363" s="654"/>
      <c r="KA363" s="654"/>
      <c r="KB363" s="654"/>
      <c r="KC363" s="654"/>
      <c r="KD363" s="654"/>
      <c r="KE363" s="654"/>
      <c r="KF363" s="654"/>
      <c r="KG363" s="654"/>
      <c r="KH363" s="654"/>
      <c r="KI363" s="654"/>
      <c r="KJ363" s="654"/>
      <c r="KK363" s="654"/>
      <c r="KL363" s="654"/>
      <c r="KM363" s="654"/>
      <c r="KN363" s="654"/>
      <c r="KO363" s="654"/>
      <c r="KP363" s="654"/>
      <c r="KQ363" s="654"/>
      <c r="KR363" s="654"/>
      <c r="KS363" s="654"/>
      <c r="KT363" s="654"/>
      <c r="KU363" s="654"/>
      <c r="KV363" s="654"/>
      <c r="KW363" s="654"/>
      <c r="KX363" s="654"/>
      <c r="KY363" s="654"/>
      <c r="KZ363" s="654"/>
      <c r="LA363" s="654"/>
      <c r="LB363" s="654"/>
      <c r="LC363" s="654"/>
      <c r="LD363" s="654"/>
      <c r="LE363" s="654"/>
      <c r="LF363" s="654"/>
      <c r="LG363" s="654"/>
      <c r="LH363" s="654"/>
      <c r="LI363" s="654"/>
      <c r="LJ363" s="654"/>
      <c r="LK363" s="654"/>
      <c r="LL363" s="654"/>
      <c r="LM363" s="654"/>
      <c r="LN363" s="654"/>
      <c r="LO363" s="654"/>
      <c r="LP363" s="654"/>
      <c r="LQ363" s="654"/>
      <c r="LR363" s="654"/>
      <c r="LS363" s="654"/>
      <c r="LT363" s="654"/>
      <c r="LU363" s="654"/>
      <c r="LV363" s="654"/>
      <c r="LW363" s="654"/>
      <c r="LX363" s="654"/>
      <c r="LY363" s="654"/>
      <c r="LZ363" s="654"/>
      <c r="MA363" s="654"/>
      <c r="MB363" s="654"/>
      <c r="MC363" s="654"/>
      <c r="MD363" s="654"/>
      <c r="ME363" s="654"/>
      <c r="MF363" s="654"/>
      <c r="MG363" s="654"/>
      <c r="MH363" s="654"/>
      <c r="MI363" s="654"/>
      <c r="MJ363" s="654"/>
      <c r="MK363" s="654"/>
      <c r="ML363" s="654"/>
      <c r="MM363" s="654"/>
      <c r="MN363" s="654"/>
      <c r="MO363" s="654"/>
      <c r="MP363" s="654"/>
      <c r="MQ363" s="654"/>
      <c r="MR363" s="654"/>
      <c r="MS363" s="654"/>
      <c r="MT363" s="654"/>
      <c r="MU363" s="654"/>
      <c r="MV363" s="654"/>
      <c r="MW363" s="654"/>
      <c r="MX363" s="654"/>
      <c r="MY363" s="654"/>
      <c r="MZ363" s="654"/>
      <c r="NA363" s="654"/>
      <c r="NB363" s="654"/>
      <c r="NC363" s="654"/>
      <c r="ND363" s="654"/>
      <c r="NE363" s="654"/>
      <c r="NF363" s="654"/>
      <c r="NG363" s="654"/>
      <c r="NH363" s="654"/>
      <c r="NI363" s="654"/>
      <c r="NJ363" s="654"/>
      <c r="NK363" s="654"/>
      <c r="NL363" s="654"/>
      <c r="NM363" s="654"/>
      <c r="NN363" s="654"/>
      <c r="NO363" s="654"/>
      <c r="NP363" s="654"/>
      <c r="NQ363" s="654"/>
      <c r="NR363" s="654"/>
      <c r="NS363" s="654"/>
      <c r="NT363" s="654"/>
      <c r="NU363" s="654"/>
      <c r="NV363" s="654"/>
      <c r="NW363" s="654"/>
      <c r="NX363" s="654"/>
      <c r="NY363" s="654"/>
      <c r="NZ363" s="654"/>
      <c r="OA363" s="654"/>
      <c r="OB363" s="654"/>
      <c r="OC363" s="654"/>
      <c r="OD363" s="654"/>
      <c r="OE363" s="654"/>
      <c r="OF363" s="654"/>
      <c r="OG363" s="654"/>
      <c r="OH363" s="654"/>
      <c r="OI363" s="654"/>
      <c r="OJ363" s="654"/>
      <c r="OK363" s="654"/>
      <c r="OL363" s="654"/>
      <c r="OM363" s="654"/>
      <c r="ON363" s="654"/>
      <c r="OO363" s="654"/>
      <c r="OP363" s="654"/>
      <c r="OQ363" s="654"/>
      <c r="OR363" s="654"/>
      <c r="OS363" s="654"/>
      <c r="OT363" s="654"/>
      <c r="OU363" s="654"/>
      <c r="OV363" s="654"/>
      <c r="OW363" s="654"/>
      <c r="OX363" s="654"/>
      <c r="OY363" s="654"/>
      <c r="OZ363" s="654"/>
      <c r="PA363" s="654"/>
      <c r="PB363" s="654"/>
      <c r="PC363" s="654"/>
      <c r="PD363" s="654"/>
      <c r="PE363" s="654"/>
      <c r="PF363" s="654"/>
      <c r="PG363" s="654"/>
      <c r="PH363" s="654"/>
      <c r="PI363" s="654"/>
      <c r="PJ363" s="654"/>
      <c r="PK363" s="654"/>
      <c r="PL363" s="654"/>
      <c r="PM363" s="654"/>
      <c r="PN363" s="654"/>
      <c r="PO363" s="654"/>
      <c r="PP363" s="654"/>
      <c r="PQ363" s="654"/>
      <c r="PR363" s="654"/>
      <c r="PS363" s="654"/>
      <c r="PT363" s="654"/>
      <c r="PU363" s="654"/>
      <c r="PV363" s="654"/>
      <c r="PW363" s="654"/>
      <c r="PX363" s="654"/>
      <c r="PY363" s="654"/>
      <c r="PZ363" s="654"/>
      <c r="QA363" s="654"/>
      <c r="QB363" s="654"/>
      <c r="QC363" s="654"/>
      <c r="QD363" s="654"/>
      <c r="QE363" s="654"/>
      <c r="QF363" s="654"/>
      <c r="QG363" s="654"/>
      <c r="QH363" s="654"/>
      <c r="QI363" s="654"/>
      <c r="QJ363" s="654"/>
      <c r="QK363" s="654"/>
      <c r="QL363" s="654"/>
      <c r="QM363" s="654"/>
      <c r="QN363" s="654"/>
      <c r="QO363" s="654"/>
      <c r="QP363" s="654"/>
      <c r="QQ363" s="654"/>
      <c r="QR363" s="654"/>
      <c r="QS363" s="654"/>
      <c r="QT363" s="654"/>
      <c r="QU363" s="654"/>
      <c r="QV363" s="654"/>
      <c r="QW363" s="654"/>
      <c r="QX363" s="654"/>
      <c r="QY363" s="654"/>
      <c r="QZ363" s="654"/>
      <c r="RA363" s="654"/>
      <c r="RB363" s="654"/>
      <c r="RC363" s="654"/>
      <c r="RD363" s="654"/>
      <c r="RE363" s="654"/>
      <c r="RF363" s="654"/>
      <c r="RG363" s="654"/>
      <c r="RH363" s="654"/>
      <c r="RI363" s="654"/>
      <c r="RJ363" s="654"/>
      <c r="RK363" s="654"/>
      <c r="RL363" s="654"/>
      <c r="RM363" s="654"/>
      <c r="RN363" s="654"/>
      <c r="RO363" s="654"/>
      <c r="RP363" s="654"/>
      <c r="RQ363" s="654"/>
      <c r="RR363" s="654"/>
      <c r="RS363" s="654"/>
      <c r="RT363" s="654"/>
      <c r="RU363" s="654"/>
      <c r="RV363" s="654"/>
      <c r="RW363" s="654"/>
      <c r="RX363" s="654"/>
      <c r="RY363" s="654"/>
      <c r="RZ363" s="654"/>
      <c r="SA363" s="654"/>
      <c r="SB363" s="654"/>
      <c r="SC363" s="654"/>
      <c r="SD363" s="654"/>
      <c r="SE363" s="654"/>
      <c r="SF363" s="654"/>
      <c r="SG363" s="654"/>
      <c r="SH363" s="654"/>
      <c r="SI363" s="654"/>
      <c r="SJ363" s="654"/>
      <c r="SK363" s="654"/>
      <c r="SL363" s="654"/>
      <c r="SM363" s="654"/>
      <c r="SN363" s="654"/>
      <c r="SO363" s="654"/>
      <c r="SP363" s="654"/>
      <c r="SQ363" s="654"/>
      <c r="SR363" s="654"/>
      <c r="SS363" s="654"/>
      <c r="ST363" s="654"/>
      <c r="SU363" s="654"/>
      <c r="SV363" s="654"/>
      <c r="SW363" s="654"/>
      <c r="SX363" s="654"/>
      <c r="SY363" s="654"/>
      <c r="SZ363" s="654"/>
      <c r="TA363" s="654"/>
    </row>
    <row r="364" spans="3:521">
      <c r="C364" s="654"/>
      <c r="N364" s="654"/>
      <c r="O364" s="654"/>
      <c r="P364" s="654"/>
      <c r="Q364" s="654"/>
      <c r="R364" s="654"/>
      <c r="S364" s="654"/>
      <c r="T364" s="654"/>
      <c r="U364" s="654"/>
      <c r="V364" s="654"/>
      <c r="W364" s="654"/>
      <c r="X364" s="654"/>
      <c r="Y364" s="654"/>
      <c r="Z364" s="654"/>
      <c r="AA364" s="654"/>
      <c r="QU364" s="654"/>
      <c r="QV364" s="654"/>
      <c r="QW364" s="654"/>
      <c r="QX364" s="654"/>
      <c r="QY364" s="654"/>
      <c r="QZ364" s="654"/>
      <c r="RA364" s="654"/>
      <c r="RB364" s="654"/>
      <c r="RC364" s="654"/>
      <c r="RD364" s="654"/>
      <c r="RE364" s="654"/>
      <c r="RF364" s="654"/>
      <c r="RG364" s="654"/>
      <c r="RH364" s="654"/>
      <c r="RI364" s="654"/>
      <c r="RJ364" s="654"/>
      <c r="RK364" s="654"/>
      <c r="RL364" s="654"/>
      <c r="RM364" s="654"/>
      <c r="RN364" s="654"/>
      <c r="RO364" s="654"/>
      <c r="RP364" s="654"/>
      <c r="RQ364" s="654"/>
      <c r="RR364" s="654"/>
      <c r="RS364" s="654"/>
      <c r="RT364" s="654"/>
      <c r="RU364" s="654"/>
      <c r="RV364" s="654"/>
      <c r="RW364" s="654"/>
      <c r="RX364" s="654"/>
      <c r="RY364" s="654"/>
      <c r="RZ364" s="654"/>
      <c r="SA364" s="654"/>
      <c r="SB364" s="654"/>
      <c r="SC364" s="654"/>
      <c r="SD364" s="654"/>
      <c r="SE364" s="654"/>
      <c r="SF364" s="654"/>
      <c r="SG364" s="654"/>
      <c r="SH364" s="654"/>
      <c r="SI364" s="654"/>
      <c r="SJ364" s="654"/>
      <c r="SK364" s="654"/>
      <c r="SL364" s="654"/>
      <c r="SM364" s="654"/>
      <c r="SN364" s="654"/>
      <c r="SO364" s="654"/>
      <c r="SP364" s="654"/>
      <c r="SQ364" s="654"/>
      <c r="SR364" s="654"/>
      <c r="SS364" s="654"/>
      <c r="ST364" s="654"/>
      <c r="SU364" s="654"/>
      <c r="SV364" s="654"/>
      <c r="SW364" s="654"/>
      <c r="SX364" s="654"/>
      <c r="SY364" s="654"/>
      <c r="SZ364" s="654"/>
      <c r="TA364" s="654"/>
    </row>
    <row r="365" spans="3:521">
      <c r="C365" s="654"/>
      <c r="P365" s="654"/>
      <c r="Q365" s="654"/>
      <c r="R365" s="654"/>
      <c r="S365" s="654"/>
      <c r="T365" s="654"/>
      <c r="U365" s="654"/>
      <c r="V365" s="654"/>
      <c r="W365" s="654"/>
      <c r="X365" s="654"/>
      <c r="Y365" s="654"/>
      <c r="Z365" s="654"/>
      <c r="AA365" s="654"/>
      <c r="AB365" s="654"/>
      <c r="AC365" s="654"/>
      <c r="AD365" s="654"/>
      <c r="AE365" s="654"/>
      <c r="AF365" s="654"/>
      <c r="AG365" s="654"/>
      <c r="AH365" s="654"/>
      <c r="AI365" s="654"/>
      <c r="AJ365" s="654"/>
      <c r="AK365" s="654"/>
      <c r="AL365" s="654"/>
      <c r="AM365" s="654"/>
      <c r="AN365" s="654"/>
      <c r="AO365" s="654"/>
      <c r="AP365" s="654"/>
      <c r="AQ365" s="654"/>
      <c r="AR365" s="654"/>
      <c r="AS365" s="654"/>
      <c r="AT365" s="654"/>
      <c r="AU365" s="654"/>
      <c r="AV365" s="654"/>
      <c r="AW365" s="654"/>
      <c r="AX365" s="654"/>
      <c r="AY365" s="654"/>
      <c r="AZ365" s="654"/>
      <c r="BA365" s="654"/>
      <c r="BB365" s="654"/>
      <c r="BC365" s="654"/>
      <c r="BD365" s="654"/>
      <c r="BE365" s="654"/>
      <c r="BF365" s="654"/>
      <c r="BG365" s="654"/>
      <c r="BH365" s="654"/>
      <c r="BI365" s="654"/>
      <c r="BJ365" s="654"/>
      <c r="BK365" s="654"/>
      <c r="BL365" s="654"/>
      <c r="BM365" s="654"/>
      <c r="BN365" s="654"/>
      <c r="BO365" s="654"/>
      <c r="BP365" s="654"/>
      <c r="BQ365" s="654"/>
      <c r="BR365" s="654"/>
      <c r="BS365" s="654"/>
      <c r="BT365" s="654"/>
      <c r="BU365" s="654"/>
      <c r="BV365" s="654"/>
      <c r="BW365" s="654"/>
      <c r="BX365" s="654"/>
      <c r="BY365" s="654"/>
      <c r="BZ365" s="654"/>
      <c r="CA365" s="654"/>
      <c r="CB365" s="654"/>
      <c r="CC365" s="654"/>
      <c r="CD365" s="654"/>
      <c r="CE365" s="654"/>
      <c r="CF365" s="654"/>
      <c r="CG365" s="654"/>
      <c r="CH365" s="654"/>
      <c r="CI365" s="654"/>
      <c r="CJ365" s="654"/>
      <c r="CK365" s="654"/>
      <c r="CL365" s="654"/>
      <c r="CM365" s="654"/>
      <c r="CN365" s="654"/>
      <c r="CO365" s="654"/>
      <c r="CP365" s="654"/>
      <c r="CQ365" s="654"/>
      <c r="CR365" s="654"/>
      <c r="CS365" s="654"/>
      <c r="CT365" s="654"/>
      <c r="CU365" s="654"/>
      <c r="CV365" s="654"/>
      <c r="CW365" s="654"/>
      <c r="CX365" s="654"/>
      <c r="CY365" s="654"/>
      <c r="CZ365" s="654"/>
      <c r="DA365" s="654"/>
      <c r="DB365" s="654"/>
      <c r="DC365" s="654"/>
      <c r="DD365" s="654"/>
      <c r="DE365" s="654"/>
      <c r="DF365" s="654"/>
      <c r="DG365" s="654"/>
      <c r="DH365" s="654"/>
      <c r="DI365" s="654"/>
      <c r="DJ365" s="654"/>
      <c r="DK365" s="654"/>
      <c r="DL365" s="654"/>
      <c r="DM365" s="654"/>
      <c r="DN365" s="654"/>
      <c r="DO365" s="654"/>
      <c r="DP365" s="654"/>
      <c r="DQ365" s="654"/>
      <c r="DR365" s="654"/>
      <c r="DS365" s="654"/>
      <c r="DT365" s="654"/>
      <c r="DU365" s="654"/>
      <c r="DV365" s="654"/>
      <c r="DW365" s="654"/>
      <c r="DX365" s="654"/>
      <c r="DY365" s="654"/>
      <c r="DZ365" s="654"/>
      <c r="EA365" s="654"/>
      <c r="EB365" s="654"/>
      <c r="EC365" s="654"/>
      <c r="ED365" s="654"/>
      <c r="EE365" s="654"/>
      <c r="EF365" s="654"/>
      <c r="EG365" s="654"/>
      <c r="EH365" s="654"/>
      <c r="EI365" s="654"/>
      <c r="EJ365" s="654"/>
      <c r="EK365" s="654"/>
      <c r="EL365" s="654"/>
      <c r="EM365" s="654"/>
      <c r="EN365" s="654"/>
      <c r="EO365" s="654"/>
      <c r="EP365" s="654"/>
      <c r="EQ365" s="654"/>
      <c r="ER365" s="654"/>
      <c r="ES365" s="654"/>
      <c r="ET365" s="654"/>
      <c r="EU365" s="654"/>
      <c r="EV365" s="654"/>
      <c r="EW365" s="654"/>
      <c r="EX365" s="654"/>
      <c r="EY365" s="654"/>
      <c r="EZ365" s="654"/>
      <c r="FA365" s="654"/>
      <c r="FB365" s="654"/>
      <c r="FC365" s="654"/>
      <c r="FD365" s="654"/>
      <c r="FE365" s="654"/>
      <c r="FF365" s="654"/>
      <c r="FG365" s="654"/>
      <c r="FH365" s="654"/>
      <c r="FI365" s="654"/>
      <c r="FJ365" s="654"/>
      <c r="FK365" s="654"/>
      <c r="FL365" s="654"/>
      <c r="FM365" s="654"/>
      <c r="FN365" s="654"/>
      <c r="FO365" s="654"/>
      <c r="FP365" s="654"/>
      <c r="FQ365" s="654"/>
      <c r="FR365" s="654"/>
      <c r="FS365" s="654"/>
      <c r="FT365" s="654"/>
      <c r="FU365" s="654"/>
      <c r="FV365" s="654"/>
      <c r="FW365" s="654"/>
      <c r="FX365" s="654"/>
      <c r="FY365" s="654"/>
      <c r="FZ365" s="654"/>
      <c r="GA365" s="654"/>
      <c r="GB365" s="654"/>
      <c r="GC365" s="654"/>
      <c r="GD365" s="654"/>
      <c r="GE365" s="654"/>
      <c r="GF365" s="654"/>
      <c r="GG365" s="654"/>
      <c r="GH365" s="654"/>
      <c r="GI365" s="654"/>
      <c r="GJ365" s="654"/>
      <c r="GK365" s="654"/>
      <c r="GL365" s="654"/>
      <c r="GM365" s="654"/>
      <c r="GN365" s="654"/>
      <c r="GO365" s="654"/>
      <c r="GP365" s="654"/>
      <c r="GQ365" s="654"/>
      <c r="GR365" s="654"/>
      <c r="GS365" s="654"/>
      <c r="GT365" s="654"/>
      <c r="GU365" s="654"/>
      <c r="GV365" s="654"/>
      <c r="GW365" s="654"/>
      <c r="GX365" s="654"/>
      <c r="GY365" s="654"/>
      <c r="GZ365" s="654"/>
      <c r="HA365" s="654"/>
      <c r="HB365" s="654"/>
      <c r="HC365" s="654"/>
      <c r="HD365" s="654"/>
      <c r="HE365" s="654"/>
      <c r="HF365" s="654"/>
      <c r="HG365" s="654"/>
      <c r="HH365" s="654"/>
      <c r="HI365" s="654"/>
      <c r="HJ365" s="654"/>
      <c r="HK365" s="654"/>
      <c r="HL365" s="654"/>
      <c r="HM365" s="654"/>
      <c r="HN365" s="654"/>
      <c r="HO365" s="654"/>
      <c r="HP365" s="654"/>
      <c r="HQ365" s="654"/>
      <c r="HR365" s="654"/>
      <c r="HS365" s="654"/>
      <c r="HT365" s="654"/>
      <c r="HU365" s="654"/>
      <c r="HV365" s="654"/>
      <c r="HW365" s="654"/>
      <c r="HX365" s="654"/>
      <c r="HY365" s="654"/>
      <c r="HZ365" s="654"/>
      <c r="IA365" s="654"/>
      <c r="IB365" s="654"/>
      <c r="IC365" s="654"/>
      <c r="ID365" s="654"/>
      <c r="IE365" s="654"/>
      <c r="IF365" s="654"/>
      <c r="IG365" s="654"/>
      <c r="IH365" s="654"/>
      <c r="II365" s="654"/>
      <c r="IJ365" s="654"/>
      <c r="IK365" s="654"/>
      <c r="IL365" s="654"/>
      <c r="IM365" s="654"/>
      <c r="IN365" s="654"/>
      <c r="IO365" s="654"/>
      <c r="IP365" s="654"/>
      <c r="IQ365" s="654"/>
      <c r="IR365" s="654"/>
      <c r="IS365" s="654"/>
      <c r="IT365" s="654"/>
      <c r="IU365" s="654"/>
      <c r="IV365" s="654"/>
      <c r="IW365" s="654"/>
      <c r="IX365" s="654"/>
      <c r="IY365" s="654"/>
      <c r="IZ365" s="654"/>
      <c r="JA365" s="654"/>
      <c r="JB365" s="654"/>
      <c r="JC365" s="654"/>
      <c r="JD365" s="654"/>
      <c r="JE365" s="654"/>
      <c r="JF365" s="654"/>
      <c r="JG365" s="654"/>
      <c r="JH365" s="654"/>
      <c r="JI365" s="654"/>
      <c r="JJ365" s="654"/>
      <c r="JK365" s="654"/>
      <c r="JL365" s="654"/>
      <c r="JM365" s="654"/>
      <c r="JN365" s="654"/>
      <c r="JO365" s="654"/>
      <c r="JP365" s="654"/>
      <c r="JQ365" s="654"/>
      <c r="JR365" s="654"/>
      <c r="JS365" s="654"/>
      <c r="JT365" s="654"/>
      <c r="JU365" s="654"/>
      <c r="JV365" s="654"/>
      <c r="JW365" s="654"/>
      <c r="JX365" s="654"/>
      <c r="JY365" s="654"/>
      <c r="JZ365" s="654"/>
      <c r="KA365" s="654"/>
      <c r="KB365" s="654"/>
      <c r="KC365" s="654"/>
      <c r="KD365" s="654"/>
      <c r="KE365" s="654"/>
      <c r="KF365" s="654"/>
      <c r="KG365" s="654"/>
      <c r="KH365" s="654"/>
      <c r="KI365" s="654"/>
      <c r="KJ365" s="654"/>
      <c r="KK365" s="654"/>
      <c r="KL365" s="654"/>
      <c r="KM365" s="654"/>
      <c r="KN365" s="654"/>
      <c r="KO365" s="654"/>
      <c r="KP365" s="654"/>
      <c r="KQ365" s="654"/>
      <c r="KR365" s="654"/>
      <c r="KS365" s="654"/>
      <c r="KT365" s="654"/>
      <c r="KU365" s="654"/>
      <c r="KV365" s="654"/>
      <c r="KW365" s="654"/>
      <c r="KX365" s="654"/>
      <c r="KY365" s="654"/>
      <c r="KZ365" s="654"/>
      <c r="LA365" s="654"/>
      <c r="LB365" s="654"/>
      <c r="LC365" s="654"/>
      <c r="LD365" s="654"/>
      <c r="LE365" s="654"/>
      <c r="LF365" s="654"/>
      <c r="LG365" s="654"/>
      <c r="LH365" s="654"/>
      <c r="LI365" s="654"/>
      <c r="LJ365" s="654"/>
      <c r="LK365" s="654"/>
      <c r="LL365" s="654"/>
      <c r="LM365" s="654"/>
      <c r="LN365" s="654"/>
      <c r="LO365" s="654"/>
      <c r="LP365" s="654"/>
      <c r="LQ365" s="654"/>
      <c r="LR365" s="654"/>
      <c r="LS365" s="654"/>
      <c r="LT365" s="654"/>
      <c r="LU365" s="654"/>
      <c r="LV365" s="654"/>
      <c r="LW365" s="654"/>
      <c r="LX365" s="654"/>
      <c r="LY365" s="654"/>
      <c r="LZ365" s="654"/>
      <c r="MA365" s="654"/>
      <c r="MB365" s="654"/>
      <c r="MC365" s="654"/>
      <c r="MD365" s="654"/>
      <c r="ME365" s="654"/>
      <c r="MF365" s="654"/>
      <c r="MG365" s="654"/>
      <c r="MH365" s="654"/>
      <c r="MI365" s="654"/>
      <c r="MJ365" s="654"/>
      <c r="MK365" s="654"/>
      <c r="ML365" s="654"/>
      <c r="MM365" s="654"/>
      <c r="MN365" s="654"/>
      <c r="MO365" s="654"/>
      <c r="MP365" s="654"/>
      <c r="MQ365" s="654"/>
      <c r="MR365" s="654"/>
      <c r="MS365" s="654"/>
      <c r="MT365" s="654"/>
      <c r="MU365" s="654"/>
      <c r="MV365" s="654"/>
      <c r="MW365" s="654"/>
      <c r="MX365" s="654"/>
      <c r="MY365" s="654"/>
      <c r="MZ365" s="654"/>
      <c r="NA365" s="654"/>
      <c r="NB365" s="654"/>
      <c r="NC365" s="654"/>
      <c r="ND365" s="654"/>
      <c r="NE365" s="654"/>
      <c r="NF365" s="654"/>
      <c r="NG365" s="654"/>
      <c r="NH365" s="654"/>
      <c r="NI365" s="654"/>
      <c r="NJ365" s="654"/>
      <c r="NK365" s="654"/>
      <c r="NL365" s="654"/>
      <c r="NM365" s="654"/>
      <c r="NN365" s="654"/>
      <c r="NO365" s="654"/>
      <c r="NP365" s="654"/>
      <c r="NQ365" s="654"/>
      <c r="NR365" s="654"/>
      <c r="NS365" s="654"/>
      <c r="NT365" s="654"/>
      <c r="NU365" s="654"/>
      <c r="NV365" s="654"/>
      <c r="NW365" s="654"/>
      <c r="NX365" s="654"/>
      <c r="NY365" s="654"/>
      <c r="NZ365" s="654"/>
      <c r="OA365" s="654"/>
      <c r="OB365" s="654"/>
      <c r="OC365" s="654"/>
      <c r="OD365" s="654"/>
      <c r="OE365" s="654"/>
      <c r="OF365" s="654"/>
      <c r="OG365" s="654"/>
      <c r="OH365" s="654"/>
      <c r="OI365" s="654"/>
      <c r="OJ365" s="654"/>
      <c r="OK365" s="654"/>
      <c r="OL365" s="654"/>
      <c r="OM365" s="654"/>
      <c r="ON365" s="654"/>
      <c r="OO365" s="654"/>
      <c r="OP365" s="654"/>
      <c r="OQ365" s="654"/>
      <c r="OR365" s="654"/>
      <c r="OS365" s="654"/>
      <c r="OT365" s="654"/>
      <c r="OU365" s="654"/>
      <c r="OV365" s="654"/>
      <c r="OW365" s="654"/>
      <c r="OX365" s="654"/>
      <c r="OY365" s="654"/>
      <c r="OZ365" s="654"/>
      <c r="PA365" s="654"/>
      <c r="PB365" s="654"/>
      <c r="PC365" s="654"/>
      <c r="PD365" s="654"/>
      <c r="PE365" s="654"/>
      <c r="PF365" s="654"/>
      <c r="PG365" s="654"/>
      <c r="PH365" s="654"/>
      <c r="PI365" s="654"/>
      <c r="PJ365" s="654"/>
      <c r="PK365" s="654"/>
      <c r="PL365" s="654"/>
      <c r="PM365" s="654"/>
      <c r="PN365" s="654"/>
      <c r="PO365" s="654"/>
      <c r="PP365" s="654"/>
      <c r="PQ365" s="654"/>
      <c r="PR365" s="654"/>
      <c r="PS365" s="654"/>
      <c r="PT365" s="654"/>
      <c r="PU365" s="654"/>
      <c r="PV365" s="654"/>
      <c r="PW365" s="654"/>
      <c r="PX365" s="654"/>
      <c r="PY365" s="654"/>
      <c r="PZ365" s="654"/>
      <c r="QA365" s="654"/>
      <c r="QB365" s="654"/>
      <c r="QC365" s="654"/>
      <c r="QD365" s="654"/>
      <c r="QE365" s="654"/>
      <c r="QF365" s="654"/>
      <c r="QG365" s="654"/>
      <c r="QH365" s="654"/>
      <c r="QI365" s="654"/>
      <c r="QJ365" s="654"/>
      <c r="QK365" s="654"/>
      <c r="QL365" s="654"/>
      <c r="QM365" s="654"/>
      <c r="QN365" s="654"/>
      <c r="QO365" s="654"/>
      <c r="QP365" s="654"/>
      <c r="QQ365" s="654"/>
      <c r="QR365" s="654"/>
      <c r="QS365" s="654"/>
      <c r="QT365" s="654"/>
      <c r="QU365" s="654"/>
      <c r="QV365" s="654"/>
      <c r="QW365" s="654"/>
      <c r="QX365" s="654"/>
      <c r="QY365" s="654"/>
      <c r="QZ365" s="654"/>
      <c r="RA365" s="654"/>
      <c r="RB365" s="654"/>
      <c r="RC365" s="654"/>
      <c r="RD365" s="654"/>
      <c r="RE365" s="654"/>
      <c r="RF365" s="654"/>
      <c r="RG365" s="654"/>
      <c r="RH365" s="654"/>
      <c r="RI365" s="654"/>
      <c r="RJ365" s="654"/>
      <c r="RK365" s="654"/>
      <c r="RL365" s="654"/>
      <c r="RM365" s="654"/>
      <c r="RN365" s="654"/>
      <c r="RO365" s="654"/>
      <c r="RP365" s="654"/>
      <c r="RQ365" s="654"/>
      <c r="RR365" s="654"/>
      <c r="RS365" s="654"/>
      <c r="RT365" s="654"/>
      <c r="RU365" s="654"/>
      <c r="RV365" s="654"/>
      <c r="RW365" s="654"/>
      <c r="RX365" s="654"/>
      <c r="RY365" s="654"/>
      <c r="RZ365" s="654"/>
      <c r="SA365" s="654"/>
      <c r="SB365" s="654"/>
      <c r="SC365" s="654"/>
      <c r="SD365" s="654"/>
      <c r="SE365" s="654"/>
      <c r="SF365" s="654"/>
      <c r="SG365" s="654"/>
      <c r="SH365" s="654"/>
      <c r="SI365" s="654"/>
      <c r="SJ365" s="654"/>
      <c r="SK365" s="654"/>
      <c r="SL365" s="654"/>
      <c r="SM365" s="654"/>
      <c r="SN365" s="654"/>
      <c r="SO365" s="654"/>
      <c r="SP365" s="654"/>
      <c r="SQ365" s="654"/>
      <c r="SR365" s="654"/>
      <c r="SS365" s="654"/>
      <c r="ST365" s="654"/>
      <c r="SU365" s="654"/>
      <c r="SV365" s="654"/>
      <c r="SW365" s="654"/>
      <c r="SX365" s="654"/>
      <c r="SY365" s="654"/>
      <c r="SZ365" s="654"/>
      <c r="TA365" s="654"/>
    </row>
    <row r="366" spans="3:521">
      <c r="C366" s="654"/>
      <c r="J366" s="654"/>
      <c r="K366" s="654"/>
      <c r="L366" s="654"/>
      <c r="M366" s="654"/>
      <c r="N366" s="654"/>
      <c r="O366" s="654"/>
      <c r="P366" s="654"/>
      <c r="Q366" s="654"/>
      <c r="R366" s="654"/>
      <c r="S366" s="654"/>
      <c r="T366" s="654"/>
      <c r="U366" s="654"/>
      <c r="V366" s="654"/>
      <c r="W366" s="654"/>
      <c r="X366" s="654"/>
      <c r="Y366" s="654"/>
      <c r="Z366" s="654"/>
      <c r="AA366" s="654"/>
      <c r="AB366" s="654"/>
      <c r="AC366" s="654"/>
      <c r="AD366" s="654"/>
      <c r="AE366" s="654"/>
      <c r="AF366" s="654"/>
      <c r="AG366" s="654"/>
      <c r="AH366" s="654"/>
      <c r="AI366" s="654"/>
      <c r="AJ366" s="654"/>
      <c r="AK366" s="654"/>
      <c r="AL366" s="654"/>
      <c r="AM366" s="654"/>
      <c r="AN366" s="654"/>
      <c r="AO366" s="654"/>
      <c r="AP366" s="654"/>
      <c r="AQ366" s="654"/>
      <c r="AR366" s="654"/>
      <c r="AS366" s="654"/>
      <c r="AT366" s="654"/>
      <c r="AU366" s="654"/>
      <c r="AV366" s="654"/>
      <c r="AW366" s="654"/>
      <c r="AX366" s="654"/>
      <c r="AY366" s="654"/>
      <c r="AZ366" s="654"/>
      <c r="BA366" s="654"/>
      <c r="BB366" s="654"/>
      <c r="BC366" s="654"/>
      <c r="BD366" s="654"/>
      <c r="BE366" s="654"/>
      <c r="BF366" s="654"/>
      <c r="BG366" s="654"/>
      <c r="BH366" s="654"/>
      <c r="BI366" s="654"/>
      <c r="BJ366" s="654"/>
      <c r="BK366" s="654"/>
      <c r="BL366" s="654"/>
      <c r="BM366" s="654"/>
      <c r="BN366" s="654"/>
      <c r="BO366" s="654"/>
      <c r="BP366" s="654"/>
      <c r="BQ366" s="654"/>
      <c r="BR366" s="654"/>
      <c r="BS366" s="654"/>
      <c r="BT366" s="654"/>
      <c r="BU366" s="654"/>
      <c r="BV366" s="654"/>
      <c r="BW366" s="654"/>
      <c r="BX366" s="654"/>
      <c r="BY366" s="654"/>
      <c r="BZ366" s="654"/>
      <c r="CA366" s="654"/>
      <c r="CB366" s="654"/>
      <c r="CC366" s="654"/>
      <c r="CD366" s="654"/>
      <c r="CE366" s="654"/>
      <c r="CF366" s="654"/>
      <c r="CG366" s="654"/>
      <c r="CH366" s="654"/>
      <c r="CI366" s="654"/>
      <c r="CJ366" s="654"/>
      <c r="CK366" s="654"/>
      <c r="CL366" s="654"/>
      <c r="CM366" s="654"/>
      <c r="CN366" s="654"/>
      <c r="CO366" s="654"/>
      <c r="CP366" s="654"/>
      <c r="CQ366" s="654"/>
      <c r="CR366" s="654"/>
      <c r="CS366" s="654"/>
      <c r="CT366" s="654"/>
      <c r="CU366" s="654"/>
      <c r="CV366" s="654"/>
      <c r="CW366" s="654"/>
      <c r="CX366" s="654"/>
      <c r="CY366" s="654"/>
      <c r="CZ366" s="654"/>
      <c r="DA366" s="654"/>
      <c r="DB366" s="654"/>
      <c r="DC366" s="654"/>
      <c r="DD366" s="654"/>
      <c r="DE366" s="654"/>
      <c r="DF366" s="654"/>
      <c r="DG366" s="654"/>
      <c r="DH366" s="654"/>
      <c r="DI366" s="654"/>
      <c r="DJ366" s="654"/>
      <c r="DK366" s="654"/>
      <c r="DL366" s="654"/>
      <c r="DM366" s="654"/>
      <c r="DN366" s="654"/>
      <c r="DO366" s="654"/>
      <c r="DP366" s="654"/>
      <c r="DQ366" s="654"/>
      <c r="DR366" s="654"/>
      <c r="DS366" s="654"/>
      <c r="DT366" s="654"/>
      <c r="DU366" s="654"/>
      <c r="DV366" s="654"/>
      <c r="DW366" s="654"/>
      <c r="DX366" s="654"/>
      <c r="DY366" s="654"/>
      <c r="DZ366" s="654"/>
      <c r="EA366" s="654"/>
      <c r="EB366" s="654"/>
      <c r="EC366" s="654"/>
      <c r="ED366" s="654"/>
      <c r="EE366" s="654"/>
      <c r="EF366" s="654"/>
      <c r="EG366" s="654"/>
      <c r="EH366" s="654"/>
      <c r="EI366" s="654"/>
      <c r="EJ366" s="654"/>
      <c r="EK366" s="654"/>
      <c r="EL366" s="654"/>
      <c r="EM366" s="654"/>
      <c r="EN366" s="654"/>
      <c r="EO366" s="654"/>
      <c r="EP366" s="654"/>
      <c r="EQ366" s="654"/>
      <c r="ER366" s="654"/>
      <c r="ES366" s="654"/>
      <c r="ET366" s="654"/>
      <c r="EU366" s="654"/>
      <c r="EV366" s="654"/>
      <c r="EW366" s="654"/>
      <c r="EX366" s="654"/>
      <c r="EY366" s="654"/>
      <c r="EZ366" s="654"/>
      <c r="FA366" s="654"/>
      <c r="FB366" s="654"/>
      <c r="FC366" s="654"/>
      <c r="FD366" s="654"/>
      <c r="FE366" s="654"/>
      <c r="FF366" s="654"/>
      <c r="FG366" s="654"/>
      <c r="FH366" s="654"/>
      <c r="FI366" s="654"/>
      <c r="FJ366" s="654"/>
      <c r="FK366" s="654"/>
      <c r="FL366" s="654"/>
      <c r="FM366" s="654"/>
      <c r="FN366" s="654"/>
      <c r="FO366" s="654"/>
      <c r="FP366" s="654"/>
      <c r="FQ366" s="654"/>
      <c r="FR366" s="654"/>
      <c r="FS366" s="654"/>
      <c r="FT366" s="654"/>
      <c r="FU366" s="654"/>
      <c r="FV366" s="654"/>
      <c r="FW366" s="654"/>
      <c r="FX366" s="654"/>
      <c r="FY366" s="654"/>
      <c r="FZ366" s="654"/>
      <c r="GA366" s="654"/>
      <c r="GB366" s="654"/>
      <c r="GC366" s="654"/>
      <c r="GD366" s="654"/>
      <c r="GE366" s="654"/>
      <c r="GF366" s="654"/>
      <c r="GG366" s="654"/>
      <c r="GH366" s="654"/>
      <c r="GI366" s="654"/>
      <c r="GJ366" s="654"/>
      <c r="GK366" s="654"/>
      <c r="GL366" s="654"/>
      <c r="GM366" s="654"/>
      <c r="GN366" s="654"/>
      <c r="GO366" s="654"/>
      <c r="GP366" s="654"/>
      <c r="GQ366" s="654"/>
      <c r="GR366" s="654"/>
      <c r="GS366" s="654"/>
      <c r="GT366" s="654"/>
      <c r="GU366" s="654"/>
      <c r="GV366" s="654"/>
      <c r="GW366" s="654"/>
      <c r="GX366" s="654"/>
      <c r="GY366" s="654"/>
      <c r="GZ366" s="654"/>
      <c r="HA366" s="654"/>
      <c r="HB366" s="654"/>
      <c r="HC366" s="654"/>
      <c r="HD366" s="654"/>
      <c r="HE366" s="654"/>
      <c r="HF366" s="654"/>
      <c r="HG366" s="654"/>
      <c r="HH366" s="654"/>
      <c r="HI366" s="654"/>
      <c r="HJ366" s="654"/>
      <c r="HK366" s="654"/>
      <c r="HL366" s="654"/>
      <c r="HM366" s="654"/>
      <c r="HN366" s="654"/>
      <c r="HO366" s="654"/>
      <c r="HP366" s="654"/>
      <c r="HQ366" s="654"/>
      <c r="HR366" s="654"/>
      <c r="HS366" s="654"/>
      <c r="HT366" s="654"/>
      <c r="HU366" s="654"/>
      <c r="HV366" s="654"/>
      <c r="HW366" s="654"/>
      <c r="HX366" s="654"/>
      <c r="HY366" s="654"/>
      <c r="HZ366" s="654"/>
      <c r="IA366" s="654"/>
      <c r="IB366" s="654"/>
      <c r="IC366" s="654"/>
      <c r="ID366" s="654"/>
      <c r="IE366" s="654"/>
      <c r="IF366" s="654"/>
      <c r="IG366" s="654"/>
      <c r="IH366" s="654"/>
      <c r="II366" s="654"/>
      <c r="IJ366" s="654"/>
      <c r="IK366" s="654"/>
      <c r="IL366" s="654"/>
      <c r="IM366" s="654"/>
      <c r="IN366" s="654"/>
      <c r="IO366" s="654"/>
      <c r="IP366" s="654"/>
      <c r="IQ366" s="654"/>
      <c r="IR366" s="654"/>
      <c r="IS366" s="654"/>
      <c r="IT366" s="654"/>
      <c r="IU366" s="654"/>
      <c r="IV366" s="654"/>
      <c r="IW366" s="654"/>
      <c r="IX366" s="654"/>
      <c r="IY366" s="654"/>
      <c r="IZ366" s="654"/>
      <c r="JA366" s="654"/>
      <c r="JB366" s="654"/>
      <c r="JC366" s="654"/>
      <c r="JD366" s="654"/>
      <c r="JE366" s="654"/>
      <c r="JF366" s="654"/>
      <c r="JG366" s="654"/>
      <c r="JH366" s="654"/>
      <c r="JI366" s="654"/>
      <c r="JJ366" s="654"/>
      <c r="JK366" s="654"/>
      <c r="JL366" s="654"/>
      <c r="JM366" s="654"/>
      <c r="JN366" s="654"/>
      <c r="JO366" s="654"/>
      <c r="JP366" s="654"/>
      <c r="JQ366" s="654"/>
      <c r="JR366" s="654"/>
      <c r="JS366" s="654"/>
      <c r="JT366" s="654"/>
      <c r="JU366" s="654"/>
      <c r="JV366" s="654"/>
      <c r="JW366" s="654"/>
      <c r="JX366" s="654"/>
      <c r="JY366" s="654"/>
      <c r="JZ366" s="654"/>
      <c r="KA366" s="654"/>
      <c r="KB366" s="654"/>
      <c r="KC366" s="654"/>
      <c r="KD366" s="654"/>
      <c r="KE366" s="654"/>
      <c r="KF366" s="654"/>
      <c r="KG366" s="654"/>
      <c r="KH366" s="654"/>
      <c r="KI366" s="654"/>
      <c r="KJ366" s="654"/>
      <c r="KK366" s="654"/>
      <c r="KL366" s="654"/>
      <c r="KM366" s="654"/>
      <c r="KN366" s="654"/>
      <c r="KO366" s="654"/>
      <c r="KP366" s="654"/>
      <c r="KQ366" s="654"/>
      <c r="KR366" s="654"/>
      <c r="KS366" s="654"/>
      <c r="KT366" s="654"/>
      <c r="KU366" s="654"/>
      <c r="KV366" s="654"/>
      <c r="KW366" s="654"/>
      <c r="KX366" s="654"/>
      <c r="KY366" s="654"/>
      <c r="KZ366" s="654"/>
      <c r="LA366" s="654"/>
      <c r="LB366" s="654"/>
      <c r="LC366" s="654"/>
      <c r="LD366" s="654"/>
      <c r="LE366" s="654"/>
      <c r="LF366" s="654"/>
      <c r="LG366" s="654"/>
      <c r="LH366" s="654"/>
      <c r="LI366" s="654"/>
      <c r="LJ366" s="654"/>
      <c r="LK366" s="654"/>
      <c r="LL366" s="654"/>
      <c r="LM366" s="654"/>
      <c r="LN366" s="654"/>
      <c r="LO366" s="654"/>
      <c r="LP366" s="654"/>
      <c r="LQ366" s="654"/>
      <c r="LR366" s="654"/>
      <c r="LS366" s="654"/>
      <c r="LT366" s="654"/>
      <c r="LU366" s="654"/>
      <c r="LV366" s="654"/>
      <c r="LW366" s="654"/>
      <c r="LX366" s="654"/>
      <c r="LY366" s="654"/>
      <c r="LZ366" s="654"/>
      <c r="MA366" s="654"/>
      <c r="MB366" s="654"/>
      <c r="MC366" s="654"/>
      <c r="MD366" s="654"/>
      <c r="ME366" s="654"/>
      <c r="MF366" s="654"/>
      <c r="MG366" s="654"/>
      <c r="MH366" s="654"/>
      <c r="MI366" s="654"/>
      <c r="MJ366" s="654"/>
      <c r="MK366" s="654"/>
      <c r="ML366" s="654"/>
      <c r="MM366" s="654"/>
      <c r="MN366" s="654"/>
      <c r="MO366" s="654"/>
      <c r="MP366" s="654"/>
      <c r="MQ366" s="654"/>
      <c r="MR366" s="654"/>
      <c r="MS366" s="654"/>
      <c r="MT366" s="654"/>
      <c r="MU366" s="654"/>
      <c r="MV366" s="654"/>
      <c r="MW366" s="654"/>
      <c r="MX366" s="654"/>
      <c r="MY366" s="654"/>
      <c r="MZ366" s="654"/>
      <c r="NA366" s="654"/>
      <c r="NB366" s="654"/>
      <c r="NC366" s="654"/>
      <c r="ND366" s="654"/>
      <c r="NE366" s="654"/>
      <c r="NF366" s="654"/>
      <c r="NG366" s="654"/>
      <c r="NH366" s="654"/>
      <c r="NI366" s="654"/>
      <c r="NJ366" s="654"/>
      <c r="NK366" s="654"/>
      <c r="NL366" s="654"/>
      <c r="NM366" s="654"/>
      <c r="NN366" s="654"/>
      <c r="NO366" s="654"/>
      <c r="NP366" s="654"/>
      <c r="NQ366" s="654"/>
      <c r="NR366" s="654"/>
      <c r="NS366" s="654"/>
      <c r="NT366" s="654"/>
      <c r="NU366" s="654"/>
      <c r="NV366" s="654"/>
      <c r="NW366" s="654"/>
      <c r="NX366" s="654"/>
      <c r="NY366" s="654"/>
      <c r="NZ366" s="654"/>
      <c r="OA366" s="654"/>
      <c r="OB366" s="654"/>
      <c r="OC366" s="654"/>
      <c r="OD366" s="654"/>
      <c r="OE366" s="654"/>
      <c r="OF366" s="654"/>
      <c r="OG366" s="654"/>
      <c r="OH366" s="654"/>
      <c r="OI366" s="654"/>
      <c r="OJ366" s="654"/>
      <c r="OK366" s="654"/>
      <c r="OL366" s="654"/>
      <c r="OM366" s="654"/>
      <c r="ON366" s="654"/>
      <c r="OO366" s="654"/>
      <c r="OP366" s="654"/>
      <c r="OQ366" s="654"/>
      <c r="OR366" s="654"/>
      <c r="OS366" s="654"/>
      <c r="OT366" s="654"/>
      <c r="OU366" s="654"/>
      <c r="OV366" s="654"/>
      <c r="OW366" s="654"/>
      <c r="OX366" s="654"/>
      <c r="OY366" s="654"/>
      <c r="OZ366" s="654"/>
      <c r="PA366" s="654"/>
      <c r="PB366" s="654"/>
      <c r="PC366" s="654"/>
      <c r="PD366" s="654"/>
      <c r="PE366" s="654"/>
      <c r="PF366" s="654"/>
      <c r="PG366" s="654"/>
      <c r="PH366" s="654"/>
      <c r="PI366" s="654"/>
      <c r="PJ366" s="654"/>
      <c r="PK366" s="654"/>
      <c r="PL366" s="654"/>
      <c r="PM366" s="654"/>
      <c r="PN366" s="654"/>
      <c r="PO366" s="654"/>
      <c r="PP366" s="654"/>
      <c r="PQ366" s="654"/>
      <c r="PR366" s="654"/>
      <c r="PS366" s="654"/>
      <c r="PT366" s="654"/>
      <c r="PU366" s="654"/>
      <c r="PV366" s="654"/>
      <c r="PW366" s="654"/>
      <c r="PX366" s="654"/>
      <c r="PY366" s="654"/>
      <c r="PZ366" s="654"/>
      <c r="QA366" s="654"/>
      <c r="QB366" s="654"/>
      <c r="QC366" s="654"/>
      <c r="QD366" s="654"/>
      <c r="QE366" s="654"/>
      <c r="QF366" s="654"/>
      <c r="QG366" s="654"/>
      <c r="QH366" s="654"/>
      <c r="QI366" s="654"/>
      <c r="QJ366" s="654"/>
      <c r="QK366" s="654"/>
      <c r="QL366" s="654"/>
      <c r="QM366" s="654"/>
      <c r="QN366" s="654"/>
      <c r="QO366" s="654"/>
      <c r="QP366" s="654"/>
      <c r="QQ366" s="654"/>
      <c r="QR366" s="654"/>
      <c r="QS366" s="654"/>
      <c r="QT366" s="654"/>
      <c r="QU366" s="654"/>
      <c r="QV366" s="654"/>
      <c r="QW366" s="654"/>
      <c r="QX366" s="654"/>
      <c r="QY366" s="654"/>
      <c r="QZ366" s="654"/>
      <c r="RA366" s="654"/>
      <c r="RB366" s="654"/>
      <c r="RC366" s="654"/>
      <c r="RD366" s="654"/>
      <c r="RE366" s="654"/>
      <c r="RF366" s="654"/>
      <c r="RG366" s="654"/>
      <c r="RH366" s="654"/>
      <c r="RI366" s="654"/>
      <c r="RJ366" s="654"/>
      <c r="RK366" s="654"/>
      <c r="RL366" s="654"/>
      <c r="RM366" s="654"/>
      <c r="RN366" s="654"/>
      <c r="RO366" s="654"/>
      <c r="RP366" s="654"/>
      <c r="RQ366" s="654"/>
      <c r="RR366" s="654"/>
      <c r="RS366" s="654"/>
      <c r="RT366" s="654"/>
      <c r="RU366" s="654"/>
      <c r="RV366" s="654"/>
      <c r="RW366" s="654"/>
      <c r="RX366" s="654"/>
      <c r="RY366" s="654"/>
      <c r="RZ366" s="654"/>
      <c r="SA366" s="654"/>
      <c r="SB366" s="654"/>
      <c r="SC366" s="654"/>
      <c r="SD366" s="654"/>
      <c r="SE366" s="654"/>
      <c r="SF366" s="654"/>
      <c r="SG366" s="654"/>
      <c r="SH366" s="654"/>
      <c r="SI366" s="654"/>
      <c r="SJ366" s="654"/>
      <c r="SK366" s="654"/>
      <c r="SL366" s="654"/>
      <c r="SM366" s="654"/>
      <c r="SN366" s="654"/>
      <c r="SO366" s="654"/>
      <c r="SP366" s="654"/>
      <c r="SQ366" s="654"/>
      <c r="SR366" s="654"/>
      <c r="SS366" s="654"/>
      <c r="ST366" s="654"/>
      <c r="SU366" s="654"/>
      <c r="SV366" s="654"/>
      <c r="SW366" s="654"/>
      <c r="SX366" s="654"/>
      <c r="SY366" s="654"/>
      <c r="SZ366" s="654"/>
      <c r="TA366" s="654"/>
    </row>
    <row r="367" spans="3:521">
      <c r="C367" s="654"/>
      <c r="J367" s="654"/>
      <c r="K367" s="654"/>
      <c r="L367" s="654"/>
      <c r="M367" s="654"/>
      <c r="N367" s="654"/>
      <c r="O367" s="654"/>
      <c r="P367" s="654"/>
      <c r="Q367" s="654"/>
      <c r="R367" s="654"/>
      <c r="S367" s="654"/>
      <c r="T367" s="654"/>
      <c r="U367" s="654"/>
      <c r="V367" s="654"/>
      <c r="W367" s="654"/>
      <c r="X367" s="654"/>
      <c r="Y367" s="654"/>
      <c r="Z367" s="654"/>
      <c r="AA367" s="654"/>
      <c r="FE367" s="654"/>
      <c r="FF367" s="654"/>
      <c r="FG367" s="654"/>
      <c r="FH367" s="654"/>
      <c r="FI367" s="654"/>
      <c r="FJ367" s="654"/>
      <c r="FK367" s="654"/>
      <c r="FL367" s="654"/>
      <c r="FM367" s="654"/>
      <c r="FN367" s="654"/>
      <c r="FO367" s="654"/>
      <c r="FP367" s="654"/>
      <c r="FQ367" s="654"/>
      <c r="FR367" s="654"/>
      <c r="FS367" s="654"/>
      <c r="FT367" s="654"/>
      <c r="FU367" s="654"/>
      <c r="FV367" s="654"/>
      <c r="FW367" s="654"/>
      <c r="FX367" s="654"/>
      <c r="FY367" s="654"/>
      <c r="FZ367" s="654"/>
      <c r="GA367" s="654"/>
      <c r="GB367" s="654"/>
      <c r="GC367" s="654"/>
      <c r="GD367" s="654"/>
      <c r="GE367" s="654"/>
      <c r="GF367" s="654"/>
      <c r="GG367" s="654"/>
      <c r="GH367" s="654"/>
      <c r="GI367" s="654"/>
      <c r="GJ367" s="654"/>
      <c r="GK367" s="654"/>
      <c r="GL367" s="654"/>
      <c r="GM367" s="654"/>
      <c r="GN367" s="654"/>
      <c r="GO367" s="654"/>
      <c r="GP367" s="654"/>
      <c r="GQ367" s="654"/>
      <c r="GR367" s="654"/>
      <c r="GS367" s="654"/>
      <c r="GT367" s="654"/>
      <c r="GU367" s="654"/>
      <c r="GV367" s="654"/>
      <c r="GW367" s="654"/>
      <c r="GX367" s="654"/>
      <c r="GY367" s="654"/>
      <c r="GZ367" s="654"/>
      <c r="HA367" s="654"/>
      <c r="HB367" s="654"/>
      <c r="HC367" s="654"/>
      <c r="HD367" s="654"/>
      <c r="HE367" s="654"/>
      <c r="HF367" s="654"/>
      <c r="HG367" s="654"/>
      <c r="HH367" s="654"/>
      <c r="HI367" s="654"/>
      <c r="HJ367" s="654"/>
      <c r="HK367" s="654"/>
      <c r="HL367" s="654"/>
      <c r="HM367" s="654"/>
      <c r="HN367" s="654"/>
      <c r="HO367" s="654"/>
      <c r="HP367" s="654"/>
      <c r="HQ367" s="654"/>
      <c r="HR367" s="654"/>
      <c r="HS367" s="654"/>
      <c r="HT367" s="654"/>
      <c r="HU367" s="654"/>
      <c r="HV367" s="654"/>
      <c r="HW367" s="654"/>
      <c r="HX367" s="654"/>
      <c r="HY367" s="654"/>
      <c r="HZ367" s="654"/>
      <c r="IA367" s="654"/>
      <c r="IB367" s="654"/>
      <c r="IC367" s="654"/>
      <c r="ID367" s="654"/>
      <c r="IE367" s="654"/>
      <c r="IF367" s="654"/>
      <c r="IG367" s="654"/>
      <c r="IH367" s="654"/>
      <c r="II367" s="654"/>
      <c r="IJ367" s="654"/>
      <c r="IK367" s="654"/>
      <c r="IL367" s="654"/>
      <c r="IM367" s="654"/>
      <c r="IN367" s="654"/>
      <c r="IO367" s="654"/>
      <c r="IP367" s="654"/>
      <c r="IQ367" s="654"/>
      <c r="IR367" s="654"/>
      <c r="IS367" s="654"/>
      <c r="IT367" s="654"/>
      <c r="IU367" s="654"/>
      <c r="IV367" s="654"/>
      <c r="IW367" s="654"/>
      <c r="IX367" s="654"/>
      <c r="IY367" s="654"/>
      <c r="IZ367" s="654"/>
      <c r="JA367" s="654"/>
      <c r="JB367" s="654"/>
      <c r="JC367" s="654"/>
      <c r="JD367" s="654"/>
      <c r="JE367" s="654"/>
      <c r="JF367" s="654"/>
      <c r="JG367" s="654"/>
      <c r="JH367" s="654"/>
      <c r="JI367" s="654"/>
      <c r="JJ367" s="654"/>
      <c r="JK367" s="654"/>
      <c r="JL367" s="654"/>
      <c r="JM367" s="654"/>
      <c r="JN367" s="654"/>
      <c r="JO367" s="654"/>
      <c r="JP367" s="654"/>
      <c r="JQ367" s="654"/>
      <c r="JR367" s="654"/>
      <c r="JS367" s="654"/>
      <c r="JT367" s="654"/>
      <c r="JU367" s="654"/>
      <c r="JV367" s="654"/>
      <c r="JW367" s="654"/>
      <c r="JX367" s="654"/>
      <c r="JY367" s="654"/>
      <c r="JZ367" s="654"/>
      <c r="KA367" s="654"/>
      <c r="KB367" s="654"/>
      <c r="KC367" s="654"/>
      <c r="KD367" s="654"/>
      <c r="KE367" s="654"/>
      <c r="KF367" s="654"/>
      <c r="KG367" s="654"/>
      <c r="KH367" s="654"/>
      <c r="KI367" s="654"/>
      <c r="KJ367" s="654"/>
      <c r="KK367" s="654"/>
      <c r="KL367" s="654"/>
      <c r="KM367" s="654"/>
      <c r="KN367" s="654"/>
      <c r="KO367" s="654"/>
      <c r="KP367" s="654"/>
      <c r="KQ367" s="654"/>
      <c r="KR367" s="654"/>
      <c r="KS367" s="654"/>
      <c r="KT367" s="654"/>
      <c r="KU367" s="654"/>
      <c r="KV367" s="654"/>
      <c r="KW367" s="654"/>
      <c r="KX367" s="654"/>
      <c r="KY367" s="654"/>
      <c r="KZ367" s="654"/>
      <c r="LA367" s="654"/>
      <c r="LB367" s="654"/>
      <c r="LC367" s="654"/>
      <c r="LD367" s="654"/>
      <c r="LE367" s="654"/>
      <c r="LF367" s="654"/>
      <c r="LG367" s="654"/>
      <c r="LH367" s="654"/>
      <c r="LI367" s="654"/>
      <c r="LJ367" s="654"/>
      <c r="LK367" s="654"/>
      <c r="LL367" s="654"/>
      <c r="LM367" s="654"/>
      <c r="LN367" s="654"/>
      <c r="LO367" s="654"/>
      <c r="LP367" s="654"/>
      <c r="LQ367" s="654"/>
      <c r="LR367" s="654"/>
      <c r="LS367" s="654"/>
      <c r="LT367" s="654"/>
      <c r="LU367" s="654"/>
      <c r="LV367" s="654"/>
      <c r="LW367" s="654"/>
      <c r="LX367" s="654"/>
      <c r="LY367" s="654"/>
      <c r="LZ367" s="654"/>
      <c r="MA367" s="654"/>
      <c r="MB367" s="654"/>
      <c r="MC367" s="654"/>
      <c r="MD367" s="654"/>
      <c r="ME367" s="654"/>
      <c r="MF367" s="654"/>
      <c r="MG367" s="654"/>
      <c r="MH367" s="654"/>
      <c r="MI367" s="654"/>
      <c r="MJ367" s="654"/>
      <c r="MK367" s="654"/>
      <c r="ML367" s="654"/>
      <c r="MM367" s="654"/>
      <c r="MN367" s="654"/>
      <c r="MO367" s="654"/>
      <c r="MP367" s="654"/>
      <c r="MQ367" s="654"/>
      <c r="MR367" s="654"/>
      <c r="MS367" s="654"/>
      <c r="MT367" s="654"/>
      <c r="MU367" s="654"/>
      <c r="MV367" s="654"/>
      <c r="MW367" s="654"/>
      <c r="MX367" s="654"/>
      <c r="MY367" s="654"/>
      <c r="MZ367" s="654"/>
      <c r="NA367" s="654"/>
      <c r="NB367" s="654"/>
      <c r="NC367" s="654"/>
      <c r="ND367" s="654"/>
      <c r="NE367" s="654"/>
      <c r="NF367" s="654"/>
      <c r="NG367" s="654"/>
      <c r="NH367" s="654"/>
      <c r="NI367" s="654"/>
      <c r="NJ367" s="654"/>
      <c r="NK367" s="654"/>
      <c r="NL367" s="654"/>
      <c r="NM367" s="654"/>
      <c r="NN367" s="654"/>
      <c r="NO367" s="654"/>
      <c r="NP367" s="654"/>
      <c r="NQ367" s="654"/>
      <c r="NR367" s="654"/>
      <c r="NS367" s="654"/>
      <c r="NT367" s="654"/>
      <c r="NU367" s="654"/>
      <c r="NV367" s="654"/>
      <c r="NW367" s="654"/>
      <c r="NX367" s="654"/>
      <c r="NY367" s="654"/>
      <c r="NZ367" s="654"/>
      <c r="OA367" s="654"/>
      <c r="OB367" s="654"/>
      <c r="OC367" s="654"/>
      <c r="OD367" s="654"/>
      <c r="OE367" s="654"/>
      <c r="OF367" s="654"/>
      <c r="OG367" s="654"/>
      <c r="OH367" s="654"/>
      <c r="OI367" s="654"/>
      <c r="OJ367" s="654"/>
      <c r="OK367" s="654"/>
      <c r="OL367" s="654"/>
      <c r="OM367" s="654"/>
      <c r="ON367" s="654"/>
      <c r="OO367" s="654"/>
      <c r="OP367" s="654"/>
      <c r="OQ367" s="654"/>
      <c r="OR367" s="654"/>
      <c r="OS367" s="654"/>
      <c r="OT367" s="654"/>
      <c r="OU367" s="654"/>
      <c r="OV367" s="654"/>
      <c r="OW367" s="654"/>
      <c r="OX367" s="654"/>
      <c r="OY367" s="654"/>
      <c r="OZ367" s="654"/>
      <c r="PA367" s="654"/>
      <c r="PB367" s="654"/>
      <c r="PC367" s="654"/>
      <c r="PD367" s="654"/>
      <c r="PE367" s="654"/>
      <c r="PF367" s="654"/>
      <c r="PG367" s="654"/>
      <c r="PH367" s="654"/>
      <c r="PI367" s="654"/>
      <c r="PJ367" s="654"/>
      <c r="PK367" s="654"/>
      <c r="PL367" s="654"/>
      <c r="PM367" s="654"/>
      <c r="PN367" s="654"/>
      <c r="PO367" s="654"/>
      <c r="PP367" s="654"/>
      <c r="PQ367" s="654"/>
      <c r="PR367" s="654"/>
      <c r="PS367" s="654"/>
      <c r="PT367" s="654"/>
      <c r="PU367" s="654"/>
      <c r="PV367" s="654"/>
      <c r="PW367" s="654"/>
      <c r="PX367" s="654"/>
      <c r="PY367" s="654"/>
      <c r="PZ367" s="654"/>
      <c r="QA367" s="654"/>
      <c r="QB367" s="654"/>
      <c r="QC367" s="654"/>
      <c r="QD367" s="654"/>
      <c r="QE367" s="654"/>
      <c r="QF367" s="654"/>
      <c r="QG367" s="654"/>
      <c r="QH367" s="654"/>
      <c r="QI367" s="654"/>
      <c r="QJ367" s="654"/>
      <c r="QK367" s="654"/>
      <c r="QL367" s="654"/>
      <c r="QM367" s="654"/>
      <c r="QN367" s="654"/>
      <c r="QO367" s="654"/>
      <c r="QP367" s="654"/>
      <c r="QQ367" s="654"/>
      <c r="QR367" s="654"/>
      <c r="QS367" s="654"/>
      <c r="QT367" s="654"/>
      <c r="QU367" s="654"/>
      <c r="QV367" s="654"/>
      <c r="QW367" s="654"/>
      <c r="QX367" s="654"/>
      <c r="QY367" s="654"/>
      <c r="QZ367" s="654"/>
      <c r="RA367" s="654"/>
      <c r="RB367" s="654"/>
      <c r="RC367" s="654"/>
      <c r="RD367" s="654"/>
      <c r="RE367" s="654"/>
      <c r="RF367" s="654"/>
      <c r="RG367" s="654"/>
      <c r="RH367" s="654"/>
      <c r="RI367" s="654"/>
      <c r="RJ367" s="654"/>
      <c r="RK367" s="654"/>
      <c r="RL367" s="654"/>
      <c r="RM367" s="654"/>
      <c r="RN367" s="654"/>
      <c r="RO367" s="654"/>
      <c r="RP367" s="654"/>
      <c r="RQ367" s="654"/>
      <c r="RR367" s="654"/>
      <c r="RS367" s="654"/>
      <c r="RT367" s="654"/>
      <c r="RU367" s="654"/>
      <c r="RV367" s="654"/>
      <c r="RW367" s="654"/>
      <c r="RX367" s="654"/>
      <c r="RY367" s="654"/>
      <c r="RZ367" s="654"/>
      <c r="SA367" s="654"/>
      <c r="SB367" s="654"/>
      <c r="SC367" s="654"/>
      <c r="SD367" s="654"/>
      <c r="SE367" s="654"/>
      <c r="SF367" s="654"/>
      <c r="SG367" s="654"/>
      <c r="SH367" s="654"/>
      <c r="SI367" s="654"/>
      <c r="SJ367" s="654"/>
      <c r="SK367" s="654"/>
      <c r="SL367" s="654"/>
      <c r="SM367" s="654"/>
      <c r="SN367" s="654"/>
      <c r="SO367" s="654"/>
      <c r="SP367" s="654"/>
      <c r="SQ367" s="654"/>
      <c r="SR367" s="654"/>
      <c r="SS367" s="654"/>
      <c r="ST367" s="654"/>
      <c r="SU367" s="654"/>
      <c r="SV367" s="654"/>
      <c r="SW367" s="654"/>
      <c r="SX367" s="654"/>
      <c r="SY367" s="654"/>
      <c r="SZ367" s="654"/>
      <c r="TA367" s="654"/>
    </row>
    <row r="368" spans="3:521">
      <c r="C368" s="654"/>
      <c r="O368" s="654"/>
      <c r="P368" s="654"/>
      <c r="Q368" s="654"/>
      <c r="R368" s="654"/>
      <c r="S368" s="654"/>
      <c r="T368" s="654"/>
      <c r="U368" s="654"/>
      <c r="V368" s="654"/>
      <c r="W368" s="654"/>
      <c r="X368" s="654"/>
      <c r="Y368" s="654"/>
      <c r="Z368" s="654"/>
      <c r="AA368" s="654"/>
      <c r="FE368" s="654"/>
      <c r="FF368" s="654"/>
      <c r="FG368" s="654"/>
      <c r="FH368" s="654"/>
      <c r="FI368" s="654"/>
      <c r="FJ368" s="654"/>
      <c r="FK368" s="654"/>
      <c r="FL368" s="654"/>
      <c r="FM368" s="654"/>
      <c r="FN368" s="654"/>
      <c r="FO368" s="654"/>
      <c r="FP368" s="654"/>
      <c r="FQ368" s="654"/>
      <c r="FR368" s="654"/>
      <c r="FS368" s="654"/>
      <c r="FT368" s="654"/>
      <c r="FU368" s="654"/>
      <c r="FV368" s="654"/>
      <c r="FW368" s="654"/>
      <c r="FX368" s="654"/>
      <c r="FY368" s="654"/>
      <c r="FZ368" s="654"/>
      <c r="GA368" s="654"/>
      <c r="GB368" s="654"/>
      <c r="GC368" s="654"/>
      <c r="GD368" s="654"/>
      <c r="GE368" s="654"/>
      <c r="GF368" s="654"/>
      <c r="GG368" s="654"/>
      <c r="GH368" s="654"/>
      <c r="GI368" s="654"/>
      <c r="GJ368" s="654"/>
      <c r="GK368" s="654"/>
      <c r="GL368" s="654"/>
      <c r="GM368" s="654"/>
      <c r="GN368" s="654"/>
      <c r="GO368" s="654"/>
      <c r="GP368" s="654"/>
      <c r="GQ368" s="654"/>
      <c r="GR368" s="654"/>
      <c r="GS368" s="654"/>
      <c r="GT368" s="654"/>
      <c r="GU368" s="654"/>
      <c r="GV368" s="654"/>
      <c r="GW368" s="654"/>
      <c r="GX368" s="654"/>
      <c r="GY368" s="654"/>
      <c r="GZ368" s="654"/>
      <c r="HA368" s="654"/>
      <c r="HB368" s="654"/>
      <c r="HC368" s="654"/>
      <c r="HD368" s="654"/>
      <c r="HE368" s="654"/>
      <c r="HF368" s="654"/>
      <c r="HG368" s="654"/>
      <c r="HH368" s="654"/>
      <c r="HI368" s="654"/>
      <c r="HJ368" s="654"/>
      <c r="HK368" s="654"/>
      <c r="HL368" s="654"/>
      <c r="HM368" s="654"/>
      <c r="HN368" s="654"/>
      <c r="HO368" s="654"/>
      <c r="HP368" s="654"/>
      <c r="HQ368" s="654"/>
      <c r="HR368" s="654"/>
      <c r="HS368" s="654"/>
      <c r="HT368" s="654"/>
      <c r="HU368" s="654"/>
      <c r="HV368" s="654"/>
      <c r="HW368" s="654"/>
      <c r="HX368" s="654"/>
      <c r="HY368" s="654"/>
      <c r="HZ368" s="654"/>
      <c r="IA368" s="654"/>
      <c r="IB368" s="654"/>
      <c r="IC368" s="654"/>
      <c r="ID368" s="654"/>
      <c r="IE368" s="654"/>
      <c r="IF368" s="654"/>
      <c r="IG368" s="654"/>
      <c r="IH368" s="654"/>
      <c r="II368" s="654"/>
      <c r="IJ368" s="654"/>
      <c r="IK368" s="654"/>
      <c r="IL368" s="654"/>
      <c r="IM368" s="654"/>
      <c r="IN368" s="654"/>
      <c r="IO368" s="654"/>
      <c r="IP368" s="654"/>
      <c r="IQ368" s="654"/>
      <c r="IR368" s="654"/>
      <c r="IS368" s="654"/>
      <c r="IT368" s="654"/>
      <c r="IU368" s="654"/>
      <c r="IV368" s="654"/>
      <c r="IW368" s="654"/>
      <c r="IX368" s="654"/>
      <c r="IY368" s="654"/>
      <c r="IZ368" s="654"/>
      <c r="JA368" s="654"/>
      <c r="JB368" s="654"/>
      <c r="JC368" s="654"/>
      <c r="JD368" s="654"/>
      <c r="JE368" s="654"/>
      <c r="JF368" s="654"/>
      <c r="JG368" s="654"/>
      <c r="JH368" s="654"/>
      <c r="JI368" s="654"/>
      <c r="JJ368" s="654"/>
      <c r="JK368" s="654"/>
      <c r="JL368" s="654"/>
      <c r="JM368" s="654"/>
      <c r="JN368" s="654"/>
      <c r="JO368" s="654"/>
      <c r="JP368" s="654"/>
      <c r="JQ368" s="654"/>
      <c r="JR368" s="654"/>
      <c r="JS368" s="654"/>
      <c r="JT368" s="654"/>
      <c r="JU368" s="654"/>
      <c r="JV368" s="654"/>
      <c r="JW368" s="654"/>
      <c r="JX368" s="654"/>
      <c r="JY368" s="654"/>
      <c r="JZ368" s="654"/>
      <c r="KA368" s="654"/>
      <c r="KB368" s="654"/>
      <c r="KC368" s="654"/>
      <c r="KD368" s="654"/>
      <c r="KE368" s="654"/>
      <c r="KF368" s="654"/>
      <c r="KG368" s="654"/>
      <c r="KH368" s="654"/>
      <c r="KI368" s="654"/>
      <c r="KJ368" s="654"/>
      <c r="KK368" s="654"/>
      <c r="KL368" s="654"/>
      <c r="KM368" s="654"/>
      <c r="KN368" s="654"/>
      <c r="KO368" s="654"/>
      <c r="KP368" s="654"/>
      <c r="KQ368" s="654"/>
      <c r="KR368" s="654"/>
      <c r="KS368" s="654"/>
      <c r="KT368" s="654"/>
      <c r="KU368" s="654"/>
      <c r="KV368" s="654"/>
      <c r="KW368" s="654"/>
      <c r="KX368" s="654"/>
      <c r="KY368" s="654"/>
      <c r="KZ368" s="654"/>
      <c r="LA368" s="654"/>
      <c r="LB368" s="654"/>
      <c r="LC368" s="654"/>
      <c r="LD368" s="654"/>
      <c r="LE368" s="654"/>
      <c r="LF368" s="654"/>
      <c r="LG368" s="654"/>
      <c r="LH368" s="654"/>
      <c r="LI368" s="654"/>
      <c r="LJ368" s="654"/>
      <c r="LK368" s="654"/>
      <c r="LL368" s="654"/>
      <c r="LM368" s="654"/>
      <c r="LN368" s="654"/>
      <c r="LO368" s="654"/>
      <c r="LP368" s="654"/>
      <c r="LQ368" s="654"/>
      <c r="LR368" s="654"/>
      <c r="LS368" s="654"/>
      <c r="LT368" s="654"/>
      <c r="LU368" s="654"/>
      <c r="LV368" s="654"/>
      <c r="LW368" s="654"/>
      <c r="LX368" s="654"/>
      <c r="LY368" s="654"/>
      <c r="LZ368" s="654"/>
      <c r="MA368" s="654"/>
      <c r="MB368" s="654"/>
      <c r="MC368" s="654"/>
      <c r="MD368" s="654"/>
      <c r="ME368" s="654"/>
      <c r="MF368" s="654"/>
      <c r="MG368" s="654"/>
      <c r="MH368" s="654"/>
      <c r="MI368" s="654"/>
      <c r="MJ368" s="654"/>
      <c r="MK368" s="654"/>
      <c r="ML368" s="654"/>
      <c r="MM368" s="654"/>
      <c r="MN368" s="654"/>
      <c r="MO368" s="654"/>
      <c r="MP368" s="654"/>
      <c r="MQ368" s="654"/>
      <c r="MR368" s="654"/>
      <c r="MS368" s="654"/>
      <c r="MT368" s="654"/>
      <c r="MU368" s="654"/>
      <c r="MV368" s="654"/>
      <c r="MW368" s="654"/>
      <c r="MX368" s="654"/>
      <c r="MY368" s="654"/>
      <c r="MZ368" s="654"/>
      <c r="NA368" s="654"/>
      <c r="NB368" s="654"/>
      <c r="NC368" s="654"/>
      <c r="ND368" s="654"/>
      <c r="NE368" s="654"/>
      <c r="NF368" s="654"/>
      <c r="NG368" s="654"/>
      <c r="NH368" s="654"/>
      <c r="NI368" s="654"/>
      <c r="NJ368" s="654"/>
      <c r="NK368" s="654"/>
      <c r="NL368" s="654"/>
      <c r="NM368" s="654"/>
      <c r="NN368" s="654"/>
      <c r="NO368" s="654"/>
      <c r="NP368" s="654"/>
      <c r="NQ368" s="654"/>
      <c r="NR368" s="654"/>
      <c r="NS368" s="654"/>
      <c r="NT368" s="654"/>
      <c r="NU368" s="654"/>
      <c r="NV368" s="654"/>
      <c r="NW368" s="654"/>
      <c r="NX368" s="654"/>
      <c r="NY368" s="654"/>
      <c r="NZ368" s="654"/>
      <c r="OA368" s="654"/>
      <c r="OB368" s="654"/>
      <c r="OC368" s="654"/>
      <c r="OD368" s="654"/>
      <c r="OE368" s="654"/>
      <c r="OF368" s="654"/>
      <c r="OG368" s="654"/>
      <c r="OH368" s="654"/>
      <c r="OI368" s="654"/>
      <c r="OJ368" s="654"/>
      <c r="OK368" s="654"/>
      <c r="OL368" s="654"/>
      <c r="OM368" s="654"/>
      <c r="ON368" s="654"/>
      <c r="OO368" s="654"/>
      <c r="OP368" s="654"/>
      <c r="OQ368" s="654"/>
      <c r="OR368" s="654"/>
      <c r="OS368" s="654"/>
      <c r="OT368" s="654"/>
      <c r="OU368" s="654"/>
      <c r="OV368" s="654"/>
      <c r="OW368" s="654"/>
      <c r="OX368" s="654"/>
      <c r="OY368" s="654"/>
      <c r="OZ368" s="654"/>
      <c r="PA368" s="654"/>
      <c r="PB368" s="654"/>
      <c r="PC368" s="654"/>
      <c r="PD368" s="654"/>
      <c r="PE368" s="654"/>
      <c r="PF368" s="654"/>
      <c r="PG368" s="654"/>
      <c r="PH368" s="654"/>
      <c r="PI368" s="654"/>
      <c r="PJ368" s="654"/>
      <c r="PK368" s="654"/>
      <c r="PL368" s="654"/>
      <c r="PM368" s="654"/>
      <c r="PN368" s="654"/>
      <c r="PO368" s="654"/>
      <c r="PP368" s="654"/>
      <c r="PQ368" s="654"/>
      <c r="PR368" s="654"/>
      <c r="PS368" s="654"/>
      <c r="PT368" s="654"/>
      <c r="PU368" s="654"/>
      <c r="PV368" s="654"/>
      <c r="PW368" s="654"/>
      <c r="PX368" s="654"/>
      <c r="PY368" s="654"/>
      <c r="PZ368" s="654"/>
      <c r="QA368" s="654"/>
      <c r="QB368" s="654"/>
      <c r="QC368" s="654"/>
      <c r="QD368" s="654"/>
      <c r="QE368" s="654"/>
      <c r="QF368" s="654"/>
      <c r="QG368" s="654"/>
      <c r="QH368" s="654"/>
      <c r="QI368" s="654"/>
      <c r="QJ368" s="654"/>
      <c r="QK368" s="654"/>
      <c r="QL368" s="654"/>
      <c r="QM368" s="654"/>
      <c r="QN368" s="654"/>
      <c r="QO368" s="654"/>
      <c r="QP368" s="654"/>
      <c r="QQ368" s="654"/>
      <c r="QR368" s="654"/>
      <c r="QS368" s="654"/>
      <c r="QT368" s="654"/>
      <c r="QU368" s="654"/>
      <c r="QV368" s="654"/>
      <c r="QW368" s="654"/>
      <c r="QX368" s="654"/>
      <c r="QY368" s="654"/>
      <c r="QZ368" s="654"/>
      <c r="RA368" s="654"/>
      <c r="RB368" s="654"/>
      <c r="RC368" s="654"/>
      <c r="RD368" s="654"/>
      <c r="RE368" s="654"/>
      <c r="RF368" s="654"/>
      <c r="RG368" s="654"/>
      <c r="RH368" s="654"/>
      <c r="RI368" s="654"/>
      <c r="RJ368" s="654"/>
      <c r="RK368" s="654"/>
      <c r="RL368" s="654"/>
      <c r="RM368" s="654"/>
      <c r="RN368" s="654"/>
      <c r="RO368" s="654"/>
      <c r="RP368" s="654"/>
      <c r="RQ368" s="654"/>
      <c r="RR368" s="654"/>
      <c r="RS368" s="654"/>
      <c r="RT368" s="654"/>
      <c r="RU368" s="654"/>
      <c r="RV368" s="654"/>
      <c r="RW368" s="654"/>
      <c r="RX368" s="654"/>
      <c r="RY368" s="654"/>
      <c r="RZ368" s="654"/>
      <c r="SA368" s="654"/>
      <c r="SB368" s="654"/>
      <c r="SC368" s="654"/>
      <c r="SD368" s="654"/>
      <c r="SE368" s="654"/>
      <c r="SF368" s="654"/>
      <c r="SG368" s="654"/>
      <c r="SH368" s="654"/>
      <c r="SI368" s="654"/>
      <c r="SJ368" s="654"/>
      <c r="SK368" s="654"/>
      <c r="SL368" s="654"/>
      <c r="SM368" s="654"/>
      <c r="SN368" s="654"/>
      <c r="SO368" s="654"/>
      <c r="SP368" s="654"/>
      <c r="SQ368" s="654"/>
      <c r="SR368" s="654"/>
      <c r="SS368" s="654"/>
      <c r="ST368" s="654"/>
      <c r="SU368" s="654"/>
      <c r="SV368" s="654"/>
      <c r="SW368" s="654"/>
      <c r="SX368" s="654"/>
      <c r="SY368" s="654"/>
      <c r="SZ368" s="654"/>
      <c r="TA368" s="654"/>
    </row>
    <row r="369" spans="3:521">
      <c r="C369" s="654"/>
      <c r="O369" s="654"/>
      <c r="P369" s="654"/>
      <c r="Q369" s="654"/>
      <c r="R369" s="654"/>
      <c r="S369" s="654"/>
      <c r="T369" s="654"/>
      <c r="U369" s="654"/>
      <c r="V369" s="654"/>
      <c r="W369" s="654"/>
      <c r="X369" s="654"/>
      <c r="Y369" s="654"/>
      <c r="Z369" s="654"/>
      <c r="AA369" s="654"/>
      <c r="RC369" s="654"/>
      <c r="RD369" s="654"/>
      <c r="RE369" s="654"/>
      <c r="RF369" s="654"/>
      <c r="RG369" s="654"/>
      <c r="RH369" s="654"/>
      <c r="RI369" s="654"/>
      <c r="RJ369" s="654"/>
      <c r="RK369" s="654"/>
      <c r="RL369" s="654"/>
      <c r="RM369" s="654"/>
      <c r="RN369" s="654"/>
      <c r="RO369" s="654"/>
      <c r="RP369" s="654"/>
      <c r="RQ369" s="654"/>
      <c r="RR369" s="654"/>
      <c r="RS369" s="654"/>
      <c r="RT369" s="654"/>
      <c r="RU369" s="654"/>
      <c r="RV369" s="654"/>
      <c r="RW369" s="654"/>
      <c r="RX369" s="654"/>
      <c r="RY369" s="654"/>
      <c r="RZ369" s="654"/>
      <c r="SA369" s="654"/>
      <c r="SB369" s="654"/>
      <c r="SC369" s="654"/>
      <c r="SD369" s="654"/>
      <c r="SE369" s="654"/>
      <c r="SF369" s="654"/>
      <c r="SG369" s="654"/>
      <c r="SH369" s="654"/>
      <c r="SI369" s="654"/>
      <c r="SJ369" s="654"/>
      <c r="SK369" s="654"/>
      <c r="SL369" s="654"/>
      <c r="SM369" s="654"/>
      <c r="SN369" s="654"/>
      <c r="SO369" s="654"/>
      <c r="SP369" s="654"/>
      <c r="SQ369" s="654"/>
      <c r="SR369" s="654"/>
      <c r="SS369" s="654"/>
      <c r="ST369" s="654"/>
      <c r="SU369" s="654"/>
      <c r="SV369" s="654"/>
      <c r="SW369" s="654"/>
      <c r="SX369" s="654"/>
      <c r="SY369" s="654"/>
      <c r="SZ369" s="654"/>
      <c r="TA369" s="654"/>
    </row>
    <row r="370" spans="3:521">
      <c r="C370" s="654"/>
      <c r="M370" s="654"/>
      <c r="N370" s="654"/>
      <c r="O370" s="654"/>
      <c r="P370" s="654"/>
      <c r="Q370" s="654"/>
      <c r="R370" s="654"/>
      <c r="S370" s="654"/>
      <c r="T370" s="654"/>
      <c r="U370" s="654"/>
      <c r="V370" s="654"/>
      <c r="W370" s="654"/>
      <c r="X370" s="654"/>
      <c r="Y370" s="654"/>
      <c r="Z370" s="654"/>
      <c r="AA370" s="654"/>
      <c r="AB370" s="654"/>
      <c r="AC370" s="654"/>
      <c r="AD370" s="654"/>
      <c r="AE370" s="654"/>
      <c r="AF370" s="654"/>
      <c r="AG370" s="654"/>
      <c r="AH370" s="654"/>
      <c r="AI370" s="654"/>
      <c r="AJ370" s="654"/>
      <c r="AK370" s="654"/>
      <c r="AL370" s="654"/>
      <c r="AM370" s="654"/>
      <c r="AN370" s="654"/>
      <c r="AO370" s="654"/>
      <c r="AP370" s="654"/>
      <c r="AQ370" s="654"/>
      <c r="AR370" s="654"/>
      <c r="AS370" s="654"/>
      <c r="AT370" s="654"/>
      <c r="AU370" s="654"/>
      <c r="AV370" s="654"/>
      <c r="AW370" s="654"/>
      <c r="AX370" s="654"/>
      <c r="AY370" s="654"/>
      <c r="AZ370" s="654"/>
      <c r="BA370" s="654"/>
      <c r="BB370" s="654"/>
      <c r="BC370" s="654"/>
      <c r="BD370" s="654"/>
      <c r="BE370" s="654"/>
      <c r="BF370" s="654"/>
      <c r="BG370" s="654"/>
      <c r="BH370" s="654"/>
      <c r="BI370" s="654"/>
      <c r="BJ370" s="654"/>
      <c r="BK370" s="654"/>
      <c r="BL370" s="654"/>
      <c r="BM370" s="654"/>
      <c r="BN370" s="654"/>
      <c r="BO370" s="654"/>
      <c r="BP370" s="654"/>
      <c r="BQ370" s="654"/>
      <c r="BR370" s="654"/>
      <c r="BS370" s="654"/>
      <c r="BT370" s="654"/>
      <c r="BU370" s="654"/>
      <c r="BV370" s="654"/>
      <c r="BW370" s="654"/>
      <c r="BX370" s="654"/>
      <c r="BY370" s="654"/>
      <c r="BZ370" s="654"/>
      <c r="CA370" s="654"/>
      <c r="CB370" s="654"/>
      <c r="CC370" s="654"/>
      <c r="CD370" s="654"/>
      <c r="CE370" s="654"/>
      <c r="CF370" s="654"/>
      <c r="CG370" s="654"/>
      <c r="CH370" s="654"/>
      <c r="CI370" s="654"/>
      <c r="CJ370" s="654"/>
      <c r="CK370" s="654"/>
      <c r="CL370" s="654"/>
      <c r="CM370" s="654"/>
      <c r="CN370" s="654"/>
      <c r="CO370" s="654"/>
      <c r="CP370" s="654"/>
      <c r="CQ370" s="654"/>
      <c r="CR370" s="654"/>
      <c r="CS370" s="654"/>
      <c r="CT370" s="654"/>
      <c r="CU370" s="654"/>
      <c r="CV370" s="654"/>
      <c r="CW370" s="654"/>
      <c r="CX370" s="654"/>
      <c r="CY370" s="654"/>
      <c r="CZ370" s="654"/>
      <c r="DA370" s="654"/>
      <c r="DB370" s="654"/>
      <c r="DC370" s="654"/>
      <c r="DD370" s="654"/>
      <c r="DE370" s="654"/>
      <c r="DF370" s="654"/>
      <c r="DG370" s="654"/>
      <c r="DH370" s="654"/>
      <c r="DI370" s="654"/>
      <c r="DJ370" s="654"/>
      <c r="DK370" s="654"/>
      <c r="DL370" s="654"/>
      <c r="DM370" s="654"/>
      <c r="DN370" s="654"/>
      <c r="DO370" s="654"/>
      <c r="DP370" s="654"/>
      <c r="DQ370" s="654"/>
      <c r="DR370" s="654"/>
      <c r="DS370" s="654"/>
      <c r="DT370" s="654"/>
      <c r="DU370" s="654"/>
      <c r="DV370" s="654"/>
      <c r="DW370" s="654"/>
      <c r="DX370" s="654"/>
      <c r="DY370" s="654"/>
      <c r="DZ370" s="654"/>
      <c r="EA370" s="654"/>
      <c r="EB370" s="654"/>
      <c r="EC370" s="654"/>
      <c r="ED370" s="654"/>
      <c r="EE370" s="654"/>
      <c r="EF370" s="654"/>
      <c r="EG370" s="654"/>
      <c r="EH370" s="654"/>
      <c r="EI370" s="654"/>
      <c r="EJ370" s="654"/>
      <c r="EK370" s="654"/>
      <c r="EL370" s="654"/>
      <c r="EM370" s="654"/>
      <c r="EN370" s="654"/>
      <c r="EO370" s="654"/>
      <c r="EP370" s="654"/>
      <c r="EQ370" s="654"/>
      <c r="ER370" s="654"/>
      <c r="ES370" s="654"/>
      <c r="ET370" s="654"/>
      <c r="EU370" s="654"/>
      <c r="EV370" s="654"/>
      <c r="EW370" s="654"/>
      <c r="EX370" s="654"/>
      <c r="EY370" s="654"/>
      <c r="EZ370" s="654"/>
      <c r="FA370" s="654"/>
      <c r="FB370" s="654"/>
      <c r="FC370" s="654"/>
      <c r="FD370" s="654"/>
      <c r="FE370" s="654"/>
      <c r="FF370" s="654"/>
      <c r="FG370" s="654"/>
      <c r="FH370" s="654"/>
      <c r="FI370" s="654"/>
      <c r="FJ370" s="654"/>
      <c r="FK370" s="654"/>
      <c r="FL370" s="654"/>
      <c r="FM370" s="654"/>
      <c r="FN370" s="654"/>
      <c r="FO370" s="654"/>
      <c r="FP370" s="654"/>
      <c r="FQ370" s="654"/>
      <c r="FR370" s="654"/>
      <c r="FS370" s="654"/>
      <c r="FT370" s="654"/>
      <c r="FU370" s="654"/>
      <c r="FV370" s="654"/>
      <c r="FW370" s="654"/>
      <c r="FX370" s="654"/>
      <c r="FY370" s="654"/>
      <c r="FZ370" s="654"/>
      <c r="GA370" s="654"/>
      <c r="GB370" s="654"/>
      <c r="GC370" s="654"/>
      <c r="GD370" s="654"/>
      <c r="GE370" s="654"/>
      <c r="GF370" s="654"/>
      <c r="GG370" s="654"/>
      <c r="GH370" s="654"/>
      <c r="GI370" s="654"/>
      <c r="GJ370" s="654"/>
      <c r="GK370" s="654"/>
      <c r="GL370" s="654"/>
      <c r="GM370" s="654"/>
      <c r="GN370" s="654"/>
      <c r="GO370" s="654"/>
      <c r="GP370" s="654"/>
      <c r="GQ370" s="654"/>
      <c r="GR370" s="654"/>
      <c r="GS370" s="654"/>
      <c r="GT370" s="654"/>
      <c r="GU370" s="654"/>
      <c r="GV370" s="654"/>
      <c r="GW370" s="654"/>
      <c r="GX370" s="654"/>
      <c r="GY370" s="654"/>
      <c r="GZ370" s="654"/>
      <c r="HA370" s="654"/>
      <c r="HB370" s="654"/>
      <c r="HC370" s="654"/>
      <c r="HD370" s="654"/>
      <c r="HE370" s="654"/>
      <c r="HF370" s="654"/>
      <c r="HG370" s="654"/>
      <c r="HH370" s="654"/>
      <c r="HI370" s="654"/>
      <c r="HJ370" s="654"/>
      <c r="HK370" s="654"/>
      <c r="HL370" s="654"/>
      <c r="HM370" s="654"/>
      <c r="HN370" s="654"/>
      <c r="HO370" s="654"/>
      <c r="HP370" s="654"/>
      <c r="HQ370" s="654"/>
      <c r="HR370" s="654"/>
      <c r="HS370" s="654"/>
      <c r="HT370" s="654"/>
      <c r="HU370" s="654"/>
      <c r="HV370" s="654"/>
      <c r="HW370" s="654"/>
      <c r="HX370" s="654"/>
      <c r="HY370" s="654"/>
      <c r="HZ370" s="654"/>
      <c r="IA370" s="654"/>
      <c r="IB370" s="654"/>
      <c r="IC370" s="654"/>
      <c r="ID370" s="654"/>
      <c r="IE370" s="654"/>
      <c r="IF370" s="654"/>
      <c r="IG370" s="654"/>
      <c r="IH370" s="654"/>
      <c r="II370" s="654"/>
      <c r="IJ370" s="654"/>
      <c r="IK370" s="654"/>
      <c r="IL370" s="654"/>
      <c r="IM370" s="654"/>
      <c r="IN370" s="654"/>
      <c r="IO370" s="654"/>
      <c r="IP370" s="654"/>
      <c r="IQ370" s="654"/>
      <c r="IR370" s="654"/>
      <c r="IS370" s="654"/>
      <c r="IT370" s="654"/>
      <c r="IU370" s="654"/>
      <c r="IV370" s="654"/>
      <c r="IW370" s="654"/>
      <c r="IX370" s="654"/>
      <c r="IY370" s="654"/>
      <c r="IZ370" s="654"/>
      <c r="JA370" s="654"/>
      <c r="JB370" s="654"/>
      <c r="JC370" s="654"/>
      <c r="JD370" s="654"/>
      <c r="JE370" s="654"/>
      <c r="JF370" s="654"/>
      <c r="JG370" s="654"/>
      <c r="JH370" s="654"/>
      <c r="JI370" s="654"/>
      <c r="JJ370" s="654"/>
      <c r="JK370" s="654"/>
      <c r="JL370" s="654"/>
      <c r="JM370" s="654"/>
      <c r="JN370" s="654"/>
      <c r="JO370" s="654"/>
      <c r="JP370" s="654"/>
      <c r="JQ370" s="654"/>
      <c r="JR370" s="654"/>
      <c r="JS370" s="654"/>
      <c r="JT370" s="654"/>
      <c r="JU370" s="654"/>
      <c r="JV370" s="654"/>
      <c r="JW370" s="654"/>
      <c r="JX370" s="654"/>
      <c r="JY370" s="654"/>
      <c r="JZ370" s="654"/>
      <c r="KA370" s="654"/>
      <c r="KB370" s="654"/>
      <c r="KC370" s="654"/>
      <c r="KD370" s="654"/>
      <c r="KE370" s="654"/>
      <c r="KF370" s="654"/>
      <c r="KG370" s="654"/>
      <c r="KH370" s="654"/>
      <c r="KI370" s="654"/>
      <c r="KJ370" s="654"/>
      <c r="KK370" s="654"/>
      <c r="KL370" s="654"/>
      <c r="KM370" s="654"/>
      <c r="KN370" s="654"/>
      <c r="KO370" s="654"/>
      <c r="KP370" s="654"/>
      <c r="KQ370" s="654"/>
      <c r="KR370" s="654"/>
      <c r="KS370" s="654"/>
      <c r="KT370" s="654"/>
      <c r="KU370" s="654"/>
      <c r="KV370" s="654"/>
      <c r="KW370" s="654"/>
      <c r="KX370" s="654"/>
      <c r="KY370" s="654"/>
      <c r="KZ370" s="654"/>
      <c r="LA370" s="654"/>
      <c r="LB370" s="654"/>
      <c r="LC370" s="654"/>
      <c r="LD370" s="654"/>
      <c r="LE370" s="654"/>
      <c r="LF370" s="654"/>
      <c r="LG370" s="654"/>
      <c r="LH370" s="654"/>
      <c r="LI370" s="654"/>
      <c r="LJ370" s="654"/>
      <c r="LK370" s="654"/>
      <c r="LL370" s="654"/>
      <c r="LM370" s="654"/>
      <c r="LN370" s="654"/>
      <c r="LO370" s="654"/>
      <c r="LP370" s="654"/>
      <c r="LQ370" s="654"/>
      <c r="LR370" s="654"/>
      <c r="LS370" s="654"/>
      <c r="LT370" s="654"/>
      <c r="LU370" s="654"/>
      <c r="LV370" s="654"/>
      <c r="LW370" s="654"/>
      <c r="LX370" s="654"/>
      <c r="LY370" s="654"/>
      <c r="LZ370" s="654"/>
      <c r="MA370" s="654"/>
      <c r="MB370" s="654"/>
      <c r="MC370" s="654"/>
      <c r="MD370" s="654"/>
      <c r="ME370" s="654"/>
      <c r="MF370" s="654"/>
      <c r="MG370" s="654"/>
      <c r="MH370" s="654"/>
      <c r="MI370" s="654"/>
      <c r="MJ370" s="654"/>
      <c r="MK370" s="654"/>
      <c r="ML370" s="654"/>
      <c r="MM370" s="654"/>
      <c r="MN370" s="654"/>
      <c r="MO370" s="654"/>
      <c r="MP370" s="654"/>
      <c r="MQ370" s="654"/>
      <c r="MR370" s="654"/>
      <c r="MS370" s="654"/>
      <c r="MT370" s="654"/>
      <c r="MU370" s="654"/>
      <c r="MV370" s="654"/>
      <c r="MW370" s="654"/>
      <c r="MX370" s="654"/>
      <c r="MY370" s="654"/>
      <c r="MZ370" s="654"/>
      <c r="NA370" s="654"/>
      <c r="NB370" s="654"/>
      <c r="NC370" s="654"/>
      <c r="ND370" s="654"/>
      <c r="NE370" s="654"/>
      <c r="NF370" s="654"/>
      <c r="NG370" s="654"/>
      <c r="NH370" s="654"/>
      <c r="NI370" s="654"/>
      <c r="NJ370" s="654"/>
      <c r="NK370" s="654"/>
      <c r="NL370" s="654"/>
      <c r="NM370" s="654"/>
      <c r="NN370" s="654"/>
      <c r="NO370" s="654"/>
      <c r="NP370" s="654"/>
      <c r="NQ370" s="654"/>
      <c r="NR370" s="654"/>
      <c r="NS370" s="654"/>
      <c r="NT370" s="654"/>
      <c r="NU370" s="654"/>
      <c r="NV370" s="654"/>
      <c r="NW370" s="654"/>
      <c r="NX370" s="654"/>
      <c r="NY370" s="654"/>
      <c r="NZ370" s="654"/>
      <c r="OA370" s="654"/>
      <c r="OB370" s="654"/>
      <c r="OC370" s="654"/>
      <c r="OD370" s="654"/>
      <c r="OE370" s="654"/>
      <c r="OF370" s="654"/>
      <c r="OG370" s="654"/>
      <c r="OH370" s="654"/>
      <c r="OI370" s="654"/>
      <c r="OJ370" s="654"/>
      <c r="OK370" s="654"/>
      <c r="OL370" s="654"/>
      <c r="OM370" s="654"/>
      <c r="ON370" s="654"/>
      <c r="OO370" s="654"/>
      <c r="OP370" s="654"/>
      <c r="OQ370" s="654"/>
      <c r="OR370" s="654"/>
      <c r="OS370" s="654"/>
      <c r="OT370" s="654"/>
      <c r="OU370" s="654"/>
      <c r="OV370" s="654"/>
      <c r="OW370" s="654"/>
      <c r="OX370" s="654"/>
      <c r="OY370" s="654"/>
      <c r="OZ370" s="654"/>
      <c r="PA370" s="654"/>
      <c r="PB370" s="654"/>
      <c r="PC370" s="654"/>
      <c r="PD370" s="654"/>
      <c r="PE370" s="654"/>
      <c r="PF370" s="654"/>
      <c r="PG370" s="654"/>
      <c r="PH370" s="654"/>
      <c r="PI370" s="654"/>
      <c r="PJ370" s="654"/>
      <c r="PK370" s="654"/>
      <c r="PL370" s="654"/>
      <c r="PM370" s="654"/>
      <c r="PN370" s="654"/>
      <c r="PO370" s="654"/>
      <c r="PP370" s="654"/>
      <c r="PQ370" s="654"/>
      <c r="PR370" s="654"/>
      <c r="PS370" s="654"/>
      <c r="PT370" s="654"/>
      <c r="PU370" s="654"/>
      <c r="PV370" s="654"/>
      <c r="PW370" s="654"/>
      <c r="PX370" s="654"/>
      <c r="PY370" s="654"/>
      <c r="PZ370" s="654"/>
      <c r="QA370" s="654"/>
      <c r="QB370" s="654"/>
      <c r="QC370" s="654"/>
      <c r="QD370" s="654"/>
      <c r="QE370" s="654"/>
      <c r="QF370" s="654"/>
      <c r="QG370" s="654"/>
      <c r="QH370" s="654"/>
      <c r="QI370" s="654"/>
      <c r="QJ370" s="654"/>
      <c r="QK370" s="654"/>
      <c r="QL370" s="654"/>
      <c r="QM370" s="654"/>
      <c r="QN370" s="654"/>
      <c r="QO370" s="654"/>
      <c r="QP370" s="654"/>
      <c r="QQ370" s="654"/>
      <c r="QR370" s="654"/>
      <c r="QS370" s="654"/>
      <c r="QT370" s="654"/>
      <c r="QU370" s="654"/>
      <c r="QV370" s="654"/>
      <c r="QW370" s="654"/>
      <c r="QX370" s="654"/>
      <c r="QY370" s="654"/>
      <c r="QZ370" s="654"/>
      <c r="RA370" s="654"/>
      <c r="RB370" s="654"/>
      <c r="RC370" s="654"/>
      <c r="RD370" s="654"/>
      <c r="RE370" s="654"/>
      <c r="RF370" s="654"/>
      <c r="RG370" s="654"/>
      <c r="RH370" s="654"/>
      <c r="RI370" s="654"/>
      <c r="RJ370" s="654"/>
      <c r="RK370" s="654"/>
      <c r="RL370" s="654"/>
      <c r="RM370" s="654"/>
      <c r="RN370" s="654"/>
      <c r="RO370" s="654"/>
      <c r="RP370" s="654"/>
      <c r="RQ370" s="654"/>
      <c r="RR370" s="654"/>
      <c r="RS370" s="654"/>
      <c r="RT370" s="654"/>
      <c r="RU370" s="654"/>
      <c r="RV370" s="654"/>
      <c r="RW370" s="654"/>
      <c r="RX370" s="654"/>
      <c r="RY370" s="654"/>
      <c r="RZ370" s="654"/>
      <c r="SA370" s="654"/>
      <c r="SB370" s="654"/>
      <c r="SC370" s="654"/>
      <c r="SD370" s="654"/>
      <c r="SE370" s="654"/>
      <c r="SF370" s="654"/>
      <c r="SG370" s="654"/>
      <c r="SH370" s="654"/>
      <c r="SI370" s="654"/>
      <c r="SJ370" s="654"/>
      <c r="SK370" s="654"/>
      <c r="SL370" s="654"/>
      <c r="SM370" s="654"/>
      <c r="SN370" s="654"/>
      <c r="SO370" s="654"/>
      <c r="SP370" s="654"/>
      <c r="SQ370" s="654"/>
      <c r="SR370" s="654"/>
      <c r="SS370" s="654"/>
      <c r="ST370" s="654"/>
      <c r="SU370" s="654"/>
      <c r="SV370" s="654"/>
      <c r="SW370" s="654"/>
      <c r="SX370" s="654"/>
      <c r="SY370" s="654"/>
      <c r="SZ370" s="654"/>
      <c r="TA370" s="654"/>
    </row>
    <row r="371" spans="3:521">
      <c r="C371" s="654"/>
      <c r="J371" s="654"/>
      <c r="K371" s="654"/>
      <c r="L371" s="654"/>
      <c r="M371" s="654"/>
      <c r="N371" s="654"/>
      <c r="O371" s="654"/>
      <c r="P371" s="654"/>
      <c r="Q371" s="654"/>
      <c r="R371" s="654"/>
      <c r="S371" s="654"/>
      <c r="T371" s="654"/>
      <c r="U371" s="654"/>
      <c r="V371" s="654"/>
      <c r="W371" s="654"/>
      <c r="X371" s="654"/>
      <c r="Y371" s="654"/>
      <c r="Z371" s="654"/>
      <c r="AA371" s="654"/>
      <c r="AB371" s="654"/>
      <c r="AC371" s="654"/>
      <c r="AD371" s="654"/>
      <c r="AE371" s="654"/>
      <c r="AF371" s="654"/>
      <c r="AG371" s="654"/>
      <c r="AH371" s="654"/>
      <c r="AI371" s="654"/>
      <c r="AJ371" s="654"/>
      <c r="AK371" s="654"/>
      <c r="AL371" s="654"/>
      <c r="AM371" s="654"/>
      <c r="AN371" s="654"/>
      <c r="AO371" s="654"/>
      <c r="AP371" s="654"/>
      <c r="AQ371" s="654"/>
      <c r="AR371" s="654"/>
      <c r="AS371" s="654"/>
      <c r="AT371" s="654"/>
      <c r="AU371" s="654"/>
      <c r="AV371" s="654"/>
      <c r="AW371" s="654"/>
      <c r="AX371" s="654"/>
      <c r="AY371" s="654"/>
      <c r="AZ371" s="654"/>
      <c r="BA371" s="654"/>
      <c r="BB371" s="654"/>
      <c r="BC371" s="654"/>
      <c r="BD371" s="654"/>
      <c r="BE371" s="654"/>
      <c r="BF371" s="654"/>
      <c r="BG371" s="654"/>
      <c r="BH371" s="654"/>
      <c r="BI371" s="654"/>
      <c r="BJ371" s="654"/>
      <c r="BK371" s="654"/>
      <c r="BL371" s="654"/>
      <c r="BM371" s="654"/>
      <c r="BN371" s="654"/>
      <c r="BO371" s="654"/>
      <c r="BP371" s="654"/>
      <c r="BQ371" s="654"/>
      <c r="BR371" s="654"/>
      <c r="BS371" s="654"/>
      <c r="BT371" s="654"/>
      <c r="BU371" s="654"/>
      <c r="BV371" s="654"/>
      <c r="BW371" s="654"/>
      <c r="BX371" s="654"/>
      <c r="BY371" s="654"/>
      <c r="BZ371" s="654"/>
      <c r="CA371" s="654"/>
      <c r="CB371" s="654"/>
      <c r="CC371" s="654"/>
      <c r="CD371" s="654"/>
      <c r="CE371" s="654"/>
      <c r="CF371" s="654"/>
      <c r="CG371" s="654"/>
      <c r="CH371" s="654"/>
      <c r="CI371" s="654"/>
      <c r="CJ371" s="654"/>
      <c r="CK371" s="654"/>
      <c r="CL371" s="654"/>
      <c r="CM371" s="654"/>
      <c r="CN371" s="654"/>
      <c r="CO371" s="654"/>
      <c r="CP371" s="654"/>
      <c r="CQ371" s="654"/>
      <c r="CR371" s="654"/>
      <c r="CS371" s="654"/>
      <c r="CT371" s="654"/>
      <c r="CU371" s="654"/>
      <c r="CV371" s="654"/>
      <c r="CW371" s="654"/>
      <c r="CX371" s="654"/>
      <c r="CY371" s="654"/>
      <c r="CZ371" s="654"/>
      <c r="DA371" s="654"/>
      <c r="DB371" s="654"/>
      <c r="DC371" s="654"/>
      <c r="DD371" s="654"/>
      <c r="DE371" s="654"/>
      <c r="DF371" s="654"/>
      <c r="DG371" s="654"/>
      <c r="DH371" s="654"/>
      <c r="DI371" s="654"/>
      <c r="DJ371" s="654"/>
      <c r="DK371" s="654"/>
      <c r="DL371" s="654"/>
      <c r="DM371" s="654"/>
      <c r="DN371" s="654"/>
      <c r="DO371" s="654"/>
      <c r="DP371" s="654"/>
      <c r="DQ371" s="654"/>
      <c r="DR371" s="654"/>
      <c r="DS371" s="654"/>
      <c r="DT371" s="654"/>
      <c r="DU371" s="654"/>
      <c r="DV371" s="654"/>
      <c r="DW371" s="654"/>
      <c r="DX371" s="654"/>
      <c r="DY371" s="654"/>
      <c r="DZ371" s="654"/>
      <c r="EA371" s="654"/>
      <c r="EB371" s="654"/>
      <c r="EC371" s="654"/>
      <c r="ED371" s="654"/>
      <c r="EE371" s="654"/>
      <c r="EF371" s="654"/>
      <c r="EG371" s="654"/>
      <c r="EH371" s="654"/>
      <c r="EI371" s="654"/>
      <c r="EJ371" s="654"/>
      <c r="EK371" s="654"/>
      <c r="EL371" s="654"/>
      <c r="EM371" s="654"/>
      <c r="EN371" s="654"/>
      <c r="EO371" s="654"/>
      <c r="EP371" s="654"/>
      <c r="EQ371" s="654"/>
      <c r="ER371" s="654"/>
      <c r="ES371" s="654"/>
      <c r="ET371" s="654"/>
      <c r="EU371" s="654"/>
      <c r="EV371" s="654"/>
      <c r="EW371" s="654"/>
      <c r="EX371" s="654"/>
      <c r="EY371" s="654"/>
      <c r="EZ371" s="654"/>
      <c r="FA371" s="654"/>
      <c r="FB371" s="654"/>
      <c r="FC371" s="654"/>
      <c r="FD371" s="654"/>
      <c r="FE371" s="654"/>
      <c r="FF371" s="654"/>
      <c r="FG371" s="654"/>
      <c r="FH371" s="654"/>
      <c r="FI371" s="654"/>
      <c r="FJ371" s="654"/>
      <c r="FK371" s="654"/>
      <c r="FL371" s="654"/>
      <c r="FM371" s="654"/>
      <c r="FN371" s="654"/>
      <c r="FO371" s="654"/>
      <c r="FP371" s="654"/>
      <c r="FQ371" s="654"/>
      <c r="FR371" s="654"/>
      <c r="FS371" s="654"/>
      <c r="FT371" s="654"/>
      <c r="FU371" s="654"/>
      <c r="FV371" s="654"/>
      <c r="FW371" s="654"/>
      <c r="FX371" s="654"/>
      <c r="FY371" s="654"/>
      <c r="FZ371" s="654"/>
      <c r="GA371" s="654"/>
      <c r="GB371" s="654"/>
      <c r="GC371" s="654"/>
      <c r="GD371" s="654"/>
      <c r="GE371" s="654"/>
      <c r="GF371" s="654"/>
      <c r="GG371" s="654"/>
      <c r="GH371" s="654"/>
      <c r="GI371" s="654"/>
      <c r="GJ371" s="654"/>
      <c r="GK371" s="654"/>
      <c r="GL371" s="654"/>
      <c r="GM371" s="654"/>
      <c r="GN371" s="654"/>
      <c r="GO371" s="654"/>
      <c r="GP371" s="654"/>
      <c r="GQ371" s="654"/>
      <c r="GR371" s="654"/>
      <c r="GS371" s="654"/>
      <c r="GT371" s="654"/>
      <c r="GU371" s="654"/>
      <c r="GV371" s="654"/>
      <c r="GW371" s="654"/>
      <c r="GX371" s="654"/>
      <c r="GY371" s="654"/>
      <c r="GZ371" s="654"/>
      <c r="HA371" s="654"/>
      <c r="HB371" s="654"/>
      <c r="HC371" s="654"/>
      <c r="HD371" s="654"/>
      <c r="HE371" s="654"/>
      <c r="HF371" s="654"/>
      <c r="HG371" s="654"/>
      <c r="HH371" s="654"/>
      <c r="HI371" s="654"/>
      <c r="HJ371" s="654"/>
      <c r="HK371" s="654"/>
      <c r="HL371" s="654"/>
      <c r="HM371" s="654"/>
      <c r="HN371" s="654"/>
      <c r="HO371" s="654"/>
      <c r="HP371" s="654"/>
      <c r="HQ371" s="654"/>
      <c r="HR371" s="654"/>
      <c r="HS371" s="654"/>
      <c r="HT371" s="654"/>
      <c r="HU371" s="654"/>
      <c r="HV371" s="654"/>
      <c r="HW371" s="654"/>
      <c r="HX371" s="654"/>
      <c r="HY371" s="654"/>
      <c r="HZ371" s="654"/>
      <c r="IA371" s="654"/>
      <c r="IB371" s="654"/>
      <c r="IC371" s="654"/>
      <c r="ID371" s="654"/>
      <c r="IE371" s="654"/>
      <c r="IF371" s="654"/>
      <c r="IG371" s="654"/>
      <c r="IH371" s="654"/>
      <c r="II371" s="654"/>
      <c r="IJ371" s="654"/>
      <c r="IK371" s="654"/>
      <c r="IL371" s="654"/>
      <c r="IM371" s="654"/>
      <c r="IN371" s="654"/>
      <c r="IO371" s="654"/>
      <c r="IP371" s="654"/>
      <c r="IQ371" s="654"/>
      <c r="IR371" s="654"/>
      <c r="IS371" s="654"/>
      <c r="IT371" s="654"/>
      <c r="IU371" s="654"/>
      <c r="IV371" s="654"/>
      <c r="IW371" s="654"/>
      <c r="IX371" s="654"/>
      <c r="IY371" s="654"/>
      <c r="IZ371" s="654"/>
      <c r="JA371" s="654"/>
      <c r="JB371" s="654"/>
      <c r="JC371" s="654"/>
      <c r="JD371" s="654"/>
      <c r="JE371" s="654"/>
      <c r="JF371" s="654"/>
      <c r="JG371" s="654"/>
      <c r="JH371" s="654"/>
      <c r="JI371" s="654"/>
      <c r="JJ371" s="654"/>
      <c r="JK371" s="654"/>
      <c r="JL371" s="654"/>
      <c r="JM371" s="654"/>
      <c r="JN371" s="654"/>
      <c r="JO371" s="654"/>
      <c r="JP371" s="654"/>
      <c r="JQ371" s="654"/>
      <c r="JR371" s="654"/>
      <c r="JS371" s="654"/>
      <c r="JT371" s="654"/>
      <c r="JU371" s="654"/>
      <c r="JV371" s="654"/>
      <c r="JW371" s="654"/>
      <c r="JX371" s="654"/>
      <c r="JY371" s="654"/>
      <c r="JZ371" s="654"/>
      <c r="KA371" s="654"/>
      <c r="KB371" s="654"/>
      <c r="KC371" s="654"/>
      <c r="KD371" s="654"/>
      <c r="KE371" s="654"/>
      <c r="KF371" s="654"/>
      <c r="KG371" s="654"/>
      <c r="KH371" s="654"/>
      <c r="KI371" s="654"/>
      <c r="KJ371" s="654"/>
      <c r="KK371" s="654"/>
      <c r="KL371" s="654"/>
      <c r="KM371" s="654"/>
      <c r="KN371" s="654"/>
      <c r="KO371" s="654"/>
      <c r="KP371" s="654"/>
      <c r="KQ371" s="654"/>
      <c r="KR371" s="654"/>
      <c r="KS371" s="654"/>
      <c r="KT371" s="654"/>
      <c r="KU371" s="654"/>
      <c r="KV371" s="654"/>
      <c r="KW371" s="654"/>
      <c r="KX371" s="654"/>
      <c r="KY371" s="654"/>
      <c r="KZ371" s="654"/>
      <c r="LA371" s="654"/>
      <c r="LB371" s="654"/>
      <c r="LC371" s="654"/>
      <c r="LD371" s="654"/>
      <c r="LE371" s="654"/>
      <c r="LF371" s="654"/>
      <c r="LG371" s="654"/>
      <c r="LH371" s="654"/>
      <c r="LI371" s="654"/>
      <c r="LJ371" s="654"/>
      <c r="LK371" s="654"/>
      <c r="LL371" s="654"/>
      <c r="LM371" s="654"/>
      <c r="LN371" s="654"/>
      <c r="LO371" s="654"/>
      <c r="LP371" s="654"/>
      <c r="LQ371" s="654"/>
      <c r="LR371" s="654"/>
      <c r="LS371" s="654"/>
      <c r="LT371" s="654"/>
      <c r="LU371" s="654"/>
      <c r="LV371" s="654"/>
      <c r="LW371" s="654"/>
      <c r="LX371" s="654"/>
      <c r="LY371" s="654"/>
      <c r="LZ371" s="654"/>
      <c r="MA371" s="654"/>
      <c r="MB371" s="654"/>
      <c r="MC371" s="654"/>
      <c r="MD371" s="654"/>
      <c r="ME371" s="654"/>
      <c r="MF371" s="654"/>
      <c r="MG371" s="654"/>
      <c r="MH371" s="654"/>
      <c r="MI371" s="654"/>
      <c r="MJ371" s="654"/>
      <c r="MK371" s="654"/>
      <c r="ML371" s="654"/>
      <c r="MM371" s="654"/>
      <c r="MN371" s="654"/>
      <c r="MO371" s="654"/>
      <c r="MP371" s="654"/>
      <c r="MQ371" s="654"/>
      <c r="MR371" s="654"/>
      <c r="MS371" s="654"/>
      <c r="MT371" s="654"/>
      <c r="MU371" s="654"/>
      <c r="MV371" s="654"/>
      <c r="MW371" s="654"/>
      <c r="MX371" s="654"/>
      <c r="MY371" s="654"/>
      <c r="MZ371" s="654"/>
      <c r="NA371" s="654"/>
      <c r="NB371" s="654"/>
      <c r="NC371" s="654"/>
      <c r="ND371" s="654"/>
      <c r="NE371" s="654"/>
      <c r="NF371" s="654"/>
      <c r="NG371" s="654"/>
      <c r="NH371" s="654"/>
      <c r="NI371" s="654"/>
      <c r="NJ371" s="654"/>
      <c r="NK371" s="654"/>
      <c r="NL371" s="654"/>
      <c r="NM371" s="654"/>
      <c r="NN371" s="654"/>
      <c r="NO371" s="654"/>
      <c r="NP371" s="654"/>
      <c r="NQ371" s="654"/>
      <c r="NR371" s="654"/>
      <c r="NS371" s="654"/>
      <c r="NT371" s="654"/>
      <c r="NU371" s="654"/>
      <c r="NV371" s="654"/>
      <c r="NW371" s="654"/>
      <c r="NX371" s="654"/>
      <c r="NY371" s="654"/>
      <c r="NZ371" s="654"/>
      <c r="OA371" s="654"/>
      <c r="OB371" s="654"/>
      <c r="OC371" s="654"/>
      <c r="OD371" s="654"/>
      <c r="OE371" s="654"/>
      <c r="OF371" s="654"/>
      <c r="OG371" s="654"/>
      <c r="OH371" s="654"/>
      <c r="OI371" s="654"/>
      <c r="OJ371" s="654"/>
      <c r="OK371" s="654"/>
      <c r="OL371" s="654"/>
      <c r="OM371" s="654"/>
      <c r="ON371" s="654"/>
      <c r="OO371" s="654"/>
      <c r="OP371" s="654"/>
      <c r="OQ371" s="654"/>
      <c r="OR371" s="654"/>
      <c r="OS371" s="654"/>
      <c r="OT371" s="654"/>
      <c r="OU371" s="654"/>
      <c r="OV371" s="654"/>
      <c r="OW371" s="654"/>
      <c r="OX371" s="654"/>
      <c r="OY371" s="654"/>
      <c r="OZ371" s="654"/>
      <c r="PA371" s="654"/>
      <c r="PB371" s="654"/>
      <c r="PC371" s="654"/>
      <c r="PD371" s="654"/>
      <c r="PE371" s="654"/>
      <c r="PF371" s="654"/>
      <c r="PG371" s="654"/>
      <c r="PH371" s="654"/>
      <c r="PI371" s="654"/>
      <c r="PJ371" s="654"/>
      <c r="PK371" s="654"/>
      <c r="PL371" s="654"/>
      <c r="PM371" s="654"/>
      <c r="PN371" s="654"/>
      <c r="PO371" s="654"/>
      <c r="PP371" s="654"/>
      <c r="PQ371" s="654"/>
      <c r="PR371" s="654"/>
      <c r="PS371" s="654"/>
      <c r="PT371" s="654"/>
      <c r="PU371" s="654"/>
      <c r="PV371" s="654"/>
      <c r="PW371" s="654"/>
      <c r="PX371" s="654"/>
      <c r="PY371" s="654"/>
      <c r="PZ371" s="654"/>
      <c r="QA371" s="654"/>
      <c r="QB371" s="654"/>
      <c r="QC371" s="654"/>
      <c r="QD371" s="654"/>
      <c r="QE371" s="654"/>
      <c r="QF371" s="654"/>
      <c r="QG371" s="654"/>
      <c r="QH371" s="654"/>
      <c r="QI371" s="654"/>
      <c r="QJ371" s="654"/>
      <c r="QK371" s="654"/>
      <c r="QL371" s="654"/>
      <c r="QM371" s="654"/>
      <c r="QN371" s="654"/>
      <c r="QO371" s="654"/>
      <c r="QP371" s="654"/>
      <c r="QQ371" s="654"/>
      <c r="QR371" s="654"/>
      <c r="QS371" s="654"/>
      <c r="QT371" s="654"/>
      <c r="QU371" s="654"/>
      <c r="QV371" s="654"/>
      <c r="QW371" s="654"/>
      <c r="QX371" s="654"/>
      <c r="QY371" s="654"/>
      <c r="QZ371" s="654"/>
      <c r="RA371" s="654"/>
      <c r="RB371" s="654"/>
      <c r="RC371" s="654"/>
      <c r="RD371" s="654"/>
      <c r="RE371" s="654"/>
      <c r="RF371" s="654"/>
      <c r="RG371" s="654"/>
      <c r="RH371" s="654"/>
      <c r="RI371" s="654"/>
      <c r="RJ371" s="654"/>
      <c r="RK371" s="654"/>
      <c r="RL371" s="654"/>
      <c r="RM371" s="654"/>
      <c r="RN371" s="654"/>
      <c r="RO371" s="654"/>
      <c r="RP371" s="654"/>
      <c r="RQ371" s="654"/>
      <c r="RR371" s="654"/>
      <c r="RS371" s="654"/>
      <c r="RT371" s="654"/>
      <c r="RU371" s="654"/>
      <c r="RV371" s="654"/>
      <c r="RW371" s="654"/>
      <c r="RX371" s="654"/>
      <c r="RY371" s="654"/>
      <c r="RZ371" s="654"/>
      <c r="SA371" s="654"/>
      <c r="SB371" s="654"/>
      <c r="SC371" s="654"/>
      <c r="SD371" s="654"/>
      <c r="SE371" s="654"/>
      <c r="SF371" s="654"/>
      <c r="SG371" s="654"/>
      <c r="SH371" s="654"/>
      <c r="SI371" s="654"/>
      <c r="SJ371" s="654"/>
      <c r="SK371" s="654"/>
      <c r="SL371" s="654"/>
      <c r="SM371" s="654"/>
      <c r="SN371" s="654"/>
      <c r="SO371" s="654"/>
      <c r="SP371" s="654"/>
      <c r="SQ371" s="654"/>
      <c r="SR371" s="654"/>
      <c r="SS371" s="654"/>
      <c r="ST371" s="654"/>
      <c r="SU371" s="654"/>
      <c r="SV371" s="654"/>
      <c r="SW371" s="654"/>
      <c r="SX371" s="654"/>
      <c r="SY371" s="654"/>
      <c r="SZ371" s="654"/>
      <c r="TA371" s="654"/>
    </row>
    <row r="372" spans="3:521">
      <c r="C372" s="654"/>
      <c r="J372" s="654"/>
      <c r="K372" s="654"/>
      <c r="L372" s="654"/>
      <c r="M372" s="654"/>
      <c r="N372" s="654"/>
      <c r="O372" s="654"/>
      <c r="P372" s="654"/>
      <c r="Q372" s="654"/>
      <c r="R372" s="654"/>
      <c r="S372" s="654"/>
      <c r="T372" s="654"/>
      <c r="U372" s="654"/>
      <c r="V372" s="654"/>
      <c r="W372" s="654"/>
      <c r="X372" s="654"/>
      <c r="Y372" s="654"/>
      <c r="Z372" s="654"/>
      <c r="AA372" s="654"/>
      <c r="FJ372" s="654"/>
      <c r="FK372" s="654"/>
      <c r="FL372" s="654"/>
      <c r="FM372" s="654"/>
      <c r="FN372" s="654"/>
      <c r="FO372" s="654"/>
      <c r="FP372" s="654"/>
      <c r="FQ372" s="654"/>
      <c r="FR372" s="654"/>
      <c r="FS372" s="654"/>
      <c r="FT372" s="654"/>
      <c r="FU372" s="654"/>
      <c r="FV372" s="654"/>
      <c r="FW372" s="654"/>
      <c r="FX372" s="654"/>
      <c r="FY372" s="654"/>
      <c r="FZ372" s="654"/>
      <c r="GA372" s="654"/>
      <c r="GB372" s="654"/>
      <c r="GC372" s="654"/>
      <c r="GD372" s="654"/>
      <c r="GE372" s="654"/>
      <c r="GF372" s="654"/>
      <c r="GG372" s="654"/>
      <c r="GH372" s="654"/>
      <c r="GI372" s="654"/>
      <c r="GJ372" s="654"/>
      <c r="GK372" s="654"/>
      <c r="GL372" s="654"/>
      <c r="GM372" s="654"/>
      <c r="GN372" s="654"/>
      <c r="GO372" s="654"/>
      <c r="GP372" s="654"/>
      <c r="GQ372" s="654"/>
      <c r="GR372" s="654"/>
      <c r="GS372" s="654"/>
      <c r="GT372" s="654"/>
      <c r="GU372" s="654"/>
      <c r="GV372" s="654"/>
      <c r="GW372" s="654"/>
      <c r="GX372" s="654"/>
      <c r="GY372" s="654"/>
      <c r="GZ372" s="654"/>
      <c r="HA372" s="654"/>
      <c r="HB372" s="654"/>
      <c r="HC372" s="654"/>
      <c r="HD372" s="654"/>
      <c r="HE372" s="654"/>
      <c r="HF372" s="654"/>
      <c r="HG372" s="654"/>
      <c r="HH372" s="654"/>
      <c r="HI372" s="654"/>
      <c r="HJ372" s="654"/>
      <c r="HK372" s="654"/>
      <c r="HL372" s="654"/>
      <c r="HM372" s="654"/>
      <c r="HN372" s="654"/>
      <c r="HO372" s="654"/>
      <c r="HP372" s="654"/>
      <c r="HQ372" s="654"/>
      <c r="HR372" s="654"/>
      <c r="HS372" s="654"/>
      <c r="HT372" s="654"/>
      <c r="HU372" s="654"/>
      <c r="HV372" s="654"/>
      <c r="HW372" s="654"/>
      <c r="HX372" s="654"/>
      <c r="HY372" s="654"/>
      <c r="HZ372" s="654"/>
      <c r="IA372" s="654"/>
      <c r="IB372" s="654"/>
      <c r="IC372" s="654"/>
      <c r="ID372" s="654"/>
      <c r="IE372" s="654"/>
      <c r="IF372" s="654"/>
      <c r="IG372" s="654"/>
      <c r="IH372" s="654"/>
      <c r="II372" s="654"/>
      <c r="IJ372" s="654"/>
      <c r="IK372" s="654"/>
      <c r="IL372" s="654"/>
      <c r="IM372" s="654"/>
      <c r="IN372" s="654"/>
      <c r="IO372" s="654"/>
      <c r="IP372" s="654"/>
      <c r="IQ372" s="654"/>
      <c r="IR372" s="654"/>
      <c r="IS372" s="654"/>
      <c r="IT372" s="654"/>
      <c r="IU372" s="654"/>
      <c r="IV372" s="654"/>
      <c r="IW372" s="654"/>
      <c r="IX372" s="654"/>
      <c r="IY372" s="654"/>
      <c r="IZ372" s="654"/>
      <c r="JA372" s="654"/>
      <c r="JB372" s="654"/>
      <c r="JC372" s="654"/>
      <c r="JD372" s="654"/>
      <c r="JE372" s="654"/>
      <c r="JF372" s="654"/>
      <c r="JG372" s="654"/>
      <c r="JH372" s="654"/>
      <c r="JI372" s="654"/>
      <c r="JJ372" s="654"/>
      <c r="JK372" s="654"/>
      <c r="JL372" s="654"/>
      <c r="JM372" s="654"/>
      <c r="JN372" s="654"/>
      <c r="JO372" s="654"/>
      <c r="JP372" s="654"/>
      <c r="JQ372" s="654"/>
      <c r="JR372" s="654"/>
      <c r="JS372" s="654"/>
      <c r="JT372" s="654"/>
      <c r="JU372" s="654"/>
      <c r="JV372" s="654"/>
      <c r="JW372" s="654"/>
      <c r="JX372" s="654"/>
      <c r="JY372" s="654"/>
      <c r="JZ372" s="654"/>
      <c r="KA372" s="654"/>
      <c r="KB372" s="654"/>
      <c r="KC372" s="654"/>
      <c r="KD372" s="654"/>
      <c r="KE372" s="654"/>
      <c r="KF372" s="654"/>
      <c r="KG372" s="654"/>
      <c r="KH372" s="654"/>
      <c r="KI372" s="654"/>
      <c r="KJ372" s="654"/>
      <c r="KK372" s="654"/>
      <c r="KL372" s="654"/>
      <c r="KM372" s="654"/>
      <c r="KN372" s="654"/>
      <c r="KO372" s="654"/>
      <c r="KP372" s="654"/>
      <c r="KQ372" s="654"/>
      <c r="KR372" s="654"/>
      <c r="KS372" s="654"/>
      <c r="KT372" s="654"/>
      <c r="KU372" s="654"/>
      <c r="KV372" s="654"/>
      <c r="KW372" s="654"/>
      <c r="KX372" s="654"/>
      <c r="KY372" s="654"/>
      <c r="KZ372" s="654"/>
      <c r="LA372" s="654"/>
      <c r="LB372" s="654"/>
      <c r="LC372" s="654"/>
      <c r="LD372" s="654"/>
      <c r="LE372" s="654"/>
      <c r="LF372" s="654"/>
      <c r="LG372" s="654"/>
      <c r="LH372" s="654"/>
      <c r="LI372" s="654"/>
      <c r="LJ372" s="654"/>
      <c r="LK372" s="654"/>
      <c r="LL372" s="654"/>
      <c r="LM372" s="654"/>
      <c r="LN372" s="654"/>
      <c r="LO372" s="654"/>
      <c r="LP372" s="654"/>
      <c r="LQ372" s="654"/>
      <c r="LR372" s="654"/>
      <c r="LS372" s="654"/>
      <c r="LT372" s="654"/>
      <c r="LU372" s="654"/>
      <c r="LV372" s="654"/>
      <c r="LW372" s="654"/>
      <c r="LX372" s="654"/>
      <c r="LY372" s="654"/>
      <c r="LZ372" s="654"/>
      <c r="MA372" s="654"/>
      <c r="MB372" s="654"/>
      <c r="MC372" s="654"/>
      <c r="MD372" s="654"/>
      <c r="ME372" s="654"/>
      <c r="MF372" s="654"/>
      <c r="MG372" s="654"/>
      <c r="MH372" s="654"/>
      <c r="MI372" s="654"/>
      <c r="MJ372" s="654"/>
      <c r="MK372" s="654"/>
      <c r="ML372" s="654"/>
      <c r="MM372" s="654"/>
      <c r="MN372" s="654"/>
      <c r="MO372" s="654"/>
      <c r="MP372" s="654"/>
      <c r="MQ372" s="654"/>
      <c r="MR372" s="654"/>
      <c r="MS372" s="654"/>
      <c r="MT372" s="654"/>
      <c r="MU372" s="654"/>
      <c r="MV372" s="654"/>
      <c r="MW372" s="654"/>
      <c r="MX372" s="654"/>
      <c r="MY372" s="654"/>
      <c r="MZ372" s="654"/>
      <c r="NA372" s="654"/>
      <c r="NB372" s="654"/>
      <c r="NC372" s="654"/>
      <c r="ND372" s="654"/>
      <c r="NE372" s="654"/>
      <c r="NF372" s="654"/>
      <c r="NG372" s="654"/>
      <c r="NH372" s="654"/>
      <c r="NI372" s="654"/>
      <c r="NJ372" s="654"/>
      <c r="NK372" s="654"/>
      <c r="NL372" s="654"/>
      <c r="NM372" s="654"/>
      <c r="NN372" s="654"/>
      <c r="NO372" s="654"/>
      <c r="NP372" s="654"/>
      <c r="NQ372" s="654"/>
      <c r="NR372" s="654"/>
      <c r="NS372" s="654"/>
      <c r="NT372" s="654"/>
      <c r="NU372" s="654"/>
      <c r="NV372" s="654"/>
      <c r="NW372" s="654"/>
      <c r="NX372" s="654"/>
      <c r="NY372" s="654"/>
      <c r="NZ372" s="654"/>
      <c r="OA372" s="654"/>
      <c r="OB372" s="654"/>
      <c r="OC372" s="654"/>
      <c r="OD372" s="654"/>
      <c r="OE372" s="654"/>
      <c r="OF372" s="654"/>
      <c r="OG372" s="654"/>
      <c r="OH372" s="654"/>
      <c r="OI372" s="654"/>
      <c r="OJ372" s="654"/>
      <c r="OK372" s="654"/>
      <c r="OL372" s="654"/>
      <c r="OM372" s="654"/>
      <c r="ON372" s="654"/>
      <c r="OO372" s="654"/>
      <c r="OP372" s="654"/>
      <c r="OQ372" s="654"/>
      <c r="OR372" s="654"/>
      <c r="OS372" s="654"/>
      <c r="OT372" s="654"/>
      <c r="OU372" s="654"/>
      <c r="OV372" s="654"/>
      <c r="OW372" s="654"/>
      <c r="OX372" s="654"/>
      <c r="OY372" s="654"/>
      <c r="OZ372" s="654"/>
      <c r="PA372" s="654"/>
      <c r="PB372" s="654"/>
      <c r="PC372" s="654"/>
      <c r="PD372" s="654"/>
      <c r="PE372" s="654"/>
      <c r="PF372" s="654"/>
      <c r="PG372" s="654"/>
      <c r="PH372" s="654"/>
      <c r="PI372" s="654"/>
      <c r="PJ372" s="654"/>
      <c r="PK372" s="654"/>
      <c r="PL372" s="654"/>
      <c r="PM372" s="654"/>
      <c r="PN372" s="654"/>
      <c r="PO372" s="654"/>
      <c r="PP372" s="654"/>
      <c r="PQ372" s="654"/>
      <c r="PR372" s="654"/>
      <c r="PS372" s="654"/>
      <c r="PT372" s="654"/>
      <c r="PU372" s="654"/>
      <c r="PV372" s="654"/>
      <c r="PW372" s="654"/>
      <c r="PX372" s="654"/>
      <c r="PY372" s="654"/>
      <c r="PZ372" s="654"/>
      <c r="QA372" s="654"/>
      <c r="QB372" s="654"/>
      <c r="QC372" s="654"/>
      <c r="QD372" s="654"/>
      <c r="QE372" s="654"/>
      <c r="QF372" s="654"/>
      <c r="QG372" s="654"/>
      <c r="QH372" s="654"/>
      <c r="QI372" s="654"/>
      <c r="QJ372" s="654"/>
      <c r="QK372" s="654"/>
      <c r="QL372" s="654"/>
      <c r="QM372" s="654"/>
      <c r="QN372" s="654"/>
      <c r="QO372" s="654"/>
      <c r="QP372" s="654"/>
      <c r="QQ372" s="654"/>
      <c r="QR372" s="654"/>
      <c r="QS372" s="654"/>
      <c r="QT372" s="654"/>
      <c r="QU372" s="654"/>
      <c r="QV372" s="654"/>
      <c r="QW372" s="654"/>
      <c r="QX372" s="654"/>
      <c r="QY372" s="654"/>
      <c r="QZ372" s="654"/>
      <c r="RA372" s="654"/>
      <c r="RB372" s="654"/>
      <c r="RC372" s="654"/>
      <c r="RD372" s="654"/>
      <c r="RE372" s="654"/>
      <c r="RF372" s="654"/>
      <c r="RG372" s="654"/>
      <c r="RH372" s="654"/>
      <c r="RI372" s="654"/>
      <c r="RJ372" s="654"/>
      <c r="RK372" s="654"/>
      <c r="RL372" s="654"/>
      <c r="RM372" s="654"/>
      <c r="RN372" s="654"/>
      <c r="RO372" s="654"/>
      <c r="RP372" s="654"/>
      <c r="RQ372" s="654"/>
      <c r="RR372" s="654"/>
      <c r="RS372" s="654"/>
      <c r="RT372" s="654"/>
      <c r="RU372" s="654"/>
      <c r="RV372" s="654"/>
      <c r="RW372" s="654"/>
      <c r="RX372" s="654"/>
      <c r="RY372" s="654"/>
      <c r="RZ372" s="654"/>
      <c r="SA372" s="654"/>
      <c r="SB372" s="654"/>
      <c r="SC372" s="654"/>
      <c r="SD372" s="654"/>
      <c r="SE372" s="654"/>
      <c r="SF372" s="654"/>
      <c r="SG372" s="654"/>
      <c r="SH372" s="654"/>
      <c r="SI372" s="654"/>
      <c r="SJ372" s="654"/>
      <c r="SK372" s="654"/>
      <c r="SL372" s="654"/>
      <c r="SM372" s="654"/>
      <c r="SN372" s="654"/>
      <c r="SO372" s="654"/>
      <c r="SP372" s="654"/>
      <c r="SQ372" s="654"/>
      <c r="SR372" s="654"/>
      <c r="SS372" s="654"/>
      <c r="ST372" s="654"/>
      <c r="SU372" s="654"/>
      <c r="SV372" s="654"/>
      <c r="SW372" s="654"/>
      <c r="SX372" s="654"/>
      <c r="SY372" s="654"/>
      <c r="SZ372" s="654"/>
      <c r="TA372" s="654"/>
    </row>
    <row r="373" spans="3:521">
      <c r="C373" s="654"/>
      <c r="O373" s="654"/>
      <c r="P373" s="654"/>
      <c r="Q373" s="654"/>
      <c r="R373" s="654"/>
      <c r="S373" s="654"/>
      <c r="T373" s="654"/>
      <c r="U373" s="654"/>
      <c r="V373" s="654"/>
      <c r="W373" s="654"/>
      <c r="X373" s="654"/>
      <c r="Y373" s="654"/>
      <c r="Z373" s="654"/>
      <c r="AA373" s="654"/>
      <c r="FJ373" s="654"/>
      <c r="FK373" s="654"/>
      <c r="FL373" s="654"/>
      <c r="FM373" s="654"/>
      <c r="FN373" s="654"/>
      <c r="FO373" s="654"/>
      <c r="FP373" s="654"/>
      <c r="FQ373" s="654"/>
      <c r="FR373" s="654"/>
      <c r="FS373" s="654"/>
      <c r="FT373" s="654"/>
      <c r="FU373" s="654"/>
      <c r="FV373" s="654"/>
      <c r="FW373" s="654"/>
      <c r="FX373" s="654"/>
      <c r="FY373" s="654"/>
      <c r="FZ373" s="654"/>
      <c r="GA373" s="654"/>
      <c r="GB373" s="654"/>
      <c r="GC373" s="654"/>
      <c r="GD373" s="654"/>
      <c r="GE373" s="654"/>
      <c r="GF373" s="654"/>
      <c r="GG373" s="654"/>
      <c r="GH373" s="654"/>
      <c r="GI373" s="654"/>
      <c r="GJ373" s="654"/>
      <c r="GK373" s="654"/>
      <c r="GL373" s="654"/>
      <c r="GM373" s="654"/>
      <c r="GN373" s="654"/>
      <c r="GO373" s="654"/>
      <c r="GP373" s="654"/>
      <c r="GQ373" s="654"/>
      <c r="GR373" s="654"/>
      <c r="GS373" s="654"/>
      <c r="GT373" s="654"/>
      <c r="GU373" s="654"/>
      <c r="GV373" s="654"/>
      <c r="GW373" s="654"/>
      <c r="GX373" s="654"/>
      <c r="GY373" s="654"/>
      <c r="GZ373" s="654"/>
      <c r="HA373" s="654"/>
      <c r="HB373" s="654"/>
      <c r="HC373" s="654"/>
      <c r="HD373" s="654"/>
      <c r="HE373" s="654"/>
      <c r="HF373" s="654"/>
      <c r="HG373" s="654"/>
      <c r="HH373" s="654"/>
      <c r="HI373" s="654"/>
      <c r="HJ373" s="654"/>
      <c r="HK373" s="654"/>
      <c r="HL373" s="654"/>
      <c r="HM373" s="654"/>
      <c r="HN373" s="654"/>
      <c r="HO373" s="654"/>
      <c r="HP373" s="654"/>
      <c r="HQ373" s="654"/>
      <c r="HR373" s="654"/>
      <c r="HS373" s="654"/>
      <c r="HT373" s="654"/>
      <c r="HU373" s="654"/>
      <c r="HV373" s="654"/>
      <c r="HW373" s="654"/>
      <c r="HX373" s="654"/>
      <c r="HY373" s="654"/>
      <c r="HZ373" s="654"/>
      <c r="IA373" s="654"/>
      <c r="IB373" s="654"/>
      <c r="IC373" s="654"/>
      <c r="ID373" s="654"/>
      <c r="IE373" s="654"/>
      <c r="IF373" s="654"/>
      <c r="IG373" s="654"/>
      <c r="IH373" s="654"/>
      <c r="II373" s="654"/>
      <c r="IJ373" s="654"/>
      <c r="IK373" s="654"/>
      <c r="IL373" s="654"/>
      <c r="IM373" s="654"/>
      <c r="IN373" s="654"/>
      <c r="IO373" s="654"/>
      <c r="IP373" s="654"/>
      <c r="IQ373" s="654"/>
      <c r="IR373" s="654"/>
      <c r="IS373" s="654"/>
      <c r="IT373" s="654"/>
      <c r="IU373" s="654"/>
      <c r="IV373" s="654"/>
      <c r="IW373" s="654"/>
      <c r="IX373" s="654"/>
      <c r="IY373" s="654"/>
      <c r="IZ373" s="654"/>
      <c r="JA373" s="654"/>
      <c r="JB373" s="654"/>
      <c r="JC373" s="654"/>
      <c r="JD373" s="654"/>
      <c r="JE373" s="654"/>
      <c r="JF373" s="654"/>
      <c r="JG373" s="654"/>
      <c r="JH373" s="654"/>
      <c r="JI373" s="654"/>
      <c r="JJ373" s="654"/>
      <c r="JK373" s="654"/>
      <c r="JL373" s="654"/>
      <c r="JM373" s="654"/>
      <c r="JN373" s="654"/>
      <c r="JO373" s="654"/>
      <c r="JP373" s="654"/>
      <c r="JQ373" s="654"/>
      <c r="JR373" s="654"/>
      <c r="JS373" s="654"/>
      <c r="JT373" s="654"/>
      <c r="JU373" s="654"/>
      <c r="JV373" s="654"/>
      <c r="JW373" s="654"/>
      <c r="JX373" s="654"/>
      <c r="JY373" s="654"/>
      <c r="JZ373" s="654"/>
      <c r="KA373" s="654"/>
      <c r="KB373" s="654"/>
      <c r="KC373" s="654"/>
      <c r="KD373" s="654"/>
      <c r="KE373" s="654"/>
      <c r="KF373" s="654"/>
      <c r="KG373" s="654"/>
      <c r="KH373" s="654"/>
      <c r="KI373" s="654"/>
      <c r="KJ373" s="654"/>
      <c r="KK373" s="654"/>
      <c r="KL373" s="654"/>
      <c r="KM373" s="654"/>
      <c r="KN373" s="654"/>
      <c r="KO373" s="654"/>
      <c r="KP373" s="654"/>
      <c r="KQ373" s="654"/>
      <c r="KR373" s="654"/>
      <c r="KS373" s="654"/>
      <c r="KT373" s="654"/>
      <c r="KU373" s="654"/>
      <c r="KV373" s="654"/>
      <c r="KW373" s="654"/>
      <c r="KX373" s="654"/>
      <c r="KY373" s="654"/>
      <c r="KZ373" s="654"/>
      <c r="LA373" s="654"/>
      <c r="LB373" s="654"/>
      <c r="LC373" s="654"/>
      <c r="LD373" s="654"/>
      <c r="LE373" s="654"/>
      <c r="LF373" s="654"/>
      <c r="LG373" s="654"/>
      <c r="LH373" s="654"/>
      <c r="LI373" s="654"/>
      <c r="LJ373" s="654"/>
      <c r="LK373" s="654"/>
      <c r="LL373" s="654"/>
      <c r="LM373" s="654"/>
      <c r="LN373" s="654"/>
      <c r="LO373" s="654"/>
      <c r="LP373" s="654"/>
      <c r="LQ373" s="654"/>
      <c r="LR373" s="654"/>
      <c r="LS373" s="654"/>
      <c r="LT373" s="654"/>
      <c r="LU373" s="654"/>
      <c r="LV373" s="654"/>
      <c r="LW373" s="654"/>
      <c r="LX373" s="654"/>
      <c r="LY373" s="654"/>
      <c r="LZ373" s="654"/>
      <c r="MA373" s="654"/>
      <c r="MB373" s="654"/>
      <c r="MC373" s="654"/>
      <c r="MD373" s="654"/>
      <c r="ME373" s="654"/>
      <c r="MF373" s="654"/>
      <c r="MG373" s="654"/>
      <c r="MH373" s="654"/>
      <c r="MI373" s="654"/>
      <c r="MJ373" s="654"/>
      <c r="MK373" s="654"/>
      <c r="ML373" s="654"/>
      <c r="MM373" s="654"/>
      <c r="MN373" s="654"/>
      <c r="MO373" s="654"/>
      <c r="MP373" s="654"/>
      <c r="MQ373" s="654"/>
      <c r="MR373" s="654"/>
      <c r="MS373" s="654"/>
      <c r="MT373" s="654"/>
      <c r="MU373" s="654"/>
      <c r="MV373" s="654"/>
      <c r="MW373" s="654"/>
      <c r="MX373" s="654"/>
      <c r="MY373" s="654"/>
      <c r="MZ373" s="654"/>
      <c r="NA373" s="654"/>
      <c r="NB373" s="654"/>
      <c r="NC373" s="654"/>
      <c r="ND373" s="654"/>
      <c r="NE373" s="654"/>
      <c r="NF373" s="654"/>
      <c r="NG373" s="654"/>
      <c r="NH373" s="654"/>
      <c r="NI373" s="654"/>
      <c r="NJ373" s="654"/>
      <c r="NK373" s="654"/>
      <c r="NL373" s="654"/>
      <c r="NM373" s="654"/>
      <c r="NN373" s="654"/>
      <c r="NO373" s="654"/>
      <c r="NP373" s="654"/>
      <c r="NQ373" s="654"/>
      <c r="NR373" s="654"/>
      <c r="NS373" s="654"/>
      <c r="NT373" s="654"/>
      <c r="NU373" s="654"/>
      <c r="NV373" s="654"/>
      <c r="NW373" s="654"/>
      <c r="NX373" s="654"/>
      <c r="NY373" s="654"/>
      <c r="NZ373" s="654"/>
      <c r="OA373" s="654"/>
      <c r="OB373" s="654"/>
      <c r="OC373" s="654"/>
      <c r="OD373" s="654"/>
      <c r="OE373" s="654"/>
      <c r="OF373" s="654"/>
      <c r="OG373" s="654"/>
      <c r="OH373" s="654"/>
      <c r="OI373" s="654"/>
      <c r="OJ373" s="654"/>
      <c r="OK373" s="654"/>
      <c r="OL373" s="654"/>
      <c r="OM373" s="654"/>
      <c r="ON373" s="654"/>
      <c r="OO373" s="654"/>
      <c r="OP373" s="654"/>
      <c r="OQ373" s="654"/>
      <c r="OR373" s="654"/>
      <c r="OS373" s="654"/>
      <c r="OT373" s="654"/>
      <c r="OU373" s="654"/>
      <c r="OV373" s="654"/>
      <c r="OW373" s="654"/>
      <c r="OX373" s="654"/>
      <c r="OY373" s="654"/>
      <c r="OZ373" s="654"/>
      <c r="PA373" s="654"/>
      <c r="PB373" s="654"/>
      <c r="PC373" s="654"/>
      <c r="PD373" s="654"/>
      <c r="PE373" s="654"/>
      <c r="PF373" s="654"/>
      <c r="PG373" s="654"/>
      <c r="PH373" s="654"/>
      <c r="PI373" s="654"/>
      <c r="PJ373" s="654"/>
      <c r="PK373" s="654"/>
      <c r="PL373" s="654"/>
      <c r="PM373" s="654"/>
      <c r="PN373" s="654"/>
      <c r="PO373" s="654"/>
      <c r="PP373" s="654"/>
      <c r="PQ373" s="654"/>
      <c r="PR373" s="654"/>
      <c r="PS373" s="654"/>
      <c r="PT373" s="654"/>
      <c r="PU373" s="654"/>
      <c r="PV373" s="654"/>
      <c r="PW373" s="654"/>
      <c r="PX373" s="654"/>
      <c r="PY373" s="654"/>
      <c r="PZ373" s="654"/>
      <c r="QA373" s="654"/>
      <c r="QB373" s="654"/>
      <c r="QC373" s="654"/>
      <c r="QD373" s="654"/>
      <c r="QE373" s="654"/>
      <c r="QF373" s="654"/>
      <c r="QG373" s="654"/>
      <c r="QH373" s="654"/>
      <c r="QI373" s="654"/>
      <c r="QJ373" s="654"/>
      <c r="QK373" s="654"/>
      <c r="QL373" s="654"/>
      <c r="QM373" s="654"/>
      <c r="QN373" s="654"/>
      <c r="QO373" s="654"/>
      <c r="QP373" s="654"/>
      <c r="QQ373" s="654"/>
      <c r="QR373" s="654"/>
      <c r="QS373" s="654"/>
      <c r="QT373" s="654"/>
      <c r="QU373" s="654"/>
      <c r="QV373" s="654"/>
      <c r="QW373" s="654"/>
      <c r="QX373" s="654"/>
      <c r="QY373" s="654"/>
      <c r="QZ373" s="654"/>
      <c r="RA373" s="654"/>
      <c r="RB373" s="654"/>
      <c r="RC373" s="654"/>
      <c r="RD373" s="654"/>
      <c r="RE373" s="654"/>
      <c r="RF373" s="654"/>
      <c r="RG373" s="654"/>
      <c r="RH373" s="654"/>
      <c r="RI373" s="654"/>
      <c r="RJ373" s="654"/>
      <c r="RK373" s="654"/>
      <c r="RL373" s="654"/>
      <c r="RM373" s="654"/>
      <c r="RN373" s="654"/>
      <c r="RO373" s="654"/>
      <c r="RP373" s="654"/>
      <c r="RQ373" s="654"/>
      <c r="RR373" s="654"/>
      <c r="RS373" s="654"/>
      <c r="RT373" s="654"/>
      <c r="RU373" s="654"/>
      <c r="RV373" s="654"/>
      <c r="RW373" s="654"/>
      <c r="RX373" s="654"/>
      <c r="RY373" s="654"/>
      <c r="RZ373" s="654"/>
      <c r="SA373" s="654"/>
      <c r="SB373" s="654"/>
      <c r="SC373" s="654"/>
      <c r="SD373" s="654"/>
      <c r="SE373" s="654"/>
      <c r="SF373" s="654"/>
      <c r="SG373" s="654"/>
      <c r="SH373" s="654"/>
      <c r="SI373" s="654"/>
      <c r="SJ373" s="654"/>
      <c r="SK373" s="654"/>
      <c r="SL373" s="654"/>
      <c r="SM373" s="654"/>
      <c r="SN373" s="654"/>
      <c r="SO373" s="654"/>
      <c r="SP373" s="654"/>
      <c r="SQ373" s="654"/>
      <c r="SR373" s="654"/>
      <c r="SS373" s="654"/>
      <c r="ST373" s="654"/>
      <c r="SU373" s="654"/>
      <c r="SV373" s="654"/>
      <c r="SW373" s="654"/>
      <c r="SX373" s="654"/>
      <c r="SY373" s="654"/>
      <c r="SZ373" s="654"/>
      <c r="TA373" s="654"/>
    </row>
    <row r="374" spans="3:521">
      <c r="C374" s="654"/>
      <c r="O374" s="654"/>
      <c r="P374" s="654"/>
      <c r="Q374" s="654"/>
      <c r="R374" s="654"/>
      <c r="S374" s="654"/>
      <c r="T374" s="654"/>
      <c r="U374" s="654"/>
      <c r="V374" s="654"/>
      <c r="W374" s="654"/>
      <c r="X374" s="654"/>
      <c r="Y374" s="654"/>
      <c r="Z374" s="654"/>
      <c r="AA374" s="654"/>
      <c r="RJ374" s="654"/>
      <c r="RK374" s="654"/>
      <c r="RL374" s="654"/>
      <c r="RM374" s="654"/>
      <c r="RN374" s="654"/>
      <c r="RO374" s="654"/>
      <c r="RP374" s="654"/>
      <c r="RQ374" s="654"/>
      <c r="RR374" s="654"/>
      <c r="RS374" s="654"/>
      <c r="RT374" s="654"/>
      <c r="RU374" s="654"/>
      <c r="RV374" s="654"/>
      <c r="RW374" s="654"/>
      <c r="RX374" s="654"/>
      <c r="RY374" s="654"/>
      <c r="RZ374" s="654"/>
      <c r="SA374" s="654"/>
      <c r="SB374" s="654"/>
      <c r="SC374" s="654"/>
      <c r="SD374" s="654"/>
      <c r="SE374" s="654"/>
      <c r="SF374" s="654"/>
      <c r="SG374" s="654"/>
      <c r="SH374" s="654"/>
      <c r="SI374" s="654"/>
      <c r="SJ374" s="654"/>
      <c r="SK374" s="654"/>
      <c r="SL374" s="654"/>
      <c r="SM374" s="654"/>
      <c r="SN374" s="654"/>
      <c r="SO374" s="654"/>
      <c r="SP374" s="654"/>
      <c r="SQ374" s="654"/>
      <c r="SR374" s="654"/>
      <c r="SS374" s="654"/>
      <c r="ST374" s="654"/>
      <c r="SU374" s="654"/>
      <c r="SV374" s="654"/>
      <c r="SW374" s="654"/>
      <c r="SX374" s="654"/>
      <c r="SY374" s="654"/>
      <c r="SZ374" s="654"/>
      <c r="TA374" s="654"/>
    </row>
    <row r="375" spans="3:521">
      <c r="C375" s="654"/>
      <c r="M375" s="654"/>
      <c r="N375" s="654"/>
      <c r="O375" s="654"/>
      <c r="P375" s="654"/>
      <c r="Q375" s="654"/>
      <c r="R375" s="654"/>
      <c r="S375" s="654"/>
      <c r="T375" s="654"/>
      <c r="U375" s="654"/>
      <c r="V375" s="654"/>
      <c r="W375" s="654"/>
      <c r="X375" s="654"/>
      <c r="Y375" s="654"/>
      <c r="Z375" s="654"/>
      <c r="AA375" s="654"/>
      <c r="AB375" s="654"/>
      <c r="AC375" s="654"/>
      <c r="AD375" s="654"/>
      <c r="AE375" s="654"/>
      <c r="AF375" s="654"/>
      <c r="AG375" s="654"/>
      <c r="AH375" s="654"/>
      <c r="AI375" s="654"/>
      <c r="AJ375" s="654"/>
      <c r="AK375" s="654"/>
      <c r="AL375" s="654"/>
      <c r="AM375" s="654"/>
      <c r="AN375" s="654"/>
      <c r="AO375" s="654"/>
      <c r="AP375" s="654"/>
      <c r="AQ375" s="654"/>
      <c r="AR375" s="654"/>
      <c r="AS375" s="654"/>
      <c r="AT375" s="654"/>
      <c r="AU375" s="654"/>
      <c r="AV375" s="654"/>
      <c r="AW375" s="654"/>
      <c r="AX375" s="654"/>
      <c r="AY375" s="654"/>
      <c r="AZ375" s="654"/>
      <c r="BA375" s="654"/>
      <c r="BB375" s="654"/>
      <c r="BC375" s="654"/>
      <c r="BD375" s="654"/>
      <c r="BE375" s="654"/>
      <c r="BF375" s="654"/>
      <c r="BG375" s="654"/>
      <c r="BH375" s="654"/>
      <c r="BI375" s="654"/>
      <c r="BJ375" s="654"/>
      <c r="BK375" s="654"/>
      <c r="BL375" s="654"/>
      <c r="BM375" s="654"/>
      <c r="BN375" s="654"/>
      <c r="BO375" s="654"/>
      <c r="BP375" s="654"/>
      <c r="BQ375" s="654"/>
      <c r="BR375" s="654"/>
      <c r="BS375" s="654"/>
      <c r="BT375" s="654"/>
      <c r="BU375" s="654"/>
      <c r="BV375" s="654"/>
      <c r="BW375" s="654"/>
      <c r="BX375" s="654"/>
      <c r="BY375" s="654"/>
      <c r="BZ375" s="654"/>
      <c r="CA375" s="654"/>
      <c r="CB375" s="654"/>
      <c r="CC375" s="654"/>
      <c r="CD375" s="654"/>
      <c r="CE375" s="654"/>
      <c r="CF375" s="654"/>
      <c r="CG375" s="654"/>
      <c r="CH375" s="654"/>
      <c r="CI375" s="654"/>
      <c r="CJ375" s="654"/>
      <c r="CK375" s="654"/>
      <c r="CL375" s="654"/>
      <c r="CM375" s="654"/>
      <c r="CN375" s="654"/>
      <c r="CO375" s="654"/>
      <c r="CP375" s="654"/>
      <c r="CQ375" s="654"/>
      <c r="CR375" s="654"/>
      <c r="CS375" s="654"/>
      <c r="CT375" s="654"/>
      <c r="CU375" s="654"/>
      <c r="CV375" s="654"/>
      <c r="CW375" s="654"/>
      <c r="CX375" s="654"/>
      <c r="CY375" s="654"/>
      <c r="CZ375" s="654"/>
      <c r="DA375" s="654"/>
      <c r="DB375" s="654"/>
      <c r="DC375" s="654"/>
      <c r="DD375" s="654"/>
      <c r="DE375" s="654"/>
      <c r="DF375" s="654"/>
      <c r="DG375" s="654"/>
      <c r="DH375" s="654"/>
      <c r="DI375" s="654"/>
      <c r="DJ375" s="654"/>
      <c r="DK375" s="654"/>
      <c r="DL375" s="654"/>
      <c r="DM375" s="654"/>
      <c r="DN375" s="654"/>
      <c r="DO375" s="654"/>
      <c r="DP375" s="654"/>
      <c r="DQ375" s="654"/>
      <c r="DR375" s="654"/>
      <c r="DS375" s="654"/>
      <c r="DT375" s="654"/>
      <c r="DU375" s="654"/>
      <c r="DV375" s="654"/>
      <c r="DW375" s="654"/>
      <c r="DX375" s="654"/>
      <c r="DY375" s="654"/>
      <c r="DZ375" s="654"/>
      <c r="EA375" s="654"/>
      <c r="EB375" s="654"/>
      <c r="EC375" s="654"/>
      <c r="ED375" s="654"/>
      <c r="EE375" s="654"/>
      <c r="EF375" s="654"/>
      <c r="EG375" s="654"/>
      <c r="EH375" s="654"/>
      <c r="EI375" s="654"/>
      <c r="EJ375" s="654"/>
      <c r="EK375" s="654"/>
      <c r="EL375" s="654"/>
      <c r="EM375" s="654"/>
      <c r="EN375" s="654"/>
      <c r="EO375" s="654"/>
      <c r="EP375" s="654"/>
      <c r="EQ375" s="654"/>
      <c r="ER375" s="654"/>
      <c r="ES375" s="654"/>
      <c r="ET375" s="654"/>
      <c r="EU375" s="654"/>
      <c r="EV375" s="654"/>
      <c r="EW375" s="654"/>
      <c r="EX375" s="654"/>
      <c r="EY375" s="654"/>
      <c r="EZ375" s="654"/>
      <c r="FA375" s="654"/>
      <c r="FB375" s="654"/>
      <c r="FC375" s="654"/>
      <c r="FD375" s="654"/>
      <c r="FE375" s="654"/>
      <c r="FF375" s="654"/>
      <c r="FG375" s="654"/>
      <c r="FH375" s="654"/>
      <c r="FI375" s="654"/>
      <c r="FJ375" s="654"/>
      <c r="FK375" s="654"/>
      <c r="FL375" s="654"/>
      <c r="FM375" s="654"/>
      <c r="FN375" s="654"/>
      <c r="FO375" s="654"/>
      <c r="FP375" s="654"/>
      <c r="FQ375" s="654"/>
      <c r="FR375" s="654"/>
      <c r="FS375" s="654"/>
      <c r="FT375" s="654"/>
      <c r="FU375" s="654"/>
      <c r="FV375" s="654"/>
      <c r="FW375" s="654"/>
      <c r="FX375" s="654"/>
      <c r="FY375" s="654"/>
      <c r="FZ375" s="654"/>
      <c r="GA375" s="654"/>
      <c r="GB375" s="654"/>
      <c r="GC375" s="654"/>
      <c r="GD375" s="654"/>
      <c r="GE375" s="654"/>
      <c r="GF375" s="654"/>
      <c r="GG375" s="654"/>
      <c r="GH375" s="654"/>
      <c r="GI375" s="654"/>
      <c r="GJ375" s="654"/>
      <c r="GK375" s="654"/>
      <c r="GL375" s="654"/>
      <c r="GM375" s="654"/>
      <c r="GN375" s="654"/>
      <c r="GO375" s="654"/>
      <c r="GP375" s="654"/>
      <c r="GQ375" s="654"/>
      <c r="GR375" s="654"/>
      <c r="GS375" s="654"/>
      <c r="GT375" s="654"/>
      <c r="GU375" s="654"/>
      <c r="GV375" s="654"/>
      <c r="GW375" s="654"/>
      <c r="GX375" s="654"/>
      <c r="GY375" s="654"/>
      <c r="GZ375" s="654"/>
      <c r="HA375" s="654"/>
      <c r="HB375" s="654"/>
      <c r="HC375" s="654"/>
      <c r="HD375" s="654"/>
      <c r="HE375" s="654"/>
      <c r="HF375" s="654"/>
      <c r="HG375" s="654"/>
      <c r="HH375" s="654"/>
      <c r="HI375" s="654"/>
      <c r="HJ375" s="654"/>
      <c r="HK375" s="654"/>
      <c r="HL375" s="654"/>
      <c r="HM375" s="654"/>
      <c r="HN375" s="654"/>
      <c r="HO375" s="654"/>
      <c r="HP375" s="654"/>
      <c r="HQ375" s="654"/>
      <c r="HR375" s="654"/>
      <c r="HS375" s="654"/>
      <c r="HT375" s="654"/>
      <c r="HU375" s="654"/>
      <c r="HV375" s="654"/>
      <c r="HW375" s="654"/>
      <c r="HX375" s="654"/>
      <c r="HY375" s="654"/>
      <c r="HZ375" s="654"/>
      <c r="IA375" s="654"/>
      <c r="IB375" s="654"/>
      <c r="IC375" s="654"/>
      <c r="ID375" s="654"/>
      <c r="IE375" s="654"/>
      <c r="IF375" s="654"/>
      <c r="IG375" s="654"/>
      <c r="IH375" s="654"/>
      <c r="II375" s="654"/>
      <c r="IJ375" s="654"/>
      <c r="IK375" s="654"/>
      <c r="IL375" s="654"/>
      <c r="IM375" s="654"/>
      <c r="IN375" s="654"/>
      <c r="IO375" s="654"/>
      <c r="IP375" s="654"/>
      <c r="IQ375" s="654"/>
      <c r="IR375" s="654"/>
      <c r="IS375" s="654"/>
      <c r="IT375" s="654"/>
      <c r="IU375" s="654"/>
      <c r="IV375" s="654"/>
      <c r="IW375" s="654"/>
      <c r="IX375" s="654"/>
      <c r="IY375" s="654"/>
      <c r="IZ375" s="654"/>
      <c r="JA375" s="654"/>
      <c r="JB375" s="654"/>
      <c r="JC375" s="654"/>
      <c r="JD375" s="654"/>
      <c r="JE375" s="654"/>
      <c r="JF375" s="654"/>
      <c r="JG375" s="654"/>
      <c r="JH375" s="654"/>
      <c r="JI375" s="654"/>
      <c r="JJ375" s="654"/>
      <c r="JK375" s="654"/>
      <c r="JL375" s="654"/>
      <c r="JM375" s="654"/>
      <c r="JN375" s="654"/>
      <c r="JO375" s="654"/>
      <c r="JP375" s="654"/>
      <c r="JQ375" s="654"/>
      <c r="JR375" s="654"/>
      <c r="JS375" s="654"/>
      <c r="JT375" s="654"/>
      <c r="JU375" s="654"/>
      <c r="JV375" s="654"/>
      <c r="JW375" s="654"/>
      <c r="JX375" s="654"/>
      <c r="JY375" s="654"/>
      <c r="JZ375" s="654"/>
      <c r="KA375" s="654"/>
      <c r="KB375" s="654"/>
      <c r="KC375" s="654"/>
      <c r="KD375" s="654"/>
      <c r="KE375" s="654"/>
      <c r="KF375" s="654"/>
      <c r="KG375" s="654"/>
      <c r="KH375" s="654"/>
      <c r="KI375" s="654"/>
      <c r="KJ375" s="654"/>
      <c r="KK375" s="654"/>
      <c r="KL375" s="654"/>
      <c r="KM375" s="654"/>
      <c r="KN375" s="654"/>
      <c r="KO375" s="654"/>
      <c r="KP375" s="654"/>
      <c r="KQ375" s="654"/>
      <c r="KR375" s="654"/>
      <c r="KS375" s="654"/>
      <c r="KT375" s="654"/>
      <c r="KU375" s="654"/>
      <c r="KV375" s="654"/>
      <c r="KW375" s="654"/>
      <c r="KX375" s="654"/>
      <c r="KY375" s="654"/>
      <c r="KZ375" s="654"/>
      <c r="LA375" s="654"/>
      <c r="LB375" s="654"/>
      <c r="LC375" s="654"/>
      <c r="LD375" s="654"/>
      <c r="LE375" s="654"/>
      <c r="LF375" s="654"/>
      <c r="LG375" s="654"/>
      <c r="LH375" s="654"/>
      <c r="LI375" s="654"/>
      <c r="LJ375" s="654"/>
      <c r="LK375" s="654"/>
      <c r="LL375" s="654"/>
      <c r="LM375" s="654"/>
      <c r="LN375" s="654"/>
      <c r="LO375" s="654"/>
      <c r="LP375" s="654"/>
      <c r="LQ375" s="654"/>
      <c r="LR375" s="654"/>
      <c r="LS375" s="654"/>
      <c r="LT375" s="654"/>
      <c r="LU375" s="654"/>
      <c r="LV375" s="654"/>
      <c r="LW375" s="654"/>
      <c r="LX375" s="654"/>
      <c r="LY375" s="654"/>
      <c r="LZ375" s="654"/>
      <c r="MA375" s="654"/>
      <c r="MB375" s="654"/>
      <c r="MC375" s="654"/>
      <c r="MD375" s="654"/>
      <c r="ME375" s="654"/>
      <c r="MF375" s="654"/>
      <c r="MG375" s="654"/>
      <c r="MH375" s="654"/>
      <c r="MI375" s="654"/>
      <c r="MJ375" s="654"/>
      <c r="MK375" s="654"/>
      <c r="ML375" s="654"/>
      <c r="MM375" s="654"/>
      <c r="MN375" s="654"/>
      <c r="MO375" s="654"/>
      <c r="MP375" s="654"/>
      <c r="MQ375" s="654"/>
      <c r="MR375" s="654"/>
      <c r="MS375" s="654"/>
      <c r="MT375" s="654"/>
      <c r="MU375" s="654"/>
      <c r="MV375" s="654"/>
      <c r="MW375" s="654"/>
      <c r="MX375" s="654"/>
      <c r="MY375" s="654"/>
      <c r="MZ375" s="654"/>
      <c r="NA375" s="654"/>
      <c r="NB375" s="654"/>
      <c r="NC375" s="654"/>
      <c r="ND375" s="654"/>
      <c r="NE375" s="654"/>
      <c r="NF375" s="654"/>
      <c r="NG375" s="654"/>
      <c r="NH375" s="654"/>
      <c r="NI375" s="654"/>
      <c r="NJ375" s="654"/>
      <c r="NK375" s="654"/>
      <c r="NL375" s="654"/>
      <c r="NM375" s="654"/>
      <c r="NN375" s="654"/>
      <c r="NO375" s="654"/>
      <c r="NP375" s="654"/>
      <c r="NQ375" s="654"/>
      <c r="NR375" s="654"/>
      <c r="NS375" s="654"/>
      <c r="NT375" s="654"/>
      <c r="NU375" s="654"/>
      <c r="NV375" s="654"/>
      <c r="NW375" s="654"/>
      <c r="NX375" s="654"/>
      <c r="NY375" s="654"/>
      <c r="NZ375" s="654"/>
      <c r="OA375" s="654"/>
      <c r="OB375" s="654"/>
      <c r="OC375" s="654"/>
      <c r="OD375" s="654"/>
      <c r="OE375" s="654"/>
      <c r="OF375" s="654"/>
      <c r="OG375" s="654"/>
      <c r="OH375" s="654"/>
      <c r="OI375" s="654"/>
      <c r="OJ375" s="654"/>
      <c r="OK375" s="654"/>
      <c r="OL375" s="654"/>
      <c r="OM375" s="654"/>
      <c r="ON375" s="654"/>
      <c r="OO375" s="654"/>
      <c r="OP375" s="654"/>
      <c r="OQ375" s="654"/>
      <c r="OR375" s="654"/>
      <c r="OS375" s="654"/>
      <c r="OT375" s="654"/>
      <c r="OU375" s="654"/>
      <c r="OV375" s="654"/>
      <c r="OW375" s="654"/>
      <c r="OX375" s="654"/>
      <c r="OY375" s="654"/>
      <c r="OZ375" s="654"/>
      <c r="PA375" s="654"/>
      <c r="PB375" s="654"/>
      <c r="PC375" s="654"/>
      <c r="PD375" s="654"/>
      <c r="PE375" s="654"/>
      <c r="PF375" s="654"/>
      <c r="PG375" s="654"/>
      <c r="PH375" s="654"/>
      <c r="PI375" s="654"/>
      <c r="PJ375" s="654"/>
      <c r="PK375" s="654"/>
      <c r="PL375" s="654"/>
      <c r="PM375" s="654"/>
      <c r="PN375" s="654"/>
      <c r="PO375" s="654"/>
      <c r="PP375" s="654"/>
      <c r="PQ375" s="654"/>
      <c r="PR375" s="654"/>
      <c r="PS375" s="654"/>
      <c r="PT375" s="654"/>
      <c r="PU375" s="654"/>
      <c r="PV375" s="654"/>
      <c r="PW375" s="654"/>
      <c r="PX375" s="654"/>
      <c r="PY375" s="654"/>
      <c r="PZ375" s="654"/>
      <c r="QA375" s="654"/>
      <c r="QB375" s="654"/>
      <c r="QC375" s="654"/>
      <c r="QD375" s="654"/>
      <c r="QE375" s="654"/>
      <c r="QF375" s="654"/>
      <c r="QG375" s="654"/>
      <c r="QH375" s="654"/>
      <c r="QI375" s="654"/>
      <c r="QJ375" s="654"/>
      <c r="QK375" s="654"/>
      <c r="QL375" s="654"/>
      <c r="QM375" s="654"/>
      <c r="QN375" s="654"/>
      <c r="QO375" s="654"/>
      <c r="QP375" s="654"/>
      <c r="QQ375" s="654"/>
      <c r="QR375" s="654"/>
      <c r="QS375" s="654"/>
      <c r="QT375" s="654"/>
      <c r="QU375" s="654"/>
      <c r="QV375" s="654"/>
      <c r="QW375" s="654"/>
      <c r="QX375" s="654"/>
      <c r="QY375" s="654"/>
      <c r="QZ375" s="654"/>
      <c r="RA375" s="654"/>
      <c r="RB375" s="654"/>
      <c r="RC375" s="654"/>
      <c r="RD375" s="654"/>
      <c r="RE375" s="654"/>
      <c r="RF375" s="654"/>
      <c r="RG375" s="654"/>
      <c r="RH375" s="654"/>
      <c r="RI375" s="654"/>
      <c r="RJ375" s="654"/>
      <c r="RK375" s="654"/>
      <c r="RL375" s="654"/>
      <c r="RM375" s="654"/>
      <c r="RN375" s="654"/>
      <c r="RO375" s="654"/>
      <c r="RP375" s="654"/>
      <c r="RQ375" s="654"/>
      <c r="RR375" s="654"/>
      <c r="RS375" s="654"/>
      <c r="RT375" s="654"/>
      <c r="RU375" s="654"/>
      <c r="RV375" s="654"/>
      <c r="RW375" s="654"/>
      <c r="RX375" s="654"/>
      <c r="RY375" s="654"/>
      <c r="RZ375" s="654"/>
      <c r="SA375" s="654"/>
      <c r="SB375" s="654"/>
      <c r="SC375" s="654"/>
      <c r="SD375" s="654"/>
      <c r="SE375" s="654"/>
      <c r="SF375" s="654"/>
      <c r="SG375" s="654"/>
      <c r="SH375" s="654"/>
      <c r="SI375" s="654"/>
      <c r="SJ375" s="654"/>
      <c r="SK375" s="654"/>
      <c r="SL375" s="654"/>
      <c r="SM375" s="654"/>
      <c r="SN375" s="654"/>
      <c r="SO375" s="654"/>
      <c r="SP375" s="654"/>
      <c r="SQ375" s="654"/>
      <c r="SR375" s="654"/>
      <c r="SS375" s="654"/>
      <c r="ST375" s="654"/>
      <c r="SU375" s="654"/>
      <c r="SV375" s="654"/>
      <c r="SW375" s="654"/>
      <c r="SX375" s="654"/>
      <c r="SY375" s="654"/>
      <c r="SZ375" s="654"/>
      <c r="TA375" s="654"/>
    </row>
    <row r="376" spans="3:521">
      <c r="C376" s="654"/>
      <c r="J376" s="654"/>
      <c r="K376" s="654"/>
      <c r="L376" s="654"/>
      <c r="M376" s="654"/>
      <c r="N376" s="654"/>
      <c r="O376" s="654"/>
      <c r="P376" s="654"/>
      <c r="Q376" s="654"/>
      <c r="R376" s="654"/>
      <c r="S376" s="654"/>
      <c r="T376" s="654"/>
      <c r="U376" s="654"/>
      <c r="V376" s="654"/>
      <c r="W376" s="654"/>
      <c r="X376" s="654"/>
      <c r="Y376" s="654"/>
      <c r="Z376" s="654"/>
      <c r="AA376" s="654"/>
      <c r="AB376" s="654"/>
      <c r="AC376" s="654"/>
      <c r="AD376" s="654"/>
      <c r="AE376" s="654"/>
      <c r="AF376" s="654"/>
      <c r="AG376" s="654"/>
      <c r="AH376" s="654"/>
      <c r="AI376" s="654"/>
      <c r="AJ376" s="654"/>
      <c r="AK376" s="654"/>
      <c r="AL376" s="654"/>
      <c r="AM376" s="654"/>
      <c r="AN376" s="654"/>
      <c r="AO376" s="654"/>
      <c r="AP376" s="654"/>
      <c r="AQ376" s="654"/>
      <c r="AR376" s="654"/>
      <c r="AS376" s="654"/>
      <c r="AT376" s="654"/>
      <c r="AU376" s="654"/>
      <c r="AV376" s="654"/>
      <c r="AW376" s="654"/>
      <c r="AX376" s="654"/>
      <c r="AY376" s="654"/>
      <c r="AZ376" s="654"/>
      <c r="BA376" s="654"/>
      <c r="BB376" s="654"/>
      <c r="BC376" s="654"/>
      <c r="BD376" s="654"/>
      <c r="BE376" s="654"/>
      <c r="BF376" s="654"/>
      <c r="BG376" s="654"/>
      <c r="BH376" s="654"/>
      <c r="BI376" s="654"/>
      <c r="BJ376" s="654"/>
      <c r="BK376" s="654"/>
      <c r="BL376" s="654"/>
      <c r="BM376" s="654"/>
      <c r="BN376" s="654"/>
      <c r="BO376" s="654"/>
      <c r="BP376" s="654"/>
      <c r="BQ376" s="654"/>
      <c r="BR376" s="654"/>
      <c r="BS376" s="654"/>
      <c r="BT376" s="654"/>
      <c r="BU376" s="654"/>
      <c r="BV376" s="654"/>
      <c r="BW376" s="654"/>
      <c r="BX376" s="654"/>
      <c r="BY376" s="654"/>
      <c r="BZ376" s="654"/>
      <c r="CA376" s="654"/>
      <c r="CB376" s="654"/>
      <c r="CC376" s="654"/>
      <c r="CD376" s="654"/>
      <c r="CE376" s="654"/>
      <c r="CF376" s="654"/>
      <c r="CG376" s="654"/>
      <c r="CH376" s="654"/>
      <c r="CI376" s="654"/>
      <c r="CJ376" s="654"/>
      <c r="CK376" s="654"/>
      <c r="CL376" s="654"/>
      <c r="CM376" s="654"/>
      <c r="CN376" s="654"/>
      <c r="CO376" s="654"/>
      <c r="CP376" s="654"/>
      <c r="CQ376" s="654"/>
      <c r="CR376" s="654"/>
      <c r="CS376" s="654"/>
      <c r="CT376" s="654"/>
      <c r="CU376" s="654"/>
      <c r="CV376" s="654"/>
      <c r="CW376" s="654"/>
      <c r="CX376" s="654"/>
      <c r="CY376" s="654"/>
      <c r="CZ376" s="654"/>
      <c r="DA376" s="654"/>
      <c r="DB376" s="654"/>
      <c r="DC376" s="654"/>
      <c r="DD376" s="654"/>
      <c r="DE376" s="654"/>
      <c r="DF376" s="654"/>
      <c r="DG376" s="654"/>
      <c r="DH376" s="654"/>
      <c r="DI376" s="654"/>
      <c r="DJ376" s="654"/>
      <c r="DK376" s="654"/>
      <c r="DL376" s="654"/>
      <c r="DM376" s="654"/>
      <c r="DN376" s="654"/>
      <c r="DO376" s="654"/>
      <c r="DP376" s="654"/>
      <c r="DQ376" s="654"/>
      <c r="DR376" s="654"/>
      <c r="DS376" s="654"/>
      <c r="DT376" s="654"/>
      <c r="DU376" s="654"/>
      <c r="DV376" s="654"/>
      <c r="DW376" s="654"/>
      <c r="DX376" s="654"/>
      <c r="DY376" s="654"/>
      <c r="DZ376" s="654"/>
      <c r="EA376" s="654"/>
      <c r="EB376" s="654"/>
      <c r="EC376" s="654"/>
      <c r="ED376" s="654"/>
      <c r="EE376" s="654"/>
      <c r="EF376" s="654"/>
      <c r="EG376" s="654"/>
      <c r="EH376" s="654"/>
      <c r="EI376" s="654"/>
      <c r="EJ376" s="654"/>
      <c r="EK376" s="654"/>
      <c r="EL376" s="654"/>
      <c r="EM376" s="654"/>
      <c r="EN376" s="654"/>
      <c r="EO376" s="654"/>
      <c r="EP376" s="654"/>
      <c r="EQ376" s="654"/>
      <c r="ER376" s="654"/>
      <c r="ES376" s="654"/>
      <c r="ET376" s="654"/>
      <c r="EU376" s="654"/>
      <c r="EV376" s="654"/>
      <c r="EW376" s="654"/>
      <c r="EX376" s="654"/>
      <c r="EY376" s="654"/>
      <c r="EZ376" s="654"/>
      <c r="FA376" s="654"/>
      <c r="FB376" s="654"/>
      <c r="FC376" s="654"/>
      <c r="FD376" s="654"/>
      <c r="FE376" s="654"/>
      <c r="FF376" s="654"/>
      <c r="FG376" s="654"/>
      <c r="FH376" s="654"/>
      <c r="FI376" s="654"/>
      <c r="FJ376" s="654"/>
      <c r="FK376" s="654"/>
      <c r="FL376" s="654"/>
      <c r="FM376" s="654"/>
      <c r="FN376" s="654"/>
      <c r="FO376" s="654"/>
      <c r="FP376" s="654"/>
      <c r="FQ376" s="654"/>
      <c r="FR376" s="654"/>
      <c r="FS376" s="654"/>
      <c r="FT376" s="654"/>
      <c r="FU376" s="654"/>
      <c r="FV376" s="654"/>
      <c r="FW376" s="654"/>
      <c r="FX376" s="654"/>
      <c r="FY376" s="654"/>
      <c r="FZ376" s="654"/>
      <c r="GA376" s="654"/>
      <c r="GB376" s="654"/>
      <c r="GC376" s="654"/>
      <c r="GD376" s="654"/>
      <c r="GE376" s="654"/>
      <c r="GF376" s="654"/>
      <c r="GG376" s="654"/>
      <c r="GH376" s="654"/>
      <c r="GI376" s="654"/>
      <c r="GJ376" s="654"/>
      <c r="GK376" s="654"/>
      <c r="GL376" s="654"/>
      <c r="GM376" s="654"/>
      <c r="GN376" s="654"/>
      <c r="GO376" s="654"/>
      <c r="GP376" s="654"/>
      <c r="GQ376" s="654"/>
      <c r="GR376" s="654"/>
      <c r="GS376" s="654"/>
      <c r="GT376" s="654"/>
      <c r="GU376" s="654"/>
      <c r="GV376" s="654"/>
      <c r="GW376" s="654"/>
      <c r="GX376" s="654"/>
      <c r="GY376" s="654"/>
      <c r="GZ376" s="654"/>
      <c r="HA376" s="654"/>
      <c r="HB376" s="654"/>
      <c r="HC376" s="654"/>
      <c r="HD376" s="654"/>
      <c r="HE376" s="654"/>
      <c r="HF376" s="654"/>
      <c r="HG376" s="654"/>
      <c r="HH376" s="654"/>
      <c r="HI376" s="654"/>
      <c r="HJ376" s="654"/>
      <c r="HK376" s="654"/>
      <c r="HL376" s="654"/>
      <c r="HM376" s="654"/>
      <c r="HN376" s="654"/>
      <c r="HO376" s="654"/>
      <c r="HP376" s="654"/>
      <c r="HQ376" s="654"/>
      <c r="HR376" s="654"/>
      <c r="HS376" s="654"/>
      <c r="HT376" s="654"/>
      <c r="HU376" s="654"/>
      <c r="HV376" s="654"/>
      <c r="HW376" s="654"/>
      <c r="HX376" s="654"/>
      <c r="HY376" s="654"/>
      <c r="HZ376" s="654"/>
      <c r="IA376" s="654"/>
      <c r="IB376" s="654"/>
      <c r="IC376" s="654"/>
      <c r="ID376" s="654"/>
      <c r="IE376" s="654"/>
      <c r="IF376" s="654"/>
      <c r="IG376" s="654"/>
      <c r="IH376" s="654"/>
      <c r="II376" s="654"/>
      <c r="IJ376" s="654"/>
      <c r="IK376" s="654"/>
      <c r="IL376" s="654"/>
      <c r="IM376" s="654"/>
      <c r="IN376" s="654"/>
      <c r="IO376" s="654"/>
      <c r="IP376" s="654"/>
      <c r="IQ376" s="654"/>
      <c r="IR376" s="654"/>
      <c r="IS376" s="654"/>
      <c r="IT376" s="654"/>
      <c r="IU376" s="654"/>
      <c r="IV376" s="654"/>
      <c r="IW376" s="654"/>
      <c r="IX376" s="654"/>
      <c r="IY376" s="654"/>
      <c r="IZ376" s="654"/>
      <c r="JA376" s="654"/>
      <c r="JB376" s="654"/>
      <c r="JC376" s="654"/>
      <c r="JD376" s="654"/>
      <c r="JE376" s="654"/>
      <c r="JF376" s="654"/>
      <c r="JG376" s="654"/>
      <c r="JH376" s="654"/>
      <c r="JI376" s="654"/>
      <c r="JJ376" s="654"/>
      <c r="JK376" s="654"/>
      <c r="JL376" s="654"/>
      <c r="JM376" s="654"/>
      <c r="JN376" s="654"/>
      <c r="JO376" s="654"/>
      <c r="JP376" s="654"/>
      <c r="JQ376" s="654"/>
      <c r="JR376" s="654"/>
      <c r="JS376" s="654"/>
      <c r="JT376" s="654"/>
      <c r="JU376" s="654"/>
      <c r="JV376" s="654"/>
      <c r="JW376" s="654"/>
      <c r="JX376" s="654"/>
      <c r="JY376" s="654"/>
      <c r="JZ376" s="654"/>
      <c r="KA376" s="654"/>
      <c r="KB376" s="654"/>
      <c r="KC376" s="654"/>
      <c r="KD376" s="654"/>
      <c r="KE376" s="654"/>
      <c r="KF376" s="654"/>
      <c r="KG376" s="654"/>
      <c r="KH376" s="654"/>
      <c r="KI376" s="654"/>
      <c r="KJ376" s="654"/>
      <c r="KK376" s="654"/>
      <c r="KL376" s="654"/>
      <c r="KM376" s="654"/>
      <c r="KN376" s="654"/>
      <c r="KO376" s="654"/>
      <c r="KP376" s="654"/>
      <c r="KQ376" s="654"/>
      <c r="KR376" s="654"/>
      <c r="KS376" s="654"/>
      <c r="KT376" s="654"/>
      <c r="KU376" s="654"/>
      <c r="KV376" s="654"/>
      <c r="KW376" s="654"/>
      <c r="KX376" s="654"/>
      <c r="KY376" s="654"/>
      <c r="KZ376" s="654"/>
      <c r="LA376" s="654"/>
      <c r="LB376" s="654"/>
      <c r="LC376" s="654"/>
      <c r="LD376" s="654"/>
      <c r="LE376" s="654"/>
      <c r="LF376" s="654"/>
      <c r="LG376" s="654"/>
      <c r="LH376" s="654"/>
      <c r="LI376" s="654"/>
      <c r="LJ376" s="654"/>
      <c r="LK376" s="654"/>
      <c r="LL376" s="654"/>
      <c r="LM376" s="654"/>
      <c r="LN376" s="654"/>
      <c r="LO376" s="654"/>
      <c r="LP376" s="654"/>
      <c r="LQ376" s="654"/>
      <c r="LR376" s="654"/>
      <c r="LS376" s="654"/>
      <c r="LT376" s="654"/>
      <c r="LU376" s="654"/>
      <c r="LV376" s="654"/>
      <c r="LW376" s="654"/>
      <c r="LX376" s="654"/>
      <c r="LY376" s="654"/>
      <c r="LZ376" s="654"/>
      <c r="MA376" s="654"/>
      <c r="MB376" s="654"/>
      <c r="MC376" s="654"/>
      <c r="MD376" s="654"/>
      <c r="ME376" s="654"/>
      <c r="MF376" s="654"/>
      <c r="MG376" s="654"/>
      <c r="MH376" s="654"/>
      <c r="MI376" s="654"/>
      <c r="MJ376" s="654"/>
      <c r="MK376" s="654"/>
      <c r="ML376" s="654"/>
      <c r="MM376" s="654"/>
      <c r="MN376" s="654"/>
      <c r="MO376" s="654"/>
      <c r="MP376" s="654"/>
      <c r="MQ376" s="654"/>
      <c r="MR376" s="654"/>
      <c r="MS376" s="654"/>
      <c r="MT376" s="654"/>
      <c r="MU376" s="654"/>
      <c r="MV376" s="654"/>
      <c r="MW376" s="654"/>
      <c r="MX376" s="654"/>
      <c r="MY376" s="654"/>
      <c r="MZ376" s="654"/>
      <c r="NA376" s="654"/>
      <c r="NB376" s="654"/>
      <c r="NC376" s="654"/>
      <c r="ND376" s="654"/>
      <c r="NE376" s="654"/>
      <c r="NF376" s="654"/>
      <c r="NG376" s="654"/>
      <c r="NH376" s="654"/>
      <c r="NI376" s="654"/>
      <c r="NJ376" s="654"/>
      <c r="NK376" s="654"/>
      <c r="NL376" s="654"/>
      <c r="NM376" s="654"/>
      <c r="NN376" s="654"/>
      <c r="NO376" s="654"/>
      <c r="NP376" s="654"/>
      <c r="NQ376" s="654"/>
      <c r="NR376" s="654"/>
      <c r="NS376" s="654"/>
      <c r="NT376" s="654"/>
      <c r="NU376" s="654"/>
      <c r="NV376" s="654"/>
      <c r="NW376" s="654"/>
      <c r="NX376" s="654"/>
      <c r="NY376" s="654"/>
      <c r="NZ376" s="654"/>
      <c r="OA376" s="654"/>
      <c r="OB376" s="654"/>
      <c r="OC376" s="654"/>
      <c r="OD376" s="654"/>
      <c r="OE376" s="654"/>
      <c r="OF376" s="654"/>
      <c r="OG376" s="654"/>
      <c r="OH376" s="654"/>
      <c r="OI376" s="654"/>
      <c r="OJ376" s="654"/>
      <c r="OK376" s="654"/>
      <c r="OL376" s="654"/>
      <c r="OM376" s="654"/>
      <c r="ON376" s="654"/>
      <c r="OO376" s="654"/>
      <c r="OP376" s="654"/>
      <c r="OQ376" s="654"/>
      <c r="OR376" s="654"/>
      <c r="OS376" s="654"/>
      <c r="OT376" s="654"/>
      <c r="OU376" s="654"/>
      <c r="OV376" s="654"/>
      <c r="OW376" s="654"/>
      <c r="OX376" s="654"/>
      <c r="OY376" s="654"/>
      <c r="OZ376" s="654"/>
      <c r="PA376" s="654"/>
      <c r="PB376" s="654"/>
      <c r="PC376" s="654"/>
      <c r="PD376" s="654"/>
      <c r="PE376" s="654"/>
      <c r="PF376" s="654"/>
      <c r="PG376" s="654"/>
      <c r="PH376" s="654"/>
      <c r="PI376" s="654"/>
      <c r="PJ376" s="654"/>
      <c r="PK376" s="654"/>
      <c r="PL376" s="654"/>
      <c r="PM376" s="654"/>
      <c r="PN376" s="654"/>
      <c r="PO376" s="654"/>
      <c r="PP376" s="654"/>
      <c r="PQ376" s="654"/>
      <c r="PR376" s="654"/>
      <c r="PS376" s="654"/>
      <c r="PT376" s="654"/>
      <c r="PU376" s="654"/>
      <c r="PV376" s="654"/>
      <c r="PW376" s="654"/>
      <c r="PX376" s="654"/>
      <c r="PY376" s="654"/>
      <c r="PZ376" s="654"/>
      <c r="QA376" s="654"/>
      <c r="QB376" s="654"/>
      <c r="QC376" s="654"/>
      <c r="QD376" s="654"/>
      <c r="QE376" s="654"/>
      <c r="QF376" s="654"/>
      <c r="QG376" s="654"/>
      <c r="QH376" s="654"/>
      <c r="QI376" s="654"/>
      <c r="QJ376" s="654"/>
      <c r="QK376" s="654"/>
      <c r="QL376" s="654"/>
      <c r="QM376" s="654"/>
      <c r="QN376" s="654"/>
      <c r="QO376" s="654"/>
      <c r="QP376" s="654"/>
      <c r="QQ376" s="654"/>
      <c r="QR376" s="654"/>
      <c r="QS376" s="654"/>
      <c r="QT376" s="654"/>
      <c r="QU376" s="654"/>
      <c r="QV376" s="654"/>
      <c r="QW376" s="654"/>
      <c r="QX376" s="654"/>
      <c r="QY376" s="654"/>
      <c r="QZ376" s="654"/>
      <c r="RA376" s="654"/>
      <c r="RB376" s="654"/>
      <c r="RC376" s="654"/>
      <c r="RD376" s="654"/>
      <c r="RE376" s="654"/>
      <c r="RF376" s="654"/>
      <c r="RG376" s="654"/>
      <c r="RH376" s="654"/>
      <c r="RI376" s="654"/>
      <c r="RJ376" s="654"/>
      <c r="RK376" s="654"/>
      <c r="RL376" s="654"/>
      <c r="RM376" s="654"/>
      <c r="RN376" s="654"/>
      <c r="RO376" s="654"/>
      <c r="RP376" s="654"/>
      <c r="RQ376" s="654"/>
      <c r="RR376" s="654"/>
      <c r="RS376" s="654"/>
      <c r="RT376" s="654"/>
      <c r="RU376" s="654"/>
      <c r="RV376" s="654"/>
      <c r="RW376" s="654"/>
      <c r="RX376" s="654"/>
      <c r="RY376" s="654"/>
      <c r="RZ376" s="654"/>
      <c r="SA376" s="654"/>
      <c r="SB376" s="654"/>
      <c r="SC376" s="654"/>
      <c r="SD376" s="654"/>
      <c r="SE376" s="654"/>
      <c r="SF376" s="654"/>
      <c r="SG376" s="654"/>
      <c r="SH376" s="654"/>
      <c r="SI376" s="654"/>
      <c r="SJ376" s="654"/>
      <c r="SK376" s="654"/>
      <c r="SL376" s="654"/>
      <c r="SM376" s="654"/>
      <c r="SN376" s="654"/>
      <c r="SO376" s="654"/>
      <c r="SP376" s="654"/>
      <c r="SQ376" s="654"/>
      <c r="SR376" s="654"/>
      <c r="SS376" s="654"/>
      <c r="ST376" s="654"/>
      <c r="SU376" s="654"/>
      <c r="SV376" s="654"/>
      <c r="SW376" s="654"/>
      <c r="SX376" s="654"/>
      <c r="SY376" s="654"/>
      <c r="SZ376" s="654"/>
      <c r="TA376" s="654"/>
    </row>
    <row r="377" spans="3:521">
      <c r="C377" s="654"/>
      <c r="J377" s="654"/>
      <c r="K377" s="654"/>
      <c r="L377" s="654"/>
      <c r="M377" s="654"/>
      <c r="N377" s="654"/>
      <c r="O377" s="654"/>
      <c r="P377" s="654"/>
      <c r="Q377" s="654"/>
      <c r="R377" s="654"/>
      <c r="S377" s="654"/>
      <c r="T377" s="654"/>
      <c r="U377" s="654"/>
      <c r="V377" s="654"/>
      <c r="W377" s="654"/>
      <c r="X377" s="654"/>
      <c r="Y377" s="654"/>
      <c r="Z377" s="654"/>
      <c r="AA377" s="654"/>
      <c r="HI377" s="654"/>
      <c r="HJ377" s="654"/>
      <c r="HK377" s="654"/>
      <c r="HL377" s="654"/>
      <c r="HM377" s="654"/>
      <c r="HN377" s="654"/>
      <c r="HO377" s="654"/>
      <c r="HP377" s="654"/>
      <c r="HQ377" s="654"/>
      <c r="HR377" s="654"/>
      <c r="HS377" s="654"/>
      <c r="HT377" s="654"/>
      <c r="HU377" s="654"/>
      <c r="HV377" s="654"/>
      <c r="HW377" s="654"/>
      <c r="HX377" s="654"/>
      <c r="HY377" s="654"/>
      <c r="HZ377" s="654"/>
      <c r="IA377" s="654"/>
      <c r="IB377" s="654"/>
      <c r="IC377" s="654"/>
      <c r="ID377" s="654"/>
      <c r="IE377" s="654"/>
      <c r="IF377" s="654"/>
      <c r="IG377" s="654"/>
      <c r="IH377" s="654"/>
      <c r="II377" s="654"/>
      <c r="IJ377" s="654"/>
      <c r="IK377" s="654"/>
      <c r="IL377" s="654"/>
      <c r="IM377" s="654"/>
      <c r="IN377" s="654"/>
      <c r="IO377" s="654"/>
      <c r="IP377" s="654"/>
      <c r="IQ377" s="654"/>
      <c r="IR377" s="654"/>
      <c r="IS377" s="654"/>
      <c r="IT377" s="654"/>
      <c r="IU377" s="654"/>
      <c r="IV377" s="654"/>
      <c r="IW377" s="654"/>
      <c r="IX377" s="654"/>
      <c r="IY377" s="654"/>
      <c r="IZ377" s="654"/>
      <c r="JA377" s="654"/>
      <c r="JB377" s="654"/>
      <c r="JC377" s="654"/>
      <c r="JD377" s="654"/>
      <c r="JE377" s="654"/>
      <c r="JF377" s="654"/>
      <c r="JG377" s="654"/>
      <c r="JH377" s="654"/>
      <c r="JI377" s="654"/>
      <c r="JJ377" s="654"/>
      <c r="JK377" s="654"/>
      <c r="JL377" s="654"/>
      <c r="JM377" s="654"/>
      <c r="JN377" s="654"/>
      <c r="JO377" s="654"/>
      <c r="JP377" s="654"/>
      <c r="JQ377" s="654"/>
      <c r="JR377" s="654"/>
      <c r="JS377" s="654"/>
      <c r="JT377" s="654"/>
      <c r="JU377" s="654"/>
      <c r="JV377" s="654"/>
      <c r="JW377" s="654"/>
      <c r="JX377" s="654"/>
      <c r="JY377" s="654"/>
      <c r="JZ377" s="654"/>
      <c r="KA377" s="654"/>
      <c r="KB377" s="654"/>
      <c r="KC377" s="654"/>
      <c r="KD377" s="654"/>
      <c r="KE377" s="654"/>
      <c r="KF377" s="654"/>
      <c r="KG377" s="654"/>
      <c r="KH377" s="654"/>
      <c r="KI377" s="654"/>
      <c r="KJ377" s="654"/>
      <c r="KK377" s="654"/>
      <c r="KL377" s="654"/>
      <c r="KM377" s="654"/>
      <c r="KN377" s="654"/>
      <c r="KO377" s="654"/>
      <c r="KP377" s="654"/>
      <c r="KQ377" s="654"/>
      <c r="KR377" s="654"/>
      <c r="KS377" s="654"/>
      <c r="KT377" s="654"/>
      <c r="KU377" s="654"/>
      <c r="KV377" s="654"/>
      <c r="KW377" s="654"/>
      <c r="KX377" s="654"/>
      <c r="KY377" s="654"/>
      <c r="KZ377" s="654"/>
      <c r="LA377" s="654"/>
      <c r="LB377" s="654"/>
      <c r="LC377" s="654"/>
      <c r="LD377" s="654"/>
      <c r="LE377" s="654"/>
      <c r="LF377" s="654"/>
      <c r="LG377" s="654"/>
      <c r="LH377" s="654"/>
      <c r="LI377" s="654"/>
      <c r="LJ377" s="654"/>
      <c r="LK377" s="654"/>
      <c r="LL377" s="654"/>
      <c r="LM377" s="654"/>
      <c r="LN377" s="654"/>
      <c r="LO377" s="654"/>
      <c r="LP377" s="654"/>
      <c r="LQ377" s="654"/>
      <c r="LR377" s="654"/>
      <c r="LS377" s="654"/>
      <c r="LT377" s="654"/>
      <c r="LU377" s="654"/>
      <c r="LV377" s="654"/>
      <c r="LW377" s="654"/>
      <c r="LX377" s="654"/>
      <c r="LY377" s="654"/>
      <c r="LZ377" s="654"/>
      <c r="MA377" s="654"/>
      <c r="MB377" s="654"/>
      <c r="MC377" s="654"/>
      <c r="MD377" s="654"/>
      <c r="ME377" s="654"/>
      <c r="MF377" s="654"/>
      <c r="MG377" s="654"/>
      <c r="MH377" s="654"/>
      <c r="MI377" s="654"/>
      <c r="MJ377" s="654"/>
      <c r="MK377" s="654"/>
      <c r="ML377" s="654"/>
      <c r="MM377" s="654"/>
      <c r="MN377" s="654"/>
      <c r="MO377" s="654"/>
      <c r="MP377" s="654"/>
      <c r="MQ377" s="654"/>
      <c r="MR377" s="654"/>
      <c r="MS377" s="654"/>
      <c r="MT377" s="654"/>
      <c r="MU377" s="654"/>
      <c r="MV377" s="654"/>
      <c r="MW377" s="654"/>
      <c r="MX377" s="654"/>
      <c r="MY377" s="654"/>
      <c r="MZ377" s="654"/>
      <c r="NA377" s="654"/>
      <c r="NB377" s="654"/>
      <c r="NC377" s="654"/>
      <c r="ND377" s="654"/>
      <c r="NE377" s="654"/>
      <c r="NF377" s="654"/>
      <c r="NG377" s="654"/>
      <c r="NH377" s="654"/>
      <c r="NI377" s="654"/>
      <c r="NJ377" s="654"/>
      <c r="NK377" s="654"/>
      <c r="NL377" s="654"/>
      <c r="NM377" s="654"/>
      <c r="NN377" s="654"/>
      <c r="NO377" s="654"/>
      <c r="NP377" s="654"/>
      <c r="NQ377" s="654"/>
      <c r="NR377" s="654"/>
      <c r="NS377" s="654"/>
      <c r="NT377" s="654"/>
      <c r="NU377" s="654"/>
      <c r="NV377" s="654"/>
      <c r="NW377" s="654"/>
      <c r="NX377" s="654"/>
      <c r="NY377" s="654"/>
      <c r="NZ377" s="654"/>
      <c r="OA377" s="654"/>
      <c r="OB377" s="654"/>
      <c r="OC377" s="654"/>
      <c r="OD377" s="654"/>
      <c r="OE377" s="654"/>
      <c r="OF377" s="654"/>
      <c r="OG377" s="654"/>
      <c r="OH377" s="654"/>
      <c r="OI377" s="654"/>
      <c r="OJ377" s="654"/>
      <c r="OK377" s="654"/>
      <c r="OL377" s="654"/>
      <c r="OM377" s="654"/>
      <c r="ON377" s="654"/>
      <c r="OO377" s="654"/>
      <c r="OP377" s="654"/>
      <c r="OQ377" s="654"/>
      <c r="OR377" s="654"/>
      <c r="OS377" s="654"/>
      <c r="OT377" s="654"/>
      <c r="OU377" s="654"/>
      <c r="OV377" s="654"/>
      <c r="OW377" s="654"/>
      <c r="OX377" s="654"/>
      <c r="OY377" s="654"/>
      <c r="OZ377" s="654"/>
      <c r="PA377" s="654"/>
      <c r="PB377" s="654"/>
      <c r="PC377" s="654"/>
      <c r="PD377" s="654"/>
      <c r="PE377" s="654"/>
      <c r="PF377" s="654"/>
      <c r="PG377" s="654"/>
      <c r="PH377" s="654"/>
      <c r="PI377" s="654"/>
      <c r="PJ377" s="654"/>
      <c r="PK377" s="654"/>
      <c r="PL377" s="654"/>
      <c r="PM377" s="654"/>
      <c r="PN377" s="654"/>
      <c r="PO377" s="654"/>
      <c r="PP377" s="654"/>
      <c r="PQ377" s="654"/>
      <c r="PR377" s="654"/>
      <c r="PS377" s="654"/>
      <c r="PT377" s="654"/>
      <c r="PU377" s="654"/>
      <c r="PV377" s="654"/>
      <c r="PW377" s="654"/>
      <c r="PX377" s="654"/>
      <c r="PY377" s="654"/>
      <c r="PZ377" s="654"/>
      <c r="QA377" s="654"/>
      <c r="QB377" s="654"/>
      <c r="QC377" s="654"/>
      <c r="QD377" s="654"/>
      <c r="QE377" s="654"/>
      <c r="QF377" s="654"/>
      <c r="QG377" s="654"/>
      <c r="QH377" s="654"/>
      <c r="QI377" s="654"/>
      <c r="QJ377" s="654"/>
      <c r="QK377" s="654"/>
      <c r="QL377" s="654"/>
      <c r="QM377" s="654"/>
      <c r="QN377" s="654"/>
      <c r="QO377" s="654"/>
      <c r="QP377" s="654"/>
      <c r="QQ377" s="654"/>
      <c r="QR377" s="654"/>
      <c r="QS377" s="654"/>
      <c r="QT377" s="654"/>
      <c r="QU377" s="654"/>
      <c r="QV377" s="654"/>
      <c r="QW377" s="654"/>
      <c r="QX377" s="654"/>
      <c r="QY377" s="654"/>
      <c r="QZ377" s="654"/>
      <c r="RA377" s="654"/>
      <c r="RB377" s="654"/>
      <c r="RC377" s="654"/>
      <c r="RD377" s="654"/>
      <c r="RE377" s="654"/>
      <c r="RF377" s="654"/>
      <c r="RG377" s="654"/>
      <c r="RH377" s="654"/>
      <c r="RI377" s="654"/>
      <c r="RJ377" s="654"/>
      <c r="RK377" s="654"/>
      <c r="RL377" s="654"/>
      <c r="RM377" s="654"/>
      <c r="RN377" s="654"/>
      <c r="RO377" s="654"/>
      <c r="RP377" s="654"/>
      <c r="RQ377" s="654"/>
      <c r="RR377" s="654"/>
      <c r="RS377" s="654"/>
      <c r="RT377" s="654"/>
      <c r="RU377" s="654"/>
      <c r="RV377" s="654"/>
      <c r="RW377" s="654"/>
      <c r="RX377" s="654"/>
      <c r="RY377" s="654"/>
      <c r="RZ377" s="654"/>
      <c r="SA377" s="654"/>
      <c r="SB377" s="654"/>
      <c r="SC377" s="654"/>
      <c r="SD377" s="654"/>
      <c r="SE377" s="654"/>
      <c r="SF377" s="654"/>
      <c r="SG377" s="654"/>
      <c r="SH377" s="654"/>
      <c r="SI377" s="654"/>
      <c r="SJ377" s="654"/>
      <c r="SK377" s="654"/>
      <c r="SL377" s="654"/>
      <c r="SM377" s="654"/>
      <c r="SN377" s="654"/>
      <c r="SO377" s="654"/>
      <c r="SP377" s="654"/>
      <c r="SQ377" s="654"/>
      <c r="SR377" s="654"/>
      <c r="SS377" s="654"/>
      <c r="ST377" s="654"/>
      <c r="SU377" s="654"/>
      <c r="SV377" s="654"/>
      <c r="SW377" s="654"/>
      <c r="SX377" s="654"/>
      <c r="SY377" s="654"/>
      <c r="SZ377" s="654"/>
      <c r="TA377" s="654"/>
    </row>
    <row r="378" spans="3:521">
      <c r="C378" s="654"/>
      <c r="Q378" s="654"/>
      <c r="R378" s="654"/>
      <c r="S378" s="654"/>
      <c r="T378" s="654"/>
      <c r="U378" s="654"/>
      <c r="V378" s="654"/>
      <c r="W378" s="654"/>
      <c r="X378" s="654"/>
      <c r="Y378" s="654"/>
      <c r="Z378" s="654"/>
      <c r="AA378" s="654"/>
      <c r="LC378" s="654"/>
      <c r="LD378" s="654"/>
      <c r="LE378" s="654"/>
      <c r="LF378" s="654"/>
      <c r="LG378" s="654"/>
      <c r="LH378" s="654"/>
      <c r="LI378" s="654"/>
      <c r="LJ378" s="654"/>
      <c r="LK378" s="654"/>
      <c r="LL378" s="654"/>
      <c r="LM378" s="654"/>
      <c r="LN378" s="654"/>
      <c r="LO378" s="654"/>
      <c r="LP378" s="654"/>
      <c r="LQ378" s="654"/>
      <c r="LR378" s="654"/>
      <c r="LS378" s="654"/>
      <c r="LT378" s="654"/>
      <c r="LU378" s="654"/>
      <c r="LV378" s="654"/>
      <c r="LW378" s="654"/>
      <c r="LX378" s="654"/>
      <c r="LY378" s="654"/>
      <c r="LZ378" s="654"/>
      <c r="MA378" s="654"/>
      <c r="MB378" s="654"/>
      <c r="MC378" s="654"/>
      <c r="MD378" s="654"/>
      <c r="ME378" s="654"/>
      <c r="MF378" s="654"/>
      <c r="MG378" s="654"/>
      <c r="MH378" s="654"/>
      <c r="MI378" s="654"/>
      <c r="MJ378" s="654"/>
      <c r="MK378" s="654"/>
      <c r="ML378" s="654"/>
      <c r="MM378" s="654"/>
      <c r="MN378" s="654"/>
      <c r="MO378" s="654"/>
      <c r="MP378" s="654"/>
      <c r="MQ378" s="654"/>
      <c r="MR378" s="654"/>
      <c r="MS378" s="654"/>
      <c r="MT378" s="654"/>
      <c r="MU378" s="654"/>
      <c r="MV378" s="654"/>
      <c r="MW378" s="654"/>
      <c r="MX378" s="654"/>
      <c r="MY378" s="654"/>
      <c r="MZ378" s="654"/>
      <c r="NA378" s="654"/>
      <c r="NB378" s="654"/>
      <c r="NC378" s="654"/>
      <c r="ND378" s="654"/>
      <c r="NE378" s="654"/>
      <c r="NF378" s="654"/>
      <c r="NG378" s="654"/>
      <c r="NH378" s="654"/>
      <c r="NI378" s="654"/>
      <c r="NJ378" s="654"/>
      <c r="NK378" s="654"/>
      <c r="NL378" s="654"/>
      <c r="NM378" s="654"/>
      <c r="NN378" s="654"/>
      <c r="NO378" s="654"/>
      <c r="NP378" s="654"/>
      <c r="NQ378" s="654"/>
      <c r="NR378" s="654"/>
      <c r="NS378" s="654"/>
      <c r="NT378" s="654"/>
      <c r="NU378" s="654"/>
      <c r="NV378" s="654"/>
      <c r="NW378" s="654"/>
      <c r="NX378" s="654"/>
      <c r="NY378" s="654"/>
      <c r="NZ378" s="654"/>
      <c r="OA378" s="654"/>
      <c r="OB378" s="654"/>
      <c r="OC378" s="654"/>
      <c r="OD378" s="654"/>
      <c r="OE378" s="654"/>
      <c r="OF378" s="654"/>
      <c r="OG378" s="654"/>
      <c r="OH378" s="654"/>
      <c r="OI378" s="654"/>
      <c r="OJ378" s="654"/>
      <c r="OK378" s="654"/>
      <c r="OL378" s="654"/>
      <c r="OM378" s="654"/>
      <c r="ON378" s="654"/>
      <c r="OO378" s="654"/>
      <c r="OP378" s="654"/>
      <c r="OQ378" s="654"/>
      <c r="OR378" s="654"/>
      <c r="OS378" s="654"/>
      <c r="OT378" s="654"/>
      <c r="OU378" s="654"/>
      <c r="OV378" s="654"/>
      <c r="OW378" s="654"/>
      <c r="OX378" s="654"/>
      <c r="OY378" s="654"/>
      <c r="OZ378" s="654"/>
      <c r="PA378" s="654"/>
      <c r="PB378" s="654"/>
      <c r="PC378" s="654"/>
      <c r="PD378" s="654"/>
      <c r="PE378" s="654"/>
      <c r="PF378" s="654"/>
      <c r="PG378" s="654"/>
      <c r="PH378" s="654"/>
      <c r="PI378" s="654"/>
      <c r="PJ378" s="654"/>
      <c r="PK378" s="654"/>
      <c r="PL378" s="654"/>
      <c r="PM378" s="654"/>
      <c r="PN378" s="654"/>
      <c r="PO378" s="654"/>
      <c r="PP378" s="654"/>
      <c r="PQ378" s="654"/>
      <c r="PR378" s="654"/>
      <c r="PS378" s="654"/>
      <c r="PT378" s="654"/>
      <c r="PU378" s="654"/>
      <c r="PV378" s="654"/>
      <c r="PW378" s="654"/>
      <c r="PX378" s="654"/>
      <c r="PY378" s="654"/>
      <c r="PZ378" s="654"/>
      <c r="QA378" s="654"/>
      <c r="QB378" s="654"/>
      <c r="QC378" s="654"/>
      <c r="QD378" s="654"/>
      <c r="QE378" s="654"/>
      <c r="QF378" s="654"/>
      <c r="QG378" s="654"/>
      <c r="QH378" s="654"/>
      <c r="QI378" s="654"/>
      <c r="QJ378" s="654"/>
      <c r="QK378" s="654"/>
      <c r="QL378" s="654"/>
      <c r="QM378" s="654"/>
      <c r="QN378" s="654"/>
      <c r="QO378" s="654"/>
      <c r="QP378" s="654"/>
      <c r="QQ378" s="654"/>
      <c r="QR378" s="654"/>
      <c r="QS378" s="654"/>
      <c r="QT378" s="654"/>
      <c r="QU378" s="654"/>
      <c r="QV378" s="654"/>
      <c r="QW378" s="654"/>
      <c r="QX378" s="654"/>
      <c r="QY378" s="654"/>
      <c r="QZ378" s="654"/>
      <c r="RA378" s="654"/>
      <c r="RB378" s="654"/>
      <c r="RC378" s="654"/>
      <c r="RD378" s="654"/>
      <c r="RE378" s="654"/>
      <c r="RF378" s="654"/>
      <c r="RG378" s="654"/>
      <c r="RH378" s="654"/>
      <c r="RI378" s="654"/>
      <c r="RJ378" s="654"/>
      <c r="RK378" s="654"/>
      <c r="RL378" s="654"/>
      <c r="RM378" s="654"/>
      <c r="RN378" s="654"/>
      <c r="RO378" s="654"/>
      <c r="RP378" s="654"/>
      <c r="RQ378" s="654"/>
      <c r="RR378" s="654"/>
      <c r="RS378" s="654"/>
      <c r="RT378" s="654"/>
      <c r="RU378" s="654"/>
      <c r="RV378" s="654"/>
      <c r="RW378" s="654"/>
      <c r="RX378" s="654"/>
      <c r="RY378" s="654"/>
      <c r="RZ378" s="654"/>
      <c r="SA378" s="654"/>
      <c r="SB378" s="654"/>
      <c r="SC378" s="654"/>
      <c r="SD378" s="654"/>
      <c r="SE378" s="654"/>
      <c r="SF378" s="654"/>
      <c r="SG378" s="654"/>
      <c r="SH378" s="654"/>
      <c r="SI378" s="654"/>
      <c r="SJ378" s="654"/>
      <c r="SK378" s="654"/>
      <c r="SL378" s="654"/>
      <c r="SM378" s="654"/>
      <c r="SN378" s="654"/>
      <c r="SO378" s="654"/>
      <c r="SP378" s="654"/>
      <c r="SQ378" s="654"/>
      <c r="SR378" s="654"/>
      <c r="SS378" s="654"/>
      <c r="ST378" s="654"/>
      <c r="SU378" s="654"/>
      <c r="SV378" s="654"/>
      <c r="SW378" s="654"/>
      <c r="SX378" s="654"/>
      <c r="SY378" s="654"/>
      <c r="SZ378" s="654"/>
      <c r="TA378" s="654"/>
    </row>
    <row r="379" spans="3:521">
      <c r="C379" s="654"/>
      <c r="T379" s="654"/>
      <c r="U379" s="654"/>
      <c r="V379" s="654"/>
      <c r="W379" s="654"/>
      <c r="X379" s="654"/>
      <c r="Y379" s="654"/>
      <c r="Z379" s="654"/>
      <c r="AA379" s="654"/>
      <c r="QG379" s="654"/>
      <c r="QH379" s="654"/>
      <c r="QI379" s="654"/>
      <c r="QJ379" s="654"/>
      <c r="QK379" s="654"/>
      <c r="QL379" s="654"/>
      <c r="QM379" s="654"/>
      <c r="QN379" s="654"/>
      <c r="QO379" s="654"/>
      <c r="QP379" s="654"/>
      <c r="QQ379" s="654"/>
      <c r="QR379" s="654"/>
      <c r="QS379" s="654"/>
      <c r="QT379" s="654"/>
      <c r="QU379" s="654"/>
      <c r="QV379" s="654"/>
      <c r="QW379" s="654"/>
      <c r="QX379" s="654"/>
      <c r="QY379" s="654"/>
      <c r="QZ379" s="654"/>
      <c r="RA379" s="654"/>
      <c r="RB379" s="654"/>
      <c r="RC379" s="654"/>
      <c r="RD379" s="654"/>
      <c r="RE379" s="654"/>
      <c r="RF379" s="654"/>
      <c r="RG379" s="654"/>
      <c r="RH379" s="654"/>
      <c r="RI379" s="654"/>
      <c r="RJ379" s="654"/>
      <c r="RK379" s="654"/>
      <c r="RL379" s="654"/>
      <c r="RM379" s="654"/>
      <c r="RN379" s="654"/>
      <c r="RO379" s="654"/>
      <c r="RP379" s="654"/>
      <c r="RQ379" s="654"/>
      <c r="RR379" s="654"/>
      <c r="RS379" s="654"/>
      <c r="RT379" s="654"/>
      <c r="RU379" s="654"/>
      <c r="RV379" s="654"/>
      <c r="RW379" s="654"/>
      <c r="RX379" s="654"/>
      <c r="RY379" s="654"/>
      <c r="RZ379" s="654"/>
      <c r="SA379" s="654"/>
      <c r="SB379" s="654"/>
      <c r="SC379" s="654"/>
      <c r="SD379" s="654"/>
      <c r="SE379" s="654"/>
      <c r="SF379" s="654"/>
      <c r="SG379" s="654"/>
      <c r="SH379" s="654"/>
      <c r="SI379" s="654"/>
      <c r="SJ379" s="654"/>
      <c r="SK379" s="654"/>
      <c r="SL379" s="654"/>
      <c r="SM379" s="654"/>
      <c r="SN379" s="654"/>
      <c r="SO379" s="654"/>
      <c r="SP379" s="654"/>
      <c r="SQ379" s="654"/>
      <c r="SR379" s="654"/>
      <c r="SS379" s="654"/>
      <c r="ST379" s="654"/>
      <c r="SU379" s="654"/>
      <c r="SV379" s="654"/>
      <c r="SW379" s="654"/>
      <c r="SX379" s="654"/>
      <c r="SY379" s="654"/>
      <c r="SZ379" s="654"/>
      <c r="TA379" s="654"/>
    </row>
    <row r="380" spans="3:521">
      <c r="C380" s="654"/>
      <c r="M380" s="654"/>
      <c r="N380" s="654"/>
      <c r="O380" s="654"/>
      <c r="P380" s="654"/>
      <c r="Q380" s="654"/>
      <c r="R380" s="654"/>
      <c r="S380" s="654"/>
      <c r="T380" s="654"/>
      <c r="U380" s="654"/>
      <c r="V380" s="654"/>
      <c r="W380" s="654"/>
      <c r="X380" s="654"/>
      <c r="Y380" s="654"/>
      <c r="Z380" s="654"/>
      <c r="AA380" s="654"/>
      <c r="AB380" s="654"/>
      <c r="AC380" s="654"/>
      <c r="AD380" s="654"/>
      <c r="AE380" s="654"/>
      <c r="AF380" s="654"/>
      <c r="AG380" s="654"/>
      <c r="AH380" s="654"/>
      <c r="AI380" s="654"/>
      <c r="AJ380" s="654"/>
      <c r="AK380" s="654"/>
      <c r="AL380" s="654"/>
      <c r="AM380" s="654"/>
      <c r="AN380" s="654"/>
      <c r="AO380" s="654"/>
      <c r="AP380" s="654"/>
      <c r="AQ380" s="654"/>
      <c r="AR380" s="654"/>
      <c r="AS380" s="654"/>
      <c r="AT380" s="654"/>
      <c r="AU380" s="654"/>
      <c r="AV380" s="654"/>
      <c r="AW380" s="654"/>
      <c r="AX380" s="654"/>
      <c r="AY380" s="654"/>
      <c r="AZ380" s="654"/>
      <c r="BA380" s="654"/>
      <c r="BB380" s="654"/>
      <c r="BC380" s="654"/>
      <c r="BD380" s="654"/>
      <c r="BE380" s="654"/>
      <c r="BF380" s="654"/>
      <c r="BG380" s="654"/>
      <c r="BH380" s="654"/>
      <c r="BI380" s="654"/>
      <c r="BJ380" s="654"/>
      <c r="BK380" s="654"/>
      <c r="BL380" s="654"/>
      <c r="BM380" s="654"/>
      <c r="BN380" s="654"/>
      <c r="BO380" s="654"/>
      <c r="BP380" s="654"/>
      <c r="BQ380" s="654"/>
      <c r="BR380" s="654"/>
      <c r="BS380" s="654"/>
      <c r="BT380" s="654"/>
      <c r="BU380" s="654"/>
      <c r="BV380" s="654"/>
      <c r="BW380" s="654"/>
      <c r="BX380" s="654"/>
      <c r="BY380" s="654"/>
      <c r="BZ380" s="654"/>
      <c r="CA380" s="654"/>
      <c r="CB380" s="654"/>
      <c r="CC380" s="654"/>
      <c r="CD380" s="654"/>
      <c r="CE380" s="654"/>
      <c r="CF380" s="654"/>
      <c r="CG380" s="654"/>
      <c r="CH380" s="654"/>
      <c r="CI380" s="654"/>
      <c r="CJ380" s="654"/>
      <c r="CK380" s="654"/>
      <c r="CL380" s="654"/>
      <c r="CM380" s="654"/>
      <c r="CN380" s="654"/>
      <c r="CO380" s="654"/>
      <c r="CP380" s="654"/>
      <c r="CQ380" s="654"/>
      <c r="CR380" s="654"/>
      <c r="CS380" s="654"/>
      <c r="CT380" s="654"/>
      <c r="CU380" s="654"/>
      <c r="CV380" s="654"/>
      <c r="CW380" s="654"/>
      <c r="CX380" s="654"/>
      <c r="CY380" s="654"/>
      <c r="CZ380" s="654"/>
      <c r="DA380" s="654"/>
      <c r="DB380" s="654"/>
      <c r="DC380" s="654"/>
      <c r="DD380" s="654"/>
      <c r="DE380" s="654"/>
      <c r="DF380" s="654"/>
      <c r="DG380" s="654"/>
      <c r="DH380" s="654"/>
      <c r="DI380" s="654"/>
      <c r="DJ380" s="654"/>
      <c r="DK380" s="654"/>
      <c r="DL380" s="654"/>
      <c r="DM380" s="654"/>
      <c r="DN380" s="654"/>
      <c r="DO380" s="654"/>
      <c r="DP380" s="654"/>
      <c r="DQ380" s="654"/>
      <c r="DR380" s="654"/>
      <c r="DS380" s="654"/>
      <c r="DT380" s="654"/>
      <c r="DU380" s="654"/>
      <c r="DV380" s="654"/>
      <c r="DW380" s="654"/>
      <c r="DX380" s="654"/>
      <c r="DY380" s="654"/>
      <c r="DZ380" s="654"/>
      <c r="EA380" s="654"/>
      <c r="EB380" s="654"/>
      <c r="EC380" s="654"/>
      <c r="ED380" s="654"/>
      <c r="EE380" s="654"/>
      <c r="EF380" s="654"/>
      <c r="EG380" s="654"/>
      <c r="EH380" s="654"/>
      <c r="EI380" s="654"/>
      <c r="EJ380" s="654"/>
      <c r="EK380" s="654"/>
      <c r="EL380" s="654"/>
      <c r="EM380" s="654"/>
      <c r="EN380" s="654"/>
      <c r="EO380" s="654"/>
      <c r="EP380" s="654"/>
      <c r="EQ380" s="654"/>
      <c r="ER380" s="654"/>
      <c r="ES380" s="654"/>
      <c r="ET380" s="654"/>
      <c r="EU380" s="654"/>
      <c r="EV380" s="654"/>
      <c r="EW380" s="654"/>
      <c r="EX380" s="654"/>
      <c r="EY380" s="654"/>
      <c r="EZ380" s="654"/>
      <c r="FA380" s="654"/>
      <c r="FB380" s="654"/>
      <c r="FC380" s="654"/>
      <c r="FD380" s="654"/>
      <c r="FE380" s="654"/>
      <c r="FF380" s="654"/>
      <c r="FG380" s="654"/>
      <c r="FH380" s="654"/>
      <c r="FI380" s="654"/>
      <c r="FJ380" s="654"/>
      <c r="FK380" s="654"/>
      <c r="FL380" s="654"/>
      <c r="FM380" s="654"/>
      <c r="FN380" s="654"/>
      <c r="FO380" s="654"/>
      <c r="FP380" s="654"/>
      <c r="FQ380" s="654"/>
      <c r="FR380" s="654"/>
      <c r="FS380" s="654"/>
      <c r="FT380" s="654"/>
      <c r="FU380" s="654"/>
      <c r="FV380" s="654"/>
      <c r="FW380" s="654"/>
      <c r="FX380" s="654"/>
      <c r="FY380" s="654"/>
      <c r="FZ380" s="654"/>
      <c r="GA380" s="654"/>
      <c r="GB380" s="654"/>
      <c r="GC380" s="654"/>
      <c r="GD380" s="654"/>
      <c r="GE380" s="654"/>
      <c r="GF380" s="654"/>
      <c r="GG380" s="654"/>
      <c r="GH380" s="654"/>
      <c r="GI380" s="654"/>
      <c r="GJ380" s="654"/>
      <c r="GK380" s="654"/>
      <c r="GL380" s="654"/>
      <c r="GM380" s="654"/>
      <c r="GN380" s="654"/>
      <c r="GO380" s="654"/>
      <c r="GP380" s="654"/>
      <c r="GQ380" s="654"/>
      <c r="GR380" s="654"/>
      <c r="GS380" s="654"/>
      <c r="GT380" s="654"/>
      <c r="GU380" s="654"/>
      <c r="GV380" s="654"/>
      <c r="GW380" s="654"/>
      <c r="GX380" s="654"/>
      <c r="GY380" s="654"/>
      <c r="GZ380" s="654"/>
      <c r="HA380" s="654"/>
      <c r="HB380" s="654"/>
      <c r="HC380" s="654"/>
      <c r="HD380" s="654"/>
      <c r="HE380" s="654"/>
      <c r="HF380" s="654"/>
      <c r="HG380" s="654"/>
      <c r="HH380" s="654"/>
      <c r="HI380" s="654"/>
      <c r="HJ380" s="654"/>
      <c r="HK380" s="654"/>
      <c r="HL380" s="654"/>
      <c r="HM380" s="654"/>
      <c r="HN380" s="654"/>
      <c r="HO380" s="654"/>
      <c r="HP380" s="654"/>
      <c r="HQ380" s="654"/>
      <c r="HR380" s="654"/>
      <c r="HS380" s="654"/>
      <c r="HT380" s="654"/>
      <c r="HU380" s="654"/>
      <c r="HV380" s="654"/>
      <c r="HW380" s="654"/>
      <c r="HX380" s="654"/>
      <c r="HY380" s="654"/>
      <c r="HZ380" s="654"/>
      <c r="IA380" s="654"/>
      <c r="IB380" s="654"/>
      <c r="IC380" s="654"/>
      <c r="ID380" s="654"/>
      <c r="IE380" s="654"/>
      <c r="IF380" s="654"/>
      <c r="IG380" s="654"/>
      <c r="IH380" s="654"/>
      <c r="II380" s="654"/>
      <c r="IJ380" s="654"/>
      <c r="IK380" s="654"/>
      <c r="IL380" s="654"/>
      <c r="IM380" s="654"/>
      <c r="IN380" s="654"/>
      <c r="IO380" s="654"/>
      <c r="IP380" s="654"/>
      <c r="IQ380" s="654"/>
      <c r="IR380" s="654"/>
      <c r="IS380" s="654"/>
      <c r="IT380" s="654"/>
      <c r="IU380" s="654"/>
      <c r="IV380" s="654"/>
      <c r="IW380" s="654"/>
      <c r="IX380" s="654"/>
      <c r="IY380" s="654"/>
      <c r="IZ380" s="654"/>
      <c r="JA380" s="654"/>
      <c r="JB380" s="654"/>
      <c r="JC380" s="654"/>
      <c r="JD380" s="654"/>
      <c r="JE380" s="654"/>
      <c r="JF380" s="654"/>
      <c r="JG380" s="654"/>
      <c r="JH380" s="654"/>
      <c r="JI380" s="654"/>
      <c r="JJ380" s="654"/>
      <c r="JK380" s="654"/>
      <c r="JL380" s="654"/>
      <c r="JM380" s="654"/>
      <c r="JN380" s="654"/>
      <c r="JO380" s="654"/>
      <c r="JP380" s="654"/>
      <c r="JQ380" s="654"/>
      <c r="JR380" s="654"/>
      <c r="JS380" s="654"/>
      <c r="JT380" s="654"/>
      <c r="JU380" s="654"/>
      <c r="JV380" s="654"/>
      <c r="JW380" s="654"/>
      <c r="JX380" s="654"/>
      <c r="JY380" s="654"/>
      <c r="JZ380" s="654"/>
      <c r="KA380" s="654"/>
      <c r="KB380" s="654"/>
      <c r="KC380" s="654"/>
      <c r="KD380" s="654"/>
      <c r="KE380" s="654"/>
      <c r="KF380" s="654"/>
      <c r="KG380" s="654"/>
      <c r="KH380" s="654"/>
      <c r="KI380" s="654"/>
      <c r="KJ380" s="654"/>
      <c r="KK380" s="654"/>
      <c r="KL380" s="654"/>
      <c r="KM380" s="654"/>
      <c r="KN380" s="654"/>
      <c r="KO380" s="654"/>
      <c r="KP380" s="654"/>
      <c r="KQ380" s="654"/>
      <c r="KR380" s="654"/>
      <c r="KS380" s="654"/>
      <c r="KT380" s="654"/>
      <c r="KU380" s="654"/>
      <c r="KV380" s="654"/>
      <c r="KW380" s="654"/>
      <c r="KX380" s="654"/>
      <c r="KY380" s="654"/>
      <c r="KZ380" s="654"/>
      <c r="LA380" s="654"/>
      <c r="LB380" s="654"/>
      <c r="LC380" s="654"/>
      <c r="LD380" s="654"/>
      <c r="LE380" s="654"/>
      <c r="LF380" s="654"/>
      <c r="LG380" s="654"/>
      <c r="LH380" s="654"/>
      <c r="LI380" s="654"/>
      <c r="LJ380" s="654"/>
      <c r="LK380" s="654"/>
      <c r="LL380" s="654"/>
      <c r="LM380" s="654"/>
      <c r="LN380" s="654"/>
      <c r="LO380" s="654"/>
      <c r="LP380" s="654"/>
      <c r="LQ380" s="654"/>
      <c r="LR380" s="654"/>
      <c r="LS380" s="654"/>
      <c r="LT380" s="654"/>
      <c r="LU380" s="654"/>
      <c r="LV380" s="654"/>
      <c r="LW380" s="654"/>
      <c r="LX380" s="654"/>
      <c r="LY380" s="654"/>
      <c r="LZ380" s="654"/>
      <c r="MA380" s="654"/>
      <c r="MB380" s="654"/>
      <c r="MC380" s="654"/>
      <c r="MD380" s="654"/>
      <c r="ME380" s="654"/>
      <c r="MF380" s="654"/>
      <c r="MG380" s="654"/>
      <c r="MH380" s="654"/>
      <c r="MI380" s="654"/>
      <c r="MJ380" s="654"/>
      <c r="MK380" s="654"/>
      <c r="ML380" s="654"/>
      <c r="MM380" s="654"/>
      <c r="MN380" s="654"/>
      <c r="MO380" s="654"/>
      <c r="MP380" s="654"/>
      <c r="MQ380" s="654"/>
      <c r="MR380" s="654"/>
      <c r="MS380" s="654"/>
      <c r="MT380" s="654"/>
      <c r="MU380" s="654"/>
      <c r="MV380" s="654"/>
      <c r="MW380" s="654"/>
      <c r="MX380" s="654"/>
      <c r="MY380" s="654"/>
      <c r="MZ380" s="654"/>
      <c r="NA380" s="654"/>
      <c r="NB380" s="654"/>
      <c r="NC380" s="654"/>
      <c r="ND380" s="654"/>
      <c r="NE380" s="654"/>
      <c r="NF380" s="654"/>
      <c r="NG380" s="654"/>
      <c r="NH380" s="654"/>
      <c r="NI380" s="654"/>
      <c r="NJ380" s="654"/>
      <c r="NK380" s="654"/>
      <c r="NL380" s="654"/>
      <c r="NM380" s="654"/>
      <c r="NN380" s="654"/>
      <c r="NO380" s="654"/>
      <c r="NP380" s="654"/>
      <c r="NQ380" s="654"/>
      <c r="NR380" s="654"/>
      <c r="NS380" s="654"/>
      <c r="NT380" s="654"/>
      <c r="NU380" s="654"/>
      <c r="NV380" s="654"/>
      <c r="NW380" s="654"/>
      <c r="NX380" s="654"/>
      <c r="NY380" s="654"/>
      <c r="NZ380" s="654"/>
      <c r="OA380" s="654"/>
      <c r="OB380" s="654"/>
      <c r="OC380" s="654"/>
      <c r="OD380" s="654"/>
      <c r="OE380" s="654"/>
      <c r="OF380" s="654"/>
      <c r="OG380" s="654"/>
      <c r="OH380" s="654"/>
      <c r="OI380" s="654"/>
      <c r="OJ380" s="654"/>
      <c r="OK380" s="654"/>
      <c r="OL380" s="654"/>
      <c r="OM380" s="654"/>
      <c r="ON380" s="654"/>
      <c r="OO380" s="654"/>
      <c r="OP380" s="654"/>
      <c r="OQ380" s="654"/>
      <c r="OR380" s="654"/>
      <c r="OS380" s="654"/>
      <c r="OT380" s="654"/>
      <c r="OU380" s="654"/>
      <c r="OV380" s="654"/>
      <c r="OW380" s="654"/>
      <c r="OX380" s="654"/>
      <c r="OY380" s="654"/>
      <c r="OZ380" s="654"/>
      <c r="PA380" s="654"/>
      <c r="PB380" s="654"/>
      <c r="PC380" s="654"/>
      <c r="PD380" s="654"/>
      <c r="PE380" s="654"/>
      <c r="PF380" s="654"/>
      <c r="PG380" s="654"/>
      <c r="PH380" s="654"/>
      <c r="PI380" s="654"/>
      <c r="PJ380" s="654"/>
      <c r="PK380" s="654"/>
      <c r="PL380" s="654"/>
      <c r="PM380" s="654"/>
      <c r="PN380" s="654"/>
      <c r="PO380" s="654"/>
      <c r="PP380" s="654"/>
      <c r="PQ380" s="654"/>
      <c r="PR380" s="654"/>
      <c r="PS380" s="654"/>
      <c r="PT380" s="654"/>
      <c r="PU380" s="654"/>
      <c r="PV380" s="654"/>
      <c r="PW380" s="654"/>
      <c r="PX380" s="654"/>
      <c r="PY380" s="654"/>
      <c r="PZ380" s="654"/>
      <c r="QA380" s="654"/>
      <c r="QB380" s="654"/>
      <c r="QC380" s="654"/>
      <c r="QD380" s="654"/>
      <c r="QE380" s="654"/>
      <c r="QF380" s="654"/>
      <c r="QG380" s="654"/>
      <c r="QH380" s="654"/>
      <c r="QI380" s="654"/>
      <c r="QJ380" s="654"/>
      <c r="QK380" s="654"/>
      <c r="QL380" s="654"/>
      <c r="QM380" s="654"/>
      <c r="QN380" s="654"/>
      <c r="QO380" s="654"/>
      <c r="QP380" s="654"/>
      <c r="QQ380" s="654"/>
      <c r="QR380" s="654"/>
      <c r="QS380" s="654"/>
      <c r="QT380" s="654"/>
      <c r="QU380" s="654"/>
      <c r="QV380" s="654"/>
      <c r="QW380" s="654"/>
      <c r="QX380" s="654"/>
      <c r="QY380" s="654"/>
      <c r="QZ380" s="654"/>
      <c r="RA380" s="654"/>
      <c r="RB380" s="654"/>
      <c r="RC380" s="654"/>
      <c r="RD380" s="654"/>
      <c r="RE380" s="654"/>
      <c r="RF380" s="654"/>
      <c r="RG380" s="654"/>
      <c r="RH380" s="654"/>
      <c r="RI380" s="654"/>
      <c r="RJ380" s="654"/>
      <c r="RK380" s="654"/>
      <c r="RL380" s="654"/>
      <c r="RM380" s="654"/>
      <c r="RN380" s="654"/>
      <c r="RO380" s="654"/>
      <c r="RP380" s="654"/>
      <c r="RQ380" s="654"/>
      <c r="RR380" s="654"/>
      <c r="RS380" s="654"/>
      <c r="RT380" s="654"/>
      <c r="RU380" s="654"/>
      <c r="RV380" s="654"/>
      <c r="RW380" s="654"/>
      <c r="RX380" s="654"/>
      <c r="RY380" s="654"/>
      <c r="RZ380" s="654"/>
      <c r="SA380" s="654"/>
      <c r="SB380" s="654"/>
      <c r="SC380" s="654"/>
      <c r="SD380" s="654"/>
      <c r="SE380" s="654"/>
      <c r="SF380" s="654"/>
      <c r="SG380" s="654"/>
      <c r="SH380" s="654"/>
      <c r="SI380" s="654"/>
      <c r="SJ380" s="654"/>
      <c r="SK380" s="654"/>
      <c r="SL380" s="654"/>
      <c r="SM380" s="654"/>
      <c r="SN380" s="654"/>
      <c r="SO380" s="654"/>
      <c r="SP380" s="654"/>
      <c r="SQ380" s="654"/>
      <c r="SR380" s="654"/>
      <c r="SS380" s="654"/>
      <c r="ST380" s="654"/>
      <c r="SU380" s="654"/>
      <c r="SV380" s="654"/>
      <c r="SW380" s="654"/>
      <c r="SX380" s="654"/>
      <c r="SY380" s="654"/>
      <c r="SZ380" s="654"/>
      <c r="TA380" s="654"/>
    </row>
    <row r="381" spans="3:521">
      <c r="C381" s="654"/>
      <c r="J381" s="654"/>
      <c r="K381" s="654"/>
      <c r="L381" s="654"/>
      <c r="M381" s="654"/>
      <c r="N381" s="654"/>
      <c r="O381" s="654"/>
      <c r="P381" s="654"/>
      <c r="Q381" s="654"/>
      <c r="R381" s="654"/>
      <c r="S381" s="654"/>
      <c r="T381" s="654"/>
      <c r="U381" s="654"/>
      <c r="V381" s="654"/>
      <c r="W381" s="654"/>
      <c r="X381" s="654"/>
      <c r="Y381" s="654"/>
      <c r="Z381" s="654"/>
      <c r="AA381" s="654"/>
      <c r="AB381" s="654"/>
      <c r="AC381" s="654"/>
      <c r="AD381" s="654"/>
      <c r="AE381" s="654"/>
      <c r="AF381" s="654"/>
      <c r="AG381" s="654"/>
      <c r="AH381" s="654"/>
      <c r="AI381" s="654"/>
      <c r="AJ381" s="654"/>
      <c r="AK381" s="654"/>
      <c r="AL381" s="654"/>
      <c r="AM381" s="654"/>
      <c r="AN381" s="654"/>
      <c r="AO381" s="654"/>
      <c r="AP381" s="654"/>
      <c r="AQ381" s="654"/>
      <c r="AR381" s="654"/>
      <c r="AS381" s="654"/>
      <c r="AT381" s="654"/>
      <c r="AU381" s="654"/>
      <c r="AV381" s="654"/>
      <c r="AW381" s="654"/>
      <c r="AX381" s="654"/>
      <c r="AY381" s="654"/>
      <c r="AZ381" s="654"/>
      <c r="BA381" s="654"/>
      <c r="BB381" s="654"/>
      <c r="BC381" s="654"/>
      <c r="BD381" s="654"/>
      <c r="BE381" s="654"/>
      <c r="BF381" s="654"/>
      <c r="BG381" s="654"/>
      <c r="BH381" s="654"/>
      <c r="BI381" s="654"/>
      <c r="BJ381" s="654"/>
      <c r="BK381" s="654"/>
      <c r="BL381" s="654"/>
      <c r="BM381" s="654"/>
      <c r="BN381" s="654"/>
      <c r="BO381" s="654"/>
      <c r="BP381" s="654"/>
      <c r="BQ381" s="654"/>
      <c r="BR381" s="654"/>
      <c r="BS381" s="654"/>
      <c r="BT381" s="654"/>
      <c r="BU381" s="654"/>
      <c r="BV381" s="654"/>
      <c r="BW381" s="654"/>
      <c r="BX381" s="654"/>
      <c r="BY381" s="654"/>
      <c r="BZ381" s="654"/>
      <c r="CA381" s="654"/>
      <c r="CB381" s="654"/>
      <c r="CC381" s="654"/>
      <c r="CD381" s="654"/>
      <c r="CE381" s="654"/>
      <c r="CF381" s="654"/>
      <c r="CG381" s="654"/>
      <c r="CH381" s="654"/>
      <c r="CI381" s="654"/>
      <c r="CJ381" s="654"/>
      <c r="CK381" s="654"/>
      <c r="CL381" s="654"/>
      <c r="CM381" s="654"/>
      <c r="CN381" s="654"/>
      <c r="CO381" s="654"/>
      <c r="CP381" s="654"/>
      <c r="CQ381" s="654"/>
      <c r="CR381" s="654"/>
      <c r="CS381" s="654"/>
      <c r="CT381" s="654"/>
      <c r="CU381" s="654"/>
      <c r="CV381" s="654"/>
      <c r="CW381" s="654"/>
      <c r="CX381" s="654"/>
      <c r="CY381" s="654"/>
      <c r="CZ381" s="654"/>
      <c r="DA381" s="654"/>
      <c r="DB381" s="654"/>
      <c r="DC381" s="654"/>
      <c r="DD381" s="654"/>
      <c r="DE381" s="654"/>
      <c r="DF381" s="654"/>
      <c r="DG381" s="654"/>
      <c r="DH381" s="654"/>
      <c r="DI381" s="654"/>
      <c r="DJ381" s="654"/>
      <c r="DK381" s="654"/>
      <c r="DL381" s="654"/>
      <c r="DM381" s="654"/>
      <c r="DN381" s="654"/>
      <c r="DO381" s="654"/>
      <c r="DP381" s="654"/>
      <c r="DQ381" s="654"/>
      <c r="DR381" s="654"/>
      <c r="DS381" s="654"/>
      <c r="DT381" s="654"/>
      <c r="DU381" s="654"/>
      <c r="DV381" s="654"/>
      <c r="DW381" s="654"/>
      <c r="DX381" s="654"/>
      <c r="DY381" s="654"/>
      <c r="DZ381" s="654"/>
      <c r="EA381" s="654"/>
      <c r="EB381" s="654"/>
      <c r="EC381" s="654"/>
      <c r="ED381" s="654"/>
      <c r="EE381" s="654"/>
      <c r="EF381" s="654"/>
      <c r="EG381" s="654"/>
      <c r="EH381" s="654"/>
      <c r="EI381" s="654"/>
      <c r="EJ381" s="654"/>
      <c r="EK381" s="654"/>
      <c r="EL381" s="654"/>
      <c r="EM381" s="654"/>
      <c r="EN381" s="654"/>
      <c r="EO381" s="654"/>
      <c r="EP381" s="654"/>
      <c r="EQ381" s="654"/>
      <c r="ER381" s="654"/>
      <c r="ES381" s="654"/>
      <c r="ET381" s="654"/>
      <c r="EU381" s="654"/>
      <c r="EV381" s="654"/>
      <c r="EW381" s="654"/>
      <c r="EX381" s="654"/>
      <c r="EY381" s="654"/>
      <c r="EZ381" s="654"/>
      <c r="FA381" s="654"/>
      <c r="FB381" s="654"/>
      <c r="FC381" s="654"/>
      <c r="FD381" s="654"/>
      <c r="FE381" s="654"/>
      <c r="FF381" s="654"/>
      <c r="FG381" s="654"/>
      <c r="FH381" s="654"/>
      <c r="FI381" s="654"/>
      <c r="FJ381" s="654"/>
      <c r="FK381" s="654"/>
      <c r="FL381" s="654"/>
      <c r="FM381" s="654"/>
      <c r="FN381" s="654"/>
      <c r="FO381" s="654"/>
      <c r="FP381" s="654"/>
      <c r="FQ381" s="654"/>
      <c r="FR381" s="654"/>
      <c r="FS381" s="654"/>
      <c r="FT381" s="654"/>
      <c r="FU381" s="654"/>
      <c r="FV381" s="654"/>
      <c r="FW381" s="654"/>
      <c r="FX381" s="654"/>
      <c r="FY381" s="654"/>
      <c r="FZ381" s="654"/>
      <c r="GA381" s="654"/>
      <c r="GB381" s="654"/>
      <c r="GC381" s="654"/>
      <c r="GD381" s="654"/>
      <c r="GE381" s="654"/>
      <c r="GF381" s="654"/>
      <c r="GG381" s="654"/>
      <c r="GH381" s="654"/>
      <c r="GI381" s="654"/>
      <c r="GJ381" s="654"/>
      <c r="GK381" s="654"/>
      <c r="GL381" s="654"/>
      <c r="GM381" s="654"/>
      <c r="GN381" s="654"/>
      <c r="GO381" s="654"/>
      <c r="GP381" s="654"/>
      <c r="GQ381" s="654"/>
      <c r="GR381" s="654"/>
      <c r="GS381" s="654"/>
      <c r="GT381" s="654"/>
      <c r="GU381" s="654"/>
      <c r="GV381" s="654"/>
      <c r="GW381" s="654"/>
      <c r="GX381" s="654"/>
      <c r="GY381" s="654"/>
      <c r="GZ381" s="654"/>
      <c r="HA381" s="654"/>
      <c r="HB381" s="654"/>
      <c r="HC381" s="654"/>
      <c r="HD381" s="654"/>
      <c r="HE381" s="654"/>
      <c r="HF381" s="654"/>
      <c r="HG381" s="654"/>
      <c r="HH381" s="654"/>
      <c r="HI381" s="654"/>
      <c r="HJ381" s="654"/>
      <c r="HK381" s="654"/>
      <c r="HL381" s="654"/>
      <c r="HM381" s="654"/>
      <c r="HN381" s="654"/>
      <c r="HO381" s="654"/>
      <c r="HP381" s="654"/>
      <c r="HQ381" s="654"/>
      <c r="HR381" s="654"/>
      <c r="HS381" s="654"/>
      <c r="HT381" s="654"/>
      <c r="HU381" s="654"/>
      <c r="HV381" s="654"/>
      <c r="HW381" s="654"/>
      <c r="HX381" s="654"/>
      <c r="HY381" s="654"/>
      <c r="HZ381" s="654"/>
      <c r="IA381" s="654"/>
      <c r="IB381" s="654"/>
      <c r="IC381" s="654"/>
      <c r="ID381" s="654"/>
      <c r="IE381" s="654"/>
      <c r="IF381" s="654"/>
      <c r="IG381" s="654"/>
      <c r="IH381" s="654"/>
      <c r="II381" s="654"/>
      <c r="IJ381" s="654"/>
      <c r="IK381" s="654"/>
      <c r="IL381" s="654"/>
      <c r="IM381" s="654"/>
      <c r="IN381" s="654"/>
      <c r="IO381" s="654"/>
      <c r="IP381" s="654"/>
      <c r="IQ381" s="654"/>
      <c r="IR381" s="654"/>
      <c r="IS381" s="654"/>
      <c r="IT381" s="654"/>
      <c r="IU381" s="654"/>
      <c r="IV381" s="654"/>
      <c r="IW381" s="654"/>
      <c r="IX381" s="654"/>
      <c r="IY381" s="654"/>
      <c r="IZ381" s="654"/>
      <c r="JA381" s="654"/>
      <c r="JB381" s="654"/>
      <c r="JC381" s="654"/>
      <c r="JD381" s="654"/>
      <c r="JE381" s="654"/>
      <c r="JF381" s="654"/>
      <c r="JG381" s="654"/>
      <c r="JH381" s="654"/>
      <c r="JI381" s="654"/>
      <c r="JJ381" s="654"/>
      <c r="JK381" s="654"/>
      <c r="JL381" s="654"/>
      <c r="JM381" s="654"/>
      <c r="JN381" s="654"/>
      <c r="JO381" s="654"/>
      <c r="JP381" s="654"/>
      <c r="JQ381" s="654"/>
      <c r="JR381" s="654"/>
      <c r="JS381" s="654"/>
      <c r="JT381" s="654"/>
      <c r="JU381" s="654"/>
      <c r="JV381" s="654"/>
      <c r="JW381" s="654"/>
      <c r="JX381" s="654"/>
      <c r="JY381" s="654"/>
      <c r="JZ381" s="654"/>
      <c r="KA381" s="654"/>
      <c r="KB381" s="654"/>
      <c r="KC381" s="654"/>
      <c r="KD381" s="654"/>
      <c r="KE381" s="654"/>
      <c r="KF381" s="654"/>
      <c r="KG381" s="654"/>
      <c r="KH381" s="654"/>
      <c r="KI381" s="654"/>
      <c r="KJ381" s="654"/>
      <c r="KK381" s="654"/>
      <c r="KL381" s="654"/>
      <c r="KM381" s="654"/>
      <c r="KN381" s="654"/>
      <c r="KO381" s="654"/>
      <c r="KP381" s="654"/>
      <c r="KQ381" s="654"/>
      <c r="KR381" s="654"/>
      <c r="KS381" s="654"/>
      <c r="KT381" s="654"/>
      <c r="KU381" s="654"/>
      <c r="KV381" s="654"/>
      <c r="KW381" s="654"/>
      <c r="KX381" s="654"/>
      <c r="KY381" s="654"/>
      <c r="KZ381" s="654"/>
      <c r="LA381" s="654"/>
      <c r="LB381" s="654"/>
      <c r="LC381" s="654"/>
      <c r="LD381" s="654"/>
      <c r="LE381" s="654"/>
      <c r="LF381" s="654"/>
      <c r="LG381" s="654"/>
      <c r="LH381" s="654"/>
      <c r="LI381" s="654"/>
      <c r="LJ381" s="654"/>
      <c r="LK381" s="654"/>
      <c r="LL381" s="654"/>
      <c r="LM381" s="654"/>
      <c r="LN381" s="654"/>
      <c r="LO381" s="654"/>
      <c r="LP381" s="654"/>
      <c r="LQ381" s="654"/>
      <c r="LR381" s="654"/>
      <c r="LS381" s="654"/>
      <c r="LT381" s="654"/>
      <c r="LU381" s="654"/>
      <c r="LV381" s="654"/>
      <c r="LW381" s="654"/>
      <c r="LX381" s="654"/>
      <c r="LY381" s="654"/>
      <c r="LZ381" s="654"/>
      <c r="MA381" s="654"/>
      <c r="MB381" s="654"/>
      <c r="MC381" s="654"/>
      <c r="MD381" s="654"/>
      <c r="ME381" s="654"/>
      <c r="MF381" s="654"/>
      <c r="MG381" s="654"/>
      <c r="MH381" s="654"/>
      <c r="MI381" s="654"/>
      <c r="MJ381" s="654"/>
      <c r="MK381" s="654"/>
      <c r="ML381" s="654"/>
      <c r="MM381" s="654"/>
      <c r="MN381" s="654"/>
      <c r="MO381" s="654"/>
      <c r="MP381" s="654"/>
      <c r="MQ381" s="654"/>
      <c r="MR381" s="654"/>
      <c r="MS381" s="654"/>
      <c r="MT381" s="654"/>
      <c r="MU381" s="654"/>
      <c r="MV381" s="654"/>
      <c r="MW381" s="654"/>
      <c r="MX381" s="654"/>
      <c r="MY381" s="654"/>
      <c r="MZ381" s="654"/>
      <c r="NA381" s="654"/>
      <c r="NB381" s="654"/>
      <c r="NC381" s="654"/>
      <c r="ND381" s="654"/>
      <c r="NE381" s="654"/>
      <c r="NF381" s="654"/>
      <c r="NG381" s="654"/>
      <c r="NH381" s="654"/>
      <c r="NI381" s="654"/>
      <c r="NJ381" s="654"/>
      <c r="NK381" s="654"/>
      <c r="NL381" s="654"/>
      <c r="NM381" s="654"/>
      <c r="NN381" s="654"/>
      <c r="NO381" s="654"/>
      <c r="NP381" s="654"/>
      <c r="NQ381" s="654"/>
      <c r="NR381" s="654"/>
      <c r="NS381" s="654"/>
      <c r="NT381" s="654"/>
      <c r="NU381" s="654"/>
      <c r="NV381" s="654"/>
      <c r="NW381" s="654"/>
      <c r="NX381" s="654"/>
      <c r="NY381" s="654"/>
      <c r="NZ381" s="654"/>
      <c r="OA381" s="654"/>
      <c r="OB381" s="654"/>
      <c r="OC381" s="654"/>
      <c r="OD381" s="654"/>
      <c r="OE381" s="654"/>
      <c r="OF381" s="654"/>
      <c r="OG381" s="654"/>
      <c r="OH381" s="654"/>
      <c r="OI381" s="654"/>
      <c r="OJ381" s="654"/>
      <c r="OK381" s="654"/>
      <c r="OL381" s="654"/>
      <c r="OM381" s="654"/>
      <c r="ON381" s="654"/>
      <c r="OO381" s="654"/>
      <c r="OP381" s="654"/>
      <c r="OQ381" s="654"/>
      <c r="OR381" s="654"/>
      <c r="OS381" s="654"/>
      <c r="OT381" s="654"/>
      <c r="OU381" s="654"/>
      <c r="OV381" s="654"/>
      <c r="OW381" s="654"/>
      <c r="OX381" s="654"/>
      <c r="OY381" s="654"/>
      <c r="OZ381" s="654"/>
      <c r="PA381" s="654"/>
      <c r="PB381" s="654"/>
      <c r="PC381" s="654"/>
      <c r="PD381" s="654"/>
      <c r="PE381" s="654"/>
      <c r="PF381" s="654"/>
      <c r="PG381" s="654"/>
      <c r="PH381" s="654"/>
      <c r="PI381" s="654"/>
      <c r="PJ381" s="654"/>
      <c r="PK381" s="654"/>
      <c r="PL381" s="654"/>
      <c r="PM381" s="654"/>
      <c r="PN381" s="654"/>
      <c r="PO381" s="654"/>
      <c r="PP381" s="654"/>
      <c r="PQ381" s="654"/>
      <c r="PR381" s="654"/>
      <c r="PS381" s="654"/>
      <c r="PT381" s="654"/>
      <c r="PU381" s="654"/>
      <c r="PV381" s="654"/>
      <c r="PW381" s="654"/>
      <c r="PX381" s="654"/>
      <c r="PY381" s="654"/>
      <c r="PZ381" s="654"/>
      <c r="QA381" s="654"/>
      <c r="QB381" s="654"/>
      <c r="QC381" s="654"/>
      <c r="QD381" s="654"/>
      <c r="QE381" s="654"/>
      <c r="QF381" s="654"/>
      <c r="QG381" s="654"/>
      <c r="QH381" s="654"/>
      <c r="QI381" s="654"/>
      <c r="QJ381" s="654"/>
      <c r="QK381" s="654"/>
      <c r="QL381" s="654"/>
      <c r="QM381" s="654"/>
      <c r="QN381" s="654"/>
      <c r="QO381" s="654"/>
      <c r="QP381" s="654"/>
      <c r="QQ381" s="654"/>
      <c r="QR381" s="654"/>
      <c r="QS381" s="654"/>
      <c r="QT381" s="654"/>
      <c r="QU381" s="654"/>
      <c r="QV381" s="654"/>
      <c r="QW381" s="654"/>
      <c r="QX381" s="654"/>
      <c r="QY381" s="654"/>
      <c r="QZ381" s="654"/>
      <c r="RA381" s="654"/>
      <c r="RB381" s="654"/>
      <c r="RC381" s="654"/>
      <c r="RD381" s="654"/>
      <c r="RE381" s="654"/>
      <c r="RF381" s="654"/>
      <c r="RG381" s="654"/>
      <c r="RH381" s="654"/>
      <c r="RI381" s="654"/>
      <c r="RJ381" s="654"/>
      <c r="RK381" s="654"/>
      <c r="RL381" s="654"/>
      <c r="RM381" s="654"/>
      <c r="RN381" s="654"/>
      <c r="RO381" s="654"/>
      <c r="RP381" s="654"/>
      <c r="RQ381" s="654"/>
      <c r="RR381" s="654"/>
      <c r="RS381" s="654"/>
      <c r="RT381" s="654"/>
      <c r="RU381" s="654"/>
      <c r="RV381" s="654"/>
      <c r="RW381" s="654"/>
      <c r="RX381" s="654"/>
      <c r="RY381" s="654"/>
      <c r="RZ381" s="654"/>
      <c r="SA381" s="654"/>
      <c r="SB381" s="654"/>
      <c r="SC381" s="654"/>
      <c r="SD381" s="654"/>
      <c r="SE381" s="654"/>
      <c r="SF381" s="654"/>
      <c r="SG381" s="654"/>
      <c r="SH381" s="654"/>
      <c r="SI381" s="654"/>
      <c r="SJ381" s="654"/>
      <c r="SK381" s="654"/>
      <c r="SL381" s="654"/>
      <c r="SM381" s="654"/>
      <c r="SN381" s="654"/>
      <c r="SO381" s="654"/>
      <c r="SP381" s="654"/>
      <c r="SQ381" s="654"/>
      <c r="SR381" s="654"/>
      <c r="SS381" s="654"/>
      <c r="ST381" s="654"/>
      <c r="SU381" s="654"/>
      <c r="SV381" s="654"/>
      <c r="SW381" s="654"/>
      <c r="SX381" s="654"/>
      <c r="SY381" s="654"/>
      <c r="SZ381" s="654"/>
      <c r="TA381" s="654"/>
    </row>
    <row r="382" spans="3:521">
      <c r="C382" s="654"/>
      <c r="J382" s="654"/>
      <c r="K382" s="654"/>
      <c r="L382" s="654"/>
      <c r="M382" s="654"/>
      <c r="N382" s="654"/>
      <c r="O382" s="654"/>
      <c r="P382" s="654"/>
      <c r="Q382" s="654"/>
      <c r="R382" s="654"/>
      <c r="S382" s="654"/>
      <c r="T382" s="654"/>
      <c r="U382" s="654"/>
      <c r="V382" s="654"/>
      <c r="W382" s="654"/>
      <c r="X382" s="654"/>
      <c r="Y382" s="654"/>
      <c r="Z382" s="654"/>
      <c r="AA382" s="654"/>
      <c r="EB382" s="654"/>
      <c r="EC382" s="654"/>
      <c r="ED382" s="654"/>
      <c r="EE382" s="654"/>
      <c r="EF382" s="654"/>
      <c r="EG382" s="654"/>
      <c r="EH382" s="654"/>
      <c r="EI382" s="654"/>
      <c r="EJ382" s="654"/>
      <c r="EK382" s="654"/>
      <c r="EL382" s="654"/>
      <c r="EM382" s="654"/>
      <c r="EN382" s="654"/>
      <c r="EO382" s="654"/>
      <c r="EP382" s="654"/>
      <c r="EQ382" s="654"/>
      <c r="ER382" s="654"/>
      <c r="ES382" s="654"/>
      <c r="ET382" s="654"/>
      <c r="EU382" s="654"/>
      <c r="EV382" s="654"/>
      <c r="EW382" s="654"/>
      <c r="EX382" s="654"/>
      <c r="EY382" s="654"/>
      <c r="EZ382" s="654"/>
      <c r="FA382" s="654"/>
      <c r="FB382" s="654"/>
      <c r="FC382" s="654"/>
      <c r="FD382" s="654"/>
      <c r="FE382" s="654"/>
      <c r="FF382" s="654"/>
      <c r="FG382" s="654"/>
      <c r="FH382" s="654"/>
      <c r="FI382" s="654"/>
      <c r="FJ382" s="654"/>
      <c r="FK382" s="654"/>
      <c r="FL382" s="654"/>
      <c r="FM382" s="654"/>
      <c r="FN382" s="654"/>
      <c r="FO382" s="654"/>
      <c r="FP382" s="654"/>
      <c r="FQ382" s="654"/>
      <c r="FR382" s="654"/>
      <c r="FS382" s="654"/>
      <c r="FT382" s="654"/>
      <c r="FU382" s="654"/>
      <c r="FV382" s="654"/>
      <c r="FW382" s="654"/>
      <c r="FX382" s="654"/>
      <c r="FY382" s="654"/>
      <c r="FZ382" s="654"/>
      <c r="GA382" s="654"/>
      <c r="GB382" s="654"/>
      <c r="GC382" s="654"/>
      <c r="GD382" s="654"/>
      <c r="GE382" s="654"/>
      <c r="GF382" s="654"/>
      <c r="GG382" s="654"/>
      <c r="GH382" s="654"/>
      <c r="GI382" s="654"/>
      <c r="GJ382" s="654"/>
      <c r="GK382" s="654"/>
      <c r="GL382" s="654"/>
      <c r="GM382" s="654"/>
      <c r="GN382" s="654"/>
      <c r="GO382" s="654"/>
      <c r="GP382" s="654"/>
      <c r="GQ382" s="654"/>
      <c r="GR382" s="654"/>
      <c r="GS382" s="654"/>
      <c r="GT382" s="654"/>
      <c r="GU382" s="654"/>
      <c r="GV382" s="654"/>
      <c r="GW382" s="654"/>
      <c r="GX382" s="654"/>
      <c r="GY382" s="654"/>
      <c r="GZ382" s="654"/>
      <c r="HA382" s="654"/>
      <c r="HB382" s="654"/>
      <c r="HC382" s="654"/>
      <c r="HD382" s="654"/>
      <c r="HE382" s="654"/>
      <c r="HF382" s="654"/>
      <c r="HG382" s="654"/>
      <c r="HH382" s="654"/>
      <c r="HI382" s="654"/>
      <c r="HJ382" s="654"/>
      <c r="HK382" s="654"/>
      <c r="HL382" s="654"/>
      <c r="HM382" s="654"/>
      <c r="HN382" s="654"/>
      <c r="HO382" s="654"/>
      <c r="HP382" s="654"/>
      <c r="HQ382" s="654"/>
      <c r="HR382" s="654"/>
      <c r="HS382" s="654"/>
      <c r="HT382" s="654"/>
      <c r="HU382" s="654"/>
      <c r="HV382" s="654"/>
      <c r="HW382" s="654"/>
      <c r="HX382" s="654"/>
      <c r="HY382" s="654"/>
      <c r="HZ382" s="654"/>
      <c r="IA382" s="654"/>
      <c r="IB382" s="654"/>
      <c r="IC382" s="654"/>
      <c r="ID382" s="654"/>
      <c r="IE382" s="654"/>
      <c r="IF382" s="654"/>
      <c r="IG382" s="654"/>
      <c r="IH382" s="654"/>
      <c r="II382" s="654"/>
      <c r="IJ382" s="654"/>
      <c r="IK382" s="654"/>
      <c r="IL382" s="654"/>
      <c r="IM382" s="654"/>
      <c r="IN382" s="654"/>
      <c r="IO382" s="654"/>
      <c r="IP382" s="654"/>
      <c r="IQ382" s="654"/>
      <c r="IR382" s="654"/>
      <c r="IS382" s="654"/>
      <c r="IT382" s="654"/>
      <c r="IU382" s="654"/>
      <c r="IV382" s="654"/>
      <c r="IW382" s="654"/>
      <c r="IX382" s="654"/>
      <c r="IY382" s="654"/>
      <c r="IZ382" s="654"/>
      <c r="JA382" s="654"/>
      <c r="JB382" s="654"/>
      <c r="JC382" s="654"/>
      <c r="JD382" s="654"/>
      <c r="JE382" s="654"/>
      <c r="JF382" s="654"/>
      <c r="JG382" s="654"/>
      <c r="JH382" s="654"/>
      <c r="JI382" s="654"/>
      <c r="JJ382" s="654"/>
      <c r="JK382" s="654"/>
      <c r="JL382" s="654"/>
      <c r="JM382" s="654"/>
      <c r="JN382" s="654"/>
      <c r="JO382" s="654"/>
      <c r="JP382" s="654"/>
      <c r="JQ382" s="654"/>
      <c r="JR382" s="654"/>
      <c r="JS382" s="654"/>
      <c r="JT382" s="654"/>
      <c r="JU382" s="654"/>
      <c r="JV382" s="654"/>
      <c r="JW382" s="654"/>
      <c r="JX382" s="654"/>
      <c r="JY382" s="654"/>
      <c r="JZ382" s="654"/>
      <c r="KA382" s="654"/>
      <c r="KB382" s="654"/>
      <c r="KC382" s="654"/>
      <c r="KD382" s="654"/>
      <c r="KE382" s="654"/>
      <c r="KF382" s="654"/>
      <c r="KG382" s="654"/>
      <c r="KH382" s="654"/>
      <c r="KI382" s="654"/>
      <c r="KJ382" s="654"/>
      <c r="KK382" s="654"/>
      <c r="KL382" s="654"/>
      <c r="KM382" s="654"/>
      <c r="KN382" s="654"/>
      <c r="KO382" s="654"/>
      <c r="KP382" s="654"/>
      <c r="KQ382" s="654"/>
      <c r="KR382" s="654"/>
      <c r="KS382" s="654"/>
      <c r="KT382" s="654"/>
      <c r="KU382" s="654"/>
      <c r="KV382" s="654"/>
      <c r="KW382" s="654"/>
      <c r="KX382" s="654"/>
      <c r="KY382" s="654"/>
      <c r="KZ382" s="654"/>
      <c r="LA382" s="654"/>
      <c r="LB382" s="654"/>
      <c r="LC382" s="654"/>
      <c r="LD382" s="654"/>
      <c r="LE382" s="654"/>
      <c r="LF382" s="654"/>
      <c r="LG382" s="654"/>
      <c r="LH382" s="654"/>
      <c r="LI382" s="654"/>
      <c r="LJ382" s="654"/>
      <c r="LK382" s="654"/>
      <c r="LL382" s="654"/>
      <c r="LM382" s="654"/>
      <c r="LN382" s="654"/>
      <c r="LO382" s="654"/>
      <c r="LP382" s="654"/>
      <c r="LQ382" s="654"/>
      <c r="LR382" s="654"/>
      <c r="LS382" s="654"/>
      <c r="LT382" s="654"/>
      <c r="LU382" s="654"/>
      <c r="LV382" s="654"/>
      <c r="LW382" s="654"/>
      <c r="LX382" s="654"/>
      <c r="LY382" s="654"/>
      <c r="LZ382" s="654"/>
      <c r="MA382" s="654"/>
      <c r="MB382" s="654"/>
      <c r="MC382" s="654"/>
      <c r="MD382" s="654"/>
      <c r="ME382" s="654"/>
      <c r="MF382" s="654"/>
      <c r="MG382" s="654"/>
      <c r="MH382" s="654"/>
      <c r="MI382" s="654"/>
      <c r="MJ382" s="654"/>
      <c r="MK382" s="654"/>
      <c r="ML382" s="654"/>
      <c r="MM382" s="654"/>
      <c r="MN382" s="654"/>
      <c r="MO382" s="654"/>
      <c r="MP382" s="654"/>
      <c r="MQ382" s="654"/>
      <c r="MR382" s="654"/>
      <c r="MS382" s="654"/>
      <c r="MT382" s="654"/>
      <c r="MU382" s="654"/>
      <c r="MV382" s="654"/>
      <c r="MW382" s="654"/>
      <c r="MX382" s="654"/>
      <c r="MY382" s="654"/>
      <c r="MZ382" s="654"/>
      <c r="NA382" s="654"/>
      <c r="NB382" s="654"/>
      <c r="NC382" s="654"/>
      <c r="ND382" s="654"/>
      <c r="NE382" s="654"/>
      <c r="NF382" s="654"/>
      <c r="NG382" s="654"/>
      <c r="NH382" s="654"/>
      <c r="NI382" s="654"/>
      <c r="NJ382" s="654"/>
      <c r="NK382" s="654"/>
      <c r="NL382" s="654"/>
      <c r="NM382" s="654"/>
      <c r="NN382" s="654"/>
      <c r="NO382" s="654"/>
      <c r="NP382" s="654"/>
      <c r="NQ382" s="654"/>
      <c r="NR382" s="654"/>
      <c r="NS382" s="654"/>
      <c r="NT382" s="654"/>
      <c r="NU382" s="654"/>
      <c r="NV382" s="654"/>
      <c r="NW382" s="654"/>
      <c r="NX382" s="654"/>
      <c r="NY382" s="654"/>
      <c r="NZ382" s="654"/>
      <c r="OA382" s="654"/>
      <c r="OB382" s="654"/>
      <c r="OC382" s="654"/>
      <c r="OD382" s="654"/>
      <c r="OE382" s="654"/>
      <c r="OF382" s="654"/>
      <c r="OG382" s="654"/>
      <c r="OH382" s="654"/>
      <c r="OI382" s="654"/>
      <c r="OJ382" s="654"/>
      <c r="OK382" s="654"/>
      <c r="OL382" s="654"/>
      <c r="OM382" s="654"/>
      <c r="ON382" s="654"/>
      <c r="OO382" s="654"/>
      <c r="OP382" s="654"/>
      <c r="OQ382" s="654"/>
      <c r="OR382" s="654"/>
      <c r="OS382" s="654"/>
      <c r="OT382" s="654"/>
      <c r="OU382" s="654"/>
      <c r="OV382" s="654"/>
      <c r="OW382" s="654"/>
      <c r="OX382" s="654"/>
      <c r="OY382" s="654"/>
      <c r="OZ382" s="654"/>
      <c r="PA382" s="654"/>
      <c r="PB382" s="654"/>
      <c r="PC382" s="654"/>
      <c r="PD382" s="654"/>
      <c r="PE382" s="654"/>
      <c r="PF382" s="654"/>
      <c r="PG382" s="654"/>
      <c r="PH382" s="654"/>
      <c r="PI382" s="654"/>
      <c r="PJ382" s="654"/>
      <c r="PK382" s="654"/>
      <c r="PL382" s="654"/>
      <c r="PM382" s="654"/>
      <c r="PN382" s="654"/>
      <c r="PO382" s="654"/>
      <c r="PP382" s="654"/>
      <c r="PQ382" s="654"/>
      <c r="PR382" s="654"/>
      <c r="PS382" s="654"/>
      <c r="PT382" s="654"/>
      <c r="PU382" s="654"/>
      <c r="PV382" s="654"/>
      <c r="PW382" s="654"/>
      <c r="PX382" s="654"/>
      <c r="PY382" s="654"/>
      <c r="PZ382" s="654"/>
      <c r="QA382" s="654"/>
      <c r="QB382" s="654"/>
      <c r="QC382" s="654"/>
      <c r="QD382" s="654"/>
      <c r="QE382" s="654"/>
      <c r="QF382" s="654"/>
      <c r="QG382" s="654"/>
      <c r="QH382" s="654"/>
      <c r="QI382" s="654"/>
      <c r="QJ382" s="654"/>
      <c r="QK382" s="654"/>
      <c r="QL382" s="654"/>
      <c r="QM382" s="654"/>
      <c r="QN382" s="654"/>
      <c r="QO382" s="654"/>
      <c r="QP382" s="654"/>
      <c r="QQ382" s="654"/>
      <c r="QR382" s="654"/>
      <c r="QS382" s="654"/>
      <c r="QT382" s="654"/>
      <c r="QU382" s="654"/>
      <c r="QV382" s="654"/>
      <c r="QW382" s="654"/>
      <c r="QX382" s="654"/>
      <c r="QY382" s="654"/>
      <c r="QZ382" s="654"/>
      <c r="RA382" s="654"/>
      <c r="RB382" s="654"/>
      <c r="RC382" s="654"/>
      <c r="RD382" s="654"/>
      <c r="RE382" s="654"/>
      <c r="RF382" s="654"/>
      <c r="RG382" s="654"/>
      <c r="RH382" s="654"/>
      <c r="RI382" s="654"/>
      <c r="RJ382" s="654"/>
      <c r="RK382" s="654"/>
      <c r="RL382" s="654"/>
      <c r="RM382" s="654"/>
      <c r="RN382" s="654"/>
      <c r="RO382" s="654"/>
      <c r="RP382" s="654"/>
      <c r="RQ382" s="654"/>
      <c r="RR382" s="654"/>
      <c r="RS382" s="654"/>
      <c r="RT382" s="654"/>
      <c r="RU382" s="654"/>
      <c r="RV382" s="654"/>
      <c r="RW382" s="654"/>
      <c r="RX382" s="654"/>
      <c r="RY382" s="654"/>
      <c r="RZ382" s="654"/>
      <c r="SA382" s="654"/>
      <c r="SB382" s="654"/>
      <c r="SC382" s="654"/>
      <c r="SD382" s="654"/>
      <c r="SE382" s="654"/>
      <c r="SF382" s="654"/>
      <c r="SG382" s="654"/>
      <c r="SH382" s="654"/>
      <c r="SI382" s="654"/>
      <c r="SJ382" s="654"/>
      <c r="SK382" s="654"/>
      <c r="SL382" s="654"/>
      <c r="SM382" s="654"/>
      <c r="SN382" s="654"/>
      <c r="SO382" s="654"/>
      <c r="SP382" s="654"/>
      <c r="SQ382" s="654"/>
      <c r="SR382" s="654"/>
      <c r="SS382" s="654"/>
      <c r="ST382" s="654"/>
      <c r="SU382" s="654"/>
      <c r="SV382" s="654"/>
      <c r="SW382" s="654"/>
      <c r="SX382" s="654"/>
      <c r="SY382" s="654"/>
      <c r="SZ382" s="654"/>
      <c r="TA382" s="654"/>
    </row>
    <row r="383" spans="3:521">
      <c r="C383" s="654"/>
      <c r="N383" s="654"/>
      <c r="O383" s="654"/>
      <c r="P383" s="654"/>
      <c r="Q383" s="654"/>
      <c r="R383" s="654"/>
      <c r="S383" s="654"/>
      <c r="T383" s="654"/>
      <c r="U383" s="654"/>
      <c r="V383" s="654"/>
      <c r="W383" s="654"/>
      <c r="X383" s="654"/>
      <c r="Y383" s="654"/>
      <c r="Z383" s="654"/>
      <c r="AA383" s="654"/>
      <c r="LI383" s="654"/>
      <c r="LJ383" s="654"/>
      <c r="LK383" s="654"/>
      <c r="LL383" s="654"/>
      <c r="LM383" s="654"/>
      <c r="LN383" s="654"/>
      <c r="LO383" s="654"/>
      <c r="LP383" s="654"/>
      <c r="LQ383" s="654"/>
      <c r="LR383" s="654"/>
      <c r="LS383" s="654"/>
      <c r="LT383" s="654"/>
      <c r="LU383" s="654"/>
      <c r="LV383" s="654"/>
      <c r="LW383" s="654"/>
      <c r="LX383" s="654"/>
      <c r="LY383" s="654"/>
      <c r="LZ383" s="654"/>
      <c r="MA383" s="654"/>
      <c r="MB383" s="654"/>
      <c r="MC383" s="654"/>
      <c r="MD383" s="654"/>
      <c r="ME383" s="654"/>
      <c r="MF383" s="654"/>
      <c r="MG383" s="654"/>
      <c r="MH383" s="654"/>
      <c r="MI383" s="654"/>
      <c r="MJ383" s="654"/>
      <c r="MK383" s="654"/>
      <c r="ML383" s="654"/>
      <c r="MM383" s="654"/>
      <c r="MN383" s="654"/>
      <c r="MO383" s="654"/>
      <c r="MP383" s="654"/>
      <c r="MQ383" s="654"/>
      <c r="MR383" s="654"/>
      <c r="MS383" s="654"/>
      <c r="MT383" s="654"/>
      <c r="MU383" s="654"/>
      <c r="MV383" s="654"/>
      <c r="MW383" s="654"/>
      <c r="MX383" s="654"/>
      <c r="MY383" s="654"/>
      <c r="MZ383" s="654"/>
      <c r="NA383" s="654"/>
      <c r="NB383" s="654"/>
      <c r="NC383" s="654"/>
      <c r="ND383" s="654"/>
      <c r="NE383" s="654"/>
      <c r="NF383" s="654"/>
      <c r="NG383" s="654"/>
      <c r="NH383" s="654"/>
      <c r="NI383" s="654"/>
      <c r="NJ383" s="654"/>
      <c r="NK383" s="654"/>
      <c r="NL383" s="654"/>
      <c r="NM383" s="654"/>
      <c r="NN383" s="654"/>
      <c r="NO383" s="654"/>
      <c r="NP383" s="654"/>
      <c r="NQ383" s="654"/>
      <c r="NR383" s="654"/>
      <c r="NS383" s="654"/>
      <c r="NT383" s="654"/>
      <c r="NU383" s="654"/>
      <c r="NV383" s="654"/>
      <c r="NW383" s="654"/>
      <c r="NX383" s="654"/>
      <c r="NY383" s="654"/>
      <c r="NZ383" s="654"/>
      <c r="OA383" s="654"/>
      <c r="OB383" s="654"/>
      <c r="OC383" s="654"/>
      <c r="OD383" s="654"/>
      <c r="OE383" s="654"/>
      <c r="OF383" s="654"/>
      <c r="OG383" s="654"/>
      <c r="OH383" s="654"/>
      <c r="OI383" s="654"/>
      <c r="OJ383" s="654"/>
      <c r="OK383" s="654"/>
      <c r="OL383" s="654"/>
      <c r="OM383" s="654"/>
      <c r="ON383" s="654"/>
      <c r="OO383" s="654"/>
      <c r="OP383" s="654"/>
      <c r="OQ383" s="654"/>
      <c r="OR383" s="654"/>
      <c r="OS383" s="654"/>
      <c r="OT383" s="654"/>
      <c r="OU383" s="654"/>
      <c r="OV383" s="654"/>
      <c r="OW383" s="654"/>
      <c r="OX383" s="654"/>
      <c r="OY383" s="654"/>
      <c r="OZ383" s="654"/>
      <c r="PA383" s="654"/>
      <c r="PB383" s="654"/>
      <c r="PC383" s="654"/>
      <c r="PD383" s="654"/>
      <c r="PE383" s="654"/>
      <c r="PF383" s="654"/>
      <c r="PG383" s="654"/>
      <c r="PH383" s="654"/>
      <c r="PI383" s="654"/>
      <c r="PJ383" s="654"/>
      <c r="PK383" s="654"/>
      <c r="PL383" s="654"/>
      <c r="PM383" s="654"/>
      <c r="PN383" s="654"/>
      <c r="PO383" s="654"/>
      <c r="PP383" s="654"/>
      <c r="PQ383" s="654"/>
      <c r="PR383" s="654"/>
      <c r="PS383" s="654"/>
      <c r="PT383" s="654"/>
      <c r="PU383" s="654"/>
      <c r="PV383" s="654"/>
      <c r="PW383" s="654"/>
      <c r="PX383" s="654"/>
      <c r="PY383" s="654"/>
      <c r="PZ383" s="654"/>
      <c r="QA383" s="654"/>
      <c r="QB383" s="654"/>
      <c r="QC383" s="654"/>
      <c r="QD383" s="654"/>
      <c r="QE383" s="654"/>
      <c r="QF383" s="654"/>
      <c r="QG383" s="654"/>
      <c r="QH383" s="654"/>
      <c r="QI383" s="654"/>
      <c r="QJ383" s="654"/>
      <c r="QK383" s="654"/>
      <c r="QL383" s="654"/>
      <c r="QM383" s="654"/>
      <c r="QN383" s="654"/>
      <c r="QO383" s="654"/>
      <c r="QP383" s="654"/>
      <c r="QQ383" s="654"/>
      <c r="QR383" s="654"/>
      <c r="QS383" s="654"/>
      <c r="QT383" s="654"/>
      <c r="QU383" s="654"/>
      <c r="QV383" s="654"/>
      <c r="QW383" s="654"/>
      <c r="QX383" s="654"/>
      <c r="QY383" s="654"/>
      <c r="QZ383" s="654"/>
      <c r="RA383" s="654"/>
      <c r="RB383" s="654"/>
      <c r="RC383" s="654"/>
      <c r="RD383" s="654"/>
      <c r="RE383" s="654"/>
      <c r="RF383" s="654"/>
      <c r="RG383" s="654"/>
      <c r="RH383" s="654"/>
      <c r="RI383" s="654"/>
      <c r="RJ383" s="654"/>
      <c r="RK383" s="654"/>
      <c r="RL383" s="654"/>
      <c r="RM383" s="654"/>
      <c r="RN383" s="654"/>
      <c r="RO383" s="654"/>
      <c r="RP383" s="654"/>
      <c r="RQ383" s="654"/>
      <c r="RR383" s="654"/>
      <c r="RS383" s="654"/>
      <c r="RT383" s="654"/>
      <c r="RU383" s="654"/>
      <c r="RV383" s="654"/>
      <c r="RW383" s="654"/>
      <c r="RX383" s="654"/>
      <c r="RY383" s="654"/>
      <c r="RZ383" s="654"/>
      <c r="SA383" s="654"/>
      <c r="SB383" s="654"/>
      <c r="SC383" s="654"/>
      <c r="SD383" s="654"/>
      <c r="SE383" s="654"/>
      <c r="SF383" s="654"/>
      <c r="SG383" s="654"/>
      <c r="SH383" s="654"/>
      <c r="SI383" s="654"/>
      <c r="SJ383" s="654"/>
      <c r="SK383" s="654"/>
      <c r="SL383" s="654"/>
      <c r="SM383" s="654"/>
      <c r="SN383" s="654"/>
      <c r="SO383" s="654"/>
      <c r="SP383" s="654"/>
      <c r="SQ383" s="654"/>
      <c r="SR383" s="654"/>
      <c r="SS383" s="654"/>
      <c r="ST383" s="654"/>
      <c r="SU383" s="654"/>
      <c r="SV383" s="654"/>
      <c r="SW383" s="654"/>
      <c r="SX383" s="654"/>
      <c r="SY383" s="654"/>
      <c r="SZ383" s="654"/>
      <c r="TA383" s="654"/>
    </row>
    <row r="384" spans="3:521">
      <c r="C384" s="654"/>
      <c r="T384" s="654"/>
      <c r="U384" s="654"/>
      <c r="V384" s="654"/>
      <c r="W384" s="654"/>
      <c r="X384" s="654"/>
      <c r="Y384" s="654"/>
      <c r="Z384" s="654"/>
      <c r="AA384" s="654"/>
      <c r="QN384" s="654"/>
      <c r="QO384" s="654"/>
      <c r="QP384" s="654"/>
      <c r="QQ384" s="654"/>
      <c r="QR384" s="654"/>
      <c r="QS384" s="654"/>
      <c r="QT384" s="654"/>
      <c r="QU384" s="654"/>
      <c r="QV384" s="654"/>
      <c r="QW384" s="654"/>
      <c r="QX384" s="654"/>
      <c r="QY384" s="654"/>
      <c r="QZ384" s="654"/>
      <c r="RA384" s="654"/>
      <c r="RB384" s="654"/>
      <c r="RC384" s="654"/>
      <c r="RD384" s="654"/>
      <c r="RE384" s="654"/>
      <c r="RF384" s="654"/>
      <c r="RG384" s="654"/>
      <c r="RH384" s="654"/>
      <c r="RI384" s="654"/>
      <c r="RJ384" s="654"/>
      <c r="RK384" s="654"/>
      <c r="RL384" s="654"/>
      <c r="RM384" s="654"/>
      <c r="RN384" s="654"/>
      <c r="RO384" s="654"/>
      <c r="RP384" s="654"/>
      <c r="RQ384" s="654"/>
      <c r="RR384" s="654"/>
      <c r="RS384" s="654"/>
      <c r="RT384" s="654"/>
      <c r="RU384" s="654"/>
      <c r="RV384" s="654"/>
      <c r="RW384" s="654"/>
      <c r="RX384" s="654"/>
      <c r="RY384" s="654"/>
      <c r="RZ384" s="654"/>
      <c r="SA384" s="654"/>
      <c r="SB384" s="654"/>
      <c r="SC384" s="654"/>
      <c r="SD384" s="654"/>
      <c r="SE384" s="654"/>
      <c r="SF384" s="654"/>
      <c r="SG384" s="654"/>
      <c r="SH384" s="654"/>
      <c r="SI384" s="654"/>
      <c r="SJ384" s="654"/>
      <c r="SK384" s="654"/>
      <c r="SL384" s="654"/>
      <c r="SM384" s="654"/>
      <c r="SN384" s="654"/>
      <c r="SO384" s="654"/>
      <c r="SP384" s="654"/>
      <c r="SQ384" s="654"/>
      <c r="SR384" s="654"/>
      <c r="SS384" s="654"/>
      <c r="ST384" s="654"/>
      <c r="SU384" s="654"/>
      <c r="SV384" s="654"/>
      <c r="SW384" s="654"/>
      <c r="SX384" s="654"/>
      <c r="SY384" s="654"/>
      <c r="SZ384" s="654"/>
      <c r="TA384" s="654"/>
    </row>
    <row r="385" spans="3:521">
      <c r="C385" s="654"/>
      <c r="Q385" s="654"/>
      <c r="R385" s="654"/>
      <c r="S385" s="654"/>
      <c r="T385" s="654"/>
      <c r="U385" s="654"/>
      <c r="V385" s="654"/>
      <c r="W385" s="654"/>
      <c r="X385" s="654"/>
      <c r="Y385" s="654"/>
      <c r="Z385" s="654"/>
      <c r="AA385" s="654"/>
      <c r="AB385" s="654"/>
      <c r="AC385" s="654"/>
      <c r="AD385" s="654"/>
      <c r="AE385" s="654"/>
      <c r="AF385" s="654"/>
      <c r="AG385" s="654"/>
      <c r="AH385" s="654"/>
      <c r="AI385" s="654"/>
      <c r="AJ385" s="654"/>
      <c r="AK385" s="654"/>
      <c r="AL385" s="654"/>
      <c r="AM385" s="654"/>
      <c r="AN385" s="654"/>
      <c r="AO385" s="654"/>
      <c r="AP385" s="654"/>
      <c r="AQ385" s="654"/>
      <c r="AR385" s="654"/>
      <c r="AS385" s="654"/>
      <c r="AT385" s="654"/>
      <c r="AU385" s="654"/>
      <c r="AV385" s="654"/>
      <c r="AW385" s="654"/>
      <c r="AX385" s="654"/>
      <c r="AY385" s="654"/>
      <c r="AZ385" s="654"/>
      <c r="BA385" s="654"/>
      <c r="BB385" s="654"/>
      <c r="BC385" s="654"/>
      <c r="BD385" s="654"/>
      <c r="BE385" s="654"/>
      <c r="BF385" s="654"/>
      <c r="BG385" s="654"/>
      <c r="BH385" s="654"/>
      <c r="BI385" s="654"/>
      <c r="BJ385" s="654"/>
      <c r="BK385" s="654"/>
      <c r="BL385" s="654"/>
      <c r="BM385" s="654"/>
      <c r="BN385" s="654"/>
      <c r="BO385" s="654"/>
      <c r="BP385" s="654"/>
      <c r="BQ385" s="654"/>
      <c r="BR385" s="654"/>
      <c r="BS385" s="654"/>
      <c r="BT385" s="654"/>
      <c r="BU385" s="654"/>
      <c r="BV385" s="654"/>
      <c r="BW385" s="654"/>
      <c r="BX385" s="654"/>
      <c r="BY385" s="654"/>
      <c r="BZ385" s="654"/>
      <c r="CA385" s="654"/>
      <c r="CB385" s="654"/>
      <c r="CC385" s="654"/>
      <c r="CD385" s="654"/>
      <c r="CE385" s="654"/>
      <c r="CF385" s="654"/>
      <c r="CG385" s="654"/>
      <c r="CH385" s="654"/>
      <c r="CI385" s="654"/>
      <c r="CJ385" s="654"/>
      <c r="CK385" s="654"/>
      <c r="CL385" s="654"/>
      <c r="CM385" s="654"/>
      <c r="CN385" s="654"/>
      <c r="CO385" s="654"/>
      <c r="CP385" s="654"/>
      <c r="CQ385" s="654"/>
      <c r="CR385" s="654"/>
      <c r="CS385" s="654"/>
      <c r="CT385" s="654"/>
      <c r="CU385" s="654"/>
      <c r="CV385" s="654"/>
      <c r="CW385" s="654"/>
      <c r="CX385" s="654"/>
      <c r="CY385" s="654"/>
      <c r="CZ385" s="654"/>
      <c r="DA385" s="654"/>
      <c r="DB385" s="654"/>
      <c r="DC385" s="654"/>
      <c r="DD385" s="654"/>
      <c r="DE385" s="654"/>
      <c r="DF385" s="654"/>
      <c r="DG385" s="654"/>
      <c r="DH385" s="654"/>
      <c r="DI385" s="654"/>
      <c r="DJ385" s="654"/>
      <c r="DK385" s="654"/>
      <c r="DL385" s="654"/>
      <c r="DM385" s="654"/>
      <c r="DN385" s="654"/>
      <c r="DO385" s="654"/>
      <c r="DP385" s="654"/>
      <c r="DQ385" s="654"/>
      <c r="DR385" s="654"/>
      <c r="DS385" s="654"/>
      <c r="DT385" s="654"/>
      <c r="DU385" s="654"/>
      <c r="DV385" s="654"/>
      <c r="DW385" s="654"/>
      <c r="DX385" s="654"/>
      <c r="DY385" s="654"/>
      <c r="DZ385" s="654"/>
      <c r="EA385" s="654"/>
      <c r="EB385" s="654"/>
      <c r="EC385" s="654"/>
      <c r="ED385" s="654"/>
      <c r="EE385" s="654"/>
      <c r="EF385" s="654"/>
      <c r="EG385" s="654"/>
      <c r="EH385" s="654"/>
      <c r="EI385" s="654"/>
      <c r="EJ385" s="654"/>
      <c r="EK385" s="654"/>
      <c r="EL385" s="654"/>
      <c r="EM385" s="654"/>
      <c r="EN385" s="654"/>
      <c r="EO385" s="654"/>
      <c r="EP385" s="654"/>
      <c r="EQ385" s="654"/>
      <c r="ER385" s="654"/>
      <c r="ES385" s="654"/>
      <c r="ET385" s="654"/>
      <c r="EU385" s="654"/>
      <c r="EV385" s="654"/>
      <c r="EW385" s="654"/>
      <c r="EX385" s="654"/>
      <c r="EY385" s="654"/>
      <c r="EZ385" s="654"/>
      <c r="FA385" s="654"/>
      <c r="FB385" s="654"/>
      <c r="FC385" s="654"/>
      <c r="FD385" s="654"/>
      <c r="FE385" s="654"/>
      <c r="FF385" s="654"/>
      <c r="FG385" s="654"/>
      <c r="FH385" s="654"/>
      <c r="FI385" s="654"/>
      <c r="FJ385" s="654"/>
      <c r="FK385" s="654"/>
      <c r="FL385" s="654"/>
      <c r="FM385" s="654"/>
      <c r="FN385" s="654"/>
      <c r="FO385" s="654"/>
      <c r="FP385" s="654"/>
      <c r="FQ385" s="654"/>
      <c r="FR385" s="654"/>
      <c r="FS385" s="654"/>
      <c r="FT385" s="654"/>
      <c r="FU385" s="654"/>
      <c r="FV385" s="654"/>
      <c r="FW385" s="654"/>
      <c r="FX385" s="654"/>
      <c r="FY385" s="654"/>
      <c r="FZ385" s="654"/>
      <c r="GA385" s="654"/>
      <c r="GB385" s="654"/>
      <c r="GC385" s="654"/>
      <c r="GD385" s="654"/>
      <c r="GE385" s="654"/>
      <c r="GF385" s="654"/>
      <c r="GG385" s="654"/>
      <c r="GH385" s="654"/>
      <c r="GI385" s="654"/>
      <c r="GJ385" s="654"/>
      <c r="GK385" s="654"/>
      <c r="GL385" s="654"/>
      <c r="GM385" s="654"/>
      <c r="GN385" s="654"/>
      <c r="GO385" s="654"/>
      <c r="GP385" s="654"/>
      <c r="GQ385" s="654"/>
      <c r="GR385" s="654"/>
      <c r="GS385" s="654"/>
      <c r="GT385" s="654"/>
      <c r="GU385" s="654"/>
      <c r="GV385" s="654"/>
      <c r="GW385" s="654"/>
      <c r="GX385" s="654"/>
      <c r="GY385" s="654"/>
      <c r="GZ385" s="654"/>
      <c r="HA385" s="654"/>
      <c r="HB385" s="654"/>
      <c r="HC385" s="654"/>
      <c r="HD385" s="654"/>
      <c r="HE385" s="654"/>
      <c r="HF385" s="654"/>
      <c r="HG385" s="654"/>
      <c r="HH385" s="654"/>
      <c r="HI385" s="654"/>
      <c r="HJ385" s="654"/>
      <c r="HK385" s="654"/>
      <c r="HL385" s="654"/>
      <c r="HM385" s="654"/>
      <c r="HN385" s="654"/>
      <c r="HO385" s="654"/>
      <c r="HP385" s="654"/>
      <c r="HQ385" s="654"/>
      <c r="HR385" s="654"/>
      <c r="HS385" s="654"/>
      <c r="HT385" s="654"/>
      <c r="HU385" s="654"/>
      <c r="HV385" s="654"/>
      <c r="HW385" s="654"/>
      <c r="HX385" s="654"/>
      <c r="HY385" s="654"/>
      <c r="HZ385" s="654"/>
      <c r="IA385" s="654"/>
      <c r="IB385" s="654"/>
      <c r="IC385" s="654"/>
      <c r="ID385" s="654"/>
      <c r="IE385" s="654"/>
      <c r="IF385" s="654"/>
      <c r="IG385" s="654"/>
      <c r="IH385" s="654"/>
      <c r="II385" s="654"/>
      <c r="IJ385" s="654"/>
      <c r="IK385" s="654"/>
      <c r="IL385" s="654"/>
      <c r="IM385" s="654"/>
      <c r="IN385" s="654"/>
      <c r="IO385" s="654"/>
      <c r="IP385" s="654"/>
      <c r="IQ385" s="654"/>
      <c r="IR385" s="654"/>
      <c r="IS385" s="654"/>
      <c r="IT385" s="654"/>
      <c r="IU385" s="654"/>
      <c r="IV385" s="654"/>
      <c r="IW385" s="654"/>
      <c r="IX385" s="654"/>
      <c r="IY385" s="654"/>
      <c r="IZ385" s="654"/>
      <c r="JA385" s="654"/>
      <c r="JB385" s="654"/>
      <c r="JC385" s="654"/>
      <c r="JD385" s="654"/>
      <c r="JE385" s="654"/>
      <c r="JF385" s="654"/>
      <c r="JG385" s="654"/>
      <c r="JH385" s="654"/>
      <c r="JI385" s="654"/>
      <c r="JJ385" s="654"/>
      <c r="JK385" s="654"/>
      <c r="JL385" s="654"/>
      <c r="JM385" s="654"/>
      <c r="JN385" s="654"/>
      <c r="JO385" s="654"/>
      <c r="JP385" s="654"/>
      <c r="JQ385" s="654"/>
      <c r="JR385" s="654"/>
      <c r="JS385" s="654"/>
      <c r="JT385" s="654"/>
      <c r="JU385" s="654"/>
      <c r="JV385" s="654"/>
      <c r="JW385" s="654"/>
      <c r="JX385" s="654"/>
      <c r="JY385" s="654"/>
      <c r="JZ385" s="654"/>
      <c r="KA385" s="654"/>
      <c r="KB385" s="654"/>
      <c r="KC385" s="654"/>
      <c r="KD385" s="654"/>
      <c r="KE385" s="654"/>
      <c r="KF385" s="654"/>
      <c r="KG385" s="654"/>
      <c r="KH385" s="654"/>
      <c r="KI385" s="654"/>
      <c r="KJ385" s="654"/>
      <c r="KK385" s="654"/>
      <c r="KL385" s="654"/>
      <c r="KM385" s="654"/>
      <c r="KN385" s="654"/>
      <c r="KO385" s="654"/>
      <c r="KP385" s="654"/>
      <c r="KQ385" s="654"/>
      <c r="KR385" s="654"/>
      <c r="KS385" s="654"/>
      <c r="KT385" s="654"/>
      <c r="KU385" s="654"/>
      <c r="KV385" s="654"/>
      <c r="KW385" s="654"/>
      <c r="KX385" s="654"/>
      <c r="KY385" s="654"/>
      <c r="KZ385" s="654"/>
      <c r="LA385" s="654"/>
      <c r="LB385" s="654"/>
      <c r="LC385" s="654"/>
      <c r="LD385" s="654"/>
      <c r="LE385" s="654"/>
      <c r="LF385" s="654"/>
      <c r="LG385" s="654"/>
      <c r="LH385" s="654"/>
      <c r="LI385" s="654"/>
      <c r="LJ385" s="654"/>
      <c r="LK385" s="654"/>
      <c r="LL385" s="654"/>
      <c r="LM385" s="654"/>
      <c r="LN385" s="654"/>
      <c r="LO385" s="654"/>
      <c r="LP385" s="654"/>
      <c r="LQ385" s="654"/>
      <c r="LR385" s="654"/>
      <c r="LS385" s="654"/>
      <c r="LT385" s="654"/>
      <c r="LU385" s="654"/>
      <c r="LV385" s="654"/>
      <c r="LW385" s="654"/>
      <c r="LX385" s="654"/>
      <c r="LY385" s="654"/>
      <c r="LZ385" s="654"/>
      <c r="MA385" s="654"/>
      <c r="MB385" s="654"/>
      <c r="MC385" s="654"/>
      <c r="MD385" s="654"/>
      <c r="ME385" s="654"/>
      <c r="MF385" s="654"/>
      <c r="MG385" s="654"/>
      <c r="MH385" s="654"/>
      <c r="MI385" s="654"/>
      <c r="MJ385" s="654"/>
      <c r="MK385" s="654"/>
      <c r="ML385" s="654"/>
      <c r="MM385" s="654"/>
      <c r="MN385" s="654"/>
      <c r="MO385" s="654"/>
      <c r="MP385" s="654"/>
      <c r="MQ385" s="654"/>
      <c r="MR385" s="654"/>
      <c r="MS385" s="654"/>
      <c r="MT385" s="654"/>
      <c r="MU385" s="654"/>
      <c r="MV385" s="654"/>
      <c r="MW385" s="654"/>
      <c r="MX385" s="654"/>
      <c r="MY385" s="654"/>
      <c r="MZ385" s="654"/>
      <c r="NA385" s="654"/>
      <c r="NB385" s="654"/>
      <c r="NC385" s="654"/>
      <c r="ND385" s="654"/>
      <c r="NE385" s="654"/>
      <c r="NF385" s="654"/>
      <c r="NG385" s="654"/>
      <c r="NH385" s="654"/>
      <c r="NI385" s="654"/>
      <c r="NJ385" s="654"/>
      <c r="NK385" s="654"/>
      <c r="NL385" s="654"/>
      <c r="NM385" s="654"/>
      <c r="NN385" s="654"/>
      <c r="NO385" s="654"/>
      <c r="NP385" s="654"/>
      <c r="NQ385" s="654"/>
      <c r="NR385" s="654"/>
      <c r="NS385" s="654"/>
      <c r="NT385" s="654"/>
      <c r="NU385" s="654"/>
      <c r="NV385" s="654"/>
      <c r="NW385" s="654"/>
      <c r="NX385" s="654"/>
      <c r="NY385" s="654"/>
      <c r="NZ385" s="654"/>
      <c r="OA385" s="654"/>
      <c r="OB385" s="654"/>
      <c r="OC385" s="654"/>
      <c r="OD385" s="654"/>
      <c r="OE385" s="654"/>
      <c r="OF385" s="654"/>
      <c r="OG385" s="654"/>
      <c r="OH385" s="654"/>
      <c r="OI385" s="654"/>
      <c r="OJ385" s="654"/>
      <c r="OK385" s="654"/>
      <c r="OL385" s="654"/>
      <c r="OM385" s="654"/>
      <c r="ON385" s="654"/>
      <c r="OO385" s="654"/>
      <c r="OP385" s="654"/>
      <c r="OQ385" s="654"/>
      <c r="OR385" s="654"/>
      <c r="OS385" s="654"/>
      <c r="OT385" s="654"/>
      <c r="OU385" s="654"/>
      <c r="OV385" s="654"/>
      <c r="OW385" s="654"/>
      <c r="OX385" s="654"/>
      <c r="OY385" s="654"/>
      <c r="OZ385" s="654"/>
      <c r="PA385" s="654"/>
      <c r="PB385" s="654"/>
      <c r="PC385" s="654"/>
      <c r="PD385" s="654"/>
      <c r="PE385" s="654"/>
      <c r="PF385" s="654"/>
      <c r="PG385" s="654"/>
      <c r="PH385" s="654"/>
      <c r="PI385" s="654"/>
      <c r="PJ385" s="654"/>
      <c r="PK385" s="654"/>
      <c r="PL385" s="654"/>
      <c r="PM385" s="654"/>
      <c r="PN385" s="654"/>
      <c r="PO385" s="654"/>
      <c r="PP385" s="654"/>
      <c r="PQ385" s="654"/>
      <c r="PR385" s="654"/>
      <c r="PS385" s="654"/>
      <c r="PT385" s="654"/>
      <c r="PU385" s="654"/>
      <c r="PV385" s="654"/>
      <c r="PW385" s="654"/>
      <c r="PX385" s="654"/>
      <c r="PY385" s="654"/>
      <c r="PZ385" s="654"/>
      <c r="QA385" s="654"/>
      <c r="QB385" s="654"/>
      <c r="QC385" s="654"/>
      <c r="QD385" s="654"/>
      <c r="QE385" s="654"/>
      <c r="QF385" s="654"/>
      <c r="QG385" s="654"/>
      <c r="QH385" s="654"/>
      <c r="QI385" s="654"/>
      <c r="QJ385" s="654"/>
      <c r="QK385" s="654"/>
      <c r="QL385" s="654"/>
      <c r="QM385" s="654"/>
      <c r="QN385" s="654"/>
      <c r="QO385" s="654"/>
      <c r="QP385" s="654"/>
      <c r="QQ385" s="654"/>
      <c r="QR385" s="654"/>
      <c r="QS385" s="654"/>
      <c r="QT385" s="654"/>
      <c r="QU385" s="654"/>
      <c r="QV385" s="654"/>
      <c r="QW385" s="654"/>
      <c r="QX385" s="654"/>
      <c r="QY385" s="654"/>
      <c r="QZ385" s="654"/>
      <c r="RA385" s="654"/>
      <c r="RB385" s="654"/>
      <c r="RC385" s="654"/>
      <c r="RD385" s="654"/>
      <c r="RE385" s="654"/>
      <c r="RF385" s="654"/>
      <c r="RG385" s="654"/>
      <c r="RH385" s="654"/>
      <c r="RI385" s="654"/>
      <c r="RJ385" s="654"/>
      <c r="RK385" s="654"/>
      <c r="RL385" s="654"/>
      <c r="RM385" s="654"/>
      <c r="RN385" s="654"/>
      <c r="RO385" s="654"/>
      <c r="RP385" s="654"/>
      <c r="RQ385" s="654"/>
      <c r="RR385" s="654"/>
      <c r="RS385" s="654"/>
      <c r="RT385" s="654"/>
      <c r="RU385" s="654"/>
      <c r="RV385" s="654"/>
      <c r="RW385" s="654"/>
      <c r="RX385" s="654"/>
      <c r="RY385" s="654"/>
      <c r="RZ385" s="654"/>
      <c r="SA385" s="654"/>
      <c r="SB385" s="654"/>
      <c r="SC385" s="654"/>
      <c r="SD385" s="654"/>
      <c r="SE385" s="654"/>
      <c r="SF385" s="654"/>
      <c r="SG385" s="654"/>
      <c r="SH385" s="654"/>
      <c r="SI385" s="654"/>
      <c r="SJ385" s="654"/>
      <c r="SK385" s="654"/>
      <c r="SL385" s="654"/>
      <c r="SM385" s="654"/>
      <c r="SN385" s="654"/>
      <c r="SO385" s="654"/>
      <c r="SP385" s="654"/>
      <c r="SQ385" s="654"/>
      <c r="SR385" s="654"/>
      <c r="SS385" s="654"/>
      <c r="ST385" s="654"/>
      <c r="SU385" s="654"/>
      <c r="SV385" s="654"/>
      <c r="SW385" s="654"/>
      <c r="SX385" s="654"/>
      <c r="SY385" s="654"/>
      <c r="SZ385" s="654"/>
      <c r="TA385" s="654"/>
    </row>
    <row r="386" spans="3:521">
      <c r="C386" s="654"/>
      <c r="J386" s="654"/>
      <c r="K386" s="654"/>
      <c r="L386" s="654"/>
      <c r="M386" s="654"/>
      <c r="N386" s="654"/>
      <c r="O386" s="654"/>
      <c r="P386" s="654"/>
      <c r="Q386" s="654"/>
      <c r="R386" s="654"/>
      <c r="S386" s="654"/>
      <c r="T386" s="654"/>
      <c r="U386" s="654"/>
      <c r="V386" s="654"/>
      <c r="W386" s="654"/>
      <c r="X386" s="654"/>
      <c r="Y386" s="654"/>
      <c r="Z386" s="654"/>
      <c r="AA386" s="654"/>
      <c r="AB386" s="654"/>
      <c r="AC386" s="654"/>
      <c r="AD386" s="654"/>
      <c r="AE386" s="654"/>
      <c r="AF386" s="654"/>
      <c r="AG386" s="654"/>
      <c r="AH386" s="654"/>
      <c r="AI386" s="654"/>
      <c r="AJ386" s="654"/>
      <c r="AK386" s="654"/>
      <c r="AL386" s="654"/>
      <c r="AM386" s="654"/>
      <c r="AN386" s="654"/>
      <c r="AO386" s="654"/>
      <c r="AP386" s="654"/>
      <c r="AQ386" s="654"/>
      <c r="AR386" s="654"/>
      <c r="AS386" s="654"/>
      <c r="AT386" s="654"/>
      <c r="AU386" s="654"/>
      <c r="AV386" s="654"/>
      <c r="AW386" s="654"/>
      <c r="AX386" s="654"/>
      <c r="AY386" s="654"/>
      <c r="AZ386" s="654"/>
      <c r="BA386" s="654"/>
      <c r="BB386" s="654"/>
      <c r="BC386" s="654"/>
      <c r="BD386" s="654"/>
      <c r="BE386" s="654"/>
      <c r="BF386" s="654"/>
      <c r="BG386" s="654"/>
      <c r="BH386" s="654"/>
      <c r="BI386" s="654"/>
      <c r="BJ386" s="654"/>
      <c r="BK386" s="654"/>
      <c r="BL386" s="654"/>
      <c r="BM386" s="654"/>
      <c r="BN386" s="654"/>
      <c r="BO386" s="654"/>
      <c r="BP386" s="654"/>
      <c r="BQ386" s="654"/>
      <c r="BR386" s="654"/>
      <c r="BS386" s="654"/>
      <c r="BT386" s="654"/>
      <c r="BU386" s="654"/>
      <c r="BV386" s="654"/>
      <c r="BW386" s="654"/>
      <c r="BX386" s="654"/>
      <c r="BY386" s="654"/>
      <c r="BZ386" s="654"/>
      <c r="CA386" s="654"/>
      <c r="CB386" s="654"/>
      <c r="CC386" s="654"/>
      <c r="CD386" s="654"/>
      <c r="CE386" s="654"/>
      <c r="CF386" s="654"/>
      <c r="CG386" s="654"/>
      <c r="CH386" s="654"/>
      <c r="CI386" s="654"/>
      <c r="CJ386" s="654"/>
      <c r="CK386" s="654"/>
      <c r="CL386" s="654"/>
      <c r="CM386" s="654"/>
      <c r="CN386" s="654"/>
      <c r="CO386" s="654"/>
      <c r="CP386" s="654"/>
      <c r="CQ386" s="654"/>
      <c r="CR386" s="654"/>
      <c r="CS386" s="654"/>
      <c r="CT386" s="654"/>
      <c r="CU386" s="654"/>
      <c r="CV386" s="654"/>
      <c r="CW386" s="654"/>
      <c r="CX386" s="654"/>
      <c r="CY386" s="654"/>
      <c r="CZ386" s="654"/>
      <c r="DA386" s="654"/>
      <c r="DB386" s="654"/>
      <c r="DC386" s="654"/>
      <c r="DD386" s="654"/>
      <c r="DE386" s="654"/>
      <c r="DF386" s="654"/>
      <c r="DG386" s="654"/>
      <c r="DH386" s="654"/>
      <c r="DI386" s="654"/>
      <c r="DJ386" s="654"/>
      <c r="DK386" s="654"/>
      <c r="DL386" s="654"/>
      <c r="DM386" s="654"/>
      <c r="DN386" s="654"/>
      <c r="DO386" s="654"/>
      <c r="DP386" s="654"/>
      <c r="DQ386" s="654"/>
      <c r="DR386" s="654"/>
      <c r="DS386" s="654"/>
      <c r="DT386" s="654"/>
      <c r="DU386" s="654"/>
      <c r="DV386" s="654"/>
      <c r="DW386" s="654"/>
      <c r="DX386" s="654"/>
      <c r="DY386" s="654"/>
      <c r="DZ386" s="654"/>
      <c r="EA386" s="654"/>
      <c r="EB386" s="654"/>
      <c r="EC386" s="654"/>
      <c r="ED386" s="654"/>
      <c r="EE386" s="654"/>
      <c r="EF386" s="654"/>
      <c r="EG386" s="654"/>
      <c r="EH386" s="654"/>
      <c r="EI386" s="654"/>
      <c r="EJ386" s="654"/>
      <c r="EK386" s="654"/>
      <c r="EL386" s="654"/>
      <c r="EM386" s="654"/>
      <c r="EN386" s="654"/>
      <c r="EO386" s="654"/>
      <c r="EP386" s="654"/>
      <c r="EQ386" s="654"/>
      <c r="ER386" s="654"/>
      <c r="ES386" s="654"/>
      <c r="ET386" s="654"/>
      <c r="EU386" s="654"/>
      <c r="EV386" s="654"/>
      <c r="EW386" s="654"/>
      <c r="EX386" s="654"/>
      <c r="EY386" s="654"/>
      <c r="EZ386" s="654"/>
      <c r="FA386" s="654"/>
      <c r="FB386" s="654"/>
      <c r="FC386" s="654"/>
      <c r="FD386" s="654"/>
      <c r="FE386" s="654"/>
      <c r="FF386" s="654"/>
      <c r="FG386" s="654"/>
      <c r="FH386" s="654"/>
      <c r="FI386" s="654"/>
      <c r="FJ386" s="654"/>
      <c r="FK386" s="654"/>
      <c r="FL386" s="654"/>
      <c r="FM386" s="654"/>
      <c r="FN386" s="654"/>
      <c r="FO386" s="654"/>
      <c r="FP386" s="654"/>
      <c r="FQ386" s="654"/>
      <c r="FR386" s="654"/>
      <c r="FS386" s="654"/>
      <c r="FT386" s="654"/>
      <c r="FU386" s="654"/>
      <c r="FV386" s="654"/>
      <c r="FW386" s="654"/>
      <c r="FX386" s="654"/>
      <c r="FY386" s="654"/>
      <c r="FZ386" s="654"/>
      <c r="GA386" s="654"/>
      <c r="GB386" s="654"/>
      <c r="GC386" s="654"/>
      <c r="GD386" s="654"/>
      <c r="GE386" s="654"/>
      <c r="GF386" s="654"/>
      <c r="GG386" s="654"/>
      <c r="GH386" s="654"/>
      <c r="GI386" s="654"/>
      <c r="GJ386" s="654"/>
      <c r="GK386" s="654"/>
      <c r="GL386" s="654"/>
      <c r="GM386" s="654"/>
      <c r="GN386" s="654"/>
      <c r="GO386" s="654"/>
      <c r="GP386" s="654"/>
      <c r="GQ386" s="654"/>
      <c r="GR386" s="654"/>
      <c r="GS386" s="654"/>
      <c r="GT386" s="654"/>
      <c r="GU386" s="654"/>
      <c r="GV386" s="654"/>
      <c r="GW386" s="654"/>
      <c r="GX386" s="654"/>
      <c r="GY386" s="654"/>
      <c r="GZ386" s="654"/>
      <c r="HA386" s="654"/>
      <c r="HB386" s="654"/>
      <c r="HC386" s="654"/>
      <c r="HD386" s="654"/>
      <c r="HE386" s="654"/>
      <c r="HF386" s="654"/>
      <c r="HG386" s="654"/>
      <c r="HH386" s="654"/>
      <c r="HI386" s="654"/>
      <c r="HJ386" s="654"/>
      <c r="HK386" s="654"/>
      <c r="HL386" s="654"/>
      <c r="HM386" s="654"/>
      <c r="HN386" s="654"/>
      <c r="HO386" s="654"/>
      <c r="HP386" s="654"/>
      <c r="HQ386" s="654"/>
      <c r="HR386" s="654"/>
      <c r="HS386" s="654"/>
      <c r="HT386" s="654"/>
      <c r="HU386" s="654"/>
      <c r="HV386" s="654"/>
      <c r="HW386" s="654"/>
      <c r="HX386" s="654"/>
      <c r="HY386" s="654"/>
      <c r="HZ386" s="654"/>
      <c r="IA386" s="654"/>
      <c r="IB386" s="654"/>
      <c r="IC386" s="654"/>
      <c r="ID386" s="654"/>
      <c r="IE386" s="654"/>
      <c r="IF386" s="654"/>
      <c r="IG386" s="654"/>
      <c r="IH386" s="654"/>
      <c r="II386" s="654"/>
      <c r="IJ386" s="654"/>
      <c r="IK386" s="654"/>
      <c r="IL386" s="654"/>
      <c r="IM386" s="654"/>
      <c r="IN386" s="654"/>
      <c r="IO386" s="654"/>
      <c r="IP386" s="654"/>
      <c r="IQ386" s="654"/>
      <c r="IR386" s="654"/>
      <c r="IS386" s="654"/>
      <c r="IT386" s="654"/>
      <c r="IU386" s="654"/>
      <c r="IV386" s="654"/>
      <c r="IW386" s="654"/>
      <c r="IX386" s="654"/>
      <c r="IY386" s="654"/>
      <c r="IZ386" s="654"/>
      <c r="JA386" s="654"/>
      <c r="JB386" s="654"/>
      <c r="JC386" s="654"/>
      <c r="JD386" s="654"/>
      <c r="JE386" s="654"/>
      <c r="JF386" s="654"/>
      <c r="JG386" s="654"/>
      <c r="JH386" s="654"/>
      <c r="JI386" s="654"/>
      <c r="JJ386" s="654"/>
      <c r="JK386" s="654"/>
      <c r="JL386" s="654"/>
      <c r="JM386" s="654"/>
      <c r="JN386" s="654"/>
      <c r="JO386" s="654"/>
      <c r="JP386" s="654"/>
      <c r="JQ386" s="654"/>
      <c r="JR386" s="654"/>
      <c r="JS386" s="654"/>
      <c r="JT386" s="654"/>
      <c r="JU386" s="654"/>
      <c r="JV386" s="654"/>
      <c r="JW386" s="654"/>
      <c r="JX386" s="654"/>
      <c r="JY386" s="654"/>
      <c r="JZ386" s="654"/>
      <c r="KA386" s="654"/>
      <c r="KB386" s="654"/>
      <c r="KC386" s="654"/>
      <c r="KD386" s="654"/>
      <c r="KE386" s="654"/>
      <c r="KF386" s="654"/>
      <c r="KG386" s="654"/>
      <c r="KH386" s="654"/>
      <c r="KI386" s="654"/>
      <c r="KJ386" s="654"/>
      <c r="KK386" s="654"/>
      <c r="KL386" s="654"/>
      <c r="KM386" s="654"/>
      <c r="KN386" s="654"/>
      <c r="KO386" s="654"/>
      <c r="KP386" s="654"/>
      <c r="KQ386" s="654"/>
      <c r="KR386" s="654"/>
      <c r="KS386" s="654"/>
      <c r="KT386" s="654"/>
      <c r="KU386" s="654"/>
      <c r="KV386" s="654"/>
      <c r="KW386" s="654"/>
      <c r="KX386" s="654"/>
      <c r="KY386" s="654"/>
      <c r="KZ386" s="654"/>
      <c r="LA386" s="654"/>
      <c r="LB386" s="654"/>
      <c r="LC386" s="654"/>
      <c r="LD386" s="654"/>
      <c r="LE386" s="654"/>
      <c r="LF386" s="654"/>
      <c r="LG386" s="654"/>
      <c r="LH386" s="654"/>
      <c r="LI386" s="654"/>
      <c r="LJ386" s="654"/>
      <c r="LK386" s="654"/>
      <c r="LL386" s="654"/>
      <c r="LM386" s="654"/>
      <c r="LN386" s="654"/>
      <c r="LO386" s="654"/>
      <c r="LP386" s="654"/>
      <c r="LQ386" s="654"/>
      <c r="LR386" s="654"/>
      <c r="LS386" s="654"/>
      <c r="LT386" s="654"/>
      <c r="LU386" s="654"/>
      <c r="LV386" s="654"/>
      <c r="LW386" s="654"/>
      <c r="LX386" s="654"/>
      <c r="LY386" s="654"/>
      <c r="LZ386" s="654"/>
      <c r="MA386" s="654"/>
      <c r="MB386" s="654"/>
      <c r="MC386" s="654"/>
      <c r="MD386" s="654"/>
      <c r="ME386" s="654"/>
      <c r="MF386" s="654"/>
      <c r="MG386" s="654"/>
      <c r="MH386" s="654"/>
      <c r="MI386" s="654"/>
      <c r="MJ386" s="654"/>
      <c r="MK386" s="654"/>
      <c r="ML386" s="654"/>
      <c r="MM386" s="654"/>
      <c r="MN386" s="654"/>
      <c r="MO386" s="654"/>
      <c r="MP386" s="654"/>
      <c r="MQ386" s="654"/>
      <c r="MR386" s="654"/>
      <c r="MS386" s="654"/>
      <c r="MT386" s="654"/>
      <c r="MU386" s="654"/>
      <c r="MV386" s="654"/>
      <c r="MW386" s="654"/>
      <c r="MX386" s="654"/>
      <c r="MY386" s="654"/>
      <c r="MZ386" s="654"/>
      <c r="NA386" s="654"/>
      <c r="NB386" s="654"/>
      <c r="NC386" s="654"/>
      <c r="ND386" s="654"/>
      <c r="NE386" s="654"/>
      <c r="NF386" s="654"/>
      <c r="NG386" s="654"/>
      <c r="NH386" s="654"/>
      <c r="NI386" s="654"/>
      <c r="NJ386" s="654"/>
      <c r="NK386" s="654"/>
      <c r="NL386" s="654"/>
      <c r="NM386" s="654"/>
      <c r="NN386" s="654"/>
      <c r="NO386" s="654"/>
      <c r="NP386" s="654"/>
      <c r="NQ386" s="654"/>
      <c r="NR386" s="654"/>
      <c r="NS386" s="654"/>
      <c r="NT386" s="654"/>
      <c r="NU386" s="654"/>
      <c r="NV386" s="654"/>
      <c r="NW386" s="654"/>
      <c r="NX386" s="654"/>
      <c r="NY386" s="654"/>
      <c r="NZ386" s="654"/>
      <c r="OA386" s="654"/>
      <c r="OB386" s="654"/>
      <c r="OC386" s="654"/>
      <c r="OD386" s="654"/>
      <c r="OE386" s="654"/>
      <c r="OF386" s="654"/>
      <c r="OG386" s="654"/>
      <c r="OH386" s="654"/>
      <c r="OI386" s="654"/>
      <c r="OJ386" s="654"/>
      <c r="OK386" s="654"/>
      <c r="OL386" s="654"/>
      <c r="OM386" s="654"/>
      <c r="ON386" s="654"/>
      <c r="OO386" s="654"/>
      <c r="OP386" s="654"/>
      <c r="OQ386" s="654"/>
      <c r="OR386" s="654"/>
      <c r="OS386" s="654"/>
      <c r="OT386" s="654"/>
      <c r="OU386" s="654"/>
      <c r="OV386" s="654"/>
      <c r="OW386" s="654"/>
      <c r="OX386" s="654"/>
      <c r="OY386" s="654"/>
      <c r="OZ386" s="654"/>
      <c r="PA386" s="654"/>
      <c r="PB386" s="654"/>
      <c r="PC386" s="654"/>
      <c r="PD386" s="654"/>
      <c r="PE386" s="654"/>
      <c r="PF386" s="654"/>
      <c r="PG386" s="654"/>
      <c r="PH386" s="654"/>
      <c r="PI386" s="654"/>
      <c r="PJ386" s="654"/>
      <c r="PK386" s="654"/>
      <c r="PL386" s="654"/>
      <c r="PM386" s="654"/>
      <c r="PN386" s="654"/>
      <c r="PO386" s="654"/>
      <c r="PP386" s="654"/>
      <c r="PQ386" s="654"/>
      <c r="PR386" s="654"/>
      <c r="PS386" s="654"/>
      <c r="PT386" s="654"/>
      <c r="PU386" s="654"/>
      <c r="PV386" s="654"/>
      <c r="PW386" s="654"/>
      <c r="PX386" s="654"/>
      <c r="PY386" s="654"/>
      <c r="PZ386" s="654"/>
      <c r="QA386" s="654"/>
      <c r="QB386" s="654"/>
      <c r="QC386" s="654"/>
      <c r="QD386" s="654"/>
      <c r="QE386" s="654"/>
      <c r="QF386" s="654"/>
      <c r="QG386" s="654"/>
      <c r="QH386" s="654"/>
      <c r="QI386" s="654"/>
      <c r="QJ386" s="654"/>
      <c r="QK386" s="654"/>
      <c r="QL386" s="654"/>
      <c r="QM386" s="654"/>
      <c r="QN386" s="654"/>
      <c r="QO386" s="654"/>
      <c r="QP386" s="654"/>
      <c r="QQ386" s="654"/>
      <c r="QR386" s="654"/>
      <c r="QS386" s="654"/>
      <c r="QT386" s="654"/>
      <c r="QU386" s="654"/>
      <c r="QV386" s="654"/>
      <c r="QW386" s="654"/>
      <c r="QX386" s="654"/>
      <c r="QY386" s="654"/>
      <c r="QZ386" s="654"/>
      <c r="RA386" s="654"/>
      <c r="RB386" s="654"/>
      <c r="RC386" s="654"/>
      <c r="RD386" s="654"/>
      <c r="RE386" s="654"/>
      <c r="RF386" s="654"/>
      <c r="RG386" s="654"/>
      <c r="RH386" s="654"/>
      <c r="RI386" s="654"/>
      <c r="RJ386" s="654"/>
      <c r="RK386" s="654"/>
      <c r="RL386" s="654"/>
      <c r="RM386" s="654"/>
      <c r="RN386" s="654"/>
      <c r="RO386" s="654"/>
      <c r="RP386" s="654"/>
      <c r="RQ386" s="654"/>
      <c r="RR386" s="654"/>
      <c r="RS386" s="654"/>
      <c r="RT386" s="654"/>
      <c r="RU386" s="654"/>
      <c r="RV386" s="654"/>
      <c r="RW386" s="654"/>
      <c r="RX386" s="654"/>
      <c r="RY386" s="654"/>
      <c r="RZ386" s="654"/>
      <c r="SA386" s="654"/>
      <c r="SB386" s="654"/>
      <c r="SC386" s="654"/>
      <c r="SD386" s="654"/>
      <c r="SE386" s="654"/>
      <c r="SF386" s="654"/>
      <c r="SG386" s="654"/>
      <c r="SH386" s="654"/>
      <c r="SI386" s="654"/>
      <c r="SJ386" s="654"/>
      <c r="SK386" s="654"/>
      <c r="SL386" s="654"/>
      <c r="SM386" s="654"/>
      <c r="SN386" s="654"/>
      <c r="SO386" s="654"/>
      <c r="SP386" s="654"/>
      <c r="SQ386" s="654"/>
      <c r="SR386" s="654"/>
      <c r="SS386" s="654"/>
      <c r="ST386" s="654"/>
      <c r="SU386" s="654"/>
      <c r="SV386" s="654"/>
      <c r="SW386" s="654"/>
      <c r="SX386" s="654"/>
      <c r="SY386" s="654"/>
      <c r="SZ386" s="654"/>
      <c r="TA386" s="654"/>
    </row>
    <row r="387" spans="3:521">
      <c r="C387" s="654"/>
      <c r="J387" s="654"/>
      <c r="K387" s="654"/>
      <c r="L387" s="654"/>
      <c r="M387" s="654"/>
      <c r="N387" s="654"/>
      <c r="O387" s="654"/>
      <c r="P387" s="654"/>
      <c r="Q387" s="654"/>
      <c r="R387" s="654"/>
      <c r="S387" s="654"/>
      <c r="T387" s="654"/>
      <c r="U387" s="654"/>
      <c r="V387" s="654"/>
      <c r="W387" s="654"/>
      <c r="X387" s="654"/>
      <c r="Y387" s="654"/>
      <c r="Z387" s="654"/>
      <c r="AA387" s="654"/>
      <c r="BN387" s="654"/>
      <c r="BO387" s="654"/>
      <c r="BP387" s="654"/>
      <c r="BQ387" s="654"/>
      <c r="BR387" s="654"/>
      <c r="BS387" s="654"/>
      <c r="BT387" s="654"/>
      <c r="BU387" s="654"/>
      <c r="BV387" s="654"/>
      <c r="BW387" s="654"/>
      <c r="BX387" s="654"/>
      <c r="BY387" s="654"/>
      <c r="BZ387" s="654"/>
      <c r="CA387" s="654"/>
      <c r="CB387" s="654"/>
      <c r="CC387" s="654"/>
      <c r="CD387" s="654"/>
      <c r="CE387" s="654"/>
      <c r="CF387" s="654"/>
      <c r="CG387" s="654"/>
      <c r="CH387" s="654"/>
      <c r="CI387" s="654"/>
      <c r="CJ387" s="654"/>
      <c r="CK387" s="654"/>
      <c r="CL387" s="654"/>
      <c r="CM387" s="654"/>
      <c r="CN387" s="654"/>
      <c r="CO387" s="654"/>
      <c r="CP387" s="654"/>
      <c r="CQ387" s="654"/>
      <c r="CR387" s="654"/>
      <c r="CS387" s="654"/>
      <c r="CT387" s="654"/>
      <c r="CU387" s="654"/>
      <c r="CV387" s="654"/>
      <c r="CW387" s="654"/>
      <c r="CX387" s="654"/>
      <c r="CY387" s="654"/>
      <c r="CZ387" s="654"/>
      <c r="DA387" s="654"/>
      <c r="DB387" s="654"/>
      <c r="DC387" s="654"/>
      <c r="DD387" s="654"/>
      <c r="DE387" s="654"/>
      <c r="DF387" s="654"/>
      <c r="DG387" s="654"/>
      <c r="DH387" s="654"/>
      <c r="DI387" s="654"/>
      <c r="DJ387" s="654"/>
      <c r="DK387" s="654"/>
      <c r="DL387" s="654"/>
      <c r="DM387" s="654"/>
      <c r="DN387" s="654"/>
      <c r="DO387" s="654"/>
      <c r="DP387" s="654"/>
      <c r="DQ387" s="654"/>
      <c r="DR387" s="654"/>
      <c r="DS387" s="654"/>
      <c r="DT387" s="654"/>
      <c r="DU387" s="654"/>
      <c r="DV387" s="654"/>
      <c r="DW387" s="654"/>
      <c r="DX387" s="654"/>
      <c r="DY387" s="654"/>
      <c r="DZ387" s="654"/>
      <c r="EA387" s="654"/>
      <c r="EB387" s="654"/>
      <c r="EC387" s="654"/>
      <c r="ED387" s="654"/>
      <c r="EE387" s="654"/>
      <c r="EF387" s="654"/>
      <c r="EG387" s="654"/>
      <c r="EH387" s="654"/>
      <c r="EI387" s="654"/>
      <c r="EJ387" s="654"/>
      <c r="EK387" s="654"/>
      <c r="EL387" s="654"/>
      <c r="EM387" s="654"/>
      <c r="EN387" s="654"/>
      <c r="EO387" s="654"/>
      <c r="EP387" s="654"/>
      <c r="EQ387" s="654"/>
      <c r="ER387" s="654"/>
      <c r="ES387" s="654"/>
      <c r="ET387" s="654"/>
      <c r="EU387" s="654"/>
      <c r="EV387" s="654"/>
      <c r="EW387" s="654"/>
      <c r="EX387" s="654"/>
      <c r="EY387" s="654"/>
      <c r="EZ387" s="654"/>
      <c r="FA387" s="654"/>
      <c r="FB387" s="654"/>
      <c r="FC387" s="654"/>
      <c r="FD387" s="654"/>
      <c r="FE387" s="654"/>
      <c r="FF387" s="654"/>
      <c r="FG387" s="654"/>
      <c r="FH387" s="654"/>
      <c r="FI387" s="654"/>
      <c r="FJ387" s="654"/>
      <c r="FK387" s="654"/>
      <c r="FL387" s="654"/>
      <c r="FM387" s="654"/>
      <c r="FN387" s="654"/>
      <c r="FO387" s="654"/>
      <c r="FP387" s="654"/>
      <c r="FQ387" s="654"/>
      <c r="FR387" s="654"/>
      <c r="FS387" s="654"/>
      <c r="FT387" s="654"/>
      <c r="FU387" s="654"/>
      <c r="FV387" s="654"/>
      <c r="FW387" s="654"/>
      <c r="FX387" s="654"/>
      <c r="FY387" s="654"/>
      <c r="FZ387" s="654"/>
      <c r="GA387" s="654"/>
      <c r="GB387" s="654"/>
      <c r="GC387" s="654"/>
      <c r="GD387" s="654"/>
      <c r="GE387" s="654"/>
      <c r="GF387" s="654"/>
      <c r="GG387" s="654"/>
      <c r="GH387" s="654"/>
      <c r="GI387" s="654"/>
      <c r="GJ387" s="654"/>
      <c r="GK387" s="654"/>
      <c r="GL387" s="654"/>
      <c r="GM387" s="654"/>
      <c r="GN387" s="654"/>
      <c r="GO387" s="654"/>
      <c r="GP387" s="654"/>
      <c r="GQ387" s="654"/>
      <c r="GR387" s="654"/>
      <c r="GS387" s="654"/>
      <c r="GT387" s="654"/>
      <c r="GU387" s="654"/>
      <c r="GV387" s="654"/>
      <c r="GW387" s="654"/>
      <c r="GX387" s="654"/>
      <c r="GY387" s="654"/>
      <c r="GZ387" s="654"/>
      <c r="HA387" s="654"/>
      <c r="HB387" s="654"/>
      <c r="HC387" s="654"/>
      <c r="HD387" s="654"/>
      <c r="HE387" s="654"/>
      <c r="HF387" s="654"/>
      <c r="HG387" s="654"/>
      <c r="HH387" s="654"/>
      <c r="HI387" s="654"/>
      <c r="HJ387" s="654"/>
      <c r="HK387" s="654"/>
      <c r="HL387" s="654"/>
      <c r="HM387" s="654"/>
      <c r="HN387" s="654"/>
      <c r="HO387" s="654"/>
      <c r="HP387" s="654"/>
      <c r="HQ387" s="654"/>
      <c r="HR387" s="654"/>
      <c r="HS387" s="654"/>
      <c r="HT387" s="654"/>
      <c r="HU387" s="654"/>
      <c r="HV387" s="654"/>
      <c r="HW387" s="654"/>
      <c r="HX387" s="654"/>
      <c r="HY387" s="654"/>
      <c r="HZ387" s="654"/>
      <c r="IA387" s="654"/>
      <c r="IB387" s="654"/>
      <c r="IC387" s="654"/>
      <c r="ID387" s="654"/>
      <c r="IE387" s="654"/>
      <c r="IF387" s="654"/>
      <c r="IG387" s="654"/>
      <c r="IH387" s="654"/>
      <c r="II387" s="654"/>
      <c r="IJ387" s="654"/>
      <c r="IK387" s="654"/>
      <c r="IL387" s="654"/>
      <c r="IM387" s="654"/>
      <c r="IN387" s="654"/>
      <c r="IO387" s="654"/>
      <c r="IP387" s="654"/>
      <c r="IQ387" s="654"/>
      <c r="IR387" s="654"/>
      <c r="IS387" s="654"/>
      <c r="IT387" s="654"/>
      <c r="IU387" s="654"/>
      <c r="IV387" s="654"/>
      <c r="IW387" s="654"/>
      <c r="IX387" s="654"/>
      <c r="IY387" s="654"/>
      <c r="IZ387" s="654"/>
      <c r="JA387" s="654"/>
      <c r="JB387" s="654"/>
      <c r="JC387" s="654"/>
      <c r="JD387" s="654"/>
      <c r="JE387" s="654"/>
      <c r="JF387" s="654"/>
      <c r="JG387" s="654"/>
      <c r="JH387" s="654"/>
      <c r="JI387" s="654"/>
      <c r="JJ387" s="654"/>
      <c r="JK387" s="654"/>
      <c r="JL387" s="654"/>
      <c r="JM387" s="654"/>
      <c r="JN387" s="654"/>
      <c r="JO387" s="654"/>
      <c r="JP387" s="654"/>
      <c r="JQ387" s="654"/>
      <c r="JR387" s="654"/>
      <c r="JS387" s="654"/>
      <c r="JT387" s="654"/>
      <c r="JU387" s="654"/>
      <c r="JV387" s="654"/>
      <c r="JW387" s="654"/>
      <c r="JX387" s="654"/>
      <c r="JY387" s="654"/>
      <c r="JZ387" s="654"/>
      <c r="KA387" s="654"/>
      <c r="KB387" s="654"/>
      <c r="KC387" s="654"/>
      <c r="KD387" s="654"/>
      <c r="KE387" s="654"/>
      <c r="KF387" s="654"/>
      <c r="KG387" s="654"/>
      <c r="KH387" s="654"/>
      <c r="KI387" s="654"/>
      <c r="KJ387" s="654"/>
      <c r="KK387" s="654"/>
      <c r="KL387" s="654"/>
      <c r="KM387" s="654"/>
      <c r="KN387" s="654"/>
      <c r="KO387" s="654"/>
      <c r="KP387" s="654"/>
      <c r="KQ387" s="654"/>
      <c r="KR387" s="654"/>
      <c r="KS387" s="654"/>
      <c r="KT387" s="654"/>
      <c r="KU387" s="654"/>
      <c r="KV387" s="654"/>
      <c r="KW387" s="654"/>
      <c r="KX387" s="654"/>
      <c r="KY387" s="654"/>
      <c r="KZ387" s="654"/>
      <c r="LA387" s="654"/>
      <c r="LB387" s="654"/>
      <c r="LC387" s="654"/>
      <c r="LD387" s="654"/>
      <c r="LE387" s="654"/>
      <c r="LF387" s="654"/>
      <c r="LG387" s="654"/>
      <c r="LH387" s="654"/>
      <c r="LI387" s="654"/>
      <c r="LJ387" s="654"/>
      <c r="LK387" s="654"/>
      <c r="LL387" s="654"/>
      <c r="LM387" s="654"/>
      <c r="LN387" s="654"/>
      <c r="LO387" s="654"/>
      <c r="LP387" s="654"/>
      <c r="LQ387" s="654"/>
      <c r="LR387" s="654"/>
      <c r="LS387" s="654"/>
      <c r="LT387" s="654"/>
      <c r="LU387" s="654"/>
      <c r="LV387" s="654"/>
      <c r="LW387" s="654"/>
      <c r="LX387" s="654"/>
      <c r="LY387" s="654"/>
      <c r="LZ387" s="654"/>
      <c r="MA387" s="654"/>
      <c r="MB387" s="654"/>
      <c r="MC387" s="654"/>
      <c r="MD387" s="654"/>
      <c r="ME387" s="654"/>
      <c r="MF387" s="654"/>
      <c r="MG387" s="654"/>
      <c r="MH387" s="654"/>
      <c r="MI387" s="654"/>
      <c r="MJ387" s="654"/>
      <c r="MK387" s="654"/>
      <c r="ML387" s="654"/>
      <c r="MM387" s="654"/>
      <c r="MN387" s="654"/>
      <c r="MO387" s="654"/>
      <c r="MP387" s="654"/>
      <c r="MQ387" s="654"/>
      <c r="MR387" s="654"/>
      <c r="MS387" s="654"/>
      <c r="MT387" s="654"/>
      <c r="MU387" s="654"/>
      <c r="MV387" s="654"/>
      <c r="MW387" s="654"/>
      <c r="MX387" s="654"/>
      <c r="MY387" s="654"/>
      <c r="MZ387" s="654"/>
      <c r="NA387" s="654"/>
      <c r="NB387" s="654"/>
      <c r="NC387" s="654"/>
      <c r="ND387" s="654"/>
      <c r="NE387" s="654"/>
      <c r="NF387" s="654"/>
      <c r="NG387" s="654"/>
      <c r="NH387" s="654"/>
      <c r="NI387" s="654"/>
      <c r="NJ387" s="654"/>
      <c r="NK387" s="654"/>
      <c r="NL387" s="654"/>
      <c r="NM387" s="654"/>
      <c r="NN387" s="654"/>
      <c r="NO387" s="654"/>
      <c r="NP387" s="654"/>
      <c r="NQ387" s="654"/>
      <c r="NR387" s="654"/>
      <c r="NS387" s="654"/>
      <c r="NT387" s="654"/>
      <c r="NU387" s="654"/>
      <c r="NV387" s="654"/>
      <c r="NW387" s="654"/>
      <c r="NX387" s="654"/>
      <c r="NY387" s="654"/>
      <c r="NZ387" s="654"/>
      <c r="OA387" s="654"/>
      <c r="OB387" s="654"/>
      <c r="OC387" s="654"/>
      <c r="OD387" s="654"/>
      <c r="OE387" s="654"/>
      <c r="OF387" s="654"/>
      <c r="OG387" s="654"/>
      <c r="OH387" s="654"/>
      <c r="OI387" s="654"/>
      <c r="OJ387" s="654"/>
      <c r="OK387" s="654"/>
      <c r="OL387" s="654"/>
      <c r="OM387" s="654"/>
      <c r="ON387" s="654"/>
      <c r="OO387" s="654"/>
      <c r="OP387" s="654"/>
      <c r="OQ387" s="654"/>
      <c r="OR387" s="654"/>
      <c r="OS387" s="654"/>
      <c r="OT387" s="654"/>
      <c r="OU387" s="654"/>
      <c r="OV387" s="654"/>
      <c r="OW387" s="654"/>
      <c r="OX387" s="654"/>
      <c r="OY387" s="654"/>
      <c r="OZ387" s="654"/>
      <c r="PA387" s="654"/>
      <c r="PB387" s="654"/>
      <c r="PC387" s="654"/>
      <c r="PD387" s="654"/>
      <c r="PE387" s="654"/>
      <c r="PF387" s="654"/>
      <c r="PG387" s="654"/>
      <c r="PH387" s="654"/>
      <c r="PI387" s="654"/>
      <c r="PJ387" s="654"/>
      <c r="PK387" s="654"/>
      <c r="PL387" s="654"/>
      <c r="PM387" s="654"/>
      <c r="PN387" s="654"/>
      <c r="PO387" s="654"/>
      <c r="PP387" s="654"/>
      <c r="PQ387" s="654"/>
      <c r="PR387" s="654"/>
      <c r="PS387" s="654"/>
      <c r="PT387" s="654"/>
      <c r="PU387" s="654"/>
      <c r="PV387" s="654"/>
      <c r="PW387" s="654"/>
      <c r="PX387" s="654"/>
      <c r="PY387" s="654"/>
      <c r="PZ387" s="654"/>
      <c r="QA387" s="654"/>
      <c r="QB387" s="654"/>
      <c r="QC387" s="654"/>
      <c r="QD387" s="654"/>
      <c r="QE387" s="654"/>
      <c r="QF387" s="654"/>
      <c r="QG387" s="654"/>
      <c r="QH387" s="654"/>
      <c r="QI387" s="654"/>
      <c r="QJ387" s="654"/>
      <c r="QK387" s="654"/>
      <c r="QL387" s="654"/>
      <c r="QM387" s="654"/>
      <c r="QN387" s="654"/>
      <c r="QO387" s="654"/>
      <c r="QP387" s="654"/>
      <c r="QQ387" s="654"/>
      <c r="QR387" s="654"/>
      <c r="QS387" s="654"/>
      <c r="QT387" s="654"/>
      <c r="QU387" s="654"/>
      <c r="QV387" s="654"/>
      <c r="QW387" s="654"/>
      <c r="QX387" s="654"/>
      <c r="QY387" s="654"/>
      <c r="QZ387" s="654"/>
      <c r="RA387" s="654"/>
      <c r="RB387" s="654"/>
      <c r="RC387" s="654"/>
      <c r="RD387" s="654"/>
      <c r="RE387" s="654"/>
      <c r="RF387" s="654"/>
      <c r="RG387" s="654"/>
      <c r="RH387" s="654"/>
      <c r="RI387" s="654"/>
      <c r="RJ387" s="654"/>
      <c r="RK387" s="654"/>
      <c r="RL387" s="654"/>
      <c r="RM387" s="654"/>
      <c r="RN387" s="654"/>
      <c r="RO387" s="654"/>
      <c r="RP387" s="654"/>
      <c r="RQ387" s="654"/>
      <c r="RR387" s="654"/>
      <c r="RS387" s="654"/>
      <c r="RT387" s="654"/>
      <c r="RU387" s="654"/>
      <c r="RV387" s="654"/>
      <c r="RW387" s="654"/>
      <c r="RX387" s="654"/>
      <c r="RY387" s="654"/>
      <c r="RZ387" s="654"/>
      <c r="SA387" s="654"/>
      <c r="SB387" s="654"/>
      <c r="SC387" s="654"/>
      <c r="SD387" s="654"/>
      <c r="SE387" s="654"/>
      <c r="SF387" s="654"/>
      <c r="SG387" s="654"/>
      <c r="SH387" s="654"/>
      <c r="SI387" s="654"/>
      <c r="SJ387" s="654"/>
      <c r="SK387" s="654"/>
      <c r="SL387" s="654"/>
      <c r="SM387" s="654"/>
      <c r="SN387" s="654"/>
      <c r="SO387" s="654"/>
      <c r="SP387" s="654"/>
      <c r="SQ387" s="654"/>
      <c r="SR387" s="654"/>
      <c r="SS387" s="654"/>
      <c r="ST387" s="654"/>
      <c r="SU387" s="654"/>
      <c r="SV387" s="654"/>
      <c r="SW387" s="654"/>
      <c r="SX387" s="654"/>
      <c r="SY387" s="654"/>
      <c r="SZ387" s="654"/>
      <c r="TA387" s="654"/>
    </row>
    <row r="388" spans="3:521">
      <c r="C388" s="654"/>
      <c r="L388" s="654"/>
      <c r="M388" s="654"/>
      <c r="N388" s="654"/>
      <c r="O388" s="654"/>
      <c r="P388" s="654"/>
      <c r="Q388" s="654"/>
      <c r="R388" s="654"/>
      <c r="S388" s="654"/>
      <c r="T388" s="654"/>
      <c r="U388" s="654"/>
      <c r="V388" s="654"/>
      <c r="W388" s="654"/>
      <c r="X388" s="654"/>
      <c r="Y388" s="654"/>
      <c r="Z388" s="654"/>
      <c r="AA388" s="654"/>
      <c r="FE388" s="654"/>
      <c r="FF388" s="654"/>
      <c r="FG388" s="654"/>
      <c r="FH388" s="654"/>
      <c r="FI388" s="654"/>
      <c r="FJ388" s="654"/>
      <c r="FK388" s="654"/>
      <c r="FL388" s="654"/>
      <c r="FM388" s="654"/>
      <c r="FN388" s="654"/>
      <c r="FO388" s="654"/>
      <c r="FP388" s="654"/>
      <c r="FQ388" s="654"/>
      <c r="FR388" s="654"/>
      <c r="FS388" s="654"/>
      <c r="FT388" s="654"/>
      <c r="FU388" s="654"/>
      <c r="FV388" s="654"/>
      <c r="FW388" s="654"/>
      <c r="FX388" s="654"/>
      <c r="FY388" s="654"/>
      <c r="FZ388" s="654"/>
      <c r="GA388" s="654"/>
      <c r="GB388" s="654"/>
      <c r="GC388" s="654"/>
      <c r="GD388" s="654"/>
      <c r="GE388" s="654"/>
      <c r="GF388" s="654"/>
      <c r="GG388" s="654"/>
      <c r="GH388" s="654"/>
      <c r="GI388" s="654"/>
      <c r="GJ388" s="654"/>
      <c r="GK388" s="654"/>
      <c r="GL388" s="654"/>
      <c r="GM388" s="654"/>
      <c r="GN388" s="654"/>
      <c r="GO388" s="654"/>
      <c r="GP388" s="654"/>
      <c r="GQ388" s="654"/>
      <c r="GR388" s="654"/>
      <c r="GS388" s="654"/>
      <c r="GT388" s="654"/>
      <c r="GU388" s="654"/>
      <c r="GV388" s="654"/>
      <c r="GW388" s="654"/>
      <c r="GX388" s="654"/>
      <c r="GY388" s="654"/>
      <c r="GZ388" s="654"/>
      <c r="HA388" s="654"/>
      <c r="HB388" s="654"/>
      <c r="HC388" s="654"/>
      <c r="HD388" s="654"/>
      <c r="HE388" s="654"/>
      <c r="HF388" s="654"/>
      <c r="HG388" s="654"/>
      <c r="HH388" s="654"/>
      <c r="HI388" s="654"/>
      <c r="HJ388" s="654"/>
      <c r="HK388" s="654"/>
      <c r="HL388" s="654"/>
      <c r="HM388" s="654"/>
      <c r="HN388" s="654"/>
      <c r="HO388" s="654"/>
      <c r="HP388" s="654"/>
      <c r="HQ388" s="654"/>
      <c r="HR388" s="654"/>
      <c r="HS388" s="654"/>
      <c r="HT388" s="654"/>
      <c r="HU388" s="654"/>
      <c r="HV388" s="654"/>
      <c r="HW388" s="654"/>
      <c r="HX388" s="654"/>
      <c r="HY388" s="654"/>
      <c r="HZ388" s="654"/>
      <c r="IA388" s="654"/>
      <c r="IB388" s="654"/>
      <c r="IC388" s="654"/>
      <c r="ID388" s="654"/>
      <c r="IE388" s="654"/>
      <c r="IF388" s="654"/>
      <c r="IG388" s="654"/>
      <c r="IH388" s="654"/>
      <c r="II388" s="654"/>
      <c r="IJ388" s="654"/>
      <c r="IK388" s="654"/>
      <c r="IL388" s="654"/>
      <c r="IM388" s="654"/>
      <c r="IN388" s="654"/>
      <c r="IO388" s="654"/>
      <c r="IP388" s="654"/>
      <c r="IQ388" s="654"/>
      <c r="IR388" s="654"/>
      <c r="IS388" s="654"/>
      <c r="IT388" s="654"/>
      <c r="IU388" s="654"/>
      <c r="IV388" s="654"/>
      <c r="IW388" s="654"/>
      <c r="IX388" s="654"/>
      <c r="IY388" s="654"/>
      <c r="IZ388" s="654"/>
      <c r="JA388" s="654"/>
      <c r="JB388" s="654"/>
      <c r="JC388" s="654"/>
      <c r="JD388" s="654"/>
      <c r="JE388" s="654"/>
      <c r="JF388" s="654"/>
      <c r="JG388" s="654"/>
      <c r="JH388" s="654"/>
      <c r="JI388" s="654"/>
      <c r="JJ388" s="654"/>
      <c r="JK388" s="654"/>
      <c r="JL388" s="654"/>
      <c r="JM388" s="654"/>
      <c r="JN388" s="654"/>
      <c r="JO388" s="654"/>
      <c r="JP388" s="654"/>
      <c r="JQ388" s="654"/>
      <c r="JR388" s="654"/>
      <c r="JS388" s="654"/>
      <c r="JT388" s="654"/>
      <c r="JU388" s="654"/>
      <c r="JV388" s="654"/>
      <c r="JW388" s="654"/>
      <c r="JX388" s="654"/>
      <c r="JY388" s="654"/>
      <c r="JZ388" s="654"/>
      <c r="KA388" s="654"/>
      <c r="KB388" s="654"/>
      <c r="KC388" s="654"/>
      <c r="KD388" s="654"/>
      <c r="KE388" s="654"/>
      <c r="KF388" s="654"/>
      <c r="KG388" s="654"/>
      <c r="KH388" s="654"/>
      <c r="KI388" s="654"/>
      <c r="KJ388" s="654"/>
      <c r="KK388" s="654"/>
      <c r="KL388" s="654"/>
      <c r="KM388" s="654"/>
      <c r="KN388" s="654"/>
      <c r="KO388" s="654"/>
      <c r="KP388" s="654"/>
      <c r="KQ388" s="654"/>
      <c r="KR388" s="654"/>
      <c r="KS388" s="654"/>
      <c r="KT388" s="654"/>
      <c r="KU388" s="654"/>
      <c r="KV388" s="654"/>
      <c r="KW388" s="654"/>
      <c r="KX388" s="654"/>
      <c r="KY388" s="654"/>
      <c r="KZ388" s="654"/>
      <c r="LA388" s="654"/>
      <c r="LB388" s="654"/>
      <c r="LC388" s="654"/>
      <c r="LD388" s="654"/>
      <c r="LE388" s="654"/>
      <c r="LF388" s="654"/>
      <c r="LG388" s="654"/>
      <c r="LH388" s="654"/>
      <c r="LI388" s="654"/>
      <c r="LJ388" s="654"/>
      <c r="LK388" s="654"/>
      <c r="LL388" s="654"/>
      <c r="LM388" s="654"/>
      <c r="LN388" s="654"/>
      <c r="LO388" s="654"/>
      <c r="LP388" s="654"/>
      <c r="LQ388" s="654"/>
      <c r="LR388" s="654"/>
      <c r="LS388" s="654"/>
      <c r="LT388" s="654"/>
      <c r="LU388" s="654"/>
      <c r="LV388" s="654"/>
      <c r="LW388" s="654"/>
      <c r="LX388" s="654"/>
      <c r="LY388" s="654"/>
      <c r="LZ388" s="654"/>
      <c r="MA388" s="654"/>
      <c r="MB388" s="654"/>
      <c r="MC388" s="654"/>
      <c r="MD388" s="654"/>
      <c r="ME388" s="654"/>
      <c r="MF388" s="654"/>
      <c r="MG388" s="654"/>
      <c r="MH388" s="654"/>
      <c r="MI388" s="654"/>
      <c r="MJ388" s="654"/>
      <c r="MK388" s="654"/>
      <c r="ML388" s="654"/>
      <c r="MM388" s="654"/>
      <c r="MN388" s="654"/>
      <c r="MO388" s="654"/>
      <c r="MP388" s="654"/>
      <c r="MQ388" s="654"/>
      <c r="MR388" s="654"/>
      <c r="MS388" s="654"/>
      <c r="MT388" s="654"/>
      <c r="MU388" s="654"/>
      <c r="MV388" s="654"/>
      <c r="MW388" s="654"/>
      <c r="MX388" s="654"/>
      <c r="MY388" s="654"/>
      <c r="MZ388" s="654"/>
      <c r="NA388" s="654"/>
      <c r="NB388" s="654"/>
      <c r="NC388" s="654"/>
      <c r="ND388" s="654"/>
      <c r="NE388" s="654"/>
      <c r="NF388" s="654"/>
      <c r="NG388" s="654"/>
      <c r="NH388" s="654"/>
      <c r="NI388" s="654"/>
      <c r="NJ388" s="654"/>
      <c r="NK388" s="654"/>
      <c r="NL388" s="654"/>
      <c r="NM388" s="654"/>
      <c r="NN388" s="654"/>
      <c r="NO388" s="654"/>
      <c r="NP388" s="654"/>
      <c r="NQ388" s="654"/>
      <c r="NR388" s="654"/>
      <c r="NS388" s="654"/>
      <c r="NT388" s="654"/>
      <c r="NU388" s="654"/>
      <c r="NV388" s="654"/>
      <c r="NW388" s="654"/>
      <c r="NX388" s="654"/>
      <c r="NY388" s="654"/>
      <c r="NZ388" s="654"/>
      <c r="OA388" s="654"/>
      <c r="OB388" s="654"/>
      <c r="OC388" s="654"/>
      <c r="OD388" s="654"/>
      <c r="OE388" s="654"/>
      <c r="OF388" s="654"/>
      <c r="OG388" s="654"/>
      <c r="OH388" s="654"/>
      <c r="OI388" s="654"/>
      <c r="OJ388" s="654"/>
      <c r="OK388" s="654"/>
      <c r="OL388" s="654"/>
      <c r="OM388" s="654"/>
      <c r="ON388" s="654"/>
      <c r="OO388" s="654"/>
      <c r="OP388" s="654"/>
      <c r="OQ388" s="654"/>
      <c r="OR388" s="654"/>
      <c r="OS388" s="654"/>
      <c r="OT388" s="654"/>
      <c r="OU388" s="654"/>
      <c r="OV388" s="654"/>
      <c r="OW388" s="654"/>
      <c r="OX388" s="654"/>
      <c r="OY388" s="654"/>
      <c r="OZ388" s="654"/>
      <c r="PA388" s="654"/>
      <c r="PB388" s="654"/>
      <c r="PC388" s="654"/>
      <c r="PD388" s="654"/>
      <c r="PE388" s="654"/>
      <c r="PF388" s="654"/>
      <c r="PG388" s="654"/>
      <c r="PH388" s="654"/>
      <c r="PI388" s="654"/>
      <c r="PJ388" s="654"/>
      <c r="PK388" s="654"/>
      <c r="PL388" s="654"/>
      <c r="PM388" s="654"/>
      <c r="PN388" s="654"/>
      <c r="PO388" s="654"/>
      <c r="PP388" s="654"/>
      <c r="PQ388" s="654"/>
      <c r="PR388" s="654"/>
      <c r="PS388" s="654"/>
      <c r="PT388" s="654"/>
      <c r="PU388" s="654"/>
      <c r="PV388" s="654"/>
      <c r="PW388" s="654"/>
      <c r="PX388" s="654"/>
      <c r="PY388" s="654"/>
      <c r="PZ388" s="654"/>
      <c r="QA388" s="654"/>
      <c r="QB388" s="654"/>
      <c r="QC388" s="654"/>
      <c r="QD388" s="654"/>
      <c r="QE388" s="654"/>
      <c r="QF388" s="654"/>
      <c r="QG388" s="654"/>
      <c r="QH388" s="654"/>
      <c r="QI388" s="654"/>
      <c r="QJ388" s="654"/>
      <c r="QK388" s="654"/>
      <c r="QL388" s="654"/>
      <c r="QM388" s="654"/>
      <c r="QN388" s="654"/>
      <c r="QO388" s="654"/>
      <c r="QP388" s="654"/>
      <c r="QQ388" s="654"/>
      <c r="QR388" s="654"/>
      <c r="QS388" s="654"/>
      <c r="QT388" s="654"/>
      <c r="QU388" s="654"/>
      <c r="QV388" s="654"/>
      <c r="QW388" s="654"/>
      <c r="QX388" s="654"/>
      <c r="QY388" s="654"/>
      <c r="QZ388" s="654"/>
      <c r="RA388" s="654"/>
      <c r="RB388" s="654"/>
      <c r="RC388" s="654"/>
      <c r="RD388" s="654"/>
      <c r="RE388" s="654"/>
      <c r="RF388" s="654"/>
      <c r="RG388" s="654"/>
      <c r="RH388" s="654"/>
      <c r="RI388" s="654"/>
      <c r="RJ388" s="654"/>
      <c r="RK388" s="654"/>
      <c r="RL388" s="654"/>
      <c r="RM388" s="654"/>
      <c r="RN388" s="654"/>
      <c r="RO388" s="654"/>
      <c r="RP388" s="654"/>
      <c r="RQ388" s="654"/>
      <c r="RR388" s="654"/>
      <c r="RS388" s="654"/>
      <c r="RT388" s="654"/>
      <c r="RU388" s="654"/>
      <c r="RV388" s="654"/>
      <c r="RW388" s="654"/>
      <c r="RX388" s="654"/>
      <c r="RY388" s="654"/>
      <c r="RZ388" s="654"/>
      <c r="SA388" s="654"/>
      <c r="SB388" s="654"/>
      <c r="SC388" s="654"/>
      <c r="SD388" s="654"/>
      <c r="SE388" s="654"/>
      <c r="SF388" s="654"/>
      <c r="SG388" s="654"/>
      <c r="SH388" s="654"/>
      <c r="SI388" s="654"/>
      <c r="SJ388" s="654"/>
      <c r="SK388" s="654"/>
      <c r="SL388" s="654"/>
      <c r="SM388" s="654"/>
      <c r="SN388" s="654"/>
      <c r="SO388" s="654"/>
      <c r="SP388" s="654"/>
      <c r="SQ388" s="654"/>
      <c r="SR388" s="654"/>
      <c r="SS388" s="654"/>
      <c r="ST388" s="654"/>
      <c r="SU388" s="654"/>
      <c r="SV388" s="654"/>
      <c r="SW388" s="654"/>
      <c r="SX388" s="654"/>
      <c r="SY388" s="654"/>
      <c r="SZ388" s="654"/>
      <c r="TA388" s="654"/>
    </row>
    <row r="389" spans="3:521">
      <c r="C389" s="654"/>
      <c r="O389" s="654"/>
      <c r="P389" s="654"/>
      <c r="Q389" s="654"/>
      <c r="R389" s="654"/>
      <c r="S389" s="654"/>
      <c r="T389" s="654"/>
      <c r="U389" s="654"/>
      <c r="V389" s="654"/>
      <c r="W389" s="654"/>
      <c r="X389" s="654"/>
      <c r="Y389" s="654"/>
      <c r="Z389" s="654"/>
      <c r="AA389" s="654"/>
      <c r="QG389" s="654"/>
      <c r="QH389" s="654"/>
      <c r="QI389" s="654"/>
      <c r="QJ389" s="654"/>
      <c r="QK389" s="654"/>
      <c r="QL389" s="654"/>
      <c r="QM389" s="654"/>
      <c r="QN389" s="654"/>
      <c r="QO389" s="654"/>
      <c r="QP389" s="654"/>
      <c r="QQ389" s="654"/>
      <c r="QR389" s="654"/>
      <c r="QS389" s="654"/>
      <c r="QT389" s="654"/>
      <c r="QU389" s="654"/>
      <c r="QV389" s="654"/>
      <c r="QW389" s="654"/>
      <c r="QX389" s="654"/>
      <c r="QY389" s="654"/>
      <c r="QZ389" s="654"/>
      <c r="RA389" s="654"/>
      <c r="RB389" s="654"/>
      <c r="RC389" s="654"/>
      <c r="RD389" s="654"/>
      <c r="RE389" s="654"/>
      <c r="RF389" s="654"/>
      <c r="RG389" s="654"/>
      <c r="RH389" s="654"/>
      <c r="RI389" s="654"/>
      <c r="RJ389" s="654"/>
      <c r="RK389" s="654"/>
      <c r="RL389" s="654"/>
      <c r="RM389" s="654"/>
      <c r="RN389" s="654"/>
      <c r="RO389" s="654"/>
      <c r="RP389" s="654"/>
      <c r="RQ389" s="654"/>
      <c r="RR389" s="654"/>
      <c r="RS389" s="654"/>
      <c r="RT389" s="654"/>
      <c r="RU389" s="654"/>
      <c r="RV389" s="654"/>
      <c r="RW389" s="654"/>
      <c r="RX389" s="654"/>
      <c r="RY389" s="654"/>
      <c r="RZ389" s="654"/>
      <c r="SA389" s="654"/>
      <c r="SB389" s="654"/>
      <c r="SC389" s="654"/>
      <c r="SD389" s="654"/>
      <c r="SE389" s="654"/>
      <c r="SF389" s="654"/>
      <c r="SG389" s="654"/>
      <c r="SH389" s="654"/>
      <c r="SI389" s="654"/>
      <c r="SJ389" s="654"/>
      <c r="SK389" s="654"/>
      <c r="SL389" s="654"/>
      <c r="SM389" s="654"/>
      <c r="SN389" s="654"/>
      <c r="SO389" s="654"/>
      <c r="SP389" s="654"/>
      <c r="SQ389" s="654"/>
      <c r="SR389" s="654"/>
      <c r="SS389" s="654"/>
      <c r="ST389" s="654"/>
      <c r="SU389" s="654"/>
      <c r="SV389" s="654"/>
      <c r="SW389" s="654"/>
      <c r="SX389" s="654"/>
      <c r="SY389" s="654"/>
      <c r="SZ389" s="654"/>
      <c r="TA389" s="654"/>
    </row>
    <row r="390" spans="3:521">
      <c r="C390" s="654"/>
      <c r="O390" s="654"/>
      <c r="P390" s="654"/>
      <c r="Q390" s="654"/>
      <c r="R390" s="654"/>
      <c r="S390" s="654"/>
      <c r="T390" s="654"/>
      <c r="U390" s="654"/>
      <c r="V390" s="654"/>
      <c r="W390" s="654"/>
      <c r="X390" s="654"/>
      <c r="Y390" s="654"/>
      <c r="Z390" s="654"/>
      <c r="AA390" s="654"/>
      <c r="AB390" s="654"/>
      <c r="AC390" s="654"/>
      <c r="AD390" s="654"/>
      <c r="AE390" s="654"/>
      <c r="AF390" s="654"/>
      <c r="AG390" s="654"/>
      <c r="AH390" s="654"/>
      <c r="AI390" s="654"/>
      <c r="AJ390" s="654"/>
      <c r="AK390" s="654"/>
      <c r="AL390" s="654"/>
      <c r="AM390" s="654"/>
      <c r="AN390" s="654"/>
      <c r="AO390" s="654"/>
      <c r="AP390" s="654"/>
      <c r="AQ390" s="654"/>
      <c r="AR390" s="654"/>
      <c r="AS390" s="654"/>
      <c r="AT390" s="654"/>
      <c r="AU390" s="654"/>
      <c r="AV390" s="654"/>
      <c r="AW390" s="654"/>
      <c r="AX390" s="654"/>
      <c r="AY390" s="654"/>
      <c r="AZ390" s="654"/>
      <c r="BA390" s="654"/>
      <c r="BB390" s="654"/>
      <c r="BC390" s="654"/>
      <c r="BD390" s="654"/>
      <c r="BE390" s="654"/>
      <c r="BF390" s="654"/>
      <c r="BG390" s="654"/>
      <c r="BH390" s="654"/>
      <c r="BI390" s="654"/>
      <c r="BJ390" s="654"/>
      <c r="BK390" s="654"/>
      <c r="BL390" s="654"/>
      <c r="BM390" s="654"/>
      <c r="BN390" s="654"/>
      <c r="BO390" s="654"/>
      <c r="BP390" s="654"/>
      <c r="BQ390" s="654"/>
      <c r="BR390" s="654"/>
      <c r="BS390" s="654"/>
      <c r="BT390" s="654"/>
      <c r="BU390" s="654"/>
      <c r="BV390" s="654"/>
      <c r="BW390" s="654"/>
      <c r="BX390" s="654"/>
      <c r="BY390" s="654"/>
      <c r="BZ390" s="654"/>
      <c r="CA390" s="654"/>
      <c r="CB390" s="654"/>
      <c r="CC390" s="654"/>
      <c r="CD390" s="654"/>
      <c r="CE390" s="654"/>
      <c r="CF390" s="654"/>
      <c r="CG390" s="654"/>
      <c r="CH390" s="654"/>
      <c r="CI390" s="654"/>
      <c r="CJ390" s="654"/>
      <c r="CK390" s="654"/>
      <c r="CL390" s="654"/>
      <c r="CM390" s="654"/>
      <c r="CN390" s="654"/>
      <c r="CO390" s="654"/>
      <c r="CP390" s="654"/>
      <c r="CQ390" s="654"/>
      <c r="CR390" s="654"/>
      <c r="CS390" s="654"/>
      <c r="CT390" s="654"/>
      <c r="CU390" s="654"/>
      <c r="CV390" s="654"/>
      <c r="CW390" s="654"/>
      <c r="CX390" s="654"/>
      <c r="CY390" s="654"/>
      <c r="CZ390" s="654"/>
      <c r="DA390" s="654"/>
      <c r="DB390" s="654"/>
      <c r="DC390" s="654"/>
      <c r="DD390" s="654"/>
      <c r="DE390" s="654"/>
      <c r="DF390" s="654"/>
      <c r="DG390" s="654"/>
      <c r="DH390" s="654"/>
      <c r="DI390" s="654"/>
      <c r="DJ390" s="654"/>
      <c r="DK390" s="654"/>
      <c r="DL390" s="654"/>
      <c r="DM390" s="654"/>
      <c r="DN390" s="654"/>
      <c r="DO390" s="654"/>
      <c r="DP390" s="654"/>
      <c r="DQ390" s="654"/>
      <c r="DR390" s="654"/>
      <c r="DS390" s="654"/>
      <c r="DT390" s="654"/>
      <c r="DU390" s="654"/>
      <c r="DV390" s="654"/>
      <c r="DW390" s="654"/>
      <c r="DX390" s="654"/>
      <c r="DY390" s="654"/>
      <c r="DZ390" s="654"/>
      <c r="EA390" s="654"/>
      <c r="EB390" s="654"/>
      <c r="EC390" s="654"/>
      <c r="ED390" s="654"/>
      <c r="EE390" s="654"/>
      <c r="EF390" s="654"/>
      <c r="EG390" s="654"/>
      <c r="EH390" s="654"/>
      <c r="EI390" s="654"/>
      <c r="EJ390" s="654"/>
      <c r="EK390" s="654"/>
      <c r="EL390" s="654"/>
      <c r="EM390" s="654"/>
      <c r="EN390" s="654"/>
      <c r="EO390" s="654"/>
      <c r="EP390" s="654"/>
      <c r="EQ390" s="654"/>
      <c r="ER390" s="654"/>
      <c r="ES390" s="654"/>
      <c r="ET390" s="654"/>
      <c r="EU390" s="654"/>
      <c r="EV390" s="654"/>
      <c r="EW390" s="654"/>
      <c r="EX390" s="654"/>
      <c r="EY390" s="654"/>
      <c r="EZ390" s="654"/>
      <c r="FA390" s="654"/>
      <c r="FB390" s="654"/>
      <c r="FC390" s="654"/>
      <c r="FD390" s="654"/>
      <c r="FE390" s="654"/>
      <c r="FF390" s="654"/>
      <c r="FG390" s="654"/>
      <c r="FH390" s="654"/>
      <c r="FI390" s="654"/>
      <c r="FJ390" s="654"/>
      <c r="FK390" s="654"/>
      <c r="FL390" s="654"/>
      <c r="FM390" s="654"/>
      <c r="FN390" s="654"/>
      <c r="FO390" s="654"/>
      <c r="FP390" s="654"/>
      <c r="FQ390" s="654"/>
      <c r="FR390" s="654"/>
      <c r="FS390" s="654"/>
      <c r="FT390" s="654"/>
      <c r="FU390" s="654"/>
      <c r="FV390" s="654"/>
      <c r="FW390" s="654"/>
      <c r="FX390" s="654"/>
      <c r="FY390" s="654"/>
      <c r="FZ390" s="654"/>
      <c r="GA390" s="654"/>
      <c r="GB390" s="654"/>
      <c r="GC390" s="654"/>
      <c r="GD390" s="654"/>
      <c r="GE390" s="654"/>
      <c r="GF390" s="654"/>
      <c r="GG390" s="654"/>
      <c r="GH390" s="654"/>
      <c r="GI390" s="654"/>
      <c r="GJ390" s="654"/>
      <c r="GK390" s="654"/>
      <c r="GL390" s="654"/>
      <c r="GM390" s="654"/>
      <c r="GN390" s="654"/>
      <c r="GO390" s="654"/>
      <c r="GP390" s="654"/>
      <c r="GQ390" s="654"/>
      <c r="GR390" s="654"/>
      <c r="GS390" s="654"/>
      <c r="GT390" s="654"/>
      <c r="GU390" s="654"/>
      <c r="GV390" s="654"/>
      <c r="GW390" s="654"/>
      <c r="GX390" s="654"/>
      <c r="GY390" s="654"/>
      <c r="GZ390" s="654"/>
      <c r="HA390" s="654"/>
      <c r="HB390" s="654"/>
      <c r="HC390" s="654"/>
      <c r="HD390" s="654"/>
      <c r="HE390" s="654"/>
      <c r="HF390" s="654"/>
      <c r="HG390" s="654"/>
      <c r="HH390" s="654"/>
      <c r="HI390" s="654"/>
      <c r="HJ390" s="654"/>
      <c r="HK390" s="654"/>
      <c r="HL390" s="654"/>
      <c r="HM390" s="654"/>
      <c r="HN390" s="654"/>
      <c r="HO390" s="654"/>
      <c r="HP390" s="654"/>
      <c r="HQ390" s="654"/>
      <c r="HR390" s="654"/>
      <c r="HS390" s="654"/>
      <c r="HT390" s="654"/>
      <c r="HU390" s="654"/>
      <c r="HV390" s="654"/>
      <c r="HW390" s="654"/>
      <c r="HX390" s="654"/>
      <c r="HY390" s="654"/>
      <c r="HZ390" s="654"/>
      <c r="IA390" s="654"/>
      <c r="IB390" s="654"/>
      <c r="IC390" s="654"/>
      <c r="ID390" s="654"/>
      <c r="IE390" s="654"/>
      <c r="IF390" s="654"/>
      <c r="IG390" s="654"/>
      <c r="IH390" s="654"/>
      <c r="II390" s="654"/>
      <c r="IJ390" s="654"/>
      <c r="IK390" s="654"/>
      <c r="IL390" s="654"/>
      <c r="IM390" s="654"/>
      <c r="IN390" s="654"/>
      <c r="IO390" s="654"/>
      <c r="IP390" s="654"/>
      <c r="IQ390" s="654"/>
      <c r="IR390" s="654"/>
      <c r="IS390" s="654"/>
      <c r="IT390" s="654"/>
      <c r="IU390" s="654"/>
      <c r="IV390" s="654"/>
      <c r="IW390" s="654"/>
      <c r="IX390" s="654"/>
      <c r="IY390" s="654"/>
      <c r="IZ390" s="654"/>
      <c r="JA390" s="654"/>
      <c r="JB390" s="654"/>
      <c r="JC390" s="654"/>
      <c r="JD390" s="654"/>
      <c r="JE390" s="654"/>
      <c r="JF390" s="654"/>
      <c r="JG390" s="654"/>
      <c r="JH390" s="654"/>
      <c r="JI390" s="654"/>
      <c r="JJ390" s="654"/>
      <c r="JK390" s="654"/>
      <c r="JL390" s="654"/>
      <c r="JM390" s="654"/>
      <c r="JN390" s="654"/>
      <c r="JO390" s="654"/>
      <c r="JP390" s="654"/>
      <c r="JQ390" s="654"/>
      <c r="JR390" s="654"/>
      <c r="JS390" s="654"/>
      <c r="JT390" s="654"/>
      <c r="JU390" s="654"/>
      <c r="JV390" s="654"/>
      <c r="JW390" s="654"/>
      <c r="JX390" s="654"/>
      <c r="JY390" s="654"/>
      <c r="JZ390" s="654"/>
      <c r="KA390" s="654"/>
      <c r="KB390" s="654"/>
      <c r="KC390" s="654"/>
      <c r="KD390" s="654"/>
      <c r="KE390" s="654"/>
      <c r="KF390" s="654"/>
      <c r="KG390" s="654"/>
      <c r="KH390" s="654"/>
      <c r="KI390" s="654"/>
      <c r="KJ390" s="654"/>
      <c r="KK390" s="654"/>
      <c r="KL390" s="654"/>
      <c r="KM390" s="654"/>
      <c r="KN390" s="654"/>
      <c r="KO390" s="654"/>
      <c r="KP390" s="654"/>
      <c r="KQ390" s="654"/>
      <c r="KR390" s="654"/>
      <c r="KS390" s="654"/>
      <c r="KT390" s="654"/>
      <c r="KU390" s="654"/>
      <c r="KV390" s="654"/>
      <c r="KW390" s="654"/>
      <c r="KX390" s="654"/>
      <c r="KY390" s="654"/>
      <c r="KZ390" s="654"/>
      <c r="LA390" s="654"/>
      <c r="LB390" s="654"/>
      <c r="LC390" s="654"/>
      <c r="LD390" s="654"/>
      <c r="LE390" s="654"/>
      <c r="LF390" s="654"/>
      <c r="LG390" s="654"/>
      <c r="LH390" s="654"/>
      <c r="LI390" s="654"/>
      <c r="LJ390" s="654"/>
      <c r="LK390" s="654"/>
      <c r="LL390" s="654"/>
      <c r="LM390" s="654"/>
      <c r="LN390" s="654"/>
      <c r="LO390" s="654"/>
      <c r="LP390" s="654"/>
      <c r="LQ390" s="654"/>
      <c r="LR390" s="654"/>
      <c r="LS390" s="654"/>
      <c r="LT390" s="654"/>
      <c r="LU390" s="654"/>
      <c r="LV390" s="654"/>
      <c r="LW390" s="654"/>
      <c r="LX390" s="654"/>
      <c r="LY390" s="654"/>
      <c r="LZ390" s="654"/>
      <c r="MA390" s="654"/>
      <c r="MB390" s="654"/>
      <c r="MC390" s="654"/>
      <c r="MD390" s="654"/>
      <c r="ME390" s="654"/>
      <c r="MF390" s="654"/>
      <c r="MG390" s="654"/>
      <c r="MH390" s="654"/>
      <c r="MI390" s="654"/>
      <c r="MJ390" s="654"/>
      <c r="MK390" s="654"/>
      <c r="ML390" s="654"/>
      <c r="MM390" s="654"/>
      <c r="MN390" s="654"/>
      <c r="MO390" s="654"/>
      <c r="MP390" s="654"/>
      <c r="MQ390" s="654"/>
      <c r="MR390" s="654"/>
      <c r="MS390" s="654"/>
      <c r="MT390" s="654"/>
      <c r="MU390" s="654"/>
      <c r="MV390" s="654"/>
      <c r="MW390" s="654"/>
      <c r="MX390" s="654"/>
      <c r="MY390" s="654"/>
      <c r="MZ390" s="654"/>
      <c r="NA390" s="654"/>
      <c r="NB390" s="654"/>
      <c r="NC390" s="654"/>
      <c r="ND390" s="654"/>
      <c r="NE390" s="654"/>
      <c r="NF390" s="654"/>
      <c r="NG390" s="654"/>
      <c r="NH390" s="654"/>
      <c r="NI390" s="654"/>
      <c r="NJ390" s="654"/>
      <c r="NK390" s="654"/>
      <c r="NL390" s="654"/>
      <c r="NM390" s="654"/>
      <c r="NN390" s="654"/>
      <c r="NO390" s="654"/>
      <c r="NP390" s="654"/>
      <c r="NQ390" s="654"/>
      <c r="NR390" s="654"/>
      <c r="NS390" s="654"/>
      <c r="NT390" s="654"/>
      <c r="NU390" s="654"/>
      <c r="NV390" s="654"/>
      <c r="NW390" s="654"/>
      <c r="NX390" s="654"/>
      <c r="NY390" s="654"/>
      <c r="NZ390" s="654"/>
      <c r="OA390" s="654"/>
      <c r="OB390" s="654"/>
      <c r="OC390" s="654"/>
      <c r="OD390" s="654"/>
      <c r="OE390" s="654"/>
      <c r="OF390" s="654"/>
      <c r="OG390" s="654"/>
      <c r="OH390" s="654"/>
      <c r="OI390" s="654"/>
      <c r="OJ390" s="654"/>
      <c r="OK390" s="654"/>
      <c r="OL390" s="654"/>
      <c r="OM390" s="654"/>
      <c r="ON390" s="654"/>
      <c r="OO390" s="654"/>
      <c r="OP390" s="654"/>
      <c r="OQ390" s="654"/>
      <c r="OR390" s="654"/>
      <c r="OS390" s="654"/>
      <c r="OT390" s="654"/>
      <c r="OU390" s="654"/>
      <c r="OV390" s="654"/>
      <c r="OW390" s="654"/>
      <c r="OX390" s="654"/>
      <c r="OY390" s="654"/>
      <c r="OZ390" s="654"/>
      <c r="PA390" s="654"/>
      <c r="PB390" s="654"/>
      <c r="PC390" s="654"/>
      <c r="PD390" s="654"/>
      <c r="PE390" s="654"/>
      <c r="PF390" s="654"/>
      <c r="PG390" s="654"/>
      <c r="PH390" s="654"/>
      <c r="PI390" s="654"/>
      <c r="PJ390" s="654"/>
      <c r="PK390" s="654"/>
      <c r="PL390" s="654"/>
      <c r="PM390" s="654"/>
      <c r="PN390" s="654"/>
      <c r="PO390" s="654"/>
      <c r="PP390" s="654"/>
      <c r="PQ390" s="654"/>
      <c r="PR390" s="654"/>
      <c r="PS390" s="654"/>
      <c r="PT390" s="654"/>
      <c r="PU390" s="654"/>
      <c r="PV390" s="654"/>
      <c r="PW390" s="654"/>
      <c r="PX390" s="654"/>
      <c r="PY390" s="654"/>
      <c r="PZ390" s="654"/>
      <c r="QA390" s="654"/>
      <c r="QB390" s="654"/>
      <c r="QC390" s="654"/>
      <c r="QD390" s="654"/>
      <c r="QE390" s="654"/>
      <c r="QF390" s="654"/>
      <c r="QG390" s="654"/>
      <c r="QH390" s="654"/>
      <c r="QI390" s="654"/>
      <c r="QJ390" s="654"/>
      <c r="QK390" s="654"/>
      <c r="QL390" s="654"/>
      <c r="QM390" s="654"/>
      <c r="QN390" s="654"/>
      <c r="QO390" s="654"/>
      <c r="QP390" s="654"/>
      <c r="QQ390" s="654"/>
      <c r="QR390" s="654"/>
      <c r="QS390" s="654"/>
      <c r="QT390" s="654"/>
      <c r="QU390" s="654"/>
      <c r="QV390" s="654"/>
      <c r="QW390" s="654"/>
      <c r="QX390" s="654"/>
      <c r="QY390" s="654"/>
      <c r="QZ390" s="654"/>
      <c r="RA390" s="654"/>
      <c r="RB390" s="654"/>
      <c r="RC390" s="654"/>
      <c r="RD390" s="654"/>
      <c r="RE390" s="654"/>
      <c r="RF390" s="654"/>
      <c r="RG390" s="654"/>
      <c r="RH390" s="654"/>
      <c r="RI390" s="654"/>
      <c r="RJ390" s="654"/>
      <c r="RK390" s="654"/>
      <c r="RL390" s="654"/>
      <c r="RM390" s="654"/>
      <c r="RN390" s="654"/>
      <c r="RO390" s="654"/>
      <c r="RP390" s="654"/>
      <c r="RQ390" s="654"/>
      <c r="RR390" s="654"/>
      <c r="RS390" s="654"/>
      <c r="RT390" s="654"/>
      <c r="RU390" s="654"/>
      <c r="RV390" s="654"/>
      <c r="RW390" s="654"/>
      <c r="RX390" s="654"/>
      <c r="RY390" s="654"/>
      <c r="RZ390" s="654"/>
      <c r="SA390" s="654"/>
      <c r="SB390" s="654"/>
      <c r="SC390" s="654"/>
      <c r="SD390" s="654"/>
      <c r="SE390" s="654"/>
      <c r="SF390" s="654"/>
      <c r="SG390" s="654"/>
      <c r="SH390" s="654"/>
      <c r="SI390" s="654"/>
      <c r="SJ390" s="654"/>
      <c r="SK390" s="654"/>
      <c r="SL390" s="654"/>
      <c r="SM390" s="654"/>
      <c r="SN390" s="654"/>
      <c r="SO390" s="654"/>
      <c r="SP390" s="654"/>
      <c r="SQ390" s="654"/>
      <c r="SR390" s="654"/>
      <c r="SS390" s="654"/>
      <c r="ST390" s="654"/>
      <c r="SU390" s="654"/>
      <c r="SV390" s="654"/>
      <c r="SW390" s="654"/>
      <c r="SX390" s="654"/>
      <c r="SY390" s="654"/>
      <c r="SZ390" s="654"/>
      <c r="TA390" s="654"/>
    </row>
    <row r="391" spans="3:521">
      <c r="C391" s="654"/>
      <c r="J391" s="654"/>
      <c r="K391" s="654"/>
      <c r="L391" s="654"/>
      <c r="M391" s="654"/>
      <c r="N391" s="654"/>
      <c r="O391" s="654"/>
      <c r="P391" s="654"/>
      <c r="Q391" s="654"/>
      <c r="R391" s="654"/>
      <c r="S391" s="654"/>
      <c r="T391" s="654"/>
      <c r="U391" s="654"/>
      <c r="V391" s="654"/>
      <c r="W391" s="654"/>
      <c r="X391" s="654"/>
      <c r="Y391" s="654"/>
      <c r="Z391" s="654"/>
      <c r="AA391" s="654"/>
      <c r="AB391" s="654"/>
      <c r="AC391" s="654"/>
      <c r="AD391" s="654"/>
      <c r="AE391" s="654"/>
      <c r="AF391" s="654"/>
      <c r="AG391" s="654"/>
      <c r="AH391" s="654"/>
      <c r="AI391" s="654"/>
      <c r="AJ391" s="654"/>
      <c r="AK391" s="654"/>
      <c r="AL391" s="654"/>
      <c r="AM391" s="654"/>
      <c r="AN391" s="654"/>
      <c r="AO391" s="654"/>
      <c r="AP391" s="654"/>
      <c r="AQ391" s="654"/>
      <c r="AR391" s="654"/>
      <c r="AS391" s="654"/>
      <c r="AT391" s="654"/>
      <c r="AU391" s="654"/>
      <c r="AV391" s="654"/>
      <c r="AW391" s="654"/>
      <c r="AX391" s="654"/>
      <c r="AY391" s="654"/>
      <c r="AZ391" s="654"/>
      <c r="BA391" s="654"/>
      <c r="BB391" s="654"/>
      <c r="BC391" s="654"/>
      <c r="BD391" s="654"/>
      <c r="BE391" s="654"/>
      <c r="BF391" s="654"/>
      <c r="BG391" s="654"/>
      <c r="BH391" s="654"/>
      <c r="BI391" s="654"/>
      <c r="BJ391" s="654"/>
      <c r="BK391" s="654"/>
      <c r="BL391" s="654"/>
      <c r="BM391" s="654"/>
      <c r="BN391" s="654"/>
      <c r="BO391" s="654"/>
      <c r="BP391" s="654"/>
      <c r="BQ391" s="654"/>
      <c r="BR391" s="654"/>
      <c r="BS391" s="654"/>
      <c r="BT391" s="654"/>
      <c r="BU391" s="654"/>
      <c r="BV391" s="654"/>
      <c r="BW391" s="654"/>
      <c r="BX391" s="654"/>
      <c r="BY391" s="654"/>
      <c r="BZ391" s="654"/>
      <c r="CA391" s="654"/>
      <c r="CB391" s="654"/>
      <c r="CC391" s="654"/>
      <c r="CD391" s="654"/>
      <c r="CE391" s="654"/>
      <c r="CF391" s="654"/>
      <c r="CG391" s="654"/>
      <c r="CH391" s="654"/>
      <c r="CI391" s="654"/>
      <c r="CJ391" s="654"/>
      <c r="CK391" s="654"/>
      <c r="CL391" s="654"/>
      <c r="CM391" s="654"/>
      <c r="CN391" s="654"/>
      <c r="CO391" s="654"/>
      <c r="CP391" s="654"/>
      <c r="CQ391" s="654"/>
      <c r="CR391" s="654"/>
      <c r="CS391" s="654"/>
      <c r="CT391" s="654"/>
      <c r="CU391" s="654"/>
      <c r="CV391" s="654"/>
      <c r="CW391" s="654"/>
      <c r="CX391" s="654"/>
      <c r="CY391" s="654"/>
      <c r="CZ391" s="654"/>
      <c r="DA391" s="654"/>
      <c r="DB391" s="654"/>
      <c r="DC391" s="654"/>
      <c r="DD391" s="654"/>
      <c r="DE391" s="654"/>
      <c r="DF391" s="654"/>
      <c r="DG391" s="654"/>
      <c r="DH391" s="654"/>
      <c r="DI391" s="654"/>
      <c r="DJ391" s="654"/>
      <c r="DK391" s="654"/>
      <c r="DL391" s="654"/>
      <c r="DM391" s="654"/>
      <c r="DN391" s="654"/>
      <c r="DO391" s="654"/>
      <c r="DP391" s="654"/>
      <c r="DQ391" s="654"/>
      <c r="DR391" s="654"/>
      <c r="DS391" s="654"/>
      <c r="DT391" s="654"/>
      <c r="DU391" s="654"/>
      <c r="DV391" s="654"/>
      <c r="DW391" s="654"/>
      <c r="DX391" s="654"/>
      <c r="DY391" s="654"/>
      <c r="DZ391" s="654"/>
      <c r="EA391" s="654"/>
      <c r="EB391" s="654"/>
      <c r="EC391" s="654"/>
      <c r="ED391" s="654"/>
      <c r="EE391" s="654"/>
      <c r="EF391" s="654"/>
      <c r="EG391" s="654"/>
      <c r="EH391" s="654"/>
      <c r="EI391" s="654"/>
      <c r="EJ391" s="654"/>
      <c r="EK391" s="654"/>
      <c r="EL391" s="654"/>
      <c r="EM391" s="654"/>
      <c r="EN391" s="654"/>
      <c r="EO391" s="654"/>
      <c r="EP391" s="654"/>
      <c r="EQ391" s="654"/>
      <c r="ER391" s="654"/>
      <c r="ES391" s="654"/>
      <c r="ET391" s="654"/>
      <c r="EU391" s="654"/>
      <c r="EV391" s="654"/>
      <c r="EW391" s="654"/>
      <c r="EX391" s="654"/>
      <c r="EY391" s="654"/>
      <c r="EZ391" s="654"/>
      <c r="FA391" s="654"/>
      <c r="FB391" s="654"/>
      <c r="FC391" s="654"/>
      <c r="FD391" s="654"/>
      <c r="FE391" s="654"/>
      <c r="FF391" s="654"/>
      <c r="FG391" s="654"/>
      <c r="FH391" s="654"/>
      <c r="FI391" s="654"/>
      <c r="FJ391" s="654"/>
      <c r="FK391" s="654"/>
      <c r="FL391" s="654"/>
      <c r="FM391" s="654"/>
      <c r="FN391" s="654"/>
      <c r="FO391" s="654"/>
      <c r="FP391" s="654"/>
      <c r="FQ391" s="654"/>
      <c r="FR391" s="654"/>
      <c r="FS391" s="654"/>
      <c r="FT391" s="654"/>
      <c r="FU391" s="654"/>
      <c r="FV391" s="654"/>
      <c r="FW391" s="654"/>
      <c r="FX391" s="654"/>
      <c r="FY391" s="654"/>
      <c r="FZ391" s="654"/>
      <c r="GA391" s="654"/>
      <c r="GB391" s="654"/>
      <c r="GC391" s="654"/>
      <c r="GD391" s="654"/>
      <c r="GE391" s="654"/>
      <c r="GF391" s="654"/>
      <c r="GG391" s="654"/>
      <c r="GH391" s="654"/>
      <c r="GI391" s="654"/>
      <c r="GJ391" s="654"/>
      <c r="GK391" s="654"/>
      <c r="GL391" s="654"/>
      <c r="GM391" s="654"/>
      <c r="GN391" s="654"/>
      <c r="GO391" s="654"/>
      <c r="GP391" s="654"/>
      <c r="GQ391" s="654"/>
      <c r="GR391" s="654"/>
      <c r="GS391" s="654"/>
      <c r="GT391" s="654"/>
      <c r="GU391" s="654"/>
      <c r="GV391" s="654"/>
      <c r="GW391" s="654"/>
      <c r="GX391" s="654"/>
      <c r="GY391" s="654"/>
      <c r="GZ391" s="654"/>
      <c r="HA391" s="654"/>
      <c r="HB391" s="654"/>
      <c r="HC391" s="654"/>
      <c r="HD391" s="654"/>
      <c r="HE391" s="654"/>
      <c r="HF391" s="654"/>
      <c r="HG391" s="654"/>
      <c r="HH391" s="654"/>
      <c r="HI391" s="654"/>
      <c r="HJ391" s="654"/>
      <c r="HK391" s="654"/>
      <c r="HL391" s="654"/>
      <c r="HM391" s="654"/>
      <c r="HN391" s="654"/>
      <c r="HO391" s="654"/>
      <c r="HP391" s="654"/>
      <c r="HQ391" s="654"/>
      <c r="HR391" s="654"/>
      <c r="HS391" s="654"/>
      <c r="HT391" s="654"/>
      <c r="HU391" s="654"/>
      <c r="HV391" s="654"/>
      <c r="HW391" s="654"/>
      <c r="HX391" s="654"/>
      <c r="HY391" s="654"/>
      <c r="HZ391" s="654"/>
      <c r="IA391" s="654"/>
      <c r="IB391" s="654"/>
      <c r="IC391" s="654"/>
      <c r="ID391" s="654"/>
      <c r="IE391" s="654"/>
      <c r="IF391" s="654"/>
      <c r="IG391" s="654"/>
      <c r="IH391" s="654"/>
      <c r="II391" s="654"/>
      <c r="IJ391" s="654"/>
      <c r="IK391" s="654"/>
      <c r="IL391" s="654"/>
      <c r="IM391" s="654"/>
      <c r="IN391" s="654"/>
      <c r="IO391" s="654"/>
      <c r="IP391" s="654"/>
      <c r="IQ391" s="654"/>
      <c r="IR391" s="654"/>
      <c r="IS391" s="654"/>
      <c r="IT391" s="654"/>
      <c r="IU391" s="654"/>
      <c r="IV391" s="654"/>
      <c r="IW391" s="654"/>
      <c r="IX391" s="654"/>
      <c r="IY391" s="654"/>
      <c r="IZ391" s="654"/>
      <c r="JA391" s="654"/>
      <c r="JB391" s="654"/>
      <c r="JC391" s="654"/>
      <c r="JD391" s="654"/>
      <c r="JE391" s="654"/>
      <c r="JF391" s="654"/>
      <c r="JG391" s="654"/>
      <c r="JH391" s="654"/>
      <c r="JI391" s="654"/>
      <c r="JJ391" s="654"/>
      <c r="JK391" s="654"/>
      <c r="JL391" s="654"/>
      <c r="JM391" s="654"/>
      <c r="JN391" s="654"/>
      <c r="JO391" s="654"/>
      <c r="JP391" s="654"/>
      <c r="JQ391" s="654"/>
      <c r="JR391" s="654"/>
      <c r="JS391" s="654"/>
      <c r="JT391" s="654"/>
      <c r="JU391" s="654"/>
      <c r="JV391" s="654"/>
      <c r="JW391" s="654"/>
      <c r="JX391" s="654"/>
      <c r="JY391" s="654"/>
      <c r="JZ391" s="654"/>
      <c r="KA391" s="654"/>
      <c r="KB391" s="654"/>
      <c r="KC391" s="654"/>
      <c r="KD391" s="654"/>
      <c r="KE391" s="654"/>
      <c r="KF391" s="654"/>
      <c r="KG391" s="654"/>
      <c r="KH391" s="654"/>
      <c r="KI391" s="654"/>
      <c r="KJ391" s="654"/>
      <c r="KK391" s="654"/>
      <c r="KL391" s="654"/>
      <c r="KM391" s="654"/>
      <c r="KN391" s="654"/>
      <c r="KO391" s="654"/>
      <c r="KP391" s="654"/>
      <c r="KQ391" s="654"/>
      <c r="KR391" s="654"/>
      <c r="KS391" s="654"/>
      <c r="KT391" s="654"/>
      <c r="KU391" s="654"/>
      <c r="KV391" s="654"/>
      <c r="KW391" s="654"/>
      <c r="KX391" s="654"/>
      <c r="KY391" s="654"/>
      <c r="KZ391" s="654"/>
      <c r="LA391" s="654"/>
      <c r="LB391" s="654"/>
      <c r="LC391" s="654"/>
      <c r="LD391" s="654"/>
      <c r="LE391" s="654"/>
      <c r="LF391" s="654"/>
      <c r="LG391" s="654"/>
      <c r="LH391" s="654"/>
      <c r="LI391" s="654"/>
      <c r="LJ391" s="654"/>
      <c r="LK391" s="654"/>
      <c r="LL391" s="654"/>
      <c r="LM391" s="654"/>
      <c r="LN391" s="654"/>
      <c r="LO391" s="654"/>
      <c r="LP391" s="654"/>
      <c r="LQ391" s="654"/>
      <c r="LR391" s="654"/>
      <c r="LS391" s="654"/>
      <c r="LT391" s="654"/>
      <c r="LU391" s="654"/>
      <c r="LV391" s="654"/>
      <c r="LW391" s="654"/>
      <c r="LX391" s="654"/>
      <c r="LY391" s="654"/>
      <c r="LZ391" s="654"/>
      <c r="MA391" s="654"/>
      <c r="MB391" s="654"/>
      <c r="MC391" s="654"/>
      <c r="MD391" s="654"/>
      <c r="ME391" s="654"/>
      <c r="MF391" s="654"/>
      <c r="MG391" s="654"/>
      <c r="MH391" s="654"/>
      <c r="MI391" s="654"/>
      <c r="MJ391" s="654"/>
      <c r="MK391" s="654"/>
      <c r="ML391" s="654"/>
      <c r="MM391" s="654"/>
      <c r="MN391" s="654"/>
      <c r="MO391" s="654"/>
      <c r="MP391" s="654"/>
      <c r="MQ391" s="654"/>
      <c r="MR391" s="654"/>
      <c r="MS391" s="654"/>
      <c r="MT391" s="654"/>
      <c r="MU391" s="654"/>
      <c r="MV391" s="654"/>
      <c r="MW391" s="654"/>
      <c r="MX391" s="654"/>
      <c r="MY391" s="654"/>
      <c r="MZ391" s="654"/>
      <c r="NA391" s="654"/>
      <c r="NB391" s="654"/>
      <c r="NC391" s="654"/>
      <c r="ND391" s="654"/>
      <c r="NE391" s="654"/>
      <c r="NF391" s="654"/>
      <c r="NG391" s="654"/>
      <c r="NH391" s="654"/>
      <c r="NI391" s="654"/>
      <c r="NJ391" s="654"/>
      <c r="NK391" s="654"/>
      <c r="NL391" s="654"/>
      <c r="NM391" s="654"/>
      <c r="NN391" s="654"/>
      <c r="NO391" s="654"/>
      <c r="NP391" s="654"/>
      <c r="NQ391" s="654"/>
      <c r="NR391" s="654"/>
      <c r="NS391" s="654"/>
      <c r="NT391" s="654"/>
      <c r="NU391" s="654"/>
      <c r="NV391" s="654"/>
      <c r="NW391" s="654"/>
      <c r="NX391" s="654"/>
      <c r="NY391" s="654"/>
      <c r="NZ391" s="654"/>
      <c r="OA391" s="654"/>
      <c r="OB391" s="654"/>
      <c r="OC391" s="654"/>
      <c r="OD391" s="654"/>
      <c r="OE391" s="654"/>
      <c r="OF391" s="654"/>
      <c r="OG391" s="654"/>
      <c r="OH391" s="654"/>
      <c r="OI391" s="654"/>
      <c r="OJ391" s="654"/>
      <c r="OK391" s="654"/>
      <c r="OL391" s="654"/>
      <c r="OM391" s="654"/>
      <c r="ON391" s="654"/>
      <c r="OO391" s="654"/>
      <c r="OP391" s="654"/>
      <c r="OQ391" s="654"/>
      <c r="OR391" s="654"/>
      <c r="OS391" s="654"/>
      <c r="OT391" s="654"/>
      <c r="OU391" s="654"/>
      <c r="OV391" s="654"/>
      <c r="OW391" s="654"/>
      <c r="OX391" s="654"/>
      <c r="OY391" s="654"/>
      <c r="OZ391" s="654"/>
      <c r="PA391" s="654"/>
      <c r="PB391" s="654"/>
      <c r="PC391" s="654"/>
      <c r="PD391" s="654"/>
      <c r="PE391" s="654"/>
      <c r="PF391" s="654"/>
      <c r="PG391" s="654"/>
      <c r="PH391" s="654"/>
      <c r="PI391" s="654"/>
      <c r="PJ391" s="654"/>
      <c r="PK391" s="654"/>
      <c r="PL391" s="654"/>
      <c r="PM391" s="654"/>
      <c r="PN391" s="654"/>
      <c r="PO391" s="654"/>
      <c r="PP391" s="654"/>
      <c r="PQ391" s="654"/>
      <c r="PR391" s="654"/>
      <c r="PS391" s="654"/>
      <c r="PT391" s="654"/>
      <c r="PU391" s="654"/>
      <c r="PV391" s="654"/>
      <c r="PW391" s="654"/>
      <c r="PX391" s="654"/>
      <c r="PY391" s="654"/>
      <c r="PZ391" s="654"/>
      <c r="QA391" s="654"/>
      <c r="QB391" s="654"/>
      <c r="QC391" s="654"/>
      <c r="QD391" s="654"/>
      <c r="QE391" s="654"/>
      <c r="QF391" s="654"/>
      <c r="QG391" s="654"/>
      <c r="QH391" s="654"/>
      <c r="QI391" s="654"/>
      <c r="QJ391" s="654"/>
      <c r="QK391" s="654"/>
      <c r="QL391" s="654"/>
      <c r="QM391" s="654"/>
      <c r="QN391" s="654"/>
      <c r="QO391" s="654"/>
      <c r="QP391" s="654"/>
      <c r="QQ391" s="654"/>
      <c r="QR391" s="654"/>
      <c r="QS391" s="654"/>
      <c r="QT391" s="654"/>
      <c r="QU391" s="654"/>
      <c r="QV391" s="654"/>
      <c r="QW391" s="654"/>
      <c r="QX391" s="654"/>
      <c r="QY391" s="654"/>
      <c r="QZ391" s="654"/>
      <c r="RA391" s="654"/>
      <c r="RB391" s="654"/>
      <c r="RC391" s="654"/>
      <c r="RD391" s="654"/>
      <c r="RE391" s="654"/>
      <c r="RF391" s="654"/>
      <c r="RG391" s="654"/>
      <c r="RH391" s="654"/>
      <c r="RI391" s="654"/>
      <c r="RJ391" s="654"/>
      <c r="RK391" s="654"/>
      <c r="RL391" s="654"/>
      <c r="RM391" s="654"/>
      <c r="RN391" s="654"/>
      <c r="RO391" s="654"/>
      <c r="RP391" s="654"/>
      <c r="RQ391" s="654"/>
      <c r="RR391" s="654"/>
      <c r="RS391" s="654"/>
      <c r="RT391" s="654"/>
      <c r="RU391" s="654"/>
      <c r="RV391" s="654"/>
      <c r="RW391" s="654"/>
      <c r="RX391" s="654"/>
      <c r="RY391" s="654"/>
      <c r="RZ391" s="654"/>
      <c r="SA391" s="654"/>
      <c r="SB391" s="654"/>
      <c r="SC391" s="654"/>
      <c r="SD391" s="654"/>
      <c r="SE391" s="654"/>
      <c r="SF391" s="654"/>
      <c r="SG391" s="654"/>
      <c r="SH391" s="654"/>
      <c r="SI391" s="654"/>
      <c r="SJ391" s="654"/>
      <c r="SK391" s="654"/>
      <c r="SL391" s="654"/>
      <c r="SM391" s="654"/>
      <c r="SN391" s="654"/>
      <c r="SO391" s="654"/>
      <c r="SP391" s="654"/>
      <c r="SQ391" s="654"/>
      <c r="SR391" s="654"/>
      <c r="SS391" s="654"/>
      <c r="ST391" s="654"/>
      <c r="SU391" s="654"/>
      <c r="SV391" s="654"/>
      <c r="SW391" s="654"/>
      <c r="SX391" s="654"/>
      <c r="SY391" s="654"/>
      <c r="SZ391" s="654"/>
      <c r="TA391" s="654"/>
    </row>
    <row r="392" spans="3:521">
      <c r="C392" s="654"/>
      <c r="J392" s="654"/>
      <c r="K392" s="654"/>
      <c r="L392" s="654"/>
      <c r="M392" s="654"/>
      <c r="N392" s="654"/>
      <c r="O392" s="654"/>
      <c r="P392" s="654"/>
      <c r="Q392" s="654"/>
      <c r="R392" s="654"/>
      <c r="S392" s="654"/>
      <c r="T392" s="654"/>
      <c r="U392" s="654"/>
      <c r="V392" s="654"/>
      <c r="W392" s="654"/>
      <c r="X392" s="654"/>
      <c r="Y392" s="654"/>
      <c r="Z392" s="654"/>
      <c r="AA392" s="654"/>
      <c r="BN392" s="654"/>
      <c r="BO392" s="654"/>
      <c r="BP392" s="654"/>
      <c r="BQ392" s="654"/>
      <c r="BR392" s="654"/>
      <c r="BS392" s="654"/>
      <c r="BT392" s="654"/>
      <c r="BU392" s="654"/>
      <c r="BV392" s="654"/>
      <c r="BW392" s="654"/>
      <c r="BX392" s="654"/>
      <c r="BY392" s="654"/>
      <c r="BZ392" s="654"/>
      <c r="CA392" s="654"/>
      <c r="CB392" s="654"/>
      <c r="CC392" s="654"/>
      <c r="CD392" s="654"/>
      <c r="CE392" s="654"/>
      <c r="CF392" s="654"/>
      <c r="CG392" s="654"/>
      <c r="CH392" s="654"/>
      <c r="CI392" s="654"/>
      <c r="CJ392" s="654"/>
      <c r="CK392" s="654"/>
      <c r="CL392" s="654"/>
      <c r="CM392" s="654"/>
      <c r="CN392" s="654"/>
      <c r="CO392" s="654"/>
      <c r="CP392" s="654"/>
      <c r="CQ392" s="654"/>
      <c r="CR392" s="654"/>
      <c r="CS392" s="654"/>
      <c r="CT392" s="654"/>
      <c r="CU392" s="654"/>
      <c r="CV392" s="654"/>
      <c r="CW392" s="654"/>
      <c r="CX392" s="654"/>
      <c r="CY392" s="654"/>
      <c r="CZ392" s="654"/>
      <c r="DA392" s="654"/>
      <c r="DB392" s="654"/>
      <c r="DC392" s="654"/>
      <c r="DD392" s="654"/>
      <c r="DE392" s="654"/>
      <c r="DF392" s="654"/>
      <c r="DG392" s="654"/>
      <c r="DH392" s="654"/>
      <c r="DI392" s="654"/>
      <c r="DJ392" s="654"/>
      <c r="DK392" s="654"/>
      <c r="DL392" s="654"/>
      <c r="DM392" s="654"/>
      <c r="DN392" s="654"/>
      <c r="DO392" s="654"/>
      <c r="DP392" s="654"/>
      <c r="DQ392" s="654"/>
      <c r="DR392" s="654"/>
      <c r="DS392" s="654"/>
      <c r="DT392" s="654"/>
      <c r="DU392" s="654"/>
      <c r="DV392" s="654"/>
      <c r="DW392" s="654"/>
      <c r="DX392" s="654"/>
      <c r="DY392" s="654"/>
      <c r="DZ392" s="654"/>
      <c r="EA392" s="654"/>
      <c r="EB392" s="654"/>
      <c r="EC392" s="654"/>
      <c r="ED392" s="654"/>
      <c r="EE392" s="654"/>
      <c r="EF392" s="654"/>
      <c r="EG392" s="654"/>
      <c r="EH392" s="654"/>
      <c r="EI392" s="654"/>
      <c r="EJ392" s="654"/>
      <c r="EK392" s="654"/>
      <c r="EL392" s="654"/>
      <c r="EM392" s="654"/>
      <c r="EN392" s="654"/>
      <c r="EO392" s="654"/>
      <c r="EP392" s="654"/>
      <c r="EQ392" s="654"/>
      <c r="ER392" s="654"/>
      <c r="ES392" s="654"/>
      <c r="ET392" s="654"/>
      <c r="EU392" s="654"/>
      <c r="EV392" s="654"/>
      <c r="EW392" s="654"/>
      <c r="EX392" s="654"/>
      <c r="EY392" s="654"/>
      <c r="EZ392" s="654"/>
      <c r="FA392" s="654"/>
      <c r="FB392" s="654"/>
      <c r="FC392" s="654"/>
      <c r="FD392" s="654"/>
      <c r="FE392" s="654"/>
      <c r="FF392" s="654"/>
      <c r="FG392" s="654"/>
      <c r="FH392" s="654"/>
      <c r="FI392" s="654"/>
      <c r="FJ392" s="654"/>
      <c r="FK392" s="654"/>
      <c r="FL392" s="654"/>
      <c r="FM392" s="654"/>
      <c r="FN392" s="654"/>
      <c r="FO392" s="654"/>
      <c r="FP392" s="654"/>
      <c r="FQ392" s="654"/>
      <c r="FR392" s="654"/>
      <c r="FS392" s="654"/>
      <c r="FT392" s="654"/>
      <c r="FU392" s="654"/>
      <c r="FV392" s="654"/>
      <c r="FW392" s="654"/>
      <c r="FX392" s="654"/>
      <c r="FY392" s="654"/>
      <c r="FZ392" s="654"/>
      <c r="GA392" s="654"/>
      <c r="GB392" s="654"/>
      <c r="GC392" s="654"/>
      <c r="GD392" s="654"/>
      <c r="GE392" s="654"/>
      <c r="GF392" s="654"/>
      <c r="GG392" s="654"/>
      <c r="GH392" s="654"/>
      <c r="GI392" s="654"/>
      <c r="GJ392" s="654"/>
      <c r="GK392" s="654"/>
      <c r="GL392" s="654"/>
      <c r="GM392" s="654"/>
      <c r="GN392" s="654"/>
      <c r="GO392" s="654"/>
      <c r="GP392" s="654"/>
      <c r="GQ392" s="654"/>
      <c r="GR392" s="654"/>
      <c r="GS392" s="654"/>
      <c r="GT392" s="654"/>
      <c r="GU392" s="654"/>
      <c r="GV392" s="654"/>
      <c r="GW392" s="654"/>
      <c r="GX392" s="654"/>
      <c r="GY392" s="654"/>
      <c r="GZ392" s="654"/>
      <c r="HA392" s="654"/>
      <c r="HB392" s="654"/>
      <c r="HC392" s="654"/>
      <c r="HD392" s="654"/>
      <c r="HE392" s="654"/>
      <c r="HF392" s="654"/>
      <c r="HG392" s="654"/>
      <c r="HH392" s="654"/>
      <c r="HI392" s="654"/>
      <c r="HJ392" s="654"/>
      <c r="HK392" s="654"/>
      <c r="HL392" s="654"/>
      <c r="HM392" s="654"/>
      <c r="HN392" s="654"/>
      <c r="HO392" s="654"/>
      <c r="HP392" s="654"/>
      <c r="HQ392" s="654"/>
      <c r="HR392" s="654"/>
      <c r="HS392" s="654"/>
      <c r="HT392" s="654"/>
      <c r="HU392" s="654"/>
      <c r="HV392" s="654"/>
      <c r="HW392" s="654"/>
      <c r="HX392" s="654"/>
      <c r="HY392" s="654"/>
      <c r="HZ392" s="654"/>
      <c r="IA392" s="654"/>
      <c r="IB392" s="654"/>
      <c r="IC392" s="654"/>
      <c r="ID392" s="654"/>
      <c r="IE392" s="654"/>
      <c r="IF392" s="654"/>
      <c r="IG392" s="654"/>
      <c r="IH392" s="654"/>
      <c r="II392" s="654"/>
      <c r="IJ392" s="654"/>
      <c r="IK392" s="654"/>
      <c r="IL392" s="654"/>
      <c r="IM392" s="654"/>
      <c r="IN392" s="654"/>
      <c r="IO392" s="654"/>
      <c r="IP392" s="654"/>
      <c r="IQ392" s="654"/>
      <c r="IR392" s="654"/>
      <c r="IS392" s="654"/>
      <c r="IT392" s="654"/>
      <c r="IU392" s="654"/>
      <c r="IV392" s="654"/>
      <c r="IW392" s="654"/>
      <c r="IX392" s="654"/>
      <c r="IY392" s="654"/>
      <c r="IZ392" s="654"/>
      <c r="JA392" s="654"/>
      <c r="JB392" s="654"/>
      <c r="JC392" s="654"/>
      <c r="JD392" s="654"/>
      <c r="JE392" s="654"/>
      <c r="JF392" s="654"/>
      <c r="JG392" s="654"/>
      <c r="JH392" s="654"/>
      <c r="JI392" s="654"/>
      <c r="JJ392" s="654"/>
      <c r="JK392" s="654"/>
      <c r="JL392" s="654"/>
      <c r="JM392" s="654"/>
      <c r="JN392" s="654"/>
      <c r="JO392" s="654"/>
      <c r="JP392" s="654"/>
      <c r="JQ392" s="654"/>
      <c r="JR392" s="654"/>
      <c r="JS392" s="654"/>
      <c r="JT392" s="654"/>
      <c r="JU392" s="654"/>
      <c r="JV392" s="654"/>
      <c r="JW392" s="654"/>
      <c r="JX392" s="654"/>
      <c r="JY392" s="654"/>
      <c r="JZ392" s="654"/>
      <c r="KA392" s="654"/>
      <c r="KB392" s="654"/>
      <c r="KC392" s="654"/>
      <c r="KD392" s="654"/>
      <c r="KE392" s="654"/>
      <c r="KF392" s="654"/>
      <c r="KG392" s="654"/>
      <c r="KH392" s="654"/>
      <c r="KI392" s="654"/>
      <c r="KJ392" s="654"/>
      <c r="KK392" s="654"/>
      <c r="KL392" s="654"/>
      <c r="KM392" s="654"/>
      <c r="KN392" s="654"/>
      <c r="KO392" s="654"/>
      <c r="KP392" s="654"/>
      <c r="KQ392" s="654"/>
      <c r="KR392" s="654"/>
      <c r="KS392" s="654"/>
      <c r="KT392" s="654"/>
      <c r="KU392" s="654"/>
      <c r="KV392" s="654"/>
      <c r="KW392" s="654"/>
      <c r="KX392" s="654"/>
      <c r="KY392" s="654"/>
      <c r="KZ392" s="654"/>
      <c r="LA392" s="654"/>
      <c r="LB392" s="654"/>
      <c r="LC392" s="654"/>
      <c r="LD392" s="654"/>
      <c r="LE392" s="654"/>
      <c r="LF392" s="654"/>
      <c r="LG392" s="654"/>
      <c r="LH392" s="654"/>
      <c r="LI392" s="654"/>
      <c r="LJ392" s="654"/>
      <c r="LK392" s="654"/>
      <c r="LL392" s="654"/>
      <c r="LM392" s="654"/>
      <c r="LN392" s="654"/>
      <c r="LO392" s="654"/>
      <c r="LP392" s="654"/>
      <c r="LQ392" s="654"/>
      <c r="LR392" s="654"/>
      <c r="LS392" s="654"/>
      <c r="LT392" s="654"/>
      <c r="LU392" s="654"/>
      <c r="LV392" s="654"/>
      <c r="LW392" s="654"/>
      <c r="LX392" s="654"/>
      <c r="LY392" s="654"/>
      <c r="LZ392" s="654"/>
      <c r="MA392" s="654"/>
      <c r="MB392" s="654"/>
      <c r="MC392" s="654"/>
      <c r="MD392" s="654"/>
      <c r="ME392" s="654"/>
      <c r="MF392" s="654"/>
      <c r="MG392" s="654"/>
      <c r="MH392" s="654"/>
      <c r="MI392" s="654"/>
      <c r="MJ392" s="654"/>
      <c r="MK392" s="654"/>
      <c r="ML392" s="654"/>
      <c r="MM392" s="654"/>
      <c r="MN392" s="654"/>
      <c r="MO392" s="654"/>
      <c r="MP392" s="654"/>
      <c r="MQ392" s="654"/>
      <c r="MR392" s="654"/>
      <c r="MS392" s="654"/>
      <c r="MT392" s="654"/>
      <c r="MU392" s="654"/>
      <c r="MV392" s="654"/>
      <c r="MW392" s="654"/>
      <c r="MX392" s="654"/>
      <c r="MY392" s="654"/>
      <c r="MZ392" s="654"/>
      <c r="NA392" s="654"/>
      <c r="NB392" s="654"/>
      <c r="NC392" s="654"/>
      <c r="ND392" s="654"/>
      <c r="NE392" s="654"/>
      <c r="NF392" s="654"/>
      <c r="NG392" s="654"/>
      <c r="NH392" s="654"/>
      <c r="NI392" s="654"/>
      <c r="NJ392" s="654"/>
      <c r="NK392" s="654"/>
      <c r="NL392" s="654"/>
      <c r="NM392" s="654"/>
      <c r="NN392" s="654"/>
      <c r="NO392" s="654"/>
      <c r="NP392" s="654"/>
      <c r="NQ392" s="654"/>
      <c r="NR392" s="654"/>
      <c r="NS392" s="654"/>
      <c r="NT392" s="654"/>
      <c r="NU392" s="654"/>
      <c r="NV392" s="654"/>
      <c r="NW392" s="654"/>
      <c r="NX392" s="654"/>
      <c r="NY392" s="654"/>
      <c r="NZ392" s="654"/>
      <c r="OA392" s="654"/>
      <c r="OB392" s="654"/>
      <c r="OC392" s="654"/>
      <c r="OD392" s="654"/>
      <c r="OE392" s="654"/>
      <c r="OF392" s="654"/>
      <c r="OG392" s="654"/>
      <c r="OH392" s="654"/>
      <c r="OI392" s="654"/>
      <c r="OJ392" s="654"/>
      <c r="OK392" s="654"/>
      <c r="OL392" s="654"/>
      <c r="OM392" s="654"/>
      <c r="ON392" s="654"/>
      <c r="OO392" s="654"/>
      <c r="OP392" s="654"/>
      <c r="OQ392" s="654"/>
      <c r="OR392" s="654"/>
      <c r="OS392" s="654"/>
      <c r="OT392" s="654"/>
      <c r="OU392" s="654"/>
      <c r="OV392" s="654"/>
      <c r="OW392" s="654"/>
      <c r="OX392" s="654"/>
      <c r="OY392" s="654"/>
      <c r="OZ392" s="654"/>
      <c r="PA392" s="654"/>
      <c r="PB392" s="654"/>
      <c r="PC392" s="654"/>
      <c r="PD392" s="654"/>
      <c r="PE392" s="654"/>
      <c r="PF392" s="654"/>
      <c r="PG392" s="654"/>
      <c r="PH392" s="654"/>
      <c r="PI392" s="654"/>
      <c r="PJ392" s="654"/>
      <c r="PK392" s="654"/>
      <c r="PL392" s="654"/>
      <c r="PM392" s="654"/>
      <c r="PN392" s="654"/>
      <c r="PO392" s="654"/>
      <c r="PP392" s="654"/>
      <c r="PQ392" s="654"/>
      <c r="PR392" s="654"/>
      <c r="PS392" s="654"/>
      <c r="PT392" s="654"/>
      <c r="PU392" s="654"/>
      <c r="PV392" s="654"/>
      <c r="PW392" s="654"/>
      <c r="PX392" s="654"/>
      <c r="PY392" s="654"/>
      <c r="PZ392" s="654"/>
      <c r="QA392" s="654"/>
      <c r="QB392" s="654"/>
      <c r="QC392" s="654"/>
      <c r="QD392" s="654"/>
      <c r="QE392" s="654"/>
      <c r="QF392" s="654"/>
      <c r="QG392" s="654"/>
      <c r="QH392" s="654"/>
      <c r="QI392" s="654"/>
      <c r="QJ392" s="654"/>
      <c r="QK392" s="654"/>
      <c r="QL392" s="654"/>
      <c r="QM392" s="654"/>
      <c r="QN392" s="654"/>
      <c r="QO392" s="654"/>
      <c r="QP392" s="654"/>
      <c r="QQ392" s="654"/>
      <c r="QR392" s="654"/>
      <c r="QS392" s="654"/>
      <c r="QT392" s="654"/>
      <c r="QU392" s="654"/>
      <c r="QV392" s="654"/>
      <c r="QW392" s="654"/>
      <c r="QX392" s="654"/>
      <c r="QY392" s="654"/>
      <c r="QZ392" s="654"/>
      <c r="RA392" s="654"/>
      <c r="RB392" s="654"/>
      <c r="RC392" s="654"/>
      <c r="RD392" s="654"/>
      <c r="RE392" s="654"/>
      <c r="RF392" s="654"/>
      <c r="RG392" s="654"/>
      <c r="RH392" s="654"/>
      <c r="RI392" s="654"/>
      <c r="RJ392" s="654"/>
      <c r="RK392" s="654"/>
      <c r="RL392" s="654"/>
      <c r="RM392" s="654"/>
      <c r="RN392" s="654"/>
      <c r="RO392" s="654"/>
      <c r="RP392" s="654"/>
      <c r="RQ392" s="654"/>
      <c r="RR392" s="654"/>
      <c r="RS392" s="654"/>
      <c r="RT392" s="654"/>
      <c r="RU392" s="654"/>
      <c r="RV392" s="654"/>
      <c r="RW392" s="654"/>
      <c r="RX392" s="654"/>
      <c r="RY392" s="654"/>
      <c r="RZ392" s="654"/>
      <c r="SA392" s="654"/>
      <c r="SB392" s="654"/>
      <c r="SC392" s="654"/>
      <c r="SD392" s="654"/>
      <c r="SE392" s="654"/>
      <c r="SF392" s="654"/>
      <c r="SG392" s="654"/>
      <c r="SH392" s="654"/>
      <c r="SI392" s="654"/>
      <c r="SJ392" s="654"/>
      <c r="SK392" s="654"/>
      <c r="SL392" s="654"/>
      <c r="SM392" s="654"/>
      <c r="SN392" s="654"/>
      <c r="SO392" s="654"/>
      <c r="SP392" s="654"/>
      <c r="SQ392" s="654"/>
      <c r="SR392" s="654"/>
      <c r="SS392" s="654"/>
      <c r="ST392" s="654"/>
      <c r="SU392" s="654"/>
      <c r="SV392" s="654"/>
      <c r="SW392" s="654"/>
      <c r="SX392" s="654"/>
      <c r="SY392" s="654"/>
      <c r="SZ392" s="654"/>
      <c r="TA392" s="654"/>
    </row>
    <row r="393" spans="3:521">
      <c r="C393" s="654"/>
      <c r="L393" s="654"/>
      <c r="M393" s="654"/>
      <c r="N393" s="654"/>
      <c r="O393" s="654"/>
      <c r="P393" s="654"/>
      <c r="Q393" s="654"/>
      <c r="R393" s="654"/>
      <c r="S393" s="654"/>
      <c r="T393" s="654"/>
      <c r="U393" s="654"/>
      <c r="V393" s="654"/>
      <c r="W393" s="654"/>
      <c r="X393" s="654"/>
      <c r="Y393" s="654"/>
      <c r="Z393" s="654"/>
      <c r="AA393" s="654"/>
      <c r="GF393" s="654"/>
      <c r="GG393" s="654"/>
      <c r="GH393" s="654"/>
      <c r="GI393" s="654"/>
      <c r="GJ393" s="654"/>
      <c r="GK393" s="654"/>
      <c r="GL393" s="654"/>
      <c r="GM393" s="654"/>
      <c r="GN393" s="654"/>
      <c r="GO393" s="654"/>
      <c r="GP393" s="654"/>
      <c r="GQ393" s="654"/>
      <c r="GR393" s="654"/>
      <c r="GS393" s="654"/>
      <c r="GT393" s="654"/>
      <c r="GU393" s="654"/>
      <c r="GV393" s="654"/>
      <c r="GW393" s="654"/>
      <c r="GX393" s="654"/>
      <c r="GY393" s="654"/>
      <c r="GZ393" s="654"/>
      <c r="HA393" s="654"/>
      <c r="HB393" s="654"/>
      <c r="HC393" s="654"/>
      <c r="HD393" s="654"/>
      <c r="HE393" s="654"/>
      <c r="HF393" s="654"/>
      <c r="HG393" s="654"/>
      <c r="HH393" s="654"/>
      <c r="HI393" s="654"/>
      <c r="HJ393" s="654"/>
      <c r="HK393" s="654"/>
      <c r="HL393" s="654"/>
      <c r="HM393" s="654"/>
      <c r="HN393" s="654"/>
      <c r="HO393" s="654"/>
      <c r="HP393" s="654"/>
      <c r="HQ393" s="654"/>
      <c r="HR393" s="654"/>
      <c r="HS393" s="654"/>
      <c r="HT393" s="654"/>
      <c r="HU393" s="654"/>
      <c r="HV393" s="654"/>
      <c r="HW393" s="654"/>
      <c r="HX393" s="654"/>
      <c r="HY393" s="654"/>
      <c r="HZ393" s="654"/>
      <c r="IA393" s="654"/>
      <c r="IB393" s="654"/>
      <c r="IC393" s="654"/>
      <c r="ID393" s="654"/>
      <c r="IE393" s="654"/>
      <c r="IF393" s="654"/>
      <c r="IG393" s="654"/>
      <c r="IH393" s="654"/>
      <c r="II393" s="654"/>
      <c r="IJ393" s="654"/>
      <c r="IK393" s="654"/>
      <c r="IL393" s="654"/>
      <c r="IM393" s="654"/>
      <c r="IN393" s="654"/>
      <c r="IO393" s="654"/>
      <c r="IP393" s="654"/>
      <c r="IQ393" s="654"/>
      <c r="IR393" s="654"/>
      <c r="IS393" s="654"/>
      <c r="IT393" s="654"/>
      <c r="IU393" s="654"/>
      <c r="IV393" s="654"/>
      <c r="IW393" s="654"/>
      <c r="IX393" s="654"/>
      <c r="IY393" s="654"/>
      <c r="IZ393" s="654"/>
      <c r="JA393" s="654"/>
      <c r="JB393" s="654"/>
      <c r="JC393" s="654"/>
      <c r="JD393" s="654"/>
      <c r="JE393" s="654"/>
      <c r="JF393" s="654"/>
      <c r="JG393" s="654"/>
      <c r="JH393" s="654"/>
      <c r="JI393" s="654"/>
      <c r="JJ393" s="654"/>
      <c r="JK393" s="654"/>
      <c r="JL393" s="654"/>
      <c r="JM393" s="654"/>
      <c r="JN393" s="654"/>
      <c r="JO393" s="654"/>
      <c r="JP393" s="654"/>
      <c r="JQ393" s="654"/>
      <c r="JR393" s="654"/>
      <c r="JS393" s="654"/>
      <c r="JT393" s="654"/>
      <c r="JU393" s="654"/>
      <c r="JV393" s="654"/>
      <c r="JW393" s="654"/>
      <c r="JX393" s="654"/>
      <c r="JY393" s="654"/>
      <c r="JZ393" s="654"/>
      <c r="KA393" s="654"/>
      <c r="KB393" s="654"/>
      <c r="KC393" s="654"/>
      <c r="KD393" s="654"/>
      <c r="KE393" s="654"/>
      <c r="KF393" s="654"/>
      <c r="KG393" s="654"/>
      <c r="KH393" s="654"/>
      <c r="KI393" s="654"/>
      <c r="KJ393" s="654"/>
      <c r="KK393" s="654"/>
      <c r="KL393" s="654"/>
      <c r="KM393" s="654"/>
      <c r="KN393" s="654"/>
      <c r="KO393" s="654"/>
      <c r="KP393" s="654"/>
      <c r="KQ393" s="654"/>
      <c r="KR393" s="654"/>
      <c r="KS393" s="654"/>
      <c r="KT393" s="654"/>
      <c r="KU393" s="654"/>
      <c r="KV393" s="654"/>
      <c r="KW393" s="654"/>
      <c r="KX393" s="654"/>
      <c r="KY393" s="654"/>
      <c r="KZ393" s="654"/>
      <c r="LA393" s="654"/>
      <c r="LB393" s="654"/>
      <c r="LC393" s="654"/>
      <c r="LD393" s="654"/>
      <c r="LE393" s="654"/>
      <c r="LF393" s="654"/>
      <c r="LG393" s="654"/>
      <c r="LH393" s="654"/>
      <c r="LI393" s="654"/>
      <c r="LJ393" s="654"/>
      <c r="LK393" s="654"/>
      <c r="LL393" s="654"/>
      <c r="LM393" s="654"/>
      <c r="LN393" s="654"/>
      <c r="LO393" s="654"/>
      <c r="LP393" s="654"/>
      <c r="LQ393" s="654"/>
      <c r="LR393" s="654"/>
      <c r="LS393" s="654"/>
      <c r="LT393" s="654"/>
      <c r="LU393" s="654"/>
      <c r="LV393" s="654"/>
      <c r="LW393" s="654"/>
      <c r="LX393" s="654"/>
      <c r="LY393" s="654"/>
      <c r="LZ393" s="654"/>
      <c r="MA393" s="654"/>
      <c r="MB393" s="654"/>
      <c r="MC393" s="654"/>
      <c r="MD393" s="654"/>
      <c r="ME393" s="654"/>
      <c r="MF393" s="654"/>
      <c r="MG393" s="654"/>
      <c r="MH393" s="654"/>
      <c r="MI393" s="654"/>
      <c r="MJ393" s="654"/>
      <c r="MK393" s="654"/>
      <c r="ML393" s="654"/>
      <c r="MM393" s="654"/>
      <c r="MN393" s="654"/>
      <c r="MO393" s="654"/>
      <c r="MP393" s="654"/>
      <c r="MQ393" s="654"/>
      <c r="MR393" s="654"/>
      <c r="MS393" s="654"/>
      <c r="MT393" s="654"/>
      <c r="MU393" s="654"/>
      <c r="MV393" s="654"/>
      <c r="MW393" s="654"/>
      <c r="MX393" s="654"/>
      <c r="MY393" s="654"/>
      <c r="MZ393" s="654"/>
      <c r="NA393" s="654"/>
      <c r="NB393" s="654"/>
      <c r="NC393" s="654"/>
      <c r="ND393" s="654"/>
      <c r="NE393" s="654"/>
      <c r="NF393" s="654"/>
      <c r="NG393" s="654"/>
      <c r="NH393" s="654"/>
      <c r="NI393" s="654"/>
      <c r="NJ393" s="654"/>
      <c r="NK393" s="654"/>
      <c r="NL393" s="654"/>
      <c r="NM393" s="654"/>
      <c r="NN393" s="654"/>
      <c r="NO393" s="654"/>
      <c r="NP393" s="654"/>
      <c r="NQ393" s="654"/>
      <c r="NR393" s="654"/>
      <c r="NS393" s="654"/>
      <c r="NT393" s="654"/>
      <c r="NU393" s="654"/>
      <c r="NV393" s="654"/>
      <c r="NW393" s="654"/>
      <c r="NX393" s="654"/>
      <c r="NY393" s="654"/>
      <c r="NZ393" s="654"/>
      <c r="OA393" s="654"/>
      <c r="OB393" s="654"/>
      <c r="OC393" s="654"/>
      <c r="OD393" s="654"/>
      <c r="OE393" s="654"/>
      <c r="OF393" s="654"/>
      <c r="OG393" s="654"/>
      <c r="OH393" s="654"/>
      <c r="OI393" s="654"/>
      <c r="OJ393" s="654"/>
      <c r="OK393" s="654"/>
      <c r="OL393" s="654"/>
      <c r="OM393" s="654"/>
      <c r="ON393" s="654"/>
      <c r="OO393" s="654"/>
      <c r="OP393" s="654"/>
      <c r="OQ393" s="654"/>
      <c r="OR393" s="654"/>
      <c r="OS393" s="654"/>
      <c r="OT393" s="654"/>
      <c r="OU393" s="654"/>
      <c r="OV393" s="654"/>
      <c r="OW393" s="654"/>
      <c r="OX393" s="654"/>
      <c r="OY393" s="654"/>
      <c r="OZ393" s="654"/>
      <c r="PA393" s="654"/>
      <c r="PB393" s="654"/>
      <c r="PC393" s="654"/>
      <c r="PD393" s="654"/>
      <c r="PE393" s="654"/>
      <c r="PF393" s="654"/>
      <c r="PG393" s="654"/>
      <c r="PH393" s="654"/>
      <c r="PI393" s="654"/>
      <c r="PJ393" s="654"/>
      <c r="PK393" s="654"/>
      <c r="PL393" s="654"/>
      <c r="PM393" s="654"/>
      <c r="PN393" s="654"/>
      <c r="PO393" s="654"/>
      <c r="PP393" s="654"/>
      <c r="PQ393" s="654"/>
      <c r="PR393" s="654"/>
      <c r="PS393" s="654"/>
      <c r="PT393" s="654"/>
      <c r="PU393" s="654"/>
      <c r="PV393" s="654"/>
      <c r="PW393" s="654"/>
      <c r="PX393" s="654"/>
      <c r="PY393" s="654"/>
      <c r="PZ393" s="654"/>
      <c r="QA393" s="654"/>
      <c r="QB393" s="654"/>
      <c r="QC393" s="654"/>
      <c r="QD393" s="654"/>
      <c r="QE393" s="654"/>
      <c r="QF393" s="654"/>
      <c r="QG393" s="654"/>
      <c r="QH393" s="654"/>
      <c r="QI393" s="654"/>
      <c r="QJ393" s="654"/>
      <c r="QK393" s="654"/>
      <c r="QL393" s="654"/>
      <c r="QM393" s="654"/>
      <c r="QN393" s="654"/>
      <c r="QO393" s="654"/>
      <c r="QP393" s="654"/>
      <c r="QQ393" s="654"/>
      <c r="QR393" s="654"/>
      <c r="QS393" s="654"/>
      <c r="QT393" s="654"/>
      <c r="QU393" s="654"/>
      <c r="QV393" s="654"/>
      <c r="QW393" s="654"/>
      <c r="QX393" s="654"/>
      <c r="QY393" s="654"/>
      <c r="QZ393" s="654"/>
      <c r="RA393" s="654"/>
      <c r="RB393" s="654"/>
      <c r="RC393" s="654"/>
      <c r="RD393" s="654"/>
      <c r="RE393" s="654"/>
      <c r="RF393" s="654"/>
      <c r="RG393" s="654"/>
      <c r="RH393" s="654"/>
      <c r="RI393" s="654"/>
      <c r="RJ393" s="654"/>
      <c r="RK393" s="654"/>
      <c r="RL393" s="654"/>
      <c r="RM393" s="654"/>
      <c r="RN393" s="654"/>
      <c r="RO393" s="654"/>
      <c r="RP393" s="654"/>
      <c r="RQ393" s="654"/>
      <c r="RR393" s="654"/>
      <c r="RS393" s="654"/>
      <c r="RT393" s="654"/>
      <c r="RU393" s="654"/>
      <c r="RV393" s="654"/>
      <c r="RW393" s="654"/>
      <c r="RX393" s="654"/>
      <c r="RY393" s="654"/>
      <c r="RZ393" s="654"/>
      <c r="SA393" s="654"/>
      <c r="SB393" s="654"/>
      <c r="SC393" s="654"/>
      <c r="SD393" s="654"/>
      <c r="SE393" s="654"/>
      <c r="SF393" s="654"/>
      <c r="SG393" s="654"/>
      <c r="SH393" s="654"/>
      <c r="SI393" s="654"/>
      <c r="SJ393" s="654"/>
      <c r="SK393" s="654"/>
      <c r="SL393" s="654"/>
      <c r="SM393" s="654"/>
      <c r="SN393" s="654"/>
      <c r="SO393" s="654"/>
      <c r="SP393" s="654"/>
      <c r="SQ393" s="654"/>
      <c r="SR393" s="654"/>
      <c r="SS393" s="654"/>
      <c r="ST393" s="654"/>
      <c r="SU393" s="654"/>
      <c r="SV393" s="654"/>
      <c r="SW393" s="654"/>
      <c r="SX393" s="654"/>
      <c r="SY393" s="654"/>
      <c r="SZ393" s="654"/>
      <c r="TA393" s="654"/>
    </row>
    <row r="394" spans="3:521">
      <c r="C394" s="654"/>
      <c r="P394" s="654"/>
      <c r="Q394" s="654"/>
      <c r="R394" s="654"/>
      <c r="S394" s="654"/>
      <c r="T394" s="654"/>
      <c r="U394" s="654"/>
      <c r="V394" s="654"/>
      <c r="W394" s="654"/>
      <c r="X394" s="654"/>
      <c r="Y394" s="654"/>
      <c r="Z394" s="654"/>
      <c r="AA394" s="654"/>
      <c r="QN394" s="654"/>
      <c r="QO394" s="654"/>
      <c r="QP394" s="654"/>
      <c r="QQ394" s="654"/>
      <c r="QR394" s="654"/>
      <c r="QS394" s="654"/>
      <c r="QT394" s="654"/>
      <c r="QU394" s="654"/>
      <c r="QV394" s="654"/>
      <c r="QW394" s="654"/>
      <c r="QX394" s="654"/>
      <c r="QY394" s="654"/>
      <c r="QZ394" s="654"/>
      <c r="RA394" s="654"/>
      <c r="RB394" s="654"/>
      <c r="RC394" s="654"/>
      <c r="RD394" s="654"/>
      <c r="RE394" s="654"/>
      <c r="RF394" s="654"/>
      <c r="RG394" s="654"/>
      <c r="RH394" s="654"/>
      <c r="RI394" s="654"/>
      <c r="RJ394" s="654"/>
      <c r="RK394" s="654"/>
      <c r="RL394" s="654"/>
      <c r="RM394" s="654"/>
      <c r="RN394" s="654"/>
      <c r="RO394" s="654"/>
      <c r="RP394" s="654"/>
      <c r="RQ394" s="654"/>
      <c r="RR394" s="654"/>
      <c r="RS394" s="654"/>
      <c r="RT394" s="654"/>
      <c r="RU394" s="654"/>
      <c r="RV394" s="654"/>
      <c r="RW394" s="654"/>
      <c r="RX394" s="654"/>
      <c r="RY394" s="654"/>
      <c r="RZ394" s="654"/>
      <c r="SA394" s="654"/>
      <c r="SB394" s="654"/>
      <c r="SC394" s="654"/>
      <c r="SD394" s="654"/>
      <c r="SE394" s="654"/>
      <c r="SF394" s="654"/>
      <c r="SG394" s="654"/>
      <c r="SH394" s="654"/>
      <c r="SI394" s="654"/>
      <c r="SJ394" s="654"/>
      <c r="SK394" s="654"/>
      <c r="SL394" s="654"/>
      <c r="SM394" s="654"/>
      <c r="SN394" s="654"/>
      <c r="SO394" s="654"/>
      <c r="SP394" s="654"/>
      <c r="SQ394" s="654"/>
      <c r="SR394" s="654"/>
      <c r="SS394" s="654"/>
      <c r="ST394" s="654"/>
      <c r="SU394" s="654"/>
      <c r="SV394" s="654"/>
      <c r="SW394" s="654"/>
      <c r="SX394" s="654"/>
      <c r="SY394" s="654"/>
      <c r="SZ394" s="654"/>
      <c r="TA394" s="654"/>
    </row>
    <row r="395" spans="3:521">
      <c r="C395" s="654"/>
      <c r="Q395" s="654"/>
      <c r="R395" s="654"/>
      <c r="S395" s="654"/>
      <c r="T395" s="654"/>
      <c r="U395" s="654"/>
      <c r="V395" s="654"/>
      <c r="W395" s="654"/>
      <c r="X395" s="654"/>
      <c r="Y395" s="654"/>
      <c r="Z395" s="654"/>
      <c r="AA395" s="654"/>
      <c r="AB395" s="654"/>
      <c r="AC395" s="654"/>
      <c r="AD395" s="654"/>
      <c r="AE395" s="654"/>
      <c r="AF395" s="654"/>
      <c r="AG395" s="654"/>
      <c r="AH395" s="654"/>
      <c r="AI395" s="654"/>
      <c r="AJ395" s="654"/>
      <c r="AK395" s="654"/>
      <c r="AL395" s="654"/>
      <c r="AM395" s="654"/>
      <c r="AN395" s="654"/>
      <c r="AO395" s="654"/>
      <c r="AP395" s="654"/>
      <c r="AQ395" s="654"/>
      <c r="AR395" s="654"/>
      <c r="AS395" s="654"/>
      <c r="AT395" s="654"/>
      <c r="AU395" s="654"/>
      <c r="AV395" s="654"/>
      <c r="AW395" s="654"/>
      <c r="AX395" s="654"/>
      <c r="AY395" s="654"/>
      <c r="AZ395" s="654"/>
      <c r="BA395" s="654"/>
      <c r="BB395" s="654"/>
      <c r="BC395" s="654"/>
      <c r="BD395" s="654"/>
      <c r="BE395" s="654"/>
      <c r="BF395" s="654"/>
      <c r="BG395" s="654"/>
      <c r="BH395" s="654"/>
      <c r="BI395" s="654"/>
      <c r="BJ395" s="654"/>
      <c r="BK395" s="654"/>
      <c r="BL395" s="654"/>
      <c r="BM395" s="654"/>
      <c r="BN395" s="654"/>
      <c r="BO395" s="654"/>
      <c r="BP395" s="654"/>
      <c r="BQ395" s="654"/>
      <c r="BR395" s="654"/>
      <c r="BS395" s="654"/>
      <c r="BT395" s="654"/>
      <c r="BU395" s="654"/>
      <c r="BV395" s="654"/>
      <c r="BW395" s="654"/>
      <c r="BX395" s="654"/>
      <c r="BY395" s="654"/>
      <c r="BZ395" s="654"/>
      <c r="CA395" s="654"/>
      <c r="CB395" s="654"/>
      <c r="CC395" s="654"/>
      <c r="CD395" s="654"/>
      <c r="CE395" s="654"/>
      <c r="CF395" s="654"/>
      <c r="CG395" s="654"/>
      <c r="CH395" s="654"/>
      <c r="CI395" s="654"/>
      <c r="CJ395" s="654"/>
      <c r="CK395" s="654"/>
      <c r="CL395" s="654"/>
      <c r="CM395" s="654"/>
      <c r="CN395" s="654"/>
      <c r="CO395" s="654"/>
      <c r="CP395" s="654"/>
      <c r="CQ395" s="654"/>
      <c r="CR395" s="654"/>
      <c r="CS395" s="654"/>
      <c r="CT395" s="654"/>
      <c r="CU395" s="654"/>
      <c r="CV395" s="654"/>
      <c r="CW395" s="654"/>
      <c r="CX395" s="654"/>
      <c r="CY395" s="654"/>
      <c r="CZ395" s="654"/>
      <c r="DA395" s="654"/>
      <c r="DB395" s="654"/>
      <c r="DC395" s="654"/>
      <c r="DD395" s="654"/>
      <c r="DE395" s="654"/>
      <c r="DF395" s="654"/>
      <c r="DG395" s="654"/>
      <c r="DH395" s="654"/>
      <c r="DI395" s="654"/>
      <c r="DJ395" s="654"/>
      <c r="DK395" s="654"/>
      <c r="DL395" s="654"/>
      <c r="DM395" s="654"/>
      <c r="DN395" s="654"/>
      <c r="DO395" s="654"/>
      <c r="DP395" s="654"/>
      <c r="DQ395" s="654"/>
      <c r="DR395" s="654"/>
      <c r="DS395" s="654"/>
      <c r="DT395" s="654"/>
      <c r="DU395" s="654"/>
      <c r="DV395" s="654"/>
      <c r="DW395" s="654"/>
      <c r="DX395" s="654"/>
      <c r="DY395" s="654"/>
      <c r="DZ395" s="654"/>
      <c r="EA395" s="654"/>
      <c r="EB395" s="654"/>
      <c r="EC395" s="654"/>
      <c r="ED395" s="654"/>
      <c r="EE395" s="654"/>
      <c r="EF395" s="654"/>
      <c r="EG395" s="654"/>
      <c r="EH395" s="654"/>
      <c r="EI395" s="654"/>
      <c r="EJ395" s="654"/>
      <c r="EK395" s="654"/>
      <c r="EL395" s="654"/>
      <c r="EM395" s="654"/>
      <c r="EN395" s="654"/>
      <c r="EO395" s="654"/>
      <c r="EP395" s="654"/>
      <c r="EQ395" s="654"/>
      <c r="ER395" s="654"/>
      <c r="ES395" s="654"/>
      <c r="ET395" s="654"/>
      <c r="EU395" s="654"/>
      <c r="EV395" s="654"/>
      <c r="EW395" s="654"/>
      <c r="EX395" s="654"/>
      <c r="EY395" s="654"/>
      <c r="EZ395" s="654"/>
      <c r="FA395" s="654"/>
      <c r="FB395" s="654"/>
      <c r="FC395" s="654"/>
      <c r="FD395" s="654"/>
      <c r="FE395" s="654"/>
      <c r="FF395" s="654"/>
      <c r="FG395" s="654"/>
      <c r="FH395" s="654"/>
      <c r="FI395" s="654"/>
      <c r="FJ395" s="654"/>
      <c r="FK395" s="654"/>
      <c r="FL395" s="654"/>
      <c r="FM395" s="654"/>
      <c r="FN395" s="654"/>
      <c r="FO395" s="654"/>
      <c r="FP395" s="654"/>
      <c r="FQ395" s="654"/>
      <c r="FR395" s="654"/>
      <c r="FS395" s="654"/>
      <c r="FT395" s="654"/>
      <c r="FU395" s="654"/>
      <c r="FV395" s="654"/>
      <c r="FW395" s="654"/>
      <c r="FX395" s="654"/>
      <c r="FY395" s="654"/>
      <c r="FZ395" s="654"/>
      <c r="GA395" s="654"/>
      <c r="GB395" s="654"/>
      <c r="GC395" s="654"/>
      <c r="GD395" s="654"/>
      <c r="GE395" s="654"/>
      <c r="GF395" s="654"/>
      <c r="GG395" s="654"/>
      <c r="GH395" s="654"/>
      <c r="GI395" s="654"/>
      <c r="GJ395" s="654"/>
      <c r="GK395" s="654"/>
      <c r="GL395" s="654"/>
      <c r="GM395" s="654"/>
      <c r="GN395" s="654"/>
      <c r="GO395" s="654"/>
      <c r="GP395" s="654"/>
      <c r="GQ395" s="654"/>
      <c r="GR395" s="654"/>
      <c r="GS395" s="654"/>
      <c r="GT395" s="654"/>
      <c r="GU395" s="654"/>
      <c r="GV395" s="654"/>
      <c r="GW395" s="654"/>
      <c r="GX395" s="654"/>
      <c r="GY395" s="654"/>
      <c r="GZ395" s="654"/>
      <c r="HA395" s="654"/>
      <c r="HB395" s="654"/>
      <c r="HC395" s="654"/>
      <c r="HD395" s="654"/>
      <c r="HE395" s="654"/>
      <c r="HF395" s="654"/>
      <c r="HG395" s="654"/>
      <c r="HH395" s="654"/>
      <c r="HI395" s="654"/>
      <c r="HJ395" s="654"/>
      <c r="HK395" s="654"/>
      <c r="HL395" s="654"/>
      <c r="HM395" s="654"/>
      <c r="HN395" s="654"/>
      <c r="HO395" s="654"/>
      <c r="HP395" s="654"/>
      <c r="HQ395" s="654"/>
      <c r="HR395" s="654"/>
      <c r="HS395" s="654"/>
      <c r="HT395" s="654"/>
      <c r="HU395" s="654"/>
      <c r="HV395" s="654"/>
      <c r="HW395" s="654"/>
      <c r="HX395" s="654"/>
      <c r="HY395" s="654"/>
      <c r="HZ395" s="654"/>
      <c r="IA395" s="654"/>
      <c r="IB395" s="654"/>
      <c r="IC395" s="654"/>
      <c r="ID395" s="654"/>
      <c r="IE395" s="654"/>
      <c r="IF395" s="654"/>
      <c r="IG395" s="654"/>
      <c r="IH395" s="654"/>
      <c r="II395" s="654"/>
      <c r="IJ395" s="654"/>
      <c r="IK395" s="654"/>
      <c r="IL395" s="654"/>
      <c r="IM395" s="654"/>
      <c r="IN395" s="654"/>
      <c r="IO395" s="654"/>
      <c r="IP395" s="654"/>
      <c r="IQ395" s="654"/>
      <c r="IR395" s="654"/>
      <c r="IS395" s="654"/>
      <c r="IT395" s="654"/>
      <c r="IU395" s="654"/>
      <c r="IV395" s="654"/>
      <c r="IW395" s="654"/>
      <c r="IX395" s="654"/>
      <c r="IY395" s="654"/>
      <c r="IZ395" s="654"/>
      <c r="JA395" s="654"/>
      <c r="JB395" s="654"/>
      <c r="JC395" s="654"/>
      <c r="JD395" s="654"/>
      <c r="JE395" s="654"/>
      <c r="JF395" s="654"/>
      <c r="JG395" s="654"/>
      <c r="JH395" s="654"/>
      <c r="JI395" s="654"/>
      <c r="JJ395" s="654"/>
      <c r="JK395" s="654"/>
      <c r="JL395" s="654"/>
      <c r="JM395" s="654"/>
      <c r="JN395" s="654"/>
      <c r="JO395" s="654"/>
      <c r="JP395" s="654"/>
      <c r="JQ395" s="654"/>
      <c r="JR395" s="654"/>
      <c r="JS395" s="654"/>
      <c r="JT395" s="654"/>
      <c r="JU395" s="654"/>
      <c r="JV395" s="654"/>
      <c r="JW395" s="654"/>
      <c r="JX395" s="654"/>
      <c r="JY395" s="654"/>
      <c r="JZ395" s="654"/>
      <c r="KA395" s="654"/>
      <c r="KB395" s="654"/>
      <c r="KC395" s="654"/>
      <c r="KD395" s="654"/>
      <c r="KE395" s="654"/>
      <c r="KF395" s="654"/>
      <c r="KG395" s="654"/>
      <c r="KH395" s="654"/>
      <c r="KI395" s="654"/>
      <c r="KJ395" s="654"/>
      <c r="KK395" s="654"/>
      <c r="KL395" s="654"/>
      <c r="KM395" s="654"/>
      <c r="KN395" s="654"/>
      <c r="KO395" s="654"/>
      <c r="KP395" s="654"/>
      <c r="KQ395" s="654"/>
      <c r="KR395" s="654"/>
      <c r="KS395" s="654"/>
      <c r="KT395" s="654"/>
      <c r="KU395" s="654"/>
      <c r="KV395" s="654"/>
      <c r="KW395" s="654"/>
      <c r="KX395" s="654"/>
      <c r="KY395" s="654"/>
      <c r="KZ395" s="654"/>
      <c r="LA395" s="654"/>
      <c r="LB395" s="654"/>
      <c r="LC395" s="654"/>
      <c r="LD395" s="654"/>
      <c r="LE395" s="654"/>
      <c r="LF395" s="654"/>
      <c r="LG395" s="654"/>
      <c r="LH395" s="654"/>
      <c r="LI395" s="654"/>
      <c r="LJ395" s="654"/>
      <c r="LK395" s="654"/>
      <c r="LL395" s="654"/>
      <c r="LM395" s="654"/>
      <c r="LN395" s="654"/>
      <c r="LO395" s="654"/>
      <c r="LP395" s="654"/>
      <c r="LQ395" s="654"/>
      <c r="LR395" s="654"/>
      <c r="LS395" s="654"/>
      <c r="LT395" s="654"/>
      <c r="LU395" s="654"/>
      <c r="LV395" s="654"/>
      <c r="LW395" s="654"/>
      <c r="LX395" s="654"/>
      <c r="LY395" s="654"/>
      <c r="LZ395" s="654"/>
      <c r="MA395" s="654"/>
      <c r="MB395" s="654"/>
      <c r="MC395" s="654"/>
      <c r="MD395" s="654"/>
      <c r="ME395" s="654"/>
      <c r="MF395" s="654"/>
      <c r="MG395" s="654"/>
      <c r="MH395" s="654"/>
      <c r="MI395" s="654"/>
      <c r="MJ395" s="654"/>
      <c r="MK395" s="654"/>
      <c r="ML395" s="654"/>
      <c r="MM395" s="654"/>
      <c r="MN395" s="654"/>
      <c r="MO395" s="654"/>
      <c r="MP395" s="654"/>
      <c r="MQ395" s="654"/>
      <c r="MR395" s="654"/>
      <c r="MS395" s="654"/>
      <c r="MT395" s="654"/>
      <c r="MU395" s="654"/>
      <c r="MV395" s="654"/>
      <c r="MW395" s="654"/>
      <c r="MX395" s="654"/>
      <c r="MY395" s="654"/>
      <c r="MZ395" s="654"/>
      <c r="NA395" s="654"/>
      <c r="NB395" s="654"/>
      <c r="NC395" s="654"/>
      <c r="ND395" s="654"/>
      <c r="NE395" s="654"/>
      <c r="NF395" s="654"/>
      <c r="NG395" s="654"/>
      <c r="NH395" s="654"/>
      <c r="NI395" s="654"/>
      <c r="NJ395" s="654"/>
      <c r="NK395" s="654"/>
      <c r="NL395" s="654"/>
      <c r="NM395" s="654"/>
      <c r="NN395" s="654"/>
      <c r="NO395" s="654"/>
      <c r="NP395" s="654"/>
      <c r="NQ395" s="654"/>
      <c r="NR395" s="654"/>
      <c r="NS395" s="654"/>
      <c r="NT395" s="654"/>
      <c r="NU395" s="654"/>
      <c r="NV395" s="654"/>
      <c r="NW395" s="654"/>
      <c r="NX395" s="654"/>
      <c r="NY395" s="654"/>
      <c r="NZ395" s="654"/>
      <c r="OA395" s="654"/>
      <c r="OB395" s="654"/>
      <c r="OC395" s="654"/>
      <c r="OD395" s="654"/>
      <c r="OE395" s="654"/>
      <c r="OF395" s="654"/>
      <c r="OG395" s="654"/>
      <c r="OH395" s="654"/>
      <c r="OI395" s="654"/>
      <c r="OJ395" s="654"/>
      <c r="OK395" s="654"/>
      <c r="OL395" s="654"/>
      <c r="OM395" s="654"/>
      <c r="ON395" s="654"/>
      <c r="OO395" s="654"/>
      <c r="OP395" s="654"/>
      <c r="OQ395" s="654"/>
      <c r="OR395" s="654"/>
      <c r="OS395" s="654"/>
      <c r="OT395" s="654"/>
      <c r="OU395" s="654"/>
      <c r="OV395" s="654"/>
      <c r="OW395" s="654"/>
      <c r="OX395" s="654"/>
      <c r="OY395" s="654"/>
      <c r="OZ395" s="654"/>
      <c r="PA395" s="654"/>
      <c r="PB395" s="654"/>
      <c r="PC395" s="654"/>
      <c r="PD395" s="654"/>
      <c r="PE395" s="654"/>
      <c r="PF395" s="654"/>
      <c r="PG395" s="654"/>
      <c r="PH395" s="654"/>
      <c r="PI395" s="654"/>
      <c r="PJ395" s="654"/>
      <c r="PK395" s="654"/>
      <c r="PL395" s="654"/>
      <c r="PM395" s="654"/>
      <c r="PN395" s="654"/>
      <c r="PO395" s="654"/>
      <c r="PP395" s="654"/>
      <c r="PQ395" s="654"/>
      <c r="PR395" s="654"/>
      <c r="PS395" s="654"/>
      <c r="PT395" s="654"/>
      <c r="PU395" s="654"/>
      <c r="PV395" s="654"/>
      <c r="PW395" s="654"/>
      <c r="PX395" s="654"/>
      <c r="PY395" s="654"/>
      <c r="PZ395" s="654"/>
      <c r="QA395" s="654"/>
      <c r="QB395" s="654"/>
      <c r="QC395" s="654"/>
      <c r="QD395" s="654"/>
      <c r="QE395" s="654"/>
      <c r="QF395" s="654"/>
      <c r="QG395" s="654"/>
      <c r="QH395" s="654"/>
      <c r="QI395" s="654"/>
      <c r="QJ395" s="654"/>
      <c r="QK395" s="654"/>
      <c r="QL395" s="654"/>
      <c r="QM395" s="654"/>
      <c r="QN395" s="654"/>
      <c r="QO395" s="654"/>
      <c r="QP395" s="654"/>
      <c r="QQ395" s="654"/>
      <c r="QR395" s="654"/>
      <c r="QS395" s="654"/>
      <c r="QT395" s="654"/>
      <c r="QU395" s="654"/>
      <c r="QV395" s="654"/>
      <c r="QW395" s="654"/>
      <c r="QX395" s="654"/>
      <c r="QY395" s="654"/>
      <c r="QZ395" s="654"/>
      <c r="RA395" s="654"/>
      <c r="RB395" s="654"/>
      <c r="RC395" s="654"/>
      <c r="RD395" s="654"/>
      <c r="RE395" s="654"/>
      <c r="RF395" s="654"/>
      <c r="RG395" s="654"/>
      <c r="RH395" s="654"/>
      <c r="RI395" s="654"/>
      <c r="RJ395" s="654"/>
      <c r="RK395" s="654"/>
      <c r="RL395" s="654"/>
      <c r="RM395" s="654"/>
      <c r="RN395" s="654"/>
      <c r="RO395" s="654"/>
      <c r="RP395" s="654"/>
      <c r="RQ395" s="654"/>
      <c r="RR395" s="654"/>
      <c r="RS395" s="654"/>
      <c r="RT395" s="654"/>
      <c r="RU395" s="654"/>
      <c r="RV395" s="654"/>
      <c r="RW395" s="654"/>
      <c r="RX395" s="654"/>
      <c r="RY395" s="654"/>
      <c r="RZ395" s="654"/>
      <c r="SA395" s="654"/>
      <c r="SB395" s="654"/>
      <c r="SC395" s="654"/>
      <c r="SD395" s="654"/>
      <c r="SE395" s="654"/>
      <c r="SF395" s="654"/>
      <c r="SG395" s="654"/>
      <c r="SH395" s="654"/>
      <c r="SI395" s="654"/>
      <c r="SJ395" s="654"/>
      <c r="SK395" s="654"/>
      <c r="SL395" s="654"/>
      <c r="SM395" s="654"/>
      <c r="SN395" s="654"/>
      <c r="SO395" s="654"/>
      <c r="SP395" s="654"/>
      <c r="SQ395" s="654"/>
      <c r="SR395" s="654"/>
      <c r="SS395" s="654"/>
      <c r="ST395" s="654"/>
      <c r="SU395" s="654"/>
      <c r="SV395" s="654"/>
      <c r="SW395" s="654"/>
      <c r="SX395" s="654"/>
      <c r="SY395" s="654"/>
      <c r="SZ395" s="654"/>
      <c r="TA395" s="654"/>
    </row>
    <row r="396" spans="3:521">
      <c r="C396" s="654"/>
      <c r="J396" s="654"/>
      <c r="K396" s="654"/>
      <c r="L396" s="654"/>
      <c r="M396" s="654"/>
      <c r="N396" s="654"/>
      <c r="O396" s="654"/>
      <c r="P396" s="654"/>
      <c r="Q396" s="654"/>
      <c r="R396" s="654"/>
      <c r="S396" s="654"/>
      <c r="T396" s="654"/>
      <c r="U396" s="654"/>
      <c r="V396" s="654"/>
      <c r="W396" s="654"/>
      <c r="X396" s="654"/>
      <c r="Y396" s="654"/>
      <c r="Z396" s="654"/>
      <c r="AA396" s="654"/>
      <c r="AB396" s="654"/>
      <c r="AC396" s="654"/>
      <c r="AD396" s="654"/>
      <c r="AE396" s="654"/>
      <c r="AF396" s="654"/>
      <c r="AG396" s="654"/>
      <c r="AH396" s="654"/>
      <c r="AI396" s="654"/>
      <c r="AJ396" s="654"/>
      <c r="AK396" s="654"/>
      <c r="AL396" s="654"/>
      <c r="AM396" s="654"/>
      <c r="AN396" s="654"/>
      <c r="AO396" s="654"/>
      <c r="AP396" s="654"/>
      <c r="AQ396" s="654"/>
      <c r="AR396" s="654"/>
      <c r="AS396" s="654"/>
      <c r="AT396" s="654"/>
      <c r="AU396" s="654"/>
      <c r="AV396" s="654"/>
      <c r="AW396" s="654"/>
      <c r="AX396" s="654"/>
      <c r="AY396" s="654"/>
      <c r="AZ396" s="654"/>
      <c r="BA396" s="654"/>
      <c r="BB396" s="654"/>
      <c r="BC396" s="654"/>
      <c r="BD396" s="654"/>
      <c r="BE396" s="654"/>
      <c r="BF396" s="654"/>
      <c r="BG396" s="654"/>
      <c r="BH396" s="654"/>
      <c r="BI396" s="654"/>
      <c r="BJ396" s="654"/>
      <c r="BK396" s="654"/>
      <c r="BL396" s="654"/>
      <c r="BM396" s="654"/>
      <c r="BN396" s="654"/>
      <c r="BO396" s="654"/>
      <c r="BP396" s="654"/>
      <c r="BQ396" s="654"/>
      <c r="BR396" s="654"/>
      <c r="BS396" s="654"/>
      <c r="BT396" s="654"/>
      <c r="BU396" s="654"/>
      <c r="BV396" s="654"/>
      <c r="BW396" s="654"/>
      <c r="BX396" s="654"/>
      <c r="BY396" s="654"/>
      <c r="BZ396" s="654"/>
      <c r="CA396" s="654"/>
      <c r="CB396" s="654"/>
      <c r="CC396" s="654"/>
      <c r="CD396" s="654"/>
      <c r="CE396" s="654"/>
      <c r="CF396" s="654"/>
      <c r="CG396" s="654"/>
      <c r="CH396" s="654"/>
      <c r="CI396" s="654"/>
      <c r="CJ396" s="654"/>
      <c r="CK396" s="654"/>
      <c r="CL396" s="654"/>
      <c r="CM396" s="654"/>
      <c r="CN396" s="654"/>
      <c r="CO396" s="654"/>
      <c r="CP396" s="654"/>
      <c r="CQ396" s="654"/>
      <c r="CR396" s="654"/>
      <c r="CS396" s="654"/>
      <c r="CT396" s="654"/>
      <c r="CU396" s="654"/>
      <c r="CV396" s="654"/>
      <c r="CW396" s="654"/>
      <c r="CX396" s="654"/>
      <c r="CY396" s="654"/>
      <c r="CZ396" s="654"/>
      <c r="DA396" s="654"/>
      <c r="DB396" s="654"/>
      <c r="DC396" s="654"/>
      <c r="DD396" s="654"/>
      <c r="DE396" s="654"/>
      <c r="DF396" s="654"/>
      <c r="DG396" s="654"/>
      <c r="DH396" s="654"/>
      <c r="DI396" s="654"/>
      <c r="DJ396" s="654"/>
      <c r="DK396" s="654"/>
      <c r="DL396" s="654"/>
      <c r="DM396" s="654"/>
      <c r="DN396" s="654"/>
      <c r="DO396" s="654"/>
      <c r="DP396" s="654"/>
      <c r="DQ396" s="654"/>
      <c r="DR396" s="654"/>
      <c r="DS396" s="654"/>
      <c r="DT396" s="654"/>
      <c r="DU396" s="654"/>
      <c r="DV396" s="654"/>
      <c r="DW396" s="654"/>
      <c r="DX396" s="654"/>
      <c r="DY396" s="654"/>
      <c r="DZ396" s="654"/>
      <c r="EA396" s="654"/>
      <c r="EB396" s="654"/>
      <c r="EC396" s="654"/>
      <c r="ED396" s="654"/>
      <c r="EE396" s="654"/>
      <c r="EF396" s="654"/>
      <c r="EG396" s="654"/>
      <c r="EH396" s="654"/>
      <c r="EI396" s="654"/>
      <c r="EJ396" s="654"/>
      <c r="EK396" s="654"/>
      <c r="EL396" s="654"/>
      <c r="EM396" s="654"/>
      <c r="EN396" s="654"/>
      <c r="EO396" s="654"/>
      <c r="EP396" s="654"/>
      <c r="EQ396" s="654"/>
      <c r="ER396" s="654"/>
      <c r="ES396" s="654"/>
      <c r="ET396" s="654"/>
      <c r="EU396" s="654"/>
      <c r="EV396" s="654"/>
      <c r="EW396" s="654"/>
      <c r="EX396" s="654"/>
      <c r="EY396" s="654"/>
      <c r="EZ396" s="654"/>
      <c r="FA396" s="654"/>
      <c r="FB396" s="654"/>
      <c r="FC396" s="654"/>
      <c r="FD396" s="654"/>
      <c r="FE396" s="654"/>
      <c r="FF396" s="654"/>
      <c r="FG396" s="654"/>
      <c r="FH396" s="654"/>
      <c r="FI396" s="654"/>
      <c r="FJ396" s="654"/>
      <c r="FK396" s="654"/>
      <c r="FL396" s="654"/>
      <c r="FM396" s="654"/>
      <c r="FN396" s="654"/>
      <c r="FO396" s="654"/>
      <c r="FP396" s="654"/>
      <c r="FQ396" s="654"/>
      <c r="FR396" s="654"/>
      <c r="FS396" s="654"/>
      <c r="FT396" s="654"/>
      <c r="FU396" s="654"/>
      <c r="FV396" s="654"/>
      <c r="FW396" s="654"/>
      <c r="FX396" s="654"/>
      <c r="FY396" s="654"/>
      <c r="FZ396" s="654"/>
      <c r="GA396" s="654"/>
      <c r="GB396" s="654"/>
      <c r="GC396" s="654"/>
      <c r="GD396" s="654"/>
      <c r="GE396" s="654"/>
      <c r="GF396" s="654"/>
      <c r="GG396" s="654"/>
      <c r="GH396" s="654"/>
      <c r="GI396" s="654"/>
      <c r="GJ396" s="654"/>
      <c r="GK396" s="654"/>
      <c r="GL396" s="654"/>
      <c r="GM396" s="654"/>
      <c r="GN396" s="654"/>
      <c r="GO396" s="654"/>
      <c r="GP396" s="654"/>
      <c r="GQ396" s="654"/>
      <c r="GR396" s="654"/>
      <c r="GS396" s="654"/>
      <c r="GT396" s="654"/>
      <c r="GU396" s="654"/>
      <c r="GV396" s="654"/>
      <c r="GW396" s="654"/>
      <c r="GX396" s="654"/>
      <c r="GY396" s="654"/>
      <c r="GZ396" s="654"/>
      <c r="HA396" s="654"/>
      <c r="HB396" s="654"/>
      <c r="HC396" s="654"/>
      <c r="HD396" s="654"/>
      <c r="HE396" s="654"/>
      <c r="HF396" s="654"/>
      <c r="HG396" s="654"/>
      <c r="HH396" s="654"/>
      <c r="HI396" s="654"/>
      <c r="HJ396" s="654"/>
      <c r="HK396" s="654"/>
      <c r="HL396" s="654"/>
      <c r="HM396" s="654"/>
      <c r="HN396" s="654"/>
      <c r="HO396" s="654"/>
      <c r="HP396" s="654"/>
      <c r="HQ396" s="654"/>
      <c r="HR396" s="654"/>
      <c r="HS396" s="654"/>
      <c r="HT396" s="654"/>
      <c r="HU396" s="654"/>
      <c r="HV396" s="654"/>
      <c r="HW396" s="654"/>
      <c r="HX396" s="654"/>
      <c r="HY396" s="654"/>
      <c r="HZ396" s="654"/>
      <c r="IA396" s="654"/>
      <c r="IB396" s="654"/>
      <c r="IC396" s="654"/>
      <c r="ID396" s="654"/>
      <c r="IE396" s="654"/>
      <c r="IF396" s="654"/>
      <c r="IG396" s="654"/>
      <c r="IH396" s="654"/>
      <c r="II396" s="654"/>
      <c r="IJ396" s="654"/>
      <c r="IK396" s="654"/>
      <c r="IL396" s="654"/>
      <c r="IM396" s="654"/>
      <c r="IN396" s="654"/>
      <c r="IO396" s="654"/>
      <c r="IP396" s="654"/>
      <c r="IQ396" s="654"/>
      <c r="IR396" s="654"/>
      <c r="IS396" s="654"/>
      <c r="IT396" s="654"/>
      <c r="IU396" s="654"/>
      <c r="IV396" s="654"/>
      <c r="IW396" s="654"/>
      <c r="IX396" s="654"/>
      <c r="IY396" s="654"/>
      <c r="IZ396" s="654"/>
      <c r="JA396" s="654"/>
      <c r="JB396" s="654"/>
      <c r="JC396" s="654"/>
      <c r="JD396" s="654"/>
      <c r="JE396" s="654"/>
      <c r="JF396" s="654"/>
      <c r="JG396" s="654"/>
      <c r="JH396" s="654"/>
      <c r="JI396" s="654"/>
      <c r="JJ396" s="654"/>
      <c r="JK396" s="654"/>
      <c r="JL396" s="654"/>
      <c r="JM396" s="654"/>
      <c r="JN396" s="654"/>
      <c r="JO396" s="654"/>
      <c r="JP396" s="654"/>
      <c r="JQ396" s="654"/>
      <c r="JR396" s="654"/>
      <c r="JS396" s="654"/>
      <c r="JT396" s="654"/>
      <c r="JU396" s="654"/>
      <c r="JV396" s="654"/>
      <c r="JW396" s="654"/>
      <c r="JX396" s="654"/>
      <c r="JY396" s="654"/>
      <c r="JZ396" s="654"/>
      <c r="KA396" s="654"/>
      <c r="KB396" s="654"/>
      <c r="KC396" s="654"/>
      <c r="KD396" s="654"/>
      <c r="KE396" s="654"/>
      <c r="KF396" s="654"/>
      <c r="KG396" s="654"/>
      <c r="KH396" s="654"/>
      <c r="KI396" s="654"/>
      <c r="KJ396" s="654"/>
      <c r="KK396" s="654"/>
      <c r="KL396" s="654"/>
      <c r="KM396" s="654"/>
      <c r="KN396" s="654"/>
      <c r="KO396" s="654"/>
      <c r="KP396" s="654"/>
      <c r="KQ396" s="654"/>
      <c r="KR396" s="654"/>
      <c r="KS396" s="654"/>
      <c r="KT396" s="654"/>
      <c r="KU396" s="654"/>
      <c r="KV396" s="654"/>
      <c r="KW396" s="654"/>
      <c r="KX396" s="654"/>
      <c r="KY396" s="654"/>
      <c r="KZ396" s="654"/>
      <c r="LA396" s="654"/>
      <c r="LB396" s="654"/>
      <c r="LC396" s="654"/>
      <c r="LD396" s="654"/>
      <c r="LE396" s="654"/>
      <c r="LF396" s="654"/>
      <c r="LG396" s="654"/>
      <c r="LH396" s="654"/>
      <c r="LI396" s="654"/>
      <c r="LJ396" s="654"/>
      <c r="LK396" s="654"/>
      <c r="LL396" s="654"/>
      <c r="LM396" s="654"/>
      <c r="LN396" s="654"/>
      <c r="LO396" s="654"/>
      <c r="LP396" s="654"/>
      <c r="LQ396" s="654"/>
      <c r="LR396" s="654"/>
      <c r="LS396" s="654"/>
      <c r="LT396" s="654"/>
      <c r="LU396" s="654"/>
      <c r="LV396" s="654"/>
      <c r="LW396" s="654"/>
      <c r="LX396" s="654"/>
      <c r="LY396" s="654"/>
      <c r="LZ396" s="654"/>
      <c r="MA396" s="654"/>
      <c r="MB396" s="654"/>
      <c r="MC396" s="654"/>
      <c r="MD396" s="654"/>
      <c r="ME396" s="654"/>
      <c r="MF396" s="654"/>
      <c r="MG396" s="654"/>
      <c r="MH396" s="654"/>
      <c r="MI396" s="654"/>
      <c r="MJ396" s="654"/>
      <c r="MK396" s="654"/>
      <c r="ML396" s="654"/>
      <c r="MM396" s="654"/>
      <c r="MN396" s="654"/>
      <c r="MO396" s="654"/>
      <c r="MP396" s="654"/>
      <c r="MQ396" s="654"/>
      <c r="MR396" s="654"/>
      <c r="MS396" s="654"/>
      <c r="MT396" s="654"/>
      <c r="MU396" s="654"/>
      <c r="MV396" s="654"/>
      <c r="MW396" s="654"/>
      <c r="MX396" s="654"/>
      <c r="MY396" s="654"/>
      <c r="MZ396" s="654"/>
      <c r="NA396" s="654"/>
      <c r="NB396" s="654"/>
      <c r="NC396" s="654"/>
      <c r="ND396" s="654"/>
      <c r="NE396" s="654"/>
      <c r="NF396" s="654"/>
      <c r="NG396" s="654"/>
      <c r="NH396" s="654"/>
      <c r="NI396" s="654"/>
      <c r="NJ396" s="654"/>
      <c r="NK396" s="654"/>
      <c r="NL396" s="654"/>
      <c r="NM396" s="654"/>
      <c r="NN396" s="654"/>
      <c r="NO396" s="654"/>
      <c r="NP396" s="654"/>
      <c r="NQ396" s="654"/>
      <c r="NR396" s="654"/>
      <c r="NS396" s="654"/>
      <c r="NT396" s="654"/>
      <c r="NU396" s="654"/>
      <c r="NV396" s="654"/>
      <c r="NW396" s="654"/>
      <c r="NX396" s="654"/>
      <c r="NY396" s="654"/>
      <c r="NZ396" s="654"/>
      <c r="OA396" s="654"/>
      <c r="OB396" s="654"/>
      <c r="OC396" s="654"/>
      <c r="OD396" s="654"/>
      <c r="OE396" s="654"/>
      <c r="OF396" s="654"/>
      <c r="OG396" s="654"/>
      <c r="OH396" s="654"/>
      <c r="OI396" s="654"/>
      <c r="OJ396" s="654"/>
      <c r="OK396" s="654"/>
      <c r="OL396" s="654"/>
      <c r="OM396" s="654"/>
      <c r="ON396" s="654"/>
      <c r="OO396" s="654"/>
      <c r="OP396" s="654"/>
      <c r="OQ396" s="654"/>
      <c r="OR396" s="654"/>
      <c r="OS396" s="654"/>
      <c r="OT396" s="654"/>
      <c r="OU396" s="654"/>
      <c r="OV396" s="654"/>
      <c r="OW396" s="654"/>
      <c r="OX396" s="654"/>
      <c r="OY396" s="654"/>
      <c r="OZ396" s="654"/>
      <c r="PA396" s="654"/>
      <c r="PB396" s="654"/>
      <c r="PC396" s="654"/>
      <c r="PD396" s="654"/>
      <c r="PE396" s="654"/>
      <c r="PF396" s="654"/>
      <c r="PG396" s="654"/>
      <c r="PH396" s="654"/>
      <c r="PI396" s="654"/>
      <c r="PJ396" s="654"/>
      <c r="PK396" s="654"/>
      <c r="PL396" s="654"/>
      <c r="PM396" s="654"/>
      <c r="PN396" s="654"/>
      <c r="PO396" s="654"/>
      <c r="PP396" s="654"/>
      <c r="PQ396" s="654"/>
      <c r="PR396" s="654"/>
      <c r="PS396" s="654"/>
      <c r="PT396" s="654"/>
      <c r="PU396" s="654"/>
      <c r="PV396" s="654"/>
      <c r="PW396" s="654"/>
      <c r="PX396" s="654"/>
      <c r="PY396" s="654"/>
      <c r="PZ396" s="654"/>
      <c r="QA396" s="654"/>
      <c r="QB396" s="654"/>
      <c r="QC396" s="654"/>
      <c r="QD396" s="654"/>
      <c r="QE396" s="654"/>
      <c r="QF396" s="654"/>
      <c r="QG396" s="654"/>
      <c r="QH396" s="654"/>
      <c r="QI396" s="654"/>
      <c r="QJ396" s="654"/>
      <c r="QK396" s="654"/>
      <c r="QL396" s="654"/>
      <c r="QM396" s="654"/>
      <c r="QN396" s="654"/>
      <c r="QO396" s="654"/>
      <c r="QP396" s="654"/>
      <c r="QQ396" s="654"/>
      <c r="QR396" s="654"/>
      <c r="QS396" s="654"/>
      <c r="QT396" s="654"/>
      <c r="QU396" s="654"/>
      <c r="QV396" s="654"/>
      <c r="QW396" s="654"/>
      <c r="QX396" s="654"/>
      <c r="QY396" s="654"/>
      <c r="QZ396" s="654"/>
      <c r="RA396" s="654"/>
      <c r="RB396" s="654"/>
      <c r="RC396" s="654"/>
      <c r="RD396" s="654"/>
      <c r="RE396" s="654"/>
      <c r="RF396" s="654"/>
      <c r="RG396" s="654"/>
      <c r="RH396" s="654"/>
      <c r="RI396" s="654"/>
      <c r="RJ396" s="654"/>
      <c r="RK396" s="654"/>
      <c r="RL396" s="654"/>
      <c r="RM396" s="654"/>
      <c r="RN396" s="654"/>
      <c r="RO396" s="654"/>
      <c r="RP396" s="654"/>
      <c r="RQ396" s="654"/>
      <c r="RR396" s="654"/>
      <c r="RS396" s="654"/>
      <c r="RT396" s="654"/>
      <c r="RU396" s="654"/>
      <c r="RV396" s="654"/>
      <c r="RW396" s="654"/>
      <c r="RX396" s="654"/>
      <c r="RY396" s="654"/>
      <c r="RZ396" s="654"/>
      <c r="SA396" s="654"/>
      <c r="SB396" s="654"/>
      <c r="SC396" s="654"/>
      <c r="SD396" s="654"/>
      <c r="SE396" s="654"/>
      <c r="SF396" s="654"/>
      <c r="SG396" s="654"/>
      <c r="SH396" s="654"/>
      <c r="SI396" s="654"/>
      <c r="SJ396" s="654"/>
      <c r="SK396" s="654"/>
      <c r="SL396" s="654"/>
      <c r="SM396" s="654"/>
      <c r="SN396" s="654"/>
      <c r="SO396" s="654"/>
      <c r="SP396" s="654"/>
      <c r="SQ396" s="654"/>
      <c r="SR396" s="654"/>
      <c r="SS396" s="654"/>
      <c r="ST396" s="654"/>
      <c r="SU396" s="654"/>
      <c r="SV396" s="654"/>
      <c r="SW396" s="654"/>
      <c r="SX396" s="654"/>
      <c r="SY396" s="654"/>
      <c r="SZ396" s="654"/>
      <c r="TA396" s="654"/>
    </row>
    <row r="397" spans="3:521">
      <c r="C397" s="654"/>
      <c r="J397" s="654"/>
      <c r="K397" s="654"/>
      <c r="L397" s="654"/>
      <c r="M397" s="654"/>
      <c r="N397" s="654"/>
      <c r="O397" s="654"/>
      <c r="P397" s="654"/>
      <c r="Q397" s="654"/>
      <c r="R397" s="654"/>
      <c r="S397" s="654"/>
      <c r="T397" s="654"/>
      <c r="U397" s="654"/>
      <c r="V397" s="654"/>
      <c r="W397" s="654"/>
      <c r="X397" s="654"/>
      <c r="Y397" s="654"/>
      <c r="Z397" s="654"/>
      <c r="AA397" s="654"/>
      <c r="IF397" s="654"/>
      <c r="IG397" s="654"/>
      <c r="IH397" s="654"/>
      <c r="II397" s="654"/>
      <c r="IJ397" s="654"/>
      <c r="IK397" s="654"/>
      <c r="IL397" s="654"/>
      <c r="IM397" s="654"/>
      <c r="IN397" s="654"/>
      <c r="IO397" s="654"/>
      <c r="IP397" s="654"/>
      <c r="IQ397" s="654"/>
      <c r="IR397" s="654"/>
      <c r="IS397" s="654"/>
      <c r="IT397" s="654"/>
      <c r="IU397" s="654"/>
      <c r="IV397" s="654"/>
      <c r="IW397" s="654"/>
      <c r="IX397" s="654"/>
      <c r="IY397" s="654"/>
      <c r="IZ397" s="654"/>
      <c r="JA397" s="654"/>
      <c r="JB397" s="654"/>
      <c r="JC397" s="654"/>
      <c r="JD397" s="654"/>
      <c r="JE397" s="654"/>
      <c r="JF397" s="654"/>
      <c r="JG397" s="654"/>
      <c r="JH397" s="654"/>
      <c r="JI397" s="654"/>
      <c r="JJ397" s="654"/>
      <c r="JK397" s="654"/>
      <c r="JL397" s="654"/>
      <c r="JM397" s="654"/>
      <c r="JN397" s="654"/>
      <c r="JO397" s="654"/>
      <c r="JP397" s="654"/>
      <c r="JQ397" s="654"/>
      <c r="JR397" s="654"/>
      <c r="JS397" s="654"/>
      <c r="JT397" s="654"/>
      <c r="JU397" s="654"/>
      <c r="JV397" s="654"/>
      <c r="JW397" s="654"/>
      <c r="JX397" s="654"/>
      <c r="JY397" s="654"/>
      <c r="JZ397" s="654"/>
      <c r="KA397" s="654"/>
      <c r="KB397" s="654"/>
      <c r="KC397" s="654"/>
      <c r="KD397" s="654"/>
      <c r="KE397" s="654"/>
      <c r="KF397" s="654"/>
      <c r="KG397" s="654"/>
      <c r="KH397" s="654"/>
      <c r="KI397" s="654"/>
      <c r="KJ397" s="654"/>
      <c r="KK397" s="654"/>
      <c r="KL397" s="654"/>
      <c r="KM397" s="654"/>
      <c r="KN397" s="654"/>
      <c r="KO397" s="654"/>
      <c r="KP397" s="654"/>
      <c r="KQ397" s="654"/>
      <c r="KR397" s="654"/>
      <c r="KS397" s="654"/>
      <c r="KT397" s="654"/>
      <c r="KU397" s="654"/>
      <c r="KV397" s="654"/>
      <c r="KW397" s="654"/>
      <c r="KX397" s="654"/>
      <c r="KY397" s="654"/>
      <c r="KZ397" s="654"/>
      <c r="LA397" s="654"/>
      <c r="LB397" s="654"/>
      <c r="LC397" s="654"/>
      <c r="LD397" s="654"/>
      <c r="LE397" s="654"/>
      <c r="LF397" s="654"/>
      <c r="LG397" s="654"/>
      <c r="LH397" s="654"/>
      <c r="LI397" s="654"/>
      <c r="LJ397" s="654"/>
      <c r="LK397" s="654"/>
      <c r="LL397" s="654"/>
      <c r="LM397" s="654"/>
      <c r="LN397" s="654"/>
      <c r="LO397" s="654"/>
      <c r="LP397" s="654"/>
      <c r="LQ397" s="654"/>
      <c r="LR397" s="654"/>
      <c r="LS397" s="654"/>
      <c r="LT397" s="654"/>
      <c r="LU397" s="654"/>
      <c r="LV397" s="654"/>
      <c r="LW397" s="654"/>
      <c r="LX397" s="654"/>
      <c r="LY397" s="654"/>
      <c r="LZ397" s="654"/>
      <c r="MA397" s="654"/>
      <c r="MB397" s="654"/>
      <c r="MC397" s="654"/>
      <c r="MD397" s="654"/>
      <c r="ME397" s="654"/>
      <c r="MF397" s="654"/>
      <c r="MG397" s="654"/>
      <c r="MH397" s="654"/>
      <c r="MI397" s="654"/>
      <c r="MJ397" s="654"/>
      <c r="MK397" s="654"/>
      <c r="ML397" s="654"/>
      <c r="MM397" s="654"/>
      <c r="MN397" s="654"/>
      <c r="MO397" s="654"/>
      <c r="MP397" s="654"/>
      <c r="MQ397" s="654"/>
      <c r="MR397" s="654"/>
      <c r="MS397" s="654"/>
      <c r="MT397" s="654"/>
      <c r="MU397" s="654"/>
      <c r="MV397" s="654"/>
      <c r="MW397" s="654"/>
      <c r="MX397" s="654"/>
      <c r="MY397" s="654"/>
      <c r="MZ397" s="654"/>
      <c r="NA397" s="654"/>
      <c r="NB397" s="654"/>
      <c r="NC397" s="654"/>
      <c r="ND397" s="654"/>
      <c r="NE397" s="654"/>
      <c r="NF397" s="654"/>
      <c r="NG397" s="654"/>
      <c r="NH397" s="654"/>
      <c r="NI397" s="654"/>
      <c r="NJ397" s="654"/>
      <c r="NK397" s="654"/>
      <c r="NL397" s="654"/>
      <c r="NM397" s="654"/>
      <c r="NN397" s="654"/>
      <c r="NO397" s="654"/>
      <c r="NP397" s="654"/>
      <c r="NQ397" s="654"/>
      <c r="NR397" s="654"/>
      <c r="NS397" s="654"/>
      <c r="NT397" s="654"/>
      <c r="NU397" s="654"/>
      <c r="NV397" s="654"/>
      <c r="NW397" s="654"/>
      <c r="NX397" s="654"/>
      <c r="NY397" s="654"/>
      <c r="NZ397" s="654"/>
      <c r="OA397" s="654"/>
      <c r="OB397" s="654"/>
      <c r="OC397" s="654"/>
      <c r="OD397" s="654"/>
      <c r="OE397" s="654"/>
      <c r="OF397" s="654"/>
      <c r="OG397" s="654"/>
      <c r="OH397" s="654"/>
      <c r="OI397" s="654"/>
      <c r="OJ397" s="654"/>
      <c r="OK397" s="654"/>
      <c r="OL397" s="654"/>
      <c r="OM397" s="654"/>
      <c r="ON397" s="654"/>
      <c r="OO397" s="654"/>
      <c r="OP397" s="654"/>
      <c r="OQ397" s="654"/>
      <c r="OR397" s="654"/>
      <c r="OS397" s="654"/>
      <c r="OT397" s="654"/>
      <c r="OU397" s="654"/>
      <c r="OV397" s="654"/>
      <c r="OW397" s="654"/>
      <c r="OX397" s="654"/>
      <c r="OY397" s="654"/>
      <c r="OZ397" s="654"/>
      <c r="PA397" s="654"/>
      <c r="PB397" s="654"/>
      <c r="PC397" s="654"/>
      <c r="PD397" s="654"/>
      <c r="PE397" s="654"/>
      <c r="PF397" s="654"/>
      <c r="PG397" s="654"/>
      <c r="PH397" s="654"/>
      <c r="PI397" s="654"/>
      <c r="PJ397" s="654"/>
      <c r="PK397" s="654"/>
      <c r="PL397" s="654"/>
      <c r="PM397" s="654"/>
      <c r="PN397" s="654"/>
      <c r="PO397" s="654"/>
      <c r="PP397" s="654"/>
      <c r="PQ397" s="654"/>
      <c r="PR397" s="654"/>
      <c r="PS397" s="654"/>
      <c r="PT397" s="654"/>
      <c r="PU397" s="654"/>
      <c r="PV397" s="654"/>
      <c r="PW397" s="654"/>
      <c r="PX397" s="654"/>
      <c r="PY397" s="654"/>
      <c r="PZ397" s="654"/>
      <c r="QA397" s="654"/>
      <c r="QB397" s="654"/>
      <c r="QC397" s="654"/>
      <c r="QD397" s="654"/>
      <c r="QE397" s="654"/>
      <c r="QF397" s="654"/>
      <c r="QG397" s="654"/>
      <c r="QH397" s="654"/>
      <c r="QI397" s="654"/>
      <c r="QJ397" s="654"/>
      <c r="QK397" s="654"/>
      <c r="QL397" s="654"/>
      <c r="QM397" s="654"/>
      <c r="QN397" s="654"/>
      <c r="QO397" s="654"/>
      <c r="QP397" s="654"/>
      <c r="QQ397" s="654"/>
      <c r="QR397" s="654"/>
      <c r="QS397" s="654"/>
      <c r="QT397" s="654"/>
      <c r="QU397" s="654"/>
      <c r="QV397" s="654"/>
      <c r="QW397" s="654"/>
      <c r="QX397" s="654"/>
      <c r="QY397" s="654"/>
      <c r="QZ397" s="654"/>
      <c r="RA397" s="654"/>
      <c r="RB397" s="654"/>
      <c r="RC397" s="654"/>
      <c r="RD397" s="654"/>
      <c r="RE397" s="654"/>
      <c r="RF397" s="654"/>
      <c r="RG397" s="654"/>
      <c r="RH397" s="654"/>
      <c r="RI397" s="654"/>
      <c r="RJ397" s="654"/>
      <c r="RK397" s="654"/>
      <c r="RL397" s="654"/>
      <c r="RM397" s="654"/>
      <c r="RN397" s="654"/>
      <c r="RO397" s="654"/>
      <c r="RP397" s="654"/>
      <c r="RQ397" s="654"/>
      <c r="RR397" s="654"/>
      <c r="RS397" s="654"/>
      <c r="RT397" s="654"/>
      <c r="RU397" s="654"/>
      <c r="RV397" s="654"/>
      <c r="RW397" s="654"/>
      <c r="RX397" s="654"/>
      <c r="RY397" s="654"/>
      <c r="RZ397" s="654"/>
      <c r="SA397" s="654"/>
      <c r="SB397" s="654"/>
      <c r="SC397" s="654"/>
      <c r="SD397" s="654"/>
      <c r="SE397" s="654"/>
      <c r="SF397" s="654"/>
      <c r="SG397" s="654"/>
      <c r="SH397" s="654"/>
      <c r="SI397" s="654"/>
      <c r="SJ397" s="654"/>
      <c r="SK397" s="654"/>
      <c r="SL397" s="654"/>
      <c r="SM397" s="654"/>
      <c r="SN397" s="654"/>
      <c r="SO397" s="654"/>
      <c r="SP397" s="654"/>
      <c r="SQ397" s="654"/>
      <c r="SR397" s="654"/>
      <c r="SS397" s="654"/>
      <c r="ST397" s="654"/>
      <c r="SU397" s="654"/>
      <c r="SV397" s="654"/>
      <c r="SW397" s="654"/>
      <c r="SX397" s="654"/>
      <c r="SY397" s="654"/>
      <c r="SZ397" s="654"/>
      <c r="TA397" s="654"/>
    </row>
    <row r="398" spans="3:521">
      <c r="C398" s="654"/>
      <c r="Q398" s="654"/>
      <c r="R398" s="654"/>
      <c r="S398" s="654"/>
      <c r="T398" s="654"/>
      <c r="U398" s="654"/>
      <c r="V398" s="654"/>
      <c r="W398" s="654"/>
      <c r="X398" s="654"/>
      <c r="Y398" s="654"/>
      <c r="Z398" s="654"/>
      <c r="AA398" s="654"/>
      <c r="GJ398" s="654"/>
      <c r="GK398" s="654"/>
      <c r="GL398" s="654"/>
      <c r="GM398" s="654"/>
      <c r="GN398" s="654"/>
      <c r="GO398" s="654"/>
      <c r="GP398" s="654"/>
      <c r="GQ398" s="654"/>
      <c r="GR398" s="654"/>
      <c r="GS398" s="654"/>
      <c r="GT398" s="654"/>
      <c r="GU398" s="654"/>
      <c r="GV398" s="654"/>
      <c r="GW398" s="654"/>
      <c r="GX398" s="654"/>
      <c r="GY398" s="654"/>
      <c r="GZ398" s="654"/>
      <c r="HA398" s="654"/>
      <c r="HB398" s="654"/>
      <c r="HC398" s="654"/>
      <c r="HD398" s="654"/>
      <c r="HE398" s="654"/>
      <c r="HF398" s="654"/>
      <c r="HG398" s="654"/>
      <c r="HH398" s="654"/>
      <c r="HI398" s="654"/>
      <c r="HJ398" s="654"/>
      <c r="HK398" s="654"/>
      <c r="HL398" s="654"/>
      <c r="HM398" s="654"/>
      <c r="HN398" s="654"/>
      <c r="HO398" s="654"/>
      <c r="HP398" s="654"/>
      <c r="HQ398" s="654"/>
      <c r="HR398" s="654"/>
      <c r="HS398" s="654"/>
      <c r="HT398" s="654"/>
      <c r="HU398" s="654"/>
      <c r="HV398" s="654"/>
      <c r="HW398" s="654"/>
      <c r="HX398" s="654"/>
      <c r="HY398" s="654"/>
      <c r="HZ398" s="654"/>
      <c r="IA398" s="654"/>
      <c r="IB398" s="654"/>
      <c r="IC398" s="654"/>
      <c r="ID398" s="654"/>
      <c r="IE398" s="654"/>
      <c r="IF398" s="654"/>
      <c r="IG398" s="654"/>
      <c r="IH398" s="654"/>
      <c r="II398" s="654"/>
      <c r="IJ398" s="654"/>
      <c r="IK398" s="654"/>
      <c r="IL398" s="654"/>
      <c r="IM398" s="654"/>
      <c r="IN398" s="654"/>
      <c r="IO398" s="654"/>
      <c r="IP398" s="654"/>
      <c r="IQ398" s="654"/>
      <c r="IR398" s="654"/>
      <c r="IS398" s="654"/>
      <c r="IT398" s="654"/>
      <c r="IU398" s="654"/>
      <c r="IV398" s="654"/>
      <c r="IW398" s="654"/>
      <c r="IX398" s="654"/>
      <c r="IY398" s="654"/>
      <c r="IZ398" s="654"/>
      <c r="JA398" s="654"/>
      <c r="JB398" s="654"/>
      <c r="JC398" s="654"/>
      <c r="JD398" s="654"/>
      <c r="JE398" s="654"/>
      <c r="JF398" s="654"/>
      <c r="JG398" s="654"/>
      <c r="JH398" s="654"/>
      <c r="JI398" s="654"/>
      <c r="JJ398" s="654"/>
      <c r="JK398" s="654"/>
      <c r="JL398" s="654"/>
      <c r="JM398" s="654"/>
      <c r="JN398" s="654"/>
      <c r="JO398" s="654"/>
      <c r="JP398" s="654"/>
      <c r="JQ398" s="654"/>
      <c r="JR398" s="654"/>
      <c r="JS398" s="654"/>
      <c r="JT398" s="654"/>
      <c r="JU398" s="654"/>
      <c r="JV398" s="654"/>
      <c r="JW398" s="654"/>
      <c r="JX398" s="654"/>
      <c r="JY398" s="654"/>
      <c r="JZ398" s="654"/>
      <c r="KA398" s="654"/>
      <c r="KB398" s="654"/>
      <c r="KC398" s="654"/>
      <c r="KD398" s="654"/>
      <c r="KE398" s="654"/>
      <c r="KF398" s="654"/>
      <c r="KG398" s="654"/>
      <c r="KH398" s="654"/>
      <c r="KI398" s="654"/>
      <c r="KJ398" s="654"/>
      <c r="KK398" s="654"/>
      <c r="KL398" s="654"/>
      <c r="KM398" s="654"/>
      <c r="KN398" s="654"/>
      <c r="KO398" s="654"/>
      <c r="KP398" s="654"/>
      <c r="KQ398" s="654"/>
      <c r="KR398" s="654"/>
      <c r="KS398" s="654"/>
      <c r="KT398" s="654"/>
      <c r="KU398" s="654"/>
      <c r="KV398" s="654"/>
      <c r="KW398" s="654"/>
      <c r="KX398" s="654"/>
      <c r="KY398" s="654"/>
      <c r="KZ398" s="654"/>
      <c r="LA398" s="654"/>
      <c r="LB398" s="654"/>
      <c r="LC398" s="654"/>
      <c r="LD398" s="654"/>
      <c r="LE398" s="654"/>
      <c r="LF398" s="654"/>
      <c r="LG398" s="654"/>
      <c r="LH398" s="654"/>
      <c r="LI398" s="654"/>
      <c r="LJ398" s="654"/>
      <c r="LK398" s="654"/>
      <c r="LL398" s="654"/>
      <c r="LM398" s="654"/>
      <c r="LN398" s="654"/>
      <c r="LO398" s="654"/>
      <c r="LP398" s="654"/>
      <c r="LQ398" s="654"/>
      <c r="LR398" s="654"/>
      <c r="LS398" s="654"/>
      <c r="LT398" s="654"/>
      <c r="LU398" s="654"/>
      <c r="LV398" s="654"/>
      <c r="LW398" s="654"/>
      <c r="LX398" s="654"/>
      <c r="LY398" s="654"/>
      <c r="LZ398" s="654"/>
      <c r="MA398" s="654"/>
      <c r="MB398" s="654"/>
      <c r="MC398" s="654"/>
      <c r="MD398" s="654"/>
      <c r="ME398" s="654"/>
      <c r="MF398" s="654"/>
      <c r="MG398" s="654"/>
      <c r="MH398" s="654"/>
      <c r="MI398" s="654"/>
      <c r="MJ398" s="654"/>
      <c r="MK398" s="654"/>
      <c r="ML398" s="654"/>
      <c r="MM398" s="654"/>
      <c r="MN398" s="654"/>
      <c r="MO398" s="654"/>
      <c r="MP398" s="654"/>
      <c r="MQ398" s="654"/>
      <c r="MR398" s="654"/>
      <c r="MS398" s="654"/>
      <c r="MT398" s="654"/>
      <c r="MU398" s="654"/>
      <c r="MV398" s="654"/>
      <c r="MW398" s="654"/>
      <c r="MX398" s="654"/>
      <c r="MY398" s="654"/>
      <c r="MZ398" s="654"/>
      <c r="NA398" s="654"/>
      <c r="NB398" s="654"/>
      <c r="NC398" s="654"/>
      <c r="ND398" s="654"/>
      <c r="NE398" s="654"/>
      <c r="NF398" s="654"/>
      <c r="NG398" s="654"/>
      <c r="NH398" s="654"/>
      <c r="NI398" s="654"/>
      <c r="NJ398" s="654"/>
      <c r="NK398" s="654"/>
      <c r="NL398" s="654"/>
      <c r="NM398" s="654"/>
      <c r="NN398" s="654"/>
      <c r="NO398" s="654"/>
      <c r="NP398" s="654"/>
      <c r="NQ398" s="654"/>
      <c r="NR398" s="654"/>
      <c r="NS398" s="654"/>
      <c r="NT398" s="654"/>
      <c r="NU398" s="654"/>
      <c r="NV398" s="654"/>
      <c r="NW398" s="654"/>
      <c r="NX398" s="654"/>
      <c r="NY398" s="654"/>
      <c r="NZ398" s="654"/>
      <c r="OA398" s="654"/>
      <c r="OB398" s="654"/>
      <c r="OC398" s="654"/>
      <c r="OD398" s="654"/>
      <c r="OE398" s="654"/>
      <c r="OF398" s="654"/>
      <c r="OG398" s="654"/>
      <c r="OH398" s="654"/>
      <c r="OI398" s="654"/>
      <c r="OJ398" s="654"/>
      <c r="OK398" s="654"/>
      <c r="OL398" s="654"/>
      <c r="OM398" s="654"/>
      <c r="ON398" s="654"/>
      <c r="OO398" s="654"/>
      <c r="OP398" s="654"/>
      <c r="OQ398" s="654"/>
      <c r="OR398" s="654"/>
      <c r="OS398" s="654"/>
      <c r="OT398" s="654"/>
      <c r="OU398" s="654"/>
      <c r="OV398" s="654"/>
      <c r="OW398" s="654"/>
      <c r="OX398" s="654"/>
      <c r="OY398" s="654"/>
      <c r="OZ398" s="654"/>
      <c r="PA398" s="654"/>
      <c r="PB398" s="654"/>
      <c r="PC398" s="654"/>
      <c r="PD398" s="654"/>
      <c r="PE398" s="654"/>
      <c r="PF398" s="654"/>
      <c r="PG398" s="654"/>
      <c r="PH398" s="654"/>
      <c r="PI398" s="654"/>
      <c r="PJ398" s="654"/>
      <c r="PK398" s="654"/>
      <c r="PL398" s="654"/>
      <c r="PM398" s="654"/>
      <c r="PN398" s="654"/>
      <c r="PO398" s="654"/>
      <c r="PP398" s="654"/>
      <c r="PQ398" s="654"/>
      <c r="PR398" s="654"/>
      <c r="PS398" s="654"/>
      <c r="PT398" s="654"/>
      <c r="PU398" s="654"/>
      <c r="PV398" s="654"/>
      <c r="PW398" s="654"/>
      <c r="PX398" s="654"/>
      <c r="PY398" s="654"/>
      <c r="PZ398" s="654"/>
      <c r="QA398" s="654"/>
      <c r="QB398" s="654"/>
      <c r="QC398" s="654"/>
      <c r="QD398" s="654"/>
      <c r="QE398" s="654"/>
      <c r="QF398" s="654"/>
      <c r="QG398" s="654"/>
      <c r="QH398" s="654"/>
      <c r="QI398" s="654"/>
      <c r="QJ398" s="654"/>
      <c r="QK398" s="654"/>
      <c r="QL398" s="654"/>
      <c r="QM398" s="654"/>
      <c r="QN398" s="654"/>
      <c r="QO398" s="654"/>
      <c r="QP398" s="654"/>
      <c r="QQ398" s="654"/>
      <c r="QR398" s="654"/>
      <c r="QS398" s="654"/>
      <c r="QT398" s="654"/>
      <c r="QU398" s="654"/>
      <c r="QV398" s="654"/>
      <c r="QW398" s="654"/>
      <c r="QX398" s="654"/>
      <c r="QY398" s="654"/>
      <c r="QZ398" s="654"/>
      <c r="RA398" s="654"/>
      <c r="RB398" s="654"/>
      <c r="RC398" s="654"/>
      <c r="RD398" s="654"/>
      <c r="RE398" s="654"/>
      <c r="RF398" s="654"/>
      <c r="RG398" s="654"/>
      <c r="RH398" s="654"/>
      <c r="RI398" s="654"/>
      <c r="RJ398" s="654"/>
      <c r="RK398" s="654"/>
      <c r="RL398" s="654"/>
      <c r="RM398" s="654"/>
      <c r="RN398" s="654"/>
      <c r="RO398" s="654"/>
      <c r="RP398" s="654"/>
      <c r="RQ398" s="654"/>
      <c r="RR398" s="654"/>
      <c r="RS398" s="654"/>
      <c r="RT398" s="654"/>
      <c r="RU398" s="654"/>
      <c r="RV398" s="654"/>
      <c r="RW398" s="654"/>
      <c r="RX398" s="654"/>
      <c r="RY398" s="654"/>
      <c r="RZ398" s="654"/>
      <c r="SA398" s="654"/>
      <c r="SB398" s="654"/>
      <c r="SC398" s="654"/>
      <c r="SD398" s="654"/>
      <c r="SE398" s="654"/>
      <c r="SF398" s="654"/>
      <c r="SG398" s="654"/>
      <c r="SH398" s="654"/>
      <c r="SI398" s="654"/>
      <c r="SJ398" s="654"/>
      <c r="SK398" s="654"/>
      <c r="SL398" s="654"/>
      <c r="SM398" s="654"/>
      <c r="SN398" s="654"/>
      <c r="SO398" s="654"/>
      <c r="SP398" s="654"/>
      <c r="SQ398" s="654"/>
      <c r="SR398" s="654"/>
      <c r="SS398" s="654"/>
      <c r="ST398" s="654"/>
      <c r="SU398" s="654"/>
      <c r="SV398" s="654"/>
      <c r="SW398" s="654"/>
      <c r="SX398" s="654"/>
      <c r="SY398" s="654"/>
      <c r="SZ398" s="654"/>
      <c r="TA398" s="654"/>
    </row>
    <row r="399" spans="3:521">
      <c r="C399" s="654"/>
      <c r="P399" s="654"/>
      <c r="Q399" s="654"/>
      <c r="R399" s="654"/>
      <c r="S399" s="654"/>
      <c r="T399" s="654"/>
      <c r="U399" s="654"/>
      <c r="V399" s="654"/>
      <c r="W399" s="654"/>
      <c r="X399" s="654"/>
      <c r="Y399" s="654"/>
      <c r="Z399" s="654"/>
      <c r="AA399" s="654"/>
      <c r="RB399" s="654"/>
      <c r="RC399" s="654"/>
      <c r="RD399" s="654"/>
      <c r="RE399" s="654"/>
      <c r="RF399" s="654"/>
      <c r="RG399" s="654"/>
      <c r="RH399" s="654"/>
      <c r="RI399" s="654"/>
      <c r="RJ399" s="654"/>
      <c r="RK399" s="654"/>
      <c r="RL399" s="654"/>
      <c r="RM399" s="654"/>
      <c r="RN399" s="654"/>
      <c r="RO399" s="654"/>
      <c r="RP399" s="654"/>
      <c r="RQ399" s="654"/>
      <c r="RR399" s="654"/>
      <c r="RS399" s="654"/>
      <c r="RT399" s="654"/>
      <c r="RU399" s="654"/>
      <c r="RV399" s="654"/>
      <c r="RW399" s="654"/>
      <c r="RX399" s="654"/>
      <c r="RY399" s="654"/>
      <c r="RZ399" s="654"/>
      <c r="SA399" s="654"/>
      <c r="SB399" s="654"/>
      <c r="SC399" s="654"/>
      <c r="SD399" s="654"/>
      <c r="SE399" s="654"/>
      <c r="SF399" s="654"/>
      <c r="SG399" s="654"/>
      <c r="SH399" s="654"/>
      <c r="SI399" s="654"/>
      <c r="SJ399" s="654"/>
      <c r="SK399" s="654"/>
      <c r="SL399" s="654"/>
      <c r="SM399" s="654"/>
      <c r="SN399" s="654"/>
      <c r="SO399" s="654"/>
      <c r="SP399" s="654"/>
      <c r="SQ399" s="654"/>
      <c r="SR399" s="654"/>
      <c r="SS399" s="654"/>
      <c r="ST399" s="654"/>
      <c r="SU399" s="654"/>
      <c r="SV399" s="654"/>
      <c r="SW399" s="654"/>
      <c r="SX399" s="654"/>
      <c r="SY399" s="654"/>
      <c r="SZ399" s="654"/>
      <c r="TA399" s="654"/>
    </row>
    <row r="400" spans="3:521">
      <c r="C400" s="654"/>
      <c r="M400" s="654"/>
      <c r="N400" s="654"/>
      <c r="O400" s="654"/>
      <c r="P400" s="654"/>
      <c r="Q400" s="654"/>
      <c r="R400" s="654"/>
      <c r="S400" s="654"/>
      <c r="T400" s="654"/>
      <c r="U400" s="654"/>
      <c r="V400" s="654"/>
      <c r="W400" s="654"/>
      <c r="X400" s="654"/>
      <c r="Y400" s="654"/>
      <c r="Z400" s="654"/>
      <c r="AA400" s="654"/>
      <c r="AB400" s="654"/>
      <c r="AC400" s="654"/>
      <c r="AD400" s="654"/>
      <c r="AE400" s="654"/>
      <c r="AF400" s="654"/>
      <c r="AG400" s="654"/>
      <c r="AH400" s="654"/>
      <c r="AI400" s="654"/>
      <c r="AJ400" s="654"/>
      <c r="AK400" s="654"/>
      <c r="AL400" s="654"/>
      <c r="AM400" s="654"/>
      <c r="AN400" s="654"/>
      <c r="AO400" s="654"/>
      <c r="AP400" s="654"/>
      <c r="AQ400" s="654"/>
      <c r="AR400" s="654"/>
      <c r="AS400" s="654"/>
      <c r="AT400" s="654"/>
      <c r="AU400" s="654"/>
      <c r="AV400" s="654"/>
      <c r="AW400" s="654"/>
      <c r="AX400" s="654"/>
      <c r="AY400" s="654"/>
      <c r="AZ400" s="654"/>
      <c r="BA400" s="654"/>
      <c r="BB400" s="654"/>
      <c r="BC400" s="654"/>
      <c r="BD400" s="654"/>
      <c r="BE400" s="654"/>
      <c r="BF400" s="654"/>
      <c r="BG400" s="654"/>
      <c r="BH400" s="654"/>
      <c r="BI400" s="654"/>
      <c r="BJ400" s="654"/>
      <c r="BK400" s="654"/>
      <c r="BL400" s="654"/>
      <c r="BM400" s="654"/>
      <c r="BN400" s="654"/>
      <c r="BO400" s="654"/>
      <c r="BP400" s="654"/>
      <c r="BQ400" s="654"/>
      <c r="BR400" s="654"/>
      <c r="BS400" s="654"/>
      <c r="BT400" s="654"/>
      <c r="BU400" s="654"/>
      <c r="BV400" s="654"/>
      <c r="BW400" s="654"/>
      <c r="BX400" s="654"/>
      <c r="BY400" s="654"/>
      <c r="BZ400" s="654"/>
      <c r="CA400" s="654"/>
      <c r="CB400" s="654"/>
      <c r="CC400" s="654"/>
      <c r="CD400" s="654"/>
      <c r="CE400" s="654"/>
      <c r="CF400" s="654"/>
      <c r="CG400" s="654"/>
      <c r="CH400" s="654"/>
      <c r="CI400" s="654"/>
      <c r="CJ400" s="654"/>
      <c r="CK400" s="654"/>
      <c r="CL400" s="654"/>
      <c r="CM400" s="654"/>
      <c r="CN400" s="654"/>
      <c r="CO400" s="654"/>
      <c r="CP400" s="654"/>
      <c r="CQ400" s="654"/>
      <c r="CR400" s="654"/>
      <c r="CS400" s="654"/>
      <c r="CT400" s="654"/>
      <c r="CU400" s="654"/>
      <c r="CV400" s="654"/>
      <c r="CW400" s="654"/>
      <c r="CX400" s="654"/>
      <c r="CY400" s="654"/>
      <c r="CZ400" s="654"/>
      <c r="DA400" s="654"/>
      <c r="DB400" s="654"/>
      <c r="DC400" s="654"/>
      <c r="DD400" s="654"/>
      <c r="DE400" s="654"/>
      <c r="DF400" s="654"/>
      <c r="DG400" s="654"/>
      <c r="DH400" s="654"/>
      <c r="DI400" s="654"/>
      <c r="DJ400" s="654"/>
      <c r="DK400" s="654"/>
      <c r="DL400" s="654"/>
      <c r="DM400" s="654"/>
      <c r="DN400" s="654"/>
      <c r="DO400" s="654"/>
      <c r="DP400" s="654"/>
      <c r="DQ400" s="654"/>
      <c r="DR400" s="654"/>
      <c r="DS400" s="654"/>
      <c r="DT400" s="654"/>
      <c r="DU400" s="654"/>
      <c r="DV400" s="654"/>
      <c r="DW400" s="654"/>
      <c r="DX400" s="654"/>
      <c r="DY400" s="654"/>
      <c r="DZ400" s="654"/>
      <c r="EA400" s="654"/>
      <c r="EB400" s="654"/>
      <c r="EC400" s="654"/>
      <c r="ED400" s="654"/>
      <c r="EE400" s="654"/>
      <c r="EF400" s="654"/>
      <c r="EG400" s="654"/>
      <c r="EH400" s="654"/>
      <c r="EI400" s="654"/>
      <c r="EJ400" s="654"/>
      <c r="EK400" s="654"/>
      <c r="EL400" s="654"/>
      <c r="EM400" s="654"/>
      <c r="EN400" s="654"/>
      <c r="EO400" s="654"/>
      <c r="EP400" s="654"/>
      <c r="EQ400" s="654"/>
      <c r="ER400" s="654"/>
      <c r="ES400" s="654"/>
      <c r="ET400" s="654"/>
      <c r="EU400" s="654"/>
      <c r="EV400" s="654"/>
      <c r="EW400" s="654"/>
      <c r="EX400" s="654"/>
      <c r="EY400" s="654"/>
      <c r="EZ400" s="654"/>
      <c r="FA400" s="654"/>
      <c r="FB400" s="654"/>
      <c r="FC400" s="654"/>
      <c r="FD400" s="654"/>
      <c r="FE400" s="654"/>
      <c r="FF400" s="654"/>
      <c r="FG400" s="654"/>
      <c r="FH400" s="654"/>
      <c r="FI400" s="654"/>
      <c r="FJ400" s="654"/>
      <c r="FK400" s="654"/>
      <c r="FL400" s="654"/>
      <c r="FM400" s="654"/>
      <c r="FN400" s="654"/>
      <c r="FO400" s="654"/>
      <c r="FP400" s="654"/>
      <c r="FQ400" s="654"/>
      <c r="FR400" s="654"/>
      <c r="FS400" s="654"/>
      <c r="FT400" s="654"/>
      <c r="FU400" s="654"/>
      <c r="FV400" s="654"/>
      <c r="FW400" s="654"/>
      <c r="FX400" s="654"/>
      <c r="FY400" s="654"/>
      <c r="FZ400" s="654"/>
      <c r="GA400" s="654"/>
      <c r="GB400" s="654"/>
      <c r="GC400" s="654"/>
      <c r="GD400" s="654"/>
      <c r="GE400" s="654"/>
      <c r="GF400" s="654"/>
      <c r="GG400" s="654"/>
      <c r="GH400" s="654"/>
      <c r="GI400" s="654"/>
      <c r="GJ400" s="654"/>
      <c r="GK400" s="654"/>
      <c r="GL400" s="654"/>
      <c r="GM400" s="654"/>
      <c r="GN400" s="654"/>
      <c r="GO400" s="654"/>
      <c r="GP400" s="654"/>
      <c r="GQ400" s="654"/>
      <c r="GR400" s="654"/>
      <c r="GS400" s="654"/>
      <c r="GT400" s="654"/>
      <c r="GU400" s="654"/>
      <c r="GV400" s="654"/>
      <c r="GW400" s="654"/>
      <c r="GX400" s="654"/>
      <c r="GY400" s="654"/>
      <c r="GZ400" s="654"/>
      <c r="HA400" s="654"/>
      <c r="HB400" s="654"/>
      <c r="HC400" s="654"/>
      <c r="HD400" s="654"/>
      <c r="HE400" s="654"/>
      <c r="HF400" s="654"/>
      <c r="HG400" s="654"/>
      <c r="HH400" s="654"/>
      <c r="HI400" s="654"/>
      <c r="HJ400" s="654"/>
      <c r="HK400" s="654"/>
      <c r="HL400" s="654"/>
      <c r="HM400" s="654"/>
      <c r="HN400" s="654"/>
      <c r="HO400" s="654"/>
      <c r="HP400" s="654"/>
      <c r="HQ400" s="654"/>
      <c r="HR400" s="654"/>
      <c r="HS400" s="654"/>
      <c r="HT400" s="654"/>
      <c r="HU400" s="654"/>
      <c r="HV400" s="654"/>
      <c r="HW400" s="654"/>
      <c r="HX400" s="654"/>
      <c r="HY400" s="654"/>
      <c r="HZ400" s="654"/>
      <c r="IA400" s="654"/>
      <c r="IB400" s="654"/>
      <c r="IC400" s="654"/>
      <c r="ID400" s="654"/>
      <c r="IE400" s="654"/>
      <c r="IF400" s="654"/>
      <c r="IG400" s="654"/>
      <c r="IH400" s="654"/>
      <c r="II400" s="654"/>
      <c r="IJ400" s="654"/>
      <c r="IK400" s="654"/>
      <c r="IL400" s="654"/>
      <c r="IM400" s="654"/>
      <c r="IN400" s="654"/>
      <c r="IO400" s="654"/>
      <c r="IP400" s="654"/>
      <c r="IQ400" s="654"/>
      <c r="IR400" s="654"/>
      <c r="IS400" s="654"/>
      <c r="IT400" s="654"/>
      <c r="IU400" s="654"/>
      <c r="IV400" s="654"/>
      <c r="IW400" s="654"/>
      <c r="IX400" s="654"/>
      <c r="IY400" s="654"/>
      <c r="IZ400" s="654"/>
      <c r="JA400" s="654"/>
      <c r="JB400" s="654"/>
      <c r="JC400" s="654"/>
      <c r="JD400" s="654"/>
      <c r="JE400" s="654"/>
      <c r="JF400" s="654"/>
      <c r="JG400" s="654"/>
      <c r="JH400" s="654"/>
      <c r="JI400" s="654"/>
      <c r="JJ400" s="654"/>
      <c r="JK400" s="654"/>
      <c r="JL400" s="654"/>
      <c r="JM400" s="654"/>
      <c r="JN400" s="654"/>
      <c r="JO400" s="654"/>
      <c r="JP400" s="654"/>
      <c r="JQ400" s="654"/>
      <c r="JR400" s="654"/>
      <c r="JS400" s="654"/>
      <c r="JT400" s="654"/>
      <c r="JU400" s="654"/>
      <c r="JV400" s="654"/>
      <c r="JW400" s="654"/>
      <c r="JX400" s="654"/>
      <c r="JY400" s="654"/>
      <c r="JZ400" s="654"/>
      <c r="KA400" s="654"/>
      <c r="KB400" s="654"/>
      <c r="KC400" s="654"/>
      <c r="KD400" s="654"/>
      <c r="KE400" s="654"/>
      <c r="KF400" s="654"/>
      <c r="KG400" s="654"/>
      <c r="KH400" s="654"/>
      <c r="KI400" s="654"/>
      <c r="KJ400" s="654"/>
      <c r="KK400" s="654"/>
      <c r="KL400" s="654"/>
      <c r="KM400" s="654"/>
      <c r="KN400" s="654"/>
      <c r="KO400" s="654"/>
      <c r="KP400" s="654"/>
      <c r="KQ400" s="654"/>
      <c r="KR400" s="654"/>
      <c r="KS400" s="654"/>
      <c r="KT400" s="654"/>
      <c r="KU400" s="654"/>
      <c r="KV400" s="654"/>
      <c r="KW400" s="654"/>
      <c r="KX400" s="654"/>
      <c r="KY400" s="654"/>
      <c r="KZ400" s="654"/>
      <c r="LA400" s="654"/>
      <c r="LB400" s="654"/>
      <c r="LC400" s="654"/>
      <c r="LD400" s="654"/>
      <c r="LE400" s="654"/>
      <c r="LF400" s="654"/>
      <c r="LG400" s="654"/>
      <c r="LH400" s="654"/>
      <c r="LI400" s="654"/>
      <c r="LJ400" s="654"/>
      <c r="LK400" s="654"/>
      <c r="LL400" s="654"/>
      <c r="LM400" s="654"/>
      <c r="LN400" s="654"/>
      <c r="LO400" s="654"/>
      <c r="LP400" s="654"/>
      <c r="LQ400" s="654"/>
      <c r="LR400" s="654"/>
      <c r="LS400" s="654"/>
      <c r="LT400" s="654"/>
      <c r="LU400" s="654"/>
      <c r="LV400" s="654"/>
      <c r="LW400" s="654"/>
      <c r="LX400" s="654"/>
      <c r="LY400" s="654"/>
      <c r="LZ400" s="654"/>
      <c r="MA400" s="654"/>
      <c r="MB400" s="654"/>
      <c r="MC400" s="654"/>
      <c r="MD400" s="654"/>
      <c r="ME400" s="654"/>
      <c r="MF400" s="654"/>
      <c r="MG400" s="654"/>
      <c r="MH400" s="654"/>
      <c r="MI400" s="654"/>
      <c r="MJ400" s="654"/>
      <c r="MK400" s="654"/>
      <c r="ML400" s="654"/>
      <c r="MM400" s="654"/>
      <c r="MN400" s="654"/>
      <c r="MO400" s="654"/>
      <c r="MP400" s="654"/>
      <c r="MQ400" s="654"/>
      <c r="MR400" s="654"/>
      <c r="MS400" s="654"/>
      <c r="MT400" s="654"/>
      <c r="MU400" s="654"/>
      <c r="MV400" s="654"/>
      <c r="MW400" s="654"/>
      <c r="MX400" s="654"/>
      <c r="MY400" s="654"/>
      <c r="MZ400" s="654"/>
      <c r="NA400" s="654"/>
      <c r="NB400" s="654"/>
      <c r="NC400" s="654"/>
      <c r="ND400" s="654"/>
      <c r="NE400" s="654"/>
      <c r="NF400" s="654"/>
      <c r="NG400" s="654"/>
      <c r="NH400" s="654"/>
      <c r="NI400" s="654"/>
      <c r="NJ400" s="654"/>
      <c r="NK400" s="654"/>
      <c r="NL400" s="654"/>
      <c r="NM400" s="654"/>
      <c r="NN400" s="654"/>
      <c r="NO400" s="654"/>
      <c r="NP400" s="654"/>
      <c r="NQ400" s="654"/>
      <c r="NR400" s="654"/>
      <c r="NS400" s="654"/>
      <c r="NT400" s="654"/>
      <c r="NU400" s="654"/>
      <c r="NV400" s="654"/>
      <c r="NW400" s="654"/>
      <c r="NX400" s="654"/>
      <c r="NY400" s="654"/>
      <c r="NZ400" s="654"/>
      <c r="OA400" s="654"/>
      <c r="OB400" s="654"/>
      <c r="OC400" s="654"/>
      <c r="OD400" s="654"/>
      <c r="OE400" s="654"/>
      <c r="OF400" s="654"/>
      <c r="OG400" s="654"/>
      <c r="OH400" s="654"/>
      <c r="OI400" s="654"/>
      <c r="OJ400" s="654"/>
      <c r="OK400" s="654"/>
      <c r="OL400" s="654"/>
      <c r="OM400" s="654"/>
      <c r="ON400" s="654"/>
      <c r="OO400" s="654"/>
      <c r="OP400" s="654"/>
      <c r="OQ400" s="654"/>
      <c r="OR400" s="654"/>
      <c r="OS400" s="654"/>
      <c r="OT400" s="654"/>
      <c r="OU400" s="654"/>
      <c r="OV400" s="654"/>
      <c r="OW400" s="654"/>
      <c r="OX400" s="654"/>
      <c r="OY400" s="654"/>
      <c r="OZ400" s="654"/>
      <c r="PA400" s="654"/>
      <c r="PB400" s="654"/>
      <c r="PC400" s="654"/>
      <c r="PD400" s="654"/>
      <c r="PE400" s="654"/>
      <c r="PF400" s="654"/>
      <c r="PG400" s="654"/>
      <c r="PH400" s="654"/>
      <c r="PI400" s="654"/>
      <c r="PJ400" s="654"/>
      <c r="PK400" s="654"/>
      <c r="PL400" s="654"/>
      <c r="PM400" s="654"/>
      <c r="PN400" s="654"/>
      <c r="PO400" s="654"/>
      <c r="PP400" s="654"/>
      <c r="PQ400" s="654"/>
      <c r="PR400" s="654"/>
      <c r="PS400" s="654"/>
      <c r="PT400" s="654"/>
      <c r="PU400" s="654"/>
      <c r="PV400" s="654"/>
      <c r="PW400" s="654"/>
      <c r="PX400" s="654"/>
      <c r="PY400" s="654"/>
      <c r="PZ400" s="654"/>
      <c r="QA400" s="654"/>
      <c r="QB400" s="654"/>
      <c r="QC400" s="654"/>
      <c r="QD400" s="654"/>
      <c r="QE400" s="654"/>
      <c r="QF400" s="654"/>
      <c r="QG400" s="654"/>
      <c r="QH400" s="654"/>
      <c r="QI400" s="654"/>
      <c r="QJ400" s="654"/>
      <c r="QK400" s="654"/>
      <c r="QL400" s="654"/>
      <c r="QM400" s="654"/>
      <c r="QN400" s="654"/>
      <c r="QO400" s="654"/>
      <c r="QP400" s="654"/>
      <c r="QQ400" s="654"/>
      <c r="QR400" s="654"/>
      <c r="QS400" s="654"/>
      <c r="QT400" s="654"/>
      <c r="QU400" s="654"/>
      <c r="QV400" s="654"/>
      <c r="QW400" s="654"/>
      <c r="QX400" s="654"/>
      <c r="QY400" s="654"/>
      <c r="QZ400" s="654"/>
      <c r="RA400" s="654"/>
      <c r="RB400" s="654"/>
      <c r="RC400" s="654"/>
      <c r="RD400" s="654"/>
      <c r="RE400" s="654"/>
      <c r="RF400" s="654"/>
      <c r="RG400" s="654"/>
      <c r="RH400" s="654"/>
      <c r="RI400" s="654"/>
      <c r="RJ400" s="654"/>
      <c r="RK400" s="654"/>
      <c r="RL400" s="654"/>
      <c r="RM400" s="654"/>
      <c r="RN400" s="654"/>
      <c r="RO400" s="654"/>
      <c r="RP400" s="654"/>
      <c r="RQ400" s="654"/>
      <c r="RR400" s="654"/>
      <c r="RS400" s="654"/>
      <c r="RT400" s="654"/>
      <c r="RU400" s="654"/>
      <c r="RV400" s="654"/>
      <c r="RW400" s="654"/>
      <c r="RX400" s="654"/>
      <c r="RY400" s="654"/>
      <c r="RZ400" s="654"/>
      <c r="SA400" s="654"/>
      <c r="SB400" s="654"/>
      <c r="SC400" s="654"/>
      <c r="SD400" s="654"/>
      <c r="SE400" s="654"/>
      <c r="SF400" s="654"/>
      <c r="SG400" s="654"/>
      <c r="SH400" s="654"/>
      <c r="SI400" s="654"/>
      <c r="SJ400" s="654"/>
      <c r="SK400" s="654"/>
      <c r="SL400" s="654"/>
      <c r="SM400" s="654"/>
      <c r="SN400" s="654"/>
      <c r="SO400" s="654"/>
      <c r="SP400" s="654"/>
      <c r="SQ400" s="654"/>
      <c r="SR400" s="654"/>
      <c r="SS400" s="654"/>
      <c r="ST400" s="654"/>
      <c r="SU400" s="654"/>
      <c r="SV400" s="654"/>
      <c r="SW400" s="654"/>
      <c r="SX400" s="654"/>
      <c r="SY400" s="654"/>
      <c r="SZ400" s="654"/>
      <c r="TA400" s="654"/>
    </row>
    <row r="401" spans="3:521">
      <c r="C401" s="654"/>
      <c r="J401" s="654"/>
      <c r="K401" s="654"/>
      <c r="L401" s="654"/>
      <c r="M401" s="654"/>
      <c r="N401" s="654"/>
      <c r="O401" s="654"/>
      <c r="P401" s="654"/>
      <c r="Q401" s="654"/>
      <c r="R401" s="654"/>
      <c r="S401" s="654"/>
      <c r="T401" s="654"/>
      <c r="U401" s="654"/>
      <c r="V401" s="654"/>
      <c r="W401" s="654"/>
      <c r="X401" s="654"/>
      <c r="Y401" s="654"/>
      <c r="Z401" s="654"/>
      <c r="AA401" s="654"/>
      <c r="AB401" s="654"/>
      <c r="AC401" s="654"/>
      <c r="AD401" s="654"/>
      <c r="AE401" s="654"/>
      <c r="AF401" s="654"/>
      <c r="AG401" s="654"/>
      <c r="AH401" s="654"/>
      <c r="AI401" s="654"/>
      <c r="AJ401" s="654"/>
      <c r="AK401" s="654"/>
      <c r="AL401" s="654"/>
      <c r="AM401" s="654"/>
      <c r="AN401" s="654"/>
      <c r="AO401" s="654"/>
      <c r="AP401" s="654"/>
      <c r="AQ401" s="654"/>
      <c r="AR401" s="654"/>
      <c r="AS401" s="654"/>
      <c r="AT401" s="654"/>
      <c r="AU401" s="654"/>
      <c r="AV401" s="654"/>
      <c r="AW401" s="654"/>
      <c r="AX401" s="654"/>
      <c r="AY401" s="654"/>
      <c r="AZ401" s="654"/>
      <c r="BA401" s="654"/>
      <c r="BB401" s="654"/>
      <c r="BC401" s="654"/>
      <c r="BD401" s="654"/>
      <c r="BE401" s="654"/>
      <c r="BF401" s="654"/>
      <c r="BG401" s="654"/>
      <c r="BH401" s="654"/>
      <c r="BI401" s="654"/>
      <c r="BJ401" s="654"/>
      <c r="BK401" s="654"/>
      <c r="BL401" s="654"/>
      <c r="BM401" s="654"/>
      <c r="BN401" s="654"/>
      <c r="BO401" s="654"/>
      <c r="BP401" s="654"/>
      <c r="BQ401" s="654"/>
      <c r="BR401" s="654"/>
      <c r="BS401" s="654"/>
      <c r="BT401" s="654"/>
      <c r="BU401" s="654"/>
      <c r="BV401" s="654"/>
      <c r="BW401" s="654"/>
      <c r="BX401" s="654"/>
      <c r="BY401" s="654"/>
      <c r="BZ401" s="654"/>
      <c r="CA401" s="654"/>
      <c r="CB401" s="654"/>
      <c r="CC401" s="654"/>
      <c r="CD401" s="654"/>
      <c r="CE401" s="654"/>
      <c r="CF401" s="654"/>
      <c r="CG401" s="654"/>
      <c r="CH401" s="654"/>
      <c r="CI401" s="654"/>
      <c r="CJ401" s="654"/>
      <c r="CK401" s="654"/>
      <c r="CL401" s="654"/>
      <c r="CM401" s="654"/>
      <c r="CN401" s="654"/>
      <c r="CO401" s="654"/>
      <c r="CP401" s="654"/>
      <c r="CQ401" s="654"/>
      <c r="CR401" s="654"/>
      <c r="CS401" s="654"/>
      <c r="CT401" s="654"/>
      <c r="CU401" s="654"/>
      <c r="CV401" s="654"/>
      <c r="CW401" s="654"/>
      <c r="CX401" s="654"/>
      <c r="CY401" s="654"/>
      <c r="CZ401" s="654"/>
      <c r="DA401" s="654"/>
      <c r="DB401" s="654"/>
      <c r="DC401" s="654"/>
      <c r="DD401" s="654"/>
      <c r="DE401" s="654"/>
      <c r="DF401" s="654"/>
      <c r="DG401" s="654"/>
      <c r="DH401" s="654"/>
      <c r="DI401" s="654"/>
      <c r="DJ401" s="654"/>
      <c r="DK401" s="654"/>
      <c r="DL401" s="654"/>
      <c r="DM401" s="654"/>
      <c r="DN401" s="654"/>
      <c r="DO401" s="654"/>
      <c r="DP401" s="654"/>
      <c r="DQ401" s="654"/>
      <c r="DR401" s="654"/>
      <c r="DS401" s="654"/>
      <c r="DT401" s="654"/>
      <c r="DU401" s="654"/>
      <c r="DV401" s="654"/>
      <c r="DW401" s="654"/>
      <c r="DX401" s="654"/>
      <c r="DY401" s="654"/>
      <c r="DZ401" s="654"/>
      <c r="EA401" s="654"/>
      <c r="EB401" s="654"/>
      <c r="EC401" s="654"/>
      <c r="ED401" s="654"/>
      <c r="EE401" s="654"/>
      <c r="EF401" s="654"/>
      <c r="EG401" s="654"/>
      <c r="EH401" s="654"/>
      <c r="EI401" s="654"/>
      <c r="EJ401" s="654"/>
      <c r="EK401" s="654"/>
      <c r="EL401" s="654"/>
      <c r="EM401" s="654"/>
      <c r="EN401" s="654"/>
      <c r="EO401" s="654"/>
      <c r="EP401" s="654"/>
      <c r="EQ401" s="654"/>
      <c r="ER401" s="654"/>
      <c r="ES401" s="654"/>
      <c r="ET401" s="654"/>
      <c r="EU401" s="654"/>
      <c r="EV401" s="654"/>
      <c r="EW401" s="654"/>
      <c r="EX401" s="654"/>
      <c r="EY401" s="654"/>
      <c r="EZ401" s="654"/>
      <c r="FA401" s="654"/>
      <c r="FB401" s="654"/>
      <c r="FC401" s="654"/>
      <c r="FD401" s="654"/>
      <c r="FE401" s="654"/>
      <c r="FF401" s="654"/>
      <c r="FG401" s="654"/>
      <c r="FH401" s="654"/>
      <c r="FI401" s="654"/>
      <c r="FJ401" s="654"/>
      <c r="FK401" s="654"/>
      <c r="FL401" s="654"/>
      <c r="FM401" s="654"/>
      <c r="FN401" s="654"/>
      <c r="FO401" s="654"/>
      <c r="FP401" s="654"/>
      <c r="FQ401" s="654"/>
      <c r="FR401" s="654"/>
      <c r="FS401" s="654"/>
      <c r="FT401" s="654"/>
      <c r="FU401" s="654"/>
      <c r="FV401" s="654"/>
      <c r="FW401" s="654"/>
      <c r="FX401" s="654"/>
      <c r="FY401" s="654"/>
      <c r="FZ401" s="654"/>
      <c r="GA401" s="654"/>
      <c r="GB401" s="654"/>
      <c r="GC401" s="654"/>
      <c r="GD401" s="654"/>
      <c r="GE401" s="654"/>
      <c r="GF401" s="654"/>
      <c r="GG401" s="654"/>
      <c r="GH401" s="654"/>
      <c r="GI401" s="654"/>
      <c r="GJ401" s="654"/>
      <c r="GK401" s="654"/>
      <c r="GL401" s="654"/>
      <c r="GM401" s="654"/>
      <c r="GN401" s="654"/>
      <c r="GO401" s="654"/>
      <c r="GP401" s="654"/>
      <c r="GQ401" s="654"/>
      <c r="GR401" s="654"/>
      <c r="GS401" s="654"/>
      <c r="GT401" s="654"/>
      <c r="GU401" s="654"/>
      <c r="GV401" s="654"/>
      <c r="GW401" s="654"/>
      <c r="GX401" s="654"/>
      <c r="GY401" s="654"/>
      <c r="GZ401" s="654"/>
      <c r="HA401" s="654"/>
      <c r="HB401" s="654"/>
      <c r="HC401" s="654"/>
      <c r="HD401" s="654"/>
      <c r="HE401" s="654"/>
      <c r="HF401" s="654"/>
      <c r="HG401" s="654"/>
      <c r="HH401" s="654"/>
      <c r="HI401" s="654"/>
      <c r="HJ401" s="654"/>
      <c r="HK401" s="654"/>
      <c r="HL401" s="654"/>
      <c r="HM401" s="654"/>
      <c r="HN401" s="654"/>
      <c r="HO401" s="654"/>
      <c r="HP401" s="654"/>
      <c r="HQ401" s="654"/>
      <c r="HR401" s="654"/>
      <c r="HS401" s="654"/>
      <c r="HT401" s="654"/>
      <c r="HU401" s="654"/>
      <c r="HV401" s="654"/>
      <c r="HW401" s="654"/>
      <c r="HX401" s="654"/>
      <c r="HY401" s="654"/>
      <c r="HZ401" s="654"/>
      <c r="IA401" s="654"/>
      <c r="IB401" s="654"/>
      <c r="IC401" s="654"/>
      <c r="ID401" s="654"/>
      <c r="IE401" s="654"/>
      <c r="IF401" s="654"/>
      <c r="IG401" s="654"/>
      <c r="IH401" s="654"/>
      <c r="II401" s="654"/>
      <c r="IJ401" s="654"/>
      <c r="IK401" s="654"/>
      <c r="IL401" s="654"/>
      <c r="IM401" s="654"/>
      <c r="IN401" s="654"/>
      <c r="IO401" s="654"/>
      <c r="IP401" s="654"/>
      <c r="IQ401" s="654"/>
      <c r="IR401" s="654"/>
      <c r="IS401" s="654"/>
      <c r="IT401" s="654"/>
      <c r="IU401" s="654"/>
      <c r="IV401" s="654"/>
      <c r="IW401" s="654"/>
      <c r="IX401" s="654"/>
      <c r="IY401" s="654"/>
      <c r="IZ401" s="654"/>
      <c r="JA401" s="654"/>
      <c r="JB401" s="654"/>
      <c r="JC401" s="654"/>
      <c r="JD401" s="654"/>
      <c r="JE401" s="654"/>
      <c r="JF401" s="654"/>
      <c r="JG401" s="654"/>
      <c r="JH401" s="654"/>
      <c r="JI401" s="654"/>
      <c r="JJ401" s="654"/>
      <c r="JK401" s="654"/>
      <c r="JL401" s="654"/>
      <c r="JM401" s="654"/>
      <c r="JN401" s="654"/>
      <c r="JO401" s="654"/>
      <c r="JP401" s="654"/>
      <c r="JQ401" s="654"/>
      <c r="JR401" s="654"/>
      <c r="JS401" s="654"/>
      <c r="JT401" s="654"/>
      <c r="JU401" s="654"/>
      <c r="JV401" s="654"/>
      <c r="JW401" s="654"/>
      <c r="JX401" s="654"/>
      <c r="JY401" s="654"/>
      <c r="JZ401" s="654"/>
      <c r="KA401" s="654"/>
      <c r="KB401" s="654"/>
      <c r="KC401" s="654"/>
      <c r="KD401" s="654"/>
      <c r="KE401" s="654"/>
      <c r="KF401" s="654"/>
      <c r="KG401" s="654"/>
      <c r="KH401" s="654"/>
      <c r="KI401" s="654"/>
      <c r="KJ401" s="654"/>
      <c r="KK401" s="654"/>
      <c r="KL401" s="654"/>
      <c r="KM401" s="654"/>
      <c r="KN401" s="654"/>
      <c r="KO401" s="654"/>
      <c r="KP401" s="654"/>
      <c r="KQ401" s="654"/>
      <c r="KR401" s="654"/>
      <c r="KS401" s="654"/>
      <c r="KT401" s="654"/>
      <c r="KU401" s="654"/>
      <c r="KV401" s="654"/>
      <c r="KW401" s="654"/>
      <c r="KX401" s="654"/>
      <c r="KY401" s="654"/>
      <c r="KZ401" s="654"/>
      <c r="LA401" s="654"/>
      <c r="LB401" s="654"/>
      <c r="LC401" s="654"/>
      <c r="LD401" s="654"/>
      <c r="LE401" s="654"/>
      <c r="LF401" s="654"/>
      <c r="LG401" s="654"/>
      <c r="LH401" s="654"/>
      <c r="LI401" s="654"/>
      <c r="LJ401" s="654"/>
      <c r="LK401" s="654"/>
      <c r="LL401" s="654"/>
      <c r="LM401" s="654"/>
      <c r="LN401" s="654"/>
      <c r="LO401" s="654"/>
      <c r="LP401" s="654"/>
      <c r="LQ401" s="654"/>
      <c r="LR401" s="654"/>
      <c r="LS401" s="654"/>
      <c r="LT401" s="654"/>
      <c r="LU401" s="654"/>
      <c r="LV401" s="654"/>
      <c r="LW401" s="654"/>
      <c r="LX401" s="654"/>
      <c r="LY401" s="654"/>
      <c r="LZ401" s="654"/>
      <c r="MA401" s="654"/>
      <c r="MB401" s="654"/>
      <c r="MC401" s="654"/>
      <c r="MD401" s="654"/>
      <c r="ME401" s="654"/>
      <c r="MF401" s="654"/>
      <c r="MG401" s="654"/>
      <c r="MH401" s="654"/>
      <c r="MI401" s="654"/>
      <c r="MJ401" s="654"/>
      <c r="MK401" s="654"/>
      <c r="ML401" s="654"/>
      <c r="MM401" s="654"/>
      <c r="MN401" s="654"/>
      <c r="MO401" s="654"/>
      <c r="MP401" s="654"/>
      <c r="MQ401" s="654"/>
      <c r="MR401" s="654"/>
      <c r="MS401" s="654"/>
      <c r="MT401" s="654"/>
      <c r="MU401" s="654"/>
      <c r="MV401" s="654"/>
      <c r="MW401" s="654"/>
      <c r="MX401" s="654"/>
      <c r="MY401" s="654"/>
      <c r="MZ401" s="654"/>
      <c r="NA401" s="654"/>
      <c r="NB401" s="654"/>
      <c r="NC401" s="654"/>
      <c r="ND401" s="654"/>
      <c r="NE401" s="654"/>
      <c r="NF401" s="654"/>
      <c r="NG401" s="654"/>
      <c r="NH401" s="654"/>
      <c r="NI401" s="654"/>
      <c r="NJ401" s="654"/>
      <c r="NK401" s="654"/>
      <c r="NL401" s="654"/>
      <c r="NM401" s="654"/>
      <c r="NN401" s="654"/>
      <c r="NO401" s="654"/>
      <c r="NP401" s="654"/>
      <c r="NQ401" s="654"/>
      <c r="NR401" s="654"/>
      <c r="NS401" s="654"/>
      <c r="NT401" s="654"/>
      <c r="NU401" s="654"/>
      <c r="NV401" s="654"/>
      <c r="NW401" s="654"/>
      <c r="NX401" s="654"/>
      <c r="NY401" s="654"/>
      <c r="NZ401" s="654"/>
      <c r="OA401" s="654"/>
      <c r="OB401" s="654"/>
      <c r="OC401" s="654"/>
      <c r="OD401" s="654"/>
      <c r="OE401" s="654"/>
      <c r="OF401" s="654"/>
      <c r="OG401" s="654"/>
      <c r="OH401" s="654"/>
      <c r="OI401" s="654"/>
      <c r="OJ401" s="654"/>
      <c r="OK401" s="654"/>
      <c r="OL401" s="654"/>
      <c r="OM401" s="654"/>
      <c r="ON401" s="654"/>
      <c r="OO401" s="654"/>
      <c r="OP401" s="654"/>
      <c r="OQ401" s="654"/>
      <c r="OR401" s="654"/>
      <c r="OS401" s="654"/>
      <c r="OT401" s="654"/>
      <c r="OU401" s="654"/>
      <c r="OV401" s="654"/>
      <c r="OW401" s="654"/>
      <c r="OX401" s="654"/>
      <c r="OY401" s="654"/>
      <c r="OZ401" s="654"/>
      <c r="PA401" s="654"/>
      <c r="PB401" s="654"/>
      <c r="PC401" s="654"/>
      <c r="PD401" s="654"/>
      <c r="PE401" s="654"/>
      <c r="PF401" s="654"/>
      <c r="PG401" s="654"/>
      <c r="PH401" s="654"/>
      <c r="PI401" s="654"/>
      <c r="PJ401" s="654"/>
      <c r="PK401" s="654"/>
      <c r="PL401" s="654"/>
      <c r="PM401" s="654"/>
      <c r="PN401" s="654"/>
      <c r="PO401" s="654"/>
      <c r="PP401" s="654"/>
      <c r="PQ401" s="654"/>
      <c r="PR401" s="654"/>
      <c r="PS401" s="654"/>
      <c r="PT401" s="654"/>
      <c r="PU401" s="654"/>
      <c r="PV401" s="654"/>
      <c r="PW401" s="654"/>
      <c r="PX401" s="654"/>
      <c r="PY401" s="654"/>
      <c r="PZ401" s="654"/>
      <c r="QA401" s="654"/>
      <c r="QB401" s="654"/>
      <c r="QC401" s="654"/>
      <c r="QD401" s="654"/>
      <c r="QE401" s="654"/>
      <c r="QF401" s="654"/>
      <c r="QG401" s="654"/>
      <c r="QH401" s="654"/>
      <c r="QI401" s="654"/>
      <c r="QJ401" s="654"/>
      <c r="QK401" s="654"/>
      <c r="QL401" s="654"/>
      <c r="QM401" s="654"/>
      <c r="QN401" s="654"/>
      <c r="QO401" s="654"/>
      <c r="QP401" s="654"/>
      <c r="QQ401" s="654"/>
      <c r="QR401" s="654"/>
      <c r="QS401" s="654"/>
      <c r="QT401" s="654"/>
      <c r="QU401" s="654"/>
      <c r="QV401" s="654"/>
      <c r="QW401" s="654"/>
      <c r="QX401" s="654"/>
      <c r="QY401" s="654"/>
      <c r="QZ401" s="654"/>
      <c r="RA401" s="654"/>
      <c r="RB401" s="654"/>
      <c r="RC401" s="654"/>
      <c r="RD401" s="654"/>
      <c r="RE401" s="654"/>
      <c r="RF401" s="654"/>
      <c r="RG401" s="654"/>
      <c r="RH401" s="654"/>
      <c r="RI401" s="654"/>
      <c r="RJ401" s="654"/>
      <c r="RK401" s="654"/>
      <c r="RL401" s="654"/>
      <c r="RM401" s="654"/>
      <c r="RN401" s="654"/>
      <c r="RO401" s="654"/>
      <c r="RP401" s="654"/>
      <c r="RQ401" s="654"/>
      <c r="RR401" s="654"/>
      <c r="RS401" s="654"/>
      <c r="RT401" s="654"/>
      <c r="RU401" s="654"/>
      <c r="RV401" s="654"/>
      <c r="RW401" s="654"/>
      <c r="RX401" s="654"/>
      <c r="RY401" s="654"/>
      <c r="RZ401" s="654"/>
      <c r="SA401" s="654"/>
      <c r="SB401" s="654"/>
      <c r="SC401" s="654"/>
      <c r="SD401" s="654"/>
      <c r="SE401" s="654"/>
      <c r="SF401" s="654"/>
      <c r="SG401" s="654"/>
      <c r="SH401" s="654"/>
      <c r="SI401" s="654"/>
      <c r="SJ401" s="654"/>
      <c r="SK401" s="654"/>
      <c r="SL401" s="654"/>
      <c r="SM401" s="654"/>
      <c r="SN401" s="654"/>
      <c r="SO401" s="654"/>
      <c r="SP401" s="654"/>
      <c r="SQ401" s="654"/>
      <c r="SR401" s="654"/>
      <c r="SS401" s="654"/>
      <c r="ST401" s="654"/>
      <c r="SU401" s="654"/>
      <c r="SV401" s="654"/>
      <c r="SW401" s="654"/>
      <c r="SX401" s="654"/>
      <c r="SY401" s="654"/>
      <c r="SZ401" s="654"/>
      <c r="TA401" s="654"/>
    </row>
    <row r="402" spans="3:521">
      <c r="C402" s="654"/>
      <c r="J402" s="654"/>
      <c r="K402" s="654"/>
      <c r="L402" s="654"/>
      <c r="M402" s="654"/>
      <c r="N402" s="654"/>
      <c r="O402" s="654"/>
      <c r="P402" s="654"/>
      <c r="Q402" s="654"/>
      <c r="R402" s="654"/>
      <c r="S402" s="654"/>
      <c r="T402" s="654"/>
      <c r="U402" s="654"/>
      <c r="V402" s="654"/>
      <c r="W402" s="654"/>
      <c r="X402" s="654"/>
      <c r="Y402" s="654"/>
      <c r="Z402" s="654"/>
      <c r="AA402" s="654"/>
      <c r="FO402" s="654"/>
      <c r="FP402" s="654"/>
      <c r="FQ402" s="654"/>
      <c r="FR402" s="654"/>
      <c r="FS402" s="654"/>
      <c r="FT402" s="654"/>
      <c r="FU402" s="654"/>
      <c r="FV402" s="654"/>
      <c r="FW402" s="654"/>
      <c r="FX402" s="654"/>
      <c r="FY402" s="654"/>
      <c r="FZ402" s="654"/>
      <c r="GA402" s="654"/>
      <c r="GB402" s="654"/>
      <c r="GC402" s="654"/>
      <c r="GD402" s="654"/>
      <c r="GE402" s="654"/>
      <c r="GF402" s="654"/>
      <c r="GG402" s="654"/>
      <c r="GH402" s="654"/>
      <c r="GI402" s="654"/>
      <c r="GJ402" s="654"/>
      <c r="GK402" s="654"/>
      <c r="GL402" s="654"/>
      <c r="GM402" s="654"/>
      <c r="GN402" s="654"/>
      <c r="GO402" s="654"/>
      <c r="GP402" s="654"/>
      <c r="GQ402" s="654"/>
      <c r="GR402" s="654"/>
      <c r="GS402" s="654"/>
      <c r="GT402" s="654"/>
      <c r="GU402" s="654"/>
      <c r="GV402" s="654"/>
      <c r="GW402" s="654"/>
      <c r="GX402" s="654"/>
      <c r="GY402" s="654"/>
      <c r="GZ402" s="654"/>
      <c r="HA402" s="654"/>
      <c r="HB402" s="654"/>
      <c r="HC402" s="654"/>
      <c r="HD402" s="654"/>
      <c r="HE402" s="654"/>
      <c r="HF402" s="654"/>
      <c r="HG402" s="654"/>
      <c r="HH402" s="654"/>
      <c r="HI402" s="654"/>
      <c r="HJ402" s="654"/>
      <c r="HK402" s="654"/>
      <c r="HL402" s="654"/>
      <c r="HM402" s="654"/>
      <c r="HN402" s="654"/>
      <c r="HO402" s="654"/>
      <c r="HP402" s="654"/>
      <c r="HQ402" s="654"/>
      <c r="HR402" s="654"/>
      <c r="HS402" s="654"/>
      <c r="HT402" s="654"/>
      <c r="HU402" s="654"/>
      <c r="HV402" s="654"/>
      <c r="HW402" s="654"/>
      <c r="HX402" s="654"/>
      <c r="HY402" s="654"/>
      <c r="HZ402" s="654"/>
      <c r="IA402" s="654"/>
      <c r="IB402" s="654"/>
      <c r="IC402" s="654"/>
      <c r="ID402" s="654"/>
      <c r="IE402" s="654"/>
      <c r="IF402" s="654"/>
      <c r="IG402" s="654"/>
      <c r="IH402" s="654"/>
      <c r="II402" s="654"/>
      <c r="IJ402" s="654"/>
      <c r="IK402" s="654"/>
      <c r="IL402" s="654"/>
      <c r="IM402" s="654"/>
      <c r="IN402" s="654"/>
      <c r="IO402" s="654"/>
      <c r="IP402" s="654"/>
      <c r="IQ402" s="654"/>
      <c r="IR402" s="654"/>
      <c r="IS402" s="654"/>
      <c r="IT402" s="654"/>
      <c r="IU402" s="654"/>
      <c r="IV402" s="654"/>
      <c r="IW402" s="654"/>
      <c r="IX402" s="654"/>
      <c r="IY402" s="654"/>
      <c r="IZ402" s="654"/>
      <c r="JA402" s="654"/>
      <c r="JB402" s="654"/>
      <c r="JC402" s="654"/>
      <c r="JD402" s="654"/>
      <c r="JE402" s="654"/>
      <c r="JF402" s="654"/>
      <c r="JG402" s="654"/>
      <c r="JH402" s="654"/>
      <c r="JI402" s="654"/>
      <c r="JJ402" s="654"/>
      <c r="JK402" s="654"/>
      <c r="JL402" s="654"/>
      <c r="JM402" s="654"/>
      <c r="JN402" s="654"/>
      <c r="JO402" s="654"/>
      <c r="JP402" s="654"/>
      <c r="JQ402" s="654"/>
      <c r="JR402" s="654"/>
      <c r="JS402" s="654"/>
      <c r="JT402" s="654"/>
      <c r="JU402" s="654"/>
      <c r="JV402" s="654"/>
      <c r="JW402" s="654"/>
      <c r="JX402" s="654"/>
      <c r="JY402" s="654"/>
      <c r="JZ402" s="654"/>
      <c r="KA402" s="654"/>
      <c r="KB402" s="654"/>
      <c r="KC402" s="654"/>
      <c r="KD402" s="654"/>
      <c r="KE402" s="654"/>
      <c r="KF402" s="654"/>
      <c r="KG402" s="654"/>
      <c r="KH402" s="654"/>
      <c r="KI402" s="654"/>
      <c r="KJ402" s="654"/>
      <c r="KK402" s="654"/>
      <c r="KL402" s="654"/>
      <c r="KM402" s="654"/>
      <c r="KN402" s="654"/>
      <c r="KO402" s="654"/>
      <c r="KP402" s="654"/>
      <c r="KQ402" s="654"/>
      <c r="KR402" s="654"/>
      <c r="KS402" s="654"/>
      <c r="KT402" s="654"/>
      <c r="KU402" s="654"/>
      <c r="KV402" s="654"/>
      <c r="KW402" s="654"/>
      <c r="KX402" s="654"/>
      <c r="KY402" s="654"/>
      <c r="KZ402" s="654"/>
      <c r="LA402" s="654"/>
      <c r="LB402" s="654"/>
      <c r="LC402" s="654"/>
      <c r="LD402" s="654"/>
      <c r="LE402" s="654"/>
      <c r="LF402" s="654"/>
      <c r="LG402" s="654"/>
      <c r="LH402" s="654"/>
      <c r="LI402" s="654"/>
      <c r="LJ402" s="654"/>
      <c r="LK402" s="654"/>
      <c r="LL402" s="654"/>
      <c r="LM402" s="654"/>
      <c r="LN402" s="654"/>
      <c r="LO402" s="654"/>
      <c r="LP402" s="654"/>
      <c r="LQ402" s="654"/>
      <c r="LR402" s="654"/>
      <c r="LS402" s="654"/>
      <c r="LT402" s="654"/>
      <c r="LU402" s="654"/>
      <c r="LV402" s="654"/>
      <c r="LW402" s="654"/>
      <c r="LX402" s="654"/>
      <c r="LY402" s="654"/>
      <c r="LZ402" s="654"/>
      <c r="MA402" s="654"/>
      <c r="MB402" s="654"/>
      <c r="MC402" s="654"/>
      <c r="MD402" s="654"/>
      <c r="ME402" s="654"/>
      <c r="MF402" s="654"/>
      <c r="MG402" s="654"/>
      <c r="MH402" s="654"/>
      <c r="MI402" s="654"/>
      <c r="MJ402" s="654"/>
      <c r="MK402" s="654"/>
      <c r="ML402" s="654"/>
      <c r="MM402" s="654"/>
      <c r="MN402" s="654"/>
      <c r="MO402" s="654"/>
      <c r="MP402" s="654"/>
      <c r="MQ402" s="654"/>
      <c r="MR402" s="654"/>
      <c r="MS402" s="654"/>
      <c r="MT402" s="654"/>
      <c r="MU402" s="654"/>
      <c r="MV402" s="654"/>
      <c r="MW402" s="654"/>
      <c r="MX402" s="654"/>
      <c r="MY402" s="654"/>
      <c r="MZ402" s="654"/>
      <c r="NA402" s="654"/>
      <c r="NB402" s="654"/>
      <c r="NC402" s="654"/>
      <c r="ND402" s="654"/>
      <c r="NE402" s="654"/>
      <c r="NF402" s="654"/>
      <c r="NG402" s="654"/>
      <c r="NH402" s="654"/>
      <c r="NI402" s="654"/>
      <c r="NJ402" s="654"/>
      <c r="NK402" s="654"/>
      <c r="NL402" s="654"/>
      <c r="NM402" s="654"/>
      <c r="NN402" s="654"/>
      <c r="NO402" s="654"/>
      <c r="NP402" s="654"/>
      <c r="NQ402" s="654"/>
      <c r="NR402" s="654"/>
      <c r="NS402" s="654"/>
      <c r="NT402" s="654"/>
      <c r="NU402" s="654"/>
      <c r="NV402" s="654"/>
      <c r="NW402" s="654"/>
      <c r="NX402" s="654"/>
      <c r="NY402" s="654"/>
      <c r="NZ402" s="654"/>
      <c r="OA402" s="654"/>
      <c r="OB402" s="654"/>
      <c r="OC402" s="654"/>
      <c r="OD402" s="654"/>
      <c r="OE402" s="654"/>
      <c r="OF402" s="654"/>
      <c r="OG402" s="654"/>
      <c r="OH402" s="654"/>
      <c r="OI402" s="654"/>
      <c r="OJ402" s="654"/>
      <c r="OK402" s="654"/>
      <c r="OL402" s="654"/>
      <c r="OM402" s="654"/>
      <c r="ON402" s="654"/>
      <c r="OO402" s="654"/>
      <c r="OP402" s="654"/>
      <c r="OQ402" s="654"/>
      <c r="OR402" s="654"/>
      <c r="OS402" s="654"/>
      <c r="OT402" s="654"/>
      <c r="OU402" s="654"/>
      <c r="OV402" s="654"/>
      <c r="OW402" s="654"/>
      <c r="OX402" s="654"/>
      <c r="OY402" s="654"/>
      <c r="OZ402" s="654"/>
      <c r="PA402" s="654"/>
      <c r="PB402" s="654"/>
      <c r="PC402" s="654"/>
      <c r="PD402" s="654"/>
      <c r="PE402" s="654"/>
      <c r="PF402" s="654"/>
      <c r="PG402" s="654"/>
      <c r="PH402" s="654"/>
      <c r="PI402" s="654"/>
      <c r="PJ402" s="654"/>
      <c r="PK402" s="654"/>
      <c r="PL402" s="654"/>
      <c r="PM402" s="654"/>
      <c r="PN402" s="654"/>
      <c r="PO402" s="654"/>
      <c r="PP402" s="654"/>
      <c r="PQ402" s="654"/>
      <c r="PR402" s="654"/>
      <c r="PS402" s="654"/>
      <c r="PT402" s="654"/>
      <c r="PU402" s="654"/>
      <c r="PV402" s="654"/>
      <c r="PW402" s="654"/>
      <c r="PX402" s="654"/>
      <c r="PY402" s="654"/>
      <c r="PZ402" s="654"/>
      <c r="QA402" s="654"/>
      <c r="QB402" s="654"/>
      <c r="QC402" s="654"/>
      <c r="QD402" s="654"/>
      <c r="QE402" s="654"/>
      <c r="QF402" s="654"/>
      <c r="QG402" s="654"/>
      <c r="QH402" s="654"/>
      <c r="QI402" s="654"/>
      <c r="QJ402" s="654"/>
      <c r="QK402" s="654"/>
      <c r="QL402" s="654"/>
      <c r="QM402" s="654"/>
      <c r="QN402" s="654"/>
      <c r="QO402" s="654"/>
      <c r="QP402" s="654"/>
      <c r="QQ402" s="654"/>
      <c r="QR402" s="654"/>
      <c r="QS402" s="654"/>
      <c r="QT402" s="654"/>
      <c r="QU402" s="654"/>
      <c r="QV402" s="654"/>
      <c r="QW402" s="654"/>
      <c r="QX402" s="654"/>
      <c r="QY402" s="654"/>
      <c r="QZ402" s="654"/>
      <c r="RA402" s="654"/>
      <c r="RB402" s="654"/>
      <c r="RC402" s="654"/>
      <c r="RD402" s="654"/>
      <c r="RE402" s="654"/>
      <c r="RF402" s="654"/>
      <c r="RG402" s="654"/>
      <c r="RH402" s="654"/>
      <c r="RI402" s="654"/>
      <c r="RJ402" s="654"/>
      <c r="RK402" s="654"/>
      <c r="RL402" s="654"/>
      <c r="RM402" s="654"/>
      <c r="RN402" s="654"/>
      <c r="RO402" s="654"/>
      <c r="RP402" s="654"/>
      <c r="RQ402" s="654"/>
      <c r="RR402" s="654"/>
      <c r="RS402" s="654"/>
      <c r="RT402" s="654"/>
      <c r="RU402" s="654"/>
      <c r="RV402" s="654"/>
      <c r="RW402" s="654"/>
      <c r="RX402" s="654"/>
      <c r="RY402" s="654"/>
      <c r="RZ402" s="654"/>
      <c r="SA402" s="654"/>
      <c r="SB402" s="654"/>
      <c r="SC402" s="654"/>
      <c r="SD402" s="654"/>
      <c r="SE402" s="654"/>
      <c r="SF402" s="654"/>
      <c r="SG402" s="654"/>
      <c r="SH402" s="654"/>
      <c r="SI402" s="654"/>
      <c r="SJ402" s="654"/>
      <c r="SK402" s="654"/>
      <c r="SL402" s="654"/>
      <c r="SM402" s="654"/>
      <c r="SN402" s="654"/>
      <c r="SO402" s="654"/>
      <c r="SP402" s="654"/>
      <c r="SQ402" s="654"/>
      <c r="SR402" s="654"/>
      <c r="SS402" s="654"/>
      <c r="ST402" s="654"/>
      <c r="SU402" s="654"/>
      <c r="SV402" s="654"/>
      <c r="SW402" s="654"/>
      <c r="SX402" s="654"/>
      <c r="SY402" s="654"/>
      <c r="SZ402" s="654"/>
      <c r="TA402" s="654"/>
    </row>
    <row r="403" spans="3:521">
      <c r="C403" s="654"/>
      <c r="O403" s="654"/>
      <c r="P403" s="654"/>
      <c r="Q403" s="654"/>
      <c r="R403" s="654"/>
      <c r="S403" s="654"/>
      <c r="T403" s="654"/>
      <c r="U403" s="654"/>
      <c r="V403" s="654"/>
      <c r="W403" s="654"/>
      <c r="X403" s="654"/>
      <c r="Y403" s="654"/>
      <c r="Z403" s="654"/>
      <c r="AA403" s="654"/>
      <c r="FO403" s="654"/>
      <c r="FP403" s="654"/>
      <c r="FQ403" s="654"/>
      <c r="FR403" s="654"/>
      <c r="FS403" s="654"/>
      <c r="FT403" s="654"/>
      <c r="FU403" s="654"/>
      <c r="FV403" s="654"/>
      <c r="FW403" s="654"/>
      <c r="FX403" s="654"/>
      <c r="FY403" s="654"/>
      <c r="FZ403" s="654"/>
      <c r="GA403" s="654"/>
      <c r="GB403" s="654"/>
      <c r="GC403" s="654"/>
      <c r="GD403" s="654"/>
      <c r="GE403" s="654"/>
      <c r="GF403" s="654"/>
      <c r="GG403" s="654"/>
      <c r="GH403" s="654"/>
      <c r="GI403" s="654"/>
      <c r="GJ403" s="654"/>
      <c r="GK403" s="654"/>
      <c r="GL403" s="654"/>
      <c r="GM403" s="654"/>
      <c r="GN403" s="654"/>
      <c r="GO403" s="654"/>
      <c r="GP403" s="654"/>
      <c r="GQ403" s="654"/>
      <c r="GR403" s="654"/>
      <c r="GS403" s="654"/>
      <c r="GT403" s="654"/>
      <c r="GU403" s="654"/>
      <c r="GV403" s="654"/>
      <c r="GW403" s="654"/>
      <c r="GX403" s="654"/>
      <c r="GY403" s="654"/>
      <c r="GZ403" s="654"/>
      <c r="HA403" s="654"/>
      <c r="HB403" s="654"/>
      <c r="HC403" s="654"/>
      <c r="HD403" s="654"/>
      <c r="HE403" s="654"/>
      <c r="HF403" s="654"/>
      <c r="HG403" s="654"/>
      <c r="HH403" s="654"/>
      <c r="HI403" s="654"/>
      <c r="HJ403" s="654"/>
      <c r="HK403" s="654"/>
      <c r="HL403" s="654"/>
      <c r="HM403" s="654"/>
      <c r="HN403" s="654"/>
      <c r="HO403" s="654"/>
      <c r="HP403" s="654"/>
      <c r="HQ403" s="654"/>
      <c r="HR403" s="654"/>
      <c r="HS403" s="654"/>
      <c r="HT403" s="654"/>
      <c r="HU403" s="654"/>
      <c r="HV403" s="654"/>
      <c r="HW403" s="654"/>
      <c r="HX403" s="654"/>
      <c r="HY403" s="654"/>
      <c r="HZ403" s="654"/>
      <c r="IA403" s="654"/>
      <c r="IB403" s="654"/>
      <c r="IC403" s="654"/>
      <c r="ID403" s="654"/>
      <c r="IE403" s="654"/>
      <c r="IF403" s="654"/>
      <c r="IG403" s="654"/>
      <c r="IH403" s="654"/>
      <c r="II403" s="654"/>
      <c r="IJ403" s="654"/>
      <c r="IK403" s="654"/>
      <c r="IL403" s="654"/>
      <c r="IM403" s="654"/>
      <c r="IN403" s="654"/>
      <c r="IO403" s="654"/>
      <c r="IP403" s="654"/>
      <c r="IQ403" s="654"/>
      <c r="IR403" s="654"/>
      <c r="IS403" s="654"/>
      <c r="IT403" s="654"/>
      <c r="IU403" s="654"/>
      <c r="IV403" s="654"/>
      <c r="IW403" s="654"/>
      <c r="IX403" s="654"/>
      <c r="IY403" s="654"/>
      <c r="IZ403" s="654"/>
      <c r="JA403" s="654"/>
      <c r="JB403" s="654"/>
      <c r="JC403" s="654"/>
      <c r="JD403" s="654"/>
      <c r="JE403" s="654"/>
      <c r="JF403" s="654"/>
      <c r="JG403" s="654"/>
      <c r="JH403" s="654"/>
      <c r="JI403" s="654"/>
      <c r="JJ403" s="654"/>
      <c r="JK403" s="654"/>
      <c r="JL403" s="654"/>
      <c r="JM403" s="654"/>
      <c r="JN403" s="654"/>
      <c r="JO403" s="654"/>
      <c r="JP403" s="654"/>
      <c r="JQ403" s="654"/>
      <c r="JR403" s="654"/>
      <c r="JS403" s="654"/>
      <c r="JT403" s="654"/>
      <c r="JU403" s="654"/>
      <c r="JV403" s="654"/>
      <c r="JW403" s="654"/>
      <c r="JX403" s="654"/>
      <c r="JY403" s="654"/>
      <c r="JZ403" s="654"/>
      <c r="KA403" s="654"/>
      <c r="KB403" s="654"/>
      <c r="KC403" s="654"/>
      <c r="KD403" s="654"/>
      <c r="KE403" s="654"/>
      <c r="KF403" s="654"/>
      <c r="KG403" s="654"/>
      <c r="KH403" s="654"/>
      <c r="KI403" s="654"/>
      <c r="KJ403" s="654"/>
      <c r="KK403" s="654"/>
      <c r="KL403" s="654"/>
      <c r="KM403" s="654"/>
      <c r="KN403" s="654"/>
      <c r="KO403" s="654"/>
      <c r="KP403" s="654"/>
      <c r="KQ403" s="654"/>
      <c r="KR403" s="654"/>
      <c r="KS403" s="654"/>
      <c r="KT403" s="654"/>
      <c r="KU403" s="654"/>
      <c r="KV403" s="654"/>
      <c r="KW403" s="654"/>
      <c r="KX403" s="654"/>
      <c r="KY403" s="654"/>
      <c r="KZ403" s="654"/>
      <c r="LA403" s="654"/>
      <c r="LB403" s="654"/>
      <c r="LC403" s="654"/>
      <c r="LD403" s="654"/>
      <c r="LE403" s="654"/>
      <c r="LF403" s="654"/>
      <c r="LG403" s="654"/>
      <c r="LH403" s="654"/>
      <c r="LI403" s="654"/>
      <c r="LJ403" s="654"/>
      <c r="LK403" s="654"/>
      <c r="LL403" s="654"/>
      <c r="LM403" s="654"/>
      <c r="LN403" s="654"/>
      <c r="LO403" s="654"/>
      <c r="LP403" s="654"/>
      <c r="LQ403" s="654"/>
      <c r="LR403" s="654"/>
      <c r="LS403" s="654"/>
      <c r="LT403" s="654"/>
      <c r="LU403" s="654"/>
      <c r="LV403" s="654"/>
      <c r="LW403" s="654"/>
      <c r="LX403" s="654"/>
      <c r="LY403" s="654"/>
      <c r="LZ403" s="654"/>
      <c r="MA403" s="654"/>
      <c r="MB403" s="654"/>
      <c r="MC403" s="654"/>
      <c r="MD403" s="654"/>
      <c r="ME403" s="654"/>
      <c r="MF403" s="654"/>
      <c r="MG403" s="654"/>
      <c r="MH403" s="654"/>
      <c r="MI403" s="654"/>
      <c r="MJ403" s="654"/>
      <c r="MK403" s="654"/>
      <c r="ML403" s="654"/>
      <c r="MM403" s="654"/>
      <c r="MN403" s="654"/>
      <c r="MO403" s="654"/>
      <c r="MP403" s="654"/>
      <c r="MQ403" s="654"/>
      <c r="MR403" s="654"/>
      <c r="MS403" s="654"/>
      <c r="MT403" s="654"/>
      <c r="MU403" s="654"/>
      <c r="MV403" s="654"/>
      <c r="MW403" s="654"/>
      <c r="MX403" s="654"/>
      <c r="MY403" s="654"/>
      <c r="MZ403" s="654"/>
      <c r="NA403" s="654"/>
      <c r="NB403" s="654"/>
      <c r="NC403" s="654"/>
      <c r="ND403" s="654"/>
      <c r="NE403" s="654"/>
      <c r="NF403" s="654"/>
      <c r="NG403" s="654"/>
      <c r="NH403" s="654"/>
      <c r="NI403" s="654"/>
      <c r="NJ403" s="654"/>
      <c r="NK403" s="654"/>
      <c r="NL403" s="654"/>
      <c r="NM403" s="654"/>
      <c r="NN403" s="654"/>
      <c r="NO403" s="654"/>
      <c r="NP403" s="654"/>
      <c r="NQ403" s="654"/>
      <c r="NR403" s="654"/>
      <c r="NS403" s="654"/>
      <c r="NT403" s="654"/>
      <c r="NU403" s="654"/>
      <c r="NV403" s="654"/>
      <c r="NW403" s="654"/>
      <c r="NX403" s="654"/>
      <c r="NY403" s="654"/>
      <c r="NZ403" s="654"/>
      <c r="OA403" s="654"/>
      <c r="OB403" s="654"/>
      <c r="OC403" s="654"/>
      <c r="OD403" s="654"/>
      <c r="OE403" s="654"/>
      <c r="OF403" s="654"/>
      <c r="OG403" s="654"/>
      <c r="OH403" s="654"/>
      <c r="OI403" s="654"/>
      <c r="OJ403" s="654"/>
      <c r="OK403" s="654"/>
      <c r="OL403" s="654"/>
      <c r="OM403" s="654"/>
      <c r="ON403" s="654"/>
      <c r="OO403" s="654"/>
      <c r="OP403" s="654"/>
      <c r="OQ403" s="654"/>
      <c r="OR403" s="654"/>
      <c r="OS403" s="654"/>
      <c r="OT403" s="654"/>
      <c r="OU403" s="654"/>
      <c r="OV403" s="654"/>
      <c r="OW403" s="654"/>
      <c r="OX403" s="654"/>
      <c r="OY403" s="654"/>
      <c r="OZ403" s="654"/>
      <c r="PA403" s="654"/>
      <c r="PB403" s="654"/>
      <c r="PC403" s="654"/>
      <c r="PD403" s="654"/>
      <c r="PE403" s="654"/>
      <c r="PF403" s="654"/>
      <c r="PG403" s="654"/>
      <c r="PH403" s="654"/>
      <c r="PI403" s="654"/>
      <c r="PJ403" s="654"/>
      <c r="PK403" s="654"/>
      <c r="PL403" s="654"/>
      <c r="PM403" s="654"/>
      <c r="PN403" s="654"/>
      <c r="PO403" s="654"/>
      <c r="PP403" s="654"/>
      <c r="PQ403" s="654"/>
      <c r="PR403" s="654"/>
      <c r="PS403" s="654"/>
      <c r="PT403" s="654"/>
      <c r="PU403" s="654"/>
      <c r="PV403" s="654"/>
      <c r="PW403" s="654"/>
      <c r="PX403" s="654"/>
      <c r="PY403" s="654"/>
      <c r="PZ403" s="654"/>
      <c r="QA403" s="654"/>
      <c r="QB403" s="654"/>
      <c r="QC403" s="654"/>
      <c r="QD403" s="654"/>
      <c r="QE403" s="654"/>
      <c r="QF403" s="654"/>
      <c r="QG403" s="654"/>
      <c r="QH403" s="654"/>
      <c r="QI403" s="654"/>
      <c r="QJ403" s="654"/>
      <c r="QK403" s="654"/>
      <c r="QL403" s="654"/>
      <c r="QM403" s="654"/>
      <c r="QN403" s="654"/>
      <c r="QO403" s="654"/>
      <c r="QP403" s="654"/>
      <c r="QQ403" s="654"/>
      <c r="QR403" s="654"/>
      <c r="QS403" s="654"/>
      <c r="QT403" s="654"/>
      <c r="QU403" s="654"/>
      <c r="QV403" s="654"/>
      <c r="QW403" s="654"/>
      <c r="QX403" s="654"/>
      <c r="QY403" s="654"/>
      <c r="QZ403" s="654"/>
      <c r="RA403" s="654"/>
      <c r="RB403" s="654"/>
      <c r="RC403" s="654"/>
      <c r="RD403" s="654"/>
      <c r="RE403" s="654"/>
      <c r="RF403" s="654"/>
      <c r="RG403" s="654"/>
      <c r="RH403" s="654"/>
      <c r="RI403" s="654"/>
      <c r="RJ403" s="654"/>
      <c r="RK403" s="654"/>
      <c r="RL403" s="654"/>
      <c r="RM403" s="654"/>
      <c r="RN403" s="654"/>
      <c r="RO403" s="654"/>
      <c r="RP403" s="654"/>
      <c r="RQ403" s="654"/>
      <c r="RR403" s="654"/>
      <c r="RS403" s="654"/>
      <c r="RT403" s="654"/>
      <c r="RU403" s="654"/>
      <c r="RV403" s="654"/>
      <c r="RW403" s="654"/>
      <c r="RX403" s="654"/>
      <c r="RY403" s="654"/>
      <c r="RZ403" s="654"/>
      <c r="SA403" s="654"/>
      <c r="SB403" s="654"/>
      <c r="SC403" s="654"/>
      <c r="SD403" s="654"/>
      <c r="SE403" s="654"/>
      <c r="SF403" s="654"/>
      <c r="SG403" s="654"/>
      <c r="SH403" s="654"/>
      <c r="SI403" s="654"/>
      <c r="SJ403" s="654"/>
      <c r="SK403" s="654"/>
      <c r="SL403" s="654"/>
      <c r="SM403" s="654"/>
      <c r="SN403" s="654"/>
      <c r="SO403" s="654"/>
      <c r="SP403" s="654"/>
      <c r="SQ403" s="654"/>
      <c r="SR403" s="654"/>
      <c r="SS403" s="654"/>
      <c r="ST403" s="654"/>
      <c r="SU403" s="654"/>
      <c r="SV403" s="654"/>
      <c r="SW403" s="654"/>
      <c r="SX403" s="654"/>
      <c r="SY403" s="654"/>
      <c r="SZ403" s="654"/>
      <c r="TA403" s="654"/>
    </row>
    <row r="404" spans="3:521">
      <c r="C404" s="654"/>
      <c r="O404" s="654"/>
      <c r="P404" s="654"/>
      <c r="Q404" s="654"/>
      <c r="R404" s="654"/>
      <c r="S404" s="654"/>
      <c r="T404" s="654"/>
      <c r="U404" s="654"/>
      <c r="V404" s="654"/>
      <c r="W404" s="654"/>
      <c r="X404" s="654"/>
      <c r="Y404" s="654"/>
      <c r="Z404" s="654"/>
      <c r="AA404" s="654"/>
      <c r="QU404" s="654"/>
      <c r="QV404" s="654"/>
      <c r="QW404" s="654"/>
      <c r="QX404" s="654"/>
      <c r="QY404" s="654"/>
      <c r="QZ404" s="654"/>
      <c r="RA404" s="654"/>
      <c r="RB404" s="654"/>
      <c r="RC404" s="654"/>
      <c r="RD404" s="654"/>
      <c r="RE404" s="654"/>
      <c r="RF404" s="654"/>
      <c r="RG404" s="654"/>
      <c r="RH404" s="654"/>
      <c r="RI404" s="654"/>
      <c r="RJ404" s="654"/>
      <c r="RK404" s="654"/>
      <c r="RL404" s="654"/>
      <c r="RM404" s="654"/>
      <c r="RN404" s="654"/>
      <c r="RO404" s="654"/>
      <c r="RP404" s="654"/>
      <c r="RQ404" s="654"/>
      <c r="RR404" s="654"/>
      <c r="RS404" s="654"/>
      <c r="RT404" s="654"/>
      <c r="RU404" s="654"/>
      <c r="RV404" s="654"/>
      <c r="RW404" s="654"/>
      <c r="RX404" s="654"/>
      <c r="RY404" s="654"/>
      <c r="RZ404" s="654"/>
      <c r="SA404" s="654"/>
      <c r="SB404" s="654"/>
      <c r="SC404" s="654"/>
      <c r="SD404" s="654"/>
      <c r="SE404" s="654"/>
      <c r="SF404" s="654"/>
      <c r="SG404" s="654"/>
      <c r="SH404" s="654"/>
      <c r="SI404" s="654"/>
      <c r="SJ404" s="654"/>
      <c r="SK404" s="654"/>
      <c r="SL404" s="654"/>
      <c r="SM404" s="654"/>
      <c r="SN404" s="654"/>
      <c r="SO404" s="654"/>
      <c r="SP404" s="654"/>
      <c r="SQ404" s="654"/>
      <c r="SR404" s="654"/>
      <c r="SS404" s="654"/>
      <c r="ST404" s="654"/>
      <c r="SU404" s="654"/>
      <c r="SV404" s="654"/>
      <c r="SW404" s="654"/>
      <c r="SX404" s="654"/>
      <c r="SY404" s="654"/>
      <c r="SZ404" s="654"/>
      <c r="TA404" s="654"/>
    </row>
    <row r="405" spans="3:521">
      <c r="C405" s="654"/>
      <c r="Y405" s="654"/>
      <c r="Z405" s="654"/>
      <c r="AA405" s="654"/>
      <c r="GE405" s="654"/>
      <c r="GF405" s="654"/>
      <c r="GG405" s="654"/>
      <c r="GH405" s="654"/>
      <c r="GI405" s="654"/>
      <c r="GJ405" s="654"/>
      <c r="GK405" s="654"/>
      <c r="GL405" s="654"/>
      <c r="GM405" s="654"/>
      <c r="GN405" s="654"/>
      <c r="GO405" s="654"/>
      <c r="GP405" s="654"/>
      <c r="GQ405" s="654"/>
      <c r="GR405" s="654"/>
      <c r="GS405" s="654"/>
      <c r="GT405" s="654"/>
      <c r="GU405" s="654"/>
      <c r="GV405" s="654"/>
      <c r="GW405" s="654"/>
      <c r="GX405" s="654"/>
      <c r="GY405" s="654"/>
      <c r="GZ405" s="654"/>
      <c r="HA405" s="654"/>
      <c r="HB405" s="654"/>
      <c r="HC405" s="654"/>
      <c r="HD405" s="654"/>
      <c r="HE405" s="654"/>
      <c r="HF405" s="654"/>
      <c r="HG405" s="654"/>
      <c r="HH405" s="654"/>
      <c r="HI405" s="654"/>
      <c r="HJ405" s="654"/>
      <c r="HK405" s="654"/>
      <c r="HL405" s="654"/>
      <c r="HM405" s="654"/>
      <c r="HN405" s="654"/>
      <c r="HO405" s="654"/>
      <c r="HP405" s="654"/>
      <c r="HQ405" s="654"/>
      <c r="HR405" s="654"/>
      <c r="HS405" s="654"/>
      <c r="HT405" s="654"/>
      <c r="HU405" s="654"/>
      <c r="HV405" s="654"/>
      <c r="HW405" s="654"/>
      <c r="HX405" s="654"/>
      <c r="HY405" s="654"/>
      <c r="HZ405" s="654"/>
      <c r="IA405" s="654"/>
      <c r="IB405" s="654"/>
      <c r="IC405" s="654"/>
      <c r="ID405" s="654"/>
      <c r="IE405" s="654"/>
      <c r="IF405" s="654"/>
      <c r="IG405" s="654"/>
      <c r="IH405" s="654"/>
      <c r="II405" s="654"/>
      <c r="IJ405" s="654"/>
      <c r="IK405" s="654"/>
      <c r="IL405" s="654"/>
      <c r="IM405" s="654"/>
      <c r="IN405" s="654"/>
      <c r="IO405" s="654"/>
      <c r="IP405" s="654"/>
      <c r="IQ405" s="654"/>
      <c r="IR405" s="654"/>
      <c r="IS405" s="654"/>
      <c r="IT405" s="654"/>
      <c r="IU405" s="654"/>
      <c r="IV405" s="654"/>
      <c r="IW405" s="654"/>
      <c r="IX405" s="654"/>
      <c r="IY405" s="654"/>
      <c r="IZ405" s="654"/>
      <c r="JA405" s="654"/>
      <c r="JB405" s="654"/>
      <c r="JC405" s="654"/>
      <c r="JD405" s="654"/>
      <c r="JE405" s="654"/>
      <c r="JF405" s="654"/>
      <c r="JG405" s="654"/>
      <c r="JH405" s="654"/>
      <c r="JI405" s="654"/>
      <c r="JJ405" s="654"/>
      <c r="JK405" s="654"/>
      <c r="JL405" s="654"/>
      <c r="JM405" s="654"/>
      <c r="JN405" s="654"/>
      <c r="JO405" s="654"/>
      <c r="JP405" s="654"/>
      <c r="JQ405" s="654"/>
      <c r="JR405" s="654"/>
      <c r="JS405" s="654"/>
      <c r="JT405" s="654"/>
      <c r="JU405" s="654"/>
      <c r="JV405" s="654"/>
      <c r="JW405" s="654"/>
      <c r="JX405" s="654"/>
      <c r="JY405" s="654"/>
      <c r="JZ405" s="654"/>
      <c r="KA405" s="654"/>
      <c r="KB405" s="654"/>
      <c r="KC405" s="654"/>
      <c r="KD405" s="654"/>
      <c r="KE405" s="654"/>
      <c r="KF405" s="654"/>
      <c r="KG405" s="654"/>
      <c r="KH405" s="654"/>
      <c r="KI405" s="654"/>
      <c r="KJ405" s="654"/>
      <c r="KK405" s="654"/>
      <c r="KL405" s="654"/>
      <c r="KM405" s="654"/>
      <c r="KN405" s="654"/>
      <c r="KO405" s="654"/>
      <c r="KP405" s="654"/>
      <c r="KQ405" s="654"/>
      <c r="KR405" s="654"/>
      <c r="KS405" s="654"/>
      <c r="KT405" s="654"/>
      <c r="KU405" s="654"/>
      <c r="KV405" s="654"/>
      <c r="KW405" s="654"/>
      <c r="KX405" s="654"/>
      <c r="KY405" s="654"/>
      <c r="KZ405" s="654"/>
      <c r="LA405" s="654"/>
      <c r="LB405" s="654"/>
      <c r="LC405" s="654"/>
      <c r="LD405" s="654"/>
      <c r="LE405" s="654"/>
      <c r="LF405" s="654"/>
      <c r="LG405" s="654"/>
      <c r="LH405" s="654"/>
      <c r="LI405" s="654"/>
      <c r="LJ405" s="654"/>
      <c r="LK405" s="654"/>
      <c r="LL405" s="654"/>
      <c r="LM405" s="654"/>
      <c r="LN405" s="654"/>
      <c r="LO405" s="654"/>
      <c r="LP405" s="654"/>
      <c r="LQ405" s="654"/>
      <c r="LR405" s="654"/>
      <c r="LS405" s="654"/>
      <c r="LT405" s="654"/>
      <c r="LU405" s="654"/>
      <c r="LV405" s="654"/>
      <c r="LW405" s="654"/>
      <c r="LX405" s="654"/>
      <c r="LY405" s="654"/>
      <c r="LZ405" s="654"/>
      <c r="MA405" s="654"/>
      <c r="MB405" s="654"/>
      <c r="MC405" s="654"/>
      <c r="MD405" s="654"/>
      <c r="ME405" s="654"/>
      <c r="MF405" s="654"/>
      <c r="MG405" s="654"/>
      <c r="MH405" s="654"/>
      <c r="MI405" s="654"/>
      <c r="MJ405" s="654"/>
      <c r="MK405" s="654"/>
      <c r="ML405" s="654"/>
      <c r="MM405" s="654"/>
      <c r="MN405" s="654"/>
      <c r="MO405" s="654"/>
      <c r="MP405" s="654"/>
      <c r="MQ405" s="654"/>
      <c r="MR405" s="654"/>
      <c r="MS405" s="654"/>
      <c r="MT405" s="654"/>
      <c r="MU405" s="654"/>
      <c r="MV405" s="654"/>
      <c r="MW405" s="654"/>
      <c r="MX405" s="654"/>
      <c r="MY405" s="654"/>
      <c r="MZ405" s="654"/>
      <c r="NA405" s="654"/>
      <c r="NB405" s="654"/>
      <c r="NC405" s="654"/>
      <c r="ND405" s="654"/>
      <c r="NE405" s="654"/>
      <c r="NF405" s="654"/>
      <c r="NG405" s="654"/>
      <c r="NH405" s="654"/>
      <c r="NI405" s="654"/>
      <c r="NJ405" s="654"/>
      <c r="NK405" s="654"/>
      <c r="NL405" s="654"/>
      <c r="NM405" s="654"/>
      <c r="NN405" s="654"/>
      <c r="NO405" s="654"/>
      <c r="NP405" s="654"/>
      <c r="NQ405" s="654"/>
      <c r="NR405" s="654"/>
      <c r="NS405" s="654"/>
      <c r="NT405" s="654"/>
      <c r="NU405" s="654"/>
      <c r="NV405" s="654"/>
      <c r="NW405" s="654"/>
      <c r="NX405" s="654"/>
      <c r="NY405" s="654"/>
      <c r="NZ405" s="654"/>
      <c r="OA405" s="654"/>
      <c r="OB405" s="654"/>
      <c r="OC405" s="654"/>
      <c r="OD405" s="654"/>
      <c r="OE405" s="654"/>
      <c r="OF405" s="654"/>
      <c r="OG405" s="654"/>
      <c r="OH405" s="654"/>
      <c r="OI405" s="654"/>
      <c r="OJ405" s="654"/>
      <c r="OK405" s="654"/>
      <c r="OL405" s="654"/>
      <c r="OM405" s="654"/>
      <c r="ON405" s="654"/>
      <c r="OO405" s="654"/>
      <c r="OP405" s="654"/>
      <c r="OQ405" s="654"/>
      <c r="OR405" s="654"/>
      <c r="OS405" s="654"/>
      <c r="OT405" s="654"/>
      <c r="OU405" s="654"/>
      <c r="OV405" s="654"/>
      <c r="OW405" s="654"/>
      <c r="OX405" s="654"/>
      <c r="OY405" s="654"/>
      <c r="OZ405" s="654"/>
      <c r="PA405" s="654"/>
      <c r="PB405" s="654"/>
      <c r="PC405" s="654"/>
      <c r="PD405" s="654"/>
      <c r="PE405" s="654"/>
      <c r="PF405" s="654"/>
      <c r="PG405" s="654"/>
      <c r="PH405" s="654"/>
      <c r="PI405" s="654"/>
      <c r="PJ405" s="654"/>
      <c r="PK405" s="654"/>
      <c r="PL405" s="654"/>
      <c r="PM405" s="654"/>
      <c r="PN405" s="654"/>
      <c r="PO405" s="654"/>
      <c r="PP405" s="654"/>
      <c r="PQ405" s="654"/>
      <c r="PR405" s="654"/>
      <c r="PS405" s="654"/>
      <c r="PT405" s="654"/>
      <c r="PU405" s="654"/>
      <c r="PV405" s="654"/>
      <c r="PW405" s="654"/>
      <c r="PX405" s="654"/>
      <c r="PY405" s="654"/>
      <c r="PZ405" s="654"/>
      <c r="QA405" s="654"/>
      <c r="QB405" s="654"/>
      <c r="QC405" s="654"/>
      <c r="QD405" s="654"/>
      <c r="QE405" s="654"/>
      <c r="QF405" s="654"/>
      <c r="QG405" s="654"/>
      <c r="QH405" s="654"/>
      <c r="QI405" s="654"/>
      <c r="QJ405" s="654"/>
      <c r="QK405" s="654"/>
      <c r="QL405" s="654"/>
      <c r="QM405" s="654"/>
      <c r="QN405" s="654"/>
      <c r="QO405" s="654"/>
      <c r="QP405" s="654"/>
      <c r="QQ405" s="654"/>
      <c r="QR405" s="654"/>
      <c r="QS405" s="654"/>
      <c r="QT405" s="654"/>
      <c r="QU405" s="654"/>
      <c r="QV405" s="654"/>
      <c r="QW405" s="654"/>
      <c r="QX405" s="654"/>
      <c r="QY405" s="654"/>
      <c r="QZ405" s="654"/>
      <c r="RA405" s="654"/>
      <c r="RB405" s="654"/>
      <c r="RC405" s="654"/>
      <c r="RD405" s="654"/>
      <c r="RE405" s="654"/>
      <c r="RF405" s="654"/>
      <c r="RG405" s="654"/>
      <c r="RH405" s="654"/>
      <c r="RI405" s="654"/>
      <c r="RJ405" s="654"/>
      <c r="RK405" s="654"/>
      <c r="RL405" s="654"/>
      <c r="RM405" s="654"/>
      <c r="RN405" s="654"/>
      <c r="RO405" s="654"/>
      <c r="RP405" s="654"/>
      <c r="RQ405" s="654"/>
      <c r="RR405" s="654"/>
      <c r="RS405" s="654"/>
      <c r="RT405" s="654"/>
      <c r="RU405" s="654"/>
      <c r="RV405" s="654"/>
      <c r="RW405" s="654"/>
      <c r="RX405" s="654"/>
      <c r="RY405" s="654"/>
      <c r="RZ405" s="654"/>
      <c r="SA405" s="654"/>
      <c r="SB405" s="654"/>
      <c r="SC405" s="654"/>
      <c r="SD405" s="654"/>
      <c r="SE405" s="654"/>
      <c r="SF405" s="654"/>
      <c r="SG405" s="654"/>
      <c r="SH405" s="654"/>
      <c r="SI405" s="654"/>
      <c r="SJ405" s="654"/>
      <c r="SK405" s="654"/>
      <c r="SL405" s="654"/>
      <c r="SM405" s="654"/>
      <c r="SN405" s="654"/>
      <c r="SO405" s="654"/>
      <c r="SP405" s="654"/>
      <c r="SQ405" s="654"/>
      <c r="SR405" s="654"/>
      <c r="SS405" s="654"/>
      <c r="ST405" s="654"/>
      <c r="SU405" s="654"/>
      <c r="SV405" s="654"/>
      <c r="SW405" s="654"/>
      <c r="SX405" s="654"/>
      <c r="SY405" s="654"/>
      <c r="SZ405" s="654"/>
      <c r="TA405" s="654"/>
    </row>
    <row r="406" spans="3:521">
      <c r="C406" s="654"/>
      <c r="O406" s="654"/>
      <c r="P406" s="654"/>
      <c r="Q406" s="654"/>
      <c r="R406" s="654"/>
      <c r="S406" s="654"/>
      <c r="T406" s="654"/>
      <c r="U406" s="654"/>
      <c r="V406" s="654"/>
      <c r="W406" s="654"/>
      <c r="X406" s="654"/>
      <c r="Y406" s="654"/>
      <c r="Z406" s="654"/>
      <c r="AA406" s="654"/>
    </row>
    <row r="408" spans="3:521">
      <c r="C408" s="654"/>
      <c r="GE408" s="654"/>
      <c r="GF408" s="654"/>
      <c r="GG408" s="654"/>
      <c r="GH408" s="654"/>
      <c r="GI408" s="654"/>
      <c r="GJ408" s="654"/>
      <c r="GK408" s="654"/>
      <c r="GL408" s="654"/>
      <c r="GM408" s="654"/>
      <c r="GN408" s="654"/>
      <c r="GO408" s="654"/>
      <c r="GP408" s="654"/>
      <c r="GQ408" s="654"/>
      <c r="GR408" s="654"/>
      <c r="GS408" s="654"/>
      <c r="GT408" s="654"/>
      <c r="GU408" s="654"/>
      <c r="GV408" s="654"/>
      <c r="GW408" s="654"/>
      <c r="GX408" s="654"/>
      <c r="GY408" s="654"/>
      <c r="GZ408" s="654"/>
      <c r="HA408" s="654"/>
      <c r="HB408" s="654"/>
      <c r="HC408" s="654"/>
      <c r="HD408" s="654"/>
      <c r="HE408" s="654"/>
      <c r="HF408" s="654"/>
      <c r="HG408" s="654"/>
      <c r="HH408" s="654"/>
      <c r="HI408" s="654"/>
      <c r="HJ408" s="654"/>
      <c r="HK408" s="654"/>
      <c r="HL408" s="654"/>
      <c r="HM408" s="654"/>
      <c r="HN408" s="654"/>
      <c r="HO408" s="654"/>
      <c r="HP408" s="654"/>
      <c r="HQ408" s="654"/>
      <c r="HR408" s="654"/>
      <c r="HS408" s="654"/>
      <c r="HT408" s="654"/>
      <c r="HU408" s="654"/>
      <c r="HV408" s="654"/>
      <c r="HW408" s="654"/>
      <c r="HX408" s="654"/>
      <c r="HY408" s="654"/>
      <c r="HZ408" s="654"/>
      <c r="IA408" s="654"/>
      <c r="IB408" s="654"/>
      <c r="IC408" s="654"/>
      <c r="ID408" s="654"/>
      <c r="IE408" s="654"/>
      <c r="IF408" s="654"/>
      <c r="IG408" s="654"/>
      <c r="IH408" s="654"/>
      <c r="II408" s="654"/>
      <c r="IJ408" s="654"/>
      <c r="IK408" s="654"/>
      <c r="IL408" s="654"/>
      <c r="IM408" s="654"/>
      <c r="IN408" s="654"/>
      <c r="IO408" s="654"/>
      <c r="IP408" s="654"/>
      <c r="IQ408" s="654"/>
      <c r="IR408" s="654"/>
      <c r="IS408" s="654"/>
      <c r="IT408" s="654"/>
      <c r="IU408" s="654"/>
      <c r="IV408" s="654"/>
      <c r="IW408" s="654"/>
      <c r="IX408" s="654"/>
      <c r="IY408" s="654"/>
      <c r="IZ408" s="654"/>
      <c r="JA408" s="654"/>
      <c r="JB408" s="654"/>
      <c r="JC408" s="654"/>
      <c r="JD408" s="654"/>
      <c r="JE408" s="654"/>
      <c r="JF408" s="654"/>
      <c r="JG408" s="654"/>
      <c r="JH408" s="654"/>
      <c r="JI408" s="654"/>
      <c r="JJ408" s="654"/>
      <c r="JK408" s="654"/>
      <c r="JL408" s="654"/>
      <c r="JM408" s="654"/>
      <c r="JN408" s="654"/>
      <c r="JO408" s="654"/>
      <c r="JP408" s="654"/>
      <c r="JQ408" s="654"/>
      <c r="JR408" s="654"/>
      <c r="JS408" s="654"/>
      <c r="JT408" s="654"/>
      <c r="JU408" s="654"/>
      <c r="JV408" s="654"/>
      <c r="JW408" s="654"/>
      <c r="JX408" s="654"/>
      <c r="JY408" s="654"/>
      <c r="JZ408" s="654"/>
      <c r="KA408" s="654"/>
      <c r="KB408" s="654"/>
      <c r="KC408" s="654"/>
      <c r="KD408" s="654"/>
      <c r="KE408" s="654"/>
      <c r="KF408" s="654"/>
      <c r="KG408" s="654"/>
      <c r="KH408" s="654"/>
      <c r="KI408" s="654"/>
      <c r="KJ408" s="654"/>
      <c r="KK408" s="654"/>
      <c r="KL408" s="654"/>
      <c r="KM408" s="654"/>
      <c r="KN408" s="654"/>
      <c r="KO408" s="654"/>
      <c r="KP408" s="654"/>
      <c r="KQ408" s="654"/>
      <c r="KR408" s="654"/>
      <c r="KS408" s="654"/>
      <c r="KT408" s="654"/>
      <c r="KU408" s="654"/>
      <c r="KV408" s="654"/>
      <c r="KW408" s="654"/>
      <c r="KX408" s="654"/>
      <c r="KY408" s="654"/>
      <c r="KZ408" s="654"/>
      <c r="LA408" s="654"/>
      <c r="LB408" s="654"/>
      <c r="LC408" s="654"/>
      <c r="LD408" s="654"/>
      <c r="LE408" s="654"/>
      <c r="LF408" s="654"/>
      <c r="LG408" s="654"/>
      <c r="LH408" s="654"/>
      <c r="LI408" s="654"/>
      <c r="LJ408" s="654"/>
      <c r="LK408" s="654"/>
      <c r="LL408" s="654"/>
      <c r="LM408" s="654"/>
      <c r="LN408" s="654"/>
      <c r="LO408" s="654"/>
      <c r="LP408" s="654"/>
      <c r="LQ408" s="654"/>
      <c r="LR408" s="654"/>
      <c r="LS408" s="654"/>
      <c r="LT408" s="654"/>
      <c r="LU408" s="654"/>
      <c r="LV408" s="654"/>
      <c r="LW408" s="654"/>
      <c r="LX408" s="654"/>
      <c r="LY408" s="654"/>
      <c r="LZ408" s="654"/>
      <c r="MA408" s="654"/>
      <c r="MB408" s="654"/>
      <c r="MC408" s="654"/>
      <c r="MD408" s="654"/>
      <c r="ME408" s="654"/>
      <c r="MF408" s="654"/>
      <c r="MG408" s="654"/>
      <c r="MH408" s="654"/>
      <c r="MI408" s="654"/>
      <c r="MJ408" s="654"/>
      <c r="MK408" s="654"/>
      <c r="ML408" s="654"/>
      <c r="MM408" s="654"/>
      <c r="MN408" s="654"/>
      <c r="MO408" s="654"/>
      <c r="MP408" s="654"/>
      <c r="MQ408" s="654"/>
      <c r="MR408" s="654"/>
      <c r="MS408" s="654"/>
      <c r="MT408" s="654"/>
      <c r="MU408" s="654"/>
      <c r="MV408" s="654"/>
      <c r="MW408" s="654"/>
      <c r="MX408" s="654"/>
      <c r="MY408" s="654"/>
      <c r="MZ408" s="654"/>
      <c r="NA408" s="654"/>
      <c r="NB408" s="654"/>
      <c r="NC408" s="654"/>
      <c r="ND408" s="654"/>
      <c r="NE408" s="654"/>
      <c r="NF408" s="654"/>
      <c r="NG408" s="654"/>
      <c r="NH408" s="654"/>
      <c r="NI408" s="654"/>
      <c r="NJ408" s="654"/>
      <c r="NK408" s="654"/>
      <c r="NL408" s="654"/>
      <c r="NM408" s="654"/>
      <c r="NN408" s="654"/>
      <c r="NO408" s="654"/>
      <c r="NP408" s="654"/>
      <c r="NQ408" s="654"/>
      <c r="NR408" s="654"/>
      <c r="NS408" s="654"/>
      <c r="NT408" s="654"/>
      <c r="NU408" s="654"/>
      <c r="NV408" s="654"/>
      <c r="NW408" s="654"/>
      <c r="NX408" s="654"/>
      <c r="NY408" s="654"/>
      <c r="NZ408" s="654"/>
      <c r="OA408" s="654"/>
      <c r="OB408" s="654"/>
      <c r="OC408" s="654"/>
      <c r="OD408" s="654"/>
      <c r="OE408" s="654"/>
      <c r="OF408" s="654"/>
      <c r="OG408" s="654"/>
      <c r="OH408" s="654"/>
      <c r="OI408" s="654"/>
      <c r="OJ408" s="654"/>
      <c r="OK408" s="654"/>
      <c r="OL408" s="654"/>
      <c r="OM408" s="654"/>
      <c r="ON408" s="654"/>
      <c r="OO408" s="654"/>
      <c r="OP408" s="654"/>
      <c r="OQ408" s="654"/>
      <c r="OR408" s="654"/>
      <c r="OS408" s="654"/>
      <c r="OT408" s="654"/>
      <c r="OU408" s="654"/>
      <c r="OV408" s="654"/>
      <c r="OW408" s="654"/>
      <c r="OX408" s="654"/>
      <c r="OY408" s="654"/>
      <c r="OZ408" s="654"/>
      <c r="PA408" s="654"/>
      <c r="PB408" s="654"/>
      <c r="PC408" s="654"/>
      <c r="PD408" s="654"/>
      <c r="PE408" s="654"/>
      <c r="PF408" s="654"/>
      <c r="PG408" s="654"/>
      <c r="PH408" s="654"/>
      <c r="PI408" s="654"/>
      <c r="PJ408" s="654"/>
      <c r="PK408" s="654"/>
      <c r="PL408" s="654"/>
      <c r="PM408" s="654"/>
      <c r="PN408" s="654"/>
      <c r="PO408" s="654"/>
      <c r="PP408" s="654"/>
      <c r="PQ408" s="654"/>
      <c r="PR408" s="654"/>
      <c r="PS408" s="654"/>
      <c r="PT408" s="654"/>
      <c r="PU408" s="654"/>
      <c r="PV408" s="654"/>
      <c r="PW408" s="654"/>
      <c r="PX408" s="654"/>
      <c r="PY408" s="654"/>
      <c r="PZ408" s="654"/>
      <c r="QA408" s="654"/>
      <c r="QB408" s="654"/>
      <c r="QC408" s="654"/>
      <c r="QD408" s="654"/>
      <c r="QE408" s="654"/>
      <c r="QF408" s="654"/>
      <c r="QG408" s="654"/>
      <c r="QH408" s="654"/>
      <c r="QI408" s="654"/>
      <c r="QJ408" s="654"/>
      <c r="QK408" s="654"/>
      <c r="QL408" s="654"/>
      <c r="QM408" s="654"/>
      <c r="QN408" s="654"/>
      <c r="QO408" s="654"/>
      <c r="QP408" s="654"/>
      <c r="QQ408" s="654"/>
      <c r="QR408" s="654"/>
      <c r="QS408" s="654"/>
      <c r="QT408" s="654"/>
      <c r="QU408" s="654"/>
      <c r="QV408" s="654"/>
      <c r="QW408" s="654"/>
      <c r="QX408" s="654"/>
      <c r="QY408" s="654"/>
      <c r="QZ408" s="654"/>
      <c r="RA408" s="654"/>
      <c r="RB408" s="654"/>
      <c r="RC408" s="654"/>
      <c r="RD408" s="654"/>
      <c r="RE408" s="654"/>
      <c r="RF408" s="654"/>
      <c r="RG408" s="654"/>
      <c r="RH408" s="654"/>
      <c r="RI408" s="654"/>
      <c r="RJ408" s="654"/>
      <c r="RK408" s="654"/>
      <c r="RL408" s="654"/>
      <c r="RM408" s="654"/>
      <c r="RN408" s="654"/>
      <c r="RO408" s="654"/>
      <c r="RP408" s="654"/>
      <c r="RQ408" s="654"/>
      <c r="RR408" s="654"/>
      <c r="RS408" s="654"/>
      <c r="RT408" s="654"/>
      <c r="RU408" s="654"/>
      <c r="RV408" s="654"/>
      <c r="RW408" s="654"/>
      <c r="RX408" s="654"/>
      <c r="RY408" s="654"/>
      <c r="RZ408" s="654"/>
      <c r="SA408" s="654"/>
      <c r="SB408" s="654"/>
      <c r="SC408" s="654"/>
      <c r="SD408" s="654"/>
      <c r="SE408" s="654"/>
      <c r="SF408" s="654"/>
      <c r="SG408" s="654"/>
      <c r="SH408" s="654"/>
      <c r="SI408" s="654"/>
      <c r="SJ408" s="654"/>
      <c r="SK408" s="654"/>
      <c r="SL408" s="654"/>
      <c r="SM408" s="654"/>
      <c r="SN408" s="654"/>
      <c r="SO408" s="654"/>
      <c r="SP408" s="654"/>
      <c r="SQ408" s="654"/>
      <c r="SR408" s="654"/>
      <c r="SS408" s="654"/>
      <c r="ST408" s="654"/>
      <c r="SU408" s="654"/>
      <c r="SV408" s="654"/>
      <c r="SW408" s="654"/>
      <c r="SX408" s="654"/>
      <c r="SY408" s="654"/>
      <c r="SZ408" s="654"/>
      <c r="TA408" s="654"/>
    </row>
    <row r="409" spans="3:521">
      <c r="C409" s="654"/>
      <c r="O409" s="654"/>
      <c r="P409" s="654"/>
      <c r="Q409" s="654"/>
      <c r="R409" s="654"/>
      <c r="S409" s="654"/>
      <c r="T409" s="654"/>
      <c r="U409" s="654"/>
      <c r="V409" s="654"/>
      <c r="W409" s="654"/>
      <c r="X409" s="654"/>
      <c r="Y409" s="654"/>
      <c r="Z409" s="654"/>
      <c r="AA409" s="654"/>
      <c r="LV409" s="654"/>
      <c r="LW409" s="654"/>
      <c r="LX409" s="654"/>
      <c r="LY409" s="654"/>
      <c r="LZ409" s="654"/>
      <c r="MA409" s="654"/>
      <c r="MB409" s="654"/>
      <c r="MC409" s="654"/>
      <c r="MD409" s="654"/>
      <c r="ME409" s="654"/>
      <c r="MF409" s="654"/>
      <c r="MG409" s="654"/>
      <c r="MH409" s="654"/>
      <c r="MI409" s="654"/>
      <c r="MJ409" s="654"/>
      <c r="MK409" s="654"/>
      <c r="ML409" s="654"/>
      <c r="MM409" s="654"/>
      <c r="MN409" s="654"/>
      <c r="MO409" s="654"/>
      <c r="MP409" s="654"/>
      <c r="MQ409" s="654"/>
      <c r="MR409" s="654"/>
      <c r="MS409" s="654"/>
      <c r="MT409" s="654"/>
      <c r="MU409" s="654"/>
      <c r="MV409" s="654"/>
      <c r="MW409" s="654"/>
      <c r="MX409" s="654"/>
      <c r="MY409" s="654"/>
      <c r="MZ409" s="654"/>
      <c r="NA409" s="654"/>
      <c r="NB409" s="654"/>
      <c r="NC409" s="654"/>
      <c r="ND409" s="654"/>
      <c r="NE409" s="654"/>
      <c r="NF409" s="654"/>
      <c r="NG409" s="654"/>
      <c r="NH409" s="654"/>
      <c r="NI409" s="654"/>
      <c r="NJ409" s="654"/>
      <c r="NK409" s="654"/>
      <c r="NL409" s="654"/>
      <c r="NM409" s="654"/>
      <c r="NN409" s="654"/>
      <c r="NO409" s="654"/>
      <c r="NP409" s="654"/>
      <c r="NQ409" s="654"/>
      <c r="NR409" s="654"/>
      <c r="NS409" s="654"/>
      <c r="NT409" s="654"/>
      <c r="NU409" s="654"/>
      <c r="NV409" s="654"/>
      <c r="NW409" s="654"/>
      <c r="NX409" s="654"/>
      <c r="NY409" s="654"/>
      <c r="NZ409" s="654"/>
      <c r="OA409" s="654"/>
      <c r="OB409" s="654"/>
      <c r="OC409" s="654"/>
      <c r="OD409" s="654"/>
      <c r="OE409" s="654"/>
      <c r="OF409" s="654"/>
      <c r="OG409" s="654"/>
      <c r="OH409" s="654"/>
      <c r="OI409" s="654"/>
      <c r="OJ409" s="654"/>
      <c r="OK409" s="654"/>
      <c r="OL409" s="654"/>
      <c r="OM409" s="654"/>
      <c r="ON409" s="654"/>
      <c r="OO409" s="654"/>
      <c r="OP409" s="654"/>
      <c r="OQ409" s="654"/>
      <c r="OR409" s="654"/>
      <c r="OS409" s="654"/>
      <c r="OT409" s="654"/>
      <c r="OU409" s="654"/>
      <c r="OV409" s="654"/>
      <c r="OW409" s="654"/>
      <c r="OX409" s="654"/>
      <c r="OY409" s="654"/>
      <c r="OZ409" s="654"/>
      <c r="PA409" s="654"/>
      <c r="PB409" s="654"/>
      <c r="PC409" s="654"/>
      <c r="PD409" s="654"/>
      <c r="PE409" s="654"/>
      <c r="PF409" s="654"/>
      <c r="PG409" s="654"/>
      <c r="PH409" s="654"/>
      <c r="PI409" s="654"/>
      <c r="PJ409" s="654"/>
      <c r="PK409" s="654"/>
      <c r="PL409" s="654"/>
      <c r="PM409" s="654"/>
      <c r="PN409" s="654"/>
      <c r="PO409" s="654"/>
      <c r="PP409" s="654"/>
      <c r="PQ409" s="654"/>
      <c r="PR409" s="654"/>
      <c r="PS409" s="654"/>
      <c r="PT409" s="654"/>
      <c r="PU409" s="654"/>
      <c r="PV409" s="654"/>
      <c r="PW409" s="654"/>
      <c r="PX409" s="654"/>
      <c r="PY409" s="654"/>
      <c r="PZ409" s="654"/>
      <c r="QA409" s="654"/>
      <c r="QB409" s="654"/>
      <c r="QC409" s="654"/>
      <c r="QD409" s="654"/>
      <c r="QE409" s="654"/>
      <c r="QF409" s="654"/>
      <c r="QG409" s="654"/>
      <c r="QH409" s="654"/>
      <c r="QI409" s="654"/>
      <c r="QJ409" s="654"/>
      <c r="QK409" s="654"/>
      <c r="QL409" s="654"/>
      <c r="QM409" s="654"/>
      <c r="QN409" s="654"/>
      <c r="QO409" s="654"/>
      <c r="QP409" s="654"/>
      <c r="QQ409" s="654"/>
      <c r="QR409" s="654"/>
      <c r="QS409" s="654"/>
      <c r="QT409" s="654"/>
      <c r="QU409" s="654"/>
      <c r="QV409" s="654"/>
      <c r="QW409" s="654"/>
      <c r="QX409" s="654"/>
      <c r="QY409" s="654"/>
      <c r="QZ409" s="654"/>
      <c r="RA409" s="654"/>
      <c r="RB409" s="654"/>
      <c r="RC409" s="654"/>
      <c r="RD409" s="654"/>
      <c r="RE409" s="654"/>
      <c r="RF409" s="654"/>
      <c r="RG409" s="654"/>
      <c r="RH409" s="654"/>
      <c r="RI409" s="654"/>
      <c r="RJ409" s="654"/>
      <c r="RK409" s="654"/>
      <c r="RL409" s="654"/>
      <c r="RM409" s="654"/>
      <c r="RN409" s="654"/>
      <c r="RO409" s="654"/>
      <c r="RP409" s="654"/>
      <c r="RQ409" s="654"/>
      <c r="RR409" s="654"/>
      <c r="RS409" s="654"/>
      <c r="RT409" s="654"/>
      <c r="RU409" s="654"/>
      <c r="RV409" s="654"/>
      <c r="RW409" s="654"/>
      <c r="RX409" s="654"/>
      <c r="RY409" s="654"/>
      <c r="RZ409" s="654"/>
      <c r="SA409" s="654"/>
      <c r="SB409" s="654"/>
      <c r="SC409" s="654"/>
      <c r="SD409" s="654"/>
      <c r="SE409" s="654"/>
      <c r="SF409" s="654"/>
      <c r="SG409" s="654"/>
      <c r="SH409" s="654"/>
      <c r="SI409" s="654"/>
      <c r="SJ409" s="654"/>
      <c r="SK409" s="654"/>
      <c r="SL409" s="654"/>
      <c r="SM409" s="654"/>
      <c r="SN409" s="654"/>
      <c r="SO409" s="654"/>
      <c r="SP409" s="654"/>
      <c r="SQ409" s="654"/>
      <c r="SR409" s="654"/>
      <c r="SS409" s="654"/>
      <c r="ST409" s="654"/>
      <c r="SU409" s="654"/>
      <c r="SV409" s="654"/>
      <c r="SW409" s="654"/>
      <c r="SX409" s="654"/>
      <c r="SY409" s="654"/>
      <c r="SZ409" s="654"/>
      <c r="TA409" s="654"/>
    </row>
    <row r="410" spans="3:521">
      <c r="C410" s="654"/>
      <c r="T410" s="654"/>
      <c r="U410" s="654"/>
      <c r="V410" s="654"/>
      <c r="W410" s="654"/>
      <c r="X410" s="654"/>
      <c r="Y410" s="654"/>
      <c r="Z410" s="654"/>
      <c r="AA410" s="654"/>
    </row>
    <row r="412" spans="3:521">
      <c r="C412" s="654"/>
      <c r="LV412" s="654"/>
      <c r="LW412" s="654"/>
      <c r="LX412" s="654"/>
      <c r="LY412" s="654"/>
      <c r="LZ412" s="654"/>
      <c r="MA412" s="654"/>
      <c r="MB412" s="654"/>
      <c r="MC412" s="654"/>
      <c r="MD412" s="654"/>
      <c r="ME412" s="654"/>
      <c r="MF412" s="654"/>
      <c r="MG412" s="654"/>
      <c r="MH412" s="654"/>
      <c r="MI412" s="654"/>
      <c r="MJ412" s="654"/>
      <c r="MK412" s="654"/>
      <c r="ML412" s="654"/>
      <c r="MM412" s="654"/>
      <c r="MN412" s="654"/>
      <c r="MO412" s="654"/>
      <c r="MP412" s="654"/>
      <c r="MQ412" s="654"/>
      <c r="MR412" s="654"/>
      <c r="MS412" s="654"/>
      <c r="MT412" s="654"/>
      <c r="MU412" s="654"/>
      <c r="MV412" s="654"/>
      <c r="MW412" s="654"/>
      <c r="MX412" s="654"/>
      <c r="MY412" s="654"/>
      <c r="MZ412" s="654"/>
      <c r="NA412" s="654"/>
      <c r="NB412" s="654"/>
      <c r="NC412" s="654"/>
      <c r="ND412" s="654"/>
      <c r="NE412" s="654"/>
      <c r="NF412" s="654"/>
      <c r="NG412" s="654"/>
      <c r="NH412" s="654"/>
      <c r="NI412" s="654"/>
      <c r="NJ412" s="654"/>
      <c r="NK412" s="654"/>
      <c r="NL412" s="654"/>
      <c r="NM412" s="654"/>
      <c r="NN412" s="654"/>
      <c r="NO412" s="654"/>
      <c r="NP412" s="654"/>
      <c r="NQ412" s="654"/>
      <c r="NR412" s="654"/>
      <c r="NS412" s="654"/>
      <c r="NT412" s="654"/>
      <c r="NU412" s="654"/>
      <c r="NV412" s="654"/>
      <c r="NW412" s="654"/>
      <c r="NX412" s="654"/>
      <c r="NY412" s="654"/>
      <c r="NZ412" s="654"/>
      <c r="OA412" s="654"/>
      <c r="OB412" s="654"/>
      <c r="OC412" s="654"/>
      <c r="OD412" s="654"/>
      <c r="OE412" s="654"/>
      <c r="OF412" s="654"/>
      <c r="OG412" s="654"/>
      <c r="OH412" s="654"/>
      <c r="OI412" s="654"/>
      <c r="OJ412" s="654"/>
      <c r="OK412" s="654"/>
      <c r="OL412" s="654"/>
      <c r="OM412" s="654"/>
      <c r="ON412" s="654"/>
      <c r="OO412" s="654"/>
      <c r="OP412" s="654"/>
      <c r="OQ412" s="654"/>
      <c r="OR412" s="654"/>
      <c r="OS412" s="654"/>
      <c r="OT412" s="654"/>
      <c r="OU412" s="654"/>
      <c r="OV412" s="654"/>
      <c r="OW412" s="654"/>
      <c r="OX412" s="654"/>
      <c r="OY412" s="654"/>
      <c r="OZ412" s="654"/>
      <c r="PA412" s="654"/>
      <c r="PB412" s="654"/>
      <c r="PC412" s="654"/>
      <c r="PD412" s="654"/>
      <c r="PE412" s="654"/>
      <c r="PF412" s="654"/>
      <c r="PG412" s="654"/>
      <c r="PH412" s="654"/>
      <c r="PI412" s="654"/>
      <c r="PJ412" s="654"/>
      <c r="PK412" s="654"/>
      <c r="PL412" s="654"/>
      <c r="PM412" s="654"/>
      <c r="PN412" s="654"/>
      <c r="PO412" s="654"/>
      <c r="PP412" s="654"/>
      <c r="PQ412" s="654"/>
      <c r="PR412" s="654"/>
      <c r="PS412" s="654"/>
      <c r="PT412" s="654"/>
      <c r="PU412" s="654"/>
      <c r="PV412" s="654"/>
      <c r="PW412" s="654"/>
      <c r="PX412" s="654"/>
      <c r="PY412" s="654"/>
      <c r="PZ412" s="654"/>
      <c r="QA412" s="654"/>
      <c r="QB412" s="654"/>
      <c r="QC412" s="654"/>
      <c r="QD412" s="654"/>
      <c r="QE412" s="654"/>
      <c r="QF412" s="654"/>
      <c r="QG412" s="654"/>
      <c r="QH412" s="654"/>
      <c r="QI412" s="654"/>
      <c r="QJ412" s="654"/>
      <c r="QK412" s="654"/>
      <c r="QL412" s="654"/>
      <c r="QM412" s="654"/>
      <c r="QN412" s="654"/>
      <c r="QO412" s="654"/>
      <c r="QP412" s="654"/>
      <c r="QQ412" s="654"/>
      <c r="QR412" s="654"/>
      <c r="QS412" s="654"/>
      <c r="QT412" s="654"/>
      <c r="QU412" s="654"/>
      <c r="QV412" s="654"/>
      <c r="QW412" s="654"/>
      <c r="QX412" s="654"/>
      <c r="QY412" s="654"/>
      <c r="QZ412" s="654"/>
      <c r="RA412" s="654"/>
      <c r="RB412" s="654"/>
      <c r="RC412" s="654"/>
      <c r="RD412" s="654"/>
      <c r="RE412" s="654"/>
      <c r="RF412" s="654"/>
      <c r="RG412" s="654"/>
      <c r="RH412" s="654"/>
      <c r="RI412" s="654"/>
      <c r="RJ412" s="654"/>
      <c r="RK412" s="654"/>
      <c r="RL412" s="654"/>
      <c r="RM412" s="654"/>
      <c r="RN412" s="654"/>
      <c r="RO412" s="654"/>
      <c r="RP412" s="654"/>
      <c r="RQ412" s="654"/>
      <c r="RR412" s="654"/>
      <c r="RS412" s="654"/>
      <c r="RT412" s="654"/>
      <c r="RU412" s="654"/>
      <c r="RV412" s="654"/>
      <c r="RW412" s="654"/>
      <c r="RX412" s="654"/>
      <c r="RY412" s="654"/>
      <c r="RZ412" s="654"/>
      <c r="SA412" s="654"/>
      <c r="SB412" s="654"/>
      <c r="SC412" s="654"/>
      <c r="SD412" s="654"/>
      <c r="SE412" s="654"/>
      <c r="SF412" s="654"/>
      <c r="SG412" s="654"/>
      <c r="SH412" s="654"/>
      <c r="SI412" s="654"/>
      <c r="SJ412" s="654"/>
      <c r="SK412" s="654"/>
      <c r="SL412" s="654"/>
      <c r="SM412" s="654"/>
      <c r="SN412" s="654"/>
      <c r="SO412" s="654"/>
      <c r="SP412" s="654"/>
      <c r="SQ412" s="654"/>
      <c r="SR412" s="654"/>
      <c r="SS412" s="654"/>
      <c r="ST412" s="654"/>
      <c r="SU412" s="654"/>
      <c r="SV412" s="654"/>
      <c r="SW412" s="654"/>
      <c r="SX412" s="654"/>
      <c r="SY412" s="654"/>
      <c r="SZ412" s="654"/>
      <c r="TA412" s="654"/>
    </row>
    <row r="413" spans="3:521">
      <c r="C413" s="654"/>
      <c r="T413" s="654"/>
      <c r="U413" s="654"/>
      <c r="V413" s="654"/>
      <c r="W413" s="654"/>
      <c r="X413" s="654"/>
      <c r="Y413" s="654"/>
      <c r="Z413" s="654"/>
      <c r="AA413" s="654"/>
      <c r="JB413" s="654"/>
      <c r="JC413" s="654"/>
      <c r="JD413" s="654"/>
      <c r="JE413" s="654"/>
      <c r="JF413" s="654"/>
      <c r="JG413" s="654"/>
      <c r="JH413" s="654"/>
      <c r="JI413" s="654"/>
      <c r="JJ413" s="654"/>
      <c r="JK413" s="654"/>
      <c r="JL413" s="654"/>
      <c r="JM413" s="654"/>
      <c r="JN413" s="654"/>
      <c r="JO413" s="654"/>
      <c r="JP413" s="654"/>
      <c r="JQ413" s="654"/>
      <c r="JR413" s="654"/>
      <c r="JS413" s="654"/>
      <c r="JT413" s="654"/>
      <c r="JU413" s="654"/>
      <c r="JV413" s="654"/>
      <c r="JW413" s="654"/>
      <c r="JX413" s="654"/>
      <c r="JY413" s="654"/>
      <c r="JZ413" s="654"/>
      <c r="KA413" s="654"/>
      <c r="KB413" s="654"/>
      <c r="KC413" s="654"/>
      <c r="KD413" s="654"/>
      <c r="KE413" s="654"/>
      <c r="KF413" s="654"/>
      <c r="KG413" s="654"/>
      <c r="KH413" s="654"/>
      <c r="KI413" s="654"/>
      <c r="KJ413" s="654"/>
      <c r="KK413" s="654"/>
      <c r="KL413" s="654"/>
      <c r="KM413" s="654"/>
      <c r="KN413" s="654"/>
      <c r="KO413" s="654"/>
      <c r="KP413" s="654"/>
      <c r="KQ413" s="654"/>
      <c r="KR413" s="654"/>
      <c r="KS413" s="654"/>
      <c r="KT413" s="654"/>
      <c r="KU413" s="654"/>
      <c r="KV413" s="654"/>
      <c r="KW413" s="654"/>
      <c r="KX413" s="654"/>
      <c r="KY413" s="654"/>
      <c r="KZ413" s="654"/>
      <c r="LA413" s="654"/>
      <c r="LB413" s="654"/>
      <c r="LC413" s="654"/>
      <c r="LD413" s="654"/>
      <c r="LE413" s="654"/>
      <c r="LF413" s="654"/>
      <c r="LG413" s="654"/>
      <c r="LH413" s="654"/>
      <c r="LI413" s="654"/>
      <c r="LJ413" s="654"/>
      <c r="LK413" s="654"/>
      <c r="LL413" s="654"/>
      <c r="LM413" s="654"/>
      <c r="LN413" s="654"/>
      <c r="LO413" s="654"/>
      <c r="LP413" s="654"/>
      <c r="LQ413" s="654"/>
      <c r="LR413" s="654"/>
      <c r="LS413" s="654"/>
      <c r="LT413" s="654"/>
      <c r="LU413" s="654"/>
      <c r="LV413" s="654"/>
      <c r="LW413" s="654"/>
      <c r="LX413" s="654"/>
      <c r="LY413" s="654"/>
      <c r="LZ413" s="654"/>
      <c r="MA413" s="654"/>
      <c r="MB413" s="654"/>
      <c r="MC413" s="654"/>
      <c r="MD413" s="654"/>
      <c r="ME413" s="654"/>
      <c r="MF413" s="654"/>
      <c r="MG413" s="654"/>
      <c r="MH413" s="654"/>
      <c r="MI413" s="654"/>
      <c r="MJ413" s="654"/>
      <c r="MK413" s="654"/>
      <c r="ML413" s="654"/>
      <c r="MM413" s="654"/>
      <c r="MN413" s="654"/>
      <c r="MO413" s="654"/>
      <c r="MP413" s="654"/>
      <c r="MQ413" s="654"/>
      <c r="MR413" s="654"/>
      <c r="MS413" s="654"/>
      <c r="MT413" s="654"/>
      <c r="MU413" s="654"/>
      <c r="MV413" s="654"/>
      <c r="MW413" s="654"/>
      <c r="MX413" s="654"/>
      <c r="MY413" s="654"/>
      <c r="MZ413" s="654"/>
      <c r="NA413" s="654"/>
      <c r="NB413" s="654"/>
      <c r="NC413" s="654"/>
      <c r="ND413" s="654"/>
      <c r="NE413" s="654"/>
      <c r="NF413" s="654"/>
      <c r="NG413" s="654"/>
      <c r="NH413" s="654"/>
      <c r="NI413" s="654"/>
      <c r="NJ413" s="654"/>
      <c r="NK413" s="654"/>
      <c r="NL413" s="654"/>
      <c r="NM413" s="654"/>
      <c r="NN413" s="654"/>
      <c r="NO413" s="654"/>
      <c r="NP413" s="654"/>
      <c r="NQ413" s="654"/>
      <c r="NR413" s="654"/>
      <c r="NS413" s="654"/>
      <c r="NT413" s="654"/>
      <c r="NU413" s="654"/>
      <c r="NV413" s="654"/>
      <c r="NW413" s="654"/>
      <c r="NX413" s="654"/>
      <c r="NY413" s="654"/>
      <c r="NZ413" s="654"/>
      <c r="OA413" s="654"/>
      <c r="OB413" s="654"/>
      <c r="OC413" s="654"/>
      <c r="OD413" s="654"/>
      <c r="OE413" s="654"/>
      <c r="OF413" s="654"/>
      <c r="OG413" s="654"/>
      <c r="OH413" s="654"/>
      <c r="OI413" s="654"/>
      <c r="OJ413" s="654"/>
      <c r="OK413" s="654"/>
      <c r="OL413" s="654"/>
      <c r="OM413" s="654"/>
      <c r="ON413" s="654"/>
      <c r="OO413" s="654"/>
      <c r="OP413" s="654"/>
      <c r="OQ413" s="654"/>
      <c r="OR413" s="654"/>
      <c r="OS413" s="654"/>
      <c r="OT413" s="654"/>
      <c r="OU413" s="654"/>
      <c r="OV413" s="654"/>
      <c r="OW413" s="654"/>
      <c r="OX413" s="654"/>
      <c r="OY413" s="654"/>
      <c r="OZ413" s="654"/>
      <c r="PA413" s="654"/>
      <c r="PB413" s="654"/>
      <c r="PC413" s="654"/>
      <c r="PD413" s="654"/>
      <c r="PE413" s="654"/>
      <c r="PF413" s="654"/>
      <c r="PG413" s="654"/>
      <c r="PH413" s="654"/>
      <c r="PI413" s="654"/>
      <c r="PJ413" s="654"/>
      <c r="PK413" s="654"/>
      <c r="PL413" s="654"/>
      <c r="PM413" s="654"/>
      <c r="PN413" s="654"/>
      <c r="PO413" s="654"/>
      <c r="PP413" s="654"/>
      <c r="PQ413" s="654"/>
      <c r="PR413" s="654"/>
      <c r="PS413" s="654"/>
      <c r="PT413" s="654"/>
      <c r="PU413" s="654"/>
      <c r="PV413" s="654"/>
      <c r="PW413" s="654"/>
      <c r="PX413" s="654"/>
      <c r="PY413" s="654"/>
      <c r="PZ413" s="654"/>
      <c r="QA413" s="654"/>
      <c r="QB413" s="654"/>
      <c r="QC413" s="654"/>
      <c r="QD413" s="654"/>
      <c r="QE413" s="654"/>
      <c r="QF413" s="654"/>
      <c r="QG413" s="654"/>
      <c r="QH413" s="654"/>
      <c r="QI413" s="654"/>
      <c r="QJ413" s="654"/>
      <c r="QK413" s="654"/>
      <c r="QL413" s="654"/>
      <c r="QM413" s="654"/>
      <c r="QN413" s="654"/>
      <c r="QO413" s="654"/>
      <c r="QP413" s="654"/>
      <c r="QQ413" s="654"/>
      <c r="QR413" s="654"/>
      <c r="QS413" s="654"/>
      <c r="QT413" s="654"/>
      <c r="QU413" s="654"/>
      <c r="QV413" s="654"/>
      <c r="QW413" s="654"/>
      <c r="QX413" s="654"/>
      <c r="QY413" s="654"/>
      <c r="QZ413" s="654"/>
      <c r="RA413" s="654"/>
      <c r="RB413" s="654"/>
      <c r="RC413" s="654"/>
      <c r="RD413" s="654"/>
      <c r="RE413" s="654"/>
      <c r="RF413" s="654"/>
      <c r="RG413" s="654"/>
      <c r="RH413" s="654"/>
      <c r="RI413" s="654"/>
      <c r="RJ413" s="654"/>
      <c r="RK413" s="654"/>
      <c r="RL413" s="654"/>
      <c r="RM413" s="654"/>
      <c r="RN413" s="654"/>
      <c r="RO413" s="654"/>
      <c r="RP413" s="654"/>
      <c r="RQ413" s="654"/>
      <c r="RR413" s="654"/>
      <c r="RS413" s="654"/>
      <c r="RT413" s="654"/>
      <c r="RU413" s="654"/>
      <c r="RV413" s="654"/>
      <c r="RW413" s="654"/>
      <c r="RX413" s="654"/>
      <c r="RY413" s="654"/>
      <c r="RZ413" s="654"/>
      <c r="SA413" s="654"/>
      <c r="SB413" s="654"/>
      <c r="SC413" s="654"/>
      <c r="SD413" s="654"/>
      <c r="SE413" s="654"/>
      <c r="SF413" s="654"/>
      <c r="SG413" s="654"/>
      <c r="SH413" s="654"/>
      <c r="SI413" s="654"/>
      <c r="SJ413" s="654"/>
      <c r="SK413" s="654"/>
      <c r="SL413" s="654"/>
      <c r="SM413" s="654"/>
      <c r="SN413" s="654"/>
      <c r="SO413" s="654"/>
      <c r="SP413" s="654"/>
      <c r="SQ413" s="654"/>
      <c r="SR413" s="654"/>
      <c r="SS413" s="654"/>
      <c r="ST413" s="654"/>
      <c r="SU413" s="654"/>
      <c r="SV413" s="654"/>
      <c r="SW413" s="654"/>
      <c r="SX413" s="654"/>
      <c r="SY413" s="654"/>
      <c r="SZ413" s="654"/>
      <c r="TA413" s="654"/>
    </row>
    <row r="414" spans="3:521">
      <c r="C414" s="654"/>
      <c r="R414" s="654"/>
      <c r="S414" s="654"/>
      <c r="T414" s="654"/>
      <c r="U414" s="654"/>
      <c r="V414" s="654"/>
      <c r="W414" s="654"/>
      <c r="X414" s="654"/>
      <c r="Y414" s="654"/>
      <c r="Z414" s="654"/>
      <c r="AA414" s="654"/>
    </row>
    <row r="416" spans="3:521">
      <c r="C416" s="654"/>
      <c r="JD416" s="654"/>
      <c r="JE416" s="654"/>
      <c r="JF416" s="654"/>
      <c r="JG416" s="654"/>
      <c r="JH416" s="654"/>
      <c r="JI416" s="654"/>
      <c r="JJ416" s="654"/>
      <c r="JK416" s="654"/>
      <c r="JL416" s="654"/>
      <c r="JM416" s="654"/>
      <c r="JN416" s="654"/>
      <c r="JO416" s="654"/>
      <c r="JP416" s="654"/>
      <c r="JQ416" s="654"/>
      <c r="JR416" s="654"/>
      <c r="JS416" s="654"/>
      <c r="JT416" s="654"/>
      <c r="JU416" s="654"/>
      <c r="JV416" s="654"/>
      <c r="JW416" s="654"/>
      <c r="JX416" s="654"/>
      <c r="JY416" s="654"/>
      <c r="JZ416" s="654"/>
      <c r="KA416" s="654"/>
      <c r="KB416" s="654"/>
      <c r="KC416" s="654"/>
      <c r="KD416" s="654"/>
      <c r="KE416" s="654"/>
      <c r="KF416" s="654"/>
      <c r="KG416" s="654"/>
      <c r="KH416" s="654"/>
      <c r="KI416" s="654"/>
      <c r="KJ416" s="654"/>
      <c r="KK416" s="654"/>
      <c r="KL416" s="654"/>
      <c r="KM416" s="654"/>
      <c r="KN416" s="654"/>
      <c r="KO416" s="654"/>
      <c r="KP416" s="654"/>
      <c r="KQ416" s="654"/>
      <c r="KR416" s="654"/>
      <c r="KS416" s="654"/>
      <c r="KT416" s="654"/>
      <c r="KU416" s="654"/>
      <c r="KV416" s="654"/>
      <c r="KW416" s="654"/>
      <c r="KX416" s="654"/>
      <c r="KY416" s="654"/>
      <c r="KZ416" s="654"/>
      <c r="LA416" s="654"/>
      <c r="LB416" s="654"/>
      <c r="LC416" s="654"/>
      <c r="LD416" s="654"/>
      <c r="LE416" s="654"/>
      <c r="LF416" s="654"/>
      <c r="LG416" s="654"/>
      <c r="LH416" s="654"/>
      <c r="LI416" s="654"/>
      <c r="LJ416" s="654"/>
      <c r="LK416" s="654"/>
      <c r="LL416" s="654"/>
      <c r="LM416" s="654"/>
      <c r="LN416" s="654"/>
      <c r="LO416" s="654"/>
      <c r="LP416" s="654"/>
      <c r="LQ416" s="654"/>
      <c r="LR416" s="654"/>
      <c r="LS416" s="654"/>
      <c r="LT416" s="654"/>
      <c r="LU416" s="654"/>
      <c r="LV416" s="654"/>
      <c r="LW416" s="654"/>
      <c r="LX416" s="654"/>
      <c r="LY416" s="654"/>
      <c r="LZ416" s="654"/>
      <c r="MA416" s="654"/>
      <c r="MB416" s="654"/>
      <c r="MC416" s="654"/>
      <c r="MD416" s="654"/>
      <c r="ME416" s="654"/>
      <c r="MF416" s="654"/>
      <c r="MG416" s="654"/>
      <c r="MH416" s="654"/>
      <c r="MI416" s="654"/>
      <c r="MJ416" s="654"/>
      <c r="MK416" s="654"/>
      <c r="ML416" s="654"/>
      <c r="MM416" s="654"/>
      <c r="MN416" s="654"/>
      <c r="MO416" s="654"/>
      <c r="MP416" s="654"/>
      <c r="MQ416" s="654"/>
      <c r="MR416" s="654"/>
      <c r="MS416" s="654"/>
      <c r="MT416" s="654"/>
      <c r="MU416" s="654"/>
      <c r="MV416" s="654"/>
      <c r="MW416" s="654"/>
      <c r="MX416" s="654"/>
      <c r="MY416" s="654"/>
      <c r="MZ416" s="654"/>
      <c r="NA416" s="654"/>
      <c r="NB416" s="654"/>
      <c r="NC416" s="654"/>
      <c r="ND416" s="654"/>
      <c r="NE416" s="654"/>
      <c r="NF416" s="654"/>
      <c r="NG416" s="654"/>
      <c r="NH416" s="654"/>
      <c r="NI416" s="654"/>
      <c r="NJ416" s="654"/>
      <c r="NK416" s="654"/>
      <c r="NL416" s="654"/>
      <c r="NM416" s="654"/>
      <c r="NN416" s="654"/>
      <c r="NO416" s="654"/>
      <c r="NP416" s="654"/>
      <c r="NQ416" s="654"/>
      <c r="NR416" s="654"/>
      <c r="NS416" s="654"/>
      <c r="NT416" s="654"/>
      <c r="NU416" s="654"/>
      <c r="NV416" s="654"/>
      <c r="NW416" s="654"/>
      <c r="NX416" s="654"/>
      <c r="NY416" s="654"/>
      <c r="NZ416" s="654"/>
      <c r="OA416" s="654"/>
      <c r="OB416" s="654"/>
      <c r="OC416" s="654"/>
      <c r="OD416" s="654"/>
      <c r="OE416" s="654"/>
      <c r="OF416" s="654"/>
      <c r="OG416" s="654"/>
      <c r="OH416" s="654"/>
      <c r="OI416" s="654"/>
      <c r="OJ416" s="654"/>
      <c r="OK416" s="654"/>
      <c r="OL416" s="654"/>
      <c r="OM416" s="654"/>
      <c r="ON416" s="654"/>
      <c r="OO416" s="654"/>
      <c r="OP416" s="654"/>
      <c r="OQ416" s="654"/>
      <c r="OR416" s="654"/>
      <c r="OS416" s="654"/>
      <c r="OT416" s="654"/>
      <c r="OU416" s="654"/>
      <c r="OV416" s="654"/>
      <c r="OW416" s="654"/>
      <c r="OX416" s="654"/>
      <c r="OY416" s="654"/>
      <c r="OZ416" s="654"/>
      <c r="PA416" s="654"/>
      <c r="PB416" s="654"/>
      <c r="PC416" s="654"/>
      <c r="PD416" s="654"/>
      <c r="PE416" s="654"/>
      <c r="PF416" s="654"/>
      <c r="PG416" s="654"/>
      <c r="PH416" s="654"/>
      <c r="PI416" s="654"/>
      <c r="PJ416" s="654"/>
      <c r="PK416" s="654"/>
      <c r="PL416" s="654"/>
      <c r="PM416" s="654"/>
      <c r="PN416" s="654"/>
      <c r="PO416" s="654"/>
      <c r="PP416" s="654"/>
      <c r="PQ416" s="654"/>
      <c r="PR416" s="654"/>
      <c r="PS416" s="654"/>
      <c r="PT416" s="654"/>
      <c r="PU416" s="654"/>
      <c r="PV416" s="654"/>
      <c r="PW416" s="654"/>
      <c r="PX416" s="654"/>
      <c r="PY416" s="654"/>
      <c r="PZ416" s="654"/>
      <c r="QA416" s="654"/>
      <c r="QB416" s="654"/>
      <c r="QC416" s="654"/>
      <c r="QD416" s="654"/>
      <c r="QE416" s="654"/>
      <c r="QF416" s="654"/>
      <c r="QG416" s="654"/>
      <c r="QH416" s="654"/>
      <c r="QI416" s="654"/>
      <c r="QJ416" s="654"/>
      <c r="QK416" s="654"/>
      <c r="QL416" s="654"/>
      <c r="QM416" s="654"/>
      <c r="QN416" s="654"/>
      <c r="QO416" s="654"/>
      <c r="QP416" s="654"/>
      <c r="QQ416" s="654"/>
      <c r="QR416" s="654"/>
      <c r="QS416" s="654"/>
      <c r="QT416" s="654"/>
      <c r="QU416" s="654"/>
      <c r="QV416" s="654"/>
      <c r="QW416" s="654"/>
      <c r="QX416" s="654"/>
      <c r="QY416" s="654"/>
      <c r="QZ416" s="654"/>
      <c r="RA416" s="654"/>
      <c r="RB416" s="654"/>
      <c r="RC416" s="654"/>
      <c r="RD416" s="654"/>
      <c r="RE416" s="654"/>
      <c r="RF416" s="654"/>
      <c r="RG416" s="654"/>
      <c r="RH416" s="654"/>
      <c r="RI416" s="654"/>
      <c r="RJ416" s="654"/>
      <c r="RK416" s="654"/>
      <c r="RL416" s="654"/>
      <c r="RM416" s="654"/>
      <c r="RN416" s="654"/>
      <c r="RO416" s="654"/>
      <c r="RP416" s="654"/>
      <c r="RQ416" s="654"/>
      <c r="RR416" s="654"/>
      <c r="RS416" s="654"/>
      <c r="RT416" s="654"/>
      <c r="RU416" s="654"/>
      <c r="RV416" s="654"/>
      <c r="RW416" s="654"/>
      <c r="RX416" s="654"/>
      <c r="RY416" s="654"/>
      <c r="RZ416" s="654"/>
      <c r="SA416" s="654"/>
      <c r="SB416" s="654"/>
      <c r="SC416" s="654"/>
      <c r="SD416" s="654"/>
      <c r="SE416" s="654"/>
      <c r="SF416" s="654"/>
      <c r="SG416" s="654"/>
      <c r="SH416" s="654"/>
      <c r="SI416" s="654"/>
      <c r="SJ416" s="654"/>
      <c r="SK416" s="654"/>
      <c r="SL416" s="654"/>
      <c r="SM416" s="654"/>
      <c r="SN416" s="654"/>
      <c r="SO416" s="654"/>
      <c r="SP416" s="654"/>
      <c r="SQ416" s="654"/>
      <c r="SR416" s="654"/>
      <c r="SS416" s="654"/>
      <c r="ST416" s="654"/>
      <c r="SU416" s="654"/>
      <c r="SV416" s="654"/>
      <c r="SW416" s="654"/>
      <c r="SX416" s="654"/>
      <c r="SY416" s="654"/>
      <c r="SZ416" s="654"/>
      <c r="TA416" s="654"/>
    </row>
    <row r="417" spans="3:27">
      <c r="C417" s="654"/>
      <c r="R417" s="654"/>
      <c r="S417" s="654"/>
      <c r="T417" s="654"/>
      <c r="U417" s="654"/>
      <c r="V417" s="654"/>
      <c r="W417" s="654"/>
      <c r="X417" s="654"/>
      <c r="Y417" s="654"/>
      <c r="Z417" s="654"/>
      <c r="AA417" s="654"/>
    </row>
  </sheetData>
  <autoFilter ref="A6:U79" xr:uid="{EBE865A7-182A-462D-BBC3-AF1328AD11B1}">
    <filterColumn colId="0" showButton="0"/>
  </autoFilter>
  <mergeCells count="84">
    <mergeCell ref="A55:B55"/>
    <mergeCell ref="A56:B56"/>
    <mergeCell ref="A57:B57"/>
    <mergeCell ref="A58:B58"/>
    <mergeCell ref="A32:B32"/>
    <mergeCell ref="A33:B33"/>
    <mergeCell ref="A8:B8"/>
    <mergeCell ref="A45:B45"/>
    <mergeCell ref="A46:B46"/>
    <mergeCell ref="H5:I5"/>
    <mergeCell ref="A15:B15"/>
    <mergeCell ref="A16:B16"/>
    <mergeCell ref="A17:B17"/>
    <mergeCell ref="A18:B18"/>
    <mergeCell ref="A7:B7"/>
    <mergeCell ref="A38:B38"/>
    <mergeCell ref="A29:B29"/>
    <mergeCell ref="A30:B30"/>
    <mergeCell ref="A31:B31"/>
    <mergeCell ref="A36:B36"/>
    <mergeCell ref="A37:B37"/>
    <mergeCell ref="A24:B24"/>
    <mergeCell ref="A67:B67"/>
    <mergeCell ref="A68:B68"/>
    <mergeCell ref="A44:B44"/>
    <mergeCell ref="A9:B9"/>
    <mergeCell ref="A10:B10"/>
    <mergeCell ref="A11:B11"/>
    <mergeCell ref="A12:B12"/>
    <mergeCell ref="A14:B14"/>
    <mergeCell ref="A13:B13"/>
    <mergeCell ref="A39:B39"/>
    <mergeCell ref="A40:B40"/>
    <mergeCell ref="A41:B41"/>
    <mergeCell ref="A42:B42"/>
    <mergeCell ref="A43:B43"/>
    <mergeCell ref="A34:B34"/>
    <mergeCell ref="A35:B35"/>
    <mergeCell ref="A64:B64"/>
    <mergeCell ref="A65:B65"/>
    <mergeCell ref="A47:B47"/>
    <mergeCell ref="A48:B48"/>
    <mergeCell ref="A66:B66"/>
    <mergeCell ref="A62:B62"/>
    <mergeCell ref="A63:B63"/>
    <mergeCell ref="A49:B49"/>
    <mergeCell ref="A50:B50"/>
    <mergeCell ref="A51:B51"/>
    <mergeCell ref="A52:B52"/>
    <mergeCell ref="A53:B53"/>
    <mergeCell ref="A59:B59"/>
    <mergeCell ref="A60:B60"/>
    <mergeCell ref="A61:B61"/>
    <mergeCell ref="A54:B54"/>
    <mergeCell ref="A1:A3"/>
    <mergeCell ref="B1:P3"/>
    <mergeCell ref="L5:L6"/>
    <mergeCell ref="M5:N5"/>
    <mergeCell ref="O5:P5"/>
    <mergeCell ref="K4:P4"/>
    <mergeCell ref="A5:B6"/>
    <mergeCell ref="C5:C6"/>
    <mergeCell ref="D5:D6"/>
    <mergeCell ref="E5:F5"/>
    <mergeCell ref="A25:B25"/>
    <mergeCell ref="A26:B26"/>
    <mergeCell ref="A27:B27"/>
    <mergeCell ref="A28:B28"/>
    <mergeCell ref="A19:B19"/>
    <mergeCell ref="A20:B20"/>
    <mergeCell ref="A21:B21"/>
    <mergeCell ref="A22:B22"/>
    <mergeCell ref="A23:B23"/>
    <mergeCell ref="N234:P234"/>
    <mergeCell ref="G234:I234"/>
    <mergeCell ref="A69:B69"/>
    <mergeCell ref="A70:B70"/>
    <mergeCell ref="A71:B71"/>
    <mergeCell ref="A72:B72"/>
    <mergeCell ref="A73:B73"/>
    <mergeCell ref="A74:B74"/>
    <mergeCell ref="A75:B75"/>
    <mergeCell ref="A77:B77"/>
    <mergeCell ref="A76:B76"/>
  </mergeCells>
  <dataValidations xWindow="127" yWindow="410"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77" xr:uid="{2C1E6EAD-5BC3-43C5-AD4A-9CE8FAE61E75}"/>
  </dataValidations>
  <pageMargins left="0.7" right="0.7" top="0.75" bottom="0.75" header="0.3" footer="0.3"/>
  <pageSetup scale="3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codeName="Sheet15">
    <tabColor theme="7" tint="0.79998168889431442"/>
  </sheetPr>
  <dimension ref="B1:Y42"/>
  <sheetViews>
    <sheetView topLeftCell="A4" zoomScale="70" zoomScaleNormal="70" workbookViewId="0">
      <selection activeCell="I23" sqref="I23:N23"/>
    </sheetView>
  </sheetViews>
  <sheetFormatPr defaultRowHeight="14.4"/>
  <cols>
    <col min="1" max="1" width="2.44140625" customWidth="1"/>
    <col min="2" max="7" width="13.5546875" customWidth="1"/>
    <col min="8" max="8" width="2.88671875" customWidth="1"/>
    <col min="9" max="14" width="15.6640625" customWidth="1"/>
    <col min="15" max="15" width="1.33203125" customWidth="1"/>
    <col min="16" max="21" width="15.6640625" customWidth="1"/>
  </cols>
  <sheetData>
    <row r="1" spans="2:25" s="566" customFormat="1" ht="32.25" customHeight="1">
      <c r="B1" s="658" t="s">
        <v>14</v>
      </c>
      <c r="C1" s="1471">
        <f>'Weekly Progress Report'!AG1</f>
        <v>46301</v>
      </c>
      <c r="D1" s="1471"/>
    </row>
    <row r="2" spans="2:25" ht="27.6" customHeight="1"/>
    <row r="3" spans="2:25" ht="15" thickBot="1"/>
    <row r="4" spans="2:25" s="483" customFormat="1" ht="45.75" customHeight="1" thickBot="1">
      <c r="B4" s="1472" t="s">
        <v>1541</v>
      </c>
      <c r="C4" s="1473"/>
      <c r="D4" s="1473"/>
      <c r="E4" s="1473"/>
      <c r="F4" s="1473"/>
      <c r="G4" s="1473"/>
      <c r="H4" s="1473"/>
      <c r="I4" s="1473"/>
      <c r="J4" s="1473"/>
      <c r="K4" s="1474"/>
      <c r="L4" s="1468" t="s">
        <v>1823</v>
      </c>
      <c r="M4" s="1469"/>
      <c r="N4" s="1469"/>
      <c r="O4" s="1469"/>
      <c r="P4" s="1469"/>
      <c r="Q4" s="1469"/>
      <c r="R4" s="1469"/>
      <c r="S4" s="1469"/>
      <c r="T4" s="1470"/>
      <c r="U4"/>
      <c r="V4"/>
      <c r="W4"/>
      <c r="X4"/>
      <c r="Y4"/>
    </row>
    <row r="5" spans="2:25">
      <c r="B5" s="118"/>
      <c r="K5" s="119"/>
      <c r="L5" s="118"/>
      <c r="T5" s="119"/>
    </row>
    <row r="6" spans="2:25">
      <c r="B6" s="118"/>
      <c r="K6" s="119"/>
      <c r="L6" s="118"/>
      <c r="T6" s="119"/>
    </row>
    <row r="7" spans="2:25">
      <c r="B7" s="118"/>
      <c r="K7" s="119"/>
      <c r="L7" s="118"/>
      <c r="T7" s="119"/>
    </row>
    <row r="8" spans="2:25">
      <c r="B8" s="118"/>
      <c r="K8" s="119"/>
      <c r="L8" s="118"/>
      <c r="T8" s="119"/>
    </row>
    <row r="9" spans="2:25">
      <c r="B9" s="118"/>
      <c r="K9" s="119"/>
      <c r="L9" s="118"/>
      <c r="T9" s="119"/>
    </row>
    <row r="10" spans="2:25">
      <c r="B10" s="118"/>
      <c r="K10" s="119"/>
      <c r="L10" s="118"/>
      <c r="T10" s="119"/>
    </row>
    <row r="11" spans="2:25">
      <c r="B11" s="118"/>
      <c r="K11" s="119"/>
      <c r="L11" s="118"/>
      <c r="T11" s="119"/>
    </row>
    <row r="12" spans="2:25">
      <c r="B12" s="118"/>
      <c r="K12" s="119"/>
      <c r="L12" s="118"/>
      <c r="T12" s="119"/>
    </row>
    <row r="13" spans="2:25">
      <c r="B13" s="118"/>
      <c r="K13" s="119"/>
      <c r="L13" s="118"/>
      <c r="T13" s="119"/>
    </row>
    <row r="14" spans="2:25">
      <c r="B14" s="118"/>
      <c r="K14" s="119"/>
      <c r="L14" s="118"/>
      <c r="T14" s="119"/>
    </row>
    <row r="15" spans="2:25">
      <c r="B15" s="118"/>
      <c r="K15" s="119"/>
      <c r="L15" s="118"/>
      <c r="T15" s="119"/>
    </row>
    <row r="16" spans="2:25">
      <c r="B16" s="118"/>
      <c r="K16" s="119"/>
      <c r="L16" s="118"/>
      <c r="T16" s="119"/>
    </row>
    <row r="17" spans="2:25">
      <c r="B17" s="118"/>
      <c r="K17" s="119"/>
      <c r="L17" s="118"/>
      <c r="T17" s="119"/>
    </row>
    <row r="18" spans="2:25">
      <c r="B18" s="118"/>
      <c r="K18" s="119"/>
      <c r="L18" s="118"/>
      <c r="T18" s="119"/>
    </row>
    <row r="19" spans="2:25">
      <c r="B19" s="118"/>
      <c r="K19" s="119"/>
      <c r="L19" s="118"/>
      <c r="T19" s="119"/>
    </row>
    <row r="20" spans="2:25">
      <c r="B20" s="118"/>
      <c r="K20" s="119"/>
      <c r="L20" s="118"/>
      <c r="T20" s="119"/>
    </row>
    <row r="21" spans="2:25" ht="15" thickBot="1">
      <c r="B21" s="149"/>
      <c r="C21" s="1149"/>
      <c r="D21" s="1149"/>
      <c r="E21" s="1149"/>
      <c r="F21" s="1149"/>
      <c r="G21" s="1149"/>
      <c r="H21" s="1149"/>
      <c r="I21" s="1149"/>
      <c r="J21" s="1149"/>
      <c r="K21" s="151"/>
      <c r="L21" s="149"/>
      <c r="M21" s="1149"/>
      <c r="N21" s="1149"/>
      <c r="O21" s="1149"/>
      <c r="P21" s="1149"/>
      <c r="Q21" s="1149"/>
      <c r="R21" s="1149"/>
      <c r="S21" s="1149"/>
      <c r="T21" s="151"/>
    </row>
    <row r="22" spans="2:25" ht="15" thickBot="1"/>
    <row r="23" spans="2:25" s="483" customFormat="1" ht="45" customHeight="1" thickBot="1">
      <c r="B23" s="1468" t="s">
        <v>1828</v>
      </c>
      <c r="C23" s="1469"/>
      <c r="D23" s="1469"/>
      <c r="E23" s="1469"/>
      <c r="F23" s="1469"/>
      <c r="G23" s="1470"/>
      <c r="I23" s="1468" t="s">
        <v>6065</v>
      </c>
      <c r="J23" s="1469"/>
      <c r="K23" s="1469"/>
      <c r="L23" s="1469"/>
      <c r="M23" s="1469"/>
      <c r="N23" s="1470"/>
      <c r="P23" s="1468" t="s">
        <v>1562</v>
      </c>
      <c r="Q23" s="1469"/>
      <c r="R23" s="1469"/>
      <c r="S23" s="1469"/>
      <c r="T23" s="1470"/>
      <c r="U23"/>
      <c r="V23"/>
      <c r="W23"/>
      <c r="X23"/>
      <c r="Y23"/>
    </row>
    <row r="24" spans="2:25">
      <c r="B24" s="115"/>
      <c r="C24" s="116"/>
      <c r="D24" s="116"/>
      <c r="E24" s="116"/>
      <c r="F24" s="116"/>
      <c r="G24" s="117"/>
      <c r="I24" s="115"/>
      <c r="J24" s="116"/>
      <c r="K24" s="116"/>
      <c r="L24" s="116"/>
      <c r="M24" s="116"/>
      <c r="N24" s="117"/>
      <c r="P24" s="115"/>
      <c r="Q24" s="116"/>
      <c r="R24" s="116"/>
      <c r="S24" s="116"/>
      <c r="T24" s="117"/>
    </row>
    <row r="25" spans="2:25">
      <c r="B25" s="118"/>
      <c r="G25" s="119"/>
      <c r="I25" s="118"/>
      <c r="N25" s="119"/>
      <c r="P25" s="118"/>
      <c r="T25" s="119"/>
    </row>
    <row r="26" spans="2:25">
      <c r="B26" s="118"/>
      <c r="G26" s="119"/>
      <c r="I26" s="118"/>
      <c r="N26" s="119"/>
      <c r="P26" s="118"/>
      <c r="T26" s="119"/>
    </row>
    <row r="27" spans="2:25">
      <c r="B27" s="118"/>
      <c r="G27" s="119"/>
      <c r="I27" s="118"/>
      <c r="N27" s="119"/>
      <c r="P27" s="118"/>
      <c r="T27" s="119"/>
    </row>
    <row r="28" spans="2:25">
      <c r="B28" s="118"/>
      <c r="G28" s="119"/>
      <c r="I28" s="118"/>
      <c r="N28" s="119"/>
      <c r="P28" s="118"/>
      <c r="T28" s="119"/>
    </row>
    <row r="29" spans="2:25">
      <c r="B29" s="118"/>
      <c r="G29" s="119"/>
      <c r="I29" s="118"/>
      <c r="N29" s="119"/>
      <c r="P29" s="118"/>
      <c r="T29" s="119"/>
    </row>
    <row r="30" spans="2:25">
      <c r="B30" s="118"/>
      <c r="G30" s="119"/>
      <c r="I30" s="118"/>
      <c r="N30" s="119"/>
      <c r="P30" s="118"/>
      <c r="T30" s="119"/>
    </row>
    <row r="31" spans="2:25">
      <c r="B31" s="118"/>
      <c r="G31" s="119"/>
      <c r="I31" s="118"/>
      <c r="N31" s="119"/>
      <c r="P31" s="118"/>
      <c r="T31" s="119"/>
    </row>
    <row r="32" spans="2:25">
      <c r="B32" s="118"/>
      <c r="G32" s="119"/>
      <c r="I32" s="118"/>
      <c r="N32" s="119"/>
      <c r="P32" s="118"/>
      <c r="T32" s="119"/>
    </row>
    <row r="33" spans="2:20">
      <c r="B33" s="118"/>
      <c r="G33" s="119"/>
      <c r="I33" s="118"/>
      <c r="N33" s="119"/>
      <c r="P33" s="118"/>
      <c r="T33" s="119"/>
    </row>
    <row r="34" spans="2:20">
      <c r="B34" s="118"/>
      <c r="G34" s="119"/>
      <c r="I34" s="118"/>
      <c r="N34" s="119"/>
      <c r="P34" s="118"/>
      <c r="T34" s="119"/>
    </row>
    <row r="35" spans="2:20">
      <c r="B35" s="118"/>
      <c r="G35" s="119"/>
      <c r="I35" s="118"/>
      <c r="N35" s="119"/>
      <c r="P35" s="118"/>
      <c r="T35" s="119"/>
    </row>
    <row r="36" spans="2:20">
      <c r="B36" s="118"/>
      <c r="G36" s="119"/>
      <c r="I36" s="118"/>
      <c r="N36" s="119"/>
      <c r="P36" s="118"/>
      <c r="T36" s="119"/>
    </row>
    <row r="37" spans="2:20">
      <c r="B37" s="118"/>
      <c r="G37" s="119"/>
      <c r="I37" s="118"/>
      <c r="N37" s="119"/>
      <c r="P37" s="118"/>
      <c r="T37" s="119"/>
    </row>
    <row r="38" spans="2:20">
      <c r="B38" s="118"/>
      <c r="G38" s="119"/>
      <c r="I38" s="118"/>
      <c r="N38" s="119"/>
      <c r="P38" s="118"/>
      <c r="T38" s="119"/>
    </row>
    <row r="39" spans="2:20">
      <c r="B39" s="118"/>
      <c r="G39" s="119"/>
      <c r="I39" s="118"/>
      <c r="N39" s="119"/>
      <c r="P39" s="118"/>
      <c r="T39" s="119"/>
    </row>
    <row r="40" spans="2:20" ht="15" thickBot="1">
      <c r="B40" s="149"/>
      <c r="C40" s="150"/>
      <c r="D40" s="150"/>
      <c r="E40" s="150"/>
      <c r="F40" s="150"/>
      <c r="G40" s="151"/>
      <c r="I40" s="149"/>
      <c r="J40" s="150"/>
      <c r="K40" s="150"/>
      <c r="L40" s="150"/>
      <c r="M40" s="1149"/>
      <c r="N40" s="151"/>
      <c r="P40" s="149"/>
      <c r="Q40" s="150"/>
      <c r="R40" s="150"/>
      <c r="S40" s="150"/>
      <c r="T40" s="151"/>
    </row>
    <row r="42" spans="2:20" ht="36" customHeight="1"/>
  </sheetData>
  <mergeCells count="6">
    <mergeCell ref="P23:T23"/>
    <mergeCell ref="B23:G23"/>
    <mergeCell ref="C1:D1"/>
    <mergeCell ref="I23:N23"/>
    <mergeCell ref="L4:T4"/>
    <mergeCell ref="B4:K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codeName="Sheet16">
    <tabColor rgb="FF2C6682"/>
    <pageSetUpPr fitToPage="1"/>
  </sheetPr>
  <dimension ref="A1:L2251"/>
  <sheetViews>
    <sheetView view="pageBreakPreview" zoomScale="55" zoomScaleNormal="70" zoomScaleSheetLayoutView="55" workbookViewId="0">
      <selection activeCell="C11" sqref="C11"/>
    </sheetView>
  </sheetViews>
  <sheetFormatPr defaultColWidth="9.109375" defaultRowHeight="21"/>
  <cols>
    <col min="1" max="1" width="27.88671875" style="954" customWidth="1"/>
    <col min="2" max="2" width="92.5546875" style="954" customWidth="1"/>
    <col min="3" max="3" width="68.6640625" style="954" customWidth="1"/>
    <col min="4" max="4" width="24.44140625" style="954" customWidth="1"/>
    <col min="5" max="5" width="96.44140625" style="954" customWidth="1"/>
    <col min="6" max="6" width="23" style="999" customWidth="1"/>
    <col min="7" max="7" width="25" style="1000" customWidth="1"/>
    <col min="8" max="8" width="24.5546875" style="1000" bestFit="1" customWidth="1"/>
    <col min="9" max="9" width="26.109375" style="893" customWidth="1"/>
    <col min="10" max="10" width="13" style="954" bestFit="1" customWidth="1"/>
    <col min="11" max="11" width="24" style="954" bestFit="1" customWidth="1"/>
    <col min="12" max="12" width="17.44140625" style="954" bestFit="1" customWidth="1"/>
    <col min="13" max="13" width="32.33203125" style="954" customWidth="1"/>
    <col min="14" max="16384" width="9.109375" style="954"/>
  </cols>
  <sheetData>
    <row r="1" spans="1:12">
      <c r="A1" s="1475"/>
      <c r="B1" s="1476"/>
      <c r="C1" s="1476"/>
      <c r="D1" s="1476"/>
      <c r="E1" s="1476"/>
      <c r="F1" s="1476"/>
      <c r="G1" s="1476"/>
      <c r="H1" s="1481"/>
      <c r="I1" s="886"/>
    </row>
    <row r="2" spans="1:12">
      <c r="A2" s="1479" t="s">
        <v>141</v>
      </c>
      <c r="B2" s="1480"/>
      <c r="C2" s="1482" t="str">
        <f>'General Information'!C3</f>
        <v>Development of Infrastructure for phase 1 of the Logistics area at the 2nd Industrial City in Dammam</v>
      </c>
      <c r="D2" s="1483"/>
      <c r="E2" s="1483"/>
      <c r="F2" s="1483"/>
      <c r="G2" s="1483"/>
      <c r="H2" s="1484"/>
      <c r="I2" s="586" t="s">
        <v>765</v>
      </c>
    </row>
    <row r="3" spans="1:12">
      <c r="A3" s="1479" t="s">
        <v>112</v>
      </c>
      <c r="B3" s="1485"/>
      <c r="C3" s="659" t="str">
        <f>'General Information'!C4</f>
        <v>DAM2-02-009</v>
      </c>
      <c r="D3" s="837" t="str">
        <f>'Weekly Progress Report'!B4</f>
        <v>DAM2-02-009</v>
      </c>
      <c r="E3" s="586" t="s">
        <v>764</v>
      </c>
      <c r="F3" s="1486">
        <f>Progress!C78</f>
        <v>198906162.60999998</v>
      </c>
      <c r="G3" s="1486"/>
      <c r="H3" s="1487"/>
      <c r="I3" s="588">
        <f>G2251</f>
        <v>77303417.848281041</v>
      </c>
    </row>
    <row r="4" spans="1:12">
      <c r="A4" s="1479" t="s">
        <v>763</v>
      </c>
      <c r="B4" s="1480"/>
      <c r="C4" s="985" t="s">
        <v>107</v>
      </c>
      <c r="D4" s="587">
        <f>G4-6</f>
        <v>46295</v>
      </c>
      <c r="E4" s="586" t="s">
        <v>762</v>
      </c>
      <c r="F4" s="986" t="s">
        <v>203</v>
      </c>
      <c r="G4" s="587">
        <f>'General Information'!L1</f>
        <v>46301</v>
      </c>
      <c r="H4" s="585"/>
      <c r="I4" s="987"/>
    </row>
    <row r="5" spans="1:12">
      <c r="A5" s="988"/>
      <c r="B5" s="989"/>
      <c r="C5" s="989"/>
      <c r="D5" s="989"/>
      <c r="E5" s="989"/>
      <c r="F5" s="990"/>
      <c r="G5" s="991"/>
      <c r="H5" s="991"/>
      <c r="I5" s="992"/>
    </row>
    <row r="6" spans="1:12" ht="42">
      <c r="A6" s="884" t="s">
        <v>761</v>
      </c>
      <c r="B6" s="884" t="s">
        <v>760</v>
      </c>
      <c r="C6" s="884" t="s">
        <v>759</v>
      </c>
      <c r="D6" s="884" t="s">
        <v>14</v>
      </c>
      <c r="E6" s="884" t="s">
        <v>758</v>
      </c>
      <c r="F6" s="946" t="s">
        <v>757</v>
      </c>
      <c r="G6" s="884" t="s">
        <v>756</v>
      </c>
      <c r="H6" s="885" t="s">
        <v>755</v>
      </c>
      <c r="I6" s="886" t="s">
        <v>754</v>
      </c>
    </row>
    <row r="7" spans="1:12">
      <c r="A7" s="586"/>
      <c r="B7" s="887"/>
      <c r="C7" s="887"/>
      <c r="D7" s="888"/>
      <c r="E7" s="887"/>
      <c r="F7" s="947"/>
      <c r="G7" s="887"/>
      <c r="H7" s="889"/>
      <c r="I7" s="887"/>
      <c r="K7" s="890">
        <f>I3/'Invoice Log'!E4</f>
        <v>0.38864264854303021</v>
      </c>
    </row>
    <row r="8" spans="1:12" s="944" customFormat="1" ht="42">
      <c r="A8" s="940" t="s">
        <v>1940</v>
      </c>
      <c r="B8" s="940" t="s">
        <v>1941</v>
      </c>
      <c r="C8" s="940" t="s">
        <v>1942</v>
      </c>
      <c r="D8" s="941">
        <v>45998</v>
      </c>
      <c r="E8" s="940" t="s">
        <v>1943</v>
      </c>
      <c r="F8" s="945">
        <v>7.9020000000000001</v>
      </c>
      <c r="G8" s="940">
        <v>1423.44</v>
      </c>
      <c r="H8" s="942">
        <v>11248.02288</v>
      </c>
      <c r="I8" s="943"/>
      <c r="K8" s="1112"/>
      <c r="L8" s="1112"/>
    </row>
    <row r="9" spans="1:12" s="944" customFormat="1" ht="42">
      <c r="A9" s="940" t="s">
        <v>1940</v>
      </c>
      <c r="B9" s="940" t="s">
        <v>1941</v>
      </c>
      <c r="C9" s="940" t="s">
        <v>1944</v>
      </c>
      <c r="D9" s="941">
        <v>46005</v>
      </c>
      <c r="E9" s="940" t="s">
        <v>1945</v>
      </c>
      <c r="F9" s="945">
        <v>7.9020000000000001</v>
      </c>
      <c r="G9" s="940">
        <v>2838.3</v>
      </c>
      <c r="H9" s="942">
        <v>22428.246600000002</v>
      </c>
      <c r="I9" s="943"/>
      <c r="K9" s="1112"/>
      <c r="L9" s="1112"/>
    </row>
    <row r="10" spans="1:12" s="944" customFormat="1" ht="42">
      <c r="A10" s="940" t="s">
        <v>1946</v>
      </c>
      <c r="B10" s="940" t="s">
        <v>1947</v>
      </c>
      <c r="C10" s="940" t="s">
        <v>1948</v>
      </c>
      <c r="D10" s="941">
        <v>45993</v>
      </c>
      <c r="E10" s="940" t="s">
        <v>1949</v>
      </c>
      <c r="F10" s="945">
        <v>28.974</v>
      </c>
      <c r="G10" s="940">
        <v>3059.48</v>
      </c>
      <c r="H10" s="942">
        <v>88645.373520000008</v>
      </c>
      <c r="I10" s="943"/>
      <c r="K10" s="1112"/>
      <c r="L10" s="1112"/>
    </row>
    <row r="11" spans="1:12" s="944" customFormat="1" ht="42">
      <c r="A11" s="940" t="s">
        <v>1020</v>
      </c>
      <c r="B11" s="940" t="s">
        <v>986</v>
      </c>
      <c r="C11" s="940" t="s">
        <v>6196</v>
      </c>
      <c r="D11" s="941">
        <v>45976</v>
      </c>
      <c r="E11" s="940" t="s">
        <v>6197</v>
      </c>
      <c r="F11" s="945">
        <v>14.926</v>
      </c>
      <c r="G11" s="940"/>
      <c r="H11" s="942">
        <v>0</v>
      </c>
      <c r="I11" s="943"/>
      <c r="K11" s="1112"/>
      <c r="L11" s="1112"/>
    </row>
    <row r="12" spans="1:12" s="944" customFormat="1">
      <c r="A12" s="940" t="s">
        <v>1020</v>
      </c>
      <c r="B12" s="940" t="s">
        <v>986</v>
      </c>
      <c r="C12" s="940" t="s">
        <v>1950</v>
      </c>
      <c r="D12" s="941">
        <v>45984</v>
      </c>
      <c r="E12" s="940" t="s">
        <v>1951</v>
      </c>
      <c r="F12" s="945">
        <v>14.926</v>
      </c>
      <c r="G12" s="940">
        <v>27560.913</v>
      </c>
      <c r="H12" s="942">
        <v>411374.18743799999</v>
      </c>
      <c r="I12" s="943"/>
      <c r="K12" s="1112"/>
      <c r="L12" s="1112"/>
    </row>
    <row r="13" spans="1:12" s="944" customFormat="1">
      <c r="A13" s="940" t="s">
        <v>1020</v>
      </c>
      <c r="B13" s="940" t="s">
        <v>986</v>
      </c>
      <c r="C13" s="940" t="s">
        <v>1952</v>
      </c>
      <c r="D13" s="941">
        <v>45984</v>
      </c>
      <c r="E13" s="940" t="s">
        <v>1953</v>
      </c>
      <c r="F13" s="945">
        <v>14.926</v>
      </c>
      <c r="G13" s="940">
        <v>11444.047999999999</v>
      </c>
      <c r="H13" s="942">
        <v>170813.86044799999</v>
      </c>
      <c r="I13" s="943"/>
      <c r="K13" s="1112"/>
      <c r="L13" s="1112"/>
    </row>
    <row r="14" spans="1:12" s="944" customFormat="1" ht="42">
      <c r="A14" s="940" t="s">
        <v>1020</v>
      </c>
      <c r="B14" s="940" t="s">
        <v>986</v>
      </c>
      <c r="C14" s="940" t="s">
        <v>1954</v>
      </c>
      <c r="D14" s="941">
        <v>45987</v>
      </c>
      <c r="E14" s="940" t="s">
        <v>1955</v>
      </c>
      <c r="F14" s="945">
        <v>14.926</v>
      </c>
      <c r="G14" s="940">
        <v>16997.485000000001</v>
      </c>
      <c r="H14" s="942">
        <v>253704.46111</v>
      </c>
      <c r="I14" s="943"/>
      <c r="K14" s="1112"/>
      <c r="L14" s="1112"/>
    </row>
    <row r="15" spans="1:12" s="944" customFormat="1">
      <c r="A15" s="940" t="s">
        <v>1020</v>
      </c>
      <c r="B15" s="940" t="s">
        <v>986</v>
      </c>
      <c r="C15" s="940" t="s">
        <v>1956</v>
      </c>
      <c r="D15" s="941">
        <v>45992</v>
      </c>
      <c r="E15" s="940" t="s">
        <v>1957</v>
      </c>
      <c r="F15" s="945">
        <v>14.926</v>
      </c>
      <c r="G15" s="940">
        <v>9500.5000000000018</v>
      </c>
      <c r="H15" s="942">
        <v>141804.46300000002</v>
      </c>
      <c r="I15" s="943"/>
      <c r="K15" s="1112"/>
      <c r="L15" s="1112"/>
    </row>
    <row r="16" spans="1:12" s="944" customFormat="1" ht="42">
      <c r="A16" s="940" t="s">
        <v>1020</v>
      </c>
      <c r="B16" s="940" t="s">
        <v>986</v>
      </c>
      <c r="C16" s="940" t="s">
        <v>1958</v>
      </c>
      <c r="D16" s="941">
        <v>45992</v>
      </c>
      <c r="E16" s="940" t="s">
        <v>1959</v>
      </c>
      <c r="F16" s="945">
        <v>14.926</v>
      </c>
      <c r="G16" s="940">
        <v>249.45699999999999</v>
      </c>
      <c r="H16" s="942">
        <v>3723.3951819999997</v>
      </c>
      <c r="I16" s="943"/>
      <c r="K16" s="1112"/>
      <c r="L16" s="1112"/>
    </row>
    <row r="17" spans="1:12" s="944" customFormat="1" ht="42">
      <c r="A17" s="940" t="s">
        <v>1020</v>
      </c>
      <c r="B17" s="940" t="s">
        <v>986</v>
      </c>
      <c r="C17" s="940" t="s">
        <v>1960</v>
      </c>
      <c r="D17" s="941">
        <v>45992</v>
      </c>
      <c r="E17" s="940" t="s">
        <v>1961</v>
      </c>
      <c r="F17" s="945">
        <v>14.926</v>
      </c>
      <c r="G17" s="940">
        <v>1548.02</v>
      </c>
      <c r="H17" s="942">
        <v>23105.746520000001</v>
      </c>
      <c r="I17" s="943"/>
      <c r="K17" s="1112"/>
      <c r="L17" s="1112"/>
    </row>
    <row r="18" spans="1:12" s="944" customFormat="1" ht="42">
      <c r="A18" s="940" t="s">
        <v>1020</v>
      </c>
      <c r="B18" s="940" t="s">
        <v>986</v>
      </c>
      <c r="C18" s="940" t="s">
        <v>1962</v>
      </c>
      <c r="D18" s="941">
        <v>45992</v>
      </c>
      <c r="E18" s="940" t="s">
        <v>1963</v>
      </c>
      <c r="F18" s="945">
        <v>14.926</v>
      </c>
      <c r="G18" s="940">
        <v>883.95</v>
      </c>
      <c r="H18" s="942">
        <v>13193.8377</v>
      </c>
      <c r="I18" s="943"/>
      <c r="K18" s="1112"/>
      <c r="L18" s="1112"/>
    </row>
    <row r="19" spans="1:12" s="944" customFormat="1" ht="42">
      <c r="A19" s="940" t="s">
        <v>1020</v>
      </c>
      <c r="B19" s="940" t="s">
        <v>986</v>
      </c>
      <c r="C19" s="940" t="s">
        <v>1964</v>
      </c>
      <c r="D19" s="941">
        <v>45992</v>
      </c>
      <c r="E19" s="940" t="s">
        <v>1965</v>
      </c>
      <c r="F19" s="945">
        <v>14.926</v>
      </c>
      <c r="G19" s="940">
        <v>23527.23</v>
      </c>
      <c r="H19" s="942">
        <v>351167.43498000002</v>
      </c>
      <c r="I19" s="943"/>
      <c r="K19" s="1112"/>
      <c r="L19" s="1112"/>
    </row>
    <row r="20" spans="1:12" s="944" customFormat="1" ht="42">
      <c r="A20" s="940" t="s">
        <v>1020</v>
      </c>
      <c r="B20" s="940" t="s">
        <v>986</v>
      </c>
      <c r="C20" s="940" t="s">
        <v>1966</v>
      </c>
      <c r="D20" s="941">
        <v>45992</v>
      </c>
      <c r="E20" s="940" t="s">
        <v>1967</v>
      </c>
      <c r="F20" s="945">
        <v>14.926</v>
      </c>
      <c r="G20" s="940">
        <v>7677.0690000000004</v>
      </c>
      <c r="H20" s="942">
        <v>114587.93189400001</v>
      </c>
      <c r="I20" s="943"/>
      <c r="K20" s="1112"/>
      <c r="L20" s="1112"/>
    </row>
    <row r="21" spans="1:12" s="944" customFormat="1" ht="42">
      <c r="A21" s="940" t="s">
        <v>1020</v>
      </c>
      <c r="B21" s="940" t="s">
        <v>986</v>
      </c>
      <c r="C21" s="940" t="s">
        <v>1968</v>
      </c>
      <c r="D21" s="941">
        <v>45992</v>
      </c>
      <c r="E21" s="940" t="s">
        <v>1969</v>
      </c>
      <c r="F21" s="945">
        <v>14.926</v>
      </c>
      <c r="G21" s="940">
        <v>23805.69</v>
      </c>
      <c r="H21" s="942">
        <v>355323.72894</v>
      </c>
      <c r="I21" s="943"/>
      <c r="K21" s="1112"/>
      <c r="L21" s="1112"/>
    </row>
    <row r="22" spans="1:12" s="944" customFormat="1" ht="42">
      <c r="A22" s="940" t="s">
        <v>1020</v>
      </c>
      <c r="B22" s="940" t="s">
        <v>986</v>
      </c>
      <c r="C22" s="940" t="s">
        <v>1970</v>
      </c>
      <c r="D22" s="941">
        <v>46001</v>
      </c>
      <c r="E22" s="940" t="s">
        <v>1971</v>
      </c>
      <c r="F22" s="945">
        <v>14.926</v>
      </c>
      <c r="G22" s="940">
        <v>9781.3799999999992</v>
      </c>
      <c r="H22" s="942">
        <v>145996.87787999999</v>
      </c>
      <c r="I22" s="943"/>
      <c r="K22" s="1112"/>
      <c r="L22" s="1112"/>
    </row>
    <row r="23" spans="1:12" s="944" customFormat="1" ht="42">
      <c r="A23" s="940" t="s">
        <v>1020</v>
      </c>
      <c r="B23" s="940" t="s">
        <v>986</v>
      </c>
      <c r="C23" s="940" t="s">
        <v>1972</v>
      </c>
      <c r="D23" s="941">
        <v>46004</v>
      </c>
      <c r="E23" s="940" t="s">
        <v>1973</v>
      </c>
      <c r="F23" s="945">
        <v>14.926</v>
      </c>
      <c r="G23" s="940">
        <v>9354.77</v>
      </c>
      <c r="H23" s="942">
        <v>139629.29702</v>
      </c>
      <c r="I23" s="943"/>
      <c r="K23" s="1112"/>
      <c r="L23" s="1112"/>
    </row>
    <row r="24" spans="1:12" s="944" customFormat="1" ht="42">
      <c r="A24" s="940" t="s">
        <v>1020</v>
      </c>
      <c r="B24" s="940" t="s">
        <v>986</v>
      </c>
      <c r="C24" s="940" t="s">
        <v>1974</v>
      </c>
      <c r="D24" s="941">
        <v>46004</v>
      </c>
      <c r="E24" s="940" t="s">
        <v>1975</v>
      </c>
      <c r="F24" s="945">
        <v>14.926</v>
      </c>
      <c r="G24" s="940">
        <v>6427.74</v>
      </c>
      <c r="H24" s="942">
        <v>95940.447239999994</v>
      </c>
      <c r="I24" s="943"/>
      <c r="K24" s="1112"/>
      <c r="L24" s="1112"/>
    </row>
    <row r="25" spans="1:12" s="944" customFormat="1" ht="42">
      <c r="A25" s="940" t="s">
        <v>1020</v>
      </c>
      <c r="B25" s="940" t="s">
        <v>986</v>
      </c>
      <c r="C25" s="940" t="s">
        <v>6198</v>
      </c>
      <c r="D25" s="941">
        <v>46004</v>
      </c>
      <c r="E25" s="940" t="s">
        <v>6199</v>
      </c>
      <c r="F25" s="945">
        <v>14.926</v>
      </c>
      <c r="G25" s="940"/>
      <c r="H25" s="942">
        <v>0</v>
      </c>
      <c r="I25" s="943"/>
      <c r="K25" s="1112"/>
      <c r="L25" s="1112"/>
    </row>
    <row r="26" spans="1:12" s="944" customFormat="1">
      <c r="A26" s="940" t="s">
        <v>1020</v>
      </c>
      <c r="B26" s="940" t="s">
        <v>986</v>
      </c>
      <c r="C26" s="940" t="s">
        <v>1976</v>
      </c>
      <c r="D26" s="941">
        <v>46006</v>
      </c>
      <c r="E26" s="940" t="s">
        <v>1977</v>
      </c>
      <c r="F26" s="945">
        <v>14.926</v>
      </c>
      <c r="G26" s="940">
        <v>1516.58</v>
      </c>
      <c r="H26" s="942">
        <v>22636.47308</v>
      </c>
      <c r="I26" s="943"/>
      <c r="K26" s="1112"/>
      <c r="L26" s="1112"/>
    </row>
    <row r="27" spans="1:12" s="944" customFormat="1">
      <c r="A27" s="940" t="s">
        <v>1020</v>
      </c>
      <c r="B27" s="940" t="s">
        <v>986</v>
      </c>
      <c r="C27" s="940" t="s">
        <v>1978</v>
      </c>
      <c r="D27" s="941">
        <v>46006</v>
      </c>
      <c r="E27" s="940" t="s">
        <v>1979</v>
      </c>
      <c r="F27" s="945">
        <v>14.926</v>
      </c>
      <c r="G27" s="940">
        <v>9620.92</v>
      </c>
      <c r="H27" s="942">
        <v>143601.85192000002</v>
      </c>
      <c r="I27" s="943"/>
      <c r="K27" s="1112"/>
      <c r="L27" s="1112"/>
    </row>
    <row r="28" spans="1:12" s="944" customFormat="1">
      <c r="A28" s="940" t="s">
        <v>1020</v>
      </c>
      <c r="B28" s="940" t="s">
        <v>986</v>
      </c>
      <c r="C28" s="940" t="s">
        <v>1980</v>
      </c>
      <c r="D28" s="941">
        <v>46006</v>
      </c>
      <c r="E28" s="940" t="s">
        <v>1981</v>
      </c>
      <c r="F28" s="945">
        <v>14.926</v>
      </c>
      <c r="G28" s="940">
        <v>39545.050000000003</v>
      </c>
      <c r="H28" s="942">
        <v>590249.41630000004</v>
      </c>
      <c r="I28" s="943"/>
      <c r="K28" s="1112"/>
      <c r="L28" s="1112"/>
    </row>
    <row r="29" spans="1:12" s="944" customFormat="1" ht="42">
      <c r="A29" s="940" t="s">
        <v>1020</v>
      </c>
      <c r="B29" s="940" t="s">
        <v>986</v>
      </c>
      <c r="C29" s="940" t="s">
        <v>1982</v>
      </c>
      <c r="D29" s="941">
        <v>46020</v>
      </c>
      <c r="E29" s="940" t="s">
        <v>1983</v>
      </c>
      <c r="F29" s="945">
        <v>14.926</v>
      </c>
      <c r="G29" s="940">
        <v>10453.44</v>
      </c>
      <c r="H29" s="942">
        <v>156028.04544000002</v>
      </c>
      <c r="I29" s="943"/>
      <c r="K29" s="1112"/>
      <c r="L29" s="1112"/>
    </row>
    <row r="30" spans="1:12" s="944" customFormat="1">
      <c r="A30" s="940" t="s">
        <v>1020</v>
      </c>
      <c r="B30" s="940" t="s">
        <v>986</v>
      </c>
      <c r="C30" s="940" t="s">
        <v>1984</v>
      </c>
      <c r="D30" s="941">
        <v>46020</v>
      </c>
      <c r="E30" s="940" t="s">
        <v>1985</v>
      </c>
      <c r="F30" s="945">
        <v>14.926</v>
      </c>
      <c r="G30" s="940">
        <v>9594.09</v>
      </c>
      <c r="H30" s="942">
        <v>143201.38734000002</v>
      </c>
      <c r="I30" s="943"/>
      <c r="K30" s="1112"/>
      <c r="L30" s="1112"/>
    </row>
    <row r="31" spans="1:12" s="944" customFormat="1" ht="42">
      <c r="A31" s="940" t="s">
        <v>1020</v>
      </c>
      <c r="B31" s="940" t="s">
        <v>986</v>
      </c>
      <c r="C31" s="940" t="s">
        <v>1986</v>
      </c>
      <c r="D31" s="941">
        <v>46021</v>
      </c>
      <c r="E31" s="940" t="s">
        <v>1987</v>
      </c>
      <c r="F31" s="945">
        <v>14.926</v>
      </c>
      <c r="G31" s="940">
        <v>4872.491</v>
      </c>
      <c r="H31" s="942">
        <v>72726.800665999996</v>
      </c>
      <c r="I31" s="943"/>
      <c r="K31" s="1112"/>
      <c r="L31" s="1112"/>
    </row>
    <row r="32" spans="1:12" s="944" customFormat="1" ht="42">
      <c r="A32" s="940" t="s">
        <v>1020</v>
      </c>
      <c r="B32" s="940" t="s">
        <v>986</v>
      </c>
      <c r="C32" s="940" t="s">
        <v>6200</v>
      </c>
      <c r="D32" s="941">
        <v>46040</v>
      </c>
      <c r="E32" s="940" t="s">
        <v>6201</v>
      </c>
      <c r="F32" s="945">
        <v>14.926</v>
      </c>
      <c r="G32" s="940"/>
      <c r="H32" s="942">
        <v>0</v>
      </c>
      <c r="I32" s="943"/>
      <c r="K32" s="1112"/>
      <c r="L32" s="1112"/>
    </row>
    <row r="33" spans="1:12" s="944" customFormat="1">
      <c r="A33" s="940" t="s">
        <v>1020</v>
      </c>
      <c r="B33" s="940" t="s">
        <v>986</v>
      </c>
      <c r="C33" s="940" t="s">
        <v>1988</v>
      </c>
      <c r="D33" s="941">
        <v>46040</v>
      </c>
      <c r="E33" s="940" t="s">
        <v>1989</v>
      </c>
      <c r="F33" s="945">
        <v>14.926</v>
      </c>
      <c r="G33" s="940">
        <v>27752.2</v>
      </c>
      <c r="H33" s="942">
        <v>414229.33720000001</v>
      </c>
      <c r="I33" s="943"/>
      <c r="K33" s="1112"/>
      <c r="L33" s="1112"/>
    </row>
    <row r="34" spans="1:12" s="944" customFormat="1" ht="42">
      <c r="A34" s="940" t="s">
        <v>1020</v>
      </c>
      <c r="B34" s="940" t="s">
        <v>986</v>
      </c>
      <c r="C34" s="940" t="s">
        <v>1990</v>
      </c>
      <c r="D34" s="941">
        <v>46041</v>
      </c>
      <c r="E34" s="940" t="s">
        <v>1991</v>
      </c>
      <c r="F34" s="945">
        <v>14.926</v>
      </c>
      <c r="G34" s="940">
        <v>37281.47</v>
      </c>
      <c r="H34" s="942">
        <v>556463.22122000006</v>
      </c>
      <c r="I34" s="943"/>
      <c r="K34" s="1112"/>
      <c r="L34" s="1112"/>
    </row>
    <row r="35" spans="1:12" s="944" customFormat="1" ht="42">
      <c r="A35" s="940" t="s">
        <v>1020</v>
      </c>
      <c r="B35" s="940" t="s">
        <v>986</v>
      </c>
      <c r="C35" s="940" t="s">
        <v>1992</v>
      </c>
      <c r="D35" s="941">
        <v>46055</v>
      </c>
      <c r="E35" s="940" t="s">
        <v>1993</v>
      </c>
      <c r="F35" s="945">
        <v>14.926</v>
      </c>
      <c r="G35" s="940">
        <v>12084.67</v>
      </c>
      <c r="H35" s="942">
        <v>180375.78442000001</v>
      </c>
      <c r="I35" s="943"/>
      <c r="K35" s="1112"/>
      <c r="L35" s="1112"/>
    </row>
    <row r="36" spans="1:12" s="944" customFormat="1">
      <c r="A36" s="940" t="s">
        <v>1020</v>
      </c>
      <c r="B36" s="940" t="s">
        <v>986</v>
      </c>
      <c r="C36" s="940" t="s">
        <v>1994</v>
      </c>
      <c r="D36" s="941">
        <v>46065</v>
      </c>
      <c r="E36" s="940" t="s">
        <v>1995</v>
      </c>
      <c r="F36" s="945">
        <v>14.926</v>
      </c>
      <c r="G36" s="940">
        <v>9353.67</v>
      </c>
      <c r="H36" s="942">
        <v>139612.87841999999</v>
      </c>
      <c r="I36" s="943"/>
      <c r="K36" s="1112"/>
      <c r="L36" s="1112"/>
    </row>
    <row r="37" spans="1:12" s="944" customFormat="1">
      <c r="A37" s="940" t="s">
        <v>1020</v>
      </c>
      <c r="B37" s="940" t="s">
        <v>986</v>
      </c>
      <c r="C37" s="940"/>
      <c r="D37" s="941">
        <v>46196</v>
      </c>
      <c r="E37" s="940" t="s">
        <v>5926</v>
      </c>
      <c r="F37" s="945">
        <v>14.926</v>
      </c>
      <c r="G37" s="940">
        <v>27104.165555555555</v>
      </c>
      <c r="H37" s="942">
        <v>404556.77508222224</v>
      </c>
      <c r="I37" s="943"/>
      <c r="K37" s="1112"/>
      <c r="L37" s="1112"/>
    </row>
    <row r="38" spans="1:12" s="944" customFormat="1">
      <c r="A38" s="940" t="s">
        <v>1020</v>
      </c>
      <c r="B38" s="940" t="s">
        <v>986</v>
      </c>
      <c r="C38" s="940"/>
      <c r="D38" s="941">
        <v>46215</v>
      </c>
      <c r="E38" s="940" t="s">
        <v>5927</v>
      </c>
      <c r="F38" s="945">
        <v>14.926</v>
      </c>
      <c r="G38" s="940">
        <v>16859.715444444504</v>
      </c>
      <c r="H38" s="942">
        <v>251648.11272377867</v>
      </c>
      <c r="I38" s="943"/>
      <c r="K38" s="1112"/>
      <c r="L38" s="1112"/>
    </row>
    <row r="39" spans="1:12" s="944" customFormat="1">
      <c r="A39" s="940" t="s">
        <v>1018</v>
      </c>
      <c r="B39" s="940" t="s">
        <v>1217</v>
      </c>
      <c r="C39" s="940" t="s">
        <v>1996</v>
      </c>
      <c r="D39" s="941">
        <v>46006</v>
      </c>
      <c r="E39" s="940" t="s">
        <v>1997</v>
      </c>
      <c r="F39" s="945">
        <v>2897400</v>
      </c>
      <c r="G39" s="940">
        <v>0.34499999999999997</v>
      </c>
      <c r="H39" s="942">
        <v>999602.99999999988</v>
      </c>
      <c r="I39" s="943"/>
      <c r="K39" s="1112"/>
      <c r="L39" s="1112"/>
    </row>
    <row r="40" spans="1:12" s="944" customFormat="1">
      <c r="A40" s="940" t="s">
        <v>1018</v>
      </c>
      <c r="B40" s="940" t="s">
        <v>1217</v>
      </c>
      <c r="C40" s="940" t="s">
        <v>1998</v>
      </c>
      <c r="D40" s="941">
        <v>46047</v>
      </c>
      <c r="E40" s="940" t="s">
        <v>1997</v>
      </c>
      <c r="F40" s="945">
        <v>2897400</v>
      </c>
      <c r="G40" s="940">
        <v>0.35499999999999998</v>
      </c>
      <c r="H40" s="942">
        <v>1028577</v>
      </c>
      <c r="I40" s="943"/>
      <c r="K40" s="1112"/>
      <c r="L40" s="1112"/>
    </row>
    <row r="41" spans="1:12" s="944" customFormat="1">
      <c r="A41" s="940" t="s">
        <v>1018</v>
      </c>
      <c r="B41" s="940" t="s">
        <v>1217</v>
      </c>
      <c r="C41" s="940" t="s">
        <v>1999</v>
      </c>
      <c r="D41" s="941">
        <v>46183</v>
      </c>
      <c r="E41" s="940" t="s">
        <v>2000</v>
      </c>
      <c r="F41" s="945">
        <v>2897400</v>
      </c>
      <c r="G41" s="940">
        <v>0.3</v>
      </c>
      <c r="H41" s="942">
        <v>869220</v>
      </c>
      <c r="I41" s="943"/>
      <c r="K41" s="1112"/>
      <c r="L41" s="1112"/>
    </row>
    <row r="42" spans="1:12" s="944" customFormat="1">
      <c r="A42" s="940" t="s">
        <v>1021</v>
      </c>
      <c r="B42" s="940" t="s">
        <v>2001</v>
      </c>
      <c r="C42" s="940" t="s">
        <v>2002</v>
      </c>
      <c r="D42" s="941">
        <v>45988</v>
      </c>
      <c r="E42" s="940" t="s">
        <v>2003</v>
      </c>
      <c r="F42" s="945">
        <v>28.096</v>
      </c>
      <c r="G42" s="940">
        <v>18402.62</v>
      </c>
      <c r="H42" s="942">
        <v>517040.01152</v>
      </c>
      <c r="I42" s="943"/>
      <c r="K42" s="1112"/>
      <c r="L42" s="1112"/>
    </row>
    <row r="43" spans="1:12" s="944" customFormat="1">
      <c r="A43" s="940" t="s">
        <v>1021</v>
      </c>
      <c r="B43" s="940" t="s">
        <v>2001</v>
      </c>
      <c r="C43" s="940" t="s">
        <v>2004</v>
      </c>
      <c r="D43" s="941">
        <v>45988</v>
      </c>
      <c r="E43" s="940" t="s">
        <v>2005</v>
      </c>
      <c r="F43" s="945">
        <v>28.096</v>
      </c>
      <c r="G43" s="940">
        <v>7868.85</v>
      </c>
      <c r="H43" s="942">
        <v>221083.2096</v>
      </c>
      <c r="I43" s="943"/>
      <c r="K43" s="1112"/>
      <c r="L43" s="1112"/>
    </row>
    <row r="44" spans="1:12" s="944" customFormat="1">
      <c r="A44" s="940" t="s">
        <v>1021</v>
      </c>
      <c r="B44" s="940" t="s">
        <v>2001</v>
      </c>
      <c r="C44" s="940" t="s">
        <v>2006</v>
      </c>
      <c r="D44" s="941">
        <v>45992</v>
      </c>
      <c r="E44" s="940" t="s">
        <v>2007</v>
      </c>
      <c r="F44" s="945">
        <v>28.096</v>
      </c>
      <c r="G44" s="940">
        <v>105</v>
      </c>
      <c r="H44" s="942">
        <v>2950.08</v>
      </c>
      <c r="I44" s="943"/>
      <c r="K44" s="1112"/>
      <c r="L44" s="1112"/>
    </row>
    <row r="45" spans="1:12" s="944" customFormat="1">
      <c r="A45" s="940" t="s">
        <v>1021</v>
      </c>
      <c r="B45" s="940" t="s">
        <v>2001</v>
      </c>
      <c r="C45" s="940" t="s">
        <v>2008</v>
      </c>
      <c r="D45" s="941">
        <v>45994</v>
      </c>
      <c r="E45" s="940" t="s">
        <v>2009</v>
      </c>
      <c r="F45" s="945">
        <v>28.096</v>
      </c>
      <c r="G45" s="940">
        <v>1133.6099999999999</v>
      </c>
      <c r="H45" s="942">
        <v>31849.906559999996</v>
      </c>
      <c r="I45" s="943"/>
      <c r="K45" s="1112"/>
      <c r="L45" s="1112"/>
    </row>
    <row r="46" spans="1:12" s="944" customFormat="1">
      <c r="A46" s="940" t="s">
        <v>1021</v>
      </c>
      <c r="B46" s="940" t="s">
        <v>2001</v>
      </c>
      <c r="C46" s="940" t="s">
        <v>2010</v>
      </c>
      <c r="D46" s="941">
        <v>45995</v>
      </c>
      <c r="E46" s="940" t="s">
        <v>2011</v>
      </c>
      <c r="F46" s="945">
        <v>28.096</v>
      </c>
      <c r="G46" s="940">
        <v>694.79</v>
      </c>
      <c r="H46" s="942">
        <v>19520.81984</v>
      </c>
      <c r="I46" s="943"/>
      <c r="K46" s="1112"/>
      <c r="L46" s="1112"/>
    </row>
    <row r="47" spans="1:12" s="944" customFormat="1">
      <c r="A47" s="940" t="s">
        <v>1021</v>
      </c>
      <c r="B47" s="940" t="s">
        <v>2001</v>
      </c>
      <c r="C47" s="940" t="s">
        <v>2012</v>
      </c>
      <c r="D47" s="941">
        <v>45994</v>
      </c>
      <c r="E47" s="940" t="s">
        <v>2013</v>
      </c>
      <c r="F47" s="945">
        <v>28.096</v>
      </c>
      <c r="G47" s="940">
        <v>994.59</v>
      </c>
      <c r="H47" s="942">
        <v>27944.000640000002</v>
      </c>
      <c r="I47" s="943"/>
      <c r="K47" s="1112"/>
      <c r="L47" s="1112"/>
    </row>
    <row r="48" spans="1:12" s="944" customFormat="1">
      <c r="A48" s="940" t="s">
        <v>1021</v>
      </c>
      <c r="B48" s="940" t="s">
        <v>2001</v>
      </c>
      <c r="C48" s="940" t="s">
        <v>2014</v>
      </c>
      <c r="D48" s="941">
        <v>45994</v>
      </c>
      <c r="E48" s="940" t="s">
        <v>2015</v>
      </c>
      <c r="F48" s="945">
        <v>28.096</v>
      </c>
      <c r="G48" s="940">
        <v>853.98</v>
      </c>
      <c r="H48" s="942">
        <v>23993.42208</v>
      </c>
      <c r="I48" s="943"/>
      <c r="K48" s="1112"/>
      <c r="L48" s="1112"/>
    </row>
    <row r="49" spans="1:12" s="944" customFormat="1">
      <c r="A49" s="940" t="s">
        <v>1021</v>
      </c>
      <c r="B49" s="940" t="s">
        <v>2001</v>
      </c>
      <c r="C49" s="940" t="s">
        <v>2016</v>
      </c>
      <c r="D49" s="941">
        <v>45995</v>
      </c>
      <c r="E49" s="940" t="s">
        <v>2017</v>
      </c>
      <c r="F49" s="945">
        <v>28.096</v>
      </c>
      <c r="G49" s="940">
        <v>791.39</v>
      </c>
      <c r="H49" s="942">
        <v>22234.89344</v>
      </c>
      <c r="I49" s="943"/>
      <c r="K49" s="1112"/>
      <c r="L49" s="1112"/>
    </row>
    <row r="50" spans="1:12" s="944" customFormat="1">
      <c r="A50" s="940" t="s">
        <v>1021</v>
      </c>
      <c r="B50" s="940" t="s">
        <v>2001</v>
      </c>
      <c r="C50" s="940" t="s">
        <v>2018</v>
      </c>
      <c r="D50" s="941">
        <v>45997</v>
      </c>
      <c r="E50" s="940" t="s">
        <v>2019</v>
      </c>
      <c r="F50" s="945">
        <v>28.096</v>
      </c>
      <c r="G50" s="940">
        <v>1480.64</v>
      </c>
      <c r="H50" s="942">
        <v>41600.061440000005</v>
      </c>
      <c r="I50" s="943"/>
      <c r="K50" s="1112"/>
      <c r="L50" s="1112"/>
    </row>
    <row r="51" spans="1:12" s="944" customFormat="1">
      <c r="A51" s="940" t="s">
        <v>1021</v>
      </c>
      <c r="B51" s="940" t="s">
        <v>2001</v>
      </c>
      <c r="C51" s="940" t="s">
        <v>2020</v>
      </c>
      <c r="D51" s="941">
        <v>45998</v>
      </c>
      <c r="E51" s="940" t="s">
        <v>2021</v>
      </c>
      <c r="F51" s="945">
        <v>28.096</v>
      </c>
      <c r="G51" s="940">
        <v>2991.73</v>
      </c>
      <c r="H51" s="942">
        <v>84055.646080000006</v>
      </c>
      <c r="I51" s="943"/>
      <c r="K51" s="1112"/>
      <c r="L51" s="1112"/>
    </row>
    <row r="52" spans="1:12" s="944" customFormat="1">
      <c r="A52" s="940" t="s">
        <v>1021</v>
      </c>
      <c r="B52" s="940" t="s">
        <v>2001</v>
      </c>
      <c r="C52" s="940" t="s">
        <v>2022</v>
      </c>
      <c r="D52" s="941">
        <v>45999</v>
      </c>
      <c r="E52" s="940" t="s">
        <v>2023</v>
      </c>
      <c r="F52" s="945">
        <v>28.096</v>
      </c>
      <c r="G52" s="940">
        <v>3726.79</v>
      </c>
      <c r="H52" s="942">
        <v>104707.89184</v>
      </c>
      <c r="I52" s="943"/>
      <c r="K52" s="1112"/>
      <c r="L52" s="1112"/>
    </row>
    <row r="53" spans="1:12" s="944" customFormat="1">
      <c r="A53" s="940" t="s">
        <v>1021</v>
      </c>
      <c r="B53" s="940" t="s">
        <v>2001</v>
      </c>
      <c r="C53" s="940" t="s">
        <v>2024</v>
      </c>
      <c r="D53" s="941">
        <v>46000</v>
      </c>
      <c r="E53" s="940" t="s">
        <v>2025</v>
      </c>
      <c r="F53" s="945">
        <v>28.096</v>
      </c>
      <c r="G53" s="940">
        <v>4626.3900000000003</v>
      </c>
      <c r="H53" s="942">
        <v>129983.05344</v>
      </c>
      <c r="I53" s="943"/>
      <c r="K53" s="1112"/>
      <c r="L53" s="1112"/>
    </row>
    <row r="54" spans="1:12" s="944" customFormat="1">
      <c r="A54" s="940" t="s">
        <v>1021</v>
      </c>
      <c r="B54" s="940" t="s">
        <v>2001</v>
      </c>
      <c r="C54" s="940" t="s">
        <v>2026</v>
      </c>
      <c r="D54" s="941">
        <v>46000</v>
      </c>
      <c r="E54" s="940" t="s">
        <v>2027</v>
      </c>
      <c r="F54" s="945">
        <v>28.096</v>
      </c>
      <c r="G54" s="940">
        <v>5494.15</v>
      </c>
      <c r="H54" s="942">
        <v>154363.6384</v>
      </c>
      <c r="I54" s="943"/>
      <c r="K54" s="1112"/>
      <c r="L54" s="1112"/>
    </row>
    <row r="55" spans="1:12" s="944" customFormat="1">
      <c r="A55" s="940" t="s">
        <v>1021</v>
      </c>
      <c r="B55" s="940" t="s">
        <v>2001</v>
      </c>
      <c r="C55" s="940" t="s">
        <v>2028</v>
      </c>
      <c r="D55" s="941">
        <v>46001</v>
      </c>
      <c r="E55" s="940" t="s">
        <v>2029</v>
      </c>
      <c r="F55" s="945">
        <v>28.096</v>
      </c>
      <c r="G55" s="940">
        <v>841.07</v>
      </c>
      <c r="H55" s="942">
        <v>23630.702720000001</v>
      </c>
      <c r="I55" s="943"/>
      <c r="K55" s="1112"/>
      <c r="L55" s="1112"/>
    </row>
    <row r="56" spans="1:12" s="944" customFormat="1" ht="42">
      <c r="A56" s="940" t="s">
        <v>1021</v>
      </c>
      <c r="B56" s="940" t="s">
        <v>2001</v>
      </c>
      <c r="C56" s="940" t="s">
        <v>2030</v>
      </c>
      <c r="D56" s="941">
        <v>46004</v>
      </c>
      <c r="E56" s="940" t="s">
        <v>2031</v>
      </c>
      <c r="F56" s="945">
        <v>28.096</v>
      </c>
      <c r="G56" s="940">
        <v>12.48</v>
      </c>
      <c r="H56" s="942">
        <v>350.63808</v>
      </c>
      <c r="I56" s="943"/>
      <c r="K56" s="1112"/>
      <c r="L56" s="1112"/>
    </row>
    <row r="57" spans="1:12" s="944" customFormat="1">
      <c r="A57" s="940" t="s">
        <v>1021</v>
      </c>
      <c r="B57" s="940" t="s">
        <v>2001</v>
      </c>
      <c r="C57" s="940" t="s">
        <v>2032</v>
      </c>
      <c r="D57" s="941">
        <v>46004</v>
      </c>
      <c r="E57" s="940" t="s">
        <v>2033</v>
      </c>
      <c r="F57" s="945">
        <v>28.096</v>
      </c>
      <c r="G57" s="940">
        <v>7635.36</v>
      </c>
      <c r="H57" s="942">
        <v>214523.07455999998</v>
      </c>
      <c r="I57" s="943"/>
      <c r="K57" s="1112"/>
      <c r="L57" s="1112"/>
    </row>
    <row r="58" spans="1:12" s="944" customFormat="1" ht="42">
      <c r="A58" s="940" t="s">
        <v>1021</v>
      </c>
      <c r="B58" s="940" t="s">
        <v>2001</v>
      </c>
      <c r="C58" s="940" t="s">
        <v>2034</v>
      </c>
      <c r="D58" s="941">
        <v>46005</v>
      </c>
      <c r="E58" s="940" t="s">
        <v>2031</v>
      </c>
      <c r="F58" s="945">
        <v>28.096</v>
      </c>
      <c r="G58" s="940">
        <v>15</v>
      </c>
      <c r="H58" s="942">
        <v>421.44</v>
      </c>
      <c r="I58" s="943"/>
      <c r="K58" s="1112"/>
      <c r="L58" s="1112"/>
    </row>
    <row r="59" spans="1:12" s="944" customFormat="1">
      <c r="A59" s="940" t="s">
        <v>1021</v>
      </c>
      <c r="B59" s="940" t="s">
        <v>2001</v>
      </c>
      <c r="C59" s="940" t="s">
        <v>2035</v>
      </c>
      <c r="D59" s="941">
        <v>46006</v>
      </c>
      <c r="E59" s="940" t="s">
        <v>2036</v>
      </c>
      <c r="F59" s="945">
        <v>28.096</v>
      </c>
      <c r="G59" s="940">
        <v>8183.13</v>
      </c>
      <c r="H59" s="942">
        <v>229913.22048000002</v>
      </c>
      <c r="I59" s="943"/>
      <c r="K59" s="1112"/>
      <c r="L59" s="1112"/>
    </row>
    <row r="60" spans="1:12" s="944" customFormat="1" ht="42">
      <c r="A60" s="940" t="s">
        <v>1021</v>
      </c>
      <c r="B60" s="940" t="s">
        <v>2001</v>
      </c>
      <c r="C60" s="940" t="s">
        <v>2037</v>
      </c>
      <c r="D60" s="941">
        <v>46006</v>
      </c>
      <c r="E60" s="940" t="s">
        <v>2038</v>
      </c>
      <c r="F60" s="945">
        <v>28.096</v>
      </c>
      <c r="G60" s="940">
        <v>9293.7900000000009</v>
      </c>
      <c r="H60" s="942">
        <v>261118.32384000003</v>
      </c>
      <c r="I60" s="943"/>
      <c r="K60" s="1112"/>
      <c r="L60" s="1112"/>
    </row>
    <row r="61" spans="1:12" s="944" customFormat="1" ht="42">
      <c r="A61" s="940" t="s">
        <v>1021</v>
      </c>
      <c r="B61" s="940" t="s">
        <v>2001</v>
      </c>
      <c r="C61" s="940" t="s">
        <v>2039</v>
      </c>
      <c r="D61" s="941">
        <v>46006</v>
      </c>
      <c r="E61" s="940" t="s">
        <v>2040</v>
      </c>
      <c r="F61" s="945">
        <v>28.096</v>
      </c>
      <c r="G61" s="940">
        <v>72.510000000000005</v>
      </c>
      <c r="H61" s="942">
        <v>2037.2409600000001</v>
      </c>
      <c r="I61" s="943"/>
      <c r="K61" s="1112"/>
      <c r="L61" s="1112"/>
    </row>
    <row r="62" spans="1:12" s="944" customFormat="1" ht="42">
      <c r="A62" s="940" t="s">
        <v>1021</v>
      </c>
      <c r="B62" s="940" t="s">
        <v>2001</v>
      </c>
      <c r="C62" s="940" t="s">
        <v>2041</v>
      </c>
      <c r="D62" s="941">
        <v>46006</v>
      </c>
      <c r="E62" s="940" t="s">
        <v>2042</v>
      </c>
      <c r="F62" s="945">
        <v>28.096</v>
      </c>
      <c r="G62" s="940">
        <v>406.98</v>
      </c>
      <c r="H62" s="942">
        <v>11434.51008</v>
      </c>
      <c r="I62" s="943"/>
      <c r="K62" s="1112"/>
      <c r="L62" s="1112"/>
    </row>
    <row r="63" spans="1:12" s="944" customFormat="1" ht="42">
      <c r="A63" s="940" t="s">
        <v>1021</v>
      </c>
      <c r="B63" s="940" t="s">
        <v>2001</v>
      </c>
      <c r="C63" s="940" t="s">
        <v>2043</v>
      </c>
      <c r="D63" s="941">
        <v>46007</v>
      </c>
      <c r="E63" s="940" t="s">
        <v>2044</v>
      </c>
      <c r="F63" s="945">
        <v>28.096</v>
      </c>
      <c r="G63" s="940">
        <v>10763.37</v>
      </c>
      <c r="H63" s="942">
        <v>302407.64352000004</v>
      </c>
      <c r="I63" s="943"/>
      <c r="K63" s="1112"/>
      <c r="L63" s="1112"/>
    </row>
    <row r="64" spans="1:12" s="944" customFormat="1" ht="42">
      <c r="A64" s="940" t="s">
        <v>1021</v>
      </c>
      <c r="B64" s="940" t="s">
        <v>2001</v>
      </c>
      <c r="C64" s="940" t="s">
        <v>2045</v>
      </c>
      <c r="D64" s="941">
        <v>46007</v>
      </c>
      <c r="E64" s="940" t="s">
        <v>2046</v>
      </c>
      <c r="F64" s="945">
        <v>28.096</v>
      </c>
      <c r="G64" s="940">
        <v>45</v>
      </c>
      <c r="H64" s="942">
        <v>1264.32</v>
      </c>
      <c r="I64" s="943"/>
      <c r="K64" s="1112"/>
      <c r="L64" s="1112"/>
    </row>
    <row r="65" spans="1:12" s="944" customFormat="1" ht="42">
      <c r="A65" s="940" t="s">
        <v>1021</v>
      </c>
      <c r="B65" s="940" t="s">
        <v>2001</v>
      </c>
      <c r="C65" s="940" t="s">
        <v>2047</v>
      </c>
      <c r="D65" s="941">
        <v>46007</v>
      </c>
      <c r="E65" s="940" t="s">
        <v>2048</v>
      </c>
      <c r="F65" s="945">
        <v>28.096</v>
      </c>
      <c r="G65" s="940">
        <v>45</v>
      </c>
      <c r="H65" s="942">
        <v>1264.32</v>
      </c>
      <c r="I65" s="943"/>
      <c r="K65" s="1112"/>
      <c r="L65" s="1112"/>
    </row>
    <row r="66" spans="1:12" s="944" customFormat="1" ht="42">
      <c r="A66" s="940" t="s">
        <v>1021</v>
      </c>
      <c r="B66" s="940" t="s">
        <v>2001</v>
      </c>
      <c r="C66" s="940" t="s">
        <v>2049</v>
      </c>
      <c r="D66" s="941">
        <v>46008</v>
      </c>
      <c r="E66" s="940" t="s">
        <v>2050</v>
      </c>
      <c r="F66" s="945">
        <v>28.096</v>
      </c>
      <c r="G66" s="940">
        <v>105.75</v>
      </c>
      <c r="H66" s="942">
        <v>2971.152</v>
      </c>
      <c r="I66" s="943"/>
      <c r="K66" s="1112"/>
      <c r="L66" s="1112"/>
    </row>
    <row r="67" spans="1:12" s="944" customFormat="1">
      <c r="A67" s="940" t="s">
        <v>1021</v>
      </c>
      <c r="B67" s="940" t="s">
        <v>2001</v>
      </c>
      <c r="C67" s="940" t="s">
        <v>2051</v>
      </c>
      <c r="D67" s="941">
        <v>46008</v>
      </c>
      <c r="E67" s="940" t="s">
        <v>2052</v>
      </c>
      <c r="F67" s="945">
        <v>28.096</v>
      </c>
      <c r="G67" s="940">
        <v>11925.04</v>
      </c>
      <c r="H67" s="942">
        <v>335045.92384</v>
      </c>
      <c r="I67" s="943"/>
      <c r="K67" s="1112"/>
      <c r="L67" s="1112"/>
    </row>
    <row r="68" spans="1:12" s="944" customFormat="1" ht="42">
      <c r="A68" s="940" t="s">
        <v>1021</v>
      </c>
      <c r="B68" s="940" t="s">
        <v>2001</v>
      </c>
      <c r="C68" s="940" t="s">
        <v>2053</v>
      </c>
      <c r="D68" s="941">
        <v>46008</v>
      </c>
      <c r="E68" s="940" t="s">
        <v>2054</v>
      </c>
      <c r="F68" s="945">
        <v>28.096</v>
      </c>
      <c r="G68" s="940">
        <v>59.5</v>
      </c>
      <c r="H68" s="942">
        <v>1671.712</v>
      </c>
      <c r="I68" s="943"/>
      <c r="K68" s="1112"/>
      <c r="L68" s="1112"/>
    </row>
    <row r="69" spans="1:12" s="944" customFormat="1" ht="42">
      <c r="A69" s="940" t="s">
        <v>1021</v>
      </c>
      <c r="B69" s="940" t="s">
        <v>2001</v>
      </c>
      <c r="C69" s="940" t="s">
        <v>2055</v>
      </c>
      <c r="D69" s="941">
        <v>46008</v>
      </c>
      <c r="E69" s="940" t="s">
        <v>2056</v>
      </c>
      <c r="F69" s="945">
        <v>28.096</v>
      </c>
      <c r="G69" s="940">
        <v>1337.23</v>
      </c>
      <c r="H69" s="942">
        <v>37570.814080000004</v>
      </c>
      <c r="I69" s="943"/>
      <c r="K69" s="1112"/>
      <c r="L69" s="1112"/>
    </row>
    <row r="70" spans="1:12" s="944" customFormat="1" ht="42">
      <c r="A70" s="940" t="s">
        <v>1021</v>
      </c>
      <c r="B70" s="940" t="s">
        <v>2001</v>
      </c>
      <c r="C70" s="940" t="s">
        <v>2057</v>
      </c>
      <c r="D70" s="941">
        <v>46008</v>
      </c>
      <c r="E70" s="940" t="s">
        <v>2058</v>
      </c>
      <c r="F70" s="945">
        <v>28.096</v>
      </c>
      <c r="G70" s="940">
        <v>7123.1760000000004</v>
      </c>
      <c r="H70" s="942">
        <v>200132.75289600002</v>
      </c>
      <c r="I70" s="943"/>
      <c r="K70" s="1112"/>
      <c r="L70" s="1112"/>
    </row>
    <row r="71" spans="1:12" s="944" customFormat="1" ht="42">
      <c r="A71" s="940" t="s">
        <v>1021</v>
      </c>
      <c r="B71" s="940" t="s">
        <v>2001</v>
      </c>
      <c r="C71" s="940" t="s">
        <v>2059</v>
      </c>
      <c r="D71" s="941">
        <v>46009</v>
      </c>
      <c r="E71" s="940" t="s">
        <v>2060</v>
      </c>
      <c r="F71" s="945">
        <v>28.096</v>
      </c>
      <c r="G71" s="940">
        <v>239.23</v>
      </c>
      <c r="H71" s="942">
        <v>6721.4060799999997</v>
      </c>
      <c r="I71" s="943"/>
      <c r="K71" s="1112"/>
      <c r="L71" s="1112"/>
    </row>
    <row r="72" spans="1:12" s="944" customFormat="1" ht="42">
      <c r="A72" s="940" t="s">
        <v>1021</v>
      </c>
      <c r="B72" s="940" t="s">
        <v>2001</v>
      </c>
      <c r="C72" s="940" t="s">
        <v>2061</v>
      </c>
      <c r="D72" s="941">
        <v>46009</v>
      </c>
      <c r="E72" s="940" t="s">
        <v>2062</v>
      </c>
      <c r="F72" s="945">
        <v>28.096</v>
      </c>
      <c r="G72" s="940">
        <v>59.76</v>
      </c>
      <c r="H72" s="942">
        <v>1679.0169599999999</v>
      </c>
      <c r="I72" s="943"/>
      <c r="K72" s="1112"/>
      <c r="L72" s="1112"/>
    </row>
    <row r="73" spans="1:12" s="944" customFormat="1" ht="42">
      <c r="A73" s="940" t="s">
        <v>1021</v>
      </c>
      <c r="B73" s="940" t="s">
        <v>2001</v>
      </c>
      <c r="C73" s="940" t="s">
        <v>2063</v>
      </c>
      <c r="D73" s="941">
        <v>46009</v>
      </c>
      <c r="E73" s="940" t="s">
        <v>2064</v>
      </c>
      <c r="F73" s="945">
        <v>28.096</v>
      </c>
      <c r="G73" s="940">
        <v>60</v>
      </c>
      <c r="H73" s="942">
        <v>1685.76</v>
      </c>
      <c r="I73" s="943"/>
      <c r="K73" s="1112"/>
      <c r="L73" s="1112"/>
    </row>
    <row r="74" spans="1:12" s="944" customFormat="1" ht="42">
      <c r="A74" s="940" t="s">
        <v>1021</v>
      </c>
      <c r="B74" s="940" t="s">
        <v>2001</v>
      </c>
      <c r="C74" s="940" t="s">
        <v>2065</v>
      </c>
      <c r="D74" s="941">
        <v>46009</v>
      </c>
      <c r="E74" s="940" t="s">
        <v>2066</v>
      </c>
      <c r="F74" s="945">
        <v>28.096</v>
      </c>
      <c r="G74" s="940">
        <v>15910.52</v>
      </c>
      <c r="H74" s="942">
        <v>447021.96992</v>
      </c>
      <c r="I74" s="943"/>
      <c r="K74" s="1112"/>
      <c r="L74" s="1112"/>
    </row>
    <row r="75" spans="1:12" s="944" customFormat="1" ht="42">
      <c r="A75" s="940" t="s">
        <v>1021</v>
      </c>
      <c r="B75" s="940" t="s">
        <v>2001</v>
      </c>
      <c r="C75" s="940" t="s">
        <v>2067</v>
      </c>
      <c r="D75" s="941">
        <v>46009</v>
      </c>
      <c r="E75" s="940" t="s">
        <v>2068</v>
      </c>
      <c r="F75" s="945">
        <v>28.096</v>
      </c>
      <c r="G75" s="940">
        <v>2863.89</v>
      </c>
      <c r="H75" s="942">
        <v>80463.853439999992</v>
      </c>
      <c r="I75" s="943"/>
      <c r="K75" s="1112"/>
      <c r="L75" s="1112"/>
    </row>
    <row r="76" spans="1:12" s="944" customFormat="1" ht="42">
      <c r="A76" s="940" t="s">
        <v>1021</v>
      </c>
      <c r="B76" s="940" t="s">
        <v>2001</v>
      </c>
      <c r="C76" s="940" t="s">
        <v>2069</v>
      </c>
      <c r="D76" s="941">
        <v>46011</v>
      </c>
      <c r="E76" s="940" t="s">
        <v>2070</v>
      </c>
      <c r="F76" s="945">
        <v>28.096</v>
      </c>
      <c r="G76" s="940">
        <v>144.24</v>
      </c>
      <c r="H76" s="942">
        <v>4052.5670400000004</v>
      </c>
      <c r="I76" s="943"/>
      <c r="K76" s="1112"/>
      <c r="L76" s="1112"/>
    </row>
    <row r="77" spans="1:12" s="944" customFormat="1" ht="42">
      <c r="A77" s="940" t="s">
        <v>1021</v>
      </c>
      <c r="B77" s="940" t="s">
        <v>2001</v>
      </c>
      <c r="C77" s="940" t="s">
        <v>2071</v>
      </c>
      <c r="D77" s="941">
        <v>46011</v>
      </c>
      <c r="E77" s="940" t="s">
        <v>2072</v>
      </c>
      <c r="F77" s="945">
        <v>28.096</v>
      </c>
      <c r="G77" s="940">
        <v>3512.53</v>
      </c>
      <c r="H77" s="942">
        <v>98688.042880000008</v>
      </c>
      <c r="I77" s="943"/>
      <c r="K77" s="1112"/>
      <c r="L77" s="1112"/>
    </row>
    <row r="78" spans="1:12" s="944" customFormat="1" ht="42">
      <c r="A78" s="940" t="s">
        <v>1021</v>
      </c>
      <c r="B78" s="940" t="s">
        <v>2001</v>
      </c>
      <c r="C78" s="940" t="s">
        <v>2073</v>
      </c>
      <c r="D78" s="941">
        <v>46011</v>
      </c>
      <c r="E78" s="940" t="s">
        <v>2074</v>
      </c>
      <c r="F78" s="945">
        <v>28.096</v>
      </c>
      <c r="G78" s="940">
        <v>305.8</v>
      </c>
      <c r="H78" s="942">
        <v>8591.756800000001</v>
      </c>
      <c r="I78" s="943"/>
      <c r="K78" s="1112"/>
      <c r="L78" s="1112"/>
    </row>
    <row r="79" spans="1:12" s="944" customFormat="1">
      <c r="A79" s="940" t="s">
        <v>1021</v>
      </c>
      <c r="B79" s="940" t="s">
        <v>2001</v>
      </c>
      <c r="C79" s="940" t="s">
        <v>2075</v>
      </c>
      <c r="D79" s="941">
        <v>46013</v>
      </c>
      <c r="E79" s="940" t="s">
        <v>2076</v>
      </c>
      <c r="F79" s="945">
        <v>28.096</v>
      </c>
      <c r="G79" s="940">
        <v>235.4</v>
      </c>
      <c r="H79" s="942">
        <v>6613.7984000000006</v>
      </c>
      <c r="I79" s="943"/>
      <c r="K79" s="1112"/>
      <c r="L79" s="1112"/>
    </row>
    <row r="80" spans="1:12" s="944" customFormat="1" ht="42">
      <c r="A80" s="940" t="s">
        <v>1021</v>
      </c>
      <c r="B80" s="940" t="s">
        <v>2001</v>
      </c>
      <c r="C80" s="940" t="s">
        <v>2077</v>
      </c>
      <c r="D80" s="941">
        <v>46016</v>
      </c>
      <c r="E80" s="940" t="s">
        <v>2078</v>
      </c>
      <c r="F80" s="945">
        <v>28.096</v>
      </c>
      <c r="G80" s="940">
        <v>366.17</v>
      </c>
      <c r="H80" s="942">
        <v>10287.912320000001</v>
      </c>
      <c r="I80" s="943"/>
      <c r="K80" s="1112"/>
      <c r="L80" s="1112"/>
    </row>
    <row r="81" spans="1:12" s="944" customFormat="1" ht="42">
      <c r="A81" s="940" t="s">
        <v>1021</v>
      </c>
      <c r="B81" s="940" t="s">
        <v>2001</v>
      </c>
      <c r="C81" s="940" t="s">
        <v>2079</v>
      </c>
      <c r="D81" s="941">
        <v>46033</v>
      </c>
      <c r="E81" s="940" t="s">
        <v>2080</v>
      </c>
      <c r="F81" s="945">
        <v>28.096</v>
      </c>
      <c r="G81" s="940">
        <v>1093.7</v>
      </c>
      <c r="H81" s="942">
        <v>30728.5952</v>
      </c>
      <c r="I81" s="943"/>
      <c r="K81" s="1112"/>
      <c r="L81" s="1112"/>
    </row>
    <row r="82" spans="1:12" s="944" customFormat="1" ht="42">
      <c r="A82" s="940" t="s">
        <v>1021</v>
      </c>
      <c r="B82" s="940" t="s">
        <v>2001</v>
      </c>
      <c r="C82" s="940" t="s">
        <v>2081</v>
      </c>
      <c r="D82" s="941">
        <v>46035</v>
      </c>
      <c r="E82" s="940" t="s">
        <v>2082</v>
      </c>
      <c r="F82" s="945">
        <v>28.096</v>
      </c>
      <c r="G82" s="940">
        <v>692.92</v>
      </c>
      <c r="H82" s="942">
        <v>19468.280319999998</v>
      </c>
      <c r="I82" s="943"/>
      <c r="K82" s="1112"/>
      <c r="L82" s="1112"/>
    </row>
    <row r="83" spans="1:12" s="944" customFormat="1" ht="42">
      <c r="A83" s="940" t="s">
        <v>1021</v>
      </c>
      <c r="B83" s="940" t="s">
        <v>2001</v>
      </c>
      <c r="C83" s="940" t="s">
        <v>2083</v>
      </c>
      <c r="D83" s="941">
        <v>46037</v>
      </c>
      <c r="E83" s="940" t="s">
        <v>2084</v>
      </c>
      <c r="F83" s="945">
        <v>28.096</v>
      </c>
      <c r="G83" s="940">
        <v>1534.42</v>
      </c>
      <c r="H83" s="942">
        <v>43111.064320000005</v>
      </c>
      <c r="I83" s="943"/>
      <c r="K83" s="1112"/>
      <c r="L83" s="1112"/>
    </row>
    <row r="84" spans="1:12" s="944" customFormat="1" ht="42">
      <c r="A84" s="940" t="s">
        <v>1021</v>
      </c>
      <c r="B84" s="940" t="s">
        <v>2001</v>
      </c>
      <c r="C84" s="940" t="s">
        <v>2085</v>
      </c>
      <c r="D84" s="941">
        <v>46039</v>
      </c>
      <c r="E84" s="940" t="s">
        <v>2086</v>
      </c>
      <c r="F84" s="945">
        <v>28.096</v>
      </c>
      <c r="G84" s="940">
        <v>2200.83</v>
      </c>
      <c r="H84" s="942">
        <v>61834.519679999998</v>
      </c>
      <c r="I84" s="943"/>
      <c r="K84" s="1112"/>
      <c r="L84" s="1112"/>
    </row>
    <row r="85" spans="1:12" s="944" customFormat="1" ht="42">
      <c r="A85" s="940" t="s">
        <v>1021</v>
      </c>
      <c r="B85" s="940" t="s">
        <v>2001</v>
      </c>
      <c r="C85" s="940" t="s">
        <v>2087</v>
      </c>
      <c r="D85" s="941">
        <v>46040</v>
      </c>
      <c r="E85" s="940" t="s">
        <v>2088</v>
      </c>
      <c r="F85" s="945">
        <v>28.096</v>
      </c>
      <c r="G85" s="940">
        <v>4271.99</v>
      </c>
      <c r="H85" s="942">
        <v>120025.83103999999</v>
      </c>
      <c r="I85" s="943"/>
      <c r="K85" s="1112"/>
      <c r="L85" s="1112"/>
    </row>
    <row r="86" spans="1:12" s="944" customFormat="1" ht="42">
      <c r="A86" s="940" t="s">
        <v>1021</v>
      </c>
      <c r="B86" s="940" t="s">
        <v>2001</v>
      </c>
      <c r="C86" s="940" t="s">
        <v>2089</v>
      </c>
      <c r="D86" s="941">
        <v>46041</v>
      </c>
      <c r="E86" s="940" t="s">
        <v>2090</v>
      </c>
      <c r="F86" s="945">
        <v>28.096</v>
      </c>
      <c r="G86" s="940">
        <v>5365.52</v>
      </c>
      <c r="H86" s="942">
        <v>150749.64992000003</v>
      </c>
      <c r="I86" s="943"/>
      <c r="K86" s="1112"/>
      <c r="L86" s="1112"/>
    </row>
    <row r="87" spans="1:12" s="944" customFormat="1" ht="42">
      <c r="A87" s="940" t="s">
        <v>1021</v>
      </c>
      <c r="B87" s="940" t="s">
        <v>2001</v>
      </c>
      <c r="C87" s="940" t="s">
        <v>2091</v>
      </c>
      <c r="D87" s="941">
        <v>46042</v>
      </c>
      <c r="E87" s="940" t="s">
        <v>2092</v>
      </c>
      <c r="F87" s="945">
        <v>28.096</v>
      </c>
      <c r="G87" s="940">
        <v>5460.35</v>
      </c>
      <c r="H87" s="942">
        <v>153413.99360000002</v>
      </c>
      <c r="I87" s="943"/>
      <c r="K87" s="1112"/>
      <c r="L87" s="1112"/>
    </row>
    <row r="88" spans="1:12" s="944" customFormat="1" ht="42">
      <c r="A88" s="940" t="s">
        <v>1021</v>
      </c>
      <c r="B88" s="940" t="s">
        <v>2001</v>
      </c>
      <c r="C88" s="940" t="s">
        <v>2093</v>
      </c>
      <c r="D88" s="941">
        <v>46042</v>
      </c>
      <c r="E88" s="940" t="s">
        <v>2094</v>
      </c>
      <c r="F88" s="945">
        <v>28.096</v>
      </c>
      <c r="G88" s="940">
        <v>651.36</v>
      </c>
      <c r="H88" s="942">
        <v>18300.610560000001</v>
      </c>
      <c r="I88" s="943"/>
      <c r="K88" s="1112"/>
      <c r="L88" s="1112"/>
    </row>
    <row r="89" spans="1:12" s="944" customFormat="1" ht="42">
      <c r="A89" s="940" t="s">
        <v>1021</v>
      </c>
      <c r="B89" s="940" t="s">
        <v>2001</v>
      </c>
      <c r="C89" s="940" t="s">
        <v>2095</v>
      </c>
      <c r="D89" s="941">
        <v>46042</v>
      </c>
      <c r="E89" s="940" t="s">
        <v>2096</v>
      </c>
      <c r="F89" s="945">
        <v>28.096</v>
      </c>
      <c r="G89" s="940">
        <v>2621.21</v>
      </c>
      <c r="H89" s="942">
        <v>73645.516159999999</v>
      </c>
      <c r="I89" s="943"/>
      <c r="K89" s="1112"/>
      <c r="L89" s="1112"/>
    </row>
    <row r="90" spans="1:12" s="944" customFormat="1" ht="42">
      <c r="A90" s="940" t="s">
        <v>1021</v>
      </c>
      <c r="B90" s="940" t="s">
        <v>2001</v>
      </c>
      <c r="C90" s="940" t="s">
        <v>2097</v>
      </c>
      <c r="D90" s="941">
        <v>46043</v>
      </c>
      <c r="E90" s="940" t="s">
        <v>2098</v>
      </c>
      <c r="F90" s="945">
        <v>28.096</v>
      </c>
      <c r="G90" s="940">
        <v>5718.96</v>
      </c>
      <c r="H90" s="942">
        <v>160679.90015999999</v>
      </c>
      <c r="I90" s="943"/>
      <c r="K90" s="1112"/>
      <c r="L90" s="1112"/>
    </row>
    <row r="91" spans="1:12" s="944" customFormat="1" ht="42">
      <c r="A91" s="940" t="s">
        <v>1021</v>
      </c>
      <c r="B91" s="940" t="s">
        <v>2001</v>
      </c>
      <c r="C91" s="940" t="s">
        <v>2099</v>
      </c>
      <c r="D91" s="941">
        <v>46043</v>
      </c>
      <c r="E91" s="940" t="s">
        <v>2100</v>
      </c>
      <c r="F91" s="945">
        <v>28.096</v>
      </c>
      <c r="G91" s="940">
        <v>4707.53</v>
      </c>
      <c r="H91" s="942">
        <v>132262.76287999999</v>
      </c>
      <c r="I91" s="943"/>
      <c r="K91" s="1112"/>
      <c r="L91" s="1112"/>
    </row>
    <row r="92" spans="1:12" s="944" customFormat="1" ht="42">
      <c r="A92" s="940" t="s">
        <v>1021</v>
      </c>
      <c r="B92" s="940" t="s">
        <v>2001</v>
      </c>
      <c r="C92" s="940" t="s">
        <v>2101</v>
      </c>
      <c r="D92" s="941">
        <v>46043</v>
      </c>
      <c r="E92" s="940" t="s">
        <v>2102</v>
      </c>
      <c r="F92" s="945">
        <v>28.096</v>
      </c>
      <c r="G92" s="940">
        <v>90.66</v>
      </c>
      <c r="H92" s="942">
        <v>2547.18336</v>
      </c>
      <c r="I92" s="943"/>
      <c r="K92" s="1112"/>
      <c r="L92" s="1112"/>
    </row>
    <row r="93" spans="1:12" s="944" customFormat="1" ht="42">
      <c r="A93" s="940" t="s">
        <v>1021</v>
      </c>
      <c r="B93" s="940" t="s">
        <v>2001</v>
      </c>
      <c r="C93" s="940" t="s">
        <v>2103</v>
      </c>
      <c r="D93" s="941">
        <v>46043</v>
      </c>
      <c r="E93" s="940" t="s">
        <v>2104</v>
      </c>
      <c r="F93" s="945">
        <v>28.096</v>
      </c>
      <c r="G93" s="940">
        <v>1108.46</v>
      </c>
      <c r="H93" s="942">
        <v>31143.292160000001</v>
      </c>
      <c r="I93" s="943"/>
      <c r="K93" s="1112"/>
      <c r="L93" s="1112"/>
    </row>
    <row r="94" spans="1:12" s="944" customFormat="1" ht="42">
      <c r="A94" s="940" t="s">
        <v>1021</v>
      </c>
      <c r="B94" s="940" t="s">
        <v>2001</v>
      </c>
      <c r="C94" s="940" t="s">
        <v>2105</v>
      </c>
      <c r="D94" s="941">
        <v>46044</v>
      </c>
      <c r="E94" s="940" t="s">
        <v>2106</v>
      </c>
      <c r="F94" s="945">
        <v>28.096</v>
      </c>
      <c r="G94" s="940">
        <v>5423.78</v>
      </c>
      <c r="H94" s="942">
        <v>152386.52288</v>
      </c>
      <c r="I94" s="943"/>
      <c r="K94" s="1112"/>
      <c r="L94" s="1112"/>
    </row>
    <row r="95" spans="1:12" s="944" customFormat="1" ht="42">
      <c r="A95" s="940" t="s">
        <v>1021</v>
      </c>
      <c r="B95" s="940" t="s">
        <v>2001</v>
      </c>
      <c r="C95" s="940" t="s">
        <v>2107</v>
      </c>
      <c r="D95" s="941">
        <v>46044</v>
      </c>
      <c r="E95" s="940" t="s">
        <v>2108</v>
      </c>
      <c r="F95" s="945">
        <v>28.096</v>
      </c>
      <c r="G95" s="940">
        <v>5740.95</v>
      </c>
      <c r="H95" s="942">
        <v>161297.73120000001</v>
      </c>
      <c r="I95" s="943"/>
      <c r="K95" s="1112"/>
      <c r="L95" s="1112"/>
    </row>
    <row r="96" spans="1:12" s="944" customFormat="1" ht="42">
      <c r="A96" s="940" t="s">
        <v>1021</v>
      </c>
      <c r="B96" s="940" t="s">
        <v>2001</v>
      </c>
      <c r="C96" s="940" t="s">
        <v>2109</v>
      </c>
      <c r="D96" s="941">
        <v>46044</v>
      </c>
      <c r="E96" s="940" t="s">
        <v>2110</v>
      </c>
      <c r="F96" s="945">
        <v>28.096</v>
      </c>
      <c r="G96" s="940">
        <v>2150.36</v>
      </c>
      <c r="H96" s="942">
        <v>60416.514560000003</v>
      </c>
      <c r="I96" s="943"/>
      <c r="K96" s="1112"/>
      <c r="L96" s="1112"/>
    </row>
    <row r="97" spans="1:12" s="944" customFormat="1" ht="42">
      <c r="A97" s="940" t="s">
        <v>1021</v>
      </c>
      <c r="B97" s="940" t="s">
        <v>2001</v>
      </c>
      <c r="C97" s="940" t="s">
        <v>2111</v>
      </c>
      <c r="D97" s="941">
        <v>46046</v>
      </c>
      <c r="E97" s="940" t="s">
        <v>2112</v>
      </c>
      <c r="F97" s="945">
        <v>28.096</v>
      </c>
      <c r="G97" s="940">
        <v>7447.69</v>
      </c>
      <c r="H97" s="942">
        <v>209250.29824</v>
      </c>
      <c r="I97" s="943"/>
      <c r="K97" s="1112"/>
      <c r="L97" s="1112"/>
    </row>
    <row r="98" spans="1:12" s="944" customFormat="1" ht="42">
      <c r="A98" s="940" t="s">
        <v>1021</v>
      </c>
      <c r="B98" s="940" t="s">
        <v>2001</v>
      </c>
      <c r="C98" s="940" t="s">
        <v>2113</v>
      </c>
      <c r="D98" s="941">
        <v>46046</v>
      </c>
      <c r="E98" s="940" t="s">
        <v>2114</v>
      </c>
      <c r="F98" s="945">
        <v>28.096</v>
      </c>
      <c r="G98" s="940">
        <v>6588.56</v>
      </c>
      <c r="H98" s="942">
        <v>185112.18176000001</v>
      </c>
      <c r="I98" s="943"/>
      <c r="K98" s="1112"/>
      <c r="L98" s="1112"/>
    </row>
    <row r="99" spans="1:12" s="944" customFormat="1" ht="42">
      <c r="A99" s="940" t="s">
        <v>1021</v>
      </c>
      <c r="B99" s="940" t="s">
        <v>2001</v>
      </c>
      <c r="C99" s="940" t="s">
        <v>2115</v>
      </c>
      <c r="D99" s="941">
        <v>46047</v>
      </c>
      <c r="E99" s="940" t="s">
        <v>2116</v>
      </c>
      <c r="F99" s="945">
        <v>28.096</v>
      </c>
      <c r="G99" s="940">
        <v>6299.62</v>
      </c>
      <c r="H99" s="942">
        <v>176994.12351999999</v>
      </c>
      <c r="I99" s="943"/>
      <c r="K99" s="1112"/>
      <c r="L99" s="1112"/>
    </row>
    <row r="100" spans="1:12" s="944" customFormat="1" ht="42">
      <c r="A100" s="940" t="s">
        <v>1021</v>
      </c>
      <c r="B100" s="940" t="s">
        <v>2001</v>
      </c>
      <c r="C100" s="940" t="s">
        <v>2117</v>
      </c>
      <c r="D100" s="941">
        <v>46048</v>
      </c>
      <c r="E100" s="940" t="s">
        <v>2118</v>
      </c>
      <c r="F100" s="945">
        <v>28.096</v>
      </c>
      <c r="G100" s="940">
        <v>7602.16</v>
      </c>
      <c r="H100" s="942">
        <v>213590.28735999999</v>
      </c>
      <c r="I100" s="943"/>
      <c r="K100" s="1112"/>
      <c r="L100" s="1112"/>
    </row>
    <row r="101" spans="1:12" s="944" customFormat="1" ht="42">
      <c r="A101" s="940" t="s">
        <v>1021</v>
      </c>
      <c r="B101" s="940" t="s">
        <v>2001</v>
      </c>
      <c r="C101" s="940" t="s">
        <v>2119</v>
      </c>
      <c r="D101" s="941">
        <v>46048</v>
      </c>
      <c r="E101" s="940" t="s">
        <v>2120</v>
      </c>
      <c r="F101" s="945">
        <v>28.096</v>
      </c>
      <c r="G101" s="940">
        <v>7670.54</v>
      </c>
      <c r="H101" s="942">
        <v>215511.49184</v>
      </c>
      <c r="I101" s="943"/>
      <c r="K101" s="1112"/>
      <c r="L101" s="1112"/>
    </row>
    <row r="102" spans="1:12" s="944" customFormat="1" ht="42">
      <c r="A102" s="940" t="s">
        <v>1021</v>
      </c>
      <c r="B102" s="940" t="s">
        <v>2001</v>
      </c>
      <c r="C102" s="940" t="s">
        <v>2121</v>
      </c>
      <c r="D102" s="941">
        <v>46049</v>
      </c>
      <c r="E102" s="940" t="s">
        <v>2122</v>
      </c>
      <c r="F102" s="945">
        <v>28.096</v>
      </c>
      <c r="G102" s="940">
        <v>8037.28</v>
      </c>
      <c r="H102" s="942">
        <v>225815.41887999998</v>
      </c>
      <c r="I102" s="943"/>
      <c r="K102" s="1112"/>
      <c r="L102" s="1112"/>
    </row>
    <row r="103" spans="1:12" s="944" customFormat="1" ht="42">
      <c r="A103" s="940" t="s">
        <v>1021</v>
      </c>
      <c r="B103" s="940" t="s">
        <v>2001</v>
      </c>
      <c r="C103" s="940" t="s">
        <v>2123</v>
      </c>
      <c r="D103" s="941">
        <v>46050</v>
      </c>
      <c r="E103" s="940" t="s">
        <v>2124</v>
      </c>
      <c r="F103" s="945">
        <v>28.096</v>
      </c>
      <c r="G103" s="940">
        <v>9846.99</v>
      </c>
      <c r="H103" s="942">
        <v>276661.03103999997</v>
      </c>
      <c r="I103" s="943"/>
      <c r="K103" s="1112"/>
      <c r="L103" s="1112"/>
    </row>
    <row r="104" spans="1:12" s="944" customFormat="1" ht="42">
      <c r="A104" s="940" t="s">
        <v>1021</v>
      </c>
      <c r="B104" s="940" t="s">
        <v>2001</v>
      </c>
      <c r="C104" s="940" t="s">
        <v>2125</v>
      </c>
      <c r="D104" s="941">
        <v>46051</v>
      </c>
      <c r="E104" s="940" t="s">
        <v>2126</v>
      </c>
      <c r="F104" s="945">
        <v>28.096</v>
      </c>
      <c r="G104" s="940">
        <v>12059.2</v>
      </c>
      <c r="H104" s="942">
        <v>338815.28320000001</v>
      </c>
      <c r="I104" s="943"/>
      <c r="K104" s="1112"/>
      <c r="L104" s="1112"/>
    </row>
    <row r="105" spans="1:12" s="944" customFormat="1" ht="42">
      <c r="A105" s="940" t="s">
        <v>1021</v>
      </c>
      <c r="B105" s="940" t="s">
        <v>2001</v>
      </c>
      <c r="C105" s="940" t="s">
        <v>2127</v>
      </c>
      <c r="D105" s="941">
        <v>46053</v>
      </c>
      <c r="E105" s="940" t="s">
        <v>2128</v>
      </c>
      <c r="F105" s="945">
        <v>28.096</v>
      </c>
      <c r="G105" s="940">
        <v>2800.7</v>
      </c>
      <c r="H105" s="942">
        <v>78688.467199999999</v>
      </c>
      <c r="I105" s="943"/>
      <c r="K105" s="1112"/>
      <c r="L105" s="1112"/>
    </row>
    <row r="106" spans="1:12" s="944" customFormat="1" ht="42">
      <c r="A106" s="940" t="s">
        <v>1021</v>
      </c>
      <c r="B106" s="940" t="s">
        <v>2001</v>
      </c>
      <c r="C106" s="940" t="s">
        <v>2129</v>
      </c>
      <c r="D106" s="941">
        <v>46054</v>
      </c>
      <c r="E106" s="940" t="s">
        <v>2130</v>
      </c>
      <c r="F106" s="945">
        <v>28.096</v>
      </c>
      <c r="G106" s="940">
        <v>14.47</v>
      </c>
      <c r="H106" s="942">
        <v>406.54912000000002</v>
      </c>
      <c r="I106" s="943"/>
      <c r="K106" s="1112"/>
      <c r="L106" s="1112"/>
    </row>
    <row r="107" spans="1:12" s="944" customFormat="1" ht="42">
      <c r="A107" s="940" t="s">
        <v>1021</v>
      </c>
      <c r="B107" s="940" t="s">
        <v>2001</v>
      </c>
      <c r="C107" s="940" t="s">
        <v>2131</v>
      </c>
      <c r="D107" s="941">
        <v>46054</v>
      </c>
      <c r="E107" s="940" t="s">
        <v>2132</v>
      </c>
      <c r="F107" s="945">
        <v>28.096</v>
      </c>
      <c r="G107" s="940">
        <v>3491.88</v>
      </c>
      <c r="H107" s="942">
        <v>98107.860480000003</v>
      </c>
      <c r="I107" s="943"/>
      <c r="K107" s="1112"/>
      <c r="L107" s="1112"/>
    </row>
    <row r="108" spans="1:12" s="944" customFormat="1" ht="42">
      <c r="A108" s="940" t="s">
        <v>1021</v>
      </c>
      <c r="B108" s="940" t="s">
        <v>2001</v>
      </c>
      <c r="C108" s="940" t="s">
        <v>2133</v>
      </c>
      <c r="D108" s="941">
        <v>46055</v>
      </c>
      <c r="E108" s="940" t="s">
        <v>2134</v>
      </c>
      <c r="F108" s="945">
        <v>28.096</v>
      </c>
      <c r="G108" s="940">
        <v>279.02999999999997</v>
      </c>
      <c r="H108" s="942">
        <v>7839.6268799999989</v>
      </c>
      <c r="I108" s="943"/>
      <c r="K108" s="1112"/>
      <c r="L108" s="1112"/>
    </row>
    <row r="109" spans="1:12" s="944" customFormat="1" ht="42">
      <c r="A109" s="940" t="s">
        <v>1021</v>
      </c>
      <c r="B109" s="940" t="s">
        <v>2001</v>
      </c>
      <c r="C109" s="940" t="s">
        <v>2135</v>
      </c>
      <c r="D109" s="941">
        <v>46055</v>
      </c>
      <c r="E109" s="940" t="s">
        <v>2136</v>
      </c>
      <c r="F109" s="945">
        <v>28.096</v>
      </c>
      <c r="G109" s="940">
        <v>3964.73</v>
      </c>
      <c r="H109" s="942">
        <v>111393.05408</v>
      </c>
      <c r="I109" s="943"/>
      <c r="K109" s="1112"/>
      <c r="L109" s="1112"/>
    </row>
    <row r="110" spans="1:12" s="944" customFormat="1" ht="42">
      <c r="A110" s="940" t="s">
        <v>1021</v>
      </c>
      <c r="B110" s="940" t="s">
        <v>2001</v>
      </c>
      <c r="C110" s="940" t="s">
        <v>2137</v>
      </c>
      <c r="D110" s="941">
        <v>46056</v>
      </c>
      <c r="E110" s="940" t="s">
        <v>2138</v>
      </c>
      <c r="F110" s="945">
        <v>28.096</v>
      </c>
      <c r="G110" s="940">
        <v>428.81</v>
      </c>
      <c r="H110" s="942">
        <v>12047.84576</v>
      </c>
      <c r="I110" s="943"/>
      <c r="K110" s="1112"/>
      <c r="L110" s="1112"/>
    </row>
    <row r="111" spans="1:12" s="944" customFormat="1" ht="42">
      <c r="A111" s="940" t="s">
        <v>1021</v>
      </c>
      <c r="B111" s="940" t="s">
        <v>2001</v>
      </c>
      <c r="C111" s="940" t="s">
        <v>2139</v>
      </c>
      <c r="D111" s="941">
        <v>46056</v>
      </c>
      <c r="E111" s="940" t="s">
        <v>2140</v>
      </c>
      <c r="F111" s="945">
        <v>28.096</v>
      </c>
      <c r="G111" s="940">
        <v>4951.6899999999996</v>
      </c>
      <c r="H111" s="942">
        <v>139122.68223999999</v>
      </c>
      <c r="I111" s="943"/>
      <c r="K111" s="1112"/>
      <c r="L111" s="1112"/>
    </row>
    <row r="112" spans="1:12" s="944" customFormat="1" ht="42">
      <c r="A112" s="940" t="s">
        <v>1021</v>
      </c>
      <c r="B112" s="940" t="s">
        <v>2001</v>
      </c>
      <c r="C112" s="940" t="s">
        <v>2141</v>
      </c>
      <c r="D112" s="941">
        <v>46056</v>
      </c>
      <c r="E112" s="940" t="s">
        <v>2142</v>
      </c>
      <c r="F112" s="945">
        <v>28.096</v>
      </c>
      <c r="G112" s="940">
        <v>472.53</v>
      </c>
      <c r="H112" s="942">
        <v>13276.202879999999</v>
      </c>
      <c r="I112" s="943"/>
      <c r="K112" s="1112"/>
      <c r="L112" s="1112"/>
    </row>
    <row r="113" spans="1:12" s="944" customFormat="1" ht="42">
      <c r="A113" s="940" t="s">
        <v>1021</v>
      </c>
      <c r="B113" s="940" t="s">
        <v>2001</v>
      </c>
      <c r="C113" s="940" t="s">
        <v>2143</v>
      </c>
      <c r="D113" s="941">
        <v>46057</v>
      </c>
      <c r="E113" s="940" t="s">
        <v>2144</v>
      </c>
      <c r="F113" s="945">
        <v>28.096</v>
      </c>
      <c r="G113" s="940">
        <v>4771.79</v>
      </c>
      <c r="H113" s="942">
        <v>134068.21184</v>
      </c>
      <c r="I113" s="943"/>
      <c r="K113" s="1112"/>
      <c r="L113" s="1112"/>
    </row>
    <row r="114" spans="1:12" s="944" customFormat="1" ht="42">
      <c r="A114" s="940" t="s">
        <v>1021</v>
      </c>
      <c r="B114" s="940" t="s">
        <v>2001</v>
      </c>
      <c r="C114" s="940" t="s">
        <v>2145</v>
      </c>
      <c r="D114" s="941">
        <v>46057</v>
      </c>
      <c r="E114" s="940" t="s">
        <v>2146</v>
      </c>
      <c r="F114" s="945">
        <v>28.096</v>
      </c>
      <c r="G114" s="940">
        <v>1032.1099999999999</v>
      </c>
      <c r="H114" s="942">
        <v>28998.162559999997</v>
      </c>
      <c r="I114" s="943"/>
      <c r="K114" s="1112"/>
      <c r="L114" s="1112"/>
    </row>
    <row r="115" spans="1:12" s="944" customFormat="1" ht="42">
      <c r="A115" s="940" t="s">
        <v>1021</v>
      </c>
      <c r="B115" s="940" t="s">
        <v>2001</v>
      </c>
      <c r="C115" s="940" t="s">
        <v>2147</v>
      </c>
      <c r="D115" s="941">
        <v>46057</v>
      </c>
      <c r="E115" s="940" t="s">
        <v>2148</v>
      </c>
      <c r="F115" s="945">
        <v>28.096</v>
      </c>
      <c r="G115" s="940">
        <v>1561.86</v>
      </c>
      <c r="H115" s="942">
        <v>43882.018559999997</v>
      </c>
      <c r="I115" s="943"/>
      <c r="K115" s="1112"/>
      <c r="L115" s="1112"/>
    </row>
    <row r="116" spans="1:12" s="944" customFormat="1" ht="42">
      <c r="A116" s="940" t="s">
        <v>1021</v>
      </c>
      <c r="B116" s="940" t="s">
        <v>2001</v>
      </c>
      <c r="C116" s="940" t="s">
        <v>2149</v>
      </c>
      <c r="D116" s="941">
        <v>46058</v>
      </c>
      <c r="E116" s="940" t="s">
        <v>2150</v>
      </c>
      <c r="F116" s="945">
        <v>28.096</v>
      </c>
      <c r="G116" s="940">
        <v>7460.5739999999996</v>
      </c>
      <c r="H116" s="942">
        <v>209612.28710399999</v>
      </c>
      <c r="I116" s="943"/>
      <c r="K116" s="1112"/>
      <c r="L116" s="1112"/>
    </row>
    <row r="117" spans="1:12" s="944" customFormat="1" ht="42">
      <c r="A117" s="940" t="s">
        <v>1021</v>
      </c>
      <c r="B117" s="940" t="s">
        <v>2001</v>
      </c>
      <c r="C117" s="940" t="s">
        <v>2151</v>
      </c>
      <c r="D117" s="941">
        <v>46058</v>
      </c>
      <c r="E117" s="940" t="s">
        <v>2152</v>
      </c>
      <c r="F117" s="945">
        <v>28.096</v>
      </c>
      <c r="G117" s="940">
        <v>1290.31</v>
      </c>
      <c r="H117" s="942">
        <v>36252.549760000002</v>
      </c>
      <c r="I117" s="943"/>
      <c r="K117" s="1112"/>
      <c r="L117" s="1112"/>
    </row>
    <row r="118" spans="1:12" s="944" customFormat="1" ht="42">
      <c r="A118" s="940" t="s">
        <v>1021</v>
      </c>
      <c r="B118" s="940" t="s">
        <v>2001</v>
      </c>
      <c r="C118" s="940" t="s">
        <v>2153</v>
      </c>
      <c r="D118" s="941">
        <v>46058</v>
      </c>
      <c r="E118" s="940" t="s">
        <v>2154</v>
      </c>
      <c r="F118" s="945">
        <v>28.096</v>
      </c>
      <c r="G118" s="940">
        <v>2618.1</v>
      </c>
      <c r="H118" s="942">
        <v>73558.137600000002</v>
      </c>
      <c r="I118" s="943"/>
      <c r="K118" s="1112"/>
      <c r="L118" s="1112"/>
    </row>
    <row r="119" spans="1:12" s="944" customFormat="1" ht="42">
      <c r="A119" s="940" t="s">
        <v>1021</v>
      </c>
      <c r="B119" s="940" t="s">
        <v>2001</v>
      </c>
      <c r="C119" s="940" t="s">
        <v>2155</v>
      </c>
      <c r="D119" s="941">
        <v>46060</v>
      </c>
      <c r="E119" s="940" t="s">
        <v>2156</v>
      </c>
      <c r="F119" s="945">
        <v>28.096</v>
      </c>
      <c r="G119" s="940">
        <v>1540.71</v>
      </c>
      <c r="H119" s="942">
        <v>43287.788160000004</v>
      </c>
      <c r="I119" s="943"/>
      <c r="K119" s="1112"/>
      <c r="L119" s="1112"/>
    </row>
    <row r="120" spans="1:12" s="944" customFormat="1" ht="42">
      <c r="A120" s="940" t="s">
        <v>1021</v>
      </c>
      <c r="B120" s="940" t="s">
        <v>2001</v>
      </c>
      <c r="C120" s="940" t="s">
        <v>2157</v>
      </c>
      <c r="D120" s="941">
        <v>46060</v>
      </c>
      <c r="E120" s="940" t="s">
        <v>2158</v>
      </c>
      <c r="F120" s="945">
        <v>28.096</v>
      </c>
      <c r="G120" s="940">
        <v>3274.86</v>
      </c>
      <c r="H120" s="942">
        <v>92010.466560000001</v>
      </c>
      <c r="I120" s="943"/>
      <c r="K120" s="1112"/>
      <c r="L120" s="1112"/>
    </row>
    <row r="121" spans="1:12" s="944" customFormat="1" ht="42">
      <c r="A121" s="940" t="s">
        <v>1021</v>
      </c>
      <c r="B121" s="940" t="s">
        <v>2001</v>
      </c>
      <c r="C121" s="940" t="s">
        <v>2159</v>
      </c>
      <c r="D121" s="941">
        <v>46061</v>
      </c>
      <c r="E121" s="940" t="s">
        <v>2160</v>
      </c>
      <c r="F121" s="945">
        <v>28.096</v>
      </c>
      <c r="G121" s="940">
        <v>2003.61</v>
      </c>
      <c r="H121" s="942">
        <v>56293.42656</v>
      </c>
      <c r="I121" s="943"/>
      <c r="K121" s="1112"/>
      <c r="L121" s="1112"/>
    </row>
    <row r="122" spans="1:12" s="944" customFormat="1" ht="42">
      <c r="A122" s="940" t="s">
        <v>1021</v>
      </c>
      <c r="B122" s="940" t="s">
        <v>2001</v>
      </c>
      <c r="C122" s="940" t="s">
        <v>2161</v>
      </c>
      <c r="D122" s="941">
        <v>46061</v>
      </c>
      <c r="E122" s="940" t="s">
        <v>2162</v>
      </c>
      <c r="F122" s="945">
        <v>28.096</v>
      </c>
      <c r="G122" s="940">
        <v>4345.32</v>
      </c>
      <c r="H122" s="942">
        <v>122086.11072</v>
      </c>
      <c r="I122" s="943"/>
      <c r="K122" s="1112"/>
      <c r="L122" s="1112"/>
    </row>
    <row r="123" spans="1:12" s="944" customFormat="1" ht="42">
      <c r="A123" s="940" t="s">
        <v>1021</v>
      </c>
      <c r="B123" s="940" t="s">
        <v>2001</v>
      </c>
      <c r="C123" s="940" t="s">
        <v>2163</v>
      </c>
      <c r="D123" s="941">
        <v>46062</v>
      </c>
      <c r="E123" s="940" t="s">
        <v>2164</v>
      </c>
      <c r="F123" s="945">
        <v>28.096</v>
      </c>
      <c r="G123" s="940">
        <v>2251.66</v>
      </c>
      <c r="H123" s="942">
        <v>63262.639359999994</v>
      </c>
      <c r="I123" s="943"/>
      <c r="K123" s="1112"/>
      <c r="L123" s="1112"/>
    </row>
    <row r="124" spans="1:12" s="944" customFormat="1" ht="42">
      <c r="A124" s="940" t="s">
        <v>1021</v>
      </c>
      <c r="B124" s="940" t="s">
        <v>2001</v>
      </c>
      <c r="C124" s="940" t="s">
        <v>2165</v>
      </c>
      <c r="D124" s="941">
        <v>46062</v>
      </c>
      <c r="E124" s="940" t="s">
        <v>2166</v>
      </c>
      <c r="F124" s="945">
        <v>28.096</v>
      </c>
      <c r="G124" s="940">
        <v>5993.45</v>
      </c>
      <c r="H124" s="942">
        <v>168391.9712</v>
      </c>
      <c r="I124" s="943"/>
      <c r="K124" s="1112"/>
      <c r="L124" s="1112"/>
    </row>
    <row r="125" spans="1:12" s="944" customFormat="1" ht="42">
      <c r="A125" s="940" t="s">
        <v>1021</v>
      </c>
      <c r="B125" s="940" t="s">
        <v>2001</v>
      </c>
      <c r="C125" s="940" t="s">
        <v>2167</v>
      </c>
      <c r="D125" s="941">
        <v>46063</v>
      </c>
      <c r="E125" s="940" t="s">
        <v>2168</v>
      </c>
      <c r="F125" s="945">
        <v>28.096</v>
      </c>
      <c r="G125" s="940">
        <v>6131.04</v>
      </c>
      <c r="H125" s="942">
        <v>172257.69983999999</v>
      </c>
      <c r="I125" s="943"/>
      <c r="K125" s="1112"/>
      <c r="L125" s="1112"/>
    </row>
    <row r="126" spans="1:12" s="944" customFormat="1" ht="42">
      <c r="A126" s="940" t="s">
        <v>1021</v>
      </c>
      <c r="B126" s="940" t="s">
        <v>2001</v>
      </c>
      <c r="C126" s="940" t="s">
        <v>2169</v>
      </c>
      <c r="D126" s="941">
        <v>46063</v>
      </c>
      <c r="E126" s="940" t="s">
        <v>2170</v>
      </c>
      <c r="F126" s="945">
        <v>28.096</v>
      </c>
      <c r="G126" s="940">
        <v>2255.4</v>
      </c>
      <c r="H126" s="942">
        <v>63367.718400000005</v>
      </c>
      <c r="I126" s="943"/>
      <c r="K126" s="1112"/>
      <c r="L126" s="1112"/>
    </row>
    <row r="127" spans="1:12" s="944" customFormat="1" ht="42">
      <c r="A127" s="940" t="s">
        <v>1021</v>
      </c>
      <c r="B127" s="940" t="s">
        <v>2001</v>
      </c>
      <c r="C127" s="940" t="s">
        <v>2171</v>
      </c>
      <c r="D127" s="941">
        <v>46064</v>
      </c>
      <c r="E127" s="940" t="s">
        <v>2172</v>
      </c>
      <c r="F127" s="945">
        <v>28.096</v>
      </c>
      <c r="G127" s="940">
        <v>2426.1</v>
      </c>
      <c r="H127" s="942">
        <v>68163.705600000001</v>
      </c>
      <c r="I127" s="943"/>
      <c r="K127" s="1112"/>
      <c r="L127" s="1112"/>
    </row>
    <row r="128" spans="1:12" s="944" customFormat="1" ht="42">
      <c r="A128" s="940" t="s">
        <v>1021</v>
      </c>
      <c r="B128" s="940" t="s">
        <v>2001</v>
      </c>
      <c r="C128" s="940" t="s">
        <v>2173</v>
      </c>
      <c r="D128" s="941">
        <v>46064</v>
      </c>
      <c r="E128" s="940" t="s">
        <v>2174</v>
      </c>
      <c r="F128" s="945">
        <v>28.096</v>
      </c>
      <c r="G128" s="940">
        <v>6546.92</v>
      </c>
      <c r="H128" s="942">
        <v>183942.26432000002</v>
      </c>
      <c r="I128" s="943"/>
      <c r="K128" s="1112"/>
      <c r="L128" s="1112"/>
    </row>
    <row r="129" spans="1:12" s="944" customFormat="1" ht="42">
      <c r="A129" s="940" t="s">
        <v>1021</v>
      </c>
      <c r="B129" s="940" t="s">
        <v>2001</v>
      </c>
      <c r="C129" s="940" t="s">
        <v>2175</v>
      </c>
      <c r="D129" s="941">
        <v>46065</v>
      </c>
      <c r="E129" s="940" t="s">
        <v>2176</v>
      </c>
      <c r="F129" s="945">
        <v>28.096</v>
      </c>
      <c r="G129" s="940">
        <v>5030.83</v>
      </c>
      <c r="H129" s="942">
        <v>141346.19967999999</v>
      </c>
      <c r="I129" s="943"/>
      <c r="K129" s="1112"/>
      <c r="L129" s="1112"/>
    </row>
    <row r="130" spans="1:12" s="944" customFormat="1" ht="42">
      <c r="A130" s="940" t="s">
        <v>1021</v>
      </c>
      <c r="B130" s="940" t="s">
        <v>2001</v>
      </c>
      <c r="C130" s="940" t="s">
        <v>2177</v>
      </c>
      <c r="D130" s="941">
        <v>46065</v>
      </c>
      <c r="E130" s="940" t="s">
        <v>2178</v>
      </c>
      <c r="F130" s="945">
        <v>28.096</v>
      </c>
      <c r="G130" s="940">
        <v>6535.93</v>
      </c>
      <c r="H130" s="942">
        <v>183633.48928000001</v>
      </c>
      <c r="I130" s="943"/>
      <c r="K130" s="1112"/>
      <c r="L130" s="1112"/>
    </row>
    <row r="131" spans="1:12" s="944" customFormat="1" ht="42">
      <c r="A131" s="940" t="s">
        <v>1021</v>
      </c>
      <c r="B131" s="940" t="s">
        <v>2001</v>
      </c>
      <c r="C131" s="940" t="s">
        <v>2179</v>
      </c>
      <c r="D131" s="941">
        <v>46067</v>
      </c>
      <c r="E131" s="940" t="s">
        <v>2180</v>
      </c>
      <c r="F131" s="945">
        <v>28.096</v>
      </c>
      <c r="G131" s="940">
        <v>8440.69</v>
      </c>
      <c r="H131" s="942">
        <v>237149.62624000001</v>
      </c>
      <c r="I131" s="943"/>
      <c r="K131" s="1112"/>
      <c r="L131" s="1112"/>
    </row>
    <row r="132" spans="1:12" s="944" customFormat="1" ht="42">
      <c r="A132" s="940" t="s">
        <v>1021</v>
      </c>
      <c r="B132" s="940" t="s">
        <v>2001</v>
      </c>
      <c r="C132" s="940" t="s">
        <v>2181</v>
      </c>
      <c r="D132" s="941">
        <v>46113</v>
      </c>
      <c r="E132" s="940" t="s">
        <v>2182</v>
      </c>
      <c r="F132" s="945">
        <v>28.096</v>
      </c>
      <c r="G132" s="940">
        <v>987.34</v>
      </c>
      <c r="H132" s="942">
        <v>27740.304640000002</v>
      </c>
      <c r="I132" s="943"/>
      <c r="K132" s="1112"/>
      <c r="L132" s="1112"/>
    </row>
    <row r="133" spans="1:12" s="944" customFormat="1" ht="42">
      <c r="A133" s="940" t="s">
        <v>1021</v>
      </c>
      <c r="B133" s="940" t="s">
        <v>2001</v>
      </c>
      <c r="C133" s="940" t="s">
        <v>2183</v>
      </c>
      <c r="D133" s="941">
        <v>46114</v>
      </c>
      <c r="E133" s="940" t="s">
        <v>2184</v>
      </c>
      <c r="F133" s="945">
        <v>28.096</v>
      </c>
      <c r="G133" s="940">
        <v>6290.35</v>
      </c>
      <c r="H133" s="942">
        <v>176733.67360000001</v>
      </c>
      <c r="I133" s="943"/>
      <c r="K133" s="1112"/>
      <c r="L133" s="1112"/>
    </row>
    <row r="134" spans="1:12" s="944" customFormat="1" ht="42">
      <c r="A134" s="940" t="s">
        <v>1021</v>
      </c>
      <c r="B134" s="940" t="s">
        <v>2001</v>
      </c>
      <c r="C134" s="940" t="s">
        <v>2185</v>
      </c>
      <c r="D134" s="941">
        <v>46116</v>
      </c>
      <c r="E134" s="940" t="s">
        <v>2186</v>
      </c>
      <c r="F134" s="945">
        <v>28.096</v>
      </c>
      <c r="G134" s="940">
        <v>6566.67</v>
      </c>
      <c r="H134" s="942">
        <v>184497.16032</v>
      </c>
      <c r="I134" s="943"/>
      <c r="K134" s="1112"/>
      <c r="L134" s="1112"/>
    </row>
    <row r="135" spans="1:12" s="944" customFormat="1" ht="42">
      <c r="A135" s="940" t="s">
        <v>1021</v>
      </c>
      <c r="B135" s="940" t="s">
        <v>2001</v>
      </c>
      <c r="C135" s="940" t="s">
        <v>2187</v>
      </c>
      <c r="D135" s="941">
        <v>46116</v>
      </c>
      <c r="E135" s="940" t="s">
        <v>2188</v>
      </c>
      <c r="F135" s="945">
        <v>28.096</v>
      </c>
      <c r="G135" s="940">
        <v>1462.85</v>
      </c>
      <c r="H135" s="942">
        <v>41100.2336</v>
      </c>
      <c r="I135" s="943"/>
      <c r="K135" s="1112"/>
      <c r="L135" s="1112"/>
    </row>
    <row r="136" spans="1:12" s="944" customFormat="1">
      <c r="A136" s="940" t="s">
        <v>1021</v>
      </c>
      <c r="B136" s="940" t="s">
        <v>2001</v>
      </c>
      <c r="C136" s="940"/>
      <c r="D136" s="941"/>
      <c r="E136" s="940" t="s">
        <v>5928</v>
      </c>
      <c r="F136" s="945">
        <v>28.096</v>
      </c>
      <c r="G136" s="940">
        <v>78368.706000000006</v>
      </c>
      <c r="H136" s="942">
        <v>2201847.163776</v>
      </c>
      <c r="I136" s="943"/>
      <c r="K136" s="1112"/>
      <c r="L136" s="1112"/>
    </row>
    <row r="137" spans="1:12" s="944" customFormat="1">
      <c r="A137" s="940" t="s">
        <v>1021</v>
      </c>
      <c r="B137" s="940" t="s">
        <v>2001</v>
      </c>
      <c r="C137" s="940"/>
      <c r="D137" s="941">
        <v>46196</v>
      </c>
      <c r="E137" s="940" t="s">
        <v>5929</v>
      </c>
      <c r="F137" s="945">
        <v>28.096</v>
      </c>
      <c r="G137" s="940">
        <v>2791.2944444444443</v>
      </c>
      <c r="H137" s="942">
        <v>78424.208711111103</v>
      </c>
      <c r="I137" s="943"/>
      <c r="K137" s="1112"/>
      <c r="L137" s="1112"/>
    </row>
    <row r="138" spans="1:12" s="944" customFormat="1">
      <c r="A138" s="940" t="s">
        <v>1021</v>
      </c>
      <c r="B138" s="940" t="s">
        <v>2001</v>
      </c>
      <c r="C138" s="940"/>
      <c r="D138" s="941">
        <v>46215</v>
      </c>
      <c r="E138" s="940" t="s">
        <v>5930</v>
      </c>
      <c r="F138" s="945">
        <v>28.096</v>
      </c>
      <c r="G138" s="940">
        <v>80724.258555555658</v>
      </c>
      <c r="H138" s="942">
        <v>2268028.768376892</v>
      </c>
      <c r="I138" s="943"/>
      <c r="K138" s="1112"/>
      <c r="L138" s="1112"/>
    </row>
    <row r="139" spans="1:12" s="944" customFormat="1">
      <c r="A139" s="940" t="s">
        <v>1021</v>
      </c>
      <c r="B139" s="940" t="s">
        <v>2001</v>
      </c>
      <c r="C139" s="940"/>
      <c r="D139" s="941">
        <v>46280</v>
      </c>
      <c r="E139" s="940" t="s">
        <v>5931</v>
      </c>
      <c r="F139" s="945">
        <v>28.096</v>
      </c>
      <c r="G139" s="940">
        <v>100264.76099999994</v>
      </c>
      <c r="H139" s="942">
        <v>2817038.7250559982</v>
      </c>
      <c r="I139" s="943"/>
      <c r="K139" s="1112"/>
      <c r="L139" s="1112"/>
    </row>
    <row r="140" spans="1:12" s="944" customFormat="1" ht="42">
      <c r="A140" s="940" t="s">
        <v>2189</v>
      </c>
      <c r="B140" s="940" t="s">
        <v>2190</v>
      </c>
      <c r="C140" s="940" t="s">
        <v>2191</v>
      </c>
      <c r="D140" s="941">
        <v>46011</v>
      </c>
      <c r="E140" s="940" t="s">
        <v>2192</v>
      </c>
      <c r="F140" s="945">
        <v>14.926</v>
      </c>
      <c r="G140" s="940">
        <v>23909.279999999999</v>
      </c>
      <c r="H140" s="942">
        <v>356869.91327999998</v>
      </c>
      <c r="I140" s="943"/>
      <c r="K140" s="1112"/>
      <c r="L140" s="1112"/>
    </row>
    <row r="141" spans="1:12" s="944" customFormat="1" ht="42">
      <c r="A141" s="940" t="s">
        <v>2189</v>
      </c>
      <c r="B141" s="940" t="s">
        <v>2190</v>
      </c>
      <c r="C141" s="940" t="s">
        <v>2193</v>
      </c>
      <c r="D141" s="941">
        <v>46011</v>
      </c>
      <c r="E141" s="940" t="s">
        <v>2194</v>
      </c>
      <c r="F141" s="945">
        <v>14.926</v>
      </c>
      <c r="G141" s="940">
        <v>16839.919999999998</v>
      </c>
      <c r="H141" s="942">
        <v>251352.64591999998</v>
      </c>
      <c r="I141" s="943"/>
      <c r="K141" s="1112"/>
      <c r="L141" s="1112"/>
    </row>
    <row r="142" spans="1:12" s="944" customFormat="1" ht="42">
      <c r="A142" s="940" t="s">
        <v>2189</v>
      </c>
      <c r="B142" s="940" t="s">
        <v>2190</v>
      </c>
      <c r="C142" s="940" t="s">
        <v>2195</v>
      </c>
      <c r="D142" s="941">
        <v>46007</v>
      </c>
      <c r="E142" s="940" t="s">
        <v>2196</v>
      </c>
      <c r="F142" s="945">
        <v>14.926</v>
      </c>
      <c r="G142" s="940">
        <v>13115.5</v>
      </c>
      <c r="H142" s="942">
        <v>195761.95300000001</v>
      </c>
      <c r="I142" s="943"/>
      <c r="K142" s="1112"/>
      <c r="L142" s="1112"/>
    </row>
    <row r="143" spans="1:12" s="944" customFormat="1">
      <c r="A143" s="940" t="s">
        <v>2189</v>
      </c>
      <c r="B143" s="940" t="s">
        <v>2190</v>
      </c>
      <c r="C143" s="940" t="s">
        <v>2197</v>
      </c>
      <c r="D143" s="941">
        <v>46014</v>
      </c>
      <c r="E143" s="940" t="s">
        <v>2198</v>
      </c>
      <c r="F143" s="945">
        <v>14.926</v>
      </c>
      <c r="G143" s="940">
        <v>12111.67</v>
      </c>
      <c r="H143" s="942">
        <v>180778.78641999999</v>
      </c>
      <c r="I143" s="943"/>
      <c r="K143" s="1112"/>
      <c r="L143" s="1112"/>
    </row>
    <row r="144" spans="1:12" s="944" customFormat="1" ht="42">
      <c r="A144" s="940" t="s">
        <v>2189</v>
      </c>
      <c r="B144" s="940" t="s">
        <v>2190</v>
      </c>
      <c r="C144" s="940" t="s">
        <v>2199</v>
      </c>
      <c r="D144" s="941">
        <v>46015</v>
      </c>
      <c r="E144" s="940" t="s">
        <v>2200</v>
      </c>
      <c r="F144" s="945">
        <v>14.926</v>
      </c>
      <c r="G144" s="940">
        <v>3350</v>
      </c>
      <c r="H144" s="942">
        <v>50002.1</v>
      </c>
      <c r="I144" s="943"/>
      <c r="K144" s="1112"/>
      <c r="L144" s="1112"/>
    </row>
    <row r="145" spans="1:12" s="944" customFormat="1" ht="42">
      <c r="A145" s="940" t="s">
        <v>2189</v>
      </c>
      <c r="B145" s="940" t="s">
        <v>2190</v>
      </c>
      <c r="C145" s="940" t="s">
        <v>2201</v>
      </c>
      <c r="D145" s="941">
        <v>46017</v>
      </c>
      <c r="E145" s="940" t="s">
        <v>2202</v>
      </c>
      <c r="F145" s="945">
        <v>14.926</v>
      </c>
      <c r="G145" s="940">
        <v>21847.34</v>
      </c>
      <c r="H145" s="942">
        <v>326093.39684</v>
      </c>
      <c r="I145" s="943"/>
      <c r="K145" s="1112"/>
      <c r="L145" s="1112"/>
    </row>
    <row r="146" spans="1:12" s="944" customFormat="1">
      <c r="A146" s="940" t="s">
        <v>2189</v>
      </c>
      <c r="B146" s="940" t="s">
        <v>2190</v>
      </c>
      <c r="C146" s="940" t="s">
        <v>2203</v>
      </c>
      <c r="D146" s="941">
        <v>45992</v>
      </c>
      <c r="E146" s="940" t="s">
        <v>2204</v>
      </c>
      <c r="F146" s="945">
        <v>14.926</v>
      </c>
      <c r="G146" s="940">
        <v>10121.35</v>
      </c>
      <c r="H146" s="942">
        <v>151071.27009999999</v>
      </c>
      <c r="I146" s="943"/>
      <c r="K146" s="1112"/>
      <c r="L146" s="1112"/>
    </row>
    <row r="147" spans="1:12" s="944" customFormat="1">
      <c r="A147" s="940" t="s">
        <v>2189</v>
      </c>
      <c r="B147" s="940" t="s">
        <v>2190</v>
      </c>
      <c r="C147" s="940" t="s">
        <v>2205</v>
      </c>
      <c r="D147" s="941">
        <v>45993</v>
      </c>
      <c r="E147" s="940" t="s">
        <v>2206</v>
      </c>
      <c r="F147" s="945">
        <v>14.926</v>
      </c>
      <c r="G147" s="940">
        <v>9393.7999999999993</v>
      </c>
      <c r="H147" s="942">
        <v>140211.85879999999</v>
      </c>
      <c r="I147" s="943"/>
      <c r="K147" s="1112"/>
      <c r="L147" s="1112"/>
    </row>
    <row r="148" spans="1:12" s="944" customFormat="1">
      <c r="A148" s="940" t="s">
        <v>2189</v>
      </c>
      <c r="B148" s="940" t="s">
        <v>2190</v>
      </c>
      <c r="C148" s="940" t="s">
        <v>2207</v>
      </c>
      <c r="D148" s="941">
        <v>45993</v>
      </c>
      <c r="E148" s="940" t="s">
        <v>2208</v>
      </c>
      <c r="F148" s="945">
        <v>14.926</v>
      </c>
      <c r="G148" s="940">
        <v>7790.17</v>
      </c>
      <c r="H148" s="942">
        <v>116276.07742</v>
      </c>
      <c r="I148" s="943"/>
      <c r="K148" s="1112"/>
      <c r="L148" s="1112"/>
    </row>
    <row r="149" spans="1:12" s="944" customFormat="1" ht="42">
      <c r="A149" s="940" t="s">
        <v>2189</v>
      </c>
      <c r="B149" s="940" t="s">
        <v>2190</v>
      </c>
      <c r="C149" s="940" t="s">
        <v>2209</v>
      </c>
      <c r="D149" s="941">
        <v>46004</v>
      </c>
      <c r="E149" s="940" t="s">
        <v>2210</v>
      </c>
      <c r="F149" s="945">
        <v>14.926</v>
      </c>
      <c r="G149" s="940">
        <v>6115.11</v>
      </c>
      <c r="H149" s="942">
        <v>91274.131859999994</v>
      </c>
      <c r="I149" s="943"/>
      <c r="K149" s="1112"/>
      <c r="L149" s="1112"/>
    </row>
    <row r="150" spans="1:12" s="944" customFormat="1" ht="42">
      <c r="A150" s="940" t="s">
        <v>2189</v>
      </c>
      <c r="B150" s="940" t="s">
        <v>2190</v>
      </c>
      <c r="C150" s="940" t="s">
        <v>2211</v>
      </c>
      <c r="D150" s="941">
        <v>46004</v>
      </c>
      <c r="E150" s="940" t="s">
        <v>2212</v>
      </c>
      <c r="F150" s="945">
        <v>14.926</v>
      </c>
      <c r="G150" s="940">
        <v>5598.41</v>
      </c>
      <c r="H150" s="942">
        <v>83561.867660000004</v>
      </c>
      <c r="I150" s="943"/>
      <c r="K150" s="1112"/>
      <c r="L150" s="1112"/>
    </row>
    <row r="151" spans="1:12" s="944" customFormat="1">
      <c r="A151" s="940" t="s">
        <v>2189</v>
      </c>
      <c r="B151" s="940" t="s">
        <v>2190</v>
      </c>
      <c r="C151" s="940" t="s">
        <v>2213</v>
      </c>
      <c r="D151" s="941">
        <v>46005</v>
      </c>
      <c r="E151" s="940" t="s">
        <v>2214</v>
      </c>
      <c r="F151" s="945">
        <v>14.926</v>
      </c>
      <c r="G151" s="940">
        <v>11386.78</v>
      </c>
      <c r="H151" s="942">
        <v>169959.07828000002</v>
      </c>
      <c r="I151" s="943"/>
      <c r="K151" s="1112"/>
      <c r="L151" s="1112"/>
    </row>
    <row r="152" spans="1:12" s="944" customFormat="1">
      <c r="A152" s="940" t="s">
        <v>2189</v>
      </c>
      <c r="B152" s="940" t="s">
        <v>2190</v>
      </c>
      <c r="C152" s="940" t="s">
        <v>2215</v>
      </c>
      <c r="D152" s="941">
        <v>46005</v>
      </c>
      <c r="E152" s="940" t="s">
        <v>2216</v>
      </c>
      <c r="F152" s="945">
        <v>14.926</v>
      </c>
      <c r="G152" s="940">
        <v>3604.66</v>
      </c>
      <c r="H152" s="942">
        <v>53803.155159999995</v>
      </c>
      <c r="I152" s="943"/>
      <c r="K152" s="1112"/>
      <c r="L152" s="1112"/>
    </row>
    <row r="153" spans="1:12" s="944" customFormat="1">
      <c r="A153" s="940" t="s">
        <v>2189</v>
      </c>
      <c r="B153" s="940" t="s">
        <v>2190</v>
      </c>
      <c r="C153" s="940" t="s">
        <v>2217</v>
      </c>
      <c r="D153" s="941">
        <v>46005</v>
      </c>
      <c r="E153" s="940" t="s">
        <v>2218</v>
      </c>
      <c r="F153" s="945">
        <v>14.926</v>
      </c>
      <c r="G153" s="940">
        <v>40487.760000000002</v>
      </c>
      <c r="H153" s="942">
        <v>604320.30576000002</v>
      </c>
      <c r="I153" s="943"/>
      <c r="K153" s="1112"/>
      <c r="L153" s="1112"/>
    </row>
    <row r="154" spans="1:12" s="944" customFormat="1">
      <c r="A154" s="940" t="s">
        <v>2189</v>
      </c>
      <c r="B154" s="940" t="s">
        <v>2190</v>
      </c>
      <c r="C154" s="940" t="s">
        <v>2219</v>
      </c>
      <c r="D154" s="941">
        <v>46018</v>
      </c>
      <c r="E154" s="940" t="s">
        <v>2220</v>
      </c>
      <c r="F154" s="945">
        <v>14.926</v>
      </c>
      <c r="G154" s="940">
        <v>3421.67</v>
      </c>
      <c r="H154" s="942">
        <v>51071.846420000002</v>
      </c>
      <c r="I154" s="943"/>
      <c r="K154" s="1112"/>
      <c r="L154" s="1112"/>
    </row>
    <row r="155" spans="1:12" s="944" customFormat="1">
      <c r="A155" s="940" t="s">
        <v>2189</v>
      </c>
      <c r="B155" s="940" t="s">
        <v>2190</v>
      </c>
      <c r="C155" s="940" t="s">
        <v>2221</v>
      </c>
      <c r="D155" s="941">
        <v>46019</v>
      </c>
      <c r="E155" s="940" t="s">
        <v>2222</v>
      </c>
      <c r="F155" s="945">
        <v>14.926</v>
      </c>
      <c r="G155" s="940">
        <v>18201.183000000001</v>
      </c>
      <c r="H155" s="942">
        <v>271670.85745800001</v>
      </c>
      <c r="I155" s="943"/>
      <c r="K155" s="1112"/>
      <c r="L155" s="1112"/>
    </row>
    <row r="156" spans="1:12" s="944" customFormat="1" ht="42">
      <c r="A156" s="940" t="s">
        <v>2189</v>
      </c>
      <c r="B156" s="940" t="s">
        <v>2190</v>
      </c>
      <c r="C156" s="940" t="s">
        <v>2223</v>
      </c>
      <c r="D156" s="941">
        <v>46020</v>
      </c>
      <c r="E156" s="940" t="s">
        <v>2224</v>
      </c>
      <c r="F156" s="945">
        <v>14.926</v>
      </c>
      <c r="G156" s="940">
        <v>1415.35</v>
      </c>
      <c r="H156" s="942">
        <v>21125.5141</v>
      </c>
      <c r="I156" s="943"/>
      <c r="K156" s="1112"/>
      <c r="L156" s="1112"/>
    </row>
    <row r="157" spans="1:12" s="944" customFormat="1" ht="42">
      <c r="A157" s="940" t="s">
        <v>2189</v>
      </c>
      <c r="B157" s="940" t="s">
        <v>2190</v>
      </c>
      <c r="C157" s="940" t="s">
        <v>2225</v>
      </c>
      <c r="D157" s="941">
        <v>46021</v>
      </c>
      <c r="E157" s="940" t="s">
        <v>2226</v>
      </c>
      <c r="F157" s="945">
        <v>14.926</v>
      </c>
      <c r="G157" s="940">
        <v>2821</v>
      </c>
      <c r="H157" s="942">
        <v>42106.245999999999</v>
      </c>
      <c r="I157" s="943"/>
      <c r="K157" s="1112"/>
      <c r="L157" s="1112"/>
    </row>
    <row r="158" spans="1:12" s="944" customFormat="1" ht="42">
      <c r="A158" s="940" t="s">
        <v>2189</v>
      </c>
      <c r="B158" s="940" t="s">
        <v>2190</v>
      </c>
      <c r="C158" s="940" t="s">
        <v>2227</v>
      </c>
      <c r="D158" s="941">
        <v>46022</v>
      </c>
      <c r="E158" s="940" t="s">
        <v>2228</v>
      </c>
      <c r="F158" s="945">
        <v>14.926</v>
      </c>
      <c r="G158" s="940">
        <v>2498.39</v>
      </c>
      <c r="H158" s="942">
        <v>37290.969140000001</v>
      </c>
      <c r="I158" s="943"/>
      <c r="K158" s="1112"/>
      <c r="L158" s="1112"/>
    </row>
    <row r="159" spans="1:12" s="944" customFormat="1" ht="42">
      <c r="A159" s="940" t="s">
        <v>2189</v>
      </c>
      <c r="B159" s="940" t="s">
        <v>2190</v>
      </c>
      <c r="C159" s="940" t="s">
        <v>2229</v>
      </c>
      <c r="D159" s="941">
        <v>46027</v>
      </c>
      <c r="E159" s="940" t="s">
        <v>2230</v>
      </c>
      <c r="F159" s="945">
        <v>14.926</v>
      </c>
      <c r="G159" s="940">
        <v>4180.42</v>
      </c>
      <c r="H159" s="942">
        <v>62396.948920000003</v>
      </c>
      <c r="I159" s="943"/>
      <c r="K159" s="1112"/>
      <c r="L159" s="1112"/>
    </row>
    <row r="160" spans="1:12" s="944" customFormat="1" ht="42">
      <c r="A160" s="940" t="s">
        <v>2189</v>
      </c>
      <c r="B160" s="940" t="s">
        <v>2190</v>
      </c>
      <c r="C160" s="940" t="s">
        <v>2231</v>
      </c>
      <c r="D160" s="941">
        <v>46030</v>
      </c>
      <c r="E160" s="940" t="s">
        <v>2232</v>
      </c>
      <c r="F160" s="945">
        <v>14.926</v>
      </c>
      <c r="G160" s="940">
        <v>426.45299999999997</v>
      </c>
      <c r="H160" s="942">
        <v>6365.237478</v>
      </c>
      <c r="I160" s="943"/>
      <c r="K160" s="1112"/>
      <c r="L160" s="1112"/>
    </row>
    <row r="161" spans="1:12" s="944" customFormat="1" ht="42">
      <c r="A161" s="940" t="s">
        <v>2189</v>
      </c>
      <c r="B161" s="940" t="s">
        <v>2190</v>
      </c>
      <c r="C161" s="940" t="s">
        <v>2233</v>
      </c>
      <c r="D161" s="941">
        <v>46033</v>
      </c>
      <c r="E161" s="940" t="s">
        <v>2234</v>
      </c>
      <c r="F161" s="945">
        <v>14.926</v>
      </c>
      <c r="G161" s="940">
        <v>416.29300000000001</v>
      </c>
      <c r="H161" s="942">
        <v>6213.5893180000003</v>
      </c>
      <c r="I161" s="943"/>
      <c r="K161" s="1112"/>
      <c r="L161" s="1112"/>
    </row>
    <row r="162" spans="1:12" s="944" customFormat="1" ht="42">
      <c r="A162" s="940" t="s">
        <v>2189</v>
      </c>
      <c r="B162" s="940" t="s">
        <v>2190</v>
      </c>
      <c r="C162" s="940" t="s">
        <v>2235</v>
      </c>
      <c r="D162" s="941">
        <v>46033</v>
      </c>
      <c r="E162" s="940" t="s">
        <v>2236</v>
      </c>
      <c r="F162" s="945">
        <v>14.926</v>
      </c>
      <c r="G162" s="940">
        <v>271.33</v>
      </c>
      <c r="H162" s="942">
        <v>4049.87158</v>
      </c>
      <c r="I162" s="943"/>
      <c r="K162" s="1112"/>
      <c r="L162" s="1112"/>
    </row>
    <row r="163" spans="1:12" s="944" customFormat="1" ht="42">
      <c r="A163" s="940" t="s">
        <v>2189</v>
      </c>
      <c r="B163" s="940" t="s">
        <v>2190</v>
      </c>
      <c r="C163" s="940" t="s">
        <v>2237</v>
      </c>
      <c r="D163" s="941">
        <v>46033</v>
      </c>
      <c r="E163" s="940" t="s">
        <v>2238</v>
      </c>
      <c r="F163" s="945">
        <v>14.926</v>
      </c>
      <c r="G163" s="940">
        <v>2046.655</v>
      </c>
      <c r="H163" s="942">
        <v>30548.372530000001</v>
      </c>
      <c r="I163" s="943"/>
      <c r="K163" s="1112"/>
      <c r="L163" s="1112"/>
    </row>
    <row r="164" spans="1:12" s="944" customFormat="1" ht="42">
      <c r="A164" s="940" t="s">
        <v>2189</v>
      </c>
      <c r="B164" s="940" t="s">
        <v>2190</v>
      </c>
      <c r="C164" s="940" t="s">
        <v>2239</v>
      </c>
      <c r="D164" s="941">
        <v>46033</v>
      </c>
      <c r="E164" s="940" t="s">
        <v>2240</v>
      </c>
      <c r="F164" s="945">
        <v>14.926</v>
      </c>
      <c r="G164" s="940">
        <v>1415.35</v>
      </c>
      <c r="H164" s="942">
        <v>21125.5141</v>
      </c>
      <c r="I164" s="943"/>
      <c r="K164" s="1112"/>
      <c r="L164" s="1112"/>
    </row>
    <row r="165" spans="1:12" s="944" customFormat="1" ht="42">
      <c r="A165" s="940" t="s">
        <v>2189</v>
      </c>
      <c r="B165" s="940" t="s">
        <v>2190</v>
      </c>
      <c r="C165" s="940" t="s">
        <v>2241</v>
      </c>
      <c r="D165" s="941">
        <v>46033</v>
      </c>
      <c r="E165" s="940" t="s">
        <v>2242</v>
      </c>
      <c r="F165" s="945">
        <v>14.926</v>
      </c>
      <c r="G165" s="940">
        <v>2406.0500000000002</v>
      </c>
      <c r="H165" s="942">
        <v>35912.702300000004</v>
      </c>
      <c r="I165" s="943"/>
      <c r="K165" s="1112"/>
      <c r="L165" s="1112"/>
    </row>
    <row r="166" spans="1:12" s="944" customFormat="1" ht="42">
      <c r="A166" s="940" t="s">
        <v>2189</v>
      </c>
      <c r="B166" s="940" t="s">
        <v>2190</v>
      </c>
      <c r="C166" s="940" t="s">
        <v>2243</v>
      </c>
      <c r="D166" s="941">
        <v>46033</v>
      </c>
      <c r="E166" s="940" t="s">
        <v>2244</v>
      </c>
      <c r="F166" s="945">
        <v>14.926</v>
      </c>
      <c r="G166" s="940">
        <v>289.38</v>
      </c>
      <c r="H166" s="942">
        <v>4319.2858800000004</v>
      </c>
      <c r="I166" s="943"/>
      <c r="K166" s="1112"/>
      <c r="L166" s="1112"/>
    </row>
    <row r="167" spans="1:12" s="944" customFormat="1" ht="42">
      <c r="A167" s="940" t="s">
        <v>2189</v>
      </c>
      <c r="B167" s="940" t="s">
        <v>2190</v>
      </c>
      <c r="C167" s="940" t="s">
        <v>2245</v>
      </c>
      <c r="D167" s="941">
        <v>46033</v>
      </c>
      <c r="E167" s="940" t="s">
        <v>2246</v>
      </c>
      <c r="F167" s="945">
        <v>14.926</v>
      </c>
      <c r="G167" s="940">
        <v>1103.03</v>
      </c>
      <c r="H167" s="942">
        <v>16463.825779999999</v>
      </c>
      <c r="I167" s="943"/>
      <c r="K167" s="1112"/>
      <c r="L167" s="1112"/>
    </row>
    <row r="168" spans="1:12" s="944" customFormat="1" ht="42">
      <c r="A168" s="940" t="s">
        <v>2189</v>
      </c>
      <c r="B168" s="940" t="s">
        <v>2190</v>
      </c>
      <c r="C168" s="940" t="s">
        <v>2247</v>
      </c>
      <c r="D168" s="941">
        <v>46034</v>
      </c>
      <c r="E168" s="940" t="s">
        <v>2248</v>
      </c>
      <c r="F168" s="945">
        <v>14.926</v>
      </c>
      <c r="G168" s="940">
        <v>1896.36</v>
      </c>
      <c r="H168" s="942">
        <v>28305.069359999998</v>
      </c>
      <c r="I168" s="943"/>
      <c r="K168" s="1112"/>
      <c r="L168" s="1112"/>
    </row>
    <row r="169" spans="1:12" s="944" customFormat="1" ht="42">
      <c r="A169" s="940" t="s">
        <v>2189</v>
      </c>
      <c r="B169" s="940" t="s">
        <v>2190</v>
      </c>
      <c r="C169" s="940" t="s">
        <v>2249</v>
      </c>
      <c r="D169" s="941">
        <v>46036</v>
      </c>
      <c r="E169" s="940" t="s">
        <v>2250</v>
      </c>
      <c r="F169" s="945">
        <v>14.926</v>
      </c>
      <c r="G169" s="940">
        <v>9709.32</v>
      </c>
      <c r="H169" s="942">
        <v>144921.31031999999</v>
      </c>
      <c r="I169" s="943"/>
      <c r="K169" s="1112"/>
      <c r="L169" s="1112"/>
    </row>
    <row r="170" spans="1:12" s="944" customFormat="1" ht="42">
      <c r="A170" s="940" t="s">
        <v>2189</v>
      </c>
      <c r="B170" s="940" t="s">
        <v>2190</v>
      </c>
      <c r="C170" s="940" t="s">
        <v>2251</v>
      </c>
      <c r="D170" s="941">
        <v>46036</v>
      </c>
      <c r="E170" s="940" t="s">
        <v>2252</v>
      </c>
      <c r="F170" s="945">
        <v>14.926</v>
      </c>
      <c r="G170" s="940">
        <v>1964.37</v>
      </c>
      <c r="H170" s="942">
        <v>29320.18662</v>
      </c>
      <c r="I170" s="943"/>
      <c r="K170" s="1112"/>
      <c r="L170" s="1112"/>
    </row>
    <row r="171" spans="1:12" s="944" customFormat="1" ht="42">
      <c r="A171" s="940" t="s">
        <v>2189</v>
      </c>
      <c r="B171" s="940" t="s">
        <v>2190</v>
      </c>
      <c r="C171" s="940" t="s">
        <v>2253</v>
      </c>
      <c r="D171" s="941">
        <v>46037</v>
      </c>
      <c r="E171" s="940" t="s">
        <v>2254</v>
      </c>
      <c r="F171" s="945">
        <v>14.926</v>
      </c>
      <c r="G171" s="940">
        <v>548.78</v>
      </c>
      <c r="H171" s="942">
        <v>8191.0902799999994</v>
      </c>
      <c r="I171" s="943"/>
      <c r="K171" s="1112"/>
      <c r="L171" s="1112"/>
    </row>
    <row r="172" spans="1:12" s="944" customFormat="1" ht="42">
      <c r="A172" s="940" t="s">
        <v>2189</v>
      </c>
      <c r="B172" s="940" t="s">
        <v>2190</v>
      </c>
      <c r="C172" s="940" t="s">
        <v>2255</v>
      </c>
      <c r="D172" s="941">
        <v>46037</v>
      </c>
      <c r="E172" s="940" t="s">
        <v>2256</v>
      </c>
      <c r="F172" s="945">
        <v>14.926</v>
      </c>
      <c r="G172" s="940">
        <v>775.61</v>
      </c>
      <c r="H172" s="942">
        <v>11576.754860000001</v>
      </c>
      <c r="I172" s="943"/>
      <c r="K172" s="1112"/>
      <c r="L172" s="1112"/>
    </row>
    <row r="173" spans="1:12" s="944" customFormat="1" ht="42">
      <c r="A173" s="940" t="s">
        <v>2189</v>
      </c>
      <c r="B173" s="940" t="s">
        <v>2190</v>
      </c>
      <c r="C173" s="940" t="s">
        <v>2257</v>
      </c>
      <c r="D173" s="941">
        <v>46040</v>
      </c>
      <c r="E173" s="940" t="s">
        <v>2258</v>
      </c>
      <c r="F173" s="945">
        <v>14.926</v>
      </c>
      <c r="G173" s="940">
        <v>1896.36</v>
      </c>
      <c r="H173" s="942">
        <v>28305.069359999998</v>
      </c>
      <c r="I173" s="943"/>
      <c r="K173" s="1112"/>
      <c r="L173" s="1112"/>
    </row>
    <row r="174" spans="1:12" s="944" customFormat="1" ht="42">
      <c r="A174" s="940" t="s">
        <v>2189</v>
      </c>
      <c r="B174" s="940" t="s">
        <v>2190</v>
      </c>
      <c r="C174" s="940" t="s">
        <v>2259</v>
      </c>
      <c r="D174" s="941">
        <v>46040</v>
      </c>
      <c r="E174" s="940" t="s">
        <v>2260</v>
      </c>
      <c r="F174" s="945">
        <v>14.926</v>
      </c>
      <c r="G174" s="940">
        <v>4001.6</v>
      </c>
      <c r="H174" s="942">
        <v>59727.881600000001</v>
      </c>
      <c r="I174" s="943"/>
      <c r="K174" s="1112"/>
      <c r="L174" s="1112"/>
    </row>
    <row r="175" spans="1:12" s="944" customFormat="1" ht="42">
      <c r="A175" s="940" t="s">
        <v>2189</v>
      </c>
      <c r="B175" s="940" t="s">
        <v>2190</v>
      </c>
      <c r="C175" s="940" t="s">
        <v>2261</v>
      </c>
      <c r="D175" s="941">
        <v>46040</v>
      </c>
      <c r="E175" s="940" t="s">
        <v>2262</v>
      </c>
      <c r="F175" s="945">
        <v>14.926</v>
      </c>
      <c r="G175" s="940">
        <v>2046.655</v>
      </c>
      <c r="H175" s="942">
        <v>30548.372530000001</v>
      </c>
      <c r="I175" s="943"/>
      <c r="K175" s="1112"/>
      <c r="L175" s="1112"/>
    </row>
    <row r="176" spans="1:12" s="944" customFormat="1" ht="42">
      <c r="A176" s="940" t="s">
        <v>2189</v>
      </c>
      <c r="B176" s="940" t="s">
        <v>2190</v>
      </c>
      <c r="C176" s="940" t="s">
        <v>2263</v>
      </c>
      <c r="D176" s="941">
        <v>46047</v>
      </c>
      <c r="E176" s="940" t="s">
        <v>2264</v>
      </c>
      <c r="F176" s="945">
        <v>14.926</v>
      </c>
      <c r="G176" s="940">
        <v>889.02</v>
      </c>
      <c r="H176" s="942">
        <v>13269.51252</v>
      </c>
      <c r="I176" s="943"/>
      <c r="K176" s="1112"/>
      <c r="L176" s="1112"/>
    </row>
    <row r="177" spans="1:12" s="944" customFormat="1" ht="63">
      <c r="A177" s="940" t="s">
        <v>2189</v>
      </c>
      <c r="B177" s="940" t="s">
        <v>2190</v>
      </c>
      <c r="C177" s="940" t="s">
        <v>2265</v>
      </c>
      <c r="D177" s="941">
        <v>46047</v>
      </c>
      <c r="E177" s="940" t="s">
        <v>2266</v>
      </c>
      <c r="F177" s="945">
        <v>14.926</v>
      </c>
      <c r="G177" s="940">
        <v>743.7</v>
      </c>
      <c r="H177" s="942">
        <v>11100.466200000001</v>
      </c>
      <c r="I177" s="943"/>
      <c r="K177" s="1112"/>
      <c r="L177" s="1112"/>
    </row>
    <row r="178" spans="1:12" s="944" customFormat="1" ht="42">
      <c r="A178" s="940" t="s">
        <v>2189</v>
      </c>
      <c r="B178" s="940" t="s">
        <v>2190</v>
      </c>
      <c r="C178" s="940" t="s">
        <v>2267</v>
      </c>
      <c r="D178" s="941">
        <v>46054</v>
      </c>
      <c r="E178" s="940" t="s">
        <v>2268</v>
      </c>
      <c r="F178" s="945">
        <v>14.926</v>
      </c>
      <c r="G178" s="940">
        <v>47.47</v>
      </c>
      <c r="H178" s="942">
        <v>708.53721999999993</v>
      </c>
      <c r="I178" s="943"/>
      <c r="K178" s="1112"/>
      <c r="L178" s="1112"/>
    </row>
    <row r="179" spans="1:12" s="944" customFormat="1" ht="42">
      <c r="A179" s="940" t="s">
        <v>2189</v>
      </c>
      <c r="B179" s="940" t="s">
        <v>2190</v>
      </c>
      <c r="C179" s="940" t="s">
        <v>2269</v>
      </c>
      <c r="D179" s="941">
        <v>46054</v>
      </c>
      <c r="E179" s="940" t="s">
        <v>2270</v>
      </c>
      <c r="F179" s="945">
        <v>14.926</v>
      </c>
      <c r="G179" s="940">
        <v>1341.94</v>
      </c>
      <c r="H179" s="942">
        <v>20029.796440000002</v>
      </c>
      <c r="I179" s="943"/>
      <c r="K179" s="1112"/>
      <c r="L179" s="1112"/>
    </row>
    <row r="180" spans="1:12" s="944" customFormat="1" ht="63">
      <c r="A180" s="940" t="s">
        <v>2189</v>
      </c>
      <c r="B180" s="940" t="s">
        <v>2190</v>
      </c>
      <c r="C180" s="940" t="s">
        <v>2271</v>
      </c>
      <c r="D180" s="941">
        <v>46057</v>
      </c>
      <c r="E180" s="940" t="s">
        <v>2272</v>
      </c>
      <c r="F180" s="945">
        <v>14.926</v>
      </c>
      <c r="G180" s="940">
        <v>1625.3</v>
      </c>
      <c r="H180" s="942">
        <v>24259.227800000001</v>
      </c>
      <c r="I180" s="943"/>
      <c r="K180" s="1112"/>
      <c r="L180" s="1112"/>
    </row>
    <row r="181" spans="1:12" s="944" customFormat="1" ht="42">
      <c r="A181" s="940" t="s">
        <v>2189</v>
      </c>
      <c r="B181" s="940" t="s">
        <v>2190</v>
      </c>
      <c r="C181" s="940" t="s">
        <v>2273</v>
      </c>
      <c r="D181" s="941">
        <v>46061</v>
      </c>
      <c r="E181" s="940" t="s">
        <v>2274</v>
      </c>
      <c r="F181" s="945">
        <v>14.926</v>
      </c>
      <c r="G181" s="940">
        <v>471.54</v>
      </c>
      <c r="H181" s="942">
        <v>7038.20604</v>
      </c>
      <c r="I181" s="943"/>
      <c r="K181" s="1112"/>
      <c r="L181" s="1112"/>
    </row>
    <row r="182" spans="1:12" s="944" customFormat="1" ht="42">
      <c r="A182" s="940" t="s">
        <v>2189</v>
      </c>
      <c r="B182" s="940" t="s">
        <v>2190</v>
      </c>
      <c r="C182" s="940" t="s">
        <v>2275</v>
      </c>
      <c r="D182" s="941">
        <v>46063</v>
      </c>
      <c r="E182" s="940" t="s">
        <v>2276</v>
      </c>
      <c r="F182" s="945">
        <v>14.926</v>
      </c>
      <c r="G182" s="940">
        <v>1632.57</v>
      </c>
      <c r="H182" s="942">
        <v>24367.739819999999</v>
      </c>
      <c r="I182" s="943"/>
      <c r="K182" s="1112"/>
      <c r="L182" s="1112"/>
    </row>
    <row r="183" spans="1:12" s="944" customFormat="1" ht="42">
      <c r="A183" s="940" t="s">
        <v>2189</v>
      </c>
      <c r="B183" s="940" t="s">
        <v>2190</v>
      </c>
      <c r="C183" s="940" t="s">
        <v>2277</v>
      </c>
      <c r="D183" s="941">
        <v>46063</v>
      </c>
      <c r="E183" s="940" t="s">
        <v>2278</v>
      </c>
      <c r="F183" s="945">
        <v>14.926</v>
      </c>
      <c r="G183" s="940">
        <v>789.02</v>
      </c>
      <c r="H183" s="942">
        <v>11776.91252</v>
      </c>
      <c r="I183" s="943"/>
      <c r="K183" s="1112"/>
      <c r="L183" s="1112"/>
    </row>
    <row r="184" spans="1:12" s="944" customFormat="1" ht="63">
      <c r="A184" s="940" t="s">
        <v>2189</v>
      </c>
      <c r="B184" s="940" t="s">
        <v>2190</v>
      </c>
      <c r="C184" s="940" t="s">
        <v>2279</v>
      </c>
      <c r="D184" s="941">
        <v>46068</v>
      </c>
      <c r="E184" s="940" t="s">
        <v>2280</v>
      </c>
      <c r="F184" s="945">
        <v>14.926</v>
      </c>
      <c r="G184" s="940">
        <v>534.88</v>
      </c>
      <c r="H184" s="942">
        <v>7983.61888</v>
      </c>
      <c r="I184" s="943"/>
      <c r="K184" s="1112"/>
      <c r="L184" s="1112"/>
    </row>
    <row r="185" spans="1:12" s="944" customFormat="1" ht="42">
      <c r="A185" s="940" t="s">
        <v>2189</v>
      </c>
      <c r="B185" s="940" t="s">
        <v>2190</v>
      </c>
      <c r="C185" s="940" t="s">
        <v>2281</v>
      </c>
      <c r="D185" s="941">
        <v>46068</v>
      </c>
      <c r="E185" s="940" t="s">
        <v>2282</v>
      </c>
      <c r="F185" s="945">
        <v>14.926</v>
      </c>
      <c r="G185" s="940">
        <v>751.86</v>
      </c>
      <c r="H185" s="942">
        <v>11222.262360000001</v>
      </c>
      <c r="I185" s="943"/>
      <c r="K185" s="1112"/>
      <c r="L185" s="1112"/>
    </row>
    <row r="186" spans="1:12" s="944" customFormat="1" ht="42">
      <c r="A186" s="940" t="s">
        <v>2189</v>
      </c>
      <c r="B186" s="940" t="s">
        <v>2190</v>
      </c>
      <c r="C186" s="940" t="s">
        <v>2283</v>
      </c>
      <c r="D186" s="941">
        <v>46071</v>
      </c>
      <c r="E186" s="940" t="s">
        <v>2284</v>
      </c>
      <c r="F186" s="945">
        <v>14.926</v>
      </c>
      <c r="G186" s="940">
        <v>702.8</v>
      </c>
      <c r="H186" s="942">
        <v>10489.9928</v>
      </c>
      <c r="I186" s="943"/>
      <c r="K186" s="1112"/>
      <c r="L186" s="1112"/>
    </row>
    <row r="187" spans="1:12" s="944" customFormat="1" ht="63">
      <c r="A187" s="940" t="s">
        <v>2189</v>
      </c>
      <c r="B187" s="940" t="s">
        <v>2190</v>
      </c>
      <c r="C187" s="940" t="s">
        <v>2285</v>
      </c>
      <c r="D187" s="941">
        <v>46074</v>
      </c>
      <c r="E187" s="940" t="s">
        <v>2286</v>
      </c>
      <c r="F187" s="945">
        <v>14.926</v>
      </c>
      <c r="G187" s="940">
        <v>1777.96</v>
      </c>
      <c r="H187" s="942">
        <v>26537.830959999999</v>
      </c>
      <c r="I187" s="943"/>
      <c r="K187" s="1112"/>
      <c r="L187" s="1112"/>
    </row>
    <row r="188" spans="1:12" s="944" customFormat="1" ht="42">
      <c r="A188" s="940" t="s">
        <v>2189</v>
      </c>
      <c r="B188" s="940" t="s">
        <v>2190</v>
      </c>
      <c r="C188" s="940" t="s">
        <v>2287</v>
      </c>
      <c r="D188" s="941">
        <v>46077</v>
      </c>
      <c r="E188" s="940" t="s">
        <v>2288</v>
      </c>
      <c r="F188" s="945">
        <v>14.926</v>
      </c>
      <c r="G188" s="940">
        <v>2232.52</v>
      </c>
      <c r="H188" s="942">
        <v>33322.593520000002</v>
      </c>
      <c r="I188" s="943"/>
      <c r="K188" s="1112"/>
      <c r="L188" s="1112"/>
    </row>
    <row r="189" spans="1:12" s="944" customFormat="1">
      <c r="A189" s="940" t="s">
        <v>2189</v>
      </c>
      <c r="B189" s="940" t="s">
        <v>2190</v>
      </c>
      <c r="C189" s="940" t="s">
        <v>6202</v>
      </c>
      <c r="D189" s="941">
        <v>46078</v>
      </c>
      <c r="E189" s="940" t="s">
        <v>6203</v>
      </c>
      <c r="F189" s="945">
        <v>14.926</v>
      </c>
      <c r="G189" s="940"/>
      <c r="H189" s="942">
        <v>0</v>
      </c>
      <c r="I189" s="943"/>
      <c r="K189" s="1112"/>
      <c r="L189" s="1112"/>
    </row>
    <row r="190" spans="1:12" s="944" customFormat="1" ht="63">
      <c r="A190" s="940" t="s">
        <v>2189</v>
      </c>
      <c r="B190" s="940" t="s">
        <v>2190</v>
      </c>
      <c r="C190" s="940" t="s">
        <v>2289</v>
      </c>
      <c r="D190" s="941">
        <v>46086</v>
      </c>
      <c r="E190" s="940" t="s">
        <v>2290</v>
      </c>
      <c r="F190" s="945">
        <v>14.926</v>
      </c>
      <c r="G190" s="940">
        <v>609.1</v>
      </c>
      <c r="H190" s="942">
        <v>9091.4266000000007</v>
      </c>
      <c r="I190" s="943"/>
      <c r="K190" s="1112"/>
      <c r="L190" s="1112"/>
    </row>
    <row r="191" spans="1:12" s="944" customFormat="1" ht="63">
      <c r="A191" s="940" t="s">
        <v>2189</v>
      </c>
      <c r="B191" s="940" t="s">
        <v>2190</v>
      </c>
      <c r="C191" s="940" t="s">
        <v>2291</v>
      </c>
      <c r="D191" s="941">
        <v>46086</v>
      </c>
      <c r="E191" s="940" t="s">
        <v>2292</v>
      </c>
      <c r="F191" s="945">
        <v>14.926</v>
      </c>
      <c r="G191" s="940">
        <v>1832.74</v>
      </c>
      <c r="H191" s="942">
        <v>27355.47724</v>
      </c>
      <c r="I191" s="943"/>
      <c r="K191" s="1112"/>
      <c r="L191" s="1112"/>
    </row>
    <row r="192" spans="1:12" s="944" customFormat="1" ht="42">
      <c r="A192" s="940" t="s">
        <v>2189</v>
      </c>
      <c r="B192" s="940" t="s">
        <v>2190</v>
      </c>
      <c r="C192" s="940" t="s">
        <v>2293</v>
      </c>
      <c r="D192" s="941">
        <v>46089</v>
      </c>
      <c r="E192" s="940" t="s">
        <v>2294</v>
      </c>
      <c r="F192" s="945">
        <v>14.926</v>
      </c>
      <c r="G192" s="940">
        <v>476.73</v>
      </c>
      <c r="H192" s="942">
        <v>7115.6719800000001</v>
      </c>
      <c r="I192" s="943"/>
      <c r="K192" s="1112"/>
      <c r="L192" s="1112"/>
    </row>
    <row r="193" spans="1:12" s="944" customFormat="1" ht="42">
      <c r="A193" s="940" t="s">
        <v>2189</v>
      </c>
      <c r="B193" s="940" t="s">
        <v>2190</v>
      </c>
      <c r="C193" s="940" t="s">
        <v>2295</v>
      </c>
      <c r="D193" s="941">
        <v>46089</v>
      </c>
      <c r="E193" s="940" t="s">
        <v>2296</v>
      </c>
      <c r="F193" s="945">
        <v>14.926</v>
      </c>
      <c r="G193" s="940">
        <v>397.64</v>
      </c>
      <c r="H193" s="942">
        <v>5935.1746400000002</v>
      </c>
      <c r="I193" s="943"/>
      <c r="K193" s="1112"/>
      <c r="L193" s="1112"/>
    </row>
    <row r="194" spans="1:12" s="944" customFormat="1" ht="63">
      <c r="A194" s="940" t="s">
        <v>2189</v>
      </c>
      <c r="B194" s="940" t="s">
        <v>2190</v>
      </c>
      <c r="C194" s="940" t="s">
        <v>2297</v>
      </c>
      <c r="D194" s="941">
        <v>46092</v>
      </c>
      <c r="E194" s="940" t="s">
        <v>2298</v>
      </c>
      <c r="F194" s="945">
        <v>14.926</v>
      </c>
      <c r="G194" s="940">
        <v>1777.43</v>
      </c>
      <c r="H194" s="942">
        <v>26529.920180000001</v>
      </c>
      <c r="I194" s="943"/>
      <c r="K194" s="1112"/>
      <c r="L194" s="1112"/>
    </row>
    <row r="195" spans="1:12" s="944" customFormat="1" ht="42">
      <c r="A195" s="940" t="s">
        <v>2189</v>
      </c>
      <c r="B195" s="940" t="s">
        <v>2190</v>
      </c>
      <c r="C195" s="940" t="s">
        <v>2299</v>
      </c>
      <c r="D195" s="941">
        <v>46092</v>
      </c>
      <c r="E195" s="940" t="s">
        <v>2300</v>
      </c>
      <c r="F195" s="945">
        <v>14.926</v>
      </c>
      <c r="G195" s="940">
        <v>2839.7</v>
      </c>
      <c r="H195" s="942">
        <v>42385.362199999996</v>
      </c>
      <c r="I195" s="943"/>
      <c r="K195" s="1112"/>
      <c r="L195" s="1112"/>
    </row>
    <row r="196" spans="1:12" s="944" customFormat="1" ht="42">
      <c r="A196" s="940" t="s">
        <v>2189</v>
      </c>
      <c r="B196" s="940" t="s">
        <v>2190</v>
      </c>
      <c r="C196" s="940" t="s">
        <v>2301</v>
      </c>
      <c r="D196" s="941">
        <v>46093</v>
      </c>
      <c r="E196" s="940" t="s">
        <v>2302</v>
      </c>
      <c r="F196" s="945">
        <v>14.926</v>
      </c>
      <c r="G196" s="940">
        <v>1367.42</v>
      </c>
      <c r="H196" s="942">
        <v>20410.110920000003</v>
      </c>
      <c r="I196" s="943"/>
      <c r="K196" s="1112"/>
      <c r="L196" s="1112"/>
    </row>
    <row r="197" spans="1:12" s="944" customFormat="1" ht="42">
      <c r="A197" s="940" t="s">
        <v>2189</v>
      </c>
      <c r="B197" s="940" t="s">
        <v>2190</v>
      </c>
      <c r="C197" s="940" t="s">
        <v>2303</v>
      </c>
      <c r="D197" s="941">
        <v>46093</v>
      </c>
      <c r="E197" s="940" t="s">
        <v>2304</v>
      </c>
      <c r="F197" s="945">
        <v>14.926</v>
      </c>
      <c r="G197" s="940">
        <v>1521.34</v>
      </c>
      <c r="H197" s="942">
        <v>22707.520839999997</v>
      </c>
      <c r="I197" s="943"/>
      <c r="K197" s="1112"/>
      <c r="L197" s="1112"/>
    </row>
    <row r="198" spans="1:12" s="944" customFormat="1" ht="63">
      <c r="A198" s="940" t="s">
        <v>2189</v>
      </c>
      <c r="B198" s="940" t="s">
        <v>2190</v>
      </c>
      <c r="C198" s="940" t="s">
        <v>2305</v>
      </c>
      <c r="D198" s="941">
        <v>46109</v>
      </c>
      <c r="E198" s="940" t="s">
        <v>2306</v>
      </c>
      <c r="F198" s="945">
        <v>14.926</v>
      </c>
      <c r="G198" s="940">
        <v>244.88</v>
      </c>
      <c r="H198" s="942">
        <v>3655.07888</v>
      </c>
      <c r="I198" s="943"/>
      <c r="K198" s="1112"/>
      <c r="L198" s="1112"/>
    </row>
    <row r="199" spans="1:12" s="944" customFormat="1" ht="42">
      <c r="A199" s="940" t="s">
        <v>2189</v>
      </c>
      <c r="B199" s="940" t="s">
        <v>2190</v>
      </c>
      <c r="C199" s="940" t="s">
        <v>2307</v>
      </c>
      <c r="D199" s="941">
        <v>46109</v>
      </c>
      <c r="E199" s="940" t="s">
        <v>2308</v>
      </c>
      <c r="F199" s="945">
        <v>14.926</v>
      </c>
      <c r="G199" s="940">
        <v>2422.4299999999998</v>
      </c>
      <c r="H199" s="942">
        <v>36157.190179999998</v>
      </c>
      <c r="I199" s="943"/>
      <c r="K199" s="1112"/>
      <c r="L199" s="1112"/>
    </row>
    <row r="200" spans="1:12" s="944" customFormat="1">
      <c r="A200" s="940" t="s">
        <v>2189</v>
      </c>
      <c r="B200" s="940" t="s">
        <v>2190</v>
      </c>
      <c r="C200" s="940"/>
      <c r="D200" s="941">
        <v>46196</v>
      </c>
      <c r="E200" s="940" t="s">
        <v>5929</v>
      </c>
      <c r="F200" s="945">
        <v>14.926</v>
      </c>
      <c r="G200" s="940">
        <v>31005.83</v>
      </c>
      <c r="H200" s="942">
        <v>462793.01858000003</v>
      </c>
      <c r="I200" s="943"/>
      <c r="K200" s="1112"/>
      <c r="L200" s="1112"/>
    </row>
    <row r="201" spans="1:12" s="944" customFormat="1">
      <c r="A201" s="940" t="s">
        <v>2189</v>
      </c>
      <c r="B201" s="940" t="s">
        <v>2190</v>
      </c>
      <c r="C201" s="940"/>
      <c r="D201" s="941">
        <v>46215</v>
      </c>
      <c r="E201" s="940" t="s">
        <v>5930</v>
      </c>
      <c r="F201" s="945">
        <v>14.926</v>
      </c>
      <c r="G201" s="940">
        <v>60180.304999999993</v>
      </c>
      <c r="H201" s="942">
        <v>898251.23242999986</v>
      </c>
      <c r="I201" s="943"/>
      <c r="K201" s="1112"/>
      <c r="L201" s="1112"/>
    </row>
    <row r="202" spans="1:12" s="944" customFormat="1">
      <c r="A202" s="940" t="s">
        <v>2189</v>
      </c>
      <c r="B202" s="940" t="s">
        <v>2190</v>
      </c>
      <c r="C202" s="940"/>
      <c r="D202" s="941">
        <v>46280</v>
      </c>
      <c r="E202" s="940" t="s">
        <v>5931</v>
      </c>
      <c r="F202" s="945">
        <v>14.926</v>
      </c>
      <c r="G202" s="940">
        <v>11582.773949999886</v>
      </c>
      <c r="H202" s="942">
        <v>172884.48397769831</v>
      </c>
      <c r="I202" s="943"/>
      <c r="K202" s="1112"/>
      <c r="L202" s="1112"/>
    </row>
    <row r="203" spans="1:12" s="944" customFormat="1" ht="42">
      <c r="A203" s="940" t="s">
        <v>2309</v>
      </c>
      <c r="B203" s="940" t="s">
        <v>2310</v>
      </c>
      <c r="C203" s="940" t="s">
        <v>2311</v>
      </c>
      <c r="D203" s="941">
        <v>46007</v>
      </c>
      <c r="E203" s="940" t="s">
        <v>2312</v>
      </c>
      <c r="F203" s="945">
        <v>27.218</v>
      </c>
      <c r="G203" s="940">
        <v>9284.2199999999993</v>
      </c>
      <c r="H203" s="942">
        <v>252697.89995999998</v>
      </c>
      <c r="I203" s="943"/>
      <c r="K203" s="1112"/>
      <c r="L203" s="1112"/>
    </row>
    <row r="204" spans="1:12" s="944" customFormat="1" ht="42">
      <c r="A204" s="940" t="s">
        <v>2309</v>
      </c>
      <c r="B204" s="940" t="s">
        <v>2310</v>
      </c>
      <c r="C204" s="940" t="s">
        <v>2313</v>
      </c>
      <c r="D204" s="941">
        <v>46009</v>
      </c>
      <c r="E204" s="940" t="s">
        <v>2314</v>
      </c>
      <c r="F204" s="945">
        <v>27.218</v>
      </c>
      <c r="G204" s="940">
        <v>5684.67</v>
      </c>
      <c r="H204" s="942">
        <v>154725.34805999999</v>
      </c>
      <c r="I204" s="943"/>
      <c r="K204" s="1112"/>
      <c r="L204" s="1112"/>
    </row>
    <row r="205" spans="1:12" s="944" customFormat="1" ht="42">
      <c r="A205" s="940" t="s">
        <v>2309</v>
      </c>
      <c r="B205" s="940" t="s">
        <v>2310</v>
      </c>
      <c r="C205" s="940" t="s">
        <v>2315</v>
      </c>
      <c r="D205" s="941">
        <v>46010</v>
      </c>
      <c r="E205" s="940" t="s">
        <v>2316</v>
      </c>
      <c r="F205" s="945">
        <v>27.218</v>
      </c>
      <c r="G205" s="940">
        <v>4280.45</v>
      </c>
      <c r="H205" s="942">
        <v>116505.28809999999</v>
      </c>
      <c r="I205" s="943"/>
      <c r="K205" s="1112"/>
      <c r="L205" s="1112"/>
    </row>
    <row r="206" spans="1:12" s="944" customFormat="1" ht="42">
      <c r="A206" s="940" t="s">
        <v>2309</v>
      </c>
      <c r="B206" s="940" t="s">
        <v>2310</v>
      </c>
      <c r="C206" s="940" t="s">
        <v>2317</v>
      </c>
      <c r="D206" s="941">
        <v>46011</v>
      </c>
      <c r="E206" s="940" t="s">
        <v>2318</v>
      </c>
      <c r="F206" s="945">
        <v>27.218</v>
      </c>
      <c r="G206" s="940">
        <v>4280.45</v>
      </c>
      <c r="H206" s="942">
        <v>116505.28809999999</v>
      </c>
      <c r="I206" s="943"/>
      <c r="K206" s="1112"/>
      <c r="L206" s="1112"/>
    </row>
    <row r="207" spans="1:12" s="944" customFormat="1" ht="42">
      <c r="A207" s="940" t="s">
        <v>2309</v>
      </c>
      <c r="B207" s="940" t="s">
        <v>2310</v>
      </c>
      <c r="C207" s="940" t="s">
        <v>2319</v>
      </c>
      <c r="D207" s="941">
        <v>46014</v>
      </c>
      <c r="E207" s="940" t="s">
        <v>2320</v>
      </c>
      <c r="F207" s="945">
        <v>27.218</v>
      </c>
      <c r="G207" s="940">
        <v>7650.73</v>
      </c>
      <c r="H207" s="942">
        <v>208237.56913999998</v>
      </c>
      <c r="I207" s="943"/>
      <c r="K207" s="1112"/>
      <c r="L207" s="1112"/>
    </row>
    <row r="208" spans="1:12" s="944" customFormat="1" ht="42">
      <c r="A208" s="940" t="s">
        <v>2309</v>
      </c>
      <c r="B208" s="940" t="s">
        <v>2310</v>
      </c>
      <c r="C208" s="940" t="s">
        <v>2321</v>
      </c>
      <c r="D208" s="941">
        <v>46014</v>
      </c>
      <c r="E208" s="940" t="s">
        <v>2322</v>
      </c>
      <c r="F208" s="945">
        <v>27.218</v>
      </c>
      <c r="G208" s="940">
        <v>3727.1179999999999</v>
      </c>
      <c r="H208" s="942">
        <v>101444.697724</v>
      </c>
      <c r="I208" s="943"/>
      <c r="K208" s="1112"/>
      <c r="L208" s="1112"/>
    </row>
    <row r="209" spans="1:12" s="944" customFormat="1">
      <c r="A209" s="940" t="s">
        <v>2309</v>
      </c>
      <c r="B209" s="940" t="s">
        <v>2310</v>
      </c>
      <c r="C209" s="940" t="s">
        <v>2323</v>
      </c>
      <c r="D209" s="941">
        <v>46015</v>
      </c>
      <c r="E209" s="940" t="s">
        <v>2324</v>
      </c>
      <c r="F209" s="945">
        <v>27.218</v>
      </c>
      <c r="G209" s="940">
        <v>7102.5</v>
      </c>
      <c r="H209" s="942">
        <v>193315.845</v>
      </c>
      <c r="I209" s="943"/>
      <c r="K209" s="1112"/>
      <c r="L209" s="1112"/>
    </row>
    <row r="210" spans="1:12" s="944" customFormat="1" ht="42">
      <c r="A210" s="940" t="s">
        <v>2309</v>
      </c>
      <c r="B210" s="940" t="s">
        <v>2310</v>
      </c>
      <c r="C210" s="940" t="s">
        <v>2325</v>
      </c>
      <c r="D210" s="941">
        <v>46017</v>
      </c>
      <c r="E210" s="940" t="s">
        <v>2326</v>
      </c>
      <c r="F210" s="945">
        <v>27.218</v>
      </c>
      <c r="G210" s="940">
        <v>6046.08</v>
      </c>
      <c r="H210" s="942">
        <v>164562.20543999999</v>
      </c>
      <c r="I210" s="943"/>
      <c r="K210" s="1112"/>
      <c r="L210" s="1112"/>
    </row>
    <row r="211" spans="1:12" s="944" customFormat="1" ht="42">
      <c r="A211" s="940" t="s">
        <v>2309</v>
      </c>
      <c r="B211" s="940" t="s">
        <v>2310</v>
      </c>
      <c r="C211" s="940" t="s">
        <v>2327</v>
      </c>
      <c r="D211" s="941">
        <v>46017</v>
      </c>
      <c r="E211" s="940" t="s">
        <v>2328</v>
      </c>
      <c r="F211" s="945">
        <v>27.218</v>
      </c>
      <c r="G211" s="940">
        <v>2856.19</v>
      </c>
      <c r="H211" s="942">
        <v>77739.779420000006</v>
      </c>
      <c r="I211" s="943"/>
      <c r="K211" s="1112"/>
      <c r="L211" s="1112"/>
    </row>
    <row r="212" spans="1:12" s="944" customFormat="1" ht="42">
      <c r="A212" s="940" t="s">
        <v>2309</v>
      </c>
      <c r="B212" s="940" t="s">
        <v>2310</v>
      </c>
      <c r="C212" s="940" t="s">
        <v>2329</v>
      </c>
      <c r="D212" s="941">
        <v>46018</v>
      </c>
      <c r="E212" s="940" t="s">
        <v>2330</v>
      </c>
      <c r="F212" s="945">
        <v>27.218</v>
      </c>
      <c r="G212" s="940">
        <v>1933.44</v>
      </c>
      <c r="H212" s="942">
        <v>52624.369920000005</v>
      </c>
      <c r="I212" s="943"/>
      <c r="K212" s="1112"/>
      <c r="L212" s="1112"/>
    </row>
    <row r="213" spans="1:12" s="944" customFormat="1" ht="42">
      <c r="A213" s="940" t="s">
        <v>2309</v>
      </c>
      <c r="B213" s="940" t="s">
        <v>2310</v>
      </c>
      <c r="C213" s="940" t="s">
        <v>2331</v>
      </c>
      <c r="D213" s="941">
        <v>46020</v>
      </c>
      <c r="E213" s="940" t="s">
        <v>2332</v>
      </c>
      <c r="F213" s="945">
        <v>27.218</v>
      </c>
      <c r="G213" s="940">
        <v>1564.77</v>
      </c>
      <c r="H213" s="942">
        <v>42589.90986</v>
      </c>
      <c r="I213" s="943"/>
      <c r="K213" s="1112"/>
      <c r="L213" s="1112"/>
    </row>
    <row r="214" spans="1:12" s="944" customFormat="1" ht="42">
      <c r="A214" s="940" t="s">
        <v>2309</v>
      </c>
      <c r="B214" s="940" t="s">
        <v>2310</v>
      </c>
      <c r="C214" s="940" t="s">
        <v>2333</v>
      </c>
      <c r="D214" s="941">
        <v>46020</v>
      </c>
      <c r="E214" s="940" t="s">
        <v>2334</v>
      </c>
      <c r="F214" s="945">
        <v>27.218</v>
      </c>
      <c r="G214" s="940">
        <v>6944.55</v>
      </c>
      <c r="H214" s="942">
        <v>189016.76190000001</v>
      </c>
      <c r="I214" s="943"/>
      <c r="K214" s="1112"/>
      <c r="L214" s="1112"/>
    </row>
    <row r="215" spans="1:12" s="944" customFormat="1" ht="42">
      <c r="A215" s="940" t="s">
        <v>2309</v>
      </c>
      <c r="B215" s="940" t="s">
        <v>2310</v>
      </c>
      <c r="C215" s="940" t="s">
        <v>2335</v>
      </c>
      <c r="D215" s="941">
        <v>45992</v>
      </c>
      <c r="E215" s="940" t="s">
        <v>2336</v>
      </c>
      <c r="F215" s="945">
        <v>27.218</v>
      </c>
      <c r="G215" s="940">
        <v>561.51</v>
      </c>
      <c r="H215" s="942">
        <v>15283.179179999999</v>
      </c>
      <c r="I215" s="943"/>
      <c r="K215" s="1112"/>
      <c r="L215" s="1112"/>
    </row>
    <row r="216" spans="1:12" s="944" customFormat="1" ht="42">
      <c r="A216" s="940" t="s">
        <v>2309</v>
      </c>
      <c r="B216" s="940" t="s">
        <v>2310</v>
      </c>
      <c r="C216" s="940" t="s">
        <v>2337</v>
      </c>
      <c r="D216" s="941">
        <v>45992</v>
      </c>
      <c r="E216" s="940" t="s">
        <v>2338</v>
      </c>
      <c r="F216" s="945">
        <v>27.218</v>
      </c>
      <c r="G216" s="940">
        <v>3624.3910000000001</v>
      </c>
      <c r="H216" s="942">
        <v>98648.674238000007</v>
      </c>
      <c r="I216" s="943"/>
      <c r="K216" s="1112"/>
      <c r="L216" s="1112"/>
    </row>
    <row r="217" spans="1:12" s="944" customFormat="1" ht="42">
      <c r="A217" s="940" t="s">
        <v>2309</v>
      </c>
      <c r="B217" s="940" t="s">
        <v>2310</v>
      </c>
      <c r="C217" s="940" t="s">
        <v>2339</v>
      </c>
      <c r="D217" s="941">
        <v>45993</v>
      </c>
      <c r="E217" s="940" t="s">
        <v>2340</v>
      </c>
      <c r="F217" s="945">
        <v>27.218</v>
      </c>
      <c r="G217" s="940">
        <v>798.02</v>
      </c>
      <c r="H217" s="942">
        <v>21720.50836</v>
      </c>
      <c r="I217" s="943"/>
      <c r="K217" s="1112"/>
      <c r="L217" s="1112"/>
    </row>
    <row r="218" spans="1:12" s="944" customFormat="1" ht="42">
      <c r="A218" s="940" t="s">
        <v>2309</v>
      </c>
      <c r="B218" s="940" t="s">
        <v>2310</v>
      </c>
      <c r="C218" s="940" t="s">
        <v>2341</v>
      </c>
      <c r="D218" s="941">
        <v>45993</v>
      </c>
      <c r="E218" s="940" t="s">
        <v>2342</v>
      </c>
      <c r="F218" s="945">
        <v>27.218</v>
      </c>
      <c r="G218" s="940">
        <v>798.02</v>
      </c>
      <c r="H218" s="942">
        <v>21720.50836</v>
      </c>
      <c r="I218" s="943"/>
      <c r="K218" s="1112"/>
      <c r="L218" s="1112"/>
    </row>
    <row r="219" spans="1:12" s="944" customFormat="1" ht="42">
      <c r="A219" s="940" t="s">
        <v>2309</v>
      </c>
      <c r="B219" s="940" t="s">
        <v>2310</v>
      </c>
      <c r="C219" s="940" t="s">
        <v>2343</v>
      </c>
      <c r="D219" s="941">
        <v>45993</v>
      </c>
      <c r="E219" s="940" t="s">
        <v>2344</v>
      </c>
      <c r="F219" s="945">
        <v>27.218</v>
      </c>
      <c r="G219" s="940">
        <v>4138.6629999999996</v>
      </c>
      <c r="H219" s="942">
        <v>112646.12953399999</v>
      </c>
      <c r="I219" s="943"/>
      <c r="K219" s="1112"/>
      <c r="L219" s="1112"/>
    </row>
    <row r="220" spans="1:12" s="944" customFormat="1" ht="42">
      <c r="A220" s="940" t="s">
        <v>2309</v>
      </c>
      <c r="B220" s="940" t="s">
        <v>2310</v>
      </c>
      <c r="C220" s="940" t="s">
        <v>2345</v>
      </c>
      <c r="D220" s="941">
        <v>45994</v>
      </c>
      <c r="E220" s="940" t="s">
        <v>2346</v>
      </c>
      <c r="F220" s="945">
        <v>27.218</v>
      </c>
      <c r="G220" s="940">
        <v>1074.46</v>
      </c>
      <c r="H220" s="942">
        <v>29244.652280000002</v>
      </c>
      <c r="I220" s="943"/>
      <c r="K220" s="1112"/>
      <c r="L220" s="1112"/>
    </row>
    <row r="221" spans="1:12" s="944" customFormat="1" ht="63">
      <c r="A221" s="940" t="s">
        <v>2309</v>
      </c>
      <c r="B221" s="940" t="s">
        <v>2310</v>
      </c>
      <c r="C221" s="940" t="s">
        <v>2347</v>
      </c>
      <c r="D221" s="941">
        <v>45994</v>
      </c>
      <c r="E221" s="940" t="s">
        <v>2348</v>
      </c>
      <c r="F221" s="945">
        <v>27.218</v>
      </c>
      <c r="G221" s="940">
        <v>1718.72</v>
      </c>
      <c r="H221" s="942">
        <v>46780.12096</v>
      </c>
      <c r="I221" s="943"/>
      <c r="K221" s="1112"/>
      <c r="L221" s="1112"/>
    </row>
    <row r="222" spans="1:12" s="944" customFormat="1" ht="63">
      <c r="A222" s="940" t="s">
        <v>2309</v>
      </c>
      <c r="B222" s="940" t="s">
        <v>2310</v>
      </c>
      <c r="C222" s="940" t="s">
        <v>2349</v>
      </c>
      <c r="D222" s="941">
        <v>45994</v>
      </c>
      <c r="E222" s="940" t="s">
        <v>2350</v>
      </c>
      <c r="F222" s="945">
        <v>27.218</v>
      </c>
      <c r="G222" s="940">
        <v>550.62</v>
      </c>
      <c r="H222" s="942">
        <v>14986.775159999999</v>
      </c>
      <c r="I222" s="943"/>
      <c r="K222" s="1112"/>
      <c r="L222" s="1112"/>
    </row>
    <row r="223" spans="1:12" s="944" customFormat="1" ht="42">
      <c r="A223" s="940" t="s">
        <v>2309</v>
      </c>
      <c r="B223" s="940" t="s">
        <v>2310</v>
      </c>
      <c r="C223" s="940" t="s">
        <v>2351</v>
      </c>
      <c r="D223" s="941">
        <v>45995</v>
      </c>
      <c r="E223" s="940" t="s">
        <v>2352</v>
      </c>
      <c r="F223" s="945">
        <v>27.218</v>
      </c>
      <c r="G223" s="940">
        <v>2654.51</v>
      </c>
      <c r="H223" s="942">
        <v>72250.453180000011</v>
      </c>
      <c r="I223" s="943"/>
      <c r="K223" s="1112"/>
      <c r="L223" s="1112"/>
    </row>
    <row r="224" spans="1:12" s="944" customFormat="1" ht="63">
      <c r="A224" s="940" t="s">
        <v>2309</v>
      </c>
      <c r="B224" s="940" t="s">
        <v>2310</v>
      </c>
      <c r="C224" s="940" t="s">
        <v>2353</v>
      </c>
      <c r="D224" s="941">
        <v>45995</v>
      </c>
      <c r="E224" s="940" t="s">
        <v>2354</v>
      </c>
      <c r="F224" s="945">
        <v>27.218</v>
      </c>
      <c r="G224" s="940">
        <v>1890.6</v>
      </c>
      <c r="H224" s="942">
        <v>51458.3508</v>
      </c>
      <c r="I224" s="943"/>
      <c r="K224" s="1112"/>
      <c r="L224" s="1112"/>
    </row>
    <row r="225" spans="1:12" s="944" customFormat="1" ht="63">
      <c r="A225" s="940" t="s">
        <v>2309</v>
      </c>
      <c r="B225" s="940" t="s">
        <v>2310</v>
      </c>
      <c r="C225" s="940" t="s">
        <v>2355</v>
      </c>
      <c r="D225" s="941">
        <v>45995</v>
      </c>
      <c r="E225" s="940" t="s">
        <v>2356</v>
      </c>
      <c r="F225" s="945">
        <v>27.218</v>
      </c>
      <c r="G225" s="940">
        <v>596.5</v>
      </c>
      <c r="H225" s="942">
        <v>16235.537</v>
      </c>
      <c r="I225" s="943"/>
      <c r="K225" s="1112"/>
      <c r="L225" s="1112"/>
    </row>
    <row r="226" spans="1:12" s="944" customFormat="1" ht="63">
      <c r="A226" s="940" t="s">
        <v>2309</v>
      </c>
      <c r="B226" s="940" t="s">
        <v>2310</v>
      </c>
      <c r="C226" s="940" t="s">
        <v>2357</v>
      </c>
      <c r="D226" s="941">
        <v>45998</v>
      </c>
      <c r="E226" s="940" t="s">
        <v>2358</v>
      </c>
      <c r="F226" s="945">
        <v>27.218</v>
      </c>
      <c r="G226" s="940">
        <v>642.39</v>
      </c>
      <c r="H226" s="942">
        <v>17484.571019999999</v>
      </c>
      <c r="I226" s="943"/>
      <c r="K226" s="1112"/>
      <c r="L226" s="1112"/>
    </row>
    <row r="227" spans="1:12" s="944" customFormat="1" ht="63">
      <c r="A227" s="940" t="s">
        <v>2309</v>
      </c>
      <c r="B227" s="940" t="s">
        <v>2310</v>
      </c>
      <c r="C227" s="940" t="s">
        <v>2359</v>
      </c>
      <c r="D227" s="941">
        <v>45998</v>
      </c>
      <c r="E227" s="940" t="s">
        <v>2360</v>
      </c>
      <c r="F227" s="945">
        <v>27.218</v>
      </c>
      <c r="G227" s="940">
        <v>688.27</v>
      </c>
      <c r="H227" s="942">
        <v>18733.332859999999</v>
      </c>
      <c r="I227" s="943"/>
      <c r="K227" s="1112"/>
      <c r="L227" s="1112"/>
    </row>
    <row r="228" spans="1:12" s="944" customFormat="1" ht="63">
      <c r="A228" s="940" t="s">
        <v>2309</v>
      </c>
      <c r="B228" s="940" t="s">
        <v>2310</v>
      </c>
      <c r="C228" s="940" t="s">
        <v>2361</v>
      </c>
      <c r="D228" s="941">
        <v>45999</v>
      </c>
      <c r="E228" s="940" t="s">
        <v>2362</v>
      </c>
      <c r="F228" s="945">
        <v>27.218</v>
      </c>
      <c r="G228" s="940">
        <v>734.16</v>
      </c>
      <c r="H228" s="942">
        <v>19982.366879999998</v>
      </c>
      <c r="I228" s="943"/>
      <c r="K228" s="1112"/>
      <c r="L228" s="1112"/>
    </row>
    <row r="229" spans="1:12" s="944" customFormat="1" ht="63">
      <c r="A229" s="940" t="s">
        <v>2309</v>
      </c>
      <c r="B229" s="940" t="s">
        <v>2310</v>
      </c>
      <c r="C229" s="940" t="s">
        <v>2363</v>
      </c>
      <c r="D229" s="941">
        <v>46000</v>
      </c>
      <c r="E229" s="940" t="s">
        <v>2364</v>
      </c>
      <c r="F229" s="945">
        <v>27.218</v>
      </c>
      <c r="G229" s="940">
        <v>780.04</v>
      </c>
      <c r="H229" s="942">
        <v>21231.128720000001</v>
      </c>
      <c r="I229" s="943"/>
      <c r="K229" s="1112"/>
      <c r="L229" s="1112"/>
    </row>
    <row r="230" spans="1:12" s="944" customFormat="1" ht="63">
      <c r="A230" s="940" t="s">
        <v>2309</v>
      </c>
      <c r="B230" s="940" t="s">
        <v>2310</v>
      </c>
      <c r="C230" s="940" t="s">
        <v>2365</v>
      </c>
      <c r="D230" s="941">
        <v>46001</v>
      </c>
      <c r="E230" s="940" t="s">
        <v>2366</v>
      </c>
      <c r="F230" s="945">
        <v>27.218</v>
      </c>
      <c r="G230" s="940">
        <v>825.92</v>
      </c>
      <c r="H230" s="942">
        <v>22479.89056</v>
      </c>
      <c r="I230" s="943"/>
      <c r="K230" s="1112"/>
      <c r="L230" s="1112"/>
    </row>
    <row r="231" spans="1:12" s="944" customFormat="1" ht="63">
      <c r="A231" s="940" t="s">
        <v>2309</v>
      </c>
      <c r="B231" s="940" t="s">
        <v>2310</v>
      </c>
      <c r="C231" s="940" t="s">
        <v>2367</v>
      </c>
      <c r="D231" s="941">
        <v>46002</v>
      </c>
      <c r="E231" s="940" t="s">
        <v>2368</v>
      </c>
      <c r="F231" s="945">
        <v>27.218</v>
      </c>
      <c r="G231" s="940">
        <v>871.81</v>
      </c>
      <c r="H231" s="942">
        <v>23728.924579999999</v>
      </c>
      <c r="I231" s="943"/>
      <c r="K231" s="1112"/>
      <c r="L231" s="1112"/>
    </row>
    <row r="232" spans="1:12" s="944" customFormat="1" ht="42">
      <c r="A232" s="940" t="s">
        <v>2309</v>
      </c>
      <c r="B232" s="940" t="s">
        <v>2310</v>
      </c>
      <c r="C232" s="940" t="s">
        <v>2369</v>
      </c>
      <c r="D232" s="941">
        <v>46004</v>
      </c>
      <c r="E232" s="940" t="s">
        <v>2370</v>
      </c>
      <c r="F232" s="945">
        <v>27.218</v>
      </c>
      <c r="G232" s="940">
        <v>4530.49</v>
      </c>
      <c r="H232" s="942">
        <v>123310.87681999999</v>
      </c>
      <c r="I232" s="943"/>
      <c r="K232" s="1112"/>
      <c r="L232" s="1112"/>
    </row>
    <row r="233" spans="1:12" s="944" customFormat="1" ht="42">
      <c r="A233" s="940" t="s">
        <v>2309</v>
      </c>
      <c r="B233" s="940" t="s">
        <v>2310</v>
      </c>
      <c r="C233" s="940" t="s">
        <v>2371</v>
      </c>
      <c r="D233" s="941">
        <v>46004</v>
      </c>
      <c r="E233" s="940" t="s">
        <v>2372</v>
      </c>
      <c r="F233" s="945">
        <v>27.218</v>
      </c>
      <c r="G233" s="940">
        <v>1196.25</v>
      </c>
      <c r="H233" s="942">
        <v>32559.532500000001</v>
      </c>
      <c r="I233" s="943"/>
      <c r="K233" s="1112"/>
      <c r="L233" s="1112"/>
    </row>
    <row r="234" spans="1:12" s="944" customFormat="1" ht="42">
      <c r="A234" s="940" t="s">
        <v>2309</v>
      </c>
      <c r="B234" s="940" t="s">
        <v>2310</v>
      </c>
      <c r="C234" s="940" t="s">
        <v>2373</v>
      </c>
      <c r="D234" s="941">
        <v>46005</v>
      </c>
      <c r="E234" s="940" t="s">
        <v>2374</v>
      </c>
      <c r="F234" s="945">
        <v>27.218</v>
      </c>
      <c r="G234" s="940">
        <v>4726.3999999999996</v>
      </c>
      <c r="H234" s="942">
        <v>128643.15519999999</v>
      </c>
      <c r="I234" s="943"/>
      <c r="K234" s="1112"/>
      <c r="L234" s="1112"/>
    </row>
    <row r="235" spans="1:12" s="944" customFormat="1" ht="63">
      <c r="A235" s="940" t="s">
        <v>2309</v>
      </c>
      <c r="B235" s="940" t="s">
        <v>2310</v>
      </c>
      <c r="C235" s="940" t="s">
        <v>2375</v>
      </c>
      <c r="D235" s="941">
        <v>46005</v>
      </c>
      <c r="E235" s="940" t="s">
        <v>2376</v>
      </c>
      <c r="F235" s="945">
        <v>27.218</v>
      </c>
      <c r="G235" s="940">
        <v>917.69</v>
      </c>
      <c r="H235" s="942">
        <v>24977.686420000002</v>
      </c>
      <c r="I235" s="943"/>
      <c r="K235" s="1112"/>
      <c r="L235" s="1112"/>
    </row>
    <row r="236" spans="1:12" s="944" customFormat="1" ht="63">
      <c r="A236" s="940" t="s">
        <v>2309</v>
      </c>
      <c r="B236" s="940" t="s">
        <v>2310</v>
      </c>
      <c r="C236" s="940" t="s">
        <v>2377</v>
      </c>
      <c r="D236" s="941">
        <v>46006</v>
      </c>
      <c r="E236" s="940" t="s">
        <v>2378</v>
      </c>
      <c r="F236" s="945">
        <v>27.218</v>
      </c>
      <c r="G236" s="940">
        <v>963.58</v>
      </c>
      <c r="H236" s="942">
        <v>26226.720440000001</v>
      </c>
      <c r="I236" s="943"/>
      <c r="K236" s="1112"/>
      <c r="L236" s="1112"/>
    </row>
    <row r="237" spans="1:12" s="944" customFormat="1" ht="63">
      <c r="A237" s="940" t="s">
        <v>2309</v>
      </c>
      <c r="B237" s="940" t="s">
        <v>2310</v>
      </c>
      <c r="C237" s="940" t="s">
        <v>2379</v>
      </c>
      <c r="D237" s="941">
        <v>46007</v>
      </c>
      <c r="E237" s="940" t="s">
        <v>2380</v>
      </c>
      <c r="F237" s="945">
        <v>27.218</v>
      </c>
      <c r="G237" s="940">
        <v>1009.46</v>
      </c>
      <c r="H237" s="942">
        <v>27475.48228</v>
      </c>
      <c r="I237" s="943"/>
      <c r="K237" s="1112"/>
      <c r="L237" s="1112"/>
    </row>
    <row r="238" spans="1:12" s="944" customFormat="1" ht="63">
      <c r="A238" s="940" t="s">
        <v>2309</v>
      </c>
      <c r="B238" s="940" t="s">
        <v>2310</v>
      </c>
      <c r="C238" s="940" t="s">
        <v>2381</v>
      </c>
      <c r="D238" s="941">
        <v>46008</v>
      </c>
      <c r="E238" s="940" t="s">
        <v>2382</v>
      </c>
      <c r="F238" s="945">
        <v>27.218</v>
      </c>
      <c r="G238" s="940">
        <v>1055.3499999999999</v>
      </c>
      <c r="H238" s="942">
        <v>28724.516299999996</v>
      </c>
      <c r="I238" s="943"/>
      <c r="K238" s="1112"/>
      <c r="L238" s="1112"/>
    </row>
    <row r="239" spans="1:12" s="944" customFormat="1" ht="63">
      <c r="A239" s="940" t="s">
        <v>2309</v>
      </c>
      <c r="B239" s="940" t="s">
        <v>2310</v>
      </c>
      <c r="C239" s="940" t="s">
        <v>2383</v>
      </c>
      <c r="D239" s="941">
        <v>46009</v>
      </c>
      <c r="E239" s="940" t="s">
        <v>2384</v>
      </c>
      <c r="F239" s="945">
        <v>27.218</v>
      </c>
      <c r="G239" s="940">
        <v>1101.23</v>
      </c>
      <c r="H239" s="942">
        <v>29973.278140000002</v>
      </c>
      <c r="I239" s="943"/>
      <c r="K239" s="1112"/>
      <c r="L239" s="1112"/>
    </row>
    <row r="240" spans="1:12" s="944" customFormat="1" ht="42">
      <c r="A240" s="940" t="s">
        <v>2309</v>
      </c>
      <c r="B240" s="940" t="s">
        <v>2310</v>
      </c>
      <c r="C240" s="940" t="s">
        <v>2385</v>
      </c>
      <c r="D240" s="941">
        <v>46014</v>
      </c>
      <c r="E240" s="940" t="s">
        <v>2386</v>
      </c>
      <c r="F240" s="945">
        <v>27.218</v>
      </c>
      <c r="G240" s="940">
        <v>159.47999999999999</v>
      </c>
      <c r="H240" s="942">
        <v>4340.7266399999999</v>
      </c>
      <c r="I240" s="943"/>
      <c r="K240" s="1112"/>
      <c r="L240" s="1112"/>
    </row>
    <row r="241" spans="1:12" s="944" customFormat="1" ht="42">
      <c r="A241" s="940" t="s">
        <v>2309</v>
      </c>
      <c r="B241" s="940" t="s">
        <v>2310</v>
      </c>
      <c r="C241" s="940" t="s">
        <v>2387</v>
      </c>
      <c r="D241" s="941">
        <v>46015</v>
      </c>
      <c r="E241" s="940" t="s">
        <v>2388</v>
      </c>
      <c r="F241" s="945">
        <v>27.218</v>
      </c>
      <c r="G241" s="940">
        <v>5943.79</v>
      </c>
      <c r="H241" s="942">
        <v>161778.07621999999</v>
      </c>
      <c r="I241" s="943"/>
      <c r="K241" s="1112"/>
      <c r="L241" s="1112"/>
    </row>
    <row r="242" spans="1:12" s="944" customFormat="1" ht="42">
      <c r="A242" s="940" t="s">
        <v>2309</v>
      </c>
      <c r="B242" s="940" t="s">
        <v>2310</v>
      </c>
      <c r="C242" s="940" t="s">
        <v>2389</v>
      </c>
      <c r="D242" s="941">
        <v>46018</v>
      </c>
      <c r="E242" s="940" t="s">
        <v>2390</v>
      </c>
      <c r="F242" s="945">
        <v>27.218</v>
      </c>
      <c r="G242" s="940">
        <v>22071.02</v>
      </c>
      <c r="H242" s="942">
        <v>600729.02236000006</v>
      </c>
      <c r="I242" s="943"/>
      <c r="K242" s="1112"/>
      <c r="L242" s="1112"/>
    </row>
    <row r="243" spans="1:12" s="944" customFormat="1" ht="42">
      <c r="A243" s="940" t="s">
        <v>2309</v>
      </c>
      <c r="B243" s="940" t="s">
        <v>2310</v>
      </c>
      <c r="C243" s="940" t="s">
        <v>2391</v>
      </c>
      <c r="D243" s="941">
        <v>46019</v>
      </c>
      <c r="E243" s="940" t="s">
        <v>2392</v>
      </c>
      <c r="F243" s="945">
        <v>27.218</v>
      </c>
      <c r="G243" s="940">
        <v>28862.475999999999</v>
      </c>
      <c r="H243" s="942">
        <v>785578.87176799995</v>
      </c>
      <c r="I243" s="943"/>
      <c r="K243" s="1112"/>
      <c r="L243" s="1112"/>
    </row>
    <row r="244" spans="1:12" s="944" customFormat="1" ht="42">
      <c r="A244" s="940" t="s">
        <v>2309</v>
      </c>
      <c r="B244" s="940" t="s">
        <v>2310</v>
      </c>
      <c r="C244" s="940" t="s">
        <v>2393</v>
      </c>
      <c r="D244" s="941">
        <v>46020</v>
      </c>
      <c r="E244" s="940" t="s">
        <v>2394</v>
      </c>
      <c r="F244" s="945">
        <v>27.218</v>
      </c>
      <c r="G244" s="940">
        <v>83.72</v>
      </c>
      <c r="H244" s="942">
        <v>2278.6909599999999</v>
      </c>
      <c r="I244" s="943"/>
      <c r="K244" s="1112"/>
      <c r="L244" s="1112"/>
    </row>
    <row r="245" spans="1:12" s="944" customFormat="1" ht="42">
      <c r="A245" s="940" t="s">
        <v>2309</v>
      </c>
      <c r="B245" s="940" t="s">
        <v>2310</v>
      </c>
      <c r="C245" s="940" t="s">
        <v>2395</v>
      </c>
      <c r="D245" s="941">
        <v>46029</v>
      </c>
      <c r="E245" s="940" t="s">
        <v>2396</v>
      </c>
      <c r="F245" s="945">
        <v>27.218</v>
      </c>
      <c r="G245" s="940">
        <v>29809.19</v>
      </c>
      <c r="H245" s="942">
        <v>811346.53341999999</v>
      </c>
      <c r="I245" s="943"/>
      <c r="K245" s="1112"/>
      <c r="L245" s="1112"/>
    </row>
    <row r="246" spans="1:12" s="944" customFormat="1" ht="42">
      <c r="A246" s="940" t="s">
        <v>2309</v>
      </c>
      <c r="B246" s="940" t="s">
        <v>2310</v>
      </c>
      <c r="C246" s="940" t="s">
        <v>2397</v>
      </c>
      <c r="D246" s="941">
        <v>46021</v>
      </c>
      <c r="E246" s="940" t="s">
        <v>2398</v>
      </c>
      <c r="F246" s="945">
        <v>27.218</v>
      </c>
      <c r="G246" s="940">
        <v>268.42</v>
      </c>
      <c r="H246" s="942">
        <v>7305.8555600000009</v>
      </c>
      <c r="I246" s="943"/>
      <c r="K246" s="1112"/>
      <c r="L246" s="1112"/>
    </row>
    <row r="247" spans="1:12" s="944" customFormat="1" ht="42">
      <c r="A247" s="940" t="s">
        <v>2309</v>
      </c>
      <c r="B247" s="940" t="s">
        <v>2310</v>
      </c>
      <c r="C247" s="940" t="s">
        <v>2399</v>
      </c>
      <c r="D247" s="941">
        <v>46029</v>
      </c>
      <c r="E247" s="940" t="s">
        <v>2400</v>
      </c>
      <c r="F247" s="945">
        <v>27.218</v>
      </c>
      <c r="G247" s="940">
        <v>438.62</v>
      </c>
      <c r="H247" s="942">
        <v>11938.35916</v>
      </c>
      <c r="I247" s="943"/>
      <c r="K247" s="1112"/>
      <c r="L247" s="1112"/>
    </row>
    <row r="248" spans="1:12" s="944" customFormat="1" ht="42">
      <c r="A248" s="940" t="s">
        <v>2309</v>
      </c>
      <c r="B248" s="940" t="s">
        <v>2310</v>
      </c>
      <c r="C248" s="940" t="s">
        <v>2401</v>
      </c>
      <c r="D248" s="941">
        <v>46029</v>
      </c>
      <c r="E248" s="940" t="s">
        <v>2402</v>
      </c>
      <c r="F248" s="945">
        <v>27.218</v>
      </c>
      <c r="G248" s="940">
        <v>1019.78</v>
      </c>
      <c r="H248" s="942">
        <v>27756.372039999998</v>
      </c>
      <c r="I248" s="943"/>
      <c r="K248" s="1112"/>
      <c r="L248" s="1112"/>
    </row>
    <row r="249" spans="1:12" s="944" customFormat="1" ht="42">
      <c r="A249" s="940" t="s">
        <v>2309</v>
      </c>
      <c r="B249" s="940" t="s">
        <v>2310</v>
      </c>
      <c r="C249" s="940" t="s">
        <v>2403</v>
      </c>
      <c r="D249" s="941">
        <v>46025</v>
      </c>
      <c r="E249" s="940" t="s">
        <v>2404</v>
      </c>
      <c r="F249" s="945">
        <v>27.218</v>
      </c>
      <c r="G249" s="940">
        <v>1147.1199999999999</v>
      </c>
      <c r="H249" s="942">
        <v>31222.312159999998</v>
      </c>
      <c r="I249" s="943"/>
      <c r="K249" s="1112"/>
      <c r="L249" s="1112"/>
    </row>
    <row r="250" spans="1:12" s="944" customFormat="1" ht="42">
      <c r="A250" s="940" t="s">
        <v>2309</v>
      </c>
      <c r="B250" s="940" t="s">
        <v>2310</v>
      </c>
      <c r="C250" s="940" t="s">
        <v>2405</v>
      </c>
      <c r="D250" s="941">
        <v>46026</v>
      </c>
      <c r="E250" s="940" t="s">
        <v>2406</v>
      </c>
      <c r="F250" s="945">
        <v>27.218</v>
      </c>
      <c r="G250" s="940">
        <v>1611.13</v>
      </c>
      <c r="H250" s="942">
        <v>43851.736340000003</v>
      </c>
      <c r="I250" s="943"/>
      <c r="K250" s="1112"/>
      <c r="L250" s="1112"/>
    </row>
    <row r="251" spans="1:12" s="944" customFormat="1" ht="42">
      <c r="A251" s="940" t="s">
        <v>2309</v>
      </c>
      <c r="B251" s="940" t="s">
        <v>2310</v>
      </c>
      <c r="C251" s="940" t="s">
        <v>2407</v>
      </c>
      <c r="D251" s="941">
        <v>46028</v>
      </c>
      <c r="E251" s="940" t="s">
        <v>2408</v>
      </c>
      <c r="F251" s="945">
        <v>27.218</v>
      </c>
      <c r="G251" s="940">
        <v>2385.1</v>
      </c>
      <c r="H251" s="942">
        <v>64917.6518</v>
      </c>
      <c r="I251" s="943"/>
      <c r="K251" s="1112"/>
      <c r="L251" s="1112"/>
    </row>
    <row r="252" spans="1:12" s="944" customFormat="1" ht="63">
      <c r="A252" s="940" t="s">
        <v>2309</v>
      </c>
      <c r="B252" s="940" t="s">
        <v>2310</v>
      </c>
      <c r="C252" s="940" t="s">
        <v>2409</v>
      </c>
      <c r="D252" s="941">
        <v>46033</v>
      </c>
      <c r="E252" s="940" t="s">
        <v>2410</v>
      </c>
      <c r="F252" s="945">
        <v>27.218</v>
      </c>
      <c r="G252" s="940">
        <v>158.4</v>
      </c>
      <c r="H252" s="942">
        <v>4311.3312000000005</v>
      </c>
      <c r="I252" s="943"/>
      <c r="K252" s="1112"/>
      <c r="L252" s="1112"/>
    </row>
    <row r="253" spans="1:12" s="944" customFormat="1" ht="42">
      <c r="A253" s="940" t="s">
        <v>2309</v>
      </c>
      <c r="B253" s="940" t="s">
        <v>2310</v>
      </c>
      <c r="C253" s="940" t="s">
        <v>2411</v>
      </c>
      <c r="D253" s="941">
        <v>46030</v>
      </c>
      <c r="E253" s="940" t="s">
        <v>2412</v>
      </c>
      <c r="F253" s="945">
        <v>27.218</v>
      </c>
      <c r="G253" s="940">
        <v>2397.54</v>
      </c>
      <c r="H253" s="942">
        <v>65256.243719999999</v>
      </c>
      <c r="I253" s="943"/>
      <c r="K253" s="1112"/>
      <c r="L253" s="1112"/>
    </row>
    <row r="254" spans="1:12" s="944" customFormat="1" ht="42">
      <c r="A254" s="940" t="s">
        <v>2309</v>
      </c>
      <c r="B254" s="940" t="s">
        <v>2310</v>
      </c>
      <c r="C254" s="940" t="s">
        <v>2413</v>
      </c>
      <c r="D254" s="941">
        <v>46033</v>
      </c>
      <c r="E254" s="940" t="s">
        <v>2414</v>
      </c>
      <c r="F254" s="945">
        <v>27.218</v>
      </c>
      <c r="G254" s="940">
        <v>397.97</v>
      </c>
      <c r="H254" s="942">
        <v>10831.947460000001</v>
      </c>
      <c r="I254" s="943"/>
      <c r="K254" s="1112"/>
      <c r="L254" s="1112"/>
    </row>
    <row r="255" spans="1:12" s="944" customFormat="1" ht="63">
      <c r="A255" s="940" t="s">
        <v>2309</v>
      </c>
      <c r="B255" s="940" t="s">
        <v>2310</v>
      </c>
      <c r="C255" s="940" t="s">
        <v>2415</v>
      </c>
      <c r="D255" s="941">
        <v>46033</v>
      </c>
      <c r="E255" s="940" t="s">
        <v>2416</v>
      </c>
      <c r="F255" s="945">
        <v>27.218</v>
      </c>
      <c r="G255" s="940">
        <v>18.510000000000002</v>
      </c>
      <c r="H255" s="942">
        <v>503.80518000000006</v>
      </c>
      <c r="I255" s="943"/>
      <c r="K255" s="1112"/>
      <c r="L255" s="1112"/>
    </row>
    <row r="256" spans="1:12" s="944" customFormat="1" ht="42">
      <c r="A256" s="940" t="s">
        <v>2309</v>
      </c>
      <c r="B256" s="940" t="s">
        <v>2310</v>
      </c>
      <c r="C256" s="940" t="s">
        <v>2417</v>
      </c>
      <c r="D256" s="941">
        <v>46034</v>
      </c>
      <c r="E256" s="940" t="s">
        <v>2418</v>
      </c>
      <c r="F256" s="945">
        <v>27.218</v>
      </c>
      <c r="G256" s="940">
        <v>797.64</v>
      </c>
      <c r="H256" s="942">
        <v>21710.165519999999</v>
      </c>
      <c r="I256" s="943"/>
      <c r="K256" s="1112"/>
      <c r="L256" s="1112"/>
    </row>
    <row r="257" spans="1:12" s="944" customFormat="1" ht="63">
      <c r="A257" s="940" t="s">
        <v>2309</v>
      </c>
      <c r="B257" s="940" t="s">
        <v>2310</v>
      </c>
      <c r="C257" s="940" t="s">
        <v>2419</v>
      </c>
      <c r="D257" s="941">
        <v>46034</v>
      </c>
      <c r="E257" s="940" t="s">
        <v>2420</v>
      </c>
      <c r="F257" s="945">
        <v>27.218</v>
      </c>
      <c r="G257" s="940">
        <v>129.27000000000001</v>
      </c>
      <c r="H257" s="942">
        <v>3518.4708600000004</v>
      </c>
      <c r="I257" s="943"/>
      <c r="K257" s="1112"/>
      <c r="L257" s="1112"/>
    </row>
    <row r="258" spans="1:12" s="944" customFormat="1" ht="42">
      <c r="A258" s="940" t="s">
        <v>2309</v>
      </c>
      <c r="B258" s="940" t="s">
        <v>2310</v>
      </c>
      <c r="C258" s="940" t="s">
        <v>2421</v>
      </c>
      <c r="D258" s="941">
        <v>46034</v>
      </c>
      <c r="E258" s="940" t="s">
        <v>2422</v>
      </c>
      <c r="F258" s="945">
        <v>27.218</v>
      </c>
      <c r="G258" s="940">
        <v>592.80999999999995</v>
      </c>
      <c r="H258" s="942">
        <v>16135.102579999999</v>
      </c>
      <c r="I258" s="943"/>
      <c r="K258" s="1112"/>
      <c r="L258" s="1112"/>
    </row>
    <row r="259" spans="1:12" s="944" customFormat="1" ht="42">
      <c r="A259" s="940" t="s">
        <v>2309</v>
      </c>
      <c r="B259" s="940" t="s">
        <v>2310</v>
      </c>
      <c r="C259" s="940" t="s">
        <v>2423</v>
      </c>
      <c r="D259" s="941">
        <v>46035</v>
      </c>
      <c r="E259" s="940" t="s">
        <v>2424</v>
      </c>
      <c r="F259" s="945">
        <v>27.218</v>
      </c>
      <c r="G259" s="940">
        <v>1140.3599999999999</v>
      </c>
      <c r="H259" s="942">
        <v>31038.318479999998</v>
      </c>
      <c r="I259" s="943"/>
      <c r="K259" s="1112"/>
      <c r="L259" s="1112"/>
    </row>
    <row r="260" spans="1:12" s="944" customFormat="1" ht="42">
      <c r="A260" s="940" t="s">
        <v>2309</v>
      </c>
      <c r="B260" s="940" t="s">
        <v>2310</v>
      </c>
      <c r="C260" s="940" t="s">
        <v>2425</v>
      </c>
      <c r="D260" s="941">
        <v>46035</v>
      </c>
      <c r="E260" s="940" t="s">
        <v>2426</v>
      </c>
      <c r="F260" s="945">
        <v>27.218</v>
      </c>
      <c r="G260" s="940">
        <v>798.19</v>
      </c>
      <c r="H260" s="942">
        <v>21725.135420000002</v>
      </c>
      <c r="I260" s="943"/>
      <c r="K260" s="1112"/>
      <c r="L260" s="1112"/>
    </row>
    <row r="261" spans="1:12" s="944" customFormat="1" ht="42">
      <c r="A261" s="940" t="s">
        <v>2309</v>
      </c>
      <c r="B261" s="940" t="s">
        <v>2310</v>
      </c>
      <c r="C261" s="940" t="s">
        <v>2427</v>
      </c>
      <c r="D261" s="941">
        <v>46036</v>
      </c>
      <c r="E261" s="940" t="s">
        <v>2428</v>
      </c>
      <c r="F261" s="945">
        <v>27.218</v>
      </c>
      <c r="G261" s="940">
        <v>1497.8</v>
      </c>
      <c r="H261" s="942">
        <v>40767.1204</v>
      </c>
      <c r="I261" s="943"/>
      <c r="K261" s="1112"/>
      <c r="L261" s="1112"/>
    </row>
    <row r="262" spans="1:12" s="944" customFormat="1" ht="42">
      <c r="A262" s="940" t="s">
        <v>2309</v>
      </c>
      <c r="B262" s="940" t="s">
        <v>2310</v>
      </c>
      <c r="C262" s="940" t="s">
        <v>2429</v>
      </c>
      <c r="D262" s="941">
        <v>46036</v>
      </c>
      <c r="E262" s="940" t="s">
        <v>2430</v>
      </c>
      <c r="F262" s="945">
        <v>27.218</v>
      </c>
      <c r="G262" s="940">
        <v>1558.01</v>
      </c>
      <c r="H262" s="942">
        <v>42405.91618</v>
      </c>
      <c r="I262" s="943"/>
      <c r="K262" s="1112"/>
      <c r="L262" s="1112"/>
    </row>
    <row r="263" spans="1:12" s="944" customFormat="1" ht="42">
      <c r="A263" s="940" t="s">
        <v>2309</v>
      </c>
      <c r="B263" s="940" t="s">
        <v>2310</v>
      </c>
      <c r="C263" s="940" t="s">
        <v>2431</v>
      </c>
      <c r="D263" s="941">
        <v>46036</v>
      </c>
      <c r="E263" s="940" t="s">
        <v>2432</v>
      </c>
      <c r="F263" s="945">
        <v>27.218</v>
      </c>
      <c r="G263" s="940">
        <v>10.01</v>
      </c>
      <c r="H263" s="942">
        <v>272.45218</v>
      </c>
      <c r="I263" s="943"/>
      <c r="K263" s="1112"/>
      <c r="L263" s="1112"/>
    </row>
    <row r="264" spans="1:12" s="944" customFormat="1" ht="42">
      <c r="A264" s="940" t="s">
        <v>2309</v>
      </c>
      <c r="B264" s="940" t="s">
        <v>2310</v>
      </c>
      <c r="C264" s="940" t="s">
        <v>2433</v>
      </c>
      <c r="D264" s="941">
        <v>46036</v>
      </c>
      <c r="E264" s="940" t="s">
        <v>2434</v>
      </c>
      <c r="F264" s="945">
        <v>27.218</v>
      </c>
      <c r="G264" s="940">
        <v>271.82</v>
      </c>
      <c r="H264" s="942">
        <v>7398.3967599999996</v>
      </c>
      <c r="I264" s="943"/>
      <c r="K264" s="1112"/>
      <c r="L264" s="1112"/>
    </row>
    <row r="265" spans="1:12" s="944" customFormat="1" ht="42">
      <c r="A265" s="940" t="s">
        <v>2309</v>
      </c>
      <c r="B265" s="940" t="s">
        <v>2310</v>
      </c>
      <c r="C265" s="940" t="s">
        <v>2435</v>
      </c>
      <c r="D265" s="941">
        <v>46037</v>
      </c>
      <c r="E265" s="940" t="s">
        <v>2436</v>
      </c>
      <c r="F265" s="945">
        <v>27.218</v>
      </c>
      <c r="G265" s="940">
        <v>1855.46</v>
      </c>
      <c r="H265" s="942">
        <v>50501.910280000004</v>
      </c>
      <c r="I265" s="943"/>
      <c r="K265" s="1112"/>
      <c r="L265" s="1112"/>
    </row>
    <row r="266" spans="1:12" s="944" customFormat="1" ht="42">
      <c r="A266" s="940" t="s">
        <v>2309</v>
      </c>
      <c r="B266" s="940" t="s">
        <v>2310</v>
      </c>
      <c r="C266" s="940" t="s">
        <v>2437</v>
      </c>
      <c r="D266" s="941">
        <v>46037</v>
      </c>
      <c r="E266" s="940" t="s">
        <v>2438</v>
      </c>
      <c r="F266" s="945">
        <v>27.218</v>
      </c>
      <c r="G266" s="940">
        <v>2410.08</v>
      </c>
      <c r="H266" s="942">
        <v>65597.557440000004</v>
      </c>
      <c r="I266" s="943"/>
      <c r="K266" s="1112"/>
      <c r="L266" s="1112"/>
    </row>
    <row r="267" spans="1:12" s="944" customFormat="1" ht="42">
      <c r="A267" s="940" t="s">
        <v>2309</v>
      </c>
      <c r="B267" s="940" t="s">
        <v>2310</v>
      </c>
      <c r="C267" s="940" t="s">
        <v>2439</v>
      </c>
      <c r="D267" s="941">
        <v>46037</v>
      </c>
      <c r="E267" s="940" t="s">
        <v>2440</v>
      </c>
      <c r="F267" s="945">
        <v>27.218</v>
      </c>
      <c r="G267" s="940">
        <v>339.92</v>
      </c>
      <c r="H267" s="942">
        <v>9251.9425600000013</v>
      </c>
      <c r="I267" s="943"/>
      <c r="K267" s="1112"/>
      <c r="L267" s="1112"/>
    </row>
    <row r="268" spans="1:12" s="944" customFormat="1" ht="42">
      <c r="A268" s="940" t="s">
        <v>2309</v>
      </c>
      <c r="B268" s="940" t="s">
        <v>2310</v>
      </c>
      <c r="C268" s="940" t="s">
        <v>2441</v>
      </c>
      <c r="D268" s="941">
        <v>46037</v>
      </c>
      <c r="E268" s="940" t="s">
        <v>2442</v>
      </c>
      <c r="F268" s="945">
        <v>27.218</v>
      </c>
      <c r="G268" s="940">
        <v>532.69000000000005</v>
      </c>
      <c r="H268" s="942">
        <v>14498.756420000002</v>
      </c>
      <c r="I268" s="943"/>
      <c r="K268" s="1112"/>
      <c r="L268" s="1112"/>
    </row>
    <row r="269" spans="1:12" s="944" customFormat="1" ht="42">
      <c r="A269" s="940" t="s">
        <v>2309</v>
      </c>
      <c r="B269" s="940" t="s">
        <v>2310</v>
      </c>
      <c r="C269" s="940" t="s">
        <v>2443</v>
      </c>
      <c r="D269" s="941">
        <v>46037</v>
      </c>
      <c r="E269" s="940" t="s">
        <v>2444</v>
      </c>
      <c r="F269" s="945">
        <v>27.218</v>
      </c>
      <c r="G269" s="940">
        <v>461.19</v>
      </c>
      <c r="H269" s="942">
        <v>12552.66942</v>
      </c>
      <c r="I269" s="943"/>
      <c r="K269" s="1112"/>
      <c r="L269" s="1112"/>
    </row>
    <row r="270" spans="1:12" s="944" customFormat="1" ht="63">
      <c r="A270" s="940" t="s">
        <v>2309</v>
      </c>
      <c r="B270" s="940" t="s">
        <v>2310</v>
      </c>
      <c r="C270" s="940" t="s">
        <v>2445</v>
      </c>
      <c r="D270" s="941">
        <v>46039</v>
      </c>
      <c r="E270" s="940" t="s">
        <v>2446</v>
      </c>
      <c r="F270" s="945">
        <v>27.218</v>
      </c>
      <c r="G270" s="940">
        <v>2482.83</v>
      </c>
      <c r="H270" s="942">
        <v>67577.666939999996</v>
      </c>
      <c r="I270" s="943"/>
      <c r="K270" s="1112"/>
      <c r="L270" s="1112"/>
    </row>
    <row r="271" spans="1:12" s="944" customFormat="1" ht="63">
      <c r="A271" s="940" t="s">
        <v>2309</v>
      </c>
      <c r="B271" s="940" t="s">
        <v>2310</v>
      </c>
      <c r="C271" s="940" t="s">
        <v>2447</v>
      </c>
      <c r="D271" s="941">
        <v>46039</v>
      </c>
      <c r="E271" s="940" t="s">
        <v>2448</v>
      </c>
      <c r="F271" s="945">
        <v>27.218</v>
      </c>
      <c r="G271" s="940">
        <v>2842.38</v>
      </c>
      <c r="H271" s="942">
        <v>77363.898840000009</v>
      </c>
      <c r="I271" s="943"/>
      <c r="K271" s="1112"/>
      <c r="L271" s="1112"/>
    </row>
    <row r="272" spans="1:12" s="944" customFormat="1" ht="42">
      <c r="A272" s="940" t="s">
        <v>2309</v>
      </c>
      <c r="B272" s="940" t="s">
        <v>2310</v>
      </c>
      <c r="C272" s="940" t="s">
        <v>2449</v>
      </c>
      <c r="D272" s="941">
        <v>46039</v>
      </c>
      <c r="E272" s="940" t="s">
        <v>2450</v>
      </c>
      <c r="F272" s="945">
        <v>27.218</v>
      </c>
      <c r="G272" s="940">
        <v>842.56</v>
      </c>
      <c r="H272" s="942">
        <v>22932.798079999997</v>
      </c>
      <c r="I272" s="943"/>
      <c r="K272" s="1112"/>
      <c r="L272" s="1112"/>
    </row>
    <row r="273" spans="1:12" s="944" customFormat="1" ht="42">
      <c r="A273" s="940" t="s">
        <v>2309</v>
      </c>
      <c r="B273" s="940" t="s">
        <v>2310</v>
      </c>
      <c r="C273" s="940" t="s">
        <v>2451</v>
      </c>
      <c r="D273" s="941">
        <v>46039</v>
      </c>
      <c r="E273" s="940" t="s">
        <v>2452</v>
      </c>
      <c r="F273" s="945">
        <v>27.218</v>
      </c>
      <c r="G273" s="940">
        <v>213.95</v>
      </c>
      <c r="H273" s="942">
        <v>5823.2910999999995</v>
      </c>
      <c r="I273" s="943"/>
      <c r="K273" s="1112"/>
      <c r="L273" s="1112"/>
    </row>
    <row r="274" spans="1:12" s="944" customFormat="1" ht="42">
      <c r="A274" s="940" t="s">
        <v>2309</v>
      </c>
      <c r="B274" s="940" t="s">
        <v>2310</v>
      </c>
      <c r="C274" s="940" t="s">
        <v>2453</v>
      </c>
      <c r="D274" s="941">
        <v>46040</v>
      </c>
      <c r="E274" s="940" t="s">
        <v>2454</v>
      </c>
      <c r="F274" s="945">
        <v>27.218</v>
      </c>
      <c r="G274" s="940">
        <v>303.88</v>
      </c>
      <c r="H274" s="942">
        <v>8271.0058399999998</v>
      </c>
      <c r="I274" s="943"/>
      <c r="K274" s="1112"/>
      <c r="L274" s="1112"/>
    </row>
    <row r="275" spans="1:12" s="944" customFormat="1" ht="42">
      <c r="A275" s="940" t="s">
        <v>2309</v>
      </c>
      <c r="B275" s="940" t="s">
        <v>2310</v>
      </c>
      <c r="C275" s="940" t="s">
        <v>2455</v>
      </c>
      <c r="D275" s="941">
        <v>46040</v>
      </c>
      <c r="E275" s="940" t="s">
        <v>2456</v>
      </c>
      <c r="F275" s="945">
        <v>27.218</v>
      </c>
      <c r="G275" s="940">
        <v>1129.01</v>
      </c>
      <c r="H275" s="942">
        <v>30729.394179999999</v>
      </c>
      <c r="I275" s="943"/>
      <c r="K275" s="1112"/>
      <c r="L275" s="1112"/>
    </row>
    <row r="276" spans="1:12" s="944" customFormat="1" ht="63">
      <c r="A276" s="940" t="s">
        <v>2309</v>
      </c>
      <c r="B276" s="940" t="s">
        <v>2310</v>
      </c>
      <c r="C276" s="940" t="s">
        <v>2457</v>
      </c>
      <c r="D276" s="941">
        <v>46040</v>
      </c>
      <c r="E276" s="940" t="s">
        <v>2458</v>
      </c>
      <c r="F276" s="945">
        <v>27.218</v>
      </c>
      <c r="G276" s="940">
        <v>2708.38</v>
      </c>
      <c r="H276" s="942">
        <v>73716.686840000009</v>
      </c>
      <c r="I276" s="943"/>
      <c r="K276" s="1112"/>
      <c r="L276" s="1112"/>
    </row>
    <row r="277" spans="1:12" s="944" customFormat="1" ht="42">
      <c r="A277" s="940" t="s">
        <v>2309</v>
      </c>
      <c r="B277" s="940" t="s">
        <v>2310</v>
      </c>
      <c r="C277" s="940" t="s">
        <v>2459</v>
      </c>
      <c r="D277" s="941">
        <v>46040</v>
      </c>
      <c r="E277" s="940" t="s">
        <v>2460</v>
      </c>
      <c r="F277" s="945">
        <v>27.218</v>
      </c>
      <c r="G277" s="940">
        <v>3868.58</v>
      </c>
      <c r="H277" s="942">
        <v>105295.01044</v>
      </c>
      <c r="I277" s="943"/>
      <c r="K277" s="1112"/>
      <c r="L277" s="1112"/>
    </row>
    <row r="278" spans="1:12" s="944" customFormat="1" ht="42">
      <c r="A278" s="940" t="s">
        <v>2309</v>
      </c>
      <c r="B278" s="940" t="s">
        <v>2310</v>
      </c>
      <c r="C278" s="940" t="s">
        <v>2461</v>
      </c>
      <c r="D278" s="941">
        <v>46040</v>
      </c>
      <c r="E278" s="940" t="s">
        <v>2462</v>
      </c>
      <c r="F278" s="945">
        <v>27.218</v>
      </c>
      <c r="G278" s="940">
        <v>1029.58</v>
      </c>
      <c r="H278" s="942">
        <v>28023.108439999996</v>
      </c>
      <c r="I278" s="943"/>
      <c r="K278" s="1112"/>
      <c r="L278" s="1112"/>
    </row>
    <row r="279" spans="1:12" s="944" customFormat="1" ht="42">
      <c r="A279" s="940" t="s">
        <v>2309</v>
      </c>
      <c r="B279" s="940" t="s">
        <v>2310</v>
      </c>
      <c r="C279" s="940" t="s">
        <v>2463</v>
      </c>
      <c r="D279" s="941">
        <v>46041</v>
      </c>
      <c r="E279" s="940" t="s">
        <v>2464</v>
      </c>
      <c r="F279" s="945">
        <v>27.218</v>
      </c>
      <c r="G279" s="940">
        <v>2290.75</v>
      </c>
      <c r="H279" s="942">
        <v>62349.633500000004</v>
      </c>
      <c r="I279" s="943"/>
      <c r="K279" s="1112"/>
      <c r="L279" s="1112"/>
    </row>
    <row r="280" spans="1:12" s="944" customFormat="1" ht="42">
      <c r="A280" s="940" t="s">
        <v>2309</v>
      </c>
      <c r="B280" s="940" t="s">
        <v>2310</v>
      </c>
      <c r="C280" s="940" t="s">
        <v>2465</v>
      </c>
      <c r="D280" s="941">
        <v>46041</v>
      </c>
      <c r="E280" s="940" t="s">
        <v>2466</v>
      </c>
      <c r="F280" s="945">
        <v>27.218</v>
      </c>
      <c r="G280" s="940">
        <v>3578.99</v>
      </c>
      <c r="H280" s="942">
        <v>97412.949819999994</v>
      </c>
      <c r="I280" s="943"/>
      <c r="K280" s="1112"/>
      <c r="L280" s="1112"/>
    </row>
    <row r="281" spans="1:12" s="944" customFormat="1" ht="42">
      <c r="A281" s="940" t="s">
        <v>2309</v>
      </c>
      <c r="B281" s="940" t="s">
        <v>2310</v>
      </c>
      <c r="C281" s="940" t="s">
        <v>2467</v>
      </c>
      <c r="D281" s="941">
        <v>46041</v>
      </c>
      <c r="E281" s="940" t="s">
        <v>2468</v>
      </c>
      <c r="F281" s="945">
        <v>27.218</v>
      </c>
      <c r="G281" s="940">
        <v>1418.2</v>
      </c>
      <c r="H281" s="942">
        <v>38600.567600000002</v>
      </c>
      <c r="I281" s="943"/>
      <c r="K281" s="1112"/>
      <c r="L281" s="1112"/>
    </row>
    <row r="282" spans="1:12" s="944" customFormat="1" ht="42">
      <c r="A282" s="940" t="s">
        <v>2309</v>
      </c>
      <c r="B282" s="940" t="s">
        <v>2310</v>
      </c>
      <c r="C282" s="940" t="s">
        <v>2469</v>
      </c>
      <c r="D282" s="941">
        <v>46041</v>
      </c>
      <c r="E282" s="940" t="s">
        <v>2470</v>
      </c>
      <c r="F282" s="945">
        <v>27.218</v>
      </c>
      <c r="G282" s="940">
        <v>1187.6500000000001</v>
      </c>
      <c r="H282" s="942">
        <v>32325.457700000003</v>
      </c>
      <c r="I282" s="943"/>
      <c r="K282" s="1112"/>
      <c r="L282" s="1112"/>
    </row>
    <row r="283" spans="1:12" s="944" customFormat="1" ht="42">
      <c r="A283" s="940" t="s">
        <v>2309</v>
      </c>
      <c r="B283" s="940" t="s">
        <v>2310</v>
      </c>
      <c r="C283" s="940" t="s">
        <v>2471</v>
      </c>
      <c r="D283" s="941">
        <v>46041</v>
      </c>
      <c r="E283" s="940" t="s">
        <v>2472</v>
      </c>
      <c r="F283" s="945">
        <v>27.218</v>
      </c>
      <c r="G283" s="940">
        <v>293.88</v>
      </c>
      <c r="H283" s="942">
        <v>7998.8258399999995</v>
      </c>
      <c r="I283" s="943"/>
      <c r="K283" s="1112"/>
      <c r="L283" s="1112"/>
    </row>
    <row r="284" spans="1:12" s="944" customFormat="1" ht="42">
      <c r="A284" s="940" t="s">
        <v>2309</v>
      </c>
      <c r="B284" s="940" t="s">
        <v>2310</v>
      </c>
      <c r="C284" s="940" t="s">
        <v>2473</v>
      </c>
      <c r="D284" s="941">
        <v>46042</v>
      </c>
      <c r="E284" s="940" t="s">
        <v>2474</v>
      </c>
      <c r="F284" s="945">
        <v>27.218</v>
      </c>
      <c r="G284" s="940">
        <v>1498.81</v>
      </c>
      <c r="H284" s="942">
        <v>40794.61058</v>
      </c>
      <c r="I284" s="943"/>
      <c r="K284" s="1112"/>
      <c r="L284" s="1112"/>
    </row>
    <row r="285" spans="1:12" s="944" customFormat="1" ht="42">
      <c r="A285" s="940" t="s">
        <v>2309</v>
      </c>
      <c r="B285" s="940" t="s">
        <v>2310</v>
      </c>
      <c r="C285" s="940" t="s">
        <v>2475</v>
      </c>
      <c r="D285" s="941">
        <v>46043</v>
      </c>
      <c r="E285" s="940" t="s">
        <v>2476</v>
      </c>
      <c r="F285" s="945">
        <v>27.218</v>
      </c>
      <c r="G285" s="940">
        <v>32.06</v>
      </c>
      <c r="H285" s="942">
        <v>872.60908000000006</v>
      </c>
      <c r="I285" s="943"/>
      <c r="K285" s="1112"/>
      <c r="L285" s="1112"/>
    </row>
    <row r="286" spans="1:12" s="944" customFormat="1" ht="42">
      <c r="A286" s="940" t="s">
        <v>2309</v>
      </c>
      <c r="B286" s="940" t="s">
        <v>2310</v>
      </c>
      <c r="C286" s="940" t="s">
        <v>2477</v>
      </c>
      <c r="D286" s="941">
        <v>46043</v>
      </c>
      <c r="E286" s="940" t="s">
        <v>2478</v>
      </c>
      <c r="F286" s="945">
        <v>27.218</v>
      </c>
      <c r="G286" s="940">
        <v>245.19</v>
      </c>
      <c r="H286" s="942">
        <v>6673.5814199999995</v>
      </c>
      <c r="I286" s="943"/>
      <c r="K286" s="1112"/>
      <c r="L286" s="1112"/>
    </row>
    <row r="287" spans="1:12" s="944" customFormat="1" ht="63">
      <c r="A287" s="940" t="s">
        <v>2309</v>
      </c>
      <c r="B287" s="940" t="s">
        <v>2310</v>
      </c>
      <c r="C287" s="940" t="s">
        <v>2479</v>
      </c>
      <c r="D287" s="941">
        <v>46043</v>
      </c>
      <c r="E287" s="940" t="s">
        <v>2480</v>
      </c>
      <c r="F287" s="945">
        <v>27.218</v>
      </c>
      <c r="G287" s="940">
        <v>1878.68</v>
      </c>
      <c r="H287" s="942">
        <v>51133.912240000005</v>
      </c>
      <c r="I287" s="943"/>
      <c r="K287" s="1112"/>
      <c r="L287" s="1112"/>
    </row>
    <row r="288" spans="1:12" s="944" customFormat="1" ht="63">
      <c r="A288" s="940" t="s">
        <v>2309</v>
      </c>
      <c r="B288" s="940" t="s">
        <v>2310</v>
      </c>
      <c r="C288" s="940" t="s">
        <v>2481</v>
      </c>
      <c r="D288" s="941">
        <v>46044</v>
      </c>
      <c r="E288" s="940" t="s">
        <v>2482</v>
      </c>
      <c r="F288" s="945">
        <v>27.218</v>
      </c>
      <c r="G288" s="940">
        <v>934.06500000000005</v>
      </c>
      <c r="H288" s="942">
        <v>25423.381170000001</v>
      </c>
      <c r="I288" s="943"/>
      <c r="K288" s="1112"/>
      <c r="L288" s="1112"/>
    </row>
    <row r="289" spans="1:12" s="944" customFormat="1" ht="42">
      <c r="A289" s="940" t="s">
        <v>2309</v>
      </c>
      <c r="B289" s="940" t="s">
        <v>2310</v>
      </c>
      <c r="C289" s="940" t="s">
        <v>2483</v>
      </c>
      <c r="D289" s="941">
        <v>46044</v>
      </c>
      <c r="E289" s="940" t="s">
        <v>2484</v>
      </c>
      <c r="F289" s="945">
        <v>27.218</v>
      </c>
      <c r="G289" s="940">
        <v>940.17</v>
      </c>
      <c r="H289" s="942">
        <v>25589.547059999997</v>
      </c>
      <c r="I289" s="943"/>
      <c r="K289" s="1112"/>
      <c r="L289" s="1112"/>
    </row>
    <row r="290" spans="1:12" s="944" customFormat="1" ht="42">
      <c r="A290" s="940" t="s">
        <v>2309</v>
      </c>
      <c r="B290" s="940" t="s">
        <v>2310</v>
      </c>
      <c r="C290" s="940" t="s">
        <v>2485</v>
      </c>
      <c r="D290" s="941">
        <v>46046</v>
      </c>
      <c r="E290" s="940" t="s">
        <v>2486</v>
      </c>
      <c r="F290" s="945">
        <v>27.218</v>
      </c>
      <c r="G290" s="940">
        <v>1461.84</v>
      </c>
      <c r="H290" s="942">
        <v>39788.361119999994</v>
      </c>
      <c r="I290" s="943"/>
      <c r="K290" s="1112"/>
      <c r="L290" s="1112"/>
    </row>
    <row r="291" spans="1:12" s="944" customFormat="1" ht="63">
      <c r="A291" s="940" t="s">
        <v>2309</v>
      </c>
      <c r="B291" s="940" t="s">
        <v>2310</v>
      </c>
      <c r="C291" s="940" t="s">
        <v>2487</v>
      </c>
      <c r="D291" s="941">
        <v>46046</v>
      </c>
      <c r="E291" s="940" t="s">
        <v>2488</v>
      </c>
      <c r="F291" s="945">
        <v>27.218</v>
      </c>
      <c r="G291" s="940">
        <v>1223.0999999999999</v>
      </c>
      <c r="H291" s="942">
        <v>33290.335800000001</v>
      </c>
      <c r="I291" s="943"/>
      <c r="K291" s="1112"/>
      <c r="L291" s="1112"/>
    </row>
    <row r="292" spans="1:12" s="944" customFormat="1" ht="63">
      <c r="A292" s="940" t="s">
        <v>2309</v>
      </c>
      <c r="B292" s="940" t="s">
        <v>2310</v>
      </c>
      <c r="C292" s="940" t="s">
        <v>2489</v>
      </c>
      <c r="D292" s="941">
        <v>46047</v>
      </c>
      <c r="E292" s="940" t="s">
        <v>2490</v>
      </c>
      <c r="F292" s="945">
        <v>27.218</v>
      </c>
      <c r="G292" s="940">
        <v>871.63499999999999</v>
      </c>
      <c r="H292" s="942">
        <v>23724.16143</v>
      </c>
      <c r="I292" s="943"/>
      <c r="K292" s="1112"/>
      <c r="L292" s="1112"/>
    </row>
    <row r="293" spans="1:12" s="944" customFormat="1" ht="42">
      <c r="A293" s="940" t="s">
        <v>2309</v>
      </c>
      <c r="B293" s="940" t="s">
        <v>2310</v>
      </c>
      <c r="C293" s="940" t="s">
        <v>2491</v>
      </c>
      <c r="D293" s="941">
        <v>46047</v>
      </c>
      <c r="E293" s="940" t="s">
        <v>2492</v>
      </c>
      <c r="F293" s="945">
        <v>27.218</v>
      </c>
      <c r="G293" s="940">
        <v>2428.42</v>
      </c>
      <c r="H293" s="942">
        <v>66096.735560000001</v>
      </c>
      <c r="I293" s="943"/>
      <c r="K293" s="1112"/>
      <c r="L293" s="1112"/>
    </row>
    <row r="294" spans="1:12" s="944" customFormat="1" ht="42">
      <c r="A294" s="940" t="s">
        <v>2309</v>
      </c>
      <c r="B294" s="940" t="s">
        <v>2310</v>
      </c>
      <c r="C294" s="940" t="s">
        <v>2493</v>
      </c>
      <c r="D294" s="941">
        <v>46048</v>
      </c>
      <c r="E294" s="940" t="s">
        <v>2494</v>
      </c>
      <c r="F294" s="945">
        <v>27.218</v>
      </c>
      <c r="G294" s="940">
        <v>2981.4</v>
      </c>
      <c r="H294" s="942">
        <v>81147.745200000005</v>
      </c>
      <c r="I294" s="943"/>
      <c r="K294" s="1112"/>
      <c r="L294" s="1112"/>
    </row>
    <row r="295" spans="1:12" s="944" customFormat="1" ht="42">
      <c r="A295" s="940" t="s">
        <v>2309</v>
      </c>
      <c r="B295" s="940" t="s">
        <v>2310</v>
      </c>
      <c r="C295" s="940" t="s">
        <v>2495</v>
      </c>
      <c r="D295" s="941">
        <v>46049</v>
      </c>
      <c r="E295" s="940" t="s">
        <v>2496</v>
      </c>
      <c r="F295" s="945">
        <v>27.218</v>
      </c>
      <c r="G295" s="940">
        <v>871.64499999999998</v>
      </c>
      <c r="H295" s="942">
        <v>23724.43361</v>
      </c>
      <c r="I295" s="943"/>
      <c r="K295" s="1112"/>
      <c r="L295" s="1112"/>
    </row>
    <row r="296" spans="1:12" s="944" customFormat="1" ht="42">
      <c r="A296" s="940" t="s">
        <v>2309</v>
      </c>
      <c r="B296" s="940" t="s">
        <v>2310</v>
      </c>
      <c r="C296" s="940" t="s">
        <v>2497</v>
      </c>
      <c r="D296" s="941">
        <v>46049</v>
      </c>
      <c r="E296" s="940" t="s">
        <v>2498</v>
      </c>
      <c r="F296" s="945">
        <v>27.218</v>
      </c>
      <c r="G296" s="940">
        <v>4068.76</v>
      </c>
      <c r="H296" s="942">
        <v>110743.50968</v>
      </c>
      <c r="I296" s="943"/>
      <c r="K296" s="1112"/>
      <c r="L296" s="1112"/>
    </row>
    <row r="297" spans="1:12" s="944" customFormat="1" ht="42">
      <c r="A297" s="940" t="s">
        <v>2309</v>
      </c>
      <c r="B297" s="940" t="s">
        <v>2310</v>
      </c>
      <c r="C297" s="940" t="s">
        <v>2499</v>
      </c>
      <c r="D297" s="941">
        <v>46049</v>
      </c>
      <c r="E297" s="940" t="s">
        <v>2500</v>
      </c>
      <c r="F297" s="945">
        <v>27.218</v>
      </c>
      <c r="G297" s="940">
        <v>12.55</v>
      </c>
      <c r="H297" s="942">
        <v>341.58590000000004</v>
      </c>
      <c r="I297" s="943"/>
      <c r="K297" s="1112"/>
      <c r="L297" s="1112"/>
    </row>
    <row r="298" spans="1:12" s="944" customFormat="1" ht="63">
      <c r="A298" s="940" t="s">
        <v>2309</v>
      </c>
      <c r="B298" s="940" t="s">
        <v>2310</v>
      </c>
      <c r="C298" s="940" t="s">
        <v>2501</v>
      </c>
      <c r="D298" s="941">
        <v>46049</v>
      </c>
      <c r="E298" s="940" t="s">
        <v>2502</v>
      </c>
      <c r="F298" s="945">
        <v>27.218</v>
      </c>
      <c r="G298" s="940">
        <v>62.39</v>
      </c>
      <c r="H298" s="942">
        <v>1698.13102</v>
      </c>
      <c r="I298" s="943"/>
      <c r="K298" s="1112"/>
      <c r="L298" s="1112"/>
    </row>
    <row r="299" spans="1:12" s="944" customFormat="1" ht="42">
      <c r="A299" s="940" t="s">
        <v>2309</v>
      </c>
      <c r="B299" s="940" t="s">
        <v>2310</v>
      </c>
      <c r="C299" s="940" t="s">
        <v>2503</v>
      </c>
      <c r="D299" s="941">
        <v>46050</v>
      </c>
      <c r="E299" s="940" t="s">
        <v>2504</v>
      </c>
      <c r="F299" s="945">
        <v>27.218</v>
      </c>
      <c r="G299" s="940">
        <v>3816.42</v>
      </c>
      <c r="H299" s="942">
        <v>103875.31956</v>
      </c>
      <c r="I299" s="943"/>
      <c r="K299" s="1112"/>
      <c r="L299" s="1112"/>
    </row>
    <row r="300" spans="1:12" s="944" customFormat="1" ht="63">
      <c r="A300" s="940" t="s">
        <v>2309</v>
      </c>
      <c r="B300" s="940" t="s">
        <v>2310</v>
      </c>
      <c r="C300" s="940" t="s">
        <v>2505</v>
      </c>
      <c r="D300" s="941">
        <v>46050</v>
      </c>
      <c r="E300" s="940" t="s">
        <v>2506</v>
      </c>
      <c r="F300" s="945">
        <v>27.218</v>
      </c>
      <c r="G300" s="940">
        <v>194.91</v>
      </c>
      <c r="H300" s="942">
        <v>5305.0603799999999</v>
      </c>
      <c r="I300" s="943"/>
      <c r="K300" s="1112"/>
      <c r="L300" s="1112"/>
    </row>
    <row r="301" spans="1:12" s="944" customFormat="1" ht="63">
      <c r="A301" s="940" t="s">
        <v>2309</v>
      </c>
      <c r="B301" s="940" t="s">
        <v>2310</v>
      </c>
      <c r="C301" s="940" t="s">
        <v>2507</v>
      </c>
      <c r="D301" s="941">
        <v>46050</v>
      </c>
      <c r="E301" s="940" t="s">
        <v>2508</v>
      </c>
      <c r="F301" s="945">
        <v>27.218</v>
      </c>
      <c r="G301" s="940">
        <v>293.92</v>
      </c>
      <c r="H301" s="942">
        <v>7999.9145600000002</v>
      </c>
      <c r="I301" s="943"/>
      <c r="K301" s="1112"/>
      <c r="L301" s="1112"/>
    </row>
    <row r="302" spans="1:12" s="944" customFormat="1" ht="42">
      <c r="A302" s="940" t="s">
        <v>2309</v>
      </c>
      <c r="B302" s="940" t="s">
        <v>2310</v>
      </c>
      <c r="C302" s="940" t="s">
        <v>2509</v>
      </c>
      <c r="D302" s="941">
        <v>46051</v>
      </c>
      <c r="E302" s="940" t="s">
        <v>2510</v>
      </c>
      <c r="F302" s="945">
        <v>27.218</v>
      </c>
      <c r="G302" s="940">
        <v>1260.8150000000001</v>
      </c>
      <c r="H302" s="942">
        <v>34316.862670000002</v>
      </c>
      <c r="I302" s="943"/>
      <c r="K302" s="1112"/>
      <c r="L302" s="1112"/>
    </row>
    <row r="303" spans="1:12" s="944" customFormat="1" ht="42">
      <c r="A303" s="940" t="s">
        <v>2309</v>
      </c>
      <c r="B303" s="940" t="s">
        <v>2310</v>
      </c>
      <c r="C303" s="940" t="s">
        <v>2511</v>
      </c>
      <c r="D303" s="941">
        <v>46051</v>
      </c>
      <c r="E303" s="940" t="s">
        <v>2512</v>
      </c>
      <c r="F303" s="945">
        <v>27.218</v>
      </c>
      <c r="G303" s="940">
        <v>500.67</v>
      </c>
      <c r="H303" s="942">
        <v>13627.236060000001</v>
      </c>
      <c r="I303" s="943"/>
      <c r="K303" s="1112"/>
      <c r="L303" s="1112"/>
    </row>
    <row r="304" spans="1:12" s="944" customFormat="1" ht="63">
      <c r="A304" s="940" t="s">
        <v>2309</v>
      </c>
      <c r="B304" s="940" t="s">
        <v>2310</v>
      </c>
      <c r="C304" s="940" t="s">
        <v>2513</v>
      </c>
      <c r="D304" s="941">
        <v>46053</v>
      </c>
      <c r="E304" s="940" t="s">
        <v>2514</v>
      </c>
      <c r="F304" s="945">
        <v>27.218</v>
      </c>
      <c r="G304" s="940">
        <v>456.3</v>
      </c>
      <c r="H304" s="942">
        <v>12419.573400000001</v>
      </c>
      <c r="I304" s="943"/>
      <c r="K304" s="1112"/>
      <c r="L304" s="1112"/>
    </row>
    <row r="305" spans="1:12" s="944" customFormat="1" ht="42">
      <c r="A305" s="940" t="s">
        <v>2309</v>
      </c>
      <c r="B305" s="940" t="s">
        <v>2310</v>
      </c>
      <c r="C305" s="940" t="s">
        <v>2515</v>
      </c>
      <c r="D305" s="941">
        <v>46055</v>
      </c>
      <c r="E305" s="940" t="s">
        <v>2516</v>
      </c>
      <c r="F305" s="945">
        <v>27.218</v>
      </c>
      <c r="G305" s="940">
        <v>9.51</v>
      </c>
      <c r="H305" s="942">
        <v>258.84318000000002</v>
      </c>
      <c r="I305" s="943"/>
      <c r="K305" s="1112"/>
      <c r="L305" s="1112"/>
    </row>
    <row r="306" spans="1:12" s="944" customFormat="1" ht="42">
      <c r="A306" s="940" t="s">
        <v>2309</v>
      </c>
      <c r="B306" s="940" t="s">
        <v>2310</v>
      </c>
      <c r="C306" s="940" t="s">
        <v>2517</v>
      </c>
      <c r="D306" s="941">
        <v>46055</v>
      </c>
      <c r="E306" s="940" t="s">
        <v>2518</v>
      </c>
      <c r="F306" s="945">
        <v>27.218</v>
      </c>
      <c r="G306" s="940">
        <v>314.33</v>
      </c>
      <c r="H306" s="942">
        <v>8555.433939999999</v>
      </c>
      <c r="I306" s="943"/>
      <c r="K306" s="1112"/>
      <c r="L306" s="1112"/>
    </row>
    <row r="307" spans="1:12" s="944" customFormat="1" ht="42">
      <c r="A307" s="940" t="s">
        <v>2309</v>
      </c>
      <c r="B307" s="940" t="s">
        <v>2310</v>
      </c>
      <c r="C307" s="940" t="s">
        <v>2519</v>
      </c>
      <c r="D307" s="941">
        <v>46056</v>
      </c>
      <c r="E307" s="940" t="s">
        <v>2520</v>
      </c>
      <c r="F307" s="945">
        <v>27.218</v>
      </c>
      <c r="G307" s="940">
        <v>442.82</v>
      </c>
      <c r="H307" s="942">
        <v>12052.67476</v>
      </c>
      <c r="I307" s="943"/>
      <c r="K307" s="1112"/>
      <c r="L307" s="1112"/>
    </row>
    <row r="308" spans="1:12" s="944" customFormat="1" ht="42">
      <c r="A308" s="940" t="s">
        <v>2309</v>
      </c>
      <c r="B308" s="940" t="s">
        <v>2310</v>
      </c>
      <c r="C308" s="940" t="s">
        <v>2521</v>
      </c>
      <c r="D308" s="941">
        <v>46057</v>
      </c>
      <c r="E308" s="940" t="s">
        <v>2522</v>
      </c>
      <c r="F308" s="945">
        <v>27.218</v>
      </c>
      <c r="G308" s="940">
        <v>984.08</v>
      </c>
      <c r="H308" s="942">
        <v>26784.689440000002</v>
      </c>
      <c r="I308" s="943"/>
      <c r="K308" s="1112"/>
      <c r="L308" s="1112"/>
    </row>
    <row r="309" spans="1:12" s="944" customFormat="1" ht="42">
      <c r="A309" s="940" t="s">
        <v>2309</v>
      </c>
      <c r="B309" s="940" t="s">
        <v>2310</v>
      </c>
      <c r="C309" s="940" t="s">
        <v>2523</v>
      </c>
      <c r="D309" s="941">
        <v>46058</v>
      </c>
      <c r="E309" s="940" t="s">
        <v>2524</v>
      </c>
      <c r="F309" s="945">
        <v>27.218</v>
      </c>
      <c r="G309" s="940">
        <v>1047.72</v>
      </c>
      <c r="H309" s="942">
        <v>28516.842960000002</v>
      </c>
      <c r="I309" s="943"/>
      <c r="K309" s="1112"/>
      <c r="L309" s="1112"/>
    </row>
    <row r="310" spans="1:12" s="944" customFormat="1" ht="42">
      <c r="A310" s="940" t="s">
        <v>2309</v>
      </c>
      <c r="B310" s="940" t="s">
        <v>2310</v>
      </c>
      <c r="C310" s="940" t="s">
        <v>2525</v>
      </c>
      <c r="D310" s="941">
        <v>46058</v>
      </c>
      <c r="E310" s="940" t="s">
        <v>2526</v>
      </c>
      <c r="F310" s="945">
        <v>27.218</v>
      </c>
      <c r="G310" s="940">
        <v>46.9</v>
      </c>
      <c r="H310" s="942">
        <v>1276.5242000000001</v>
      </c>
      <c r="I310" s="943"/>
      <c r="K310" s="1112"/>
      <c r="L310" s="1112"/>
    </row>
    <row r="311" spans="1:12" s="944" customFormat="1" ht="42">
      <c r="A311" s="940" t="s">
        <v>2309</v>
      </c>
      <c r="B311" s="940" t="s">
        <v>2310</v>
      </c>
      <c r="C311" s="940" t="s">
        <v>2527</v>
      </c>
      <c r="D311" s="941">
        <v>46058</v>
      </c>
      <c r="E311" s="940" t="s">
        <v>2528</v>
      </c>
      <c r="F311" s="945">
        <v>27.218</v>
      </c>
      <c r="G311" s="940">
        <v>185.8</v>
      </c>
      <c r="H311" s="942">
        <v>5057.1044000000002</v>
      </c>
      <c r="I311" s="943"/>
      <c r="K311" s="1112"/>
      <c r="L311" s="1112"/>
    </row>
    <row r="312" spans="1:12" s="944" customFormat="1" ht="42">
      <c r="A312" s="940" t="s">
        <v>2309</v>
      </c>
      <c r="B312" s="940" t="s">
        <v>2310</v>
      </c>
      <c r="C312" s="940" t="s">
        <v>2529</v>
      </c>
      <c r="D312" s="941">
        <v>46060</v>
      </c>
      <c r="E312" s="940" t="s">
        <v>2530</v>
      </c>
      <c r="F312" s="945">
        <v>27.218</v>
      </c>
      <c r="G312" s="940">
        <v>1716.84</v>
      </c>
      <c r="H312" s="942">
        <v>46728.951119999998</v>
      </c>
      <c r="I312" s="943"/>
      <c r="K312" s="1112"/>
      <c r="L312" s="1112"/>
    </row>
    <row r="313" spans="1:12" s="944" customFormat="1" ht="63">
      <c r="A313" s="940" t="s">
        <v>2309</v>
      </c>
      <c r="B313" s="940" t="s">
        <v>2310</v>
      </c>
      <c r="C313" s="940" t="s">
        <v>2531</v>
      </c>
      <c r="D313" s="941">
        <v>46060</v>
      </c>
      <c r="E313" s="940" t="s">
        <v>2532</v>
      </c>
      <c r="F313" s="945">
        <v>27.218</v>
      </c>
      <c r="G313" s="940">
        <v>398.97</v>
      </c>
      <c r="H313" s="942">
        <v>10859.16546</v>
      </c>
      <c r="I313" s="943"/>
      <c r="K313" s="1112"/>
      <c r="L313" s="1112"/>
    </row>
    <row r="314" spans="1:12" s="944" customFormat="1" ht="42">
      <c r="A314" s="940" t="s">
        <v>2309</v>
      </c>
      <c r="B314" s="940" t="s">
        <v>2310</v>
      </c>
      <c r="C314" s="940" t="s">
        <v>2533</v>
      </c>
      <c r="D314" s="941">
        <v>46061</v>
      </c>
      <c r="E314" s="940" t="s">
        <v>2534</v>
      </c>
      <c r="F314" s="945">
        <v>27.218</v>
      </c>
      <c r="G314" s="940">
        <v>1876.09</v>
      </c>
      <c r="H314" s="942">
        <v>51063.41762</v>
      </c>
      <c r="I314" s="943"/>
      <c r="K314" s="1112"/>
      <c r="L314" s="1112"/>
    </row>
    <row r="315" spans="1:12" s="944" customFormat="1" ht="63">
      <c r="A315" s="940" t="s">
        <v>2309</v>
      </c>
      <c r="B315" s="940" t="s">
        <v>2310</v>
      </c>
      <c r="C315" s="940" t="s">
        <v>2535</v>
      </c>
      <c r="D315" s="941">
        <v>46061</v>
      </c>
      <c r="E315" s="940" t="s">
        <v>2536</v>
      </c>
      <c r="F315" s="945">
        <v>27.218</v>
      </c>
      <c r="G315" s="940">
        <v>780.88</v>
      </c>
      <c r="H315" s="942">
        <v>21253.991839999999</v>
      </c>
      <c r="I315" s="943"/>
      <c r="K315" s="1112"/>
      <c r="L315" s="1112"/>
    </row>
    <row r="316" spans="1:12" s="944" customFormat="1" ht="42">
      <c r="A316" s="940" t="s">
        <v>2309</v>
      </c>
      <c r="B316" s="940" t="s">
        <v>2310</v>
      </c>
      <c r="C316" s="940" t="s">
        <v>2537</v>
      </c>
      <c r="D316" s="941">
        <v>46061</v>
      </c>
      <c r="E316" s="940" t="s">
        <v>2538</v>
      </c>
      <c r="F316" s="945">
        <v>27.218</v>
      </c>
      <c r="G316" s="940">
        <v>2062.4699999999998</v>
      </c>
      <c r="H316" s="942">
        <v>56136.308459999993</v>
      </c>
      <c r="I316" s="943"/>
      <c r="K316" s="1112"/>
      <c r="L316" s="1112"/>
    </row>
    <row r="317" spans="1:12" s="944" customFormat="1" ht="42">
      <c r="A317" s="940" t="s">
        <v>2309</v>
      </c>
      <c r="B317" s="940" t="s">
        <v>2310</v>
      </c>
      <c r="C317" s="940" t="s">
        <v>2539</v>
      </c>
      <c r="D317" s="941">
        <v>46062</v>
      </c>
      <c r="E317" s="940" t="s">
        <v>2540</v>
      </c>
      <c r="F317" s="945">
        <v>27.218</v>
      </c>
      <c r="G317" s="940">
        <v>2621.67</v>
      </c>
      <c r="H317" s="942">
        <v>71356.614060000007</v>
      </c>
      <c r="I317" s="943"/>
      <c r="K317" s="1112"/>
      <c r="L317" s="1112"/>
    </row>
    <row r="318" spans="1:12" s="944" customFormat="1" ht="63">
      <c r="A318" s="940" t="s">
        <v>2309</v>
      </c>
      <c r="B318" s="940" t="s">
        <v>2310</v>
      </c>
      <c r="C318" s="940" t="s">
        <v>2541</v>
      </c>
      <c r="D318" s="941">
        <v>46062</v>
      </c>
      <c r="E318" s="940" t="s">
        <v>2542</v>
      </c>
      <c r="F318" s="945">
        <v>27.218</v>
      </c>
      <c r="G318" s="940">
        <v>1033.23</v>
      </c>
      <c r="H318" s="942">
        <v>28122.454140000002</v>
      </c>
      <c r="I318" s="943"/>
      <c r="K318" s="1112"/>
      <c r="L318" s="1112"/>
    </row>
    <row r="319" spans="1:12" s="944" customFormat="1" ht="42">
      <c r="A319" s="940" t="s">
        <v>2309</v>
      </c>
      <c r="B319" s="940" t="s">
        <v>2310</v>
      </c>
      <c r="C319" s="940" t="s">
        <v>2543</v>
      </c>
      <c r="D319" s="941">
        <v>46062</v>
      </c>
      <c r="E319" s="940" t="s">
        <v>2544</v>
      </c>
      <c r="F319" s="945">
        <v>27.218</v>
      </c>
      <c r="G319" s="940">
        <v>139.78</v>
      </c>
      <c r="H319" s="942">
        <v>3804.5320400000001</v>
      </c>
      <c r="I319" s="943"/>
      <c r="K319" s="1112"/>
      <c r="L319" s="1112"/>
    </row>
    <row r="320" spans="1:12" s="944" customFormat="1" ht="42">
      <c r="A320" s="940" t="s">
        <v>2309</v>
      </c>
      <c r="B320" s="940" t="s">
        <v>2310</v>
      </c>
      <c r="C320" s="940" t="s">
        <v>2545</v>
      </c>
      <c r="D320" s="941">
        <v>46062</v>
      </c>
      <c r="E320" s="940" t="s">
        <v>2546</v>
      </c>
      <c r="F320" s="945">
        <v>27.218</v>
      </c>
      <c r="G320" s="940">
        <v>4.5199999999999996</v>
      </c>
      <c r="H320" s="942">
        <v>123.02535999999999</v>
      </c>
      <c r="I320" s="943"/>
      <c r="K320" s="1112"/>
      <c r="L320" s="1112"/>
    </row>
    <row r="321" spans="1:12" s="944" customFormat="1" ht="63">
      <c r="A321" s="940" t="s">
        <v>2309</v>
      </c>
      <c r="B321" s="940" t="s">
        <v>2310</v>
      </c>
      <c r="C321" s="940" t="s">
        <v>2547</v>
      </c>
      <c r="D321" s="941">
        <v>46062</v>
      </c>
      <c r="E321" s="940" t="s">
        <v>2548</v>
      </c>
      <c r="F321" s="945">
        <v>27.218</v>
      </c>
      <c r="G321" s="940">
        <v>2234.34</v>
      </c>
      <c r="H321" s="942">
        <v>60814.266120000008</v>
      </c>
      <c r="I321" s="943"/>
      <c r="K321" s="1112"/>
      <c r="L321" s="1112"/>
    </row>
    <row r="322" spans="1:12" s="944" customFormat="1" ht="42">
      <c r="A322" s="940" t="s">
        <v>2309</v>
      </c>
      <c r="B322" s="940" t="s">
        <v>2310</v>
      </c>
      <c r="C322" s="940" t="s">
        <v>2549</v>
      </c>
      <c r="D322" s="941">
        <v>46063</v>
      </c>
      <c r="E322" s="940" t="s">
        <v>2550</v>
      </c>
      <c r="F322" s="945">
        <v>27.218</v>
      </c>
      <c r="G322" s="940">
        <v>2251.67</v>
      </c>
      <c r="H322" s="942">
        <v>61285.954060000004</v>
      </c>
      <c r="I322" s="943"/>
      <c r="K322" s="1112"/>
      <c r="L322" s="1112"/>
    </row>
    <row r="323" spans="1:12" s="944" customFormat="1" ht="63">
      <c r="A323" s="940" t="s">
        <v>2309</v>
      </c>
      <c r="B323" s="940" t="s">
        <v>2310</v>
      </c>
      <c r="C323" s="940" t="s">
        <v>2551</v>
      </c>
      <c r="D323" s="941">
        <v>46063</v>
      </c>
      <c r="E323" s="940" t="s">
        <v>2552</v>
      </c>
      <c r="F323" s="945">
        <v>27.218</v>
      </c>
      <c r="G323" s="940">
        <v>1737.53</v>
      </c>
      <c r="H323" s="942">
        <v>47292.091540000001</v>
      </c>
      <c r="I323" s="943"/>
      <c r="K323" s="1112"/>
      <c r="L323" s="1112"/>
    </row>
    <row r="324" spans="1:12" s="944" customFormat="1" ht="42">
      <c r="A324" s="940" t="s">
        <v>2309</v>
      </c>
      <c r="B324" s="940" t="s">
        <v>2310</v>
      </c>
      <c r="C324" s="940" t="s">
        <v>2553</v>
      </c>
      <c r="D324" s="941">
        <v>46063</v>
      </c>
      <c r="E324" s="940" t="s">
        <v>2554</v>
      </c>
      <c r="F324" s="945">
        <v>27.218</v>
      </c>
      <c r="G324" s="940">
        <v>236.52</v>
      </c>
      <c r="H324" s="942">
        <v>6437.6013600000006</v>
      </c>
      <c r="I324" s="943"/>
      <c r="K324" s="1112"/>
      <c r="L324" s="1112"/>
    </row>
    <row r="325" spans="1:12" s="944" customFormat="1" ht="42">
      <c r="A325" s="940" t="s">
        <v>2309</v>
      </c>
      <c r="B325" s="940" t="s">
        <v>2310</v>
      </c>
      <c r="C325" s="940" t="s">
        <v>2555</v>
      </c>
      <c r="D325" s="941">
        <v>46063</v>
      </c>
      <c r="E325" s="940" t="s">
        <v>2556</v>
      </c>
      <c r="F325" s="945">
        <v>27.218</v>
      </c>
      <c r="G325" s="940">
        <v>236.52</v>
      </c>
      <c r="H325" s="942">
        <v>6437.6013600000006</v>
      </c>
      <c r="I325" s="943"/>
      <c r="K325" s="1112"/>
      <c r="L325" s="1112"/>
    </row>
    <row r="326" spans="1:12" s="944" customFormat="1" ht="42">
      <c r="A326" s="940" t="s">
        <v>2309</v>
      </c>
      <c r="B326" s="940" t="s">
        <v>2310</v>
      </c>
      <c r="C326" s="940" t="s">
        <v>2557</v>
      </c>
      <c r="D326" s="941">
        <v>46063</v>
      </c>
      <c r="E326" s="940" t="s">
        <v>2558</v>
      </c>
      <c r="F326" s="945">
        <v>27.218</v>
      </c>
      <c r="G326" s="940">
        <v>40.42</v>
      </c>
      <c r="H326" s="942">
        <v>1100.15156</v>
      </c>
      <c r="I326" s="943"/>
      <c r="K326" s="1112"/>
      <c r="L326" s="1112"/>
    </row>
    <row r="327" spans="1:12" s="944" customFormat="1" ht="42">
      <c r="A327" s="940" t="s">
        <v>2309</v>
      </c>
      <c r="B327" s="940" t="s">
        <v>2310</v>
      </c>
      <c r="C327" s="940" t="s">
        <v>2559</v>
      </c>
      <c r="D327" s="941">
        <v>46063</v>
      </c>
      <c r="E327" s="940" t="s">
        <v>2560</v>
      </c>
      <c r="F327" s="945">
        <v>27.218</v>
      </c>
      <c r="G327" s="940">
        <v>81.12</v>
      </c>
      <c r="H327" s="942">
        <v>2207.92416</v>
      </c>
      <c r="I327" s="943"/>
      <c r="K327" s="1112"/>
      <c r="L327" s="1112"/>
    </row>
    <row r="328" spans="1:12" s="944" customFormat="1" ht="42">
      <c r="A328" s="940" t="s">
        <v>2309</v>
      </c>
      <c r="B328" s="940" t="s">
        <v>2310</v>
      </c>
      <c r="C328" s="940" t="s">
        <v>2561</v>
      </c>
      <c r="D328" s="941">
        <v>46064</v>
      </c>
      <c r="E328" s="940" t="s">
        <v>2562</v>
      </c>
      <c r="F328" s="945">
        <v>27.218</v>
      </c>
      <c r="G328" s="940">
        <v>576.04999999999995</v>
      </c>
      <c r="H328" s="942">
        <v>15678.928899999999</v>
      </c>
      <c r="I328" s="943"/>
      <c r="K328" s="1112"/>
      <c r="L328" s="1112"/>
    </row>
    <row r="329" spans="1:12" s="944" customFormat="1" ht="42">
      <c r="A329" s="940" t="s">
        <v>2309</v>
      </c>
      <c r="B329" s="940" t="s">
        <v>2310</v>
      </c>
      <c r="C329" s="940" t="s">
        <v>2563</v>
      </c>
      <c r="D329" s="941">
        <v>46064</v>
      </c>
      <c r="E329" s="940" t="s">
        <v>2564</v>
      </c>
      <c r="F329" s="945">
        <v>27.218</v>
      </c>
      <c r="G329" s="940">
        <v>141.02000000000001</v>
      </c>
      <c r="H329" s="942">
        <v>3838.2823600000002</v>
      </c>
      <c r="I329" s="943"/>
      <c r="K329" s="1112"/>
      <c r="L329" s="1112"/>
    </row>
    <row r="330" spans="1:12" s="944" customFormat="1" ht="42">
      <c r="A330" s="940" t="s">
        <v>2309</v>
      </c>
      <c r="B330" s="940" t="s">
        <v>2310</v>
      </c>
      <c r="C330" s="940" t="s">
        <v>2565</v>
      </c>
      <c r="D330" s="941">
        <v>46064</v>
      </c>
      <c r="E330" s="940" t="s">
        <v>2566</v>
      </c>
      <c r="F330" s="945">
        <v>27.218</v>
      </c>
      <c r="G330" s="940">
        <v>59.24</v>
      </c>
      <c r="H330" s="942">
        <v>1612.3943200000001</v>
      </c>
      <c r="I330" s="943"/>
      <c r="K330" s="1112"/>
      <c r="L330" s="1112"/>
    </row>
    <row r="331" spans="1:12" s="944" customFormat="1" ht="63">
      <c r="A331" s="940" t="s">
        <v>2309</v>
      </c>
      <c r="B331" s="940" t="s">
        <v>2310</v>
      </c>
      <c r="C331" s="940" t="s">
        <v>2567</v>
      </c>
      <c r="D331" s="941">
        <v>46065</v>
      </c>
      <c r="E331" s="940" t="s">
        <v>2568</v>
      </c>
      <c r="F331" s="945">
        <v>27.218</v>
      </c>
      <c r="G331" s="940">
        <v>2406.2199999999998</v>
      </c>
      <c r="H331" s="942">
        <v>65492.495959999993</v>
      </c>
      <c r="I331" s="943"/>
      <c r="K331" s="1112"/>
      <c r="L331" s="1112"/>
    </row>
    <row r="332" spans="1:12" s="944" customFormat="1" ht="42">
      <c r="A332" s="940" t="s">
        <v>2309</v>
      </c>
      <c r="B332" s="940" t="s">
        <v>2310</v>
      </c>
      <c r="C332" s="940" t="s">
        <v>2569</v>
      </c>
      <c r="D332" s="941">
        <v>46065</v>
      </c>
      <c r="E332" s="940" t="s">
        <v>2570</v>
      </c>
      <c r="F332" s="945">
        <v>27.218</v>
      </c>
      <c r="G332" s="940">
        <v>696.12</v>
      </c>
      <c r="H332" s="942">
        <v>18946.994159999998</v>
      </c>
      <c r="I332" s="943"/>
      <c r="K332" s="1112"/>
      <c r="L332" s="1112"/>
    </row>
    <row r="333" spans="1:12" s="944" customFormat="1" ht="42">
      <c r="A333" s="940" t="s">
        <v>2309</v>
      </c>
      <c r="B333" s="940" t="s">
        <v>2310</v>
      </c>
      <c r="C333" s="940" t="s">
        <v>2571</v>
      </c>
      <c r="D333" s="941">
        <v>46065</v>
      </c>
      <c r="E333" s="940" t="s">
        <v>2572</v>
      </c>
      <c r="F333" s="945">
        <v>27.218</v>
      </c>
      <c r="G333" s="940">
        <v>509.01</v>
      </c>
      <c r="H333" s="942">
        <v>13854.234179999999</v>
      </c>
      <c r="I333" s="943"/>
      <c r="K333" s="1112"/>
      <c r="L333" s="1112"/>
    </row>
    <row r="334" spans="1:12" s="944" customFormat="1" ht="42">
      <c r="A334" s="940" t="s">
        <v>2309</v>
      </c>
      <c r="B334" s="940" t="s">
        <v>2310</v>
      </c>
      <c r="C334" s="940" t="s">
        <v>2573</v>
      </c>
      <c r="D334" s="941">
        <v>46067</v>
      </c>
      <c r="E334" s="940" t="s">
        <v>2574</v>
      </c>
      <c r="F334" s="945">
        <v>27.218</v>
      </c>
      <c r="G334" s="940">
        <v>862.11</v>
      </c>
      <c r="H334" s="942">
        <v>23464.90998</v>
      </c>
      <c r="I334" s="943"/>
      <c r="K334" s="1112"/>
      <c r="L334" s="1112"/>
    </row>
    <row r="335" spans="1:12" s="944" customFormat="1" ht="42">
      <c r="A335" s="940" t="s">
        <v>2309</v>
      </c>
      <c r="B335" s="940" t="s">
        <v>2310</v>
      </c>
      <c r="C335" s="940" t="s">
        <v>2575</v>
      </c>
      <c r="D335" s="941">
        <v>46067</v>
      </c>
      <c r="E335" s="940" t="s">
        <v>2576</v>
      </c>
      <c r="F335" s="945">
        <v>27.218</v>
      </c>
      <c r="G335" s="940">
        <v>793.05</v>
      </c>
      <c r="H335" s="942">
        <v>21585.234899999999</v>
      </c>
      <c r="I335" s="943"/>
      <c r="K335" s="1112"/>
      <c r="L335" s="1112"/>
    </row>
    <row r="336" spans="1:12" s="944" customFormat="1" ht="63">
      <c r="A336" s="940" t="s">
        <v>2309</v>
      </c>
      <c r="B336" s="940" t="s">
        <v>2310</v>
      </c>
      <c r="C336" s="940" t="s">
        <v>2577</v>
      </c>
      <c r="D336" s="941">
        <v>46067</v>
      </c>
      <c r="E336" s="940" t="s">
        <v>2578</v>
      </c>
      <c r="F336" s="945">
        <v>27.218</v>
      </c>
      <c r="G336" s="940">
        <v>2578.09</v>
      </c>
      <c r="H336" s="942">
        <v>70170.45362</v>
      </c>
      <c r="I336" s="943"/>
      <c r="K336" s="1112"/>
      <c r="L336" s="1112"/>
    </row>
    <row r="337" spans="1:12" s="944" customFormat="1" ht="63">
      <c r="A337" s="940" t="s">
        <v>2309</v>
      </c>
      <c r="B337" s="940" t="s">
        <v>2310</v>
      </c>
      <c r="C337" s="940" t="s">
        <v>2579</v>
      </c>
      <c r="D337" s="941">
        <v>46068</v>
      </c>
      <c r="E337" s="940" t="s">
        <v>2580</v>
      </c>
      <c r="F337" s="945">
        <v>27.218</v>
      </c>
      <c r="G337" s="940">
        <v>2749.96</v>
      </c>
      <c r="H337" s="942">
        <v>74848.41128</v>
      </c>
      <c r="I337" s="943"/>
      <c r="K337" s="1112"/>
      <c r="L337" s="1112"/>
    </row>
    <row r="338" spans="1:12" s="944" customFormat="1" ht="42">
      <c r="A338" s="940" t="s">
        <v>2309</v>
      </c>
      <c r="B338" s="940" t="s">
        <v>2310</v>
      </c>
      <c r="C338" s="940" t="s">
        <v>2581</v>
      </c>
      <c r="D338" s="941">
        <v>46068</v>
      </c>
      <c r="E338" s="940" t="s">
        <v>2582</v>
      </c>
      <c r="F338" s="945">
        <v>27.218</v>
      </c>
      <c r="G338" s="940">
        <v>982.19</v>
      </c>
      <c r="H338" s="942">
        <v>26733.24742</v>
      </c>
      <c r="I338" s="943"/>
      <c r="K338" s="1112"/>
      <c r="L338" s="1112"/>
    </row>
    <row r="339" spans="1:12" s="944" customFormat="1" ht="42">
      <c r="A339" s="940" t="s">
        <v>2309</v>
      </c>
      <c r="B339" s="940" t="s">
        <v>2310</v>
      </c>
      <c r="C339" s="940" t="s">
        <v>2583</v>
      </c>
      <c r="D339" s="941">
        <v>46068</v>
      </c>
      <c r="E339" s="940" t="s">
        <v>2584</v>
      </c>
      <c r="F339" s="945">
        <v>27.218</v>
      </c>
      <c r="G339" s="940">
        <v>1448.62</v>
      </c>
      <c r="H339" s="942">
        <v>39428.53916</v>
      </c>
      <c r="I339" s="943"/>
      <c r="K339" s="1112"/>
      <c r="L339" s="1112"/>
    </row>
    <row r="340" spans="1:12" s="944" customFormat="1" ht="42">
      <c r="A340" s="940" t="s">
        <v>2309</v>
      </c>
      <c r="B340" s="940" t="s">
        <v>2310</v>
      </c>
      <c r="C340" s="940" t="s">
        <v>2585</v>
      </c>
      <c r="D340" s="941">
        <v>46069</v>
      </c>
      <c r="E340" s="940" t="s">
        <v>2586</v>
      </c>
      <c r="F340" s="945">
        <v>27.218</v>
      </c>
      <c r="G340" s="940">
        <v>1148.17</v>
      </c>
      <c r="H340" s="942">
        <v>31250.891060000002</v>
      </c>
      <c r="I340" s="943"/>
      <c r="K340" s="1112"/>
      <c r="L340" s="1112"/>
    </row>
    <row r="341" spans="1:12" s="944" customFormat="1" ht="42">
      <c r="A341" s="940" t="s">
        <v>2309</v>
      </c>
      <c r="B341" s="940" t="s">
        <v>2310</v>
      </c>
      <c r="C341" s="940" t="s">
        <v>2587</v>
      </c>
      <c r="D341" s="941">
        <v>46069</v>
      </c>
      <c r="E341" s="940" t="s">
        <v>2588</v>
      </c>
      <c r="F341" s="945">
        <v>27.218</v>
      </c>
      <c r="G341" s="940">
        <v>1775.57</v>
      </c>
      <c r="H341" s="942">
        <v>48327.464260000001</v>
      </c>
      <c r="I341" s="943"/>
      <c r="K341" s="1112"/>
      <c r="L341" s="1112"/>
    </row>
    <row r="342" spans="1:12" s="944" customFormat="1" ht="42">
      <c r="A342" s="940" t="s">
        <v>2309</v>
      </c>
      <c r="B342" s="940" t="s">
        <v>2310</v>
      </c>
      <c r="C342" s="940" t="s">
        <v>2589</v>
      </c>
      <c r="D342" s="941">
        <v>46069</v>
      </c>
      <c r="E342" s="940" t="s">
        <v>2590</v>
      </c>
      <c r="F342" s="945">
        <v>27.218</v>
      </c>
      <c r="G342" s="940">
        <v>57.08</v>
      </c>
      <c r="H342" s="942">
        <v>1553.6034399999999</v>
      </c>
      <c r="I342" s="943"/>
      <c r="K342" s="1112"/>
      <c r="L342" s="1112"/>
    </row>
    <row r="343" spans="1:12" s="944" customFormat="1" ht="42">
      <c r="A343" s="940" t="s">
        <v>2309</v>
      </c>
      <c r="B343" s="940" t="s">
        <v>2310</v>
      </c>
      <c r="C343" s="940" t="s">
        <v>2591</v>
      </c>
      <c r="D343" s="941">
        <v>46070</v>
      </c>
      <c r="E343" s="940" t="s">
        <v>2592</v>
      </c>
      <c r="F343" s="945">
        <v>27.218</v>
      </c>
      <c r="G343" s="940">
        <v>1107.08</v>
      </c>
      <c r="H343" s="942">
        <v>30132.503439999997</v>
      </c>
      <c r="I343" s="943"/>
      <c r="K343" s="1112"/>
      <c r="L343" s="1112"/>
    </row>
    <row r="344" spans="1:12" s="944" customFormat="1" ht="42">
      <c r="A344" s="940" t="s">
        <v>2309</v>
      </c>
      <c r="B344" s="940" t="s">
        <v>2310</v>
      </c>
      <c r="C344" s="940" t="s">
        <v>2593</v>
      </c>
      <c r="D344" s="941">
        <v>46070</v>
      </c>
      <c r="E344" s="940" t="s">
        <v>2594</v>
      </c>
      <c r="F344" s="945">
        <v>27.218</v>
      </c>
      <c r="G344" s="940">
        <v>1972.14</v>
      </c>
      <c r="H344" s="942">
        <v>53677.70652</v>
      </c>
      <c r="I344" s="943"/>
      <c r="K344" s="1112"/>
      <c r="L344" s="1112"/>
    </row>
    <row r="345" spans="1:12" s="944" customFormat="1" ht="42">
      <c r="A345" s="940" t="s">
        <v>2309</v>
      </c>
      <c r="B345" s="940" t="s">
        <v>2310</v>
      </c>
      <c r="C345" s="940" t="s">
        <v>2595</v>
      </c>
      <c r="D345" s="941">
        <v>46070</v>
      </c>
      <c r="E345" s="940" t="s">
        <v>2596</v>
      </c>
      <c r="F345" s="945">
        <v>27.218</v>
      </c>
      <c r="G345" s="940">
        <v>110.05</v>
      </c>
      <c r="H345" s="942">
        <v>2995.3409000000001</v>
      </c>
      <c r="I345" s="943"/>
      <c r="K345" s="1112"/>
      <c r="L345" s="1112"/>
    </row>
    <row r="346" spans="1:12" s="944" customFormat="1" ht="42">
      <c r="A346" s="940" t="s">
        <v>2309</v>
      </c>
      <c r="B346" s="940" t="s">
        <v>2310</v>
      </c>
      <c r="C346" s="940" t="s">
        <v>2597</v>
      </c>
      <c r="D346" s="941">
        <v>46071</v>
      </c>
      <c r="E346" s="940" t="s">
        <v>2598</v>
      </c>
      <c r="F346" s="945">
        <v>27.218</v>
      </c>
      <c r="G346" s="940">
        <v>252.08</v>
      </c>
      <c r="H346" s="942">
        <v>6861.1134400000001</v>
      </c>
      <c r="I346" s="943"/>
      <c r="K346" s="1112"/>
      <c r="L346" s="1112"/>
    </row>
    <row r="347" spans="1:12" s="944" customFormat="1" ht="63">
      <c r="A347" s="940" t="s">
        <v>2309</v>
      </c>
      <c r="B347" s="940" t="s">
        <v>2310</v>
      </c>
      <c r="C347" s="940" t="s">
        <v>2599</v>
      </c>
      <c r="D347" s="941">
        <v>46072</v>
      </c>
      <c r="E347" s="940" t="s">
        <v>2600</v>
      </c>
      <c r="F347" s="945">
        <v>27.218</v>
      </c>
      <c r="G347" s="940">
        <v>415.18</v>
      </c>
      <c r="H347" s="942">
        <v>11300.36924</v>
      </c>
      <c r="I347" s="943"/>
      <c r="K347" s="1112"/>
      <c r="L347" s="1112"/>
    </row>
    <row r="348" spans="1:12" s="944" customFormat="1" ht="42">
      <c r="A348" s="940" t="s">
        <v>2309</v>
      </c>
      <c r="B348" s="940" t="s">
        <v>2310</v>
      </c>
      <c r="C348" s="940" t="s">
        <v>2601</v>
      </c>
      <c r="D348" s="941">
        <v>46072</v>
      </c>
      <c r="E348" s="940" t="s">
        <v>2602</v>
      </c>
      <c r="F348" s="945">
        <v>27.218</v>
      </c>
      <c r="G348" s="940">
        <v>222.45</v>
      </c>
      <c r="H348" s="942">
        <v>6054.6440999999995</v>
      </c>
      <c r="I348" s="943"/>
      <c r="K348" s="1112"/>
      <c r="L348" s="1112"/>
    </row>
    <row r="349" spans="1:12" s="944" customFormat="1" ht="63">
      <c r="A349" s="940" t="s">
        <v>2309</v>
      </c>
      <c r="B349" s="940" t="s">
        <v>2310</v>
      </c>
      <c r="C349" s="940" t="s">
        <v>2603</v>
      </c>
      <c r="D349" s="941">
        <v>46074</v>
      </c>
      <c r="E349" s="940" t="s">
        <v>2604</v>
      </c>
      <c r="F349" s="945">
        <v>27.218</v>
      </c>
      <c r="G349" s="940">
        <v>409.49</v>
      </c>
      <c r="H349" s="942">
        <v>11145.498820000001</v>
      </c>
      <c r="I349" s="943"/>
      <c r="K349" s="1112"/>
      <c r="L349" s="1112"/>
    </row>
    <row r="350" spans="1:12" s="944" customFormat="1" ht="42">
      <c r="A350" s="940" t="s">
        <v>2309</v>
      </c>
      <c r="B350" s="940" t="s">
        <v>2310</v>
      </c>
      <c r="C350" s="940" t="s">
        <v>2605</v>
      </c>
      <c r="D350" s="941">
        <v>46074</v>
      </c>
      <c r="E350" s="940" t="s">
        <v>2606</v>
      </c>
      <c r="F350" s="945">
        <v>27.218</v>
      </c>
      <c r="G350" s="940">
        <v>328.79</v>
      </c>
      <c r="H350" s="942">
        <v>8949.0062200000011</v>
      </c>
      <c r="I350" s="943"/>
      <c r="K350" s="1112"/>
      <c r="L350" s="1112"/>
    </row>
    <row r="351" spans="1:12" s="944" customFormat="1" ht="63">
      <c r="A351" s="940" t="s">
        <v>2309</v>
      </c>
      <c r="B351" s="940" t="s">
        <v>2310</v>
      </c>
      <c r="C351" s="940" t="s">
        <v>2607</v>
      </c>
      <c r="D351" s="941">
        <v>46089</v>
      </c>
      <c r="E351" s="940" t="s">
        <v>2608</v>
      </c>
      <c r="F351" s="945">
        <v>27.218</v>
      </c>
      <c r="G351" s="940">
        <v>5892.52</v>
      </c>
      <c r="H351" s="942">
        <v>160382.60936</v>
      </c>
      <c r="I351" s="943"/>
      <c r="K351" s="1112"/>
      <c r="L351" s="1112"/>
    </row>
    <row r="352" spans="1:12" s="944" customFormat="1" ht="42">
      <c r="A352" s="940" t="s">
        <v>2309</v>
      </c>
      <c r="B352" s="940" t="s">
        <v>2310</v>
      </c>
      <c r="C352" s="940" t="s">
        <v>2609</v>
      </c>
      <c r="D352" s="941">
        <v>46077</v>
      </c>
      <c r="E352" s="940" t="s">
        <v>2610</v>
      </c>
      <c r="F352" s="945">
        <v>27.218</v>
      </c>
      <c r="G352" s="940">
        <v>412.98</v>
      </c>
      <c r="H352" s="942">
        <v>11240.48964</v>
      </c>
      <c r="I352" s="943"/>
      <c r="K352" s="1112"/>
      <c r="L352" s="1112"/>
    </row>
    <row r="353" spans="1:12" s="944" customFormat="1" ht="63">
      <c r="A353" s="940" t="s">
        <v>2309</v>
      </c>
      <c r="B353" s="940" t="s">
        <v>2310</v>
      </c>
      <c r="C353" s="940" t="s">
        <v>2611</v>
      </c>
      <c r="D353" s="941">
        <v>46077</v>
      </c>
      <c r="E353" s="940" t="s">
        <v>2612</v>
      </c>
      <c r="F353" s="945">
        <v>27.218</v>
      </c>
      <c r="G353" s="940">
        <v>138.91999999999999</v>
      </c>
      <c r="H353" s="942">
        <v>3781.1245599999997</v>
      </c>
      <c r="I353" s="943"/>
      <c r="K353" s="1112"/>
      <c r="L353" s="1112"/>
    </row>
    <row r="354" spans="1:12" s="944" customFormat="1" ht="63">
      <c r="A354" s="940" t="s">
        <v>2309</v>
      </c>
      <c r="B354" s="940" t="s">
        <v>2310</v>
      </c>
      <c r="C354" s="940" t="s">
        <v>2613</v>
      </c>
      <c r="D354" s="941">
        <v>46078</v>
      </c>
      <c r="E354" s="940" t="s">
        <v>2614</v>
      </c>
      <c r="F354" s="945">
        <v>27.218</v>
      </c>
      <c r="G354" s="940">
        <v>282.92</v>
      </c>
      <c r="H354" s="942">
        <v>7700.51656</v>
      </c>
      <c r="I354" s="943"/>
      <c r="K354" s="1112"/>
      <c r="L354" s="1112"/>
    </row>
    <row r="355" spans="1:12" s="944" customFormat="1" ht="42">
      <c r="A355" s="940" t="s">
        <v>2309</v>
      </c>
      <c r="B355" s="940" t="s">
        <v>2310</v>
      </c>
      <c r="C355" s="940" t="s">
        <v>6202</v>
      </c>
      <c r="D355" s="941">
        <v>46078</v>
      </c>
      <c r="E355" s="940" t="s">
        <v>6204</v>
      </c>
      <c r="F355" s="945">
        <v>27.218</v>
      </c>
      <c r="G355" s="940"/>
      <c r="H355" s="942">
        <v>0</v>
      </c>
      <c r="I355" s="943"/>
      <c r="K355" s="1112"/>
      <c r="L355" s="1112"/>
    </row>
    <row r="356" spans="1:12" s="944" customFormat="1" ht="42">
      <c r="A356" s="940" t="s">
        <v>2309</v>
      </c>
      <c r="B356" s="940" t="s">
        <v>2310</v>
      </c>
      <c r="C356" s="940" t="s">
        <v>6202</v>
      </c>
      <c r="D356" s="941">
        <v>46078</v>
      </c>
      <c r="E356" s="940" t="s">
        <v>6205</v>
      </c>
      <c r="F356" s="945">
        <v>27.218</v>
      </c>
      <c r="G356" s="940"/>
      <c r="H356" s="942">
        <v>0</v>
      </c>
      <c r="I356" s="943"/>
      <c r="K356" s="1112"/>
      <c r="L356" s="1112"/>
    </row>
    <row r="357" spans="1:12" s="944" customFormat="1" ht="42">
      <c r="A357" s="940" t="s">
        <v>2309</v>
      </c>
      <c r="B357" s="940" t="s">
        <v>2310</v>
      </c>
      <c r="C357" s="940" t="s">
        <v>6202</v>
      </c>
      <c r="D357" s="941">
        <v>46078</v>
      </c>
      <c r="E357" s="940" t="s">
        <v>6206</v>
      </c>
      <c r="F357" s="945">
        <v>27.218</v>
      </c>
      <c r="G357" s="940"/>
      <c r="H357" s="942">
        <v>0</v>
      </c>
      <c r="I357" s="943"/>
      <c r="K357" s="1112"/>
      <c r="L357" s="1112"/>
    </row>
    <row r="358" spans="1:12" s="944" customFormat="1" ht="42">
      <c r="A358" s="940" t="s">
        <v>2309</v>
      </c>
      <c r="B358" s="940" t="s">
        <v>2310</v>
      </c>
      <c r="C358" s="940" t="s">
        <v>2615</v>
      </c>
      <c r="D358" s="941">
        <v>46081</v>
      </c>
      <c r="E358" s="940" t="s">
        <v>2616</v>
      </c>
      <c r="F358" s="945">
        <v>27.218</v>
      </c>
      <c r="G358" s="940">
        <v>5232.92</v>
      </c>
      <c r="H358" s="942">
        <v>142429.61655999999</v>
      </c>
      <c r="I358" s="943"/>
      <c r="K358" s="1112"/>
      <c r="L358" s="1112"/>
    </row>
    <row r="359" spans="1:12" s="944" customFormat="1" ht="63">
      <c r="A359" s="940" t="s">
        <v>2309</v>
      </c>
      <c r="B359" s="940" t="s">
        <v>2310</v>
      </c>
      <c r="C359" s="940" t="s">
        <v>2617</v>
      </c>
      <c r="D359" s="941">
        <v>46082</v>
      </c>
      <c r="E359" s="940" t="s">
        <v>2618</v>
      </c>
      <c r="F359" s="945">
        <v>27.218</v>
      </c>
      <c r="G359" s="940">
        <v>348.46</v>
      </c>
      <c r="H359" s="942">
        <v>9484.3842800000002</v>
      </c>
      <c r="I359" s="943"/>
      <c r="K359" s="1112"/>
      <c r="L359" s="1112"/>
    </row>
    <row r="360" spans="1:12" s="944" customFormat="1" ht="63">
      <c r="A360" s="940" t="s">
        <v>2309</v>
      </c>
      <c r="B360" s="940" t="s">
        <v>2310</v>
      </c>
      <c r="C360" s="940" t="s">
        <v>2619</v>
      </c>
      <c r="D360" s="941">
        <v>46084</v>
      </c>
      <c r="E360" s="940" t="s">
        <v>2620</v>
      </c>
      <c r="F360" s="945">
        <v>27.218</v>
      </c>
      <c r="G360" s="940">
        <v>1422.06</v>
      </c>
      <c r="H360" s="942">
        <v>38705.629079999999</v>
      </c>
      <c r="I360" s="943"/>
      <c r="K360" s="1112"/>
      <c r="L360" s="1112"/>
    </row>
    <row r="361" spans="1:12" s="944" customFormat="1" ht="63">
      <c r="A361" s="940" t="s">
        <v>2309</v>
      </c>
      <c r="B361" s="940" t="s">
        <v>2310</v>
      </c>
      <c r="C361" s="940" t="s">
        <v>2621</v>
      </c>
      <c r="D361" s="941">
        <v>46086</v>
      </c>
      <c r="E361" s="940" t="s">
        <v>2622</v>
      </c>
      <c r="F361" s="945">
        <v>27.218</v>
      </c>
      <c r="G361" s="940">
        <v>335.97</v>
      </c>
      <c r="H361" s="942">
        <v>9144.4314600000016</v>
      </c>
      <c r="I361" s="943"/>
      <c r="K361" s="1112"/>
      <c r="L361" s="1112"/>
    </row>
    <row r="362" spans="1:12" s="944" customFormat="1" ht="42">
      <c r="A362" s="940" t="s">
        <v>2309</v>
      </c>
      <c r="B362" s="940" t="s">
        <v>2310</v>
      </c>
      <c r="C362" s="940" t="s">
        <v>2623</v>
      </c>
      <c r="D362" s="941">
        <v>46086</v>
      </c>
      <c r="E362" s="940" t="s">
        <v>2624</v>
      </c>
      <c r="F362" s="945">
        <v>27.218</v>
      </c>
      <c r="G362" s="940">
        <v>20.62</v>
      </c>
      <c r="H362" s="942">
        <v>561.23516000000006</v>
      </c>
      <c r="I362" s="943"/>
      <c r="K362" s="1112"/>
      <c r="L362" s="1112"/>
    </row>
    <row r="363" spans="1:12" s="944" customFormat="1" ht="63">
      <c r="A363" s="940" t="s">
        <v>2309</v>
      </c>
      <c r="B363" s="940" t="s">
        <v>2310</v>
      </c>
      <c r="C363" s="940" t="s">
        <v>2625</v>
      </c>
      <c r="D363" s="941">
        <v>46088</v>
      </c>
      <c r="E363" s="940" t="s">
        <v>2626</v>
      </c>
      <c r="F363" s="945">
        <v>27.218</v>
      </c>
      <c r="G363" s="940">
        <v>134.11000000000001</v>
      </c>
      <c r="H363" s="942">
        <v>3650.2059800000002</v>
      </c>
      <c r="I363" s="943"/>
      <c r="K363" s="1112"/>
      <c r="L363" s="1112"/>
    </row>
    <row r="364" spans="1:12" s="944" customFormat="1" ht="42">
      <c r="A364" s="940" t="s">
        <v>2309</v>
      </c>
      <c r="B364" s="940" t="s">
        <v>2310</v>
      </c>
      <c r="C364" s="940" t="s">
        <v>2627</v>
      </c>
      <c r="D364" s="941">
        <v>46088</v>
      </c>
      <c r="E364" s="940" t="s">
        <v>2628</v>
      </c>
      <c r="F364" s="945">
        <v>27.218</v>
      </c>
      <c r="G364" s="940">
        <v>12.09</v>
      </c>
      <c r="H364" s="942">
        <v>329.06562000000002</v>
      </c>
      <c r="I364" s="943"/>
      <c r="K364" s="1112"/>
      <c r="L364" s="1112"/>
    </row>
    <row r="365" spans="1:12" s="944" customFormat="1" ht="42">
      <c r="A365" s="940" t="s">
        <v>2309</v>
      </c>
      <c r="B365" s="940" t="s">
        <v>2310</v>
      </c>
      <c r="C365" s="940" t="s">
        <v>2629</v>
      </c>
      <c r="D365" s="941">
        <v>46088</v>
      </c>
      <c r="E365" s="940" t="s">
        <v>2630</v>
      </c>
      <c r="F365" s="945">
        <v>27.218</v>
      </c>
      <c r="G365" s="940">
        <v>53.39</v>
      </c>
      <c r="H365" s="942">
        <v>1453.16902</v>
      </c>
      <c r="I365" s="943"/>
      <c r="K365" s="1112"/>
      <c r="L365" s="1112"/>
    </row>
    <row r="366" spans="1:12" s="944" customFormat="1" ht="63">
      <c r="A366" s="940" t="s">
        <v>2309</v>
      </c>
      <c r="B366" s="940" t="s">
        <v>2310</v>
      </c>
      <c r="C366" s="940" t="s">
        <v>2631</v>
      </c>
      <c r="D366" s="941">
        <v>46089</v>
      </c>
      <c r="E366" s="940" t="s">
        <v>2632</v>
      </c>
      <c r="F366" s="945">
        <v>27.218</v>
      </c>
      <c r="G366" s="940">
        <v>175.2</v>
      </c>
      <c r="H366" s="942">
        <v>4768.5935999999992</v>
      </c>
      <c r="I366" s="943"/>
      <c r="K366" s="1112"/>
      <c r="L366" s="1112"/>
    </row>
    <row r="367" spans="1:12" s="944" customFormat="1" ht="63">
      <c r="A367" s="940" t="s">
        <v>2309</v>
      </c>
      <c r="B367" s="940" t="s">
        <v>2310</v>
      </c>
      <c r="C367" s="940" t="s">
        <v>2633</v>
      </c>
      <c r="D367" s="941">
        <v>46089</v>
      </c>
      <c r="E367" s="940" t="s">
        <v>2634</v>
      </c>
      <c r="F367" s="945">
        <v>27.218</v>
      </c>
      <c r="G367" s="940">
        <v>255.82</v>
      </c>
      <c r="H367" s="942">
        <v>6962.9087600000003</v>
      </c>
      <c r="I367" s="943"/>
      <c r="K367" s="1112"/>
      <c r="L367" s="1112"/>
    </row>
    <row r="368" spans="1:12" s="944" customFormat="1" ht="63">
      <c r="A368" s="940" t="s">
        <v>2309</v>
      </c>
      <c r="B368" s="940" t="s">
        <v>2310</v>
      </c>
      <c r="C368" s="940" t="s">
        <v>2635</v>
      </c>
      <c r="D368" s="941">
        <v>46089</v>
      </c>
      <c r="E368" s="940" t="s">
        <v>2636</v>
      </c>
      <c r="F368" s="945">
        <v>27.218</v>
      </c>
      <c r="G368" s="940">
        <v>459.34</v>
      </c>
      <c r="H368" s="942">
        <v>12502.31612</v>
      </c>
      <c r="I368" s="943"/>
      <c r="K368" s="1112"/>
      <c r="L368" s="1112"/>
    </row>
    <row r="369" spans="1:12" s="944" customFormat="1" ht="42">
      <c r="A369" s="940" t="s">
        <v>2309</v>
      </c>
      <c r="B369" s="940" t="s">
        <v>2310</v>
      </c>
      <c r="C369" s="940" t="s">
        <v>2637</v>
      </c>
      <c r="D369" s="941">
        <v>46089</v>
      </c>
      <c r="E369" s="940" t="s">
        <v>2638</v>
      </c>
      <c r="F369" s="945">
        <v>27.218</v>
      </c>
      <c r="G369" s="940">
        <v>4922.3100000000004</v>
      </c>
      <c r="H369" s="942">
        <v>133975.43358000001</v>
      </c>
      <c r="I369" s="943"/>
      <c r="K369" s="1112"/>
      <c r="L369" s="1112"/>
    </row>
    <row r="370" spans="1:12" s="944" customFormat="1" ht="42">
      <c r="A370" s="940" t="s">
        <v>2309</v>
      </c>
      <c r="B370" s="940" t="s">
        <v>2310</v>
      </c>
      <c r="C370" s="940" t="s">
        <v>2639</v>
      </c>
      <c r="D370" s="941">
        <v>46090</v>
      </c>
      <c r="E370" s="940" t="s">
        <v>2640</v>
      </c>
      <c r="F370" s="945">
        <v>27.218</v>
      </c>
      <c r="G370" s="940">
        <v>445.43</v>
      </c>
      <c r="H370" s="942">
        <v>12123.713740000001</v>
      </c>
      <c r="I370" s="943"/>
      <c r="K370" s="1112"/>
      <c r="L370" s="1112"/>
    </row>
    <row r="371" spans="1:12" s="944" customFormat="1" ht="42">
      <c r="A371" s="940" t="s">
        <v>2309</v>
      </c>
      <c r="B371" s="940" t="s">
        <v>2310</v>
      </c>
      <c r="C371" s="940" t="s">
        <v>2641</v>
      </c>
      <c r="D371" s="941">
        <v>46090</v>
      </c>
      <c r="E371" s="940" t="s">
        <v>2642</v>
      </c>
      <c r="F371" s="945">
        <v>27.218</v>
      </c>
      <c r="G371" s="940">
        <v>108.93</v>
      </c>
      <c r="H371" s="942">
        <v>2964.8567400000002</v>
      </c>
      <c r="I371" s="943"/>
      <c r="K371" s="1112"/>
      <c r="L371" s="1112"/>
    </row>
    <row r="372" spans="1:12" s="944" customFormat="1" ht="63">
      <c r="A372" s="940" t="s">
        <v>2309</v>
      </c>
      <c r="B372" s="940" t="s">
        <v>2310</v>
      </c>
      <c r="C372" s="940" t="s">
        <v>2643</v>
      </c>
      <c r="D372" s="941">
        <v>46091</v>
      </c>
      <c r="E372" s="940" t="s">
        <v>2644</v>
      </c>
      <c r="F372" s="945">
        <v>27.218</v>
      </c>
      <c r="G372" s="940">
        <v>817.89</v>
      </c>
      <c r="H372" s="942">
        <v>22261.330020000001</v>
      </c>
      <c r="I372" s="943"/>
      <c r="K372" s="1112"/>
      <c r="L372" s="1112"/>
    </row>
    <row r="373" spans="1:12" s="944" customFormat="1" ht="63">
      <c r="A373" s="940" t="s">
        <v>2309</v>
      </c>
      <c r="B373" s="940" t="s">
        <v>2310</v>
      </c>
      <c r="C373" s="940" t="s">
        <v>2645</v>
      </c>
      <c r="D373" s="941">
        <v>46091</v>
      </c>
      <c r="E373" s="940" t="s">
        <v>2646</v>
      </c>
      <c r="F373" s="945">
        <v>27.218</v>
      </c>
      <c r="G373" s="940">
        <v>606.21</v>
      </c>
      <c r="H373" s="942">
        <v>16499.823780000002</v>
      </c>
      <c r="I373" s="943"/>
      <c r="K373" s="1112"/>
      <c r="L373" s="1112"/>
    </row>
    <row r="374" spans="1:12" s="944" customFormat="1" ht="42">
      <c r="A374" s="940" t="s">
        <v>2309</v>
      </c>
      <c r="B374" s="940" t="s">
        <v>2310</v>
      </c>
      <c r="C374" s="940" t="s">
        <v>2647</v>
      </c>
      <c r="D374" s="941">
        <v>46091</v>
      </c>
      <c r="E374" s="940" t="s">
        <v>2648</v>
      </c>
      <c r="F374" s="945">
        <v>27.218</v>
      </c>
      <c r="G374" s="940">
        <v>168.23</v>
      </c>
      <c r="H374" s="942">
        <v>4578.8841400000001</v>
      </c>
      <c r="I374" s="943"/>
      <c r="K374" s="1112"/>
      <c r="L374" s="1112"/>
    </row>
    <row r="375" spans="1:12" s="944" customFormat="1" ht="42">
      <c r="A375" s="940" t="s">
        <v>2309</v>
      </c>
      <c r="B375" s="940" t="s">
        <v>2310</v>
      </c>
      <c r="C375" s="940" t="s">
        <v>2649</v>
      </c>
      <c r="D375" s="941">
        <v>46092</v>
      </c>
      <c r="E375" s="940" t="s">
        <v>2650</v>
      </c>
      <c r="F375" s="945">
        <v>27.218</v>
      </c>
      <c r="G375" s="940">
        <v>557.84500000000003</v>
      </c>
      <c r="H375" s="942">
        <v>15183.425210000001</v>
      </c>
      <c r="I375" s="943"/>
      <c r="K375" s="1112"/>
      <c r="L375" s="1112"/>
    </row>
    <row r="376" spans="1:12" s="944" customFormat="1" ht="63">
      <c r="A376" s="940" t="s">
        <v>2309</v>
      </c>
      <c r="B376" s="940" t="s">
        <v>2310</v>
      </c>
      <c r="C376" s="940" t="s">
        <v>2651</v>
      </c>
      <c r="D376" s="941">
        <v>46092</v>
      </c>
      <c r="E376" s="940" t="s">
        <v>2652</v>
      </c>
      <c r="F376" s="945">
        <v>27.218</v>
      </c>
      <c r="G376" s="940">
        <v>975.64</v>
      </c>
      <c r="H376" s="942">
        <v>26554.969519999999</v>
      </c>
      <c r="I376" s="943"/>
      <c r="K376" s="1112"/>
      <c r="L376" s="1112"/>
    </row>
    <row r="377" spans="1:12" s="944" customFormat="1" ht="42">
      <c r="A377" s="940" t="s">
        <v>2309</v>
      </c>
      <c r="B377" s="940" t="s">
        <v>2310</v>
      </c>
      <c r="C377" s="940" t="s">
        <v>2653</v>
      </c>
      <c r="D377" s="941">
        <v>46092</v>
      </c>
      <c r="E377" s="940" t="s">
        <v>2654</v>
      </c>
      <c r="F377" s="945">
        <v>27.218</v>
      </c>
      <c r="G377" s="940">
        <v>362.38</v>
      </c>
      <c r="H377" s="942">
        <v>9863.2588400000004</v>
      </c>
      <c r="I377" s="943"/>
      <c r="K377" s="1112"/>
      <c r="L377" s="1112"/>
    </row>
    <row r="378" spans="1:12" s="944" customFormat="1" ht="42">
      <c r="A378" s="940" t="s">
        <v>2309</v>
      </c>
      <c r="B378" s="940" t="s">
        <v>2310</v>
      </c>
      <c r="C378" s="940" t="s">
        <v>2655</v>
      </c>
      <c r="D378" s="941">
        <v>46093</v>
      </c>
      <c r="E378" s="940" t="s">
        <v>2656</v>
      </c>
      <c r="F378" s="945">
        <v>27.218</v>
      </c>
      <c r="G378" s="940">
        <v>0.81</v>
      </c>
      <c r="H378" s="942">
        <v>22.046580000000002</v>
      </c>
      <c r="I378" s="943"/>
      <c r="K378" s="1112"/>
      <c r="L378" s="1112"/>
    </row>
    <row r="379" spans="1:12" s="944" customFormat="1" ht="42">
      <c r="A379" s="940" t="s">
        <v>2309</v>
      </c>
      <c r="B379" s="940" t="s">
        <v>2310</v>
      </c>
      <c r="C379" s="940" t="s">
        <v>2657</v>
      </c>
      <c r="D379" s="941">
        <v>46093</v>
      </c>
      <c r="E379" s="940" t="s">
        <v>2658</v>
      </c>
      <c r="F379" s="945">
        <v>27.218</v>
      </c>
      <c r="G379" s="940">
        <v>13.12</v>
      </c>
      <c r="H379" s="942">
        <v>357.10015999999996</v>
      </c>
      <c r="I379" s="943"/>
      <c r="K379" s="1112"/>
      <c r="L379" s="1112"/>
    </row>
    <row r="380" spans="1:12" s="944" customFormat="1" ht="63">
      <c r="A380" s="940" t="s">
        <v>2309</v>
      </c>
      <c r="B380" s="940" t="s">
        <v>2310</v>
      </c>
      <c r="C380" s="940" t="s">
        <v>2659</v>
      </c>
      <c r="D380" s="941">
        <v>46093</v>
      </c>
      <c r="E380" s="940" t="s">
        <v>2660</v>
      </c>
      <c r="F380" s="945">
        <v>27.218</v>
      </c>
      <c r="G380" s="940">
        <v>855.44</v>
      </c>
      <c r="H380" s="942">
        <v>23283.36592</v>
      </c>
      <c r="I380" s="943"/>
      <c r="K380" s="1112"/>
      <c r="L380" s="1112"/>
    </row>
    <row r="381" spans="1:12" s="944" customFormat="1" ht="63">
      <c r="A381" s="940" t="s">
        <v>2309</v>
      </c>
      <c r="B381" s="940" t="s">
        <v>2310</v>
      </c>
      <c r="C381" s="940" t="s">
        <v>2661</v>
      </c>
      <c r="D381" s="941">
        <v>46093</v>
      </c>
      <c r="E381" s="940" t="s">
        <v>2662</v>
      </c>
      <c r="F381" s="945">
        <v>27.218</v>
      </c>
      <c r="G381" s="940">
        <v>754.3</v>
      </c>
      <c r="H381" s="942">
        <v>20530.537399999997</v>
      </c>
      <c r="I381" s="943"/>
      <c r="K381" s="1112"/>
      <c r="L381" s="1112"/>
    </row>
    <row r="382" spans="1:12" s="944" customFormat="1" ht="42">
      <c r="A382" s="940" t="s">
        <v>2309</v>
      </c>
      <c r="B382" s="940" t="s">
        <v>2310</v>
      </c>
      <c r="C382" s="940" t="s">
        <v>2663</v>
      </c>
      <c r="D382" s="941">
        <v>46093</v>
      </c>
      <c r="E382" s="940" t="s">
        <v>2664</v>
      </c>
      <c r="F382" s="945">
        <v>27.218</v>
      </c>
      <c r="G382" s="940">
        <v>432.4</v>
      </c>
      <c r="H382" s="942">
        <v>11769.063199999999</v>
      </c>
      <c r="I382" s="943"/>
      <c r="K382" s="1112"/>
      <c r="L382" s="1112"/>
    </row>
    <row r="383" spans="1:12" s="944" customFormat="1" ht="63">
      <c r="A383" s="940" t="s">
        <v>2309</v>
      </c>
      <c r="B383" s="940" t="s">
        <v>2310</v>
      </c>
      <c r="C383" s="940" t="s">
        <v>2665</v>
      </c>
      <c r="D383" s="941">
        <v>46095</v>
      </c>
      <c r="E383" s="940" t="s">
        <v>2666</v>
      </c>
      <c r="F383" s="945">
        <v>27.218</v>
      </c>
      <c r="G383" s="940">
        <v>1148.74</v>
      </c>
      <c r="H383" s="942">
        <v>31266.405320000002</v>
      </c>
      <c r="I383" s="943"/>
      <c r="K383" s="1112"/>
      <c r="L383" s="1112"/>
    </row>
    <row r="384" spans="1:12" s="944" customFormat="1" ht="42">
      <c r="A384" s="940" t="s">
        <v>2309</v>
      </c>
      <c r="B384" s="940" t="s">
        <v>2310</v>
      </c>
      <c r="C384" s="940" t="s">
        <v>2667</v>
      </c>
      <c r="D384" s="941">
        <v>46095</v>
      </c>
      <c r="E384" s="940" t="s">
        <v>2668</v>
      </c>
      <c r="F384" s="945">
        <v>27.218</v>
      </c>
      <c r="G384" s="940">
        <v>727.21</v>
      </c>
      <c r="H384" s="942">
        <v>19793.201779999999</v>
      </c>
      <c r="I384" s="943"/>
      <c r="K384" s="1112"/>
      <c r="L384" s="1112"/>
    </row>
    <row r="385" spans="1:12" s="944" customFormat="1" ht="63">
      <c r="A385" s="940" t="s">
        <v>2309</v>
      </c>
      <c r="B385" s="940" t="s">
        <v>2310</v>
      </c>
      <c r="C385" s="940" t="s">
        <v>2669</v>
      </c>
      <c r="D385" s="941">
        <v>46095</v>
      </c>
      <c r="E385" s="940" t="s">
        <v>2670</v>
      </c>
      <c r="F385" s="945">
        <v>27.218</v>
      </c>
      <c r="G385" s="940">
        <v>30.94</v>
      </c>
      <c r="H385" s="942">
        <v>842.12492000000009</v>
      </c>
      <c r="I385" s="943"/>
      <c r="K385" s="1112"/>
      <c r="L385" s="1112"/>
    </row>
    <row r="386" spans="1:12" s="944" customFormat="1" ht="42">
      <c r="A386" s="940" t="s">
        <v>2309</v>
      </c>
      <c r="B386" s="940" t="s">
        <v>2310</v>
      </c>
      <c r="C386" s="940" t="s">
        <v>2671</v>
      </c>
      <c r="D386" s="941">
        <v>46095</v>
      </c>
      <c r="E386" s="940" t="s">
        <v>2672</v>
      </c>
      <c r="F386" s="945">
        <v>27.218</v>
      </c>
      <c r="G386" s="940">
        <v>30.98</v>
      </c>
      <c r="H386" s="942">
        <v>843.21364000000005</v>
      </c>
      <c r="I386" s="943"/>
      <c r="K386" s="1112"/>
      <c r="L386" s="1112"/>
    </row>
    <row r="387" spans="1:12" s="944" customFormat="1" ht="63">
      <c r="A387" s="940" t="s">
        <v>2309</v>
      </c>
      <c r="B387" s="940" t="s">
        <v>2310</v>
      </c>
      <c r="C387" s="940" t="s">
        <v>2673</v>
      </c>
      <c r="D387" s="941">
        <v>46096</v>
      </c>
      <c r="E387" s="940" t="s">
        <v>2674</v>
      </c>
      <c r="F387" s="945">
        <v>27.218</v>
      </c>
      <c r="G387" s="940">
        <v>1789.73</v>
      </c>
      <c r="H387" s="942">
        <v>48712.871140000003</v>
      </c>
      <c r="I387" s="943"/>
      <c r="K387" s="1112"/>
      <c r="L387" s="1112"/>
    </row>
    <row r="388" spans="1:12" s="944" customFormat="1" ht="42">
      <c r="A388" s="940" t="s">
        <v>2309</v>
      </c>
      <c r="B388" s="940" t="s">
        <v>2310</v>
      </c>
      <c r="C388" s="940" t="s">
        <v>2675</v>
      </c>
      <c r="D388" s="941">
        <v>46096</v>
      </c>
      <c r="E388" s="940" t="s">
        <v>2676</v>
      </c>
      <c r="F388" s="945">
        <v>27.218</v>
      </c>
      <c r="G388" s="940">
        <v>809.7</v>
      </c>
      <c r="H388" s="942">
        <v>22038.4146</v>
      </c>
      <c r="I388" s="943"/>
      <c r="K388" s="1112"/>
      <c r="L388" s="1112"/>
    </row>
    <row r="389" spans="1:12" s="944" customFormat="1" ht="63">
      <c r="A389" s="940" t="s">
        <v>2309</v>
      </c>
      <c r="B389" s="940" t="s">
        <v>2310</v>
      </c>
      <c r="C389" s="940" t="s">
        <v>2677</v>
      </c>
      <c r="D389" s="941">
        <v>46096</v>
      </c>
      <c r="E389" s="940" t="s">
        <v>2678</v>
      </c>
      <c r="F389" s="945">
        <v>27.218</v>
      </c>
      <c r="G389" s="940">
        <v>110.68</v>
      </c>
      <c r="H389" s="942">
        <v>3012.4882400000001</v>
      </c>
      <c r="I389" s="943"/>
      <c r="K389" s="1112"/>
      <c r="L389" s="1112"/>
    </row>
    <row r="390" spans="1:12" s="944" customFormat="1" ht="42">
      <c r="A390" s="940" t="s">
        <v>2309</v>
      </c>
      <c r="B390" s="940" t="s">
        <v>2310</v>
      </c>
      <c r="C390" s="940" t="s">
        <v>2679</v>
      </c>
      <c r="D390" s="941">
        <v>46096</v>
      </c>
      <c r="E390" s="940" t="s">
        <v>2680</v>
      </c>
      <c r="F390" s="945">
        <v>27.218</v>
      </c>
      <c r="G390" s="940">
        <v>22.2</v>
      </c>
      <c r="H390" s="942">
        <v>604.2396</v>
      </c>
      <c r="I390" s="943"/>
      <c r="K390" s="1112"/>
      <c r="L390" s="1112"/>
    </row>
    <row r="391" spans="1:12" s="944" customFormat="1" ht="63">
      <c r="A391" s="940" t="s">
        <v>2309</v>
      </c>
      <c r="B391" s="940" t="s">
        <v>2310</v>
      </c>
      <c r="C391" s="940" t="s">
        <v>2681</v>
      </c>
      <c r="D391" s="941">
        <v>46097</v>
      </c>
      <c r="E391" s="940" t="s">
        <v>2682</v>
      </c>
      <c r="F391" s="945">
        <v>27.218</v>
      </c>
      <c r="G391" s="940">
        <v>886.16</v>
      </c>
      <c r="H391" s="942">
        <v>24119.50288</v>
      </c>
      <c r="I391" s="943"/>
      <c r="K391" s="1112"/>
      <c r="L391" s="1112"/>
    </row>
    <row r="392" spans="1:12" s="944" customFormat="1" ht="63">
      <c r="A392" s="940" t="s">
        <v>2309</v>
      </c>
      <c r="B392" s="940" t="s">
        <v>2310</v>
      </c>
      <c r="C392" s="940" t="s">
        <v>2683</v>
      </c>
      <c r="D392" s="941">
        <v>46097</v>
      </c>
      <c r="E392" s="940" t="s">
        <v>2684</v>
      </c>
      <c r="F392" s="945">
        <v>27.218</v>
      </c>
      <c r="G392" s="940">
        <v>352.24</v>
      </c>
      <c r="H392" s="942">
        <v>9587.268320000001</v>
      </c>
      <c r="I392" s="943"/>
      <c r="K392" s="1112"/>
      <c r="L392" s="1112"/>
    </row>
    <row r="393" spans="1:12" s="944" customFormat="1" ht="42">
      <c r="A393" s="940" t="s">
        <v>2309</v>
      </c>
      <c r="B393" s="940" t="s">
        <v>2310</v>
      </c>
      <c r="C393" s="940" t="s">
        <v>2685</v>
      </c>
      <c r="D393" s="941">
        <v>46097</v>
      </c>
      <c r="E393" s="940" t="s">
        <v>2686</v>
      </c>
      <c r="F393" s="945">
        <v>27.218</v>
      </c>
      <c r="G393" s="940">
        <v>278.60000000000002</v>
      </c>
      <c r="H393" s="942">
        <v>7582.9348000000009</v>
      </c>
      <c r="I393" s="943"/>
      <c r="K393" s="1112"/>
      <c r="L393" s="1112"/>
    </row>
    <row r="394" spans="1:12" s="944" customFormat="1" ht="42">
      <c r="A394" s="940" t="s">
        <v>2309</v>
      </c>
      <c r="B394" s="940" t="s">
        <v>2310</v>
      </c>
      <c r="C394" s="940" t="s">
        <v>2687</v>
      </c>
      <c r="D394" s="941">
        <v>46098</v>
      </c>
      <c r="E394" s="940" t="s">
        <v>2688</v>
      </c>
      <c r="F394" s="945">
        <v>27.218</v>
      </c>
      <c r="G394" s="940">
        <v>406.42</v>
      </c>
      <c r="H394" s="942">
        <v>11061.939560000001</v>
      </c>
      <c r="I394" s="943"/>
      <c r="K394" s="1112"/>
      <c r="L394" s="1112"/>
    </row>
    <row r="395" spans="1:12" s="944" customFormat="1" ht="63">
      <c r="A395" s="940" t="s">
        <v>2309</v>
      </c>
      <c r="B395" s="940" t="s">
        <v>2310</v>
      </c>
      <c r="C395" s="940" t="s">
        <v>2689</v>
      </c>
      <c r="D395" s="941">
        <v>46105</v>
      </c>
      <c r="E395" s="940" t="s">
        <v>2690</v>
      </c>
      <c r="F395" s="945">
        <v>27.218</v>
      </c>
      <c r="G395" s="940">
        <v>690.81</v>
      </c>
      <c r="H395" s="942">
        <v>18802.46658</v>
      </c>
      <c r="I395" s="943"/>
      <c r="K395" s="1112"/>
      <c r="L395" s="1112"/>
    </row>
    <row r="396" spans="1:12" s="944" customFormat="1" ht="42">
      <c r="A396" s="940" t="s">
        <v>2309</v>
      </c>
      <c r="B396" s="940" t="s">
        <v>2310</v>
      </c>
      <c r="C396" s="940" t="s">
        <v>2691</v>
      </c>
      <c r="D396" s="941">
        <v>46111</v>
      </c>
      <c r="E396" s="940" t="s">
        <v>2692</v>
      </c>
      <c r="F396" s="945">
        <v>27.218</v>
      </c>
      <c r="G396" s="940">
        <v>5387.61</v>
      </c>
      <c r="H396" s="942">
        <v>146639.96898000001</v>
      </c>
      <c r="I396" s="943"/>
      <c r="K396" s="1112"/>
      <c r="L396" s="1112"/>
    </row>
    <row r="397" spans="1:12" s="944" customFormat="1" ht="63">
      <c r="A397" s="940" t="s">
        <v>2309</v>
      </c>
      <c r="B397" s="940" t="s">
        <v>2310</v>
      </c>
      <c r="C397" s="940" t="s">
        <v>2693</v>
      </c>
      <c r="D397" s="941">
        <v>46111</v>
      </c>
      <c r="E397" s="940" t="s">
        <v>2694</v>
      </c>
      <c r="F397" s="945">
        <v>27.218</v>
      </c>
      <c r="G397" s="940">
        <v>1138.5999999999999</v>
      </c>
      <c r="H397" s="942">
        <v>30990.414799999999</v>
      </c>
      <c r="I397" s="943"/>
      <c r="K397" s="1112"/>
      <c r="L397" s="1112"/>
    </row>
    <row r="398" spans="1:12" s="944" customFormat="1" ht="63">
      <c r="A398" s="940" t="s">
        <v>2309</v>
      </c>
      <c r="B398" s="940" t="s">
        <v>2310</v>
      </c>
      <c r="C398" s="940" t="s">
        <v>2695</v>
      </c>
      <c r="D398" s="941">
        <v>46111</v>
      </c>
      <c r="E398" s="940" t="s">
        <v>2696</v>
      </c>
      <c r="F398" s="945">
        <v>27.218</v>
      </c>
      <c r="G398" s="940">
        <v>5892.52</v>
      </c>
      <c r="H398" s="942">
        <v>160382.60936</v>
      </c>
      <c r="I398" s="943"/>
      <c r="K398" s="1112"/>
      <c r="L398" s="1112"/>
    </row>
    <row r="399" spans="1:12" s="944" customFormat="1" ht="63">
      <c r="A399" s="940" t="s">
        <v>2309</v>
      </c>
      <c r="B399" s="940" t="s">
        <v>2310</v>
      </c>
      <c r="C399" s="940" t="s">
        <v>2697</v>
      </c>
      <c r="D399" s="941">
        <v>46111</v>
      </c>
      <c r="E399" s="940" t="s">
        <v>2698</v>
      </c>
      <c r="F399" s="945">
        <v>27.218</v>
      </c>
      <c r="G399" s="940">
        <v>1131.5899999999999</v>
      </c>
      <c r="H399" s="942">
        <v>30799.616619999997</v>
      </c>
      <c r="I399" s="943"/>
      <c r="K399" s="1112"/>
      <c r="L399" s="1112"/>
    </row>
    <row r="400" spans="1:12" s="944" customFormat="1" ht="42">
      <c r="A400" s="940" t="s">
        <v>2309</v>
      </c>
      <c r="B400" s="940" t="s">
        <v>2310</v>
      </c>
      <c r="C400" s="940" t="s">
        <v>2699</v>
      </c>
      <c r="D400" s="941">
        <v>46112</v>
      </c>
      <c r="E400" s="940" t="s">
        <v>2700</v>
      </c>
      <c r="F400" s="945">
        <v>27.218</v>
      </c>
      <c r="G400" s="940">
        <v>19.52</v>
      </c>
      <c r="H400" s="942">
        <v>531.29535999999996</v>
      </c>
      <c r="I400" s="943"/>
      <c r="K400" s="1112"/>
      <c r="L400" s="1112"/>
    </row>
    <row r="401" spans="1:12" s="944" customFormat="1" ht="42">
      <c r="A401" s="940" t="s">
        <v>2309</v>
      </c>
      <c r="B401" s="940" t="s">
        <v>2310</v>
      </c>
      <c r="C401" s="940" t="s">
        <v>2701</v>
      </c>
      <c r="D401" s="941">
        <v>46112</v>
      </c>
      <c r="E401" s="940" t="s">
        <v>2702</v>
      </c>
      <c r="F401" s="945">
        <v>27.218</v>
      </c>
      <c r="G401" s="940">
        <v>9.3689999999999998</v>
      </c>
      <c r="H401" s="942">
        <v>255.00544199999999</v>
      </c>
      <c r="I401" s="943"/>
      <c r="K401" s="1112"/>
      <c r="L401" s="1112"/>
    </row>
    <row r="402" spans="1:12" s="944" customFormat="1" ht="42">
      <c r="A402" s="940" t="s">
        <v>2309</v>
      </c>
      <c r="B402" s="940" t="s">
        <v>2310</v>
      </c>
      <c r="C402" s="940" t="s">
        <v>2703</v>
      </c>
      <c r="D402" s="941">
        <v>46113</v>
      </c>
      <c r="E402" s="940" t="s">
        <v>2704</v>
      </c>
      <c r="F402" s="945">
        <v>27.218</v>
      </c>
      <c r="G402" s="940">
        <v>23.25</v>
      </c>
      <c r="H402" s="942">
        <v>632.81849999999997</v>
      </c>
      <c r="I402" s="943"/>
      <c r="K402" s="1112"/>
      <c r="L402" s="1112"/>
    </row>
    <row r="403" spans="1:12" s="944" customFormat="1" ht="42">
      <c r="A403" s="940" t="s">
        <v>2309</v>
      </c>
      <c r="B403" s="940" t="s">
        <v>2310</v>
      </c>
      <c r="C403" s="940" t="s">
        <v>2705</v>
      </c>
      <c r="D403" s="941">
        <v>46113</v>
      </c>
      <c r="E403" s="940" t="s">
        <v>2706</v>
      </c>
      <c r="F403" s="945">
        <v>27.218</v>
      </c>
      <c r="G403" s="940">
        <v>5235.2560000000003</v>
      </c>
      <c r="H403" s="942">
        <v>142493.197808</v>
      </c>
      <c r="I403" s="943"/>
      <c r="K403" s="1112"/>
      <c r="L403" s="1112"/>
    </row>
    <row r="404" spans="1:12" s="944" customFormat="1" ht="42">
      <c r="A404" s="940" t="s">
        <v>2309</v>
      </c>
      <c r="B404" s="940" t="s">
        <v>2310</v>
      </c>
      <c r="C404" s="940" t="s">
        <v>2707</v>
      </c>
      <c r="D404" s="941">
        <v>46114</v>
      </c>
      <c r="E404" s="940" t="s">
        <v>2708</v>
      </c>
      <c r="F404" s="945">
        <v>27.218</v>
      </c>
      <c r="G404" s="940">
        <v>1461.002</v>
      </c>
      <c r="H404" s="942">
        <v>39765.552435999998</v>
      </c>
      <c r="I404" s="943"/>
      <c r="K404" s="1112"/>
      <c r="L404" s="1112"/>
    </row>
    <row r="405" spans="1:12" s="944" customFormat="1" ht="63">
      <c r="A405" s="940" t="s">
        <v>2309</v>
      </c>
      <c r="B405" s="940" t="s">
        <v>2310</v>
      </c>
      <c r="C405" s="940" t="s">
        <v>2709</v>
      </c>
      <c r="D405" s="941">
        <v>46114</v>
      </c>
      <c r="E405" s="940" t="s">
        <v>2710</v>
      </c>
      <c r="F405" s="945">
        <v>27.218</v>
      </c>
      <c r="G405" s="940">
        <v>247.15</v>
      </c>
      <c r="H405" s="942">
        <v>6726.9287000000004</v>
      </c>
      <c r="I405" s="943"/>
      <c r="K405" s="1112"/>
      <c r="L405" s="1112"/>
    </row>
    <row r="406" spans="1:12" s="944" customFormat="1">
      <c r="A406" s="940" t="s">
        <v>2309</v>
      </c>
      <c r="B406" s="940" t="s">
        <v>2310</v>
      </c>
      <c r="C406" s="940"/>
      <c r="D406" s="941">
        <v>46196</v>
      </c>
      <c r="E406" s="940" t="s">
        <v>5929</v>
      </c>
      <c r="F406" s="945">
        <v>27.218</v>
      </c>
      <c r="G406" s="940">
        <v>50358.14</v>
      </c>
      <c r="H406" s="942">
        <v>1370647.8545200001</v>
      </c>
      <c r="I406" s="943"/>
      <c r="K406" s="1112"/>
      <c r="L406" s="1112"/>
    </row>
    <row r="407" spans="1:12" s="944" customFormat="1">
      <c r="A407" s="940" t="s">
        <v>2309</v>
      </c>
      <c r="B407" s="940" t="s">
        <v>2310</v>
      </c>
      <c r="C407" s="940"/>
      <c r="D407" s="941">
        <v>46215</v>
      </c>
      <c r="E407" s="940" t="s">
        <v>5930</v>
      </c>
      <c r="F407" s="945">
        <v>27.218</v>
      </c>
      <c r="G407" s="940"/>
      <c r="H407" s="942">
        <v>0</v>
      </c>
      <c r="I407" s="943"/>
      <c r="K407" s="1112"/>
      <c r="L407" s="1112"/>
    </row>
    <row r="408" spans="1:12" s="944" customFormat="1">
      <c r="A408" s="940" t="s">
        <v>2309</v>
      </c>
      <c r="B408" s="940" t="s">
        <v>2310</v>
      </c>
      <c r="C408" s="940"/>
      <c r="D408" s="941">
        <v>46280</v>
      </c>
      <c r="E408" s="940" t="s">
        <v>5931</v>
      </c>
      <c r="F408" s="945">
        <v>27.218</v>
      </c>
      <c r="G408" s="940">
        <v>101932.32595000003</v>
      </c>
      <c r="H408" s="942">
        <v>2774394.0477071009</v>
      </c>
      <c r="I408" s="943"/>
      <c r="K408" s="1112"/>
      <c r="L408" s="1112"/>
    </row>
    <row r="409" spans="1:12" s="944" customFormat="1" ht="42">
      <c r="A409" s="940" t="s">
        <v>2711</v>
      </c>
      <c r="B409" s="940" t="s">
        <v>2712</v>
      </c>
      <c r="C409" s="940" t="s">
        <v>2713</v>
      </c>
      <c r="D409" s="941">
        <v>46147</v>
      </c>
      <c r="E409" s="940" t="s">
        <v>2714</v>
      </c>
      <c r="F409" s="945">
        <v>29.852</v>
      </c>
      <c r="G409" s="940">
        <v>7267.05</v>
      </c>
      <c r="H409" s="942">
        <v>216935.97659999999</v>
      </c>
      <c r="I409" s="943"/>
      <c r="K409" s="1112"/>
      <c r="L409" s="1112"/>
    </row>
    <row r="410" spans="1:12" s="944" customFormat="1" ht="42">
      <c r="A410" s="940" t="s">
        <v>2711</v>
      </c>
      <c r="B410" s="940" t="s">
        <v>2712</v>
      </c>
      <c r="C410" s="940" t="s">
        <v>2715</v>
      </c>
      <c r="D410" s="941">
        <v>46163</v>
      </c>
      <c r="E410" s="940" t="s">
        <v>2716</v>
      </c>
      <c r="F410" s="945">
        <v>29.852</v>
      </c>
      <c r="G410" s="940">
        <v>1159.9490000000001</v>
      </c>
      <c r="H410" s="942">
        <v>34626.797548000002</v>
      </c>
      <c r="I410" s="943"/>
      <c r="K410" s="1112"/>
      <c r="L410" s="1112"/>
    </row>
    <row r="411" spans="1:12" s="944" customFormat="1" ht="42">
      <c r="A411" s="940" t="s">
        <v>2711</v>
      </c>
      <c r="B411" s="940" t="s">
        <v>2712</v>
      </c>
      <c r="C411" s="940" t="s">
        <v>2717</v>
      </c>
      <c r="D411" s="941">
        <v>46174</v>
      </c>
      <c r="E411" s="940" t="s">
        <v>2718</v>
      </c>
      <c r="F411" s="945">
        <v>29.852</v>
      </c>
      <c r="G411" s="940">
        <v>3418.6849999999999</v>
      </c>
      <c r="H411" s="942">
        <v>102054.58461999999</v>
      </c>
      <c r="I411" s="943"/>
      <c r="K411" s="1112"/>
      <c r="L411" s="1112"/>
    </row>
    <row r="412" spans="1:12" s="944" customFormat="1" ht="42">
      <c r="A412" s="940" t="s">
        <v>2711</v>
      </c>
      <c r="B412" s="940" t="s">
        <v>2712</v>
      </c>
      <c r="C412" s="940" t="s">
        <v>2719</v>
      </c>
      <c r="D412" s="941">
        <v>46181</v>
      </c>
      <c r="E412" s="940" t="s">
        <v>2720</v>
      </c>
      <c r="F412" s="945">
        <v>29.852</v>
      </c>
      <c r="G412" s="940">
        <v>2795.5949999999998</v>
      </c>
      <c r="H412" s="942">
        <v>83454.101939999993</v>
      </c>
      <c r="I412" s="943"/>
      <c r="K412" s="1112"/>
      <c r="L412" s="1112"/>
    </row>
    <row r="413" spans="1:12" s="944" customFormat="1" ht="42">
      <c r="A413" s="940" t="s">
        <v>2711</v>
      </c>
      <c r="B413" s="940" t="s">
        <v>2712</v>
      </c>
      <c r="C413" s="940" t="s">
        <v>2721</v>
      </c>
      <c r="D413" s="941">
        <v>46183</v>
      </c>
      <c r="E413" s="940" t="s">
        <v>2722</v>
      </c>
      <c r="F413" s="945">
        <v>29.852</v>
      </c>
      <c r="G413" s="940">
        <v>474.14699999999999</v>
      </c>
      <c r="H413" s="942">
        <v>14154.236244</v>
      </c>
      <c r="I413" s="943"/>
      <c r="K413" s="1112"/>
      <c r="L413" s="1112"/>
    </row>
    <row r="414" spans="1:12" s="944" customFormat="1" ht="42">
      <c r="A414" s="940" t="s">
        <v>2711</v>
      </c>
      <c r="B414" s="940" t="s">
        <v>2712</v>
      </c>
      <c r="C414" s="940" t="s">
        <v>2723</v>
      </c>
      <c r="D414" s="941">
        <v>46187</v>
      </c>
      <c r="E414" s="940" t="s">
        <v>2724</v>
      </c>
      <c r="F414" s="945">
        <v>29.852</v>
      </c>
      <c r="G414" s="940">
        <v>2098.4940000000001</v>
      </c>
      <c r="H414" s="942">
        <v>62644.242888000008</v>
      </c>
      <c r="I414" s="943"/>
      <c r="K414" s="1112"/>
      <c r="L414" s="1112"/>
    </row>
    <row r="415" spans="1:12" s="944" customFormat="1" ht="42">
      <c r="A415" s="940" t="s">
        <v>2711</v>
      </c>
      <c r="B415" s="940" t="s">
        <v>2712</v>
      </c>
      <c r="C415" s="940" t="s">
        <v>2725</v>
      </c>
      <c r="D415" s="941">
        <v>46193</v>
      </c>
      <c r="E415" s="940" t="s">
        <v>2726</v>
      </c>
      <c r="F415" s="945">
        <v>29.852</v>
      </c>
      <c r="G415" s="940">
        <v>2204.5529999999999</v>
      </c>
      <c r="H415" s="942">
        <v>65810.316156000001</v>
      </c>
      <c r="I415" s="943"/>
      <c r="K415" s="1112"/>
      <c r="L415" s="1112"/>
    </row>
    <row r="416" spans="1:12" s="944" customFormat="1" ht="42">
      <c r="A416" s="940" t="s">
        <v>2711</v>
      </c>
      <c r="B416" s="940" t="s">
        <v>2712</v>
      </c>
      <c r="C416" s="940" t="s">
        <v>2727</v>
      </c>
      <c r="D416" s="941">
        <v>46197</v>
      </c>
      <c r="E416" s="940" t="s">
        <v>2728</v>
      </c>
      <c r="F416" s="945">
        <v>29.852</v>
      </c>
      <c r="G416" s="940">
        <v>732.65700000000004</v>
      </c>
      <c r="H416" s="942">
        <v>21871.276764000002</v>
      </c>
      <c r="I416" s="943"/>
      <c r="K416" s="1112"/>
      <c r="L416" s="1112"/>
    </row>
    <row r="417" spans="1:12" s="944" customFormat="1" ht="42">
      <c r="A417" s="940" t="s">
        <v>2711</v>
      </c>
      <c r="B417" s="940" t="s">
        <v>2712</v>
      </c>
      <c r="C417" s="940" t="s">
        <v>2729</v>
      </c>
      <c r="D417" s="941">
        <v>46207</v>
      </c>
      <c r="E417" s="940" t="s">
        <v>2730</v>
      </c>
      <c r="F417" s="945">
        <v>29.852</v>
      </c>
      <c r="G417" s="940">
        <v>1580.0909999999999</v>
      </c>
      <c r="H417" s="942">
        <v>47168.876531999995</v>
      </c>
      <c r="I417" s="943"/>
      <c r="K417" s="1112"/>
      <c r="L417" s="1112"/>
    </row>
    <row r="418" spans="1:12" s="944" customFormat="1" ht="42">
      <c r="A418" s="940" t="s">
        <v>2711</v>
      </c>
      <c r="B418" s="940" t="s">
        <v>2712</v>
      </c>
      <c r="C418" s="940" t="s">
        <v>2731</v>
      </c>
      <c r="D418" s="941">
        <v>46215</v>
      </c>
      <c r="E418" s="940" t="s">
        <v>2732</v>
      </c>
      <c r="F418" s="945">
        <v>29.852</v>
      </c>
      <c r="G418" s="940">
        <v>1475.268</v>
      </c>
      <c r="H418" s="942">
        <v>44039.700336000002</v>
      </c>
      <c r="I418" s="943"/>
      <c r="K418" s="1112"/>
      <c r="L418" s="1112"/>
    </row>
    <row r="419" spans="1:12" s="944" customFormat="1" ht="42">
      <c r="A419" s="940" t="s">
        <v>2711</v>
      </c>
      <c r="B419" s="940" t="s">
        <v>2712</v>
      </c>
      <c r="C419" s="940" t="s">
        <v>2733</v>
      </c>
      <c r="D419" s="941">
        <v>46218</v>
      </c>
      <c r="E419" s="940" t="s">
        <v>2734</v>
      </c>
      <c r="F419" s="945">
        <v>29.852</v>
      </c>
      <c r="G419" s="940">
        <v>3232.2179999999998</v>
      </c>
      <c r="H419" s="942">
        <v>96488.171735999989</v>
      </c>
      <c r="I419" s="943"/>
      <c r="K419" s="1112"/>
      <c r="L419" s="1112"/>
    </row>
    <row r="420" spans="1:12" s="944" customFormat="1" ht="42">
      <c r="A420" s="940" t="s">
        <v>2711</v>
      </c>
      <c r="B420" s="940" t="s">
        <v>2712</v>
      </c>
      <c r="C420" s="940" t="s">
        <v>2735</v>
      </c>
      <c r="D420" s="941">
        <v>46218</v>
      </c>
      <c r="E420" s="940" t="s">
        <v>2736</v>
      </c>
      <c r="F420" s="945">
        <v>29.852</v>
      </c>
      <c r="G420" s="940">
        <v>1336.413</v>
      </c>
      <c r="H420" s="942">
        <v>39894.600876000004</v>
      </c>
      <c r="I420" s="943"/>
      <c r="K420" s="1112"/>
      <c r="L420" s="1112"/>
    </row>
    <row r="421" spans="1:12" s="944" customFormat="1" ht="42">
      <c r="A421" s="940" t="s">
        <v>2711</v>
      </c>
      <c r="B421" s="940" t="s">
        <v>2712</v>
      </c>
      <c r="C421" s="940" t="s">
        <v>2737</v>
      </c>
      <c r="D421" s="941">
        <v>46228</v>
      </c>
      <c r="E421" s="940" t="s">
        <v>2738</v>
      </c>
      <c r="F421" s="945">
        <v>29.852</v>
      </c>
      <c r="G421" s="940">
        <v>212.56200000000001</v>
      </c>
      <c r="H421" s="942">
        <v>6345.4008240000003</v>
      </c>
      <c r="I421" s="943"/>
      <c r="K421" s="1112"/>
      <c r="L421" s="1112"/>
    </row>
    <row r="422" spans="1:12" s="944" customFormat="1" ht="42">
      <c r="A422" s="940" t="s">
        <v>2711</v>
      </c>
      <c r="B422" s="940" t="s">
        <v>2712</v>
      </c>
      <c r="C422" s="940" t="s">
        <v>2739</v>
      </c>
      <c r="D422" s="941">
        <v>46237</v>
      </c>
      <c r="E422" s="940" t="s">
        <v>2740</v>
      </c>
      <c r="F422" s="945">
        <v>29.852</v>
      </c>
      <c r="G422" s="940">
        <v>2119.9360000000001</v>
      </c>
      <c r="H422" s="942">
        <v>63284.329472000005</v>
      </c>
      <c r="I422" s="943"/>
      <c r="K422" s="1112"/>
      <c r="L422" s="1112"/>
    </row>
    <row r="423" spans="1:12" s="944" customFormat="1" ht="42">
      <c r="A423" s="940" t="s">
        <v>2711</v>
      </c>
      <c r="B423" s="940" t="s">
        <v>2712</v>
      </c>
      <c r="C423" s="940" t="s">
        <v>2741</v>
      </c>
      <c r="D423" s="941">
        <v>46243</v>
      </c>
      <c r="E423" s="940" t="s">
        <v>2742</v>
      </c>
      <c r="F423" s="945">
        <v>29.852</v>
      </c>
      <c r="G423" s="940">
        <v>2091.6460000000002</v>
      </c>
      <c r="H423" s="942">
        <v>62439.816392000008</v>
      </c>
      <c r="I423" s="943"/>
      <c r="K423" s="1112"/>
      <c r="L423" s="1112"/>
    </row>
    <row r="424" spans="1:12" s="944" customFormat="1" ht="42">
      <c r="A424" s="940" t="s">
        <v>2711</v>
      </c>
      <c r="B424" s="940" t="s">
        <v>2712</v>
      </c>
      <c r="C424" s="940" t="s">
        <v>2743</v>
      </c>
      <c r="D424" s="941">
        <v>46249</v>
      </c>
      <c r="E424" s="940" t="s">
        <v>2744</v>
      </c>
      <c r="F424" s="945">
        <v>29.852</v>
      </c>
      <c r="G424" s="940">
        <v>662.81700000000001</v>
      </c>
      <c r="H424" s="942">
        <v>19786.413084</v>
      </c>
      <c r="I424" s="943"/>
      <c r="K424" s="1112"/>
      <c r="L424" s="1112"/>
    </row>
    <row r="425" spans="1:12" s="944" customFormat="1" ht="42">
      <c r="A425" s="940" t="s">
        <v>2711</v>
      </c>
      <c r="B425" s="940" t="s">
        <v>2712</v>
      </c>
      <c r="C425" s="940" t="s">
        <v>2745</v>
      </c>
      <c r="D425" s="941">
        <v>46251</v>
      </c>
      <c r="E425" s="940" t="s">
        <v>2746</v>
      </c>
      <c r="F425" s="945">
        <v>29.852</v>
      </c>
      <c r="G425" s="940">
        <v>315.21899999999999</v>
      </c>
      <c r="H425" s="942">
        <v>9409.9175880000003</v>
      </c>
      <c r="I425" s="943"/>
      <c r="K425" s="1112"/>
      <c r="L425" s="1112"/>
    </row>
    <row r="426" spans="1:12" s="944" customFormat="1" ht="42">
      <c r="A426" s="940" t="s">
        <v>2711</v>
      </c>
      <c r="B426" s="940" t="s">
        <v>2712</v>
      </c>
      <c r="C426" s="940" t="s">
        <v>2747</v>
      </c>
      <c r="D426" s="941">
        <v>46251</v>
      </c>
      <c r="E426" s="940" t="s">
        <v>2748</v>
      </c>
      <c r="F426" s="945">
        <v>29.852</v>
      </c>
      <c r="G426" s="940">
        <v>1276.0129999999999</v>
      </c>
      <c r="H426" s="942">
        <v>38091.540075999997</v>
      </c>
      <c r="I426" s="943"/>
      <c r="K426" s="1112"/>
      <c r="L426" s="1112"/>
    </row>
    <row r="427" spans="1:12" s="944" customFormat="1" ht="42">
      <c r="A427" s="940" t="s">
        <v>2711</v>
      </c>
      <c r="B427" s="940" t="s">
        <v>2712</v>
      </c>
      <c r="C427" s="940" t="s">
        <v>2749</v>
      </c>
      <c r="D427" s="941">
        <v>46252</v>
      </c>
      <c r="E427" s="940" t="s">
        <v>2750</v>
      </c>
      <c r="F427" s="945">
        <v>29.852</v>
      </c>
      <c r="G427" s="940">
        <v>1175.3710000000001</v>
      </c>
      <c r="H427" s="942">
        <v>35087.175092000005</v>
      </c>
      <c r="I427" s="943"/>
      <c r="K427" s="1112"/>
      <c r="L427" s="1112"/>
    </row>
    <row r="428" spans="1:12" s="944" customFormat="1" ht="42">
      <c r="A428" s="940" t="s">
        <v>2711</v>
      </c>
      <c r="B428" s="940" t="s">
        <v>2712</v>
      </c>
      <c r="C428" s="940" t="s">
        <v>2751</v>
      </c>
      <c r="D428" s="941">
        <v>46253</v>
      </c>
      <c r="E428" s="940" t="s">
        <v>2752</v>
      </c>
      <c r="F428" s="945">
        <v>29.852</v>
      </c>
      <c r="G428" s="940">
        <v>285.947</v>
      </c>
      <c r="H428" s="942">
        <v>8536.0898440000001</v>
      </c>
      <c r="I428" s="943"/>
      <c r="K428" s="1112"/>
      <c r="L428" s="1112"/>
    </row>
    <row r="429" spans="1:12" s="944" customFormat="1" ht="42">
      <c r="A429" s="940" t="s">
        <v>2711</v>
      </c>
      <c r="B429" s="940" t="s">
        <v>2712</v>
      </c>
      <c r="C429" s="940" t="s">
        <v>2753</v>
      </c>
      <c r="D429" s="941">
        <v>46256</v>
      </c>
      <c r="E429" s="940" t="s">
        <v>2754</v>
      </c>
      <c r="F429" s="945">
        <v>29.852</v>
      </c>
      <c r="G429" s="940">
        <v>2369.9499999999998</v>
      </c>
      <c r="H429" s="942">
        <v>70747.747399999993</v>
      </c>
      <c r="I429" s="943"/>
      <c r="K429" s="1112"/>
      <c r="L429" s="1112"/>
    </row>
    <row r="430" spans="1:12" s="944" customFormat="1" ht="42">
      <c r="A430" s="940" t="s">
        <v>2711</v>
      </c>
      <c r="B430" s="940" t="s">
        <v>2712</v>
      </c>
      <c r="C430" s="940" t="s">
        <v>2755</v>
      </c>
      <c r="D430" s="941">
        <v>46256</v>
      </c>
      <c r="E430" s="940" t="s">
        <v>2756</v>
      </c>
      <c r="F430" s="945">
        <v>29.852</v>
      </c>
      <c r="G430" s="940">
        <v>576.02499999999998</v>
      </c>
      <c r="H430" s="942">
        <v>17195.498299999999</v>
      </c>
      <c r="I430" s="943"/>
      <c r="K430" s="1112"/>
      <c r="L430" s="1112"/>
    </row>
    <row r="431" spans="1:12" s="944" customFormat="1" ht="42">
      <c r="A431" s="940" t="s">
        <v>2711</v>
      </c>
      <c r="B431" s="940" t="s">
        <v>2712</v>
      </c>
      <c r="C431" s="940" t="s">
        <v>2757</v>
      </c>
      <c r="D431" s="941">
        <v>46263</v>
      </c>
      <c r="E431" s="940" t="s">
        <v>2758</v>
      </c>
      <c r="F431" s="945">
        <v>29.852</v>
      </c>
      <c r="G431" s="940">
        <v>3832.201</v>
      </c>
      <c r="H431" s="942">
        <v>114398.864252</v>
      </c>
      <c r="I431" s="943"/>
      <c r="K431" s="1112"/>
      <c r="L431" s="1112"/>
    </row>
    <row r="432" spans="1:12" s="944" customFormat="1" ht="42">
      <c r="A432" s="940" t="s">
        <v>2711</v>
      </c>
      <c r="B432" s="940" t="s">
        <v>2712</v>
      </c>
      <c r="C432" s="940" t="s">
        <v>2759</v>
      </c>
      <c r="D432" s="941">
        <v>46264</v>
      </c>
      <c r="E432" s="940" t="s">
        <v>2760</v>
      </c>
      <c r="F432" s="945">
        <v>29.852</v>
      </c>
      <c r="G432" s="940">
        <v>1122.0719999999999</v>
      </c>
      <c r="H432" s="942">
        <v>33496.093343999994</v>
      </c>
      <c r="I432" s="943"/>
      <c r="K432" s="1112"/>
      <c r="L432" s="1112"/>
    </row>
    <row r="433" spans="1:12" s="944" customFormat="1" ht="42">
      <c r="A433" s="940" t="s">
        <v>2711</v>
      </c>
      <c r="B433" s="940" t="s">
        <v>2712</v>
      </c>
      <c r="C433" s="940" t="s">
        <v>2761</v>
      </c>
      <c r="D433" s="941">
        <v>46274</v>
      </c>
      <c r="E433" s="940" t="s">
        <v>2762</v>
      </c>
      <c r="F433" s="945">
        <v>29.852</v>
      </c>
      <c r="G433" s="940">
        <v>2753.2449999999999</v>
      </c>
      <c r="H433" s="942">
        <v>82189.869739999995</v>
      </c>
      <c r="I433" s="943"/>
      <c r="K433" s="1112"/>
      <c r="L433" s="1112"/>
    </row>
    <row r="434" spans="1:12" s="944" customFormat="1" ht="42">
      <c r="A434" s="940" t="s">
        <v>2711</v>
      </c>
      <c r="B434" s="940" t="s">
        <v>2712</v>
      </c>
      <c r="C434" s="940" t="s">
        <v>6066</v>
      </c>
      <c r="D434" s="941">
        <v>46291</v>
      </c>
      <c r="E434" s="940" t="s">
        <v>6067</v>
      </c>
      <c r="F434" s="945">
        <v>29.852</v>
      </c>
      <c r="G434" s="940">
        <v>1152.9870000000001</v>
      </c>
      <c r="H434" s="942">
        <v>34418.967924000004</v>
      </c>
      <c r="I434" s="943"/>
      <c r="K434" s="1112"/>
      <c r="L434" s="1112"/>
    </row>
    <row r="435" spans="1:12" s="944" customFormat="1" ht="42">
      <c r="A435" s="940" t="s">
        <v>2711</v>
      </c>
      <c r="B435" s="940" t="s">
        <v>2712</v>
      </c>
      <c r="C435" s="940" t="s">
        <v>6068</v>
      </c>
      <c r="D435" s="941">
        <v>46291</v>
      </c>
      <c r="E435" s="940" t="s">
        <v>6069</v>
      </c>
      <c r="F435" s="945">
        <v>29.852</v>
      </c>
      <c r="G435" s="940">
        <v>2697.3409999999999</v>
      </c>
      <c r="H435" s="942">
        <v>80521.023531999992</v>
      </c>
      <c r="I435" s="943"/>
      <c r="K435" s="1112"/>
      <c r="L435" s="1112"/>
    </row>
    <row r="436" spans="1:12" s="944" customFormat="1" ht="42">
      <c r="A436" s="940" t="s">
        <v>2711</v>
      </c>
      <c r="B436" s="940" t="s">
        <v>2712</v>
      </c>
      <c r="C436" s="940" t="s">
        <v>6207</v>
      </c>
      <c r="D436" s="941">
        <v>46293</v>
      </c>
      <c r="E436" s="940" t="s">
        <v>6208</v>
      </c>
      <c r="F436" s="945">
        <v>29.852</v>
      </c>
      <c r="G436" s="940">
        <v>502.33499999999998</v>
      </c>
      <c r="H436" s="942">
        <v>14995.70442</v>
      </c>
      <c r="I436" s="943"/>
      <c r="K436" s="1112"/>
      <c r="L436" s="1112"/>
    </row>
    <row r="437" spans="1:12" s="944" customFormat="1" ht="42">
      <c r="A437" s="940" t="s">
        <v>2711</v>
      </c>
      <c r="B437" s="940" t="s">
        <v>2712</v>
      </c>
      <c r="C437" s="940" t="s">
        <v>6209</v>
      </c>
      <c r="D437" s="941">
        <v>46295</v>
      </c>
      <c r="E437" s="940" t="s">
        <v>6210</v>
      </c>
      <c r="F437" s="945">
        <v>29.852</v>
      </c>
      <c r="G437" s="940">
        <v>1743.2670000000001</v>
      </c>
      <c r="H437" s="942">
        <v>52040.006484000005</v>
      </c>
      <c r="I437" s="943"/>
      <c r="K437" s="1112"/>
      <c r="L437" s="1112"/>
    </row>
    <row r="438" spans="1:12" s="944" customFormat="1" ht="42">
      <c r="A438" s="940" t="s">
        <v>2711</v>
      </c>
      <c r="B438" s="940" t="s">
        <v>2712</v>
      </c>
      <c r="C438" s="940" t="s">
        <v>6211</v>
      </c>
      <c r="D438" s="941">
        <v>46298</v>
      </c>
      <c r="E438" s="940" t="s">
        <v>6212</v>
      </c>
      <c r="F438" s="945">
        <v>29.852</v>
      </c>
      <c r="G438" s="940">
        <v>2484.348</v>
      </c>
      <c r="H438" s="942">
        <v>74162.756496000002</v>
      </c>
      <c r="I438" s="943"/>
      <c r="K438" s="1112"/>
      <c r="L438" s="1112"/>
    </row>
    <row r="439" spans="1:12" s="944" customFormat="1" ht="42">
      <c r="A439" s="940" t="s">
        <v>2711</v>
      </c>
      <c r="B439" s="940" t="s">
        <v>2712</v>
      </c>
      <c r="C439" s="940" t="s">
        <v>6213</v>
      </c>
      <c r="D439" s="941">
        <v>46298</v>
      </c>
      <c r="E439" s="940" t="s">
        <v>6214</v>
      </c>
      <c r="F439" s="945">
        <v>29.852</v>
      </c>
      <c r="G439" s="940">
        <v>3255.8449999999998</v>
      </c>
      <c r="H439" s="942">
        <v>97193.484939999995</v>
      </c>
      <c r="I439" s="943"/>
      <c r="K439" s="1112"/>
      <c r="L439" s="1112"/>
    </row>
    <row r="440" spans="1:12" s="944" customFormat="1" ht="42">
      <c r="A440" s="940" t="s">
        <v>2711</v>
      </c>
      <c r="B440" s="940" t="s">
        <v>2712</v>
      </c>
      <c r="C440" s="940" t="s">
        <v>6215</v>
      </c>
      <c r="D440" s="941">
        <v>46298</v>
      </c>
      <c r="E440" s="940" t="s">
        <v>6216</v>
      </c>
      <c r="F440" s="945">
        <v>29.852</v>
      </c>
      <c r="G440" s="940">
        <v>1975.568</v>
      </c>
      <c r="H440" s="942">
        <v>58974.655936000003</v>
      </c>
      <c r="I440" s="943"/>
      <c r="K440" s="1112"/>
      <c r="L440" s="1112"/>
    </row>
    <row r="441" spans="1:12" s="944" customFormat="1" ht="42">
      <c r="A441" s="940" t="s">
        <v>1819</v>
      </c>
      <c r="B441" s="940" t="s">
        <v>1820</v>
      </c>
      <c r="C441" s="940" t="s">
        <v>2763</v>
      </c>
      <c r="D441" s="941">
        <v>46155</v>
      </c>
      <c r="E441" s="940" t="s">
        <v>2764</v>
      </c>
      <c r="F441" s="945">
        <v>86.921999999999997</v>
      </c>
      <c r="G441" s="940">
        <v>1227.0558000000001</v>
      </c>
      <c r="H441" s="942">
        <v>106658.14424760001</v>
      </c>
      <c r="I441" s="943"/>
      <c r="K441" s="1112"/>
      <c r="L441" s="1112"/>
    </row>
    <row r="442" spans="1:12" s="944" customFormat="1" ht="42">
      <c r="A442" s="940" t="s">
        <v>1819</v>
      </c>
      <c r="B442" s="940" t="s">
        <v>1820</v>
      </c>
      <c r="C442" s="940" t="s">
        <v>2765</v>
      </c>
      <c r="D442" s="941">
        <v>46156</v>
      </c>
      <c r="E442" s="940" t="s">
        <v>2766</v>
      </c>
      <c r="F442" s="945">
        <v>86.921999999999997</v>
      </c>
      <c r="G442" s="940">
        <v>671.68940000000009</v>
      </c>
      <c r="H442" s="942">
        <v>58384.586026800003</v>
      </c>
      <c r="I442" s="943"/>
      <c r="K442" s="1112"/>
      <c r="L442" s="1112"/>
    </row>
    <row r="443" spans="1:12" s="944" customFormat="1" ht="42">
      <c r="A443" s="940" t="s">
        <v>1819</v>
      </c>
      <c r="B443" s="940" t="s">
        <v>1820</v>
      </c>
      <c r="C443" s="940" t="s">
        <v>2767</v>
      </c>
      <c r="D443" s="941">
        <v>46159</v>
      </c>
      <c r="E443" s="940" t="s">
        <v>2768</v>
      </c>
      <c r="F443" s="945">
        <v>86.921999999999997</v>
      </c>
      <c r="G443" s="940">
        <v>1266.5290000000002</v>
      </c>
      <c r="H443" s="942">
        <v>110089.23373800001</v>
      </c>
      <c r="I443" s="943"/>
      <c r="K443" s="1112"/>
      <c r="L443" s="1112"/>
    </row>
    <row r="444" spans="1:12" s="944" customFormat="1" ht="42">
      <c r="A444" s="940" t="s">
        <v>1819</v>
      </c>
      <c r="B444" s="940" t="s">
        <v>1820</v>
      </c>
      <c r="C444" s="940" t="s">
        <v>2769</v>
      </c>
      <c r="D444" s="941">
        <v>46162</v>
      </c>
      <c r="E444" s="940" t="s">
        <v>2770</v>
      </c>
      <c r="F444" s="945">
        <v>86.921999999999997</v>
      </c>
      <c r="G444" s="940">
        <v>737.89560000000006</v>
      </c>
      <c r="H444" s="942">
        <v>64139.361343200006</v>
      </c>
      <c r="I444" s="943"/>
      <c r="K444" s="1112"/>
      <c r="L444" s="1112"/>
    </row>
    <row r="445" spans="1:12" s="944" customFormat="1" ht="42">
      <c r="A445" s="940" t="s">
        <v>1819</v>
      </c>
      <c r="B445" s="940" t="s">
        <v>1820</v>
      </c>
      <c r="C445" s="940" t="s">
        <v>2771</v>
      </c>
      <c r="D445" s="941">
        <v>46165</v>
      </c>
      <c r="E445" s="940" t="s">
        <v>2772</v>
      </c>
      <c r="F445" s="945">
        <v>86.921999999999997</v>
      </c>
      <c r="G445" s="940">
        <v>773.29920000000004</v>
      </c>
      <c r="H445" s="942">
        <v>67216.713062399998</v>
      </c>
      <c r="I445" s="943"/>
      <c r="K445" s="1112"/>
      <c r="L445" s="1112"/>
    </row>
    <row r="446" spans="1:12" s="944" customFormat="1" ht="42">
      <c r="A446" s="940" t="s">
        <v>1819</v>
      </c>
      <c r="B446" s="940" t="s">
        <v>1820</v>
      </c>
      <c r="C446" s="940" t="s">
        <v>2773</v>
      </c>
      <c r="D446" s="941">
        <v>46181</v>
      </c>
      <c r="E446" s="940" t="s">
        <v>2774</v>
      </c>
      <c r="F446" s="945">
        <v>86.921999999999997</v>
      </c>
      <c r="G446" s="940">
        <v>1140</v>
      </c>
      <c r="H446" s="942">
        <v>99091.08</v>
      </c>
      <c r="I446" s="943"/>
      <c r="K446" s="1112"/>
      <c r="L446" s="1112"/>
    </row>
    <row r="447" spans="1:12" s="944" customFormat="1" ht="42">
      <c r="A447" s="940" t="s">
        <v>1819</v>
      </c>
      <c r="B447" s="940" t="s">
        <v>1820</v>
      </c>
      <c r="C447" s="940" t="s">
        <v>2775</v>
      </c>
      <c r="D447" s="941">
        <v>46182</v>
      </c>
      <c r="E447" s="940" t="s">
        <v>2776</v>
      </c>
      <c r="F447" s="945">
        <v>86.921999999999997</v>
      </c>
      <c r="G447" s="940">
        <v>1140</v>
      </c>
      <c r="H447" s="942">
        <v>99091.08</v>
      </c>
      <c r="I447" s="943"/>
      <c r="K447" s="1112"/>
      <c r="L447" s="1112"/>
    </row>
    <row r="448" spans="1:12" s="944" customFormat="1" ht="42">
      <c r="A448" s="940" t="s">
        <v>1819</v>
      </c>
      <c r="B448" s="940" t="s">
        <v>1820</v>
      </c>
      <c r="C448" s="940" t="s">
        <v>2777</v>
      </c>
      <c r="D448" s="941">
        <v>46196</v>
      </c>
      <c r="E448" s="940" t="s">
        <v>2778</v>
      </c>
      <c r="F448" s="945">
        <v>86.921999999999997</v>
      </c>
      <c r="G448" s="940">
        <v>1800</v>
      </c>
      <c r="H448" s="942">
        <v>156459.6</v>
      </c>
      <c r="I448" s="943"/>
      <c r="K448" s="1112"/>
      <c r="L448" s="1112"/>
    </row>
    <row r="449" spans="1:12" s="944" customFormat="1" ht="42">
      <c r="A449" s="940" t="s">
        <v>1819</v>
      </c>
      <c r="B449" s="940" t="s">
        <v>1820</v>
      </c>
      <c r="C449" s="940" t="s">
        <v>2779</v>
      </c>
      <c r="D449" s="941">
        <v>46201</v>
      </c>
      <c r="E449" s="940" t="s">
        <v>2780</v>
      </c>
      <c r="F449" s="945">
        <v>86.921999999999997</v>
      </c>
      <c r="G449" s="940">
        <v>1266.5540000000001</v>
      </c>
      <c r="H449" s="942">
        <v>110091.40678800001</v>
      </c>
      <c r="I449" s="943"/>
      <c r="K449" s="1112"/>
      <c r="L449" s="1112"/>
    </row>
    <row r="450" spans="1:12" s="944" customFormat="1" ht="63">
      <c r="A450" s="940" t="s">
        <v>1819</v>
      </c>
      <c r="B450" s="940" t="s">
        <v>1820</v>
      </c>
      <c r="C450" s="940" t="s">
        <v>2781</v>
      </c>
      <c r="D450" s="941">
        <v>46203</v>
      </c>
      <c r="E450" s="940" t="s">
        <v>2782</v>
      </c>
      <c r="F450" s="945">
        <v>86.921999999999997</v>
      </c>
      <c r="G450" s="940">
        <v>457.53400000000005</v>
      </c>
      <c r="H450" s="942">
        <v>39769.770348000005</v>
      </c>
      <c r="I450" s="943"/>
      <c r="K450" s="1112"/>
      <c r="L450" s="1112"/>
    </row>
    <row r="451" spans="1:12" s="944" customFormat="1" ht="42">
      <c r="A451" s="940" t="s">
        <v>1819</v>
      </c>
      <c r="B451" s="940" t="s">
        <v>1820</v>
      </c>
      <c r="C451" s="940" t="s">
        <v>2783</v>
      </c>
      <c r="D451" s="941">
        <v>46212</v>
      </c>
      <c r="E451" s="940" t="s">
        <v>2784</v>
      </c>
      <c r="F451" s="945">
        <v>86.921999999999997</v>
      </c>
      <c r="G451" s="940">
        <v>942.65000000000009</v>
      </c>
      <c r="H451" s="942">
        <v>81937.023300000001</v>
      </c>
      <c r="I451" s="943"/>
      <c r="K451" s="1112"/>
      <c r="L451" s="1112"/>
    </row>
    <row r="452" spans="1:12" s="944" customFormat="1" ht="42">
      <c r="A452" s="940" t="s">
        <v>1819</v>
      </c>
      <c r="B452" s="940" t="s">
        <v>1820</v>
      </c>
      <c r="C452" s="940" t="s">
        <v>2785</v>
      </c>
      <c r="D452" s="941">
        <v>46217</v>
      </c>
      <c r="E452" s="940" t="s">
        <v>2786</v>
      </c>
      <c r="F452" s="945">
        <v>86.921999999999997</v>
      </c>
      <c r="G452" s="940">
        <v>365.10200000000003</v>
      </c>
      <c r="H452" s="942">
        <v>31735.396044000001</v>
      </c>
      <c r="I452" s="943"/>
      <c r="K452" s="1112"/>
      <c r="L452" s="1112"/>
    </row>
    <row r="453" spans="1:12" s="944" customFormat="1" ht="42">
      <c r="A453" s="940" t="s">
        <v>1819</v>
      </c>
      <c r="B453" s="940" t="s">
        <v>1820</v>
      </c>
      <c r="C453" s="940" t="s">
        <v>2787</v>
      </c>
      <c r="D453" s="941">
        <v>46221</v>
      </c>
      <c r="E453" s="940" t="s">
        <v>2788</v>
      </c>
      <c r="F453" s="945">
        <v>86.921999999999997</v>
      </c>
      <c r="G453" s="940">
        <v>1077.588</v>
      </c>
      <c r="H453" s="942">
        <v>93666.104135999994</v>
      </c>
      <c r="I453" s="943"/>
      <c r="K453" s="1112"/>
      <c r="L453" s="1112"/>
    </row>
    <row r="454" spans="1:12" s="944" customFormat="1" ht="42">
      <c r="A454" s="940" t="s">
        <v>1819</v>
      </c>
      <c r="B454" s="940" t="s">
        <v>1820</v>
      </c>
      <c r="C454" s="940" t="s">
        <v>2789</v>
      </c>
      <c r="D454" s="941">
        <v>46229</v>
      </c>
      <c r="E454" s="940" t="s">
        <v>2790</v>
      </c>
      <c r="F454" s="945">
        <v>86.921999999999997</v>
      </c>
      <c r="G454" s="940">
        <v>2020.404</v>
      </c>
      <c r="H454" s="942">
        <v>175617.556488</v>
      </c>
      <c r="I454" s="943"/>
      <c r="K454" s="1112"/>
      <c r="L454" s="1112"/>
    </row>
    <row r="455" spans="1:12" s="944" customFormat="1" ht="42">
      <c r="A455" s="940" t="s">
        <v>1819</v>
      </c>
      <c r="B455" s="940" t="s">
        <v>1820</v>
      </c>
      <c r="C455" s="940" t="s">
        <v>2791</v>
      </c>
      <c r="D455" s="941">
        <v>46252</v>
      </c>
      <c r="E455" s="940" t="s">
        <v>2792</v>
      </c>
      <c r="F455" s="945">
        <v>86.921999999999997</v>
      </c>
      <c r="G455" s="940">
        <v>210.14599999999999</v>
      </c>
      <c r="H455" s="942">
        <v>18266.310611999997</v>
      </c>
      <c r="I455" s="943"/>
      <c r="K455" s="1112"/>
      <c r="L455" s="1112"/>
    </row>
    <row r="456" spans="1:12" s="944" customFormat="1" ht="42">
      <c r="A456" s="940" t="s">
        <v>1819</v>
      </c>
      <c r="B456" s="940" t="s">
        <v>1820</v>
      </c>
      <c r="C456" s="940" t="s">
        <v>2793</v>
      </c>
      <c r="D456" s="941">
        <v>46258</v>
      </c>
      <c r="E456" s="940" t="s">
        <v>2794</v>
      </c>
      <c r="F456" s="945">
        <v>86.921999999999997</v>
      </c>
      <c r="G456" s="940">
        <v>1612.7560000000001</v>
      </c>
      <c r="H456" s="942">
        <v>140183.977032</v>
      </c>
      <c r="I456" s="943"/>
      <c r="K456" s="1112"/>
      <c r="L456" s="1112"/>
    </row>
    <row r="457" spans="1:12" s="944" customFormat="1" ht="42">
      <c r="A457" s="940" t="s">
        <v>1819</v>
      </c>
      <c r="B457" s="940" t="s">
        <v>1820</v>
      </c>
      <c r="C457" s="940" t="s">
        <v>2795</v>
      </c>
      <c r="D457" s="941">
        <v>46259</v>
      </c>
      <c r="E457" s="940" t="s">
        <v>2796</v>
      </c>
      <c r="F457" s="945">
        <v>86.921999999999997</v>
      </c>
      <c r="G457" s="940">
        <v>1419.2739999999999</v>
      </c>
      <c r="H457" s="942">
        <v>123366.13462799999</v>
      </c>
      <c r="I457" s="943"/>
      <c r="K457" s="1112"/>
      <c r="L457" s="1112"/>
    </row>
    <row r="458" spans="1:12" s="944" customFormat="1" ht="42">
      <c r="A458" s="940" t="s">
        <v>1819</v>
      </c>
      <c r="B458" s="940" t="s">
        <v>1820</v>
      </c>
      <c r="C458" s="940" t="s">
        <v>2797</v>
      </c>
      <c r="D458" s="941">
        <v>46263</v>
      </c>
      <c r="E458" s="940" t="s">
        <v>2798</v>
      </c>
      <c r="F458" s="945">
        <v>86.921999999999997</v>
      </c>
      <c r="G458" s="940">
        <v>1347.566</v>
      </c>
      <c r="H458" s="942">
        <v>117133.13185200001</v>
      </c>
      <c r="I458" s="943"/>
      <c r="K458" s="1112"/>
      <c r="L458" s="1112"/>
    </row>
    <row r="459" spans="1:12" s="944" customFormat="1" ht="42">
      <c r="A459" s="940" t="s">
        <v>1819</v>
      </c>
      <c r="B459" s="940" t="s">
        <v>1820</v>
      </c>
      <c r="C459" s="940" t="s">
        <v>1829</v>
      </c>
      <c r="D459" s="941">
        <v>46267</v>
      </c>
      <c r="E459" s="940" t="s">
        <v>1830</v>
      </c>
      <c r="F459" s="945">
        <v>86.921999999999997</v>
      </c>
      <c r="G459" s="940">
        <v>1345.3910000000001</v>
      </c>
      <c r="H459" s="942">
        <v>116944.076502</v>
      </c>
      <c r="I459" s="943"/>
      <c r="K459" s="1112"/>
      <c r="L459" s="1112"/>
    </row>
    <row r="460" spans="1:12" s="944" customFormat="1" ht="42">
      <c r="A460" s="940" t="s">
        <v>1819</v>
      </c>
      <c r="B460" s="940" t="s">
        <v>1820</v>
      </c>
      <c r="C460" s="940" t="s">
        <v>2799</v>
      </c>
      <c r="D460" s="941">
        <v>46273</v>
      </c>
      <c r="E460" s="940" t="s">
        <v>2800</v>
      </c>
      <c r="F460" s="945">
        <v>86.921999999999997</v>
      </c>
      <c r="G460" s="940">
        <v>1519.1320000000001</v>
      </c>
      <c r="H460" s="942">
        <v>132045.99170400001</v>
      </c>
      <c r="I460" s="943"/>
      <c r="K460" s="1112"/>
      <c r="L460" s="1112"/>
    </row>
    <row r="461" spans="1:12" s="944" customFormat="1" ht="42">
      <c r="A461" s="940" t="s">
        <v>1819</v>
      </c>
      <c r="B461" s="940" t="s">
        <v>1820</v>
      </c>
      <c r="C461" s="940" t="s">
        <v>2801</v>
      </c>
      <c r="D461" s="941">
        <v>46279</v>
      </c>
      <c r="E461" s="940" t="s">
        <v>2802</v>
      </c>
      <c r="F461" s="945">
        <v>86.921999999999997</v>
      </c>
      <c r="G461" s="940">
        <v>1413.2909999999999</v>
      </c>
      <c r="H461" s="942">
        <v>122846.08030199999</v>
      </c>
      <c r="I461" s="943"/>
      <c r="K461" s="1112"/>
      <c r="L461" s="1112"/>
    </row>
    <row r="462" spans="1:12" s="944" customFormat="1" ht="42">
      <c r="A462" s="940" t="s">
        <v>1819</v>
      </c>
      <c r="B462" s="940" t="s">
        <v>1820</v>
      </c>
      <c r="C462" s="940" t="s">
        <v>2803</v>
      </c>
      <c r="D462" s="941">
        <v>46279</v>
      </c>
      <c r="E462" s="940" t="s">
        <v>2804</v>
      </c>
      <c r="F462" s="945">
        <v>86.921999999999997</v>
      </c>
      <c r="G462" s="940">
        <v>1394.431</v>
      </c>
      <c r="H462" s="942">
        <v>121206.731382</v>
      </c>
      <c r="I462" s="943"/>
      <c r="K462" s="1112"/>
      <c r="L462" s="1112"/>
    </row>
    <row r="463" spans="1:12" s="944" customFormat="1" ht="42">
      <c r="A463" s="940" t="s">
        <v>1819</v>
      </c>
      <c r="B463" s="940" t="s">
        <v>1820</v>
      </c>
      <c r="C463" s="940" t="s">
        <v>5937</v>
      </c>
      <c r="D463" s="941">
        <v>46285</v>
      </c>
      <c r="E463" s="940" t="s">
        <v>5938</v>
      </c>
      <c r="F463" s="945">
        <v>86.921999999999997</v>
      </c>
      <c r="G463" s="940">
        <v>1150.953</v>
      </c>
      <c r="H463" s="942">
        <v>100043.13666599999</v>
      </c>
      <c r="I463" s="943"/>
      <c r="K463" s="1112"/>
      <c r="L463" s="1112"/>
    </row>
    <row r="464" spans="1:12" s="944" customFormat="1" ht="42">
      <c r="A464" s="940" t="s">
        <v>1819</v>
      </c>
      <c r="B464" s="940" t="s">
        <v>1820</v>
      </c>
      <c r="C464" s="940" t="s">
        <v>6070</v>
      </c>
      <c r="D464" s="941">
        <v>46289</v>
      </c>
      <c r="E464" s="940" t="s">
        <v>6071</v>
      </c>
      <c r="F464" s="945">
        <v>86.921999999999997</v>
      </c>
      <c r="G464" s="940">
        <v>566.37900000000002</v>
      </c>
      <c r="H464" s="942">
        <v>49230.795438000001</v>
      </c>
      <c r="I464" s="943"/>
      <c r="K464" s="1112"/>
      <c r="L464" s="1112"/>
    </row>
    <row r="465" spans="1:12" s="944" customFormat="1" ht="42">
      <c r="A465" s="940" t="s">
        <v>1819</v>
      </c>
      <c r="B465" s="940" t="s">
        <v>1820</v>
      </c>
      <c r="C465" s="940" t="s">
        <v>6072</v>
      </c>
      <c r="D465" s="941">
        <v>46292</v>
      </c>
      <c r="E465" s="940" t="s">
        <v>6073</v>
      </c>
      <c r="F465" s="945">
        <v>86.921999999999997</v>
      </c>
      <c r="G465" s="940">
        <v>768.65800000000002</v>
      </c>
      <c r="H465" s="942">
        <v>66813.290676000004</v>
      </c>
      <c r="I465" s="943"/>
      <c r="K465" s="1112"/>
      <c r="L465" s="1112"/>
    </row>
    <row r="466" spans="1:12" s="944" customFormat="1" ht="42">
      <c r="A466" s="940" t="s">
        <v>1819</v>
      </c>
      <c r="B466" s="940" t="s">
        <v>1820</v>
      </c>
      <c r="C466" s="940" t="s">
        <v>6074</v>
      </c>
      <c r="D466" s="941">
        <v>46292</v>
      </c>
      <c r="E466" s="940" t="s">
        <v>6075</v>
      </c>
      <c r="F466" s="945">
        <v>86.921999999999997</v>
      </c>
      <c r="G466" s="940">
        <v>1519.3869999999999</v>
      </c>
      <c r="H466" s="942">
        <v>132068.15681399999</v>
      </c>
      <c r="I466" s="943"/>
      <c r="K466" s="1112"/>
      <c r="L466" s="1112"/>
    </row>
    <row r="467" spans="1:12" s="944" customFormat="1" ht="42">
      <c r="A467" s="940" t="s">
        <v>1819</v>
      </c>
      <c r="B467" s="940" t="s">
        <v>1820</v>
      </c>
      <c r="C467" s="940" t="s">
        <v>6076</v>
      </c>
      <c r="D467" s="941">
        <v>46292</v>
      </c>
      <c r="E467" s="940" t="s">
        <v>6077</v>
      </c>
      <c r="F467" s="945">
        <v>86.921999999999997</v>
      </c>
      <c r="G467" s="940">
        <v>30.126000000000001</v>
      </c>
      <c r="H467" s="942">
        <v>2618.6121720000001</v>
      </c>
      <c r="I467" s="943"/>
      <c r="K467" s="1112"/>
      <c r="L467" s="1112"/>
    </row>
    <row r="468" spans="1:12" s="944" customFormat="1" ht="63">
      <c r="A468" s="940" t="s">
        <v>1819</v>
      </c>
      <c r="B468" s="940" t="s">
        <v>1820</v>
      </c>
      <c r="C468" s="940" t="s">
        <v>6217</v>
      </c>
      <c r="D468" s="941">
        <v>46295</v>
      </c>
      <c r="E468" s="940" t="s">
        <v>6218</v>
      </c>
      <c r="F468" s="945">
        <v>86.921999999999997</v>
      </c>
      <c r="G468" s="940">
        <v>499.262</v>
      </c>
      <c r="H468" s="942">
        <v>43396.851563999997</v>
      </c>
      <c r="I468" s="943"/>
      <c r="K468" s="1112"/>
      <c r="L468" s="1112"/>
    </row>
    <row r="469" spans="1:12" s="944" customFormat="1" ht="63">
      <c r="A469" s="940" t="s">
        <v>1091</v>
      </c>
      <c r="B469" s="940" t="s">
        <v>1831</v>
      </c>
      <c r="C469" s="940" t="s">
        <v>2805</v>
      </c>
      <c r="D469" s="941">
        <v>46173</v>
      </c>
      <c r="E469" s="940" t="s">
        <v>2806</v>
      </c>
      <c r="F469" s="945">
        <v>549.62800000000004</v>
      </c>
      <c r="G469" s="940">
        <v>1308.2752499999999</v>
      </c>
      <c r="H469" s="942">
        <v>719064.70910700003</v>
      </c>
      <c r="I469" s="943"/>
      <c r="K469" s="1112"/>
      <c r="L469" s="1112"/>
    </row>
    <row r="470" spans="1:12" s="944" customFormat="1" ht="63">
      <c r="A470" s="940" t="s">
        <v>1091</v>
      </c>
      <c r="B470" s="940" t="s">
        <v>1831</v>
      </c>
      <c r="C470" s="940" t="s">
        <v>2807</v>
      </c>
      <c r="D470" s="941">
        <v>46183</v>
      </c>
      <c r="E470" s="940" t="s">
        <v>2808</v>
      </c>
      <c r="F470" s="945">
        <v>549.62800000000004</v>
      </c>
      <c r="G470" s="940">
        <v>1196.89725</v>
      </c>
      <c r="H470" s="942">
        <v>657848.24172300007</v>
      </c>
      <c r="I470" s="943"/>
      <c r="K470" s="1112"/>
      <c r="L470" s="1112"/>
    </row>
    <row r="471" spans="1:12" s="944" customFormat="1" ht="84">
      <c r="A471" s="940" t="s">
        <v>1091</v>
      </c>
      <c r="B471" s="940" t="s">
        <v>1831</v>
      </c>
      <c r="C471" s="940" t="s">
        <v>2809</v>
      </c>
      <c r="D471" s="941">
        <v>46184</v>
      </c>
      <c r="E471" s="940" t="s">
        <v>2810</v>
      </c>
      <c r="F471" s="945">
        <v>549.62800000000004</v>
      </c>
      <c r="G471" s="940">
        <v>259.88200000000001</v>
      </c>
      <c r="H471" s="942">
        <v>142838.42389600002</v>
      </c>
      <c r="I471" s="943"/>
      <c r="K471" s="1112"/>
      <c r="L471" s="1112"/>
    </row>
    <row r="472" spans="1:12" s="944" customFormat="1" ht="63">
      <c r="A472" s="940" t="s">
        <v>1091</v>
      </c>
      <c r="B472" s="940" t="s">
        <v>1831</v>
      </c>
      <c r="C472" s="940" t="s">
        <v>2811</v>
      </c>
      <c r="D472" s="941">
        <v>46195</v>
      </c>
      <c r="E472" s="940" t="s">
        <v>2812</v>
      </c>
      <c r="F472" s="945">
        <v>549.62800000000004</v>
      </c>
      <c r="G472" s="940">
        <v>781.875</v>
      </c>
      <c r="H472" s="942">
        <v>429740.39250000002</v>
      </c>
      <c r="I472" s="943"/>
      <c r="K472" s="1112"/>
      <c r="L472" s="1112"/>
    </row>
    <row r="473" spans="1:12" s="944" customFormat="1" ht="63">
      <c r="A473" s="940" t="s">
        <v>1091</v>
      </c>
      <c r="B473" s="940" t="s">
        <v>1831</v>
      </c>
      <c r="C473" s="940" t="s">
        <v>2813</v>
      </c>
      <c r="D473" s="941">
        <v>46195</v>
      </c>
      <c r="E473" s="940" t="s">
        <v>2814</v>
      </c>
      <c r="F473" s="945">
        <v>549.62800000000004</v>
      </c>
      <c r="G473" s="940">
        <v>377.75700000000001</v>
      </c>
      <c r="H473" s="942">
        <v>207625.82439600001</v>
      </c>
      <c r="I473" s="943"/>
      <c r="K473" s="1112"/>
      <c r="L473" s="1112"/>
    </row>
    <row r="474" spans="1:12" s="944" customFormat="1" ht="63">
      <c r="A474" s="940" t="s">
        <v>1091</v>
      </c>
      <c r="B474" s="940" t="s">
        <v>1831</v>
      </c>
      <c r="C474" s="940" t="s">
        <v>2815</v>
      </c>
      <c r="D474" s="941">
        <v>46207</v>
      </c>
      <c r="E474" s="940" t="s">
        <v>2816</v>
      </c>
      <c r="F474" s="945">
        <v>549.62800000000004</v>
      </c>
      <c r="G474" s="940">
        <v>617.48624999999993</v>
      </c>
      <c r="H474" s="942">
        <v>339387.73261499999</v>
      </c>
      <c r="I474" s="943"/>
      <c r="K474" s="1112"/>
      <c r="L474" s="1112"/>
    </row>
    <row r="475" spans="1:12" s="944" customFormat="1" ht="63">
      <c r="A475" s="940" t="s">
        <v>1091</v>
      </c>
      <c r="B475" s="940" t="s">
        <v>1831</v>
      </c>
      <c r="C475" s="940" t="s">
        <v>2817</v>
      </c>
      <c r="D475" s="941">
        <v>46212</v>
      </c>
      <c r="E475" s="940" t="s">
        <v>2818</v>
      </c>
      <c r="F475" s="945">
        <v>549.62800000000004</v>
      </c>
      <c r="G475" s="940">
        <v>1002.7094999999999</v>
      </c>
      <c r="H475" s="942">
        <v>551117.21706599998</v>
      </c>
      <c r="I475" s="943"/>
      <c r="K475" s="1112"/>
      <c r="L475" s="1112"/>
    </row>
    <row r="476" spans="1:12" s="944" customFormat="1" ht="63">
      <c r="A476" s="940" t="s">
        <v>1091</v>
      </c>
      <c r="B476" s="940" t="s">
        <v>1831</v>
      </c>
      <c r="C476" s="940" t="s">
        <v>2819</v>
      </c>
      <c r="D476" s="941">
        <v>46212</v>
      </c>
      <c r="E476" s="940" t="s">
        <v>2820</v>
      </c>
      <c r="F476" s="945">
        <v>549.62800000000004</v>
      </c>
      <c r="G476" s="940">
        <v>267.67124999999999</v>
      </c>
      <c r="H476" s="942">
        <v>147119.61379500001</v>
      </c>
      <c r="I476" s="943"/>
      <c r="K476" s="1112"/>
      <c r="L476" s="1112"/>
    </row>
    <row r="477" spans="1:12" s="944" customFormat="1" ht="63">
      <c r="A477" s="940" t="s">
        <v>1091</v>
      </c>
      <c r="B477" s="940" t="s">
        <v>1831</v>
      </c>
      <c r="C477" s="940" t="s">
        <v>2821</v>
      </c>
      <c r="D477" s="941">
        <v>46212</v>
      </c>
      <c r="E477" s="940" t="s">
        <v>2822</v>
      </c>
      <c r="F477" s="945">
        <v>549.62800000000004</v>
      </c>
      <c r="G477" s="940">
        <v>133.70400000000001</v>
      </c>
      <c r="H477" s="942">
        <v>73487.462112000008</v>
      </c>
      <c r="I477" s="943"/>
      <c r="K477" s="1112"/>
      <c r="L477" s="1112"/>
    </row>
    <row r="478" spans="1:12" s="944" customFormat="1" ht="63">
      <c r="A478" s="940" t="s">
        <v>1091</v>
      </c>
      <c r="B478" s="940" t="s">
        <v>1831</v>
      </c>
      <c r="C478" s="940" t="s">
        <v>2823</v>
      </c>
      <c r="D478" s="941">
        <v>46214</v>
      </c>
      <c r="E478" s="940" t="s">
        <v>2824</v>
      </c>
      <c r="F478" s="945">
        <v>549.62800000000004</v>
      </c>
      <c r="G478" s="940">
        <v>267.67124999999999</v>
      </c>
      <c r="H478" s="942">
        <v>147119.61379500001</v>
      </c>
      <c r="I478" s="943"/>
      <c r="K478" s="1112"/>
      <c r="L478" s="1112"/>
    </row>
    <row r="479" spans="1:12" s="944" customFormat="1" ht="63">
      <c r="A479" s="940" t="s">
        <v>1091</v>
      </c>
      <c r="B479" s="940" t="s">
        <v>1831</v>
      </c>
      <c r="C479" s="940" t="s">
        <v>2825</v>
      </c>
      <c r="D479" s="941">
        <v>46218</v>
      </c>
      <c r="E479" s="940" t="s">
        <v>2826</v>
      </c>
      <c r="F479" s="945">
        <v>549.62800000000004</v>
      </c>
      <c r="G479" s="940">
        <v>136.91325000000001</v>
      </c>
      <c r="H479" s="942">
        <v>75251.355771000002</v>
      </c>
      <c r="I479" s="943"/>
      <c r="K479" s="1112"/>
      <c r="L479" s="1112"/>
    </row>
    <row r="480" spans="1:12" s="944" customFormat="1" ht="63">
      <c r="A480" s="940" t="s">
        <v>1091</v>
      </c>
      <c r="B480" s="940" t="s">
        <v>1831</v>
      </c>
      <c r="C480" s="940" t="s">
        <v>2827</v>
      </c>
      <c r="D480" s="941">
        <v>46222</v>
      </c>
      <c r="E480" s="940" t="s">
        <v>2828</v>
      </c>
      <c r="F480" s="945">
        <v>549.62800000000004</v>
      </c>
      <c r="G480" s="940">
        <v>268.88099999999997</v>
      </c>
      <c r="H480" s="942">
        <v>147784.52626799999</v>
      </c>
      <c r="I480" s="943"/>
      <c r="K480" s="1112"/>
      <c r="L480" s="1112"/>
    </row>
    <row r="481" spans="1:12" s="944" customFormat="1" ht="63">
      <c r="A481" s="940" t="s">
        <v>1091</v>
      </c>
      <c r="B481" s="940" t="s">
        <v>1831</v>
      </c>
      <c r="C481" s="940" t="s">
        <v>2829</v>
      </c>
      <c r="D481" s="941">
        <v>46228</v>
      </c>
      <c r="E481" s="940" t="s">
        <v>2830</v>
      </c>
      <c r="F481" s="945">
        <v>549.62800000000004</v>
      </c>
      <c r="G481" s="940">
        <v>221.196</v>
      </c>
      <c r="H481" s="942">
        <v>121575.51508800001</v>
      </c>
      <c r="I481" s="943"/>
      <c r="K481" s="1112"/>
      <c r="L481" s="1112"/>
    </row>
    <row r="482" spans="1:12" s="944" customFormat="1" ht="63">
      <c r="A482" s="940" t="s">
        <v>1091</v>
      </c>
      <c r="B482" s="940" t="s">
        <v>1831</v>
      </c>
      <c r="C482" s="940" t="s">
        <v>2831</v>
      </c>
      <c r="D482" s="941">
        <v>46230</v>
      </c>
      <c r="E482" s="940" t="s">
        <v>2832</v>
      </c>
      <c r="F482" s="945">
        <v>549.62800000000004</v>
      </c>
      <c r="G482" s="940">
        <v>348.89400000000001</v>
      </c>
      <c r="H482" s="942">
        <v>191761.91143200002</v>
      </c>
      <c r="I482" s="943"/>
      <c r="K482" s="1112"/>
      <c r="L482" s="1112"/>
    </row>
    <row r="483" spans="1:12" s="944" customFormat="1" ht="63">
      <c r="A483" s="940" t="s">
        <v>1091</v>
      </c>
      <c r="B483" s="940" t="s">
        <v>1831</v>
      </c>
      <c r="C483" s="940" t="s">
        <v>2833</v>
      </c>
      <c r="D483" s="941">
        <v>46231</v>
      </c>
      <c r="E483" s="940" t="s">
        <v>2834</v>
      </c>
      <c r="F483" s="945">
        <v>549.62800000000004</v>
      </c>
      <c r="G483" s="940">
        <v>415.41300000000001</v>
      </c>
      <c r="H483" s="942">
        <v>228322.61636400002</v>
      </c>
      <c r="I483" s="943"/>
      <c r="K483" s="1112"/>
      <c r="L483" s="1112"/>
    </row>
    <row r="484" spans="1:12" s="944" customFormat="1" ht="63">
      <c r="A484" s="940" t="s">
        <v>1091</v>
      </c>
      <c r="B484" s="940" t="s">
        <v>1831</v>
      </c>
      <c r="C484" s="940" t="s">
        <v>2835</v>
      </c>
      <c r="D484" s="941">
        <v>46231</v>
      </c>
      <c r="E484" s="940" t="s">
        <v>2836</v>
      </c>
      <c r="F484" s="945">
        <v>549.62800000000004</v>
      </c>
      <c r="G484" s="940">
        <v>348.89400000000001</v>
      </c>
      <c r="H484" s="942">
        <v>191761.91143200002</v>
      </c>
      <c r="I484" s="943"/>
      <c r="K484" s="1112"/>
      <c r="L484" s="1112"/>
    </row>
    <row r="485" spans="1:12" s="944" customFormat="1" ht="63">
      <c r="A485" s="940" t="s">
        <v>1091</v>
      </c>
      <c r="B485" s="940" t="s">
        <v>1831</v>
      </c>
      <c r="C485" s="940" t="s">
        <v>2837</v>
      </c>
      <c r="D485" s="941">
        <v>46232</v>
      </c>
      <c r="E485" s="940" t="s">
        <v>2838</v>
      </c>
      <c r="F485" s="945">
        <v>549.62800000000004</v>
      </c>
      <c r="G485" s="940">
        <v>415.41300000000001</v>
      </c>
      <c r="H485" s="942">
        <v>228322.61636400002</v>
      </c>
      <c r="I485" s="943"/>
      <c r="K485" s="1112"/>
      <c r="L485" s="1112"/>
    </row>
    <row r="486" spans="1:12" s="944" customFormat="1" ht="63">
      <c r="A486" s="940" t="s">
        <v>1091</v>
      </c>
      <c r="B486" s="940" t="s">
        <v>1831</v>
      </c>
      <c r="C486" s="940" t="s">
        <v>2839</v>
      </c>
      <c r="D486" s="941">
        <v>46238</v>
      </c>
      <c r="E486" s="940" t="s">
        <v>2840</v>
      </c>
      <c r="F486" s="945">
        <v>549.62800000000004</v>
      </c>
      <c r="G486" s="940">
        <v>605.31799999999998</v>
      </c>
      <c r="H486" s="942">
        <v>332699.72170400003</v>
      </c>
      <c r="I486" s="943"/>
      <c r="K486" s="1112"/>
      <c r="L486" s="1112"/>
    </row>
    <row r="487" spans="1:12" s="944" customFormat="1" ht="63">
      <c r="A487" s="940" t="s">
        <v>1091</v>
      </c>
      <c r="B487" s="940" t="s">
        <v>1831</v>
      </c>
      <c r="C487" s="940" t="s">
        <v>2741</v>
      </c>
      <c r="D487" s="941">
        <v>46244</v>
      </c>
      <c r="E487" s="940" t="s">
        <v>2841</v>
      </c>
      <c r="F487" s="945">
        <v>549.62800000000004</v>
      </c>
      <c r="G487" s="940">
        <v>576.87300000000005</v>
      </c>
      <c r="H487" s="942">
        <v>317065.55324400007</v>
      </c>
      <c r="I487" s="943"/>
      <c r="K487" s="1112"/>
      <c r="L487" s="1112"/>
    </row>
    <row r="488" spans="1:12" s="944" customFormat="1" ht="63">
      <c r="A488" s="940" t="s">
        <v>1091</v>
      </c>
      <c r="B488" s="940" t="s">
        <v>1831</v>
      </c>
      <c r="C488" s="940" t="s">
        <v>2842</v>
      </c>
      <c r="D488" s="941">
        <v>46265</v>
      </c>
      <c r="E488" s="940" t="s">
        <v>2843</v>
      </c>
      <c r="F488" s="945">
        <v>549.62800000000004</v>
      </c>
      <c r="G488" s="940">
        <v>659.73900000000003</v>
      </c>
      <c r="H488" s="942">
        <v>362611.02709200006</v>
      </c>
      <c r="I488" s="943"/>
      <c r="K488" s="1112"/>
      <c r="L488" s="1112"/>
    </row>
    <row r="489" spans="1:12" s="944" customFormat="1" ht="63">
      <c r="A489" s="940" t="s">
        <v>1091</v>
      </c>
      <c r="B489" s="940" t="s">
        <v>1831</v>
      </c>
      <c r="C489" s="940" t="s">
        <v>1832</v>
      </c>
      <c r="D489" s="941">
        <v>46267</v>
      </c>
      <c r="E489" s="940" t="s">
        <v>1833</v>
      </c>
      <c r="F489" s="945">
        <v>549.62800000000004</v>
      </c>
      <c r="G489" s="940">
        <v>360.05200000000002</v>
      </c>
      <c r="H489" s="942">
        <v>197894.66065600002</v>
      </c>
      <c r="I489" s="943"/>
      <c r="K489" s="1112"/>
      <c r="L489" s="1112"/>
    </row>
    <row r="490" spans="1:12" s="944" customFormat="1" ht="63">
      <c r="A490" s="940" t="s">
        <v>1091</v>
      </c>
      <c r="B490" s="940" t="s">
        <v>1831</v>
      </c>
      <c r="C490" s="940" t="s">
        <v>1834</v>
      </c>
      <c r="D490" s="941">
        <v>46267</v>
      </c>
      <c r="E490" s="940" t="s">
        <v>1835</v>
      </c>
      <c r="F490" s="945">
        <v>549.62800000000004</v>
      </c>
      <c r="G490" s="940">
        <v>239.48400000000001</v>
      </c>
      <c r="H490" s="942">
        <v>131627.11195200001</v>
      </c>
      <c r="I490" s="943"/>
      <c r="K490" s="1112"/>
      <c r="L490" s="1112"/>
    </row>
    <row r="491" spans="1:12" s="944" customFormat="1" ht="63">
      <c r="A491" s="940" t="s">
        <v>1091</v>
      </c>
      <c r="B491" s="940" t="s">
        <v>1831</v>
      </c>
      <c r="C491" s="940" t="s">
        <v>2844</v>
      </c>
      <c r="D491" s="941">
        <v>46273</v>
      </c>
      <c r="E491" s="940" t="s">
        <v>2845</v>
      </c>
      <c r="F491" s="945">
        <v>549.62800000000004</v>
      </c>
      <c r="G491" s="940">
        <v>1019.7910000000001</v>
      </c>
      <c r="H491" s="942">
        <v>560505.68774800003</v>
      </c>
      <c r="I491" s="943"/>
      <c r="K491" s="1112"/>
      <c r="L491" s="1112"/>
    </row>
    <row r="492" spans="1:12" s="944" customFormat="1" ht="63">
      <c r="A492" s="940" t="s">
        <v>1091</v>
      </c>
      <c r="B492" s="940" t="s">
        <v>1831</v>
      </c>
      <c r="C492" s="940" t="s">
        <v>2846</v>
      </c>
      <c r="D492" s="941">
        <v>46279</v>
      </c>
      <c r="E492" s="940" t="s">
        <v>2847</v>
      </c>
      <c r="F492" s="945">
        <v>549.62800000000004</v>
      </c>
      <c r="G492" s="940">
        <v>628.51599999999996</v>
      </c>
      <c r="H492" s="942">
        <v>345449.99204799999</v>
      </c>
      <c r="I492" s="943"/>
      <c r="K492" s="1112"/>
      <c r="L492" s="1112"/>
    </row>
    <row r="493" spans="1:12" s="944" customFormat="1" ht="63">
      <c r="A493" s="940" t="s">
        <v>1091</v>
      </c>
      <c r="B493" s="940" t="s">
        <v>1831</v>
      </c>
      <c r="C493" s="940" t="s">
        <v>2848</v>
      </c>
      <c r="D493" s="941">
        <v>46279</v>
      </c>
      <c r="E493" s="940" t="s">
        <v>2849</v>
      </c>
      <c r="F493" s="945">
        <v>549.62800000000004</v>
      </c>
      <c r="G493" s="940">
        <v>712.11599999999999</v>
      </c>
      <c r="H493" s="942">
        <v>391398.89284800005</v>
      </c>
      <c r="I493" s="943"/>
      <c r="K493" s="1112"/>
      <c r="L493" s="1112"/>
    </row>
    <row r="494" spans="1:12" s="944" customFormat="1" ht="63">
      <c r="A494" s="940" t="s">
        <v>1091</v>
      </c>
      <c r="B494" s="940" t="s">
        <v>1831</v>
      </c>
      <c r="C494" s="940" t="s">
        <v>2850</v>
      </c>
      <c r="D494" s="941">
        <v>46279</v>
      </c>
      <c r="E494" s="940" t="s">
        <v>2851</v>
      </c>
      <c r="F494" s="945">
        <v>549.62800000000004</v>
      </c>
      <c r="G494" s="940">
        <v>721.40099999999995</v>
      </c>
      <c r="H494" s="942">
        <v>396502.18882799998</v>
      </c>
      <c r="I494" s="943"/>
      <c r="K494" s="1112"/>
      <c r="L494" s="1112"/>
    </row>
    <row r="495" spans="1:12" s="944" customFormat="1" ht="63">
      <c r="A495" s="940" t="s">
        <v>1091</v>
      </c>
      <c r="B495" s="940" t="s">
        <v>1831</v>
      </c>
      <c r="C495" s="940" t="s">
        <v>5939</v>
      </c>
      <c r="D495" s="941">
        <v>46281</v>
      </c>
      <c r="E495" s="940" t="s">
        <v>5940</v>
      </c>
      <c r="F495" s="945">
        <v>549.62800000000004</v>
      </c>
      <c r="G495" s="940">
        <v>714.05</v>
      </c>
      <c r="H495" s="942">
        <v>392461.87339999998</v>
      </c>
      <c r="I495" s="943"/>
      <c r="K495" s="1112"/>
      <c r="L495" s="1112"/>
    </row>
    <row r="496" spans="1:12" s="944" customFormat="1" ht="63">
      <c r="A496" s="940" t="s">
        <v>1091</v>
      </c>
      <c r="B496" s="940" t="s">
        <v>1831</v>
      </c>
      <c r="C496" s="940" t="s">
        <v>5941</v>
      </c>
      <c r="D496" s="941">
        <v>46281</v>
      </c>
      <c r="E496" s="940" t="s">
        <v>5942</v>
      </c>
      <c r="F496" s="945">
        <v>549.62800000000004</v>
      </c>
      <c r="G496" s="940">
        <v>714.05</v>
      </c>
      <c r="H496" s="942">
        <v>392461.87339999998</v>
      </c>
      <c r="I496" s="943"/>
      <c r="K496" s="1112"/>
      <c r="L496" s="1112"/>
    </row>
    <row r="497" spans="1:12" s="944" customFormat="1" ht="63">
      <c r="A497" s="940" t="s">
        <v>1091</v>
      </c>
      <c r="B497" s="940" t="s">
        <v>1831</v>
      </c>
      <c r="C497" s="940" t="s">
        <v>5943</v>
      </c>
      <c r="D497" s="941">
        <v>46286</v>
      </c>
      <c r="E497" s="940" t="s">
        <v>5944</v>
      </c>
      <c r="F497" s="945">
        <v>549.62800000000004</v>
      </c>
      <c r="G497" s="940">
        <v>982.702</v>
      </c>
      <c r="H497" s="942">
        <v>540120.53485599998</v>
      </c>
      <c r="I497" s="943"/>
      <c r="K497" s="1112"/>
      <c r="L497" s="1112"/>
    </row>
    <row r="498" spans="1:12" s="944" customFormat="1" ht="42">
      <c r="A498" s="940" t="s">
        <v>6078</v>
      </c>
      <c r="B498" s="940" t="s">
        <v>6079</v>
      </c>
      <c r="C498" s="940" t="s">
        <v>6080</v>
      </c>
      <c r="D498" s="941">
        <v>46287</v>
      </c>
      <c r="E498" s="940" t="s">
        <v>6081</v>
      </c>
      <c r="F498" s="945">
        <v>75.507999999999996</v>
      </c>
      <c r="G498" s="940">
        <v>857.59</v>
      </c>
      <c r="H498" s="942">
        <v>64754.905719999995</v>
      </c>
      <c r="I498" s="943"/>
      <c r="K498" s="1112"/>
      <c r="L498" s="1112"/>
    </row>
    <row r="499" spans="1:12" s="944" customFormat="1">
      <c r="A499" s="940" t="s">
        <v>6219</v>
      </c>
      <c r="B499" s="940" t="s">
        <v>6220</v>
      </c>
      <c r="C499" s="940"/>
      <c r="D499" s="941"/>
      <c r="E499" s="940"/>
      <c r="F499" s="945">
        <v>338.03</v>
      </c>
      <c r="G499" s="940"/>
      <c r="H499" s="942">
        <v>0</v>
      </c>
      <c r="I499" s="943"/>
      <c r="K499" s="1112"/>
      <c r="L499" s="1112"/>
    </row>
    <row r="500" spans="1:12" s="944" customFormat="1" ht="42">
      <c r="A500" s="940" t="s">
        <v>2852</v>
      </c>
      <c r="B500" s="940" t="s">
        <v>2853</v>
      </c>
      <c r="C500" s="940" t="s">
        <v>2854</v>
      </c>
      <c r="D500" s="941">
        <v>46151</v>
      </c>
      <c r="E500" s="940" t="s">
        <v>2855</v>
      </c>
      <c r="F500" s="945">
        <v>275.69200000000001</v>
      </c>
      <c r="G500" s="940">
        <v>14</v>
      </c>
      <c r="H500" s="942">
        <v>3859.6880000000001</v>
      </c>
      <c r="I500" s="943"/>
      <c r="K500" s="1112"/>
      <c r="L500" s="1112"/>
    </row>
    <row r="501" spans="1:12" s="944" customFormat="1" ht="63">
      <c r="A501" s="940" t="s">
        <v>2852</v>
      </c>
      <c r="B501" s="940" t="s">
        <v>2853</v>
      </c>
      <c r="C501" s="940" t="s">
        <v>6082</v>
      </c>
      <c r="D501" s="941">
        <v>46292</v>
      </c>
      <c r="E501" s="940" t="s">
        <v>6083</v>
      </c>
      <c r="F501" s="945">
        <v>275.69200000000001</v>
      </c>
      <c r="G501" s="940">
        <v>20.5</v>
      </c>
      <c r="H501" s="942">
        <v>5651.6859999999997</v>
      </c>
      <c r="I501" s="943"/>
      <c r="K501" s="1112"/>
      <c r="L501" s="1112"/>
    </row>
    <row r="502" spans="1:12" s="944" customFormat="1" ht="63">
      <c r="A502" s="940" t="s">
        <v>2852</v>
      </c>
      <c r="B502" s="940" t="s">
        <v>2853</v>
      </c>
      <c r="C502" s="940" t="s">
        <v>6084</v>
      </c>
      <c r="D502" s="941">
        <v>46292</v>
      </c>
      <c r="E502" s="940" t="s">
        <v>6085</v>
      </c>
      <c r="F502" s="945">
        <v>275.69200000000001</v>
      </c>
      <c r="G502" s="940">
        <v>35</v>
      </c>
      <c r="H502" s="942">
        <v>9649.2200000000012</v>
      </c>
      <c r="I502" s="943"/>
      <c r="K502" s="1112"/>
      <c r="L502" s="1112"/>
    </row>
    <row r="503" spans="1:12" s="944" customFormat="1" ht="63">
      <c r="A503" s="940" t="s">
        <v>2852</v>
      </c>
      <c r="B503" s="940" t="s">
        <v>2853</v>
      </c>
      <c r="C503" s="940" t="s">
        <v>6221</v>
      </c>
      <c r="D503" s="941">
        <v>46295</v>
      </c>
      <c r="E503" s="940" t="s">
        <v>6222</v>
      </c>
      <c r="F503" s="945">
        <v>568.94399999999996</v>
      </c>
      <c r="G503" s="940">
        <v>4.4000000000000004</v>
      </c>
      <c r="H503" s="942">
        <v>2503.3535999999999</v>
      </c>
      <c r="I503" s="943"/>
      <c r="K503" s="1112"/>
      <c r="L503" s="1112"/>
    </row>
    <row r="504" spans="1:12" s="944" customFormat="1" ht="84">
      <c r="A504" s="940" t="s">
        <v>2856</v>
      </c>
      <c r="B504" s="940" t="s">
        <v>2857</v>
      </c>
      <c r="C504" s="940" t="s">
        <v>2858</v>
      </c>
      <c r="D504" s="941">
        <v>46275</v>
      </c>
      <c r="E504" s="940" t="s">
        <v>2859</v>
      </c>
      <c r="F504" s="945">
        <v>421.44</v>
      </c>
      <c r="G504" s="940">
        <v>62.5</v>
      </c>
      <c r="H504" s="942">
        <v>26340</v>
      </c>
      <c r="I504" s="943"/>
      <c r="K504" s="1112"/>
      <c r="L504" s="1112"/>
    </row>
    <row r="505" spans="1:12" s="944" customFormat="1" ht="63">
      <c r="A505" s="940" t="s">
        <v>2856</v>
      </c>
      <c r="B505" s="940" t="s">
        <v>2857</v>
      </c>
      <c r="C505" s="940" t="s">
        <v>5945</v>
      </c>
      <c r="D505" s="941">
        <v>46281</v>
      </c>
      <c r="E505" s="940" t="s">
        <v>5946</v>
      </c>
      <c r="F505" s="945">
        <v>421.44</v>
      </c>
      <c r="G505" s="940">
        <v>16.149999999999999</v>
      </c>
      <c r="H505" s="942">
        <v>6806.2559999999994</v>
      </c>
      <c r="I505" s="943"/>
      <c r="K505" s="1112"/>
      <c r="L505" s="1112"/>
    </row>
    <row r="506" spans="1:12" s="944" customFormat="1" ht="63">
      <c r="A506" s="940" t="s">
        <v>2856</v>
      </c>
      <c r="B506" s="940" t="s">
        <v>2857</v>
      </c>
      <c r="C506" s="940" t="s">
        <v>6086</v>
      </c>
      <c r="D506" s="941">
        <v>46292</v>
      </c>
      <c r="E506" s="940" t="s">
        <v>6087</v>
      </c>
      <c r="F506" s="945">
        <v>421.44</v>
      </c>
      <c r="G506" s="940">
        <v>27.5</v>
      </c>
      <c r="H506" s="942">
        <v>11589.6</v>
      </c>
      <c r="I506" s="943"/>
      <c r="K506" s="1112"/>
      <c r="L506" s="1112"/>
    </row>
    <row r="507" spans="1:12" s="944" customFormat="1" ht="63">
      <c r="A507" s="940" t="s">
        <v>6088</v>
      </c>
      <c r="B507" s="940" t="s">
        <v>6089</v>
      </c>
      <c r="C507" s="940" t="s">
        <v>6090</v>
      </c>
      <c r="D507" s="941">
        <v>46292</v>
      </c>
      <c r="E507" s="940" t="s">
        <v>6091</v>
      </c>
      <c r="F507" s="945">
        <v>568.94399999999996</v>
      </c>
      <c r="G507" s="940">
        <v>16.149999999999999</v>
      </c>
      <c r="H507" s="942">
        <v>9188.4455999999991</v>
      </c>
      <c r="I507" s="943"/>
      <c r="K507" s="1112"/>
      <c r="L507" s="1112"/>
    </row>
    <row r="508" spans="1:12" s="944" customFormat="1" ht="63">
      <c r="A508" s="940" t="s">
        <v>6088</v>
      </c>
      <c r="B508" s="940" t="s">
        <v>6089</v>
      </c>
      <c r="C508" s="940" t="s">
        <v>6223</v>
      </c>
      <c r="D508" s="941">
        <v>46294</v>
      </c>
      <c r="E508" s="940" t="s">
        <v>6224</v>
      </c>
      <c r="F508" s="945">
        <v>568.94399999999996</v>
      </c>
      <c r="G508" s="940">
        <v>21</v>
      </c>
      <c r="H508" s="942">
        <v>11947.823999999999</v>
      </c>
      <c r="I508" s="943"/>
      <c r="K508" s="1112"/>
      <c r="L508" s="1112"/>
    </row>
    <row r="509" spans="1:12" s="944" customFormat="1" ht="399">
      <c r="A509" s="940" t="s">
        <v>2852</v>
      </c>
      <c r="B509" s="940" t="s">
        <v>5947</v>
      </c>
      <c r="C509" s="940" t="s">
        <v>5948</v>
      </c>
      <c r="D509" s="941">
        <v>46282</v>
      </c>
      <c r="E509" s="940" t="s">
        <v>5949</v>
      </c>
      <c r="F509" s="945">
        <v>62.338000000000001</v>
      </c>
      <c r="G509" s="940">
        <v>52.83</v>
      </c>
      <c r="H509" s="942">
        <v>3293.3165399999998</v>
      </c>
      <c r="I509" s="943"/>
      <c r="K509" s="1112"/>
      <c r="L509" s="1112"/>
    </row>
    <row r="510" spans="1:12" s="944" customFormat="1" ht="399">
      <c r="A510" s="940" t="s">
        <v>2852</v>
      </c>
      <c r="B510" s="940" t="s">
        <v>5947</v>
      </c>
      <c r="C510" s="940" t="s">
        <v>5950</v>
      </c>
      <c r="D510" s="941">
        <v>46284</v>
      </c>
      <c r="E510" s="940" t="s">
        <v>5951</v>
      </c>
      <c r="F510" s="945">
        <v>62.338000000000001</v>
      </c>
      <c r="G510" s="940">
        <v>316.98</v>
      </c>
      <c r="H510" s="942">
        <v>19759.899240000002</v>
      </c>
      <c r="I510" s="943"/>
      <c r="K510" s="1112"/>
      <c r="L510" s="1112"/>
    </row>
    <row r="511" spans="1:12" s="944" customFormat="1" ht="210">
      <c r="A511" s="940" t="s">
        <v>1836</v>
      </c>
      <c r="B511" s="940" t="s">
        <v>1837</v>
      </c>
      <c r="C511" s="940" t="s">
        <v>2860</v>
      </c>
      <c r="D511" s="941">
        <v>46263</v>
      </c>
      <c r="E511" s="940" t="s">
        <v>2861</v>
      </c>
      <c r="F511" s="945">
        <v>8923.9920000000002</v>
      </c>
      <c r="G511" s="940">
        <v>0.55000000000000004</v>
      </c>
      <c r="H511" s="942">
        <v>4908.1956000000009</v>
      </c>
      <c r="I511" s="943"/>
      <c r="K511" s="1112"/>
      <c r="L511" s="1112"/>
    </row>
    <row r="512" spans="1:12" s="944" customFormat="1" ht="210">
      <c r="A512" s="940" t="s">
        <v>1836</v>
      </c>
      <c r="B512" s="940" t="s">
        <v>1837</v>
      </c>
      <c r="C512" s="940" t="s">
        <v>2862</v>
      </c>
      <c r="D512" s="941">
        <v>46263</v>
      </c>
      <c r="E512" s="940" t="s">
        <v>2863</v>
      </c>
      <c r="F512" s="945">
        <v>8923.9920000000002</v>
      </c>
      <c r="G512" s="940">
        <v>0.7</v>
      </c>
      <c r="H512" s="942">
        <v>6246.7943999999998</v>
      </c>
      <c r="I512" s="943"/>
      <c r="K512" s="1112"/>
      <c r="L512" s="1112"/>
    </row>
    <row r="513" spans="1:12" s="944" customFormat="1" ht="210">
      <c r="A513" s="940" t="s">
        <v>1836</v>
      </c>
      <c r="B513" s="940" t="s">
        <v>1837</v>
      </c>
      <c r="C513" s="940" t="s">
        <v>2864</v>
      </c>
      <c r="D513" s="941">
        <v>46264</v>
      </c>
      <c r="E513" s="940" t="s">
        <v>2865</v>
      </c>
      <c r="F513" s="945">
        <v>8923.9920000000002</v>
      </c>
      <c r="G513" s="940">
        <v>1.65</v>
      </c>
      <c r="H513" s="942">
        <v>14724.586799999999</v>
      </c>
      <c r="I513" s="943"/>
      <c r="K513" s="1112"/>
      <c r="L513" s="1112"/>
    </row>
    <row r="514" spans="1:12" s="944" customFormat="1" ht="210">
      <c r="A514" s="940" t="s">
        <v>1836</v>
      </c>
      <c r="B514" s="940" t="s">
        <v>1837</v>
      </c>
      <c r="C514" s="940" t="s">
        <v>2866</v>
      </c>
      <c r="D514" s="941">
        <v>46264</v>
      </c>
      <c r="E514" s="940" t="s">
        <v>2867</v>
      </c>
      <c r="F514" s="945">
        <v>8923.9920000000002</v>
      </c>
      <c r="G514" s="940">
        <v>2.1</v>
      </c>
      <c r="H514" s="942">
        <v>18740.3832</v>
      </c>
      <c r="I514" s="943"/>
      <c r="K514" s="1112"/>
      <c r="L514" s="1112"/>
    </row>
    <row r="515" spans="1:12" s="944" customFormat="1" ht="210">
      <c r="A515" s="940" t="s">
        <v>1836</v>
      </c>
      <c r="B515" s="940" t="s">
        <v>1837</v>
      </c>
      <c r="C515" s="940" t="s">
        <v>1838</v>
      </c>
      <c r="D515" s="941">
        <v>46268</v>
      </c>
      <c r="E515" s="940" t="s">
        <v>1839</v>
      </c>
      <c r="F515" s="945">
        <v>8923.9920000000002</v>
      </c>
      <c r="G515" s="940">
        <v>0.7</v>
      </c>
      <c r="H515" s="942">
        <v>6246.7943999999998</v>
      </c>
      <c r="I515" s="943"/>
      <c r="K515" s="1112"/>
      <c r="L515" s="1112"/>
    </row>
    <row r="516" spans="1:12" s="944" customFormat="1" ht="210">
      <c r="A516" s="940" t="s">
        <v>1836</v>
      </c>
      <c r="B516" s="940" t="s">
        <v>1837</v>
      </c>
      <c r="C516" s="940" t="s">
        <v>1840</v>
      </c>
      <c r="D516" s="941">
        <v>46268</v>
      </c>
      <c r="E516" s="940" t="s">
        <v>1841</v>
      </c>
      <c r="F516" s="945">
        <v>8923.9920000000002</v>
      </c>
      <c r="G516" s="940">
        <v>0.7</v>
      </c>
      <c r="H516" s="942">
        <v>6246.7943999999998</v>
      </c>
      <c r="I516" s="943"/>
      <c r="K516" s="1112"/>
      <c r="L516" s="1112"/>
    </row>
    <row r="517" spans="1:12" s="944" customFormat="1" ht="210">
      <c r="A517" s="940" t="s">
        <v>1836</v>
      </c>
      <c r="B517" s="940" t="s">
        <v>1837</v>
      </c>
      <c r="C517" s="940" t="s">
        <v>2868</v>
      </c>
      <c r="D517" s="941">
        <v>46272</v>
      </c>
      <c r="E517" s="940" t="s">
        <v>2869</v>
      </c>
      <c r="F517" s="945">
        <v>8923.9920000000002</v>
      </c>
      <c r="G517" s="940">
        <v>2.1</v>
      </c>
      <c r="H517" s="942">
        <v>18740.3832</v>
      </c>
      <c r="I517" s="943"/>
      <c r="K517" s="1112"/>
      <c r="L517" s="1112"/>
    </row>
    <row r="518" spans="1:12" s="944" customFormat="1" ht="210">
      <c r="A518" s="940" t="s">
        <v>1836</v>
      </c>
      <c r="B518" s="940" t="s">
        <v>1837</v>
      </c>
      <c r="C518" s="940" t="s">
        <v>2870</v>
      </c>
      <c r="D518" s="941">
        <v>46272</v>
      </c>
      <c r="E518" s="940" t="s">
        <v>2871</v>
      </c>
      <c r="F518" s="945">
        <v>8923.9920000000002</v>
      </c>
      <c r="G518" s="940">
        <v>2.1</v>
      </c>
      <c r="H518" s="942">
        <v>18740.3832</v>
      </c>
      <c r="I518" s="943"/>
      <c r="K518" s="1112"/>
      <c r="L518" s="1112"/>
    </row>
    <row r="519" spans="1:12" s="944" customFormat="1" ht="231">
      <c r="A519" s="940" t="s">
        <v>1836</v>
      </c>
      <c r="B519" s="940" t="s">
        <v>1837</v>
      </c>
      <c r="C519" s="940" t="s">
        <v>2872</v>
      </c>
      <c r="D519" s="941">
        <v>46272</v>
      </c>
      <c r="E519" s="940" t="s">
        <v>2873</v>
      </c>
      <c r="F519" s="945">
        <v>8923.9920000000002</v>
      </c>
      <c r="G519" s="940">
        <v>7.15</v>
      </c>
      <c r="H519" s="942">
        <v>63806.542800000003</v>
      </c>
      <c r="I519" s="943"/>
      <c r="K519" s="1112"/>
      <c r="L519" s="1112"/>
    </row>
    <row r="520" spans="1:12" s="944" customFormat="1" ht="231">
      <c r="A520" s="940" t="s">
        <v>1836</v>
      </c>
      <c r="B520" s="940" t="s">
        <v>1837</v>
      </c>
      <c r="C520" s="940" t="s">
        <v>2874</v>
      </c>
      <c r="D520" s="941">
        <v>46272</v>
      </c>
      <c r="E520" s="940" t="s">
        <v>2875</v>
      </c>
      <c r="F520" s="945">
        <v>8923.9920000000002</v>
      </c>
      <c r="G520" s="940">
        <v>9.1</v>
      </c>
      <c r="H520" s="942">
        <v>81208.3272</v>
      </c>
      <c r="I520" s="943"/>
      <c r="K520" s="1112"/>
      <c r="L520" s="1112"/>
    </row>
    <row r="521" spans="1:12" s="944" customFormat="1" ht="210">
      <c r="A521" s="940" t="s">
        <v>1836</v>
      </c>
      <c r="B521" s="940" t="s">
        <v>1837</v>
      </c>
      <c r="C521" s="940" t="s">
        <v>2876</v>
      </c>
      <c r="D521" s="941">
        <v>46273</v>
      </c>
      <c r="E521" s="940" t="s">
        <v>2877</v>
      </c>
      <c r="F521" s="945">
        <v>8923.9920000000002</v>
      </c>
      <c r="G521" s="940">
        <v>9.1</v>
      </c>
      <c r="H521" s="942">
        <v>81208.3272</v>
      </c>
      <c r="I521" s="943"/>
      <c r="K521" s="1112"/>
      <c r="L521" s="1112"/>
    </row>
    <row r="522" spans="1:12" s="944" customFormat="1" ht="231">
      <c r="A522" s="940" t="s">
        <v>1836</v>
      </c>
      <c r="B522" s="940" t="s">
        <v>1837</v>
      </c>
      <c r="C522" s="940" t="s">
        <v>2878</v>
      </c>
      <c r="D522" s="941">
        <v>46273</v>
      </c>
      <c r="E522" s="940" t="s">
        <v>2879</v>
      </c>
      <c r="F522" s="945">
        <v>8923.9920000000002</v>
      </c>
      <c r="G522" s="940">
        <v>9.1</v>
      </c>
      <c r="H522" s="942">
        <v>81208.3272</v>
      </c>
      <c r="I522" s="943"/>
      <c r="K522" s="1112"/>
      <c r="L522" s="1112"/>
    </row>
    <row r="523" spans="1:12" s="944" customFormat="1" ht="210">
      <c r="A523" s="940" t="s">
        <v>1836</v>
      </c>
      <c r="B523" s="940" t="s">
        <v>1837</v>
      </c>
      <c r="C523" s="940" t="s">
        <v>2880</v>
      </c>
      <c r="D523" s="941">
        <v>46277</v>
      </c>
      <c r="E523" s="940" t="s">
        <v>2881</v>
      </c>
      <c r="F523" s="945">
        <v>8923.9920000000002</v>
      </c>
      <c r="G523" s="940">
        <v>0.55000000000000004</v>
      </c>
      <c r="H523" s="942">
        <v>4908.1956000000009</v>
      </c>
      <c r="I523" s="943"/>
      <c r="K523" s="1112"/>
      <c r="L523" s="1112"/>
    </row>
    <row r="524" spans="1:12" s="944" customFormat="1" ht="210">
      <c r="A524" s="940" t="s">
        <v>1836</v>
      </c>
      <c r="B524" s="940" t="s">
        <v>1837</v>
      </c>
      <c r="C524" s="940" t="s">
        <v>2882</v>
      </c>
      <c r="D524" s="941">
        <v>46277</v>
      </c>
      <c r="E524" s="940" t="s">
        <v>2883</v>
      </c>
      <c r="F524" s="945">
        <v>8923.9920000000002</v>
      </c>
      <c r="G524" s="940">
        <v>0.7</v>
      </c>
      <c r="H524" s="942">
        <v>6246.7943999999998</v>
      </c>
      <c r="I524" s="943"/>
      <c r="K524" s="1112"/>
      <c r="L524" s="1112"/>
    </row>
    <row r="525" spans="1:12" s="944" customFormat="1" ht="210">
      <c r="A525" s="940" t="s">
        <v>1836</v>
      </c>
      <c r="B525" s="940" t="s">
        <v>1837</v>
      </c>
      <c r="C525" s="940" t="s">
        <v>2884</v>
      </c>
      <c r="D525" s="941">
        <v>46277</v>
      </c>
      <c r="E525" s="940" t="s">
        <v>2885</v>
      </c>
      <c r="F525" s="945">
        <v>8923.9920000000002</v>
      </c>
      <c r="G525" s="940">
        <v>0.7</v>
      </c>
      <c r="H525" s="942">
        <v>6246.7943999999998</v>
      </c>
      <c r="I525" s="943"/>
      <c r="K525" s="1112"/>
      <c r="L525" s="1112"/>
    </row>
    <row r="526" spans="1:12" s="944" customFormat="1" ht="231">
      <c r="A526" s="940" t="s">
        <v>1836</v>
      </c>
      <c r="B526" s="940" t="s">
        <v>1837</v>
      </c>
      <c r="C526" s="940" t="s">
        <v>2886</v>
      </c>
      <c r="D526" s="941">
        <v>46277</v>
      </c>
      <c r="E526" s="940" t="s">
        <v>2887</v>
      </c>
      <c r="F526" s="945">
        <v>8923.9920000000002</v>
      </c>
      <c r="G526" s="940">
        <v>0.7</v>
      </c>
      <c r="H526" s="942">
        <v>6246.7943999999998</v>
      </c>
      <c r="I526" s="943"/>
      <c r="K526" s="1112"/>
      <c r="L526" s="1112"/>
    </row>
    <row r="527" spans="1:12" s="944" customFormat="1" ht="84">
      <c r="A527" s="940" t="s">
        <v>1836</v>
      </c>
      <c r="B527" s="940" t="s">
        <v>1837</v>
      </c>
      <c r="C527" s="940" t="s">
        <v>2888</v>
      </c>
      <c r="D527" s="941">
        <v>46278</v>
      </c>
      <c r="E527" s="940" t="s">
        <v>2889</v>
      </c>
      <c r="F527" s="945">
        <v>8923.9920000000002</v>
      </c>
      <c r="G527" s="940">
        <v>0.05</v>
      </c>
      <c r="H527" s="942">
        <v>446.19960000000003</v>
      </c>
      <c r="I527" s="943"/>
      <c r="K527" s="1112"/>
      <c r="L527" s="1112"/>
    </row>
    <row r="528" spans="1:12" s="944" customFormat="1" ht="252">
      <c r="A528" s="940" t="s">
        <v>1836</v>
      </c>
      <c r="B528" s="940" t="s">
        <v>1837</v>
      </c>
      <c r="C528" s="940" t="s">
        <v>5952</v>
      </c>
      <c r="D528" s="941">
        <v>46281</v>
      </c>
      <c r="E528" s="940" t="s">
        <v>5953</v>
      </c>
      <c r="F528" s="945">
        <v>8923.9920000000002</v>
      </c>
      <c r="G528" s="940">
        <v>0.9</v>
      </c>
      <c r="H528" s="942">
        <v>8031.5928000000004</v>
      </c>
      <c r="I528" s="943"/>
      <c r="K528" s="1112"/>
      <c r="L528" s="1112"/>
    </row>
    <row r="529" spans="1:12" s="944" customFormat="1" ht="252">
      <c r="A529" s="940" t="s">
        <v>1836</v>
      </c>
      <c r="B529" s="940" t="s">
        <v>1837</v>
      </c>
      <c r="C529" s="940" t="s">
        <v>5954</v>
      </c>
      <c r="D529" s="941">
        <v>46282</v>
      </c>
      <c r="E529" s="940" t="s">
        <v>5955</v>
      </c>
      <c r="F529" s="945">
        <v>8923.9920000000002</v>
      </c>
      <c r="G529" s="940">
        <v>2.7</v>
      </c>
      <c r="H529" s="942">
        <v>24094.778400000003</v>
      </c>
      <c r="I529" s="943"/>
      <c r="K529" s="1112"/>
      <c r="L529" s="1112"/>
    </row>
    <row r="530" spans="1:12" s="944" customFormat="1" ht="273">
      <c r="A530" s="940" t="s">
        <v>1836</v>
      </c>
      <c r="B530" s="940" t="s">
        <v>1837</v>
      </c>
      <c r="C530" s="940" t="s">
        <v>6092</v>
      </c>
      <c r="D530" s="941">
        <v>46289</v>
      </c>
      <c r="E530" s="940" t="s">
        <v>6093</v>
      </c>
      <c r="F530" s="945">
        <v>8923.9920000000002</v>
      </c>
      <c r="G530" s="940">
        <v>11.7</v>
      </c>
      <c r="H530" s="942">
        <v>104410.7064</v>
      </c>
      <c r="I530" s="943"/>
      <c r="K530" s="1112"/>
      <c r="L530" s="1112"/>
    </row>
    <row r="531" spans="1:12" s="944" customFormat="1" ht="84">
      <c r="A531" s="940" t="s">
        <v>1836</v>
      </c>
      <c r="B531" s="940" t="s">
        <v>1837</v>
      </c>
      <c r="C531" s="940" t="s">
        <v>6094</v>
      </c>
      <c r="D531" s="941">
        <v>46291</v>
      </c>
      <c r="E531" s="940" t="s">
        <v>6095</v>
      </c>
      <c r="F531" s="945">
        <v>8923.9920000000002</v>
      </c>
      <c r="G531" s="940">
        <v>0.1</v>
      </c>
      <c r="H531" s="942">
        <v>892.39920000000006</v>
      </c>
      <c r="I531" s="943"/>
      <c r="K531" s="1112"/>
      <c r="L531" s="1112"/>
    </row>
    <row r="532" spans="1:12" s="944" customFormat="1" ht="252">
      <c r="A532" s="940" t="s">
        <v>1836</v>
      </c>
      <c r="B532" s="940" t="s">
        <v>1837</v>
      </c>
      <c r="C532" s="940" t="s">
        <v>6096</v>
      </c>
      <c r="D532" s="941">
        <v>46291</v>
      </c>
      <c r="E532" s="940" t="s">
        <v>6097</v>
      </c>
      <c r="F532" s="945">
        <v>8923.9920000000002</v>
      </c>
      <c r="G532" s="940">
        <v>0.8</v>
      </c>
      <c r="H532" s="942">
        <v>7139.1936000000005</v>
      </c>
      <c r="I532" s="943"/>
      <c r="K532" s="1112"/>
      <c r="L532" s="1112"/>
    </row>
    <row r="533" spans="1:12" s="944" customFormat="1" ht="84">
      <c r="A533" s="940" t="s">
        <v>1836</v>
      </c>
      <c r="B533" s="940" t="s">
        <v>1837</v>
      </c>
      <c r="C533" s="940" t="s">
        <v>6098</v>
      </c>
      <c r="D533" s="941">
        <v>46292</v>
      </c>
      <c r="E533" s="940" t="s">
        <v>6099</v>
      </c>
      <c r="F533" s="945">
        <v>8923.9920000000002</v>
      </c>
      <c r="G533" s="940">
        <v>1.3</v>
      </c>
      <c r="H533" s="942">
        <v>11601.189600000002</v>
      </c>
      <c r="I533" s="943"/>
      <c r="K533" s="1112"/>
      <c r="L533" s="1112"/>
    </row>
    <row r="534" spans="1:12" s="944" customFormat="1" ht="252">
      <c r="A534" s="940" t="s">
        <v>1836</v>
      </c>
      <c r="B534" s="940" t="s">
        <v>1837</v>
      </c>
      <c r="C534" s="940" t="s">
        <v>6100</v>
      </c>
      <c r="D534" s="941">
        <v>46292</v>
      </c>
      <c r="E534" s="940" t="s">
        <v>6101</v>
      </c>
      <c r="F534" s="945">
        <v>8923.9920000000002</v>
      </c>
      <c r="G534" s="940">
        <v>10.4</v>
      </c>
      <c r="H534" s="942">
        <v>92809.516800000012</v>
      </c>
      <c r="I534" s="943"/>
      <c r="K534" s="1112"/>
      <c r="L534" s="1112"/>
    </row>
    <row r="535" spans="1:12" s="944" customFormat="1" ht="252">
      <c r="A535" s="940" t="s">
        <v>1836</v>
      </c>
      <c r="B535" s="940" t="s">
        <v>1837</v>
      </c>
      <c r="C535" s="940" t="s">
        <v>6102</v>
      </c>
      <c r="D535" s="941">
        <v>46292</v>
      </c>
      <c r="E535" s="940" t="s">
        <v>6103</v>
      </c>
      <c r="F535" s="945">
        <v>8923.9920000000002</v>
      </c>
      <c r="G535" s="940">
        <v>0.9</v>
      </c>
      <c r="H535" s="942">
        <v>8031.5928000000004</v>
      </c>
      <c r="I535" s="943"/>
      <c r="K535" s="1112"/>
      <c r="L535" s="1112"/>
    </row>
    <row r="536" spans="1:12" s="944" customFormat="1" ht="105">
      <c r="A536" s="940" t="s">
        <v>1836</v>
      </c>
      <c r="B536" s="940" t="s">
        <v>1837</v>
      </c>
      <c r="C536" s="940" t="s">
        <v>6225</v>
      </c>
      <c r="D536" s="941">
        <v>46293</v>
      </c>
      <c r="E536" s="940" t="s">
        <v>6226</v>
      </c>
      <c r="F536" s="945">
        <v>8923.9920000000002</v>
      </c>
      <c r="G536" s="940">
        <v>1.3</v>
      </c>
      <c r="H536" s="942">
        <v>11601.189600000002</v>
      </c>
      <c r="I536" s="943"/>
      <c r="K536" s="1112"/>
      <c r="L536" s="1112"/>
    </row>
    <row r="537" spans="1:12" s="944" customFormat="1" ht="273">
      <c r="A537" s="940" t="s">
        <v>1836</v>
      </c>
      <c r="B537" s="940" t="s">
        <v>1837</v>
      </c>
      <c r="C537" s="940" t="s">
        <v>6227</v>
      </c>
      <c r="D537" s="941">
        <v>46293</v>
      </c>
      <c r="E537" s="940" t="s">
        <v>6228</v>
      </c>
      <c r="F537" s="945">
        <v>8923.9920000000002</v>
      </c>
      <c r="G537" s="940">
        <v>10.4</v>
      </c>
      <c r="H537" s="942">
        <v>92809.516800000012</v>
      </c>
      <c r="I537" s="943"/>
      <c r="K537" s="1112"/>
      <c r="L537" s="1112"/>
    </row>
    <row r="538" spans="1:12" s="944" customFormat="1" ht="84">
      <c r="A538" s="940" t="s">
        <v>1836</v>
      </c>
      <c r="B538" s="940" t="s">
        <v>1837</v>
      </c>
      <c r="C538" s="940" t="s">
        <v>6229</v>
      </c>
      <c r="D538" s="941">
        <v>46294</v>
      </c>
      <c r="E538" s="940" t="s">
        <v>6230</v>
      </c>
      <c r="F538" s="945">
        <v>8923.9920000000002</v>
      </c>
      <c r="G538" s="940">
        <v>0.1</v>
      </c>
      <c r="H538" s="942">
        <v>892.39920000000006</v>
      </c>
      <c r="I538" s="943"/>
      <c r="K538" s="1112"/>
      <c r="L538" s="1112"/>
    </row>
    <row r="539" spans="1:12" s="944" customFormat="1" ht="252">
      <c r="A539" s="940" t="s">
        <v>1836</v>
      </c>
      <c r="B539" s="940" t="s">
        <v>1837</v>
      </c>
      <c r="C539" s="940" t="s">
        <v>6231</v>
      </c>
      <c r="D539" s="941">
        <v>46294</v>
      </c>
      <c r="E539" s="940" t="s">
        <v>6232</v>
      </c>
      <c r="F539" s="945">
        <v>8923.9920000000002</v>
      </c>
      <c r="G539" s="940">
        <v>0.8</v>
      </c>
      <c r="H539" s="942">
        <v>7139.1936000000005</v>
      </c>
      <c r="I539" s="943"/>
      <c r="K539" s="1112"/>
      <c r="L539" s="1112"/>
    </row>
    <row r="540" spans="1:12" s="944" customFormat="1" ht="84">
      <c r="A540" s="940" t="s">
        <v>1836</v>
      </c>
      <c r="B540" s="940" t="s">
        <v>1837</v>
      </c>
      <c r="C540" s="940" t="s">
        <v>6233</v>
      </c>
      <c r="D540" s="941">
        <v>46294</v>
      </c>
      <c r="E540" s="940" t="s">
        <v>6234</v>
      </c>
      <c r="F540" s="945">
        <v>8923.9920000000002</v>
      </c>
      <c r="G540" s="940">
        <v>0.15</v>
      </c>
      <c r="H540" s="942">
        <v>1338.5988</v>
      </c>
      <c r="I540" s="943"/>
      <c r="K540" s="1112"/>
      <c r="L540" s="1112"/>
    </row>
    <row r="541" spans="1:12" s="944" customFormat="1" ht="105">
      <c r="A541" s="940" t="s">
        <v>1836</v>
      </c>
      <c r="B541" s="940" t="s">
        <v>1837</v>
      </c>
      <c r="C541" s="940" t="s">
        <v>6235</v>
      </c>
      <c r="D541" s="941">
        <v>46295</v>
      </c>
      <c r="E541" s="940" t="s">
        <v>6236</v>
      </c>
      <c r="F541" s="945">
        <v>8923.9920000000002</v>
      </c>
      <c r="G541" s="940">
        <v>0.65</v>
      </c>
      <c r="H541" s="942">
        <v>5800.5948000000008</v>
      </c>
      <c r="I541" s="943"/>
      <c r="K541" s="1112"/>
      <c r="L541" s="1112"/>
    </row>
    <row r="542" spans="1:12" s="944" customFormat="1" ht="84">
      <c r="A542" s="940" t="s">
        <v>1836</v>
      </c>
      <c r="B542" s="940" t="s">
        <v>1837</v>
      </c>
      <c r="C542" s="940" t="s">
        <v>6237</v>
      </c>
      <c r="D542" s="941">
        <v>46296</v>
      </c>
      <c r="E542" s="940" t="s">
        <v>6238</v>
      </c>
      <c r="F542" s="945">
        <v>8923.9920000000002</v>
      </c>
      <c r="G542" s="940">
        <v>0.05</v>
      </c>
      <c r="H542" s="942">
        <v>446.19960000000003</v>
      </c>
      <c r="I542" s="943"/>
      <c r="K542" s="1112"/>
      <c r="L542" s="1112"/>
    </row>
    <row r="543" spans="1:12" s="944" customFormat="1" ht="336">
      <c r="A543" s="940" t="s">
        <v>1836</v>
      </c>
      <c r="B543" s="940" t="s">
        <v>1837</v>
      </c>
      <c r="C543" s="940" t="s">
        <v>6239</v>
      </c>
      <c r="D543" s="941">
        <v>46296</v>
      </c>
      <c r="E543" s="940" t="s">
        <v>6240</v>
      </c>
      <c r="F543" s="945">
        <v>8923.9920000000002</v>
      </c>
      <c r="G543" s="940">
        <v>1.25</v>
      </c>
      <c r="H543" s="942">
        <v>11154.99</v>
      </c>
      <c r="I543" s="943"/>
      <c r="K543" s="1112"/>
      <c r="L543" s="1112"/>
    </row>
    <row r="544" spans="1:12" s="944" customFormat="1" ht="336">
      <c r="A544" s="940" t="s">
        <v>1836</v>
      </c>
      <c r="B544" s="940" t="s">
        <v>1837</v>
      </c>
      <c r="C544" s="940" t="s">
        <v>6241</v>
      </c>
      <c r="D544" s="941">
        <v>46298</v>
      </c>
      <c r="E544" s="940" t="s">
        <v>6240</v>
      </c>
      <c r="F544" s="945">
        <v>8923.9920000000002</v>
      </c>
      <c r="G544" s="940">
        <v>1.25</v>
      </c>
      <c r="H544" s="942">
        <v>11154.99</v>
      </c>
      <c r="I544" s="943"/>
      <c r="K544" s="1112"/>
      <c r="L544" s="1112"/>
    </row>
    <row r="545" spans="1:12" s="944" customFormat="1" ht="294">
      <c r="A545" s="940" t="s">
        <v>1836</v>
      </c>
      <c r="B545" s="940" t="s">
        <v>1837</v>
      </c>
      <c r="C545" s="940" t="s">
        <v>6242</v>
      </c>
      <c r="D545" s="941">
        <v>46299</v>
      </c>
      <c r="E545" s="940" t="s">
        <v>6243</v>
      </c>
      <c r="F545" s="945">
        <v>8923.9920000000002</v>
      </c>
      <c r="G545" s="940">
        <v>8.4499999999999993</v>
      </c>
      <c r="H545" s="942">
        <v>75407.732399999994</v>
      </c>
      <c r="I545" s="943"/>
      <c r="K545" s="1112"/>
      <c r="L545" s="1112"/>
    </row>
    <row r="546" spans="1:12" s="944" customFormat="1" ht="252">
      <c r="A546" s="940" t="s">
        <v>2890</v>
      </c>
      <c r="B546" s="940" t="s">
        <v>2891</v>
      </c>
      <c r="C546" s="940" t="s">
        <v>2892</v>
      </c>
      <c r="D546" s="941">
        <v>46263</v>
      </c>
      <c r="E546" s="940" t="s">
        <v>2893</v>
      </c>
      <c r="F546" s="945">
        <v>10372.691999999999</v>
      </c>
      <c r="G546" s="940">
        <v>0.85</v>
      </c>
      <c r="H546" s="942">
        <v>8816.7881999999991</v>
      </c>
      <c r="I546" s="943"/>
      <c r="K546" s="1112"/>
      <c r="L546" s="1112"/>
    </row>
    <row r="547" spans="1:12" s="944" customFormat="1" ht="231">
      <c r="A547" s="940" t="s">
        <v>2890</v>
      </c>
      <c r="B547" s="940" t="s">
        <v>2891</v>
      </c>
      <c r="C547" s="940" t="s">
        <v>2894</v>
      </c>
      <c r="D547" s="941">
        <v>46264</v>
      </c>
      <c r="E547" s="940" t="s">
        <v>2895</v>
      </c>
      <c r="F547" s="945">
        <v>10372.691999999999</v>
      </c>
      <c r="G547" s="940">
        <v>2.4</v>
      </c>
      <c r="H547" s="942">
        <v>24894.460799999997</v>
      </c>
      <c r="I547" s="943"/>
      <c r="K547" s="1112"/>
      <c r="L547" s="1112"/>
    </row>
    <row r="548" spans="1:12" s="944" customFormat="1" ht="252">
      <c r="A548" s="940" t="s">
        <v>2890</v>
      </c>
      <c r="B548" s="940" t="s">
        <v>2891</v>
      </c>
      <c r="C548" s="940" t="s">
        <v>2896</v>
      </c>
      <c r="D548" s="941">
        <v>46277</v>
      </c>
      <c r="E548" s="940" t="s">
        <v>2897</v>
      </c>
      <c r="F548" s="945">
        <v>10372.691999999999</v>
      </c>
      <c r="G548" s="940">
        <v>0.8</v>
      </c>
      <c r="H548" s="942">
        <v>8298.1535999999996</v>
      </c>
      <c r="I548" s="943"/>
      <c r="K548" s="1112"/>
      <c r="L548" s="1112"/>
    </row>
    <row r="549" spans="1:12" s="944" customFormat="1" ht="231">
      <c r="A549" s="940" t="s">
        <v>2890</v>
      </c>
      <c r="B549" s="940" t="s">
        <v>2891</v>
      </c>
      <c r="C549" s="940" t="s">
        <v>2898</v>
      </c>
      <c r="D549" s="941">
        <v>46277</v>
      </c>
      <c r="E549" s="940" t="s">
        <v>2899</v>
      </c>
      <c r="F549" s="945">
        <v>10372.691999999999</v>
      </c>
      <c r="G549" s="940">
        <v>0.8</v>
      </c>
      <c r="H549" s="942">
        <v>8298.1535999999996</v>
      </c>
      <c r="I549" s="943"/>
      <c r="K549" s="1112"/>
      <c r="L549" s="1112"/>
    </row>
    <row r="550" spans="1:12" s="944" customFormat="1" ht="252">
      <c r="A550" s="940" t="s">
        <v>2890</v>
      </c>
      <c r="B550" s="940" t="s">
        <v>2891</v>
      </c>
      <c r="C550" s="940" t="s">
        <v>2900</v>
      </c>
      <c r="D550" s="941">
        <v>46279</v>
      </c>
      <c r="E550" s="940" t="s">
        <v>2901</v>
      </c>
      <c r="F550" s="945">
        <v>10372.691999999999</v>
      </c>
      <c r="G550" s="940">
        <v>10.4</v>
      </c>
      <c r="H550" s="942">
        <v>107875.99679999999</v>
      </c>
      <c r="I550" s="943"/>
      <c r="K550" s="1112"/>
      <c r="L550" s="1112"/>
    </row>
    <row r="551" spans="1:12" s="944" customFormat="1" ht="231">
      <c r="A551" s="940" t="s">
        <v>2890</v>
      </c>
      <c r="B551" s="940" t="s">
        <v>2891</v>
      </c>
      <c r="C551" s="940" t="s">
        <v>5956</v>
      </c>
      <c r="D551" s="941">
        <v>46284</v>
      </c>
      <c r="E551" s="940" t="s">
        <v>5957</v>
      </c>
      <c r="F551" s="945">
        <v>10372.691999999999</v>
      </c>
      <c r="G551" s="940">
        <v>2.25</v>
      </c>
      <c r="H551" s="942">
        <v>23338.556999999997</v>
      </c>
      <c r="I551" s="943"/>
      <c r="K551" s="1112"/>
      <c r="L551" s="1112"/>
    </row>
    <row r="552" spans="1:12" s="944" customFormat="1" ht="252">
      <c r="A552" s="940" t="s">
        <v>2890</v>
      </c>
      <c r="B552" s="940" t="s">
        <v>2891</v>
      </c>
      <c r="C552" s="940" t="s">
        <v>5958</v>
      </c>
      <c r="D552" s="941">
        <v>46285</v>
      </c>
      <c r="E552" s="940" t="s">
        <v>5959</v>
      </c>
      <c r="F552" s="945">
        <v>10372.691999999999</v>
      </c>
      <c r="G552" s="940">
        <v>9.75</v>
      </c>
      <c r="H552" s="942">
        <v>101133.74699999999</v>
      </c>
      <c r="I552" s="943"/>
      <c r="K552" s="1112"/>
      <c r="L552" s="1112"/>
    </row>
    <row r="553" spans="1:12" s="944" customFormat="1" ht="84">
      <c r="A553" s="940" t="s">
        <v>2890</v>
      </c>
      <c r="B553" s="940" t="s">
        <v>2891</v>
      </c>
      <c r="C553" s="940" t="s">
        <v>5960</v>
      </c>
      <c r="D553" s="941">
        <v>46286</v>
      </c>
      <c r="E553" s="940" t="s">
        <v>5961</v>
      </c>
      <c r="F553" s="945">
        <v>10372.691999999999</v>
      </c>
      <c r="G553" s="940">
        <v>0.15</v>
      </c>
      <c r="H553" s="942">
        <v>1555.9037999999998</v>
      </c>
      <c r="I553" s="943"/>
      <c r="K553" s="1112"/>
      <c r="L553" s="1112"/>
    </row>
    <row r="554" spans="1:12" s="944" customFormat="1" ht="231">
      <c r="A554" s="940" t="s">
        <v>2890</v>
      </c>
      <c r="B554" s="940" t="s">
        <v>2891</v>
      </c>
      <c r="C554" s="940" t="s">
        <v>6104</v>
      </c>
      <c r="D554" s="941">
        <v>46287</v>
      </c>
      <c r="E554" s="940" t="s">
        <v>6105</v>
      </c>
      <c r="F554" s="945">
        <v>10372.691999999999</v>
      </c>
      <c r="G554" s="940">
        <v>0.75</v>
      </c>
      <c r="H554" s="942">
        <v>7779.5189999999993</v>
      </c>
      <c r="I554" s="943"/>
      <c r="K554" s="1112"/>
      <c r="L554" s="1112"/>
    </row>
    <row r="555" spans="1:12" s="944" customFormat="1" ht="105">
      <c r="A555" s="940" t="s">
        <v>2890</v>
      </c>
      <c r="B555" s="940" t="s">
        <v>2891</v>
      </c>
      <c r="C555" s="940" t="s">
        <v>6106</v>
      </c>
      <c r="D555" s="941">
        <v>46289</v>
      </c>
      <c r="E555" s="940" t="s">
        <v>6107</v>
      </c>
      <c r="F555" s="945">
        <v>10372.691999999999</v>
      </c>
      <c r="G555" s="940">
        <v>0.65</v>
      </c>
      <c r="H555" s="942">
        <v>6742.2497999999996</v>
      </c>
      <c r="I555" s="943"/>
      <c r="K555" s="1112"/>
      <c r="L555" s="1112"/>
    </row>
    <row r="556" spans="1:12" s="944" customFormat="1" ht="84">
      <c r="A556" s="940" t="s">
        <v>2890</v>
      </c>
      <c r="B556" s="940" t="s">
        <v>2891</v>
      </c>
      <c r="C556" s="940" t="s">
        <v>6108</v>
      </c>
      <c r="D556" s="941">
        <v>46291</v>
      </c>
      <c r="E556" s="940" t="s">
        <v>6109</v>
      </c>
      <c r="F556" s="945">
        <v>10372.691999999999</v>
      </c>
      <c r="G556" s="940">
        <v>0.05</v>
      </c>
      <c r="H556" s="942">
        <v>518.63459999999998</v>
      </c>
      <c r="I556" s="943"/>
      <c r="K556" s="1112"/>
      <c r="L556" s="1112"/>
    </row>
    <row r="557" spans="1:12" s="944" customFormat="1" ht="231">
      <c r="A557" s="940" t="s">
        <v>5962</v>
      </c>
      <c r="B557" s="940" t="s">
        <v>5963</v>
      </c>
      <c r="C557" s="940" t="s">
        <v>5964</v>
      </c>
      <c r="D557" s="941">
        <v>46284</v>
      </c>
      <c r="E557" s="940" t="s">
        <v>5965</v>
      </c>
      <c r="F557" s="945">
        <v>927.16800000000001</v>
      </c>
      <c r="G557" s="940">
        <v>8</v>
      </c>
      <c r="H557" s="942">
        <v>7417.3440000000001</v>
      </c>
      <c r="I557" s="943"/>
      <c r="K557" s="1112"/>
      <c r="L557" s="1112"/>
    </row>
    <row r="558" spans="1:12" s="944" customFormat="1" ht="210">
      <c r="A558" s="940" t="s">
        <v>5962</v>
      </c>
      <c r="B558" s="940" t="s">
        <v>5963</v>
      </c>
      <c r="C558" s="940" t="s">
        <v>5966</v>
      </c>
      <c r="D558" s="941">
        <v>46284</v>
      </c>
      <c r="E558" s="940" t="s">
        <v>5967</v>
      </c>
      <c r="F558" s="945">
        <v>927.16800000000001</v>
      </c>
      <c r="G558" s="940">
        <v>5.5</v>
      </c>
      <c r="H558" s="942">
        <v>5099.424</v>
      </c>
      <c r="I558" s="943"/>
      <c r="K558" s="1112"/>
      <c r="L558" s="1112"/>
    </row>
    <row r="559" spans="1:12" s="944" customFormat="1" ht="210">
      <c r="A559" s="940" t="s">
        <v>5962</v>
      </c>
      <c r="B559" s="940" t="s">
        <v>5963</v>
      </c>
      <c r="C559" s="940" t="s">
        <v>5968</v>
      </c>
      <c r="D559" s="941">
        <v>46284</v>
      </c>
      <c r="E559" s="940" t="s">
        <v>5969</v>
      </c>
      <c r="F559" s="945">
        <v>927.16800000000001</v>
      </c>
      <c r="G559" s="940">
        <v>7</v>
      </c>
      <c r="H559" s="942">
        <v>6490.1760000000004</v>
      </c>
      <c r="I559" s="943"/>
      <c r="K559" s="1112"/>
      <c r="L559" s="1112"/>
    </row>
    <row r="560" spans="1:12" s="944" customFormat="1" ht="210">
      <c r="A560" s="940" t="s">
        <v>5962</v>
      </c>
      <c r="B560" s="940" t="s">
        <v>5963</v>
      </c>
      <c r="C560" s="940" t="s">
        <v>5970</v>
      </c>
      <c r="D560" s="941">
        <v>46284</v>
      </c>
      <c r="E560" s="940" t="s">
        <v>5971</v>
      </c>
      <c r="F560" s="945">
        <v>927.16800000000001</v>
      </c>
      <c r="G560" s="940">
        <v>6.5</v>
      </c>
      <c r="H560" s="942">
        <v>6026.5919999999996</v>
      </c>
      <c r="I560" s="943"/>
      <c r="K560" s="1112"/>
      <c r="L560" s="1112"/>
    </row>
    <row r="561" spans="1:12" s="944" customFormat="1" ht="210">
      <c r="A561" s="940" t="s">
        <v>5962</v>
      </c>
      <c r="B561" s="940" t="s">
        <v>5963</v>
      </c>
      <c r="C561" s="940" t="s">
        <v>5972</v>
      </c>
      <c r="D561" s="941">
        <v>46284</v>
      </c>
      <c r="E561" s="940" t="s">
        <v>5973</v>
      </c>
      <c r="F561" s="945">
        <v>927.16800000000001</v>
      </c>
      <c r="G561" s="940">
        <v>6.5</v>
      </c>
      <c r="H561" s="942">
        <v>6026.5919999999996</v>
      </c>
      <c r="I561" s="943"/>
      <c r="K561" s="1112"/>
      <c r="L561" s="1112"/>
    </row>
    <row r="562" spans="1:12" s="944" customFormat="1" ht="63">
      <c r="A562" s="940" t="s">
        <v>6110</v>
      </c>
      <c r="B562" s="940" t="s">
        <v>6111</v>
      </c>
      <c r="C562" s="940" t="s">
        <v>6112</v>
      </c>
      <c r="D562" s="941">
        <v>46289</v>
      </c>
      <c r="E562" s="940" t="s">
        <v>6113</v>
      </c>
      <c r="F562" s="945">
        <v>421.44</v>
      </c>
      <c r="G562" s="940">
        <v>18.3</v>
      </c>
      <c r="H562" s="942">
        <v>7712.3519999999999</v>
      </c>
      <c r="I562" s="943"/>
      <c r="K562" s="1112"/>
      <c r="L562" s="1112"/>
    </row>
    <row r="563" spans="1:12" s="944" customFormat="1" ht="63">
      <c r="A563" s="940" t="s">
        <v>6110</v>
      </c>
      <c r="B563" s="940" t="s">
        <v>6111</v>
      </c>
      <c r="C563" s="940" t="s">
        <v>6114</v>
      </c>
      <c r="D563" s="941">
        <v>46292</v>
      </c>
      <c r="E563" s="940" t="s">
        <v>6115</v>
      </c>
      <c r="F563" s="945">
        <v>421.44</v>
      </c>
      <c r="G563" s="940">
        <v>17.45</v>
      </c>
      <c r="H563" s="942">
        <v>7354.1279999999997</v>
      </c>
      <c r="I563" s="943"/>
      <c r="K563" s="1112"/>
      <c r="L563" s="1112"/>
    </row>
    <row r="564" spans="1:12" s="944" customFormat="1" ht="126">
      <c r="A564" s="940" t="s">
        <v>6244</v>
      </c>
      <c r="B564" s="940" t="s">
        <v>6245</v>
      </c>
      <c r="C564" s="940" t="s">
        <v>6246</v>
      </c>
      <c r="D564" s="941">
        <v>46298</v>
      </c>
      <c r="E564" s="940" t="s">
        <v>6247</v>
      </c>
      <c r="F564" s="945">
        <v>281.83800000000002</v>
      </c>
      <c r="G564" s="940">
        <v>342</v>
      </c>
      <c r="H564" s="942">
        <v>96388.596000000005</v>
      </c>
      <c r="I564" s="943"/>
      <c r="K564" s="1112"/>
      <c r="L564" s="1112"/>
    </row>
    <row r="565" spans="1:12" s="944" customFormat="1" ht="168">
      <c r="A565" s="940" t="s">
        <v>6248</v>
      </c>
      <c r="B565" s="940" t="s">
        <v>6249</v>
      </c>
      <c r="C565" s="940" t="s">
        <v>6250</v>
      </c>
      <c r="D565" s="941">
        <v>46298</v>
      </c>
      <c r="E565" s="940" t="s">
        <v>6251</v>
      </c>
      <c r="F565" s="945">
        <v>438.12200000000001</v>
      </c>
      <c r="G565" s="940">
        <v>292</v>
      </c>
      <c r="H565" s="942">
        <v>127931.62400000001</v>
      </c>
      <c r="I565" s="943"/>
      <c r="K565" s="1112"/>
      <c r="L565" s="1112"/>
    </row>
    <row r="566" spans="1:12" s="944" customFormat="1" ht="63">
      <c r="A566" s="940" t="s">
        <v>6252</v>
      </c>
      <c r="B566" s="940" t="s">
        <v>6253</v>
      </c>
      <c r="C566" s="940" t="s">
        <v>6254</v>
      </c>
      <c r="D566" s="941">
        <v>46298</v>
      </c>
      <c r="E566" s="940" t="s">
        <v>6255</v>
      </c>
      <c r="F566" s="945">
        <v>496.07</v>
      </c>
      <c r="G566" s="940">
        <v>55</v>
      </c>
      <c r="H566" s="942">
        <v>27283.85</v>
      </c>
      <c r="I566" s="943"/>
      <c r="K566" s="1112"/>
      <c r="L566" s="1112"/>
    </row>
    <row r="567" spans="1:12" s="944" customFormat="1" ht="42">
      <c r="A567" s="940" t="s">
        <v>2902</v>
      </c>
      <c r="B567" s="940" t="s">
        <v>2903</v>
      </c>
      <c r="C567" s="940" t="s">
        <v>6256</v>
      </c>
      <c r="D567" s="941">
        <v>46218</v>
      </c>
      <c r="E567" s="940" t="s">
        <v>6257</v>
      </c>
      <c r="F567" s="945">
        <v>156.28399999999999</v>
      </c>
      <c r="G567" s="940"/>
      <c r="H567" s="942">
        <v>0</v>
      </c>
      <c r="I567" s="943"/>
      <c r="K567" s="1112"/>
      <c r="L567" s="1112"/>
    </row>
    <row r="568" spans="1:12" s="944" customFormat="1" ht="42">
      <c r="A568" s="940" t="s">
        <v>2902</v>
      </c>
      <c r="B568" s="940" t="s">
        <v>2903</v>
      </c>
      <c r="C568" s="940" t="s">
        <v>2904</v>
      </c>
      <c r="D568" s="941">
        <v>46221</v>
      </c>
      <c r="E568" s="940" t="s">
        <v>2905</v>
      </c>
      <c r="F568" s="945">
        <v>156.28399999999999</v>
      </c>
      <c r="G568" s="940">
        <v>26</v>
      </c>
      <c r="H568" s="942">
        <v>4063.384</v>
      </c>
      <c r="I568" s="943"/>
      <c r="K568" s="1112"/>
      <c r="L568" s="1112"/>
    </row>
    <row r="569" spans="1:12" s="944" customFormat="1" ht="42">
      <c r="A569" s="940" t="s">
        <v>2906</v>
      </c>
      <c r="B569" s="940" t="s">
        <v>2907</v>
      </c>
      <c r="C569" s="940" t="s">
        <v>6258</v>
      </c>
      <c r="D569" s="941">
        <v>46218</v>
      </c>
      <c r="E569" s="940" t="s">
        <v>6259</v>
      </c>
      <c r="F569" s="945">
        <v>214.232</v>
      </c>
      <c r="G569" s="940"/>
      <c r="H569" s="942">
        <v>0</v>
      </c>
      <c r="I569" s="943"/>
      <c r="K569" s="1112"/>
      <c r="L569" s="1112"/>
    </row>
    <row r="570" spans="1:12" s="944" customFormat="1" ht="42">
      <c r="A570" s="940" t="s">
        <v>2906</v>
      </c>
      <c r="B570" s="940" t="s">
        <v>2907</v>
      </c>
      <c r="C570" s="940" t="s">
        <v>2908</v>
      </c>
      <c r="D570" s="941">
        <v>46221</v>
      </c>
      <c r="E570" s="940" t="s">
        <v>2909</v>
      </c>
      <c r="F570" s="945">
        <v>214.232</v>
      </c>
      <c r="G570" s="940">
        <v>30</v>
      </c>
      <c r="H570" s="942">
        <v>6426.96</v>
      </c>
      <c r="I570" s="943"/>
      <c r="K570" s="1112"/>
      <c r="L570" s="1112"/>
    </row>
    <row r="571" spans="1:12" s="944" customFormat="1">
      <c r="A571" s="940" t="s">
        <v>6260</v>
      </c>
      <c r="B571" s="940" t="s">
        <v>6261</v>
      </c>
      <c r="C571" s="940"/>
      <c r="D571" s="941"/>
      <c r="E571" s="940"/>
      <c r="F571" s="945">
        <v>7069.6559999999999</v>
      </c>
      <c r="G571" s="940"/>
      <c r="H571" s="942">
        <v>0</v>
      </c>
      <c r="I571" s="943"/>
      <c r="K571" s="1112"/>
      <c r="L571" s="1112"/>
    </row>
    <row r="572" spans="1:12" s="944" customFormat="1" ht="42">
      <c r="A572" s="940" t="s">
        <v>2910</v>
      </c>
      <c r="B572" s="940" t="s">
        <v>2911</v>
      </c>
      <c r="C572" s="940" t="s">
        <v>2912</v>
      </c>
      <c r="D572" s="941">
        <v>46218</v>
      </c>
      <c r="E572" s="940" t="s">
        <v>2913</v>
      </c>
      <c r="F572" s="945">
        <v>6322.4780000000001</v>
      </c>
      <c r="G572" s="940">
        <v>0.05</v>
      </c>
      <c r="H572" s="942">
        <v>316.12390000000005</v>
      </c>
      <c r="I572" s="943"/>
      <c r="K572" s="1112"/>
      <c r="L572" s="1112"/>
    </row>
    <row r="573" spans="1:12" s="944" customFormat="1" ht="42">
      <c r="A573" s="940" t="s">
        <v>2914</v>
      </c>
      <c r="B573" s="940" t="s">
        <v>2915</v>
      </c>
      <c r="C573" s="940" t="s">
        <v>2916</v>
      </c>
      <c r="D573" s="941">
        <v>46151</v>
      </c>
      <c r="E573" s="940" t="s">
        <v>2917</v>
      </c>
      <c r="F573" s="945">
        <v>311.69</v>
      </c>
      <c r="G573" s="940">
        <v>20</v>
      </c>
      <c r="H573" s="942">
        <v>6233.8</v>
      </c>
      <c r="I573" s="943"/>
      <c r="K573" s="1112"/>
      <c r="L573" s="1112"/>
    </row>
    <row r="574" spans="1:12" s="944" customFormat="1" ht="42">
      <c r="A574" s="940" t="s">
        <v>2914</v>
      </c>
      <c r="B574" s="940" t="s">
        <v>2915</v>
      </c>
      <c r="C574" s="940" t="s">
        <v>2918</v>
      </c>
      <c r="D574" s="941">
        <v>46151</v>
      </c>
      <c r="E574" s="940" t="s">
        <v>2919</v>
      </c>
      <c r="F574" s="945">
        <v>311.69</v>
      </c>
      <c r="G574" s="940">
        <v>20</v>
      </c>
      <c r="H574" s="942">
        <v>6233.8</v>
      </c>
      <c r="I574" s="943"/>
      <c r="K574" s="1112"/>
      <c r="L574" s="1112"/>
    </row>
    <row r="575" spans="1:12" s="944" customFormat="1" ht="42">
      <c r="A575" s="940" t="s">
        <v>2914</v>
      </c>
      <c r="B575" s="940" t="s">
        <v>2915</v>
      </c>
      <c r="C575" s="940" t="s">
        <v>5974</v>
      </c>
      <c r="D575" s="941">
        <v>46285</v>
      </c>
      <c r="E575" s="940" t="s">
        <v>5975</v>
      </c>
      <c r="F575" s="945">
        <v>311.69</v>
      </c>
      <c r="G575" s="940">
        <v>16</v>
      </c>
      <c r="H575" s="942">
        <v>4987.04</v>
      </c>
      <c r="I575" s="943"/>
      <c r="K575" s="1112"/>
      <c r="L575" s="1112"/>
    </row>
    <row r="576" spans="1:12" s="944" customFormat="1" ht="42">
      <c r="A576" s="940" t="s">
        <v>2914</v>
      </c>
      <c r="B576" s="940" t="s">
        <v>2915</v>
      </c>
      <c r="C576" s="940" t="s">
        <v>6262</v>
      </c>
      <c r="D576" s="941">
        <v>46296</v>
      </c>
      <c r="E576" s="940" t="s">
        <v>6263</v>
      </c>
      <c r="F576" s="945">
        <v>311.69</v>
      </c>
      <c r="G576" s="940">
        <v>16</v>
      </c>
      <c r="H576" s="942">
        <v>4987.04</v>
      </c>
      <c r="I576" s="943"/>
      <c r="K576" s="1112"/>
      <c r="L576" s="1112"/>
    </row>
    <row r="577" spans="1:12" s="944" customFormat="1" ht="42">
      <c r="A577" s="940" t="s">
        <v>2920</v>
      </c>
      <c r="B577" s="940" t="s">
        <v>2921</v>
      </c>
      <c r="C577" s="940" t="s">
        <v>2922</v>
      </c>
      <c r="D577" s="941">
        <v>46151</v>
      </c>
      <c r="E577" s="940" t="s">
        <v>2923</v>
      </c>
      <c r="F577" s="945">
        <v>163.30799999999999</v>
      </c>
      <c r="G577" s="940">
        <v>26.4</v>
      </c>
      <c r="H577" s="942">
        <v>4311.3311999999996</v>
      </c>
      <c r="I577" s="943"/>
      <c r="K577" s="1112"/>
      <c r="L577" s="1112"/>
    </row>
    <row r="578" spans="1:12" s="944" customFormat="1" ht="42">
      <c r="A578" s="940" t="s">
        <v>2920</v>
      </c>
      <c r="B578" s="940" t="s">
        <v>2921</v>
      </c>
      <c r="C578" s="940" t="s">
        <v>6264</v>
      </c>
      <c r="D578" s="941">
        <v>46294</v>
      </c>
      <c r="E578" s="940" t="s">
        <v>6265</v>
      </c>
      <c r="F578" s="945">
        <v>163.30799999999999</v>
      </c>
      <c r="G578" s="940">
        <v>8.1999999999999993</v>
      </c>
      <c r="H578" s="942">
        <v>1339.1255999999998</v>
      </c>
      <c r="I578" s="943"/>
      <c r="K578" s="1112"/>
      <c r="L578" s="1112"/>
    </row>
    <row r="579" spans="1:12" s="944" customFormat="1" ht="63">
      <c r="A579" s="940" t="s">
        <v>2924</v>
      </c>
      <c r="B579" s="940" t="s">
        <v>2925</v>
      </c>
      <c r="C579" s="940" t="s">
        <v>2926</v>
      </c>
      <c r="D579" s="941">
        <v>46117</v>
      </c>
      <c r="E579" s="940" t="s">
        <v>2927</v>
      </c>
      <c r="F579" s="945">
        <v>143.99199999999999</v>
      </c>
      <c r="G579" s="940">
        <v>64.680000000000007</v>
      </c>
      <c r="H579" s="942">
        <v>9313.4025600000004</v>
      </c>
      <c r="I579" s="943"/>
      <c r="K579" s="1112"/>
      <c r="L579" s="1112"/>
    </row>
    <row r="580" spans="1:12" s="944" customFormat="1" ht="42">
      <c r="A580" s="940" t="s">
        <v>2924</v>
      </c>
      <c r="B580" s="940" t="s">
        <v>2925</v>
      </c>
      <c r="C580" s="940" t="s">
        <v>2928</v>
      </c>
      <c r="D580" s="941">
        <v>46117</v>
      </c>
      <c r="E580" s="940" t="s">
        <v>2929</v>
      </c>
      <c r="F580" s="945">
        <v>143.99199999999999</v>
      </c>
      <c r="G580" s="940">
        <v>32.340000000000003</v>
      </c>
      <c r="H580" s="942">
        <v>4656.7012800000002</v>
      </c>
      <c r="I580" s="943"/>
      <c r="K580" s="1112"/>
      <c r="L580" s="1112"/>
    </row>
    <row r="581" spans="1:12" s="944" customFormat="1" ht="63">
      <c r="A581" s="940" t="s">
        <v>2924</v>
      </c>
      <c r="B581" s="940" t="s">
        <v>2925</v>
      </c>
      <c r="C581" s="940" t="s">
        <v>2930</v>
      </c>
      <c r="D581" s="941">
        <v>46119</v>
      </c>
      <c r="E581" s="940" t="s">
        <v>2931</v>
      </c>
      <c r="F581" s="945">
        <v>143.99199999999999</v>
      </c>
      <c r="G581" s="940">
        <v>420.4</v>
      </c>
      <c r="H581" s="942">
        <v>60534.236799999991</v>
      </c>
      <c r="I581" s="943"/>
      <c r="K581" s="1112"/>
      <c r="L581" s="1112"/>
    </row>
    <row r="582" spans="1:12" s="944" customFormat="1" ht="63">
      <c r="A582" s="940" t="s">
        <v>2924</v>
      </c>
      <c r="B582" s="940" t="s">
        <v>2925</v>
      </c>
      <c r="C582" s="940" t="s">
        <v>2932</v>
      </c>
      <c r="D582" s="941">
        <v>46119</v>
      </c>
      <c r="E582" s="940" t="s">
        <v>2933</v>
      </c>
      <c r="F582" s="945">
        <v>143.99199999999999</v>
      </c>
      <c r="G582" s="940">
        <v>41.2</v>
      </c>
      <c r="H582" s="942">
        <v>5932.4704000000002</v>
      </c>
      <c r="I582" s="943"/>
      <c r="K582" s="1112"/>
      <c r="L582" s="1112"/>
    </row>
    <row r="583" spans="1:12" s="944" customFormat="1" ht="63">
      <c r="A583" s="940" t="s">
        <v>2924</v>
      </c>
      <c r="B583" s="940" t="s">
        <v>2925</v>
      </c>
      <c r="C583" s="940" t="s">
        <v>2934</v>
      </c>
      <c r="D583" s="941">
        <v>46119</v>
      </c>
      <c r="E583" s="940" t="s">
        <v>2935</v>
      </c>
      <c r="F583" s="945">
        <v>143.99199999999999</v>
      </c>
      <c r="G583" s="940">
        <v>20.6</v>
      </c>
      <c r="H583" s="942">
        <v>2966.2352000000001</v>
      </c>
      <c r="I583" s="943"/>
      <c r="K583" s="1112"/>
      <c r="L583" s="1112"/>
    </row>
    <row r="584" spans="1:12" s="944" customFormat="1" ht="63">
      <c r="A584" s="940" t="s">
        <v>2924</v>
      </c>
      <c r="B584" s="940" t="s">
        <v>2925</v>
      </c>
      <c r="C584" s="940" t="s">
        <v>2936</v>
      </c>
      <c r="D584" s="941">
        <v>46121</v>
      </c>
      <c r="E584" s="940" t="s">
        <v>2937</v>
      </c>
      <c r="F584" s="945">
        <v>143.99199999999999</v>
      </c>
      <c r="G584" s="940">
        <v>4.8</v>
      </c>
      <c r="H584" s="942">
        <v>691.16159999999991</v>
      </c>
      <c r="I584" s="943"/>
      <c r="K584" s="1112"/>
      <c r="L584" s="1112"/>
    </row>
    <row r="585" spans="1:12" s="944" customFormat="1" ht="42">
      <c r="A585" s="940" t="s">
        <v>2924</v>
      </c>
      <c r="B585" s="940" t="s">
        <v>2925</v>
      </c>
      <c r="C585" s="940" t="s">
        <v>2938</v>
      </c>
      <c r="D585" s="941">
        <v>46121</v>
      </c>
      <c r="E585" s="940" t="s">
        <v>2939</v>
      </c>
      <c r="F585" s="945">
        <v>143.99199999999999</v>
      </c>
      <c r="G585" s="940">
        <v>2.4</v>
      </c>
      <c r="H585" s="942">
        <v>345.58079999999995</v>
      </c>
      <c r="I585" s="943"/>
      <c r="K585" s="1112"/>
      <c r="L585" s="1112"/>
    </row>
    <row r="586" spans="1:12" s="944" customFormat="1" ht="63">
      <c r="A586" s="940" t="s">
        <v>2924</v>
      </c>
      <c r="B586" s="940" t="s">
        <v>2925</v>
      </c>
      <c r="C586" s="940" t="s">
        <v>2940</v>
      </c>
      <c r="D586" s="941">
        <v>46126</v>
      </c>
      <c r="E586" s="940" t="s">
        <v>2941</v>
      </c>
      <c r="F586" s="945">
        <v>143.99199999999999</v>
      </c>
      <c r="G586" s="940">
        <v>33</v>
      </c>
      <c r="H586" s="942">
        <v>4751.7359999999999</v>
      </c>
      <c r="I586" s="943"/>
      <c r="K586" s="1112"/>
      <c r="L586" s="1112"/>
    </row>
    <row r="587" spans="1:12" s="944" customFormat="1" ht="42">
      <c r="A587" s="940" t="s">
        <v>2924</v>
      </c>
      <c r="B587" s="940" t="s">
        <v>2925</v>
      </c>
      <c r="C587" s="940" t="s">
        <v>2942</v>
      </c>
      <c r="D587" s="941">
        <v>46126</v>
      </c>
      <c r="E587" s="940" t="s">
        <v>2943</v>
      </c>
      <c r="F587" s="945">
        <v>143.99199999999999</v>
      </c>
      <c r="G587" s="940">
        <v>16.5</v>
      </c>
      <c r="H587" s="942">
        <v>2375.8679999999999</v>
      </c>
      <c r="I587" s="943"/>
      <c r="K587" s="1112"/>
      <c r="L587" s="1112"/>
    </row>
    <row r="588" spans="1:12" s="944" customFormat="1" ht="63">
      <c r="A588" s="940" t="s">
        <v>2924</v>
      </c>
      <c r="B588" s="940" t="s">
        <v>2925</v>
      </c>
      <c r="C588" s="940" t="s">
        <v>2944</v>
      </c>
      <c r="D588" s="941">
        <v>46128</v>
      </c>
      <c r="E588" s="940" t="s">
        <v>2945</v>
      </c>
      <c r="F588" s="945">
        <v>143.99199999999999</v>
      </c>
      <c r="G588" s="940">
        <v>250.91</v>
      </c>
      <c r="H588" s="942">
        <v>36129.032719999996</v>
      </c>
      <c r="I588" s="943"/>
      <c r="K588" s="1112"/>
      <c r="L588" s="1112"/>
    </row>
    <row r="589" spans="1:12" s="944" customFormat="1" ht="63">
      <c r="A589" s="940" t="s">
        <v>2924</v>
      </c>
      <c r="B589" s="940" t="s">
        <v>2925</v>
      </c>
      <c r="C589" s="940" t="s">
        <v>2946</v>
      </c>
      <c r="D589" s="941">
        <v>46128</v>
      </c>
      <c r="E589" s="940" t="s">
        <v>2947</v>
      </c>
      <c r="F589" s="945">
        <v>143.99199999999999</v>
      </c>
      <c r="G589" s="940">
        <v>3</v>
      </c>
      <c r="H589" s="942">
        <v>431.976</v>
      </c>
      <c r="I589" s="943"/>
      <c r="K589" s="1112"/>
      <c r="L589" s="1112"/>
    </row>
    <row r="590" spans="1:12" s="944" customFormat="1" ht="42">
      <c r="A590" s="940" t="s">
        <v>2924</v>
      </c>
      <c r="B590" s="940" t="s">
        <v>2925</v>
      </c>
      <c r="C590" s="940" t="s">
        <v>2948</v>
      </c>
      <c r="D590" s="941">
        <v>46128</v>
      </c>
      <c r="E590" s="940" t="s">
        <v>2949</v>
      </c>
      <c r="F590" s="945">
        <v>143.99199999999999</v>
      </c>
      <c r="G590" s="940">
        <v>1.5</v>
      </c>
      <c r="H590" s="942">
        <v>215.988</v>
      </c>
      <c r="I590" s="943"/>
      <c r="K590" s="1112"/>
      <c r="L590" s="1112"/>
    </row>
    <row r="591" spans="1:12" s="944" customFormat="1" ht="63">
      <c r="A591" s="940" t="s">
        <v>2924</v>
      </c>
      <c r="B591" s="940" t="s">
        <v>2925</v>
      </c>
      <c r="C591" s="940" t="s">
        <v>2950</v>
      </c>
      <c r="D591" s="941">
        <v>46128</v>
      </c>
      <c r="E591" s="940" t="s">
        <v>2951</v>
      </c>
      <c r="F591" s="945">
        <v>143.99199999999999</v>
      </c>
      <c r="G591" s="940">
        <v>9.98</v>
      </c>
      <c r="H591" s="942">
        <v>1437.04016</v>
      </c>
      <c r="I591" s="943"/>
      <c r="K591" s="1112"/>
      <c r="L591" s="1112"/>
    </row>
    <row r="592" spans="1:12" s="944" customFormat="1" ht="42">
      <c r="A592" s="940" t="s">
        <v>2924</v>
      </c>
      <c r="B592" s="940" t="s">
        <v>2925</v>
      </c>
      <c r="C592" s="940" t="s">
        <v>2952</v>
      </c>
      <c r="D592" s="941">
        <v>46128</v>
      </c>
      <c r="E592" s="940" t="s">
        <v>2953</v>
      </c>
      <c r="F592" s="945">
        <v>143.99199999999999</v>
      </c>
      <c r="G592" s="940">
        <v>4.99</v>
      </c>
      <c r="H592" s="942">
        <v>718.52008000000001</v>
      </c>
      <c r="I592" s="943"/>
      <c r="K592" s="1112"/>
      <c r="L592" s="1112"/>
    </row>
    <row r="593" spans="1:12" s="944" customFormat="1" ht="42">
      <c r="A593" s="940" t="s">
        <v>2924</v>
      </c>
      <c r="B593" s="940" t="s">
        <v>2925</v>
      </c>
      <c r="C593" s="940" t="s">
        <v>2954</v>
      </c>
      <c r="D593" s="941">
        <v>46130</v>
      </c>
      <c r="E593" s="940" t="s">
        <v>2955</v>
      </c>
      <c r="F593" s="945">
        <v>143.99199999999999</v>
      </c>
      <c r="G593" s="940">
        <v>16.899999999999999</v>
      </c>
      <c r="H593" s="942">
        <v>2433.4647999999997</v>
      </c>
      <c r="I593" s="943"/>
      <c r="K593" s="1112"/>
      <c r="L593" s="1112"/>
    </row>
    <row r="594" spans="1:12" s="944" customFormat="1" ht="63">
      <c r="A594" s="940" t="s">
        <v>2924</v>
      </c>
      <c r="B594" s="940" t="s">
        <v>2925</v>
      </c>
      <c r="C594" s="940" t="s">
        <v>2956</v>
      </c>
      <c r="D594" s="941">
        <v>46137</v>
      </c>
      <c r="E594" s="940" t="s">
        <v>2957</v>
      </c>
      <c r="F594" s="945">
        <v>143.99199999999999</v>
      </c>
      <c r="G594" s="940">
        <v>30.6</v>
      </c>
      <c r="H594" s="942">
        <v>4406.1552000000001</v>
      </c>
      <c r="I594" s="943"/>
      <c r="K594" s="1112"/>
      <c r="L594" s="1112"/>
    </row>
    <row r="595" spans="1:12" s="944" customFormat="1" ht="42">
      <c r="A595" s="940" t="s">
        <v>2924</v>
      </c>
      <c r="B595" s="940" t="s">
        <v>2925</v>
      </c>
      <c r="C595" s="940" t="s">
        <v>2958</v>
      </c>
      <c r="D595" s="941">
        <v>46273</v>
      </c>
      <c r="E595" s="940" t="s">
        <v>2959</v>
      </c>
      <c r="F595" s="945">
        <v>143.99199999999999</v>
      </c>
      <c r="G595" s="940">
        <v>15.3</v>
      </c>
      <c r="H595" s="942">
        <v>2203.0776000000001</v>
      </c>
      <c r="I595" s="943"/>
      <c r="K595" s="1112"/>
      <c r="L595" s="1112"/>
    </row>
    <row r="596" spans="1:12" s="944" customFormat="1" ht="63">
      <c r="A596" s="940" t="s">
        <v>2924</v>
      </c>
      <c r="B596" s="940" t="s">
        <v>2925</v>
      </c>
      <c r="C596" s="940" t="s">
        <v>2960</v>
      </c>
      <c r="D596" s="941">
        <v>46137</v>
      </c>
      <c r="E596" s="940" t="s">
        <v>2961</v>
      </c>
      <c r="F596" s="945">
        <v>143.99199999999999</v>
      </c>
      <c r="G596" s="940">
        <v>21.18</v>
      </c>
      <c r="H596" s="942">
        <v>3049.75056</v>
      </c>
      <c r="I596" s="943"/>
      <c r="K596" s="1112"/>
      <c r="L596" s="1112"/>
    </row>
    <row r="597" spans="1:12" s="944" customFormat="1" ht="63">
      <c r="A597" s="940" t="s">
        <v>2924</v>
      </c>
      <c r="B597" s="940" t="s">
        <v>2925</v>
      </c>
      <c r="C597" s="940" t="s">
        <v>2962</v>
      </c>
      <c r="D597" s="941">
        <v>46137</v>
      </c>
      <c r="E597" s="940" t="s">
        <v>2963</v>
      </c>
      <c r="F597" s="945">
        <v>143.99199999999999</v>
      </c>
      <c r="G597" s="940">
        <v>10.59</v>
      </c>
      <c r="H597" s="942">
        <v>1524.87528</v>
      </c>
      <c r="I597" s="943"/>
      <c r="K597" s="1112"/>
      <c r="L597" s="1112"/>
    </row>
    <row r="598" spans="1:12" s="944" customFormat="1" ht="63">
      <c r="A598" s="940" t="s">
        <v>2924</v>
      </c>
      <c r="B598" s="940" t="s">
        <v>2925</v>
      </c>
      <c r="C598" s="940" t="s">
        <v>2964</v>
      </c>
      <c r="D598" s="941">
        <v>46138</v>
      </c>
      <c r="E598" s="940" t="s">
        <v>2965</v>
      </c>
      <c r="F598" s="945">
        <v>143.99199999999999</v>
      </c>
      <c r="G598" s="940">
        <v>214.49</v>
      </c>
      <c r="H598" s="942">
        <v>30884.844079999999</v>
      </c>
      <c r="I598" s="943"/>
      <c r="K598" s="1112"/>
      <c r="L598" s="1112"/>
    </row>
    <row r="599" spans="1:12" s="944" customFormat="1" ht="63">
      <c r="A599" s="940" t="s">
        <v>2924</v>
      </c>
      <c r="B599" s="940" t="s">
        <v>2925</v>
      </c>
      <c r="C599" s="940" t="s">
        <v>2966</v>
      </c>
      <c r="D599" s="941">
        <v>46141</v>
      </c>
      <c r="E599" s="940" t="s">
        <v>2967</v>
      </c>
      <c r="F599" s="945">
        <v>143.99199999999999</v>
      </c>
      <c r="G599" s="940">
        <v>198.9</v>
      </c>
      <c r="H599" s="942">
        <v>28640.0088</v>
      </c>
      <c r="I599" s="943"/>
      <c r="K599" s="1112"/>
      <c r="L599" s="1112"/>
    </row>
    <row r="600" spans="1:12" s="944" customFormat="1" ht="63">
      <c r="A600" s="940" t="s">
        <v>2924</v>
      </c>
      <c r="B600" s="940" t="s">
        <v>2925</v>
      </c>
      <c r="C600" s="940" t="s">
        <v>2968</v>
      </c>
      <c r="D600" s="941">
        <v>46142</v>
      </c>
      <c r="E600" s="940" t="s">
        <v>2969</v>
      </c>
      <c r="F600" s="945">
        <v>143.99199999999999</v>
      </c>
      <c r="G600" s="940">
        <v>137.65</v>
      </c>
      <c r="H600" s="942">
        <v>19820.498800000001</v>
      </c>
      <c r="I600" s="943"/>
      <c r="K600" s="1112"/>
      <c r="L600" s="1112"/>
    </row>
    <row r="601" spans="1:12" s="944" customFormat="1" ht="63">
      <c r="A601" s="940" t="s">
        <v>2924</v>
      </c>
      <c r="B601" s="940" t="s">
        <v>2925</v>
      </c>
      <c r="C601" s="940" t="s">
        <v>2970</v>
      </c>
      <c r="D601" s="941">
        <v>46119</v>
      </c>
      <c r="E601" s="940" t="s">
        <v>2971</v>
      </c>
      <c r="F601" s="945">
        <v>143.99199999999999</v>
      </c>
      <c r="G601" s="940">
        <v>6</v>
      </c>
      <c r="H601" s="942">
        <v>863.952</v>
      </c>
      <c r="I601" s="943"/>
      <c r="K601" s="1112"/>
      <c r="L601" s="1112"/>
    </row>
    <row r="602" spans="1:12" s="944" customFormat="1" ht="42">
      <c r="A602" s="940" t="s">
        <v>2924</v>
      </c>
      <c r="B602" s="940" t="s">
        <v>2925</v>
      </c>
      <c r="C602" s="940" t="s">
        <v>2972</v>
      </c>
      <c r="D602" s="941">
        <v>46119</v>
      </c>
      <c r="E602" s="940" t="s">
        <v>2973</v>
      </c>
      <c r="F602" s="945">
        <v>143.99199999999999</v>
      </c>
      <c r="G602" s="940">
        <v>3</v>
      </c>
      <c r="H602" s="942">
        <v>431.976</v>
      </c>
      <c r="I602" s="943"/>
      <c r="K602" s="1112"/>
      <c r="L602" s="1112"/>
    </row>
    <row r="603" spans="1:12" s="944" customFormat="1" ht="63">
      <c r="A603" s="940" t="s">
        <v>2924</v>
      </c>
      <c r="B603" s="940" t="s">
        <v>2925</v>
      </c>
      <c r="C603" s="940" t="s">
        <v>2974</v>
      </c>
      <c r="D603" s="941">
        <v>46128</v>
      </c>
      <c r="E603" s="940" t="s">
        <v>2975</v>
      </c>
      <c r="F603" s="945">
        <v>143.99199999999999</v>
      </c>
      <c r="G603" s="940">
        <v>9.1</v>
      </c>
      <c r="H603" s="942">
        <v>1310.3271999999999</v>
      </c>
      <c r="I603" s="943"/>
      <c r="K603" s="1112"/>
      <c r="L603" s="1112"/>
    </row>
    <row r="604" spans="1:12" s="944" customFormat="1" ht="63">
      <c r="A604" s="940" t="s">
        <v>2924</v>
      </c>
      <c r="B604" s="940" t="s">
        <v>2925</v>
      </c>
      <c r="C604" s="940" t="s">
        <v>2976</v>
      </c>
      <c r="D604" s="941">
        <v>46128</v>
      </c>
      <c r="E604" s="940" t="s">
        <v>2977</v>
      </c>
      <c r="F604" s="945">
        <v>143.99199999999999</v>
      </c>
      <c r="G604" s="940">
        <v>3.8</v>
      </c>
      <c r="H604" s="942">
        <v>547.16959999999995</v>
      </c>
      <c r="I604" s="943"/>
      <c r="K604" s="1112"/>
      <c r="L604" s="1112"/>
    </row>
    <row r="605" spans="1:12" s="944" customFormat="1" ht="42">
      <c r="A605" s="940" t="s">
        <v>2924</v>
      </c>
      <c r="B605" s="940" t="s">
        <v>2925</v>
      </c>
      <c r="C605" s="940" t="s">
        <v>2978</v>
      </c>
      <c r="D605" s="941">
        <v>46128</v>
      </c>
      <c r="E605" s="940" t="s">
        <v>2979</v>
      </c>
      <c r="F605" s="945">
        <v>143.99199999999999</v>
      </c>
      <c r="G605" s="940">
        <v>1.9</v>
      </c>
      <c r="H605" s="942">
        <v>273.58479999999997</v>
      </c>
      <c r="I605" s="943"/>
      <c r="K605" s="1112"/>
      <c r="L605" s="1112"/>
    </row>
    <row r="606" spans="1:12" s="944" customFormat="1" ht="42">
      <c r="A606" s="940" t="s">
        <v>2924</v>
      </c>
      <c r="B606" s="940" t="s">
        <v>2925</v>
      </c>
      <c r="C606" s="940" t="s">
        <v>2980</v>
      </c>
      <c r="D606" s="941">
        <v>46130</v>
      </c>
      <c r="E606" s="940" t="s">
        <v>2981</v>
      </c>
      <c r="F606" s="945">
        <v>143.99199999999999</v>
      </c>
      <c r="G606" s="940">
        <v>29.9</v>
      </c>
      <c r="H606" s="942">
        <v>4305.3607999999995</v>
      </c>
      <c r="I606" s="943"/>
      <c r="K606" s="1112"/>
      <c r="L606" s="1112"/>
    </row>
    <row r="607" spans="1:12" s="944" customFormat="1" ht="63">
      <c r="A607" s="940" t="s">
        <v>2924</v>
      </c>
      <c r="B607" s="940" t="s">
        <v>2925</v>
      </c>
      <c r="C607" s="940" t="s">
        <v>2982</v>
      </c>
      <c r="D607" s="941">
        <v>46137</v>
      </c>
      <c r="E607" s="940" t="s">
        <v>2983</v>
      </c>
      <c r="F607" s="945">
        <v>143.99199999999999</v>
      </c>
      <c r="G607" s="940">
        <v>14</v>
      </c>
      <c r="H607" s="942">
        <v>2015.8879999999999</v>
      </c>
      <c r="I607" s="943"/>
      <c r="K607" s="1112"/>
      <c r="L607" s="1112"/>
    </row>
    <row r="608" spans="1:12" s="944" customFormat="1" ht="42">
      <c r="A608" s="940" t="s">
        <v>2924</v>
      </c>
      <c r="B608" s="940" t="s">
        <v>2925</v>
      </c>
      <c r="C608" s="940" t="s">
        <v>2984</v>
      </c>
      <c r="D608" s="941">
        <v>46137</v>
      </c>
      <c r="E608" s="940" t="s">
        <v>2985</v>
      </c>
      <c r="F608" s="945">
        <v>143.99199999999999</v>
      </c>
      <c r="G608" s="940">
        <v>7</v>
      </c>
      <c r="H608" s="942">
        <v>1007.944</v>
      </c>
      <c r="I608" s="943"/>
      <c r="K608" s="1112"/>
      <c r="L608" s="1112"/>
    </row>
    <row r="609" spans="1:12" s="944" customFormat="1" ht="63">
      <c r="A609" s="940" t="s">
        <v>2924</v>
      </c>
      <c r="B609" s="940" t="s">
        <v>2925</v>
      </c>
      <c r="C609" s="940" t="s">
        <v>2986</v>
      </c>
      <c r="D609" s="941">
        <v>46142</v>
      </c>
      <c r="E609" s="940" t="s">
        <v>2987</v>
      </c>
      <c r="F609" s="945">
        <v>143.99199999999999</v>
      </c>
      <c r="G609" s="940">
        <v>91</v>
      </c>
      <c r="H609" s="942">
        <v>13103.271999999999</v>
      </c>
      <c r="I609" s="943"/>
      <c r="K609" s="1112"/>
      <c r="L609" s="1112"/>
    </row>
    <row r="610" spans="1:12" s="944" customFormat="1" ht="63">
      <c r="A610" s="940" t="s">
        <v>2924</v>
      </c>
      <c r="B610" s="940" t="s">
        <v>2925</v>
      </c>
      <c r="C610" s="940" t="s">
        <v>2988</v>
      </c>
      <c r="D610" s="941">
        <v>46177</v>
      </c>
      <c r="E610" s="940" t="s">
        <v>2989</v>
      </c>
      <c r="F610" s="945">
        <v>143.99199999999999</v>
      </c>
      <c r="G610" s="940">
        <v>140.24</v>
      </c>
      <c r="H610" s="942">
        <v>20193.43808</v>
      </c>
      <c r="I610" s="943"/>
      <c r="K610" s="1112"/>
      <c r="L610" s="1112"/>
    </row>
    <row r="611" spans="1:12" s="944" customFormat="1" ht="63">
      <c r="A611" s="940" t="s">
        <v>2924</v>
      </c>
      <c r="B611" s="940" t="s">
        <v>2925</v>
      </c>
      <c r="C611" s="940" t="s">
        <v>2990</v>
      </c>
      <c r="D611" s="941">
        <v>46203</v>
      </c>
      <c r="E611" s="940" t="s">
        <v>2991</v>
      </c>
      <c r="F611" s="945">
        <v>143.99199999999999</v>
      </c>
      <c r="G611" s="940">
        <v>22.8</v>
      </c>
      <c r="H611" s="942">
        <v>3283.0175999999997</v>
      </c>
      <c r="I611" s="943"/>
      <c r="K611" s="1112"/>
      <c r="L611" s="1112"/>
    </row>
    <row r="612" spans="1:12" s="944" customFormat="1" ht="63">
      <c r="A612" s="940" t="s">
        <v>2924</v>
      </c>
      <c r="B612" s="940" t="s">
        <v>2925</v>
      </c>
      <c r="C612" s="940" t="s">
        <v>2992</v>
      </c>
      <c r="D612" s="941">
        <v>46273</v>
      </c>
      <c r="E612" s="940" t="s">
        <v>2993</v>
      </c>
      <c r="F612" s="945">
        <v>143.99199999999999</v>
      </c>
      <c r="G612" s="940">
        <v>11.4</v>
      </c>
      <c r="H612" s="942">
        <v>1641.5087999999998</v>
      </c>
      <c r="I612" s="943"/>
      <c r="K612" s="1112"/>
      <c r="L612" s="1112"/>
    </row>
    <row r="613" spans="1:12" s="944" customFormat="1" ht="63">
      <c r="A613" s="940" t="s">
        <v>2924</v>
      </c>
      <c r="B613" s="940" t="s">
        <v>2925</v>
      </c>
      <c r="C613" s="940" t="s">
        <v>2994</v>
      </c>
      <c r="D613" s="941">
        <v>46203</v>
      </c>
      <c r="E613" s="940" t="s">
        <v>2995</v>
      </c>
      <c r="F613" s="945">
        <v>143.99199999999999</v>
      </c>
      <c r="G613" s="940">
        <v>9.8000000000000007</v>
      </c>
      <c r="H613" s="942">
        <v>1411.1215999999999</v>
      </c>
      <c r="I613" s="943"/>
      <c r="K613" s="1112"/>
      <c r="L613" s="1112"/>
    </row>
    <row r="614" spans="1:12" s="944" customFormat="1" ht="63">
      <c r="A614" s="940" t="s">
        <v>2924</v>
      </c>
      <c r="B614" s="940" t="s">
        <v>2925</v>
      </c>
      <c r="C614" s="940" t="s">
        <v>2996</v>
      </c>
      <c r="D614" s="941">
        <v>46273</v>
      </c>
      <c r="E614" s="940" t="s">
        <v>2997</v>
      </c>
      <c r="F614" s="945">
        <v>143.99199999999999</v>
      </c>
      <c r="G614" s="940">
        <v>4.9000000000000004</v>
      </c>
      <c r="H614" s="942">
        <v>705.56079999999997</v>
      </c>
      <c r="I614" s="943"/>
      <c r="K614" s="1112"/>
      <c r="L614" s="1112"/>
    </row>
    <row r="615" spans="1:12" s="944" customFormat="1" ht="63">
      <c r="A615" s="940" t="s">
        <v>2924</v>
      </c>
      <c r="B615" s="940" t="s">
        <v>2925</v>
      </c>
      <c r="C615" s="940" t="s">
        <v>2998</v>
      </c>
      <c r="D615" s="941">
        <v>46205</v>
      </c>
      <c r="E615" s="940" t="s">
        <v>2999</v>
      </c>
      <c r="F615" s="945">
        <v>143.99199999999999</v>
      </c>
      <c r="G615" s="940">
        <v>148.19999999999999</v>
      </c>
      <c r="H615" s="942">
        <v>21339.614399999999</v>
      </c>
      <c r="I615" s="943"/>
      <c r="K615" s="1112"/>
      <c r="L615" s="1112"/>
    </row>
    <row r="616" spans="1:12" s="944" customFormat="1" ht="63">
      <c r="A616" s="940" t="s">
        <v>2924</v>
      </c>
      <c r="B616" s="940" t="s">
        <v>2925</v>
      </c>
      <c r="C616" s="940" t="s">
        <v>3000</v>
      </c>
      <c r="D616" s="941">
        <v>46205</v>
      </c>
      <c r="E616" s="940" t="s">
        <v>3001</v>
      </c>
      <c r="F616" s="945">
        <v>143.99199999999999</v>
      </c>
      <c r="G616" s="940">
        <v>63.69</v>
      </c>
      <c r="H616" s="942">
        <v>9170.8504799999992</v>
      </c>
      <c r="I616" s="943"/>
      <c r="K616" s="1112"/>
      <c r="L616" s="1112"/>
    </row>
    <row r="617" spans="1:12" s="944" customFormat="1" ht="63">
      <c r="A617" s="940" t="s">
        <v>2924</v>
      </c>
      <c r="B617" s="940" t="s">
        <v>2925</v>
      </c>
      <c r="C617" s="940" t="s">
        <v>3002</v>
      </c>
      <c r="D617" s="941">
        <v>46240</v>
      </c>
      <c r="E617" s="940" t="s">
        <v>3003</v>
      </c>
      <c r="F617" s="945">
        <v>143.99199999999999</v>
      </c>
      <c r="G617" s="940">
        <v>10.79</v>
      </c>
      <c r="H617" s="942">
        <v>1553.6736799999999</v>
      </c>
      <c r="I617" s="943"/>
      <c r="K617" s="1112"/>
      <c r="L617" s="1112"/>
    </row>
    <row r="618" spans="1:12" s="944" customFormat="1" ht="63">
      <c r="A618" s="940" t="s">
        <v>2924</v>
      </c>
      <c r="B618" s="940" t="s">
        <v>2925</v>
      </c>
      <c r="C618" s="940" t="s">
        <v>3004</v>
      </c>
      <c r="D618" s="941">
        <v>46240</v>
      </c>
      <c r="E618" s="940" t="s">
        <v>3005</v>
      </c>
      <c r="F618" s="945">
        <v>143.99199999999999</v>
      </c>
      <c r="G618" s="940">
        <v>16.5</v>
      </c>
      <c r="H618" s="942">
        <v>2375.8679999999999</v>
      </c>
      <c r="I618" s="943"/>
      <c r="K618" s="1112"/>
      <c r="L618" s="1112"/>
    </row>
    <row r="619" spans="1:12" s="944" customFormat="1" ht="63">
      <c r="A619" s="940" t="s">
        <v>2924</v>
      </c>
      <c r="B619" s="940" t="s">
        <v>2925</v>
      </c>
      <c r="C619" s="940" t="s">
        <v>3006</v>
      </c>
      <c r="D619" s="941">
        <v>46240</v>
      </c>
      <c r="E619" s="940" t="s">
        <v>3007</v>
      </c>
      <c r="F619" s="945">
        <v>143.99199999999999</v>
      </c>
      <c r="G619" s="940">
        <v>35</v>
      </c>
      <c r="H619" s="942">
        <v>5039.7199999999993</v>
      </c>
      <c r="I619" s="943"/>
      <c r="K619" s="1112"/>
      <c r="L619" s="1112"/>
    </row>
    <row r="620" spans="1:12" s="944" customFormat="1" ht="42">
      <c r="A620" s="940" t="s">
        <v>2924</v>
      </c>
      <c r="B620" s="940" t="s">
        <v>2925</v>
      </c>
      <c r="C620" s="940" t="s">
        <v>3008</v>
      </c>
      <c r="D620" s="941">
        <v>46246</v>
      </c>
      <c r="E620" s="940" t="s">
        <v>3009</v>
      </c>
      <c r="F620" s="945">
        <v>143.99199999999999</v>
      </c>
      <c r="G620" s="940">
        <v>22.4</v>
      </c>
      <c r="H620" s="942">
        <v>3225.4207999999994</v>
      </c>
      <c r="I620" s="943"/>
      <c r="K620" s="1112"/>
      <c r="L620" s="1112"/>
    </row>
    <row r="621" spans="1:12" s="944" customFormat="1" ht="42">
      <c r="A621" s="940" t="s">
        <v>2924</v>
      </c>
      <c r="B621" s="940" t="s">
        <v>2925</v>
      </c>
      <c r="C621" s="940" t="s">
        <v>3010</v>
      </c>
      <c r="D621" s="941">
        <v>46246</v>
      </c>
      <c r="E621" s="940" t="s">
        <v>3011</v>
      </c>
      <c r="F621" s="945">
        <v>143.99199999999999</v>
      </c>
      <c r="G621" s="940">
        <v>11.2</v>
      </c>
      <c r="H621" s="942">
        <v>1612.7103999999997</v>
      </c>
      <c r="I621" s="943"/>
      <c r="K621" s="1112"/>
      <c r="L621" s="1112"/>
    </row>
    <row r="622" spans="1:12" s="944" customFormat="1" ht="63">
      <c r="A622" s="940" t="s">
        <v>2924</v>
      </c>
      <c r="B622" s="940" t="s">
        <v>2925</v>
      </c>
      <c r="C622" s="940" t="s">
        <v>3012</v>
      </c>
      <c r="D622" s="941">
        <v>46247</v>
      </c>
      <c r="E622" s="940" t="s">
        <v>3013</v>
      </c>
      <c r="F622" s="945">
        <v>143.99199999999999</v>
      </c>
      <c r="G622" s="940">
        <v>145.6</v>
      </c>
      <c r="H622" s="942">
        <v>20965.235199999999</v>
      </c>
      <c r="I622" s="943"/>
      <c r="K622" s="1112"/>
      <c r="L622" s="1112"/>
    </row>
    <row r="623" spans="1:12" s="944" customFormat="1" ht="63">
      <c r="A623" s="940" t="s">
        <v>2924</v>
      </c>
      <c r="B623" s="940" t="s">
        <v>2925</v>
      </c>
      <c r="C623" s="940" t="s">
        <v>3014</v>
      </c>
      <c r="D623" s="941">
        <v>46249</v>
      </c>
      <c r="E623" s="940" t="s">
        <v>3015</v>
      </c>
      <c r="F623" s="945">
        <v>143.99199999999999</v>
      </c>
      <c r="G623" s="940">
        <v>24</v>
      </c>
      <c r="H623" s="942">
        <v>3455.808</v>
      </c>
      <c r="I623" s="943"/>
      <c r="K623" s="1112"/>
      <c r="L623" s="1112"/>
    </row>
    <row r="624" spans="1:12" s="944" customFormat="1" ht="63">
      <c r="A624" s="940" t="s">
        <v>2924</v>
      </c>
      <c r="B624" s="940" t="s">
        <v>2925</v>
      </c>
      <c r="C624" s="940" t="s">
        <v>3016</v>
      </c>
      <c r="D624" s="941">
        <v>46249</v>
      </c>
      <c r="E624" s="940" t="s">
        <v>3017</v>
      </c>
      <c r="F624" s="945">
        <v>143.99199999999999</v>
      </c>
      <c r="G624" s="940">
        <v>12</v>
      </c>
      <c r="H624" s="942">
        <v>1727.904</v>
      </c>
      <c r="I624" s="943"/>
      <c r="K624" s="1112"/>
      <c r="L624" s="1112"/>
    </row>
    <row r="625" spans="1:12" s="944" customFormat="1" ht="63">
      <c r="A625" s="940" t="s">
        <v>2924</v>
      </c>
      <c r="B625" s="940" t="s">
        <v>2925</v>
      </c>
      <c r="C625" s="940" t="s">
        <v>3018</v>
      </c>
      <c r="D625" s="941">
        <v>46250</v>
      </c>
      <c r="E625" s="940" t="s">
        <v>3019</v>
      </c>
      <c r="F625" s="945">
        <v>143.99199999999999</v>
      </c>
      <c r="G625" s="940">
        <v>156</v>
      </c>
      <c r="H625" s="942">
        <v>22462.751999999997</v>
      </c>
      <c r="I625" s="943"/>
      <c r="K625" s="1112"/>
      <c r="L625" s="1112"/>
    </row>
    <row r="626" spans="1:12" s="944" customFormat="1" ht="63">
      <c r="A626" s="940" t="s">
        <v>2924</v>
      </c>
      <c r="B626" s="940" t="s">
        <v>2925</v>
      </c>
      <c r="C626" s="940" t="s">
        <v>3020</v>
      </c>
      <c r="D626" s="941">
        <v>46251</v>
      </c>
      <c r="E626" s="940" t="s">
        <v>3021</v>
      </c>
      <c r="F626" s="945">
        <v>143.99199999999999</v>
      </c>
      <c r="G626" s="940">
        <v>29.5</v>
      </c>
      <c r="H626" s="942">
        <v>4247.7640000000001</v>
      </c>
      <c r="I626" s="943"/>
      <c r="K626" s="1112"/>
      <c r="L626" s="1112"/>
    </row>
    <row r="627" spans="1:12" s="944" customFormat="1" ht="63">
      <c r="A627" s="940" t="s">
        <v>2924</v>
      </c>
      <c r="B627" s="940" t="s">
        <v>2925</v>
      </c>
      <c r="C627" s="940" t="s">
        <v>3022</v>
      </c>
      <c r="D627" s="941">
        <v>46251</v>
      </c>
      <c r="E627" s="940" t="s">
        <v>3023</v>
      </c>
      <c r="F627" s="945">
        <v>143.99199999999999</v>
      </c>
      <c r="G627" s="940">
        <v>14.75</v>
      </c>
      <c r="H627" s="942">
        <v>2123.8820000000001</v>
      </c>
      <c r="I627" s="943"/>
      <c r="K627" s="1112"/>
      <c r="L627" s="1112"/>
    </row>
    <row r="628" spans="1:12" s="944" customFormat="1" ht="63">
      <c r="A628" s="940" t="s">
        <v>2924</v>
      </c>
      <c r="B628" s="940" t="s">
        <v>2925</v>
      </c>
      <c r="C628" s="940" t="s">
        <v>3024</v>
      </c>
      <c r="D628" s="941">
        <v>46252</v>
      </c>
      <c r="E628" s="940" t="s">
        <v>3025</v>
      </c>
      <c r="F628" s="945">
        <v>143.99199999999999</v>
      </c>
      <c r="G628" s="940">
        <v>191.75</v>
      </c>
      <c r="H628" s="942">
        <v>27610.465999999997</v>
      </c>
      <c r="I628" s="943"/>
      <c r="K628" s="1112"/>
      <c r="L628" s="1112"/>
    </row>
    <row r="629" spans="1:12" s="944" customFormat="1" ht="42">
      <c r="A629" s="940" t="s">
        <v>2924</v>
      </c>
      <c r="B629" s="940" t="s">
        <v>2925</v>
      </c>
      <c r="C629" s="940" t="s">
        <v>3026</v>
      </c>
      <c r="D629" s="941">
        <v>46256</v>
      </c>
      <c r="E629" s="940" t="s">
        <v>3027</v>
      </c>
      <c r="F629" s="945">
        <v>143.99199999999999</v>
      </c>
      <c r="G629" s="940">
        <v>26</v>
      </c>
      <c r="H629" s="942">
        <v>3743.7919999999999</v>
      </c>
      <c r="I629" s="943"/>
      <c r="K629" s="1112"/>
      <c r="L629" s="1112"/>
    </row>
    <row r="630" spans="1:12" s="944" customFormat="1" ht="42">
      <c r="A630" s="940" t="s">
        <v>2924</v>
      </c>
      <c r="B630" s="940" t="s">
        <v>2925</v>
      </c>
      <c r="C630" s="940" t="s">
        <v>3028</v>
      </c>
      <c r="D630" s="941">
        <v>46256</v>
      </c>
      <c r="E630" s="940" t="s">
        <v>3029</v>
      </c>
      <c r="F630" s="945">
        <v>143.99199999999999</v>
      </c>
      <c r="G630" s="940">
        <v>13</v>
      </c>
      <c r="H630" s="942">
        <v>1871.896</v>
      </c>
      <c r="I630" s="943"/>
      <c r="K630" s="1112"/>
      <c r="L630" s="1112"/>
    </row>
    <row r="631" spans="1:12" s="944" customFormat="1" ht="42">
      <c r="A631" s="940" t="s">
        <v>2924</v>
      </c>
      <c r="B631" s="940" t="s">
        <v>2925</v>
      </c>
      <c r="C631" s="940" t="s">
        <v>3030</v>
      </c>
      <c r="D631" s="941">
        <v>46257</v>
      </c>
      <c r="E631" s="940" t="s">
        <v>3031</v>
      </c>
      <c r="F631" s="945">
        <v>143.99199999999999</v>
      </c>
      <c r="G631" s="940">
        <v>169</v>
      </c>
      <c r="H631" s="942">
        <v>24334.647999999997</v>
      </c>
      <c r="I631" s="943"/>
      <c r="K631" s="1112"/>
      <c r="L631" s="1112"/>
    </row>
    <row r="632" spans="1:12" s="944" customFormat="1" ht="42">
      <c r="A632" s="940" t="s">
        <v>2924</v>
      </c>
      <c r="B632" s="940" t="s">
        <v>2925</v>
      </c>
      <c r="C632" s="940" t="s">
        <v>3032</v>
      </c>
      <c r="D632" s="941">
        <v>46264</v>
      </c>
      <c r="E632" s="940" t="s">
        <v>3033</v>
      </c>
      <c r="F632" s="945">
        <v>143.99199999999999</v>
      </c>
      <c r="G632" s="940">
        <v>30</v>
      </c>
      <c r="H632" s="942">
        <v>4319.7599999999993</v>
      </c>
      <c r="I632" s="943"/>
      <c r="K632" s="1112"/>
      <c r="L632" s="1112"/>
    </row>
    <row r="633" spans="1:12" s="944" customFormat="1" ht="42">
      <c r="A633" s="940" t="s">
        <v>2924</v>
      </c>
      <c r="B633" s="940" t="s">
        <v>2925</v>
      </c>
      <c r="C633" s="940" t="s">
        <v>3034</v>
      </c>
      <c r="D633" s="941">
        <v>46264</v>
      </c>
      <c r="E633" s="940" t="s">
        <v>3035</v>
      </c>
      <c r="F633" s="945">
        <v>143.99199999999999</v>
      </c>
      <c r="G633" s="940">
        <v>15</v>
      </c>
      <c r="H633" s="942">
        <v>2159.8799999999997</v>
      </c>
      <c r="I633" s="943"/>
      <c r="K633" s="1112"/>
      <c r="L633" s="1112"/>
    </row>
    <row r="634" spans="1:12" s="944" customFormat="1" ht="42">
      <c r="A634" s="940" t="s">
        <v>2924</v>
      </c>
      <c r="B634" s="940" t="s">
        <v>2925</v>
      </c>
      <c r="C634" s="940" t="s">
        <v>3036</v>
      </c>
      <c r="D634" s="941">
        <v>46264</v>
      </c>
      <c r="E634" s="940" t="s">
        <v>3037</v>
      </c>
      <c r="F634" s="945">
        <v>143.99199999999999</v>
      </c>
      <c r="G634" s="940">
        <v>24.1</v>
      </c>
      <c r="H634" s="942">
        <v>3470.2071999999998</v>
      </c>
      <c r="I634" s="943"/>
      <c r="K634" s="1112"/>
      <c r="L634" s="1112"/>
    </row>
    <row r="635" spans="1:12" s="944" customFormat="1" ht="42">
      <c r="A635" s="940" t="s">
        <v>2924</v>
      </c>
      <c r="B635" s="940" t="s">
        <v>2925</v>
      </c>
      <c r="C635" s="940" t="s">
        <v>3038</v>
      </c>
      <c r="D635" s="941">
        <v>46264</v>
      </c>
      <c r="E635" s="940" t="s">
        <v>3039</v>
      </c>
      <c r="F635" s="945">
        <v>143.99199999999999</v>
      </c>
      <c r="G635" s="940">
        <v>12.05</v>
      </c>
      <c r="H635" s="942">
        <v>1735.1035999999999</v>
      </c>
      <c r="I635" s="943"/>
      <c r="K635" s="1112"/>
      <c r="L635" s="1112"/>
    </row>
    <row r="636" spans="1:12" s="944" customFormat="1" ht="42">
      <c r="A636" s="940" t="s">
        <v>2924</v>
      </c>
      <c r="B636" s="940" t="s">
        <v>2925</v>
      </c>
      <c r="C636" s="940" t="s">
        <v>3040</v>
      </c>
      <c r="D636" s="941">
        <v>46265</v>
      </c>
      <c r="E636" s="940" t="s">
        <v>3041</v>
      </c>
      <c r="F636" s="945">
        <v>143.99199999999999</v>
      </c>
      <c r="G636" s="940">
        <v>195</v>
      </c>
      <c r="H636" s="942">
        <v>28078.44</v>
      </c>
      <c r="I636" s="943"/>
      <c r="K636" s="1112"/>
      <c r="L636" s="1112"/>
    </row>
    <row r="637" spans="1:12" s="944" customFormat="1" ht="42">
      <c r="A637" s="940" t="s">
        <v>2924</v>
      </c>
      <c r="B637" s="940" t="s">
        <v>2925</v>
      </c>
      <c r="C637" s="940" t="s">
        <v>3042</v>
      </c>
      <c r="D637" s="941">
        <v>46265</v>
      </c>
      <c r="E637" s="940" t="s">
        <v>3043</v>
      </c>
      <c r="F637" s="945">
        <v>143.99199999999999</v>
      </c>
      <c r="G637" s="940">
        <v>156.65</v>
      </c>
      <c r="H637" s="942">
        <v>22556.346799999999</v>
      </c>
      <c r="I637" s="943"/>
      <c r="K637" s="1112"/>
      <c r="L637" s="1112"/>
    </row>
    <row r="638" spans="1:12" s="944" customFormat="1" ht="84">
      <c r="A638" s="940" t="s">
        <v>1842</v>
      </c>
      <c r="B638" s="940" t="s">
        <v>1843</v>
      </c>
      <c r="C638" s="940" t="s">
        <v>3044</v>
      </c>
      <c r="D638" s="941">
        <v>46128</v>
      </c>
      <c r="E638" s="940" t="s">
        <v>3045</v>
      </c>
      <c r="F638" s="945">
        <v>447.78</v>
      </c>
      <c r="G638" s="940">
        <v>0.3</v>
      </c>
      <c r="H638" s="942">
        <v>134.33399999999997</v>
      </c>
      <c r="I638" s="943"/>
      <c r="K638" s="1112"/>
      <c r="L638" s="1112"/>
    </row>
    <row r="639" spans="1:12" s="944" customFormat="1" ht="84">
      <c r="A639" s="940" t="s">
        <v>1842</v>
      </c>
      <c r="B639" s="940" t="s">
        <v>1843</v>
      </c>
      <c r="C639" s="940" t="s">
        <v>3046</v>
      </c>
      <c r="D639" s="941">
        <v>46133</v>
      </c>
      <c r="E639" s="940" t="s">
        <v>3047</v>
      </c>
      <c r="F639" s="945">
        <v>447.78</v>
      </c>
      <c r="G639" s="940">
        <v>0.15</v>
      </c>
      <c r="H639" s="942">
        <v>67.166999999999987</v>
      </c>
      <c r="I639" s="943"/>
      <c r="K639" s="1112"/>
      <c r="L639" s="1112"/>
    </row>
    <row r="640" spans="1:12" s="944" customFormat="1" ht="63">
      <c r="A640" s="940" t="s">
        <v>1842</v>
      </c>
      <c r="B640" s="940" t="s">
        <v>1843</v>
      </c>
      <c r="C640" s="940" t="s">
        <v>3048</v>
      </c>
      <c r="D640" s="941">
        <v>46133</v>
      </c>
      <c r="E640" s="940" t="s">
        <v>3049</v>
      </c>
      <c r="F640" s="945">
        <v>447.78</v>
      </c>
      <c r="G640" s="940">
        <v>0.1</v>
      </c>
      <c r="H640" s="942">
        <v>44.777999999999999</v>
      </c>
      <c r="I640" s="943"/>
      <c r="K640" s="1112"/>
      <c r="L640" s="1112"/>
    </row>
    <row r="641" spans="1:12" s="944" customFormat="1" ht="105">
      <c r="A641" s="940" t="s">
        <v>1842</v>
      </c>
      <c r="B641" s="940" t="s">
        <v>1843</v>
      </c>
      <c r="C641" s="940" t="s">
        <v>3050</v>
      </c>
      <c r="D641" s="941">
        <v>46156</v>
      </c>
      <c r="E641" s="940" t="s">
        <v>3051</v>
      </c>
      <c r="F641" s="945">
        <v>447.78</v>
      </c>
      <c r="G641" s="940">
        <v>1.95</v>
      </c>
      <c r="H641" s="942">
        <v>873.17099999999994</v>
      </c>
      <c r="I641" s="943"/>
      <c r="K641" s="1112"/>
      <c r="L641" s="1112"/>
    </row>
    <row r="642" spans="1:12" s="944" customFormat="1" ht="63">
      <c r="A642" s="940" t="s">
        <v>1842</v>
      </c>
      <c r="B642" s="940" t="s">
        <v>1843</v>
      </c>
      <c r="C642" s="940" t="s">
        <v>3052</v>
      </c>
      <c r="D642" s="941">
        <v>46156</v>
      </c>
      <c r="E642" s="940" t="s">
        <v>3053</v>
      </c>
      <c r="F642" s="945">
        <v>447.78</v>
      </c>
      <c r="G642" s="940">
        <v>0.65</v>
      </c>
      <c r="H642" s="942">
        <v>291.05700000000002</v>
      </c>
      <c r="I642" s="943"/>
      <c r="K642" s="1112"/>
      <c r="L642" s="1112"/>
    </row>
    <row r="643" spans="1:12" s="944" customFormat="1" ht="63">
      <c r="A643" s="940" t="s">
        <v>1842</v>
      </c>
      <c r="B643" s="940" t="s">
        <v>1843</v>
      </c>
      <c r="C643" s="940" t="s">
        <v>1844</v>
      </c>
      <c r="D643" s="941">
        <v>46271</v>
      </c>
      <c r="E643" s="940" t="s">
        <v>1845</v>
      </c>
      <c r="F643" s="945">
        <v>447.78</v>
      </c>
      <c r="G643" s="940">
        <v>0.2</v>
      </c>
      <c r="H643" s="942">
        <v>89.555999999999997</v>
      </c>
      <c r="I643" s="943"/>
      <c r="K643" s="1112"/>
      <c r="L643" s="1112"/>
    </row>
    <row r="644" spans="1:12" s="944" customFormat="1" ht="63">
      <c r="A644" s="940" t="s">
        <v>1842</v>
      </c>
      <c r="B644" s="940" t="s">
        <v>1843</v>
      </c>
      <c r="C644" s="940" t="s">
        <v>1846</v>
      </c>
      <c r="D644" s="941">
        <v>46271</v>
      </c>
      <c r="E644" s="940" t="s">
        <v>1847</v>
      </c>
      <c r="F644" s="945">
        <v>447.78</v>
      </c>
      <c r="G644" s="940">
        <v>0.1</v>
      </c>
      <c r="H644" s="942">
        <v>44.777999999999999</v>
      </c>
      <c r="I644" s="943"/>
      <c r="K644" s="1112"/>
      <c r="L644" s="1112"/>
    </row>
    <row r="645" spans="1:12" s="944" customFormat="1" ht="63">
      <c r="A645" s="940" t="s">
        <v>1842</v>
      </c>
      <c r="B645" s="940" t="s">
        <v>1843</v>
      </c>
      <c r="C645" s="940" t="s">
        <v>1848</v>
      </c>
      <c r="D645" s="941">
        <v>46271</v>
      </c>
      <c r="E645" s="940" t="s">
        <v>1849</v>
      </c>
      <c r="F645" s="945">
        <v>447.78</v>
      </c>
      <c r="G645" s="940">
        <v>0.2</v>
      </c>
      <c r="H645" s="942">
        <v>89.555999999999997</v>
      </c>
      <c r="I645" s="943"/>
      <c r="K645" s="1112"/>
      <c r="L645" s="1112"/>
    </row>
    <row r="646" spans="1:12" s="944" customFormat="1" ht="63">
      <c r="A646" s="940" t="s">
        <v>1842</v>
      </c>
      <c r="B646" s="940" t="s">
        <v>1843</v>
      </c>
      <c r="C646" s="940" t="s">
        <v>1850</v>
      </c>
      <c r="D646" s="941">
        <v>46271</v>
      </c>
      <c r="E646" s="940" t="s">
        <v>1851</v>
      </c>
      <c r="F646" s="945">
        <v>447.78</v>
      </c>
      <c r="G646" s="940">
        <v>0.1</v>
      </c>
      <c r="H646" s="942">
        <v>44.777999999999999</v>
      </c>
      <c r="I646" s="943"/>
      <c r="K646" s="1112"/>
      <c r="L646" s="1112"/>
    </row>
    <row r="647" spans="1:12" s="944" customFormat="1" ht="63">
      <c r="A647" s="940" t="s">
        <v>1842</v>
      </c>
      <c r="B647" s="940" t="s">
        <v>1843</v>
      </c>
      <c r="C647" s="940" t="s">
        <v>3054</v>
      </c>
      <c r="D647" s="941">
        <v>46272</v>
      </c>
      <c r="E647" s="940" t="s">
        <v>3055</v>
      </c>
      <c r="F647" s="945">
        <v>447.78</v>
      </c>
      <c r="G647" s="940">
        <v>1.3</v>
      </c>
      <c r="H647" s="942">
        <v>582.11400000000003</v>
      </c>
      <c r="I647" s="943"/>
      <c r="K647" s="1112"/>
      <c r="L647" s="1112"/>
    </row>
    <row r="648" spans="1:12" s="944" customFormat="1" ht="63">
      <c r="A648" s="940" t="s">
        <v>1842</v>
      </c>
      <c r="B648" s="940" t="s">
        <v>1843</v>
      </c>
      <c r="C648" s="940" t="s">
        <v>3056</v>
      </c>
      <c r="D648" s="941">
        <v>46272</v>
      </c>
      <c r="E648" s="940" t="s">
        <v>3057</v>
      </c>
      <c r="F648" s="945">
        <v>447.78</v>
      </c>
      <c r="G648" s="940">
        <v>1.3</v>
      </c>
      <c r="H648" s="942">
        <v>582.11400000000003</v>
      </c>
      <c r="I648" s="943"/>
      <c r="K648" s="1112"/>
      <c r="L648" s="1112"/>
    </row>
    <row r="649" spans="1:12" s="944" customFormat="1" ht="63">
      <c r="A649" s="940" t="s">
        <v>1842</v>
      </c>
      <c r="B649" s="940" t="s">
        <v>1843</v>
      </c>
      <c r="C649" s="940" t="s">
        <v>3058</v>
      </c>
      <c r="D649" s="941">
        <v>46279</v>
      </c>
      <c r="E649" s="940" t="s">
        <v>3059</v>
      </c>
      <c r="F649" s="945">
        <v>447.78</v>
      </c>
      <c r="G649" s="940">
        <v>0.2</v>
      </c>
      <c r="H649" s="942">
        <v>89.555999999999997</v>
      </c>
      <c r="I649" s="943"/>
      <c r="K649" s="1112"/>
      <c r="L649" s="1112"/>
    </row>
    <row r="650" spans="1:12" s="944" customFormat="1" ht="63">
      <c r="A650" s="940" t="s">
        <v>1842</v>
      </c>
      <c r="B650" s="940" t="s">
        <v>1843</v>
      </c>
      <c r="C650" s="940" t="s">
        <v>3060</v>
      </c>
      <c r="D650" s="941">
        <v>46279</v>
      </c>
      <c r="E650" s="940" t="s">
        <v>3061</v>
      </c>
      <c r="F650" s="945">
        <v>447.78</v>
      </c>
      <c r="G650" s="940">
        <v>0.1</v>
      </c>
      <c r="H650" s="942">
        <v>44.777999999999999</v>
      </c>
      <c r="I650" s="943"/>
      <c r="K650" s="1112"/>
      <c r="L650" s="1112"/>
    </row>
    <row r="651" spans="1:12" s="944" customFormat="1" ht="63">
      <c r="A651" s="940" t="s">
        <v>1842</v>
      </c>
      <c r="B651" s="940" t="s">
        <v>1843</v>
      </c>
      <c r="C651" s="940" t="s">
        <v>5976</v>
      </c>
      <c r="D651" s="941">
        <v>46280</v>
      </c>
      <c r="E651" s="940" t="s">
        <v>5977</v>
      </c>
      <c r="F651" s="945">
        <v>447.78</v>
      </c>
      <c r="G651" s="940">
        <v>1.3</v>
      </c>
      <c r="H651" s="942">
        <v>582.11400000000003</v>
      </c>
      <c r="I651" s="943"/>
      <c r="K651" s="1112"/>
      <c r="L651" s="1112"/>
    </row>
    <row r="652" spans="1:12" s="944" customFormat="1" ht="42">
      <c r="A652" s="940" t="s">
        <v>3062</v>
      </c>
      <c r="B652" s="940" t="s">
        <v>3063</v>
      </c>
      <c r="C652" s="940" t="s">
        <v>3064</v>
      </c>
      <c r="D652" s="941">
        <v>46212</v>
      </c>
      <c r="E652" s="940" t="s">
        <v>3065</v>
      </c>
      <c r="F652" s="945">
        <v>22137.013999999999</v>
      </c>
      <c r="G652" s="940">
        <v>0.05</v>
      </c>
      <c r="H652" s="942">
        <v>1106.8507</v>
      </c>
      <c r="I652" s="943"/>
      <c r="K652" s="1112"/>
      <c r="L652" s="1112"/>
    </row>
    <row r="653" spans="1:12" s="944" customFormat="1" ht="42">
      <c r="A653" s="940" t="s">
        <v>3062</v>
      </c>
      <c r="B653" s="940" t="s">
        <v>3063</v>
      </c>
      <c r="C653" s="940" t="s">
        <v>3066</v>
      </c>
      <c r="D653" s="941">
        <v>46274</v>
      </c>
      <c r="E653" s="940" t="s">
        <v>3067</v>
      </c>
      <c r="F653" s="945">
        <v>22137.013999999999</v>
      </c>
      <c r="G653" s="940">
        <v>0.45</v>
      </c>
      <c r="H653" s="942">
        <v>9961.6563000000006</v>
      </c>
      <c r="I653" s="943"/>
      <c r="K653" s="1112"/>
      <c r="L653" s="1112"/>
    </row>
    <row r="654" spans="1:12" s="944" customFormat="1" ht="42">
      <c r="A654" s="940" t="s">
        <v>1824</v>
      </c>
      <c r="B654" s="940" t="s">
        <v>1825</v>
      </c>
      <c r="C654" s="940" t="s">
        <v>3068</v>
      </c>
      <c r="D654" s="941">
        <v>46060</v>
      </c>
      <c r="E654" s="940" t="s">
        <v>3069</v>
      </c>
      <c r="F654" s="945">
        <v>478.51</v>
      </c>
      <c r="G654" s="940">
        <v>17</v>
      </c>
      <c r="H654" s="942">
        <v>8134.67</v>
      </c>
      <c r="I654" s="943"/>
      <c r="K654" s="1112"/>
      <c r="L654" s="1112"/>
    </row>
    <row r="655" spans="1:12" s="944" customFormat="1" ht="42">
      <c r="A655" s="940" t="s">
        <v>1824</v>
      </c>
      <c r="B655" s="940" t="s">
        <v>1825</v>
      </c>
      <c r="C655" s="940" t="s">
        <v>3070</v>
      </c>
      <c r="D655" s="941">
        <v>46060</v>
      </c>
      <c r="E655" s="940" t="s">
        <v>3071</v>
      </c>
      <c r="F655" s="945">
        <v>478.51</v>
      </c>
      <c r="G655" s="940">
        <v>8.5</v>
      </c>
      <c r="H655" s="942">
        <v>4067.335</v>
      </c>
      <c r="I655" s="943"/>
      <c r="K655" s="1112"/>
      <c r="L655" s="1112"/>
    </row>
    <row r="656" spans="1:12" s="944" customFormat="1" ht="63">
      <c r="A656" s="940" t="s">
        <v>1824</v>
      </c>
      <c r="B656" s="940" t="s">
        <v>1825</v>
      </c>
      <c r="C656" s="940" t="s">
        <v>3072</v>
      </c>
      <c r="D656" s="941">
        <v>46082</v>
      </c>
      <c r="E656" s="940" t="s">
        <v>3073</v>
      </c>
      <c r="F656" s="945">
        <v>478.51</v>
      </c>
      <c r="G656" s="940">
        <v>16</v>
      </c>
      <c r="H656" s="942">
        <v>7656.16</v>
      </c>
      <c r="I656" s="943"/>
      <c r="K656" s="1112"/>
      <c r="L656" s="1112"/>
    </row>
    <row r="657" spans="1:12" s="944" customFormat="1" ht="42">
      <c r="A657" s="940" t="s">
        <v>1824</v>
      </c>
      <c r="B657" s="940" t="s">
        <v>1825</v>
      </c>
      <c r="C657" s="940" t="s">
        <v>3074</v>
      </c>
      <c r="D657" s="941">
        <v>46089</v>
      </c>
      <c r="E657" s="940" t="s">
        <v>3075</v>
      </c>
      <c r="F657" s="945">
        <v>478.51</v>
      </c>
      <c r="G657" s="940">
        <v>2</v>
      </c>
      <c r="H657" s="942">
        <v>957.02</v>
      </c>
      <c r="I657" s="943"/>
      <c r="K657" s="1112"/>
      <c r="L657" s="1112"/>
    </row>
    <row r="658" spans="1:12" s="944" customFormat="1" ht="42">
      <c r="A658" s="940" t="s">
        <v>1824</v>
      </c>
      <c r="B658" s="940" t="s">
        <v>1825</v>
      </c>
      <c r="C658" s="940" t="s">
        <v>3076</v>
      </c>
      <c r="D658" s="941">
        <v>46091</v>
      </c>
      <c r="E658" s="940" t="s">
        <v>3077</v>
      </c>
      <c r="F658" s="945">
        <v>478.51</v>
      </c>
      <c r="G658" s="940">
        <v>7.2</v>
      </c>
      <c r="H658" s="942">
        <v>3445.2719999999999</v>
      </c>
      <c r="I658" s="943"/>
      <c r="K658" s="1112"/>
      <c r="L658" s="1112"/>
    </row>
    <row r="659" spans="1:12" s="944" customFormat="1" ht="42">
      <c r="A659" s="940" t="s">
        <v>1824</v>
      </c>
      <c r="B659" s="940" t="s">
        <v>1825</v>
      </c>
      <c r="C659" s="940" t="s">
        <v>3078</v>
      </c>
      <c r="D659" s="941">
        <v>46091</v>
      </c>
      <c r="E659" s="940" t="s">
        <v>3079</v>
      </c>
      <c r="F659" s="945">
        <v>478.51</v>
      </c>
      <c r="G659" s="940">
        <v>8.0299999999999994</v>
      </c>
      <c r="H659" s="942">
        <v>3842.4352999999996</v>
      </c>
      <c r="I659" s="943"/>
      <c r="K659" s="1112"/>
      <c r="L659" s="1112"/>
    </row>
    <row r="660" spans="1:12" s="944" customFormat="1" ht="63">
      <c r="A660" s="940" t="s">
        <v>1824</v>
      </c>
      <c r="B660" s="940" t="s">
        <v>1825</v>
      </c>
      <c r="C660" s="940" t="s">
        <v>3080</v>
      </c>
      <c r="D660" s="941">
        <v>46092</v>
      </c>
      <c r="E660" s="940" t="s">
        <v>3081</v>
      </c>
      <c r="F660" s="945">
        <v>478.51</v>
      </c>
      <c r="G660" s="940">
        <v>10.85</v>
      </c>
      <c r="H660" s="942">
        <v>5191.8334999999997</v>
      </c>
      <c r="I660" s="943"/>
      <c r="K660" s="1112"/>
      <c r="L660" s="1112"/>
    </row>
    <row r="661" spans="1:12" s="944" customFormat="1" ht="42">
      <c r="A661" s="940" t="s">
        <v>1824</v>
      </c>
      <c r="B661" s="940" t="s">
        <v>1825</v>
      </c>
      <c r="C661" s="940" t="s">
        <v>3082</v>
      </c>
      <c r="D661" s="941">
        <v>46092</v>
      </c>
      <c r="E661" s="940" t="s">
        <v>3083</v>
      </c>
      <c r="F661" s="945">
        <v>478.51</v>
      </c>
      <c r="G661" s="940">
        <v>5.43</v>
      </c>
      <c r="H661" s="942">
        <v>2598.3092999999999</v>
      </c>
      <c r="I661" s="943"/>
      <c r="K661" s="1112"/>
      <c r="L661" s="1112"/>
    </row>
    <row r="662" spans="1:12" s="944" customFormat="1" ht="63">
      <c r="A662" s="940" t="s">
        <v>1824</v>
      </c>
      <c r="B662" s="940" t="s">
        <v>1825</v>
      </c>
      <c r="C662" s="940" t="s">
        <v>3084</v>
      </c>
      <c r="D662" s="941">
        <v>46099</v>
      </c>
      <c r="E662" s="940" t="s">
        <v>3085</v>
      </c>
      <c r="F662" s="945">
        <v>478.51</v>
      </c>
      <c r="G662" s="940">
        <v>106.56</v>
      </c>
      <c r="H662" s="942">
        <v>50990.025600000001</v>
      </c>
      <c r="I662" s="943"/>
      <c r="K662" s="1112"/>
      <c r="L662" s="1112"/>
    </row>
    <row r="663" spans="1:12" s="944" customFormat="1" ht="42">
      <c r="A663" s="940" t="s">
        <v>1824</v>
      </c>
      <c r="B663" s="940" t="s">
        <v>1825</v>
      </c>
      <c r="C663" s="940" t="s">
        <v>3086</v>
      </c>
      <c r="D663" s="941">
        <v>46110</v>
      </c>
      <c r="E663" s="940" t="s">
        <v>3087</v>
      </c>
      <c r="F663" s="945">
        <v>478.51</v>
      </c>
      <c r="G663" s="940">
        <v>1.3</v>
      </c>
      <c r="H663" s="942">
        <v>622.06299999999999</v>
      </c>
      <c r="I663" s="943"/>
      <c r="K663" s="1112"/>
      <c r="L663" s="1112"/>
    </row>
    <row r="664" spans="1:12" s="944" customFormat="1" ht="42">
      <c r="A664" s="940" t="s">
        <v>1824</v>
      </c>
      <c r="B664" s="940" t="s">
        <v>1825</v>
      </c>
      <c r="C664" s="940" t="s">
        <v>3088</v>
      </c>
      <c r="D664" s="941">
        <v>46110</v>
      </c>
      <c r="E664" s="940" t="s">
        <v>3089</v>
      </c>
      <c r="F664" s="945">
        <v>478.51</v>
      </c>
      <c r="G664" s="940">
        <v>0.65</v>
      </c>
      <c r="H664" s="942">
        <v>311.03149999999999</v>
      </c>
      <c r="I664" s="943"/>
      <c r="K664" s="1112"/>
      <c r="L664" s="1112"/>
    </row>
    <row r="665" spans="1:12" s="944" customFormat="1" ht="42">
      <c r="A665" s="940" t="s">
        <v>1824</v>
      </c>
      <c r="B665" s="940" t="s">
        <v>1825</v>
      </c>
      <c r="C665" s="940" t="s">
        <v>3090</v>
      </c>
      <c r="D665" s="941">
        <v>46110</v>
      </c>
      <c r="E665" s="940" t="s">
        <v>3091</v>
      </c>
      <c r="F665" s="945">
        <v>478.51</v>
      </c>
      <c r="G665" s="940">
        <v>169</v>
      </c>
      <c r="H665" s="942">
        <v>80868.19</v>
      </c>
      <c r="I665" s="943"/>
      <c r="K665" s="1112"/>
      <c r="L665" s="1112"/>
    </row>
    <row r="666" spans="1:12" s="944" customFormat="1" ht="63">
      <c r="A666" s="940" t="s">
        <v>1824</v>
      </c>
      <c r="B666" s="940" t="s">
        <v>1825</v>
      </c>
      <c r="C666" s="940" t="s">
        <v>3092</v>
      </c>
      <c r="D666" s="941">
        <v>46114</v>
      </c>
      <c r="E666" s="940" t="s">
        <v>3093</v>
      </c>
      <c r="F666" s="945">
        <v>478.51</v>
      </c>
      <c r="G666" s="940">
        <v>8.4499999999999993</v>
      </c>
      <c r="H666" s="942">
        <v>4043.4094999999998</v>
      </c>
      <c r="I666" s="943"/>
      <c r="K666" s="1112"/>
      <c r="L666" s="1112"/>
    </row>
    <row r="667" spans="1:12" s="944" customFormat="1" ht="63">
      <c r="A667" s="940" t="s">
        <v>1824</v>
      </c>
      <c r="B667" s="940" t="s">
        <v>1825</v>
      </c>
      <c r="C667" s="940" t="s">
        <v>3094</v>
      </c>
      <c r="D667" s="941">
        <v>46121</v>
      </c>
      <c r="E667" s="940" t="s">
        <v>3095</v>
      </c>
      <c r="F667" s="945">
        <v>478.51</v>
      </c>
      <c r="G667" s="940">
        <v>4.8</v>
      </c>
      <c r="H667" s="942">
        <v>2296.848</v>
      </c>
      <c r="I667" s="943"/>
      <c r="K667" s="1112"/>
      <c r="L667" s="1112"/>
    </row>
    <row r="668" spans="1:12" s="944" customFormat="1" ht="42">
      <c r="A668" s="940" t="s">
        <v>1824</v>
      </c>
      <c r="B668" s="940" t="s">
        <v>1825</v>
      </c>
      <c r="C668" s="940" t="s">
        <v>3096</v>
      </c>
      <c r="D668" s="941">
        <v>46121</v>
      </c>
      <c r="E668" s="940" t="s">
        <v>3097</v>
      </c>
      <c r="F668" s="945">
        <v>478.51</v>
      </c>
      <c r="G668" s="940">
        <v>2.4</v>
      </c>
      <c r="H668" s="942">
        <v>1148.424</v>
      </c>
      <c r="I668" s="943"/>
      <c r="K668" s="1112"/>
      <c r="L668" s="1112"/>
    </row>
    <row r="669" spans="1:12" s="944" customFormat="1" ht="63">
      <c r="A669" s="940" t="s">
        <v>1824</v>
      </c>
      <c r="B669" s="940" t="s">
        <v>1825</v>
      </c>
      <c r="C669" s="940" t="s">
        <v>3098</v>
      </c>
      <c r="D669" s="941">
        <v>46126</v>
      </c>
      <c r="E669" s="940" t="s">
        <v>3099</v>
      </c>
      <c r="F669" s="945">
        <v>478.51</v>
      </c>
      <c r="G669" s="940">
        <v>23.06</v>
      </c>
      <c r="H669" s="942">
        <v>11034.4406</v>
      </c>
      <c r="I669" s="943"/>
      <c r="K669" s="1112"/>
      <c r="L669" s="1112"/>
    </row>
    <row r="670" spans="1:12" s="944" customFormat="1" ht="63">
      <c r="A670" s="940" t="s">
        <v>1824</v>
      </c>
      <c r="B670" s="940" t="s">
        <v>1825</v>
      </c>
      <c r="C670" s="940" t="s">
        <v>3100</v>
      </c>
      <c r="D670" s="941">
        <v>46126</v>
      </c>
      <c r="E670" s="940" t="s">
        <v>3101</v>
      </c>
      <c r="F670" s="945">
        <v>478.51</v>
      </c>
      <c r="G670" s="940">
        <v>11.53</v>
      </c>
      <c r="H670" s="942">
        <v>5517.2203</v>
      </c>
      <c r="I670" s="943"/>
      <c r="K670" s="1112"/>
      <c r="L670" s="1112"/>
    </row>
    <row r="671" spans="1:12" s="944" customFormat="1" ht="63">
      <c r="A671" s="940" t="s">
        <v>1824</v>
      </c>
      <c r="B671" s="940" t="s">
        <v>1825</v>
      </c>
      <c r="C671" s="940" t="s">
        <v>3102</v>
      </c>
      <c r="D671" s="941">
        <v>46128</v>
      </c>
      <c r="E671" s="940" t="s">
        <v>3103</v>
      </c>
      <c r="F671" s="945">
        <v>478.51</v>
      </c>
      <c r="G671" s="940">
        <v>1.98</v>
      </c>
      <c r="H671" s="942">
        <v>947.44979999999998</v>
      </c>
      <c r="I671" s="943"/>
      <c r="K671" s="1112"/>
      <c r="L671" s="1112"/>
    </row>
    <row r="672" spans="1:12" s="944" customFormat="1" ht="42">
      <c r="A672" s="940" t="s">
        <v>1824</v>
      </c>
      <c r="B672" s="940" t="s">
        <v>1825</v>
      </c>
      <c r="C672" s="940" t="s">
        <v>3104</v>
      </c>
      <c r="D672" s="941">
        <v>46128</v>
      </c>
      <c r="E672" s="940" t="s">
        <v>3105</v>
      </c>
      <c r="F672" s="945">
        <v>478.51</v>
      </c>
      <c r="G672" s="940">
        <v>0.99</v>
      </c>
      <c r="H672" s="942">
        <v>473.72489999999999</v>
      </c>
      <c r="I672" s="943"/>
      <c r="K672" s="1112"/>
      <c r="L672" s="1112"/>
    </row>
    <row r="673" spans="1:12" s="944" customFormat="1" ht="63">
      <c r="A673" s="940" t="s">
        <v>1824</v>
      </c>
      <c r="B673" s="940" t="s">
        <v>1825</v>
      </c>
      <c r="C673" s="940" t="s">
        <v>3106</v>
      </c>
      <c r="D673" s="941">
        <v>46128</v>
      </c>
      <c r="E673" s="940" t="s">
        <v>3107</v>
      </c>
      <c r="F673" s="945">
        <v>478.51</v>
      </c>
      <c r="G673" s="940">
        <v>9.92</v>
      </c>
      <c r="H673" s="942">
        <v>4746.8191999999999</v>
      </c>
      <c r="I673" s="943"/>
      <c r="K673" s="1112"/>
      <c r="L673" s="1112"/>
    </row>
    <row r="674" spans="1:12" s="944" customFormat="1" ht="42">
      <c r="A674" s="940" t="s">
        <v>1824</v>
      </c>
      <c r="B674" s="940" t="s">
        <v>1825</v>
      </c>
      <c r="C674" s="940" t="s">
        <v>3108</v>
      </c>
      <c r="D674" s="941">
        <v>46128</v>
      </c>
      <c r="E674" s="940" t="s">
        <v>3109</v>
      </c>
      <c r="F674" s="945">
        <v>478.51</v>
      </c>
      <c r="G674" s="940">
        <v>4.96</v>
      </c>
      <c r="H674" s="942">
        <v>2373.4096</v>
      </c>
      <c r="I674" s="943"/>
      <c r="K674" s="1112"/>
      <c r="L674" s="1112"/>
    </row>
    <row r="675" spans="1:12" s="944" customFormat="1" ht="63">
      <c r="A675" s="940" t="s">
        <v>1824</v>
      </c>
      <c r="B675" s="940" t="s">
        <v>1825</v>
      </c>
      <c r="C675" s="940" t="s">
        <v>3110</v>
      </c>
      <c r="D675" s="941">
        <v>46133</v>
      </c>
      <c r="E675" s="940" t="s">
        <v>3111</v>
      </c>
      <c r="F675" s="945">
        <v>478.51</v>
      </c>
      <c r="G675" s="940">
        <v>149.88999999999999</v>
      </c>
      <c r="H675" s="942">
        <v>71723.863899999997</v>
      </c>
      <c r="I675" s="943"/>
      <c r="K675" s="1112"/>
      <c r="L675" s="1112"/>
    </row>
    <row r="676" spans="1:12" s="944" customFormat="1" ht="63">
      <c r="A676" s="940" t="s">
        <v>1824</v>
      </c>
      <c r="B676" s="940" t="s">
        <v>1825</v>
      </c>
      <c r="C676" s="940" t="s">
        <v>3112</v>
      </c>
      <c r="D676" s="941">
        <v>46273</v>
      </c>
      <c r="E676" s="940" t="s">
        <v>3113</v>
      </c>
      <c r="F676" s="945">
        <v>478.51</v>
      </c>
      <c r="G676" s="940">
        <v>4.3899999999999997</v>
      </c>
      <c r="H676" s="942">
        <v>2100.6588999999999</v>
      </c>
      <c r="I676" s="943"/>
      <c r="K676" s="1112"/>
      <c r="L676" s="1112"/>
    </row>
    <row r="677" spans="1:12" s="944" customFormat="1" ht="42">
      <c r="A677" s="940" t="s">
        <v>1824</v>
      </c>
      <c r="B677" s="940" t="s">
        <v>1825</v>
      </c>
      <c r="C677" s="940" t="s">
        <v>3114</v>
      </c>
      <c r="D677" s="941">
        <v>46139</v>
      </c>
      <c r="E677" s="940" t="s">
        <v>3115</v>
      </c>
      <c r="F677" s="945">
        <v>478.51</v>
      </c>
      <c r="G677" s="940">
        <v>2.19</v>
      </c>
      <c r="H677" s="942">
        <v>1047.9368999999999</v>
      </c>
      <c r="I677" s="943"/>
      <c r="K677" s="1112"/>
      <c r="L677" s="1112"/>
    </row>
    <row r="678" spans="1:12" s="944" customFormat="1" ht="63">
      <c r="A678" s="940" t="s">
        <v>1824</v>
      </c>
      <c r="B678" s="940" t="s">
        <v>1825</v>
      </c>
      <c r="C678" s="940" t="s">
        <v>3116</v>
      </c>
      <c r="D678" s="941">
        <v>46139</v>
      </c>
      <c r="E678" s="940" t="s">
        <v>3117</v>
      </c>
      <c r="F678" s="945">
        <v>478.51</v>
      </c>
      <c r="G678" s="940">
        <v>35.229999999999997</v>
      </c>
      <c r="H678" s="942">
        <v>16857.907299999999</v>
      </c>
      <c r="I678" s="943"/>
      <c r="K678" s="1112"/>
      <c r="L678" s="1112"/>
    </row>
    <row r="679" spans="1:12" s="944" customFormat="1" ht="42">
      <c r="A679" s="940" t="s">
        <v>1824</v>
      </c>
      <c r="B679" s="940" t="s">
        <v>1825</v>
      </c>
      <c r="C679" s="940" t="s">
        <v>3118</v>
      </c>
      <c r="D679" s="941">
        <v>46139</v>
      </c>
      <c r="E679" s="940" t="s">
        <v>3119</v>
      </c>
      <c r="F679" s="945">
        <v>478.51</v>
      </c>
      <c r="G679" s="940">
        <v>17.62</v>
      </c>
      <c r="H679" s="942">
        <v>8431.3462</v>
      </c>
      <c r="I679" s="943"/>
      <c r="K679" s="1112"/>
      <c r="L679" s="1112"/>
    </row>
    <row r="680" spans="1:12" s="944" customFormat="1" ht="63">
      <c r="A680" s="940" t="s">
        <v>1824</v>
      </c>
      <c r="B680" s="940" t="s">
        <v>1825</v>
      </c>
      <c r="C680" s="940" t="s">
        <v>3120</v>
      </c>
      <c r="D680" s="941">
        <v>46114</v>
      </c>
      <c r="E680" s="940" t="s">
        <v>3121</v>
      </c>
      <c r="F680" s="945">
        <v>478.51</v>
      </c>
      <c r="G680" s="940">
        <v>129.58000000000001</v>
      </c>
      <c r="H680" s="942">
        <v>62005.325800000006</v>
      </c>
      <c r="I680" s="943"/>
      <c r="K680" s="1112"/>
      <c r="L680" s="1112"/>
    </row>
    <row r="681" spans="1:12" s="944" customFormat="1" ht="42">
      <c r="A681" s="940" t="s">
        <v>1824</v>
      </c>
      <c r="B681" s="940" t="s">
        <v>1825</v>
      </c>
      <c r="C681" s="940" t="s">
        <v>3122</v>
      </c>
      <c r="D681" s="941">
        <v>46126</v>
      </c>
      <c r="E681" s="940" t="s">
        <v>3123</v>
      </c>
      <c r="F681" s="945">
        <v>478.51</v>
      </c>
      <c r="G681" s="940">
        <v>10</v>
      </c>
      <c r="H681" s="942">
        <v>4785.1000000000004</v>
      </c>
      <c r="I681" s="943"/>
      <c r="K681" s="1112"/>
      <c r="L681" s="1112"/>
    </row>
    <row r="682" spans="1:12" s="944" customFormat="1" ht="42">
      <c r="A682" s="940" t="s">
        <v>1824</v>
      </c>
      <c r="B682" s="940" t="s">
        <v>1825</v>
      </c>
      <c r="C682" s="940" t="s">
        <v>3124</v>
      </c>
      <c r="D682" s="941">
        <v>46126</v>
      </c>
      <c r="E682" s="940" t="s">
        <v>3125</v>
      </c>
      <c r="F682" s="945">
        <v>478.51</v>
      </c>
      <c r="G682" s="940">
        <v>5</v>
      </c>
      <c r="H682" s="942">
        <v>2392.5500000000002</v>
      </c>
      <c r="I682" s="943"/>
      <c r="K682" s="1112"/>
      <c r="L682" s="1112"/>
    </row>
    <row r="683" spans="1:12" s="944" customFormat="1" ht="63">
      <c r="A683" s="940" t="s">
        <v>1824</v>
      </c>
      <c r="B683" s="940" t="s">
        <v>1825</v>
      </c>
      <c r="C683" s="940" t="s">
        <v>3126</v>
      </c>
      <c r="D683" s="941">
        <v>46128</v>
      </c>
      <c r="E683" s="940" t="s">
        <v>3127</v>
      </c>
      <c r="F683" s="945">
        <v>478.51</v>
      </c>
      <c r="G683" s="940">
        <v>3.94</v>
      </c>
      <c r="H683" s="942">
        <v>1885.3293999999999</v>
      </c>
      <c r="I683" s="943"/>
      <c r="K683" s="1112"/>
      <c r="L683" s="1112"/>
    </row>
    <row r="684" spans="1:12" s="944" customFormat="1" ht="42">
      <c r="A684" s="940" t="s">
        <v>1824</v>
      </c>
      <c r="B684" s="940" t="s">
        <v>1825</v>
      </c>
      <c r="C684" s="940" t="s">
        <v>3128</v>
      </c>
      <c r="D684" s="941">
        <v>46128</v>
      </c>
      <c r="E684" s="940" t="s">
        <v>3129</v>
      </c>
      <c r="F684" s="945">
        <v>478.51</v>
      </c>
      <c r="G684" s="940">
        <v>1.97</v>
      </c>
      <c r="H684" s="942">
        <v>942.66469999999993</v>
      </c>
      <c r="I684" s="943"/>
      <c r="K684" s="1112"/>
      <c r="L684" s="1112"/>
    </row>
    <row r="685" spans="1:12" s="944" customFormat="1" ht="42">
      <c r="A685" s="940" t="s">
        <v>1824</v>
      </c>
      <c r="B685" s="940" t="s">
        <v>1825</v>
      </c>
      <c r="C685" s="940" t="s">
        <v>3130</v>
      </c>
      <c r="D685" s="941">
        <v>46133</v>
      </c>
      <c r="E685" s="940" t="s">
        <v>3131</v>
      </c>
      <c r="F685" s="945">
        <v>478.51</v>
      </c>
      <c r="G685" s="940">
        <v>10.75</v>
      </c>
      <c r="H685" s="942">
        <v>5143.9825000000001</v>
      </c>
      <c r="I685" s="943"/>
      <c r="K685" s="1112"/>
      <c r="L685" s="1112"/>
    </row>
    <row r="686" spans="1:12" s="944" customFormat="1" ht="63">
      <c r="A686" s="940" t="s">
        <v>1824</v>
      </c>
      <c r="B686" s="940" t="s">
        <v>1825</v>
      </c>
      <c r="C686" s="940" t="s">
        <v>3132</v>
      </c>
      <c r="D686" s="941">
        <v>46133</v>
      </c>
      <c r="E686" s="940" t="s">
        <v>3133</v>
      </c>
      <c r="F686" s="945">
        <v>478.51</v>
      </c>
      <c r="G686" s="940">
        <v>65</v>
      </c>
      <c r="H686" s="942">
        <v>31103.149999999998</v>
      </c>
      <c r="I686" s="943"/>
      <c r="K686" s="1112"/>
      <c r="L686" s="1112"/>
    </row>
    <row r="687" spans="1:12" s="944" customFormat="1" ht="63">
      <c r="A687" s="940" t="s">
        <v>1824</v>
      </c>
      <c r="B687" s="940" t="s">
        <v>1825</v>
      </c>
      <c r="C687" s="940" t="s">
        <v>3134</v>
      </c>
      <c r="D687" s="941">
        <v>46139</v>
      </c>
      <c r="E687" s="940" t="s">
        <v>3135</v>
      </c>
      <c r="F687" s="945">
        <v>478.51</v>
      </c>
      <c r="G687" s="940">
        <v>6.29</v>
      </c>
      <c r="H687" s="942">
        <v>3009.8278999999998</v>
      </c>
      <c r="I687" s="943"/>
      <c r="K687" s="1112"/>
      <c r="L687" s="1112"/>
    </row>
    <row r="688" spans="1:12" s="944" customFormat="1" ht="42">
      <c r="A688" s="940" t="s">
        <v>1824</v>
      </c>
      <c r="B688" s="940" t="s">
        <v>1825</v>
      </c>
      <c r="C688" s="940" t="s">
        <v>3136</v>
      </c>
      <c r="D688" s="941">
        <v>46139</v>
      </c>
      <c r="E688" s="940" t="s">
        <v>3137</v>
      </c>
      <c r="F688" s="945">
        <v>478.51</v>
      </c>
      <c r="G688" s="940">
        <v>3.14</v>
      </c>
      <c r="H688" s="942">
        <v>1502.5214000000001</v>
      </c>
      <c r="I688" s="943"/>
      <c r="K688" s="1112"/>
      <c r="L688" s="1112"/>
    </row>
    <row r="689" spans="1:12" s="944" customFormat="1" ht="63">
      <c r="A689" s="940" t="s">
        <v>1824</v>
      </c>
      <c r="B689" s="940" t="s">
        <v>1825</v>
      </c>
      <c r="C689" s="940" t="s">
        <v>3138</v>
      </c>
      <c r="D689" s="941">
        <v>46162</v>
      </c>
      <c r="E689" s="940" t="s">
        <v>3139</v>
      </c>
      <c r="F689" s="945">
        <v>478.51</v>
      </c>
      <c r="G689" s="940">
        <v>229.01</v>
      </c>
      <c r="H689" s="942">
        <v>109583.57509999999</v>
      </c>
      <c r="I689" s="943"/>
      <c r="K689" s="1112"/>
      <c r="L689" s="1112"/>
    </row>
    <row r="690" spans="1:12" s="944" customFormat="1" ht="42">
      <c r="A690" s="940" t="s">
        <v>1824</v>
      </c>
      <c r="B690" s="940" t="s">
        <v>1825</v>
      </c>
      <c r="C690" s="940" t="s">
        <v>3140</v>
      </c>
      <c r="D690" s="941">
        <v>46203</v>
      </c>
      <c r="E690" s="940" t="s">
        <v>3141</v>
      </c>
      <c r="F690" s="945">
        <v>478.51</v>
      </c>
      <c r="G690" s="940">
        <v>22.35</v>
      </c>
      <c r="H690" s="942">
        <v>10694.6985</v>
      </c>
      <c r="I690" s="943"/>
      <c r="K690" s="1112"/>
      <c r="L690" s="1112"/>
    </row>
    <row r="691" spans="1:12" s="944" customFormat="1" ht="42">
      <c r="A691" s="940" t="s">
        <v>1824</v>
      </c>
      <c r="B691" s="940" t="s">
        <v>1825</v>
      </c>
      <c r="C691" s="940" t="s">
        <v>3142</v>
      </c>
      <c r="D691" s="941">
        <v>46273</v>
      </c>
      <c r="E691" s="940" t="s">
        <v>3143</v>
      </c>
      <c r="F691" s="945">
        <v>478.51</v>
      </c>
      <c r="G691" s="940">
        <v>11.18</v>
      </c>
      <c r="H691" s="942">
        <v>5349.7417999999998</v>
      </c>
      <c r="I691" s="943"/>
      <c r="K691" s="1112"/>
      <c r="L691" s="1112"/>
    </row>
    <row r="692" spans="1:12" s="944" customFormat="1" ht="42">
      <c r="A692" s="940" t="s">
        <v>1824</v>
      </c>
      <c r="B692" s="940" t="s">
        <v>1825</v>
      </c>
      <c r="C692" s="940" t="s">
        <v>3144</v>
      </c>
      <c r="D692" s="941">
        <v>46203</v>
      </c>
      <c r="E692" s="940" t="s">
        <v>3145</v>
      </c>
      <c r="F692" s="945">
        <v>478.51</v>
      </c>
      <c r="G692" s="940">
        <v>12.89</v>
      </c>
      <c r="H692" s="942">
        <v>6167.9939000000004</v>
      </c>
      <c r="I692" s="943"/>
      <c r="K692" s="1112"/>
      <c r="L692" s="1112"/>
    </row>
    <row r="693" spans="1:12" s="944" customFormat="1" ht="42">
      <c r="A693" s="940" t="s">
        <v>1824</v>
      </c>
      <c r="B693" s="940" t="s">
        <v>1825</v>
      </c>
      <c r="C693" s="940" t="s">
        <v>3146</v>
      </c>
      <c r="D693" s="941">
        <v>46273</v>
      </c>
      <c r="E693" s="940" t="s">
        <v>3147</v>
      </c>
      <c r="F693" s="945">
        <v>478.51</v>
      </c>
      <c r="G693" s="940">
        <v>6.45</v>
      </c>
      <c r="H693" s="942">
        <v>3086.3895000000002</v>
      </c>
      <c r="I693" s="943"/>
      <c r="K693" s="1112"/>
      <c r="L693" s="1112"/>
    </row>
    <row r="694" spans="1:12" s="944" customFormat="1" ht="63">
      <c r="A694" s="940" t="s">
        <v>1824</v>
      </c>
      <c r="B694" s="940" t="s">
        <v>1825</v>
      </c>
      <c r="C694" s="940" t="s">
        <v>3148</v>
      </c>
      <c r="D694" s="941">
        <v>46205</v>
      </c>
      <c r="E694" s="940" t="s">
        <v>3149</v>
      </c>
      <c r="F694" s="945">
        <v>478.51</v>
      </c>
      <c r="G694" s="940">
        <v>145.29</v>
      </c>
      <c r="H694" s="942">
        <v>69522.717899999989</v>
      </c>
      <c r="I694" s="943"/>
      <c r="K694" s="1112"/>
      <c r="L694" s="1112"/>
    </row>
    <row r="695" spans="1:12" s="944" customFormat="1" ht="63">
      <c r="A695" s="940" t="s">
        <v>1824</v>
      </c>
      <c r="B695" s="940" t="s">
        <v>1825</v>
      </c>
      <c r="C695" s="940" t="s">
        <v>3150</v>
      </c>
      <c r="D695" s="941">
        <v>46205</v>
      </c>
      <c r="E695" s="940" t="s">
        <v>3151</v>
      </c>
      <c r="F695" s="945">
        <v>478.51</v>
      </c>
      <c r="G695" s="940">
        <v>83.82</v>
      </c>
      <c r="H695" s="942">
        <v>40108.708199999994</v>
      </c>
      <c r="I695" s="943"/>
      <c r="K695" s="1112"/>
      <c r="L695" s="1112"/>
    </row>
    <row r="696" spans="1:12" s="944" customFormat="1" ht="63">
      <c r="A696" s="940" t="s">
        <v>1824</v>
      </c>
      <c r="B696" s="940" t="s">
        <v>1825</v>
      </c>
      <c r="C696" s="940" t="s">
        <v>3152</v>
      </c>
      <c r="D696" s="941">
        <v>46212</v>
      </c>
      <c r="E696" s="940" t="s">
        <v>3153</v>
      </c>
      <c r="F696" s="945">
        <v>478.51</v>
      </c>
      <c r="G696" s="940">
        <v>11.99</v>
      </c>
      <c r="H696" s="942">
        <v>5737.3348999999998</v>
      </c>
      <c r="I696" s="943"/>
      <c r="K696" s="1112"/>
      <c r="L696" s="1112"/>
    </row>
    <row r="697" spans="1:12" s="944" customFormat="1" ht="63">
      <c r="A697" s="940" t="s">
        <v>1824</v>
      </c>
      <c r="B697" s="940" t="s">
        <v>1825</v>
      </c>
      <c r="C697" s="940" t="s">
        <v>3154</v>
      </c>
      <c r="D697" s="941">
        <v>46212</v>
      </c>
      <c r="E697" s="940" t="s">
        <v>3155</v>
      </c>
      <c r="F697" s="945">
        <v>478.51</v>
      </c>
      <c r="G697" s="940">
        <v>5.99</v>
      </c>
      <c r="H697" s="942">
        <v>2866.2748999999999</v>
      </c>
      <c r="I697" s="943"/>
      <c r="K697" s="1112"/>
      <c r="L697" s="1112"/>
    </row>
    <row r="698" spans="1:12" s="944" customFormat="1" ht="63">
      <c r="A698" s="940" t="s">
        <v>1824</v>
      </c>
      <c r="B698" s="940" t="s">
        <v>1825</v>
      </c>
      <c r="C698" s="940" t="s">
        <v>3156</v>
      </c>
      <c r="D698" s="941">
        <v>46260</v>
      </c>
      <c r="E698" s="940" t="s">
        <v>3157</v>
      </c>
      <c r="F698" s="945">
        <v>478.51</v>
      </c>
      <c r="G698" s="940">
        <v>77.930000000000007</v>
      </c>
      <c r="H698" s="942">
        <v>37290.284299999999</v>
      </c>
      <c r="I698" s="943"/>
      <c r="K698" s="1112"/>
      <c r="L698" s="1112"/>
    </row>
    <row r="699" spans="1:12" s="944" customFormat="1" ht="42">
      <c r="A699" s="940" t="s">
        <v>1824</v>
      </c>
      <c r="B699" s="940" t="s">
        <v>1825</v>
      </c>
      <c r="C699" s="940" t="s">
        <v>3158</v>
      </c>
      <c r="D699" s="941">
        <v>46236</v>
      </c>
      <c r="E699" s="940" t="s">
        <v>3159</v>
      </c>
      <c r="F699" s="945">
        <v>478.51</v>
      </c>
      <c r="G699" s="940">
        <v>37.11</v>
      </c>
      <c r="H699" s="942">
        <v>17757.506099999999</v>
      </c>
      <c r="I699" s="943"/>
      <c r="K699" s="1112"/>
      <c r="L699" s="1112"/>
    </row>
    <row r="700" spans="1:12" s="944" customFormat="1" ht="42">
      <c r="A700" s="940" t="s">
        <v>1824</v>
      </c>
      <c r="B700" s="940" t="s">
        <v>1825</v>
      </c>
      <c r="C700" s="940" t="s">
        <v>3160</v>
      </c>
      <c r="D700" s="941">
        <v>46236</v>
      </c>
      <c r="E700" s="940" t="s">
        <v>3161</v>
      </c>
      <c r="F700" s="945">
        <v>478.51</v>
      </c>
      <c r="G700" s="940">
        <v>18.55</v>
      </c>
      <c r="H700" s="942">
        <v>8876.3605000000007</v>
      </c>
      <c r="I700" s="943"/>
      <c r="K700" s="1112"/>
      <c r="L700" s="1112"/>
    </row>
    <row r="701" spans="1:12" s="944" customFormat="1" ht="63">
      <c r="A701" s="940" t="s">
        <v>1824</v>
      </c>
      <c r="B701" s="940" t="s">
        <v>1825</v>
      </c>
      <c r="C701" s="940" t="s">
        <v>3162</v>
      </c>
      <c r="D701" s="941">
        <v>46260</v>
      </c>
      <c r="E701" s="940" t="s">
        <v>3163</v>
      </c>
      <c r="F701" s="945">
        <v>478.51</v>
      </c>
      <c r="G701" s="940">
        <v>134.13</v>
      </c>
      <c r="H701" s="942">
        <v>64182.546299999995</v>
      </c>
      <c r="I701" s="943"/>
      <c r="K701" s="1112"/>
      <c r="L701" s="1112"/>
    </row>
    <row r="702" spans="1:12" s="944" customFormat="1" ht="63">
      <c r="A702" s="940" t="s">
        <v>1824</v>
      </c>
      <c r="B702" s="940" t="s">
        <v>1825</v>
      </c>
      <c r="C702" s="940" t="s">
        <v>3164</v>
      </c>
      <c r="D702" s="941">
        <v>46240</v>
      </c>
      <c r="E702" s="940" t="s">
        <v>3165</v>
      </c>
      <c r="F702" s="945">
        <v>478.51</v>
      </c>
      <c r="G702" s="940">
        <v>10.32</v>
      </c>
      <c r="H702" s="942">
        <v>4938.2232000000004</v>
      </c>
      <c r="I702" s="943"/>
      <c r="K702" s="1112"/>
      <c r="L702" s="1112"/>
    </row>
    <row r="703" spans="1:12" s="944" customFormat="1" ht="42">
      <c r="A703" s="940" t="s">
        <v>1824</v>
      </c>
      <c r="B703" s="940" t="s">
        <v>1825</v>
      </c>
      <c r="C703" s="940" t="s">
        <v>3166</v>
      </c>
      <c r="D703" s="941">
        <v>46246</v>
      </c>
      <c r="E703" s="940" t="s">
        <v>3167</v>
      </c>
      <c r="F703" s="945">
        <v>478.51</v>
      </c>
      <c r="G703" s="940">
        <v>22.7</v>
      </c>
      <c r="H703" s="942">
        <v>10862.177</v>
      </c>
      <c r="I703" s="943"/>
      <c r="K703" s="1112"/>
      <c r="L703" s="1112"/>
    </row>
    <row r="704" spans="1:12" s="944" customFormat="1" ht="42">
      <c r="A704" s="940" t="s">
        <v>1824</v>
      </c>
      <c r="B704" s="940" t="s">
        <v>1825</v>
      </c>
      <c r="C704" s="940" t="s">
        <v>3168</v>
      </c>
      <c r="D704" s="941">
        <v>46246</v>
      </c>
      <c r="E704" s="940" t="s">
        <v>3169</v>
      </c>
      <c r="F704" s="945">
        <v>478.51</v>
      </c>
      <c r="G704" s="940">
        <v>11.35</v>
      </c>
      <c r="H704" s="942">
        <v>5431.0884999999998</v>
      </c>
      <c r="I704" s="943"/>
      <c r="K704" s="1112"/>
      <c r="L704" s="1112"/>
    </row>
    <row r="705" spans="1:12" s="944" customFormat="1" ht="42">
      <c r="A705" s="940" t="s">
        <v>1824</v>
      </c>
      <c r="B705" s="940" t="s">
        <v>1825</v>
      </c>
      <c r="C705" s="940" t="s">
        <v>3170</v>
      </c>
      <c r="D705" s="941">
        <v>46247</v>
      </c>
      <c r="E705" s="940" t="s">
        <v>3171</v>
      </c>
      <c r="F705" s="945">
        <v>478.51</v>
      </c>
      <c r="G705" s="940">
        <v>147.55000000000001</v>
      </c>
      <c r="H705" s="942">
        <v>70604.150500000003</v>
      </c>
      <c r="I705" s="943"/>
      <c r="K705" s="1112"/>
      <c r="L705" s="1112"/>
    </row>
    <row r="706" spans="1:12" s="944" customFormat="1" ht="42">
      <c r="A706" s="940" t="s">
        <v>1824</v>
      </c>
      <c r="B706" s="940" t="s">
        <v>1825</v>
      </c>
      <c r="C706" s="940" t="s">
        <v>3172</v>
      </c>
      <c r="D706" s="941">
        <v>46247</v>
      </c>
      <c r="E706" s="940" t="s">
        <v>3173</v>
      </c>
      <c r="F706" s="945">
        <v>478.51</v>
      </c>
      <c r="G706" s="940">
        <v>193.05</v>
      </c>
      <c r="H706" s="942">
        <v>92376.355500000005</v>
      </c>
      <c r="I706" s="943"/>
      <c r="K706" s="1112"/>
      <c r="L706" s="1112"/>
    </row>
    <row r="707" spans="1:12" s="944" customFormat="1" ht="63">
      <c r="A707" s="940" t="s">
        <v>1824</v>
      </c>
      <c r="B707" s="940" t="s">
        <v>1825</v>
      </c>
      <c r="C707" s="940" t="s">
        <v>3174</v>
      </c>
      <c r="D707" s="941">
        <v>46249</v>
      </c>
      <c r="E707" s="940" t="s">
        <v>3175</v>
      </c>
      <c r="F707" s="945">
        <v>478.51</v>
      </c>
      <c r="G707" s="940">
        <v>21.24</v>
      </c>
      <c r="H707" s="942">
        <v>10163.552399999999</v>
      </c>
      <c r="I707" s="943"/>
      <c r="K707" s="1112"/>
      <c r="L707" s="1112"/>
    </row>
    <row r="708" spans="1:12" s="944" customFormat="1" ht="63">
      <c r="A708" s="940" t="s">
        <v>1824</v>
      </c>
      <c r="B708" s="940" t="s">
        <v>1825</v>
      </c>
      <c r="C708" s="940" t="s">
        <v>3176</v>
      </c>
      <c r="D708" s="941">
        <v>46249</v>
      </c>
      <c r="E708" s="940" t="s">
        <v>3177</v>
      </c>
      <c r="F708" s="945">
        <v>478.51</v>
      </c>
      <c r="G708" s="940">
        <v>10.62</v>
      </c>
      <c r="H708" s="942">
        <v>5081.7761999999993</v>
      </c>
      <c r="I708" s="943"/>
      <c r="K708" s="1112"/>
      <c r="L708" s="1112"/>
    </row>
    <row r="709" spans="1:12" s="944" customFormat="1" ht="63">
      <c r="A709" s="940" t="s">
        <v>1824</v>
      </c>
      <c r="B709" s="940" t="s">
        <v>1825</v>
      </c>
      <c r="C709" s="940" t="s">
        <v>3178</v>
      </c>
      <c r="D709" s="941">
        <v>46250</v>
      </c>
      <c r="E709" s="940" t="s">
        <v>3179</v>
      </c>
      <c r="F709" s="945">
        <v>478.51</v>
      </c>
      <c r="G709" s="940">
        <v>138.06</v>
      </c>
      <c r="H709" s="942">
        <v>66063.090599999996</v>
      </c>
      <c r="I709" s="943"/>
      <c r="K709" s="1112"/>
      <c r="L709" s="1112"/>
    </row>
    <row r="710" spans="1:12" s="944" customFormat="1" ht="42">
      <c r="A710" s="940" t="s">
        <v>1824</v>
      </c>
      <c r="B710" s="940" t="s">
        <v>1825</v>
      </c>
      <c r="C710" s="940" t="s">
        <v>3180</v>
      </c>
      <c r="D710" s="941">
        <v>46265</v>
      </c>
      <c r="E710" s="940" t="s">
        <v>3181</v>
      </c>
      <c r="F710" s="945">
        <v>478.51</v>
      </c>
      <c r="G710" s="940">
        <v>31.2</v>
      </c>
      <c r="H710" s="942">
        <v>14929.511999999999</v>
      </c>
      <c r="I710" s="943"/>
      <c r="K710" s="1112"/>
      <c r="L710" s="1112"/>
    </row>
    <row r="711" spans="1:12" s="944" customFormat="1" ht="42">
      <c r="A711" s="940" t="s">
        <v>1824</v>
      </c>
      <c r="B711" s="940" t="s">
        <v>1825</v>
      </c>
      <c r="C711" s="940" t="s">
        <v>3182</v>
      </c>
      <c r="D711" s="941">
        <v>46265</v>
      </c>
      <c r="E711" s="940" t="s">
        <v>3183</v>
      </c>
      <c r="F711" s="945">
        <v>478.51</v>
      </c>
      <c r="G711" s="940">
        <v>15.6</v>
      </c>
      <c r="H711" s="942">
        <v>7464.7559999999994</v>
      </c>
      <c r="I711" s="943"/>
      <c r="K711" s="1112"/>
      <c r="L711" s="1112"/>
    </row>
    <row r="712" spans="1:12" s="944" customFormat="1" ht="42">
      <c r="A712" s="940" t="s">
        <v>1824</v>
      </c>
      <c r="B712" s="940" t="s">
        <v>1825</v>
      </c>
      <c r="C712" s="940" t="s">
        <v>1852</v>
      </c>
      <c r="D712" s="941">
        <v>46266</v>
      </c>
      <c r="E712" s="940" t="s">
        <v>1853</v>
      </c>
      <c r="F712" s="945">
        <v>478.51</v>
      </c>
      <c r="G712" s="940">
        <v>202.8</v>
      </c>
      <c r="H712" s="942">
        <v>97041.828000000009</v>
      </c>
      <c r="I712" s="943"/>
      <c r="K712" s="1112"/>
      <c r="L712" s="1112"/>
    </row>
    <row r="713" spans="1:12" s="944" customFormat="1" ht="42">
      <c r="A713" s="940" t="s">
        <v>3184</v>
      </c>
      <c r="B713" s="940" t="s">
        <v>3185</v>
      </c>
      <c r="C713" s="940" t="s">
        <v>3186</v>
      </c>
      <c r="D713" s="941">
        <v>46060</v>
      </c>
      <c r="E713" s="940" t="s">
        <v>3187</v>
      </c>
      <c r="F713" s="945">
        <v>522.41</v>
      </c>
      <c r="G713" s="940">
        <v>8</v>
      </c>
      <c r="H713" s="942">
        <v>4179.28</v>
      </c>
      <c r="I713" s="943"/>
      <c r="K713" s="1112"/>
      <c r="L713" s="1112"/>
    </row>
    <row r="714" spans="1:12" s="944" customFormat="1" ht="42">
      <c r="A714" s="940" t="s">
        <v>3184</v>
      </c>
      <c r="B714" s="940" t="s">
        <v>3185</v>
      </c>
      <c r="C714" s="940" t="s">
        <v>3188</v>
      </c>
      <c r="D714" s="941">
        <v>46060</v>
      </c>
      <c r="E714" s="940" t="s">
        <v>3189</v>
      </c>
      <c r="F714" s="945">
        <v>522.41</v>
      </c>
      <c r="G714" s="940">
        <v>4</v>
      </c>
      <c r="H714" s="942">
        <v>2089.64</v>
      </c>
      <c r="I714" s="943"/>
      <c r="K714" s="1112"/>
      <c r="L714" s="1112"/>
    </row>
    <row r="715" spans="1:12" s="944" customFormat="1" ht="63">
      <c r="A715" s="940" t="s">
        <v>3184</v>
      </c>
      <c r="B715" s="940" t="s">
        <v>3185</v>
      </c>
      <c r="C715" s="940" t="s">
        <v>3190</v>
      </c>
      <c r="D715" s="941">
        <v>46082</v>
      </c>
      <c r="E715" s="940" t="s">
        <v>3191</v>
      </c>
      <c r="F715" s="945">
        <v>522.41</v>
      </c>
      <c r="G715" s="940">
        <v>10.4</v>
      </c>
      <c r="H715" s="942">
        <v>5433.0640000000003</v>
      </c>
      <c r="I715" s="943"/>
      <c r="K715" s="1112"/>
      <c r="L715" s="1112"/>
    </row>
    <row r="716" spans="1:12" s="944" customFormat="1" ht="63">
      <c r="A716" s="940" t="s">
        <v>3184</v>
      </c>
      <c r="B716" s="940" t="s">
        <v>3185</v>
      </c>
      <c r="C716" s="940" t="s">
        <v>3192</v>
      </c>
      <c r="D716" s="941">
        <v>46089</v>
      </c>
      <c r="E716" s="940" t="s">
        <v>3193</v>
      </c>
      <c r="F716" s="945">
        <v>522.41</v>
      </c>
      <c r="G716" s="940">
        <v>16.059999999999999</v>
      </c>
      <c r="H716" s="942">
        <v>8389.904599999998</v>
      </c>
      <c r="I716" s="943"/>
      <c r="K716" s="1112"/>
      <c r="L716" s="1112"/>
    </row>
    <row r="717" spans="1:12" s="944" customFormat="1" ht="42">
      <c r="A717" s="940" t="s">
        <v>3184</v>
      </c>
      <c r="B717" s="940" t="s">
        <v>3185</v>
      </c>
      <c r="C717" s="940" t="s">
        <v>3194</v>
      </c>
      <c r="D717" s="941">
        <v>46091</v>
      </c>
      <c r="E717" s="940" t="s">
        <v>3195</v>
      </c>
      <c r="F717" s="945">
        <v>522.41</v>
      </c>
      <c r="G717" s="940">
        <v>6</v>
      </c>
      <c r="H717" s="942">
        <v>3134.46</v>
      </c>
      <c r="I717" s="943"/>
      <c r="K717" s="1112"/>
      <c r="L717" s="1112"/>
    </row>
    <row r="718" spans="1:12" s="944" customFormat="1" ht="42">
      <c r="A718" s="940" t="s">
        <v>3184</v>
      </c>
      <c r="B718" s="940" t="s">
        <v>3185</v>
      </c>
      <c r="C718" s="940" t="s">
        <v>3196</v>
      </c>
      <c r="D718" s="941">
        <v>46091</v>
      </c>
      <c r="E718" s="940" t="s">
        <v>3197</v>
      </c>
      <c r="F718" s="945">
        <v>522.41</v>
      </c>
      <c r="G718" s="940">
        <v>1</v>
      </c>
      <c r="H718" s="942">
        <v>522.41</v>
      </c>
      <c r="I718" s="943"/>
      <c r="K718" s="1112"/>
      <c r="L718" s="1112"/>
    </row>
    <row r="719" spans="1:12" s="944" customFormat="1" ht="42">
      <c r="A719" s="940" t="s">
        <v>3184</v>
      </c>
      <c r="B719" s="940" t="s">
        <v>3185</v>
      </c>
      <c r="C719" s="940" t="s">
        <v>3198</v>
      </c>
      <c r="D719" s="941">
        <v>46092</v>
      </c>
      <c r="E719" s="940" t="s">
        <v>3199</v>
      </c>
      <c r="F719" s="945">
        <v>522.41</v>
      </c>
      <c r="G719" s="940">
        <v>14</v>
      </c>
      <c r="H719" s="942">
        <v>7313.74</v>
      </c>
      <c r="I719" s="943"/>
      <c r="K719" s="1112"/>
      <c r="L719" s="1112"/>
    </row>
    <row r="720" spans="1:12" s="944" customFormat="1" ht="42">
      <c r="A720" s="940" t="s">
        <v>3184</v>
      </c>
      <c r="B720" s="940" t="s">
        <v>3185</v>
      </c>
      <c r="C720" s="940" t="s">
        <v>3200</v>
      </c>
      <c r="D720" s="941">
        <v>46092</v>
      </c>
      <c r="E720" s="940" t="s">
        <v>3201</v>
      </c>
      <c r="F720" s="945">
        <v>522.41</v>
      </c>
      <c r="G720" s="940">
        <v>7</v>
      </c>
      <c r="H720" s="942">
        <v>3656.87</v>
      </c>
      <c r="I720" s="943"/>
      <c r="K720" s="1112"/>
      <c r="L720" s="1112"/>
    </row>
    <row r="721" spans="1:12" s="944" customFormat="1" ht="63">
      <c r="A721" s="940" t="s">
        <v>3184</v>
      </c>
      <c r="B721" s="940" t="s">
        <v>3185</v>
      </c>
      <c r="C721" s="940" t="s">
        <v>3202</v>
      </c>
      <c r="D721" s="941">
        <v>46099</v>
      </c>
      <c r="E721" s="940" t="s">
        <v>3203</v>
      </c>
      <c r="F721" s="945">
        <v>522.41</v>
      </c>
      <c r="G721" s="940">
        <v>182.42</v>
      </c>
      <c r="H721" s="942">
        <v>95298.032199999987</v>
      </c>
      <c r="I721" s="943"/>
      <c r="K721" s="1112"/>
      <c r="L721" s="1112"/>
    </row>
    <row r="722" spans="1:12" s="944" customFormat="1" ht="63">
      <c r="A722" s="940" t="s">
        <v>3184</v>
      </c>
      <c r="B722" s="940" t="s">
        <v>3185</v>
      </c>
      <c r="C722" s="940" t="s">
        <v>3204</v>
      </c>
      <c r="D722" s="941">
        <v>46110</v>
      </c>
      <c r="E722" s="940" t="s">
        <v>3205</v>
      </c>
      <c r="F722" s="945">
        <v>522.41</v>
      </c>
      <c r="G722" s="940">
        <v>19.940000000000001</v>
      </c>
      <c r="H722" s="942">
        <v>10416.8554</v>
      </c>
      <c r="I722" s="943"/>
      <c r="K722" s="1112"/>
      <c r="L722" s="1112"/>
    </row>
    <row r="723" spans="1:12" s="944" customFormat="1" ht="42">
      <c r="A723" s="940" t="s">
        <v>3184</v>
      </c>
      <c r="B723" s="940" t="s">
        <v>3185</v>
      </c>
      <c r="C723" s="940" t="s">
        <v>3206</v>
      </c>
      <c r="D723" s="941">
        <v>46110</v>
      </c>
      <c r="E723" s="940" t="s">
        <v>3207</v>
      </c>
      <c r="F723" s="945">
        <v>522.41</v>
      </c>
      <c r="G723" s="940">
        <v>9.9700000000000006</v>
      </c>
      <c r="H723" s="942">
        <v>5208.4277000000002</v>
      </c>
      <c r="I723" s="943"/>
      <c r="K723" s="1112"/>
      <c r="L723" s="1112"/>
    </row>
    <row r="724" spans="1:12" s="944" customFormat="1" ht="63">
      <c r="A724" s="940" t="s">
        <v>3184</v>
      </c>
      <c r="B724" s="940" t="s">
        <v>3185</v>
      </c>
      <c r="C724" s="940" t="s">
        <v>3208</v>
      </c>
      <c r="D724" s="941">
        <v>46110</v>
      </c>
      <c r="E724" s="940" t="s">
        <v>3209</v>
      </c>
      <c r="F724" s="945">
        <v>522.41</v>
      </c>
      <c r="G724" s="940">
        <v>132.25</v>
      </c>
      <c r="H724" s="942">
        <v>69088.722499999989</v>
      </c>
      <c r="I724" s="943"/>
      <c r="K724" s="1112"/>
      <c r="L724" s="1112"/>
    </row>
    <row r="725" spans="1:12" s="944" customFormat="1" ht="63">
      <c r="A725" s="940" t="s">
        <v>3210</v>
      </c>
      <c r="B725" s="940" t="s">
        <v>3211</v>
      </c>
      <c r="C725" s="940" t="s">
        <v>3212</v>
      </c>
      <c r="D725" s="941">
        <v>46190</v>
      </c>
      <c r="E725" s="940" t="s">
        <v>3213</v>
      </c>
      <c r="F725" s="945">
        <v>11010.12</v>
      </c>
      <c r="G725" s="940">
        <v>10</v>
      </c>
      <c r="H725" s="942">
        <v>110101.20000000001</v>
      </c>
      <c r="I725" s="943"/>
      <c r="K725" s="1112"/>
      <c r="L725" s="1112"/>
    </row>
    <row r="726" spans="1:12" s="944" customFormat="1" ht="42">
      <c r="A726" s="940" t="s">
        <v>3214</v>
      </c>
      <c r="B726" s="940" t="s">
        <v>3215</v>
      </c>
      <c r="C726" s="940" t="s">
        <v>3216</v>
      </c>
      <c r="D726" s="941">
        <v>46152</v>
      </c>
      <c r="E726" s="940" t="s">
        <v>3217</v>
      </c>
      <c r="F726" s="945">
        <v>34347.360000000001</v>
      </c>
      <c r="G726" s="940">
        <v>0.05</v>
      </c>
      <c r="H726" s="942">
        <v>1717.3680000000002</v>
      </c>
      <c r="I726" s="943"/>
      <c r="K726" s="1112"/>
      <c r="L726" s="1112"/>
    </row>
    <row r="727" spans="1:12" s="944" customFormat="1" ht="42">
      <c r="A727" s="940" t="s">
        <v>3214</v>
      </c>
      <c r="B727" s="940" t="s">
        <v>3215</v>
      </c>
      <c r="C727" s="940" t="s">
        <v>3218</v>
      </c>
      <c r="D727" s="941">
        <v>46274</v>
      </c>
      <c r="E727" s="940" t="s">
        <v>3219</v>
      </c>
      <c r="F727" s="945">
        <v>34347.360000000001</v>
      </c>
      <c r="G727" s="940">
        <v>0.1</v>
      </c>
      <c r="H727" s="942">
        <v>3434.7360000000003</v>
      </c>
      <c r="I727" s="943"/>
      <c r="K727" s="1112"/>
      <c r="L727" s="1112"/>
    </row>
    <row r="728" spans="1:12" s="944" customFormat="1">
      <c r="A728" s="940" t="s">
        <v>3214</v>
      </c>
      <c r="B728" s="940" t="s">
        <v>3215</v>
      </c>
      <c r="C728" s="940" t="s">
        <v>3220</v>
      </c>
      <c r="D728" s="941">
        <v>46277</v>
      </c>
      <c r="E728" s="940" t="s">
        <v>3221</v>
      </c>
      <c r="F728" s="945">
        <v>34347.360000000001</v>
      </c>
      <c r="G728" s="940">
        <v>0.9</v>
      </c>
      <c r="H728" s="942">
        <v>30912.624</v>
      </c>
      <c r="I728" s="943"/>
      <c r="K728" s="1112"/>
      <c r="L728" s="1112"/>
    </row>
    <row r="729" spans="1:12" s="944" customFormat="1" ht="63">
      <c r="A729" s="940" t="s">
        <v>3222</v>
      </c>
      <c r="B729" s="940" t="s">
        <v>3223</v>
      </c>
      <c r="C729" s="940" t="s">
        <v>3224</v>
      </c>
      <c r="D729" s="941">
        <v>46146</v>
      </c>
      <c r="E729" s="940" t="s">
        <v>3225</v>
      </c>
      <c r="F729" s="945">
        <v>46.533999999999999</v>
      </c>
      <c r="G729" s="940">
        <v>1960.84</v>
      </c>
      <c r="H729" s="942">
        <v>91245.728559999989</v>
      </c>
      <c r="I729" s="943"/>
      <c r="K729" s="1112"/>
      <c r="L729" s="1112"/>
    </row>
    <row r="730" spans="1:12" s="944" customFormat="1" ht="42">
      <c r="A730" s="940" t="s">
        <v>3222</v>
      </c>
      <c r="B730" s="940" t="s">
        <v>3223</v>
      </c>
      <c r="C730" s="940" t="s">
        <v>3226</v>
      </c>
      <c r="D730" s="941">
        <v>46146</v>
      </c>
      <c r="E730" s="940" t="s">
        <v>3227</v>
      </c>
      <c r="F730" s="945">
        <v>46.533999999999999</v>
      </c>
      <c r="G730" s="940">
        <v>653.86</v>
      </c>
      <c r="H730" s="942">
        <v>30426.721239999999</v>
      </c>
      <c r="I730" s="943"/>
      <c r="K730" s="1112"/>
      <c r="L730" s="1112"/>
    </row>
    <row r="731" spans="1:12" s="944" customFormat="1" ht="63">
      <c r="A731" s="940" t="s">
        <v>3228</v>
      </c>
      <c r="B731" s="940" t="s">
        <v>3229</v>
      </c>
      <c r="C731" s="940" t="s">
        <v>3230</v>
      </c>
      <c r="D731" s="941">
        <v>46232</v>
      </c>
      <c r="E731" s="940" t="s">
        <v>3231</v>
      </c>
      <c r="F731" s="945">
        <v>33.363999999999997</v>
      </c>
      <c r="G731" s="940">
        <v>1.4630000000000001</v>
      </c>
      <c r="H731" s="942">
        <v>48.811532</v>
      </c>
      <c r="I731" s="943"/>
      <c r="K731" s="1112"/>
      <c r="L731" s="1112"/>
    </row>
    <row r="732" spans="1:12" s="944" customFormat="1" ht="63">
      <c r="A732" s="940" t="s">
        <v>3228</v>
      </c>
      <c r="B732" s="940" t="s">
        <v>3229</v>
      </c>
      <c r="C732" s="940" t="s">
        <v>3232</v>
      </c>
      <c r="D732" s="941">
        <v>46236</v>
      </c>
      <c r="E732" s="940" t="s">
        <v>3233</v>
      </c>
      <c r="F732" s="945">
        <v>33.363999999999997</v>
      </c>
      <c r="G732" s="940">
        <v>1.4630000000000001</v>
      </c>
      <c r="H732" s="942">
        <v>48.811532</v>
      </c>
      <c r="I732" s="943"/>
      <c r="K732" s="1112"/>
      <c r="L732" s="1112"/>
    </row>
    <row r="733" spans="1:12" s="944" customFormat="1" ht="63">
      <c r="A733" s="940" t="s">
        <v>3228</v>
      </c>
      <c r="B733" s="940" t="s">
        <v>3229</v>
      </c>
      <c r="C733" s="940" t="s">
        <v>3234</v>
      </c>
      <c r="D733" s="941">
        <v>46256</v>
      </c>
      <c r="E733" s="940" t="s">
        <v>3235</v>
      </c>
      <c r="F733" s="945">
        <v>33.363999999999997</v>
      </c>
      <c r="G733" s="940">
        <v>11.675000000000001</v>
      </c>
      <c r="H733" s="942">
        <v>389.5247</v>
      </c>
      <c r="I733" s="943"/>
      <c r="K733" s="1112"/>
      <c r="L733" s="1112"/>
    </row>
    <row r="734" spans="1:12" s="944" customFormat="1" ht="63">
      <c r="A734" s="940" t="s">
        <v>3228</v>
      </c>
      <c r="B734" s="940" t="s">
        <v>3229</v>
      </c>
      <c r="C734" s="940" t="s">
        <v>3236</v>
      </c>
      <c r="D734" s="941">
        <v>46256</v>
      </c>
      <c r="E734" s="940" t="s">
        <v>3237</v>
      </c>
      <c r="F734" s="945">
        <v>33.363999999999997</v>
      </c>
      <c r="G734" s="940">
        <v>11.675000000000001</v>
      </c>
      <c r="H734" s="942">
        <v>389.5247</v>
      </c>
      <c r="I734" s="943"/>
      <c r="K734" s="1112"/>
      <c r="L734" s="1112"/>
    </row>
    <row r="735" spans="1:12" s="944" customFormat="1" ht="63">
      <c r="A735" s="940" t="s">
        <v>3228</v>
      </c>
      <c r="B735" s="940" t="s">
        <v>3229</v>
      </c>
      <c r="C735" s="940" t="s">
        <v>3238</v>
      </c>
      <c r="D735" s="941">
        <v>46257</v>
      </c>
      <c r="E735" s="940" t="s">
        <v>3239</v>
      </c>
      <c r="F735" s="945">
        <v>33.363999999999997</v>
      </c>
      <c r="G735" s="940">
        <v>193.04400000000001</v>
      </c>
      <c r="H735" s="942">
        <v>6440.7200160000002</v>
      </c>
      <c r="I735" s="943"/>
      <c r="K735" s="1112"/>
      <c r="L735" s="1112"/>
    </row>
    <row r="736" spans="1:12" s="944" customFormat="1" ht="63">
      <c r="A736" s="940" t="s">
        <v>3228</v>
      </c>
      <c r="B736" s="940" t="s">
        <v>3229</v>
      </c>
      <c r="C736" s="940" t="s">
        <v>3240</v>
      </c>
      <c r="D736" s="941">
        <v>46257</v>
      </c>
      <c r="E736" s="940" t="s">
        <v>3241</v>
      </c>
      <c r="F736" s="945">
        <v>33.363999999999997</v>
      </c>
      <c r="G736" s="940">
        <v>193.04400000000001</v>
      </c>
      <c r="H736" s="942">
        <v>6440.7200160000002</v>
      </c>
      <c r="I736" s="943"/>
      <c r="K736" s="1112"/>
      <c r="L736" s="1112"/>
    </row>
    <row r="737" spans="1:12" s="944" customFormat="1" ht="63">
      <c r="A737" s="940" t="s">
        <v>3228</v>
      </c>
      <c r="B737" s="940" t="s">
        <v>3229</v>
      </c>
      <c r="C737" s="940" t="s">
        <v>3242</v>
      </c>
      <c r="D737" s="941">
        <v>46258</v>
      </c>
      <c r="E737" s="940" t="s">
        <v>3243</v>
      </c>
      <c r="F737" s="945">
        <v>33.363999999999997</v>
      </c>
      <c r="G737" s="940">
        <v>20.64</v>
      </c>
      <c r="H737" s="942">
        <v>688.63295999999991</v>
      </c>
      <c r="I737" s="943"/>
      <c r="K737" s="1112"/>
      <c r="L737" s="1112"/>
    </row>
    <row r="738" spans="1:12" s="944" customFormat="1" ht="63">
      <c r="A738" s="940" t="s">
        <v>3228</v>
      </c>
      <c r="B738" s="940" t="s">
        <v>3229</v>
      </c>
      <c r="C738" s="940" t="s">
        <v>3244</v>
      </c>
      <c r="D738" s="941">
        <v>46258</v>
      </c>
      <c r="E738" s="940" t="s">
        <v>3245</v>
      </c>
      <c r="F738" s="945">
        <v>33.363999999999997</v>
      </c>
      <c r="G738" s="940">
        <v>20.64</v>
      </c>
      <c r="H738" s="942">
        <v>688.63295999999991</v>
      </c>
      <c r="I738" s="943"/>
      <c r="K738" s="1112"/>
      <c r="L738" s="1112"/>
    </row>
    <row r="739" spans="1:12" s="944" customFormat="1" ht="63">
      <c r="A739" s="940" t="s">
        <v>3228</v>
      </c>
      <c r="B739" s="940" t="s">
        <v>3229</v>
      </c>
      <c r="C739" s="940" t="s">
        <v>3246</v>
      </c>
      <c r="D739" s="941">
        <v>46258</v>
      </c>
      <c r="E739" s="940" t="s">
        <v>3247</v>
      </c>
      <c r="F739" s="945">
        <v>33.363999999999997</v>
      </c>
      <c r="G739" s="940">
        <v>11.815</v>
      </c>
      <c r="H739" s="942">
        <v>394.19565999999998</v>
      </c>
      <c r="I739" s="943"/>
      <c r="K739" s="1112"/>
      <c r="L739" s="1112"/>
    </row>
    <row r="740" spans="1:12" s="944" customFormat="1" ht="63">
      <c r="A740" s="940" t="s">
        <v>3228</v>
      </c>
      <c r="B740" s="940" t="s">
        <v>3229</v>
      </c>
      <c r="C740" s="940" t="s">
        <v>3248</v>
      </c>
      <c r="D740" s="941">
        <v>46258</v>
      </c>
      <c r="E740" s="940" t="s">
        <v>3249</v>
      </c>
      <c r="F740" s="945">
        <v>33.363999999999997</v>
      </c>
      <c r="G740" s="940">
        <v>11.815</v>
      </c>
      <c r="H740" s="942">
        <v>394.19565999999998</v>
      </c>
      <c r="I740" s="943"/>
      <c r="K740" s="1112"/>
      <c r="L740" s="1112"/>
    </row>
    <row r="741" spans="1:12" s="944" customFormat="1" ht="63">
      <c r="A741" s="940" t="s">
        <v>3228</v>
      </c>
      <c r="B741" s="940" t="s">
        <v>3229</v>
      </c>
      <c r="C741" s="940" t="s">
        <v>3250</v>
      </c>
      <c r="D741" s="941">
        <v>46259</v>
      </c>
      <c r="E741" s="940" t="s">
        <v>3251</v>
      </c>
      <c r="F741" s="945">
        <v>33.363999999999997</v>
      </c>
      <c r="G741" s="940">
        <v>20.64</v>
      </c>
      <c r="H741" s="942">
        <v>688.63295999999991</v>
      </c>
      <c r="I741" s="943"/>
      <c r="K741" s="1112"/>
      <c r="L741" s="1112"/>
    </row>
    <row r="742" spans="1:12" s="944" customFormat="1" ht="63">
      <c r="A742" s="940" t="s">
        <v>3228</v>
      </c>
      <c r="B742" s="940" t="s">
        <v>3229</v>
      </c>
      <c r="C742" s="940" t="s">
        <v>3252</v>
      </c>
      <c r="D742" s="941">
        <v>46259</v>
      </c>
      <c r="E742" s="940" t="s">
        <v>3253</v>
      </c>
      <c r="F742" s="945">
        <v>33.363999999999997</v>
      </c>
      <c r="G742" s="940">
        <v>11.815</v>
      </c>
      <c r="H742" s="942">
        <v>394.19565999999998</v>
      </c>
      <c r="I742" s="943"/>
      <c r="K742" s="1112"/>
      <c r="L742" s="1112"/>
    </row>
    <row r="743" spans="1:12" s="944" customFormat="1" ht="63">
      <c r="A743" s="940" t="s">
        <v>3228</v>
      </c>
      <c r="B743" s="940" t="s">
        <v>3229</v>
      </c>
      <c r="C743" s="940" t="s">
        <v>3254</v>
      </c>
      <c r="D743" s="941">
        <v>46261</v>
      </c>
      <c r="E743" s="940" t="s">
        <v>3255</v>
      </c>
      <c r="F743" s="945">
        <v>33.363999999999997</v>
      </c>
      <c r="G743" s="940">
        <v>45.83</v>
      </c>
      <c r="H743" s="942">
        <v>1529.0721199999998</v>
      </c>
      <c r="I743" s="943"/>
      <c r="K743" s="1112"/>
      <c r="L743" s="1112"/>
    </row>
    <row r="744" spans="1:12" s="944" customFormat="1" ht="63">
      <c r="A744" s="940" t="s">
        <v>3228</v>
      </c>
      <c r="B744" s="940" t="s">
        <v>3229</v>
      </c>
      <c r="C744" s="940" t="s">
        <v>3256</v>
      </c>
      <c r="D744" s="941">
        <v>46263</v>
      </c>
      <c r="E744" s="940" t="s">
        <v>3257</v>
      </c>
      <c r="F744" s="945">
        <v>33.363999999999997</v>
      </c>
      <c r="G744" s="940">
        <v>47.603999999999999</v>
      </c>
      <c r="H744" s="942">
        <v>1588.2598559999999</v>
      </c>
      <c r="I744" s="943"/>
      <c r="K744" s="1112"/>
      <c r="L744" s="1112"/>
    </row>
    <row r="745" spans="1:12" s="944" customFormat="1" ht="42">
      <c r="A745" s="940" t="s">
        <v>1826</v>
      </c>
      <c r="B745" s="940" t="s">
        <v>1827</v>
      </c>
      <c r="C745" s="940" t="s">
        <v>3258</v>
      </c>
      <c r="D745" s="941">
        <v>46261</v>
      </c>
      <c r="E745" s="940" t="s">
        <v>3259</v>
      </c>
      <c r="F745" s="945">
        <v>438.12200000000001</v>
      </c>
      <c r="G745" s="940">
        <v>1.38</v>
      </c>
      <c r="H745" s="942">
        <v>604.60835999999995</v>
      </c>
      <c r="I745" s="943"/>
      <c r="K745" s="1112"/>
      <c r="L745" s="1112"/>
    </row>
    <row r="746" spans="1:12" s="944" customFormat="1" ht="42">
      <c r="A746" s="940" t="s">
        <v>1826</v>
      </c>
      <c r="B746" s="940" t="s">
        <v>1827</v>
      </c>
      <c r="C746" s="940" t="s">
        <v>1854</v>
      </c>
      <c r="D746" s="941">
        <v>46267</v>
      </c>
      <c r="E746" s="940" t="s">
        <v>1855</v>
      </c>
      <c r="F746" s="945">
        <v>438.12200000000001</v>
      </c>
      <c r="G746" s="940">
        <v>0.4</v>
      </c>
      <c r="H746" s="942">
        <v>175.24880000000002</v>
      </c>
      <c r="I746" s="943"/>
      <c r="K746" s="1112"/>
      <c r="L746" s="1112"/>
    </row>
    <row r="747" spans="1:12" s="944" customFormat="1" ht="42">
      <c r="A747" s="940" t="s">
        <v>3260</v>
      </c>
      <c r="B747" s="940" t="s">
        <v>3261</v>
      </c>
      <c r="C747" s="940" t="s">
        <v>3262</v>
      </c>
      <c r="D747" s="941">
        <v>46160</v>
      </c>
      <c r="E747" s="940" t="s">
        <v>3227</v>
      </c>
      <c r="F747" s="945">
        <v>438.12200000000001</v>
      </c>
      <c r="G747" s="940">
        <v>13.88</v>
      </c>
      <c r="H747" s="942">
        <v>6081.1333600000007</v>
      </c>
      <c r="I747" s="943"/>
      <c r="K747" s="1112"/>
      <c r="L747" s="1112"/>
    </row>
    <row r="748" spans="1:12" s="944" customFormat="1" ht="42">
      <c r="A748" s="940" t="s">
        <v>3260</v>
      </c>
      <c r="B748" s="940" t="s">
        <v>3261</v>
      </c>
      <c r="C748" s="940" t="s">
        <v>3263</v>
      </c>
      <c r="D748" s="941">
        <v>46160</v>
      </c>
      <c r="E748" s="940" t="s">
        <v>3264</v>
      </c>
      <c r="F748" s="945">
        <v>438.12200000000001</v>
      </c>
      <c r="G748" s="940">
        <v>0.97</v>
      </c>
      <c r="H748" s="942">
        <v>424.97834</v>
      </c>
      <c r="I748" s="943"/>
      <c r="K748" s="1112"/>
      <c r="L748" s="1112"/>
    </row>
    <row r="749" spans="1:12" s="944" customFormat="1" ht="42">
      <c r="A749" s="940" t="s">
        <v>3260</v>
      </c>
      <c r="B749" s="940" t="s">
        <v>3261</v>
      </c>
      <c r="C749" s="940" t="s">
        <v>3265</v>
      </c>
      <c r="D749" s="941">
        <v>46160</v>
      </c>
      <c r="E749" s="940" t="s">
        <v>3266</v>
      </c>
      <c r="F749" s="945">
        <v>438.12200000000001</v>
      </c>
      <c r="G749" s="940">
        <v>0.68</v>
      </c>
      <c r="H749" s="942">
        <v>297.92296000000005</v>
      </c>
      <c r="I749" s="943"/>
      <c r="K749" s="1112"/>
      <c r="L749" s="1112"/>
    </row>
    <row r="750" spans="1:12" s="944" customFormat="1" ht="42">
      <c r="A750" s="940" t="s">
        <v>3260</v>
      </c>
      <c r="B750" s="940" t="s">
        <v>3261</v>
      </c>
      <c r="C750" s="940" t="s">
        <v>3267</v>
      </c>
      <c r="D750" s="941">
        <v>46202</v>
      </c>
      <c r="E750" s="940" t="s">
        <v>3268</v>
      </c>
      <c r="F750" s="945">
        <v>438.12200000000001</v>
      </c>
      <c r="G750" s="940">
        <v>76.64</v>
      </c>
      <c r="H750" s="942">
        <v>33577.670080000004</v>
      </c>
      <c r="I750" s="943"/>
      <c r="K750" s="1112"/>
      <c r="L750" s="1112"/>
    </row>
    <row r="751" spans="1:12" s="944" customFormat="1" ht="63">
      <c r="A751" s="940" t="s">
        <v>3260</v>
      </c>
      <c r="B751" s="940" t="s">
        <v>3261</v>
      </c>
      <c r="C751" s="940" t="s">
        <v>3269</v>
      </c>
      <c r="D751" s="941">
        <v>46247</v>
      </c>
      <c r="E751" s="940" t="s">
        <v>3270</v>
      </c>
      <c r="F751" s="945">
        <v>438.12200000000001</v>
      </c>
      <c r="G751" s="940">
        <v>0.77</v>
      </c>
      <c r="H751" s="942">
        <v>337.35394000000002</v>
      </c>
      <c r="I751" s="943"/>
      <c r="K751" s="1112"/>
      <c r="L751" s="1112"/>
    </row>
    <row r="752" spans="1:12" s="944" customFormat="1" ht="42">
      <c r="A752" s="940" t="s">
        <v>3260</v>
      </c>
      <c r="B752" s="940" t="s">
        <v>3261</v>
      </c>
      <c r="C752" s="940" t="s">
        <v>6266</v>
      </c>
      <c r="D752" s="941">
        <v>46293</v>
      </c>
      <c r="E752" s="940" t="s">
        <v>6267</v>
      </c>
      <c r="F752" s="945">
        <v>438.12200000000001</v>
      </c>
      <c r="G752" s="940">
        <v>1.26</v>
      </c>
      <c r="H752" s="942">
        <v>552.03372000000002</v>
      </c>
      <c r="I752" s="943"/>
      <c r="K752" s="1112"/>
      <c r="L752" s="1112"/>
    </row>
    <row r="753" spans="1:12" s="944" customFormat="1" ht="42">
      <c r="A753" s="940" t="s">
        <v>3271</v>
      </c>
      <c r="B753" s="940" t="s">
        <v>3272</v>
      </c>
      <c r="C753" s="940" t="s">
        <v>3273</v>
      </c>
      <c r="D753" s="941">
        <v>46198</v>
      </c>
      <c r="E753" s="940" t="s">
        <v>3274</v>
      </c>
      <c r="F753" s="945">
        <v>1077.306</v>
      </c>
      <c r="G753" s="940">
        <v>62.65</v>
      </c>
      <c r="H753" s="942">
        <v>67493.2209</v>
      </c>
      <c r="I753" s="943"/>
      <c r="K753" s="1112"/>
      <c r="L753" s="1112"/>
    </row>
    <row r="754" spans="1:12" s="944" customFormat="1" ht="42">
      <c r="A754" s="940" t="s">
        <v>3271</v>
      </c>
      <c r="B754" s="940" t="s">
        <v>3272</v>
      </c>
      <c r="C754" s="940" t="s">
        <v>3275</v>
      </c>
      <c r="D754" s="941">
        <v>46198</v>
      </c>
      <c r="E754" s="940" t="s">
        <v>3276</v>
      </c>
      <c r="F754" s="945">
        <v>1077.306</v>
      </c>
      <c r="G754" s="940">
        <v>2.75</v>
      </c>
      <c r="H754" s="942">
        <v>2962.5915</v>
      </c>
      <c r="I754" s="943"/>
      <c r="K754" s="1112"/>
      <c r="L754" s="1112"/>
    </row>
    <row r="755" spans="1:12" s="944" customFormat="1" ht="42">
      <c r="A755" s="940" t="s">
        <v>3271</v>
      </c>
      <c r="B755" s="940" t="s">
        <v>3272</v>
      </c>
      <c r="C755" s="940" t="s">
        <v>3277</v>
      </c>
      <c r="D755" s="941">
        <v>46198</v>
      </c>
      <c r="E755" s="940" t="s">
        <v>3278</v>
      </c>
      <c r="F755" s="945">
        <v>1077.306</v>
      </c>
      <c r="G755" s="940">
        <v>2.2999999999999998</v>
      </c>
      <c r="H755" s="942">
        <v>2477.8037999999997</v>
      </c>
      <c r="I755" s="943"/>
      <c r="K755" s="1112"/>
      <c r="L755" s="1112"/>
    </row>
    <row r="756" spans="1:12" s="944" customFormat="1" ht="42">
      <c r="A756" s="940" t="s">
        <v>3271</v>
      </c>
      <c r="B756" s="940" t="s">
        <v>3272</v>
      </c>
      <c r="C756" s="940" t="s">
        <v>3279</v>
      </c>
      <c r="D756" s="941">
        <v>46253</v>
      </c>
      <c r="E756" s="940" t="s">
        <v>3280</v>
      </c>
      <c r="F756" s="945">
        <v>1077.306</v>
      </c>
      <c r="G756" s="940">
        <v>2.34</v>
      </c>
      <c r="H756" s="942">
        <v>2520.8960400000001</v>
      </c>
      <c r="I756" s="943"/>
      <c r="K756" s="1112"/>
      <c r="L756" s="1112"/>
    </row>
    <row r="757" spans="1:12" s="944" customFormat="1" ht="63">
      <c r="A757" s="940" t="s">
        <v>3271</v>
      </c>
      <c r="B757" s="940" t="s">
        <v>3272</v>
      </c>
      <c r="C757" s="940" t="s">
        <v>5978</v>
      </c>
      <c r="D757" s="941">
        <v>46281</v>
      </c>
      <c r="E757" s="940" t="s">
        <v>5979</v>
      </c>
      <c r="F757" s="945">
        <v>1077.306</v>
      </c>
      <c r="G757" s="940">
        <v>4.34</v>
      </c>
      <c r="H757" s="942">
        <v>4675.5080399999997</v>
      </c>
      <c r="I757" s="943"/>
      <c r="K757" s="1112"/>
      <c r="L757" s="1112"/>
    </row>
    <row r="758" spans="1:12" s="944" customFormat="1" ht="42">
      <c r="A758" s="940" t="s">
        <v>3271</v>
      </c>
      <c r="B758" s="940" t="s">
        <v>3272</v>
      </c>
      <c r="C758" s="940" t="s">
        <v>5980</v>
      </c>
      <c r="D758" s="941">
        <v>46284</v>
      </c>
      <c r="E758" s="940" t="s">
        <v>5981</v>
      </c>
      <c r="F758" s="945">
        <v>1077.306</v>
      </c>
      <c r="G758" s="940">
        <v>303.45999999999998</v>
      </c>
      <c r="H758" s="942">
        <v>326919.27876000002</v>
      </c>
      <c r="I758" s="943"/>
      <c r="K758" s="1112"/>
      <c r="L758" s="1112"/>
    </row>
    <row r="759" spans="1:12" s="944" customFormat="1" ht="63">
      <c r="A759" s="940" t="s">
        <v>1826</v>
      </c>
      <c r="B759" s="940" t="s">
        <v>1856</v>
      </c>
      <c r="C759" s="940" t="s">
        <v>3281</v>
      </c>
      <c r="D759" s="941">
        <v>46230</v>
      </c>
      <c r="E759" s="940" t="s">
        <v>3282</v>
      </c>
      <c r="F759" s="945">
        <v>1299.44</v>
      </c>
      <c r="G759" s="940">
        <v>4.6500000000000004</v>
      </c>
      <c r="H759" s="942">
        <v>6042.3960000000006</v>
      </c>
      <c r="I759" s="943"/>
      <c r="K759" s="1112"/>
      <c r="L759" s="1112"/>
    </row>
    <row r="760" spans="1:12" s="944" customFormat="1" ht="63">
      <c r="A760" s="940" t="s">
        <v>1826</v>
      </c>
      <c r="B760" s="940" t="s">
        <v>1856</v>
      </c>
      <c r="C760" s="940" t="s">
        <v>3283</v>
      </c>
      <c r="D760" s="941">
        <v>46230</v>
      </c>
      <c r="E760" s="940" t="s">
        <v>3284</v>
      </c>
      <c r="F760" s="945">
        <v>1299.44</v>
      </c>
      <c r="G760" s="940">
        <v>63.17</v>
      </c>
      <c r="H760" s="942">
        <v>82085.624800000005</v>
      </c>
      <c r="I760" s="943"/>
      <c r="K760" s="1112"/>
      <c r="L760" s="1112"/>
    </row>
    <row r="761" spans="1:12" s="944" customFormat="1" ht="63">
      <c r="A761" s="940" t="s">
        <v>1826</v>
      </c>
      <c r="B761" s="940" t="s">
        <v>1856</v>
      </c>
      <c r="C761" s="940" t="s">
        <v>3285</v>
      </c>
      <c r="D761" s="941">
        <v>46231</v>
      </c>
      <c r="E761" s="940" t="s">
        <v>3286</v>
      </c>
      <c r="F761" s="945">
        <v>1299.44</v>
      </c>
      <c r="G761" s="940">
        <v>0.81</v>
      </c>
      <c r="H761" s="942">
        <v>1052.5464000000002</v>
      </c>
      <c r="I761" s="943"/>
      <c r="K761" s="1112"/>
      <c r="L761" s="1112"/>
    </row>
    <row r="762" spans="1:12" s="944" customFormat="1" ht="63">
      <c r="A762" s="940" t="s">
        <v>1826</v>
      </c>
      <c r="B762" s="940" t="s">
        <v>1856</v>
      </c>
      <c r="C762" s="940" t="s">
        <v>1857</v>
      </c>
      <c r="D762" s="941">
        <v>46268</v>
      </c>
      <c r="E762" s="940" t="s">
        <v>1858</v>
      </c>
      <c r="F762" s="945">
        <v>1299.44</v>
      </c>
      <c r="G762" s="940">
        <v>0.65</v>
      </c>
      <c r="H762" s="942">
        <v>844.63600000000008</v>
      </c>
      <c r="I762" s="943"/>
      <c r="K762" s="1112"/>
      <c r="L762" s="1112"/>
    </row>
    <row r="763" spans="1:12" s="944" customFormat="1" ht="63">
      <c r="A763" s="940" t="s">
        <v>1859</v>
      </c>
      <c r="B763" s="940" t="s">
        <v>1860</v>
      </c>
      <c r="C763" s="940" t="s">
        <v>6268</v>
      </c>
      <c r="D763" s="941">
        <v>46287</v>
      </c>
      <c r="E763" s="940" t="s">
        <v>1861</v>
      </c>
      <c r="F763" s="945">
        <v>1107.1579999999999</v>
      </c>
      <c r="G763" s="940">
        <v>2.4300000000000002</v>
      </c>
      <c r="H763" s="942">
        <v>2690.3939399999999</v>
      </c>
      <c r="I763" s="943"/>
      <c r="K763" s="1112"/>
      <c r="L763" s="1112"/>
    </row>
    <row r="764" spans="1:12" s="944" customFormat="1" ht="63">
      <c r="A764" s="940" t="s">
        <v>1859</v>
      </c>
      <c r="B764" s="940" t="s">
        <v>1860</v>
      </c>
      <c r="C764" s="940" t="s">
        <v>6269</v>
      </c>
      <c r="D764" s="941">
        <v>46293</v>
      </c>
      <c r="E764" s="940" t="s">
        <v>6270</v>
      </c>
      <c r="F764" s="945">
        <v>1107.1579999999999</v>
      </c>
      <c r="G764" s="940">
        <v>6.95</v>
      </c>
      <c r="H764" s="942">
        <v>7694.7480999999998</v>
      </c>
      <c r="I764" s="943"/>
      <c r="K764" s="1112"/>
      <c r="L764" s="1112"/>
    </row>
    <row r="765" spans="1:12" s="944" customFormat="1" ht="42">
      <c r="A765" s="940" t="s">
        <v>3287</v>
      </c>
      <c r="B765" s="940" t="s">
        <v>3288</v>
      </c>
      <c r="C765" s="940" t="s">
        <v>3289</v>
      </c>
      <c r="D765" s="941">
        <v>46219</v>
      </c>
      <c r="E765" s="940" t="s">
        <v>3290</v>
      </c>
      <c r="F765" s="945">
        <v>128.18799999999999</v>
      </c>
      <c r="G765" s="940">
        <v>138.75</v>
      </c>
      <c r="H765" s="942">
        <v>17786.084999999999</v>
      </c>
      <c r="I765" s="943"/>
      <c r="K765" s="1112"/>
      <c r="L765" s="1112"/>
    </row>
    <row r="766" spans="1:12" s="944" customFormat="1" ht="42">
      <c r="A766" s="940" t="s">
        <v>3287</v>
      </c>
      <c r="B766" s="940" t="s">
        <v>3288</v>
      </c>
      <c r="C766" s="940" t="s">
        <v>3291</v>
      </c>
      <c r="D766" s="941">
        <v>46195</v>
      </c>
      <c r="E766" s="940" t="s">
        <v>3292</v>
      </c>
      <c r="F766" s="945">
        <v>128.18799999999999</v>
      </c>
      <c r="G766" s="940">
        <v>9.68</v>
      </c>
      <c r="H766" s="942">
        <v>1240.8598399999998</v>
      </c>
      <c r="I766" s="943"/>
      <c r="K766" s="1112"/>
      <c r="L766" s="1112"/>
    </row>
    <row r="767" spans="1:12" s="944" customFormat="1" ht="42">
      <c r="A767" s="940" t="s">
        <v>3287</v>
      </c>
      <c r="B767" s="940" t="s">
        <v>3288</v>
      </c>
      <c r="C767" s="940" t="s">
        <v>3293</v>
      </c>
      <c r="D767" s="941">
        <v>46195</v>
      </c>
      <c r="E767" s="940" t="s">
        <v>3294</v>
      </c>
      <c r="F767" s="945">
        <v>128.18799999999999</v>
      </c>
      <c r="G767" s="940">
        <v>6.8</v>
      </c>
      <c r="H767" s="942">
        <v>871.6783999999999</v>
      </c>
      <c r="I767" s="943"/>
      <c r="K767" s="1112"/>
      <c r="L767" s="1112"/>
    </row>
    <row r="768" spans="1:12" s="944" customFormat="1" ht="42">
      <c r="A768" s="940" t="s">
        <v>3287</v>
      </c>
      <c r="B768" s="940" t="s">
        <v>3288</v>
      </c>
      <c r="C768" s="940" t="s">
        <v>3295</v>
      </c>
      <c r="D768" s="941">
        <v>46208</v>
      </c>
      <c r="E768" s="940" t="s">
        <v>3296</v>
      </c>
      <c r="F768" s="945">
        <v>128.18799999999999</v>
      </c>
      <c r="G768" s="940">
        <v>773.2</v>
      </c>
      <c r="H768" s="942">
        <v>99114.961599999995</v>
      </c>
      <c r="I768" s="943"/>
      <c r="K768" s="1112"/>
      <c r="L768" s="1112"/>
    </row>
    <row r="769" spans="1:12" s="944" customFormat="1" ht="63">
      <c r="A769" s="940" t="s">
        <v>3287</v>
      </c>
      <c r="B769" s="940" t="s">
        <v>3288</v>
      </c>
      <c r="C769" s="940" t="s">
        <v>3297</v>
      </c>
      <c r="D769" s="941">
        <v>46250</v>
      </c>
      <c r="E769" s="940" t="s">
        <v>3298</v>
      </c>
      <c r="F769" s="945">
        <v>128.18799999999999</v>
      </c>
      <c r="G769" s="940">
        <v>7.65</v>
      </c>
      <c r="H769" s="942">
        <v>980.63819999999998</v>
      </c>
      <c r="I769" s="943"/>
      <c r="K769" s="1112"/>
      <c r="L769" s="1112"/>
    </row>
    <row r="770" spans="1:12" s="944" customFormat="1" ht="42">
      <c r="A770" s="940" t="s">
        <v>3299</v>
      </c>
      <c r="B770" s="940" t="s">
        <v>3300</v>
      </c>
      <c r="C770" s="940" t="s">
        <v>3301</v>
      </c>
      <c r="D770" s="941">
        <v>46208</v>
      </c>
      <c r="E770" s="940" t="s">
        <v>3302</v>
      </c>
      <c r="F770" s="945">
        <v>80.775999999999996</v>
      </c>
      <c r="G770" s="940">
        <v>16.100000000000001</v>
      </c>
      <c r="H770" s="942">
        <v>1300.4936</v>
      </c>
      <c r="I770" s="943"/>
      <c r="K770" s="1112"/>
      <c r="L770" s="1112"/>
    </row>
    <row r="771" spans="1:12" s="944" customFormat="1" ht="42">
      <c r="A771" s="940" t="s">
        <v>3299</v>
      </c>
      <c r="B771" s="940" t="s">
        <v>3300</v>
      </c>
      <c r="C771" s="940" t="s">
        <v>3303</v>
      </c>
      <c r="D771" s="941">
        <v>46210</v>
      </c>
      <c r="E771" s="940" t="s">
        <v>3304</v>
      </c>
      <c r="F771" s="945">
        <v>80.775999999999996</v>
      </c>
      <c r="G771" s="940">
        <v>160.63999999999999</v>
      </c>
      <c r="H771" s="942">
        <v>12975.856639999998</v>
      </c>
      <c r="I771" s="943"/>
      <c r="K771" s="1112"/>
      <c r="L771" s="1112"/>
    </row>
    <row r="772" spans="1:12" s="944" customFormat="1" ht="63">
      <c r="A772" s="940" t="s">
        <v>3299</v>
      </c>
      <c r="B772" s="940" t="s">
        <v>3300</v>
      </c>
      <c r="C772" s="940" t="s">
        <v>3305</v>
      </c>
      <c r="D772" s="941">
        <v>46245</v>
      </c>
      <c r="E772" s="940" t="s">
        <v>3306</v>
      </c>
      <c r="F772" s="945">
        <v>80.775999999999996</v>
      </c>
      <c r="G772" s="940">
        <v>12.600000000000001</v>
      </c>
      <c r="H772" s="942">
        <v>1017.7776000000001</v>
      </c>
      <c r="I772" s="943"/>
      <c r="K772" s="1112"/>
      <c r="L772" s="1112"/>
    </row>
    <row r="773" spans="1:12" s="944" customFormat="1" ht="63">
      <c r="A773" s="940" t="s">
        <v>3299</v>
      </c>
      <c r="B773" s="940" t="s">
        <v>3300</v>
      </c>
      <c r="C773" s="940" t="s">
        <v>3307</v>
      </c>
      <c r="D773" s="941">
        <v>46245</v>
      </c>
      <c r="E773" s="940" t="s">
        <v>3308</v>
      </c>
      <c r="F773" s="945">
        <v>80.775999999999996</v>
      </c>
      <c r="G773" s="940">
        <v>258.5</v>
      </c>
      <c r="H773" s="942">
        <v>20880.595999999998</v>
      </c>
      <c r="I773" s="943"/>
      <c r="K773" s="1112"/>
      <c r="L773" s="1112"/>
    </row>
    <row r="774" spans="1:12" s="944" customFormat="1" ht="63">
      <c r="A774" s="940" t="s">
        <v>3299</v>
      </c>
      <c r="B774" s="940" t="s">
        <v>3300</v>
      </c>
      <c r="C774" s="940" t="s">
        <v>3309</v>
      </c>
      <c r="D774" s="941">
        <v>46245</v>
      </c>
      <c r="E774" s="940" t="s">
        <v>3310</v>
      </c>
      <c r="F774" s="945">
        <v>80.775999999999996</v>
      </c>
      <c r="G774" s="940">
        <v>9</v>
      </c>
      <c r="H774" s="942">
        <v>726.98399999999992</v>
      </c>
      <c r="I774" s="943"/>
      <c r="K774" s="1112"/>
      <c r="L774" s="1112"/>
    </row>
    <row r="775" spans="1:12" s="944" customFormat="1" ht="63">
      <c r="A775" s="940" t="s">
        <v>3299</v>
      </c>
      <c r="B775" s="940" t="s">
        <v>3300</v>
      </c>
      <c r="C775" s="940" t="s">
        <v>3311</v>
      </c>
      <c r="D775" s="941">
        <v>46274</v>
      </c>
      <c r="E775" s="940" t="s">
        <v>3312</v>
      </c>
      <c r="F775" s="945">
        <v>80.775999999999996</v>
      </c>
      <c r="G775" s="940">
        <v>22.35</v>
      </c>
      <c r="H775" s="942">
        <v>1805.3435999999999</v>
      </c>
      <c r="I775" s="943"/>
      <c r="K775" s="1112"/>
      <c r="L775" s="1112"/>
    </row>
    <row r="776" spans="1:12" s="944" customFormat="1" ht="42">
      <c r="A776" s="940" t="s">
        <v>6271</v>
      </c>
      <c r="B776" s="940" t="s">
        <v>6272</v>
      </c>
      <c r="C776" s="940" t="s">
        <v>6273</v>
      </c>
      <c r="D776" s="941">
        <v>46267</v>
      </c>
      <c r="E776" s="940" t="s">
        <v>6274</v>
      </c>
      <c r="F776" s="945">
        <v>40.387999999999998</v>
      </c>
      <c r="G776" s="940"/>
      <c r="H776" s="942">
        <v>0</v>
      </c>
      <c r="I776" s="943"/>
      <c r="K776" s="1112"/>
      <c r="L776" s="1112"/>
    </row>
    <row r="777" spans="1:12" s="944" customFormat="1" ht="42">
      <c r="A777" s="940" t="s">
        <v>6271</v>
      </c>
      <c r="B777" s="940" t="s">
        <v>6272</v>
      </c>
      <c r="C777" s="940" t="s">
        <v>6275</v>
      </c>
      <c r="D777" s="941">
        <v>46268</v>
      </c>
      <c r="E777" s="940" t="s">
        <v>6276</v>
      </c>
      <c r="F777" s="945">
        <v>40.387999999999998</v>
      </c>
      <c r="G777" s="940"/>
      <c r="H777" s="942">
        <v>0</v>
      </c>
      <c r="I777" s="943"/>
      <c r="K777" s="1112"/>
      <c r="L777" s="1112"/>
    </row>
    <row r="778" spans="1:12" s="944" customFormat="1" ht="42">
      <c r="A778" s="940" t="s">
        <v>6277</v>
      </c>
      <c r="B778" s="940" t="s">
        <v>6278</v>
      </c>
      <c r="C778" s="940" t="s">
        <v>6279</v>
      </c>
      <c r="D778" s="941">
        <v>46261</v>
      </c>
      <c r="E778" s="940" t="s">
        <v>6280</v>
      </c>
      <c r="F778" s="945">
        <v>6.1459999999999999</v>
      </c>
      <c r="G778" s="940">
        <v>27.65</v>
      </c>
      <c r="H778" s="942">
        <v>169.93689999999998</v>
      </c>
      <c r="I778" s="943"/>
      <c r="K778" s="1112"/>
      <c r="L778" s="1112"/>
    </row>
    <row r="779" spans="1:12" s="944" customFormat="1" ht="42">
      <c r="A779" s="940" t="s">
        <v>6277</v>
      </c>
      <c r="B779" s="940" t="s">
        <v>6278</v>
      </c>
      <c r="C779" s="940" t="s">
        <v>6281</v>
      </c>
      <c r="D779" s="941">
        <v>46267</v>
      </c>
      <c r="E779" s="940" t="s">
        <v>1862</v>
      </c>
      <c r="F779" s="945">
        <v>6.1459999999999999</v>
      </c>
      <c r="G779" s="940"/>
      <c r="H779" s="942">
        <v>0</v>
      </c>
      <c r="I779" s="943"/>
      <c r="K779" s="1112"/>
      <c r="L779" s="1112"/>
    </row>
    <row r="780" spans="1:12" s="944" customFormat="1" ht="63">
      <c r="A780" s="940" t="s">
        <v>6116</v>
      </c>
      <c r="B780" s="940" t="s">
        <v>1787</v>
      </c>
      <c r="C780" s="940" t="s">
        <v>6117</v>
      </c>
      <c r="D780" s="941">
        <v>46292</v>
      </c>
      <c r="E780" s="940" t="s">
        <v>6282</v>
      </c>
      <c r="F780" s="945">
        <v>107.116</v>
      </c>
      <c r="G780" s="940">
        <v>64</v>
      </c>
      <c r="H780" s="942">
        <v>6855.424</v>
      </c>
      <c r="I780" s="943"/>
      <c r="K780" s="1112"/>
      <c r="L780" s="1112"/>
    </row>
    <row r="781" spans="1:12" s="944" customFormat="1" ht="63">
      <c r="A781" s="940" t="s">
        <v>1863</v>
      </c>
      <c r="B781" s="940" t="s">
        <v>1864</v>
      </c>
      <c r="C781" s="940" t="s">
        <v>3313</v>
      </c>
      <c r="D781" s="941">
        <v>46138</v>
      </c>
      <c r="E781" s="940" t="s">
        <v>3314</v>
      </c>
      <c r="F781" s="945">
        <v>82.531999999999996</v>
      </c>
      <c r="G781" s="940">
        <v>10.98</v>
      </c>
      <c r="H781" s="942">
        <v>906.20136000000002</v>
      </c>
      <c r="I781" s="943"/>
      <c r="K781" s="1112"/>
      <c r="L781" s="1112"/>
    </row>
    <row r="782" spans="1:12" s="944" customFormat="1" ht="42">
      <c r="A782" s="940" t="s">
        <v>1863</v>
      </c>
      <c r="B782" s="940" t="s">
        <v>1864</v>
      </c>
      <c r="C782" s="940" t="s">
        <v>3315</v>
      </c>
      <c r="D782" s="941">
        <v>46138</v>
      </c>
      <c r="E782" s="940" t="s">
        <v>3316</v>
      </c>
      <c r="F782" s="945">
        <v>82.531999999999996</v>
      </c>
      <c r="G782" s="940">
        <v>5.49</v>
      </c>
      <c r="H782" s="942">
        <v>453.10068000000001</v>
      </c>
      <c r="I782" s="943"/>
      <c r="K782" s="1112"/>
      <c r="L782" s="1112"/>
    </row>
    <row r="783" spans="1:12" s="944" customFormat="1" ht="63">
      <c r="A783" s="940" t="s">
        <v>1863</v>
      </c>
      <c r="B783" s="940" t="s">
        <v>1864</v>
      </c>
      <c r="C783" s="940" t="s">
        <v>3317</v>
      </c>
      <c r="D783" s="941">
        <v>46148</v>
      </c>
      <c r="E783" s="940" t="s">
        <v>3318</v>
      </c>
      <c r="F783" s="945">
        <v>82.531999999999996</v>
      </c>
      <c r="G783" s="940">
        <v>71.349999999999994</v>
      </c>
      <c r="H783" s="942">
        <v>5888.6581999999989</v>
      </c>
      <c r="I783" s="943"/>
      <c r="K783" s="1112"/>
      <c r="L783" s="1112"/>
    </row>
    <row r="784" spans="1:12" s="944" customFormat="1" ht="63">
      <c r="A784" s="940" t="s">
        <v>1863</v>
      </c>
      <c r="B784" s="940" t="s">
        <v>1864</v>
      </c>
      <c r="C784" s="940" t="s">
        <v>3319</v>
      </c>
      <c r="D784" s="941">
        <v>46138</v>
      </c>
      <c r="E784" s="940" t="s">
        <v>3320</v>
      </c>
      <c r="F784" s="945">
        <v>82.531999999999996</v>
      </c>
      <c r="G784" s="940">
        <v>39.200000000000003</v>
      </c>
      <c r="H784" s="942">
        <v>3235.2544000000003</v>
      </c>
      <c r="I784" s="943"/>
      <c r="K784" s="1112"/>
      <c r="L784" s="1112"/>
    </row>
    <row r="785" spans="1:12" s="944" customFormat="1" ht="42">
      <c r="A785" s="940" t="s">
        <v>1863</v>
      </c>
      <c r="B785" s="940" t="s">
        <v>1864</v>
      </c>
      <c r="C785" s="940" t="s">
        <v>3321</v>
      </c>
      <c r="D785" s="941">
        <v>46138</v>
      </c>
      <c r="E785" s="940" t="s">
        <v>3322</v>
      </c>
      <c r="F785" s="945">
        <v>82.531999999999996</v>
      </c>
      <c r="G785" s="940">
        <v>19.600000000000001</v>
      </c>
      <c r="H785" s="942">
        <v>1617.6272000000001</v>
      </c>
      <c r="I785" s="943"/>
      <c r="K785" s="1112"/>
      <c r="L785" s="1112"/>
    </row>
    <row r="786" spans="1:12" s="944" customFormat="1" ht="42">
      <c r="A786" s="940" t="s">
        <v>1863</v>
      </c>
      <c r="B786" s="940" t="s">
        <v>1864</v>
      </c>
      <c r="C786" s="940" t="s">
        <v>3323</v>
      </c>
      <c r="D786" s="941">
        <v>46148</v>
      </c>
      <c r="E786" s="940" t="s">
        <v>3324</v>
      </c>
      <c r="F786" s="945">
        <v>82.531999999999996</v>
      </c>
      <c r="G786" s="940">
        <v>8.9600000000000009</v>
      </c>
      <c r="H786" s="942">
        <v>739.48671999999999</v>
      </c>
      <c r="I786" s="943"/>
      <c r="K786" s="1112"/>
      <c r="L786" s="1112"/>
    </row>
    <row r="787" spans="1:12" s="944" customFormat="1" ht="42">
      <c r="A787" s="940" t="s">
        <v>1863</v>
      </c>
      <c r="B787" s="940" t="s">
        <v>1864</v>
      </c>
      <c r="C787" s="940" t="s">
        <v>3325</v>
      </c>
      <c r="D787" s="941">
        <v>46148</v>
      </c>
      <c r="E787" s="940" t="s">
        <v>3326</v>
      </c>
      <c r="F787" s="945">
        <v>82.531999999999996</v>
      </c>
      <c r="G787" s="940">
        <v>4.4800000000000004</v>
      </c>
      <c r="H787" s="942">
        <v>369.74336</v>
      </c>
      <c r="I787" s="943"/>
      <c r="K787" s="1112"/>
      <c r="L787" s="1112"/>
    </row>
    <row r="788" spans="1:12" s="944" customFormat="1" ht="63">
      <c r="A788" s="940" t="s">
        <v>1863</v>
      </c>
      <c r="B788" s="940" t="s">
        <v>1864</v>
      </c>
      <c r="C788" s="940" t="s">
        <v>3327</v>
      </c>
      <c r="D788" s="941">
        <v>46148</v>
      </c>
      <c r="E788" s="940" t="s">
        <v>3328</v>
      </c>
      <c r="F788" s="945">
        <v>82.531999999999996</v>
      </c>
      <c r="G788" s="940">
        <v>254.8</v>
      </c>
      <c r="H788" s="942">
        <v>21029.153600000001</v>
      </c>
      <c r="I788" s="943"/>
      <c r="K788" s="1112"/>
      <c r="L788" s="1112"/>
    </row>
    <row r="789" spans="1:12" s="944" customFormat="1" ht="42">
      <c r="A789" s="940" t="s">
        <v>1863</v>
      </c>
      <c r="B789" s="940" t="s">
        <v>1864</v>
      </c>
      <c r="C789" s="940" t="s">
        <v>3329</v>
      </c>
      <c r="D789" s="941">
        <v>46203</v>
      </c>
      <c r="E789" s="940" t="s">
        <v>3330</v>
      </c>
      <c r="F789" s="945">
        <v>82.531999999999996</v>
      </c>
      <c r="G789" s="940">
        <v>9.82</v>
      </c>
      <c r="H789" s="942">
        <v>810.46424000000002</v>
      </c>
      <c r="I789" s="943"/>
      <c r="K789" s="1112"/>
      <c r="L789" s="1112"/>
    </row>
    <row r="790" spans="1:12" s="944" customFormat="1" ht="42">
      <c r="A790" s="940" t="s">
        <v>1863</v>
      </c>
      <c r="B790" s="940" t="s">
        <v>1864</v>
      </c>
      <c r="C790" s="940" t="s">
        <v>3331</v>
      </c>
      <c r="D790" s="941">
        <v>46273</v>
      </c>
      <c r="E790" s="940" t="s">
        <v>3332</v>
      </c>
      <c r="F790" s="945">
        <v>82.531999999999996</v>
      </c>
      <c r="G790" s="940">
        <v>4.91</v>
      </c>
      <c r="H790" s="942">
        <v>405.23212000000001</v>
      </c>
      <c r="I790" s="943"/>
      <c r="K790" s="1112"/>
      <c r="L790" s="1112"/>
    </row>
    <row r="791" spans="1:12" s="944" customFormat="1" ht="63">
      <c r="A791" s="940" t="s">
        <v>1863</v>
      </c>
      <c r="B791" s="940" t="s">
        <v>1864</v>
      </c>
      <c r="C791" s="940" t="s">
        <v>3333</v>
      </c>
      <c r="D791" s="941">
        <v>46205</v>
      </c>
      <c r="E791" s="940" t="s">
        <v>3334</v>
      </c>
      <c r="F791" s="945">
        <v>82.531999999999996</v>
      </c>
      <c r="G791" s="940">
        <v>63.86</v>
      </c>
      <c r="H791" s="942">
        <v>5270.49352</v>
      </c>
      <c r="I791" s="943"/>
      <c r="K791" s="1112"/>
      <c r="L791" s="1112"/>
    </row>
    <row r="792" spans="1:12" s="944" customFormat="1" ht="42">
      <c r="A792" s="940" t="s">
        <v>1863</v>
      </c>
      <c r="B792" s="940" t="s">
        <v>1864</v>
      </c>
      <c r="C792" s="940" t="s">
        <v>3335</v>
      </c>
      <c r="D792" s="941">
        <v>46243</v>
      </c>
      <c r="E792" s="940" t="s">
        <v>3336</v>
      </c>
      <c r="F792" s="945">
        <v>82.531999999999996</v>
      </c>
      <c r="G792" s="940">
        <v>58.27</v>
      </c>
      <c r="H792" s="942">
        <v>4809.1396400000003</v>
      </c>
      <c r="I792" s="943"/>
      <c r="K792" s="1112"/>
      <c r="L792" s="1112"/>
    </row>
    <row r="793" spans="1:12" s="944" customFormat="1" ht="42">
      <c r="A793" s="940" t="s">
        <v>1863</v>
      </c>
      <c r="B793" s="940" t="s">
        <v>1864</v>
      </c>
      <c r="C793" s="940" t="s">
        <v>3337</v>
      </c>
      <c r="D793" s="941">
        <v>46246</v>
      </c>
      <c r="E793" s="940" t="s">
        <v>3338</v>
      </c>
      <c r="F793" s="945">
        <v>82.531999999999996</v>
      </c>
      <c r="G793" s="940">
        <v>22.5</v>
      </c>
      <c r="H793" s="942">
        <v>1856.97</v>
      </c>
      <c r="I793" s="943"/>
      <c r="K793" s="1112"/>
      <c r="L793" s="1112"/>
    </row>
    <row r="794" spans="1:12" s="944" customFormat="1" ht="42">
      <c r="A794" s="940" t="s">
        <v>1863</v>
      </c>
      <c r="B794" s="940" t="s">
        <v>1864</v>
      </c>
      <c r="C794" s="940" t="s">
        <v>3339</v>
      </c>
      <c r="D794" s="941">
        <v>46246</v>
      </c>
      <c r="E794" s="940" t="s">
        <v>3340</v>
      </c>
      <c r="F794" s="945">
        <v>82.531999999999996</v>
      </c>
      <c r="G794" s="940">
        <v>11.25</v>
      </c>
      <c r="H794" s="942">
        <v>928.48500000000001</v>
      </c>
      <c r="I794" s="943"/>
      <c r="K794" s="1112"/>
      <c r="L794" s="1112"/>
    </row>
    <row r="795" spans="1:12" s="944" customFormat="1" ht="63">
      <c r="A795" s="940" t="s">
        <v>1863</v>
      </c>
      <c r="B795" s="940" t="s">
        <v>1864</v>
      </c>
      <c r="C795" s="940" t="s">
        <v>3341</v>
      </c>
      <c r="D795" s="941">
        <v>46247</v>
      </c>
      <c r="E795" s="940" t="s">
        <v>3342</v>
      </c>
      <c r="F795" s="945">
        <v>82.531999999999996</v>
      </c>
      <c r="G795" s="940">
        <v>146.25</v>
      </c>
      <c r="H795" s="942">
        <v>12070.305</v>
      </c>
      <c r="I795" s="943"/>
      <c r="K795" s="1112"/>
      <c r="L795" s="1112"/>
    </row>
    <row r="796" spans="1:12" s="944" customFormat="1" ht="42">
      <c r="A796" s="940" t="s">
        <v>1863</v>
      </c>
      <c r="B796" s="940" t="s">
        <v>1864</v>
      </c>
      <c r="C796" s="940" t="s">
        <v>3343</v>
      </c>
      <c r="D796" s="941">
        <v>46249</v>
      </c>
      <c r="E796" s="940" t="s">
        <v>3344</v>
      </c>
      <c r="F796" s="945">
        <v>82.531999999999996</v>
      </c>
      <c r="G796" s="940">
        <v>24</v>
      </c>
      <c r="H796" s="942">
        <v>1980.768</v>
      </c>
      <c r="I796" s="943"/>
      <c r="K796" s="1112"/>
      <c r="L796" s="1112"/>
    </row>
    <row r="797" spans="1:12" s="944" customFormat="1" ht="42">
      <c r="A797" s="940" t="s">
        <v>1863</v>
      </c>
      <c r="B797" s="940" t="s">
        <v>1864</v>
      </c>
      <c r="C797" s="940" t="s">
        <v>3345</v>
      </c>
      <c r="D797" s="941">
        <v>46249</v>
      </c>
      <c r="E797" s="940" t="s">
        <v>3346</v>
      </c>
      <c r="F797" s="945">
        <v>82.531999999999996</v>
      </c>
      <c r="G797" s="940">
        <v>12</v>
      </c>
      <c r="H797" s="942">
        <v>990.38400000000001</v>
      </c>
      <c r="I797" s="943"/>
      <c r="K797" s="1112"/>
      <c r="L797" s="1112"/>
    </row>
    <row r="798" spans="1:12" s="944" customFormat="1" ht="63">
      <c r="A798" s="940" t="s">
        <v>1863</v>
      </c>
      <c r="B798" s="940" t="s">
        <v>1864</v>
      </c>
      <c r="C798" s="940" t="s">
        <v>3347</v>
      </c>
      <c r="D798" s="941">
        <v>46250</v>
      </c>
      <c r="E798" s="940" t="s">
        <v>3348</v>
      </c>
      <c r="F798" s="945">
        <v>82.531999999999996</v>
      </c>
      <c r="G798" s="940">
        <v>155.99</v>
      </c>
      <c r="H798" s="942">
        <v>12874.16668</v>
      </c>
      <c r="I798" s="943"/>
      <c r="K798" s="1112"/>
      <c r="L798" s="1112"/>
    </row>
    <row r="799" spans="1:12" s="944" customFormat="1" ht="42">
      <c r="A799" s="940" t="s">
        <v>1863</v>
      </c>
      <c r="B799" s="940" t="s">
        <v>1864</v>
      </c>
      <c r="C799" s="940" t="s">
        <v>3349</v>
      </c>
      <c r="D799" s="941">
        <v>46254</v>
      </c>
      <c r="E799" s="940" t="s">
        <v>3350</v>
      </c>
      <c r="F799" s="945">
        <v>82.531999999999996</v>
      </c>
      <c r="G799" s="940">
        <v>30.3</v>
      </c>
      <c r="H799" s="942">
        <v>2500.7195999999999</v>
      </c>
      <c r="I799" s="943"/>
      <c r="K799" s="1112"/>
      <c r="L799" s="1112"/>
    </row>
    <row r="800" spans="1:12" s="944" customFormat="1" ht="42">
      <c r="A800" s="940" t="s">
        <v>1863</v>
      </c>
      <c r="B800" s="940" t="s">
        <v>1864</v>
      </c>
      <c r="C800" s="940" t="s">
        <v>3351</v>
      </c>
      <c r="D800" s="941">
        <v>46254</v>
      </c>
      <c r="E800" s="940" t="s">
        <v>3352</v>
      </c>
      <c r="F800" s="945">
        <v>82.531999999999996</v>
      </c>
      <c r="G800" s="940">
        <v>15.15</v>
      </c>
      <c r="H800" s="942">
        <v>1250.3598</v>
      </c>
      <c r="I800" s="943"/>
      <c r="K800" s="1112"/>
      <c r="L800" s="1112"/>
    </row>
    <row r="801" spans="1:12" s="944" customFormat="1" ht="63">
      <c r="A801" s="940" t="s">
        <v>1863</v>
      </c>
      <c r="B801" s="940" t="s">
        <v>1864</v>
      </c>
      <c r="C801" s="940" t="s">
        <v>3353</v>
      </c>
      <c r="D801" s="941">
        <v>46256</v>
      </c>
      <c r="E801" s="940" t="s">
        <v>3354</v>
      </c>
      <c r="F801" s="945">
        <v>82.531999999999996</v>
      </c>
      <c r="G801" s="940">
        <v>196.95</v>
      </c>
      <c r="H801" s="942">
        <v>16254.677399999999</v>
      </c>
      <c r="I801" s="943"/>
      <c r="K801" s="1112"/>
      <c r="L801" s="1112"/>
    </row>
    <row r="802" spans="1:12" s="944" customFormat="1" ht="42">
      <c r="A802" s="940" t="s">
        <v>1863</v>
      </c>
      <c r="B802" s="940" t="s">
        <v>1864</v>
      </c>
      <c r="C802" s="940" t="s">
        <v>1865</v>
      </c>
      <c r="D802" s="941">
        <v>46266</v>
      </c>
      <c r="E802" s="940" t="s">
        <v>1866</v>
      </c>
      <c r="F802" s="945">
        <v>82.531999999999996</v>
      </c>
      <c r="G802" s="940">
        <v>24.2</v>
      </c>
      <c r="H802" s="942">
        <v>1997.2743999999998</v>
      </c>
      <c r="I802" s="943"/>
      <c r="K802" s="1112"/>
      <c r="L802" s="1112"/>
    </row>
    <row r="803" spans="1:12" s="944" customFormat="1" ht="42">
      <c r="A803" s="940" t="s">
        <v>1863</v>
      </c>
      <c r="B803" s="940" t="s">
        <v>1864</v>
      </c>
      <c r="C803" s="940" t="s">
        <v>1867</v>
      </c>
      <c r="D803" s="941">
        <v>46266</v>
      </c>
      <c r="E803" s="940" t="s">
        <v>1868</v>
      </c>
      <c r="F803" s="945">
        <v>82.531999999999996</v>
      </c>
      <c r="G803" s="940">
        <v>12.1</v>
      </c>
      <c r="H803" s="942">
        <v>998.63719999999989</v>
      </c>
      <c r="I803" s="943"/>
      <c r="K803" s="1112"/>
      <c r="L803" s="1112"/>
    </row>
    <row r="804" spans="1:12" s="944" customFormat="1" ht="42">
      <c r="A804" s="940" t="s">
        <v>1863</v>
      </c>
      <c r="B804" s="940" t="s">
        <v>1864</v>
      </c>
      <c r="C804" s="940" t="s">
        <v>1869</v>
      </c>
      <c r="D804" s="941">
        <v>46267</v>
      </c>
      <c r="E804" s="940" t="s">
        <v>1870</v>
      </c>
      <c r="F804" s="945">
        <v>82.531999999999996</v>
      </c>
      <c r="G804" s="940">
        <v>157.30000000000001</v>
      </c>
      <c r="H804" s="942">
        <v>12982.283600000001</v>
      </c>
      <c r="I804" s="943"/>
      <c r="K804" s="1112"/>
      <c r="L804" s="1112"/>
    </row>
    <row r="805" spans="1:12" s="944" customFormat="1" ht="42">
      <c r="A805" s="940" t="s">
        <v>3355</v>
      </c>
      <c r="B805" s="940" t="s">
        <v>2925</v>
      </c>
      <c r="C805" s="940" t="s">
        <v>3356</v>
      </c>
      <c r="D805" s="941">
        <v>46117</v>
      </c>
      <c r="E805" s="940" t="s">
        <v>3357</v>
      </c>
      <c r="F805" s="945">
        <v>143.99199999999999</v>
      </c>
      <c r="G805" s="940">
        <v>45.23</v>
      </c>
      <c r="H805" s="942">
        <v>6512.7581599999994</v>
      </c>
      <c r="I805" s="943"/>
      <c r="K805" s="1112"/>
      <c r="L805" s="1112"/>
    </row>
    <row r="806" spans="1:12" s="944" customFormat="1" ht="42">
      <c r="A806" s="940" t="s">
        <v>3355</v>
      </c>
      <c r="B806" s="940" t="s">
        <v>2925</v>
      </c>
      <c r="C806" s="940" t="s">
        <v>3358</v>
      </c>
      <c r="D806" s="941">
        <v>46117</v>
      </c>
      <c r="E806" s="940" t="s">
        <v>3359</v>
      </c>
      <c r="F806" s="945">
        <v>143.99199999999999</v>
      </c>
      <c r="G806" s="940">
        <v>22.62</v>
      </c>
      <c r="H806" s="942">
        <v>3257.0990400000001</v>
      </c>
      <c r="I806" s="943"/>
      <c r="K806" s="1112"/>
      <c r="L806" s="1112"/>
    </row>
    <row r="807" spans="1:12" s="944" customFormat="1" ht="42">
      <c r="A807" s="940" t="s">
        <v>3355</v>
      </c>
      <c r="B807" s="940" t="s">
        <v>2925</v>
      </c>
      <c r="C807" s="940" t="s">
        <v>3360</v>
      </c>
      <c r="D807" s="941">
        <v>46119</v>
      </c>
      <c r="E807" s="940" t="s">
        <v>3361</v>
      </c>
      <c r="F807" s="945">
        <v>143.99199999999999</v>
      </c>
      <c r="G807" s="940">
        <v>294</v>
      </c>
      <c r="H807" s="942">
        <v>42333.647999999994</v>
      </c>
      <c r="I807" s="943"/>
      <c r="K807" s="1112"/>
      <c r="L807" s="1112"/>
    </row>
    <row r="808" spans="1:12" s="944" customFormat="1" ht="63">
      <c r="A808" s="940" t="s">
        <v>3355</v>
      </c>
      <c r="B808" s="940" t="s">
        <v>2925</v>
      </c>
      <c r="C808" s="940" t="s">
        <v>3362</v>
      </c>
      <c r="D808" s="941">
        <v>46121</v>
      </c>
      <c r="E808" s="940" t="s">
        <v>3363</v>
      </c>
      <c r="F808" s="945">
        <v>143.99199999999999</v>
      </c>
      <c r="G808" s="940">
        <v>11.2</v>
      </c>
      <c r="H808" s="942">
        <v>1612.7103999999997</v>
      </c>
      <c r="I808" s="943"/>
      <c r="K808" s="1112"/>
      <c r="L808" s="1112"/>
    </row>
    <row r="809" spans="1:12" s="944" customFormat="1" ht="42">
      <c r="A809" s="940" t="s">
        <v>3355</v>
      </c>
      <c r="B809" s="940" t="s">
        <v>2925</v>
      </c>
      <c r="C809" s="940" t="s">
        <v>3364</v>
      </c>
      <c r="D809" s="941">
        <v>46121</v>
      </c>
      <c r="E809" s="940" t="s">
        <v>3365</v>
      </c>
      <c r="F809" s="945">
        <v>143.99199999999999</v>
      </c>
      <c r="G809" s="940">
        <v>5.6</v>
      </c>
      <c r="H809" s="942">
        <v>806.35519999999985</v>
      </c>
      <c r="I809" s="943"/>
      <c r="K809" s="1112"/>
      <c r="L809" s="1112"/>
    </row>
    <row r="810" spans="1:12" s="944" customFormat="1" ht="63">
      <c r="A810" s="940" t="s">
        <v>3355</v>
      </c>
      <c r="B810" s="940" t="s">
        <v>2925</v>
      </c>
      <c r="C810" s="940" t="s">
        <v>3366</v>
      </c>
      <c r="D810" s="941">
        <v>46123</v>
      </c>
      <c r="E810" s="940" t="s">
        <v>3367</v>
      </c>
      <c r="F810" s="945">
        <v>143.99199999999999</v>
      </c>
      <c r="G810" s="940">
        <v>72.8</v>
      </c>
      <c r="H810" s="942">
        <v>10482.6176</v>
      </c>
      <c r="I810" s="943"/>
      <c r="K810" s="1112"/>
      <c r="L810" s="1112"/>
    </row>
    <row r="811" spans="1:12" s="944" customFormat="1" ht="42">
      <c r="A811" s="940" t="s">
        <v>3355</v>
      </c>
      <c r="B811" s="940" t="s">
        <v>2925</v>
      </c>
      <c r="C811" s="940" t="s">
        <v>3368</v>
      </c>
      <c r="D811" s="941">
        <v>46128</v>
      </c>
      <c r="E811" s="940" t="s">
        <v>3369</v>
      </c>
      <c r="F811" s="945">
        <v>143.99199999999999</v>
      </c>
      <c r="G811" s="940">
        <v>4.2</v>
      </c>
      <c r="H811" s="942">
        <v>604.76639999999998</v>
      </c>
      <c r="I811" s="943"/>
      <c r="K811" s="1112"/>
      <c r="L811" s="1112"/>
    </row>
    <row r="812" spans="1:12" s="944" customFormat="1" ht="42">
      <c r="A812" s="940" t="s">
        <v>3355</v>
      </c>
      <c r="B812" s="940" t="s">
        <v>2925</v>
      </c>
      <c r="C812" s="940" t="s">
        <v>3370</v>
      </c>
      <c r="D812" s="941">
        <v>46128</v>
      </c>
      <c r="E812" s="940" t="s">
        <v>3371</v>
      </c>
      <c r="F812" s="945">
        <v>143.99199999999999</v>
      </c>
      <c r="G812" s="940">
        <v>2.1</v>
      </c>
      <c r="H812" s="942">
        <v>302.38319999999999</v>
      </c>
      <c r="I812" s="943"/>
      <c r="K812" s="1112"/>
      <c r="L812" s="1112"/>
    </row>
    <row r="813" spans="1:12" s="944" customFormat="1" ht="42">
      <c r="A813" s="940" t="s">
        <v>3355</v>
      </c>
      <c r="B813" s="940" t="s">
        <v>2925</v>
      </c>
      <c r="C813" s="940" t="s">
        <v>3372</v>
      </c>
      <c r="D813" s="941">
        <v>46148</v>
      </c>
      <c r="E813" s="940" t="s">
        <v>3373</v>
      </c>
      <c r="F813" s="945">
        <v>143.99199999999999</v>
      </c>
      <c r="G813" s="940">
        <v>5.4</v>
      </c>
      <c r="H813" s="942">
        <v>777.55679999999995</v>
      </c>
      <c r="I813" s="943"/>
      <c r="K813" s="1112"/>
      <c r="L813" s="1112"/>
    </row>
    <row r="814" spans="1:12" s="944" customFormat="1" ht="42">
      <c r="A814" s="940" t="s">
        <v>3355</v>
      </c>
      <c r="B814" s="940" t="s">
        <v>2925</v>
      </c>
      <c r="C814" s="940" t="s">
        <v>3374</v>
      </c>
      <c r="D814" s="941">
        <v>46148</v>
      </c>
      <c r="E814" s="940" t="s">
        <v>3375</v>
      </c>
      <c r="F814" s="945">
        <v>143.99199999999999</v>
      </c>
      <c r="G814" s="940">
        <v>2.7</v>
      </c>
      <c r="H814" s="942">
        <v>388.77839999999998</v>
      </c>
      <c r="I814" s="943"/>
      <c r="K814" s="1112"/>
      <c r="L814" s="1112"/>
    </row>
    <row r="815" spans="1:12" s="944" customFormat="1" ht="42">
      <c r="A815" s="940" t="s">
        <v>3355</v>
      </c>
      <c r="B815" s="940" t="s">
        <v>2925</v>
      </c>
      <c r="C815" s="940" t="s">
        <v>3376</v>
      </c>
      <c r="D815" s="941">
        <v>46121</v>
      </c>
      <c r="E815" s="940" t="s">
        <v>3377</v>
      </c>
      <c r="F815" s="945">
        <v>143.99199999999999</v>
      </c>
      <c r="G815" s="940">
        <v>8</v>
      </c>
      <c r="H815" s="942">
        <v>1151.9359999999999</v>
      </c>
      <c r="I815" s="943"/>
      <c r="K815" s="1112"/>
      <c r="L815" s="1112"/>
    </row>
    <row r="816" spans="1:12" s="944" customFormat="1" ht="42">
      <c r="A816" s="940" t="s">
        <v>3355</v>
      </c>
      <c r="B816" s="940" t="s">
        <v>2925</v>
      </c>
      <c r="C816" s="940" t="s">
        <v>3378</v>
      </c>
      <c r="D816" s="941">
        <v>46121</v>
      </c>
      <c r="E816" s="940" t="s">
        <v>3379</v>
      </c>
      <c r="F816" s="945">
        <v>143.99199999999999</v>
      </c>
      <c r="G816" s="940">
        <v>4</v>
      </c>
      <c r="H816" s="942">
        <v>575.96799999999996</v>
      </c>
      <c r="I816" s="943"/>
      <c r="K816" s="1112"/>
      <c r="L816" s="1112"/>
    </row>
    <row r="817" spans="1:12" s="944" customFormat="1" ht="42">
      <c r="A817" s="940" t="s">
        <v>3355</v>
      </c>
      <c r="B817" s="940" t="s">
        <v>2925</v>
      </c>
      <c r="C817" s="940" t="s">
        <v>3380</v>
      </c>
      <c r="D817" s="941">
        <v>46123</v>
      </c>
      <c r="E817" s="940" t="s">
        <v>3381</v>
      </c>
      <c r="F817" s="945">
        <v>143.99199999999999</v>
      </c>
      <c r="G817" s="940">
        <v>52</v>
      </c>
      <c r="H817" s="942">
        <v>7487.5839999999998</v>
      </c>
      <c r="I817" s="943"/>
      <c r="K817" s="1112"/>
      <c r="L817" s="1112"/>
    </row>
    <row r="818" spans="1:12" s="944" customFormat="1" ht="42">
      <c r="A818" s="940" t="s">
        <v>3355</v>
      </c>
      <c r="B818" s="940" t="s">
        <v>2925</v>
      </c>
      <c r="C818" s="940" t="s">
        <v>3382</v>
      </c>
      <c r="D818" s="941">
        <v>46203</v>
      </c>
      <c r="E818" s="940" t="s">
        <v>3383</v>
      </c>
      <c r="F818" s="945">
        <v>143.99199999999999</v>
      </c>
      <c r="G818" s="940">
        <v>2.4300000000000002</v>
      </c>
      <c r="H818" s="942">
        <v>349.90055999999998</v>
      </c>
      <c r="I818" s="943"/>
      <c r="K818" s="1112"/>
      <c r="L818" s="1112"/>
    </row>
    <row r="819" spans="1:12" s="944" customFormat="1" ht="42">
      <c r="A819" s="940" t="s">
        <v>3355</v>
      </c>
      <c r="B819" s="940" t="s">
        <v>2925</v>
      </c>
      <c r="C819" s="940" t="s">
        <v>3384</v>
      </c>
      <c r="D819" s="941">
        <v>46273</v>
      </c>
      <c r="E819" s="940" t="s">
        <v>3385</v>
      </c>
      <c r="F819" s="945">
        <v>143.99199999999999</v>
      </c>
      <c r="G819" s="940">
        <v>1.22</v>
      </c>
      <c r="H819" s="942">
        <v>175.67023999999998</v>
      </c>
      <c r="I819" s="943"/>
      <c r="K819" s="1112"/>
      <c r="L819" s="1112"/>
    </row>
    <row r="820" spans="1:12" s="944" customFormat="1" ht="63">
      <c r="A820" s="940" t="s">
        <v>3355</v>
      </c>
      <c r="B820" s="940" t="s">
        <v>2925</v>
      </c>
      <c r="C820" s="940" t="s">
        <v>3386</v>
      </c>
      <c r="D820" s="941">
        <v>46205</v>
      </c>
      <c r="E820" s="940" t="s">
        <v>3387</v>
      </c>
      <c r="F820" s="945">
        <v>143.99199999999999</v>
      </c>
      <c r="G820" s="940">
        <v>15.82</v>
      </c>
      <c r="H820" s="942">
        <v>2277.9534399999998</v>
      </c>
      <c r="I820" s="943"/>
      <c r="K820" s="1112"/>
      <c r="L820" s="1112"/>
    </row>
    <row r="821" spans="1:12" s="944" customFormat="1" ht="42">
      <c r="A821" s="940" t="s">
        <v>3355</v>
      </c>
      <c r="B821" s="940" t="s">
        <v>2925</v>
      </c>
      <c r="C821" s="940" t="s">
        <v>3388</v>
      </c>
      <c r="D821" s="941">
        <v>46243</v>
      </c>
      <c r="E821" s="940" t="s">
        <v>3389</v>
      </c>
      <c r="F821" s="945">
        <v>143.99199999999999</v>
      </c>
      <c r="G821" s="940">
        <v>27.3</v>
      </c>
      <c r="H821" s="942">
        <v>3930.9815999999996</v>
      </c>
      <c r="I821" s="943"/>
      <c r="K821" s="1112"/>
      <c r="L821" s="1112"/>
    </row>
    <row r="822" spans="1:12" s="944" customFormat="1" ht="42">
      <c r="A822" s="940" t="s">
        <v>3355</v>
      </c>
      <c r="B822" s="940" t="s">
        <v>2925</v>
      </c>
      <c r="C822" s="940" t="s">
        <v>3390</v>
      </c>
      <c r="D822" s="941">
        <v>46243</v>
      </c>
      <c r="E822" s="940" t="s">
        <v>3391</v>
      </c>
      <c r="F822" s="945">
        <v>143.99199999999999</v>
      </c>
      <c r="G822" s="940">
        <v>35.11</v>
      </c>
      <c r="H822" s="942">
        <v>5055.5591199999999</v>
      </c>
      <c r="I822" s="943"/>
      <c r="K822" s="1112"/>
      <c r="L822" s="1112"/>
    </row>
    <row r="823" spans="1:12" s="944" customFormat="1" ht="63">
      <c r="A823" s="940" t="s">
        <v>3392</v>
      </c>
      <c r="B823" s="940" t="s">
        <v>3393</v>
      </c>
      <c r="C823" s="940" t="s">
        <v>3394</v>
      </c>
      <c r="D823" s="941">
        <v>46165</v>
      </c>
      <c r="E823" s="940" t="s">
        <v>3395</v>
      </c>
      <c r="F823" s="945">
        <v>154.52799999999999</v>
      </c>
      <c r="G823" s="940">
        <v>48.7</v>
      </c>
      <c r="H823" s="942">
        <v>7525.5136000000002</v>
      </c>
      <c r="I823" s="943"/>
      <c r="K823" s="1112"/>
      <c r="L823" s="1112"/>
    </row>
    <row r="824" spans="1:12" s="944" customFormat="1" ht="42">
      <c r="A824" s="940" t="s">
        <v>3392</v>
      </c>
      <c r="B824" s="940" t="s">
        <v>3393</v>
      </c>
      <c r="C824" s="940" t="s">
        <v>3396</v>
      </c>
      <c r="D824" s="941">
        <v>46179</v>
      </c>
      <c r="E824" s="940" t="s">
        <v>3397</v>
      </c>
      <c r="F824" s="945">
        <v>154.52799999999999</v>
      </c>
      <c r="G824" s="940">
        <v>211.02</v>
      </c>
      <c r="H824" s="942">
        <v>32608.49856</v>
      </c>
      <c r="I824" s="943"/>
      <c r="K824" s="1112"/>
      <c r="L824" s="1112"/>
    </row>
    <row r="825" spans="1:12" s="944" customFormat="1" ht="42">
      <c r="A825" s="940" t="s">
        <v>6283</v>
      </c>
      <c r="B825" s="940" t="s">
        <v>6284</v>
      </c>
      <c r="C825" s="940" t="s">
        <v>6285</v>
      </c>
      <c r="D825" s="941">
        <v>46212</v>
      </c>
      <c r="E825" s="940" t="s">
        <v>6286</v>
      </c>
      <c r="F825" s="945"/>
      <c r="G825" s="940">
        <v>0.05</v>
      </c>
      <c r="H825" s="942">
        <v>0</v>
      </c>
      <c r="I825" s="943"/>
      <c r="K825" s="1112"/>
      <c r="L825" s="1112"/>
    </row>
    <row r="826" spans="1:12" s="944" customFormat="1" ht="42">
      <c r="A826" s="940" t="s">
        <v>6283</v>
      </c>
      <c r="B826" s="940" t="s">
        <v>6284</v>
      </c>
      <c r="C826" s="940" t="s">
        <v>6287</v>
      </c>
      <c r="D826" s="941">
        <v>46243</v>
      </c>
      <c r="E826" s="940" t="s">
        <v>6288</v>
      </c>
      <c r="F826" s="945"/>
      <c r="G826" s="940">
        <v>0.7</v>
      </c>
      <c r="H826" s="942">
        <v>0</v>
      </c>
      <c r="I826" s="943"/>
      <c r="K826" s="1112"/>
      <c r="L826" s="1112"/>
    </row>
    <row r="827" spans="1:12" s="944" customFormat="1" ht="42">
      <c r="A827" s="940" t="s">
        <v>1871</v>
      </c>
      <c r="B827" s="940" t="s">
        <v>1872</v>
      </c>
      <c r="C827" s="940" t="s">
        <v>3398</v>
      </c>
      <c r="D827" s="941">
        <v>46008</v>
      </c>
      <c r="E827" s="940" t="s">
        <v>3399</v>
      </c>
      <c r="F827" s="945">
        <v>226.524</v>
      </c>
      <c r="G827" s="940">
        <v>4.38</v>
      </c>
      <c r="H827" s="942">
        <v>992.17511999999999</v>
      </c>
      <c r="I827" s="943"/>
      <c r="K827" s="1112"/>
      <c r="L827" s="1112"/>
    </row>
    <row r="828" spans="1:12" s="944" customFormat="1" ht="42">
      <c r="A828" s="940" t="s">
        <v>1871</v>
      </c>
      <c r="B828" s="940" t="s">
        <v>1872</v>
      </c>
      <c r="C828" s="940" t="s">
        <v>3400</v>
      </c>
      <c r="D828" s="941">
        <v>46012</v>
      </c>
      <c r="E828" s="940" t="s">
        <v>3401</v>
      </c>
      <c r="F828" s="945">
        <v>226.524</v>
      </c>
      <c r="G828" s="940">
        <v>1.43</v>
      </c>
      <c r="H828" s="942">
        <v>323.92931999999996</v>
      </c>
      <c r="I828" s="943"/>
      <c r="K828" s="1112"/>
      <c r="L828" s="1112"/>
    </row>
    <row r="829" spans="1:12" s="944" customFormat="1" ht="42">
      <c r="A829" s="940" t="s">
        <v>1871</v>
      </c>
      <c r="B829" s="940" t="s">
        <v>1872</v>
      </c>
      <c r="C829" s="940" t="s">
        <v>3402</v>
      </c>
      <c r="D829" s="941">
        <v>46016</v>
      </c>
      <c r="E829" s="940" t="s">
        <v>3403</v>
      </c>
      <c r="F829" s="945">
        <v>226.524</v>
      </c>
      <c r="G829" s="940">
        <v>17.16</v>
      </c>
      <c r="H829" s="942">
        <v>3887.15184</v>
      </c>
      <c r="I829" s="943"/>
      <c r="K829" s="1112"/>
      <c r="L829" s="1112"/>
    </row>
    <row r="830" spans="1:12" s="944" customFormat="1" ht="42">
      <c r="A830" s="940" t="s">
        <v>1871</v>
      </c>
      <c r="B830" s="940" t="s">
        <v>1872</v>
      </c>
      <c r="C830" s="940" t="s">
        <v>3404</v>
      </c>
      <c r="D830" s="941">
        <v>46014</v>
      </c>
      <c r="E830" s="940" t="s">
        <v>3405</v>
      </c>
      <c r="F830" s="945">
        <v>226.524</v>
      </c>
      <c r="G830" s="940">
        <v>5.83</v>
      </c>
      <c r="H830" s="942">
        <v>1320.63492</v>
      </c>
      <c r="I830" s="943"/>
      <c r="K830" s="1112"/>
      <c r="L830" s="1112"/>
    </row>
    <row r="831" spans="1:12" s="944" customFormat="1" ht="42">
      <c r="A831" s="940" t="s">
        <v>1871</v>
      </c>
      <c r="B831" s="940" t="s">
        <v>1872</v>
      </c>
      <c r="C831" s="940" t="s">
        <v>3406</v>
      </c>
      <c r="D831" s="941">
        <v>46014</v>
      </c>
      <c r="E831" s="940" t="s">
        <v>3407</v>
      </c>
      <c r="F831" s="945">
        <v>226.524</v>
      </c>
      <c r="G831" s="940">
        <v>1.94</v>
      </c>
      <c r="H831" s="942">
        <v>439.45655999999997</v>
      </c>
      <c r="I831" s="943"/>
      <c r="K831" s="1112"/>
      <c r="L831" s="1112"/>
    </row>
    <row r="832" spans="1:12" s="944" customFormat="1" ht="42">
      <c r="A832" s="940" t="s">
        <v>1871</v>
      </c>
      <c r="B832" s="940" t="s">
        <v>1872</v>
      </c>
      <c r="C832" s="940" t="s">
        <v>3408</v>
      </c>
      <c r="D832" s="941">
        <v>46026</v>
      </c>
      <c r="E832" s="940" t="s">
        <v>3409</v>
      </c>
      <c r="F832" s="945">
        <v>226.524</v>
      </c>
      <c r="G832" s="940">
        <v>23.31</v>
      </c>
      <c r="H832" s="942">
        <v>5280.2744400000001</v>
      </c>
      <c r="I832" s="943"/>
      <c r="K832" s="1112"/>
      <c r="L832" s="1112"/>
    </row>
    <row r="833" spans="1:12" s="944" customFormat="1" ht="42">
      <c r="A833" s="940" t="s">
        <v>1871</v>
      </c>
      <c r="B833" s="940" t="s">
        <v>1872</v>
      </c>
      <c r="C833" s="940" t="s">
        <v>3410</v>
      </c>
      <c r="D833" s="941">
        <v>46026</v>
      </c>
      <c r="E833" s="940" t="s">
        <v>3411</v>
      </c>
      <c r="F833" s="945">
        <v>226.524</v>
      </c>
      <c r="G833" s="940">
        <v>1.94</v>
      </c>
      <c r="H833" s="942">
        <v>439.45655999999997</v>
      </c>
      <c r="I833" s="943"/>
      <c r="K833" s="1112"/>
      <c r="L833" s="1112"/>
    </row>
    <row r="834" spans="1:12" s="944" customFormat="1" ht="42">
      <c r="A834" s="940" t="s">
        <v>1871</v>
      </c>
      <c r="B834" s="940" t="s">
        <v>1872</v>
      </c>
      <c r="C834" s="940" t="s">
        <v>3412</v>
      </c>
      <c r="D834" s="941">
        <v>46018</v>
      </c>
      <c r="E834" s="940" t="s">
        <v>3413</v>
      </c>
      <c r="F834" s="945">
        <v>226.524</v>
      </c>
      <c r="G834" s="940">
        <v>7.79</v>
      </c>
      <c r="H834" s="942">
        <v>1764.6219599999999</v>
      </c>
      <c r="I834" s="943"/>
      <c r="K834" s="1112"/>
      <c r="L834" s="1112"/>
    </row>
    <row r="835" spans="1:12" s="944" customFormat="1" ht="42">
      <c r="A835" s="940" t="s">
        <v>1871</v>
      </c>
      <c r="B835" s="940" t="s">
        <v>1872</v>
      </c>
      <c r="C835" s="940" t="s">
        <v>3414</v>
      </c>
      <c r="D835" s="941">
        <v>46020</v>
      </c>
      <c r="E835" s="940" t="s">
        <v>3415</v>
      </c>
      <c r="F835" s="945">
        <v>226.524</v>
      </c>
      <c r="G835" s="940">
        <v>2.6</v>
      </c>
      <c r="H835" s="942">
        <v>588.9624</v>
      </c>
      <c r="I835" s="943"/>
      <c r="K835" s="1112"/>
      <c r="L835" s="1112"/>
    </row>
    <row r="836" spans="1:12" s="944" customFormat="1" ht="42">
      <c r="A836" s="940" t="s">
        <v>1871</v>
      </c>
      <c r="B836" s="940" t="s">
        <v>1872</v>
      </c>
      <c r="C836" s="940" t="s">
        <v>3416</v>
      </c>
      <c r="D836" s="941">
        <v>46027</v>
      </c>
      <c r="E836" s="940" t="s">
        <v>3417</v>
      </c>
      <c r="F836" s="945">
        <v>226.524</v>
      </c>
      <c r="G836" s="940">
        <v>31.16</v>
      </c>
      <c r="H836" s="942">
        <v>7058.4878399999998</v>
      </c>
      <c r="I836" s="943"/>
      <c r="K836" s="1112"/>
      <c r="L836" s="1112"/>
    </row>
    <row r="837" spans="1:12" s="944" customFormat="1" ht="42">
      <c r="A837" s="940" t="s">
        <v>1871</v>
      </c>
      <c r="B837" s="940" t="s">
        <v>1872</v>
      </c>
      <c r="C837" s="940" t="s">
        <v>3418</v>
      </c>
      <c r="D837" s="941">
        <v>46027</v>
      </c>
      <c r="E837" s="940" t="s">
        <v>3419</v>
      </c>
      <c r="F837" s="945">
        <v>226.524</v>
      </c>
      <c r="G837" s="940">
        <v>2.6</v>
      </c>
      <c r="H837" s="942">
        <v>588.9624</v>
      </c>
      <c r="I837" s="943"/>
      <c r="K837" s="1112"/>
      <c r="L837" s="1112"/>
    </row>
    <row r="838" spans="1:12" s="944" customFormat="1" ht="42">
      <c r="A838" s="940" t="s">
        <v>1871</v>
      </c>
      <c r="B838" s="940" t="s">
        <v>1872</v>
      </c>
      <c r="C838" s="940" t="s">
        <v>3420</v>
      </c>
      <c r="D838" s="941">
        <v>46029</v>
      </c>
      <c r="E838" s="940" t="s">
        <v>3421</v>
      </c>
      <c r="F838" s="945">
        <v>226.524</v>
      </c>
      <c r="G838" s="940">
        <v>4.29</v>
      </c>
      <c r="H838" s="942">
        <v>971.78796</v>
      </c>
      <c r="I838" s="943"/>
      <c r="K838" s="1112"/>
      <c r="L838" s="1112"/>
    </row>
    <row r="839" spans="1:12" s="944" customFormat="1" ht="42">
      <c r="A839" s="940" t="s">
        <v>1871</v>
      </c>
      <c r="B839" s="940" t="s">
        <v>1872</v>
      </c>
      <c r="C839" s="940" t="s">
        <v>3422</v>
      </c>
      <c r="D839" s="941">
        <v>46032</v>
      </c>
      <c r="E839" s="940" t="s">
        <v>3423</v>
      </c>
      <c r="F839" s="945">
        <v>226.524</v>
      </c>
      <c r="G839" s="940">
        <v>1.43</v>
      </c>
      <c r="H839" s="942">
        <v>323.92931999999996</v>
      </c>
      <c r="I839" s="943"/>
      <c r="K839" s="1112"/>
      <c r="L839" s="1112"/>
    </row>
    <row r="840" spans="1:12" s="944" customFormat="1" ht="42">
      <c r="A840" s="940" t="s">
        <v>1871</v>
      </c>
      <c r="B840" s="940" t="s">
        <v>1872</v>
      </c>
      <c r="C840" s="940" t="s">
        <v>3424</v>
      </c>
      <c r="D840" s="941">
        <v>46032</v>
      </c>
      <c r="E840" s="940" t="s">
        <v>3425</v>
      </c>
      <c r="F840" s="945">
        <v>226.524</v>
      </c>
      <c r="G840" s="940">
        <v>17.16</v>
      </c>
      <c r="H840" s="942">
        <v>3887.15184</v>
      </c>
      <c r="I840" s="943"/>
      <c r="K840" s="1112"/>
      <c r="L840" s="1112"/>
    </row>
    <row r="841" spans="1:12" s="944" customFormat="1" ht="42">
      <c r="A841" s="940" t="s">
        <v>1871</v>
      </c>
      <c r="B841" s="940" t="s">
        <v>1872</v>
      </c>
      <c r="C841" s="940" t="s">
        <v>3426</v>
      </c>
      <c r="D841" s="941">
        <v>46032</v>
      </c>
      <c r="E841" s="940" t="s">
        <v>3427</v>
      </c>
      <c r="F841" s="945">
        <v>226.524</v>
      </c>
      <c r="G841" s="940">
        <v>1.43</v>
      </c>
      <c r="H841" s="942">
        <v>323.92931999999996</v>
      </c>
      <c r="I841" s="943"/>
      <c r="K841" s="1112"/>
      <c r="L841" s="1112"/>
    </row>
    <row r="842" spans="1:12" s="944" customFormat="1" ht="42">
      <c r="A842" s="940" t="s">
        <v>1871</v>
      </c>
      <c r="B842" s="940" t="s">
        <v>1872</v>
      </c>
      <c r="C842" s="940" t="s">
        <v>3428</v>
      </c>
      <c r="D842" s="941">
        <v>46030</v>
      </c>
      <c r="E842" s="940" t="s">
        <v>3429</v>
      </c>
      <c r="F842" s="945">
        <v>226.524</v>
      </c>
      <c r="G842" s="940">
        <v>1.43</v>
      </c>
      <c r="H842" s="942">
        <v>323.92931999999996</v>
      </c>
      <c r="I842" s="943"/>
      <c r="K842" s="1112"/>
      <c r="L842" s="1112"/>
    </row>
    <row r="843" spans="1:12" s="944" customFormat="1" ht="42">
      <c r="A843" s="940" t="s">
        <v>1871</v>
      </c>
      <c r="B843" s="940" t="s">
        <v>1872</v>
      </c>
      <c r="C843" s="940" t="s">
        <v>3430</v>
      </c>
      <c r="D843" s="941">
        <v>46032</v>
      </c>
      <c r="E843" s="940" t="s">
        <v>3431</v>
      </c>
      <c r="F843" s="945">
        <v>226.524</v>
      </c>
      <c r="G843" s="940">
        <v>4.29</v>
      </c>
      <c r="H843" s="942">
        <v>971.78796</v>
      </c>
      <c r="I843" s="943"/>
      <c r="K843" s="1112"/>
      <c r="L843" s="1112"/>
    </row>
    <row r="844" spans="1:12" s="944" customFormat="1" ht="63">
      <c r="A844" s="940" t="s">
        <v>1871</v>
      </c>
      <c r="B844" s="940" t="s">
        <v>1872</v>
      </c>
      <c r="C844" s="940" t="s">
        <v>3432</v>
      </c>
      <c r="D844" s="941">
        <v>46034</v>
      </c>
      <c r="E844" s="940" t="s">
        <v>3433</v>
      </c>
      <c r="F844" s="945">
        <v>226.524</v>
      </c>
      <c r="G844" s="940">
        <v>1.43</v>
      </c>
      <c r="H844" s="942">
        <v>323.92931999999996</v>
      </c>
      <c r="I844" s="943"/>
      <c r="K844" s="1112"/>
      <c r="L844" s="1112"/>
    </row>
    <row r="845" spans="1:12" s="944" customFormat="1" ht="63">
      <c r="A845" s="940" t="s">
        <v>1871</v>
      </c>
      <c r="B845" s="940" t="s">
        <v>1872</v>
      </c>
      <c r="C845" s="940" t="s">
        <v>3434</v>
      </c>
      <c r="D845" s="941">
        <v>46035</v>
      </c>
      <c r="E845" s="940" t="s">
        <v>3433</v>
      </c>
      <c r="F845" s="945">
        <v>226.524</v>
      </c>
      <c r="G845" s="940">
        <v>1.42</v>
      </c>
      <c r="H845" s="942">
        <v>321.66408000000001</v>
      </c>
      <c r="I845" s="943"/>
      <c r="K845" s="1112"/>
      <c r="L845" s="1112"/>
    </row>
    <row r="846" spans="1:12" s="944" customFormat="1" ht="42">
      <c r="A846" s="940" t="s">
        <v>1871</v>
      </c>
      <c r="B846" s="940" t="s">
        <v>1872</v>
      </c>
      <c r="C846" s="940" t="s">
        <v>3435</v>
      </c>
      <c r="D846" s="941">
        <v>46035</v>
      </c>
      <c r="E846" s="940" t="s">
        <v>3436</v>
      </c>
      <c r="F846" s="945">
        <v>226.524</v>
      </c>
      <c r="G846" s="940">
        <v>16.98</v>
      </c>
      <c r="H846" s="942">
        <v>3846.37752</v>
      </c>
      <c r="I846" s="943"/>
      <c r="K846" s="1112"/>
      <c r="L846" s="1112"/>
    </row>
    <row r="847" spans="1:12" s="944" customFormat="1" ht="42">
      <c r="A847" s="940" t="s">
        <v>1871</v>
      </c>
      <c r="B847" s="940" t="s">
        <v>1872</v>
      </c>
      <c r="C847" s="940" t="s">
        <v>3437</v>
      </c>
      <c r="D847" s="941">
        <v>46036</v>
      </c>
      <c r="E847" s="940" t="s">
        <v>3438</v>
      </c>
      <c r="F847" s="945">
        <v>226.524</v>
      </c>
      <c r="G847" s="940">
        <v>1.42</v>
      </c>
      <c r="H847" s="942">
        <v>321.66408000000001</v>
      </c>
      <c r="I847" s="943"/>
      <c r="K847" s="1112"/>
      <c r="L847" s="1112"/>
    </row>
    <row r="848" spans="1:12" s="944" customFormat="1" ht="42">
      <c r="A848" s="940" t="s">
        <v>1871</v>
      </c>
      <c r="B848" s="940" t="s">
        <v>1872</v>
      </c>
      <c r="C848" s="940" t="s">
        <v>3439</v>
      </c>
      <c r="D848" s="941">
        <v>46037</v>
      </c>
      <c r="E848" s="940" t="s">
        <v>3440</v>
      </c>
      <c r="F848" s="945">
        <v>226.524</v>
      </c>
      <c r="G848" s="940">
        <v>1.42</v>
      </c>
      <c r="H848" s="942">
        <v>321.66408000000001</v>
      </c>
      <c r="I848" s="943"/>
      <c r="K848" s="1112"/>
      <c r="L848" s="1112"/>
    </row>
    <row r="849" spans="1:12" s="944" customFormat="1" ht="42">
      <c r="A849" s="940" t="s">
        <v>1871</v>
      </c>
      <c r="B849" s="940" t="s">
        <v>1872</v>
      </c>
      <c r="C849" s="940" t="s">
        <v>3441</v>
      </c>
      <c r="D849" s="941">
        <v>46039</v>
      </c>
      <c r="E849" s="940" t="s">
        <v>3442</v>
      </c>
      <c r="F849" s="945">
        <v>226.524</v>
      </c>
      <c r="G849" s="940">
        <v>1.42</v>
      </c>
      <c r="H849" s="942">
        <v>321.66408000000001</v>
      </c>
      <c r="I849" s="943"/>
      <c r="K849" s="1112"/>
      <c r="L849" s="1112"/>
    </row>
    <row r="850" spans="1:12" s="944" customFormat="1" ht="42">
      <c r="A850" s="940" t="s">
        <v>1871</v>
      </c>
      <c r="B850" s="940" t="s">
        <v>1872</v>
      </c>
      <c r="C850" s="940" t="s">
        <v>3443</v>
      </c>
      <c r="D850" s="941">
        <v>46041</v>
      </c>
      <c r="E850" s="940" t="s">
        <v>3444</v>
      </c>
      <c r="F850" s="945">
        <v>226.524</v>
      </c>
      <c r="G850" s="940">
        <v>4.2300000000000004</v>
      </c>
      <c r="H850" s="942">
        <v>958.19652000000008</v>
      </c>
      <c r="I850" s="943"/>
      <c r="K850" s="1112"/>
      <c r="L850" s="1112"/>
    </row>
    <row r="851" spans="1:12" s="944" customFormat="1" ht="42">
      <c r="A851" s="940" t="s">
        <v>1871</v>
      </c>
      <c r="B851" s="940" t="s">
        <v>1872</v>
      </c>
      <c r="C851" s="940" t="s">
        <v>3445</v>
      </c>
      <c r="D851" s="941">
        <v>46042</v>
      </c>
      <c r="E851" s="940" t="s">
        <v>3446</v>
      </c>
      <c r="F851" s="945">
        <v>226.524</v>
      </c>
      <c r="G851" s="940">
        <v>1.41</v>
      </c>
      <c r="H851" s="942">
        <v>319.39884000000001</v>
      </c>
      <c r="I851" s="943"/>
      <c r="K851" s="1112"/>
      <c r="L851" s="1112"/>
    </row>
    <row r="852" spans="1:12" s="944" customFormat="1" ht="42">
      <c r="A852" s="940" t="s">
        <v>1871</v>
      </c>
      <c r="B852" s="940" t="s">
        <v>1872</v>
      </c>
      <c r="C852" s="940" t="s">
        <v>3447</v>
      </c>
      <c r="D852" s="941">
        <v>46051</v>
      </c>
      <c r="E852" s="940" t="s">
        <v>3448</v>
      </c>
      <c r="F852" s="945">
        <v>226.524</v>
      </c>
      <c r="G852" s="940">
        <v>16.920000000000002</v>
      </c>
      <c r="H852" s="942">
        <v>3832.7860800000003</v>
      </c>
      <c r="I852" s="943"/>
      <c r="K852" s="1112"/>
      <c r="L852" s="1112"/>
    </row>
    <row r="853" spans="1:12" s="944" customFormat="1" ht="42">
      <c r="A853" s="940" t="s">
        <v>1871</v>
      </c>
      <c r="B853" s="940" t="s">
        <v>1872</v>
      </c>
      <c r="C853" s="940" t="s">
        <v>3449</v>
      </c>
      <c r="D853" s="941">
        <v>46054</v>
      </c>
      <c r="E853" s="940" t="s">
        <v>3450</v>
      </c>
      <c r="F853" s="945">
        <v>226.524</v>
      </c>
      <c r="G853" s="940">
        <v>1.41</v>
      </c>
      <c r="H853" s="942">
        <v>319.39884000000001</v>
      </c>
      <c r="I853" s="943"/>
      <c r="K853" s="1112"/>
      <c r="L853" s="1112"/>
    </row>
    <row r="854" spans="1:12" s="944" customFormat="1" ht="42">
      <c r="A854" s="940" t="s">
        <v>1871</v>
      </c>
      <c r="B854" s="940" t="s">
        <v>1872</v>
      </c>
      <c r="C854" s="940" t="s">
        <v>3451</v>
      </c>
      <c r="D854" s="941">
        <v>46051</v>
      </c>
      <c r="E854" s="940" t="s">
        <v>3452</v>
      </c>
      <c r="F854" s="945">
        <v>226.524</v>
      </c>
      <c r="G854" s="940">
        <v>9.3800000000000008</v>
      </c>
      <c r="H854" s="942">
        <v>2124.7951200000002</v>
      </c>
      <c r="I854" s="943"/>
      <c r="K854" s="1112"/>
      <c r="L854" s="1112"/>
    </row>
    <row r="855" spans="1:12" s="944" customFormat="1" ht="42">
      <c r="A855" s="940" t="s">
        <v>1871</v>
      </c>
      <c r="B855" s="940" t="s">
        <v>1872</v>
      </c>
      <c r="C855" s="940" t="s">
        <v>3453</v>
      </c>
      <c r="D855" s="941">
        <v>46053</v>
      </c>
      <c r="E855" s="940" t="s">
        <v>3454</v>
      </c>
      <c r="F855" s="945">
        <v>226.524</v>
      </c>
      <c r="G855" s="940">
        <v>3.13</v>
      </c>
      <c r="H855" s="942">
        <v>709.02012000000002</v>
      </c>
      <c r="I855" s="943"/>
      <c r="K855" s="1112"/>
      <c r="L855" s="1112"/>
    </row>
    <row r="856" spans="1:12" s="944" customFormat="1" ht="42">
      <c r="A856" s="940" t="s">
        <v>1871</v>
      </c>
      <c r="B856" s="940" t="s">
        <v>1872</v>
      </c>
      <c r="C856" s="940" t="s">
        <v>3455</v>
      </c>
      <c r="D856" s="941">
        <v>46053</v>
      </c>
      <c r="E856" s="940" t="s">
        <v>3456</v>
      </c>
      <c r="F856" s="945">
        <v>226.524</v>
      </c>
      <c r="G856" s="940">
        <v>37.51</v>
      </c>
      <c r="H856" s="942">
        <v>8496.9152400000003</v>
      </c>
      <c r="I856" s="943"/>
      <c r="K856" s="1112"/>
      <c r="L856" s="1112"/>
    </row>
    <row r="857" spans="1:12" s="944" customFormat="1" ht="42">
      <c r="A857" s="940" t="s">
        <v>1871</v>
      </c>
      <c r="B857" s="940" t="s">
        <v>1872</v>
      </c>
      <c r="C857" s="940" t="s">
        <v>3457</v>
      </c>
      <c r="D857" s="941">
        <v>46054</v>
      </c>
      <c r="E857" s="940" t="s">
        <v>3458</v>
      </c>
      <c r="F857" s="945">
        <v>226.524</v>
      </c>
      <c r="G857" s="940">
        <v>3.13</v>
      </c>
      <c r="H857" s="942">
        <v>709.02012000000002</v>
      </c>
      <c r="I857" s="943"/>
      <c r="K857" s="1112"/>
      <c r="L857" s="1112"/>
    </row>
    <row r="858" spans="1:12" s="944" customFormat="1" ht="42">
      <c r="A858" s="940" t="s">
        <v>1871</v>
      </c>
      <c r="B858" s="940" t="s">
        <v>1872</v>
      </c>
      <c r="C858" s="940" t="s">
        <v>3459</v>
      </c>
      <c r="D858" s="941">
        <v>46063</v>
      </c>
      <c r="E858" s="940" t="s">
        <v>3460</v>
      </c>
      <c r="F858" s="945">
        <v>226.524</v>
      </c>
      <c r="G858" s="940">
        <v>7.49</v>
      </c>
      <c r="H858" s="942">
        <v>1696.6647600000001</v>
      </c>
      <c r="I858" s="943"/>
      <c r="K858" s="1112"/>
      <c r="L858" s="1112"/>
    </row>
    <row r="859" spans="1:12" s="944" customFormat="1" ht="42">
      <c r="A859" s="940" t="s">
        <v>1871</v>
      </c>
      <c r="B859" s="940" t="s">
        <v>1872</v>
      </c>
      <c r="C859" s="940" t="s">
        <v>3461</v>
      </c>
      <c r="D859" s="941">
        <v>46063</v>
      </c>
      <c r="E859" s="940" t="s">
        <v>3462</v>
      </c>
      <c r="F859" s="945">
        <v>226.524</v>
      </c>
      <c r="G859" s="940">
        <v>2.5</v>
      </c>
      <c r="H859" s="942">
        <v>566.30999999999995</v>
      </c>
      <c r="I859" s="943"/>
      <c r="K859" s="1112"/>
      <c r="L859" s="1112"/>
    </row>
    <row r="860" spans="1:12" s="944" customFormat="1" ht="42">
      <c r="A860" s="940" t="s">
        <v>1871</v>
      </c>
      <c r="B860" s="940" t="s">
        <v>1872</v>
      </c>
      <c r="C860" s="940" t="s">
        <v>3463</v>
      </c>
      <c r="D860" s="941">
        <v>46067</v>
      </c>
      <c r="E860" s="940" t="s">
        <v>3464</v>
      </c>
      <c r="F860" s="945">
        <v>226.524</v>
      </c>
      <c r="G860" s="940">
        <v>29.96</v>
      </c>
      <c r="H860" s="942">
        <v>6786.6590400000005</v>
      </c>
      <c r="I860" s="943"/>
      <c r="K860" s="1112"/>
      <c r="L860" s="1112"/>
    </row>
    <row r="861" spans="1:12" s="944" customFormat="1" ht="42">
      <c r="A861" s="940" t="s">
        <v>1871</v>
      </c>
      <c r="B861" s="940" t="s">
        <v>1872</v>
      </c>
      <c r="C861" s="940" t="s">
        <v>3465</v>
      </c>
      <c r="D861" s="941">
        <v>46068</v>
      </c>
      <c r="E861" s="940" t="s">
        <v>3466</v>
      </c>
      <c r="F861" s="945">
        <v>226.524</v>
      </c>
      <c r="G861" s="940">
        <v>2.5</v>
      </c>
      <c r="H861" s="942">
        <v>566.30999999999995</v>
      </c>
      <c r="I861" s="943"/>
      <c r="K861" s="1112"/>
      <c r="L861" s="1112"/>
    </row>
    <row r="862" spans="1:12" s="944" customFormat="1" ht="42">
      <c r="A862" s="940" t="s">
        <v>1871</v>
      </c>
      <c r="B862" s="940" t="s">
        <v>1872</v>
      </c>
      <c r="C862" s="940" t="s">
        <v>3467</v>
      </c>
      <c r="D862" s="941">
        <v>46098</v>
      </c>
      <c r="E862" s="940" t="s">
        <v>3468</v>
      </c>
      <c r="F862" s="945">
        <v>226.524</v>
      </c>
      <c r="G862" s="940">
        <v>4.99</v>
      </c>
      <c r="H862" s="942">
        <v>1130.3547599999999</v>
      </c>
      <c r="I862" s="943"/>
      <c r="K862" s="1112"/>
      <c r="L862" s="1112"/>
    </row>
    <row r="863" spans="1:12" s="944" customFormat="1" ht="42">
      <c r="A863" s="940" t="s">
        <v>1871</v>
      </c>
      <c r="B863" s="940" t="s">
        <v>3469</v>
      </c>
      <c r="C863" s="940" t="s">
        <v>3470</v>
      </c>
      <c r="D863" s="941">
        <v>46117</v>
      </c>
      <c r="E863" s="940" t="s">
        <v>3471</v>
      </c>
      <c r="F863" s="945">
        <v>226.524</v>
      </c>
      <c r="G863" s="940">
        <v>4.38</v>
      </c>
      <c r="H863" s="942">
        <v>992.17511999999999</v>
      </c>
      <c r="I863" s="943"/>
      <c r="K863" s="1112"/>
      <c r="L863" s="1112"/>
    </row>
    <row r="864" spans="1:12" s="944" customFormat="1" ht="42">
      <c r="A864" s="940" t="s">
        <v>1871</v>
      </c>
      <c r="B864" s="940" t="s">
        <v>3469</v>
      </c>
      <c r="C864" s="940" t="s">
        <v>3472</v>
      </c>
      <c r="D864" s="941">
        <v>46117</v>
      </c>
      <c r="E864" s="940" t="s">
        <v>3473</v>
      </c>
      <c r="F864" s="945">
        <v>226.524</v>
      </c>
      <c r="G864" s="940">
        <v>1.46</v>
      </c>
      <c r="H864" s="942">
        <v>330.72503999999998</v>
      </c>
      <c r="I864" s="943"/>
      <c r="K864" s="1112"/>
      <c r="L864" s="1112"/>
    </row>
    <row r="865" spans="1:12" s="944" customFormat="1" ht="42">
      <c r="A865" s="940" t="s">
        <v>1871</v>
      </c>
      <c r="B865" s="940" t="s">
        <v>1872</v>
      </c>
      <c r="C865" s="940" t="s">
        <v>3474</v>
      </c>
      <c r="D865" s="941">
        <v>46131</v>
      </c>
      <c r="E865" s="940" t="s">
        <v>3475</v>
      </c>
      <c r="F865" s="945">
        <v>226.524</v>
      </c>
      <c r="G865" s="940">
        <v>1.5</v>
      </c>
      <c r="H865" s="942">
        <v>339.786</v>
      </c>
      <c r="I865" s="943"/>
      <c r="K865" s="1112"/>
      <c r="L865" s="1112"/>
    </row>
    <row r="866" spans="1:12" s="944" customFormat="1" ht="42">
      <c r="A866" s="940" t="s">
        <v>1871</v>
      </c>
      <c r="B866" s="940" t="s">
        <v>1872</v>
      </c>
      <c r="C866" s="940" t="s">
        <v>3476</v>
      </c>
      <c r="D866" s="941">
        <v>46131</v>
      </c>
      <c r="E866" s="940" t="s">
        <v>3477</v>
      </c>
      <c r="F866" s="945">
        <v>226.524</v>
      </c>
      <c r="G866" s="940">
        <v>0.5</v>
      </c>
      <c r="H866" s="942">
        <v>113.262</v>
      </c>
      <c r="I866" s="943"/>
      <c r="K866" s="1112"/>
      <c r="L866" s="1112"/>
    </row>
    <row r="867" spans="1:12" s="944" customFormat="1" ht="42">
      <c r="A867" s="940" t="s">
        <v>1871</v>
      </c>
      <c r="B867" s="940" t="s">
        <v>1872</v>
      </c>
      <c r="C867" s="940" t="s">
        <v>3478</v>
      </c>
      <c r="D867" s="941">
        <v>46147</v>
      </c>
      <c r="E867" s="940" t="s">
        <v>3479</v>
      </c>
      <c r="F867" s="945">
        <v>226.524</v>
      </c>
      <c r="G867" s="940">
        <v>5.99</v>
      </c>
      <c r="H867" s="942">
        <v>1356.8787600000001</v>
      </c>
      <c r="I867" s="943"/>
      <c r="K867" s="1112"/>
      <c r="L867" s="1112"/>
    </row>
    <row r="868" spans="1:12" s="944" customFormat="1" ht="42">
      <c r="A868" s="940" t="s">
        <v>1871</v>
      </c>
      <c r="B868" s="940" t="s">
        <v>1872</v>
      </c>
      <c r="C868" s="940" t="s">
        <v>3480</v>
      </c>
      <c r="D868" s="941">
        <v>46153</v>
      </c>
      <c r="E868" s="940" t="s">
        <v>3481</v>
      </c>
      <c r="F868" s="945">
        <v>226.524</v>
      </c>
      <c r="G868" s="940">
        <v>0.5</v>
      </c>
      <c r="H868" s="942">
        <v>113.262</v>
      </c>
      <c r="I868" s="943"/>
      <c r="K868" s="1112"/>
      <c r="L868" s="1112"/>
    </row>
    <row r="869" spans="1:12" s="944" customFormat="1" ht="42">
      <c r="A869" s="940" t="s">
        <v>1871</v>
      </c>
      <c r="B869" s="940" t="s">
        <v>1872</v>
      </c>
      <c r="C869" s="940" t="s">
        <v>3482</v>
      </c>
      <c r="D869" s="941">
        <v>46155</v>
      </c>
      <c r="E869" s="940" t="s">
        <v>3483</v>
      </c>
      <c r="F869" s="945">
        <v>226.524</v>
      </c>
      <c r="G869" s="940">
        <v>1.84</v>
      </c>
      <c r="H869" s="942">
        <v>416.80416000000002</v>
      </c>
      <c r="I869" s="943"/>
      <c r="K869" s="1112"/>
      <c r="L869" s="1112"/>
    </row>
    <row r="870" spans="1:12" s="944" customFormat="1" ht="42">
      <c r="A870" s="940" t="s">
        <v>1871</v>
      </c>
      <c r="B870" s="940" t="s">
        <v>1872</v>
      </c>
      <c r="C870" s="940" t="s">
        <v>3484</v>
      </c>
      <c r="D870" s="941">
        <v>46155</v>
      </c>
      <c r="E870" s="940" t="s">
        <v>3485</v>
      </c>
      <c r="F870" s="945">
        <v>226.524</v>
      </c>
      <c r="G870" s="940">
        <v>0.5</v>
      </c>
      <c r="H870" s="942">
        <v>113.262</v>
      </c>
      <c r="I870" s="943"/>
      <c r="K870" s="1112"/>
      <c r="L870" s="1112"/>
    </row>
    <row r="871" spans="1:12" s="944" customFormat="1" ht="42">
      <c r="A871" s="940" t="s">
        <v>1871</v>
      </c>
      <c r="B871" s="940" t="s">
        <v>1872</v>
      </c>
      <c r="C871" s="940" t="s">
        <v>3486</v>
      </c>
      <c r="D871" s="941">
        <v>46162</v>
      </c>
      <c r="E871" s="940" t="s">
        <v>3487</v>
      </c>
      <c r="F871" s="945">
        <v>226.524</v>
      </c>
      <c r="G871" s="940">
        <v>0.61</v>
      </c>
      <c r="H871" s="942">
        <v>138.17964000000001</v>
      </c>
      <c r="I871" s="943"/>
      <c r="K871" s="1112"/>
      <c r="L871" s="1112"/>
    </row>
    <row r="872" spans="1:12" s="944" customFormat="1" ht="42">
      <c r="A872" s="940" t="s">
        <v>1871</v>
      </c>
      <c r="B872" s="940" t="s">
        <v>1872</v>
      </c>
      <c r="C872" s="940" t="s">
        <v>3488</v>
      </c>
      <c r="D872" s="941">
        <v>46186</v>
      </c>
      <c r="E872" s="940" t="s">
        <v>3489</v>
      </c>
      <c r="F872" s="945">
        <v>226.524</v>
      </c>
      <c r="G872" s="940">
        <v>17.52</v>
      </c>
      <c r="H872" s="942">
        <v>3968.70048</v>
      </c>
      <c r="I872" s="943"/>
      <c r="K872" s="1112"/>
      <c r="L872" s="1112"/>
    </row>
    <row r="873" spans="1:12" s="944" customFormat="1" ht="42">
      <c r="A873" s="940" t="s">
        <v>1871</v>
      </c>
      <c r="B873" s="940" t="s">
        <v>1872</v>
      </c>
      <c r="C873" s="940" t="s">
        <v>3490</v>
      </c>
      <c r="D873" s="941">
        <v>46188</v>
      </c>
      <c r="E873" s="940" t="s">
        <v>3491</v>
      </c>
      <c r="F873" s="945">
        <v>226.524</v>
      </c>
      <c r="G873" s="940">
        <v>4.38</v>
      </c>
      <c r="H873" s="942">
        <v>992.17511999999999</v>
      </c>
      <c r="I873" s="943"/>
      <c r="K873" s="1112"/>
      <c r="L873" s="1112"/>
    </row>
    <row r="874" spans="1:12" s="944" customFormat="1" ht="42">
      <c r="A874" s="940" t="s">
        <v>1871</v>
      </c>
      <c r="B874" s="940" t="s">
        <v>1872</v>
      </c>
      <c r="C874" s="940" t="s">
        <v>3492</v>
      </c>
      <c r="D874" s="941">
        <v>46188</v>
      </c>
      <c r="E874" s="940" t="s">
        <v>3493</v>
      </c>
      <c r="F874" s="945">
        <v>226.524</v>
      </c>
      <c r="G874" s="940">
        <v>4.38</v>
      </c>
      <c r="H874" s="942">
        <v>992.17511999999999</v>
      </c>
      <c r="I874" s="943"/>
      <c r="K874" s="1112"/>
      <c r="L874" s="1112"/>
    </row>
    <row r="875" spans="1:12" s="944" customFormat="1" ht="42">
      <c r="A875" s="940" t="s">
        <v>1871</v>
      </c>
      <c r="B875" s="940" t="s">
        <v>1872</v>
      </c>
      <c r="C875" s="940" t="s">
        <v>3494</v>
      </c>
      <c r="D875" s="941">
        <v>46188</v>
      </c>
      <c r="E875" s="940" t="s">
        <v>3495</v>
      </c>
      <c r="F875" s="945">
        <v>226.524</v>
      </c>
      <c r="G875" s="940">
        <v>1.46</v>
      </c>
      <c r="H875" s="942">
        <v>330.72503999999998</v>
      </c>
      <c r="I875" s="943"/>
      <c r="K875" s="1112"/>
      <c r="L875" s="1112"/>
    </row>
    <row r="876" spans="1:12" s="944" customFormat="1" ht="42">
      <c r="A876" s="940" t="s">
        <v>1871</v>
      </c>
      <c r="B876" s="940" t="s">
        <v>1872</v>
      </c>
      <c r="C876" s="940" t="s">
        <v>3496</v>
      </c>
      <c r="D876" s="941">
        <v>46188</v>
      </c>
      <c r="E876" s="940" t="s">
        <v>3497</v>
      </c>
      <c r="F876" s="945">
        <v>226.524</v>
      </c>
      <c r="G876" s="940">
        <v>1.46</v>
      </c>
      <c r="H876" s="942">
        <v>330.72503999999998</v>
      </c>
      <c r="I876" s="943"/>
      <c r="K876" s="1112"/>
      <c r="L876" s="1112"/>
    </row>
    <row r="877" spans="1:12" s="944" customFormat="1" ht="42">
      <c r="A877" s="940" t="s">
        <v>1871</v>
      </c>
      <c r="B877" s="940" t="s">
        <v>1872</v>
      </c>
      <c r="C877" s="940" t="s">
        <v>3498</v>
      </c>
      <c r="D877" s="941">
        <v>46189</v>
      </c>
      <c r="E877" s="940" t="s">
        <v>3499</v>
      </c>
      <c r="F877" s="945">
        <v>226.524</v>
      </c>
      <c r="G877" s="940">
        <v>4.38</v>
      </c>
      <c r="H877" s="942">
        <v>992.17511999999999</v>
      </c>
      <c r="I877" s="943"/>
      <c r="K877" s="1112"/>
      <c r="L877" s="1112"/>
    </row>
    <row r="878" spans="1:12" s="944" customFormat="1" ht="42">
      <c r="A878" s="940" t="s">
        <v>1871</v>
      </c>
      <c r="B878" s="940" t="s">
        <v>1872</v>
      </c>
      <c r="C878" s="940" t="s">
        <v>3500</v>
      </c>
      <c r="D878" s="941">
        <v>46189</v>
      </c>
      <c r="E878" s="940" t="s">
        <v>3501</v>
      </c>
      <c r="F878" s="945">
        <v>226.524</v>
      </c>
      <c r="G878" s="940">
        <v>1.46</v>
      </c>
      <c r="H878" s="942">
        <v>330.72503999999998</v>
      </c>
      <c r="I878" s="943"/>
      <c r="K878" s="1112"/>
      <c r="L878" s="1112"/>
    </row>
    <row r="879" spans="1:12" s="944" customFormat="1" ht="42">
      <c r="A879" s="940" t="s">
        <v>1871</v>
      </c>
      <c r="B879" s="940" t="s">
        <v>1872</v>
      </c>
      <c r="C879" s="940" t="s">
        <v>3502</v>
      </c>
      <c r="D879" s="941">
        <v>46189</v>
      </c>
      <c r="E879" s="940" t="s">
        <v>3503</v>
      </c>
      <c r="F879" s="945">
        <v>226.524</v>
      </c>
      <c r="G879" s="940">
        <v>17.52</v>
      </c>
      <c r="H879" s="942">
        <v>3968.70048</v>
      </c>
      <c r="I879" s="943"/>
      <c r="K879" s="1112"/>
      <c r="L879" s="1112"/>
    </row>
    <row r="880" spans="1:12" s="944" customFormat="1" ht="42">
      <c r="A880" s="940" t="s">
        <v>1871</v>
      </c>
      <c r="B880" s="940" t="s">
        <v>1872</v>
      </c>
      <c r="C880" s="940" t="s">
        <v>3504</v>
      </c>
      <c r="D880" s="941">
        <v>46189</v>
      </c>
      <c r="E880" s="940" t="s">
        <v>3505</v>
      </c>
      <c r="F880" s="945">
        <v>226.524</v>
      </c>
      <c r="G880" s="940">
        <v>17.52</v>
      </c>
      <c r="H880" s="942">
        <v>3968.70048</v>
      </c>
      <c r="I880" s="943"/>
      <c r="K880" s="1112"/>
      <c r="L880" s="1112"/>
    </row>
    <row r="881" spans="1:12" s="944" customFormat="1" ht="42">
      <c r="A881" s="940" t="s">
        <v>1871</v>
      </c>
      <c r="B881" s="940" t="s">
        <v>1872</v>
      </c>
      <c r="C881" s="940" t="s">
        <v>3506</v>
      </c>
      <c r="D881" s="941">
        <v>46190</v>
      </c>
      <c r="E881" s="940" t="s">
        <v>3507</v>
      </c>
      <c r="F881" s="945">
        <v>226.524</v>
      </c>
      <c r="G881" s="940">
        <v>8.5299999999999994</v>
      </c>
      <c r="H881" s="942">
        <v>1932.2497199999998</v>
      </c>
      <c r="I881" s="943"/>
      <c r="K881" s="1112"/>
      <c r="L881" s="1112"/>
    </row>
    <row r="882" spans="1:12" s="944" customFormat="1" ht="42">
      <c r="A882" s="940" t="s">
        <v>1871</v>
      </c>
      <c r="B882" s="940" t="s">
        <v>1872</v>
      </c>
      <c r="C882" s="940" t="s">
        <v>3508</v>
      </c>
      <c r="D882" s="941">
        <v>46190</v>
      </c>
      <c r="E882" s="940" t="s">
        <v>3509</v>
      </c>
      <c r="F882" s="945">
        <v>226.524</v>
      </c>
      <c r="G882" s="940">
        <v>2.84</v>
      </c>
      <c r="H882" s="942">
        <v>643.32816000000003</v>
      </c>
      <c r="I882" s="943"/>
      <c r="K882" s="1112"/>
      <c r="L882" s="1112"/>
    </row>
    <row r="883" spans="1:12" s="944" customFormat="1" ht="42">
      <c r="A883" s="940" t="s">
        <v>1871</v>
      </c>
      <c r="B883" s="940" t="s">
        <v>1872</v>
      </c>
      <c r="C883" s="940" t="s">
        <v>3510</v>
      </c>
      <c r="D883" s="941">
        <v>46190</v>
      </c>
      <c r="E883" s="940" t="s">
        <v>3511</v>
      </c>
      <c r="F883" s="945">
        <v>226.524</v>
      </c>
      <c r="G883" s="940">
        <v>17.52</v>
      </c>
      <c r="H883" s="942">
        <v>3968.70048</v>
      </c>
      <c r="I883" s="943"/>
      <c r="K883" s="1112"/>
      <c r="L883" s="1112"/>
    </row>
    <row r="884" spans="1:12" s="944" customFormat="1" ht="42">
      <c r="A884" s="940" t="s">
        <v>1871</v>
      </c>
      <c r="B884" s="940" t="s">
        <v>1872</v>
      </c>
      <c r="C884" s="940" t="s">
        <v>3512</v>
      </c>
      <c r="D884" s="941">
        <v>46191</v>
      </c>
      <c r="E884" s="940" t="s">
        <v>3513</v>
      </c>
      <c r="F884" s="945">
        <v>226.524</v>
      </c>
      <c r="G884" s="940">
        <v>34.130000000000003</v>
      </c>
      <c r="H884" s="942">
        <v>7731.2641200000007</v>
      </c>
      <c r="I884" s="943"/>
      <c r="K884" s="1112"/>
      <c r="L884" s="1112"/>
    </row>
    <row r="885" spans="1:12" s="944" customFormat="1" ht="42">
      <c r="A885" s="940" t="s">
        <v>1871</v>
      </c>
      <c r="B885" s="940" t="s">
        <v>1872</v>
      </c>
      <c r="C885" s="940" t="s">
        <v>3514</v>
      </c>
      <c r="D885" s="941">
        <v>46193</v>
      </c>
      <c r="E885" s="940" t="s">
        <v>3515</v>
      </c>
      <c r="F885" s="945">
        <v>226.524</v>
      </c>
      <c r="G885" s="940">
        <v>1.46</v>
      </c>
      <c r="H885" s="942">
        <v>330.72503999999998</v>
      </c>
      <c r="I885" s="943"/>
      <c r="K885" s="1112"/>
      <c r="L885" s="1112"/>
    </row>
    <row r="886" spans="1:12" s="944" customFormat="1" ht="42">
      <c r="A886" s="940" t="s">
        <v>1871</v>
      </c>
      <c r="B886" s="940" t="s">
        <v>1872</v>
      </c>
      <c r="C886" s="940" t="s">
        <v>3516</v>
      </c>
      <c r="D886" s="941">
        <v>46193</v>
      </c>
      <c r="E886" s="940" t="s">
        <v>3517</v>
      </c>
      <c r="F886" s="945">
        <v>226.524</v>
      </c>
      <c r="G886" s="940">
        <v>1.46</v>
      </c>
      <c r="H886" s="942">
        <v>330.72503999999998</v>
      </c>
      <c r="I886" s="943"/>
      <c r="K886" s="1112"/>
      <c r="L886" s="1112"/>
    </row>
    <row r="887" spans="1:12" s="944" customFormat="1" ht="42">
      <c r="A887" s="940" t="s">
        <v>1871</v>
      </c>
      <c r="B887" s="940" t="s">
        <v>1872</v>
      </c>
      <c r="C887" s="940" t="s">
        <v>3518</v>
      </c>
      <c r="D887" s="941">
        <v>46193</v>
      </c>
      <c r="E887" s="940" t="s">
        <v>3519</v>
      </c>
      <c r="F887" s="945">
        <v>226.524</v>
      </c>
      <c r="G887" s="940">
        <v>2.84</v>
      </c>
      <c r="H887" s="942">
        <v>643.32816000000003</v>
      </c>
      <c r="I887" s="943"/>
      <c r="K887" s="1112"/>
      <c r="L887" s="1112"/>
    </row>
    <row r="888" spans="1:12" s="944" customFormat="1" ht="42">
      <c r="A888" s="940" t="s">
        <v>1871</v>
      </c>
      <c r="B888" s="940" t="s">
        <v>1872</v>
      </c>
      <c r="C888" s="940" t="s">
        <v>3520</v>
      </c>
      <c r="D888" s="941">
        <v>46251</v>
      </c>
      <c r="E888" s="940" t="s">
        <v>3521</v>
      </c>
      <c r="F888" s="945">
        <v>226.524</v>
      </c>
      <c r="G888" s="940">
        <v>3.13</v>
      </c>
      <c r="H888" s="942">
        <v>709.02012000000002</v>
      </c>
      <c r="I888" s="943"/>
      <c r="K888" s="1112"/>
      <c r="L888" s="1112"/>
    </row>
    <row r="889" spans="1:12" s="944" customFormat="1" ht="42">
      <c r="A889" s="940" t="s">
        <v>1871</v>
      </c>
      <c r="B889" s="940" t="s">
        <v>1872</v>
      </c>
      <c r="C889" s="940" t="s">
        <v>1873</v>
      </c>
      <c r="D889" s="941">
        <v>46266</v>
      </c>
      <c r="E889" s="940" t="s">
        <v>1874</v>
      </c>
      <c r="F889" s="945">
        <v>226.524</v>
      </c>
      <c r="G889" s="940">
        <v>4.38</v>
      </c>
      <c r="H889" s="942">
        <v>992.17511999999999</v>
      </c>
      <c r="I889" s="943"/>
      <c r="K889" s="1112"/>
      <c r="L889" s="1112"/>
    </row>
    <row r="890" spans="1:12" s="944" customFormat="1" ht="42">
      <c r="A890" s="940" t="s">
        <v>1871</v>
      </c>
      <c r="B890" s="940" t="s">
        <v>1872</v>
      </c>
      <c r="C890" s="940" t="s">
        <v>1875</v>
      </c>
      <c r="D890" s="941">
        <v>46266</v>
      </c>
      <c r="E890" s="940" t="s">
        <v>1876</v>
      </c>
      <c r="F890" s="945">
        <v>226.524</v>
      </c>
      <c r="G890" s="940">
        <v>1.46</v>
      </c>
      <c r="H890" s="942">
        <v>330.72503999999998</v>
      </c>
      <c r="I890" s="943"/>
      <c r="K890" s="1112"/>
      <c r="L890" s="1112"/>
    </row>
    <row r="891" spans="1:12" s="944" customFormat="1" ht="42">
      <c r="A891" s="940" t="s">
        <v>1871</v>
      </c>
      <c r="B891" s="940" t="s">
        <v>1872</v>
      </c>
      <c r="C891" s="940" t="s">
        <v>1877</v>
      </c>
      <c r="D891" s="941">
        <v>46267</v>
      </c>
      <c r="E891" s="940" t="s">
        <v>1878</v>
      </c>
      <c r="F891" s="945">
        <v>226.524</v>
      </c>
      <c r="G891" s="940">
        <v>17.52</v>
      </c>
      <c r="H891" s="942">
        <v>3968.70048</v>
      </c>
      <c r="I891" s="943"/>
      <c r="K891" s="1112"/>
      <c r="L891" s="1112"/>
    </row>
    <row r="892" spans="1:12" s="944" customFormat="1" ht="126">
      <c r="A892" s="940" t="s">
        <v>1871</v>
      </c>
      <c r="B892" s="940" t="s">
        <v>1872</v>
      </c>
      <c r="C892" s="940" t="s">
        <v>3522</v>
      </c>
      <c r="D892" s="941">
        <v>46274</v>
      </c>
      <c r="E892" s="940" t="s">
        <v>3523</v>
      </c>
      <c r="F892" s="945">
        <v>226.524</v>
      </c>
      <c r="G892" s="940">
        <v>5.55</v>
      </c>
      <c r="H892" s="942">
        <v>1257.2082</v>
      </c>
      <c r="I892" s="943"/>
      <c r="K892" s="1112"/>
      <c r="L892" s="1112"/>
    </row>
    <row r="893" spans="1:12" s="944" customFormat="1" ht="84">
      <c r="A893" s="940" t="s">
        <v>1871</v>
      </c>
      <c r="B893" s="940" t="s">
        <v>1872</v>
      </c>
      <c r="C893" s="940" t="s">
        <v>3524</v>
      </c>
      <c r="D893" s="941">
        <v>46274</v>
      </c>
      <c r="E893" s="940" t="s">
        <v>3525</v>
      </c>
      <c r="F893" s="945">
        <v>226.524</v>
      </c>
      <c r="G893" s="940">
        <v>5.25</v>
      </c>
      <c r="H893" s="942">
        <v>1189.251</v>
      </c>
      <c r="I893" s="943"/>
      <c r="K893" s="1112"/>
      <c r="L893" s="1112"/>
    </row>
    <row r="894" spans="1:12" s="944" customFormat="1" ht="105">
      <c r="A894" s="940" t="s">
        <v>1871</v>
      </c>
      <c r="B894" s="940" t="s">
        <v>1872</v>
      </c>
      <c r="C894" s="940" t="s">
        <v>3526</v>
      </c>
      <c r="D894" s="941">
        <v>46277</v>
      </c>
      <c r="E894" s="940" t="s">
        <v>3527</v>
      </c>
      <c r="F894" s="945">
        <v>226.524</v>
      </c>
      <c r="G894" s="940">
        <v>4.24</v>
      </c>
      <c r="H894" s="942">
        <v>960.46176000000003</v>
      </c>
      <c r="I894" s="943"/>
      <c r="K894" s="1112"/>
      <c r="L894" s="1112"/>
    </row>
    <row r="895" spans="1:12" s="944" customFormat="1" ht="63">
      <c r="A895" s="940" t="s">
        <v>1871</v>
      </c>
      <c r="B895" s="940" t="s">
        <v>1872</v>
      </c>
      <c r="C895" s="940" t="s">
        <v>5982</v>
      </c>
      <c r="D895" s="941">
        <v>46286</v>
      </c>
      <c r="E895" s="940" t="s">
        <v>5983</v>
      </c>
      <c r="F895" s="945">
        <v>226.524</v>
      </c>
      <c r="G895" s="940">
        <v>2.92</v>
      </c>
      <c r="H895" s="942">
        <v>661.45007999999996</v>
      </c>
      <c r="I895" s="943"/>
      <c r="K895" s="1112"/>
      <c r="L895" s="1112"/>
    </row>
    <row r="896" spans="1:12" s="944" customFormat="1" ht="84">
      <c r="A896" s="940" t="s">
        <v>1871</v>
      </c>
      <c r="B896" s="940" t="s">
        <v>1872</v>
      </c>
      <c r="C896" s="940" t="s">
        <v>6118</v>
      </c>
      <c r="D896" s="941">
        <v>46291</v>
      </c>
      <c r="E896" s="940" t="s">
        <v>6119</v>
      </c>
      <c r="F896" s="945">
        <v>226.524</v>
      </c>
      <c r="G896" s="940">
        <v>2.92</v>
      </c>
      <c r="H896" s="942">
        <v>661.45007999999996</v>
      </c>
      <c r="I896" s="943"/>
      <c r="K896" s="1112"/>
      <c r="L896" s="1112"/>
    </row>
    <row r="897" spans="1:12" s="944" customFormat="1" ht="63">
      <c r="A897" s="940" t="s">
        <v>1871</v>
      </c>
      <c r="B897" s="940" t="s">
        <v>1872</v>
      </c>
      <c r="C897" s="940" t="s">
        <v>6120</v>
      </c>
      <c r="D897" s="941">
        <v>46291</v>
      </c>
      <c r="E897" s="940" t="s">
        <v>6121</v>
      </c>
      <c r="F897" s="945">
        <v>226.524</v>
      </c>
      <c r="G897" s="940">
        <v>1.46</v>
      </c>
      <c r="H897" s="942">
        <v>330.72503999999998</v>
      </c>
      <c r="I897" s="943"/>
      <c r="K897" s="1112"/>
      <c r="L897" s="1112"/>
    </row>
    <row r="898" spans="1:12" s="944" customFormat="1" ht="63">
      <c r="A898" s="940" t="s">
        <v>1871</v>
      </c>
      <c r="B898" s="940" t="s">
        <v>1872</v>
      </c>
      <c r="C898" s="940" t="s">
        <v>6122</v>
      </c>
      <c r="D898" s="941">
        <v>46292</v>
      </c>
      <c r="E898" s="940" t="s">
        <v>6123</v>
      </c>
      <c r="F898" s="945">
        <v>226.524</v>
      </c>
      <c r="G898" s="940">
        <v>1.41</v>
      </c>
      <c r="H898" s="942">
        <v>319.39884000000001</v>
      </c>
      <c r="I898" s="943"/>
      <c r="K898" s="1112"/>
      <c r="L898" s="1112"/>
    </row>
    <row r="899" spans="1:12" s="944" customFormat="1" ht="63">
      <c r="A899" s="940" t="s">
        <v>1871</v>
      </c>
      <c r="B899" s="940" t="s">
        <v>1872</v>
      </c>
      <c r="C899" s="940" t="s">
        <v>6289</v>
      </c>
      <c r="D899" s="941">
        <v>46293</v>
      </c>
      <c r="E899" s="940" t="s">
        <v>6290</v>
      </c>
      <c r="F899" s="945">
        <v>226.524</v>
      </c>
      <c r="G899" s="940">
        <v>2.92</v>
      </c>
      <c r="H899" s="942">
        <v>661.45007999999996</v>
      </c>
      <c r="I899" s="943"/>
      <c r="K899" s="1112"/>
      <c r="L899" s="1112"/>
    </row>
    <row r="900" spans="1:12" s="944" customFormat="1" ht="63">
      <c r="A900" s="940" t="s">
        <v>1871</v>
      </c>
      <c r="B900" s="940" t="s">
        <v>1872</v>
      </c>
      <c r="C900" s="940" t="s">
        <v>6291</v>
      </c>
      <c r="D900" s="941">
        <v>46296</v>
      </c>
      <c r="E900" s="940" t="s">
        <v>6292</v>
      </c>
      <c r="F900" s="945">
        <v>226.524</v>
      </c>
      <c r="G900" s="940">
        <v>2.92</v>
      </c>
      <c r="H900" s="942">
        <v>661.45007999999996</v>
      </c>
      <c r="I900" s="943"/>
      <c r="K900" s="1112"/>
      <c r="L900" s="1112"/>
    </row>
    <row r="901" spans="1:12" s="944" customFormat="1" ht="42">
      <c r="A901" s="940" t="s">
        <v>3528</v>
      </c>
      <c r="B901" s="940" t="s">
        <v>3469</v>
      </c>
      <c r="C901" s="940" t="s">
        <v>3529</v>
      </c>
      <c r="D901" s="941">
        <v>46106</v>
      </c>
      <c r="E901" s="940" t="s">
        <v>3530</v>
      </c>
      <c r="F901" s="945">
        <v>287.10599999999999</v>
      </c>
      <c r="G901" s="940">
        <v>4.2300000000000004</v>
      </c>
      <c r="H901" s="942">
        <v>1214.45838</v>
      </c>
      <c r="I901" s="943"/>
      <c r="K901" s="1112"/>
      <c r="L901" s="1112"/>
    </row>
    <row r="902" spans="1:12" s="944" customFormat="1" ht="42">
      <c r="A902" s="940" t="s">
        <v>3528</v>
      </c>
      <c r="B902" s="940" t="s">
        <v>3469</v>
      </c>
      <c r="C902" s="940" t="s">
        <v>3531</v>
      </c>
      <c r="D902" s="941">
        <v>46106</v>
      </c>
      <c r="E902" s="940" t="s">
        <v>3532</v>
      </c>
      <c r="F902" s="945">
        <v>287.10599999999999</v>
      </c>
      <c r="G902" s="940">
        <v>1.41</v>
      </c>
      <c r="H902" s="942">
        <v>404.81945999999999</v>
      </c>
      <c r="I902" s="943"/>
      <c r="K902" s="1112"/>
      <c r="L902" s="1112"/>
    </row>
    <row r="903" spans="1:12" s="944" customFormat="1" ht="42">
      <c r="A903" s="940" t="s">
        <v>3528</v>
      </c>
      <c r="B903" s="940" t="s">
        <v>3469</v>
      </c>
      <c r="C903" s="940" t="s">
        <v>3533</v>
      </c>
      <c r="D903" s="941">
        <v>46107</v>
      </c>
      <c r="E903" s="940" t="s">
        <v>3534</v>
      </c>
      <c r="F903" s="945">
        <v>287.10599999999999</v>
      </c>
      <c r="G903" s="940">
        <v>16.920000000000002</v>
      </c>
      <c r="H903" s="942">
        <v>4857.8335200000001</v>
      </c>
      <c r="I903" s="943"/>
      <c r="K903" s="1112"/>
      <c r="L903" s="1112"/>
    </row>
    <row r="904" spans="1:12" s="944" customFormat="1" ht="42">
      <c r="A904" s="940" t="s">
        <v>3528</v>
      </c>
      <c r="B904" s="940" t="s">
        <v>3469</v>
      </c>
      <c r="C904" s="940" t="s">
        <v>3535</v>
      </c>
      <c r="D904" s="941">
        <v>46106</v>
      </c>
      <c r="E904" s="940" t="s">
        <v>3536</v>
      </c>
      <c r="F904" s="945">
        <v>287.10599999999999</v>
      </c>
      <c r="G904" s="940">
        <v>6.79</v>
      </c>
      <c r="H904" s="942">
        <v>1949.44974</v>
      </c>
      <c r="I904" s="943"/>
      <c r="K904" s="1112"/>
      <c r="L904" s="1112"/>
    </row>
    <row r="905" spans="1:12" s="944" customFormat="1" ht="42">
      <c r="A905" s="940" t="s">
        <v>3528</v>
      </c>
      <c r="B905" s="940" t="s">
        <v>3469</v>
      </c>
      <c r="C905" s="940" t="s">
        <v>3537</v>
      </c>
      <c r="D905" s="941">
        <v>46107</v>
      </c>
      <c r="E905" s="940" t="s">
        <v>3538</v>
      </c>
      <c r="F905" s="945">
        <v>287.10599999999999</v>
      </c>
      <c r="G905" s="940">
        <v>2.2599999999999998</v>
      </c>
      <c r="H905" s="942">
        <v>648.85955999999987</v>
      </c>
      <c r="I905" s="943"/>
      <c r="K905" s="1112"/>
      <c r="L905" s="1112"/>
    </row>
    <row r="906" spans="1:12" s="944" customFormat="1" ht="42">
      <c r="A906" s="940" t="s">
        <v>3528</v>
      </c>
      <c r="B906" s="940" t="s">
        <v>3469</v>
      </c>
      <c r="C906" s="940" t="s">
        <v>3539</v>
      </c>
      <c r="D906" s="941">
        <v>46107</v>
      </c>
      <c r="E906" s="940" t="s">
        <v>3540</v>
      </c>
      <c r="F906" s="945">
        <v>287.10599999999999</v>
      </c>
      <c r="G906" s="940">
        <v>27.15</v>
      </c>
      <c r="H906" s="942">
        <v>7794.9278999999997</v>
      </c>
      <c r="I906" s="943"/>
      <c r="K906" s="1112"/>
      <c r="L906" s="1112"/>
    </row>
    <row r="907" spans="1:12" s="944" customFormat="1" ht="42">
      <c r="A907" s="940" t="s">
        <v>3528</v>
      </c>
      <c r="B907" s="940" t="s">
        <v>3469</v>
      </c>
      <c r="C907" s="940" t="s">
        <v>3541</v>
      </c>
      <c r="D907" s="941">
        <v>46116</v>
      </c>
      <c r="E907" s="940" t="s">
        <v>3542</v>
      </c>
      <c r="F907" s="945">
        <v>287.10599999999999</v>
      </c>
      <c r="G907" s="940">
        <v>6.79</v>
      </c>
      <c r="H907" s="942">
        <v>1949.44974</v>
      </c>
      <c r="I907" s="943"/>
      <c r="K907" s="1112"/>
      <c r="L907" s="1112"/>
    </row>
    <row r="908" spans="1:12" s="944" customFormat="1" ht="42">
      <c r="A908" s="940" t="s">
        <v>3528</v>
      </c>
      <c r="B908" s="940" t="s">
        <v>3469</v>
      </c>
      <c r="C908" s="940" t="s">
        <v>3543</v>
      </c>
      <c r="D908" s="941">
        <v>46116</v>
      </c>
      <c r="E908" s="940" t="s">
        <v>3544</v>
      </c>
      <c r="F908" s="945">
        <v>287.10599999999999</v>
      </c>
      <c r="G908" s="940">
        <v>2.2599999999999998</v>
      </c>
      <c r="H908" s="942">
        <v>648.85955999999987</v>
      </c>
      <c r="I908" s="943"/>
      <c r="K908" s="1112"/>
      <c r="L908" s="1112"/>
    </row>
    <row r="909" spans="1:12" s="944" customFormat="1" ht="42">
      <c r="A909" s="940" t="s">
        <v>3528</v>
      </c>
      <c r="B909" s="940" t="s">
        <v>3469</v>
      </c>
      <c r="C909" s="940" t="s">
        <v>3545</v>
      </c>
      <c r="D909" s="941">
        <v>46117</v>
      </c>
      <c r="E909" s="940" t="s">
        <v>3546</v>
      </c>
      <c r="F909" s="945">
        <v>287.10599999999999</v>
      </c>
      <c r="G909" s="940">
        <v>31.63</v>
      </c>
      <c r="H909" s="942">
        <v>9081.1627799999987</v>
      </c>
      <c r="I909" s="943"/>
      <c r="K909" s="1112"/>
      <c r="L909" s="1112"/>
    </row>
    <row r="910" spans="1:12" s="944" customFormat="1" ht="42">
      <c r="A910" s="940" t="s">
        <v>3528</v>
      </c>
      <c r="B910" s="940" t="s">
        <v>3469</v>
      </c>
      <c r="C910" s="940" t="s">
        <v>3547</v>
      </c>
      <c r="D910" s="941">
        <v>46133</v>
      </c>
      <c r="E910" s="940" t="s">
        <v>3548</v>
      </c>
      <c r="F910" s="945">
        <v>287.10599999999999</v>
      </c>
      <c r="G910" s="940">
        <v>2.64</v>
      </c>
      <c r="H910" s="942">
        <v>757.95983999999999</v>
      </c>
      <c r="I910" s="943"/>
      <c r="K910" s="1112"/>
      <c r="L910" s="1112"/>
    </row>
    <row r="911" spans="1:12" s="944" customFormat="1" ht="42">
      <c r="A911" s="940" t="s">
        <v>3528</v>
      </c>
      <c r="B911" s="940" t="s">
        <v>3469</v>
      </c>
      <c r="C911" s="940" t="s">
        <v>3549</v>
      </c>
      <c r="D911" s="941">
        <v>46117</v>
      </c>
      <c r="E911" s="940" t="s">
        <v>3550</v>
      </c>
      <c r="F911" s="945">
        <v>287.10599999999999</v>
      </c>
      <c r="G911" s="940">
        <v>4.38</v>
      </c>
      <c r="H911" s="942">
        <v>1257.5242799999999</v>
      </c>
      <c r="I911" s="943"/>
      <c r="K911" s="1112"/>
      <c r="L911" s="1112"/>
    </row>
    <row r="912" spans="1:12" s="944" customFormat="1" ht="42">
      <c r="A912" s="940" t="s">
        <v>3528</v>
      </c>
      <c r="B912" s="940" t="s">
        <v>3469</v>
      </c>
      <c r="C912" s="940" t="s">
        <v>3551</v>
      </c>
      <c r="D912" s="941">
        <v>46117</v>
      </c>
      <c r="E912" s="940" t="s">
        <v>3552</v>
      </c>
      <c r="F912" s="945">
        <v>287.10599999999999</v>
      </c>
      <c r="G912" s="940">
        <v>1.46</v>
      </c>
      <c r="H912" s="942">
        <v>419.17475999999999</v>
      </c>
      <c r="I912" s="943"/>
      <c r="K912" s="1112"/>
      <c r="L912" s="1112"/>
    </row>
    <row r="913" spans="1:12" s="944" customFormat="1" ht="42">
      <c r="A913" s="940" t="s">
        <v>3528</v>
      </c>
      <c r="B913" s="940" t="s">
        <v>3469</v>
      </c>
      <c r="C913" s="940" t="s">
        <v>3553</v>
      </c>
      <c r="D913" s="941">
        <v>46117</v>
      </c>
      <c r="E913" s="940" t="s">
        <v>3554</v>
      </c>
      <c r="F913" s="945">
        <v>287.10599999999999</v>
      </c>
      <c r="G913" s="940">
        <v>7.77</v>
      </c>
      <c r="H913" s="942">
        <v>2230.8136199999999</v>
      </c>
      <c r="I913" s="943"/>
      <c r="K913" s="1112"/>
      <c r="L913" s="1112"/>
    </row>
    <row r="914" spans="1:12" s="944" customFormat="1" ht="42">
      <c r="A914" s="940" t="s">
        <v>3528</v>
      </c>
      <c r="B914" s="940" t="s">
        <v>3469</v>
      </c>
      <c r="C914" s="940" t="s">
        <v>3555</v>
      </c>
      <c r="D914" s="941">
        <v>46117</v>
      </c>
      <c r="E914" s="940" t="s">
        <v>3556</v>
      </c>
      <c r="F914" s="945">
        <v>287.10599999999999</v>
      </c>
      <c r="G914" s="940">
        <v>2.59</v>
      </c>
      <c r="H914" s="942">
        <v>743.60453999999993</v>
      </c>
      <c r="I914" s="943"/>
      <c r="K914" s="1112"/>
      <c r="L914" s="1112"/>
    </row>
    <row r="915" spans="1:12" s="944" customFormat="1" ht="42">
      <c r="A915" s="940" t="s">
        <v>3528</v>
      </c>
      <c r="B915" s="940" t="s">
        <v>3469</v>
      </c>
      <c r="C915" s="940" t="s">
        <v>3557</v>
      </c>
      <c r="D915" s="941">
        <v>46183</v>
      </c>
      <c r="E915" s="940" t="s">
        <v>3558</v>
      </c>
      <c r="F915" s="945">
        <v>287.10599999999999</v>
      </c>
      <c r="G915" s="940">
        <v>1.41</v>
      </c>
      <c r="H915" s="942">
        <v>404.81945999999999</v>
      </c>
      <c r="I915" s="943"/>
      <c r="K915" s="1112"/>
      <c r="L915" s="1112"/>
    </row>
    <row r="916" spans="1:12" s="944" customFormat="1" ht="42">
      <c r="A916" s="940" t="s">
        <v>3528</v>
      </c>
      <c r="B916" s="940" t="s">
        <v>3469</v>
      </c>
      <c r="C916" s="940" t="s">
        <v>3559</v>
      </c>
      <c r="D916" s="941">
        <v>46186</v>
      </c>
      <c r="E916" s="940" t="s">
        <v>3560</v>
      </c>
      <c r="F916" s="945">
        <v>287.10599999999999</v>
      </c>
      <c r="G916" s="940">
        <v>4.38</v>
      </c>
      <c r="H916" s="942">
        <v>1257.5242799999999</v>
      </c>
      <c r="I916" s="943"/>
      <c r="K916" s="1112"/>
      <c r="L916" s="1112"/>
    </row>
    <row r="917" spans="1:12" s="944" customFormat="1" ht="42">
      <c r="A917" s="940" t="s">
        <v>3528</v>
      </c>
      <c r="B917" s="940" t="s">
        <v>3469</v>
      </c>
      <c r="C917" s="940" t="s">
        <v>3561</v>
      </c>
      <c r="D917" s="941">
        <v>46186</v>
      </c>
      <c r="E917" s="940" t="s">
        <v>3562</v>
      </c>
      <c r="F917" s="945">
        <v>287.10599999999999</v>
      </c>
      <c r="G917" s="940">
        <v>1.46</v>
      </c>
      <c r="H917" s="942">
        <v>419.17475999999999</v>
      </c>
      <c r="I917" s="943"/>
      <c r="K917" s="1112"/>
      <c r="L917" s="1112"/>
    </row>
    <row r="918" spans="1:12" s="944" customFormat="1" ht="42">
      <c r="A918" s="940" t="s">
        <v>3528</v>
      </c>
      <c r="B918" s="940" t="s">
        <v>3469</v>
      </c>
      <c r="C918" s="940" t="s">
        <v>3563</v>
      </c>
      <c r="D918" s="941">
        <v>46186</v>
      </c>
      <c r="E918" s="940" t="s">
        <v>3564</v>
      </c>
      <c r="F918" s="945">
        <v>287.10599999999999</v>
      </c>
      <c r="G918" s="940">
        <v>17.52</v>
      </c>
      <c r="H918" s="942">
        <v>5030.0971199999994</v>
      </c>
      <c r="I918" s="943"/>
      <c r="K918" s="1112"/>
      <c r="L918" s="1112"/>
    </row>
    <row r="919" spans="1:12" s="944" customFormat="1" ht="42">
      <c r="A919" s="940" t="s">
        <v>3528</v>
      </c>
      <c r="B919" s="940" t="s">
        <v>3469</v>
      </c>
      <c r="C919" s="940" t="s">
        <v>3565</v>
      </c>
      <c r="D919" s="941">
        <v>46188</v>
      </c>
      <c r="E919" s="940" t="s">
        <v>3566</v>
      </c>
      <c r="F919" s="945">
        <v>287.10599999999999</v>
      </c>
      <c r="G919" s="940">
        <v>4.38</v>
      </c>
      <c r="H919" s="942">
        <v>1257.5242799999999</v>
      </c>
      <c r="I919" s="943"/>
      <c r="K919" s="1112"/>
      <c r="L919" s="1112"/>
    </row>
    <row r="920" spans="1:12" s="944" customFormat="1" ht="42">
      <c r="A920" s="940" t="s">
        <v>3528</v>
      </c>
      <c r="B920" s="940" t="s">
        <v>3469</v>
      </c>
      <c r="C920" s="940" t="s">
        <v>3567</v>
      </c>
      <c r="D920" s="941">
        <v>46188</v>
      </c>
      <c r="E920" s="940" t="s">
        <v>3568</v>
      </c>
      <c r="F920" s="945">
        <v>287.10599999999999</v>
      </c>
      <c r="G920" s="940">
        <v>1.46</v>
      </c>
      <c r="H920" s="942">
        <v>419.17475999999999</v>
      </c>
      <c r="I920" s="943"/>
      <c r="K920" s="1112"/>
      <c r="L920" s="1112"/>
    </row>
    <row r="921" spans="1:12" s="944" customFormat="1" ht="42">
      <c r="A921" s="940" t="s">
        <v>3528</v>
      </c>
      <c r="B921" s="940" t="s">
        <v>3469</v>
      </c>
      <c r="C921" s="940" t="s">
        <v>3569</v>
      </c>
      <c r="D921" s="941">
        <v>46189</v>
      </c>
      <c r="E921" s="940" t="s">
        <v>3570</v>
      </c>
      <c r="F921" s="945">
        <v>287.10599999999999</v>
      </c>
      <c r="G921" s="940">
        <v>4.38</v>
      </c>
      <c r="H921" s="942">
        <v>1257.5242799999999</v>
      </c>
      <c r="I921" s="943"/>
      <c r="K921" s="1112"/>
      <c r="L921" s="1112"/>
    </row>
    <row r="922" spans="1:12" s="944" customFormat="1" ht="42">
      <c r="A922" s="940" t="s">
        <v>3528</v>
      </c>
      <c r="B922" s="940" t="s">
        <v>3469</v>
      </c>
      <c r="C922" s="940" t="s">
        <v>3571</v>
      </c>
      <c r="D922" s="941">
        <v>46189</v>
      </c>
      <c r="E922" s="940" t="s">
        <v>3572</v>
      </c>
      <c r="F922" s="945">
        <v>287.10599999999999</v>
      </c>
      <c r="G922" s="940">
        <v>1.46</v>
      </c>
      <c r="H922" s="942">
        <v>419.17475999999999</v>
      </c>
      <c r="I922" s="943"/>
      <c r="K922" s="1112"/>
      <c r="L922" s="1112"/>
    </row>
    <row r="923" spans="1:12" s="944" customFormat="1" ht="42">
      <c r="A923" s="940" t="s">
        <v>3528</v>
      </c>
      <c r="B923" s="940" t="s">
        <v>3469</v>
      </c>
      <c r="C923" s="940" t="s">
        <v>3573</v>
      </c>
      <c r="D923" s="941">
        <v>46189</v>
      </c>
      <c r="E923" s="940" t="s">
        <v>3574</v>
      </c>
      <c r="F923" s="945">
        <v>287.10599999999999</v>
      </c>
      <c r="G923" s="940">
        <v>17.52</v>
      </c>
      <c r="H923" s="942">
        <v>5030.0971199999994</v>
      </c>
      <c r="I923" s="943"/>
      <c r="K923" s="1112"/>
      <c r="L923" s="1112"/>
    </row>
    <row r="924" spans="1:12" s="944" customFormat="1" ht="42">
      <c r="A924" s="940" t="s">
        <v>3528</v>
      </c>
      <c r="B924" s="940" t="s">
        <v>3469</v>
      </c>
      <c r="C924" s="940" t="s">
        <v>3575</v>
      </c>
      <c r="D924" s="941">
        <v>46189</v>
      </c>
      <c r="E924" s="940" t="s">
        <v>3576</v>
      </c>
      <c r="F924" s="945">
        <v>287.10599999999999</v>
      </c>
      <c r="G924" s="940">
        <v>17.52</v>
      </c>
      <c r="H924" s="942">
        <v>5030.0971199999994</v>
      </c>
      <c r="I924" s="943"/>
      <c r="K924" s="1112"/>
      <c r="L924" s="1112"/>
    </row>
    <row r="925" spans="1:12" s="944" customFormat="1" ht="42">
      <c r="A925" s="940" t="s">
        <v>3528</v>
      </c>
      <c r="B925" s="940" t="s">
        <v>3469</v>
      </c>
      <c r="C925" s="940" t="s">
        <v>3577</v>
      </c>
      <c r="D925" s="941">
        <v>46190</v>
      </c>
      <c r="E925" s="940" t="s">
        <v>3578</v>
      </c>
      <c r="F925" s="945">
        <v>287.10599999999999</v>
      </c>
      <c r="G925" s="940">
        <v>17.52</v>
      </c>
      <c r="H925" s="942">
        <v>5030.0971199999994</v>
      </c>
      <c r="I925" s="943"/>
      <c r="K925" s="1112"/>
      <c r="L925" s="1112"/>
    </row>
    <row r="926" spans="1:12" s="944" customFormat="1" ht="42">
      <c r="A926" s="940" t="s">
        <v>3528</v>
      </c>
      <c r="B926" s="940" t="s">
        <v>3469</v>
      </c>
      <c r="C926" s="940" t="s">
        <v>3579</v>
      </c>
      <c r="D926" s="941">
        <v>46193</v>
      </c>
      <c r="E926" s="940" t="s">
        <v>3580</v>
      </c>
      <c r="F926" s="945">
        <v>287.10599999999999</v>
      </c>
      <c r="G926" s="940">
        <v>31.08</v>
      </c>
      <c r="H926" s="942">
        <v>8923.2544799999996</v>
      </c>
      <c r="I926" s="943"/>
      <c r="K926" s="1112"/>
      <c r="L926" s="1112"/>
    </row>
    <row r="927" spans="1:12" s="944" customFormat="1" ht="42">
      <c r="A927" s="940" t="s">
        <v>3528</v>
      </c>
      <c r="B927" s="940" t="s">
        <v>3469</v>
      </c>
      <c r="C927" s="940" t="s">
        <v>3581</v>
      </c>
      <c r="D927" s="941">
        <v>46193</v>
      </c>
      <c r="E927" s="940" t="s">
        <v>3582</v>
      </c>
      <c r="F927" s="945">
        <v>287.10599999999999</v>
      </c>
      <c r="G927" s="940">
        <v>4.38</v>
      </c>
      <c r="H927" s="942">
        <v>1257.5242799999999</v>
      </c>
      <c r="I927" s="943"/>
      <c r="K927" s="1112"/>
      <c r="L927" s="1112"/>
    </row>
    <row r="928" spans="1:12" s="944" customFormat="1" ht="42">
      <c r="A928" s="940" t="s">
        <v>3528</v>
      </c>
      <c r="B928" s="940" t="s">
        <v>3469</v>
      </c>
      <c r="C928" s="940" t="s">
        <v>3583</v>
      </c>
      <c r="D928" s="941">
        <v>46193</v>
      </c>
      <c r="E928" s="940" t="s">
        <v>3584</v>
      </c>
      <c r="F928" s="945">
        <v>287.10599999999999</v>
      </c>
      <c r="G928" s="940">
        <v>1.46</v>
      </c>
      <c r="H928" s="942">
        <v>419.17475999999999</v>
      </c>
      <c r="I928" s="943"/>
      <c r="K928" s="1112"/>
      <c r="L928" s="1112"/>
    </row>
    <row r="929" spans="1:12" s="944" customFormat="1" ht="42">
      <c r="A929" s="940" t="s">
        <v>3528</v>
      </c>
      <c r="B929" s="940" t="s">
        <v>3469</v>
      </c>
      <c r="C929" s="940" t="s">
        <v>3585</v>
      </c>
      <c r="D929" s="941">
        <v>46194</v>
      </c>
      <c r="E929" s="940" t="s">
        <v>3586</v>
      </c>
      <c r="F929" s="945">
        <v>287.10599999999999</v>
      </c>
      <c r="G929" s="940">
        <v>17.53</v>
      </c>
      <c r="H929" s="942">
        <v>5032.9681799999998</v>
      </c>
      <c r="I929" s="943"/>
      <c r="K929" s="1112"/>
      <c r="L929" s="1112"/>
    </row>
    <row r="930" spans="1:12" s="944" customFormat="1" ht="42">
      <c r="A930" s="940" t="s">
        <v>3528</v>
      </c>
      <c r="B930" s="940" t="s">
        <v>3469</v>
      </c>
      <c r="C930" s="940" t="s">
        <v>3587</v>
      </c>
      <c r="D930" s="941">
        <v>46222</v>
      </c>
      <c r="E930" s="940" t="s">
        <v>3588</v>
      </c>
      <c r="F930" s="945">
        <v>287.10599999999999</v>
      </c>
      <c r="G930" s="940">
        <v>2.59</v>
      </c>
      <c r="H930" s="942">
        <v>743.60453999999993</v>
      </c>
      <c r="I930" s="943"/>
      <c r="K930" s="1112"/>
      <c r="L930" s="1112"/>
    </row>
    <row r="931" spans="1:12" s="944" customFormat="1" ht="63">
      <c r="A931" s="940" t="s">
        <v>3528</v>
      </c>
      <c r="B931" s="940" t="s">
        <v>3469</v>
      </c>
      <c r="C931" s="940" t="s">
        <v>3589</v>
      </c>
      <c r="D931" s="941">
        <v>46228</v>
      </c>
      <c r="E931" s="940" t="s">
        <v>3590</v>
      </c>
      <c r="F931" s="945">
        <v>287.10599999999999</v>
      </c>
      <c r="G931" s="940">
        <v>2.59</v>
      </c>
      <c r="H931" s="942">
        <v>743.60453999999993</v>
      </c>
      <c r="I931" s="943"/>
      <c r="K931" s="1112"/>
      <c r="L931" s="1112"/>
    </row>
    <row r="932" spans="1:12" s="944" customFormat="1" ht="42">
      <c r="A932" s="940" t="s">
        <v>3528</v>
      </c>
      <c r="B932" s="940" t="s">
        <v>3469</v>
      </c>
      <c r="C932" s="940" t="s">
        <v>3591</v>
      </c>
      <c r="D932" s="941">
        <v>46252</v>
      </c>
      <c r="E932" s="940" t="s">
        <v>3592</v>
      </c>
      <c r="F932" s="945">
        <v>287.10599999999999</v>
      </c>
      <c r="G932" s="940">
        <v>2.64</v>
      </c>
      <c r="H932" s="942">
        <v>757.95983999999999</v>
      </c>
      <c r="I932" s="943"/>
      <c r="K932" s="1112"/>
      <c r="L932" s="1112"/>
    </row>
    <row r="933" spans="1:12" s="944" customFormat="1" ht="42">
      <c r="A933" s="940" t="s">
        <v>3528</v>
      </c>
      <c r="B933" s="940" t="s">
        <v>3469</v>
      </c>
      <c r="C933" s="940" t="s">
        <v>3593</v>
      </c>
      <c r="D933" s="941">
        <v>46252</v>
      </c>
      <c r="E933" s="940" t="s">
        <v>3594</v>
      </c>
      <c r="F933" s="945">
        <v>287.10599999999999</v>
      </c>
      <c r="G933" s="940">
        <v>1.46</v>
      </c>
      <c r="H933" s="942">
        <v>419.17475999999999</v>
      </c>
      <c r="I933" s="943"/>
      <c r="K933" s="1112"/>
      <c r="L933" s="1112"/>
    </row>
    <row r="934" spans="1:12" s="944" customFormat="1" ht="63">
      <c r="A934" s="940" t="s">
        <v>3528</v>
      </c>
      <c r="B934" s="940" t="s">
        <v>3469</v>
      </c>
      <c r="C934" s="940" t="s">
        <v>3595</v>
      </c>
      <c r="D934" s="941">
        <v>46275</v>
      </c>
      <c r="E934" s="940" t="s">
        <v>3596</v>
      </c>
      <c r="F934" s="945">
        <v>287.10599999999999</v>
      </c>
      <c r="G934" s="940">
        <v>4.2300000000000004</v>
      </c>
      <c r="H934" s="942">
        <v>1214.45838</v>
      </c>
      <c r="I934" s="943"/>
      <c r="K934" s="1112"/>
      <c r="L934" s="1112"/>
    </row>
    <row r="935" spans="1:12" s="944" customFormat="1" ht="63">
      <c r="A935" s="940" t="s">
        <v>3528</v>
      </c>
      <c r="B935" s="940" t="s">
        <v>3469</v>
      </c>
      <c r="C935" s="940" t="s">
        <v>3597</v>
      </c>
      <c r="D935" s="941">
        <v>46275</v>
      </c>
      <c r="E935" s="940" t="s">
        <v>3598</v>
      </c>
      <c r="F935" s="945">
        <v>287.10599999999999</v>
      </c>
      <c r="G935" s="940">
        <v>1.41</v>
      </c>
      <c r="H935" s="942">
        <v>404.81945999999999</v>
      </c>
      <c r="I935" s="943"/>
      <c r="K935" s="1112"/>
      <c r="L935" s="1112"/>
    </row>
    <row r="936" spans="1:12" s="944" customFormat="1" ht="63">
      <c r="A936" s="940" t="s">
        <v>3528</v>
      </c>
      <c r="B936" s="940" t="s">
        <v>3469</v>
      </c>
      <c r="C936" s="940" t="s">
        <v>3599</v>
      </c>
      <c r="D936" s="941">
        <v>46277</v>
      </c>
      <c r="E936" s="940" t="s">
        <v>3600</v>
      </c>
      <c r="F936" s="945">
        <v>287.10599999999999</v>
      </c>
      <c r="G936" s="940">
        <v>16.93</v>
      </c>
      <c r="H936" s="942">
        <v>4860.7045799999996</v>
      </c>
      <c r="I936" s="943"/>
      <c r="K936" s="1112"/>
      <c r="L936" s="1112"/>
    </row>
    <row r="937" spans="1:12" s="944" customFormat="1" ht="147">
      <c r="A937" s="940" t="s">
        <v>3528</v>
      </c>
      <c r="B937" s="940" t="s">
        <v>3469</v>
      </c>
      <c r="C937" s="940" t="s">
        <v>3601</v>
      </c>
      <c r="D937" s="941">
        <v>46278</v>
      </c>
      <c r="E937" s="940" t="s">
        <v>3602</v>
      </c>
      <c r="F937" s="945">
        <v>287.10599999999999</v>
      </c>
      <c r="G937" s="940">
        <v>2.75</v>
      </c>
      <c r="H937" s="942">
        <v>789.54150000000004</v>
      </c>
      <c r="I937" s="943"/>
      <c r="K937" s="1112"/>
      <c r="L937" s="1112"/>
    </row>
    <row r="938" spans="1:12" s="944" customFormat="1" ht="63">
      <c r="A938" s="940" t="s">
        <v>3528</v>
      </c>
      <c r="B938" s="940" t="s">
        <v>3469</v>
      </c>
      <c r="C938" s="940" t="s">
        <v>5984</v>
      </c>
      <c r="D938" s="941">
        <v>46286</v>
      </c>
      <c r="E938" s="940" t="s">
        <v>5985</v>
      </c>
      <c r="F938" s="945">
        <v>287.10599999999999</v>
      </c>
      <c r="G938" s="940">
        <v>2.92</v>
      </c>
      <c r="H938" s="942">
        <v>838.34951999999998</v>
      </c>
      <c r="I938" s="943"/>
      <c r="K938" s="1112"/>
      <c r="L938" s="1112"/>
    </row>
    <row r="939" spans="1:12" s="944" customFormat="1" ht="63">
      <c r="A939" s="940" t="s">
        <v>3528</v>
      </c>
      <c r="B939" s="940" t="s">
        <v>3469</v>
      </c>
      <c r="C939" s="940" t="s">
        <v>6124</v>
      </c>
      <c r="D939" s="941">
        <v>46292</v>
      </c>
      <c r="E939" s="940" t="s">
        <v>6125</v>
      </c>
      <c r="F939" s="945">
        <v>287.10599999999999</v>
      </c>
      <c r="G939" s="940">
        <v>2.92</v>
      </c>
      <c r="H939" s="942">
        <v>838.34951999999998</v>
      </c>
      <c r="I939" s="943"/>
      <c r="K939" s="1112"/>
      <c r="L939" s="1112"/>
    </row>
    <row r="940" spans="1:12" s="944" customFormat="1" ht="63">
      <c r="A940" s="940" t="s">
        <v>3528</v>
      </c>
      <c r="B940" s="940" t="s">
        <v>3469</v>
      </c>
      <c r="C940" s="940" t="s">
        <v>6293</v>
      </c>
      <c r="D940" s="941">
        <v>46293</v>
      </c>
      <c r="E940" s="940" t="s">
        <v>6294</v>
      </c>
      <c r="F940" s="945">
        <v>287.10599999999999</v>
      </c>
      <c r="G940" s="940">
        <v>2.92</v>
      </c>
      <c r="H940" s="942">
        <v>838.34951999999998</v>
      </c>
      <c r="I940" s="943"/>
      <c r="K940" s="1112"/>
      <c r="L940" s="1112"/>
    </row>
    <row r="941" spans="1:12" s="944" customFormat="1" ht="63">
      <c r="A941" s="940" t="s">
        <v>3528</v>
      </c>
      <c r="B941" s="940" t="s">
        <v>3469</v>
      </c>
      <c r="C941" s="940" t="s">
        <v>6295</v>
      </c>
      <c r="D941" s="941">
        <v>46295</v>
      </c>
      <c r="E941" s="940" t="s">
        <v>6296</v>
      </c>
      <c r="F941" s="945">
        <v>287.10599999999999</v>
      </c>
      <c r="G941" s="940">
        <v>2.92</v>
      </c>
      <c r="H941" s="942">
        <v>838.34951999999998</v>
      </c>
      <c r="I941" s="943"/>
      <c r="K941" s="1112"/>
      <c r="L941" s="1112"/>
    </row>
    <row r="942" spans="1:12" s="944" customFormat="1" ht="63">
      <c r="A942" s="940" t="s">
        <v>3528</v>
      </c>
      <c r="B942" s="940" t="s">
        <v>3469</v>
      </c>
      <c r="C942" s="940" t="s">
        <v>6297</v>
      </c>
      <c r="D942" s="941">
        <v>46296</v>
      </c>
      <c r="E942" s="940" t="s">
        <v>6298</v>
      </c>
      <c r="F942" s="945">
        <v>287.10599999999999</v>
      </c>
      <c r="G942" s="940">
        <v>2.82</v>
      </c>
      <c r="H942" s="942">
        <v>809.63891999999998</v>
      </c>
      <c r="I942" s="943"/>
      <c r="K942" s="1112"/>
      <c r="L942" s="1112"/>
    </row>
    <row r="943" spans="1:12" s="944" customFormat="1" ht="42">
      <c r="A943" s="940" t="s">
        <v>3603</v>
      </c>
      <c r="B943" s="940" t="s">
        <v>3604</v>
      </c>
      <c r="C943" s="940" t="s">
        <v>3605</v>
      </c>
      <c r="D943" s="941">
        <v>46001</v>
      </c>
      <c r="E943" s="940" t="s">
        <v>3606</v>
      </c>
      <c r="F943" s="945">
        <v>278.32600000000002</v>
      </c>
      <c r="G943" s="940">
        <v>4.9139999999999997</v>
      </c>
      <c r="H943" s="942">
        <v>1367.6939640000001</v>
      </c>
      <c r="I943" s="943"/>
      <c r="K943" s="1112"/>
      <c r="L943" s="1112"/>
    </row>
    <row r="944" spans="1:12" s="944" customFormat="1" ht="42">
      <c r="A944" s="940" t="s">
        <v>3603</v>
      </c>
      <c r="B944" s="940" t="s">
        <v>3604</v>
      </c>
      <c r="C944" s="940" t="s">
        <v>3607</v>
      </c>
      <c r="D944" s="941">
        <v>46007</v>
      </c>
      <c r="E944" s="940" t="s">
        <v>3608</v>
      </c>
      <c r="F944" s="945">
        <v>278.32600000000002</v>
      </c>
      <c r="G944" s="940">
        <v>2.4569999999999999</v>
      </c>
      <c r="H944" s="942">
        <v>683.84698200000003</v>
      </c>
      <c r="I944" s="943"/>
      <c r="K944" s="1112"/>
      <c r="L944" s="1112"/>
    </row>
    <row r="945" spans="1:12" s="944" customFormat="1" ht="42">
      <c r="A945" s="940" t="s">
        <v>3603</v>
      </c>
      <c r="B945" s="940" t="s">
        <v>3604</v>
      </c>
      <c r="C945" s="940" t="s">
        <v>3609</v>
      </c>
      <c r="D945" s="941">
        <v>46013</v>
      </c>
      <c r="E945" s="940" t="s">
        <v>3610</v>
      </c>
      <c r="F945" s="945">
        <v>278.32600000000002</v>
      </c>
      <c r="G945" s="940">
        <v>29.484000000000002</v>
      </c>
      <c r="H945" s="942">
        <v>8206.1637840000003</v>
      </c>
      <c r="I945" s="943"/>
      <c r="K945" s="1112"/>
      <c r="L945" s="1112"/>
    </row>
    <row r="946" spans="1:12" s="944" customFormat="1" ht="42">
      <c r="A946" s="940" t="s">
        <v>3603</v>
      </c>
      <c r="B946" s="940" t="s">
        <v>3604</v>
      </c>
      <c r="C946" s="940" t="s">
        <v>3611</v>
      </c>
      <c r="D946" s="941">
        <v>46029</v>
      </c>
      <c r="E946" s="940" t="s">
        <v>3612</v>
      </c>
      <c r="F946" s="945">
        <v>278.32600000000002</v>
      </c>
      <c r="G946" s="940">
        <v>2.4300000000000002</v>
      </c>
      <c r="H946" s="942">
        <v>676.33218000000011</v>
      </c>
      <c r="I946" s="943"/>
      <c r="K946" s="1112"/>
      <c r="L946" s="1112"/>
    </row>
    <row r="947" spans="1:12" s="944" customFormat="1" ht="42">
      <c r="A947" s="940" t="s">
        <v>3603</v>
      </c>
      <c r="B947" s="940" t="s">
        <v>3604</v>
      </c>
      <c r="C947" s="940" t="s">
        <v>3613</v>
      </c>
      <c r="D947" s="941">
        <v>46114</v>
      </c>
      <c r="E947" s="940" t="s">
        <v>3614</v>
      </c>
      <c r="F947" s="945">
        <v>278.32600000000002</v>
      </c>
      <c r="G947" s="940">
        <v>7.74</v>
      </c>
      <c r="H947" s="942">
        <v>2154.2432400000002</v>
      </c>
      <c r="I947" s="943"/>
      <c r="K947" s="1112"/>
      <c r="L947" s="1112"/>
    </row>
    <row r="948" spans="1:12" s="944" customFormat="1" ht="42">
      <c r="A948" s="940" t="s">
        <v>3603</v>
      </c>
      <c r="B948" s="940" t="s">
        <v>3604</v>
      </c>
      <c r="C948" s="940" t="s">
        <v>3615</v>
      </c>
      <c r="D948" s="941">
        <v>46114</v>
      </c>
      <c r="E948" s="940" t="s">
        <v>3616</v>
      </c>
      <c r="F948" s="945">
        <v>278.32600000000002</v>
      </c>
      <c r="G948" s="940">
        <v>2.58</v>
      </c>
      <c r="H948" s="942">
        <v>718.08108000000004</v>
      </c>
      <c r="I948" s="943"/>
      <c r="K948" s="1112"/>
      <c r="L948" s="1112"/>
    </row>
    <row r="949" spans="1:12" s="944" customFormat="1" ht="42">
      <c r="A949" s="940" t="s">
        <v>3603</v>
      </c>
      <c r="B949" s="940" t="s">
        <v>3604</v>
      </c>
      <c r="C949" s="940" t="s">
        <v>3617</v>
      </c>
      <c r="D949" s="941">
        <v>46117</v>
      </c>
      <c r="E949" s="940" t="s">
        <v>3618</v>
      </c>
      <c r="F949" s="945">
        <v>278.32600000000002</v>
      </c>
      <c r="G949" s="940">
        <v>30.97</v>
      </c>
      <c r="H949" s="942">
        <v>8619.7562200000011</v>
      </c>
      <c r="I949" s="943"/>
      <c r="K949" s="1112"/>
      <c r="L949" s="1112"/>
    </row>
    <row r="950" spans="1:12" s="944" customFormat="1" ht="42">
      <c r="A950" s="940" t="s">
        <v>3603</v>
      </c>
      <c r="B950" s="940" t="s">
        <v>3604</v>
      </c>
      <c r="C950" s="940" t="s">
        <v>3619</v>
      </c>
      <c r="D950" s="941">
        <v>46131</v>
      </c>
      <c r="E950" s="940" t="s">
        <v>3620</v>
      </c>
      <c r="F950" s="945">
        <v>278.32600000000002</v>
      </c>
      <c r="G950" s="940">
        <v>4.7</v>
      </c>
      <c r="H950" s="942">
        <v>1308.1322000000002</v>
      </c>
      <c r="I950" s="943"/>
      <c r="K950" s="1112"/>
      <c r="L950" s="1112"/>
    </row>
    <row r="951" spans="1:12" s="944" customFormat="1" ht="42">
      <c r="A951" s="940" t="s">
        <v>3603</v>
      </c>
      <c r="B951" s="940" t="s">
        <v>3604</v>
      </c>
      <c r="C951" s="940" t="s">
        <v>3621</v>
      </c>
      <c r="D951" s="941">
        <v>46131</v>
      </c>
      <c r="E951" s="940" t="s">
        <v>3622</v>
      </c>
      <c r="F951" s="945">
        <v>278.32600000000002</v>
      </c>
      <c r="G951" s="940">
        <v>1.57</v>
      </c>
      <c r="H951" s="942">
        <v>436.97182000000004</v>
      </c>
      <c r="I951" s="943"/>
      <c r="K951" s="1112"/>
      <c r="L951" s="1112"/>
    </row>
    <row r="952" spans="1:12" s="944" customFormat="1" ht="42">
      <c r="A952" s="940" t="s">
        <v>3603</v>
      </c>
      <c r="B952" s="940" t="s">
        <v>3604</v>
      </c>
      <c r="C952" s="940" t="s">
        <v>3623</v>
      </c>
      <c r="D952" s="941">
        <v>46147</v>
      </c>
      <c r="E952" s="940" t="s">
        <v>3624</v>
      </c>
      <c r="F952" s="945">
        <v>278.32600000000002</v>
      </c>
      <c r="G952" s="940">
        <v>18.79</v>
      </c>
      <c r="H952" s="942">
        <v>5229.7455399999999</v>
      </c>
      <c r="I952" s="943"/>
      <c r="K952" s="1112"/>
      <c r="L952" s="1112"/>
    </row>
    <row r="953" spans="1:12" s="944" customFormat="1" ht="42">
      <c r="A953" s="940" t="s">
        <v>3603</v>
      </c>
      <c r="B953" s="940" t="s">
        <v>3604</v>
      </c>
      <c r="C953" s="940" t="s">
        <v>3625</v>
      </c>
      <c r="D953" s="941">
        <v>46155</v>
      </c>
      <c r="E953" s="940" t="s">
        <v>3626</v>
      </c>
      <c r="F953" s="945">
        <v>278.32600000000002</v>
      </c>
      <c r="G953" s="940">
        <v>4.95</v>
      </c>
      <c r="H953" s="942">
        <v>1377.7137000000002</v>
      </c>
      <c r="I953" s="943"/>
      <c r="K953" s="1112"/>
      <c r="L953" s="1112"/>
    </row>
    <row r="954" spans="1:12" s="944" customFormat="1" ht="42">
      <c r="A954" s="940" t="s">
        <v>3603</v>
      </c>
      <c r="B954" s="940" t="s">
        <v>3604</v>
      </c>
      <c r="C954" s="940" t="s">
        <v>3627</v>
      </c>
      <c r="D954" s="941">
        <v>46155</v>
      </c>
      <c r="E954" s="940" t="s">
        <v>3628</v>
      </c>
      <c r="F954" s="945">
        <v>278.32600000000002</v>
      </c>
      <c r="G954" s="940">
        <v>1.56</v>
      </c>
      <c r="H954" s="942">
        <v>434.18856000000005</v>
      </c>
      <c r="I954" s="943"/>
      <c r="K954" s="1112"/>
      <c r="L954" s="1112"/>
    </row>
    <row r="955" spans="1:12" s="944" customFormat="1" ht="42">
      <c r="A955" s="940" t="s">
        <v>3603</v>
      </c>
      <c r="B955" s="940" t="s">
        <v>3604</v>
      </c>
      <c r="C955" s="940" t="s">
        <v>3629</v>
      </c>
      <c r="D955" s="941">
        <v>46162</v>
      </c>
      <c r="E955" s="940" t="s">
        <v>3630</v>
      </c>
      <c r="F955" s="945">
        <v>278.32600000000002</v>
      </c>
      <c r="G955" s="940">
        <v>1.65</v>
      </c>
      <c r="H955" s="942">
        <v>459.23790000000002</v>
      </c>
      <c r="I955" s="943"/>
      <c r="K955" s="1112"/>
      <c r="L955" s="1112"/>
    </row>
    <row r="956" spans="1:12" s="944" customFormat="1" ht="105">
      <c r="A956" s="940" t="s">
        <v>3603</v>
      </c>
      <c r="B956" s="940" t="s">
        <v>3604</v>
      </c>
      <c r="C956" s="940" t="s">
        <v>3524</v>
      </c>
      <c r="D956" s="941">
        <v>46274</v>
      </c>
      <c r="E956" s="940" t="s">
        <v>3631</v>
      </c>
      <c r="F956" s="945">
        <v>278.32600000000002</v>
      </c>
      <c r="G956" s="940">
        <v>2.46</v>
      </c>
      <c r="H956" s="942">
        <v>684.68196</v>
      </c>
      <c r="I956" s="943"/>
      <c r="K956" s="1112"/>
      <c r="L956" s="1112"/>
    </row>
    <row r="957" spans="1:12" s="944" customFormat="1" ht="252">
      <c r="A957" s="940" t="s">
        <v>3603</v>
      </c>
      <c r="B957" s="940" t="s">
        <v>3604</v>
      </c>
      <c r="C957" s="940" t="s">
        <v>3526</v>
      </c>
      <c r="D957" s="941">
        <v>46277</v>
      </c>
      <c r="E957" s="940" t="s">
        <v>3632</v>
      </c>
      <c r="F957" s="945">
        <v>278.32600000000002</v>
      </c>
      <c r="G957" s="940">
        <v>2.46</v>
      </c>
      <c r="H957" s="942">
        <v>684.68196</v>
      </c>
      <c r="I957" s="943"/>
      <c r="K957" s="1112"/>
      <c r="L957" s="1112"/>
    </row>
    <row r="958" spans="1:12" s="944" customFormat="1" ht="42">
      <c r="A958" s="940" t="s">
        <v>3633</v>
      </c>
      <c r="B958" s="940" t="s">
        <v>3634</v>
      </c>
      <c r="C958" s="940" t="s">
        <v>3605</v>
      </c>
      <c r="D958" s="941">
        <v>46001</v>
      </c>
      <c r="E958" s="940" t="s">
        <v>3635</v>
      </c>
      <c r="F958" s="945">
        <v>338.03</v>
      </c>
      <c r="G958" s="940">
        <v>5.4649999999999999</v>
      </c>
      <c r="H958" s="942">
        <v>1847.3339499999997</v>
      </c>
      <c r="I958" s="943"/>
      <c r="K958" s="1112"/>
      <c r="L958" s="1112"/>
    </row>
    <row r="959" spans="1:12" s="944" customFormat="1" ht="42">
      <c r="A959" s="940" t="s">
        <v>3633</v>
      </c>
      <c r="B959" s="940" t="s">
        <v>3634</v>
      </c>
      <c r="C959" s="940" t="s">
        <v>3607</v>
      </c>
      <c r="D959" s="941">
        <v>46007</v>
      </c>
      <c r="E959" s="940" t="s">
        <v>3636</v>
      </c>
      <c r="F959" s="945">
        <v>338.03</v>
      </c>
      <c r="G959" s="940">
        <v>2.7330000000000001</v>
      </c>
      <c r="H959" s="942">
        <v>923.83598999999992</v>
      </c>
      <c r="I959" s="943"/>
      <c r="K959" s="1112"/>
      <c r="L959" s="1112"/>
    </row>
    <row r="960" spans="1:12" s="944" customFormat="1" ht="42">
      <c r="A960" s="940" t="s">
        <v>3633</v>
      </c>
      <c r="B960" s="940" t="s">
        <v>3634</v>
      </c>
      <c r="C960" s="940" t="s">
        <v>3637</v>
      </c>
      <c r="D960" s="941">
        <v>46001</v>
      </c>
      <c r="E960" s="940" t="s">
        <v>3638</v>
      </c>
      <c r="F960" s="945">
        <v>338.03</v>
      </c>
      <c r="G960" s="940">
        <v>7.843</v>
      </c>
      <c r="H960" s="942">
        <v>2651.1692899999998</v>
      </c>
      <c r="I960" s="943"/>
      <c r="K960" s="1112"/>
      <c r="L960" s="1112"/>
    </row>
    <row r="961" spans="1:12" s="944" customFormat="1" ht="42">
      <c r="A961" s="940" t="s">
        <v>3633</v>
      </c>
      <c r="B961" s="940" t="s">
        <v>3634</v>
      </c>
      <c r="C961" s="940" t="s">
        <v>3639</v>
      </c>
      <c r="D961" s="941">
        <v>46013</v>
      </c>
      <c r="E961" s="940" t="s">
        <v>3640</v>
      </c>
      <c r="F961" s="945">
        <v>338.03</v>
      </c>
      <c r="G961" s="940">
        <v>2.62</v>
      </c>
      <c r="H961" s="942">
        <v>885.6386</v>
      </c>
      <c r="I961" s="943"/>
      <c r="K961" s="1112"/>
      <c r="L961" s="1112"/>
    </row>
    <row r="962" spans="1:12" s="944" customFormat="1" ht="42">
      <c r="A962" s="940" t="s">
        <v>3633</v>
      </c>
      <c r="B962" s="940" t="s">
        <v>3634</v>
      </c>
      <c r="C962" s="940" t="s">
        <v>3609</v>
      </c>
      <c r="D962" s="941">
        <v>46013</v>
      </c>
      <c r="E962" s="940" t="s">
        <v>3641</v>
      </c>
      <c r="F962" s="945">
        <v>338.03</v>
      </c>
      <c r="G962" s="940">
        <v>32.79</v>
      </c>
      <c r="H962" s="942">
        <v>11084.003699999999</v>
      </c>
      <c r="I962" s="943"/>
      <c r="K962" s="1112"/>
      <c r="L962" s="1112"/>
    </row>
    <row r="963" spans="1:12" s="944" customFormat="1" ht="42">
      <c r="A963" s="940" t="s">
        <v>3633</v>
      </c>
      <c r="B963" s="940" t="s">
        <v>3634</v>
      </c>
      <c r="C963" s="940" t="s">
        <v>3642</v>
      </c>
      <c r="D963" s="941">
        <v>46013</v>
      </c>
      <c r="E963" s="940" t="s">
        <v>3643</v>
      </c>
      <c r="F963" s="945">
        <v>338.03</v>
      </c>
      <c r="G963" s="940">
        <v>31.38</v>
      </c>
      <c r="H963" s="942">
        <v>10607.381399999998</v>
      </c>
      <c r="I963" s="943"/>
      <c r="K963" s="1112"/>
      <c r="L963" s="1112"/>
    </row>
    <row r="964" spans="1:12" s="944" customFormat="1" ht="42">
      <c r="A964" s="940" t="s">
        <v>3633</v>
      </c>
      <c r="B964" s="940" t="s">
        <v>3634</v>
      </c>
      <c r="C964" s="940" t="s">
        <v>3644</v>
      </c>
      <c r="D964" s="941">
        <v>46013</v>
      </c>
      <c r="E964" s="940" t="s">
        <v>3645</v>
      </c>
      <c r="F964" s="945">
        <v>338.03</v>
      </c>
      <c r="G964" s="940">
        <v>10.73</v>
      </c>
      <c r="H964" s="942">
        <v>3627.0618999999997</v>
      </c>
      <c r="I964" s="943"/>
      <c r="K964" s="1112"/>
      <c r="L964" s="1112"/>
    </row>
    <row r="965" spans="1:12" s="944" customFormat="1" ht="42">
      <c r="A965" s="940" t="s">
        <v>3633</v>
      </c>
      <c r="B965" s="940" t="s">
        <v>3634</v>
      </c>
      <c r="C965" s="940" t="s">
        <v>3646</v>
      </c>
      <c r="D965" s="941">
        <v>46012</v>
      </c>
      <c r="E965" s="940" t="s">
        <v>3647</v>
      </c>
      <c r="F965" s="945">
        <v>338.03</v>
      </c>
      <c r="G965" s="940">
        <v>3.58</v>
      </c>
      <c r="H965" s="942">
        <v>1210.1473999999998</v>
      </c>
      <c r="I965" s="943"/>
      <c r="K965" s="1112"/>
      <c r="L965" s="1112"/>
    </row>
    <row r="966" spans="1:12" s="944" customFormat="1" ht="42">
      <c r="A966" s="940" t="s">
        <v>3633</v>
      </c>
      <c r="B966" s="940" t="s">
        <v>3634</v>
      </c>
      <c r="C966" s="940" t="s">
        <v>3648</v>
      </c>
      <c r="D966" s="941">
        <v>46012</v>
      </c>
      <c r="E966" s="940" t="s">
        <v>3649</v>
      </c>
      <c r="F966" s="945">
        <v>338.03</v>
      </c>
      <c r="G966" s="940">
        <v>42.9</v>
      </c>
      <c r="H966" s="942">
        <v>14501.486999999999</v>
      </c>
      <c r="I966" s="943"/>
      <c r="K966" s="1112"/>
      <c r="L966" s="1112"/>
    </row>
    <row r="967" spans="1:12" s="944" customFormat="1" ht="42">
      <c r="A967" s="940" t="s">
        <v>3633</v>
      </c>
      <c r="B967" s="940" t="s">
        <v>3634</v>
      </c>
      <c r="C967" s="940" t="s">
        <v>3650</v>
      </c>
      <c r="D967" s="941">
        <v>46012</v>
      </c>
      <c r="E967" s="940" t="s">
        <v>3651</v>
      </c>
      <c r="F967" s="945">
        <v>338.03</v>
      </c>
      <c r="G967" s="940">
        <v>10.89</v>
      </c>
      <c r="H967" s="942">
        <v>3681.1466999999998</v>
      </c>
      <c r="I967" s="943"/>
      <c r="K967" s="1112"/>
      <c r="L967" s="1112"/>
    </row>
    <row r="968" spans="1:12" s="944" customFormat="1" ht="42">
      <c r="A968" s="940" t="s">
        <v>3633</v>
      </c>
      <c r="B968" s="940" t="s">
        <v>3634</v>
      </c>
      <c r="C968" s="940" t="s">
        <v>3652</v>
      </c>
      <c r="D968" s="941">
        <v>46013</v>
      </c>
      <c r="E968" s="940" t="s">
        <v>3653</v>
      </c>
      <c r="F968" s="945">
        <v>338.03</v>
      </c>
      <c r="G968" s="940">
        <v>3.63</v>
      </c>
      <c r="H968" s="942">
        <v>1227.0488999999998</v>
      </c>
      <c r="I968" s="943"/>
      <c r="K968" s="1112"/>
      <c r="L968" s="1112"/>
    </row>
    <row r="969" spans="1:12" s="944" customFormat="1" ht="42">
      <c r="A969" s="940" t="s">
        <v>3633</v>
      </c>
      <c r="B969" s="940" t="s">
        <v>3634</v>
      </c>
      <c r="C969" s="940" t="s">
        <v>3654</v>
      </c>
      <c r="D969" s="941">
        <v>46014</v>
      </c>
      <c r="E969" s="940" t="s">
        <v>3655</v>
      </c>
      <c r="F969" s="945">
        <v>338.03</v>
      </c>
      <c r="G969" s="940">
        <v>11.1</v>
      </c>
      <c r="H969" s="942">
        <v>3752.1329999999994</v>
      </c>
      <c r="I969" s="943"/>
      <c r="K969" s="1112"/>
      <c r="L969" s="1112"/>
    </row>
    <row r="970" spans="1:12" s="944" customFormat="1" ht="42">
      <c r="A970" s="940" t="s">
        <v>3633</v>
      </c>
      <c r="B970" s="940" t="s">
        <v>3634</v>
      </c>
      <c r="C970" s="940" t="s">
        <v>3656</v>
      </c>
      <c r="D970" s="941">
        <v>46014</v>
      </c>
      <c r="E970" s="940" t="s">
        <v>3657</v>
      </c>
      <c r="F970" s="945">
        <v>338.03</v>
      </c>
      <c r="G970" s="940">
        <v>3.7</v>
      </c>
      <c r="H970" s="942">
        <v>1250.711</v>
      </c>
      <c r="I970" s="943"/>
      <c r="K970" s="1112"/>
      <c r="L970" s="1112"/>
    </row>
    <row r="971" spans="1:12" s="944" customFormat="1" ht="42">
      <c r="A971" s="940" t="s">
        <v>3633</v>
      </c>
      <c r="B971" s="940" t="s">
        <v>3634</v>
      </c>
      <c r="C971" s="940" t="s">
        <v>3658</v>
      </c>
      <c r="D971" s="941">
        <v>46014</v>
      </c>
      <c r="E971" s="940" t="s">
        <v>3659</v>
      </c>
      <c r="F971" s="945">
        <v>338.03</v>
      </c>
      <c r="G971" s="940">
        <v>43.54</v>
      </c>
      <c r="H971" s="942">
        <v>14717.826199999998</v>
      </c>
      <c r="I971" s="943"/>
      <c r="K971" s="1112"/>
      <c r="L971" s="1112"/>
    </row>
    <row r="972" spans="1:12" s="944" customFormat="1" ht="42">
      <c r="A972" s="940" t="s">
        <v>3633</v>
      </c>
      <c r="B972" s="940" t="s">
        <v>3634</v>
      </c>
      <c r="C972" s="940" t="s">
        <v>3660</v>
      </c>
      <c r="D972" s="941">
        <v>46014</v>
      </c>
      <c r="E972" s="940" t="s">
        <v>3661</v>
      </c>
      <c r="F972" s="945">
        <v>338.03</v>
      </c>
      <c r="G972" s="940">
        <v>8.75</v>
      </c>
      <c r="H972" s="942">
        <v>2957.7624999999998</v>
      </c>
      <c r="I972" s="943"/>
      <c r="K972" s="1112"/>
      <c r="L972" s="1112"/>
    </row>
    <row r="973" spans="1:12" s="944" customFormat="1" ht="42">
      <c r="A973" s="940" t="s">
        <v>3633</v>
      </c>
      <c r="B973" s="940" t="s">
        <v>3634</v>
      </c>
      <c r="C973" s="940" t="s">
        <v>3662</v>
      </c>
      <c r="D973" s="941">
        <v>46015</v>
      </c>
      <c r="E973" s="940" t="s">
        <v>3661</v>
      </c>
      <c r="F973" s="945">
        <v>338.03</v>
      </c>
      <c r="G973" s="940">
        <v>2.92</v>
      </c>
      <c r="H973" s="942">
        <v>987.04759999999987</v>
      </c>
      <c r="I973" s="943"/>
      <c r="K973" s="1112"/>
      <c r="L973" s="1112"/>
    </row>
    <row r="974" spans="1:12" s="944" customFormat="1" ht="42">
      <c r="A974" s="940" t="s">
        <v>3633</v>
      </c>
      <c r="B974" s="940" t="s">
        <v>3634</v>
      </c>
      <c r="C974" s="940" t="s">
        <v>3663</v>
      </c>
      <c r="D974" s="941">
        <v>46026</v>
      </c>
      <c r="E974" s="940" t="s">
        <v>3664</v>
      </c>
      <c r="F974" s="945">
        <v>338.03</v>
      </c>
      <c r="G974" s="940">
        <v>34.99</v>
      </c>
      <c r="H974" s="942">
        <v>11827.6697</v>
      </c>
      <c r="I974" s="943"/>
      <c r="K974" s="1112"/>
      <c r="L974" s="1112"/>
    </row>
    <row r="975" spans="1:12" s="944" customFormat="1" ht="42">
      <c r="A975" s="940" t="s">
        <v>3633</v>
      </c>
      <c r="B975" s="940" t="s">
        <v>3634</v>
      </c>
      <c r="C975" s="940" t="s">
        <v>3665</v>
      </c>
      <c r="D975" s="941">
        <v>46028</v>
      </c>
      <c r="E975" s="940" t="s">
        <v>3666</v>
      </c>
      <c r="F975" s="945">
        <v>338.03</v>
      </c>
      <c r="G975" s="940">
        <v>2.92</v>
      </c>
      <c r="H975" s="942">
        <v>987.04759999999987</v>
      </c>
      <c r="I975" s="943"/>
      <c r="K975" s="1112"/>
      <c r="L975" s="1112"/>
    </row>
    <row r="976" spans="1:12" s="944" customFormat="1" ht="42">
      <c r="A976" s="940" t="s">
        <v>3633</v>
      </c>
      <c r="B976" s="940" t="s">
        <v>3634</v>
      </c>
      <c r="C976" s="940" t="s">
        <v>3667</v>
      </c>
      <c r="D976" s="941">
        <v>46015</v>
      </c>
      <c r="E976" s="940" t="s">
        <v>3668</v>
      </c>
      <c r="F976" s="945">
        <v>338.03</v>
      </c>
      <c r="G976" s="940">
        <v>10.25</v>
      </c>
      <c r="H976" s="942">
        <v>3464.8074999999999</v>
      </c>
      <c r="I976" s="943"/>
      <c r="K976" s="1112"/>
      <c r="L976" s="1112"/>
    </row>
    <row r="977" spans="1:12" s="944" customFormat="1" ht="42">
      <c r="A977" s="940" t="s">
        <v>3633</v>
      </c>
      <c r="B977" s="940" t="s">
        <v>3634</v>
      </c>
      <c r="C977" s="940" t="s">
        <v>3669</v>
      </c>
      <c r="D977" s="941">
        <v>46015</v>
      </c>
      <c r="E977" s="940" t="s">
        <v>3670</v>
      </c>
      <c r="F977" s="945">
        <v>338.03</v>
      </c>
      <c r="G977" s="940">
        <v>3.42</v>
      </c>
      <c r="H977" s="942">
        <v>1156.0626</v>
      </c>
      <c r="I977" s="943"/>
      <c r="K977" s="1112"/>
      <c r="L977" s="1112"/>
    </row>
    <row r="978" spans="1:12" s="944" customFormat="1" ht="42">
      <c r="A978" s="940" t="s">
        <v>3633</v>
      </c>
      <c r="B978" s="940" t="s">
        <v>3634</v>
      </c>
      <c r="C978" s="940" t="s">
        <v>3671</v>
      </c>
      <c r="D978" s="941">
        <v>46026</v>
      </c>
      <c r="E978" s="940" t="s">
        <v>3672</v>
      </c>
      <c r="F978" s="945">
        <v>338.03</v>
      </c>
      <c r="G978" s="940">
        <v>44.41</v>
      </c>
      <c r="H978" s="942">
        <v>15011.912299999998</v>
      </c>
      <c r="I978" s="943"/>
      <c r="K978" s="1112"/>
      <c r="L978" s="1112"/>
    </row>
    <row r="979" spans="1:12" s="944" customFormat="1" ht="42">
      <c r="A979" s="940" t="s">
        <v>3633</v>
      </c>
      <c r="B979" s="940" t="s">
        <v>3634</v>
      </c>
      <c r="C979" s="940" t="s">
        <v>3673</v>
      </c>
      <c r="D979" s="941">
        <v>46026</v>
      </c>
      <c r="E979" s="940" t="s">
        <v>3674</v>
      </c>
      <c r="F979" s="945">
        <v>338.03</v>
      </c>
      <c r="G979" s="940">
        <v>3.7</v>
      </c>
      <c r="H979" s="942">
        <v>1250.711</v>
      </c>
      <c r="I979" s="943"/>
      <c r="K979" s="1112"/>
      <c r="L979" s="1112"/>
    </row>
    <row r="980" spans="1:12" s="944" customFormat="1" ht="42">
      <c r="A980" s="940" t="s">
        <v>3633</v>
      </c>
      <c r="B980" s="940" t="s">
        <v>3634</v>
      </c>
      <c r="C980" s="940" t="s">
        <v>3675</v>
      </c>
      <c r="D980" s="941">
        <v>46026</v>
      </c>
      <c r="E980" s="940" t="s">
        <v>3676</v>
      </c>
      <c r="F980" s="945">
        <v>338.03</v>
      </c>
      <c r="G980" s="940">
        <v>41.01</v>
      </c>
      <c r="H980" s="942">
        <v>13862.610299999998</v>
      </c>
      <c r="I980" s="943"/>
      <c r="K980" s="1112"/>
      <c r="L980" s="1112"/>
    </row>
    <row r="981" spans="1:12" s="944" customFormat="1" ht="42">
      <c r="A981" s="940" t="s">
        <v>3633</v>
      </c>
      <c r="B981" s="940" t="s">
        <v>3634</v>
      </c>
      <c r="C981" s="940" t="s">
        <v>3677</v>
      </c>
      <c r="D981" s="941">
        <v>46028</v>
      </c>
      <c r="E981" s="940" t="s">
        <v>3678</v>
      </c>
      <c r="F981" s="945">
        <v>338.03</v>
      </c>
      <c r="G981" s="940">
        <v>3.42</v>
      </c>
      <c r="H981" s="942">
        <v>1156.0626</v>
      </c>
      <c r="I981" s="943"/>
      <c r="K981" s="1112"/>
      <c r="L981" s="1112"/>
    </row>
    <row r="982" spans="1:12" s="944" customFormat="1" ht="42">
      <c r="A982" s="940" t="s">
        <v>3633</v>
      </c>
      <c r="B982" s="940" t="s">
        <v>3634</v>
      </c>
      <c r="C982" s="940" t="s">
        <v>3679</v>
      </c>
      <c r="D982" s="941">
        <v>46029</v>
      </c>
      <c r="E982" s="940" t="s">
        <v>3680</v>
      </c>
      <c r="F982" s="945">
        <v>338.03</v>
      </c>
      <c r="G982" s="940">
        <v>3.58</v>
      </c>
      <c r="H982" s="942">
        <v>1210.1473999999998</v>
      </c>
      <c r="I982" s="943"/>
      <c r="K982" s="1112"/>
      <c r="L982" s="1112"/>
    </row>
    <row r="983" spans="1:12" s="944" customFormat="1" ht="42">
      <c r="A983" s="940" t="s">
        <v>3633</v>
      </c>
      <c r="B983" s="940" t="s">
        <v>3634</v>
      </c>
      <c r="C983" s="940" t="s">
        <v>3681</v>
      </c>
      <c r="D983" s="941">
        <v>46030</v>
      </c>
      <c r="E983" s="940" t="s">
        <v>3682</v>
      </c>
      <c r="F983" s="945">
        <v>338.03</v>
      </c>
      <c r="G983" s="940">
        <v>3.63</v>
      </c>
      <c r="H983" s="942">
        <v>1227.0488999999998</v>
      </c>
      <c r="I983" s="943"/>
      <c r="K983" s="1112"/>
      <c r="L983" s="1112"/>
    </row>
    <row r="984" spans="1:12" s="944" customFormat="1" ht="63">
      <c r="A984" s="940" t="s">
        <v>3633</v>
      </c>
      <c r="B984" s="940" t="s">
        <v>3634</v>
      </c>
      <c r="C984" s="940" t="s">
        <v>3683</v>
      </c>
      <c r="D984" s="941">
        <v>46036</v>
      </c>
      <c r="E984" s="940" t="s">
        <v>3684</v>
      </c>
      <c r="F984" s="945">
        <v>338.03</v>
      </c>
      <c r="G984" s="940">
        <v>3.61</v>
      </c>
      <c r="H984" s="942">
        <v>1220.2882999999999</v>
      </c>
      <c r="I984" s="943"/>
      <c r="K984" s="1112"/>
      <c r="L984" s="1112"/>
    </row>
    <row r="985" spans="1:12" s="944" customFormat="1" ht="42">
      <c r="A985" s="940" t="s">
        <v>3633</v>
      </c>
      <c r="B985" s="940" t="s">
        <v>3634</v>
      </c>
      <c r="C985" s="940" t="s">
        <v>3685</v>
      </c>
      <c r="D985" s="941">
        <v>46036</v>
      </c>
      <c r="E985" s="940" t="s">
        <v>3686</v>
      </c>
      <c r="F985" s="945">
        <v>338.03</v>
      </c>
      <c r="G985" s="940">
        <v>2.73</v>
      </c>
      <c r="H985" s="942">
        <v>922.82189999999991</v>
      </c>
      <c r="I985" s="943"/>
      <c r="K985" s="1112"/>
      <c r="L985" s="1112"/>
    </row>
    <row r="986" spans="1:12" s="944" customFormat="1" ht="42">
      <c r="A986" s="940" t="s">
        <v>3633</v>
      </c>
      <c r="B986" s="940" t="s">
        <v>3634</v>
      </c>
      <c r="C986" s="940" t="s">
        <v>3687</v>
      </c>
      <c r="D986" s="941">
        <v>46041</v>
      </c>
      <c r="E986" s="940" t="s">
        <v>3688</v>
      </c>
      <c r="F986" s="945">
        <v>338.03</v>
      </c>
      <c r="G986" s="940">
        <v>2.65</v>
      </c>
      <c r="H986" s="942">
        <v>895.77949999999987</v>
      </c>
      <c r="I986" s="943"/>
      <c r="K986" s="1112"/>
      <c r="L986" s="1112"/>
    </row>
    <row r="987" spans="1:12" s="944" customFormat="1" ht="42">
      <c r="A987" s="940" t="s">
        <v>3633</v>
      </c>
      <c r="B987" s="940" t="s">
        <v>3634</v>
      </c>
      <c r="C987" s="940" t="s">
        <v>3689</v>
      </c>
      <c r="D987" s="941">
        <v>46051</v>
      </c>
      <c r="E987" s="940" t="s">
        <v>3690</v>
      </c>
      <c r="F987" s="945">
        <v>338.03</v>
      </c>
      <c r="G987" s="940">
        <v>6.18</v>
      </c>
      <c r="H987" s="942">
        <v>2089.0253999999995</v>
      </c>
      <c r="I987" s="943"/>
      <c r="K987" s="1112"/>
      <c r="L987" s="1112"/>
    </row>
    <row r="988" spans="1:12" s="944" customFormat="1" ht="42">
      <c r="A988" s="940" t="s">
        <v>3633</v>
      </c>
      <c r="B988" s="940" t="s">
        <v>3634</v>
      </c>
      <c r="C988" s="940" t="s">
        <v>3691</v>
      </c>
      <c r="D988" s="941">
        <v>46053</v>
      </c>
      <c r="E988" s="940" t="s">
        <v>3692</v>
      </c>
      <c r="F988" s="945">
        <v>338.03</v>
      </c>
      <c r="G988" s="940">
        <v>2.06</v>
      </c>
      <c r="H988" s="942">
        <v>696.34179999999992</v>
      </c>
      <c r="I988" s="943"/>
      <c r="K988" s="1112"/>
      <c r="L988" s="1112"/>
    </row>
    <row r="989" spans="1:12" s="944" customFormat="1" ht="63">
      <c r="A989" s="940" t="s">
        <v>3633</v>
      </c>
      <c r="B989" s="940" t="s">
        <v>3634</v>
      </c>
      <c r="C989" s="940" t="s">
        <v>3693</v>
      </c>
      <c r="D989" s="941">
        <v>46053</v>
      </c>
      <c r="E989" s="940" t="s">
        <v>3694</v>
      </c>
      <c r="F989" s="945">
        <v>338.03</v>
      </c>
      <c r="G989" s="940">
        <v>3.21</v>
      </c>
      <c r="H989" s="942">
        <v>1085.0762999999999</v>
      </c>
      <c r="I989" s="943"/>
      <c r="K989" s="1112"/>
      <c r="L989" s="1112"/>
    </row>
    <row r="990" spans="1:12" s="944" customFormat="1" ht="42">
      <c r="A990" s="940" t="s">
        <v>3633</v>
      </c>
      <c r="B990" s="940" t="s">
        <v>3634</v>
      </c>
      <c r="C990" s="940" t="s">
        <v>3695</v>
      </c>
      <c r="D990" s="941">
        <v>46056</v>
      </c>
      <c r="E990" s="940" t="s">
        <v>3696</v>
      </c>
      <c r="F990" s="945">
        <v>338.03</v>
      </c>
      <c r="G990" s="940">
        <v>24.71</v>
      </c>
      <c r="H990" s="942">
        <v>8352.7212999999992</v>
      </c>
      <c r="I990" s="943"/>
      <c r="K990" s="1112"/>
      <c r="L990" s="1112"/>
    </row>
    <row r="991" spans="1:12" s="944" customFormat="1" ht="42">
      <c r="A991" s="940" t="s">
        <v>3633</v>
      </c>
      <c r="B991" s="940" t="s">
        <v>3634</v>
      </c>
      <c r="C991" s="940" t="s">
        <v>3697</v>
      </c>
      <c r="D991" s="941">
        <v>46060</v>
      </c>
      <c r="E991" s="940" t="s">
        <v>3698</v>
      </c>
      <c r="F991" s="945">
        <v>338.03</v>
      </c>
      <c r="G991" s="940">
        <v>2.06</v>
      </c>
      <c r="H991" s="942">
        <v>696.34179999999992</v>
      </c>
      <c r="I991" s="943"/>
      <c r="K991" s="1112"/>
      <c r="L991" s="1112"/>
    </row>
    <row r="992" spans="1:12" s="944" customFormat="1" ht="42">
      <c r="A992" s="940" t="s">
        <v>3633</v>
      </c>
      <c r="B992" s="940" t="s">
        <v>3634</v>
      </c>
      <c r="C992" s="940" t="s">
        <v>3699</v>
      </c>
      <c r="D992" s="941">
        <v>46061</v>
      </c>
      <c r="E992" s="940" t="s">
        <v>3700</v>
      </c>
      <c r="F992" s="945">
        <v>338.03</v>
      </c>
      <c r="G992" s="940">
        <v>1.07</v>
      </c>
      <c r="H992" s="942">
        <v>361.69209999999998</v>
      </c>
      <c r="I992" s="943"/>
      <c r="K992" s="1112"/>
      <c r="L992" s="1112"/>
    </row>
    <row r="993" spans="1:12" s="944" customFormat="1" ht="42">
      <c r="A993" s="940" t="s">
        <v>3633</v>
      </c>
      <c r="B993" s="940" t="s">
        <v>3634</v>
      </c>
      <c r="C993" s="940" t="s">
        <v>3701</v>
      </c>
      <c r="D993" s="941">
        <v>46063</v>
      </c>
      <c r="E993" s="940" t="s">
        <v>3702</v>
      </c>
      <c r="F993" s="945">
        <v>338.03</v>
      </c>
      <c r="G993" s="940">
        <v>8.0299999999999994</v>
      </c>
      <c r="H993" s="942">
        <v>2714.3808999999997</v>
      </c>
      <c r="I993" s="943"/>
      <c r="K993" s="1112"/>
      <c r="L993" s="1112"/>
    </row>
    <row r="994" spans="1:12" s="944" customFormat="1" ht="42">
      <c r="A994" s="940" t="s">
        <v>3633</v>
      </c>
      <c r="B994" s="940" t="s">
        <v>3634</v>
      </c>
      <c r="C994" s="940" t="s">
        <v>3703</v>
      </c>
      <c r="D994" s="941">
        <v>46063</v>
      </c>
      <c r="E994" s="940" t="s">
        <v>3704</v>
      </c>
      <c r="F994" s="945">
        <v>338.03</v>
      </c>
      <c r="G994" s="940">
        <v>2.68</v>
      </c>
      <c r="H994" s="942">
        <v>905.92039999999997</v>
      </c>
      <c r="I994" s="943"/>
      <c r="K994" s="1112"/>
      <c r="L994" s="1112"/>
    </row>
    <row r="995" spans="1:12" s="944" customFormat="1" ht="42">
      <c r="A995" s="940" t="s">
        <v>3633</v>
      </c>
      <c r="B995" s="940" t="s">
        <v>3634</v>
      </c>
      <c r="C995" s="940" t="s">
        <v>3705</v>
      </c>
      <c r="D995" s="941">
        <v>46067</v>
      </c>
      <c r="E995" s="940" t="s">
        <v>3706</v>
      </c>
      <c r="F995" s="945">
        <v>338.03</v>
      </c>
      <c r="G995" s="940">
        <v>32.1</v>
      </c>
      <c r="H995" s="942">
        <v>10850.762999999999</v>
      </c>
      <c r="I995" s="943"/>
      <c r="K995" s="1112"/>
      <c r="L995" s="1112"/>
    </row>
    <row r="996" spans="1:12" s="944" customFormat="1" ht="42">
      <c r="A996" s="940" t="s">
        <v>3633</v>
      </c>
      <c r="B996" s="940" t="s">
        <v>3634</v>
      </c>
      <c r="C996" s="940" t="s">
        <v>3707</v>
      </c>
      <c r="D996" s="941">
        <v>46068</v>
      </c>
      <c r="E996" s="940" t="s">
        <v>3708</v>
      </c>
      <c r="F996" s="945">
        <v>338.03</v>
      </c>
      <c r="G996" s="940">
        <v>2.68</v>
      </c>
      <c r="H996" s="942">
        <v>905.92039999999997</v>
      </c>
      <c r="I996" s="943"/>
      <c r="K996" s="1112"/>
      <c r="L996" s="1112"/>
    </row>
    <row r="997" spans="1:12" s="944" customFormat="1" ht="42">
      <c r="A997" s="940" t="s">
        <v>3633</v>
      </c>
      <c r="B997" s="940" t="s">
        <v>3634</v>
      </c>
      <c r="C997" s="940" t="s">
        <v>3709</v>
      </c>
      <c r="D997" s="941">
        <v>46098</v>
      </c>
      <c r="E997" s="940" t="s">
        <v>3710</v>
      </c>
      <c r="F997" s="945">
        <v>338.03</v>
      </c>
      <c r="G997" s="940">
        <v>2.68</v>
      </c>
      <c r="H997" s="942">
        <v>905.92039999999997</v>
      </c>
      <c r="I997" s="943"/>
      <c r="K997" s="1112"/>
      <c r="L997" s="1112"/>
    </row>
    <row r="998" spans="1:12" s="944" customFormat="1" ht="42">
      <c r="A998" s="940" t="s">
        <v>3633</v>
      </c>
      <c r="B998" s="940" t="s">
        <v>3634</v>
      </c>
      <c r="C998" s="940" t="s">
        <v>3711</v>
      </c>
      <c r="D998" s="941">
        <v>46131</v>
      </c>
      <c r="E998" s="940" t="s">
        <v>3712</v>
      </c>
      <c r="F998" s="945">
        <v>338.03</v>
      </c>
      <c r="G998" s="940">
        <v>1.67</v>
      </c>
      <c r="H998" s="942">
        <v>564.51009999999997</v>
      </c>
      <c r="I998" s="943"/>
      <c r="K998" s="1112"/>
      <c r="L998" s="1112"/>
    </row>
    <row r="999" spans="1:12" s="944" customFormat="1" ht="42">
      <c r="A999" s="940" t="s">
        <v>3633</v>
      </c>
      <c r="B999" s="940" t="s">
        <v>3634</v>
      </c>
      <c r="C999" s="940" t="s">
        <v>3713</v>
      </c>
      <c r="D999" s="941">
        <v>46131</v>
      </c>
      <c r="E999" s="940" t="s">
        <v>3714</v>
      </c>
      <c r="F999" s="945">
        <v>338.03</v>
      </c>
      <c r="G999" s="940">
        <v>0.56000000000000005</v>
      </c>
      <c r="H999" s="942">
        <v>189.29679999999999</v>
      </c>
      <c r="I999" s="943"/>
      <c r="K999" s="1112"/>
      <c r="L999" s="1112"/>
    </row>
    <row r="1000" spans="1:12" s="944" customFormat="1" ht="42">
      <c r="A1000" s="940" t="s">
        <v>3633</v>
      </c>
      <c r="B1000" s="940" t="s">
        <v>3634</v>
      </c>
      <c r="C1000" s="940" t="s">
        <v>3715</v>
      </c>
      <c r="D1000" s="941">
        <v>46147</v>
      </c>
      <c r="E1000" s="940" t="s">
        <v>3716</v>
      </c>
      <c r="F1000" s="945">
        <v>338.03</v>
      </c>
      <c r="G1000" s="940">
        <v>6.67</v>
      </c>
      <c r="H1000" s="942">
        <v>2254.6600999999996</v>
      </c>
      <c r="I1000" s="943"/>
      <c r="K1000" s="1112"/>
      <c r="L1000" s="1112"/>
    </row>
    <row r="1001" spans="1:12" s="944" customFormat="1" ht="42">
      <c r="A1001" s="940" t="s">
        <v>3633</v>
      </c>
      <c r="B1001" s="940" t="s">
        <v>3634</v>
      </c>
      <c r="C1001" s="940" t="s">
        <v>3717</v>
      </c>
      <c r="D1001" s="941">
        <v>46155</v>
      </c>
      <c r="E1001" s="940" t="s">
        <v>3718</v>
      </c>
      <c r="F1001" s="945">
        <v>338.03</v>
      </c>
      <c r="G1001" s="940">
        <v>0.56000000000000005</v>
      </c>
      <c r="H1001" s="942">
        <v>189.29679999999999</v>
      </c>
      <c r="I1001" s="943"/>
      <c r="K1001" s="1112"/>
      <c r="L1001" s="1112"/>
    </row>
    <row r="1002" spans="1:12" s="944" customFormat="1" ht="42">
      <c r="A1002" s="940" t="s">
        <v>3633</v>
      </c>
      <c r="B1002" s="940" t="s">
        <v>3634</v>
      </c>
      <c r="C1002" s="940" t="s">
        <v>3719</v>
      </c>
      <c r="D1002" s="941">
        <v>46076</v>
      </c>
      <c r="E1002" s="940" t="s">
        <v>3720</v>
      </c>
      <c r="F1002" s="945">
        <v>338.03</v>
      </c>
      <c r="G1002" s="940">
        <v>8.24</v>
      </c>
      <c r="H1002" s="942">
        <v>2785.3671999999997</v>
      </c>
      <c r="I1002" s="943"/>
      <c r="K1002" s="1112"/>
      <c r="L1002" s="1112"/>
    </row>
    <row r="1003" spans="1:12" s="944" customFormat="1" ht="42">
      <c r="A1003" s="940" t="s">
        <v>3633</v>
      </c>
      <c r="B1003" s="940" t="s">
        <v>3634</v>
      </c>
      <c r="C1003" s="940" t="s">
        <v>3721</v>
      </c>
      <c r="D1003" s="941">
        <v>46076</v>
      </c>
      <c r="E1003" s="940" t="s">
        <v>3722</v>
      </c>
      <c r="F1003" s="945">
        <v>338.03</v>
      </c>
      <c r="G1003" s="940">
        <v>2.75</v>
      </c>
      <c r="H1003" s="942">
        <v>929.58249999999998</v>
      </c>
      <c r="I1003" s="943"/>
      <c r="K1003" s="1112"/>
      <c r="L1003" s="1112"/>
    </row>
    <row r="1004" spans="1:12" s="944" customFormat="1" ht="42">
      <c r="A1004" s="940" t="s">
        <v>3633</v>
      </c>
      <c r="B1004" s="940" t="s">
        <v>3634</v>
      </c>
      <c r="C1004" s="940" t="s">
        <v>3723</v>
      </c>
      <c r="D1004" s="941">
        <v>46077</v>
      </c>
      <c r="E1004" s="940" t="s">
        <v>3724</v>
      </c>
      <c r="F1004" s="945">
        <v>338.03</v>
      </c>
      <c r="G1004" s="940">
        <v>32.97</v>
      </c>
      <c r="H1004" s="942">
        <v>11144.849099999999</v>
      </c>
      <c r="I1004" s="943"/>
      <c r="K1004" s="1112"/>
      <c r="L1004" s="1112"/>
    </row>
    <row r="1005" spans="1:12" s="944" customFormat="1" ht="42">
      <c r="A1005" s="940" t="s">
        <v>3633</v>
      </c>
      <c r="B1005" s="940" t="s">
        <v>3634</v>
      </c>
      <c r="C1005" s="940" t="s">
        <v>3725</v>
      </c>
      <c r="D1005" s="941">
        <v>46132</v>
      </c>
      <c r="E1005" s="940" t="s">
        <v>3726</v>
      </c>
      <c r="F1005" s="945">
        <v>338.03</v>
      </c>
      <c r="G1005" s="940">
        <v>8.61</v>
      </c>
      <c r="H1005" s="942">
        <v>2910.4382999999998</v>
      </c>
      <c r="I1005" s="943"/>
      <c r="K1005" s="1112"/>
      <c r="L1005" s="1112"/>
    </row>
    <row r="1006" spans="1:12" s="944" customFormat="1" ht="42">
      <c r="A1006" s="940" t="s">
        <v>3633</v>
      </c>
      <c r="B1006" s="940" t="s">
        <v>3634</v>
      </c>
      <c r="C1006" s="940" t="s">
        <v>3727</v>
      </c>
      <c r="D1006" s="941">
        <v>46132</v>
      </c>
      <c r="E1006" s="940" t="s">
        <v>3728</v>
      </c>
      <c r="F1006" s="945">
        <v>338.03</v>
      </c>
      <c r="G1006" s="940">
        <v>2.87</v>
      </c>
      <c r="H1006" s="942">
        <v>970.14609999999993</v>
      </c>
      <c r="I1006" s="943"/>
      <c r="K1006" s="1112"/>
      <c r="L1006" s="1112"/>
    </row>
    <row r="1007" spans="1:12" s="944" customFormat="1" ht="42">
      <c r="A1007" s="940" t="s">
        <v>3633</v>
      </c>
      <c r="B1007" s="940" t="s">
        <v>3634</v>
      </c>
      <c r="C1007" s="940" t="s">
        <v>3729</v>
      </c>
      <c r="D1007" s="941">
        <v>46133</v>
      </c>
      <c r="E1007" s="940" t="s">
        <v>3730</v>
      </c>
      <c r="F1007" s="945">
        <v>338.03</v>
      </c>
      <c r="G1007" s="940">
        <v>34.450000000000003</v>
      </c>
      <c r="H1007" s="942">
        <v>11645.1335</v>
      </c>
      <c r="I1007" s="943"/>
      <c r="K1007" s="1112"/>
      <c r="L1007" s="1112"/>
    </row>
    <row r="1008" spans="1:12" s="944" customFormat="1" ht="42">
      <c r="A1008" s="940" t="s">
        <v>3633</v>
      </c>
      <c r="B1008" s="940" t="s">
        <v>3634</v>
      </c>
      <c r="C1008" s="940" t="s">
        <v>3731</v>
      </c>
      <c r="D1008" s="941">
        <v>46131</v>
      </c>
      <c r="E1008" s="940" t="s">
        <v>3732</v>
      </c>
      <c r="F1008" s="945">
        <v>338.03</v>
      </c>
      <c r="G1008" s="940">
        <v>3.96</v>
      </c>
      <c r="H1008" s="942">
        <v>1338.5988</v>
      </c>
      <c r="I1008" s="943"/>
      <c r="K1008" s="1112"/>
      <c r="L1008" s="1112"/>
    </row>
    <row r="1009" spans="1:12" s="944" customFormat="1" ht="42">
      <c r="A1009" s="940" t="s">
        <v>3633</v>
      </c>
      <c r="B1009" s="940" t="s">
        <v>3634</v>
      </c>
      <c r="C1009" s="940" t="s">
        <v>3733</v>
      </c>
      <c r="D1009" s="941">
        <v>46131</v>
      </c>
      <c r="E1009" s="940" t="s">
        <v>3734</v>
      </c>
      <c r="F1009" s="945">
        <v>338.03</v>
      </c>
      <c r="G1009" s="940">
        <v>1.32</v>
      </c>
      <c r="H1009" s="942">
        <v>446.19959999999998</v>
      </c>
      <c r="I1009" s="943"/>
      <c r="K1009" s="1112"/>
      <c r="L1009" s="1112"/>
    </row>
    <row r="1010" spans="1:12" s="944" customFormat="1" ht="42">
      <c r="A1010" s="940" t="s">
        <v>3633</v>
      </c>
      <c r="B1010" s="940" t="s">
        <v>3634</v>
      </c>
      <c r="C1010" s="940" t="s">
        <v>3735</v>
      </c>
      <c r="D1010" s="941">
        <v>46147</v>
      </c>
      <c r="E1010" s="940" t="s">
        <v>3736</v>
      </c>
      <c r="F1010" s="945">
        <v>338.03</v>
      </c>
      <c r="G1010" s="940">
        <v>15.82</v>
      </c>
      <c r="H1010" s="942">
        <v>5347.6345999999994</v>
      </c>
      <c r="I1010" s="943"/>
      <c r="K1010" s="1112"/>
      <c r="L1010" s="1112"/>
    </row>
    <row r="1011" spans="1:12" s="944" customFormat="1" ht="42">
      <c r="A1011" s="940" t="s">
        <v>3633</v>
      </c>
      <c r="B1011" s="940" t="s">
        <v>3634</v>
      </c>
      <c r="C1011" s="940" t="s">
        <v>3737</v>
      </c>
      <c r="D1011" s="941">
        <v>46174</v>
      </c>
      <c r="E1011" s="940" t="s">
        <v>3738</v>
      </c>
      <c r="F1011" s="945">
        <v>338.03</v>
      </c>
      <c r="G1011" s="940">
        <v>8.8699999999999992</v>
      </c>
      <c r="H1011" s="942">
        <v>2998.3260999999993</v>
      </c>
      <c r="I1011" s="943"/>
      <c r="K1011" s="1112"/>
      <c r="L1011" s="1112"/>
    </row>
    <row r="1012" spans="1:12" s="944" customFormat="1" ht="42">
      <c r="A1012" s="940" t="s">
        <v>3633</v>
      </c>
      <c r="B1012" s="940" t="s">
        <v>3634</v>
      </c>
      <c r="C1012" s="940" t="s">
        <v>3739</v>
      </c>
      <c r="D1012" s="941">
        <v>46174</v>
      </c>
      <c r="E1012" s="940" t="s">
        <v>3740</v>
      </c>
      <c r="F1012" s="945">
        <v>338.03</v>
      </c>
      <c r="G1012" s="940">
        <v>2.96</v>
      </c>
      <c r="H1012" s="942">
        <v>1000.5687999999999</v>
      </c>
      <c r="I1012" s="943"/>
      <c r="K1012" s="1112"/>
      <c r="L1012" s="1112"/>
    </row>
    <row r="1013" spans="1:12" s="944" customFormat="1" ht="42">
      <c r="A1013" s="940" t="s">
        <v>3633</v>
      </c>
      <c r="B1013" s="940" t="s">
        <v>3634</v>
      </c>
      <c r="C1013" s="940" t="s">
        <v>3741</v>
      </c>
      <c r="D1013" s="941">
        <v>46174</v>
      </c>
      <c r="E1013" s="940" t="s">
        <v>3742</v>
      </c>
      <c r="F1013" s="945">
        <v>338.03</v>
      </c>
      <c r="G1013" s="940">
        <v>9.42</v>
      </c>
      <c r="H1013" s="942">
        <v>3184.2425999999996</v>
      </c>
      <c r="I1013" s="943"/>
      <c r="K1013" s="1112"/>
      <c r="L1013" s="1112"/>
    </row>
    <row r="1014" spans="1:12" s="944" customFormat="1" ht="42">
      <c r="A1014" s="940" t="s">
        <v>3633</v>
      </c>
      <c r="B1014" s="940" t="s">
        <v>3634</v>
      </c>
      <c r="C1014" s="940" t="s">
        <v>3743</v>
      </c>
      <c r="D1014" s="941">
        <v>46174</v>
      </c>
      <c r="E1014" s="940" t="s">
        <v>3744</v>
      </c>
      <c r="F1014" s="945">
        <v>338.03</v>
      </c>
      <c r="G1014" s="940">
        <v>3.14</v>
      </c>
      <c r="H1014" s="942">
        <v>1061.4141999999999</v>
      </c>
      <c r="I1014" s="943"/>
      <c r="K1014" s="1112"/>
      <c r="L1014" s="1112"/>
    </row>
    <row r="1015" spans="1:12" s="944" customFormat="1" ht="42">
      <c r="A1015" s="940" t="s">
        <v>3633</v>
      </c>
      <c r="B1015" s="940" t="s">
        <v>3634</v>
      </c>
      <c r="C1015" s="940" t="s">
        <v>3745</v>
      </c>
      <c r="D1015" s="941">
        <v>46174</v>
      </c>
      <c r="E1015" s="940" t="s">
        <v>3746</v>
      </c>
      <c r="F1015" s="945">
        <v>338.03</v>
      </c>
      <c r="G1015" s="940">
        <v>5.09</v>
      </c>
      <c r="H1015" s="942">
        <v>1720.5726999999997</v>
      </c>
      <c r="I1015" s="943"/>
      <c r="K1015" s="1112"/>
      <c r="L1015" s="1112"/>
    </row>
    <row r="1016" spans="1:12" s="944" customFormat="1" ht="42">
      <c r="A1016" s="940" t="s">
        <v>3633</v>
      </c>
      <c r="B1016" s="940" t="s">
        <v>3634</v>
      </c>
      <c r="C1016" s="940" t="s">
        <v>3747</v>
      </c>
      <c r="D1016" s="941">
        <v>46174</v>
      </c>
      <c r="E1016" s="940" t="s">
        <v>3748</v>
      </c>
      <c r="F1016" s="945">
        <v>338.03</v>
      </c>
      <c r="G1016" s="940">
        <v>1.7</v>
      </c>
      <c r="H1016" s="942">
        <v>574.65099999999995</v>
      </c>
      <c r="I1016" s="943"/>
      <c r="K1016" s="1112"/>
      <c r="L1016" s="1112"/>
    </row>
    <row r="1017" spans="1:12" s="944" customFormat="1" ht="42">
      <c r="A1017" s="940" t="s">
        <v>3633</v>
      </c>
      <c r="B1017" s="940" t="s">
        <v>3634</v>
      </c>
      <c r="C1017" s="940" t="s">
        <v>3749</v>
      </c>
      <c r="D1017" s="941">
        <v>46174</v>
      </c>
      <c r="E1017" s="940" t="s">
        <v>3750</v>
      </c>
      <c r="F1017" s="945">
        <v>338.03</v>
      </c>
      <c r="G1017" s="940">
        <v>10.32</v>
      </c>
      <c r="H1017" s="942">
        <v>3488.4695999999999</v>
      </c>
      <c r="I1017" s="943"/>
      <c r="K1017" s="1112"/>
      <c r="L1017" s="1112"/>
    </row>
    <row r="1018" spans="1:12" s="944" customFormat="1" ht="42">
      <c r="A1018" s="940" t="s">
        <v>3633</v>
      </c>
      <c r="B1018" s="940" t="s">
        <v>3634</v>
      </c>
      <c r="C1018" s="940" t="s">
        <v>3751</v>
      </c>
      <c r="D1018" s="941">
        <v>46174</v>
      </c>
      <c r="E1018" s="940" t="s">
        <v>3752</v>
      </c>
      <c r="F1018" s="945">
        <v>338.03</v>
      </c>
      <c r="G1018" s="940">
        <v>3.44</v>
      </c>
      <c r="H1018" s="942">
        <v>1162.8231999999998</v>
      </c>
      <c r="I1018" s="943"/>
      <c r="K1018" s="1112"/>
      <c r="L1018" s="1112"/>
    </row>
    <row r="1019" spans="1:12" s="944" customFormat="1" ht="42">
      <c r="A1019" s="940" t="s">
        <v>3633</v>
      </c>
      <c r="B1019" s="940" t="s">
        <v>3634</v>
      </c>
      <c r="C1019" s="940" t="s">
        <v>3753</v>
      </c>
      <c r="D1019" s="941">
        <v>46272</v>
      </c>
      <c r="E1019" s="940" t="s">
        <v>3754</v>
      </c>
      <c r="F1019" s="945">
        <v>338.03</v>
      </c>
      <c r="G1019" s="940">
        <v>6.32</v>
      </c>
      <c r="H1019" s="942">
        <v>2136.3496</v>
      </c>
      <c r="I1019" s="943"/>
      <c r="K1019" s="1112"/>
      <c r="L1019" s="1112"/>
    </row>
    <row r="1020" spans="1:12" s="944" customFormat="1" ht="42">
      <c r="A1020" s="940" t="s">
        <v>3633</v>
      </c>
      <c r="B1020" s="940" t="s">
        <v>3634</v>
      </c>
      <c r="C1020" s="940" t="s">
        <v>3755</v>
      </c>
      <c r="D1020" s="941">
        <v>46174</v>
      </c>
      <c r="E1020" s="940" t="s">
        <v>3756</v>
      </c>
      <c r="F1020" s="945">
        <v>338.03</v>
      </c>
      <c r="G1020" s="940">
        <v>2.11</v>
      </c>
      <c r="H1020" s="942">
        <v>713.24329999999986</v>
      </c>
      <c r="I1020" s="943"/>
      <c r="K1020" s="1112"/>
      <c r="L1020" s="1112"/>
    </row>
    <row r="1021" spans="1:12" s="944" customFormat="1" ht="42">
      <c r="A1021" s="940" t="s">
        <v>3633</v>
      </c>
      <c r="B1021" s="940" t="s">
        <v>3634</v>
      </c>
      <c r="C1021" s="940" t="s">
        <v>3757</v>
      </c>
      <c r="D1021" s="941">
        <v>46174</v>
      </c>
      <c r="E1021" s="940" t="s">
        <v>3758</v>
      </c>
      <c r="F1021" s="945">
        <v>338.03</v>
      </c>
      <c r="G1021" s="940">
        <v>7.16</v>
      </c>
      <c r="H1021" s="942">
        <v>2420.2947999999997</v>
      </c>
      <c r="I1021" s="943"/>
      <c r="K1021" s="1112"/>
      <c r="L1021" s="1112"/>
    </row>
    <row r="1022" spans="1:12" s="944" customFormat="1" ht="42">
      <c r="A1022" s="940" t="s">
        <v>3633</v>
      </c>
      <c r="B1022" s="940" t="s">
        <v>3634</v>
      </c>
      <c r="C1022" s="940" t="s">
        <v>3759</v>
      </c>
      <c r="D1022" s="941">
        <v>46174</v>
      </c>
      <c r="E1022" s="940" t="s">
        <v>3760</v>
      </c>
      <c r="F1022" s="945">
        <v>338.03</v>
      </c>
      <c r="G1022" s="940">
        <v>2.39</v>
      </c>
      <c r="H1022" s="942">
        <v>807.89170000000001</v>
      </c>
      <c r="I1022" s="943"/>
      <c r="K1022" s="1112"/>
      <c r="L1022" s="1112"/>
    </row>
    <row r="1023" spans="1:12" s="944" customFormat="1" ht="63">
      <c r="A1023" s="940" t="s">
        <v>3633</v>
      </c>
      <c r="B1023" s="940" t="s">
        <v>3634</v>
      </c>
      <c r="C1023" s="940" t="s">
        <v>3761</v>
      </c>
      <c r="D1023" s="941">
        <v>46174</v>
      </c>
      <c r="E1023" s="940" t="s">
        <v>3762</v>
      </c>
      <c r="F1023" s="945">
        <v>338.03</v>
      </c>
      <c r="G1023" s="940">
        <v>3.81</v>
      </c>
      <c r="H1023" s="942">
        <v>1287.8942999999999</v>
      </c>
      <c r="I1023" s="943"/>
      <c r="K1023" s="1112"/>
      <c r="L1023" s="1112"/>
    </row>
    <row r="1024" spans="1:12" s="944" customFormat="1" ht="63">
      <c r="A1024" s="940" t="s">
        <v>3633</v>
      </c>
      <c r="B1024" s="940" t="s">
        <v>3634</v>
      </c>
      <c r="C1024" s="940" t="s">
        <v>3763</v>
      </c>
      <c r="D1024" s="941">
        <v>46174</v>
      </c>
      <c r="E1024" s="940" t="s">
        <v>3764</v>
      </c>
      <c r="F1024" s="945">
        <v>338.03</v>
      </c>
      <c r="G1024" s="940">
        <v>1.27</v>
      </c>
      <c r="H1024" s="942">
        <v>429.29809999999998</v>
      </c>
      <c r="I1024" s="943"/>
      <c r="K1024" s="1112"/>
      <c r="L1024" s="1112"/>
    </row>
    <row r="1025" spans="1:12" s="944" customFormat="1" ht="42">
      <c r="A1025" s="940" t="s">
        <v>3633</v>
      </c>
      <c r="B1025" s="940" t="s">
        <v>3634</v>
      </c>
      <c r="C1025" s="940" t="s">
        <v>3765</v>
      </c>
      <c r="D1025" s="941">
        <v>46175</v>
      </c>
      <c r="E1025" s="940" t="s">
        <v>3766</v>
      </c>
      <c r="F1025" s="945">
        <v>338.03</v>
      </c>
      <c r="G1025" s="940">
        <v>35.479999999999997</v>
      </c>
      <c r="H1025" s="942">
        <v>11993.304399999997</v>
      </c>
      <c r="I1025" s="943"/>
      <c r="K1025" s="1112"/>
      <c r="L1025" s="1112"/>
    </row>
    <row r="1026" spans="1:12" s="944" customFormat="1" ht="42">
      <c r="A1026" s="940" t="s">
        <v>3633</v>
      </c>
      <c r="B1026" s="940" t="s">
        <v>3634</v>
      </c>
      <c r="C1026" s="940" t="s">
        <v>3767</v>
      </c>
      <c r="D1026" s="941">
        <v>46175</v>
      </c>
      <c r="E1026" s="940" t="s">
        <v>3768</v>
      </c>
      <c r="F1026" s="945">
        <v>338.03</v>
      </c>
      <c r="G1026" s="940">
        <v>37.67</v>
      </c>
      <c r="H1026" s="942">
        <v>12733.590099999999</v>
      </c>
      <c r="I1026" s="943"/>
      <c r="K1026" s="1112"/>
      <c r="L1026" s="1112"/>
    </row>
    <row r="1027" spans="1:12" s="944" customFormat="1" ht="42">
      <c r="A1027" s="940" t="s">
        <v>3633</v>
      </c>
      <c r="B1027" s="940" t="s">
        <v>3634</v>
      </c>
      <c r="C1027" s="940" t="s">
        <v>3769</v>
      </c>
      <c r="D1027" s="941">
        <v>46175</v>
      </c>
      <c r="E1027" s="940" t="s">
        <v>3770</v>
      </c>
      <c r="F1027" s="945">
        <v>338.03</v>
      </c>
      <c r="G1027" s="940">
        <v>20.36</v>
      </c>
      <c r="H1027" s="942">
        <v>6882.2907999999989</v>
      </c>
      <c r="I1027" s="943"/>
      <c r="K1027" s="1112"/>
      <c r="L1027" s="1112"/>
    </row>
    <row r="1028" spans="1:12" s="944" customFormat="1" ht="42">
      <c r="A1028" s="940" t="s">
        <v>3633</v>
      </c>
      <c r="B1028" s="940" t="s">
        <v>3634</v>
      </c>
      <c r="C1028" s="940" t="s">
        <v>3771</v>
      </c>
      <c r="D1028" s="941">
        <v>46175</v>
      </c>
      <c r="E1028" s="940" t="s">
        <v>3772</v>
      </c>
      <c r="F1028" s="945">
        <v>338.03</v>
      </c>
      <c r="G1028" s="940">
        <v>41.26</v>
      </c>
      <c r="H1028" s="942">
        <v>13947.117799999998</v>
      </c>
      <c r="I1028" s="943"/>
      <c r="K1028" s="1112"/>
      <c r="L1028" s="1112"/>
    </row>
    <row r="1029" spans="1:12" s="944" customFormat="1" ht="42">
      <c r="A1029" s="940" t="s">
        <v>3633</v>
      </c>
      <c r="B1029" s="940" t="s">
        <v>3634</v>
      </c>
      <c r="C1029" s="940" t="s">
        <v>3773</v>
      </c>
      <c r="D1029" s="941">
        <v>46175</v>
      </c>
      <c r="E1029" s="940" t="s">
        <v>3774</v>
      </c>
      <c r="F1029" s="945">
        <v>338.03</v>
      </c>
      <c r="G1029" s="940">
        <v>25.27</v>
      </c>
      <c r="H1029" s="942">
        <v>8542.0180999999993</v>
      </c>
      <c r="I1029" s="943"/>
      <c r="K1029" s="1112"/>
      <c r="L1029" s="1112"/>
    </row>
    <row r="1030" spans="1:12" s="944" customFormat="1" ht="42">
      <c r="A1030" s="940" t="s">
        <v>3633</v>
      </c>
      <c r="B1030" s="940" t="s">
        <v>3634</v>
      </c>
      <c r="C1030" s="940" t="s">
        <v>3775</v>
      </c>
      <c r="D1030" s="941">
        <v>46175</v>
      </c>
      <c r="E1030" s="940" t="s">
        <v>3776</v>
      </c>
      <c r="F1030" s="945">
        <v>338.03</v>
      </c>
      <c r="G1030" s="940">
        <v>28.62</v>
      </c>
      <c r="H1030" s="942">
        <v>9674.4185999999991</v>
      </c>
      <c r="I1030" s="943"/>
      <c r="K1030" s="1112"/>
      <c r="L1030" s="1112"/>
    </row>
    <row r="1031" spans="1:12" s="944" customFormat="1" ht="42">
      <c r="A1031" s="940" t="s">
        <v>3633</v>
      </c>
      <c r="B1031" s="940" t="s">
        <v>3634</v>
      </c>
      <c r="C1031" s="940" t="s">
        <v>3777</v>
      </c>
      <c r="D1031" s="941">
        <v>46175</v>
      </c>
      <c r="E1031" s="940" t="s">
        <v>3778</v>
      </c>
      <c r="F1031" s="945">
        <v>338.03</v>
      </c>
      <c r="G1031" s="940">
        <v>28.1</v>
      </c>
      <c r="H1031" s="942">
        <v>9498.643</v>
      </c>
      <c r="I1031" s="943"/>
      <c r="K1031" s="1112"/>
      <c r="L1031" s="1112"/>
    </row>
    <row r="1032" spans="1:12" s="944" customFormat="1" ht="42">
      <c r="A1032" s="940" t="s">
        <v>3633</v>
      </c>
      <c r="B1032" s="940" t="s">
        <v>3634</v>
      </c>
      <c r="C1032" s="940" t="s">
        <v>3779</v>
      </c>
      <c r="D1032" s="941">
        <v>46272</v>
      </c>
      <c r="E1032" s="940" t="s">
        <v>3780</v>
      </c>
      <c r="F1032" s="945">
        <v>338.03</v>
      </c>
      <c r="G1032" s="940">
        <v>9.5</v>
      </c>
      <c r="H1032" s="942">
        <v>3211.2849999999999</v>
      </c>
      <c r="I1032" s="943"/>
      <c r="K1032" s="1112"/>
      <c r="L1032" s="1112"/>
    </row>
    <row r="1033" spans="1:12" s="944" customFormat="1" ht="42">
      <c r="A1033" s="940" t="s">
        <v>3633</v>
      </c>
      <c r="B1033" s="940" t="s">
        <v>3634</v>
      </c>
      <c r="C1033" s="940" t="s">
        <v>3781</v>
      </c>
      <c r="D1033" s="941">
        <v>46186</v>
      </c>
      <c r="E1033" s="940" t="s">
        <v>3782</v>
      </c>
      <c r="F1033" s="945">
        <v>338.03</v>
      </c>
      <c r="G1033" s="940">
        <v>3.17</v>
      </c>
      <c r="H1033" s="942">
        <v>1071.5550999999998</v>
      </c>
      <c r="I1033" s="943"/>
      <c r="K1033" s="1112"/>
      <c r="L1033" s="1112"/>
    </row>
    <row r="1034" spans="1:12" s="944" customFormat="1" ht="42">
      <c r="A1034" s="940" t="s">
        <v>3633</v>
      </c>
      <c r="B1034" s="940" t="s">
        <v>3634</v>
      </c>
      <c r="C1034" s="940" t="s">
        <v>3783</v>
      </c>
      <c r="D1034" s="941">
        <v>46187</v>
      </c>
      <c r="E1034" s="940" t="s">
        <v>3784</v>
      </c>
      <c r="F1034" s="945">
        <v>338.03</v>
      </c>
      <c r="G1034" s="940">
        <v>7.85</v>
      </c>
      <c r="H1034" s="942">
        <v>2653.5354999999995</v>
      </c>
      <c r="I1034" s="943"/>
      <c r="K1034" s="1112"/>
      <c r="L1034" s="1112"/>
    </row>
    <row r="1035" spans="1:12" s="944" customFormat="1" ht="42">
      <c r="A1035" s="940" t="s">
        <v>3633</v>
      </c>
      <c r="B1035" s="940" t="s">
        <v>3634</v>
      </c>
      <c r="C1035" s="940" t="s">
        <v>3785</v>
      </c>
      <c r="D1035" s="941">
        <v>46187</v>
      </c>
      <c r="E1035" s="940" t="s">
        <v>3786</v>
      </c>
      <c r="F1035" s="945">
        <v>338.03</v>
      </c>
      <c r="G1035" s="940">
        <v>2.62</v>
      </c>
      <c r="H1035" s="942">
        <v>885.6386</v>
      </c>
      <c r="I1035" s="943"/>
      <c r="K1035" s="1112"/>
      <c r="L1035" s="1112"/>
    </row>
    <row r="1036" spans="1:12" s="944" customFormat="1" ht="42">
      <c r="A1036" s="940" t="s">
        <v>3633</v>
      </c>
      <c r="B1036" s="940" t="s">
        <v>3634</v>
      </c>
      <c r="C1036" s="940" t="s">
        <v>3787</v>
      </c>
      <c r="D1036" s="941">
        <v>46187</v>
      </c>
      <c r="E1036" s="940" t="s">
        <v>3788</v>
      </c>
      <c r="F1036" s="945">
        <v>338.03</v>
      </c>
      <c r="G1036" s="940">
        <v>8.52</v>
      </c>
      <c r="H1036" s="942">
        <v>2880.0155999999997</v>
      </c>
      <c r="I1036" s="943"/>
      <c r="K1036" s="1112"/>
      <c r="L1036" s="1112"/>
    </row>
    <row r="1037" spans="1:12" s="944" customFormat="1" ht="42">
      <c r="A1037" s="940" t="s">
        <v>3633</v>
      </c>
      <c r="B1037" s="940" t="s">
        <v>3634</v>
      </c>
      <c r="C1037" s="940" t="s">
        <v>3789</v>
      </c>
      <c r="D1037" s="941">
        <v>46187</v>
      </c>
      <c r="E1037" s="940" t="s">
        <v>3790</v>
      </c>
      <c r="F1037" s="945">
        <v>338.03</v>
      </c>
      <c r="G1037" s="940">
        <v>2.84</v>
      </c>
      <c r="H1037" s="942">
        <v>960.00519999999983</v>
      </c>
      <c r="I1037" s="943"/>
      <c r="K1037" s="1112"/>
      <c r="L1037" s="1112"/>
    </row>
    <row r="1038" spans="1:12" s="944" customFormat="1" ht="42">
      <c r="A1038" s="940" t="s">
        <v>3633</v>
      </c>
      <c r="B1038" s="940" t="s">
        <v>3634</v>
      </c>
      <c r="C1038" s="940" t="s">
        <v>3791</v>
      </c>
      <c r="D1038" s="941">
        <v>46187</v>
      </c>
      <c r="E1038" s="940" t="s">
        <v>3792</v>
      </c>
      <c r="F1038" s="945">
        <v>338.03</v>
      </c>
      <c r="G1038" s="940">
        <v>38</v>
      </c>
      <c r="H1038" s="942">
        <v>12845.14</v>
      </c>
      <c r="I1038" s="943"/>
      <c r="K1038" s="1112"/>
      <c r="L1038" s="1112"/>
    </row>
    <row r="1039" spans="1:12" s="944" customFormat="1" ht="42">
      <c r="A1039" s="940" t="s">
        <v>3633</v>
      </c>
      <c r="B1039" s="940" t="s">
        <v>3634</v>
      </c>
      <c r="C1039" s="940" t="s">
        <v>3793</v>
      </c>
      <c r="D1039" s="941">
        <v>46191</v>
      </c>
      <c r="E1039" s="940" t="s">
        <v>3794</v>
      </c>
      <c r="F1039" s="945">
        <v>338.03</v>
      </c>
      <c r="G1039" s="940">
        <v>34.1</v>
      </c>
      <c r="H1039" s="942">
        <v>11526.823</v>
      </c>
      <c r="I1039" s="943"/>
      <c r="K1039" s="1112"/>
      <c r="L1039" s="1112"/>
    </row>
    <row r="1040" spans="1:12" s="944" customFormat="1" ht="42">
      <c r="A1040" s="940" t="s">
        <v>3633</v>
      </c>
      <c r="B1040" s="940" t="s">
        <v>3634</v>
      </c>
      <c r="C1040" s="940" t="s">
        <v>3795</v>
      </c>
      <c r="D1040" s="941">
        <v>46191</v>
      </c>
      <c r="E1040" s="940" t="s">
        <v>3796</v>
      </c>
      <c r="F1040" s="945">
        <v>338.03</v>
      </c>
      <c r="G1040" s="940">
        <v>31.38</v>
      </c>
      <c r="H1040" s="942">
        <v>10607.381399999998</v>
      </c>
      <c r="I1040" s="943"/>
      <c r="K1040" s="1112"/>
      <c r="L1040" s="1112"/>
    </row>
    <row r="1041" spans="1:12" s="944" customFormat="1" ht="42">
      <c r="A1041" s="940" t="s">
        <v>3633</v>
      </c>
      <c r="B1041" s="940" t="s">
        <v>3634</v>
      </c>
      <c r="C1041" s="940" t="s">
        <v>3797</v>
      </c>
      <c r="D1041" s="941">
        <v>46198</v>
      </c>
      <c r="E1041" s="940" t="s">
        <v>3798</v>
      </c>
      <c r="F1041" s="945">
        <v>338.03</v>
      </c>
      <c r="G1041" s="940">
        <v>2.84</v>
      </c>
      <c r="H1041" s="942">
        <v>960.00519999999983</v>
      </c>
      <c r="I1041" s="943"/>
      <c r="K1041" s="1112"/>
      <c r="L1041" s="1112"/>
    </row>
    <row r="1042" spans="1:12" s="944" customFormat="1" ht="42">
      <c r="A1042" s="940" t="s">
        <v>3633</v>
      </c>
      <c r="B1042" s="940" t="s">
        <v>3634</v>
      </c>
      <c r="C1042" s="940" t="s">
        <v>3799</v>
      </c>
      <c r="D1042" s="941">
        <v>46198</v>
      </c>
      <c r="E1042" s="940" t="s">
        <v>3800</v>
      </c>
      <c r="F1042" s="945">
        <v>338.03</v>
      </c>
      <c r="G1042" s="940">
        <v>2.62</v>
      </c>
      <c r="H1042" s="942">
        <v>885.6386</v>
      </c>
      <c r="I1042" s="943"/>
      <c r="K1042" s="1112"/>
      <c r="L1042" s="1112"/>
    </row>
    <row r="1043" spans="1:12" s="944" customFormat="1" ht="42">
      <c r="A1043" s="940" t="s">
        <v>3633</v>
      </c>
      <c r="B1043" s="940" t="s">
        <v>3634</v>
      </c>
      <c r="C1043" s="940" t="s">
        <v>3801</v>
      </c>
      <c r="D1043" s="941">
        <v>46198</v>
      </c>
      <c r="E1043" s="940" t="s">
        <v>3802</v>
      </c>
      <c r="F1043" s="945">
        <v>338.03</v>
      </c>
      <c r="G1043" s="940">
        <v>3.17</v>
      </c>
      <c r="H1043" s="942">
        <v>1071.5550999999998</v>
      </c>
      <c r="I1043" s="943"/>
      <c r="K1043" s="1112"/>
      <c r="L1043" s="1112"/>
    </row>
    <row r="1044" spans="1:12" s="944" customFormat="1" ht="42">
      <c r="A1044" s="940" t="s">
        <v>3633</v>
      </c>
      <c r="B1044" s="940" t="s">
        <v>3634</v>
      </c>
      <c r="C1044" s="940" t="s">
        <v>3803</v>
      </c>
      <c r="D1044" s="941">
        <v>46222</v>
      </c>
      <c r="E1044" s="940" t="s">
        <v>3804</v>
      </c>
      <c r="F1044" s="945">
        <v>338.03</v>
      </c>
      <c r="G1044" s="940">
        <v>2.96</v>
      </c>
      <c r="H1044" s="942">
        <v>1000.5687999999999</v>
      </c>
      <c r="I1044" s="943"/>
      <c r="K1044" s="1112"/>
      <c r="L1044" s="1112"/>
    </row>
    <row r="1045" spans="1:12" s="944" customFormat="1" ht="42">
      <c r="A1045" s="940" t="s">
        <v>3633</v>
      </c>
      <c r="B1045" s="940" t="s">
        <v>3634</v>
      </c>
      <c r="C1045" s="940" t="s">
        <v>3805</v>
      </c>
      <c r="D1045" s="941">
        <v>46222</v>
      </c>
      <c r="E1045" s="940" t="s">
        <v>3806</v>
      </c>
      <c r="F1045" s="945">
        <v>338.03</v>
      </c>
      <c r="G1045" s="940">
        <v>2.87</v>
      </c>
      <c r="H1045" s="942">
        <v>970.14609999999993</v>
      </c>
      <c r="I1045" s="943"/>
      <c r="K1045" s="1112"/>
      <c r="L1045" s="1112"/>
    </row>
    <row r="1046" spans="1:12" s="944" customFormat="1" ht="42">
      <c r="A1046" s="940" t="s">
        <v>3633</v>
      </c>
      <c r="B1046" s="940" t="s">
        <v>3634</v>
      </c>
      <c r="C1046" s="940" t="s">
        <v>3807</v>
      </c>
      <c r="D1046" s="941">
        <v>46243</v>
      </c>
      <c r="E1046" s="940" t="s">
        <v>3808</v>
      </c>
      <c r="F1046" s="945">
        <v>338.03</v>
      </c>
      <c r="G1046" s="940">
        <v>2.87</v>
      </c>
      <c r="H1046" s="942">
        <v>970.14609999999993</v>
      </c>
      <c r="I1046" s="943"/>
      <c r="K1046" s="1112"/>
      <c r="L1046" s="1112"/>
    </row>
    <row r="1047" spans="1:12" s="944" customFormat="1" ht="42">
      <c r="A1047" s="940" t="s">
        <v>3633</v>
      </c>
      <c r="B1047" s="940" t="s">
        <v>3634</v>
      </c>
      <c r="C1047" s="940" t="s">
        <v>3809</v>
      </c>
      <c r="D1047" s="941">
        <v>46251</v>
      </c>
      <c r="E1047" s="940" t="s">
        <v>3810</v>
      </c>
      <c r="F1047" s="945">
        <v>338.03</v>
      </c>
      <c r="G1047" s="940">
        <v>2.06</v>
      </c>
      <c r="H1047" s="942">
        <v>696.34179999999992</v>
      </c>
      <c r="I1047" s="943"/>
      <c r="K1047" s="1112"/>
      <c r="L1047" s="1112"/>
    </row>
    <row r="1048" spans="1:12" s="944" customFormat="1" ht="42">
      <c r="A1048" s="940" t="s">
        <v>3633</v>
      </c>
      <c r="B1048" s="940" t="s">
        <v>3634</v>
      </c>
      <c r="C1048" s="940" t="s">
        <v>3811</v>
      </c>
      <c r="D1048" s="941">
        <v>46252</v>
      </c>
      <c r="E1048" s="940" t="s">
        <v>3812</v>
      </c>
      <c r="F1048" s="945">
        <v>338.03</v>
      </c>
      <c r="G1048" s="940">
        <v>2.34</v>
      </c>
      <c r="H1048" s="942">
        <v>790.99019999999985</v>
      </c>
      <c r="I1048" s="943"/>
      <c r="K1048" s="1112"/>
      <c r="L1048" s="1112"/>
    </row>
    <row r="1049" spans="1:12" s="944" customFormat="1" ht="42">
      <c r="A1049" s="940" t="s">
        <v>3633</v>
      </c>
      <c r="B1049" s="940" t="s">
        <v>3634</v>
      </c>
      <c r="C1049" s="940" t="s">
        <v>3813</v>
      </c>
      <c r="D1049" s="941">
        <v>46256</v>
      </c>
      <c r="E1049" s="940" t="s">
        <v>3814</v>
      </c>
      <c r="F1049" s="945">
        <v>338.03</v>
      </c>
      <c r="G1049" s="940">
        <v>8.3800000000000008</v>
      </c>
      <c r="H1049" s="942">
        <v>2832.6914000000002</v>
      </c>
      <c r="I1049" s="943"/>
      <c r="K1049" s="1112"/>
      <c r="L1049" s="1112"/>
    </row>
    <row r="1050" spans="1:12" s="944" customFormat="1" ht="42">
      <c r="A1050" s="940" t="s">
        <v>3633</v>
      </c>
      <c r="B1050" s="940" t="s">
        <v>3634</v>
      </c>
      <c r="C1050" s="940" t="s">
        <v>3815</v>
      </c>
      <c r="D1050" s="941">
        <v>46256</v>
      </c>
      <c r="E1050" s="940" t="s">
        <v>3816</v>
      </c>
      <c r="F1050" s="945">
        <v>338.03</v>
      </c>
      <c r="G1050" s="940">
        <v>2.79</v>
      </c>
      <c r="H1050" s="942">
        <v>943.10369999999989</v>
      </c>
      <c r="I1050" s="943"/>
      <c r="K1050" s="1112"/>
      <c r="L1050" s="1112"/>
    </row>
    <row r="1051" spans="1:12" s="944" customFormat="1" ht="42">
      <c r="A1051" s="940" t="s">
        <v>3633</v>
      </c>
      <c r="B1051" s="940" t="s">
        <v>3634</v>
      </c>
      <c r="C1051" s="940" t="s">
        <v>3817</v>
      </c>
      <c r="D1051" s="941">
        <v>46257</v>
      </c>
      <c r="E1051" s="940" t="s">
        <v>3818</v>
      </c>
      <c r="F1051" s="945">
        <v>338.03</v>
      </c>
      <c r="G1051" s="940">
        <v>33.520000000000003</v>
      </c>
      <c r="H1051" s="942">
        <v>11330.765600000001</v>
      </c>
      <c r="I1051" s="943"/>
      <c r="K1051" s="1112"/>
      <c r="L1051" s="1112"/>
    </row>
    <row r="1052" spans="1:12" s="944" customFormat="1" ht="168">
      <c r="A1052" s="940" t="s">
        <v>3633</v>
      </c>
      <c r="B1052" s="940" t="s">
        <v>3634</v>
      </c>
      <c r="C1052" s="940" t="s">
        <v>3522</v>
      </c>
      <c r="D1052" s="941">
        <v>46274</v>
      </c>
      <c r="E1052" s="940" t="s">
        <v>3819</v>
      </c>
      <c r="F1052" s="945">
        <v>338.03</v>
      </c>
      <c r="G1052" s="940">
        <v>12.8</v>
      </c>
      <c r="H1052" s="942">
        <v>4326.7839999999997</v>
      </c>
      <c r="I1052" s="943"/>
      <c r="K1052" s="1112"/>
      <c r="L1052" s="1112"/>
    </row>
    <row r="1053" spans="1:12" s="944" customFormat="1" ht="105">
      <c r="A1053" s="940" t="s">
        <v>3633</v>
      </c>
      <c r="B1053" s="940" t="s">
        <v>3634</v>
      </c>
      <c r="C1053" s="940" t="s">
        <v>3524</v>
      </c>
      <c r="D1053" s="941">
        <v>46274</v>
      </c>
      <c r="E1053" s="940" t="s">
        <v>3631</v>
      </c>
      <c r="F1053" s="945">
        <v>338.03</v>
      </c>
      <c r="G1053" s="940">
        <v>2.75</v>
      </c>
      <c r="H1053" s="942">
        <v>929.58249999999998</v>
      </c>
      <c r="I1053" s="943"/>
      <c r="K1053" s="1112"/>
      <c r="L1053" s="1112"/>
    </row>
    <row r="1054" spans="1:12" s="944" customFormat="1" ht="210">
      <c r="A1054" s="940" t="s">
        <v>3633</v>
      </c>
      <c r="B1054" s="940" t="s">
        <v>3634</v>
      </c>
      <c r="C1054" s="940" t="s">
        <v>3526</v>
      </c>
      <c r="D1054" s="941">
        <v>46277</v>
      </c>
      <c r="E1054" s="940" t="s">
        <v>3820</v>
      </c>
      <c r="F1054" s="945">
        <v>338.03</v>
      </c>
      <c r="G1054" s="940">
        <v>12.8</v>
      </c>
      <c r="H1054" s="942">
        <v>4326.7839999999997</v>
      </c>
      <c r="I1054" s="943"/>
      <c r="K1054" s="1112"/>
      <c r="L1054" s="1112"/>
    </row>
    <row r="1055" spans="1:12" s="944" customFormat="1" ht="252">
      <c r="A1055" s="940" t="s">
        <v>3633</v>
      </c>
      <c r="B1055" s="940" t="s">
        <v>3634</v>
      </c>
      <c r="C1055" s="940" t="s">
        <v>3821</v>
      </c>
      <c r="D1055" s="941">
        <v>46277</v>
      </c>
      <c r="E1055" s="940" t="s">
        <v>3822</v>
      </c>
      <c r="F1055" s="945">
        <v>338.03</v>
      </c>
      <c r="G1055" s="940">
        <v>9.51</v>
      </c>
      <c r="H1055" s="942">
        <v>3214.6652999999997</v>
      </c>
      <c r="I1055" s="943"/>
      <c r="K1055" s="1112"/>
      <c r="L1055" s="1112"/>
    </row>
    <row r="1056" spans="1:12" s="944" customFormat="1" ht="147">
      <c r="A1056" s="940" t="s">
        <v>3633</v>
      </c>
      <c r="B1056" s="940" t="s">
        <v>3634</v>
      </c>
      <c r="C1056" s="940" t="s">
        <v>3601</v>
      </c>
      <c r="D1056" s="941">
        <v>46278</v>
      </c>
      <c r="E1056" s="940" t="s">
        <v>3602</v>
      </c>
      <c r="F1056" s="945">
        <v>338.03</v>
      </c>
      <c r="G1056" s="940">
        <v>2.75</v>
      </c>
      <c r="H1056" s="942">
        <v>929.58249999999998</v>
      </c>
      <c r="I1056" s="943"/>
      <c r="K1056" s="1112"/>
      <c r="L1056" s="1112"/>
    </row>
    <row r="1057" spans="1:12" s="944" customFormat="1" ht="63">
      <c r="A1057" s="940" t="s">
        <v>3633</v>
      </c>
      <c r="B1057" s="940" t="s">
        <v>3634</v>
      </c>
      <c r="C1057" s="940" t="s">
        <v>6126</v>
      </c>
      <c r="D1057" s="941">
        <v>46291</v>
      </c>
      <c r="E1057" s="940" t="s">
        <v>6127</v>
      </c>
      <c r="F1057" s="945">
        <v>338.03</v>
      </c>
      <c r="G1057" s="940">
        <v>5.74</v>
      </c>
      <c r="H1057" s="942">
        <v>1940.2921999999999</v>
      </c>
      <c r="I1057" s="943"/>
      <c r="K1057" s="1112"/>
      <c r="L1057" s="1112"/>
    </row>
    <row r="1058" spans="1:12" s="944" customFormat="1" ht="84">
      <c r="A1058" s="940" t="s">
        <v>3633</v>
      </c>
      <c r="B1058" s="940" t="s">
        <v>3634</v>
      </c>
      <c r="C1058" s="940" t="s">
        <v>6128</v>
      </c>
      <c r="D1058" s="941">
        <v>46293</v>
      </c>
      <c r="E1058" s="940" t="s">
        <v>6299</v>
      </c>
      <c r="F1058" s="945">
        <v>338.03</v>
      </c>
      <c r="G1058" s="940">
        <v>10.91</v>
      </c>
      <c r="H1058" s="942">
        <v>3687.9072999999999</v>
      </c>
      <c r="I1058" s="943"/>
      <c r="K1058" s="1112"/>
      <c r="L1058" s="1112"/>
    </row>
    <row r="1059" spans="1:12" s="944" customFormat="1" ht="63">
      <c r="A1059" s="940" t="s">
        <v>3633</v>
      </c>
      <c r="B1059" s="940" t="s">
        <v>3634</v>
      </c>
      <c r="C1059" s="940" t="s">
        <v>6300</v>
      </c>
      <c r="D1059" s="941">
        <v>46293</v>
      </c>
      <c r="E1059" s="940" t="s">
        <v>6301</v>
      </c>
      <c r="F1059" s="945">
        <v>338.03</v>
      </c>
      <c r="G1059" s="940">
        <v>2.06</v>
      </c>
      <c r="H1059" s="942">
        <v>696.34179999999992</v>
      </c>
      <c r="I1059" s="943"/>
      <c r="K1059" s="1112"/>
      <c r="L1059" s="1112"/>
    </row>
    <row r="1060" spans="1:12" s="944" customFormat="1" ht="63">
      <c r="A1060" s="940" t="s">
        <v>3633</v>
      </c>
      <c r="B1060" s="940" t="s">
        <v>3634</v>
      </c>
      <c r="C1060" s="940" t="s">
        <v>6302</v>
      </c>
      <c r="D1060" s="941">
        <v>46293</v>
      </c>
      <c r="E1060" s="940" t="s">
        <v>6303</v>
      </c>
      <c r="F1060" s="945">
        <v>338.03</v>
      </c>
      <c r="G1060" s="940">
        <v>4.68</v>
      </c>
      <c r="H1060" s="942">
        <v>1581.9803999999997</v>
      </c>
      <c r="I1060" s="943"/>
      <c r="K1060" s="1112"/>
      <c r="L1060" s="1112"/>
    </row>
    <row r="1061" spans="1:12" s="944" customFormat="1" ht="63">
      <c r="A1061" s="940" t="s">
        <v>3633</v>
      </c>
      <c r="B1061" s="940" t="s">
        <v>3634</v>
      </c>
      <c r="C1061" s="940" t="s">
        <v>6304</v>
      </c>
      <c r="D1061" s="941">
        <v>46293</v>
      </c>
      <c r="E1061" s="940" t="s">
        <v>6305</v>
      </c>
      <c r="F1061" s="945">
        <v>338.03</v>
      </c>
      <c r="G1061" s="940">
        <v>4.7699999999999996</v>
      </c>
      <c r="H1061" s="942">
        <v>1612.4030999999998</v>
      </c>
      <c r="I1061" s="943"/>
      <c r="K1061" s="1112"/>
      <c r="L1061" s="1112"/>
    </row>
    <row r="1062" spans="1:12" s="944" customFormat="1" ht="63">
      <c r="A1062" s="940" t="s">
        <v>3633</v>
      </c>
      <c r="B1062" s="940" t="s">
        <v>3634</v>
      </c>
      <c r="C1062" s="940" t="s">
        <v>6306</v>
      </c>
      <c r="D1062" s="941">
        <v>46293</v>
      </c>
      <c r="E1062" s="940" t="s">
        <v>6307</v>
      </c>
      <c r="F1062" s="945">
        <v>338.03</v>
      </c>
      <c r="G1062" s="940">
        <v>6.33</v>
      </c>
      <c r="H1062" s="942">
        <v>2139.7298999999998</v>
      </c>
      <c r="I1062" s="943"/>
      <c r="K1062" s="1112"/>
      <c r="L1062" s="1112"/>
    </row>
    <row r="1063" spans="1:12" s="944" customFormat="1" ht="84">
      <c r="A1063" s="940" t="s">
        <v>3633</v>
      </c>
      <c r="B1063" s="940" t="s">
        <v>3634</v>
      </c>
      <c r="C1063" s="940" t="s">
        <v>6308</v>
      </c>
      <c r="D1063" s="941">
        <v>46293</v>
      </c>
      <c r="E1063" s="940" t="s">
        <v>6309</v>
      </c>
      <c r="F1063" s="945">
        <v>338.03</v>
      </c>
      <c r="G1063" s="940">
        <v>5.09</v>
      </c>
      <c r="H1063" s="942">
        <v>1720.5726999999997</v>
      </c>
      <c r="I1063" s="943"/>
      <c r="K1063" s="1112"/>
      <c r="L1063" s="1112"/>
    </row>
    <row r="1064" spans="1:12" s="944" customFormat="1" ht="84">
      <c r="A1064" s="940" t="s">
        <v>3633</v>
      </c>
      <c r="B1064" s="940" t="s">
        <v>3634</v>
      </c>
      <c r="C1064" s="940" t="s">
        <v>6310</v>
      </c>
      <c r="D1064" s="941">
        <v>46295</v>
      </c>
      <c r="E1064" s="940" t="s">
        <v>6311</v>
      </c>
      <c r="F1064" s="945">
        <v>338.03</v>
      </c>
      <c r="G1064" s="940">
        <v>10.15</v>
      </c>
      <c r="H1064" s="942">
        <v>3431.0045</v>
      </c>
      <c r="I1064" s="943"/>
      <c r="K1064" s="1112"/>
      <c r="L1064" s="1112"/>
    </row>
    <row r="1065" spans="1:12" s="944" customFormat="1" ht="63">
      <c r="A1065" s="940" t="s">
        <v>3823</v>
      </c>
      <c r="B1065" s="940" t="s">
        <v>3824</v>
      </c>
      <c r="C1065" s="940" t="s">
        <v>3825</v>
      </c>
      <c r="D1065" s="941">
        <v>46018</v>
      </c>
      <c r="E1065" s="940" t="s">
        <v>3826</v>
      </c>
      <c r="F1065" s="945">
        <v>398.61200000000002</v>
      </c>
      <c r="G1065" s="940">
        <v>6.3</v>
      </c>
      <c r="H1065" s="942">
        <v>2511.2556</v>
      </c>
      <c r="I1065" s="943"/>
      <c r="K1065" s="1112"/>
      <c r="L1065" s="1112"/>
    </row>
    <row r="1066" spans="1:12" s="944" customFormat="1" ht="63">
      <c r="A1066" s="940" t="s">
        <v>3823</v>
      </c>
      <c r="B1066" s="940" t="s">
        <v>3824</v>
      </c>
      <c r="C1066" s="940" t="s">
        <v>3827</v>
      </c>
      <c r="D1066" s="941">
        <v>46019</v>
      </c>
      <c r="E1066" s="940" t="s">
        <v>3828</v>
      </c>
      <c r="F1066" s="945">
        <v>398.61200000000002</v>
      </c>
      <c r="G1066" s="940">
        <v>2.1</v>
      </c>
      <c r="H1066" s="942">
        <v>837.0852000000001</v>
      </c>
      <c r="I1066" s="943"/>
      <c r="K1066" s="1112"/>
      <c r="L1066" s="1112"/>
    </row>
    <row r="1067" spans="1:12" s="944" customFormat="1" ht="42">
      <c r="A1067" s="940" t="s">
        <v>3823</v>
      </c>
      <c r="B1067" s="940" t="s">
        <v>3824</v>
      </c>
      <c r="C1067" s="940" t="s">
        <v>3829</v>
      </c>
      <c r="D1067" s="941">
        <v>46020</v>
      </c>
      <c r="E1067" s="940" t="s">
        <v>3830</v>
      </c>
      <c r="F1067" s="945">
        <v>398.61200000000002</v>
      </c>
      <c r="G1067" s="940">
        <v>6.8</v>
      </c>
      <c r="H1067" s="942">
        <v>2710.5616</v>
      </c>
      <c r="I1067" s="943"/>
      <c r="K1067" s="1112"/>
      <c r="L1067" s="1112"/>
    </row>
    <row r="1068" spans="1:12" s="944" customFormat="1" ht="42">
      <c r="A1068" s="940" t="s">
        <v>3823</v>
      </c>
      <c r="B1068" s="940" t="s">
        <v>3824</v>
      </c>
      <c r="C1068" s="940" t="s">
        <v>3831</v>
      </c>
      <c r="D1068" s="941">
        <v>46021</v>
      </c>
      <c r="E1068" s="940" t="s">
        <v>3832</v>
      </c>
      <c r="F1068" s="945">
        <v>398.61200000000002</v>
      </c>
      <c r="G1068" s="940">
        <v>2.27</v>
      </c>
      <c r="H1068" s="942">
        <v>904.84924000000001</v>
      </c>
      <c r="I1068" s="943"/>
      <c r="K1068" s="1112"/>
      <c r="L1068" s="1112"/>
    </row>
    <row r="1069" spans="1:12" s="944" customFormat="1" ht="63">
      <c r="A1069" s="940" t="s">
        <v>3823</v>
      </c>
      <c r="B1069" s="940" t="s">
        <v>3824</v>
      </c>
      <c r="C1069" s="940" t="s">
        <v>3833</v>
      </c>
      <c r="D1069" s="941">
        <v>46027</v>
      </c>
      <c r="E1069" s="940" t="s">
        <v>3834</v>
      </c>
      <c r="F1069" s="945">
        <v>398.61200000000002</v>
      </c>
      <c r="G1069" s="940">
        <v>25.2</v>
      </c>
      <c r="H1069" s="942">
        <v>10045.0224</v>
      </c>
      <c r="I1069" s="943"/>
      <c r="K1069" s="1112"/>
      <c r="L1069" s="1112"/>
    </row>
    <row r="1070" spans="1:12" s="944" customFormat="1" ht="42">
      <c r="A1070" s="940" t="s">
        <v>3823</v>
      </c>
      <c r="B1070" s="940" t="s">
        <v>3824</v>
      </c>
      <c r="C1070" s="940" t="s">
        <v>3835</v>
      </c>
      <c r="D1070" s="941">
        <v>46027</v>
      </c>
      <c r="E1070" s="940" t="s">
        <v>3836</v>
      </c>
      <c r="F1070" s="945">
        <v>398.61200000000002</v>
      </c>
      <c r="G1070" s="940">
        <v>2.1</v>
      </c>
      <c r="H1070" s="942">
        <v>837.0852000000001</v>
      </c>
      <c r="I1070" s="943"/>
      <c r="K1070" s="1112"/>
      <c r="L1070" s="1112"/>
    </row>
    <row r="1071" spans="1:12" s="944" customFormat="1" ht="42">
      <c r="A1071" s="940" t="s">
        <v>3823</v>
      </c>
      <c r="B1071" s="940" t="s">
        <v>3824</v>
      </c>
      <c r="C1071" s="940" t="s">
        <v>3837</v>
      </c>
      <c r="D1071" s="941">
        <v>46027</v>
      </c>
      <c r="E1071" s="940" t="s">
        <v>3838</v>
      </c>
      <c r="F1071" s="945">
        <v>398.61200000000002</v>
      </c>
      <c r="G1071" s="940">
        <v>27.19</v>
      </c>
      <c r="H1071" s="942">
        <v>10838.26028</v>
      </c>
      <c r="I1071" s="943"/>
      <c r="K1071" s="1112"/>
      <c r="L1071" s="1112"/>
    </row>
    <row r="1072" spans="1:12" s="944" customFormat="1" ht="42">
      <c r="A1072" s="940" t="s">
        <v>3823</v>
      </c>
      <c r="B1072" s="940" t="s">
        <v>3824</v>
      </c>
      <c r="C1072" s="940" t="s">
        <v>3839</v>
      </c>
      <c r="D1072" s="941">
        <v>46027</v>
      </c>
      <c r="E1072" s="940" t="s">
        <v>3840</v>
      </c>
      <c r="F1072" s="945">
        <v>398.61200000000002</v>
      </c>
      <c r="G1072" s="940">
        <v>2.27</v>
      </c>
      <c r="H1072" s="942">
        <v>904.84924000000001</v>
      </c>
      <c r="I1072" s="943"/>
      <c r="K1072" s="1112"/>
      <c r="L1072" s="1112"/>
    </row>
    <row r="1073" spans="1:12" s="944" customFormat="1" ht="42">
      <c r="A1073" s="940" t="s">
        <v>3823</v>
      </c>
      <c r="B1073" s="940" t="s">
        <v>3824</v>
      </c>
      <c r="C1073" s="940" t="s">
        <v>3841</v>
      </c>
      <c r="D1073" s="941">
        <v>46028</v>
      </c>
      <c r="E1073" s="940" t="s">
        <v>3842</v>
      </c>
      <c r="F1073" s="945">
        <v>398.61200000000002</v>
      </c>
      <c r="G1073" s="940">
        <v>7.81</v>
      </c>
      <c r="H1073" s="942">
        <v>3113.1597200000001</v>
      </c>
      <c r="I1073" s="943"/>
      <c r="K1073" s="1112"/>
      <c r="L1073" s="1112"/>
    </row>
    <row r="1074" spans="1:12" s="944" customFormat="1" ht="42">
      <c r="A1074" s="940" t="s">
        <v>3823</v>
      </c>
      <c r="B1074" s="940" t="s">
        <v>3824</v>
      </c>
      <c r="C1074" s="940" t="s">
        <v>3843</v>
      </c>
      <c r="D1074" s="941">
        <v>46029</v>
      </c>
      <c r="E1074" s="940" t="s">
        <v>3844</v>
      </c>
      <c r="F1074" s="945">
        <v>398.61200000000002</v>
      </c>
      <c r="G1074" s="940">
        <v>2.6</v>
      </c>
      <c r="H1074" s="942">
        <v>1036.3912</v>
      </c>
      <c r="I1074" s="943"/>
      <c r="K1074" s="1112"/>
      <c r="L1074" s="1112"/>
    </row>
    <row r="1075" spans="1:12" s="944" customFormat="1" ht="42">
      <c r="A1075" s="940" t="s">
        <v>3823</v>
      </c>
      <c r="B1075" s="940" t="s">
        <v>3824</v>
      </c>
      <c r="C1075" s="940" t="s">
        <v>3845</v>
      </c>
      <c r="D1075" s="941">
        <v>46032</v>
      </c>
      <c r="E1075" s="940" t="s">
        <v>3846</v>
      </c>
      <c r="F1075" s="945">
        <v>398.61200000000002</v>
      </c>
      <c r="G1075" s="940">
        <v>31.25</v>
      </c>
      <c r="H1075" s="942">
        <v>12456.625</v>
      </c>
      <c r="I1075" s="943"/>
      <c r="K1075" s="1112"/>
      <c r="L1075" s="1112"/>
    </row>
    <row r="1076" spans="1:12" s="944" customFormat="1" ht="42">
      <c r="A1076" s="940" t="s">
        <v>3823</v>
      </c>
      <c r="B1076" s="940" t="s">
        <v>3824</v>
      </c>
      <c r="C1076" s="940" t="s">
        <v>3847</v>
      </c>
      <c r="D1076" s="941">
        <v>46033</v>
      </c>
      <c r="E1076" s="940" t="s">
        <v>3848</v>
      </c>
      <c r="F1076" s="945">
        <v>398.61200000000002</v>
      </c>
      <c r="G1076" s="940">
        <v>2.63</v>
      </c>
      <c r="H1076" s="942">
        <v>1048.3495600000001</v>
      </c>
      <c r="I1076" s="943"/>
      <c r="K1076" s="1112"/>
      <c r="L1076" s="1112"/>
    </row>
    <row r="1077" spans="1:12" s="944" customFormat="1" ht="42">
      <c r="A1077" s="940" t="s">
        <v>3823</v>
      </c>
      <c r="B1077" s="940" t="s">
        <v>3824</v>
      </c>
      <c r="C1077" s="940" t="s">
        <v>3849</v>
      </c>
      <c r="D1077" s="941">
        <v>46029</v>
      </c>
      <c r="E1077" s="940" t="s">
        <v>3850</v>
      </c>
      <c r="F1077" s="945">
        <v>398.61200000000002</v>
      </c>
      <c r="G1077" s="940">
        <v>6.94</v>
      </c>
      <c r="H1077" s="942">
        <v>2766.3672800000004</v>
      </c>
      <c r="I1077" s="943"/>
      <c r="K1077" s="1112"/>
      <c r="L1077" s="1112"/>
    </row>
    <row r="1078" spans="1:12" s="944" customFormat="1" ht="42">
      <c r="A1078" s="940" t="s">
        <v>3823</v>
      </c>
      <c r="B1078" s="940" t="s">
        <v>3824</v>
      </c>
      <c r="C1078" s="940" t="s">
        <v>3851</v>
      </c>
      <c r="D1078" s="941">
        <v>46030</v>
      </c>
      <c r="E1078" s="940" t="s">
        <v>3852</v>
      </c>
      <c r="F1078" s="945">
        <v>398.61200000000002</v>
      </c>
      <c r="G1078" s="940">
        <v>2.31</v>
      </c>
      <c r="H1078" s="942">
        <v>920.79372000000012</v>
      </c>
      <c r="I1078" s="943"/>
      <c r="K1078" s="1112"/>
      <c r="L1078" s="1112"/>
    </row>
    <row r="1079" spans="1:12" s="944" customFormat="1" ht="42">
      <c r="A1079" s="940" t="s">
        <v>3823</v>
      </c>
      <c r="B1079" s="940" t="s">
        <v>3824</v>
      </c>
      <c r="C1079" s="940" t="s">
        <v>3853</v>
      </c>
      <c r="D1079" s="941">
        <v>46032</v>
      </c>
      <c r="E1079" s="940" t="s">
        <v>3854</v>
      </c>
      <c r="F1079" s="945">
        <v>398.61200000000002</v>
      </c>
      <c r="G1079" s="940">
        <v>27.76</v>
      </c>
      <c r="H1079" s="942">
        <v>11065.469120000002</v>
      </c>
      <c r="I1079" s="943"/>
      <c r="K1079" s="1112"/>
      <c r="L1079" s="1112"/>
    </row>
    <row r="1080" spans="1:12" s="944" customFormat="1" ht="42">
      <c r="A1080" s="940" t="s">
        <v>3823</v>
      </c>
      <c r="B1080" s="940" t="s">
        <v>3824</v>
      </c>
      <c r="C1080" s="940" t="s">
        <v>3855</v>
      </c>
      <c r="D1080" s="941">
        <v>46033</v>
      </c>
      <c r="E1080" s="940" t="s">
        <v>3856</v>
      </c>
      <c r="F1080" s="945">
        <v>398.61200000000002</v>
      </c>
      <c r="G1080" s="940">
        <v>2.34</v>
      </c>
      <c r="H1080" s="942">
        <v>932.75207999999998</v>
      </c>
      <c r="I1080" s="943"/>
      <c r="K1080" s="1112"/>
      <c r="L1080" s="1112"/>
    </row>
    <row r="1081" spans="1:12" s="944" customFormat="1" ht="42">
      <c r="A1081" s="940" t="s">
        <v>3823</v>
      </c>
      <c r="B1081" s="940" t="s">
        <v>3824</v>
      </c>
      <c r="C1081" s="940" t="s">
        <v>3857</v>
      </c>
      <c r="D1081" s="941">
        <v>46078</v>
      </c>
      <c r="E1081" s="940" t="s">
        <v>3858</v>
      </c>
      <c r="F1081" s="945">
        <v>398.61200000000002</v>
      </c>
      <c r="G1081" s="940">
        <v>5.61</v>
      </c>
      <c r="H1081" s="942">
        <v>2236.2133200000003</v>
      </c>
      <c r="I1081" s="943"/>
      <c r="K1081" s="1112"/>
      <c r="L1081" s="1112"/>
    </row>
    <row r="1082" spans="1:12" s="944" customFormat="1" ht="42">
      <c r="A1082" s="940" t="s">
        <v>3823</v>
      </c>
      <c r="B1082" s="940" t="s">
        <v>3824</v>
      </c>
      <c r="C1082" s="940" t="s">
        <v>3859</v>
      </c>
      <c r="D1082" s="941">
        <v>46081</v>
      </c>
      <c r="E1082" s="940" t="s">
        <v>3860</v>
      </c>
      <c r="F1082" s="945">
        <v>398.61200000000002</v>
      </c>
      <c r="G1082" s="940">
        <v>1.87</v>
      </c>
      <c r="H1082" s="942">
        <v>745.40444000000014</v>
      </c>
      <c r="I1082" s="943"/>
      <c r="K1082" s="1112"/>
      <c r="L1082" s="1112"/>
    </row>
    <row r="1083" spans="1:12" s="944" customFormat="1" ht="42">
      <c r="A1083" s="940" t="s">
        <v>3823</v>
      </c>
      <c r="B1083" s="940" t="s">
        <v>3824</v>
      </c>
      <c r="C1083" s="940" t="s">
        <v>3861</v>
      </c>
      <c r="D1083" s="941">
        <v>46082</v>
      </c>
      <c r="E1083" s="940" t="s">
        <v>3862</v>
      </c>
      <c r="F1083" s="945">
        <v>398.61200000000002</v>
      </c>
      <c r="G1083" s="940">
        <v>22.44</v>
      </c>
      <c r="H1083" s="942">
        <v>8944.8532800000012</v>
      </c>
      <c r="I1083" s="943"/>
      <c r="K1083" s="1112"/>
      <c r="L1083" s="1112"/>
    </row>
    <row r="1084" spans="1:12" s="944" customFormat="1" ht="42">
      <c r="A1084" s="940" t="s">
        <v>3823</v>
      </c>
      <c r="B1084" s="940" t="s">
        <v>3824</v>
      </c>
      <c r="C1084" s="940" t="s">
        <v>3863</v>
      </c>
      <c r="D1084" s="941">
        <v>46078</v>
      </c>
      <c r="E1084" s="940" t="s">
        <v>3864</v>
      </c>
      <c r="F1084" s="945">
        <v>398.61200000000002</v>
      </c>
      <c r="G1084" s="940">
        <v>8.1</v>
      </c>
      <c r="H1084" s="942">
        <v>3228.7572</v>
      </c>
      <c r="I1084" s="943"/>
      <c r="K1084" s="1112"/>
      <c r="L1084" s="1112"/>
    </row>
    <row r="1085" spans="1:12" s="944" customFormat="1" ht="42">
      <c r="A1085" s="940" t="s">
        <v>3823</v>
      </c>
      <c r="B1085" s="940" t="s">
        <v>3824</v>
      </c>
      <c r="C1085" s="940" t="s">
        <v>3865</v>
      </c>
      <c r="D1085" s="941">
        <v>46081</v>
      </c>
      <c r="E1085" s="940" t="s">
        <v>3866</v>
      </c>
      <c r="F1085" s="945">
        <v>398.61200000000002</v>
      </c>
      <c r="G1085" s="940">
        <v>2.7</v>
      </c>
      <c r="H1085" s="942">
        <v>1076.2524000000001</v>
      </c>
      <c r="I1085" s="943"/>
      <c r="K1085" s="1112"/>
      <c r="L1085" s="1112"/>
    </row>
    <row r="1086" spans="1:12" s="944" customFormat="1" ht="42">
      <c r="A1086" s="940" t="s">
        <v>3823</v>
      </c>
      <c r="B1086" s="940" t="s">
        <v>3824</v>
      </c>
      <c r="C1086" s="940" t="s">
        <v>3867</v>
      </c>
      <c r="D1086" s="941">
        <v>46082</v>
      </c>
      <c r="E1086" s="940" t="s">
        <v>3868</v>
      </c>
      <c r="F1086" s="945">
        <v>398.61200000000002</v>
      </c>
      <c r="G1086" s="940">
        <v>32.380000000000003</v>
      </c>
      <c r="H1086" s="942">
        <v>12907.056560000001</v>
      </c>
      <c r="I1086" s="943"/>
      <c r="K1086" s="1112"/>
      <c r="L1086" s="1112"/>
    </row>
    <row r="1087" spans="1:12" s="944" customFormat="1" ht="63">
      <c r="A1087" s="940" t="s">
        <v>3823</v>
      </c>
      <c r="B1087" s="940" t="s">
        <v>3824</v>
      </c>
      <c r="C1087" s="940" t="s">
        <v>3869</v>
      </c>
      <c r="D1087" s="941">
        <v>46085</v>
      </c>
      <c r="E1087" s="940" t="s">
        <v>3870</v>
      </c>
      <c r="F1087" s="945">
        <v>398.61200000000002</v>
      </c>
      <c r="G1087" s="940">
        <v>1.47</v>
      </c>
      <c r="H1087" s="942">
        <v>585.95964000000004</v>
      </c>
      <c r="I1087" s="943"/>
      <c r="K1087" s="1112"/>
      <c r="L1087" s="1112"/>
    </row>
    <row r="1088" spans="1:12" s="944" customFormat="1" ht="63">
      <c r="A1088" s="940" t="s">
        <v>3823</v>
      </c>
      <c r="B1088" s="940" t="s">
        <v>3824</v>
      </c>
      <c r="C1088" s="940" t="s">
        <v>3871</v>
      </c>
      <c r="D1088" s="941">
        <v>46085</v>
      </c>
      <c r="E1088" s="940" t="s">
        <v>3872</v>
      </c>
      <c r="F1088" s="945">
        <v>398.61200000000002</v>
      </c>
      <c r="G1088" s="940">
        <v>0.49</v>
      </c>
      <c r="H1088" s="942">
        <v>195.31988000000001</v>
      </c>
      <c r="I1088" s="943"/>
      <c r="K1088" s="1112"/>
      <c r="L1088" s="1112"/>
    </row>
    <row r="1089" spans="1:12" s="944" customFormat="1" ht="42">
      <c r="A1089" s="940" t="s">
        <v>3823</v>
      </c>
      <c r="B1089" s="940" t="s">
        <v>3824</v>
      </c>
      <c r="C1089" s="940" t="s">
        <v>3873</v>
      </c>
      <c r="D1089" s="941">
        <v>46116</v>
      </c>
      <c r="E1089" s="940" t="s">
        <v>3874</v>
      </c>
      <c r="F1089" s="945">
        <v>398.61200000000002</v>
      </c>
      <c r="G1089" s="940">
        <v>8.52</v>
      </c>
      <c r="H1089" s="942">
        <v>3396.1742399999998</v>
      </c>
      <c r="I1089" s="943"/>
      <c r="K1089" s="1112"/>
      <c r="L1089" s="1112"/>
    </row>
    <row r="1090" spans="1:12" s="944" customFormat="1" ht="42">
      <c r="A1090" s="940" t="s">
        <v>3823</v>
      </c>
      <c r="B1090" s="940" t="s">
        <v>3824</v>
      </c>
      <c r="C1090" s="940" t="s">
        <v>3875</v>
      </c>
      <c r="D1090" s="941">
        <v>46116</v>
      </c>
      <c r="E1090" s="940" t="s">
        <v>3876</v>
      </c>
      <c r="F1090" s="945">
        <v>398.61200000000002</v>
      </c>
      <c r="G1090" s="940">
        <v>2.84</v>
      </c>
      <c r="H1090" s="942">
        <v>1132.05808</v>
      </c>
      <c r="I1090" s="943"/>
      <c r="K1090" s="1112"/>
      <c r="L1090" s="1112"/>
    </row>
    <row r="1091" spans="1:12" s="944" customFormat="1" ht="42">
      <c r="A1091" s="940" t="s">
        <v>3823</v>
      </c>
      <c r="B1091" s="940" t="s">
        <v>3824</v>
      </c>
      <c r="C1091" s="940" t="s">
        <v>3877</v>
      </c>
      <c r="D1091" s="941">
        <v>46117</v>
      </c>
      <c r="E1091" s="940" t="s">
        <v>3878</v>
      </c>
      <c r="F1091" s="945">
        <v>398.61200000000002</v>
      </c>
      <c r="G1091" s="940">
        <v>34.07</v>
      </c>
      <c r="H1091" s="942">
        <v>13580.710840000002</v>
      </c>
      <c r="I1091" s="943"/>
      <c r="K1091" s="1112"/>
      <c r="L1091" s="1112"/>
    </row>
    <row r="1092" spans="1:12" s="944" customFormat="1" ht="42">
      <c r="A1092" s="940" t="s">
        <v>3823</v>
      </c>
      <c r="B1092" s="940" t="s">
        <v>3824</v>
      </c>
      <c r="C1092" s="940" t="s">
        <v>3879</v>
      </c>
      <c r="D1092" s="941">
        <v>46133</v>
      </c>
      <c r="E1092" s="940" t="s">
        <v>3880</v>
      </c>
      <c r="F1092" s="945">
        <v>398.61200000000002</v>
      </c>
      <c r="G1092" s="940">
        <v>2.84</v>
      </c>
      <c r="H1092" s="942">
        <v>1132.05808</v>
      </c>
      <c r="I1092" s="943"/>
      <c r="K1092" s="1112"/>
      <c r="L1092" s="1112"/>
    </row>
    <row r="1093" spans="1:12" s="944" customFormat="1" ht="42">
      <c r="A1093" s="940" t="s">
        <v>3823</v>
      </c>
      <c r="B1093" s="940" t="s">
        <v>3824</v>
      </c>
      <c r="C1093" s="940" t="s">
        <v>3881</v>
      </c>
      <c r="D1093" s="941">
        <v>46133</v>
      </c>
      <c r="E1093" s="940" t="s">
        <v>3882</v>
      </c>
      <c r="F1093" s="945">
        <v>398.61200000000002</v>
      </c>
      <c r="G1093" s="940">
        <v>9.41</v>
      </c>
      <c r="H1093" s="942">
        <v>3750.9389200000001</v>
      </c>
      <c r="I1093" s="943"/>
      <c r="K1093" s="1112"/>
      <c r="L1093" s="1112"/>
    </row>
    <row r="1094" spans="1:12" s="944" customFormat="1" ht="42">
      <c r="A1094" s="940" t="s">
        <v>3823</v>
      </c>
      <c r="B1094" s="940" t="s">
        <v>3824</v>
      </c>
      <c r="C1094" s="940" t="s">
        <v>3883</v>
      </c>
      <c r="D1094" s="941">
        <v>46137</v>
      </c>
      <c r="E1094" s="940" t="s">
        <v>3884</v>
      </c>
      <c r="F1094" s="945">
        <v>398.61200000000002</v>
      </c>
      <c r="G1094" s="940">
        <v>3.14</v>
      </c>
      <c r="H1094" s="942">
        <v>1251.6416800000002</v>
      </c>
      <c r="I1094" s="943"/>
      <c r="K1094" s="1112"/>
      <c r="L1094" s="1112"/>
    </row>
    <row r="1095" spans="1:12" s="944" customFormat="1" ht="42">
      <c r="A1095" s="940" t="s">
        <v>3823</v>
      </c>
      <c r="B1095" s="940" t="s">
        <v>3824</v>
      </c>
      <c r="C1095" s="940" t="s">
        <v>3885</v>
      </c>
      <c r="D1095" s="941">
        <v>46140</v>
      </c>
      <c r="E1095" s="940" t="s">
        <v>3886</v>
      </c>
      <c r="F1095" s="945">
        <v>398.61200000000002</v>
      </c>
      <c r="G1095" s="940">
        <v>37.659999999999997</v>
      </c>
      <c r="H1095" s="942">
        <v>15011.727919999999</v>
      </c>
      <c r="I1095" s="943"/>
      <c r="K1095" s="1112"/>
      <c r="L1095" s="1112"/>
    </row>
    <row r="1096" spans="1:12" s="944" customFormat="1" ht="42">
      <c r="A1096" s="940" t="s">
        <v>3823</v>
      </c>
      <c r="B1096" s="940" t="s">
        <v>3824</v>
      </c>
      <c r="C1096" s="940" t="s">
        <v>3887</v>
      </c>
      <c r="D1096" s="941">
        <v>46147</v>
      </c>
      <c r="E1096" s="940" t="s">
        <v>3888</v>
      </c>
      <c r="F1096" s="945">
        <v>398.61200000000002</v>
      </c>
      <c r="G1096" s="940">
        <v>7.95</v>
      </c>
      <c r="H1096" s="942">
        <v>3168.9654</v>
      </c>
      <c r="I1096" s="943"/>
      <c r="K1096" s="1112"/>
      <c r="L1096" s="1112"/>
    </row>
    <row r="1097" spans="1:12" s="944" customFormat="1" ht="42">
      <c r="A1097" s="940" t="s">
        <v>3823</v>
      </c>
      <c r="B1097" s="940" t="s">
        <v>3824</v>
      </c>
      <c r="C1097" s="940" t="s">
        <v>3889</v>
      </c>
      <c r="D1097" s="941">
        <v>46147</v>
      </c>
      <c r="E1097" s="940" t="s">
        <v>3890</v>
      </c>
      <c r="F1097" s="945">
        <v>398.61200000000002</v>
      </c>
      <c r="G1097" s="940">
        <v>8.57</v>
      </c>
      <c r="H1097" s="942">
        <v>3416.1048400000004</v>
      </c>
      <c r="I1097" s="943"/>
      <c r="K1097" s="1112"/>
      <c r="L1097" s="1112"/>
    </row>
    <row r="1098" spans="1:12" s="944" customFormat="1" ht="42">
      <c r="A1098" s="940" t="s">
        <v>3823</v>
      </c>
      <c r="B1098" s="940" t="s">
        <v>3824</v>
      </c>
      <c r="C1098" s="940" t="s">
        <v>3891</v>
      </c>
      <c r="D1098" s="941">
        <v>46147</v>
      </c>
      <c r="E1098" s="940" t="s">
        <v>3892</v>
      </c>
      <c r="F1098" s="945">
        <v>398.61200000000002</v>
      </c>
      <c r="G1098" s="940">
        <v>2.65</v>
      </c>
      <c r="H1098" s="942">
        <v>1056.3217999999999</v>
      </c>
      <c r="I1098" s="943"/>
      <c r="K1098" s="1112"/>
      <c r="L1098" s="1112"/>
    </row>
    <row r="1099" spans="1:12" s="944" customFormat="1" ht="42">
      <c r="A1099" s="940" t="s">
        <v>3823</v>
      </c>
      <c r="B1099" s="940" t="s">
        <v>3824</v>
      </c>
      <c r="C1099" s="940" t="s">
        <v>3893</v>
      </c>
      <c r="D1099" s="941">
        <v>46147</v>
      </c>
      <c r="E1099" s="940" t="s">
        <v>3894</v>
      </c>
      <c r="F1099" s="945">
        <v>398.61200000000002</v>
      </c>
      <c r="G1099" s="940">
        <v>2.86</v>
      </c>
      <c r="H1099" s="942">
        <v>1140.0303200000001</v>
      </c>
      <c r="I1099" s="943"/>
      <c r="K1099" s="1112"/>
      <c r="L1099" s="1112"/>
    </row>
    <row r="1100" spans="1:12" s="944" customFormat="1" ht="42">
      <c r="A1100" s="940" t="s">
        <v>3823</v>
      </c>
      <c r="B1100" s="940" t="s">
        <v>3824</v>
      </c>
      <c r="C1100" s="940" t="s">
        <v>3895</v>
      </c>
      <c r="D1100" s="941">
        <v>46147</v>
      </c>
      <c r="E1100" s="940" t="s">
        <v>3896</v>
      </c>
      <c r="F1100" s="945">
        <v>398.61200000000002</v>
      </c>
      <c r="G1100" s="940">
        <v>8.86</v>
      </c>
      <c r="H1100" s="942">
        <v>3531.7023199999999</v>
      </c>
      <c r="I1100" s="943"/>
      <c r="K1100" s="1112"/>
      <c r="L1100" s="1112"/>
    </row>
    <row r="1101" spans="1:12" s="944" customFormat="1" ht="42">
      <c r="A1101" s="940" t="s">
        <v>3823</v>
      </c>
      <c r="B1101" s="940" t="s">
        <v>3824</v>
      </c>
      <c r="C1101" s="940" t="s">
        <v>3897</v>
      </c>
      <c r="D1101" s="941">
        <v>46147</v>
      </c>
      <c r="E1101" s="940" t="s">
        <v>3898</v>
      </c>
      <c r="F1101" s="945">
        <v>398.61200000000002</v>
      </c>
      <c r="G1101" s="940">
        <v>2.95</v>
      </c>
      <c r="H1101" s="942">
        <v>1175.9054000000001</v>
      </c>
      <c r="I1101" s="943"/>
      <c r="K1101" s="1112"/>
      <c r="L1101" s="1112"/>
    </row>
    <row r="1102" spans="1:12" s="944" customFormat="1" ht="42">
      <c r="A1102" s="940" t="s">
        <v>3823</v>
      </c>
      <c r="B1102" s="940" t="s">
        <v>3824</v>
      </c>
      <c r="C1102" s="940" t="s">
        <v>3899</v>
      </c>
      <c r="D1102" s="941">
        <v>46148</v>
      </c>
      <c r="E1102" s="940" t="s">
        <v>3900</v>
      </c>
      <c r="F1102" s="945">
        <v>398.61200000000002</v>
      </c>
      <c r="G1102" s="940">
        <v>6.79</v>
      </c>
      <c r="H1102" s="942">
        <v>2706.57548</v>
      </c>
      <c r="I1102" s="943"/>
      <c r="K1102" s="1112"/>
      <c r="L1102" s="1112"/>
    </row>
    <row r="1103" spans="1:12" s="944" customFormat="1" ht="42">
      <c r="A1103" s="940" t="s">
        <v>3823</v>
      </c>
      <c r="B1103" s="940" t="s">
        <v>3824</v>
      </c>
      <c r="C1103" s="940" t="s">
        <v>3901</v>
      </c>
      <c r="D1103" s="941">
        <v>46149</v>
      </c>
      <c r="E1103" s="940" t="s">
        <v>3902</v>
      </c>
      <c r="F1103" s="945">
        <v>398.61200000000002</v>
      </c>
      <c r="G1103" s="940">
        <v>2.2599999999999998</v>
      </c>
      <c r="H1103" s="942">
        <v>900.86311999999998</v>
      </c>
      <c r="I1103" s="943"/>
      <c r="K1103" s="1112"/>
      <c r="L1103" s="1112"/>
    </row>
    <row r="1104" spans="1:12" s="944" customFormat="1" ht="42">
      <c r="A1104" s="940" t="s">
        <v>3823</v>
      </c>
      <c r="B1104" s="940" t="s">
        <v>3824</v>
      </c>
      <c r="C1104" s="940" t="s">
        <v>3903</v>
      </c>
      <c r="D1104" s="941">
        <v>46153</v>
      </c>
      <c r="E1104" s="940" t="s">
        <v>3904</v>
      </c>
      <c r="F1104" s="945">
        <v>398.61200000000002</v>
      </c>
      <c r="G1104" s="940">
        <v>27.15</v>
      </c>
      <c r="H1104" s="942">
        <v>10822.3158</v>
      </c>
      <c r="I1104" s="943"/>
      <c r="K1104" s="1112"/>
      <c r="L1104" s="1112"/>
    </row>
    <row r="1105" spans="1:12" s="944" customFormat="1" ht="42">
      <c r="A1105" s="940" t="s">
        <v>3823</v>
      </c>
      <c r="B1105" s="940" t="s">
        <v>3824</v>
      </c>
      <c r="C1105" s="940" t="s">
        <v>3905</v>
      </c>
      <c r="D1105" s="941">
        <v>46153</v>
      </c>
      <c r="E1105" s="940" t="s">
        <v>3906</v>
      </c>
      <c r="F1105" s="945">
        <v>398.61200000000002</v>
      </c>
      <c r="G1105" s="940">
        <v>31.81</v>
      </c>
      <c r="H1105" s="942">
        <v>12679.84772</v>
      </c>
      <c r="I1105" s="943"/>
      <c r="K1105" s="1112"/>
      <c r="L1105" s="1112"/>
    </row>
    <row r="1106" spans="1:12" s="944" customFormat="1" ht="42">
      <c r="A1106" s="940" t="s">
        <v>3823</v>
      </c>
      <c r="B1106" s="940" t="s">
        <v>3824</v>
      </c>
      <c r="C1106" s="940" t="s">
        <v>3907</v>
      </c>
      <c r="D1106" s="941">
        <v>46153</v>
      </c>
      <c r="E1106" s="940" t="s">
        <v>3908</v>
      </c>
      <c r="F1106" s="945">
        <v>398.61200000000002</v>
      </c>
      <c r="G1106" s="940">
        <v>34.270000000000003</v>
      </c>
      <c r="H1106" s="942">
        <v>13660.433240000002</v>
      </c>
      <c r="I1106" s="943"/>
      <c r="K1106" s="1112"/>
      <c r="L1106" s="1112"/>
    </row>
    <row r="1107" spans="1:12" s="944" customFormat="1" ht="42">
      <c r="A1107" s="940" t="s">
        <v>3823</v>
      </c>
      <c r="B1107" s="940" t="s">
        <v>3824</v>
      </c>
      <c r="C1107" s="940" t="s">
        <v>3909</v>
      </c>
      <c r="D1107" s="941">
        <v>46155</v>
      </c>
      <c r="E1107" s="940" t="s">
        <v>3910</v>
      </c>
      <c r="F1107" s="945">
        <v>398.61200000000002</v>
      </c>
      <c r="G1107" s="940">
        <v>9.24</v>
      </c>
      <c r="H1107" s="942">
        <v>3683.1748800000005</v>
      </c>
      <c r="I1107" s="943"/>
      <c r="K1107" s="1112"/>
      <c r="L1107" s="1112"/>
    </row>
    <row r="1108" spans="1:12" s="944" customFormat="1" ht="42">
      <c r="A1108" s="940" t="s">
        <v>3823</v>
      </c>
      <c r="B1108" s="940" t="s">
        <v>3824</v>
      </c>
      <c r="C1108" s="940" t="s">
        <v>3911</v>
      </c>
      <c r="D1108" s="941">
        <v>46155</v>
      </c>
      <c r="E1108" s="940" t="s">
        <v>3912</v>
      </c>
      <c r="F1108" s="945">
        <v>398.61200000000002</v>
      </c>
      <c r="G1108" s="940">
        <v>8.35</v>
      </c>
      <c r="H1108" s="942">
        <v>3328.4102000000003</v>
      </c>
      <c r="I1108" s="943"/>
      <c r="K1108" s="1112"/>
      <c r="L1108" s="1112"/>
    </row>
    <row r="1109" spans="1:12" s="944" customFormat="1" ht="42">
      <c r="A1109" s="940" t="s">
        <v>3823</v>
      </c>
      <c r="B1109" s="940" t="s">
        <v>3824</v>
      </c>
      <c r="C1109" s="940" t="s">
        <v>3913</v>
      </c>
      <c r="D1109" s="941">
        <v>46155</v>
      </c>
      <c r="E1109" s="940" t="s">
        <v>3914</v>
      </c>
      <c r="F1109" s="945">
        <v>398.61200000000002</v>
      </c>
      <c r="G1109" s="940">
        <v>1.32</v>
      </c>
      <c r="H1109" s="942">
        <v>526.16784000000007</v>
      </c>
      <c r="I1109" s="943"/>
      <c r="K1109" s="1112"/>
      <c r="L1109" s="1112"/>
    </row>
    <row r="1110" spans="1:12" s="944" customFormat="1" ht="42">
      <c r="A1110" s="940" t="s">
        <v>3823</v>
      </c>
      <c r="B1110" s="940" t="s">
        <v>3824</v>
      </c>
      <c r="C1110" s="940" t="s">
        <v>3915</v>
      </c>
      <c r="D1110" s="941">
        <v>46165</v>
      </c>
      <c r="E1110" s="940" t="s">
        <v>3916</v>
      </c>
      <c r="F1110" s="945">
        <v>398.61200000000002</v>
      </c>
      <c r="G1110" s="940">
        <v>2.78</v>
      </c>
      <c r="H1110" s="942">
        <v>1108.1413600000001</v>
      </c>
      <c r="I1110" s="943"/>
      <c r="K1110" s="1112"/>
      <c r="L1110" s="1112"/>
    </row>
    <row r="1111" spans="1:12" s="944" customFormat="1" ht="42">
      <c r="A1111" s="940" t="s">
        <v>3823</v>
      </c>
      <c r="B1111" s="940" t="s">
        <v>3824</v>
      </c>
      <c r="C1111" s="940" t="s">
        <v>3917</v>
      </c>
      <c r="D1111" s="941">
        <v>46165</v>
      </c>
      <c r="E1111" s="940" t="s">
        <v>3918</v>
      </c>
      <c r="F1111" s="945">
        <v>398.61200000000002</v>
      </c>
      <c r="G1111" s="940">
        <v>3.08</v>
      </c>
      <c r="H1111" s="942">
        <v>1227.72496</v>
      </c>
      <c r="I1111" s="943"/>
      <c r="K1111" s="1112"/>
      <c r="L1111" s="1112"/>
    </row>
    <row r="1112" spans="1:12" s="944" customFormat="1" ht="42">
      <c r="A1112" s="940" t="s">
        <v>3823</v>
      </c>
      <c r="B1112" s="940" t="s">
        <v>3824</v>
      </c>
      <c r="C1112" s="940" t="s">
        <v>3919</v>
      </c>
      <c r="D1112" s="941">
        <v>46165</v>
      </c>
      <c r="E1112" s="940" t="s">
        <v>3920</v>
      </c>
      <c r="F1112" s="945">
        <v>398.61200000000002</v>
      </c>
      <c r="G1112" s="940">
        <v>36.979999999999997</v>
      </c>
      <c r="H1112" s="942">
        <v>14740.671759999999</v>
      </c>
      <c r="I1112" s="943"/>
      <c r="K1112" s="1112"/>
      <c r="L1112" s="1112"/>
    </row>
    <row r="1113" spans="1:12" s="944" customFormat="1" ht="42">
      <c r="A1113" s="940" t="s">
        <v>3823</v>
      </c>
      <c r="B1113" s="940" t="s">
        <v>3824</v>
      </c>
      <c r="C1113" s="940" t="s">
        <v>3921</v>
      </c>
      <c r="D1113" s="941">
        <v>46166</v>
      </c>
      <c r="E1113" s="940" t="s">
        <v>3922</v>
      </c>
      <c r="F1113" s="945">
        <v>398.61200000000002</v>
      </c>
      <c r="G1113" s="940">
        <v>8.82</v>
      </c>
      <c r="H1113" s="942">
        <v>3515.7578400000002</v>
      </c>
      <c r="I1113" s="943"/>
      <c r="K1113" s="1112"/>
      <c r="L1113" s="1112"/>
    </row>
    <row r="1114" spans="1:12" s="944" customFormat="1" ht="42">
      <c r="A1114" s="940" t="s">
        <v>3823</v>
      </c>
      <c r="B1114" s="940" t="s">
        <v>3824</v>
      </c>
      <c r="C1114" s="940" t="s">
        <v>3923</v>
      </c>
      <c r="D1114" s="941">
        <v>46166</v>
      </c>
      <c r="E1114" s="940" t="s">
        <v>3924</v>
      </c>
      <c r="F1114" s="945">
        <v>398.61200000000002</v>
      </c>
      <c r="G1114" s="940">
        <v>7.96</v>
      </c>
      <c r="H1114" s="942">
        <v>3172.9515200000001</v>
      </c>
      <c r="I1114" s="943"/>
      <c r="K1114" s="1112"/>
      <c r="L1114" s="1112"/>
    </row>
    <row r="1115" spans="1:12" s="944" customFormat="1" ht="42">
      <c r="A1115" s="940" t="s">
        <v>3823</v>
      </c>
      <c r="B1115" s="940" t="s">
        <v>3824</v>
      </c>
      <c r="C1115" s="940" t="s">
        <v>3925</v>
      </c>
      <c r="D1115" s="941">
        <v>46166</v>
      </c>
      <c r="E1115" s="940" t="s">
        <v>3926</v>
      </c>
      <c r="F1115" s="945">
        <v>398.61200000000002</v>
      </c>
      <c r="G1115" s="940">
        <v>8.65</v>
      </c>
      <c r="H1115" s="942">
        <v>3447.9938000000002</v>
      </c>
      <c r="I1115" s="943"/>
      <c r="K1115" s="1112"/>
      <c r="L1115" s="1112"/>
    </row>
    <row r="1116" spans="1:12" s="944" customFormat="1" ht="42">
      <c r="A1116" s="940" t="s">
        <v>3823</v>
      </c>
      <c r="B1116" s="940" t="s">
        <v>3824</v>
      </c>
      <c r="C1116" s="940" t="s">
        <v>3927</v>
      </c>
      <c r="D1116" s="941">
        <v>46166</v>
      </c>
      <c r="E1116" s="940" t="s">
        <v>3928</v>
      </c>
      <c r="F1116" s="945">
        <v>398.61200000000002</v>
      </c>
      <c r="G1116" s="940">
        <v>2.94</v>
      </c>
      <c r="H1116" s="942">
        <v>1171.9192800000001</v>
      </c>
      <c r="I1116" s="943"/>
      <c r="K1116" s="1112"/>
      <c r="L1116" s="1112"/>
    </row>
    <row r="1117" spans="1:12" s="944" customFormat="1" ht="42">
      <c r="A1117" s="940" t="s">
        <v>3823</v>
      </c>
      <c r="B1117" s="940" t="s">
        <v>3824</v>
      </c>
      <c r="C1117" s="940" t="s">
        <v>3929</v>
      </c>
      <c r="D1117" s="941">
        <v>46166</v>
      </c>
      <c r="E1117" s="940" t="s">
        <v>3930</v>
      </c>
      <c r="F1117" s="945">
        <v>398.61200000000002</v>
      </c>
      <c r="G1117" s="940">
        <v>2.65</v>
      </c>
      <c r="H1117" s="942">
        <v>1056.3217999999999</v>
      </c>
      <c r="I1117" s="943"/>
      <c r="K1117" s="1112"/>
      <c r="L1117" s="1112"/>
    </row>
    <row r="1118" spans="1:12" s="944" customFormat="1" ht="42">
      <c r="A1118" s="940" t="s">
        <v>3823</v>
      </c>
      <c r="B1118" s="940" t="s">
        <v>3824</v>
      </c>
      <c r="C1118" s="940" t="s">
        <v>3931</v>
      </c>
      <c r="D1118" s="941">
        <v>46166</v>
      </c>
      <c r="E1118" s="940" t="s">
        <v>3932</v>
      </c>
      <c r="F1118" s="945">
        <v>398.61200000000002</v>
      </c>
      <c r="G1118" s="940">
        <v>2.88</v>
      </c>
      <c r="H1118" s="942">
        <v>1148.0025600000001</v>
      </c>
      <c r="I1118" s="943"/>
      <c r="K1118" s="1112"/>
      <c r="L1118" s="1112"/>
    </row>
    <row r="1119" spans="1:12" s="944" customFormat="1" ht="42">
      <c r="A1119" s="940" t="s">
        <v>3823</v>
      </c>
      <c r="B1119" s="940" t="s">
        <v>3824</v>
      </c>
      <c r="C1119" s="940" t="s">
        <v>3933</v>
      </c>
      <c r="D1119" s="941">
        <v>46174</v>
      </c>
      <c r="E1119" s="940" t="s">
        <v>3934</v>
      </c>
      <c r="F1119" s="945">
        <v>398.61200000000002</v>
      </c>
      <c r="G1119" s="940">
        <v>35.270000000000003</v>
      </c>
      <c r="H1119" s="942">
        <v>14059.045240000001</v>
      </c>
      <c r="I1119" s="943"/>
      <c r="K1119" s="1112"/>
      <c r="L1119" s="1112"/>
    </row>
    <row r="1120" spans="1:12" s="944" customFormat="1" ht="42">
      <c r="A1120" s="940" t="s">
        <v>3823</v>
      </c>
      <c r="B1120" s="940" t="s">
        <v>3824</v>
      </c>
      <c r="C1120" s="940" t="s">
        <v>3935</v>
      </c>
      <c r="D1120" s="941">
        <v>46174</v>
      </c>
      <c r="E1120" s="940" t="s">
        <v>3936</v>
      </c>
      <c r="F1120" s="945">
        <v>398.61200000000002</v>
      </c>
      <c r="G1120" s="940">
        <v>31.84</v>
      </c>
      <c r="H1120" s="942">
        <v>12691.80608</v>
      </c>
      <c r="I1120" s="943"/>
      <c r="K1120" s="1112"/>
      <c r="L1120" s="1112"/>
    </row>
    <row r="1121" spans="1:12" s="944" customFormat="1" ht="42">
      <c r="A1121" s="940" t="s">
        <v>3823</v>
      </c>
      <c r="B1121" s="940" t="s">
        <v>3824</v>
      </c>
      <c r="C1121" s="940" t="s">
        <v>3937</v>
      </c>
      <c r="D1121" s="941">
        <v>46174</v>
      </c>
      <c r="E1121" s="940" t="s">
        <v>3938</v>
      </c>
      <c r="F1121" s="945">
        <v>398.61200000000002</v>
      </c>
      <c r="G1121" s="940">
        <v>34.6</v>
      </c>
      <c r="H1121" s="942">
        <v>13791.975200000001</v>
      </c>
      <c r="I1121" s="943"/>
      <c r="K1121" s="1112"/>
      <c r="L1121" s="1112"/>
    </row>
    <row r="1122" spans="1:12" s="944" customFormat="1" ht="42">
      <c r="A1122" s="940" t="s">
        <v>3823</v>
      </c>
      <c r="B1122" s="940" t="s">
        <v>3824</v>
      </c>
      <c r="C1122" s="940" t="s">
        <v>3939</v>
      </c>
      <c r="D1122" s="941">
        <v>46174</v>
      </c>
      <c r="E1122" s="940" t="s">
        <v>3940</v>
      </c>
      <c r="F1122" s="945">
        <v>398.61200000000002</v>
      </c>
      <c r="G1122" s="940">
        <v>8.9499999999999993</v>
      </c>
      <c r="H1122" s="942">
        <v>3567.5774000000001</v>
      </c>
      <c r="I1122" s="943"/>
      <c r="K1122" s="1112"/>
      <c r="L1122" s="1112"/>
    </row>
    <row r="1123" spans="1:12" s="944" customFormat="1" ht="42">
      <c r="A1123" s="940" t="s">
        <v>3823</v>
      </c>
      <c r="B1123" s="940" t="s">
        <v>3824</v>
      </c>
      <c r="C1123" s="940" t="s">
        <v>3941</v>
      </c>
      <c r="D1123" s="941">
        <v>46174</v>
      </c>
      <c r="E1123" s="940" t="s">
        <v>3942</v>
      </c>
      <c r="F1123" s="945">
        <v>398.61200000000002</v>
      </c>
      <c r="G1123" s="940">
        <v>2.98</v>
      </c>
      <c r="H1123" s="942">
        <v>1187.86376</v>
      </c>
      <c r="I1123" s="943"/>
      <c r="K1123" s="1112"/>
      <c r="L1123" s="1112"/>
    </row>
    <row r="1124" spans="1:12" s="944" customFormat="1" ht="42">
      <c r="A1124" s="940" t="s">
        <v>3823</v>
      </c>
      <c r="B1124" s="940" t="s">
        <v>3824</v>
      </c>
      <c r="C1124" s="940" t="s">
        <v>3943</v>
      </c>
      <c r="D1124" s="941">
        <v>46175</v>
      </c>
      <c r="E1124" s="940" t="s">
        <v>3944</v>
      </c>
      <c r="F1124" s="945">
        <v>398.61200000000002</v>
      </c>
      <c r="G1124" s="940">
        <v>33.409999999999997</v>
      </c>
      <c r="H1124" s="942">
        <v>13317.626919999999</v>
      </c>
      <c r="I1124" s="943"/>
      <c r="K1124" s="1112"/>
      <c r="L1124" s="1112"/>
    </row>
    <row r="1125" spans="1:12" s="944" customFormat="1" ht="42">
      <c r="A1125" s="940" t="s">
        <v>3823</v>
      </c>
      <c r="B1125" s="940" t="s">
        <v>3824</v>
      </c>
      <c r="C1125" s="940" t="s">
        <v>3945</v>
      </c>
      <c r="D1125" s="941">
        <v>46175</v>
      </c>
      <c r="E1125" s="940" t="s">
        <v>3946</v>
      </c>
      <c r="F1125" s="945">
        <v>398.61200000000002</v>
      </c>
      <c r="G1125" s="940">
        <v>35.78</v>
      </c>
      <c r="H1125" s="942">
        <v>14262.337360000001</v>
      </c>
      <c r="I1125" s="943"/>
      <c r="K1125" s="1112"/>
      <c r="L1125" s="1112"/>
    </row>
    <row r="1126" spans="1:12" s="944" customFormat="1" ht="42">
      <c r="A1126" s="940" t="s">
        <v>3823</v>
      </c>
      <c r="B1126" s="940" t="s">
        <v>3824</v>
      </c>
      <c r="C1126" s="940" t="s">
        <v>3947</v>
      </c>
      <c r="D1126" s="941">
        <v>46182</v>
      </c>
      <c r="E1126" s="940" t="s">
        <v>3948</v>
      </c>
      <c r="F1126" s="945">
        <v>398.61200000000002</v>
      </c>
      <c r="G1126" s="940">
        <v>3.14</v>
      </c>
      <c r="H1126" s="942">
        <v>1251.6416800000002</v>
      </c>
      <c r="I1126" s="943"/>
      <c r="K1126" s="1112"/>
      <c r="L1126" s="1112"/>
    </row>
    <row r="1127" spans="1:12" s="944" customFormat="1" ht="42">
      <c r="A1127" s="940" t="s">
        <v>3823</v>
      </c>
      <c r="B1127" s="940" t="s">
        <v>3824</v>
      </c>
      <c r="C1127" s="940" t="s">
        <v>3949</v>
      </c>
      <c r="D1127" s="941">
        <v>46184</v>
      </c>
      <c r="E1127" s="940" t="s">
        <v>3950</v>
      </c>
      <c r="F1127" s="945">
        <v>398.61200000000002</v>
      </c>
      <c r="G1127" s="940">
        <v>2.95</v>
      </c>
      <c r="H1127" s="942">
        <v>1175.9054000000001</v>
      </c>
      <c r="I1127" s="943"/>
      <c r="K1127" s="1112"/>
      <c r="L1127" s="1112"/>
    </row>
    <row r="1128" spans="1:12" s="944" customFormat="1" ht="42">
      <c r="A1128" s="940" t="s">
        <v>3823</v>
      </c>
      <c r="B1128" s="940" t="s">
        <v>3824</v>
      </c>
      <c r="C1128" s="940" t="s">
        <v>3951</v>
      </c>
      <c r="D1128" s="941">
        <v>46184</v>
      </c>
      <c r="E1128" s="940" t="s">
        <v>3952</v>
      </c>
      <c r="F1128" s="945">
        <v>398.61200000000002</v>
      </c>
      <c r="G1128" s="940">
        <v>2.95</v>
      </c>
      <c r="H1128" s="942">
        <v>1175.9054000000001</v>
      </c>
      <c r="I1128" s="943"/>
      <c r="K1128" s="1112"/>
      <c r="L1128" s="1112"/>
    </row>
    <row r="1129" spans="1:12" s="944" customFormat="1" ht="42">
      <c r="A1129" s="940" t="s">
        <v>3823</v>
      </c>
      <c r="B1129" s="940" t="s">
        <v>3824</v>
      </c>
      <c r="C1129" s="940" t="s">
        <v>3953</v>
      </c>
      <c r="D1129" s="941">
        <v>46184</v>
      </c>
      <c r="E1129" s="940" t="s">
        <v>3954</v>
      </c>
      <c r="F1129" s="945">
        <v>398.61200000000002</v>
      </c>
      <c r="G1129" s="940">
        <v>2.65</v>
      </c>
      <c r="H1129" s="942">
        <v>1056.3217999999999</v>
      </c>
      <c r="I1129" s="943"/>
      <c r="K1129" s="1112"/>
      <c r="L1129" s="1112"/>
    </row>
    <row r="1130" spans="1:12" s="944" customFormat="1" ht="42">
      <c r="A1130" s="940" t="s">
        <v>3823</v>
      </c>
      <c r="B1130" s="940" t="s">
        <v>3824</v>
      </c>
      <c r="C1130" s="940" t="s">
        <v>3955</v>
      </c>
      <c r="D1130" s="941">
        <v>46189</v>
      </c>
      <c r="E1130" s="940" t="s">
        <v>3956</v>
      </c>
      <c r="F1130" s="945">
        <v>398.61200000000002</v>
      </c>
      <c r="G1130" s="940">
        <v>2.88</v>
      </c>
      <c r="H1130" s="942">
        <v>1148.0025600000001</v>
      </c>
      <c r="I1130" s="943"/>
      <c r="K1130" s="1112"/>
      <c r="L1130" s="1112"/>
    </row>
    <row r="1131" spans="1:12" s="944" customFormat="1" ht="42">
      <c r="A1131" s="940" t="s">
        <v>3823</v>
      </c>
      <c r="B1131" s="940" t="s">
        <v>3824</v>
      </c>
      <c r="C1131" s="940" t="s">
        <v>3957</v>
      </c>
      <c r="D1131" s="941">
        <v>46189</v>
      </c>
      <c r="E1131" s="940" t="s">
        <v>3958</v>
      </c>
      <c r="F1131" s="945">
        <v>398.61200000000002</v>
      </c>
      <c r="G1131" s="940">
        <v>3.08</v>
      </c>
      <c r="H1131" s="942">
        <v>1227.72496</v>
      </c>
      <c r="I1131" s="943"/>
      <c r="K1131" s="1112"/>
      <c r="L1131" s="1112"/>
    </row>
    <row r="1132" spans="1:12" s="944" customFormat="1" ht="105">
      <c r="A1132" s="940" t="s">
        <v>3823</v>
      </c>
      <c r="B1132" s="940" t="s">
        <v>3824</v>
      </c>
      <c r="C1132" s="940" t="s">
        <v>3959</v>
      </c>
      <c r="D1132" s="941">
        <v>46193</v>
      </c>
      <c r="E1132" s="940" t="s">
        <v>3960</v>
      </c>
      <c r="F1132" s="945">
        <v>398.61200000000002</v>
      </c>
      <c r="G1132" s="940">
        <v>8.3800000000000008</v>
      </c>
      <c r="H1132" s="942">
        <v>3340.3685600000003</v>
      </c>
      <c r="I1132" s="943"/>
      <c r="K1132" s="1112"/>
      <c r="L1132" s="1112"/>
    </row>
    <row r="1133" spans="1:12" s="944" customFormat="1" ht="63">
      <c r="A1133" s="940" t="s">
        <v>3823</v>
      </c>
      <c r="B1133" s="940" t="s">
        <v>3824</v>
      </c>
      <c r="C1133" s="940" t="s">
        <v>3961</v>
      </c>
      <c r="D1133" s="941">
        <v>46222</v>
      </c>
      <c r="E1133" s="940" t="s">
        <v>3962</v>
      </c>
      <c r="F1133" s="945">
        <v>398.61200000000002</v>
      </c>
      <c r="G1133" s="940">
        <v>2.88</v>
      </c>
      <c r="H1133" s="942">
        <v>1148.0025600000001</v>
      </c>
      <c r="I1133" s="943"/>
      <c r="K1133" s="1112"/>
      <c r="L1133" s="1112"/>
    </row>
    <row r="1134" spans="1:12" s="944" customFormat="1" ht="42">
      <c r="A1134" s="940" t="s">
        <v>3823</v>
      </c>
      <c r="B1134" s="940" t="s">
        <v>3824</v>
      </c>
      <c r="C1134" s="940" t="s">
        <v>3963</v>
      </c>
      <c r="D1134" s="941">
        <v>46251</v>
      </c>
      <c r="E1134" s="940" t="s">
        <v>3964</v>
      </c>
      <c r="F1134" s="945">
        <v>398.61200000000002</v>
      </c>
      <c r="G1134" s="940">
        <v>2.86</v>
      </c>
      <c r="H1134" s="942">
        <v>1140.0303200000001</v>
      </c>
      <c r="I1134" s="943"/>
      <c r="K1134" s="1112"/>
      <c r="L1134" s="1112"/>
    </row>
    <row r="1135" spans="1:12" s="944" customFormat="1" ht="63">
      <c r="A1135" s="940" t="s">
        <v>3823</v>
      </c>
      <c r="B1135" s="940" t="s">
        <v>3824</v>
      </c>
      <c r="C1135" s="940" t="s">
        <v>3965</v>
      </c>
      <c r="D1135" s="941">
        <v>46251</v>
      </c>
      <c r="E1135" s="940" t="s">
        <v>3966</v>
      </c>
      <c r="F1135" s="945">
        <v>398.61200000000002</v>
      </c>
      <c r="G1135" s="940">
        <v>3.14</v>
      </c>
      <c r="H1135" s="942">
        <v>1251.6416800000002</v>
      </c>
      <c r="I1135" s="943"/>
      <c r="K1135" s="1112"/>
      <c r="L1135" s="1112"/>
    </row>
    <row r="1136" spans="1:12" s="944" customFormat="1" ht="42">
      <c r="A1136" s="940" t="s">
        <v>3823</v>
      </c>
      <c r="B1136" s="940" t="s">
        <v>3824</v>
      </c>
      <c r="C1136" s="940" t="s">
        <v>3967</v>
      </c>
      <c r="D1136" s="941">
        <v>46252</v>
      </c>
      <c r="E1136" s="940" t="s">
        <v>3968</v>
      </c>
      <c r="F1136" s="945">
        <v>398.61200000000002</v>
      </c>
      <c r="G1136" s="940">
        <v>2.84</v>
      </c>
      <c r="H1136" s="942">
        <v>1132.05808</v>
      </c>
      <c r="I1136" s="943"/>
      <c r="K1136" s="1112"/>
      <c r="L1136" s="1112"/>
    </row>
    <row r="1137" spans="1:12" s="944" customFormat="1" ht="42">
      <c r="A1137" s="940" t="s">
        <v>3823</v>
      </c>
      <c r="B1137" s="940" t="s">
        <v>3824</v>
      </c>
      <c r="C1137" s="940" t="s">
        <v>3969</v>
      </c>
      <c r="D1137" s="941">
        <v>46256</v>
      </c>
      <c r="E1137" s="940" t="s">
        <v>3970</v>
      </c>
      <c r="F1137" s="945">
        <v>398.61200000000002</v>
      </c>
      <c r="G1137" s="940">
        <v>7.77</v>
      </c>
      <c r="H1137" s="942">
        <v>3097.21524</v>
      </c>
      <c r="I1137" s="943"/>
      <c r="K1137" s="1112"/>
      <c r="L1137" s="1112"/>
    </row>
    <row r="1138" spans="1:12" s="944" customFormat="1" ht="42">
      <c r="A1138" s="940" t="s">
        <v>3823</v>
      </c>
      <c r="B1138" s="940" t="s">
        <v>3824</v>
      </c>
      <c r="C1138" s="940" t="s">
        <v>3971</v>
      </c>
      <c r="D1138" s="941">
        <v>46256</v>
      </c>
      <c r="E1138" s="940" t="s">
        <v>3972</v>
      </c>
      <c r="F1138" s="945">
        <v>398.61200000000002</v>
      </c>
      <c r="G1138" s="940">
        <v>2.59</v>
      </c>
      <c r="H1138" s="942">
        <v>1032.40508</v>
      </c>
      <c r="I1138" s="943"/>
      <c r="K1138" s="1112"/>
      <c r="L1138" s="1112"/>
    </row>
    <row r="1139" spans="1:12" s="944" customFormat="1" ht="42">
      <c r="A1139" s="940" t="s">
        <v>3823</v>
      </c>
      <c r="B1139" s="940" t="s">
        <v>3824</v>
      </c>
      <c r="C1139" s="940" t="s">
        <v>3973</v>
      </c>
      <c r="D1139" s="941">
        <v>46257</v>
      </c>
      <c r="E1139" s="940" t="s">
        <v>3974</v>
      </c>
      <c r="F1139" s="945">
        <v>398.61200000000002</v>
      </c>
      <c r="G1139" s="940">
        <v>31.08</v>
      </c>
      <c r="H1139" s="942">
        <v>12388.86096</v>
      </c>
      <c r="I1139" s="943"/>
      <c r="K1139" s="1112"/>
      <c r="L1139" s="1112"/>
    </row>
    <row r="1140" spans="1:12" s="944" customFormat="1" ht="84">
      <c r="A1140" s="940" t="s">
        <v>3823</v>
      </c>
      <c r="B1140" s="940" t="s">
        <v>3824</v>
      </c>
      <c r="C1140" s="940" t="s">
        <v>5986</v>
      </c>
      <c r="D1140" s="941">
        <v>46280</v>
      </c>
      <c r="E1140" s="940" t="s">
        <v>5987</v>
      </c>
      <c r="F1140" s="945">
        <v>398.61200000000002</v>
      </c>
      <c r="G1140" s="940">
        <v>2.35</v>
      </c>
      <c r="H1140" s="942">
        <v>936.73820000000012</v>
      </c>
      <c r="I1140" s="943"/>
      <c r="K1140" s="1112"/>
      <c r="L1140" s="1112"/>
    </row>
    <row r="1141" spans="1:12" s="944" customFormat="1" ht="63">
      <c r="A1141" s="940" t="s">
        <v>3823</v>
      </c>
      <c r="B1141" s="940" t="s">
        <v>3824</v>
      </c>
      <c r="C1141" s="940" t="s">
        <v>6312</v>
      </c>
      <c r="D1141" s="941">
        <v>46293</v>
      </c>
      <c r="E1141" s="940" t="s">
        <v>6313</v>
      </c>
      <c r="F1141" s="945">
        <v>398.61200000000002</v>
      </c>
      <c r="G1141" s="940">
        <v>4.59</v>
      </c>
      <c r="H1141" s="942">
        <v>1829.6290800000002</v>
      </c>
      <c r="I1141" s="943"/>
      <c r="K1141" s="1112"/>
      <c r="L1141" s="1112"/>
    </row>
    <row r="1142" spans="1:12" s="944" customFormat="1" ht="63">
      <c r="A1142" s="940" t="s">
        <v>3823</v>
      </c>
      <c r="B1142" s="940" t="s">
        <v>3824</v>
      </c>
      <c r="C1142" s="940" t="s">
        <v>6314</v>
      </c>
      <c r="D1142" s="941">
        <v>46295</v>
      </c>
      <c r="E1142" s="940" t="s">
        <v>6315</v>
      </c>
      <c r="F1142" s="945">
        <v>398.61200000000002</v>
      </c>
      <c r="G1142" s="940">
        <v>6.28</v>
      </c>
      <c r="H1142" s="942">
        <v>2503.2833600000004</v>
      </c>
      <c r="I1142" s="943"/>
      <c r="K1142" s="1112"/>
      <c r="L1142" s="1112"/>
    </row>
    <row r="1143" spans="1:12" s="944" customFormat="1" ht="42">
      <c r="A1143" s="940" t="s">
        <v>3975</v>
      </c>
      <c r="B1143" s="940" t="s">
        <v>3976</v>
      </c>
      <c r="C1143" s="940" t="s">
        <v>3977</v>
      </c>
      <c r="D1143" s="941">
        <v>46037</v>
      </c>
      <c r="E1143" s="940" t="s">
        <v>3978</v>
      </c>
      <c r="F1143" s="945">
        <v>459.19400000000002</v>
      </c>
      <c r="G1143" s="940">
        <v>8.26</v>
      </c>
      <c r="H1143" s="942">
        <v>3792.9424400000003</v>
      </c>
      <c r="I1143" s="943"/>
      <c r="K1143" s="1112"/>
      <c r="L1143" s="1112"/>
    </row>
    <row r="1144" spans="1:12" s="944" customFormat="1" ht="42">
      <c r="A1144" s="940" t="s">
        <v>3975</v>
      </c>
      <c r="B1144" s="940" t="s">
        <v>3976</v>
      </c>
      <c r="C1144" s="940" t="s">
        <v>3979</v>
      </c>
      <c r="D1144" s="941">
        <v>46041</v>
      </c>
      <c r="E1144" s="940" t="s">
        <v>3980</v>
      </c>
      <c r="F1144" s="945">
        <v>459.19400000000002</v>
      </c>
      <c r="G1144" s="940">
        <v>2.76</v>
      </c>
      <c r="H1144" s="942">
        <v>1267.37544</v>
      </c>
      <c r="I1144" s="943"/>
      <c r="K1144" s="1112"/>
      <c r="L1144" s="1112"/>
    </row>
    <row r="1145" spans="1:12" s="944" customFormat="1" ht="42">
      <c r="A1145" s="940" t="s">
        <v>3975</v>
      </c>
      <c r="B1145" s="940" t="s">
        <v>3976</v>
      </c>
      <c r="C1145" s="940" t="s">
        <v>3981</v>
      </c>
      <c r="D1145" s="941">
        <v>46042</v>
      </c>
      <c r="E1145" s="940" t="s">
        <v>3982</v>
      </c>
      <c r="F1145" s="945">
        <v>459.19400000000002</v>
      </c>
      <c r="G1145" s="940">
        <v>33.06</v>
      </c>
      <c r="H1145" s="942">
        <v>15180.953640000002</v>
      </c>
      <c r="I1145" s="943"/>
      <c r="K1145" s="1112"/>
      <c r="L1145" s="1112"/>
    </row>
    <row r="1146" spans="1:12" s="944" customFormat="1" ht="42">
      <c r="A1146" s="940" t="s">
        <v>3975</v>
      </c>
      <c r="B1146" s="940" t="s">
        <v>3976</v>
      </c>
      <c r="C1146" s="940" t="s">
        <v>3983</v>
      </c>
      <c r="D1146" s="941">
        <v>46042</v>
      </c>
      <c r="E1146" s="940" t="s">
        <v>3984</v>
      </c>
      <c r="F1146" s="945">
        <v>459.19400000000002</v>
      </c>
      <c r="G1146" s="940">
        <v>2.76</v>
      </c>
      <c r="H1146" s="942">
        <v>1267.37544</v>
      </c>
      <c r="I1146" s="943"/>
      <c r="K1146" s="1112"/>
      <c r="L1146" s="1112"/>
    </row>
    <row r="1147" spans="1:12" s="944" customFormat="1" ht="63">
      <c r="A1147" s="940" t="s">
        <v>3975</v>
      </c>
      <c r="B1147" s="940" t="s">
        <v>3976</v>
      </c>
      <c r="C1147" s="940" t="s">
        <v>3985</v>
      </c>
      <c r="D1147" s="941">
        <v>46043</v>
      </c>
      <c r="E1147" s="940" t="s">
        <v>3986</v>
      </c>
      <c r="F1147" s="945">
        <v>459.19400000000002</v>
      </c>
      <c r="G1147" s="940">
        <v>9.33</v>
      </c>
      <c r="H1147" s="942">
        <v>4284.2800200000001</v>
      </c>
      <c r="I1147" s="943"/>
      <c r="K1147" s="1112"/>
      <c r="L1147" s="1112"/>
    </row>
    <row r="1148" spans="1:12" s="944" customFormat="1" ht="42">
      <c r="A1148" s="940" t="s">
        <v>3975</v>
      </c>
      <c r="B1148" s="940" t="s">
        <v>3976</v>
      </c>
      <c r="C1148" s="940" t="s">
        <v>3987</v>
      </c>
      <c r="D1148" s="941">
        <v>46043</v>
      </c>
      <c r="E1148" s="940" t="s">
        <v>3988</v>
      </c>
      <c r="F1148" s="945">
        <v>459.19400000000002</v>
      </c>
      <c r="G1148" s="940">
        <v>7.46</v>
      </c>
      <c r="H1148" s="942">
        <v>3425.5872400000003</v>
      </c>
      <c r="I1148" s="943"/>
      <c r="K1148" s="1112"/>
      <c r="L1148" s="1112"/>
    </row>
    <row r="1149" spans="1:12" s="944" customFormat="1" ht="63">
      <c r="A1149" s="940" t="s">
        <v>3975</v>
      </c>
      <c r="B1149" s="940" t="s">
        <v>3976</v>
      </c>
      <c r="C1149" s="940" t="s">
        <v>3989</v>
      </c>
      <c r="D1149" s="941">
        <v>46044</v>
      </c>
      <c r="E1149" s="940" t="s">
        <v>3990</v>
      </c>
      <c r="F1149" s="945">
        <v>459.19400000000002</v>
      </c>
      <c r="G1149" s="940">
        <v>3.11</v>
      </c>
      <c r="H1149" s="942">
        <v>1428.0933399999999</v>
      </c>
      <c r="I1149" s="943"/>
      <c r="K1149" s="1112"/>
      <c r="L1149" s="1112"/>
    </row>
    <row r="1150" spans="1:12" s="944" customFormat="1" ht="42">
      <c r="A1150" s="940" t="s">
        <v>3975</v>
      </c>
      <c r="B1150" s="940" t="s">
        <v>3976</v>
      </c>
      <c r="C1150" s="940" t="s">
        <v>3991</v>
      </c>
      <c r="D1150" s="941">
        <v>46044</v>
      </c>
      <c r="E1150" s="940" t="s">
        <v>3992</v>
      </c>
      <c r="F1150" s="945">
        <v>459.19400000000002</v>
      </c>
      <c r="G1150" s="940">
        <v>2.4900000000000002</v>
      </c>
      <c r="H1150" s="942">
        <v>1143.3930600000001</v>
      </c>
      <c r="I1150" s="943"/>
      <c r="K1150" s="1112"/>
      <c r="L1150" s="1112"/>
    </row>
    <row r="1151" spans="1:12" s="944" customFormat="1" ht="63">
      <c r="A1151" s="940" t="s">
        <v>3975</v>
      </c>
      <c r="B1151" s="940" t="s">
        <v>3976</v>
      </c>
      <c r="C1151" s="940" t="s">
        <v>3993</v>
      </c>
      <c r="D1151" s="941">
        <v>46044</v>
      </c>
      <c r="E1151" s="940" t="s">
        <v>3994</v>
      </c>
      <c r="F1151" s="945">
        <v>459.19400000000002</v>
      </c>
      <c r="G1151" s="940">
        <v>37.31</v>
      </c>
      <c r="H1151" s="942">
        <v>17132.528140000002</v>
      </c>
      <c r="I1151" s="943"/>
      <c r="K1151" s="1112"/>
      <c r="L1151" s="1112"/>
    </row>
    <row r="1152" spans="1:12" s="944" customFormat="1" ht="42">
      <c r="A1152" s="940" t="s">
        <v>3975</v>
      </c>
      <c r="B1152" s="940" t="s">
        <v>3976</v>
      </c>
      <c r="C1152" s="940" t="s">
        <v>3995</v>
      </c>
      <c r="D1152" s="941">
        <v>46044</v>
      </c>
      <c r="E1152" s="940" t="s">
        <v>3996</v>
      </c>
      <c r="F1152" s="945">
        <v>459.19400000000002</v>
      </c>
      <c r="G1152" s="940">
        <v>29.84</v>
      </c>
      <c r="H1152" s="942">
        <v>13702.348960000001</v>
      </c>
      <c r="I1152" s="943"/>
      <c r="K1152" s="1112"/>
      <c r="L1152" s="1112"/>
    </row>
    <row r="1153" spans="1:12" s="944" customFormat="1" ht="42">
      <c r="A1153" s="940" t="s">
        <v>3975</v>
      </c>
      <c r="B1153" s="940" t="s">
        <v>3976</v>
      </c>
      <c r="C1153" s="940" t="s">
        <v>3997</v>
      </c>
      <c r="D1153" s="941">
        <v>46046</v>
      </c>
      <c r="E1153" s="940" t="s">
        <v>3998</v>
      </c>
      <c r="F1153" s="945">
        <v>459.19400000000002</v>
      </c>
      <c r="G1153" s="940">
        <v>3.11</v>
      </c>
      <c r="H1153" s="942">
        <v>1428.0933399999999</v>
      </c>
      <c r="I1153" s="943"/>
      <c r="K1153" s="1112"/>
      <c r="L1153" s="1112"/>
    </row>
    <row r="1154" spans="1:12" s="944" customFormat="1" ht="42">
      <c r="A1154" s="940" t="s">
        <v>3975</v>
      </c>
      <c r="B1154" s="940" t="s">
        <v>3976</v>
      </c>
      <c r="C1154" s="940" t="s">
        <v>3999</v>
      </c>
      <c r="D1154" s="941">
        <v>46046</v>
      </c>
      <c r="E1154" s="940" t="s">
        <v>4000</v>
      </c>
      <c r="F1154" s="945">
        <v>459.19400000000002</v>
      </c>
      <c r="G1154" s="940">
        <v>2.4900000000000002</v>
      </c>
      <c r="H1154" s="942">
        <v>1143.3930600000001</v>
      </c>
      <c r="I1154" s="943"/>
      <c r="K1154" s="1112"/>
      <c r="L1154" s="1112"/>
    </row>
    <row r="1155" spans="1:12" s="944" customFormat="1" ht="42">
      <c r="A1155" s="940" t="s">
        <v>3975</v>
      </c>
      <c r="B1155" s="940" t="s">
        <v>3976</v>
      </c>
      <c r="C1155" s="940" t="s">
        <v>4001</v>
      </c>
      <c r="D1155" s="941">
        <v>46047</v>
      </c>
      <c r="E1155" s="940" t="s">
        <v>4002</v>
      </c>
      <c r="F1155" s="945">
        <v>459.19400000000002</v>
      </c>
      <c r="G1155" s="940">
        <v>2.76</v>
      </c>
      <c r="H1155" s="942">
        <v>1267.37544</v>
      </c>
      <c r="I1155" s="943"/>
      <c r="K1155" s="1112"/>
      <c r="L1155" s="1112"/>
    </row>
    <row r="1156" spans="1:12" s="944" customFormat="1" ht="42">
      <c r="A1156" s="940" t="s">
        <v>3975</v>
      </c>
      <c r="B1156" s="940" t="s">
        <v>3976</v>
      </c>
      <c r="C1156" s="940" t="s">
        <v>4003</v>
      </c>
      <c r="D1156" s="941">
        <v>46048</v>
      </c>
      <c r="E1156" s="940" t="s">
        <v>4004</v>
      </c>
      <c r="F1156" s="945">
        <v>459.19400000000002</v>
      </c>
      <c r="G1156" s="940">
        <v>6.37</v>
      </c>
      <c r="H1156" s="942">
        <v>2925.0657800000004</v>
      </c>
      <c r="I1156" s="943"/>
      <c r="K1156" s="1112"/>
      <c r="L1156" s="1112"/>
    </row>
    <row r="1157" spans="1:12" s="944" customFormat="1" ht="42">
      <c r="A1157" s="940" t="s">
        <v>3975</v>
      </c>
      <c r="B1157" s="940" t="s">
        <v>3976</v>
      </c>
      <c r="C1157" s="940" t="s">
        <v>4005</v>
      </c>
      <c r="D1157" s="941">
        <v>46049</v>
      </c>
      <c r="E1157" s="940" t="s">
        <v>4006</v>
      </c>
      <c r="F1157" s="945">
        <v>459.19400000000002</v>
      </c>
      <c r="G1157" s="940">
        <v>2.12</v>
      </c>
      <c r="H1157" s="942">
        <v>973.49128000000007</v>
      </c>
      <c r="I1157" s="943"/>
      <c r="K1157" s="1112"/>
      <c r="L1157" s="1112"/>
    </row>
    <row r="1158" spans="1:12" s="944" customFormat="1" ht="42">
      <c r="A1158" s="940" t="s">
        <v>3975</v>
      </c>
      <c r="B1158" s="940" t="s">
        <v>3976</v>
      </c>
      <c r="C1158" s="940" t="s">
        <v>4007</v>
      </c>
      <c r="D1158" s="941">
        <v>46050</v>
      </c>
      <c r="E1158" s="940" t="s">
        <v>4008</v>
      </c>
      <c r="F1158" s="945">
        <v>459.19400000000002</v>
      </c>
      <c r="G1158" s="940">
        <v>25.48</v>
      </c>
      <c r="H1158" s="942">
        <v>11700.263120000001</v>
      </c>
      <c r="I1158" s="943"/>
      <c r="K1158" s="1112"/>
      <c r="L1158" s="1112"/>
    </row>
    <row r="1159" spans="1:12" s="944" customFormat="1" ht="42">
      <c r="A1159" s="940" t="s">
        <v>3975</v>
      </c>
      <c r="B1159" s="940" t="s">
        <v>3976</v>
      </c>
      <c r="C1159" s="940" t="s">
        <v>4009</v>
      </c>
      <c r="D1159" s="941">
        <v>46050</v>
      </c>
      <c r="E1159" s="940" t="s">
        <v>4010</v>
      </c>
      <c r="F1159" s="945">
        <v>459.19400000000002</v>
      </c>
      <c r="G1159" s="940">
        <v>2.12</v>
      </c>
      <c r="H1159" s="942">
        <v>973.49128000000007</v>
      </c>
      <c r="I1159" s="943"/>
      <c r="K1159" s="1112"/>
      <c r="L1159" s="1112"/>
    </row>
    <row r="1160" spans="1:12" s="944" customFormat="1" ht="42">
      <c r="A1160" s="940" t="s">
        <v>3975</v>
      </c>
      <c r="B1160" s="940" t="s">
        <v>3976</v>
      </c>
      <c r="C1160" s="940" t="s">
        <v>4011</v>
      </c>
      <c r="D1160" s="941">
        <v>46051</v>
      </c>
      <c r="E1160" s="940" t="s">
        <v>4012</v>
      </c>
      <c r="F1160" s="945">
        <v>459.19400000000002</v>
      </c>
      <c r="G1160" s="940">
        <v>11.07</v>
      </c>
      <c r="H1160" s="942">
        <v>5083.2775799999999</v>
      </c>
      <c r="I1160" s="943"/>
      <c r="K1160" s="1112"/>
      <c r="L1160" s="1112"/>
    </row>
    <row r="1161" spans="1:12" s="944" customFormat="1" ht="42">
      <c r="A1161" s="940" t="s">
        <v>3975</v>
      </c>
      <c r="B1161" s="940" t="s">
        <v>3976</v>
      </c>
      <c r="C1161" s="940" t="s">
        <v>4013</v>
      </c>
      <c r="D1161" s="941">
        <v>46053</v>
      </c>
      <c r="E1161" s="940" t="s">
        <v>4014</v>
      </c>
      <c r="F1161" s="945">
        <v>459.19400000000002</v>
      </c>
      <c r="G1161" s="940">
        <v>2.76</v>
      </c>
      <c r="H1161" s="942">
        <v>1267.37544</v>
      </c>
      <c r="I1161" s="943"/>
      <c r="K1161" s="1112"/>
      <c r="L1161" s="1112"/>
    </row>
    <row r="1162" spans="1:12" s="944" customFormat="1" ht="42">
      <c r="A1162" s="940" t="s">
        <v>3975</v>
      </c>
      <c r="B1162" s="940" t="s">
        <v>3976</v>
      </c>
      <c r="C1162" s="940" t="s">
        <v>4015</v>
      </c>
      <c r="D1162" s="941">
        <v>46053</v>
      </c>
      <c r="E1162" s="940" t="s">
        <v>4016</v>
      </c>
      <c r="F1162" s="945">
        <v>459.19400000000002</v>
      </c>
      <c r="G1162" s="940">
        <v>0.92</v>
      </c>
      <c r="H1162" s="942">
        <v>422.45848000000001</v>
      </c>
      <c r="I1162" s="943"/>
      <c r="K1162" s="1112"/>
      <c r="L1162" s="1112"/>
    </row>
    <row r="1163" spans="1:12" s="944" customFormat="1" ht="42">
      <c r="A1163" s="940" t="s">
        <v>3975</v>
      </c>
      <c r="B1163" s="940" t="s">
        <v>3976</v>
      </c>
      <c r="C1163" s="940" t="s">
        <v>4017</v>
      </c>
      <c r="D1163" s="941">
        <v>46053</v>
      </c>
      <c r="E1163" s="940" t="s">
        <v>4018</v>
      </c>
      <c r="F1163" s="945">
        <v>459.19400000000002</v>
      </c>
      <c r="G1163" s="940">
        <v>3.69</v>
      </c>
      <c r="H1163" s="942">
        <v>1694.4258600000001</v>
      </c>
      <c r="I1163" s="943"/>
      <c r="K1163" s="1112"/>
      <c r="L1163" s="1112"/>
    </row>
    <row r="1164" spans="1:12" s="944" customFormat="1" ht="42">
      <c r="A1164" s="940" t="s">
        <v>3975</v>
      </c>
      <c r="B1164" s="940" t="s">
        <v>3976</v>
      </c>
      <c r="C1164" s="940" t="s">
        <v>4019</v>
      </c>
      <c r="D1164" s="941">
        <v>46053</v>
      </c>
      <c r="E1164" s="940" t="s">
        <v>4020</v>
      </c>
      <c r="F1164" s="945">
        <v>459.19400000000002</v>
      </c>
      <c r="G1164" s="940">
        <v>8.3000000000000007</v>
      </c>
      <c r="H1164" s="942">
        <v>3811.3102000000003</v>
      </c>
      <c r="I1164" s="943"/>
      <c r="K1164" s="1112"/>
      <c r="L1164" s="1112"/>
    </row>
    <row r="1165" spans="1:12" s="944" customFormat="1" ht="63">
      <c r="A1165" s="940" t="s">
        <v>3975</v>
      </c>
      <c r="B1165" s="940" t="s">
        <v>3976</v>
      </c>
      <c r="C1165" s="940" t="s">
        <v>4021</v>
      </c>
      <c r="D1165" s="941">
        <v>46054</v>
      </c>
      <c r="E1165" s="940" t="s">
        <v>4022</v>
      </c>
      <c r="F1165" s="945">
        <v>459.19400000000002</v>
      </c>
      <c r="G1165" s="940">
        <v>3.11</v>
      </c>
      <c r="H1165" s="942">
        <v>1428.0933399999999</v>
      </c>
      <c r="I1165" s="943"/>
      <c r="K1165" s="1112"/>
      <c r="L1165" s="1112"/>
    </row>
    <row r="1166" spans="1:12" s="944" customFormat="1" ht="42">
      <c r="A1166" s="940" t="s">
        <v>3975</v>
      </c>
      <c r="B1166" s="940" t="s">
        <v>3976</v>
      </c>
      <c r="C1166" s="940" t="s">
        <v>4023</v>
      </c>
      <c r="D1166" s="941">
        <v>46054</v>
      </c>
      <c r="E1166" s="940" t="s">
        <v>4024</v>
      </c>
      <c r="F1166" s="945">
        <v>459.19400000000002</v>
      </c>
      <c r="G1166" s="940">
        <v>2.77</v>
      </c>
      <c r="H1166" s="942">
        <v>1271.96738</v>
      </c>
      <c r="I1166" s="943"/>
      <c r="K1166" s="1112"/>
      <c r="L1166" s="1112"/>
    </row>
    <row r="1167" spans="1:12" s="944" customFormat="1" ht="42">
      <c r="A1167" s="940" t="s">
        <v>3975</v>
      </c>
      <c r="B1167" s="940" t="s">
        <v>3976</v>
      </c>
      <c r="C1167" s="940" t="s">
        <v>4025</v>
      </c>
      <c r="D1167" s="941">
        <v>46054</v>
      </c>
      <c r="E1167" s="940" t="s">
        <v>4026</v>
      </c>
      <c r="F1167" s="945">
        <v>459.19400000000002</v>
      </c>
      <c r="G1167" s="940">
        <v>44.28</v>
      </c>
      <c r="H1167" s="942">
        <v>20333.11032</v>
      </c>
      <c r="I1167" s="943"/>
      <c r="K1167" s="1112"/>
      <c r="L1167" s="1112"/>
    </row>
    <row r="1168" spans="1:12" s="944" customFormat="1" ht="42">
      <c r="A1168" s="940" t="s">
        <v>3975</v>
      </c>
      <c r="B1168" s="940" t="s">
        <v>3976</v>
      </c>
      <c r="C1168" s="940" t="s">
        <v>4027</v>
      </c>
      <c r="D1168" s="941">
        <v>46054</v>
      </c>
      <c r="E1168" s="940" t="s">
        <v>4028</v>
      </c>
      <c r="F1168" s="945">
        <v>459.19400000000002</v>
      </c>
      <c r="G1168" s="940">
        <v>3.69</v>
      </c>
      <c r="H1168" s="942">
        <v>1694.4258600000001</v>
      </c>
      <c r="I1168" s="943"/>
      <c r="K1168" s="1112"/>
      <c r="L1168" s="1112"/>
    </row>
    <row r="1169" spans="1:12" s="944" customFormat="1" ht="42">
      <c r="A1169" s="940" t="s">
        <v>3975</v>
      </c>
      <c r="B1169" s="940" t="s">
        <v>3976</v>
      </c>
      <c r="C1169" s="940" t="s">
        <v>4029</v>
      </c>
      <c r="D1169" s="941">
        <v>46054</v>
      </c>
      <c r="E1169" s="940" t="s">
        <v>4030</v>
      </c>
      <c r="F1169" s="945">
        <v>459.19400000000002</v>
      </c>
      <c r="G1169" s="940">
        <v>11.07</v>
      </c>
      <c r="H1169" s="942">
        <v>5083.2775799999999</v>
      </c>
      <c r="I1169" s="943"/>
      <c r="K1169" s="1112"/>
      <c r="L1169" s="1112"/>
    </row>
    <row r="1170" spans="1:12" s="944" customFormat="1" ht="42">
      <c r="A1170" s="940" t="s">
        <v>3975</v>
      </c>
      <c r="B1170" s="940" t="s">
        <v>3976</v>
      </c>
      <c r="C1170" s="940" t="s">
        <v>4031</v>
      </c>
      <c r="D1170" s="941">
        <v>46055</v>
      </c>
      <c r="E1170" s="940" t="s">
        <v>4032</v>
      </c>
      <c r="F1170" s="945">
        <v>459.19400000000002</v>
      </c>
      <c r="G1170" s="940">
        <v>33.22</v>
      </c>
      <c r="H1170" s="942">
        <v>15254.42468</v>
      </c>
      <c r="I1170" s="943"/>
      <c r="K1170" s="1112"/>
      <c r="L1170" s="1112"/>
    </row>
    <row r="1171" spans="1:12" s="944" customFormat="1" ht="42">
      <c r="A1171" s="940" t="s">
        <v>3975</v>
      </c>
      <c r="B1171" s="940" t="s">
        <v>3976</v>
      </c>
      <c r="C1171" s="940" t="s">
        <v>4033</v>
      </c>
      <c r="D1171" s="941">
        <v>46055</v>
      </c>
      <c r="E1171" s="940" t="s">
        <v>4034</v>
      </c>
      <c r="F1171" s="945">
        <v>459.19400000000002</v>
      </c>
      <c r="G1171" s="940">
        <v>2.77</v>
      </c>
      <c r="H1171" s="942">
        <v>1271.96738</v>
      </c>
      <c r="I1171" s="943"/>
      <c r="K1171" s="1112"/>
      <c r="L1171" s="1112"/>
    </row>
    <row r="1172" spans="1:12" s="944" customFormat="1" ht="42">
      <c r="A1172" s="940" t="s">
        <v>3975</v>
      </c>
      <c r="B1172" s="940" t="s">
        <v>3976</v>
      </c>
      <c r="C1172" s="940" t="s">
        <v>4035</v>
      </c>
      <c r="D1172" s="941">
        <v>46056</v>
      </c>
      <c r="E1172" s="940" t="s">
        <v>4036</v>
      </c>
      <c r="F1172" s="945">
        <v>459.19400000000002</v>
      </c>
      <c r="G1172" s="940">
        <v>11.03</v>
      </c>
      <c r="H1172" s="942">
        <v>5064.9098199999999</v>
      </c>
      <c r="I1172" s="943"/>
      <c r="K1172" s="1112"/>
      <c r="L1172" s="1112"/>
    </row>
    <row r="1173" spans="1:12" s="944" customFormat="1" ht="42">
      <c r="A1173" s="940" t="s">
        <v>3975</v>
      </c>
      <c r="B1173" s="940" t="s">
        <v>3976</v>
      </c>
      <c r="C1173" s="940" t="s">
        <v>4037</v>
      </c>
      <c r="D1173" s="941">
        <v>46056</v>
      </c>
      <c r="E1173" s="940" t="s">
        <v>4038</v>
      </c>
      <c r="F1173" s="945">
        <v>459.19400000000002</v>
      </c>
      <c r="G1173" s="940">
        <v>0.92</v>
      </c>
      <c r="H1173" s="942">
        <v>422.45848000000001</v>
      </c>
      <c r="I1173" s="943"/>
      <c r="K1173" s="1112"/>
      <c r="L1173" s="1112"/>
    </row>
    <row r="1174" spans="1:12" s="944" customFormat="1" ht="42">
      <c r="A1174" s="940" t="s">
        <v>3975</v>
      </c>
      <c r="B1174" s="940" t="s">
        <v>3976</v>
      </c>
      <c r="C1174" s="940" t="s">
        <v>4039</v>
      </c>
      <c r="D1174" s="941">
        <v>46057</v>
      </c>
      <c r="E1174" s="940" t="s">
        <v>4040</v>
      </c>
      <c r="F1174" s="945">
        <v>459.19400000000002</v>
      </c>
      <c r="G1174" s="940">
        <v>3.69</v>
      </c>
      <c r="H1174" s="942">
        <v>1694.4258600000001</v>
      </c>
      <c r="I1174" s="943"/>
      <c r="K1174" s="1112"/>
      <c r="L1174" s="1112"/>
    </row>
    <row r="1175" spans="1:12" s="944" customFormat="1" ht="42">
      <c r="A1175" s="940" t="s">
        <v>3975</v>
      </c>
      <c r="B1175" s="940" t="s">
        <v>3976</v>
      </c>
      <c r="C1175" s="940" t="s">
        <v>4041</v>
      </c>
      <c r="D1175" s="941">
        <v>46057</v>
      </c>
      <c r="E1175" s="940" t="s">
        <v>4042</v>
      </c>
      <c r="F1175" s="945">
        <v>459.19400000000002</v>
      </c>
      <c r="G1175" s="940">
        <v>44.28</v>
      </c>
      <c r="H1175" s="942">
        <v>20333.11032</v>
      </c>
      <c r="I1175" s="943"/>
      <c r="K1175" s="1112"/>
      <c r="L1175" s="1112"/>
    </row>
    <row r="1176" spans="1:12" s="944" customFormat="1" ht="42">
      <c r="A1176" s="940" t="s">
        <v>3975</v>
      </c>
      <c r="B1176" s="940" t="s">
        <v>3976</v>
      </c>
      <c r="C1176" s="940" t="s">
        <v>4043</v>
      </c>
      <c r="D1176" s="941">
        <v>46057</v>
      </c>
      <c r="E1176" s="940" t="s">
        <v>4044</v>
      </c>
      <c r="F1176" s="945">
        <v>459.19400000000002</v>
      </c>
      <c r="G1176" s="940">
        <v>2.4900000000000002</v>
      </c>
      <c r="H1176" s="942">
        <v>1143.3930600000001</v>
      </c>
      <c r="I1176" s="943"/>
      <c r="K1176" s="1112"/>
      <c r="L1176" s="1112"/>
    </row>
    <row r="1177" spans="1:12" s="944" customFormat="1" ht="42">
      <c r="A1177" s="940" t="s">
        <v>3975</v>
      </c>
      <c r="B1177" s="940" t="s">
        <v>3976</v>
      </c>
      <c r="C1177" s="940" t="s">
        <v>4045</v>
      </c>
      <c r="D1177" s="941">
        <v>46057</v>
      </c>
      <c r="E1177" s="940" t="s">
        <v>4046</v>
      </c>
      <c r="F1177" s="945">
        <v>459.19400000000002</v>
      </c>
      <c r="G1177" s="940">
        <v>2.12</v>
      </c>
      <c r="H1177" s="942">
        <v>973.49128000000007</v>
      </c>
      <c r="I1177" s="943"/>
      <c r="K1177" s="1112"/>
      <c r="L1177" s="1112"/>
    </row>
    <row r="1178" spans="1:12" s="944" customFormat="1" ht="42">
      <c r="A1178" s="940" t="s">
        <v>3975</v>
      </c>
      <c r="B1178" s="940" t="s">
        <v>3976</v>
      </c>
      <c r="C1178" s="940" t="s">
        <v>4047</v>
      </c>
      <c r="D1178" s="941">
        <v>46060</v>
      </c>
      <c r="E1178" s="940" t="s">
        <v>4048</v>
      </c>
      <c r="F1178" s="945">
        <v>459.19400000000002</v>
      </c>
      <c r="G1178" s="940">
        <v>10.210000000000001</v>
      </c>
      <c r="H1178" s="942">
        <v>4688.3707400000003</v>
      </c>
      <c r="I1178" s="943"/>
      <c r="K1178" s="1112"/>
      <c r="L1178" s="1112"/>
    </row>
    <row r="1179" spans="1:12" s="944" customFormat="1" ht="42">
      <c r="A1179" s="940" t="s">
        <v>3975</v>
      </c>
      <c r="B1179" s="940" t="s">
        <v>3976</v>
      </c>
      <c r="C1179" s="940" t="s">
        <v>4049</v>
      </c>
      <c r="D1179" s="941">
        <v>46060</v>
      </c>
      <c r="E1179" s="940" t="s">
        <v>4050</v>
      </c>
      <c r="F1179" s="945">
        <v>459.19400000000002</v>
      </c>
      <c r="G1179" s="940">
        <v>3.69</v>
      </c>
      <c r="H1179" s="942">
        <v>1694.4258600000001</v>
      </c>
      <c r="I1179" s="943"/>
      <c r="K1179" s="1112"/>
      <c r="L1179" s="1112"/>
    </row>
    <row r="1180" spans="1:12" s="944" customFormat="1" ht="42">
      <c r="A1180" s="940" t="s">
        <v>3975</v>
      </c>
      <c r="B1180" s="940" t="s">
        <v>3976</v>
      </c>
      <c r="C1180" s="940" t="s">
        <v>4051</v>
      </c>
      <c r="D1180" s="941">
        <v>46063</v>
      </c>
      <c r="E1180" s="940" t="s">
        <v>4052</v>
      </c>
      <c r="F1180" s="945">
        <v>459.19400000000002</v>
      </c>
      <c r="G1180" s="940">
        <v>3.4</v>
      </c>
      <c r="H1180" s="942">
        <v>1561.2596000000001</v>
      </c>
      <c r="I1180" s="943"/>
      <c r="K1180" s="1112"/>
      <c r="L1180" s="1112"/>
    </row>
    <row r="1181" spans="1:12" s="944" customFormat="1" ht="42">
      <c r="A1181" s="940" t="s">
        <v>3975</v>
      </c>
      <c r="B1181" s="940" t="s">
        <v>3976</v>
      </c>
      <c r="C1181" s="940" t="s">
        <v>4053</v>
      </c>
      <c r="D1181" s="941">
        <v>46064</v>
      </c>
      <c r="E1181" s="940" t="s">
        <v>4054</v>
      </c>
      <c r="F1181" s="945">
        <v>459.19400000000002</v>
      </c>
      <c r="G1181" s="940">
        <v>40.840000000000003</v>
      </c>
      <c r="H1181" s="942">
        <v>18753.482960000001</v>
      </c>
      <c r="I1181" s="943"/>
      <c r="K1181" s="1112"/>
      <c r="L1181" s="1112"/>
    </row>
    <row r="1182" spans="1:12" s="944" customFormat="1" ht="42">
      <c r="A1182" s="940" t="s">
        <v>3975</v>
      </c>
      <c r="B1182" s="940" t="s">
        <v>3976</v>
      </c>
      <c r="C1182" s="940" t="s">
        <v>4055</v>
      </c>
      <c r="D1182" s="941">
        <v>46067</v>
      </c>
      <c r="E1182" s="940" t="s">
        <v>4056</v>
      </c>
      <c r="F1182" s="945">
        <v>459.19400000000002</v>
      </c>
      <c r="G1182" s="940">
        <v>3.4</v>
      </c>
      <c r="H1182" s="942">
        <v>1561.2596000000001</v>
      </c>
      <c r="I1182" s="943"/>
      <c r="K1182" s="1112"/>
      <c r="L1182" s="1112"/>
    </row>
    <row r="1183" spans="1:12" s="944" customFormat="1" ht="42">
      <c r="A1183" s="940" t="s">
        <v>3975</v>
      </c>
      <c r="B1183" s="940" t="s">
        <v>3976</v>
      </c>
      <c r="C1183" s="940" t="s">
        <v>4057</v>
      </c>
      <c r="D1183" s="941">
        <v>46074</v>
      </c>
      <c r="E1183" s="940" t="s">
        <v>4058</v>
      </c>
      <c r="F1183" s="945">
        <v>459.19400000000002</v>
      </c>
      <c r="G1183" s="940">
        <v>10.45</v>
      </c>
      <c r="H1183" s="942">
        <v>4798.5772999999999</v>
      </c>
      <c r="I1183" s="943"/>
      <c r="K1183" s="1112"/>
      <c r="L1183" s="1112"/>
    </row>
    <row r="1184" spans="1:12" s="944" customFormat="1" ht="42">
      <c r="A1184" s="940" t="s">
        <v>3975</v>
      </c>
      <c r="B1184" s="940" t="s">
        <v>3976</v>
      </c>
      <c r="C1184" s="940" t="s">
        <v>4059</v>
      </c>
      <c r="D1184" s="941">
        <v>46076</v>
      </c>
      <c r="E1184" s="940" t="s">
        <v>4060</v>
      </c>
      <c r="F1184" s="945">
        <v>459.19400000000002</v>
      </c>
      <c r="G1184" s="940">
        <v>3.48</v>
      </c>
      <c r="H1184" s="942">
        <v>1597.99512</v>
      </c>
      <c r="I1184" s="943"/>
      <c r="K1184" s="1112"/>
      <c r="L1184" s="1112"/>
    </row>
    <row r="1185" spans="1:12" s="944" customFormat="1" ht="42">
      <c r="A1185" s="940" t="s">
        <v>3975</v>
      </c>
      <c r="B1185" s="940" t="s">
        <v>3976</v>
      </c>
      <c r="C1185" s="940" t="s">
        <v>4061</v>
      </c>
      <c r="D1185" s="941">
        <v>46076</v>
      </c>
      <c r="E1185" s="940" t="s">
        <v>4062</v>
      </c>
      <c r="F1185" s="945">
        <v>459.19400000000002</v>
      </c>
      <c r="G1185" s="940">
        <v>41.8</v>
      </c>
      <c r="H1185" s="942">
        <v>19194.3092</v>
      </c>
      <c r="I1185" s="943"/>
      <c r="K1185" s="1112"/>
      <c r="L1185" s="1112"/>
    </row>
    <row r="1186" spans="1:12" s="944" customFormat="1" ht="42">
      <c r="A1186" s="940" t="s">
        <v>3975</v>
      </c>
      <c r="B1186" s="940" t="s">
        <v>3976</v>
      </c>
      <c r="C1186" s="940" t="s">
        <v>4063</v>
      </c>
      <c r="D1186" s="941">
        <v>46079</v>
      </c>
      <c r="E1186" s="940" t="s">
        <v>4064</v>
      </c>
      <c r="F1186" s="945">
        <v>459.19400000000002</v>
      </c>
      <c r="G1186" s="940">
        <v>3.48</v>
      </c>
      <c r="H1186" s="942">
        <v>1597.99512</v>
      </c>
      <c r="I1186" s="943"/>
      <c r="K1186" s="1112"/>
      <c r="L1186" s="1112"/>
    </row>
    <row r="1187" spans="1:12" s="944" customFormat="1" ht="42">
      <c r="A1187" s="940" t="s">
        <v>3975</v>
      </c>
      <c r="B1187" s="940" t="s">
        <v>3976</v>
      </c>
      <c r="C1187" s="940" t="s">
        <v>4065</v>
      </c>
      <c r="D1187" s="941">
        <v>46084</v>
      </c>
      <c r="E1187" s="940" t="s">
        <v>4066</v>
      </c>
      <c r="F1187" s="945">
        <v>459.19400000000002</v>
      </c>
      <c r="G1187" s="940">
        <v>7.42</v>
      </c>
      <c r="H1187" s="942">
        <v>3407.2194800000002</v>
      </c>
      <c r="I1187" s="943"/>
      <c r="K1187" s="1112"/>
      <c r="L1187" s="1112"/>
    </row>
    <row r="1188" spans="1:12" s="944" customFormat="1" ht="42">
      <c r="A1188" s="940" t="s">
        <v>3975</v>
      </c>
      <c r="B1188" s="940" t="s">
        <v>3976</v>
      </c>
      <c r="C1188" s="940" t="s">
        <v>4067</v>
      </c>
      <c r="D1188" s="941">
        <v>46084</v>
      </c>
      <c r="E1188" s="940" t="s">
        <v>4068</v>
      </c>
      <c r="F1188" s="945">
        <v>459.19400000000002</v>
      </c>
      <c r="G1188" s="940">
        <v>2.4700000000000002</v>
      </c>
      <c r="H1188" s="942">
        <v>1134.2091800000001</v>
      </c>
      <c r="I1188" s="943"/>
      <c r="K1188" s="1112"/>
      <c r="L1188" s="1112"/>
    </row>
    <row r="1189" spans="1:12" s="944" customFormat="1" ht="42">
      <c r="A1189" s="940" t="s">
        <v>3975</v>
      </c>
      <c r="B1189" s="940" t="s">
        <v>3976</v>
      </c>
      <c r="C1189" s="940" t="s">
        <v>4069</v>
      </c>
      <c r="D1189" s="941">
        <v>46086</v>
      </c>
      <c r="E1189" s="940" t="s">
        <v>4070</v>
      </c>
      <c r="F1189" s="945">
        <v>459.19400000000002</v>
      </c>
      <c r="G1189" s="940">
        <v>29.68</v>
      </c>
      <c r="H1189" s="942">
        <v>13628.877920000001</v>
      </c>
      <c r="I1189" s="943"/>
      <c r="K1189" s="1112"/>
      <c r="L1189" s="1112"/>
    </row>
    <row r="1190" spans="1:12" s="944" customFormat="1" ht="42">
      <c r="A1190" s="940" t="s">
        <v>3975</v>
      </c>
      <c r="B1190" s="940" t="s">
        <v>3976</v>
      </c>
      <c r="C1190" s="940" t="s">
        <v>4071</v>
      </c>
      <c r="D1190" s="941">
        <v>46097</v>
      </c>
      <c r="E1190" s="940" t="s">
        <v>4072</v>
      </c>
      <c r="F1190" s="945">
        <v>459.19400000000002</v>
      </c>
      <c r="G1190" s="940">
        <v>9.42</v>
      </c>
      <c r="H1190" s="942">
        <v>4325.6074800000006</v>
      </c>
      <c r="I1190" s="943"/>
      <c r="K1190" s="1112"/>
      <c r="L1190" s="1112"/>
    </row>
    <row r="1191" spans="1:12" s="944" customFormat="1" ht="42">
      <c r="A1191" s="940" t="s">
        <v>3975</v>
      </c>
      <c r="B1191" s="940" t="s">
        <v>3976</v>
      </c>
      <c r="C1191" s="940" t="s">
        <v>4073</v>
      </c>
      <c r="D1191" s="941">
        <v>46099</v>
      </c>
      <c r="E1191" s="940" t="s">
        <v>4074</v>
      </c>
      <c r="F1191" s="945">
        <v>459.19400000000002</v>
      </c>
      <c r="G1191" s="940">
        <v>3.14</v>
      </c>
      <c r="H1191" s="942">
        <v>1441.8691600000002</v>
      </c>
      <c r="I1191" s="943"/>
      <c r="K1191" s="1112"/>
      <c r="L1191" s="1112"/>
    </row>
    <row r="1192" spans="1:12" s="944" customFormat="1" ht="42">
      <c r="A1192" s="940" t="s">
        <v>3975</v>
      </c>
      <c r="B1192" s="940" t="s">
        <v>3976</v>
      </c>
      <c r="C1192" s="940" t="s">
        <v>4075</v>
      </c>
      <c r="D1192" s="941">
        <v>46099</v>
      </c>
      <c r="E1192" s="940" t="s">
        <v>4076</v>
      </c>
      <c r="F1192" s="945">
        <v>459.19400000000002</v>
      </c>
      <c r="G1192" s="940">
        <v>37.69</v>
      </c>
      <c r="H1192" s="942">
        <v>17307.021860000001</v>
      </c>
      <c r="I1192" s="943"/>
      <c r="K1192" s="1112"/>
      <c r="L1192" s="1112"/>
    </row>
    <row r="1193" spans="1:12" s="944" customFormat="1" ht="42">
      <c r="A1193" s="940" t="s">
        <v>3975</v>
      </c>
      <c r="B1193" s="940" t="s">
        <v>3976</v>
      </c>
      <c r="C1193" s="940" t="s">
        <v>4077</v>
      </c>
      <c r="D1193" s="941">
        <v>46106</v>
      </c>
      <c r="E1193" s="940" t="s">
        <v>4078</v>
      </c>
      <c r="F1193" s="945">
        <v>459.19400000000002</v>
      </c>
      <c r="G1193" s="940">
        <v>3.48</v>
      </c>
      <c r="H1193" s="942">
        <v>1597.99512</v>
      </c>
      <c r="I1193" s="943"/>
      <c r="K1193" s="1112"/>
      <c r="L1193" s="1112"/>
    </row>
    <row r="1194" spans="1:12" s="944" customFormat="1" ht="42">
      <c r="A1194" s="940" t="s">
        <v>3975</v>
      </c>
      <c r="B1194" s="940" t="s">
        <v>3976</v>
      </c>
      <c r="C1194" s="940" t="s">
        <v>4079</v>
      </c>
      <c r="D1194" s="941">
        <v>46107</v>
      </c>
      <c r="E1194" s="940" t="s">
        <v>4080</v>
      </c>
      <c r="F1194" s="945">
        <v>459.19400000000002</v>
      </c>
      <c r="G1194" s="940">
        <v>2.4700000000000002</v>
      </c>
      <c r="H1194" s="942">
        <v>1134.2091800000001</v>
      </c>
      <c r="I1194" s="943"/>
      <c r="K1194" s="1112"/>
      <c r="L1194" s="1112"/>
    </row>
    <row r="1195" spans="1:12" s="944" customFormat="1" ht="42">
      <c r="A1195" s="940" t="s">
        <v>3975</v>
      </c>
      <c r="B1195" s="940" t="s">
        <v>3976</v>
      </c>
      <c r="C1195" s="940" t="s">
        <v>4081</v>
      </c>
      <c r="D1195" s="941">
        <v>46072</v>
      </c>
      <c r="E1195" s="940" t="s">
        <v>4082</v>
      </c>
      <c r="F1195" s="945">
        <v>459.19400000000002</v>
      </c>
      <c r="G1195" s="940">
        <v>10.33</v>
      </c>
      <c r="H1195" s="942">
        <v>4743.4740200000006</v>
      </c>
      <c r="I1195" s="943"/>
      <c r="K1195" s="1112"/>
      <c r="L1195" s="1112"/>
    </row>
    <row r="1196" spans="1:12" s="944" customFormat="1" ht="42">
      <c r="A1196" s="940" t="s">
        <v>3975</v>
      </c>
      <c r="B1196" s="940" t="s">
        <v>3976</v>
      </c>
      <c r="C1196" s="940" t="s">
        <v>4083</v>
      </c>
      <c r="D1196" s="941">
        <v>46072</v>
      </c>
      <c r="E1196" s="940" t="s">
        <v>4084</v>
      </c>
      <c r="F1196" s="945">
        <v>459.19400000000002</v>
      </c>
      <c r="G1196" s="940">
        <v>3.44</v>
      </c>
      <c r="H1196" s="942">
        <v>1579.62736</v>
      </c>
      <c r="I1196" s="943"/>
      <c r="K1196" s="1112"/>
      <c r="L1196" s="1112"/>
    </row>
    <row r="1197" spans="1:12" s="944" customFormat="1" ht="42">
      <c r="A1197" s="940" t="s">
        <v>3975</v>
      </c>
      <c r="B1197" s="940" t="s">
        <v>3976</v>
      </c>
      <c r="C1197" s="940" t="s">
        <v>4085</v>
      </c>
      <c r="D1197" s="941">
        <v>46076</v>
      </c>
      <c r="E1197" s="940" t="s">
        <v>4086</v>
      </c>
      <c r="F1197" s="945">
        <v>459.19400000000002</v>
      </c>
      <c r="G1197" s="940">
        <v>41.32</v>
      </c>
      <c r="H1197" s="942">
        <v>18973.896080000002</v>
      </c>
      <c r="I1197" s="943"/>
      <c r="K1197" s="1112"/>
      <c r="L1197" s="1112"/>
    </row>
    <row r="1198" spans="1:12" s="944" customFormat="1" ht="42">
      <c r="A1198" s="940" t="s">
        <v>3975</v>
      </c>
      <c r="B1198" s="940" t="s">
        <v>3976</v>
      </c>
      <c r="C1198" s="940" t="s">
        <v>4087</v>
      </c>
      <c r="D1198" s="941">
        <v>46076</v>
      </c>
      <c r="E1198" s="940" t="s">
        <v>4088</v>
      </c>
      <c r="F1198" s="945">
        <v>459.19400000000002</v>
      </c>
      <c r="G1198" s="940">
        <v>10.31</v>
      </c>
      <c r="H1198" s="942">
        <v>4734.2901400000001</v>
      </c>
      <c r="I1198" s="943"/>
      <c r="K1198" s="1112"/>
      <c r="L1198" s="1112"/>
    </row>
    <row r="1199" spans="1:12" s="944" customFormat="1" ht="42">
      <c r="A1199" s="940" t="s">
        <v>3975</v>
      </c>
      <c r="B1199" s="940" t="s">
        <v>3976</v>
      </c>
      <c r="C1199" s="940" t="s">
        <v>4089</v>
      </c>
      <c r="D1199" s="941">
        <v>46077</v>
      </c>
      <c r="E1199" s="940" t="s">
        <v>4090</v>
      </c>
      <c r="F1199" s="945">
        <v>459.19400000000002</v>
      </c>
      <c r="G1199" s="940">
        <v>3.44</v>
      </c>
      <c r="H1199" s="942">
        <v>1579.62736</v>
      </c>
      <c r="I1199" s="943"/>
      <c r="K1199" s="1112"/>
      <c r="L1199" s="1112"/>
    </row>
    <row r="1200" spans="1:12" s="944" customFormat="1" ht="42">
      <c r="A1200" s="940" t="s">
        <v>3975</v>
      </c>
      <c r="B1200" s="940" t="s">
        <v>3976</v>
      </c>
      <c r="C1200" s="940" t="s">
        <v>4091</v>
      </c>
      <c r="D1200" s="941">
        <v>46079</v>
      </c>
      <c r="E1200" s="940" t="s">
        <v>4092</v>
      </c>
      <c r="F1200" s="945">
        <v>459.19400000000002</v>
      </c>
      <c r="G1200" s="940">
        <v>3.44</v>
      </c>
      <c r="H1200" s="942">
        <v>1579.62736</v>
      </c>
      <c r="I1200" s="943"/>
      <c r="K1200" s="1112"/>
      <c r="L1200" s="1112"/>
    </row>
    <row r="1201" spans="1:12" s="944" customFormat="1" ht="42">
      <c r="A1201" s="940" t="s">
        <v>3975</v>
      </c>
      <c r="B1201" s="940" t="s">
        <v>3976</v>
      </c>
      <c r="C1201" s="940" t="s">
        <v>4093</v>
      </c>
      <c r="D1201" s="941">
        <v>46081</v>
      </c>
      <c r="E1201" s="940" t="s">
        <v>4094</v>
      </c>
      <c r="F1201" s="945">
        <v>459.19400000000002</v>
      </c>
      <c r="G1201" s="940">
        <v>41.23</v>
      </c>
      <c r="H1201" s="942">
        <v>18932.568619999998</v>
      </c>
      <c r="I1201" s="943"/>
      <c r="K1201" s="1112"/>
      <c r="L1201" s="1112"/>
    </row>
    <row r="1202" spans="1:12" s="944" customFormat="1" ht="42">
      <c r="A1202" s="940" t="s">
        <v>3975</v>
      </c>
      <c r="B1202" s="940" t="s">
        <v>3976</v>
      </c>
      <c r="C1202" s="940" t="s">
        <v>4095</v>
      </c>
      <c r="D1202" s="941">
        <v>46085</v>
      </c>
      <c r="E1202" s="940" t="s">
        <v>4096</v>
      </c>
      <c r="F1202" s="945">
        <v>459.19400000000002</v>
      </c>
      <c r="G1202" s="940">
        <v>3.44</v>
      </c>
      <c r="H1202" s="942">
        <v>1579.62736</v>
      </c>
      <c r="I1202" s="943"/>
      <c r="K1202" s="1112"/>
      <c r="L1202" s="1112"/>
    </row>
    <row r="1203" spans="1:12" s="944" customFormat="1" ht="42">
      <c r="A1203" s="940" t="s">
        <v>3975</v>
      </c>
      <c r="B1203" s="940" t="s">
        <v>3976</v>
      </c>
      <c r="C1203" s="940" t="s">
        <v>4097</v>
      </c>
      <c r="D1203" s="941">
        <v>46133</v>
      </c>
      <c r="E1203" s="940" t="s">
        <v>4098</v>
      </c>
      <c r="F1203" s="945">
        <v>459.19400000000002</v>
      </c>
      <c r="G1203" s="940">
        <v>6.34</v>
      </c>
      <c r="H1203" s="942">
        <v>2911.2899600000001</v>
      </c>
      <c r="I1203" s="943"/>
      <c r="K1203" s="1112"/>
      <c r="L1203" s="1112"/>
    </row>
    <row r="1204" spans="1:12" s="944" customFormat="1" ht="42">
      <c r="A1204" s="940" t="s">
        <v>3975</v>
      </c>
      <c r="B1204" s="940" t="s">
        <v>3976</v>
      </c>
      <c r="C1204" s="940" t="s">
        <v>4099</v>
      </c>
      <c r="D1204" s="941">
        <v>46135</v>
      </c>
      <c r="E1204" s="940" t="s">
        <v>4100</v>
      </c>
      <c r="F1204" s="945">
        <v>459.19400000000002</v>
      </c>
      <c r="G1204" s="940">
        <v>2.11</v>
      </c>
      <c r="H1204" s="942">
        <v>968.89933999999994</v>
      </c>
      <c r="I1204" s="943"/>
      <c r="K1204" s="1112"/>
      <c r="L1204" s="1112"/>
    </row>
    <row r="1205" spans="1:12" s="944" customFormat="1" ht="42">
      <c r="A1205" s="940" t="s">
        <v>3975</v>
      </c>
      <c r="B1205" s="940" t="s">
        <v>3976</v>
      </c>
      <c r="C1205" s="940" t="s">
        <v>4101</v>
      </c>
      <c r="D1205" s="941">
        <v>46137</v>
      </c>
      <c r="E1205" s="940" t="s">
        <v>4102</v>
      </c>
      <c r="F1205" s="945">
        <v>459.19400000000002</v>
      </c>
      <c r="G1205" s="940">
        <v>25.34</v>
      </c>
      <c r="H1205" s="942">
        <v>11635.97596</v>
      </c>
      <c r="I1205" s="943"/>
      <c r="K1205" s="1112"/>
      <c r="L1205" s="1112"/>
    </row>
    <row r="1206" spans="1:12" s="944" customFormat="1" ht="42">
      <c r="A1206" s="940" t="s">
        <v>3975</v>
      </c>
      <c r="B1206" s="940" t="s">
        <v>3976</v>
      </c>
      <c r="C1206" s="940" t="s">
        <v>4103</v>
      </c>
      <c r="D1206" s="941">
        <v>46110</v>
      </c>
      <c r="E1206" s="940" t="s">
        <v>4104</v>
      </c>
      <c r="F1206" s="945">
        <v>459.19400000000002</v>
      </c>
      <c r="G1206" s="940">
        <v>10.32</v>
      </c>
      <c r="H1206" s="942">
        <v>4738.8820800000003</v>
      </c>
      <c r="I1206" s="943"/>
      <c r="K1206" s="1112"/>
      <c r="L1206" s="1112"/>
    </row>
    <row r="1207" spans="1:12" s="944" customFormat="1" ht="42">
      <c r="A1207" s="940" t="s">
        <v>3975</v>
      </c>
      <c r="B1207" s="940" t="s">
        <v>3976</v>
      </c>
      <c r="C1207" s="940" t="s">
        <v>4105</v>
      </c>
      <c r="D1207" s="941">
        <v>46111</v>
      </c>
      <c r="E1207" s="940" t="s">
        <v>4106</v>
      </c>
      <c r="F1207" s="945">
        <v>459.19400000000002</v>
      </c>
      <c r="G1207" s="940">
        <v>3.44</v>
      </c>
      <c r="H1207" s="942">
        <v>1579.62736</v>
      </c>
      <c r="I1207" s="943"/>
      <c r="K1207" s="1112"/>
      <c r="L1207" s="1112"/>
    </row>
    <row r="1208" spans="1:12" s="944" customFormat="1" ht="42">
      <c r="A1208" s="940" t="s">
        <v>3975</v>
      </c>
      <c r="B1208" s="940" t="s">
        <v>3976</v>
      </c>
      <c r="C1208" s="940" t="s">
        <v>4107</v>
      </c>
      <c r="D1208" s="941">
        <v>46114</v>
      </c>
      <c r="E1208" s="940" t="s">
        <v>4108</v>
      </c>
      <c r="F1208" s="945">
        <v>459.19400000000002</v>
      </c>
      <c r="G1208" s="940">
        <v>41.28</v>
      </c>
      <c r="H1208" s="942">
        <v>18955.528320000001</v>
      </c>
      <c r="I1208" s="943"/>
      <c r="K1208" s="1112"/>
      <c r="L1208" s="1112"/>
    </row>
    <row r="1209" spans="1:12" s="944" customFormat="1" ht="42">
      <c r="A1209" s="940" t="s">
        <v>3975</v>
      </c>
      <c r="B1209" s="940" t="s">
        <v>3976</v>
      </c>
      <c r="C1209" s="940" t="s">
        <v>4109</v>
      </c>
      <c r="D1209" s="941">
        <v>46118</v>
      </c>
      <c r="E1209" s="940" t="s">
        <v>4110</v>
      </c>
      <c r="F1209" s="945">
        <v>459.19400000000002</v>
      </c>
      <c r="G1209" s="940">
        <v>3.44</v>
      </c>
      <c r="H1209" s="942">
        <v>1579.62736</v>
      </c>
      <c r="I1209" s="943"/>
      <c r="K1209" s="1112"/>
      <c r="L1209" s="1112"/>
    </row>
    <row r="1210" spans="1:12" s="944" customFormat="1" ht="42">
      <c r="A1210" s="940" t="s">
        <v>3975</v>
      </c>
      <c r="B1210" s="940" t="s">
        <v>3976</v>
      </c>
      <c r="C1210" s="940" t="s">
        <v>4111</v>
      </c>
      <c r="D1210" s="941">
        <v>46132</v>
      </c>
      <c r="E1210" s="940" t="s">
        <v>4112</v>
      </c>
      <c r="F1210" s="945">
        <v>459.19400000000002</v>
      </c>
      <c r="G1210" s="940">
        <v>3.44</v>
      </c>
      <c r="H1210" s="942">
        <v>1579.62736</v>
      </c>
      <c r="I1210" s="943"/>
      <c r="K1210" s="1112"/>
      <c r="L1210" s="1112"/>
    </row>
    <row r="1211" spans="1:12" s="944" customFormat="1" ht="42">
      <c r="A1211" s="940" t="s">
        <v>3975</v>
      </c>
      <c r="B1211" s="940" t="s">
        <v>3976</v>
      </c>
      <c r="C1211" s="940" t="s">
        <v>4113</v>
      </c>
      <c r="D1211" s="941">
        <v>46106</v>
      </c>
      <c r="E1211" s="940" t="s">
        <v>4114</v>
      </c>
      <c r="F1211" s="945">
        <v>459.19400000000002</v>
      </c>
      <c r="G1211" s="940">
        <v>3.44</v>
      </c>
      <c r="H1211" s="942">
        <v>1579.62736</v>
      </c>
      <c r="I1211" s="943"/>
      <c r="K1211" s="1112"/>
      <c r="L1211" s="1112"/>
    </row>
    <row r="1212" spans="1:12" s="944" customFormat="1" ht="42">
      <c r="A1212" s="940" t="s">
        <v>3975</v>
      </c>
      <c r="B1212" s="940" t="s">
        <v>3976</v>
      </c>
      <c r="C1212" s="940" t="s">
        <v>4115</v>
      </c>
      <c r="D1212" s="941">
        <v>46109</v>
      </c>
      <c r="E1212" s="940" t="s">
        <v>4116</v>
      </c>
      <c r="F1212" s="945">
        <v>459.19400000000002</v>
      </c>
      <c r="G1212" s="940">
        <v>10.34</v>
      </c>
      <c r="H1212" s="942">
        <v>4748.0659599999999</v>
      </c>
      <c r="I1212" s="943"/>
      <c r="K1212" s="1112"/>
      <c r="L1212" s="1112"/>
    </row>
    <row r="1213" spans="1:12" s="944" customFormat="1" ht="42">
      <c r="A1213" s="940" t="s">
        <v>3975</v>
      </c>
      <c r="B1213" s="940" t="s">
        <v>3976</v>
      </c>
      <c r="C1213" s="940" t="s">
        <v>4117</v>
      </c>
      <c r="D1213" s="941">
        <v>46109</v>
      </c>
      <c r="E1213" s="940" t="s">
        <v>4118</v>
      </c>
      <c r="F1213" s="945">
        <v>459.19400000000002</v>
      </c>
      <c r="G1213" s="940">
        <v>3.45</v>
      </c>
      <c r="H1213" s="942">
        <v>1584.2193000000002</v>
      </c>
      <c r="I1213" s="943"/>
      <c r="K1213" s="1112"/>
      <c r="L1213" s="1112"/>
    </row>
    <row r="1214" spans="1:12" s="944" customFormat="1" ht="42">
      <c r="A1214" s="940" t="s">
        <v>3975</v>
      </c>
      <c r="B1214" s="940" t="s">
        <v>3976</v>
      </c>
      <c r="C1214" s="940" t="s">
        <v>4119</v>
      </c>
      <c r="D1214" s="941">
        <v>46110</v>
      </c>
      <c r="E1214" s="940" t="s">
        <v>4120</v>
      </c>
      <c r="F1214" s="945">
        <v>459.19400000000002</v>
      </c>
      <c r="G1214" s="940">
        <v>41.36</v>
      </c>
      <c r="H1214" s="942">
        <v>18992.26384</v>
      </c>
      <c r="I1214" s="943"/>
      <c r="K1214" s="1112"/>
      <c r="L1214" s="1112"/>
    </row>
    <row r="1215" spans="1:12" s="944" customFormat="1" ht="42">
      <c r="A1215" s="940" t="s">
        <v>3975</v>
      </c>
      <c r="B1215" s="940" t="s">
        <v>3976</v>
      </c>
      <c r="C1215" s="940" t="s">
        <v>4121</v>
      </c>
      <c r="D1215" s="941">
        <v>46123</v>
      </c>
      <c r="E1215" s="940" t="s">
        <v>4122</v>
      </c>
      <c r="F1215" s="945">
        <v>459.19400000000002</v>
      </c>
      <c r="G1215" s="940">
        <v>3.44</v>
      </c>
      <c r="H1215" s="942">
        <v>1579.62736</v>
      </c>
      <c r="I1215" s="943"/>
      <c r="K1215" s="1112"/>
      <c r="L1215" s="1112"/>
    </row>
    <row r="1216" spans="1:12" s="944" customFormat="1" ht="42">
      <c r="A1216" s="940" t="s">
        <v>3975</v>
      </c>
      <c r="B1216" s="940" t="s">
        <v>3976</v>
      </c>
      <c r="C1216" s="940" t="s">
        <v>4123</v>
      </c>
      <c r="D1216" s="941">
        <v>46123</v>
      </c>
      <c r="E1216" s="940" t="s">
        <v>4124</v>
      </c>
      <c r="F1216" s="945">
        <v>459.19400000000002</v>
      </c>
      <c r="G1216" s="940">
        <v>3.45</v>
      </c>
      <c r="H1216" s="942">
        <v>1584.2193000000002</v>
      </c>
      <c r="I1216" s="943"/>
      <c r="K1216" s="1112"/>
      <c r="L1216" s="1112"/>
    </row>
    <row r="1217" spans="1:12" s="944" customFormat="1" ht="42">
      <c r="A1217" s="940" t="s">
        <v>3975</v>
      </c>
      <c r="B1217" s="940" t="s">
        <v>3976</v>
      </c>
      <c r="C1217" s="940" t="s">
        <v>4125</v>
      </c>
      <c r="D1217" s="941">
        <v>46133</v>
      </c>
      <c r="E1217" s="940" t="s">
        <v>4126</v>
      </c>
      <c r="F1217" s="945">
        <v>459.19400000000002</v>
      </c>
      <c r="G1217" s="940">
        <v>1.94</v>
      </c>
      <c r="H1217" s="942">
        <v>890.83636000000001</v>
      </c>
      <c r="I1217" s="943"/>
      <c r="K1217" s="1112"/>
      <c r="L1217" s="1112"/>
    </row>
    <row r="1218" spans="1:12" s="944" customFormat="1" ht="42">
      <c r="A1218" s="940" t="s">
        <v>3975</v>
      </c>
      <c r="B1218" s="940" t="s">
        <v>3976</v>
      </c>
      <c r="C1218" s="940" t="s">
        <v>4127</v>
      </c>
      <c r="D1218" s="941">
        <v>46135</v>
      </c>
      <c r="E1218" s="940" t="s">
        <v>4128</v>
      </c>
      <c r="F1218" s="945">
        <v>459.19400000000002</v>
      </c>
      <c r="G1218" s="940">
        <v>0.65</v>
      </c>
      <c r="H1218" s="942">
        <v>298.47610000000003</v>
      </c>
      <c r="I1218" s="943"/>
      <c r="K1218" s="1112"/>
      <c r="L1218" s="1112"/>
    </row>
    <row r="1219" spans="1:12" s="944" customFormat="1" ht="42">
      <c r="A1219" s="940" t="s">
        <v>3975</v>
      </c>
      <c r="B1219" s="940" t="s">
        <v>3976</v>
      </c>
      <c r="C1219" s="940" t="s">
        <v>4129</v>
      </c>
      <c r="D1219" s="941">
        <v>46140</v>
      </c>
      <c r="E1219" s="940" t="s">
        <v>4130</v>
      </c>
      <c r="F1219" s="945">
        <v>459.19400000000002</v>
      </c>
      <c r="G1219" s="940">
        <v>7.75</v>
      </c>
      <c r="H1219" s="942">
        <v>3558.7535000000003</v>
      </c>
      <c r="I1219" s="943"/>
      <c r="K1219" s="1112"/>
      <c r="L1219" s="1112"/>
    </row>
    <row r="1220" spans="1:12" s="944" customFormat="1" ht="42">
      <c r="A1220" s="940" t="s">
        <v>3975</v>
      </c>
      <c r="B1220" s="940" t="s">
        <v>3976</v>
      </c>
      <c r="C1220" s="940" t="s">
        <v>4131</v>
      </c>
      <c r="D1220" s="941">
        <v>46146</v>
      </c>
      <c r="E1220" s="940" t="s">
        <v>4132</v>
      </c>
      <c r="F1220" s="945">
        <v>459.19400000000002</v>
      </c>
      <c r="G1220" s="940">
        <v>9.73</v>
      </c>
      <c r="H1220" s="942">
        <v>4467.9576200000001</v>
      </c>
      <c r="I1220" s="943"/>
      <c r="K1220" s="1112"/>
      <c r="L1220" s="1112"/>
    </row>
    <row r="1221" spans="1:12" s="944" customFormat="1" ht="42">
      <c r="A1221" s="940" t="s">
        <v>3975</v>
      </c>
      <c r="B1221" s="940" t="s">
        <v>3976</v>
      </c>
      <c r="C1221" s="940" t="s">
        <v>4133</v>
      </c>
      <c r="D1221" s="941">
        <v>46146</v>
      </c>
      <c r="E1221" s="940" t="s">
        <v>4134</v>
      </c>
      <c r="F1221" s="945">
        <v>459.19400000000002</v>
      </c>
      <c r="G1221" s="940">
        <v>9.3000000000000007</v>
      </c>
      <c r="H1221" s="942">
        <v>4270.5042000000003</v>
      </c>
      <c r="I1221" s="943"/>
      <c r="K1221" s="1112"/>
      <c r="L1221" s="1112"/>
    </row>
    <row r="1222" spans="1:12" s="944" customFormat="1" ht="42">
      <c r="A1222" s="940" t="s">
        <v>3975</v>
      </c>
      <c r="B1222" s="940" t="s">
        <v>3976</v>
      </c>
      <c r="C1222" s="940" t="s">
        <v>4135</v>
      </c>
      <c r="D1222" s="941">
        <v>46146</v>
      </c>
      <c r="E1222" s="940" t="s">
        <v>4136</v>
      </c>
      <c r="F1222" s="945">
        <v>459.19400000000002</v>
      </c>
      <c r="G1222" s="940">
        <v>3.24</v>
      </c>
      <c r="H1222" s="942">
        <v>1487.7885600000002</v>
      </c>
      <c r="I1222" s="943"/>
      <c r="K1222" s="1112"/>
      <c r="L1222" s="1112"/>
    </row>
    <row r="1223" spans="1:12" s="944" customFormat="1" ht="42">
      <c r="A1223" s="940" t="s">
        <v>3975</v>
      </c>
      <c r="B1223" s="940" t="s">
        <v>3976</v>
      </c>
      <c r="C1223" s="940" t="s">
        <v>4137</v>
      </c>
      <c r="D1223" s="941">
        <v>46146</v>
      </c>
      <c r="E1223" s="940" t="s">
        <v>4138</v>
      </c>
      <c r="F1223" s="945">
        <v>459.19400000000002</v>
      </c>
      <c r="G1223" s="940">
        <v>3.1</v>
      </c>
      <c r="H1223" s="942">
        <v>1423.5014000000001</v>
      </c>
      <c r="I1223" s="943"/>
      <c r="K1223" s="1112"/>
      <c r="L1223" s="1112"/>
    </row>
    <row r="1224" spans="1:12" s="944" customFormat="1" ht="42">
      <c r="A1224" s="940" t="s">
        <v>3975</v>
      </c>
      <c r="B1224" s="940" t="s">
        <v>3976</v>
      </c>
      <c r="C1224" s="940" t="s">
        <v>4139</v>
      </c>
      <c r="D1224" s="941">
        <v>46148</v>
      </c>
      <c r="E1224" s="940" t="s">
        <v>4140</v>
      </c>
      <c r="F1224" s="945">
        <v>459.19400000000002</v>
      </c>
      <c r="G1224" s="940">
        <v>37.21</v>
      </c>
      <c r="H1224" s="942">
        <v>17086.60874</v>
      </c>
      <c r="I1224" s="943"/>
      <c r="K1224" s="1112"/>
      <c r="L1224" s="1112"/>
    </row>
    <row r="1225" spans="1:12" s="944" customFormat="1" ht="42">
      <c r="A1225" s="940" t="s">
        <v>3975</v>
      </c>
      <c r="B1225" s="940" t="s">
        <v>3976</v>
      </c>
      <c r="C1225" s="940" t="s">
        <v>4141</v>
      </c>
      <c r="D1225" s="941">
        <v>46148</v>
      </c>
      <c r="E1225" s="940" t="s">
        <v>4142</v>
      </c>
      <c r="F1225" s="945">
        <v>459.19400000000002</v>
      </c>
      <c r="G1225" s="940">
        <v>38.92</v>
      </c>
      <c r="H1225" s="942">
        <v>17871.830480000001</v>
      </c>
      <c r="I1225" s="943"/>
      <c r="K1225" s="1112"/>
      <c r="L1225" s="1112"/>
    </row>
    <row r="1226" spans="1:12" s="944" customFormat="1" ht="42">
      <c r="A1226" s="940" t="s">
        <v>3975</v>
      </c>
      <c r="B1226" s="940" t="s">
        <v>3976</v>
      </c>
      <c r="C1226" s="940" t="s">
        <v>4143</v>
      </c>
      <c r="D1226" s="941">
        <v>46153</v>
      </c>
      <c r="E1226" s="940" t="s">
        <v>4144</v>
      </c>
      <c r="F1226" s="945">
        <v>459.19400000000002</v>
      </c>
      <c r="G1226" s="940">
        <v>35.450000000000003</v>
      </c>
      <c r="H1226" s="942">
        <v>16278.427300000001</v>
      </c>
      <c r="I1226" s="943"/>
      <c r="K1226" s="1112"/>
      <c r="L1226" s="1112"/>
    </row>
    <row r="1227" spans="1:12" s="944" customFormat="1" ht="84">
      <c r="A1227" s="940" t="s">
        <v>3975</v>
      </c>
      <c r="B1227" s="940" t="s">
        <v>3976</v>
      </c>
      <c r="C1227" s="940" t="s">
        <v>4145</v>
      </c>
      <c r="D1227" s="941">
        <v>46184</v>
      </c>
      <c r="E1227" s="940" t="s">
        <v>4146</v>
      </c>
      <c r="F1227" s="945">
        <v>459.19400000000002</v>
      </c>
      <c r="G1227" s="940">
        <v>6.34</v>
      </c>
      <c r="H1227" s="942">
        <v>2911.2899600000001</v>
      </c>
      <c r="I1227" s="943"/>
      <c r="K1227" s="1112"/>
      <c r="L1227" s="1112"/>
    </row>
    <row r="1228" spans="1:12" s="944" customFormat="1" ht="42">
      <c r="A1228" s="940" t="s">
        <v>3975</v>
      </c>
      <c r="B1228" s="940" t="s">
        <v>3976</v>
      </c>
      <c r="C1228" s="940" t="s">
        <v>4147</v>
      </c>
      <c r="D1228" s="941">
        <v>46225</v>
      </c>
      <c r="E1228" s="940" t="s">
        <v>4148</v>
      </c>
      <c r="F1228" s="945">
        <v>459.19400000000002</v>
      </c>
      <c r="G1228" s="940">
        <v>2.11</v>
      </c>
      <c r="H1228" s="942">
        <v>968.89933999999994</v>
      </c>
      <c r="I1228" s="943"/>
      <c r="K1228" s="1112"/>
      <c r="L1228" s="1112"/>
    </row>
    <row r="1229" spans="1:12" s="944" customFormat="1" ht="63">
      <c r="A1229" s="940" t="s">
        <v>3975</v>
      </c>
      <c r="B1229" s="940" t="s">
        <v>3976</v>
      </c>
      <c r="C1229" s="940" t="s">
        <v>4149</v>
      </c>
      <c r="D1229" s="941">
        <v>46228</v>
      </c>
      <c r="E1229" s="940" t="s">
        <v>4150</v>
      </c>
      <c r="F1229" s="945">
        <v>459.19400000000002</v>
      </c>
      <c r="G1229" s="940">
        <v>4.6100000000000003</v>
      </c>
      <c r="H1229" s="942">
        <v>2116.8843400000001</v>
      </c>
      <c r="I1229" s="943"/>
      <c r="K1229" s="1112"/>
      <c r="L1229" s="1112"/>
    </row>
    <row r="1230" spans="1:12" s="944" customFormat="1" ht="42">
      <c r="A1230" s="940" t="s">
        <v>3975</v>
      </c>
      <c r="B1230" s="940" t="s">
        <v>3976</v>
      </c>
      <c r="C1230" s="940" t="s">
        <v>4151</v>
      </c>
      <c r="D1230" s="941">
        <v>46243</v>
      </c>
      <c r="E1230" s="940" t="s">
        <v>4152</v>
      </c>
      <c r="F1230" s="945">
        <v>459.19400000000002</v>
      </c>
      <c r="G1230" s="940">
        <v>3.69</v>
      </c>
      <c r="H1230" s="942">
        <v>1694.4258600000001</v>
      </c>
      <c r="I1230" s="943"/>
      <c r="K1230" s="1112"/>
      <c r="L1230" s="1112"/>
    </row>
    <row r="1231" spans="1:12" s="944" customFormat="1" ht="42">
      <c r="A1231" s="940" t="s">
        <v>3975</v>
      </c>
      <c r="B1231" s="940" t="s">
        <v>3976</v>
      </c>
      <c r="C1231" s="940" t="s">
        <v>4153</v>
      </c>
      <c r="D1231" s="941">
        <v>46243</v>
      </c>
      <c r="E1231" s="940" t="s">
        <v>4154</v>
      </c>
      <c r="F1231" s="945">
        <v>459.19400000000002</v>
      </c>
      <c r="G1231" s="940">
        <v>3.4</v>
      </c>
      <c r="H1231" s="942">
        <v>1561.2596000000001</v>
      </c>
      <c r="I1231" s="943"/>
      <c r="K1231" s="1112"/>
      <c r="L1231" s="1112"/>
    </row>
    <row r="1232" spans="1:12" s="944" customFormat="1" ht="63">
      <c r="A1232" s="940" t="s">
        <v>3975</v>
      </c>
      <c r="B1232" s="940" t="s">
        <v>3976</v>
      </c>
      <c r="C1232" s="940" t="s">
        <v>4155</v>
      </c>
      <c r="D1232" s="941">
        <v>46252</v>
      </c>
      <c r="E1232" s="940" t="s">
        <v>4156</v>
      </c>
      <c r="F1232" s="945">
        <v>459.19400000000002</v>
      </c>
      <c r="G1232" s="940">
        <v>3.69</v>
      </c>
      <c r="H1232" s="942">
        <v>1694.4258600000001</v>
      </c>
      <c r="I1232" s="943"/>
      <c r="K1232" s="1112"/>
      <c r="L1232" s="1112"/>
    </row>
    <row r="1233" spans="1:12" s="944" customFormat="1" ht="63">
      <c r="A1233" s="940" t="s">
        <v>3975</v>
      </c>
      <c r="B1233" s="940" t="s">
        <v>3976</v>
      </c>
      <c r="C1233" s="940" t="s">
        <v>4157</v>
      </c>
      <c r="D1233" s="941">
        <v>46252</v>
      </c>
      <c r="E1233" s="940" t="s">
        <v>4158</v>
      </c>
      <c r="F1233" s="945">
        <v>459.19400000000002</v>
      </c>
      <c r="G1233" s="940">
        <v>0.92</v>
      </c>
      <c r="H1233" s="942">
        <v>422.45848000000001</v>
      </c>
      <c r="I1233" s="943"/>
      <c r="K1233" s="1112"/>
      <c r="L1233" s="1112"/>
    </row>
    <row r="1234" spans="1:12" s="944" customFormat="1" ht="63">
      <c r="A1234" s="940" t="s">
        <v>3975</v>
      </c>
      <c r="B1234" s="940" t="s">
        <v>3976</v>
      </c>
      <c r="C1234" s="940" t="s">
        <v>4159</v>
      </c>
      <c r="D1234" s="941">
        <v>46252</v>
      </c>
      <c r="E1234" s="940" t="s">
        <v>4160</v>
      </c>
      <c r="F1234" s="945">
        <v>459.19400000000002</v>
      </c>
      <c r="G1234" s="940">
        <v>3.69</v>
      </c>
      <c r="H1234" s="942">
        <v>1694.4258600000001</v>
      </c>
      <c r="I1234" s="943"/>
      <c r="K1234" s="1112"/>
      <c r="L1234" s="1112"/>
    </row>
    <row r="1235" spans="1:12" s="944" customFormat="1" ht="42">
      <c r="A1235" s="940" t="s">
        <v>3975</v>
      </c>
      <c r="B1235" s="940" t="s">
        <v>3976</v>
      </c>
      <c r="C1235" s="940" t="s">
        <v>4161</v>
      </c>
      <c r="D1235" s="941">
        <v>46252</v>
      </c>
      <c r="E1235" s="940" t="s">
        <v>4162</v>
      </c>
      <c r="F1235" s="945">
        <v>459.19400000000002</v>
      </c>
      <c r="G1235" s="940">
        <v>16.2</v>
      </c>
      <c r="H1235" s="942">
        <v>7438.9427999999998</v>
      </c>
      <c r="I1235" s="943"/>
      <c r="K1235" s="1112"/>
      <c r="L1235" s="1112"/>
    </row>
    <row r="1236" spans="1:12" s="944" customFormat="1" ht="42">
      <c r="A1236" s="940" t="s">
        <v>3975</v>
      </c>
      <c r="B1236" s="940" t="s">
        <v>3976</v>
      </c>
      <c r="C1236" s="940" t="s">
        <v>4163</v>
      </c>
      <c r="D1236" s="941">
        <v>46252</v>
      </c>
      <c r="E1236" s="940" t="s">
        <v>4164</v>
      </c>
      <c r="F1236" s="945">
        <v>459.19400000000002</v>
      </c>
      <c r="G1236" s="940">
        <v>5.4</v>
      </c>
      <c r="H1236" s="942">
        <v>2479.6476000000002</v>
      </c>
      <c r="I1236" s="943"/>
      <c r="K1236" s="1112"/>
      <c r="L1236" s="1112"/>
    </row>
    <row r="1237" spans="1:12" s="944" customFormat="1" ht="42">
      <c r="A1237" s="940" t="s">
        <v>3975</v>
      </c>
      <c r="B1237" s="940" t="s">
        <v>3976</v>
      </c>
      <c r="C1237" s="940" t="s">
        <v>4165</v>
      </c>
      <c r="D1237" s="941">
        <v>46253</v>
      </c>
      <c r="E1237" s="940" t="s">
        <v>4166</v>
      </c>
      <c r="F1237" s="945">
        <v>459.19400000000002</v>
      </c>
      <c r="G1237" s="940">
        <v>64.790000000000006</v>
      </c>
      <c r="H1237" s="942">
        <v>29751.179260000004</v>
      </c>
      <c r="I1237" s="943"/>
      <c r="K1237" s="1112"/>
      <c r="L1237" s="1112"/>
    </row>
    <row r="1238" spans="1:12" s="944" customFormat="1" ht="252">
      <c r="A1238" s="940" t="s">
        <v>3975</v>
      </c>
      <c r="B1238" s="940" t="s">
        <v>3976</v>
      </c>
      <c r="C1238" s="940" t="s">
        <v>3821</v>
      </c>
      <c r="D1238" s="941">
        <v>46277</v>
      </c>
      <c r="E1238" s="940" t="s">
        <v>3822</v>
      </c>
      <c r="F1238" s="945">
        <v>459.19400000000002</v>
      </c>
      <c r="G1238" s="940">
        <v>2.77</v>
      </c>
      <c r="H1238" s="942">
        <v>1271.96738</v>
      </c>
      <c r="I1238" s="943"/>
      <c r="K1238" s="1112"/>
      <c r="L1238" s="1112"/>
    </row>
    <row r="1239" spans="1:12" s="944" customFormat="1" ht="126">
      <c r="A1239" s="940" t="s">
        <v>3975</v>
      </c>
      <c r="B1239" s="940" t="s">
        <v>3976</v>
      </c>
      <c r="C1239" s="940" t="s">
        <v>5988</v>
      </c>
      <c r="D1239" s="941">
        <v>46280</v>
      </c>
      <c r="E1239" s="940" t="s">
        <v>5989</v>
      </c>
      <c r="F1239" s="945">
        <v>459.19400000000002</v>
      </c>
      <c r="G1239" s="940">
        <v>5.81</v>
      </c>
      <c r="H1239" s="942">
        <v>2667.91714</v>
      </c>
      <c r="I1239" s="943"/>
      <c r="K1239" s="1112"/>
      <c r="L1239" s="1112"/>
    </row>
    <row r="1240" spans="1:12" s="944" customFormat="1" ht="42">
      <c r="A1240" s="940" t="s">
        <v>4167</v>
      </c>
      <c r="B1240" s="940" t="s">
        <v>4168</v>
      </c>
      <c r="C1240" s="940" t="s">
        <v>4169</v>
      </c>
      <c r="D1240" s="941">
        <v>46084</v>
      </c>
      <c r="E1240" s="940" t="s">
        <v>4170</v>
      </c>
      <c r="F1240" s="945">
        <v>518.89800000000002</v>
      </c>
      <c r="G1240" s="940">
        <v>7.42</v>
      </c>
      <c r="H1240" s="942">
        <v>3850.22316</v>
      </c>
      <c r="I1240" s="943"/>
      <c r="K1240" s="1112"/>
      <c r="L1240" s="1112"/>
    </row>
    <row r="1241" spans="1:12" s="944" customFormat="1" ht="42">
      <c r="A1241" s="940" t="s">
        <v>4167</v>
      </c>
      <c r="B1241" s="940" t="s">
        <v>4168</v>
      </c>
      <c r="C1241" s="940" t="s">
        <v>4171</v>
      </c>
      <c r="D1241" s="941">
        <v>46084</v>
      </c>
      <c r="E1241" s="940" t="s">
        <v>4172</v>
      </c>
      <c r="F1241" s="945">
        <v>518.89800000000002</v>
      </c>
      <c r="G1241" s="940">
        <v>2.4</v>
      </c>
      <c r="H1241" s="942">
        <v>1245.3552</v>
      </c>
      <c r="I1241" s="943"/>
      <c r="K1241" s="1112"/>
      <c r="L1241" s="1112"/>
    </row>
    <row r="1242" spans="1:12" s="944" customFormat="1" ht="42">
      <c r="A1242" s="940" t="s">
        <v>4167</v>
      </c>
      <c r="B1242" s="940" t="s">
        <v>4168</v>
      </c>
      <c r="C1242" s="940" t="s">
        <v>4173</v>
      </c>
      <c r="D1242" s="941">
        <v>46084</v>
      </c>
      <c r="E1242" s="940" t="s">
        <v>4174</v>
      </c>
      <c r="F1242" s="945">
        <v>518.89800000000002</v>
      </c>
      <c r="G1242" s="940">
        <v>2.4700000000000002</v>
      </c>
      <c r="H1242" s="942">
        <v>1281.6780600000002</v>
      </c>
      <c r="I1242" s="943"/>
      <c r="K1242" s="1112"/>
      <c r="L1242" s="1112"/>
    </row>
    <row r="1243" spans="1:12" s="944" customFormat="1" ht="42">
      <c r="A1243" s="940" t="s">
        <v>4167</v>
      </c>
      <c r="B1243" s="940" t="s">
        <v>4168</v>
      </c>
      <c r="C1243" s="940" t="s">
        <v>4175</v>
      </c>
      <c r="D1243" s="941">
        <v>46084</v>
      </c>
      <c r="E1243" s="940" t="s">
        <v>4176</v>
      </c>
      <c r="F1243" s="945">
        <v>518.89800000000002</v>
      </c>
      <c r="G1243" s="940">
        <v>0.8</v>
      </c>
      <c r="H1243" s="942">
        <v>415.11840000000007</v>
      </c>
      <c r="I1243" s="943"/>
      <c r="K1243" s="1112"/>
      <c r="L1243" s="1112"/>
    </row>
    <row r="1244" spans="1:12" s="944" customFormat="1" ht="42">
      <c r="A1244" s="940" t="s">
        <v>4167</v>
      </c>
      <c r="B1244" s="940" t="s">
        <v>4168</v>
      </c>
      <c r="C1244" s="940" t="s">
        <v>4177</v>
      </c>
      <c r="D1244" s="941">
        <v>46086</v>
      </c>
      <c r="E1244" s="940" t="s">
        <v>4178</v>
      </c>
      <c r="F1244" s="945">
        <v>518.89800000000002</v>
      </c>
      <c r="G1244" s="940">
        <v>29.68</v>
      </c>
      <c r="H1244" s="942">
        <v>15400.89264</v>
      </c>
      <c r="I1244" s="943"/>
      <c r="K1244" s="1112"/>
      <c r="L1244" s="1112"/>
    </row>
    <row r="1245" spans="1:12" s="944" customFormat="1" ht="42">
      <c r="A1245" s="940" t="s">
        <v>4167</v>
      </c>
      <c r="B1245" s="940" t="s">
        <v>4168</v>
      </c>
      <c r="C1245" s="940" t="s">
        <v>4179</v>
      </c>
      <c r="D1245" s="941">
        <v>46086</v>
      </c>
      <c r="E1245" s="940" t="s">
        <v>4180</v>
      </c>
      <c r="F1245" s="945">
        <v>518.89800000000002</v>
      </c>
      <c r="G1245" s="940">
        <v>9.6</v>
      </c>
      <c r="H1245" s="942">
        <v>4981.4207999999999</v>
      </c>
      <c r="I1245" s="943"/>
      <c r="K1245" s="1112"/>
      <c r="L1245" s="1112"/>
    </row>
    <row r="1246" spans="1:12" s="944" customFormat="1" ht="63">
      <c r="A1246" s="940" t="s">
        <v>4167</v>
      </c>
      <c r="B1246" s="940" t="s">
        <v>4168</v>
      </c>
      <c r="C1246" s="940" t="s">
        <v>4079</v>
      </c>
      <c r="D1246" s="941">
        <v>46107</v>
      </c>
      <c r="E1246" s="940" t="s">
        <v>4181</v>
      </c>
      <c r="F1246" s="945">
        <v>518.89800000000002</v>
      </c>
      <c r="G1246" s="940">
        <v>3.27</v>
      </c>
      <c r="H1246" s="942">
        <v>1696.79646</v>
      </c>
      <c r="I1246" s="943"/>
      <c r="K1246" s="1112"/>
      <c r="L1246" s="1112"/>
    </row>
    <row r="1247" spans="1:12" s="944" customFormat="1" ht="42">
      <c r="A1247" s="940" t="s">
        <v>4167</v>
      </c>
      <c r="B1247" s="940" t="s">
        <v>4168</v>
      </c>
      <c r="C1247" s="940" t="s">
        <v>4182</v>
      </c>
      <c r="D1247" s="941">
        <v>46114</v>
      </c>
      <c r="E1247" s="940" t="s">
        <v>4183</v>
      </c>
      <c r="F1247" s="945">
        <v>518.89800000000002</v>
      </c>
      <c r="G1247" s="940">
        <v>10.32</v>
      </c>
      <c r="H1247" s="942">
        <v>5355.02736</v>
      </c>
      <c r="I1247" s="943"/>
      <c r="K1247" s="1112"/>
      <c r="L1247" s="1112"/>
    </row>
    <row r="1248" spans="1:12" s="944" customFormat="1" ht="42">
      <c r="A1248" s="940" t="s">
        <v>4167</v>
      </c>
      <c r="B1248" s="940" t="s">
        <v>4168</v>
      </c>
      <c r="C1248" s="940" t="s">
        <v>4184</v>
      </c>
      <c r="D1248" s="941">
        <v>46114</v>
      </c>
      <c r="E1248" s="940" t="s">
        <v>4185</v>
      </c>
      <c r="F1248" s="945">
        <v>518.89800000000002</v>
      </c>
      <c r="G1248" s="940">
        <v>3.44</v>
      </c>
      <c r="H1248" s="942">
        <v>1785.0091200000002</v>
      </c>
      <c r="I1248" s="943"/>
      <c r="K1248" s="1112"/>
      <c r="L1248" s="1112"/>
    </row>
    <row r="1249" spans="1:12" s="944" customFormat="1" ht="42">
      <c r="A1249" s="940" t="s">
        <v>4167</v>
      </c>
      <c r="B1249" s="940" t="s">
        <v>4168</v>
      </c>
      <c r="C1249" s="940" t="s">
        <v>4186</v>
      </c>
      <c r="D1249" s="941">
        <v>46117</v>
      </c>
      <c r="E1249" s="940" t="s">
        <v>4187</v>
      </c>
      <c r="F1249" s="945">
        <v>518.89800000000002</v>
      </c>
      <c r="G1249" s="940">
        <v>41.28</v>
      </c>
      <c r="H1249" s="942">
        <v>21420.10944</v>
      </c>
      <c r="I1249" s="943"/>
      <c r="K1249" s="1112"/>
      <c r="L1249" s="1112"/>
    </row>
    <row r="1250" spans="1:12" s="944" customFormat="1" ht="42">
      <c r="A1250" s="940" t="s">
        <v>4167</v>
      </c>
      <c r="B1250" s="940" t="s">
        <v>4168</v>
      </c>
      <c r="C1250" s="940" t="s">
        <v>4188</v>
      </c>
      <c r="D1250" s="941">
        <v>46118</v>
      </c>
      <c r="E1250" s="940" t="s">
        <v>4189</v>
      </c>
      <c r="F1250" s="945">
        <v>518.89800000000002</v>
      </c>
      <c r="G1250" s="940">
        <v>3.44</v>
      </c>
      <c r="H1250" s="942">
        <v>1785.0091200000002</v>
      </c>
      <c r="I1250" s="943"/>
      <c r="K1250" s="1112"/>
      <c r="L1250" s="1112"/>
    </row>
    <row r="1251" spans="1:12" s="944" customFormat="1" ht="42">
      <c r="A1251" s="940" t="s">
        <v>4167</v>
      </c>
      <c r="B1251" s="940" t="s">
        <v>4168</v>
      </c>
      <c r="C1251" s="940" t="s">
        <v>4190</v>
      </c>
      <c r="D1251" s="941">
        <v>46123</v>
      </c>
      <c r="E1251" s="940" t="s">
        <v>4191</v>
      </c>
      <c r="F1251" s="945">
        <v>518.89800000000002</v>
      </c>
      <c r="G1251" s="940">
        <v>7.25</v>
      </c>
      <c r="H1251" s="942">
        <v>3762.0105000000003</v>
      </c>
      <c r="I1251" s="943"/>
      <c r="K1251" s="1112"/>
      <c r="L1251" s="1112"/>
    </row>
    <row r="1252" spans="1:12" s="944" customFormat="1" ht="42">
      <c r="A1252" s="940" t="s">
        <v>4167</v>
      </c>
      <c r="B1252" s="940" t="s">
        <v>4168</v>
      </c>
      <c r="C1252" s="940" t="s">
        <v>4192</v>
      </c>
      <c r="D1252" s="941">
        <v>46125</v>
      </c>
      <c r="E1252" s="940" t="s">
        <v>4193</v>
      </c>
      <c r="F1252" s="945">
        <v>518.89800000000002</v>
      </c>
      <c r="G1252" s="940">
        <v>2.42</v>
      </c>
      <c r="H1252" s="942">
        <v>1255.73316</v>
      </c>
      <c r="I1252" s="943"/>
      <c r="K1252" s="1112"/>
      <c r="L1252" s="1112"/>
    </row>
    <row r="1253" spans="1:12" s="944" customFormat="1" ht="42">
      <c r="A1253" s="940" t="s">
        <v>4167</v>
      </c>
      <c r="B1253" s="940" t="s">
        <v>4168</v>
      </c>
      <c r="C1253" s="940" t="s">
        <v>4194</v>
      </c>
      <c r="D1253" s="941">
        <v>46125</v>
      </c>
      <c r="E1253" s="940" t="s">
        <v>4195</v>
      </c>
      <c r="F1253" s="945">
        <v>518.89800000000002</v>
      </c>
      <c r="G1253" s="940">
        <v>28.99</v>
      </c>
      <c r="H1253" s="942">
        <v>15042.85302</v>
      </c>
      <c r="I1253" s="943"/>
      <c r="K1253" s="1112"/>
      <c r="L1253" s="1112"/>
    </row>
    <row r="1254" spans="1:12" s="944" customFormat="1" ht="42">
      <c r="A1254" s="940" t="s">
        <v>4167</v>
      </c>
      <c r="B1254" s="940" t="s">
        <v>4168</v>
      </c>
      <c r="C1254" s="940" t="s">
        <v>4196</v>
      </c>
      <c r="D1254" s="941">
        <v>46125</v>
      </c>
      <c r="E1254" s="940" t="s">
        <v>4197</v>
      </c>
      <c r="F1254" s="945">
        <v>518.89800000000002</v>
      </c>
      <c r="G1254" s="940">
        <v>7.19</v>
      </c>
      <c r="H1254" s="942">
        <v>3730.8766200000005</v>
      </c>
      <c r="I1254" s="943"/>
      <c r="K1254" s="1112"/>
      <c r="L1254" s="1112"/>
    </row>
    <row r="1255" spans="1:12" s="944" customFormat="1" ht="42">
      <c r="A1255" s="940" t="s">
        <v>4167</v>
      </c>
      <c r="B1255" s="940" t="s">
        <v>4168</v>
      </c>
      <c r="C1255" s="940" t="s">
        <v>4198</v>
      </c>
      <c r="D1255" s="941">
        <v>46125</v>
      </c>
      <c r="E1255" s="940" t="s">
        <v>4199</v>
      </c>
      <c r="F1255" s="945">
        <v>518.89800000000002</v>
      </c>
      <c r="G1255" s="940">
        <v>5.1100000000000003</v>
      </c>
      <c r="H1255" s="942">
        <v>2651.5687800000005</v>
      </c>
      <c r="I1255" s="943"/>
      <c r="K1255" s="1112"/>
      <c r="L1255" s="1112"/>
    </row>
    <row r="1256" spans="1:12" s="944" customFormat="1" ht="42">
      <c r="A1256" s="940" t="s">
        <v>4167</v>
      </c>
      <c r="B1256" s="940" t="s">
        <v>4168</v>
      </c>
      <c r="C1256" s="940" t="s">
        <v>4200</v>
      </c>
      <c r="D1256" s="941">
        <v>46126</v>
      </c>
      <c r="E1256" s="940" t="s">
        <v>4201</v>
      </c>
      <c r="F1256" s="945">
        <v>518.89800000000002</v>
      </c>
      <c r="G1256" s="940">
        <v>2.39</v>
      </c>
      <c r="H1256" s="942">
        <v>1240.1662200000001</v>
      </c>
      <c r="I1256" s="943"/>
      <c r="K1256" s="1112"/>
      <c r="L1256" s="1112"/>
    </row>
    <row r="1257" spans="1:12" s="944" customFormat="1" ht="42">
      <c r="A1257" s="940" t="s">
        <v>4167</v>
      </c>
      <c r="B1257" s="940" t="s">
        <v>4168</v>
      </c>
      <c r="C1257" s="940" t="s">
        <v>4202</v>
      </c>
      <c r="D1257" s="941">
        <v>46126</v>
      </c>
      <c r="E1257" s="940" t="s">
        <v>4203</v>
      </c>
      <c r="F1257" s="945">
        <v>518.89800000000002</v>
      </c>
      <c r="G1257" s="940">
        <v>1.7</v>
      </c>
      <c r="H1257" s="942">
        <v>882.12660000000005</v>
      </c>
      <c r="I1257" s="943"/>
      <c r="K1257" s="1112"/>
      <c r="L1257" s="1112"/>
    </row>
    <row r="1258" spans="1:12" s="944" customFormat="1" ht="42">
      <c r="A1258" s="940" t="s">
        <v>4167</v>
      </c>
      <c r="B1258" s="940" t="s">
        <v>4168</v>
      </c>
      <c r="C1258" s="940" t="s">
        <v>4204</v>
      </c>
      <c r="D1258" s="941">
        <v>46126</v>
      </c>
      <c r="E1258" s="940" t="s">
        <v>4205</v>
      </c>
      <c r="F1258" s="945">
        <v>518.89800000000002</v>
      </c>
      <c r="G1258" s="940">
        <v>28.74</v>
      </c>
      <c r="H1258" s="942">
        <v>14913.12852</v>
      </c>
      <c r="I1258" s="943"/>
      <c r="K1258" s="1112"/>
      <c r="L1258" s="1112"/>
    </row>
    <row r="1259" spans="1:12" s="944" customFormat="1" ht="42">
      <c r="A1259" s="940" t="s">
        <v>4167</v>
      </c>
      <c r="B1259" s="940" t="s">
        <v>4168</v>
      </c>
      <c r="C1259" s="940" t="s">
        <v>4206</v>
      </c>
      <c r="D1259" s="941">
        <v>46126</v>
      </c>
      <c r="E1259" s="940" t="s">
        <v>4207</v>
      </c>
      <c r="F1259" s="945">
        <v>518.89800000000002</v>
      </c>
      <c r="G1259" s="940">
        <v>20.45</v>
      </c>
      <c r="H1259" s="942">
        <v>10611.464099999999</v>
      </c>
      <c r="I1259" s="943"/>
      <c r="K1259" s="1112"/>
      <c r="L1259" s="1112"/>
    </row>
    <row r="1260" spans="1:12" s="944" customFormat="1" ht="42">
      <c r="A1260" s="940" t="s">
        <v>4167</v>
      </c>
      <c r="B1260" s="940" t="s">
        <v>4168</v>
      </c>
      <c r="C1260" s="940" t="s">
        <v>4208</v>
      </c>
      <c r="D1260" s="941">
        <v>46126</v>
      </c>
      <c r="E1260" s="940" t="s">
        <v>4209</v>
      </c>
      <c r="F1260" s="945">
        <v>518.89800000000002</v>
      </c>
      <c r="G1260" s="940">
        <v>2.42</v>
      </c>
      <c r="H1260" s="942">
        <v>1255.73316</v>
      </c>
      <c r="I1260" s="943"/>
      <c r="K1260" s="1112"/>
      <c r="L1260" s="1112"/>
    </row>
    <row r="1261" spans="1:12" s="944" customFormat="1" ht="42">
      <c r="A1261" s="940" t="s">
        <v>4167</v>
      </c>
      <c r="B1261" s="940" t="s">
        <v>4168</v>
      </c>
      <c r="C1261" s="940" t="s">
        <v>4210</v>
      </c>
      <c r="D1261" s="941">
        <v>46130</v>
      </c>
      <c r="E1261" s="940" t="s">
        <v>4211</v>
      </c>
      <c r="F1261" s="945">
        <v>518.89800000000002</v>
      </c>
      <c r="G1261" s="940">
        <v>10.68</v>
      </c>
      <c r="H1261" s="942">
        <v>5541.8306400000001</v>
      </c>
      <c r="I1261" s="943"/>
      <c r="K1261" s="1112"/>
      <c r="L1261" s="1112"/>
    </row>
    <row r="1262" spans="1:12" s="944" customFormat="1" ht="42">
      <c r="A1262" s="940" t="s">
        <v>4167</v>
      </c>
      <c r="B1262" s="940" t="s">
        <v>4168</v>
      </c>
      <c r="C1262" s="940" t="s">
        <v>4212</v>
      </c>
      <c r="D1262" s="941">
        <v>46130</v>
      </c>
      <c r="E1262" s="940" t="s">
        <v>4213</v>
      </c>
      <c r="F1262" s="945">
        <v>518.89800000000002</v>
      </c>
      <c r="G1262" s="940">
        <v>3.56</v>
      </c>
      <c r="H1262" s="942">
        <v>1847.2768800000001</v>
      </c>
      <c r="I1262" s="943"/>
      <c r="K1262" s="1112"/>
      <c r="L1262" s="1112"/>
    </row>
    <row r="1263" spans="1:12" s="944" customFormat="1" ht="42">
      <c r="A1263" s="940" t="s">
        <v>4167</v>
      </c>
      <c r="B1263" s="940" t="s">
        <v>4168</v>
      </c>
      <c r="C1263" s="940" t="s">
        <v>4214</v>
      </c>
      <c r="D1263" s="941">
        <v>46131</v>
      </c>
      <c r="E1263" s="940" t="s">
        <v>4215</v>
      </c>
      <c r="F1263" s="945">
        <v>518.89800000000002</v>
      </c>
      <c r="G1263" s="940">
        <v>42.71</v>
      </c>
      <c r="H1263" s="942">
        <v>22162.133580000002</v>
      </c>
      <c r="I1263" s="943"/>
      <c r="K1263" s="1112"/>
      <c r="L1263" s="1112"/>
    </row>
    <row r="1264" spans="1:12" s="944" customFormat="1" ht="42">
      <c r="A1264" s="940" t="s">
        <v>4167</v>
      </c>
      <c r="B1264" s="940" t="s">
        <v>4168</v>
      </c>
      <c r="C1264" s="940" t="s">
        <v>4216</v>
      </c>
      <c r="D1264" s="941">
        <v>46133</v>
      </c>
      <c r="E1264" s="940" t="s">
        <v>4217</v>
      </c>
      <c r="F1264" s="945">
        <v>518.89800000000002</v>
      </c>
      <c r="G1264" s="940">
        <v>2.4</v>
      </c>
      <c r="H1264" s="942">
        <v>1245.3552</v>
      </c>
      <c r="I1264" s="943"/>
      <c r="K1264" s="1112"/>
      <c r="L1264" s="1112"/>
    </row>
    <row r="1265" spans="1:12" s="944" customFormat="1" ht="42">
      <c r="A1265" s="940" t="s">
        <v>4167</v>
      </c>
      <c r="B1265" s="940" t="s">
        <v>4168</v>
      </c>
      <c r="C1265" s="940" t="s">
        <v>4218</v>
      </c>
      <c r="D1265" s="941">
        <v>46133</v>
      </c>
      <c r="E1265" s="940" t="s">
        <v>4219</v>
      </c>
      <c r="F1265" s="945">
        <v>518.89800000000002</v>
      </c>
      <c r="G1265" s="940">
        <v>1.7</v>
      </c>
      <c r="H1265" s="942">
        <v>882.12660000000005</v>
      </c>
      <c r="I1265" s="943"/>
      <c r="K1265" s="1112"/>
      <c r="L1265" s="1112"/>
    </row>
    <row r="1266" spans="1:12" s="944" customFormat="1" ht="42">
      <c r="A1266" s="940" t="s">
        <v>4167</v>
      </c>
      <c r="B1266" s="940" t="s">
        <v>4168</v>
      </c>
      <c r="C1266" s="940" t="s">
        <v>4220</v>
      </c>
      <c r="D1266" s="941">
        <v>46133</v>
      </c>
      <c r="E1266" s="940" t="s">
        <v>4221</v>
      </c>
      <c r="F1266" s="945">
        <v>518.89800000000002</v>
      </c>
      <c r="G1266" s="940">
        <v>3.56</v>
      </c>
      <c r="H1266" s="942">
        <v>1847.2768800000001</v>
      </c>
      <c r="I1266" s="943"/>
      <c r="K1266" s="1112"/>
      <c r="L1266" s="1112"/>
    </row>
    <row r="1267" spans="1:12" s="944" customFormat="1" ht="42">
      <c r="A1267" s="940" t="s">
        <v>4167</v>
      </c>
      <c r="B1267" s="940" t="s">
        <v>4168</v>
      </c>
      <c r="C1267" s="940" t="s">
        <v>4222</v>
      </c>
      <c r="D1267" s="941">
        <v>46133</v>
      </c>
      <c r="E1267" s="940" t="s">
        <v>4223</v>
      </c>
      <c r="F1267" s="945">
        <v>518.89800000000002</v>
      </c>
      <c r="G1267" s="940">
        <v>10.59</v>
      </c>
      <c r="H1267" s="942">
        <v>5495.1298200000001</v>
      </c>
      <c r="I1267" s="943"/>
      <c r="K1267" s="1112"/>
      <c r="L1267" s="1112"/>
    </row>
    <row r="1268" spans="1:12" s="944" customFormat="1" ht="42">
      <c r="A1268" s="940" t="s">
        <v>4167</v>
      </c>
      <c r="B1268" s="940" t="s">
        <v>4168</v>
      </c>
      <c r="C1268" s="940" t="s">
        <v>4224</v>
      </c>
      <c r="D1268" s="941">
        <v>46135</v>
      </c>
      <c r="E1268" s="940" t="s">
        <v>4225</v>
      </c>
      <c r="F1268" s="945">
        <v>518.89800000000002</v>
      </c>
      <c r="G1268" s="940">
        <v>3.53</v>
      </c>
      <c r="H1268" s="942">
        <v>1831.70994</v>
      </c>
      <c r="I1268" s="943"/>
      <c r="K1268" s="1112"/>
      <c r="L1268" s="1112"/>
    </row>
    <row r="1269" spans="1:12" s="944" customFormat="1" ht="42">
      <c r="A1269" s="940" t="s">
        <v>4167</v>
      </c>
      <c r="B1269" s="940" t="s">
        <v>4168</v>
      </c>
      <c r="C1269" s="940" t="s">
        <v>4226</v>
      </c>
      <c r="D1269" s="941">
        <v>46137</v>
      </c>
      <c r="E1269" s="940" t="s">
        <v>4227</v>
      </c>
      <c r="F1269" s="945">
        <v>518.89800000000002</v>
      </c>
      <c r="G1269" s="940">
        <v>42.38</v>
      </c>
      <c r="H1269" s="942">
        <v>21990.897240000002</v>
      </c>
      <c r="I1269" s="943"/>
      <c r="K1269" s="1112"/>
      <c r="L1269" s="1112"/>
    </row>
    <row r="1270" spans="1:12" s="944" customFormat="1" ht="42">
      <c r="A1270" s="940" t="s">
        <v>4167</v>
      </c>
      <c r="B1270" s="940" t="s">
        <v>4168</v>
      </c>
      <c r="C1270" s="940" t="s">
        <v>4228</v>
      </c>
      <c r="D1270" s="941">
        <v>46137</v>
      </c>
      <c r="E1270" s="940" t="s">
        <v>4229</v>
      </c>
      <c r="F1270" s="945">
        <v>518.89800000000002</v>
      </c>
      <c r="G1270" s="940">
        <v>3.44</v>
      </c>
      <c r="H1270" s="942">
        <v>1785.0091200000002</v>
      </c>
      <c r="I1270" s="943"/>
      <c r="K1270" s="1112"/>
      <c r="L1270" s="1112"/>
    </row>
    <row r="1271" spans="1:12" s="944" customFormat="1" ht="42">
      <c r="A1271" s="940" t="s">
        <v>4167</v>
      </c>
      <c r="B1271" s="940" t="s">
        <v>4168</v>
      </c>
      <c r="C1271" s="940" t="s">
        <v>4230</v>
      </c>
      <c r="D1271" s="941">
        <v>46159</v>
      </c>
      <c r="E1271" s="940" t="s">
        <v>4231</v>
      </c>
      <c r="F1271" s="945">
        <v>518.89800000000002</v>
      </c>
      <c r="G1271" s="940">
        <v>2.42</v>
      </c>
      <c r="H1271" s="942">
        <v>1255.73316</v>
      </c>
      <c r="I1271" s="943"/>
      <c r="K1271" s="1112"/>
      <c r="L1271" s="1112"/>
    </row>
    <row r="1272" spans="1:12" s="944" customFormat="1" ht="42">
      <c r="A1272" s="940" t="s">
        <v>4167</v>
      </c>
      <c r="B1272" s="940" t="s">
        <v>4168</v>
      </c>
      <c r="C1272" s="940" t="s">
        <v>4232</v>
      </c>
      <c r="D1272" s="941">
        <v>46184</v>
      </c>
      <c r="E1272" s="940" t="s">
        <v>4233</v>
      </c>
      <c r="F1272" s="945">
        <v>518.89800000000002</v>
      </c>
      <c r="G1272" s="940">
        <v>2.4</v>
      </c>
      <c r="H1272" s="942">
        <v>1245.3552</v>
      </c>
      <c r="I1272" s="943"/>
      <c r="K1272" s="1112"/>
      <c r="L1272" s="1112"/>
    </row>
    <row r="1273" spans="1:12" s="944" customFormat="1" ht="42">
      <c r="A1273" s="940" t="s">
        <v>4167</v>
      </c>
      <c r="B1273" s="940" t="s">
        <v>4168</v>
      </c>
      <c r="C1273" s="940" t="s">
        <v>4234</v>
      </c>
      <c r="D1273" s="941">
        <v>46184</v>
      </c>
      <c r="E1273" s="940" t="s">
        <v>4235</v>
      </c>
      <c r="F1273" s="945">
        <v>518.89800000000002</v>
      </c>
      <c r="G1273" s="940">
        <v>1.7</v>
      </c>
      <c r="H1273" s="942">
        <v>882.12660000000005</v>
      </c>
      <c r="I1273" s="943"/>
      <c r="K1273" s="1112"/>
      <c r="L1273" s="1112"/>
    </row>
    <row r="1274" spans="1:12" s="944" customFormat="1" ht="42">
      <c r="A1274" s="940" t="s">
        <v>4167</v>
      </c>
      <c r="B1274" s="940" t="s">
        <v>4168</v>
      </c>
      <c r="C1274" s="940" t="s">
        <v>4236</v>
      </c>
      <c r="D1274" s="941">
        <v>46184</v>
      </c>
      <c r="E1274" s="940" t="s">
        <v>4237</v>
      </c>
      <c r="F1274" s="945">
        <v>518.89800000000002</v>
      </c>
      <c r="G1274" s="940">
        <v>3.56</v>
      </c>
      <c r="H1274" s="942">
        <v>1847.2768800000001</v>
      </c>
      <c r="I1274" s="943"/>
      <c r="K1274" s="1112"/>
      <c r="L1274" s="1112"/>
    </row>
    <row r="1275" spans="1:12" s="944" customFormat="1" ht="42">
      <c r="A1275" s="940" t="s">
        <v>4167</v>
      </c>
      <c r="B1275" s="940" t="s">
        <v>4168</v>
      </c>
      <c r="C1275" s="940" t="s">
        <v>4238</v>
      </c>
      <c r="D1275" s="941">
        <v>46184</v>
      </c>
      <c r="E1275" s="940" t="s">
        <v>4239</v>
      </c>
      <c r="F1275" s="945">
        <v>518.89800000000002</v>
      </c>
      <c r="G1275" s="940">
        <v>3.53</v>
      </c>
      <c r="H1275" s="942">
        <v>1831.70994</v>
      </c>
      <c r="I1275" s="943"/>
      <c r="K1275" s="1112"/>
      <c r="L1275" s="1112"/>
    </row>
    <row r="1276" spans="1:12" s="944" customFormat="1" ht="42">
      <c r="A1276" s="940" t="s">
        <v>4167</v>
      </c>
      <c r="B1276" s="940" t="s">
        <v>4168</v>
      </c>
      <c r="C1276" s="940" t="s">
        <v>4240</v>
      </c>
      <c r="D1276" s="941">
        <v>46243</v>
      </c>
      <c r="E1276" s="940" t="s">
        <v>4241</v>
      </c>
      <c r="F1276" s="945">
        <v>518.89800000000002</v>
      </c>
      <c r="G1276" s="940">
        <v>2.4700000000000002</v>
      </c>
      <c r="H1276" s="942">
        <v>1281.6780600000002</v>
      </c>
      <c r="I1276" s="943"/>
      <c r="K1276" s="1112"/>
      <c r="L1276" s="1112"/>
    </row>
    <row r="1277" spans="1:12" s="944" customFormat="1" ht="42">
      <c r="A1277" s="940" t="s">
        <v>4242</v>
      </c>
      <c r="B1277" s="940" t="s">
        <v>4243</v>
      </c>
      <c r="C1277" s="940" t="s">
        <v>4244</v>
      </c>
      <c r="D1277" s="941">
        <v>46082</v>
      </c>
      <c r="E1277" s="940" t="s">
        <v>4245</v>
      </c>
      <c r="F1277" s="945">
        <v>8981.94</v>
      </c>
      <c r="G1277" s="940">
        <v>0.05</v>
      </c>
      <c r="H1277" s="942">
        <v>449.09700000000004</v>
      </c>
      <c r="I1277" s="943"/>
      <c r="K1277" s="1112"/>
      <c r="L1277" s="1112"/>
    </row>
    <row r="1278" spans="1:12" s="944" customFormat="1" ht="42">
      <c r="A1278" s="940" t="s">
        <v>4242</v>
      </c>
      <c r="B1278" s="940" t="s">
        <v>4243</v>
      </c>
      <c r="C1278" s="940" t="s">
        <v>4246</v>
      </c>
      <c r="D1278" s="941">
        <v>46118</v>
      </c>
      <c r="E1278" s="940" t="s">
        <v>4247</v>
      </c>
      <c r="F1278" s="945">
        <v>8981.94</v>
      </c>
      <c r="G1278" s="940">
        <v>0.1</v>
      </c>
      <c r="H1278" s="942">
        <v>898.19400000000007</v>
      </c>
      <c r="I1278" s="943"/>
      <c r="K1278" s="1112"/>
      <c r="L1278" s="1112"/>
    </row>
    <row r="1279" spans="1:12" s="944" customFormat="1" ht="42">
      <c r="A1279" s="940" t="s">
        <v>4242</v>
      </c>
      <c r="B1279" s="940" t="s">
        <v>4243</v>
      </c>
      <c r="C1279" s="940" t="s">
        <v>4248</v>
      </c>
      <c r="D1279" s="941">
        <v>46137</v>
      </c>
      <c r="E1279" s="940" t="s">
        <v>4249</v>
      </c>
      <c r="F1279" s="945">
        <v>8981.94</v>
      </c>
      <c r="G1279" s="940">
        <v>0.05</v>
      </c>
      <c r="H1279" s="942">
        <v>449.09700000000004</v>
      </c>
      <c r="I1279" s="943"/>
      <c r="K1279" s="1112"/>
      <c r="L1279" s="1112"/>
    </row>
    <row r="1280" spans="1:12" s="944" customFormat="1" ht="42">
      <c r="A1280" s="940" t="s">
        <v>4242</v>
      </c>
      <c r="B1280" s="940" t="s">
        <v>4243</v>
      </c>
      <c r="C1280" s="940" t="s">
        <v>4250</v>
      </c>
      <c r="D1280" s="941">
        <v>46138</v>
      </c>
      <c r="E1280" s="940" t="s">
        <v>4251</v>
      </c>
      <c r="F1280" s="945">
        <v>8981.94</v>
      </c>
      <c r="G1280" s="940">
        <v>0.3</v>
      </c>
      <c r="H1280" s="942">
        <v>2694.5819999999999</v>
      </c>
      <c r="I1280" s="943"/>
      <c r="K1280" s="1112"/>
      <c r="L1280" s="1112"/>
    </row>
    <row r="1281" spans="1:12" s="944" customFormat="1" ht="42">
      <c r="A1281" s="940" t="s">
        <v>4242</v>
      </c>
      <c r="B1281" s="940" t="s">
        <v>4243</v>
      </c>
      <c r="C1281" s="940" t="s">
        <v>4252</v>
      </c>
      <c r="D1281" s="941">
        <v>46138</v>
      </c>
      <c r="E1281" s="940" t="s">
        <v>4253</v>
      </c>
      <c r="F1281" s="945">
        <v>8981.94</v>
      </c>
      <c r="G1281" s="940">
        <v>0.3</v>
      </c>
      <c r="H1281" s="942">
        <v>2694.5819999999999</v>
      </c>
      <c r="I1281" s="943"/>
      <c r="K1281" s="1112"/>
      <c r="L1281" s="1112"/>
    </row>
    <row r="1282" spans="1:12" s="944" customFormat="1" ht="42">
      <c r="A1282" s="940" t="s">
        <v>4242</v>
      </c>
      <c r="B1282" s="940" t="s">
        <v>4243</v>
      </c>
      <c r="C1282" s="940" t="s">
        <v>4254</v>
      </c>
      <c r="D1282" s="941">
        <v>46138</v>
      </c>
      <c r="E1282" s="940" t="s">
        <v>4255</v>
      </c>
      <c r="F1282" s="945">
        <v>8981.94</v>
      </c>
      <c r="G1282" s="940">
        <v>0.3</v>
      </c>
      <c r="H1282" s="942">
        <v>2694.5819999999999</v>
      </c>
      <c r="I1282" s="943"/>
      <c r="K1282" s="1112"/>
      <c r="L1282" s="1112"/>
    </row>
    <row r="1283" spans="1:12" s="944" customFormat="1" ht="42">
      <c r="A1283" s="940" t="s">
        <v>4242</v>
      </c>
      <c r="B1283" s="940" t="s">
        <v>4243</v>
      </c>
      <c r="C1283" s="940" t="s">
        <v>4256</v>
      </c>
      <c r="D1283" s="941">
        <v>46147</v>
      </c>
      <c r="E1283" s="940" t="s">
        <v>4257</v>
      </c>
      <c r="F1283" s="945">
        <v>8981.94</v>
      </c>
      <c r="G1283" s="940">
        <v>0.3</v>
      </c>
      <c r="H1283" s="942">
        <v>2694.5819999999999</v>
      </c>
      <c r="I1283" s="943"/>
      <c r="K1283" s="1112"/>
      <c r="L1283" s="1112"/>
    </row>
    <row r="1284" spans="1:12" s="944" customFormat="1" ht="105">
      <c r="A1284" s="940" t="s">
        <v>4242</v>
      </c>
      <c r="B1284" s="940" t="s">
        <v>4243</v>
      </c>
      <c r="C1284" s="940" t="s">
        <v>4258</v>
      </c>
      <c r="D1284" s="941">
        <v>46153</v>
      </c>
      <c r="E1284" s="940" t="s">
        <v>4259</v>
      </c>
      <c r="F1284" s="945">
        <v>8981.94</v>
      </c>
      <c r="G1284" s="940">
        <v>0.15</v>
      </c>
      <c r="H1284" s="942">
        <v>1347.2909999999999</v>
      </c>
      <c r="I1284" s="943"/>
      <c r="K1284" s="1112"/>
      <c r="L1284" s="1112"/>
    </row>
    <row r="1285" spans="1:12" s="944" customFormat="1" ht="105">
      <c r="A1285" s="940" t="s">
        <v>4242</v>
      </c>
      <c r="B1285" s="940" t="s">
        <v>4243</v>
      </c>
      <c r="C1285" s="940" t="s">
        <v>4260</v>
      </c>
      <c r="D1285" s="941">
        <v>46165</v>
      </c>
      <c r="E1285" s="940" t="s">
        <v>4261</v>
      </c>
      <c r="F1285" s="945">
        <v>8981.94</v>
      </c>
      <c r="G1285" s="940">
        <v>0.15</v>
      </c>
      <c r="H1285" s="942">
        <v>1347.2909999999999</v>
      </c>
      <c r="I1285" s="943"/>
      <c r="K1285" s="1112"/>
      <c r="L1285" s="1112"/>
    </row>
    <row r="1286" spans="1:12" s="944" customFormat="1" ht="105">
      <c r="A1286" s="940" t="s">
        <v>4242</v>
      </c>
      <c r="B1286" s="940" t="s">
        <v>4243</v>
      </c>
      <c r="C1286" s="940" t="s">
        <v>4262</v>
      </c>
      <c r="D1286" s="941">
        <v>46214</v>
      </c>
      <c r="E1286" s="940" t="s">
        <v>4263</v>
      </c>
      <c r="F1286" s="945">
        <v>8981.94</v>
      </c>
      <c r="G1286" s="940">
        <v>1.05</v>
      </c>
      <c r="H1286" s="942">
        <v>9431.0370000000003</v>
      </c>
      <c r="I1286" s="943"/>
      <c r="K1286" s="1112"/>
      <c r="L1286" s="1112"/>
    </row>
    <row r="1287" spans="1:12" s="944" customFormat="1" ht="63">
      <c r="A1287" s="940" t="s">
        <v>4242</v>
      </c>
      <c r="B1287" s="940" t="s">
        <v>4243</v>
      </c>
      <c r="C1287" s="940" t="s">
        <v>4264</v>
      </c>
      <c r="D1287" s="941">
        <v>46240</v>
      </c>
      <c r="E1287" s="940" t="s">
        <v>4265</v>
      </c>
      <c r="F1287" s="945">
        <v>8981.94</v>
      </c>
      <c r="G1287" s="940">
        <v>0.05</v>
      </c>
      <c r="H1287" s="942">
        <v>449.09700000000004</v>
      </c>
      <c r="I1287" s="943"/>
      <c r="K1287" s="1112"/>
      <c r="L1287" s="1112"/>
    </row>
    <row r="1288" spans="1:12" s="944" customFormat="1" ht="63">
      <c r="A1288" s="940" t="s">
        <v>4242</v>
      </c>
      <c r="B1288" s="940" t="s">
        <v>4243</v>
      </c>
      <c r="C1288" s="940" t="s">
        <v>4266</v>
      </c>
      <c r="D1288" s="941">
        <v>46247</v>
      </c>
      <c r="E1288" s="940" t="s">
        <v>4267</v>
      </c>
      <c r="F1288" s="945">
        <v>8981.94</v>
      </c>
      <c r="G1288" s="940">
        <v>0.05</v>
      </c>
      <c r="H1288" s="942">
        <v>449.09700000000004</v>
      </c>
      <c r="I1288" s="943"/>
      <c r="K1288" s="1112"/>
      <c r="L1288" s="1112"/>
    </row>
    <row r="1289" spans="1:12" s="944" customFormat="1" ht="84">
      <c r="A1289" s="940" t="s">
        <v>4242</v>
      </c>
      <c r="B1289" s="940" t="s">
        <v>4243</v>
      </c>
      <c r="C1289" s="940" t="s">
        <v>5990</v>
      </c>
      <c r="D1289" s="941">
        <v>46280</v>
      </c>
      <c r="E1289" s="940" t="s">
        <v>5991</v>
      </c>
      <c r="F1289" s="945">
        <v>8981.94</v>
      </c>
      <c r="G1289" s="940">
        <v>0.05</v>
      </c>
      <c r="H1289" s="942">
        <v>449.09700000000004</v>
      </c>
      <c r="I1289" s="943"/>
      <c r="K1289" s="1112"/>
      <c r="L1289" s="1112"/>
    </row>
    <row r="1290" spans="1:12" s="944" customFormat="1" ht="63">
      <c r="A1290" s="940" t="s">
        <v>4242</v>
      </c>
      <c r="B1290" s="940" t="s">
        <v>4243</v>
      </c>
      <c r="C1290" s="940" t="s">
        <v>5992</v>
      </c>
      <c r="D1290" s="941">
        <v>46281</v>
      </c>
      <c r="E1290" s="940" t="s">
        <v>5993</v>
      </c>
      <c r="F1290" s="945">
        <v>8981.94</v>
      </c>
      <c r="G1290" s="940">
        <v>0.3</v>
      </c>
      <c r="H1290" s="942">
        <v>2694.5819999999999</v>
      </c>
      <c r="I1290" s="943"/>
      <c r="K1290" s="1112"/>
      <c r="L1290" s="1112"/>
    </row>
    <row r="1291" spans="1:12" s="944" customFormat="1" ht="42">
      <c r="A1291" s="940" t="s">
        <v>1879</v>
      </c>
      <c r="B1291" s="940" t="s">
        <v>1880</v>
      </c>
      <c r="C1291" s="940" t="s">
        <v>4268</v>
      </c>
      <c r="D1291" s="941">
        <v>45999</v>
      </c>
      <c r="E1291" s="940" t="s">
        <v>4245</v>
      </c>
      <c r="F1291" s="945">
        <v>12732.755999999999</v>
      </c>
      <c r="G1291" s="940">
        <v>0.15</v>
      </c>
      <c r="H1291" s="942">
        <v>1909.9133999999999</v>
      </c>
      <c r="I1291" s="943"/>
      <c r="K1291" s="1112"/>
      <c r="L1291" s="1112"/>
    </row>
    <row r="1292" spans="1:12" s="944" customFormat="1" ht="42">
      <c r="A1292" s="940" t="s">
        <v>1879</v>
      </c>
      <c r="B1292" s="940" t="s">
        <v>1880</v>
      </c>
      <c r="C1292" s="940" t="s">
        <v>4269</v>
      </c>
      <c r="D1292" s="941">
        <v>46001</v>
      </c>
      <c r="E1292" s="940" t="s">
        <v>4270</v>
      </c>
      <c r="F1292" s="945">
        <v>12732.755999999999</v>
      </c>
      <c r="G1292" s="940">
        <v>0.05</v>
      </c>
      <c r="H1292" s="942">
        <v>636.63779999999997</v>
      </c>
      <c r="I1292" s="943"/>
      <c r="K1292" s="1112"/>
      <c r="L1292" s="1112"/>
    </row>
    <row r="1293" spans="1:12" s="944" customFormat="1" ht="42">
      <c r="A1293" s="940" t="s">
        <v>1879</v>
      </c>
      <c r="B1293" s="940" t="s">
        <v>1880</v>
      </c>
      <c r="C1293" s="940" t="s">
        <v>4271</v>
      </c>
      <c r="D1293" s="941">
        <v>46082</v>
      </c>
      <c r="E1293" s="940" t="s">
        <v>4272</v>
      </c>
      <c r="F1293" s="945">
        <v>12732.755999999999</v>
      </c>
      <c r="G1293" s="940">
        <v>0.1</v>
      </c>
      <c r="H1293" s="942">
        <v>1273.2755999999999</v>
      </c>
      <c r="I1293" s="943"/>
      <c r="K1293" s="1112"/>
      <c r="L1293" s="1112"/>
    </row>
    <row r="1294" spans="1:12" s="944" customFormat="1" ht="42">
      <c r="A1294" s="940" t="s">
        <v>1879</v>
      </c>
      <c r="B1294" s="940" t="s">
        <v>1880</v>
      </c>
      <c r="C1294" s="940" t="s">
        <v>4273</v>
      </c>
      <c r="D1294" s="941">
        <v>46118</v>
      </c>
      <c r="E1294" s="940" t="s">
        <v>4274</v>
      </c>
      <c r="F1294" s="945">
        <v>12732.755999999999</v>
      </c>
      <c r="G1294" s="940">
        <v>0.15</v>
      </c>
      <c r="H1294" s="942">
        <v>1909.9133999999999</v>
      </c>
      <c r="I1294" s="943"/>
      <c r="K1294" s="1112"/>
      <c r="L1294" s="1112"/>
    </row>
    <row r="1295" spans="1:12" s="944" customFormat="1" ht="63">
      <c r="A1295" s="940" t="s">
        <v>1879</v>
      </c>
      <c r="B1295" s="940" t="s">
        <v>1880</v>
      </c>
      <c r="C1295" s="940" t="s">
        <v>4275</v>
      </c>
      <c r="D1295" s="941">
        <v>46123</v>
      </c>
      <c r="E1295" s="940" t="s">
        <v>4276</v>
      </c>
      <c r="F1295" s="945">
        <v>12732.755999999999</v>
      </c>
      <c r="G1295" s="940">
        <v>0.2</v>
      </c>
      <c r="H1295" s="942">
        <v>2546.5511999999999</v>
      </c>
      <c r="I1295" s="943"/>
      <c r="K1295" s="1112"/>
      <c r="L1295" s="1112"/>
    </row>
    <row r="1296" spans="1:12" s="944" customFormat="1" ht="42">
      <c r="A1296" s="940" t="s">
        <v>1879</v>
      </c>
      <c r="B1296" s="940" t="s">
        <v>1880</v>
      </c>
      <c r="C1296" s="940" t="s">
        <v>4277</v>
      </c>
      <c r="D1296" s="941">
        <v>46137</v>
      </c>
      <c r="E1296" s="940" t="s">
        <v>4278</v>
      </c>
      <c r="F1296" s="945">
        <v>12732.755999999999</v>
      </c>
      <c r="G1296" s="940">
        <v>0.1</v>
      </c>
      <c r="H1296" s="942">
        <v>1273.2755999999999</v>
      </c>
      <c r="I1296" s="943"/>
      <c r="K1296" s="1112"/>
      <c r="L1296" s="1112"/>
    </row>
    <row r="1297" spans="1:12" s="944" customFormat="1" ht="63">
      <c r="A1297" s="940" t="s">
        <v>1879</v>
      </c>
      <c r="B1297" s="940" t="s">
        <v>1880</v>
      </c>
      <c r="C1297" s="940" t="s">
        <v>4279</v>
      </c>
      <c r="D1297" s="941">
        <v>46138</v>
      </c>
      <c r="E1297" s="940" t="s">
        <v>4280</v>
      </c>
      <c r="F1297" s="945">
        <v>12732.755999999999</v>
      </c>
      <c r="G1297" s="940">
        <v>2.7</v>
      </c>
      <c r="H1297" s="942">
        <v>34378.441200000001</v>
      </c>
      <c r="I1297" s="943"/>
      <c r="K1297" s="1112"/>
      <c r="L1297" s="1112"/>
    </row>
    <row r="1298" spans="1:12" s="944" customFormat="1" ht="42">
      <c r="A1298" s="940" t="s">
        <v>1879</v>
      </c>
      <c r="B1298" s="940" t="s">
        <v>1880</v>
      </c>
      <c r="C1298" s="940" t="s">
        <v>4281</v>
      </c>
      <c r="D1298" s="941">
        <v>46147</v>
      </c>
      <c r="E1298" s="940" t="s">
        <v>4282</v>
      </c>
      <c r="F1298" s="945">
        <v>12732.755999999999</v>
      </c>
      <c r="G1298" s="940">
        <v>0.6</v>
      </c>
      <c r="H1298" s="942">
        <v>7639.6535999999996</v>
      </c>
      <c r="I1298" s="943"/>
      <c r="K1298" s="1112"/>
      <c r="L1298" s="1112"/>
    </row>
    <row r="1299" spans="1:12" s="944" customFormat="1" ht="147">
      <c r="A1299" s="940" t="s">
        <v>1879</v>
      </c>
      <c r="B1299" s="940" t="s">
        <v>1880</v>
      </c>
      <c r="C1299" s="940" t="s">
        <v>4283</v>
      </c>
      <c r="D1299" s="941">
        <v>46153</v>
      </c>
      <c r="E1299" s="940" t="s">
        <v>4284</v>
      </c>
      <c r="F1299" s="945">
        <v>12732.755999999999</v>
      </c>
      <c r="G1299" s="940">
        <v>0.25</v>
      </c>
      <c r="H1299" s="942">
        <v>3183.1889999999999</v>
      </c>
      <c r="I1299" s="943"/>
      <c r="K1299" s="1112"/>
      <c r="L1299" s="1112"/>
    </row>
    <row r="1300" spans="1:12" s="944" customFormat="1" ht="42">
      <c r="A1300" s="940" t="s">
        <v>1879</v>
      </c>
      <c r="B1300" s="940" t="s">
        <v>1880</v>
      </c>
      <c r="C1300" s="940" t="s">
        <v>4285</v>
      </c>
      <c r="D1300" s="941">
        <v>46153</v>
      </c>
      <c r="E1300" s="940" t="s">
        <v>4286</v>
      </c>
      <c r="F1300" s="945">
        <v>12732.755999999999</v>
      </c>
      <c r="G1300" s="940">
        <v>0.05</v>
      </c>
      <c r="H1300" s="942">
        <v>636.63779999999997</v>
      </c>
      <c r="I1300" s="943"/>
      <c r="K1300" s="1112"/>
      <c r="L1300" s="1112"/>
    </row>
    <row r="1301" spans="1:12" s="944" customFormat="1" ht="126">
      <c r="A1301" s="940" t="s">
        <v>1879</v>
      </c>
      <c r="B1301" s="940" t="s">
        <v>1880</v>
      </c>
      <c r="C1301" s="940" t="s">
        <v>4287</v>
      </c>
      <c r="D1301" s="941">
        <v>46165</v>
      </c>
      <c r="E1301" s="940" t="s">
        <v>4288</v>
      </c>
      <c r="F1301" s="945">
        <v>12732.755999999999</v>
      </c>
      <c r="G1301" s="940">
        <v>0.2</v>
      </c>
      <c r="H1301" s="942">
        <v>2546.5511999999999</v>
      </c>
      <c r="I1301" s="943"/>
      <c r="K1301" s="1112"/>
      <c r="L1301" s="1112"/>
    </row>
    <row r="1302" spans="1:12" s="944" customFormat="1" ht="42">
      <c r="A1302" s="940" t="s">
        <v>1879</v>
      </c>
      <c r="B1302" s="940" t="s">
        <v>1880</v>
      </c>
      <c r="C1302" s="940" t="s">
        <v>4289</v>
      </c>
      <c r="D1302" s="941">
        <v>46165</v>
      </c>
      <c r="E1302" s="940" t="s">
        <v>4290</v>
      </c>
      <c r="F1302" s="945">
        <v>12732.755999999999</v>
      </c>
      <c r="G1302" s="940">
        <v>0.05</v>
      </c>
      <c r="H1302" s="942">
        <v>636.63779999999997</v>
      </c>
      <c r="I1302" s="943"/>
      <c r="K1302" s="1112"/>
      <c r="L1302" s="1112"/>
    </row>
    <row r="1303" spans="1:12" s="944" customFormat="1" ht="147">
      <c r="A1303" s="940" t="s">
        <v>1879</v>
      </c>
      <c r="B1303" s="940" t="s">
        <v>1880</v>
      </c>
      <c r="C1303" s="940" t="s">
        <v>4291</v>
      </c>
      <c r="D1303" s="941">
        <v>46197</v>
      </c>
      <c r="E1303" s="940" t="s">
        <v>4292</v>
      </c>
      <c r="F1303" s="945">
        <v>12732.755999999999</v>
      </c>
      <c r="G1303" s="940">
        <v>1.8</v>
      </c>
      <c r="H1303" s="942">
        <v>22918.960800000001</v>
      </c>
      <c r="I1303" s="943"/>
      <c r="K1303" s="1112"/>
      <c r="L1303" s="1112"/>
    </row>
    <row r="1304" spans="1:12" s="944" customFormat="1" ht="42">
      <c r="A1304" s="940" t="s">
        <v>1879</v>
      </c>
      <c r="B1304" s="940" t="s">
        <v>1880</v>
      </c>
      <c r="C1304" s="940" t="s">
        <v>4293</v>
      </c>
      <c r="D1304" s="941">
        <v>46186</v>
      </c>
      <c r="E1304" s="940" t="s">
        <v>4294</v>
      </c>
      <c r="F1304" s="945">
        <v>12732.755999999999</v>
      </c>
      <c r="G1304" s="940">
        <v>0.05</v>
      </c>
      <c r="H1304" s="942">
        <v>636.63779999999997</v>
      </c>
      <c r="I1304" s="943"/>
      <c r="K1304" s="1112"/>
      <c r="L1304" s="1112"/>
    </row>
    <row r="1305" spans="1:12" s="944" customFormat="1" ht="84">
      <c r="A1305" s="940" t="s">
        <v>1879</v>
      </c>
      <c r="B1305" s="940" t="s">
        <v>1880</v>
      </c>
      <c r="C1305" s="940" t="s">
        <v>4295</v>
      </c>
      <c r="D1305" s="941">
        <v>46197</v>
      </c>
      <c r="E1305" s="940" t="s">
        <v>4296</v>
      </c>
      <c r="F1305" s="945">
        <v>12732.755999999999</v>
      </c>
      <c r="G1305" s="940">
        <v>0.1</v>
      </c>
      <c r="H1305" s="942">
        <v>1273.2755999999999</v>
      </c>
      <c r="I1305" s="943"/>
      <c r="K1305" s="1112"/>
      <c r="L1305" s="1112"/>
    </row>
    <row r="1306" spans="1:12" s="944" customFormat="1" ht="42">
      <c r="A1306" s="940" t="s">
        <v>1879</v>
      </c>
      <c r="B1306" s="940" t="s">
        <v>1880</v>
      </c>
      <c r="C1306" s="940" t="s">
        <v>4297</v>
      </c>
      <c r="D1306" s="941">
        <v>46197</v>
      </c>
      <c r="E1306" s="940" t="s">
        <v>4298</v>
      </c>
      <c r="F1306" s="945">
        <v>12732.755999999999</v>
      </c>
      <c r="G1306" s="940">
        <v>0.3</v>
      </c>
      <c r="H1306" s="942">
        <v>3819.8267999999998</v>
      </c>
      <c r="I1306" s="943"/>
      <c r="K1306" s="1112"/>
      <c r="L1306" s="1112"/>
    </row>
    <row r="1307" spans="1:12" s="944" customFormat="1" ht="63">
      <c r="A1307" s="940" t="s">
        <v>1879</v>
      </c>
      <c r="B1307" s="940" t="s">
        <v>1880</v>
      </c>
      <c r="C1307" s="940" t="s">
        <v>4299</v>
      </c>
      <c r="D1307" s="941">
        <v>46201</v>
      </c>
      <c r="E1307" s="940" t="s">
        <v>4300</v>
      </c>
      <c r="F1307" s="945">
        <v>12732.755999999999</v>
      </c>
      <c r="G1307" s="940">
        <v>0.6</v>
      </c>
      <c r="H1307" s="942">
        <v>7639.6535999999996</v>
      </c>
      <c r="I1307" s="943"/>
      <c r="K1307" s="1112"/>
      <c r="L1307" s="1112"/>
    </row>
    <row r="1308" spans="1:12" s="944" customFormat="1" ht="84">
      <c r="A1308" s="940" t="s">
        <v>1879</v>
      </c>
      <c r="B1308" s="940" t="s">
        <v>1880</v>
      </c>
      <c r="C1308" s="940" t="s">
        <v>4301</v>
      </c>
      <c r="D1308" s="941">
        <v>46209</v>
      </c>
      <c r="E1308" s="940" t="s">
        <v>4302</v>
      </c>
      <c r="F1308" s="945">
        <v>12732.755999999999</v>
      </c>
      <c r="G1308" s="940">
        <v>0.1</v>
      </c>
      <c r="H1308" s="942">
        <v>1273.2755999999999</v>
      </c>
      <c r="I1308" s="943"/>
      <c r="K1308" s="1112"/>
      <c r="L1308" s="1112"/>
    </row>
    <row r="1309" spans="1:12" s="944" customFormat="1" ht="231">
      <c r="A1309" s="940" t="s">
        <v>1879</v>
      </c>
      <c r="B1309" s="940" t="s">
        <v>1880</v>
      </c>
      <c r="C1309" s="940" t="s">
        <v>4303</v>
      </c>
      <c r="D1309" s="941">
        <v>46214</v>
      </c>
      <c r="E1309" s="940" t="s">
        <v>4304</v>
      </c>
      <c r="F1309" s="945">
        <v>12732.755999999999</v>
      </c>
      <c r="G1309" s="940">
        <v>3.15</v>
      </c>
      <c r="H1309" s="942">
        <v>40108.181399999994</v>
      </c>
      <c r="I1309" s="943"/>
      <c r="K1309" s="1112"/>
      <c r="L1309" s="1112"/>
    </row>
    <row r="1310" spans="1:12" s="944" customFormat="1" ht="63">
      <c r="A1310" s="940" t="s">
        <v>1879</v>
      </c>
      <c r="B1310" s="940" t="s">
        <v>1880</v>
      </c>
      <c r="C1310" s="940" t="s">
        <v>4305</v>
      </c>
      <c r="D1310" s="941">
        <v>46237</v>
      </c>
      <c r="E1310" s="940" t="s">
        <v>4306</v>
      </c>
      <c r="F1310" s="945">
        <v>12732.755999999999</v>
      </c>
      <c r="G1310" s="940">
        <v>0.05</v>
      </c>
      <c r="H1310" s="942">
        <v>636.63779999999997</v>
      </c>
      <c r="I1310" s="943"/>
      <c r="K1310" s="1112"/>
      <c r="L1310" s="1112"/>
    </row>
    <row r="1311" spans="1:12" s="944" customFormat="1" ht="231">
      <c r="A1311" s="940" t="s">
        <v>1879</v>
      </c>
      <c r="B1311" s="940" t="s">
        <v>1880</v>
      </c>
      <c r="C1311" s="940" t="s">
        <v>4307</v>
      </c>
      <c r="D1311" s="941">
        <v>46240</v>
      </c>
      <c r="E1311" s="940" t="s">
        <v>4308</v>
      </c>
      <c r="F1311" s="945">
        <v>12732.755999999999</v>
      </c>
      <c r="G1311" s="940">
        <v>0.45</v>
      </c>
      <c r="H1311" s="942">
        <v>5729.7402000000002</v>
      </c>
      <c r="I1311" s="943"/>
      <c r="K1311" s="1112"/>
      <c r="L1311" s="1112"/>
    </row>
    <row r="1312" spans="1:12" s="944" customFormat="1" ht="63">
      <c r="A1312" s="940" t="s">
        <v>1879</v>
      </c>
      <c r="B1312" s="940" t="s">
        <v>1880</v>
      </c>
      <c r="C1312" s="940" t="s">
        <v>4309</v>
      </c>
      <c r="D1312" s="941">
        <v>46254</v>
      </c>
      <c r="E1312" s="940" t="s">
        <v>4310</v>
      </c>
      <c r="F1312" s="945">
        <v>12732.755999999999</v>
      </c>
      <c r="G1312" s="940">
        <v>0.05</v>
      </c>
      <c r="H1312" s="942">
        <v>636.63779999999997</v>
      </c>
      <c r="I1312" s="943"/>
      <c r="K1312" s="1112"/>
      <c r="L1312" s="1112"/>
    </row>
    <row r="1313" spans="1:12" s="944" customFormat="1" ht="63">
      <c r="A1313" s="940" t="s">
        <v>1879</v>
      </c>
      <c r="B1313" s="940" t="s">
        <v>1880</v>
      </c>
      <c r="C1313" s="940" t="s">
        <v>4311</v>
      </c>
      <c r="D1313" s="941">
        <v>46254</v>
      </c>
      <c r="E1313" s="940" t="s">
        <v>4312</v>
      </c>
      <c r="F1313" s="945">
        <v>12732.755999999999</v>
      </c>
      <c r="G1313" s="940">
        <v>0.05</v>
      </c>
      <c r="H1313" s="942">
        <v>636.63779999999997</v>
      </c>
      <c r="I1313" s="943"/>
      <c r="K1313" s="1112"/>
      <c r="L1313" s="1112"/>
    </row>
    <row r="1314" spans="1:12" s="944" customFormat="1" ht="63">
      <c r="A1314" s="940" t="s">
        <v>1879</v>
      </c>
      <c r="B1314" s="940" t="s">
        <v>1880</v>
      </c>
      <c r="C1314" s="940" t="s">
        <v>4313</v>
      </c>
      <c r="D1314" s="941">
        <v>46254</v>
      </c>
      <c r="E1314" s="940" t="s">
        <v>4314</v>
      </c>
      <c r="F1314" s="945">
        <v>12732.755999999999</v>
      </c>
      <c r="G1314" s="940">
        <v>0.05</v>
      </c>
      <c r="H1314" s="942">
        <v>636.63779999999997</v>
      </c>
      <c r="I1314" s="943"/>
      <c r="K1314" s="1112"/>
      <c r="L1314" s="1112"/>
    </row>
    <row r="1315" spans="1:12" s="944" customFormat="1" ht="63">
      <c r="A1315" s="940" t="s">
        <v>1879</v>
      </c>
      <c r="B1315" s="940" t="s">
        <v>1880</v>
      </c>
      <c r="C1315" s="940" t="s">
        <v>4315</v>
      </c>
      <c r="D1315" s="941">
        <v>46254</v>
      </c>
      <c r="E1315" s="940" t="s">
        <v>4316</v>
      </c>
      <c r="F1315" s="945">
        <v>12732.755999999999</v>
      </c>
      <c r="G1315" s="940">
        <v>0.05</v>
      </c>
      <c r="H1315" s="942">
        <v>636.63779999999997</v>
      </c>
      <c r="I1315" s="943"/>
      <c r="K1315" s="1112"/>
      <c r="L1315" s="1112"/>
    </row>
    <row r="1316" spans="1:12" s="944" customFormat="1" ht="63">
      <c r="A1316" s="940" t="s">
        <v>1879</v>
      </c>
      <c r="B1316" s="940" t="s">
        <v>1880</v>
      </c>
      <c r="C1316" s="940" t="s">
        <v>4317</v>
      </c>
      <c r="D1316" s="941">
        <v>46254</v>
      </c>
      <c r="E1316" s="940" t="s">
        <v>4318</v>
      </c>
      <c r="F1316" s="945">
        <v>12732.755999999999</v>
      </c>
      <c r="G1316" s="940">
        <v>0.05</v>
      </c>
      <c r="H1316" s="942">
        <v>636.63779999999997</v>
      </c>
      <c r="I1316" s="943"/>
      <c r="K1316" s="1112"/>
      <c r="L1316" s="1112"/>
    </row>
    <row r="1317" spans="1:12" s="944" customFormat="1" ht="63">
      <c r="A1317" s="940" t="s">
        <v>1879</v>
      </c>
      <c r="B1317" s="940" t="s">
        <v>1880</v>
      </c>
      <c r="C1317" s="940" t="s">
        <v>4319</v>
      </c>
      <c r="D1317" s="941">
        <v>46254</v>
      </c>
      <c r="E1317" s="940" t="s">
        <v>4320</v>
      </c>
      <c r="F1317" s="945">
        <v>12732.755999999999</v>
      </c>
      <c r="G1317" s="940">
        <v>0.05</v>
      </c>
      <c r="H1317" s="942">
        <v>636.63779999999997</v>
      </c>
      <c r="I1317" s="943"/>
      <c r="K1317" s="1112"/>
      <c r="L1317" s="1112"/>
    </row>
    <row r="1318" spans="1:12" s="944" customFormat="1" ht="63">
      <c r="A1318" s="940" t="s">
        <v>1879</v>
      </c>
      <c r="B1318" s="940" t="s">
        <v>1880</v>
      </c>
      <c r="C1318" s="940" t="s">
        <v>1881</v>
      </c>
      <c r="D1318" s="941">
        <v>46268</v>
      </c>
      <c r="E1318" s="940" t="s">
        <v>1882</v>
      </c>
      <c r="F1318" s="945">
        <v>12732.755999999999</v>
      </c>
      <c r="G1318" s="940">
        <v>0.05</v>
      </c>
      <c r="H1318" s="942">
        <v>636.63779999999997</v>
      </c>
      <c r="I1318" s="943"/>
      <c r="K1318" s="1112"/>
      <c r="L1318" s="1112"/>
    </row>
    <row r="1319" spans="1:12" s="944" customFormat="1" ht="63">
      <c r="A1319" s="940" t="s">
        <v>1879</v>
      </c>
      <c r="B1319" s="940" t="s">
        <v>1880</v>
      </c>
      <c r="C1319" s="940" t="s">
        <v>4321</v>
      </c>
      <c r="D1319" s="941">
        <v>46277</v>
      </c>
      <c r="E1319" s="940" t="s">
        <v>4322</v>
      </c>
      <c r="F1319" s="945">
        <v>12732.755999999999</v>
      </c>
      <c r="G1319" s="940">
        <v>0.3</v>
      </c>
      <c r="H1319" s="942">
        <v>3819.8267999999998</v>
      </c>
      <c r="I1319" s="943"/>
      <c r="K1319" s="1112"/>
      <c r="L1319" s="1112"/>
    </row>
    <row r="1320" spans="1:12" s="944" customFormat="1" ht="42">
      <c r="A1320" s="940" t="s">
        <v>4323</v>
      </c>
      <c r="B1320" s="940" t="s">
        <v>4324</v>
      </c>
      <c r="C1320" s="940" t="s">
        <v>4325</v>
      </c>
      <c r="D1320" s="941">
        <v>46082</v>
      </c>
      <c r="E1320" s="940" t="s">
        <v>4326</v>
      </c>
      <c r="F1320" s="945">
        <v>15294.76</v>
      </c>
      <c r="G1320" s="940">
        <v>0.05</v>
      </c>
      <c r="H1320" s="942">
        <v>764.73800000000006</v>
      </c>
      <c r="I1320" s="943"/>
      <c r="K1320" s="1112"/>
      <c r="L1320" s="1112"/>
    </row>
    <row r="1321" spans="1:12" s="944" customFormat="1" ht="42">
      <c r="A1321" s="940" t="s">
        <v>4323</v>
      </c>
      <c r="B1321" s="940" t="s">
        <v>4324</v>
      </c>
      <c r="C1321" s="940" t="s">
        <v>4327</v>
      </c>
      <c r="D1321" s="941">
        <v>46123</v>
      </c>
      <c r="E1321" s="940" t="s">
        <v>4328</v>
      </c>
      <c r="F1321" s="945">
        <v>15294.76</v>
      </c>
      <c r="G1321" s="940">
        <v>0.2</v>
      </c>
      <c r="H1321" s="942">
        <v>3058.9520000000002</v>
      </c>
      <c r="I1321" s="943"/>
      <c r="K1321" s="1112"/>
      <c r="L1321" s="1112"/>
    </row>
    <row r="1322" spans="1:12" s="944" customFormat="1" ht="42">
      <c r="A1322" s="940" t="s">
        <v>4323</v>
      </c>
      <c r="B1322" s="940" t="s">
        <v>4324</v>
      </c>
      <c r="C1322" s="940" t="s">
        <v>4329</v>
      </c>
      <c r="D1322" s="941">
        <v>46137</v>
      </c>
      <c r="E1322" s="940" t="s">
        <v>4330</v>
      </c>
      <c r="F1322" s="945">
        <v>15294.76</v>
      </c>
      <c r="G1322" s="940">
        <v>0.05</v>
      </c>
      <c r="H1322" s="942">
        <v>764.73800000000006</v>
      </c>
      <c r="I1322" s="943"/>
      <c r="K1322" s="1112"/>
      <c r="L1322" s="1112"/>
    </row>
    <row r="1323" spans="1:12" s="944" customFormat="1" ht="42">
      <c r="A1323" s="940" t="s">
        <v>4323</v>
      </c>
      <c r="B1323" s="940" t="s">
        <v>4324</v>
      </c>
      <c r="C1323" s="940" t="s">
        <v>4331</v>
      </c>
      <c r="D1323" s="941">
        <v>46138</v>
      </c>
      <c r="E1323" s="940" t="s">
        <v>4332</v>
      </c>
      <c r="F1323" s="945">
        <v>15294.76</v>
      </c>
      <c r="G1323" s="940">
        <v>0.3</v>
      </c>
      <c r="H1323" s="942">
        <v>4588.4279999999999</v>
      </c>
      <c r="I1323" s="943"/>
      <c r="K1323" s="1112"/>
      <c r="L1323" s="1112"/>
    </row>
    <row r="1324" spans="1:12" s="944" customFormat="1" ht="42">
      <c r="A1324" s="940" t="s">
        <v>4323</v>
      </c>
      <c r="B1324" s="940" t="s">
        <v>4324</v>
      </c>
      <c r="C1324" s="940" t="s">
        <v>4333</v>
      </c>
      <c r="D1324" s="941">
        <v>46138</v>
      </c>
      <c r="E1324" s="940" t="s">
        <v>4334</v>
      </c>
      <c r="F1324" s="945">
        <v>15294.76</v>
      </c>
      <c r="G1324" s="940">
        <v>0.3</v>
      </c>
      <c r="H1324" s="942">
        <v>4588.4279999999999</v>
      </c>
      <c r="I1324" s="943"/>
      <c r="K1324" s="1112"/>
      <c r="L1324" s="1112"/>
    </row>
    <row r="1325" spans="1:12" s="944" customFormat="1" ht="42">
      <c r="A1325" s="940" t="s">
        <v>4323</v>
      </c>
      <c r="B1325" s="940" t="s">
        <v>4324</v>
      </c>
      <c r="C1325" s="940" t="s">
        <v>4335</v>
      </c>
      <c r="D1325" s="941">
        <v>46138</v>
      </c>
      <c r="E1325" s="940" t="s">
        <v>4336</v>
      </c>
      <c r="F1325" s="945">
        <v>15294.76</v>
      </c>
      <c r="G1325" s="940">
        <v>0.9</v>
      </c>
      <c r="H1325" s="942">
        <v>13765.284</v>
      </c>
      <c r="I1325" s="943"/>
      <c r="K1325" s="1112"/>
      <c r="L1325" s="1112"/>
    </row>
    <row r="1326" spans="1:12" s="944" customFormat="1" ht="42">
      <c r="A1326" s="940" t="s">
        <v>4323</v>
      </c>
      <c r="B1326" s="940" t="s">
        <v>4324</v>
      </c>
      <c r="C1326" s="940" t="s">
        <v>4337</v>
      </c>
      <c r="D1326" s="941">
        <v>46147</v>
      </c>
      <c r="E1326" s="940" t="s">
        <v>4338</v>
      </c>
      <c r="F1326" s="945">
        <v>15294.76</v>
      </c>
      <c r="G1326" s="940">
        <v>0.3</v>
      </c>
      <c r="H1326" s="942">
        <v>4588.4279999999999</v>
      </c>
      <c r="I1326" s="943"/>
      <c r="K1326" s="1112"/>
      <c r="L1326" s="1112"/>
    </row>
    <row r="1327" spans="1:12" s="944" customFormat="1" ht="42">
      <c r="A1327" s="940" t="s">
        <v>4323</v>
      </c>
      <c r="B1327" s="940" t="s">
        <v>4324</v>
      </c>
      <c r="C1327" s="940" t="s">
        <v>4339</v>
      </c>
      <c r="D1327" s="941">
        <v>46153</v>
      </c>
      <c r="E1327" s="940" t="s">
        <v>4340</v>
      </c>
      <c r="F1327" s="945">
        <v>15294.76</v>
      </c>
      <c r="G1327" s="940">
        <v>0.05</v>
      </c>
      <c r="H1327" s="942">
        <v>764.73800000000006</v>
      </c>
      <c r="I1327" s="943"/>
      <c r="K1327" s="1112"/>
      <c r="L1327" s="1112"/>
    </row>
    <row r="1328" spans="1:12" s="944" customFormat="1" ht="42">
      <c r="A1328" s="940" t="s">
        <v>4323</v>
      </c>
      <c r="B1328" s="940" t="s">
        <v>4324</v>
      </c>
      <c r="C1328" s="940" t="s">
        <v>4341</v>
      </c>
      <c r="D1328" s="941">
        <v>46153</v>
      </c>
      <c r="E1328" s="940" t="s">
        <v>4342</v>
      </c>
      <c r="F1328" s="945">
        <v>15294.76</v>
      </c>
      <c r="G1328" s="940">
        <v>0.1</v>
      </c>
      <c r="H1328" s="942">
        <v>1529.4760000000001</v>
      </c>
      <c r="I1328" s="943"/>
      <c r="K1328" s="1112"/>
      <c r="L1328" s="1112"/>
    </row>
    <row r="1329" spans="1:12" s="944" customFormat="1" ht="63">
      <c r="A1329" s="940" t="s">
        <v>4323</v>
      </c>
      <c r="B1329" s="940" t="s">
        <v>4324</v>
      </c>
      <c r="C1329" s="940" t="s">
        <v>4343</v>
      </c>
      <c r="D1329" s="941">
        <v>46165</v>
      </c>
      <c r="E1329" s="940" t="s">
        <v>4344</v>
      </c>
      <c r="F1329" s="945">
        <v>15294.76</v>
      </c>
      <c r="G1329" s="940">
        <v>0.25</v>
      </c>
      <c r="H1329" s="942">
        <v>3823.69</v>
      </c>
      <c r="I1329" s="943"/>
      <c r="K1329" s="1112"/>
      <c r="L1329" s="1112"/>
    </row>
    <row r="1330" spans="1:12" s="944" customFormat="1" ht="147">
      <c r="A1330" s="940" t="s">
        <v>4323</v>
      </c>
      <c r="B1330" s="940" t="s">
        <v>4324</v>
      </c>
      <c r="C1330" s="940" t="s">
        <v>4345</v>
      </c>
      <c r="D1330" s="941">
        <v>46166</v>
      </c>
      <c r="E1330" s="940" t="s">
        <v>4346</v>
      </c>
      <c r="F1330" s="945">
        <v>15294.76</v>
      </c>
      <c r="G1330" s="940">
        <v>0.25</v>
      </c>
      <c r="H1330" s="942">
        <v>3823.69</v>
      </c>
      <c r="I1330" s="943"/>
      <c r="K1330" s="1112"/>
      <c r="L1330" s="1112"/>
    </row>
    <row r="1331" spans="1:12" s="944" customFormat="1" ht="168">
      <c r="A1331" s="940" t="s">
        <v>4323</v>
      </c>
      <c r="B1331" s="940" t="s">
        <v>4324</v>
      </c>
      <c r="C1331" s="940" t="s">
        <v>4347</v>
      </c>
      <c r="D1331" s="941">
        <v>46197</v>
      </c>
      <c r="E1331" s="940" t="s">
        <v>4348</v>
      </c>
      <c r="F1331" s="945">
        <v>15294.76</v>
      </c>
      <c r="G1331" s="940">
        <v>2.1</v>
      </c>
      <c r="H1331" s="942">
        <v>32118.996000000003</v>
      </c>
      <c r="I1331" s="943"/>
      <c r="K1331" s="1112"/>
      <c r="L1331" s="1112"/>
    </row>
    <row r="1332" spans="1:12" s="944" customFormat="1" ht="63">
      <c r="A1332" s="940" t="s">
        <v>4323</v>
      </c>
      <c r="B1332" s="940" t="s">
        <v>4324</v>
      </c>
      <c r="C1332" s="940" t="s">
        <v>4349</v>
      </c>
      <c r="D1332" s="941">
        <v>46186</v>
      </c>
      <c r="E1332" s="940" t="s">
        <v>4350</v>
      </c>
      <c r="F1332" s="945">
        <v>15294.76</v>
      </c>
      <c r="G1332" s="940">
        <v>0.45</v>
      </c>
      <c r="H1332" s="942">
        <v>6882.6419999999998</v>
      </c>
      <c r="I1332" s="943"/>
      <c r="K1332" s="1112"/>
      <c r="L1332" s="1112"/>
    </row>
    <row r="1333" spans="1:12" s="944" customFormat="1" ht="147">
      <c r="A1333" s="940" t="s">
        <v>4323</v>
      </c>
      <c r="B1333" s="940" t="s">
        <v>4324</v>
      </c>
      <c r="C1333" s="940" t="s">
        <v>4351</v>
      </c>
      <c r="D1333" s="941">
        <v>46197</v>
      </c>
      <c r="E1333" s="940" t="s">
        <v>4352</v>
      </c>
      <c r="F1333" s="945">
        <v>15294.76</v>
      </c>
      <c r="G1333" s="940">
        <v>1.8</v>
      </c>
      <c r="H1333" s="942">
        <v>27530.567999999999</v>
      </c>
      <c r="I1333" s="943"/>
      <c r="K1333" s="1112"/>
      <c r="L1333" s="1112"/>
    </row>
    <row r="1334" spans="1:12" s="944" customFormat="1" ht="63">
      <c r="A1334" s="940" t="s">
        <v>4323</v>
      </c>
      <c r="B1334" s="940" t="s">
        <v>4324</v>
      </c>
      <c r="C1334" s="940" t="s">
        <v>4353</v>
      </c>
      <c r="D1334" s="941">
        <v>46214</v>
      </c>
      <c r="E1334" s="940" t="s">
        <v>4354</v>
      </c>
      <c r="F1334" s="945">
        <v>15294.76</v>
      </c>
      <c r="G1334" s="940">
        <v>0.6</v>
      </c>
      <c r="H1334" s="942">
        <v>9176.8559999999998</v>
      </c>
      <c r="I1334" s="943"/>
      <c r="K1334" s="1112"/>
      <c r="L1334" s="1112"/>
    </row>
    <row r="1335" spans="1:12" s="944" customFormat="1" ht="126">
      <c r="A1335" s="940" t="s">
        <v>4323</v>
      </c>
      <c r="B1335" s="940" t="s">
        <v>4324</v>
      </c>
      <c r="C1335" s="940" t="s">
        <v>4355</v>
      </c>
      <c r="D1335" s="941">
        <v>46214</v>
      </c>
      <c r="E1335" s="940" t="s">
        <v>4356</v>
      </c>
      <c r="F1335" s="945">
        <v>15294.76</v>
      </c>
      <c r="G1335" s="940">
        <v>1.4</v>
      </c>
      <c r="H1335" s="942">
        <v>21412.664000000001</v>
      </c>
      <c r="I1335" s="943"/>
      <c r="K1335" s="1112"/>
      <c r="L1335" s="1112"/>
    </row>
    <row r="1336" spans="1:12" s="944" customFormat="1" ht="63">
      <c r="A1336" s="940" t="s">
        <v>4323</v>
      </c>
      <c r="B1336" s="940" t="s">
        <v>4324</v>
      </c>
      <c r="C1336" s="940" t="s">
        <v>4357</v>
      </c>
      <c r="D1336" s="941">
        <v>46214</v>
      </c>
      <c r="E1336" s="940" t="s">
        <v>4358</v>
      </c>
      <c r="F1336" s="945">
        <v>15294.76</v>
      </c>
      <c r="G1336" s="940">
        <v>0.35</v>
      </c>
      <c r="H1336" s="942">
        <v>5353.1660000000002</v>
      </c>
      <c r="I1336" s="943"/>
      <c r="K1336" s="1112"/>
      <c r="L1336" s="1112"/>
    </row>
    <row r="1337" spans="1:12" s="944" customFormat="1" ht="63">
      <c r="A1337" s="940" t="s">
        <v>4323</v>
      </c>
      <c r="B1337" s="940" t="s">
        <v>4324</v>
      </c>
      <c r="C1337" s="940" t="s">
        <v>4359</v>
      </c>
      <c r="D1337" s="941">
        <v>46237</v>
      </c>
      <c r="E1337" s="940" t="s">
        <v>4360</v>
      </c>
      <c r="F1337" s="945">
        <v>15294.76</v>
      </c>
      <c r="G1337" s="940">
        <v>0.05</v>
      </c>
      <c r="H1337" s="942">
        <v>764.73800000000006</v>
      </c>
      <c r="I1337" s="943"/>
      <c r="K1337" s="1112"/>
      <c r="L1337" s="1112"/>
    </row>
    <row r="1338" spans="1:12" s="944" customFormat="1" ht="126">
      <c r="A1338" s="940" t="s">
        <v>4323</v>
      </c>
      <c r="B1338" s="940" t="s">
        <v>4324</v>
      </c>
      <c r="C1338" s="940" t="s">
        <v>4361</v>
      </c>
      <c r="D1338" s="941">
        <v>46240</v>
      </c>
      <c r="E1338" s="940" t="s">
        <v>4362</v>
      </c>
      <c r="F1338" s="945">
        <v>15294.76</v>
      </c>
      <c r="G1338" s="940">
        <v>0.2</v>
      </c>
      <c r="H1338" s="942">
        <v>3058.9520000000002</v>
      </c>
      <c r="I1338" s="943"/>
      <c r="K1338" s="1112"/>
      <c r="L1338" s="1112"/>
    </row>
    <row r="1339" spans="1:12" s="944" customFormat="1" ht="63">
      <c r="A1339" s="940" t="s">
        <v>4323</v>
      </c>
      <c r="B1339" s="940" t="s">
        <v>4324</v>
      </c>
      <c r="C1339" s="940" t="s">
        <v>4363</v>
      </c>
      <c r="D1339" s="941">
        <v>46254</v>
      </c>
      <c r="E1339" s="940" t="s">
        <v>4364</v>
      </c>
      <c r="F1339" s="945">
        <v>15294.76</v>
      </c>
      <c r="G1339" s="940">
        <v>0.05</v>
      </c>
      <c r="H1339" s="942">
        <v>764.73800000000006</v>
      </c>
      <c r="I1339" s="943"/>
      <c r="K1339" s="1112"/>
      <c r="L1339" s="1112"/>
    </row>
    <row r="1340" spans="1:12" s="944" customFormat="1" ht="63">
      <c r="A1340" s="940" t="s">
        <v>4323</v>
      </c>
      <c r="B1340" s="940" t="s">
        <v>4324</v>
      </c>
      <c r="C1340" s="940" t="s">
        <v>4365</v>
      </c>
      <c r="D1340" s="941">
        <v>46254</v>
      </c>
      <c r="E1340" s="940" t="s">
        <v>4366</v>
      </c>
      <c r="F1340" s="945">
        <v>15294.76</v>
      </c>
      <c r="G1340" s="940">
        <v>0.05</v>
      </c>
      <c r="H1340" s="942">
        <v>764.73800000000006</v>
      </c>
      <c r="I1340" s="943"/>
      <c r="K1340" s="1112"/>
      <c r="L1340" s="1112"/>
    </row>
    <row r="1341" spans="1:12" s="944" customFormat="1" ht="63">
      <c r="A1341" s="940" t="s">
        <v>4323</v>
      </c>
      <c r="B1341" s="940" t="s">
        <v>4324</v>
      </c>
      <c r="C1341" s="940" t="s">
        <v>4367</v>
      </c>
      <c r="D1341" s="941">
        <v>46254</v>
      </c>
      <c r="E1341" s="940" t="s">
        <v>4368</v>
      </c>
      <c r="F1341" s="945">
        <v>15294.76</v>
      </c>
      <c r="G1341" s="940">
        <v>0.05</v>
      </c>
      <c r="H1341" s="942">
        <v>764.73800000000006</v>
      </c>
      <c r="I1341" s="943"/>
      <c r="K1341" s="1112"/>
      <c r="L1341" s="1112"/>
    </row>
    <row r="1342" spans="1:12" s="944" customFormat="1" ht="63">
      <c r="A1342" s="940" t="s">
        <v>4323</v>
      </c>
      <c r="B1342" s="940" t="s">
        <v>4324</v>
      </c>
      <c r="C1342" s="940" t="s">
        <v>4369</v>
      </c>
      <c r="D1342" s="941">
        <v>46254</v>
      </c>
      <c r="E1342" s="940" t="s">
        <v>4370</v>
      </c>
      <c r="F1342" s="945">
        <v>15294.76</v>
      </c>
      <c r="G1342" s="940">
        <v>0.05</v>
      </c>
      <c r="H1342" s="942">
        <v>764.73800000000006</v>
      </c>
      <c r="I1342" s="943"/>
      <c r="K1342" s="1112"/>
      <c r="L1342" s="1112"/>
    </row>
    <row r="1343" spans="1:12" s="944" customFormat="1" ht="63">
      <c r="A1343" s="940" t="s">
        <v>4323</v>
      </c>
      <c r="B1343" s="940" t="s">
        <v>4324</v>
      </c>
      <c r="C1343" s="940" t="s">
        <v>4371</v>
      </c>
      <c r="D1343" s="941">
        <v>46254</v>
      </c>
      <c r="E1343" s="940" t="s">
        <v>4372</v>
      </c>
      <c r="F1343" s="945">
        <v>15294.76</v>
      </c>
      <c r="G1343" s="940">
        <v>0.05</v>
      </c>
      <c r="H1343" s="942">
        <v>764.73800000000006</v>
      </c>
      <c r="I1343" s="943"/>
      <c r="K1343" s="1112"/>
      <c r="L1343" s="1112"/>
    </row>
    <row r="1344" spans="1:12" s="944" customFormat="1" ht="63">
      <c r="A1344" s="940" t="s">
        <v>4323</v>
      </c>
      <c r="B1344" s="940" t="s">
        <v>4324</v>
      </c>
      <c r="C1344" s="940" t="s">
        <v>4373</v>
      </c>
      <c r="D1344" s="941">
        <v>46254</v>
      </c>
      <c r="E1344" s="940" t="s">
        <v>4374</v>
      </c>
      <c r="F1344" s="945">
        <v>15294.76</v>
      </c>
      <c r="G1344" s="940">
        <v>0.05</v>
      </c>
      <c r="H1344" s="942">
        <v>764.73800000000006</v>
      </c>
      <c r="I1344" s="943"/>
      <c r="K1344" s="1112"/>
      <c r="L1344" s="1112"/>
    </row>
    <row r="1345" spans="1:12" s="944" customFormat="1" ht="126">
      <c r="A1345" s="940" t="s">
        <v>4323</v>
      </c>
      <c r="B1345" s="940" t="s">
        <v>4324</v>
      </c>
      <c r="C1345" s="940" t="s">
        <v>4375</v>
      </c>
      <c r="D1345" s="941">
        <v>46257</v>
      </c>
      <c r="E1345" s="940" t="s">
        <v>4376</v>
      </c>
      <c r="F1345" s="945">
        <v>15294.76</v>
      </c>
      <c r="G1345" s="940">
        <v>0.1</v>
      </c>
      <c r="H1345" s="942">
        <v>1529.4760000000001</v>
      </c>
      <c r="I1345" s="943"/>
      <c r="K1345" s="1112"/>
      <c r="L1345" s="1112"/>
    </row>
    <row r="1346" spans="1:12" s="944" customFormat="1" ht="42">
      <c r="A1346" s="940" t="s">
        <v>4377</v>
      </c>
      <c r="B1346" s="940" t="s">
        <v>4378</v>
      </c>
      <c r="C1346" s="940" t="s">
        <v>4379</v>
      </c>
      <c r="D1346" s="941">
        <v>46123</v>
      </c>
      <c r="E1346" s="940" t="s">
        <v>4380</v>
      </c>
      <c r="F1346" s="945">
        <v>17572.292000000001</v>
      </c>
      <c r="G1346" s="940">
        <v>0.05</v>
      </c>
      <c r="H1346" s="942">
        <v>878.61460000000011</v>
      </c>
      <c r="I1346" s="943"/>
      <c r="K1346" s="1112"/>
      <c r="L1346" s="1112"/>
    </row>
    <row r="1347" spans="1:12" s="944" customFormat="1" ht="42">
      <c r="A1347" s="940" t="s">
        <v>4377</v>
      </c>
      <c r="B1347" s="940" t="s">
        <v>4378</v>
      </c>
      <c r="C1347" s="940" t="s">
        <v>4381</v>
      </c>
      <c r="D1347" s="941">
        <v>46138</v>
      </c>
      <c r="E1347" s="940" t="s">
        <v>4382</v>
      </c>
      <c r="F1347" s="945">
        <v>17572.292000000001</v>
      </c>
      <c r="G1347" s="940">
        <v>0.3</v>
      </c>
      <c r="H1347" s="942">
        <v>5271.6876000000002</v>
      </c>
      <c r="I1347" s="943"/>
      <c r="K1347" s="1112"/>
      <c r="L1347" s="1112"/>
    </row>
    <row r="1348" spans="1:12" s="944" customFormat="1" ht="63">
      <c r="A1348" s="940" t="s">
        <v>4377</v>
      </c>
      <c r="B1348" s="940" t="s">
        <v>4378</v>
      </c>
      <c r="C1348" s="940" t="s">
        <v>4383</v>
      </c>
      <c r="D1348" s="941">
        <v>46166</v>
      </c>
      <c r="E1348" s="940" t="s">
        <v>4384</v>
      </c>
      <c r="F1348" s="945">
        <v>17572.292000000001</v>
      </c>
      <c r="G1348" s="940">
        <v>0.05</v>
      </c>
      <c r="H1348" s="942">
        <v>878.61460000000011</v>
      </c>
      <c r="I1348" s="943"/>
      <c r="K1348" s="1112"/>
      <c r="L1348" s="1112"/>
    </row>
    <row r="1349" spans="1:12" s="944" customFormat="1" ht="63">
      <c r="A1349" s="940" t="s">
        <v>4377</v>
      </c>
      <c r="B1349" s="940" t="s">
        <v>4378</v>
      </c>
      <c r="C1349" s="940" t="s">
        <v>4385</v>
      </c>
      <c r="D1349" s="941">
        <v>46214</v>
      </c>
      <c r="E1349" s="940" t="s">
        <v>4386</v>
      </c>
      <c r="F1349" s="945">
        <v>17572.292000000001</v>
      </c>
      <c r="G1349" s="940">
        <v>0.35</v>
      </c>
      <c r="H1349" s="942">
        <v>6150.3022000000001</v>
      </c>
      <c r="I1349" s="943"/>
      <c r="K1349" s="1112"/>
      <c r="L1349" s="1112"/>
    </row>
    <row r="1350" spans="1:12" s="944" customFormat="1" ht="63">
      <c r="A1350" s="940" t="s">
        <v>4377</v>
      </c>
      <c r="B1350" s="940" t="s">
        <v>4378</v>
      </c>
      <c r="C1350" s="940" t="s">
        <v>4387</v>
      </c>
      <c r="D1350" s="941">
        <v>46240</v>
      </c>
      <c r="E1350" s="940" t="s">
        <v>4388</v>
      </c>
      <c r="F1350" s="945">
        <v>17572.292000000001</v>
      </c>
      <c r="G1350" s="940">
        <v>0.05</v>
      </c>
      <c r="H1350" s="942">
        <v>878.61460000000011</v>
      </c>
      <c r="I1350" s="943"/>
      <c r="K1350" s="1112"/>
      <c r="L1350" s="1112"/>
    </row>
    <row r="1351" spans="1:12" s="944" customFormat="1" ht="42">
      <c r="A1351" s="940" t="s">
        <v>4389</v>
      </c>
      <c r="B1351" s="940" t="s">
        <v>4390</v>
      </c>
      <c r="C1351" s="940" t="s">
        <v>4391</v>
      </c>
      <c r="D1351" s="941">
        <v>46123</v>
      </c>
      <c r="E1351" s="940" t="s">
        <v>4392</v>
      </c>
      <c r="F1351" s="945">
        <v>20053.52</v>
      </c>
      <c r="G1351" s="940">
        <v>0.1</v>
      </c>
      <c r="H1351" s="942">
        <v>2005.3520000000001</v>
      </c>
      <c r="I1351" s="943"/>
      <c r="K1351" s="1112"/>
      <c r="L1351" s="1112"/>
    </row>
    <row r="1352" spans="1:12" s="944" customFormat="1" ht="42">
      <c r="A1352" s="940" t="s">
        <v>4389</v>
      </c>
      <c r="B1352" s="940" t="s">
        <v>4390</v>
      </c>
      <c r="C1352" s="940" t="s">
        <v>4393</v>
      </c>
      <c r="D1352" s="941">
        <v>46138</v>
      </c>
      <c r="E1352" s="940" t="s">
        <v>4394</v>
      </c>
      <c r="F1352" s="945">
        <v>20053.52</v>
      </c>
      <c r="G1352" s="940">
        <v>0.6</v>
      </c>
      <c r="H1352" s="942">
        <v>12032.111999999999</v>
      </c>
      <c r="I1352" s="943"/>
      <c r="K1352" s="1112"/>
      <c r="L1352" s="1112"/>
    </row>
    <row r="1353" spans="1:12" s="944" customFormat="1" ht="42">
      <c r="A1353" s="940" t="s">
        <v>4389</v>
      </c>
      <c r="B1353" s="940" t="s">
        <v>4390</v>
      </c>
      <c r="C1353" s="940" t="s">
        <v>4395</v>
      </c>
      <c r="D1353" s="941">
        <v>46153</v>
      </c>
      <c r="E1353" s="940" t="s">
        <v>4396</v>
      </c>
      <c r="F1353" s="945">
        <v>20053.52</v>
      </c>
      <c r="G1353" s="940">
        <v>0.1</v>
      </c>
      <c r="H1353" s="942">
        <v>2005.3520000000001</v>
      </c>
      <c r="I1353" s="943"/>
      <c r="K1353" s="1112"/>
      <c r="L1353" s="1112"/>
    </row>
    <row r="1354" spans="1:12" s="944" customFormat="1" ht="42">
      <c r="A1354" s="940" t="s">
        <v>4389</v>
      </c>
      <c r="B1354" s="940" t="s">
        <v>4390</v>
      </c>
      <c r="C1354" s="940" t="s">
        <v>4397</v>
      </c>
      <c r="D1354" s="941">
        <v>46153</v>
      </c>
      <c r="E1354" s="940" t="s">
        <v>4398</v>
      </c>
      <c r="F1354" s="945">
        <v>20053.52</v>
      </c>
      <c r="G1354" s="940">
        <v>0.1</v>
      </c>
      <c r="H1354" s="942">
        <v>2005.3520000000001</v>
      </c>
      <c r="I1354" s="943"/>
      <c r="K1354" s="1112"/>
      <c r="L1354" s="1112"/>
    </row>
    <row r="1355" spans="1:12" s="944" customFormat="1" ht="84">
      <c r="A1355" s="940" t="s">
        <v>4389</v>
      </c>
      <c r="B1355" s="940" t="s">
        <v>4390</v>
      </c>
      <c r="C1355" s="940" t="s">
        <v>4399</v>
      </c>
      <c r="D1355" s="941">
        <v>46197</v>
      </c>
      <c r="E1355" s="940" t="s">
        <v>4400</v>
      </c>
      <c r="F1355" s="945">
        <v>20053.52</v>
      </c>
      <c r="G1355" s="940">
        <v>0.9</v>
      </c>
      <c r="H1355" s="942">
        <v>18048.168000000001</v>
      </c>
      <c r="I1355" s="943"/>
      <c r="K1355" s="1112"/>
      <c r="L1355" s="1112"/>
    </row>
    <row r="1356" spans="1:12" s="944" customFormat="1" ht="42">
      <c r="A1356" s="940" t="s">
        <v>4389</v>
      </c>
      <c r="B1356" s="940" t="s">
        <v>4390</v>
      </c>
      <c r="C1356" s="940" t="s">
        <v>4401</v>
      </c>
      <c r="D1356" s="941">
        <v>46186</v>
      </c>
      <c r="E1356" s="940" t="s">
        <v>4402</v>
      </c>
      <c r="F1356" s="945">
        <v>20053.52</v>
      </c>
      <c r="G1356" s="940">
        <v>0.15</v>
      </c>
      <c r="H1356" s="942">
        <v>3008.0279999999998</v>
      </c>
      <c r="I1356" s="943"/>
      <c r="K1356" s="1112"/>
      <c r="L1356" s="1112"/>
    </row>
    <row r="1357" spans="1:12" s="944" customFormat="1" ht="42">
      <c r="A1357" s="940" t="s">
        <v>4389</v>
      </c>
      <c r="B1357" s="940" t="s">
        <v>4390</v>
      </c>
      <c r="C1357" s="940" t="s">
        <v>4403</v>
      </c>
      <c r="D1357" s="941">
        <v>46197</v>
      </c>
      <c r="E1357" s="940" t="s">
        <v>4404</v>
      </c>
      <c r="F1357" s="945">
        <v>20053.52</v>
      </c>
      <c r="G1357" s="940">
        <v>0.3</v>
      </c>
      <c r="H1357" s="942">
        <v>6016.0559999999996</v>
      </c>
      <c r="I1357" s="943"/>
      <c r="K1357" s="1112"/>
      <c r="L1357" s="1112"/>
    </row>
    <row r="1358" spans="1:12" s="944" customFormat="1" ht="84">
      <c r="A1358" s="940" t="s">
        <v>4389</v>
      </c>
      <c r="B1358" s="940" t="s">
        <v>4390</v>
      </c>
      <c r="C1358" s="940" t="s">
        <v>4405</v>
      </c>
      <c r="D1358" s="941">
        <v>46223</v>
      </c>
      <c r="E1358" s="940" t="s">
        <v>4406</v>
      </c>
      <c r="F1358" s="945">
        <v>20053.52</v>
      </c>
      <c r="G1358" s="940">
        <v>0.9</v>
      </c>
      <c r="H1358" s="942">
        <v>18048.168000000001</v>
      </c>
      <c r="I1358" s="943"/>
      <c r="K1358" s="1112"/>
      <c r="L1358" s="1112"/>
    </row>
    <row r="1359" spans="1:12" s="944" customFormat="1" ht="84">
      <c r="A1359" s="940" t="s">
        <v>4389</v>
      </c>
      <c r="B1359" s="940" t="s">
        <v>4390</v>
      </c>
      <c r="C1359" s="940" t="s">
        <v>4407</v>
      </c>
      <c r="D1359" s="941">
        <v>46223</v>
      </c>
      <c r="E1359" s="940" t="s">
        <v>4408</v>
      </c>
      <c r="F1359" s="945">
        <v>20053.52</v>
      </c>
      <c r="G1359" s="940">
        <v>0.7</v>
      </c>
      <c r="H1359" s="942">
        <v>14037.464</v>
      </c>
      <c r="I1359" s="943"/>
      <c r="K1359" s="1112"/>
      <c r="L1359" s="1112"/>
    </row>
    <row r="1360" spans="1:12" s="944" customFormat="1" ht="63">
      <c r="A1360" s="940" t="s">
        <v>4389</v>
      </c>
      <c r="B1360" s="940" t="s">
        <v>4390</v>
      </c>
      <c r="C1360" s="940" t="s">
        <v>4409</v>
      </c>
      <c r="D1360" s="941">
        <v>46237</v>
      </c>
      <c r="E1360" s="940" t="s">
        <v>4410</v>
      </c>
      <c r="F1360" s="945">
        <v>20053.52</v>
      </c>
      <c r="G1360" s="940">
        <v>0.05</v>
      </c>
      <c r="H1360" s="942">
        <v>1002.676</v>
      </c>
      <c r="I1360" s="943"/>
      <c r="K1360" s="1112"/>
      <c r="L1360" s="1112"/>
    </row>
    <row r="1361" spans="1:12" s="944" customFormat="1" ht="63">
      <c r="A1361" s="940" t="s">
        <v>4389</v>
      </c>
      <c r="B1361" s="940" t="s">
        <v>4390</v>
      </c>
      <c r="C1361" s="940" t="s">
        <v>4411</v>
      </c>
      <c r="D1361" s="941">
        <v>46237</v>
      </c>
      <c r="E1361" s="940" t="s">
        <v>4412</v>
      </c>
      <c r="F1361" s="945">
        <v>20053.52</v>
      </c>
      <c r="G1361" s="940">
        <v>0.05</v>
      </c>
      <c r="H1361" s="942">
        <v>1002.676</v>
      </c>
      <c r="I1361" s="943"/>
      <c r="K1361" s="1112"/>
      <c r="L1361" s="1112"/>
    </row>
    <row r="1362" spans="1:12" s="944" customFormat="1" ht="63">
      <c r="A1362" s="940" t="s">
        <v>4389</v>
      </c>
      <c r="B1362" s="940" t="s">
        <v>4390</v>
      </c>
      <c r="C1362" s="940" t="s">
        <v>4413</v>
      </c>
      <c r="D1362" s="941">
        <v>46253</v>
      </c>
      <c r="E1362" s="940" t="s">
        <v>4414</v>
      </c>
      <c r="F1362" s="945">
        <v>20053.52</v>
      </c>
      <c r="G1362" s="940">
        <v>0.05</v>
      </c>
      <c r="H1362" s="942">
        <v>1002.676</v>
      </c>
      <c r="I1362" s="943"/>
      <c r="K1362" s="1112"/>
      <c r="L1362" s="1112"/>
    </row>
    <row r="1363" spans="1:12" s="944" customFormat="1" ht="63">
      <c r="A1363" s="940" t="s">
        <v>4389</v>
      </c>
      <c r="B1363" s="940" t="s">
        <v>4390</v>
      </c>
      <c r="C1363" s="940" t="s">
        <v>4415</v>
      </c>
      <c r="D1363" s="941">
        <v>46254</v>
      </c>
      <c r="E1363" s="940" t="s">
        <v>4416</v>
      </c>
      <c r="F1363" s="945">
        <v>20053.52</v>
      </c>
      <c r="G1363" s="940">
        <v>0.05</v>
      </c>
      <c r="H1363" s="942">
        <v>1002.676</v>
      </c>
      <c r="I1363" s="943"/>
      <c r="K1363" s="1112"/>
      <c r="L1363" s="1112"/>
    </row>
    <row r="1364" spans="1:12" s="944" customFormat="1" ht="126">
      <c r="A1364" s="940" t="s">
        <v>4389</v>
      </c>
      <c r="B1364" s="940" t="s">
        <v>4390</v>
      </c>
      <c r="C1364" s="940" t="s">
        <v>4375</v>
      </c>
      <c r="D1364" s="941">
        <v>46257</v>
      </c>
      <c r="E1364" s="940" t="s">
        <v>4376</v>
      </c>
      <c r="F1364" s="945">
        <v>20053.52</v>
      </c>
      <c r="G1364" s="940">
        <v>0.05</v>
      </c>
      <c r="H1364" s="942">
        <v>1002.676</v>
      </c>
      <c r="I1364" s="943"/>
      <c r="K1364" s="1112"/>
      <c r="L1364" s="1112"/>
    </row>
    <row r="1365" spans="1:12" s="944" customFormat="1" ht="105">
      <c r="A1365" s="940" t="s">
        <v>4389</v>
      </c>
      <c r="B1365" s="940" t="s">
        <v>4390</v>
      </c>
      <c r="C1365" s="940" t="s">
        <v>5990</v>
      </c>
      <c r="D1365" s="941">
        <v>46280</v>
      </c>
      <c r="E1365" s="940" t="s">
        <v>5994</v>
      </c>
      <c r="F1365" s="945">
        <v>20053.52</v>
      </c>
      <c r="G1365" s="940">
        <v>0.1</v>
      </c>
      <c r="H1365" s="942">
        <v>2005.3520000000001</v>
      </c>
      <c r="I1365" s="943"/>
      <c r="K1365" s="1112"/>
      <c r="L1365" s="1112"/>
    </row>
    <row r="1366" spans="1:12" s="944" customFormat="1" ht="84">
      <c r="A1366" s="940" t="s">
        <v>4389</v>
      </c>
      <c r="B1366" s="940" t="s">
        <v>4390</v>
      </c>
      <c r="C1366" s="940" t="s">
        <v>5992</v>
      </c>
      <c r="D1366" s="941">
        <v>46281</v>
      </c>
      <c r="E1366" s="940" t="s">
        <v>5995</v>
      </c>
      <c r="F1366" s="945">
        <v>20053.52</v>
      </c>
      <c r="G1366" s="940">
        <v>0.6</v>
      </c>
      <c r="H1366" s="942">
        <v>12032.111999999999</v>
      </c>
      <c r="I1366" s="943"/>
      <c r="K1366" s="1112"/>
      <c r="L1366" s="1112"/>
    </row>
    <row r="1367" spans="1:12" s="944" customFormat="1" ht="42">
      <c r="A1367" s="940" t="s">
        <v>4417</v>
      </c>
      <c r="B1367" s="940" t="s">
        <v>4418</v>
      </c>
      <c r="C1367" s="940" t="s">
        <v>4419</v>
      </c>
      <c r="D1367" s="941">
        <v>46123</v>
      </c>
      <c r="E1367" s="940" t="s">
        <v>4420</v>
      </c>
      <c r="F1367" s="945">
        <v>20053.52</v>
      </c>
      <c r="G1367" s="940">
        <v>0.05</v>
      </c>
      <c r="H1367" s="942">
        <v>1002.676</v>
      </c>
      <c r="I1367" s="943"/>
      <c r="K1367" s="1112"/>
      <c r="L1367" s="1112"/>
    </row>
    <row r="1368" spans="1:12" s="944" customFormat="1" ht="42">
      <c r="A1368" s="940" t="s">
        <v>4417</v>
      </c>
      <c r="B1368" s="940" t="s">
        <v>4418</v>
      </c>
      <c r="C1368" s="940" t="s">
        <v>4421</v>
      </c>
      <c r="D1368" s="941">
        <v>46138</v>
      </c>
      <c r="E1368" s="940" t="s">
        <v>4422</v>
      </c>
      <c r="F1368" s="945">
        <v>20053.52</v>
      </c>
      <c r="G1368" s="940">
        <v>0.3</v>
      </c>
      <c r="H1368" s="942">
        <v>6016.0559999999996</v>
      </c>
      <c r="I1368" s="943"/>
      <c r="K1368" s="1112"/>
      <c r="L1368" s="1112"/>
    </row>
    <row r="1369" spans="1:12" s="944" customFormat="1" ht="63">
      <c r="A1369" s="940" t="s">
        <v>4417</v>
      </c>
      <c r="B1369" s="940" t="s">
        <v>4418</v>
      </c>
      <c r="C1369" s="940" t="s">
        <v>4423</v>
      </c>
      <c r="D1369" s="941">
        <v>46214</v>
      </c>
      <c r="E1369" s="940" t="s">
        <v>4424</v>
      </c>
      <c r="F1369" s="945">
        <v>20053.52</v>
      </c>
      <c r="G1369" s="940">
        <v>0.35</v>
      </c>
      <c r="H1369" s="942">
        <v>7018.732</v>
      </c>
      <c r="I1369" s="943"/>
      <c r="K1369" s="1112"/>
      <c r="L1369" s="1112"/>
    </row>
    <row r="1370" spans="1:12" s="944" customFormat="1" ht="63">
      <c r="A1370" s="940" t="s">
        <v>4417</v>
      </c>
      <c r="B1370" s="940" t="s">
        <v>4418</v>
      </c>
      <c r="C1370" s="940" t="s">
        <v>4425</v>
      </c>
      <c r="D1370" s="941">
        <v>46240</v>
      </c>
      <c r="E1370" s="940" t="s">
        <v>4426</v>
      </c>
      <c r="F1370" s="945">
        <v>20053.52</v>
      </c>
      <c r="G1370" s="940">
        <v>0.05</v>
      </c>
      <c r="H1370" s="942">
        <v>1002.676</v>
      </c>
      <c r="I1370" s="943"/>
      <c r="K1370" s="1112"/>
      <c r="L1370" s="1112"/>
    </row>
    <row r="1371" spans="1:12" s="944" customFormat="1" ht="126">
      <c r="A1371" s="940" t="s">
        <v>4417</v>
      </c>
      <c r="B1371" s="940" t="s">
        <v>4418</v>
      </c>
      <c r="C1371" s="940" t="s">
        <v>4375</v>
      </c>
      <c r="D1371" s="941">
        <v>46257</v>
      </c>
      <c r="E1371" s="940" t="s">
        <v>4376</v>
      </c>
      <c r="F1371" s="945">
        <v>20053.52</v>
      </c>
      <c r="G1371" s="940">
        <v>0.05</v>
      </c>
      <c r="H1371" s="942">
        <v>1002.676</v>
      </c>
      <c r="I1371" s="943"/>
      <c r="K1371" s="1112"/>
      <c r="L1371" s="1112"/>
    </row>
    <row r="1372" spans="1:12" s="944" customFormat="1" ht="42">
      <c r="A1372" s="940" t="s">
        <v>4427</v>
      </c>
      <c r="B1372" s="940" t="s">
        <v>4428</v>
      </c>
      <c r="C1372" s="940" t="s">
        <v>4429</v>
      </c>
      <c r="D1372" s="941">
        <v>46273</v>
      </c>
      <c r="E1372" s="940" t="s">
        <v>4430</v>
      </c>
      <c r="F1372" s="945">
        <v>30889.795999999998</v>
      </c>
      <c r="G1372" s="940">
        <v>0.05</v>
      </c>
      <c r="H1372" s="942">
        <v>1544.4898000000001</v>
      </c>
      <c r="I1372" s="943"/>
      <c r="K1372" s="1112"/>
      <c r="L1372" s="1112"/>
    </row>
    <row r="1373" spans="1:12" s="944" customFormat="1" ht="42">
      <c r="A1373" s="940" t="s">
        <v>4427</v>
      </c>
      <c r="B1373" s="940" t="s">
        <v>4428</v>
      </c>
      <c r="C1373" s="940" t="s">
        <v>4431</v>
      </c>
      <c r="D1373" s="941">
        <v>46137</v>
      </c>
      <c r="E1373" s="940" t="s">
        <v>4432</v>
      </c>
      <c r="F1373" s="945">
        <v>30889.795999999998</v>
      </c>
      <c r="G1373" s="940">
        <v>0.15</v>
      </c>
      <c r="H1373" s="942">
        <v>4633.4694</v>
      </c>
      <c r="I1373" s="943"/>
      <c r="K1373" s="1112"/>
      <c r="L1373" s="1112"/>
    </row>
    <row r="1374" spans="1:12" s="944" customFormat="1" ht="42">
      <c r="A1374" s="940" t="s">
        <v>4427</v>
      </c>
      <c r="B1374" s="940" t="s">
        <v>4428</v>
      </c>
      <c r="C1374" s="940" t="s">
        <v>4433</v>
      </c>
      <c r="D1374" s="941">
        <v>46147</v>
      </c>
      <c r="E1374" s="940" t="s">
        <v>4434</v>
      </c>
      <c r="F1374" s="945">
        <v>30889.795999999998</v>
      </c>
      <c r="G1374" s="940">
        <v>0.9</v>
      </c>
      <c r="H1374" s="942">
        <v>27800.8164</v>
      </c>
      <c r="I1374" s="943"/>
      <c r="K1374" s="1112"/>
      <c r="L1374" s="1112"/>
    </row>
    <row r="1375" spans="1:12" s="944" customFormat="1" ht="42">
      <c r="A1375" s="940" t="s">
        <v>4427</v>
      </c>
      <c r="B1375" s="940" t="s">
        <v>4428</v>
      </c>
      <c r="C1375" s="940" t="s">
        <v>4435</v>
      </c>
      <c r="D1375" s="941">
        <v>46153</v>
      </c>
      <c r="E1375" s="940" t="s">
        <v>4436</v>
      </c>
      <c r="F1375" s="945">
        <v>30889.795999999998</v>
      </c>
      <c r="G1375" s="940">
        <v>0.05</v>
      </c>
      <c r="H1375" s="942">
        <v>1544.4898000000001</v>
      </c>
      <c r="I1375" s="943"/>
      <c r="K1375" s="1112"/>
      <c r="L1375" s="1112"/>
    </row>
    <row r="1376" spans="1:12" s="944" customFormat="1" ht="42">
      <c r="A1376" s="940" t="s">
        <v>4427</v>
      </c>
      <c r="B1376" s="940" t="s">
        <v>4428</v>
      </c>
      <c r="C1376" s="940" t="s">
        <v>4437</v>
      </c>
      <c r="D1376" s="941">
        <v>46183</v>
      </c>
      <c r="E1376" s="940" t="s">
        <v>4438</v>
      </c>
      <c r="F1376" s="945">
        <v>30889.795999999998</v>
      </c>
      <c r="G1376" s="940">
        <v>0.1</v>
      </c>
      <c r="H1376" s="942">
        <v>3088.9796000000001</v>
      </c>
      <c r="I1376" s="943"/>
      <c r="K1376" s="1112"/>
      <c r="L1376" s="1112"/>
    </row>
    <row r="1377" spans="1:12" s="944" customFormat="1" ht="63">
      <c r="A1377" s="940" t="s">
        <v>4427</v>
      </c>
      <c r="B1377" s="940" t="s">
        <v>4428</v>
      </c>
      <c r="C1377" s="940" t="s">
        <v>4439</v>
      </c>
      <c r="D1377" s="941">
        <v>46197</v>
      </c>
      <c r="E1377" s="940" t="s">
        <v>4440</v>
      </c>
      <c r="F1377" s="945">
        <v>30889.795999999998</v>
      </c>
      <c r="G1377" s="940">
        <v>0.6</v>
      </c>
      <c r="H1377" s="942">
        <v>18533.8776</v>
      </c>
      <c r="I1377" s="943"/>
      <c r="K1377" s="1112"/>
      <c r="L1377" s="1112"/>
    </row>
    <row r="1378" spans="1:12" s="944" customFormat="1" ht="63">
      <c r="A1378" s="940" t="s">
        <v>4427</v>
      </c>
      <c r="B1378" s="940" t="s">
        <v>4428</v>
      </c>
      <c r="C1378" s="940" t="s">
        <v>4441</v>
      </c>
      <c r="D1378" s="941">
        <v>46197</v>
      </c>
      <c r="E1378" s="940" t="s">
        <v>4442</v>
      </c>
      <c r="F1378" s="945">
        <v>30889.795999999998</v>
      </c>
      <c r="G1378" s="940">
        <v>0.05</v>
      </c>
      <c r="H1378" s="942">
        <v>1544.4898000000001</v>
      </c>
      <c r="I1378" s="943"/>
      <c r="K1378" s="1112"/>
      <c r="L1378" s="1112"/>
    </row>
    <row r="1379" spans="1:12" s="944" customFormat="1" ht="42">
      <c r="A1379" s="940" t="s">
        <v>4427</v>
      </c>
      <c r="B1379" s="940" t="s">
        <v>4428</v>
      </c>
      <c r="C1379" s="940" t="s">
        <v>4443</v>
      </c>
      <c r="D1379" s="941">
        <v>46201</v>
      </c>
      <c r="E1379" s="940" t="s">
        <v>4444</v>
      </c>
      <c r="F1379" s="945">
        <v>30889.795999999998</v>
      </c>
      <c r="G1379" s="940">
        <v>0.3</v>
      </c>
      <c r="H1379" s="942">
        <v>9266.9387999999999</v>
      </c>
      <c r="I1379" s="943"/>
      <c r="K1379" s="1112"/>
      <c r="L1379" s="1112"/>
    </row>
    <row r="1380" spans="1:12" s="944" customFormat="1" ht="63">
      <c r="A1380" s="940" t="s">
        <v>4427</v>
      </c>
      <c r="B1380" s="940" t="s">
        <v>4428</v>
      </c>
      <c r="C1380" s="940" t="s">
        <v>4445</v>
      </c>
      <c r="D1380" s="941">
        <v>46201</v>
      </c>
      <c r="E1380" s="940" t="s">
        <v>4446</v>
      </c>
      <c r="F1380" s="945">
        <v>30889.795999999998</v>
      </c>
      <c r="G1380" s="940">
        <v>0.05</v>
      </c>
      <c r="H1380" s="942">
        <v>1544.4898000000001</v>
      </c>
      <c r="I1380" s="943"/>
      <c r="K1380" s="1112"/>
      <c r="L1380" s="1112"/>
    </row>
    <row r="1381" spans="1:12" s="944" customFormat="1" ht="42">
      <c r="A1381" s="940" t="s">
        <v>4427</v>
      </c>
      <c r="B1381" s="940" t="s">
        <v>4428</v>
      </c>
      <c r="C1381" s="940" t="s">
        <v>4447</v>
      </c>
      <c r="D1381" s="941">
        <v>46202</v>
      </c>
      <c r="E1381" s="940" t="s">
        <v>4448</v>
      </c>
      <c r="F1381" s="945">
        <v>30889.795999999998</v>
      </c>
      <c r="G1381" s="940">
        <v>0.3</v>
      </c>
      <c r="H1381" s="942">
        <v>9266.9387999999999</v>
      </c>
      <c r="I1381" s="943"/>
      <c r="K1381" s="1112"/>
      <c r="L1381" s="1112"/>
    </row>
    <row r="1382" spans="1:12" s="944" customFormat="1" ht="42">
      <c r="A1382" s="940" t="s">
        <v>4427</v>
      </c>
      <c r="B1382" s="940" t="s">
        <v>4428</v>
      </c>
      <c r="C1382" s="940" t="s">
        <v>4449</v>
      </c>
      <c r="D1382" s="941">
        <v>46214</v>
      </c>
      <c r="E1382" s="940" t="s">
        <v>4450</v>
      </c>
      <c r="F1382" s="945">
        <v>30889.795999999998</v>
      </c>
      <c r="G1382" s="940">
        <v>0.3</v>
      </c>
      <c r="H1382" s="942">
        <v>9266.9387999999999</v>
      </c>
      <c r="I1382" s="943"/>
      <c r="K1382" s="1112"/>
      <c r="L1382" s="1112"/>
    </row>
    <row r="1383" spans="1:12" s="944" customFormat="1" ht="63">
      <c r="A1383" s="940" t="s">
        <v>4427</v>
      </c>
      <c r="B1383" s="940" t="s">
        <v>4428</v>
      </c>
      <c r="C1383" s="940" t="s">
        <v>4451</v>
      </c>
      <c r="D1383" s="941">
        <v>46216</v>
      </c>
      <c r="E1383" s="940" t="s">
        <v>4452</v>
      </c>
      <c r="F1383" s="945">
        <v>30889.795999999998</v>
      </c>
      <c r="G1383" s="940">
        <v>0.05</v>
      </c>
      <c r="H1383" s="942">
        <v>1544.4898000000001</v>
      </c>
      <c r="I1383" s="943"/>
      <c r="K1383" s="1112"/>
      <c r="L1383" s="1112"/>
    </row>
    <row r="1384" spans="1:12" s="944" customFormat="1" ht="63">
      <c r="A1384" s="940" t="s">
        <v>4427</v>
      </c>
      <c r="B1384" s="940" t="s">
        <v>4428</v>
      </c>
      <c r="C1384" s="940" t="s">
        <v>4453</v>
      </c>
      <c r="D1384" s="941">
        <v>46273</v>
      </c>
      <c r="E1384" s="940" t="s">
        <v>4454</v>
      </c>
      <c r="F1384" s="945">
        <v>30889.795999999998</v>
      </c>
      <c r="G1384" s="940">
        <v>0.6</v>
      </c>
      <c r="H1384" s="942">
        <v>18533.8776</v>
      </c>
      <c r="I1384" s="943"/>
      <c r="K1384" s="1112"/>
      <c r="L1384" s="1112"/>
    </row>
    <row r="1385" spans="1:12" s="944" customFormat="1" ht="105">
      <c r="A1385" s="940" t="s">
        <v>4427</v>
      </c>
      <c r="B1385" s="940" t="s">
        <v>4428</v>
      </c>
      <c r="C1385" s="940" t="s">
        <v>5990</v>
      </c>
      <c r="D1385" s="941">
        <v>46280</v>
      </c>
      <c r="E1385" s="940" t="s">
        <v>5996</v>
      </c>
      <c r="F1385" s="945">
        <v>30889.795999999998</v>
      </c>
      <c r="G1385" s="940">
        <v>0.1</v>
      </c>
      <c r="H1385" s="942">
        <v>3088.9796000000001</v>
      </c>
      <c r="I1385" s="943"/>
      <c r="K1385" s="1112"/>
      <c r="L1385" s="1112"/>
    </row>
    <row r="1386" spans="1:12" s="944" customFormat="1" ht="84">
      <c r="A1386" s="940" t="s">
        <v>4427</v>
      </c>
      <c r="B1386" s="940" t="s">
        <v>4428</v>
      </c>
      <c r="C1386" s="940" t="s">
        <v>5992</v>
      </c>
      <c r="D1386" s="941">
        <v>46281</v>
      </c>
      <c r="E1386" s="940" t="s">
        <v>5997</v>
      </c>
      <c r="F1386" s="945">
        <v>30889.795999999998</v>
      </c>
      <c r="G1386" s="940">
        <v>0.6</v>
      </c>
      <c r="H1386" s="942">
        <v>18533.8776</v>
      </c>
      <c r="I1386" s="943"/>
      <c r="K1386" s="1112"/>
      <c r="L1386" s="1112"/>
    </row>
    <row r="1387" spans="1:12" s="944" customFormat="1" ht="42">
      <c r="A1387" s="940" t="s">
        <v>4455</v>
      </c>
      <c r="B1387" s="940" t="s">
        <v>4456</v>
      </c>
      <c r="C1387" s="940" t="s">
        <v>4457</v>
      </c>
      <c r="D1387" s="941">
        <v>46137</v>
      </c>
      <c r="E1387" s="940" t="s">
        <v>4458</v>
      </c>
      <c r="F1387" s="945">
        <v>42256.383999999998</v>
      </c>
      <c r="G1387" s="940">
        <v>0.15</v>
      </c>
      <c r="H1387" s="942">
        <v>6338.4575999999997</v>
      </c>
      <c r="I1387" s="943"/>
      <c r="K1387" s="1112"/>
      <c r="L1387" s="1112"/>
    </row>
    <row r="1388" spans="1:12" s="944" customFormat="1" ht="42">
      <c r="A1388" s="940" t="s">
        <v>4455</v>
      </c>
      <c r="B1388" s="940" t="s">
        <v>4456</v>
      </c>
      <c r="C1388" s="940" t="s">
        <v>4459</v>
      </c>
      <c r="D1388" s="941">
        <v>46147</v>
      </c>
      <c r="E1388" s="940" t="s">
        <v>4460</v>
      </c>
      <c r="F1388" s="945">
        <v>42256.383999999998</v>
      </c>
      <c r="G1388" s="940">
        <v>0.9</v>
      </c>
      <c r="H1388" s="942">
        <v>38030.745600000002</v>
      </c>
      <c r="I1388" s="943"/>
      <c r="K1388" s="1112"/>
      <c r="L1388" s="1112"/>
    </row>
    <row r="1389" spans="1:12" s="944" customFormat="1" ht="42">
      <c r="A1389" s="940" t="s">
        <v>4461</v>
      </c>
      <c r="B1389" s="940" t="s">
        <v>4462</v>
      </c>
      <c r="C1389" s="940" t="s">
        <v>4463</v>
      </c>
      <c r="D1389" s="941">
        <v>46137</v>
      </c>
      <c r="E1389" s="940" t="s">
        <v>4464</v>
      </c>
      <c r="F1389" s="945">
        <v>46482.197999999997</v>
      </c>
      <c r="G1389" s="940">
        <v>0.05</v>
      </c>
      <c r="H1389" s="942">
        <v>2324.1098999999999</v>
      </c>
      <c r="I1389" s="943"/>
      <c r="K1389" s="1112"/>
      <c r="L1389" s="1112"/>
    </row>
    <row r="1390" spans="1:12" s="944" customFormat="1" ht="42">
      <c r="A1390" s="940" t="s">
        <v>4461</v>
      </c>
      <c r="B1390" s="940" t="s">
        <v>4462</v>
      </c>
      <c r="C1390" s="940" t="s">
        <v>4465</v>
      </c>
      <c r="D1390" s="941">
        <v>46147</v>
      </c>
      <c r="E1390" s="940" t="s">
        <v>4466</v>
      </c>
      <c r="F1390" s="945">
        <v>46482.197999999997</v>
      </c>
      <c r="G1390" s="940">
        <v>0.3</v>
      </c>
      <c r="H1390" s="942">
        <v>13944.659399999999</v>
      </c>
      <c r="I1390" s="943"/>
      <c r="K1390" s="1112"/>
      <c r="L1390" s="1112"/>
    </row>
    <row r="1391" spans="1:12" s="944" customFormat="1" ht="63">
      <c r="A1391" s="940" t="s">
        <v>6316</v>
      </c>
      <c r="B1391" s="940" t="s">
        <v>6317</v>
      </c>
      <c r="C1391" s="940" t="s">
        <v>6318</v>
      </c>
      <c r="D1391" s="941">
        <v>46293</v>
      </c>
      <c r="E1391" s="940" t="s">
        <v>6319</v>
      </c>
      <c r="F1391" s="945">
        <v>43.9</v>
      </c>
      <c r="G1391" s="940">
        <v>217.16</v>
      </c>
      <c r="H1391" s="942">
        <v>9533.3239999999987</v>
      </c>
      <c r="I1391" s="943"/>
      <c r="K1391" s="1112"/>
      <c r="L1391" s="1112"/>
    </row>
    <row r="1392" spans="1:12" s="944" customFormat="1" ht="42">
      <c r="A1392" s="940" t="s">
        <v>4467</v>
      </c>
      <c r="B1392" s="940" t="s">
        <v>4468</v>
      </c>
      <c r="C1392" s="940" t="s">
        <v>4469</v>
      </c>
      <c r="D1392" s="941">
        <v>46065</v>
      </c>
      <c r="E1392" s="940" t="s">
        <v>4470</v>
      </c>
      <c r="F1392" s="945">
        <v>345.05399999999997</v>
      </c>
      <c r="G1392" s="940">
        <v>6.02</v>
      </c>
      <c r="H1392" s="942">
        <v>2077.2250799999997</v>
      </c>
      <c r="I1392" s="943"/>
      <c r="K1392" s="1112"/>
      <c r="L1392" s="1112"/>
    </row>
    <row r="1393" spans="1:12" s="944" customFormat="1" ht="42">
      <c r="A1393" s="940" t="s">
        <v>4467</v>
      </c>
      <c r="B1393" s="940" t="s">
        <v>4468</v>
      </c>
      <c r="C1393" s="940" t="s">
        <v>4471</v>
      </c>
      <c r="D1393" s="941">
        <v>46065</v>
      </c>
      <c r="E1393" s="940" t="s">
        <v>4472</v>
      </c>
      <c r="F1393" s="945">
        <v>345.05399999999997</v>
      </c>
      <c r="G1393" s="940">
        <v>16.649999999999999</v>
      </c>
      <c r="H1393" s="942">
        <v>5745.1490999999987</v>
      </c>
      <c r="I1393" s="943"/>
      <c r="K1393" s="1112"/>
      <c r="L1393" s="1112"/>
    </row>
    <row r="1394" spans="1:12" s="944" customFormat="1" ht="42">
      <c r="A1394" s="940" t="s">
        <v>4467</v>
      </c>
      <c r="B1394" s="940" t="s">
        <v>4468</v>
      </c>
      <c r="C1394" s="940" t="s">
        <v>4473</v>
      </c>
      <c r="D1394" s="941">
        <v>46065</v>
      </c>
      <c r="E1394" s="940" t="s">
        <v>4474</v>
      </c>
      <c r="F1394" s="945">
        <v>345.05399999999997</v>
      </c>
      <c r="G1394" s="940">
        <v>8</v>
      </c>
      <c r="H1394" s="942">
        <v>2760.4319999999998</v>
      </c>
      <c r="I1394" s="943"/>
      <c r="K1394" s="1112"/>
      <c r="L1394" s="1112"/>
    </row>
    <row r="1395" spans="1:12" s="944" customFormat="1" ht="42">
      <c r="A1395" s="940" t="s">
        <v>4467</v>
      </c>
      <c r="B1395" s="940" t="s">
        <v>4468</v>
      </c>
      <c r="C1395" s="940" t="s">
        <v>4475</v>
      </c>
      <c r="D1395" s="941">
        <v>46065</v>
      </c>
      <c r="E1395" s="940" t="s">
        <v>4476</v>
      </c>
      <c r="F1395" s="945">
        <v>345.05399999999997</v>
      </c>
      <c r="G1395" s="940">
        <v>15.65</v>
      </c>
      <c r="H1395" s="942">
        <v>5400.0950999999995</v>
      </c>
      <c r="I1395" s="943"/>
      <c r="K1395" s="1112"/>
      <c r="L1395" s="1112"/>
    </row>
    <row r="1396" spans="1:12" s="944" customFormat="1" ht="42">
      <c r="A1396" s="940" t="s">
        <v>4467</v>
      </c>
      <c r="B1396" s="940" t="s">
        <v>4468</v>
      </c>
      <c r="C1396" s="940" t="s">
        <v>4477</v>
      </c>
      <c r="D1396" s="941">
        <v>46065</v>
      </c>
      <c r="E1396" s="940" t="s">
        <v>4478</v>
      </c>
      <c r="F1396" s="945">
        <v>345.05399999999997</v>
      </c>
      <c r="G1396" s="940">
        <v>2.0099999999999998</v>
      </c>
      <c r="H1396" s="942">
        <v>693.55853999999988</v>
      </c>
      <c r="I1396" s="943"/>
      <c r="K1396" s="1112"/>
      <c r="L1396" s="1112"/>
    </row>
    <row r="1397" spans="1:12" s="944" customFormat="1" ht="42">
      <c r="A1397" s="940" t="s">
        <v>4467</v>
      </c>
      <c r="B1397" s="940" t="s">
        <v>4468</v>
      </c>
      <c r="C1397" s="940" t="s">
        <v>4479</v>
      </c>
      <c r="D1397" s="941">
        <v>46065</v>
      </c>
      <c r="E1397" s="940" t="s">
        <v>4480</v>
      </c>
      <c r="F1397" s="945">
        <v>345.05399999999997</v>
      </c>
      <c r="G1397" s="940">
        <v>5.55</v>
      </c>
      <c r="H1397" s="942">
        <v>1915.0496999999998</v>
      </c>
      <c r="I1397" s="943"/>
      <c r="K1397" s="1112"/>
      <c r="L1397" s="1112"/>
    </row>
    <row r="1398" spans="1:12" s="944" customFormat="1" ht="42">
      <c r="A1398" s="940" t="s">
        <v>4467</v>
      </c>
      <c r="B1398" s="940" t="s">
        <v>4468</v>
      </c>
      <c r="C1398" s="940" t="s">
        <v>4481</v>
      </c>
      <c r="D1398" s="941">
        <v>46065</v>
      </c>
      <c r="E1398" s="940" t="s">
        <v>4482</v>
      </c>
      <c r="F1398" s="945">
        <v>345.05399999999997</v>
      </c>
      <c r="G1398" s="940">
        <v>2.67</v>
      </c>
      <c r="H1398" s="942">
        <v>921.29417999999987</v>
      </c>
      <c r="I1398" s="943"/>
      <c r="K1398" s="1112"/>
      <c r="L1398" s="1112"/>
    </row>
    <row r="1399" spans="1:12" s="944" customFormat="1" ht="42">
      <c r="A1399" s="940" t="s">
        <v>4467</v>
      </c>
      <c r="B1399" s="940" t="s">
        <v>4468</v>
      </c>
      <c r="C1399" s="940" t="s">
        <v>4483</v>
      </c>
      <c r="D1399" s="941">
        <v>46065</v>
      </c>
      <c r="E1399" s="940" t="s">
        <v>4484</v>
      </c>
      <c r="F1399" s="945">
        <v>345.05399999999997</v>
      </c>
      <c r="G1399" s="940">
        <v>5.22</v>
      </c>
      <c r="H1399" s="942">
        <v>1801.1818799999999</v>
      </c>
      <c r="I1399" s="943"/>
      <c r="K1399" s="1112"/>
      <c r="L1399" s="1112"/>
    </row>
    <row r="1400" spans="1:12" s="944" customFormat="1" ht="42">
      <c r="A1400" s="940" t="s">
        <v>4467</v>
      </c>
      <c r="B1400" s="940" t="s">
        <v>4468</v>
      </c>
      <c r="C1400" s="940" t="s">
        <v>4485</v>
      </c>
      <c r="D1400" s="941">
        <v>46068</v>
      </c>
      <c r="E1400" s="940" t="s">
        <v>4486</v>
      </c>
      <c r="F1400" s="945">
        <v>345.05399999999997</v>
      </c>
      <c r="G1400" s="940">
        <v>24.1</v>
      </c>
      <c r="H1400" s="942">
        <v>8315.8014000000003</v>
      </c>
      <c r="I1400" s="943"/>
      <c r="K1400" s="1112"/>
      <c r="L1400" s="1112"/>
    </row>
    <row r="1401" spans="1:12" s="944" customFormat="1" ht="42">
      <c r="A1401" s="940" t="s">
        <v>4467</v>
      </c>
      <c r="B1401" s="940" t="s">
        <v>4468</v>
      </c>
      <c r="C1401" s="940" t="s">
        <v>4487</v>
      </c>
      <c r="D1401" s="941">
        <v>46068</v>
      </c>
      <c r="E1401" s="940" t="s">
        <v>4488</v>
      </c>
      <c r="F1401" s="945">
        <v>345.05399999999997</v>
      </c>
      <c r="G1401" s="940">
        <v>51.6</v>
      </c>
      <c r="H1401" s="942">
        <v>17804.786400000001</v>
      </c>
      <c r="I1401" s="943"/>
      <c r="K1401" s="1112"/>
      <c r="L1401" s="1112"/>
    </row>
    <row r="1402" spans="1:12" s="944" customFormat="1" ht="42">
      <c r="A1402" s="940" t="s">
        <v>4467</v>
      </c>
      <c r="B1402" s="940" t="s">
        <v>4468</v>
      </c>
      <c r="C1402" s="940" t="s">
        <v>4489</v>
      </c>
      <c r="D1402" s="941">
        <v>46069</v>
      </c>
      <c r="E1402" s="940" t="s">
        <v>4490</v>
      </c>
      <c r="F1402" s="945">
        <v>345.05399999999997</v>
      </c>
      <c r="G1402" s="940">
        <v>2.42</v>
      </c>
      <c r="H1402" s="942">
        <v>835.03067999999996</v>
      </c>
      <c r="I1402" s="943"/>
      <c r="K1402" s="1112"/>
      <c r="L1402" s="1112"/>
    </row>
    <row r="1403" spans="1:12" s="944" customFormat="1" ht="42">
      <c r="A1403" s="940" t="s">
        <v>4467</v>
      </c>
      <c r="B1403" s="940" t="s">
        <v>4468</v>
      </c>
      <c r="C1403" s="940" t="s">
        <v>4491</v>
      </c>
      <c r="D1403" s="941">
        <v>46069</v>
      </c>
      <c r="E1403" s="940" t="s">
        <v>4492</v>
      </c>
      <c r="F1403" s="945">
        <v>345.05399999999997</v>
      </c>
      <c r="G1403" s="940">
        <v>1.83</v>
      </c>
      <c r="H1403" s="942">
        <v>631.44881999999996</v>
      </c>
      <c r="I1403" s="943"/>
      <c r="K1403" s="1112"/>
      <c r="L1403" s="1112"/>
    </row>
    <row r="1404" spans="1:12" s="944" customFormat="1" ht="42">
      <c r="A1404" s="940" t="s">
        <v>4467</v>
      </c>
      <c r="B1404" s="940" t="s">
        <v>4468</v>
      </c>
      <c r="C1404" s="940" t="s">
        <v>4493</v>
      </c>
      <c r="D1404" s="941">
        <v>46069</v>
      </c>
      <c r="E1404" s="940" t="s">
        <v>4494</v>
      </c>
      <c r="F1404" s="945">
        <v>345.05399999999997</v>
      </c>
      <c r="G1404" s="940">
        <v>2.4700000000000002</v>
      </c>
      <c r="H1404" s="942">
        <v>852.28337999999997</v>
      </c>
      <c r="I1404" s="943"/>
      <c r="K1404" s="1112"/>
      <c r="L1404" s="1112"/>
    </row>
    <row r="1405" spans="1:12" s="944" customFormat="1" ht="42">
      <c r="A1405" s="940" t="s">
        <v>4467</v>
      </c>
      <c r="B1405" s="940" t="s">
        <v>4468</v>
      </c>
      <c r="C1405" s="940" t="s">
        <v>4495</v>
      </c>
      <c r="D1405" s="941">
        <v>46069</v>
      </c>
      <c r="E1405" s="940" t="s">
        <v>4496</v>
      </c>
      <c r="F1405" s="945">
        <v>345.05399999999997</v>
      </c>
      <c r="G1405" s="940">
        <v>1.79</v>
      </c>
      <c r="H1405" s="942">
        <v>617.64666</v>
      </c>
      <c r="I1405" s="943"/>
      <c r="K1405" s="1112"/>
      <c r="L1405" s="1112"/>
    </row>
    <row r="1406" spans="1:12" s="944" customFormat="1" ht="42">
      <c r="A1406" s="940" t="s">
        <v>4467</v>
      </c>
      <c r="B1406" s="940" t="s">
        <v>4468</v>
      </c>
      <c r="C1406" s="940" t="s">
        <v>4497</v>
      </c>
      <c r="D1406" s="941">
        <v>46069</v>
      </c>
      <c r="E1406" s="940" t="s">
        <v>4498</v>
      </c>
      <c r="F1406" s="945">
        <v>345.05399999999997</v>
      </c>
      <c r="G1406" s="940">
        <v>2.23</v>
      </c>
      <c r="H1406" s="942">
        <v>769.47041999999999</v>
      </c>
      <c r="I1406" s="943"/>
      <c r="K1406" s="1112"/>
      <c r="L1406" s="1112"/>
    </row>
    <row r="1407" spans="1:12" s="944" customFormat="1" ht="42">
      <c r="A1407" s="940" t="s">
        <v>4467</v>
      </c>
      <c r="B1407" s="940" t="s">
        <v>4468</v>
      </c>
      <c r="C1407" s="940" t="s">
        <v>4499</v>
      </c>
      <c r="D1407" s="941">
        <v>46069</v>
      </c>
      <c r="E1407" s="940" t="s">
        <v>4500</v>
      </c>
      <c r="F1407" s="945">
        <v>345.05399999999997</v>
      </c>
      <c r="G1407" s="940">
        <v>1.52</v>
      </c>
      <c r="H1407" s="942">
        <v>524.48208</v>
      </c>
      <c r="I1407" s="943"/>
      <c r="K1407" s="1112"/>
      <c r="L1407" s="1112"/>
    </row>
    <row r="1408" spans="1:12" s="944" customFormat="1" ht="42">
      <c r="A1408" s="940" t="s">
        <v>4467</v>
      </c>
      <c r="B1408" s="940" t="s">
        <v>4468</v>
      </c>
      <c r="C1408" s="940" t="s">
        <v>4501</v>
      </c>
      <c r="D1408" s="941">
        <v>46069</v>
      </c>
      <c r="E1408" s="940" t="s">
        <v>4502</v>
      </c>
      <c r="F1408" s="945">
        <v>345.05399999999997</v>
      </c>
      <c r="G1408" s="940">
        <v>1.94</v>
      </c>
      <c r="H1408" s="942">
        <v>669.4047599999999</v>
      </c>
      <c r="I1408" s="943"/>
      <c r="K1408" s="1112"/>
      <c r="L1408" s="1112"/>
    </row>
    <row r="1409" spans="1:12" s="944" customFormat="1" ht="42">
      <c r="A1409" s="940" t="s">
        <v>4467</v>
      </c>
      <c r="B1409" s="940" t="s">
        <v>4468</v>
      </c>
      <c r="C1409" s="940" t="s">
        <v>4503</v>
      </c>
      <c r="D1409" s="941">
        <v>46069</v>
      </c>
      <c r="E1409" s="940" t="s">
        <v>4504</v>
      </c>
      <c r="F1409" s="945">
        <v>345.05399999999997</v>
      </c>
      <c r="G1409" s="940">
        <v>1.88</v>
      </c>
      <c r="H1409" s="942">
        <v>648.70151999999996</v>
      </c>
      <c r="I1409" s="943"/>
      <c r="K1409" s="1112"/>
      <c r="L1409" s="1112"/>
    </row>
    <row r="1410" spans="1:12" s="944" customFormat="1" ht="42">
      <c r="A1410" s="940" t="s">
        <v>4467</v>
      </c>
      <c r="B1410" s="940" t="s">
        <v>4468</v>
      </c>
      <c r="C1410" s="940" t="s">
        <v>4505</v>
      </c>
      <c r="D1410" s="941">
        <v>46069</v>
      </c>
      <c r="E1410" s="940" t="s">
        <v>4506</v>
      </c>
      <c r="F1410" s="945">
        <v>345.05399999999997</v>
      </c>
      <c r="G1410" s="940">
        <v>0.81</v>
      </c>
      <c r="H1410" s="942">
        <v>279.49374</v>
      </c>
      <c r="I1410" s="943"/>
      <c r="K1410" s="1112"/>
      <c r="L1410" s="1112"/>
    </row>
    <row r="1411" spans="1:12" s="944" customFormat="1" ht="42">
      <c r="A1411" s="940" t="s">
        <v>4467</v>
      </c>
      <c r="B1411" s="940" t="s">
        <v>4468</v>
      </c>
      <c r="C1411" s="940" t="s">
        <v>4507</v>
      </c>
      <c r="D1411" s="941">
        <v>46069</v>
      </c>
      <c r="E1411" s="940" t="s">
        <v>4508</v>
      </c>
      <c r="F1411" s="945">
        <v>345.05399999999997</v>
      </c>
      <c r="G1411" s="940">
        <v>0.61</v>
      </c>
      <c r="H1411" s="942">
        <v>210.48293999999999</v>
      </c>
      <c r="I1411" s="943"/>
      <c r="K1411" s="1112"/>
      <c r="L1411" s="1112"/>
    </row>
    <row r="1412" spans="1:12" s="944" customFormat="1" ht="42">
      <c r="A1412" s="940" t="s">
        <v>4467</v>
      </c>
      <c r="B1412" s="940" t="s">
        <v>4468</v>
      </c>
      <c r="C1412" s="940" t="s">
        <v>4509</v>
      </c>
      <c r="D1412" s="941">
        <v>46069</v>
      </c>
      <c r="E1412" s="940" t="s">
        <v>4510</v>
      </c>
      <c r="F1412" s="945">
        <v>345.05399999999997</v>
      </c>
      <c r="G1412" s="940">
        <v>0.82</v>
      </c>
      <c r="H1412" s="942">
        <v>282.94427999999994</v>
      </c>
      <c r="I1412" s="943"/>
      <c r="K1412" s="1112"/>
      <c r="L1412" s="1112"/>
    </row>
    <row r="1413" spans="1:12" s="944" customFormat="1" ht="42">
      <c r="A1413" s="940" t="s">
        <v>4467</v>
      </c>
      <c r="B1413" s="940" t="s">
        <v>4468</v>
      </c>
      <c r="C1413" s="940" t="s">
        <v>4511</v>
      </c>
      <c r="D1413" s="941">
        <v>46069</v>
      </c>
      <c r="E1413" s="940" t="s">
        <v>4512</v>
      </c>
      <c r="F1413" s="945">
        <v>345.05399999999997</v>
      </c>
      <c r="G1413" s="940">
        <v>0.6</v>
      </c>
      <c r="H1413" s="942">
        <v>207.03239999999997</v>
      </c>
      <c r="I1413" s="943"/>
      <c r="K1413" s="1112"/>
      <c r="L1413" s="1112"/>
    </row>
    <row r="1414" spans="1:12" s="944" customFormat="1" ht="42">
      <c r="A1414" s="940" t="s">
        <v>4467</v>
      </c>
      <c r="B1414" s="940" t="s">
        <v>4468</v>
      </c>
      <c r="C1414" s="940" t="s">
        <v>4513</v>
      </c>
      <c r="D1414" s="941">
        <v>46069</v>
      </c>
      <c r="E1414" s="940" t="s">
        <v>4514</v>
      </c>
      <c r="F1414" s="945">
        <v>345.05399999999997</v>
      </c>
      <c r="G1414" s="940">
        <v>0.74</v>
      </c>
      <c r="H1414" s="942">
        <v>255.33995999999999</v>
      </c>
      <c r="I1414" s="943"/>
      <c r="K1414" s="1112"/>
      <c r="L1414" s="1112"/>
    </row>
    <row r="1415" spans="1:12" s="944" customFormat="1" ht="42">
      <c r="A1415" s="940" t="s">
        <v>4467</v>
      </c>
      <c r="B1415" s="940" t="s">
        <v>4468</v>
      </c>
      <c r="C1415" s="940" t="s">
        <v>4515</v>
      </c>
      <c r="D1415" s="941">
        <v>46069</v>
      </c>
      <c r="E1415" s="940" t="s">
        <v>4516</v>
      </c>
      <c r="F1415" s="945">
        <v>345.05399999999997</v>
      </c>
      <c r="G1415" s="940">
        <v>0.51</v>
      </c>
      <c r="H1415" s="942">
        <v>175.97753999999998</v>
      </c>
      <c r="I1415" s="943"/>
      <c r="K1415" s="1112"/>
      <c r="L1415" s="1112"/>
    </row>
    <row r="1416" spans="1:12" s="944" customFormat="1" ht="42">
      <c r="A1416" s="940" t="s">
        <v>4467</v>
      </c>
      <c r="B1416" s="940" t="s">
        <v>4468</v>
      </c>
      <c r="C1416" s="940" t="s">
        <v>4517</v>
      </c>
      <c r="D1416" s="941">
        <v>46069</v>
      </c>
      <c r="E1416" s="940" t="s">
        <v>4518</v>
      </c>
      <c r="F1416" s="945">
        <v>345.05399999999997</v>
      </c>
      <c r="G1416" s="940">
        <v>0.65</v>
      </c>
      <c r="H1416" s="942">
        <v>224.2851</v>
      </c>
      <c r="I1416" s="943"/>
      <c r="K1416" s="1112"/>
      <c r="L1416" s="1112"/>
    </row>
    <row r="1417" spans="1:12" s="944" customFormat="1" ht="42">
      <c r="A1417" s="940" t="s">
        <v>4467</v>
      </c>
      <c r="B1417" s="940" t="s">
        <v>4468</v>
      </c>
      <c r="C1417" s="940" t="s">
        <v>4519</v>
      </c>
      <c r="D1417" s="941">
        <v>46069</v>
      </c>
      <c r="E1417" s="940" t="s">
        <v>4520</v>
      </c>
      <c r="F1417" s="945">
        <v>345.05399999999997</v>
      </c>
      <c r="G1417" s="940">
        <v>0.63</v>
      </c>
      <c r="H1417" s="942">
        <v>217.38401999999999</v>
      </c>
      <c r="I1417" s="943"/>
      <c r="K1417" s="1112"/>
      <c r="L1417" s="1112"/>
    </row>
    <row r="1418" spans="1:12" s="944" customFormat="1" ht="42">
      <c r="A1418" s="940" t="s">
        <v>4467</v>
      </c>
      <c r="B1418" s="940" t="s">
        <v>4468</v>
      </c>
      <c r="C1418" s="940" t="s">
        <v>4521</v>
      </c>
      <c r="D1418" s="941">
        <v>46069</v>
      </c>
      <c r="E1418" s="940" t="s">
        <v>4522</v>
      </c>
      <c r="F1418" s="945">
        <v>345.05399999999997</v>
      </c>
      <c r="G1418" s="940">
        <v>32.020000000000003</v>
      </c>
      <c r="H1418" s="942">
        <v>11048.629080000001</v>
      </c>
      <c r="I1418" s="943"/>
      <c r="K1418" s="1112"/>
      <c r="L1418" s="1112"/>
    </row>
    <row r="1419" spans="1:12" s="944" customFormat="1" ht="63">
      <c r="A1419" s="940" t="s">
        <v>4467</v>
      </c>
      <c r="B1419" s="940" t="s">
        <v>4468</v>
      </c>
      <c r="C1419" s="940" t="s">
        <v>4523</v>
      </c>
      <c r="D1419" s="941">
        <v>46071</v>
      </c>
      <c r="E1419" s="940" t="s">
        <v>4524</v>
      </c>
      <c r="F1419" s="945">
        <v>345.05399999999997</v>
      </c>
      <c r="G1419" s="940">
        <v>58.8</v>
      </c>
      <c r="H1419" s="942">
        <v>20289.175199999998</v>
      </c>
      <c r="I1419" s="943"/>
      <c r="K1419" s="1112"/>
      <c r="L1419" s="1112"/>
    </row>
    <row r="1420" spans="1:12" s="944" customFormat="1" ht="42">
      <c r="A1420" s="940" t="s">
        <v>4467</v>
      </c>
      <c r="B1420" s="940" t="s">
        <v>4468</v>
      </c>
      <c r="C1420" s="940" t="s">
        <v>4525</v>
      </c>
      <c r="D1420" s="941">
        <v>46074</v>
      </c>
      <c r="E1420" s="940" t="s">
        <v>4526</v>
      </c>
      <c r="F1420" s="945">
        <v>345.05399999999997</v>
      </c>
      <c r="G1420" s="940">
        <v>9.67</v>
      </c>
      <c r="H1420" s="942">
        <v>3336.6721799999996</v>
      </c>
      <c r="I1420" s="943"/>
      <c r="K1420" s="1112"/>
      <c r="L1420" s="1112"/>
    </row>
    <row r="1421" spans="1:12" s="944" customFormat="1" ht="42">
      <c r="A1421" s="940" t="s">
        <v>4467</v>
      </c>
      <c r="B1421" s="940" t="s">
        <v>4468</v>
      </c>
      <c r="C1421" s="940" t="s">
        <v>4527</v>
      </c>
      <c r="D1421" s="941">
        <v>46074</v>
      </c>
      <c r="E1421" s="940" t="s">
        <v>4528</v>
      </c>
      <c r="F1421" s="945">
        <v>345.05399999999997</v>
      </c>
      <c r="G1421" s="940">
        <v>7.33</v>
      </c>
      <c r="H1421" s="942">
        <v>2529.2458199999996</v>
      </c>
      <c r="I1421" s="943"/>
      <c r="K1421" s="1112"/>
      <c r="L1421" s="1112"/>
    </row>
    <row r="1422" spans="1:12" s="944" customFormat="1" ht="42">
      <c r="A1422" s="940" t="s">
        <v>4467</v>
      </c>
      <c r="B1422" s="940" t="s">
        <v>4468</v>
      </c>
      <c r="C1422" s="940" t="s">
        <v>4529</v>
      </c>
      <c r="D1422" s="941">
        <v>46074</v>
      </c>
      <c r="E1422" s="940" t="s">
        <v>4530</v>
      </c>
      <c r="F1422" s="945">
        <v>345.05399999999997</v>
      </c>
      <c r="G1422" s="940">
        <v>9.8800000000000008</v>
      </c>
      <c r="H1422" s="942">
        <v>3409.1335199999999</v>
      </c>
      <c r="I1422" s="943"/>
      <c r="K1422" s="1112"/>
      <c r="L1422" s="1112"/>
    </row>
    <row r="1423" spans="1:12" s="944" customFormat="1" ht="42">
      <c r="A1423" s="940" t="s">
        <v>4467</v>
      </c>
      <c r="B1423" s="940" t="s">
        <v>4468</v>
      </c>
      <c r="C1423" s="940" t="s">
        <v>4531</v>
      </c>
      <c r="D1423" s="941">
        <v>46074</v>
      </c>
      <c r="E1423" s="940" t="s">
        <v>4532</v>
      </c>
      <c r="F1423" s="945">
        <v>345.05399999999997</v>
      </c>
      <c r="G1423" s="940">
        <v>8.92</v>
      </c>
      <c r="H1423" s="942">
        <v>3077.88168</v>
      </c>
      <c r="I1423" s="943"/>
      <c r="K1423" s="1112"/>
      <c r="L1423" s="1112"/>
    </row>
    <row r="1424" spans="1:12" s="944" customFormat="1" ht="42">
      <c r="A1424" s="940" t="s">
        <v>4467</v>
      </c>
      <c r="B1424" s="940" t="s">
        <v>4468</v>
      </c>
      <c r="C1424" s="940" t="s">
        <v>4533</v>
      </c>
      <c r="D1424" s="941">
        <v>46074</v>
      </c>
      <c r="E1424" s="940" t="s">
        <v>4534</v>
      </c>
      <c r="F1424" s="945">
        <v>345.05399999999997</v>
      </c>
      <c r="G1424" s="940">
        <v>6.08</v>
      </c>
      <c r="H1424" s="942">
        <v>2097.92832</v>
      </c>
      <c r="I1424" s="943"/>
      <c r="K1424" s="1112"/>
      <c r="L1424" s="1112"/>
    </row>
    <row r="1425" spans="1:12" s="944" customFormat="1" ht="42">
      <c r="A1425" s="940" t="s">
        <v>4467</v>
      </c>
      <c r="B1425" s="940" t="s">
        <v>4468</v>
      </c>
      <c r="C1425" s="940" t="s">
        <v>4535</v>
      </c>
      <c r="D1425" s="941">
        <v>46074</v>
      </c>
      <c r="E1425" s="940" t="s">
        <v>4536</v>
      </c>
      <c r="F1425" s="945">
        <v>345.05399999999997</v>
      </c>
      <c r="G1425" s="940">
        <v>7.75</v>
      </c>
      <c r="H1425" s="942">
        <v>2674.1684999999998</v>
      </c>
      <c r="I1425" s="943"/>
      <c r="K1425" s="1112"/>
      <c r="L1425" s="1112"/>
    </row>
    <row r="1426" spans="1:12" s="944" customFormat="1" ht="42">
      <c r="A1426" s="940" t="s">
        <v>4467</v>
      </c>
      <c r="B1426" s="940" t="s">
        <v>4468</v>
      </c>
      <c r="C1426" s="940" t="s">
        <v>4537</v>
      </c>
      <c r="D1426" s="941">
        <v>46074</v>
      </c>
      <c r="E1426" s="940" t="s">
        <v>4538</v>
      </c>
      <c r="F1426" s="945">
        <v>345.05399999999997</v>
      </c>
      <c r="G1426" s="940">
        <v>7.15</v>
      </c>
      <c r="H1426" s="942">
        <v>2467.1360999999997</v>
      </c>
      <c r="I1426" s="943"/>
      <c r="K1426" s="1112"/>
      <c r="L1426" s="1112"/>
    </row>
    <row r="1427" spans="1:12" s="944" customFormat="1" ht="42">
      <c r="A1427" s="940" t="s">
        <v>4467</v>
      </c>
      <c r="B1427" s="940" t="s">
        <v>4468</v>
      </c>
      <c r="C1427" s="940" t="s">
        <v>4539</v>
      </c>
      <c r="D1427" s="941">
        <v>46090</v>
      </c>
      <c r="E1427" s="940" t="s">
        <v>4540</v>
      </c>
      <c r="F1427" s="945">
        <v>345.05399999999997</v>
      </c>
      <c r="G1427" s="940">
        <v>2.0099999999999998</v>
      </c>
      <c r="H1427" s="942">
        <v>693.55853999999988</v>
      </c>
      <c r="I1427" s="943"/>
      <c r="K1427" s="1112"/>
      <c r="L1427" s="1112"/>
    </row>
    <row r="1428" spans="1:12" s="944" customFormat="1" ht="42">
      <c r="A1428" s="940" t="s">
        <v>4467</v>
      </c>
      <c r="B1428" s="940" t="s">
        <v>4468</v>
      </c>
      <c r="C1428" s="940" t="s">
        <v>4541</v>
      </c>
      <c r="D1428" s="941">
        <v>46090</v>
      </c>
      <c r="E1428" s="940" t="s">
        <v>4542</v>
      </c>
      <c r="F1428" s="945">
        <v>345.05399999999997</v>
      </c>
      <c r="G1428" s="940">
        <v>2.67</v>
      </c>
      <c r="H1428" s="942">
        <v>921.29417999999987</v>
      </c>
      <c r="I1428" s="943"/>
      <c r="K1428" s="1112"/>
      <c r="L1428" s="1112"/>
    </row>
    <row r="1429" spans="1:12" s="944" customFormat="1" ht="42">
      <c r="A1429" s="940" t="s">
        <v>4467</v>
      </c>
      <c r="B1429" s="940" t="s">
        <v>4468</v>
      </c>
      <c r="C1429" s="940" t="s">
        <v>4543</v>
      </c>
      <c r="D1429" s="941">
        <v>46090</v>
      </c>
      <c r="E1429" s="940" t="s">
        <v>4544</v>
      </c>
      <c r="F1429" s="945">
        <v>345.05399999999997</v>
      </c>
      <c r="G1429" s="940">
        <v>4.9000000000000004</v>
      </c>
      <c r="H1429" s="942">
        <v>1690.7646</v>
      </c>
      <c r="I1429" s="943"/>
      <c r="K1429" s="1112"/>
      <c r="L1429" s="1112"/>
    </row>
    <row r="1430" spans="1:12" s="944" customFormat="1" ht="42">
      <c r="A1430" s="940" t="s">
        <v>4467</v>
      </c>
      <c r="B1430" s="940" t="s">
        <v>4468</v>
      </c>
      <c r="C1430" s="940" t="s">
        <v>4545</v>
      </c>
      <c r="D1430" s="941">
        <v>46110</v>
      </c>
      <c r="E1430" s="940" t="s">
        <v>4546</v>
      </c>
      <c r="F1430" s="945">
        <v>345.05399999999997</v>
      </c>
      <c r="G1430" s="940">
        <v>2.52</v>
      </c>
      <c r="H1430" s="942">
        <v>869.53607999999997</v>
      </c>
      <c r="I1430" s="943"/>
      <c r="K1430" s="1112"/>
      <c r="L1430" s="1112"/>
    </row>
    <row r="1431" spans="1:12" s="944" customFormat="1" ht="42">
      <c r="A1431" s="940" t="s">
        <v>4467</v>
      </c>
      <c r="B1431" s="940" t="s">
        <v>4468</v>
      </c>
      <c r="C1431" s="940" t="s">
        <v>4547</v>
      </c>
      <c r="D1431" s="941">
        <v>46110</v>
      </c>
      <c r="E1431" s="940" t="s">
        <v>4548</v>
      </c>
      <c r="F1431" s="945">
        <v>345.05399999999997</v>
      </c>
      <c r="G1431" s="940">
        <v>2.77</v>
      </c>
      <c r="H1431" s="942">
        <v>955.79957999999988</v>
      </c>
      <c r="I1431" s="943"/>
      <c r="K1431" s="1112"/>
      <c r="L1431" s="1112"/>
    </row>
    <row r="1432" spans="1:12" s="944" customFormat="1" ht="42">
      <c r="A1432" s="940" t="s">
        <v>4467</v>
      </c>
      <c r="B1432" s="940" t="s">
        <v>4468</v>
      </c>
      <c r="C1432" s="940" t="s">
        <v>4549</v>
      </c>
      <c r="D1432" s="941">
        <v>46110</v>
      </c>
      <c r="E1432" s="940" t="s">
        <v>4550</v>
      </c>
      <c r="F1432" s="945">
        <v>345.05399999999997</v>
      </c>
      <c r="G1432" s="940">
        <v>2.11</v>
      </c>
      <c r="H1432" s="942">
        <v>728.06393999999989</v>
      </c>
      <c r="I1432" s="943"/>
      <c r="K1432" s="1112"/>
      <c r="L1432" s="1112"/>
    </row>
    <row r="1433" spans="1:12" s="944" customFormat="1" ht="42">
      <c r="A1433" s="940" t="s">
        <v>4467</v>
      </c>
      <c r="B1433" s="940" t="s">
        <v>4468</v>
      </c>
      <c r="C1433" s="940" t="s">
        <v>4551</v>
      </c>
      <c r="D1433" s="941">
        <v>46110</v>
      </c>
      <c r="E1433" s="940" t="s">
        <v>4552</v>
      </c>
      <c r="F1433" s="945">
        <v>345.05399999999997</v>
      </c>
      <c r="G1433" s="940">
        <v>8.0299999999999994</v>
      </c>
      <c r="H1433" s="942">
        <v>2770.7836199999997</v>
      </c>
      <c r="I1433" s="943"/>
      <c r="K1433" s="1112"/>
      <c r="L1433" s="1112"/>
    </row>
    <row r="1434" spans="1:12" s="944" customFormat="1" ht="42">
      <c r="A1434" s="940" t="s">
        <v>4467</v>
      </c>
      <c r="B1434" s="940" t="s">
        <v>4468</v>
      </c>
      <c r="C1434" s="940" t="s">
        <v>4553</v>
      </c>
      <c r="D1434" s="941">
        <v>46110</v>
      </c>
      <c r="E1434" s="940" t="s">
        <v>4554</v>
      </c>
      <c r="F1434" s="945">
        <v>345.05399999999997</v>
      </c>
      <c r="G1434" s="940">
        <v>2.33</v>
      </c>
      <c r="H1434" s="942">
        <v>803.97582</v>
      </c>
      <c r="I1434" s="943"/>
      <c r="K1434" s="1112"/>
      <c r="L1434" s="1112"/>
    </row>
    <row r="1435" spans="1:12" s="944" customFormat="1" ht="42">
      <c r="A1435" s="940" t="s">
        <v>4467</v>
      </c>
      <c r="B1435" s="940" t="s">
        <v>4468</v>
      </c>
      <c r="C1435" s="940" t="s">
        <v>4555</v>
      </c>
      <c r="D1435" s="941">
        <v>46110</v>
      </c>
      <c r="E1435" s="940" t="s">
        <v>4556</v>
      </c>
      <c r="F1435" s="945">
        <v>345.05399999999997</v>
      </c>
      <c r="G1435" s="940">
        <v>0.84</v>
      </c>
      <c r="H1435" s="942">
        <v>289.84535999999997</v>
      </c>
      <c r="I1435" s="943"/>
      <c r="K1435" s="1112"/>
      <c r="L1435" s="1112"/>
    </row>
    <row r="1436" spans="1:12" s="944" customFormat="1" ht="42">
      <c r="A1436" s="940" t="s">
        <v>4467</v>
      </c>
      <c r="B1436" s="940" t="s">
        <v>4468</v>
      </c>
      <c r="C1436" s="940" t="s">
        <v>4557</v>
      </c>
      <c r="D1436" s="941">
        <v>46110</v>
      </c>
      <c r="E1436" s="940" t="s">
        <v>4558</v>
      </c>
      <c r="F1436" s="945">
        <v>345.05399999999997</v>
      </c>
      <c r="G1436" s="940">
        <v>0.92</v>
      </c>
      <c r="H1436" s="942">
        <v>317.44968</v>
      </c>
      <c r="I1436" s="943"/>
      <c r="K1436" s="1112"/>
      <c r="L1436" s="1112"/>
    </row>
    <row r="1437" spans="1:12" s="944" customFormat="1" ht="42">
      <c r="A1437" s="940" t="s">
        <v>4467</v>
      </c>
      <c r="B1437" s="940" t="s">
        <v>4468</v>
      </c>
      <c r="C1437" s="940" t="s">
        <v>4559</v>
      </c>
      <c r="D1437" s="941">
        <v>46110</v>
      </c>
      <c r="E1437" s="940" t="s">
        <v>4560</v>
      </c>
      <c r="F1437" s="945">
        <v>345.05399999999997</v>
      </c>
      <c r="G1437" s="940">
        <v>0.7</v>
      </c>
      <c r="H1437" s="942">
        <v>241.53779999999998</v>
      </c>
      <c r="I1437" s="943"/>
      <c r="K1437" s="1112"/>
      <c r="L1437" s="1112"/>
    </row>
    <row r="1438" spans="1:12" s="944" customFormat="1" ht="42">
      <c r="A1438" s="940" t="s">
        <v>4467</v>
      </c>
      <c r="B1438" s="940" t="s">
        <v>4468</v>
      </c>
      <c r="C1438" s="940" t="s">
        <v>4561</v>
      </c>
      <c r="D1438" s="941">
        <v>46110</v>
      </c>
      <c r="E1438" s="940" t="s">
        <v>4562</v>
      </c>
      <c r="F1438" s="945">
        <v>345.05399999999997</v>
      </c>
      <c r="G1438" s="940">
        <v>2.68</v>
      </c>
      <c r="H1438" s="942">
        <v>924.74472000000003</v>
      </c>
      <c r="I1438" s="943"/>
      <c r="K1438" s="1112"/>
      <c r="L1438" s="1112"/>
    </row>
    <row r="1439" spans="1:12" s="944" customFormat="1" ht="42">
      <c r="A1439" s="940" t="s">
        <v>4467</v>
      </c>
      <c r="B1439" s="940" t="s">
        <v>4468</v>
      </c>
      <c r="C1439" s="940" t="s">
        <v>4563</v>
      </c>
      <c r="D1439" s="941">
        <v>46110</v>
      </c>
      <c r="E1439" s="940" t="s">
        <v>4564</v>
      </c>
      <c r="F1439" s="945">
        <v>345.05399999999997</v>
      </c>
      <c r="G1439" s="940">
        <v>0.78</v>
      </c>
      <c r="H1439" s="942">
        <v>269.14211999999998</v>
      </c>
      <c r="I1439" s="943"/>
      <c r="K1439" s="1112"/>
      <c r="L1439" s="1112"/>
    </row>
    <row r="1440" spans="1:12" s="944" customFormat="1" ht="42">
      <c r="A1440" s="940" t="s">
        <v>4467</v>
      </c>
      <c r="B1440" s="940" t="s">
        <v>4468</v>
      </c>
      <c r="C1440" s="940" t="s">
        <v>4565</v>
      </c>
      <c r="D1440" s="941">
        <v>46110</v>
      </c>
      <c r="E1440" s="940" t="s">
        <v>4566</v>
      </c>
      <c r="F1440" s="945">
        <v>345.05399999999997</v>
      </c>
      <c r="G1440" s="940">
        <v>6.71</v>
      </c>
      <c r="H1440" s="942">
        <v>2315.3123399999999</v>
      </c>
      <c r="I1440" s="943"/>
      <c r="K1440" s="1112"/>
      <c r="L1440" s="1112"/>
    </row>
    <row r="1441" spans="1:12" s="944" customFormat="1" ht="42">
      <c r="A1441" s="940" t="s">
        <v>4467</v>
      </c>
      <c r="B1441" s="940" t="s">
        <v>4468</v>
      </c>
      <c r="C1441" s="940" t="s">
        <v>4567</v>
      </c>
      <c r="D1441" s="941">
        <v>46110</v>
      </c>
      <c r="E1441" s="940" t="s">
        <v>4568</v>
      </c>
      <c r="F1441" s="945">
        <v>345.05399999999997</v>
      </c>
      <c r="G1441" s="940">
        <v>1.4</v>
      </c>
      <c r="H1441" s="942">
        <v>483.07559999999995</v>
      </c>
      <c r="I1441" s="943"/>
      <c r="K1441" s="1112"/>
      <c r="L1441" s="1112"/>
    </row>
    <row r="1442" spans="1:12" s="944" customFormat="1" ht="42">
      <c r="A1442" s="940" t="s">
        <v>4467</v>
      </c>
      <c r="B1442" s="940" t="s">
        <v>4468</v>
      </c>
      <c r="C1442" s="940" t="s">
        <v>4569</v>
      </c>
      <c r="D1442" s="941">
        <v>46110</v>
      </c>
      <c r="E1442" s="940" t="s">
        <v>4570</v>
      </c>
      <c r="F1442" s="945">
        <v>345.05399999999997</v>
      </c>
      <c r="G1442" s="940">
        <v>2.2400000000000002</v>
      </c>
      <c r="H1442" s="942">
        <v>772.92096000000004</v>
      </c>
      <c r="I1442" s="943"/>
      <c r="K1442" s="1112"/>
      <c r="L1442" s="1112"/>
    </row>
    <row r="1443" spans="1:12" s="944" customFormat="1" ht="42">
      <c r="A1443" s="940" t="s">
        <v>4467</v>
      </c>
      <c r="B1443" s="940" t="s">
        <v>4468</v>
      </c>
      <c r="C1443" s="940" t="s">
        <v>4571</v>
      </c>
      <c r="D1443" s="941">
        <v>46110</v>
      </c>
      <c r="E1443" s="940" t="s">
        <v>4572</v>
      </c>
      <c r="F1443" s="945">
        <v>345.05399999999997</v>
      </c>
      <c r="G1443" s="940">
        <v>0.47</v>
      </c>
      <c r="H1443" s="942">
        <v>162.17537999999999</v>
      </c>
      <c r="I1443" s="943"/>
      <c r="K1443" s="1112"/>
      <c r="L1443" s="1112"/>
    </row>
    <row r="1444" spans="1:12" s="944" customFormat="1" ht="42">
      <c r="A1444" s="940" t="s">
        <v>4467</v>
      </c>
      <c r="B1444" s="940" t="s">
        <v>4468</v>
      </c>
      <c r="C1444" s="940" t="s">
        <v>4573</v>
      </c>
      <c r="D1444" s="941">
        <v>46112</v>
      </c>
      <c r="E1444" s="940" t="s">
        <v>4574</v>
      </c>
      <c r="F1444" s="945">
        <v>345.05399999999997</v>
      </c>
      <c r="G1444" s="940">
        <v>10.07</v>
      </c>
      <c r="H1444" s="942">
        <v>3474.6937799999996</v>
      </c>
      <c r="I1444" s="943"/>
      <c r="K1444" s="1112"/>
      <c r="L1444" s="1112"/>
    </row>
    <row r="1445" spans="1:12" s="944" customFormat="1" ht="42">
      <c r="A1445" s="940" t="s">
        <v>4467</v>
      </c>
      <c r="B1445" s="940" t="s">
        <v>4468</v>
      </c>
      <c r="C1445" s="940" t="s">
        <v>4575</v>
      </c>
      <c r="D1445" s="941">
        <v>46112</v>
      </c>
      <c r="E1445" s="940" t="s">
        <v>4576</v>
      </c>
      <c r="F1445" s="945">
        <v>345.05399999999997</v>
      </c>
      <c r="G1445" s="940">
        <v>11.08</v>
      </c>
      <c r="H1445" s="942">
        <v>3823.1983199999995</v>
      </c>
      <c r="I1445" s="943"/>
      <c r="K1445" s="1112"/>
      <c r="L1445" s="1112"/>
    </row>
    <row r="1446" spans="1:12" s="944" customFormat="1" ht="42">
      <c r="A1446" s="940" t="s">
        <v>4467</v>
      </c>
      <c r="B1446" s="940" t="s">
        <v>4468</v>
      </c>
      <c r="C1446" s="940" t="s">
        <v>4577</v>
      </c>
      <c r="D1446" s="941">
        <v>46112</v>
      </c>
      <c r="E1446" s="940" t="s">
        <v>4578</v>
      </c>
      <c r="F1446" s="945">
        <v>345.05399999999997</v>
      </c>
      <c r="G1446" s="940">
        <v>8.44</v>
      </c>
      <c r="H1446" s="942">
        <v>2912.2557599999996</v>
      </c>
      <c r="I1446" s="943"/>
      <c r="K1446" s="1112"/>
      <c r="L1446" s="1112"/>
    </row>
    <row r="1447" spans="1:12" s="944" customFormat="1" ht="42">
      <c r="A1447" s="940" t="s">
        <v>4467</v>
      </c>
      <c r="B1447" s="940" t="s">
        <v>4468</v>
      </c>
      <c r="C1447" s="940" t="s">
        <v>4579</v>
      </c>
      <c r="D1447" s="941">
        <v>46112</v>
      </c>
      <c r="E1447" s="940" t="s">
        <v>4580</v>
      </c>
      <c r="F1447" s="945">
        <v>345.05399999999997</v>
      </c>
      <c r="G1447" s="940">
        <v>32.119999999999997</v>
      </c>
      <c r="H1447" s="942">
        <v>11083.134479999999</v>
      </c>
      <c r="I1447" s="943"/>
      <c r="K1447" s="1112"/>
      <c r="L1447" s="1112"/>
    </row>
    <row r="1448" spans="1:12" s="944" customFormat="1" ht="42">
      <c r="A1448" s="940" t="s">
        <v>4467</v>
      </c>
      <c r="B1448" s="940" t="s">
        <v>4468</v>
      </c>
      <c r="C1448" s="940" t="s">
        <v>4581</v>
      </c>
      <c r="D1448" s="941">
        <v>46112</v>
      </c>
      <c r="E1448" s="940" t="s">
        <v>4582</v>
      </c>
      <c r="F1448" s="945">
        <v>345.05399999999997</v>
      </c>
      <c r="G1448" s="940">
        <v>9.3000000000000007</v>
      </c>
      <c r="H1448" s="942">
        <v>3209.0021999999999</v>
      </c>
      <c r="I1448" s="943"/>
      <c r="K1448" s="1112"/>
      <c r="L1448" s="1112"/>
    </row>
    <row r="1449" spans="1:12" s="944" customFormat="1" ht="42">
      <c r="A1449" s="940" t="s">
        <v>4467</v>
      </c>
      <c r="B1449" s="940" t="s">
        <v>4468</v>
      </c>
      <c r="C1449" s="940" t="s">
        <v>4583</v>
      </c>
      <c r="D1449" s="941">
        <v>46113</v>
      </c>
      <c r="E1449" s="940" t="s">
        <v>4584</v>
      </c>
      <c r="F1449" s="945">
        <v>345.05399999999997</v>
      </c>
      <c r="G1449" s="940">
        <v>26.86</v>
      </c>
      <c r="H1449" s="942">
        <v>9268.1504399999994</v>
      </c>
      <c r="I1449" s="943"/>
      <c r="K1449" s="1112"/>
      <c r="L1449" s="1112"/>
    </row>
    <row r="1450" spans="1:12" s="944" customFormat="1" ht="42">
      <c r="A1450" s="940" t="s">
        <v>4467</v>
      </c>
      <c r="B1450" s="940" t="s">
        <v>4468</v>
      </c>
      <c r="C1450" s="940" t="s">
        <v>4585</v>
      </c>
      <c r="D1450" s="941">
        <v>46113</v>
      </c>
      <c r="E1450" s="940" t="s">
        <v>4586</v>
      </c>
      <c r="F1450" s="945">
        <v>345.05399999999997</v>
      </c>
      <c r="G1450" s="940">
        <v>5.58</v>
      </c>
      <c r="H1450" s="942">
        <v>1925.4013199999999</v>
      </c>
      <c r="I1450" s="943"/>
      <c r="K1450" s="1112"/>
      <c r="L1450" s="1112"/>
    </row>
    <row r="1451" spans="1:12" s="944" customFormat="1" ht="42">
      <c r="A1451" s="940" t="s">
        <v>4467</v>
      </c>
      <c r="B1451" s="940" t="s">
        <v>4468</v>
      </c>
      <c r="C1451" s="940" t="s">
        <v>4587</v>
      </c>
      <c r="D1451" s="941">
        <v>46140</v>
      </c>
      <c r="E1451" s="940" t="s">
        <v>4588</v>
      </c>
      <c r="F1451" s="945">
        <v>345.05399999999997</v>
      </c>
      <c r="G1451" s="940">
        <v>10.65</v>
      </c>
      <c r="H1451" s="942">
        <v>3674.8251</v>
      </c>
      <c r="I1451" s="943"/>
      <c r="K1451" s="1112"/>
      <c r="L1451" s="1112"/>
    </row>
    <row r="1452" spans="1:12" s="944" customFormat="1" ht="42">
      <c r="A1452" s="940" t="s">
        <v>4467</v>
      </c>
      <c r="B1452" s="940" t="s">
        <v>4468</v>
      </c>
      <c r="C1452" s="940" t="s">
        <v>4589</v>
      </c>
      <c r="D1452" s="941">
        <v>46140</v>
      </c>
      <c r="E1452" s="940" t="s">
        <v>4590</v>
      </c>
      <c r="F1452" s="945">
        <v>345.05399999999997</v>
      </c>
      <c r="G1452" s="940">
        <v>3.55</v>
      </c>
      <c r="H1452" s="942">
        <v>1224.9416999999999</v>
      </c>
      <c r="I1452" s="943"/>
      <c r="K1452" s="1112"/>
      <c r="L1452" s="1112"/>
    </row>
    <row r="1453" spans="1:12" s="944" customFormat="1" ht="42">
      <c r="A1453" s="940" t="s">
        <v>4467</v>
      </c>
      <c r="B1453" s="940" t="s">
        <v>4468</v>
      </c>
      <c r="C1453" s="940" t="s">
        <v>4591</v>
      </c>
      <c r="D1453" s="941">
        <v>46141</v>
      </c>
      <c r="E1453" s="940" t="s">
        <v>4592</v>
      </c>
      <c r="F1453" s="945">
        <v>345.05399999999997</v>
      </c>
      <c r="G1453" s="940">
        <v>8.9</v>
      </c>
      <c r="H1453" s="942">
        <v>3070.9805999999999</v>
      </c>
      <c r="I1453" s="943"/>
      <c r="K1453" s="1112"/>
      <c r="L1453" s="1112"/>
    </row>
    <row r="1454" spans="1:12" s="944" customFormat="1" ht="42">
      <c r="A1454" s="940" t="s">
        <v>4467</v>
      </c>
      <c r="B1454" s="940" t="s">
        <v>4468</v>
      </c>
      <c r="C1454" s="940" t="s">
        <v>4593</v>
      </c>
      <c r="D1454" s="941">
        <v>46141</v>
      </c>
      <c r="E1454" s="940" t="s">
        <v>4594</v>
      </c>
      <c r="F1454" s="945">
        <v>345.05399999999997</v>
      </c>
      <c r="G1454" s="940">
        <v>2.97</v>
      </c>
      <c r="H1454" s="942">
        <v>1024.8103799999999</v>
      </c>
      <c r="I1454" s="943"/>
      <c r="K1454" s="1112"/>
      <c r="L1454" s="1112"/>
    </row>
    <row r="1455" spans="1:12" s="944" customFormat="1" ht="42">
      <c r="A1455" s="940" t="s">
        <v>4467</v>
      </c>
      <c r="B1455" s="940" t="s">
        <v>4468</v>
      </c>
      <c r="C1455" s="940" t="s">
        <v>4595</v>
      </c>
      <c r="D1455" s="941">
        <v>46145</v>
      </c>
      <c r="E1455" s="940" t="s">
        <v>4596</v>
      </c>
      <c r="F1455" s="945">
        <v>345.05399999999997</v>
      </c>
      <c r="G1455" s="940">
        <v>42.62</v>
      </c>
      <c r="H1455" s="942">
        <v>14706.201479999998</v>
      </c>
      <c r="I1455" s="943"/>
      <c r="K1455" s="1112"/>
      <c r="L1455" s="1112"/>
    </row>
    <row r="1456" spans="1:12" s="944" customFormat="1" ht="42">
      <c r="A1456" s="940" t="s">
        <v>4467</v>
      </c>
      <c r="B1456" s="940" t="s">
        <v>4468</v>
      </c>
      <c r="C1456" s="940" t="s">
        <v>4597</v>
      </c>
      <c r="D1456" s="941">
        <v>46145</v>
      </c>
      <c r="E1456" s="940" t="s">
        <v>4598</v>
      </c>
      <c r="F1456" s="945">
        <v>345.05399999999997</v>
      </c>
      <c r="G1456" s="940">
        <v>35.6</v>
      </c>
      <c r="H1456" s="942">
        <v>12283.922399999999</v>
      </c>
      <c r="I1456" s="943"/>
      <c r="K1456" s="1112"/>
      <c r="L1456" s="1112"/>
    </row>
    <row r="1457" spans="1:12" s="944" customFormat="1" ht="42">
      <c r="A1457" s="940" t="s">
        <v>4467</v>
      </c>
      <c r="B1457" s="940" t="s">
        <v>4468</v>
      </c>
      <c r="C1457" s="940" t="s">
        <v>4599</v>
      </c>
      <c r="D1457" s="941">
        <v>46019</v>
      </c>
      <c r="E1457" s="940" t="s">
        <v>4600</v>
      </c>
      <c r="F1457" s="945">
        <v>345.05399999999997</v>
      </c>
      <c r="G1457" s="940">
        <v>7.08</v>
      </c>
      <c r="H1457" s="942">
        <v>2442.9823199999996</v>
      </c>
      <c r="I1457" s="943"/>
      <c r="K1457" s="1112"/>
      <c r="L1457" s="1112"/>
    </row>
    <row r="1458" spans="1:12" s="944" customFormat="1" ht="42">
      <c r="A1458" s="940" t="s">
        <v>4467</v>
      </c>
      <c r="B1458" s="940" t="s">
        <v>4468</v>
      </c>
      <c r="C1458" s="940" t="s">
        <v>4601</v>
      </c>
      <c r="D1458" s="941">
        <v>46022</v>
      </c>
      <c r="E1458" s="940" t="s">
        <v>4602</v>
      </c>
      <c r="F1458" s="945">
        <v>345.05399999999997</v>
      </c>
      <c r="G1458" s="940">
        <v>2.36</v>
      </c>
      <c r="H1458" s="942">
        <v>814.32743999999991</v>
      </c>
      <c r="I1458" s="943"/>
      <c r="K1458" s="1112"/>
      <c r="L1458" s="1112"/>
    </row>
    <row r="1459" spans="1:12" s="944" customFormat="1" ht="42">
      <c r="A1459" s="940" t="s">
        <v>4467</v>
      </c>
      <c r="B1459" s="940" t="s">
        <v>4468</v>
      </c>
      <c r="C1459" s="940" t="s">
        <v>4603</v>
      </c>
      <c r="D1459" s="941">
        <v>46019</v>
      </c>
      <c r="E1459" s="940" t="s">
        <v>4604</v>
      </c>
      <c r="F1459" s="945">
        <v>345.05399999999997</v>
      </c>
      <c r="G1459" s="940">
        <v>28.33</v>
      </c>
      <c r="H1459" s="942">
        <v>9775.3798199999983</v>
      </c>
      <c r="I1459" s="943"/>
      <c r="K1459" s="1112"/>
      <c r="L1459" s="1112"/>
    </row>
    <row r="1460" spans="1:12" s="944" customFormat="1" ht="42">
      <c r="A1460" s="940" t="s">
        <v>4467</v>
      </c>
      <c r="B1460" s="940" t="s">
        <v>4468</v>
      </c>
      <c r="C1460" s="940" t="s">
        <v>4605</v>
      </c>
      <c r="D1460" s="941">
        <v>46040</v>
      </c>
      <c r="E1460" s="940" t="s">
        <v>4606</v>
      </c>
      <c r="F1460" s="945">
        <v>345.05399999999997</v>
      </c>
      <c r="G1460" s="940">
        <v>2.39</v>
      </c>
      <c r="H1460" s="942">
        <v>824.67905999999994</v>
      </c>
      <c r="I1460" s="943"/>
      <c r="K1460" s="1112"/>
      <c r="L1460" s="1112"/>
    </row>
    <row r="1461" spans="1:12" s="944" customFormat="1" ht="42">
      <c r="A1461" s="940" t="s">
        <v>4467</v>
      </c>
      <c r="B1461" s="940" t="s">
        <v>4468</v>
      </c>
      <c r="C1461" s="940" t="s">
        <v>4607</v>
      </c>
      <c r="D1461" s="941">
        <v>46062</v>
      </c>
      <c r="E1461" s="940" t="s">
        <v>4608</v>
      </c>
      <c r="F1461" s="945">
        <v>345.05399999999997</v>
      </c>
      <c r="G1461" s="940">
        <v>7.29</v>
      </c>
      <c r="H1461" s="942">
        <v>2515.4436599999999</v>
      </c>
      <c r="I1461" s="943"/>
      <c r="K1461" s="1112"/>
      <c r="L1461" s="1112"/>
    </row>
    <row r="1462" spans="1:12" s="944" customFormat="1" ht="42">
      <c r="A1462" s="940" t="s">
        <v>4467</v>
      </c>
      <c r="B1462" s="940" t="s">
        <v>4468</v>
      </c>
      <c r="C1462" s="940" t="s">
        <v>4609</v>
      </c>
      <c r="D1462" s="941">
        <v>46062</v>
      </c>
      <c r="E1462" s="940" t="s">
        <v>4610</v>
      </c>
      <c r="F1462" s="945">
        <v>345.05399999999997</v>
      </c>
      <c r="G1462" s="940">
        <v>2.4300000000000002</v>
      </c>
      <c r="H1462" s="942">
        <v>838.48122000000001</v>
      </c>
      <c r="I1462" s="943"/>
      <c r="K1462" s="1112"/>
      <c r="L1462" s="1112"/>
    </row>
    <row r="1463" spans="1:12" s="944" customFormat="1" ht="42">
      <c r="A1463" s="940" t="s">
        <v>4467</v>
      </c>
      <c r="B1463" s="940" t="s">
        <v>4468</v>
      </c>
      <c r="C1463" s="940" t="s">
        <v>4611</v>
      </c>
      <c r="D1463" s="941">
        <v>46065</v>
      </c>
      <c r="E1463" s="940" t="s">
        <v>4612</v>
      </c>
      <c r="F1463" s="945">
        <v>345.05399999999997</v>
      </c>
      <c r="G1463" s="940">
        <v>29.15</v>
      </c>
      <c r="H1463" s="942">
        <v>10058.324099999998</v>
      </c>
      <c r="I1463" s="943"/>
      <c r="K1463" s="1112"/>
      <c r="L1463" s="1112"/>
    </row>
    <row r="1464" spans="1:12" s="944" customFormat="1" ht="42">
      <c r="A1464" s="940" t="s">
        <v>4467</v>
      </c>
      <c r="B1464" s="940" t="s">
        <v>4468</v>
      </c>
      <c r="C1464" s="940" t="s">
        <v>4613</v>
      </c>
      <c r="D1464" s="941">
        <v>46065</v>
      </c>
      <c r="E1464" s="940" t="s">
        <v>4614</v>
      </c>
      <c r="F1464" s="945">
        <v>345.05399999999997</v>
      </c>
      <c r="G1464" s="940">
        <v>2.4300000000000002</v>
      </c>
      <c r="H1464" s="942">
        <v>838.48122000000001</v>
      </c>
      <c r="I1464" s="943"/>
      <c r="K1464" s="1112"/>
      <c r="L1464" s="1112"/>
    </row>
    <row r="1465" spans="1:12" s="944" customFormat="1" ht="42">
      <c r="A1465" s="940" t="s">
        <v>4467</v>
      </c>
      <c r="B1465" s="940" t="s">
        <v>4468</v>
      </c>
      <c r="C1465" s="940" t="s">
        <v>4615</v>
      </c>
      <c r="D1465" s="941">
        <v>46068</v>
      </c>
      <c r="E1465" s="940" t="s">
        <v>4616</v>
      </c>
      <c r="F1465" s="945">
        <v>345.05399999999997</v>
      </c>
      <c r="G1465" s="940">
        <v>7.2</v>
      </c>
      <c r="H1465" s="942">
        <v>2484.3887999999997</v>
      </c>
      <c r="I1465" s="943"/>
      <c r="K1465" s="1112"/>
      <c r="L1465" s="1112"/>
    </row>
    <row r="1466" spans="1:12" s="944" customFormat="1" ht="42">
      <c r="A1466" s="940" t="s">
        <v>4467</v>
      </c>
      <c r="B1466" s="940" t="s">
        <v>4468</v>
      </c>
      <c r="C1466" s="940" t="s">
        <v>4617</v>
      </c>
      <c r="D1466" s="941">
        <v>46068</v>
      </c>
      <c r="E1466" s="940" t="s">
        <v>4618</v>
      </c>
      <c r="F1466" s="945">
        <v>345.05399999999997</v>
      </c>
      <c r="G1466" s="940">
        <v>2.4</v>
      </c>
      <c r="H1466" s="942">
        <v>828.12959999999987</v>
      </c>
      <c r="I1466" s="943"/>
      <c r="K1466" s="1112"/>
      <c r="L1466" s="1112"/>
    </row>
    <row r="1467" spans="1:12" s="944" customFormat="1" ht="42">
      <c r="A1467" s="940" t="s">
        <v>4467</v>
      </c>
      <c r="B1467" s="940" t="s">
        <v>4468</v>
      </c>
      <c r="C1467" s="940" t="s">
        <v>4619</v>
      </c>
      <c r="D1467" s="941">
        <v>46135</v>
      </c>
      <c r="E1467" s="940" t="s">
        <v>4620</v>
      </c>
      <c r="F1467" s="945">
        <v>345.05399999999997</v>
      </c>
      <c r="G1467" s="940">
        <v>28.81</v>
      </c>
      <c r="H1467" s="942">
        <v>9941.0057399999987</v>
      </c>
      <c r="I1467" s="943"/>
      <c r="K1467" s="1112"/>
      <c r="L1467" s="1112"/>
    </row>
    <row r="1468" spans="1:12" s="944" customFormat="1" ht="42">
      <c r="A1468" s="940" t="s">
        <v>4467</v>
      </c>
      <c r="B1468" s="940" t="s">
        <v>4468</v>
      </c>
      <c r="C1468" s="940" t="s">
        <v>4621</v>
      </c>
      <c r="D1468" s="941">
        <v>46160</v>
      </c>
      <c r="E1468" s="940" t="s">
        <v>4622</v>
      </c>
      <c r="F1468" s="945">
        <v>345.05399999999997</v>
      </c>
      <c r="G1468" s="940">
        <v>11.47</v>
      </c>
      <c r="H1468" s="942">
        <v>3957.7693799999997</v>
      </c>
      <c r="I1468" s="943"/>
      <c r="K1468" s="1112"/>
      <c r="L1468" s="1112"/>
    </row>
    <row r="1469" spans="1:12" s="944" customFormat="1" ht="42">
      <c r="A1469" s="940" t="s">
        <v>4467</v>
      </c>
      <c r="B1469" s="940" t="s">
        <v>4468</v>
      </c>
      <c r="C1469" s="940" t="s">
        <v>4623</v>
      </c>
      <c r="D1469" s="941">
        <v>46259</v>
      </c>
      <c r="E1469" s="940" t="s">
        <v>4624</v>
      </c>
      <c r="F1469" s="945">
        <v>345.05399999999997</v>
      </c>
      <c r="G1469" s="940">
        <v>3.82</v>
      </c>
      <c r="H1469" s="942">
        <v>1318.1062799999997</v>
      </c>
      <c r="I1469" s="943"/>
      <c r="K1469" s="1112"/>
      <c r="L1469" s="1112"/>
    </row>
    <row r="1470" spans="1:12" s="944" customFormat="1" ht="42">
      <c r="A1470" s="940" t="s">
        <v>4467</v>
      </c>
      <c r="B1470" s="940" t="s">
        <v>4468</v>
      </c>
      <c r="C1470" s="940" t="s">
        <v>4625</v>
      </c>
      <c r="D1470" s="941">
        <v>46160</v>
      </c>
      <c r="E1470" s="940" t="s">
        <v>4626</v>
      </c>
      <c r="F1470" s="945">
        <v>345.05399999999997</v>
      </c>
      <c r="G1470" s="940">
        <v>9.4499999999999993</v>
      </c>
      <c r="H1470" s="942">
        <v>3260.7602999999995</v>
      </c>
      <c r="I1470" s="943"/>
      <c r="K1470" s="1112"/>
      <c r="L1470" s="1112"/>
    </row>
    <row r="1471" spans="1:12" s="944" customFormat="1" ht="42">
      <c r="A1471" s="940" t="s">
        <v>4467</v>
      </c>
      <c r="B1471" s="940" t="s">
        <v>4468</v>
      </c>
      <c r="C1471" s="940" t="s">
        <v>4627</v>
      </c>
      <c r="D1471" s="941">
        <v>46160</v>
      </c>
      <c r="E1471" s="940" t="s">
        <v>4628</v>
      </c>
      <c r="F1471" s="945">
        <v>345.05399999999997</v>
      </c>
      <c r="G1471" s="940">
        <v>3.15</v>
      </c>
      <c r="H1471" s="942">
        <v>1086.9200999999998</v>
      </c>
      <c r="I1471" s="943"/>
      <c r="K1471" s="1112"/>
      <c r="L1471" s="1112"/>
    </row>
    <row r="1472" spans="1:12" s="944" customFormat="1" ht="42">
      <c r="A1472" s="940" t="s">
        <v>4467</v>
      </c>
      <c r="B1472" s="940" t="s">
        <v>4468</v>
      </c>
      <c r="C1472" s="940" t="s">
        <v>4629</v>
      </c>
      <c r="D1472" s="941">
        <v>46160</v>
      </c>
      <c r="E1472" s="940" t="s">
        <v>4630</v>
      </c>
      <c r="F1472" s="945">
        <v>345.05399999999997</v>
      </c>
      <c r="G1472" s="940">
        <v>1.66</v>
      </c>
      <c r="H1472" s="942">
        <v>572.78963999999996</v>
      </c>
      <c r="I1472" s="943"/>
      <c r="K1472" s="1112"/>
      <c r="L1472" s="1112"/>
    </row>
    <row r="1473" spans="1:12" s="944" customFormat="1" ht="42">
      <c r="A1473" s="940" t="s">
        <v>4467</v>
      </c>
      <c r="B1473" s="940" t="s">
        <v>4468</v>
      </c>
      <c r="C1473" s="940" t="s">
        <v>4631</v>
      </c>
      <c r="D1473" s="941">
        <v>46160</v>
      </c>
      <c r="E1473" s="940" t="s">
        <v>4632</v>
      </c>
      <c r="F1473" s="945">
        <v>345.05399999999997</v>
      </c>
      <c r="G1473" s="940">
        <v>0.55000000000000004</v>
      </c>
      <c r="H1473" s="942">
        <v>189.77969999999999</v>
      </c>
      <c r="I1473" s="943"/>
      <c r="K1473" s="1112"/>
      <c r="L1473" s="1112"/>
    </row>
    <row r="1474" spans="1:12" s="944" customFormat="1" ht="42">
      <c r="A1474" s="940" t="s">
        <v>4467</v>
      </c>
      <c r="B1474" s="940" t="s">
        <v>4468</v>
      </c>
      <c r="C1474" s="940" t="s">
        <v>4633</v>
      </c>
      <c r="D1474" s="941">
        <v>46160</v>
      </c>
      <c r="E1474" s="940" t="s">
        <v>4634</v>
      </c>
      <c r="F1474" s="945">
        <v>345.05399999999997</v>
      </c>
      <c r="G1474" s="940">
        <v>10.71</v>
      </c>
      <c r="H1474" s="942">
        <v>3695.5283399999998</v>
      </c>
      <c r="I1474" s="943"/>
      <c r="K1474" s="1112"/>
      <c r="L1474" s="1112"/>
    </row>
    <row r="1475" spans="1:12" s="944" customFormat="1" ht="42">
      <c r="A1475" s="940" t="s">
        <v>4467</v>
      </c>
      <c r="B1475" s="940" t="s">
        <v>4468</v>
      </c>
      <c r="C1475" s="940" t="s">
        <v>4635</v>
      </c>
      <c r="D1475" s="941">
        <v>46160</v>
      </c>
      <c r="E1475" s="940" t="s">
        <v>4636</v>
      </c>
      <c r="F1475" s="945">
        <v>345.05399999999997</v>
      </c>
      <c r="G1475" s="940">
        <v>3.57</v>
      </c>
      <c r="H1475" s="942">
        <v>1231.8427799999999</v>
      </c>
      <c r="I1475" s="943"/>
      <c r="K1475" s="1112"/>
      <c r="L1475" s="1112"/>
    </row>
    <row r="1476" spans="1:12" s="944" customFormat="1" ht="42">
      <c r="A1476" s="940" t="s">
        <v>4467</v>
      </c>
      <c r="B1476" s="940" t="s">
        <v>4468</v>
      </c>
      <c r="C1476" s="940" t="s">
        <v>4637</v>
      </c>
      <c r="D1476" s="941">
        <v>46160</v>
      </c>
      <c r="E1476" s="940" t="s">
        <v>4638</v>
      </c>
      <c r="F1476" s="945">
        <v>345.05399999999997</v>
      </c>
      <c r="G1476" s="940">
        <v>2.12</v>
      </c>
      <c r="H1476" s="942">
        <v>731.51447999999993</v>
      </c>
      <c r="I1476" s="943"/>
      <c r="K1476" s="1112"/>
      <c r="L1476" s="1112"/>
    </row>
    <row r="1477" spans="1:12" s="944" customFormat="1" ht="42">
      <c r="A1477" s="940" t="s">
        <v>4467</v>
      </c>
      <c r="B1477" s="940" t="s">
        <v>4468</v>
      </c>
      <c r="C1477" s="940" t="s">
        <v>4639</v>
      </c>
      <c r="D1477" s="941">
        <v>46160</v>
      </c>
      <c r="E1477" s="940" t="s">
        <v>4640</v>
      </c>
      <c r="F1477" s="945">
        <v>345.05399999999997</v>
      </c>
      <c r="G1477" s="940">
        <v>0.71</v>
      </c>
      <c r="H1477" s="942">
        <v>244.98833999999997</v>
      </c>
      <c r="I1477" s="943"/>
      <c r="K1477" s="1112"/>
      <c r="L1477" s="1112"/>
    </row>
    <row r="1478" spans="1:12" s="944" customFormat="1" ht="42">
      <c r="A1478" s="940" t="s">
        <v>4467</v>
      </c>
      <c r="B1478" s="940" t="s">
        <v>4468</v>
      </c>
      <c r="C1478" s="940" t="s">
        <v>4641</v>
      </c>
      <c r="D1478" s="941">
        <v>46181</v>
      </c>
      <c r="E1478" s="940" t="s">
        <v>4642</v>
      </c>
      <c r="F1478" s="945">
        <v>345.05399999999997</v>
      </c>
      <c r="G1478" s="940">
        <v>1.97</v>
      </c>
      <c r="H1478" s="942">
        <v>679.75637999999992</v>
      </c>
      <c r="I1478" s="943"/>
      <c r="K1478" s="1112"/>
      <c r="L1478" s="1112"/>
    </row>
    <row r="1479" spans="1:12" s="944" customFormat="1" ht="42">
      <c r="A1479" s="940" t="s">
        <v>4467</v>
      </c>
      <c r="B1479" s="940" t="s">
        <v>4468</v>
      </c>
      <c r="C1479" s="940" t="s">
        <v>4643</v>
      </c>
      <c r="D1479" s="941">
        <v>46160</v>
      </c>
      <c r="E1479" s="940" t="s">
        <v>4644</v>
      </c>
      <c r="F1479" s="945">
        <v>345.05399999999997</v>
      </c>
      <c r="G1479" s="940">
        <v>0.66</v>
      </c>
      <c r="H1479" s="942">
        <v>227.73563999999999</v>
      </c>
      <c r="I1479" s="943"/>
      <c r="K1479" s="1112"/>
      <c r="L1479" s="1112"/>
    </row>
    <row r="1480" spans="1:12" s="944" customFormat="1" ht="42">
      <c r="A1480" s="940" t="s">
        <v>4467</v>
      </c>
      <c r="B1480" s="940" t="s">
        <v>4468</v>
      </c>
      <c r="C1480" s="940" t="s">
        <v>4645</v>
      </c>
      <c r="D1480" s="941">
        <v>46160</v>
      </c>
      <c r="E1480" s="940" t="s">
        <v>4646</v>
      </c>
      <c r="F1480" s="945">
        <v>345.05399999999997</v>
      </c>
      <c r="G1480" s="940">
        <v>37.81</v>
      </c>
      <c r="H1480" s="942">
        <v>13046.491739999999</v>
      </c>
      <c r="I1480" s="943"/>
      <c r="K1480" s="1112"/>
      <c r="L1480" s="1112"/>
    </row>
    <row r="1481" spans="1:12" s="944" customFormat="1" ht="42">
      <c r="A1481" s="940" t="s">
        <v>4467</v>
      </c>
      <c r="B1481" s="940" t="s">
        <v>4468</v>
      </c>
      <c r="C1481" s="940" t="s">
        <v>4647</v>
      </c>
      <c r="D1481" s="941">
        <v>46162</v>
      </c>
      <c r="E1481" s="940" t="s">
        <v>4648</v>
      </c>
      <c r="F1481" s="945">
        <v>345.05399999999997</v>
      </c>
      <c r="G1481" s="940">
        <v>6.64</v>
      </c>
      <c r="H1481" s="942">
        <v>2291.1585599999999</v>
      </c>
      <c r="I1481" s="943"/>
      <c r="K1481" s="1112"/>
      <c r="L1481" s="1112"/>
    </row>
    <row r="1482" spans="1:12" s="944" customFormat="1" ht="42">
      <c r="A1482" s="940" t="s">
        <v>4467</v>
      </c>
      <c r="B1482" s="940" t="s">
        <v>4468</v>
      </c>
      <c r="C1482" s="940" t="s">
        <v>4649</v>
      </c>
      <c r="D1482" s="941">
        <v>46162</v>
      </c>
      <c r="E1482" s="940" t="s">
        <v>4650</v>
      </c>
      <c r="F1482" s="945">
        <v>345.05399999999997</v>
      </c>
      <c r="G1482" s="940">
        <v>7.54</v>
      </c>
      <c r="H1482" s="942">
        <v>2601.7071599999999</v>
      </c>
      <c r="I1482" s="943"/>
      <c r="K1482" s="1112"/>
      <c r="L1482" s="1112"/>
    </row>
    <row r="1483" spans="1:12" s="944" customFormat="1" ht="42">
      <c r="A1483" s="940" t="s">
        <v>4467</v>
      </c>
      <c r="B1483" s="940" t="s">
        <v>4468</v>
      </c>
      <c r="C1483" s="940" t="s">
        <v>4651</v>
      </c>
      <c r="D1483" s="941">
        <v>46162</v>
      </c>
      <c r="E1483" s="940" t="s">
        <v>4652</v>
      </c>
      <c r="F1483" s="945">
        <v>345.05399999999997</v>
      </c>
      <c r="G1483" s="940">
        <v>42.85</v>
      </c>
      <c r="H1483" s="942">
        <v>14785.563899999999</v>
      </c>
      <c r="I1483" s="943"/>
      <c r="K1483" s="1112"/>
      <c r="L1483" s="1112"/>
    </row>
    <row r="1484" spans="1:12" s="944" customFormat="1" ht="42">
      <c r="A1484" s="940" t="s">
        <v>4467</v>
      </c>
      <c r="B1484" s="940" t="s">
        <v>4468</v>
      </c>
      <c r="C1484" s="940" t="s">
        <v>4653</v>
      </c>
      <c r="D1484" s="941">
        <v>46162</v>
      </c>
      <c r="E1484" s="940" t="s">
        <v>4654</v>
      </c>
      <c r="F1484" s="945">
        <v>345.05399999999997</v>
      </c>
      <c r="G1484" s="940">
        <v>8.4600000000000009</v>
      </c>
      <c r="H1484" s="942">
        <v>2919.1568400000001</v>
      </c>
      <c r="I1484" s="943"/>
      <c r="K1484" s="1112"/>
      <c r="L1484" s="1112"/>
    </row>
    <row r="1485" spans="1:12" s="944" customFormat="1" ht="42">
      <c r="A1485" s="940" t="s">
        <v>4467</v>
      </c>
      <c r="B1485" s="940" t="s">
        <v>4468</v>
      </c>
      <c r="C1485" s="940" t="s">
        <v>4655</v>
      </c>
      <c r="D1485" s="941">
        <v>46162</v>
      </c>
      <c r="E1485" s="940" t="s">
        <v>4656</v>
      </c>
      <c r="F1485" s="945">
        <v>345.05399999999997</v>
      </c>
      <c r="G1485" s="940">
        <v>12.03</v>
      </c>
      <c r="H1485" s="942">
        <v>4150.9996199999996</v>
      </c>
      <c r="I1485" s="943"/>
      <c r="K1485" s="1112"/>
      <c r="L1485" s="1112"/>
    </row>
    <row r="1486" spans="1:12" s="944" customFormat="1" ht="42">
      <c r="A1486" s="940" t="s">
        <v>4467</v>
      </c>
      <c r="B1486" s="940" t="s">
        <v>4468</v>
      </c>
      <c r="C1486" s="940" t="s">
        <v>4657</v>
      </c>
      <c r="D1486" s="941">
        <v>46162</v>
      </c>
      <c r="E1486" s="940" t="s">
        <v>4658</v>
      </c>
      <c r="F1486" s="945">
        <v>345.05399999999997</v>
      </c>
      <c r="G1486" s="940">
        <v>4.01</v>
      </c>
      <c r="H1486" s="942">
        <v>1383.6665399999997</v>
      </c>
      <c r="I1486" s="943"/>
      <c r="K1486" s="1112"/>
      <c r="L1486" s="1112"/>
    </row>
    <row r="1487" spans="1:12" s="944" customFormat="1" ht="42">
      <c r="A1487" s="940" t="s">
        <v>4467</v>
      </c>
      <c r="B1487" s="940" t="s">
        <v>4468</v>
      </c>
      <c r="C1487" s="940" t="s">
        <v>4659</v>
      </c>
      <c r="D1487" s="941">
        <v>46163</v>
      </c>
      <c r="E1487" s="940" t="s">
        <v>4660</v>
      </c>
      <c r="F1487" s="945">
        <v>345.05399999999997</v>
      </c>
      <c r="G1487" s="940">
        <v>48.11</v>
      </c>
      <c r="H1487" s="942">
        <v>16600.547939999997</v>
      </c>
      <c r="I1487" s="943"/>
      <c r="K1487" s="1112"/>
      <c r="L1487" s="1112"/>
    </row>
    <row r="1488" spans="1:12" s="944" customFormat="1" ht="42">
      <c r="A1488" s="940" t="s">
        <v>4467</v>
      </c>
      <c r="B1488" s="940" t="s">
        <v>4468</v>
      </c>
      <c r="C1488" s="940" t="s">
        <v>4661</v>
      </c>
      <c r="D1488" s="941">
        <v>46177</v>
      </c>
      <c r="E1488" s="940" t="s">
        <v>4662</v>
      </c>
      <c r="F1488" s="945">
        <v>345.05399999999997</v>
      </c>
      <c r="G1488" s="940">
        <v>4.01</v>
      </c>
      <c r="H1488" s="942">
        <v>1383.6665399999997</v>
      </c>
      <c r="I1488" s="943"/>
      <c r="K1488" s="1112"/>
      <c r="L1488" s="1112"/>
    </row>
    <row r="1489" spans="1:12" s="944" customFormat="1" ht="42">
      <c r="A1489" s="940" t="s">
        <v>4467</v>
      </c>
      <c r="B1489" s="940" t="s">
        <v>4468</v>
      </c>
      <c r="C1489" s="940" t="s">
        <v>4663</v>
      </c>
      <c r="D1489" s="941">
        <v>46181</v>
      </c>
      <c r="E1489" s="940" t="s">
        <v>4664</v>
      </c>
      <c r="F1489" s="945">
        <v>345.05399999999997</v>
      </c>
      <c r="G1489" s="940">
        <v>7.87</v>
      </c>
      <c r="H1489" s="942">
        <v>2715.5749799999999</v>
      </c>
      <c r="I1489" s="943"/>
      <c r="K1489" s="1112"/>
      <c r="L1489" s="1112"/>
    </row>
    <row r="1490" spans="1:12" s="944" customFormat="1" ht="42">
      <c r="A1490" s="940" t="s">
        <v>4467</v>
      </c>
      <c r="B1490" s="940" t="s">
        <v>4468</v>
      </c>
      <c r="C1490" s="940" t="s">
        <v>4665</v>
      </c>
      <c r="D1490" s="941">
        <v>46245</v>
      </c>
      <c r="E1490" s="940" t="s">
        <v>4666</v>
      </c>
      <c r="F1490" s="945">
        <v>345.05399999999997</v>
      </c>
      <c r="G1490" s="940">
        <v>0.84</v>
      </c>
      <c r="H1490" s="942">
        <v>289.84535999999997</v>
      </c>
      <c r="I1490" s="943"/>
      <c r="K1490" s="1112"/>
      <c r="L1490" s="1112"/>
    </row>
    <row r="1491" spans="1:12" s="944" customFormat="1" ht="42">
      <c r="A1491" s="940" t="s">
        <v>4467</v>
      </c>
      <c r="B1491" s="940" t="s">
        <v>4468</v>
      </c>
      <c r="C1491" s="940" t="s">
        <v>4667</v>
      </c>
      <c r="D1491" s="941">
        <v>46245</v>
      </c>
      <c r="E1491" s="940" t="s">
        <v>4668</v>
      </c>
      <c r="F1491" s="945">
        <v>345.05399999999997</v>
      </c>
      <c r="G1491" s="940">
        <v>0.92</v>
      </c>
      <c r="H1491" s="942">
        <v>317.44968</v>
      </c>
      <c r="I1491" s="943"/>
      <c r="K1491" s="1112"/>
      <c r="L1491" s="1112"/>
    </row>
    <row r="1492" spans="1:12" s="944" customFormat="1" ht="42">
      <c r="A1492" s="940" t="s">
        <v>4467</v>
      </c>
      <c r="B1492" s="940" t="s">
        <v>4468</v>
      </c>
      <c r="C1492" s="940" t="s">
        <v>4669</v>
      </c>
      <c r="D1492" s="941">
        <v>46245</v>
      </c>
      <c r="E1492" s="940" t="s">
        <v>4670</v>
      </c>
      <c r="F1492" s="945">
        <v>345.05399999999997</v>
      </c>
      <c r="G1492" s="940">
        <v>0.7</v>
      </c>
      <c r="H1492" s="942">
        <v>241.53779999999998</v>
      </c>
      <c r="I1492" s="943"/>
      <c r="K1492" s="1112"/>
      <c r="L1492" s="1112"/>
    </row>
    <row r="1493" spans="1:12" s="944" customFormat="1" ht="42">
      <c r="A1493" s="940" t="s">
        <v>4467</v>
      </c>
      <c r="B1493" s="940" t="s">
        <v>4468</v>
      </c>
      <c r="C1493" s="940" t="s">
        <v>4671</v>
      </c>
      <c r="D1493" s="941">
        <v>46245</v>
      </c>
      <c r="E1493" s="940" t="s">
        <v>4672</v>
      </c>
      <c r="F1493" s="945">
        <v>345.05399999999997</v>
      </c>
      <c r="G1493" s="940">
        <v>2.68</v>
      </c>
      <c r="H1493" s="942">
        <v>924.74472000000003</v>
      </c>
      <c r="I1493" s="943"/>
      <c r="K1493" s="1112"/>
      <c r="L1493" s="1112"/>
    </row>
    <row r="1494" spans="1:12" s="944" customFormat="1" ht="42">
      <c r="A1494" s="940" t="s">
        <v>4467</v>
      </c>
      <c r="B1494" s="940" t="s">
        <v>4468</v>
      </c>
      <c r="C1494" s="940" t="s">
        <v>4673</v>
      </c>
      <c r="D1494" s="941">
        <v>46245</v>
      </c>
      <c r="E1494" s="940" t="s">
        <v>4674</v>
      </c>
      <c r="F1494" s="945">
        <v>345.05399999999997</v>
      </c>
      <c r="G1494" s="940">
        <v>2.67</v>
      </c>
      <c r="H1494" s="942">
        <v>921.29417999999987</v>
      </c>
      <c r="I1494" s="943"/>
      <c r="K1494" s="1112"/>
      <c r="L1494" s="1112"/>
    </row>
    <row r="1495" spans="1:12" s="944" customFormat="1" ht="63">
      <c r="A1495" s="940" t="s">
        <v>4467</v>
      </c>
      <c r="B1495" s="940" t="s">
        <v>4468</v>
      </c>
      <c r="C1495" s="940" t="s">
        <v>4675</v>
      </c>
      <c r="D1495" s="941">
        <v>46246</v>
      </c>
      <c r="E1495" s="940" t="s">
        <v>4676</v>
      </c>
      <c r="F1495" s="945">
        <v>345.05399999999997</v>
      </c>
      <c r="G1495" s="940">
        <v>2.9</v>
      </c>
      <c r="H1495" s="942">
        <v>1000.6565999999999</v>
      </c>
      <c r="I1495" s="943"/>
      <c r="K1495" s="1112"/>
      <c r="L1495" s="1112"/>
    </row>
    <row r="1496" spans="1:12" s="944" customFormat="1" ht="42">
      <c r="A1496" s="940" t="s">
        <v>4467</v>
      </c>
      <c r="B1496" s="940" t="s">
        <v>4468</v>
      </c>
      <c r="C1496" s="940" t="s">
        <v>4677</v>
      </c>
      <c r="D1496" s="941">
        <v>46246</v>
      </c>
      <c r="E1496" s="940" t="s">
        <v>4678</v>
      </c>
      <c r="F1496" s="945">
        <v>345.05399999999997</v>
      </c>
      <c r="G1496" s="940">
        <v>0.81</v>
      </c>
      <c r="H1496" s="942">
        <v>279.49374</v>
      </c>
      <c r="I1496" s="943"/>
      <c r="K1496" s="1112"/>
      <c r="L1496" s="1112"/>
    </row>
    <row r="1497" spans="1:12" s="944" customFormat="1" ht="42">
      <c r="A1497" s="940" t="s">
        <v>4467</v>
      </c>
      <c r="B1497" s="940" t="s">
        <v>4468</v>
      </c>
      <c r="C1497" s="940" t="s">
        <v>4679</v>
      </c>
      <c r="D1497" s="941">
        <v>46246</v>
      </c>
      <c r="E1497" s="940" t="s">
        <v>4680</v>
      </c>
      <c r="F1497" s="945">
        <v>345.05399999999997</v>
      </c>
      <c r="G1497" s="940">
        <v>0.61</v>
      </c>
      <c r="H1497" s="942">
        <v>210.48293999999999</v>
      </c>
      <c r="I1497" s="943"/>
      <c r="K1497" s="1112"/>
      <c r="L1497" s="1112"/>
    </row>
    <row r="1498" spans="1:12" s="944" customFormat="1" ht="42">
      <c r="A1498" s="940" t="s">
        <v>4467</v>
      </c>
      <c r="B1498" s="940" t="s">
        <v>4468</v>
      </c>
      <c r="C1498" s="940" t="s">
        <v>4681</v>
      </c>
      <c r="D1498" s="941">
        <v>46246</v>
      </c>
      <c r="E1498" s="940" t="s">
        <v>4682</v>
      </c>
      <c r="F1498" s="945">
        <v>345.05399999999997</v>
      </c>
      <c r="G1498" s="940">
        <v>0.82</v>
      </c>
      <c r="H1498" s="942">
        <v>282.94427999999994</v>
      </c>
      <c r="I1498" s="943"/>
      <c r="K1498" s="1112"/>
      <c r="L1498" s="1112"/>
    </row>
    <row r="1499" spans="1:12" s="944" customFormat="1" ht="42">
      <c r="A1499" s="940" t="s">
        <v>4467</v>
      </c>
      <c r="B1499" s="940" t="s">
        <v>4468</v>
      </c>
      <c r="C1499" s="940" t="s">
        <v>4683</v>
      </c>
      <c r="D1499" s="941">
        <v>46246</v>
      </c>
      <c r="E1499" s="940" t="s">
        <v>4684</v>
      </c>
      <c r="F1499" s="945">
        <v>345.05399999999997</v>
      </c>
      <c r="G1499" s="940">
        <v>0.6</v>
      </c>
      <c r="H1499" s="942">
        <v>207.03239999999997</v>
      </c>
      <c r="I1499" s="943"/>
      <c r="K1499" s="1112"/>
      <c r="L1499" s="1112"/>
    </row>
    <row r="1500" spans="1:12" s="944" customFormat="1" ht="42">
      <c r="A1500" s="940" t="s">
        <v>4467</v>
      </c>
      <c r="B1500" s="940" t="s">
        <v>4468</v>
      </c>
      <c r="C1500" s="940" t="s">
        <v>4685</v>
      </c>
      <c r="D1500" s="941">
        <v>46246</v>
      </c>
      <c r="E1500" s="940" t="s">
        <v>4686</v>
      </c>
      <c r="F1500" s="945">
        <v>345.05399999999997</v>
      </c>
      <c r="G1500" s="940">
        <v>0.66</v>
      </c>
      <c r="H1500" s="942">
        <v>227.73563999999999</v>
      </c>
      <c r="I1500" s="943"/>
      <c r="K1500" s="1112"/>
      <c r="L1500" s="1112"/>
    </row>
    <row r="1501" spans="1:12" s="944" customFormat="1" ht="42">
      <c r="A1501" s="940" t="s">
        <v>4467</v>
      </c>
      <c r="B1501" s="940" t="s">
        <v>4468</v>
      </c>
      <c r="C1501" s="940" t="s">
        <v>4687</v>
      </c>
      <c r="D1501" s="941">
        <v>46246</v>
      </c>
      <c r="E1501" s="940" t="s">
        <v>4688</v>
      </c>
      <c r="F1501" s="945">
        <v>345.05399999999997</v>
      </c>
      <c r="G1501" s="940">
        <v>0.71</v>
      </c>
      <c r="H1501" s="942">
        <v>244.98833999999997</v>
      </c>
      <c r="I1501" s="943"/>
      <c r="K1501" s="1112"/>
      <c r="L1501" s="1112"/>
    </row>
    <row r="1502" spans="1:12" s="944" customFormat="1" ht="42">
      <c r="A1502" s="940" t="s">
        <v>4467</v>
      </c>
      <c r="B1502" s="940" t="s">
        <v>4468</v>
      </c>
      <c r="C1502" s="940" t="s">
        <v>4689</v>
      </c>
      <c r="D1502" s="941">
        <v>46246</v>
      </c>
      <c r="E1502" s="940" t="s">
        <v>4690</v>
      </c>
      <c r="F1502" s="945">
        <v>345.05399999999997</v>
      </c>
      <c r="G1502" s="940">
        <v>2.4</v>
      </c>
      <c r="H1502" s="942">
        <v>828.12959999999987</v>
      </c>
      <c r="I1502" s="943"/>
      <c r="K1502" s="1112"/>
      <c r="L1502" s="1112"/>
    </row>
    <row r="1503" spans="1:12" s="944" customFormat="1" ht="42">
      <c r="A1503" s="940" t="s">
        <v>4467</v>
      </c>
      <c r="B1503" s="940" t="s">
        <v>4468</v>
      </c>
      <c r="C1503" s="940" t="s">
        <v>5998</v>
      </c>
      <c r="D1503" s="941">
        <v>46286</v>
      </c>
      <c r="E1503" s="940" t="s">
        <v>4691</v>
      </c>
      <c r="F1503" s="945">
        <v>345.05399999999997</v>
      </c>
      <c r="G1503" s="940">
        <v>2.39</v>
      </c>
      <c r="H1503" s="942">
        <v>824.67905999999994</v>
      </c>
      <c r="I1503" s="943"/>
      <c r="K1503" s="1112"/>
      <c r="L1503" s="1112"/>
    </row>
    <row r="1504" spans="1:12" s="944" customFormat="1" ht="42">
      <c r="A1504" s="940" t="s">
        <v>4467</v>
      </c>
      <c r="B1504" s="940" t="s">
        <v>4468</v>
      </c>
      <c r="C1504" s="940" t="s">
        <v>4692</v>
      </c>
      <c r="D1504" s="941">
        <v>46246</v>
      </c>
      <c r="E1504" s="940" t="s">
        <v>4693</v>
      </c>
      <c r="F1504" s="945">
        <v>345.05399999999997</v>
      </c>
      <c r="G1504" s="940">
        <v>2.97</v>
      </c>
      <c r="H1504" s="942">
        <v>1024.8103799999999</v>
      </c>
      <c r="I1504" s="943"/>
      <c r="K1504" s="1112"/>
      <c r="L1504" s="1112"/>
    </row>
    <row r="1505" spans="1:12" s="944" customFormat="1" ht="63">
      <c r="A1505" s="940" t="s">
        <v>4467</v>
      </c>
      <c r="B1505" s="940" t="s">
        <v>4468</v>
      </c>
      <c r="C1505" s="940" t="s">
        <v>4694</v>
      </c>
      <c r="D1505" s="941">
        <v>46246</v>
      </c>
      <c r="E1505" s="940" t="s">
        <v>4695</v>
      </c>
      <c r="F1505" s="945">
        <v>345.05399999999997</v>
      </c>
      <c r="G1505" s="940">
        <v>2.9</v>
      </c>
      <c r="H1505" s="942">
        <v>1000.6565999999999</v>
      </c>
      <c r="I1505" s="943"/>
      <c r="K1505" s="1112"/>
      <c r="L1505" s="1112"/>
    </row>
    <row r="1506" spans="1:12" s="944" customFormat="1" ht="42">
      <c r="A1506" s="940" t="s">
        <v>4467</v>
      </c>
      <c r="B1506" s="940" t="s">
        <v>4468</v>
      </c>
      <c r="C1506" s="940" t="s">
        <v>4696</v>
      </c>
      <c r="D1506" s="941">
        <v>46246</v>
      </c>
      <c r="E1506" s="940" t="s">
        <v>4697</v>
      </c>
      <c r="F1506" s="945">
        <v>345.05399999999997</v>
      </c>
      <c r="G1506" s="940">
        <v>0.81</v>
      </c>
      <c r="H1506" s="942">
        <v>279.49374</v>
      </c>
      <c r="I1506" s="943"/>
      <c r="K1506" s="1112"/>
      <c r="L1506" s="1112"/>
    </row>
    <row r="1507" spans="1:12" s="944" customFormat="1" ht="42">
      <c r="A1507" s="940" t="s">
        <v>4467</v>
      </c>
      <c r="B1507" s="940" t="s">
        <v>4468</v>
      </c>
      <c r="C1507" s="940" t="s">
        <v>4698</v>
      </c>
      <c r="D1507" s="941">
        <v>46246</v>
      </c>
      <c r="E1507" s="940" t="s">
        <v>4699</v>
      </c>
      <c r="F1507" s="945">
        <v>345.05399999999997</v>
      </c>
      <c r="G1507" s="940">
        <v>0.59</v>
      </c>
      <c r="H1507" s="942">
        <v>203.58185999999998</v>
      </c>
      <c r="I1507" s="943"/>
      <c r="K1507" s="1112"/>
      <c r="L1507" s="1112"/>
    </row>
    <row r="1508" spans="1:12" s="944" customFormat="1" ht="42">
      <c r="A1508" s="940" t="s">
        <v>4467</v>
      </c>
      <c r="B1508" s="940" t="s">
        <v>4468</v>
      </c>
      <c r="C1508" s="940" t="s">
        <v>4700</v>
      </c>
      <c r="D1508" s="941">
        <v>46246</v>
      </c>
      <c r="E1508" s="940" t="s">
        <v>4701</v>
      </c>
      <c r="F1508" s="945">
        <v>345.05399999999997</v>
      </c>
      <c r="G1508" s="940">
        <v>0.65</v>
      </c>
      <c r="H1508" s="942">
        <v>224.2851</v>
      </c>
      <c r="I1508" s="943"/>
      <c r="K1508" s="1112"/>
      <c r="L1508" s="1112"/>
    </row>
    <row r="1509" spans="1:12" s="944" customFormat="1" ht="42">
      <c r="A1509" s="940" t="s">
        <v>4467</v>
      </c>
      <c r="B1509" s="940" t="s">
        <v>4468</v>
      </c>
      <c r="C1509" s="940" t="s">
        <v>4702</v>
      </c>
      <c r="D1509" s="941">
        <v>46259</v>
      </c>
      <c r="E1509" s="940" t="s">
        <v>4703</v>
      </c>
      <c r="F1509" s="945">
        <v>345.05399999999997</v>
      </c>
      <c r="G1509" s="940">
        <v>9.26</v>
      </c>
      <c r="H1509" s="942">
        <v>3195.2000399999997</v>
      </c>
      <c r="I1509" s="943"/>
      <c r="K1509" s="1112"/>
      <c r="L1509" s="1112"/>
    </row>
    <row r="1510" spans="1:12" s="944" customFormat="1" ht="42">
      <c r="A1510" s="940" t="s">
        <v>4467</v>
      </c>
      <c r="B1510" s="940" t="s">
        <v>4468</v>
      </c>
      <c r="C1510" s="940" t="s">
        <v>4704</v>
      </c>
      <c r="D1510" s="941">
        <v>46259</v>
      </c>
      <c r="E1510" s="940" t="s">
        <v>4705</v>
      </c>
      <c r="F1510" s="945">
        <v>345.05399999999997</v>
      </c>
      <c r="G1510" s="940">
        <v>3.09</v>
      </c>
      <c r="H1510" s="942">
        <v>1066.2168599999998</v>
      </c>
      <c r="I1510" s="943"/>
      <c r="K1510" s="1112"/>
      <c r="L1510" s="1112"/>
    </row>
    <row r="1511" spans="1:12" s="944" customFormat="1" ht="42">
      <c r="A1511" s="940" t="s">
        <v>4467</v>
      </c>
      <c r="B1511" s="940" t="s">
        <v>4468</v>
      </c>
      <c r="C1511" s="940" t="s">
        <v>4706</v>
      </c>
      <c r="D1511" s="941">
        <v>46259</v>
      </c>
      <c r="E1511" s="940" t="s">
        <v>4707</v>
      </c>
      <c r="F1511" s="945">
        <v>345.05399999999997</v>
      </c>
      <c r="G1511" s="940">
        <v>45.870000000000005</v>
      </c>
      <c r="H1511" s="942">
        <v>15827.626980000001</v>
      </c>
      <c r="I1511" s="943"/>
      <c r="K1511" s="1112"/>
      <c r="L1511" s="1112"/>
    </row>
    <row r="1512" spans="1:12" s="944" customFormat="1" ht="42">
      <c r="A1512" s="940" t="s">
        <v>4467</v>
      </c>
      <c r="B1512" s="940" t="s">
        <v>4468</v>
      </c>
      <c r="C1512" s="940" t="s">
        <v>4708</v>
      </c>
      <c r="D1512" s="941">
        <v>46260</v>
      </c>
      <c r="E1512" s="940" t="s">
        <v>4709</v>
      </c>
      <c r="F1512" s="945">
        <v>345.05399999999997</v>
      </c>
      <c r="G1512" s="940">
        <v>37.020000000000003</v>
      </c>
      <c r="H1512" s="942">
        <v>12773.899079999999</v>
      </c>
      <c r="I1512" s="943"/>
      <c r="K1512" s="1112"/>
      <c r="L1512" s="1112"/>
    </row>
    <row r="1513" spans="1:12" s="944" customFormat="1" ht="63">
      <c r="A1513" s="940" t="s">
        <v>4467</v>
      </c>
      <c r="B1513" s="940" t="s">
        <v>4468</v>
      </c>
      <c r="C1513" s="940" t="s">
        <v>6320</v>
      </c>
      <c r="D1513" s="941">
        <v>46262</v>
      </c>
      <c r="E1513" s="940" t="s">
        <v>6321</v>
      </c>
      <c r="F1513" s="945">
        <v>345.05399999999997</v>
      </c>
      <c r="G1513" s="940">
        <v>2.39</v>
      </c>
      <c r="H1513" s="942">
        <v>824.67905999999994</v>
      </c>
      <c r="I1513" s="943"/>
      <c r="K1513" s="1112"/>
      <c r="L1513" s="1112"/>
    </row>
    <row r="1514" spans="1:12" s="944" customFormat="1" ht="42">
      <c r="A1514" s="940" t="s">
        <v>4467</v>
      </c>
      <c r="B1514" s="940" t="s">
        <v>4468</v>
      </c>
      <c r="C1514" s="940" t="s">
        <v>6322</v>
      </c>
      <c r="D1514" s="941">
        <v>46264</v>
      </c>
      <c r="E1514" s="940" t="s">
        <v>6323</v>
      </c>
      <c r="F1514" s="945">
        <v>345.05399999999997</v>
      </c>
      <c r="G1514" s="940">
        <v>3.94</v>
      </c>
      <c r="H1514" s="942">
        <v>1359.5127599999998</v>
      </c>
      <c r="I1514" s="943"/>
      <c r="K1514" s="1112"/>
      <c r="L1514" s="1112"/>
    </row>
    <row r="1515" spans="1:12" s="944" customFormat="1" ht="42">
      <c r="A1515" s="940" t="s">
        <v>4467</v>
      </c>
      <c r="B1515" s="940" t="s">
        <v>4468</v>
      </c>
      <c r="C1515" s="940" t="s">
        <v>6324</v>
      </c>
      <c r="D1515" s="941">
        <v>46264</v>
      </c>
      <c r="E1515" s="940" t="s">
        <v>6325</v>
      </c>
      <c r="F1515" s="945">
        <v>345.05399999999997</v>
      </c>
      <c r="G1515" s="940">
        <v>1.31</v>
      </c>
      <c r="H1515" s="942">
        <v>452.02073999999999</v>
      </c>
      <c r="I1515" s="943"/>
      <c r="K1515" s="1112"/>
      <c r="L1515" s="1112"/>
    </row>
    <row r="1516" spans="1:12" s="944" customFormat="1" ht="42">
      <c r="A1516" s="940" t="s">
        <v>4467</v>
      </c>
      <c r="B1516" s="940" t="s">
        <v>4468</v>
      </c>
      <c r="C1516" s="940" t="s">
        <v>6326</v>
      </c>
      <c r="D1516" s="941">
        <v>46296</v>
      </c>
      <c r="E1516" s="940" t="s">
        <v>6327</v>
      </c>
      <c r="F1516" s="945">
        <v>345.05399999999997</v>
      </c>
      <c r="G1516" s="940">
        <v>15.74</v>
      </c>
      <c r="H1516" s="942">
        <v>5431.1499599999997</v>
      </c>
      <c r="I1516" s="943"/>
      <c r="K1516" s="1112"/>
      <c r="L1516" s="1112"/>
    </row>
    <row r="1517" spans="1:12" s="944" customFormat="1" ht="42">
      <c r="A1517" s="940" t="s">
        <v>4467</v>
      </c>
      <c r="B1517" s="940" t="s">
        <v>4468</v>
      </c>
      <c r="C1517" s="940" t="s">
        <v>6328</v>
      </c>
      <c r="D1517" s="941">
        <v>46296</v>
      </c>
      <c r="E1517" s="940" t="s">
        <v>6329</v>
      </c>
      <c r="F1517" s="945">
        <v>345.05399999999997</v>
      </c>
      <c r="G1517" s="940">
        <v>3.95</v>
      </c>
      <c r="H1517" s="942">
        <v>1362.9632999999999</v>
      </c>
      <c r="I1517" s="943"/>
      <c r="K1517" s="1112"/>
      <c r="L1517" s="1112"/>
    </row>
    <row r="1518" spans="1:12" s="944" customFormat="1" ht="42">
      <c r="A1518" s="940" t="s">
        <v>4467</v>
      </c>
      <c r="B1518" s="940" t="s">
        <v>4468</v>
      </c>
      <c r="C1518" s="940" t="s">
        <v>6330</v>
      </c>
      <c r="D1518" s="941">
        <v>46296</v>
      </c>
      <c r="E1518" s="940" t="s">
        <v>6331</v>
      </c>
      <c r="F1518" s="945">
        <v>345.05399999999997</v>
      </c>
      <c r="G1518" s="940">
        <v>1.32</v>
      </c>
      <c r="H1518" s="942">
        <v>455.47127999999998</v>
      </c>
      <c r="I1518" s="943"/>
      <c r="K1518" s="1112"/>
      <c r="L1518" s="1112"/>
    </row>
    <row r="1519" spans="1:12" s="944" customFormat="1" ht="42">
      <c r="A1519" s="940" t="s">
        <v>4467</v>
      </c>
      <c r="B1519" s="940" t="s">
        <v>4468</v>
      </c>
      <c r="C1519" s="940" t="s">
        <v>6332</v>
      </c>
      <c r="D1519" s="941">
        <v>46298</v>
      </c>
      <c r="E1519" s="940" t="s">
        <v>6333</v>
      </c>
      <c r="F1519" s="945">
        <v>345.05399999999997</v>
      </c>
      <c r="G1519" s="940">
        <v>15.8</v>
      </c>
      <c r="H1519" s="942">
        <v>5451.8531999999996</v>
      </c>
      <c r="I1519" s="943"/>
      <c r="K1519" s="1112"/>
      <c r="L1519" s="1112"/>
    </row>
    <row r="1520" spans="1:12" s="944" customFormat="1" ht="42">
      <c r="A1520" s="940" t="s">
        <v>4710</v>
      </c>
      <c r="B1520" s="940" t="s">
        <v>4711</v>
      </c>
      <c r="C1520" s="940" t="s">
        <v>4712</v>
      </c>
      <c r="D1520" s="941">
        <v>46141</v>
      </c>
      <c r="E1520" s="940" t="s">
        <v>4713</v>
      </c>
      <c r="F1520" s="945">
        <v>383.68599999999998</v>
      </c>
      <c r="G1520" s="940">
        <v>6</v>
      </c>
      <c r="H1520" s="942">
        <v>2302.116</v>
      </c>
      <c r="I1520" s="943"/>
      <c r="K1520" s="1112"/>
      <c r="L1520" s="1112"/>
    </row>
    <row r="1521" spans="1:12" s="944" customFormat="1" ht="42">
      <c r="A1521" s="940" t="s">
        <v>4710</v>
      </c>
      <c r="B1521" s="940" t="s">
        <v>4711</v>
      </c>
      <c r="C1521" s="940" t="s">
        <v>4714</v>
      </c>
      <c r="D1521" s="941">
        <v>46145</v>
      </c>
      <c r="E1521" s="940" t="s">
        <v>4715</v>
      </c>
      <c r="F1521" s="945">
        <v>383.68599999999998</v>
      </c>
      <c r="G1521" s="940">
        <v>2</v>
      </c>
      <c r="H1521" s="942">
        <v>767.37199999999996</v>
      </c>
      <c r="I1521" s="943"/>
      <c r="K1521" s="1112"/>
      <c r="L1521" s="1112"/>
    </row>
    <row r="1522" spans="1:12" s="944" customFormat="1" ht="42">
      <c r="A1522" s="940" t="s">
        <v>4710</v>
      </c>
      <c r="B1522" s="940" t="s">
        <v>4711</v>
      </c>
      <c r="C1522" s="940" t="s">
        <v>5999</v>
      </c>
      <c r="D1522" s="941">
        <v>46280</v>
      </c>
      <c r="E1522" s="940" t="s">
        <v>6000</v>
      </c>
      <c r="F1522" s="945">
        <v>383.68599999999998</v>
      </c>
      <c r="G1522" s="940">
        <v>24</v>
      </c>
      <c r="H1522" s="942">
        <v>9208.4639999999999</v>
      </c>
      <c r="I1522" s="943"/>
      <c r="K1522" s="1112"/>
      <c r="L1522" s="1112"/>
    </row>
    <row r="1523" spans="1:12" s="944" customFormat="1" ht="42">
      <c r="A1523" s="940" t="s">
        <v>4716</v>
      </c>
      <c r="B1523" s="940" t="s">
        <v>4717</v>
      </c>
      <c r="C1523" s="940" t="s">
        <v>4718</v>
      </c>
      <c r="D1523" s="941">
        <v>46036</v>
      </c>
      <c r="E1523" s="940" t="s">
        <v>4719</v>
      </c>
      <c r="F1523" s="945">
        <v>496.94799999999998</v>
      </c>
      <c r="G1523" s="940">
        <v>10.25</v>
      </c>
      <c r="H1523" s="942">
        <v>5093.7169999999996</v>
      </c>
      <c r="I1523" s="943"/>
      <c r="K1523" s="1112"/>
      <c r="L1523" s="1112"/>
    </row>
    <row r="1524" spans="1:12" s="944" customFormat="1" ht="42">
      <c r="A1524" s="940" t="s">
        <v>4716</v>
      </c>
      <c r="B1524" s="940" t="s">
        <v>4717</v>
      </c>
      <c r="C1524" s="940" t="s">
        <v>4720</v>
      </c>
      <c r="D1524" s="941">
        <v>46037</v>
      </c>
      <c r="E1524" s="940" t="s">
        <v>4721</v>
      </c>
      <c r="F1524" s="945">
        <v>496.94799999999998</v>
      </c>
      <c r="G1524" s="940">
        <v>3.42</v>
      </c>
      <c r="H1524" s="942">
        <v>1699.5621599999999</v>
      </c>
      <c r="I1524" s="943"/>
      <c r="K1524" s="1112"/>
      <c r="L1524" s="1112"/>
    </row>
    <row r="1525" spans="1:12" s="944" customFormat="1" ht="42">
      <c r="A1525" s="940" t="s">
        <v>4716</v>
      </c>
      <c r="B1525" s="940" t="s">
        <v>4717</v>
      </c>
      <c r="C1525" s="940" t="s">
        <v>4722</v>
      </c>
      <c r="D1525" s="941">
        <v>46039</v>
      </c>
      <c r="E1525" s="940" t="s">
        <v>4723</v>
      </c>
      <c r="F1525" s="945">
        <v>496.94799999999998</v>
      </c>
      <c r="G1525" s="940">
        <v>41</v>
      </c>
      <c r="H1525" s="942">
        <v>20374.867999999999</v>
      </c>
      <c r="I1525" s="943"/>
      <c r="K1525" s="1112"/>
      <c r="L1525" s="1112"/>
    </row>
    <row r="1526" spans="1:12" s="944" customFormat="1" ht="42">
      <c r="A1526" s="940" t="s">
        <v>4716</v>
      </c>
      <c r="B1526" s="940" t="s">
        <v>4717</v>
      </c>
      <c r="C1526" s="940" t="s">
        <v>4724</v>
      </c>
      <c r="D1526" s="941">
        <v>46039</v>
      </c>
      <c r="E1526" s="940" t="s">
        <v>4725</v>
      </c>
      <c r="F1526" s="945">
        <v>496.94799999999998</v>
      </c>
      <c r="G1526" s="940">
        <v>3.42</v>
      </c>
      <c r="H1526" s="942">
        <v>1699.5621599999999</v>
      </c>
      <c r="I1526" s="943"/>
      <c r="K1526" s="1112"/>
      <c r="L1526" s="1112"/>
    </row>
    <row r="1527" spans="1:12" s="944" customFormat="1" ht="42">
      <c r="A1527" s="940" t="s">
        <v>4716</v>
      </c>
      <c r="B1527" s="940" t="s">
        <v>4717</v>
      </c>
      <c r="C1527" s="940" t="s">
        <v>4726</v>
      </c>
      <c r="D1527" s="941">
        <v>46067</v>
      </c>
      <c r="E1527" s="940" t="s">
        <v>4727</v>
      </c>
      <c r="F1527" s="945">
        <v>496.94799999999998</v>
      </c>
      <c r="G1527" s="940">
        <v>13.68</v>
      </c>
      <c r="H1527" s="942">
        <v>6798.2486399999998</v>
      </c>
      <c r="I1527" s="943"/>
      <c r="K1527" s="1112"/>
      <c r="L1527" s="1112"/>
    </row>
    <row r="1528" spans="1:12" s="944" customFormat="1" ht="42">
      <c r="A1528" s="940" t="s">
        <v>4716</v>
      </c>
      <c r="B1528" s="940" t="s">
        <v>4717</v>
      </c>
      <c r="C1528" s="940" t="s">
        <v>4728</v>
      </c>
      <c r="D1528" s="941">
        <v>46067</v>
      </c>
      <c r="E1528" s="940" t="s">
        <v>4729</v>
      </c>
      <c r="F1528" s="945">
        <v>496.94799999999998</v>
      </c>
      <c r="G1528" s="940">
        <v>13.8</v>
      </c>
      <c r="H1528" s="942">
        <v>6857.8824000000004</v>
      </c>
      <c r="I1528" s="943"/>
      <c r="K1528" s="1112"/>
      <c r="L1528" s="1112"/>
    </row>
    <row r="1529" spans="1:12" s="944" customFormat="1" ht="42">
      <c r="A1529" s="940" t="s">
        <v>4716</v>
      </c>
      <c r="B1529" s="940" t="s">
        <v>4717</v>
      </c>
      <c r="C1529" s="940" t="s">
        <v>4730</v>
      </c>
      <c r="D1529" s="941">
        <v>46067</v>
      </c>
      <c r="E1529" s="940" t="s">
        <v>4731</v>
      </c>
      <c r="F1529" s="945">
        <v>496.94799999999998</v>
      </c>
      <c r="G1529" s="940">
        <v>4.5599999999999996</v>
      </c>
      <c r="H1529" s="942">
        <v>2266.0828799999999</v>
      </c>
      <c r="I1529" s="943"/>
      <c r="K1529" s="1112"/>
      <c r="L1529" s="1112"/>
    </row>
    <row r="1530" spans="1:12" s="944" customFormat="1" ht="42">
      <c r="A1530" s="940" t="s">
        <v>4716</v>
      </c>
      <c r="B1530" s="940" t="s">
        <v>4717</v>
      </c>
      <c r="C1530" s="940" t="s">
        <v>4732</v>
      </c>
      <c r="D1530" s="941">
        <v>46067</v>
      </c>
      <c r="E1530" s="940" t="s">
        <v>4733</v>
      </c>
      <c r="F1530" s="945">
        <v>496.94799999999998</v>
      </c>
      <c r="G1530" s="940">
        <v>4.5999999999999996</v>
      </c>
      <c r="H1530" s="942">
        <v>2285.9607999999998</v>
      </c>
      <c r="I1530" s="943"/>
      <c r="K1530" s="1112"/>
      <c r="L1530" s="1112"/>
    </row>
    <row r="1531" spans="1:12" s="944" customFormat="1" ht="42">
      <c r="A1531" s="940" t="s">
        <v>4716</v>
      </c>
      <c r="B1531" s="940" t="s">
        <v>4717</v>
      </c>
      <c r="C1531" s="940" t="s">
        <v>4734</v>
      </c>
      <c r="D1531" s="941">
        <v>46068</v>
      </c>
      <c r="E1531" s="940" t="s">
        <v>4735</v>
      </c>
      <c r="F1531" s="945">
        <v>496.94799999999998</v>
      </c>
      <c r="G1531" s="940">
        <v>7.86</v>
      </c>
      <c r="H1531" s="942">
        <v>3906.0112800000002</v>
      </c>
      <c r="I1531" s="943"/>
      <c r="K1531" s="1112"/>
      <c r="L1531" s="1112"/>
    </row>
    <row r="1532" spans="1:12" s="944" customFormat="1" ht="42">
      <c r="A1532" s="940" t="s">
        <v>4716</v>
      </c>
      <c r="B1532" s="940" t="s">
        <v>4717</v>
      </c>
      <c r="C1532" s="940" t="s">
        <v>4736</v>
      </c>
      <c r="D1532" s="941">
        <v>46068</v>
      </c>
      <c r="E1532" s="940" t="s">
        <v>4737</v>
      </c>
      <c r="F1532" s="945">
        <v>496.94799999999998</v>
      </c>
      <c r="G1532" s="940">
        <v>5.87</v>
      </c>
      <c r="H1532" s="942">
        <v>2917.0847599999997</v>
      </c>
      <c r="I1532" s="943"/>
      <c r="K1532" s="1112"/>
      <c r="L1532" s="1112"/>
    </row>
    <row r="1533" spans="1:12" s="944" customFormat="1" ht="42">
      <c r="A1533" s="940" t="s">
        <v>4716</v>
      </c>
      <c r="B1533" s="940" t="s">
        <v>4717</v>
      </c>
      <c r="C1533" s="940" t="s">
        <v>4738</v>
      </c>
      <c r="D1533" s="941">
        <v>46068</v>
      </c>
      <c r="E1533" s="940" t="s">
        <v>4739</v>
      </c>
      <c r="F1533" s="945">
        <v>496.94799999999998</v>
      </c>
      <c r="G1533" s="940">
        <v>54.7</v>
      </c>
      <c r="H1533" s="942">
        <v>27183.0556</v>
      </c>
      <c r="I1533" s="943"/>
      <c r="K1533" s="1112"/>
      <c r="L1533" s="1112"/>
    </row>
    <row r="1534" spans="1:12" s="944" customFormat="1" ht="42">
      <c r="A1534" s="940" t="s">
        <v>4716</v>
      </c>
      <c r="B1534" s="940" t="s">
        <v>4717</v>
      </c>
      <c r="C1534" s="940" t="s">
        <v>4740</v>
      </c>
      <c r="D1534" s="941">
        <v>46068</v>
      </c>
      <c r="E1534" s="940" t="s">
        <v>4741</v>
      </c>
      <c r="F1534" s="945">
        <v>496.94799999999998</v>
      </c>
      <c r="G1534" s="940">
        <v>1.96</v>
      </c>
      <c r="H1534" s="942">
        <v>974.01807999999994</v>
      </c>
      <c r="I1534" s="943"/>
      <c r="K1534" s="1112"/>
      <c r="L1534" s="1112"/>
    </row>
    <row r="1535" spans="1:12" s="944" customFormat="1" ht="42">
      <c r="A1535" s="940" t="s">
        <v>4716</v>
      </c>
      <c r="B1535" s="940" t="s">
        <v>4717</v>
      </c>
      <c r="C1535" s="940" t="s">
        <v>4742</v>
      </c>
      <c r="D1535" s="941">
        <v>46069</v>
      </c>
      <c r="E1535" s="940" t="s">
        <v>4743</v>
      </c>
      <c r="F1535" s="945">
        <v>496.94799999999998</v>
      </c>
      <c r="G1535" s="940">
        <v>2.62</v>
      </c>
      <c r="H1535" s="942">
        <v>1302.0037600000001</v>
      </c>
      <c r="I1535" s="943"/>
      <c r="K1535" s="1112"/>
      <c r="L1535" s="1112"/>
    </row>
    <row r="1536" spans="1:12" s="944" customFormat="1" ht="42">
      <c r="A1536" s="940" t="s">
        <v>4716</v>
      </c>
      <c r="B1536" s="940" t="s">
        <v>4717</v>
      </c>
      <c r="C1536" s="940" t="s">
        <v>4744</v>
      </c>
      <c r="D1536" s="941">
        <v>46069</v>
      </c>
      <c r="E1536" s="940" t="s">
        <v>4745</v>
      </c>
      <c r="F1536" s="945">
        <v>496.94799999999998</v>
      </c>
      <c r="G1536" s="940">
        <v>55.22</v>
      </c>
      <c r="H1536" s="942">
        <v>27441.468559999998</v>
      </c>
      <c r="I1536" s="943"/>
      <c r="K1536" s="1112"/>
      <c r="L1536" s="1112"/>
    </row>
    <row r="1537" spans="1:12" s="944" customFormat="1" ht="42">
      <c r="A1537" s="940" t="s">
        <v>4716</v>
      </c>
      <c r="B1537" s="940" t="s">
        <v>4717</v>
      </c>
      <c r="C1537" s="940" t="s">
        <v>4746</v>
      </c>
      <c r="D1537" s="941">
        <v>46071</v>
      </c>
      <c r="E1537" s="940" t="s">
        <v>4747</v>
      </c>
      <c r="F1537" s="945">
        <v>496.94799999999998</v>
      </c>
      <c r="G1537" s="940">
        <v>4.5599999999999996</v>
      </c>
      <c r="H1537" s="942">
        <v>2266.0828799999999</v>
      </c>
      <c r="I1537" s="943"/>
      <c r="K1537" s="1112"/>
      <c r="L1537" s="1112"/>
    </row>
    <row r="1538" spans="1:12" s="944" customFormat="1" ht="42">
      <c r="A1538" s="940" t="s">
        <v>4716</v>
      </c>
      <c r="B1538" s="940" t="s">
        <v>4717</v>
      </c>
      <c r="C1538" s="940" t="s">
        <v>4748</v>
      </c>
      <c r="D1538" s="941">
        <v>46071</v>
      </c>
      <c r="E1538" s="940" t="s">
        <v>4749</v>
      </c>
      <c r="F1538" s="945">
        <v>496.94799999999998</v>
      </c>
      <c r="G1538" s="940">
        <v>31.44</v>
      </c>
      <c r="H1538" s="942">
        <v>15624.045120000001</v>
      </c>
      <c r="I1538" s="943"/>
      <c r="K1538" s="1112"/>
      <c r="L1538" s="1112"/>
    </row>
    <row r="1539" spans="1:12" s="944" customFormat="1" ht="42">
      <c r="A1539" s="940" t="s">
        <v>4716</v>
      </c>
      <c r="B1539" s="940" t="s">
        <v>4717</v>
      </c>
      <c r="C1539" s="940" t="s">
        <v>4750</v>
      </c>
      <c r="D1539" s="941">
        <v>46071</v>
      </c>
      <c r="E1539" s="940" t="s">
        <v>4751</v>
      </c>
      <c r="F1539" s="945">
        <v>496.94799999999998</v>
      </c>
      <c r="G1539" s="940">
        <v>23.49</v>
      </c>
      <c r="H1539" s="942">
        <v>11673.308519999999</v>
      </c>
      <c r="I1539" s="943"/>
      <c r="K1539" s="1112"/>
      <c r="L1539" s="1112"/>
    </row>
    <row r="1540" spans="1:12" s="944" customFormat="1" ht="63">
      <c r="A1540" s="940" t="s">
        <v>4716</v>
      </c>
      <c r="B1540" s="940" t="s">
        <v>4717</v>
      </c>
      <c r="C1540" s="940" t="s">
        <v>4752</v>
      </c>
      <c r="D1540" s="941">
        <v>46019</v>
      </c>
      <c r="E1540" s="940" t="s">
        <v>4753</v>
      </c>
      <c r="F1540" s="945">
        <v>496.94799999999998</v>
      </c>
      <c r="G1540" s="940">
        <v>15.5</v>
      </c>
      <c r="H1540" s="942">
        <v>7702.6939999999995</v>
      </c>
      <c r="I1540" s="943"/>
      <c r="K1540" s="1112"/>
      <c r="L1540" s="1112"/>
    </row>
    <row r="1541" spans="1:12" s="944" customFormat="1" ht="42">
      <c r="A1541" s="940" t="s">
        <v>4716</v>
      </c>
      <c r="B1541" s="940" t="s">
        <v>4717</v>
      </c>
      <c r="C1541" s="940" t="s">
        <v>4754</v>
      </c>
      <c r="D1541" s="941">
        <v>46019</v>
      </c>
      <c r="E1541" s="940" t="s">
        <v>4755</v>
      </c>
      <c r="F1541" s="945">
        <v>496.94799999999998</v>
      </c>
      <c r="G1541" s="940">
        <v>5.17</v>
      </c>
      <c r="H1541" s="942">
        <v>2569.2211600000001</v>
      </c>
      <c r="I1541" s="943"/>
      <c r="K1541" s="1112"/>
      <c r="L1541" s="1112"/>
    </row>
    <row r="1542" spans="1:12" s="944" customFormat="1" ht="42">
      <c r="A1542" s="940" t="s">
        <v>4716</v>
      </c>
      <c r="B1542" s="940" t="s">
        <v>4717</v>
      </c>
      <c r="C1542" s="940" t="s">
        <v>4756</v>
      </c>
      <c r="D1542" s="941">
        <v>46021</v>
      </c>
      <c r="E1542" s="940" t="s">
        <v>4757</v>
      </c>
      <c r="F1542" s="945">
        <v>496.94799999999998</v>
      </c>
      <c r="G1542" s="940">
        <v>61.99</v>
      </c>
      <c r="H1542" s="942">
        <v>30805.806519999998</v>
      </c>
      <c r="I1542" s="943"/>
      <c r="K1542" s="1112"/>
      <c r="L1542" s="1112"/>
    </row>
    <row r="1543" spans="1:12" s="944" customFormat="1" ht="42">
      <c r="A1543" s="940" t="s">
        <v>4716</v>
      </c>
      <c r="B1543" s="940" t="s">
        <v>4717</v>
      </c>
      <c r="C1543" s="940" t="s">
        <v>4758</v>
      </c>
      <c r="D1543" s="941">
        <v>46028</v>
      </c>
      <c r="E1543" s="940" t="s">
        <v>4759</v>
      </c>
      <c r="F1543" s="945">
        <v>496.94799999999998</v>
      </c>
      <c r="G1543" s="940">
        <v>5.17</v>
      </c>
      <c r="H1543" s="942">
        <v>2569.2211600000001</v>
      </c>
      <c r="I1543" s="943"/>
      <c r="K1543" s="1112"/>
      <c r="L1543" s="1112"/>
    </row>
    <row r="1544" spans="1:12" s="944" customFormat="1" ht="42">
      <c r="A1544" s="940" t="s">
        <v>4716</v>
      </c>
      <c r="B1544" s="940" t="s">
        <v>4717</v>
      </c>
      <c r="C1544" s="940" t="s">
        <v>4760</v>
      </c>
      <c r="D1544" s="941">
        <v>46033</v>
      </c>
      <c r="E1544" s="940" t="s">
        <v>4761</v>
      </c>
      <c r="F1544" s="945">
        <v>496.94799999999998</v>
      </c>
      <c r="G1544" s="940">
        <v>5.2</v>
      </c>
      <c r="H1544" s="942">
        <v>2584.1295999999998</v>
      </c>
      <c r="I1544" s="943"/>
      <c r="K1544" s="1112"/>
      <c r="L1544" s="1112"/>
    </row>
    <row r="1545" spans="1:12" s="944" customFormat="1" ht="42">
      <c r="A1545" s="940" t="s">
        <v>4716</v>
      </c>
      <c r="B1545" s="940" t="s">
        <v>4717</v>
      </c>
      <c r="C1545" s="940" t="s">
        <v>4762</v>
      </c>
      <c r="D1545" s="941">
        <v>46106</v>
      </c>
      <c r="E1545" s="940" t="s">
        <v>4763</v>
      </c>
      <c r="F1545" s="945">
        <v>496.94799999999998</v>
      </c>
      <c r="G1545" s="940">
        <v>4.2300000000000004</v>
      </c>
      <c r="H1545" s="942">
        <v>2102.09004</v>
      </c>
      <c r="I1545" s="943"/>
      <c r="K1545" s="1112"/>
      <c r="L1545" s="1112"/>
    </row>
    <row r="1546" spans="1:12" s="944" customFormat="1" ht="42">
      <c r="A1546" s="940" t="s">
        <v>4716</v>
      </c>
      <c r="B1546" s="940" t="s">
        <v>4717</v>
      </c>
      <c r="C1546" s="940" t="s">
        <v>4764</v>
      </c>
      <c r="D1546" s="941">
        <v>46107</v>
      </c>
      <c r="E1546" s="940" t="s">
        <v>4765</v>
      </c>
      <c r="F1546" s="945">
        <v>496.94799999999998</v>
      </c>
      <c r="G1546" s="940">
        <v>50.72</v>
      </c>
      <c r="H1546" s="942">
        <v>25205.202559999998</v>
      </c>
      <c r="I1546" s="943"/>
      <c r="K1546" s="1112"/>
      <c r="L1546" s="1112"/>
    </row>
    <row r="1547" spans="1:12" s="944" customFormat="1" ht="42">
      <c r="A1547" s="940" t="s">
        <v>4716</v>
      </c>
      <c r="B1547" s="940" t="s">
        <v>4717</v>
      </c>
      <c r="C1547" s="940" t="s">
        <v>4766</v>
      </c>
      <c r="D1547" s="941">
        <v>46110</v>
      </c>
      <c r="E1547" s="940" t="s">
        <v>4767</v>
      </c>
      <c r="F1547" s="945">
        <v>496.94799999999998</v>
      </c>
      <c r="G1547" s="940">
        <v>4.5</v>
      </c>
      <c r="H1547" s="942">
        <v>2236.2660000000001</v>
      </c>
      <c r="I1547" s="943"/>
      <c r="K1547" s="1112"/>
      <c r="L1547" s="1112"/>
    </row>
    <row r="1548" spans="1:12" s="944" customFormat="1" ht="42">
      <c r="A1548" s="940" t="s">
        <v>4716</v>
      </c>
      <c r="B1548" s="940" t="s">
        <v>4717</v>
      </c>
      <c r="C1548" s="940" t="s">
        <v>4768</v>
      </c>
      <c r="D1548" s="941">
        <v>46110</v>
      </c>
      <c r="E1548" s="940" t="s">
        <v>4769</v>
      </c>
      <c r="F1548" s="945">
        <v>496.94799999999998</v>
      </c>
      <c r="G1548" s="940">
        <v>1.1499999999999999</v>
      </c>
      <c r="H1548" s="942">
        <v>571.49019999999996</v>
      </c>
      <c r="I1548" s="943"/>
      <c r="K1548" s="1112"/>
      <c r="L1548" s="1112"/>
    </row>
    <row r="1549" spans="1:12" s="944" customFormat="1" ht="42">
      <c r="A1549" s="940" t="s">
        <v>4716</v>
      </c>
      <c r="B1549" s="940" t="s">
        <v>4717</v>
      </c>
      <c r="C1549" s="940" t="s">
        <v>4770</v>
      </c>
      <c r="D1549" s="941">
        <v>46110</v>
      </c>
      <c r="E1549" s="940" t="s">
        <v>4771</v>
      </c>
      <c r="F1549" s="945">
        <v>496.94799999999998</v>
      </c>
      <c r="G1549" s="940">
        <v>1.5</v>
      </c>
      <c r="H1549" s="942">
        <v>745.42200000000003</v>
      </c>
      <c r="I1549" s="943"/>
      <c r="K1549" s="1112"/>
      <c r="L1549" s="1112"/>
    </row>
    <row r="1550" spans="1:12" s="944" customFormat="1" ht="42">
      <c r="A1550" s="940" t="s">
        <v>4716</v>
      </c>
      <c r="B1550" s="940" t="s">
        <v>4717</v>
      </c>
      <c r="C1550" s="940" t="s">
        <v>4772</v>
      </c>
      <c r="D1550" s="941">
        <v>46110</v>
      </c>
      <c r="E1550" s="940" t="s">
        <v>4773</v>
      </c>
      <c r="F1550" s="945">
        <v>496.94799999999998</v>
      </c>
      <c r="G1550" s="940">
        <v>0.38</v>
      </c>
      <c r="H1550" s="942">
        <v>188.84023999999999</v>
      </c>
      <c r="I1550" s="943"/>
      <c r="K1550" s="1112"/>
      <c r="L1550" s="1112"/>
    </row>
    <row r="1551" spans="1:12" s="944" customFormat="1" ht="42">
      <c r="A1551" s="940" t="s">
        <v>4716</v>
      </c>
      <c r="B1551" s="940" t="s">
        <v>4717</v>
      </c>
      <c r="C1551" s="940" t="s">
        <v>4774</v>
      </c>
      <c r="D1551" s="941">
        <v>46140</v>
      </c>
      <c r="E1551" s="940" t="s">
        <v>4775</v>
      </c>
      <c r="F1551" s="945">
        <v>496.94799999999998</v>
      </c>
      <c r="G1551" s="940">
        <v>11.68</v>
      </c>
      <c r="H1551" s="942">
        <v>5804.3526400000001</v>
      </c>
      <c r="I1551" s="943"/>
      <c r="K1551" s="1112"/>
      <c r="L1551" s="1112"/>
    </row>
    <row r="1552" spans="1:12" s="944" customFormat="1" ht="42">
      <c r="A1552" s="940" t="s">
        <v>4716</v>
      </c>
      <c r="B1552" s="940" t="s">
        <v>4717</v>
      </c>
      <c r="C1552" s="940" t="s">
        <v>4776</v>
      </c>
      <c r="D1552" s="941">
        <v>46140</v>
      </c>
      <c r="E1552" s="940" t="s">
        <v>4777</v>
      </c>
      <c r="F1552" s="945">
        <v>496.94799999999998</v>
      </c>
      <c r="G1552" s="940">
        <v>3.89</v>
      </c>
      <c r="H1552" s="942">
        <v>1933.12772</v>
      </c>
      <c r="I1552" s="943"/>
      <c r="K1552" s="1112"/>
      <c r="L1552" s="1112"/>
    </row>
    <row r="1553" spans="1:12" s="944" customFormat="1" ht="42">
      <c r="A1553" s="940" t="s">
        <v>4716</v>
      </c>
      <c r="B1553" s="940" t="s">
        <v>4717</v>
      </c>
      <c r="C1553" s="940" t="s">
        <v>4778</v>
      </c>
      <c r="D1553" s="941">
        <v>46146</v>
      </c>
      <c r="E1553" s="940" t="s">
        <v>4779</v>
      </c>
      <c r="F1553" s="945">
        <v>496.94799999999998</v>
      </c>
      <c r="G1553" s="940">
        <v>46.7</v>
      </c>
      <c r="H1553" s="942">
        <v>23207.471600000001</v>
      </c>
      <c r="I1553" s="943"/>
      <c r="K1553" s="1112"/>
      <c r="L1553" s="1112"/>
    </row>
    <row r="1554" spans="1:12" s="944" customFormat="1" ht="42">
      <c r="A1554" s="940" t="s">
        <v>4716</v>
      </c>
      <c r="B1554" s="940" t="s">
        <v>4717</v>
      </c>
      <c r="C1554" s="940" t="s">
        <v>4780</v>
      </c>
      <c r="D1554" s="941">
        <v>46155</v>
      </c>
      <c r="E1554" s="940" t="s">
        <v>4781</v>
      </c>
      <c r="F1554" s="945">
        <v>496.94799999999998</v>
      </c>
      <c r="G1554" s="940">
        <v>8.59</v>
      </c>
      <c r="H1554" s="942">
        <v>4268.7833199999995</v>
      </c>
      <c r="I1554" s="943"/>
      <c r="K1554" s="1112"/>
      <c r="L1554" s="1112"/>
    </row>
    <row r="1555" spans="1:12" s="944" customFormat="1" ht="42">
      <c r="A1555" s="940" t="s">
        <v>4716</v>
      </c>
      <c r="B1555" s="940" t="s">
        <v>4717</v>
      </c>
      <c r="C1555" s="940" t="s">
        <v>4782</v>
      </c>
      <c r="D1555" s="941">
        <v>46155</v>
      </c>
      <c r="E1555" s="940" t="s">
        <v>4783</v>
      </c>
      <c r="F1555" s="945">
        <v>496.94799999999998</v>
      </c>
      <c r="G1555" s="940">
        <v>1.83</v>
      </c>
      <c r="H1555" s="942">
        <v>909.41484000000003</v>
      </c>
      <c r="I1555" s="943"/>
      <c r="K1555" s="1112"/>
      <c r="L1555" s="1112"/>
    </row>
    <row r="1556" spans="1:12" s="944" customFormat="1" ht="42">
      <c r="A1556" s="940" t="s">
        <v>4716</v>
      </c>
      <c r="B1556" s="940" t="s">
        <v>4717</v>
      </c>
      <c r="C1556" s="940" t="s">
        <v>4784</v>
      </c>
      <c r="D1556" s="941">
        <v>46156</v>
      </c>
      <c r="E1556" s="940" t="s">
        <v>4785</v>
      </c>
      <c r="F1556" s="945">
        <v>496.94799999999998</v>
      </c>
      <c r="G1556" s="940">
        <v>2.79</v>
      </c>
      <c r="H1556" s="942">
        <v>1386.4849199999999</v>
      </c>
      <c r="I1556" s="943"/>
      <c r="K1556" s="1112"/>
      <c r="L1556" s="1112"/>
    </row>
    <row r="1557" spans="1:12" s="944" customFormat="1" ht="42">
      <c r="A1557" s="940" t="s">
        <v>4716</v>
      </c>
      <c r="B1557" s="940" t="s">
        <v>4717</v>
      </c>
      <c r="C1557" s="940" t="s">
        <v>4786</v>
      </c>
      <c r="D1557" s="941">
        <v>46156</v>
      </c>
      <c r="E1557" s="940" t="s">
        <v>4787</v>
      </c>
      <c r="F1557" s="945">
        <v>496.94799999999998</v>
      </c>
      <c r="G1557" s="940">
        <v>3.54</v>
      </c>
      <c r="H1557" s="942">
        <v>1759.1959199999999</v>
      </c>
      <c r="I1557" s="943"/>
      <c r="K1557" s="1112"/>
      <c r="L1557" s="1112"/>
    </row>
    <row r="1558" spans="1:12" s="944" customFormat="1" ht="42">
      <c r="A1558" s="940" t="s">
        <v>4716</v>
      </c>
      <c r="B1558" s="940" t="s">
        <v>4717</v>
      </c>
      <c r="C1558" s="940" t="s">
        <v>4788</v>
      </c>
      <c r="D1558" s="941">
        <v>46156</v>
      </c>
      <c r="E1558" s="940" t="s">
        <v>4789</v>
      </c>
      <c r="F1558" s="945">
        <v>496.94799999999998</v>
      </c>
      <c r="G1558" s="940">
        <v>2.86</v>
      </c>
      <c r="H1558" s="942">
        <v>1421.2712799999999</v>
      </c>
      <c r="I1558" s="943"/>
      <c r="K1558" s="1112"/>
      <c r="L1558" s="1112"/>
    </row>
    <row r="1559" spans="1:12" s="944" customFormat="1" ht="42">
      <c r="A1559" s="940" t="s">
        <v>4716</v>
      </c>
      <c r="B1559" s="940" t="s">
        <v>4717</v>
      </c>
      <c r="C1559" s="940" t="s">
        <v>4790</v>
      </c>
      <c r="D1559" s="941">
        <v>46156</v>
      </c>
      <c r="E1559" s="940" t="s">
        <v>4791</v>
      </c>
      <c r="F1559" s="945">
        <v>496.94799999999998</v>
      </c>
      <c r="G1559" s="940">
        <v>0.61</v>
      </c>
      <c r="H1559" s="942">
        <v>303.13828000000001</v>
      </c>
      <c r="I1559" s="943"/>
      <c r="K1559" s="1112"/>
      <c r="L1559" s="1112"/>
    </row>
    <row r="1560" spans="1:12" s="944" customFormat="1" ht="42">
      <c r="A1560" s="940" t="s">
        <v>4716</v>
      </c>
      <c r="B1560" s="940" t="s">
        <v>4717</v>
      </c>
      <c r="C1560" s="940" t="s">
        <v>4792</v>
      </c>
      <c r="D1560" s="941">
        <v>46156</v>
      </c>
      <c r="E1560" s="940" t="s">
        <v>4793</v>
      </c>
      <c r="F1560" s="945">
        <v>496.94799999999998</v>
      </c>
      <c r="G1560" s="940">
        <v>0.93</v>
      </c>
      <c r="H1560" s="942">
        <v>462.16163999999998</v>
      </c>
      <c r="I1560" s="943"/>
      <c r="K1560" s="1112"/>
      <c r="L1560" s="1112"/>
    </row>
    <row r="1561" spans="1:12" s="944" customFormat="1" ht="42">
      <c r="A1561" s="940" t="s">
        <v>4716</v>
      </c>
      <c r="B1561" s="940" t="s">
        <v>4717</v>
      </c>
      <c r="C1561" s="940" t="s">
        <v>4794</v>
      </c>
      <c r="D1561" s="941">
        <v>46156</v>
      </c>
      <c r="E1561" s="940" t="s">
        <v>4795</v>
      </c>
      <c r="F1561" s="945">
        <v>496.94799999999998</v>
      </c>
      <c r="G1561" s="940">
        <v>1.18</v>
      </c>
      <c r="H1561" s="942">
        <v>586.39864</v>
      </c>
      <c r="I1561" s="943"/>
      <c r="K1561" s="1112"/>
      <c r="L1561" s="1112"/>
    </row>
    <row r="1562" spans="1:12" s="944" customFormat="1" ht="42">
      <c r="A1562" s="940" t="s">
        <v>4716</v>
      </c>
      <c r="B1562" s="940" t="s">
        <v>4717</v>
      </c>
      <c r="C1562" s="940" t="s">
        <v>4796</v>
      </c>
      <c r="D1562" s="941">
        <v>46159</v>
      </c>
      <c r="E1562" s="940" t="s">
        <v>4797</v>
      </c>
      <c r="F1562" s="945">
        <v>496.94799999999998</v>
      </c>
      <c r="G1562" s="940">
        <v>34.369999999999997</v>
      </c>
      <c r="H1562" s="942">
        <v>17080.102759999998</v>
      </c>
      <c r="I1562" s="943"/>
      <c r="K1562" s="1112"/>
      <c r="L1562" s="1112"/>
    </row>
    <row r="1563" spans="1:12" s="944" customFormat="1" ht="42">
      <c r="A1563" s="940" t="s">
        <v>4716</v>
      </c>
      <c r="B1563" s="940" t="s">
        <v>4717</v>
      </c>
      <c r="C1563" s="940" t="s">
        <v>4798</v>
      </c>
      <c r="D1563" s="941">
        <v>46159</v>
      </c>
      <c r="E1563" s="940" t="s">
        <v>4799</v>
      </c>
      <c r="F1563" s="945">
        <v>496.94799999999998</v>
      </c>
      <c r="G1563" s="940">
        <v>7.34</v>
      </c>
      <c r="H1563" s="942">
        <v>3647.5983199999996</v>
      </c>
      <c r="I1563" s="943"/>
      <c r="K1563" s="1112"/>
      <c r="L1563" s="1112"/>
    </row>
    <row r="1564" spans="1:12" s="944" customFormat="1" ht="42">
      <c r="A1564" s="940" t="s">
        <v>4716</v>
      </c>
      <c r="B1564" s="940" t="s">
        <v>4717</v>
      </c>
      <c r="C1564" s="940" t="s">
        <v>4800</v>
      </c>
      <c r="D1564" s="941">
        <v>46159</v>
      </c>
      <c r="E1564" s="940" t="s">
        <v>4801</v>
      </c>
      <c r="F1564" s="945">
        <v>496.94799999999998</v>
      </c>
      <c r="G1564" s="940">
        <v>11.17</v>
      </c>
      <c r="H1564" s="942">
        <v>5550.9091600000002</v>
      </c>
      <c r="I1564" s="943"/>
      <c r="K1564" s="1112"/>
      <c r="L1564" s="1112"/>
    </row>
    <row r="1565" spans="1:12" s="944" customFormat="1" ht="42">
      <c r="A1565" s="940" t="s">
        <v>4716</v>
      </c>
      <c r="B1565" s="940" t="s">
        <v>4717</v>
      </c>
      <c r="C1565" s="940" t="s">
        <v>4802</v>
      </c>
      <c r="D1565" s="941">
        <v>46159</v>
      </c>
      <c r="E1565" s="940" t="s">
        <v>4803</v>
      </c>
      <c r="F1565" s="945">
        <v>496.94799999999998</v>
      </c>
      <c r="G1565" s="940">
        <v>8.64</v>
      </c>
      <c r="H1565" s="942">
        <v>4293.6307200000001</v>
      </c>
      <c r="I1565" s="943"/>
      <c r="K1565" s="1112"/>
      <c r="L1565" s="1112"/>
    </row>
    <row r="1566" spans="1:12" s="944" customFormat="1" ht="42">
      <c r="A1566" s="940" t="s">
        <v>4716</v>
      </c>
      <c r="B1566" s="940" t="s">
        <v>4717</v>
      </c>
      <c r="C1566" s="940" t="s">
        <v>4804</v>
      </c>
      <c r="D1566" s="941">
        <v>46162</v>
      </c>
      <c r="E1566" s="940" t="s">
        <v>4805</v>
      </c>
      <c r="F1566" s="945">
        <v>496.94799999999998</v>
      </c>
      <c r="G1566" s="940">
        <v>10.35</v>
      </c>
      <c r="H1566" s="942">
        <v>5143.4117999999999</v>
      </c>
      <c r="I1566" s="943"/>
      <c r="K1566" s="1112"/>
      <c r="L1566" s="1112"/>
    </row>
    <row r="1567" spans="1:12" s="944" customFormat="1" ht="42">
      <c r="A1567" s="940" t="s">
        <v>4716</v>
      </c>
      <c r="B1567" s="940" t="s">
        <v>4717</v>
      </c>
      <c r="C1567" s="940" t="s">
        <v>4806</v>
      </c>
      <c r="D1567" s="941">
        <v>46162</v>
      </c>
      <c r="E1567" s="940" t="s">
        <v>4807</v>
      </c>
      <c r="F1567" s="945">
        <v>496.94799999999998</v>
      </c>
      <c r="G1567" s="940">
        <v>10.3</v>
      </c>
      <c r="H1567" s="942">
        <v>5118.5644000000002</v>
      </c>
      <c r="I1567" s="943"/>
      <c r="K1567" s="1112"/>
      <c r="L1567" s="1112"/>
    </row>
    <row r="1568" spans="1:12" s="944" customFormat="1" ht="42">
      <c r="A1568" s="940" t="s">
        <v>4716</v>
      </c>
      <c r="B1568" s="940" t="s">
        <v>4717</v>
      </c>
      <c r="C1568" s="940" t="s">
        <v>4808</v>
      </c>
      <c r="D1568" s="941">
        <v>46162</v>
      </c>
      <c r="E1568" s="940" t="s">
        <v>4809</v>
      </c>
      <c r="F1568" s="945">
        <v>496.94799999999998</v>
      </c>
      <c r="G1568" s="940">
        <v>3.45</v>
      </c>
      <c r="H1568" s="942">
        <v>1714.4706000000001</v>
      </c>
      <c r="I1568" s="943"/>
      <c r="K1568" s="1112"/>
      <c r="L1568" s="1112"/>
    </row>
    <row r="1569" spans="1:12" s="944" customFormat="1" ht="42">
      <c r="A1569" s="940" t="s">
        <v>4716</v>
      </c>
      <c r="B1569" s="940" t="s">
        <v>4717</v>
      </c>
      <c r="C1569" s="940" t="s">
        <v>4810</v>
      </c>
      <c r="D1569" s="941">
        <v>46162</v>
      </c>
      <c r="E1569" s="940" t="s">
        <v>4811</v>
      </c>
      <c r="F1569" s="945">
        <v>496.94799999999998</v>
      </c>
      <c r="G1569" s="940">
        <v>3.43</v>
      </c>
      <c r="H1569" s="942">
        <v>1704.5316399999999</v>
      </c>
      <c r="I1569" s="943"/>
      <c r="K1569" s="1112"/>
      <c r="L1569" s="1112"/>
    </row>
    <row r="1570" spans="1:12" s="944" customFormat="1" ht="42">
      <c r="A1570" s="940" t="s">
        <v>4716</v>
      </c>
      <c r="B1570" s="940" t="s">
        <v>4717</v>
      </c>
      <c r="C1570" s="940" t="s">
        <v>4812</v>
      </c>
      <c r="D1570" s="941">
        <v>46163</v>
      </c>
      <c r="E1570" s="940" t="s">
        <v>4813</v>
      </c>
      <c r="F1570" s="945">
        <v>496.94799999999998</v>
      </c>
      <c r="G1570" s="940">
        <v>10.28</v>
      </c>
      <c r="H1570" s="942">
        <v>5108.6254399999998</v>
      </c>
      <c r="I1570" s="943"/>
      <c r="K1570" s="1112"/>
      <c r="L1570" s="1112"/>
    </row>
    <row r="1571" spans="1:12" s="944" customFormat="1" ht="42">
      <c r="A1571" s="940" t="s">
        <v>4716</v>
      </c>
      <c r="B1571" s="940" t="s">
        <v>4717</v>
      </c>
      <c r="C1571" s="940" t="s">
        <v>4814</v>
      </c>
      <c r="D1571" s="941">
        <v>46163</v>
      </c>
      <c r="E1571" s="940" t="s">
        <v>4815</v>
      </c>
      <c r="F1571" s="945">
        <v>496.94799999999998</v>
      </c>
      <c r="G1571" s="940">
        <v>41.39</v>
      </c>
      <c r="H1571" s="942">
        <v>20568.67772</v>
      </c>
      <c r="I1571" s="943"/>
      <c r="K1571" s="1112"/>
      <c r="L1571" s="1112"/>
    </row>
    <row r="1572" spans="1:12" s="944" customFormat="1" ht="42">
      <c r="A1572" s="940" t="s">
        <v>4716</v>
      </c>
      <c r="B1572" s="940" t="s">
        <v>4717</v>
      </c>
      <c r="C1572" s="940" t="s">
        <v>4816</v>
      </c>
      <c r="D1572" s="941">
        <v>46163</v>
      </c>
      <c r="E1572" s="940" t="s">
        <v>4817</v>
      </c>
      <c r="F1572" s="945">
        <v>496.94799999999998</v>
      </c>
      <c r="G1572" s="940">
        <v>41.21</v>
      </c>
      <c r="H1572" s="942">
        <v>20479.227080000001</v>
      </c>
      <c r="I1572" s="943"/>
      <c r="K1572" s="1112"/>
      <c r="L1572" s="1112"/>
    </row>
    <row r="1573" spans="1:12" s="944" customFormat="1" ht="42">
      <c r="A1573" s="940" t="s">
        <v>4716</v>
      </c>
      <c r="B1573" s="940" t="s">
        <v>4717</v>
      </c>
      <c r="C1573" s="940" t="s">
        <v>4818</v>
      </c>
      <c r="D1573" s="941">
        <v>46163</v>
      </c>
      <c r="E1573" s="940" t="s">
        <v>4819</v>
      </c>
      <c r="F1573" s="945">
        <v>496.94799999999998</v>
      </c>
      <c r="G1573" s="940">
        <v>3.43</v>
      </c>
      <c r="H1573" s="942">
        <v>1704.5316399999999</v>
      </c>
      <c r="I1573" s="943"/>
      <c r="K1573" s="1112"/>
      <c r="L1573" s="1112"/>
    </row>
    <row r="1574" spans="1:12" s="944" customFormat="1" ht="42">
      <c r="A1574" s="940" t="s">
        <v>4716</v>
      </c>
      <c r="B1574" s="940" t="s">
        <v>4717</v>
      </c>
      <c r="C1574" s="940" t="s">
        <v>4820</v>
      </c>
      <c r="D1574" s="941">
        <v>46165</v>
      </c>
      <c r="E1574" s="940" t="s">
        <v>4821</v>
      </c>
      <c r="F1574" s="945">
        <v>496.94799999999998</v>
      </c>
      <c r="G1574" s="940">
        <v>41.14</v>
      </c>
      <c r="H1574" s="942">
        <v>20444.440719999999</v>
      </c>
      <c r="I1574" s="943"/>
      <c r="K1574" s="1112"/>
      <c r="L1574" s="1112"/>
    </row>
    <row r="1575" spans="1:12" s="944" customFormat="1" ht="42">
      <c r="A1575" s="940" t="s">
        <v>4716</v>
      </c>
      <c r="B1575" s="940" t="s">
        <v>4717</v>
      </c>
      <c r="C1575" s="940" t="s">
        <v>4822</v>
      </c>
      <c r="D1575" s="941">
        <v>46177</v>
      </c>
      <c r="E1575" s="940" t="s">
        <v>4823</v>
      </c>
      <c r="F1575" s="945">
        <v>496.94799999999998</v>
      </c>
      <c r="G1575" s="940">
        <v>3.45</v>
      </c>
      <c r="H1575" s="942">
        <v>1714.4706000000001</v>
      </c>
      <c r="I1575" s="943"/>
      <c r="K1575" s="1112"/>
      <c r="L1575" s="1112"/>
    </row>
    <row r="1576" spans="1:12" s="944" customFormat="1" ht="42">
      <c r="A1576" s="940" t="s">
        <v>4716</v>
      </c>
      <c r="B1576" s="940" t="s">
        <v>4717</v>
      </c>
      <c r="C1576" s="940" t="s">
        <v>4824</v>
      </c>
      <c r="D1576" s="941">
        <v>46177</v>
      </c>
      <c r="E1576" s="940" t="s">
        <v>4825</v>
      </c>
      <c r="F1576" s="945">
        <v>496.94799999999998</v>
      </c>
      <c r="G1576" s="940">
        <v>3.43</v>
      </c>
      <c r="H1576" s="942">
        <v>1704.5316399999999</v>
      </c>
      <c r="I1576" s="943"/>
      <c r="K1576" s="1112"/>
      <c r="L1576" s="1112"/>
    </row>
    <row r="1577" spans="1:12" s="944" customFormat="1" ht="42">
      <c r="A1577" s="940" t="s">
        <v>4716</v>
      </c>
      <c r="B1577" s="940" t="s">
        <v>4717</v>
      </c>
      <c r="C1577" s="940" t="s">
        <v>4826</v>
      </c>
      <c r="D1577" s="941">
        <v>46177</v>
      </c>
      <c r="E1577" s="940" t="s">
        <v>4827</v>
      </c>
      <c r="F1577" s="945">
        <v>496.94799999999998</v>
      </c>
      <c r="G1577" s="940">
        <v>3.43</v>
      </c>
      <c r="H1577" s="942">
        <v>1704.5316399999999</v>
      </c>
      <c r="I1577" s="943"/>
      <c r="K1577" s="1112"/>
      <c r="L1577" s="1112"/>
    </row>
    <row r="1578" spans="1:12" s="944" customFormat="1" ht="42">
      <c r="A1578" s="940" t="s">
        <v>4716</v>
      </c>
      <c r="B1578" s="940" t="s">
        <v>4717</v>
      </c>
      <c r="C1578" s="940" t="s">
        <v>4828</v>
      </c>
      <c r="D1578" s="941">
        <v>46214</v>
      </c>
      <c r="E1578" s="940" t="s">
        <v>4829</v>
      </c>
      <c r="F1578" s="945">
        <v>496.94799999999998</v>
      </c>
      <c r="G1578" s="940">
        <v>13.32</v>
      </c>
      <c r="H1578" s="942">
        <v>6619.3473599999998</v>
      </c>
      <c r="I1578" s="943"/>
      <c r="K1578" s="1112"/>
      <c r="L1578" s="1112"/>
    </row>
    <row r="1579" spans="1:12" s="944" customFormat="1" ht="42">
      <c r="A1579" s="940" t="s">
        <v>4716</v>
      </c>
      <c r="B1579" s="940" t="s">
        <v>4717</v>
      </c>
      <c r="C1579" s="940" t="s">
        <v>4830</v>
      </c>
      <c r="D1579" s="941">
        <v>46214</v>
      </c>
      <c r="E1579" s="940" t="s">
        <v>4831</v>
      </c>
      <c r="F1579" s="945">
        <v>496.94799999999998</v>
      </c>
      <c r="G1579" s="940">
        <v>4.4400000000000004</v>
      </c>
      <c r="H1579" s="942">
        <v>2206.4491200000002</v>
      </c>
      <c r="I1579" s="943"/>
      <c r="K1579" s="1112"/>
      <c r="L1579" s="1112"/>
    </row>
    <row r="1580" spans="1:12" s="944" customFormat="1" ht="42">
      <c r="A1580" s="940" t="s">
        <v>4716</v>
      </c>
      <c r="B1580" s="940" t="s">
        <v>4717</v>
      </c>
      <c r="C1580" s="940" t="s">
        <v>4832</v>
      </c>
      <c r="D1580" s="941">
        <v>46224</v>
      </c>
      <c r="E1580" s="940" t="s">
        <v>4833</v>
      </c>
      <c r="F1580" s="945">
        <v>496.94799999999998</v>
      </c>
      <c r="G1580" s="940">
        <v>53.29</v>
      </c>
      <c r="H1580" s="942">
        <v>26482.358919999999</v>
      </c>
      <c r="I1580" s="943"/>
      <c r="K1580" s="1112"/>
      <c r="L1580" s="1112"/>
    </row>
    <row r="1581" spans="1:12" s="944" customFormat="1" ht="42">
      <c r="A1581" s="940" t="s">
        <v>4716</v>
      </c>
      <c r="B1581" s="940" t="s">
        <v>4717</v>
      </c>
      <c r="C1581" s="940" t="s">
        <v>4834</v>
      </c>
      <c r="D1581" s="941">
        <v>46242</v>
      </c>
      <c r="E1581" s="940" t="s">
        <v>4835</v>
      </c>
      <c r="F1581" s="945">
        <v>496.94799999999998</v>
      </c>
      <c r="G1581" s="940">
        <v>2.72</v>
      </c>
      <c r="H1581" s="942">
        <v>1351.69856</v>
      </c>
      <c r="I1581" s="943"/>
      <c r="K1581" s="1112"/>
      <c r="L1581" s="1112"/>
    </row>
    <row r="1582" spans="1:12" s="944" customFormat="1" ht="42">
      <c r="A1582" s="940" t="s">
        <v>4716</v>
      </c>
      <c r="B1582" s="940" t="s">
        <v>4717</v>
      </c>
      <c r="C1582" s="940" t="s">
        <v>4836</v>
      </c>
      <c r="D1582" s="941">
        <v>46242</v>
      </c>
      <c r="E1582" s="940" t="s">
        <v>4837</v>
      </c>
      <c r="F1582" s="945">
        <v>496.94799999999998</v>
      </c>
      <c r="G1582" s="940">
        <v>0.91</v>
      </c>
      <c r="H1582" s="942">
        <v>452.22267999999997</v>
      </c>
      <c r="I1582" s="943"/>
      <c r="K1582" s="1112"/>
      <c r="L1582" s="1112"/>
    </row>
    <row r="1583" spans="1:12" s="944" customFormat="1" ht="42">
      <c r="A1583" s="940" t="s">
        <v>4716</v>
      </c>
      <c r="B1583" s="940" t="s">
        <v>4717</v>
      </c>
      <c r="C1583" s="940" t="s">
        <v>4838</v>
      </c>
      <c r="D1583" s="941">
        <v>46245</v>
      </c>
      <c r="E1583" s="940" t="s">
        <v>4839</v>
      </c>
      <c r="F1583" s="945">
        <v>496.94799999999998</v>
      </c>
      <c r="G1583" s="940">
        <v>0.93</v>
      </c>
      <c r="H1583" s="942">
        <v>462.16163999999998</v>
      </c>
      <c r="I1583" s="943"/>
      <c r="K1583" s="1112"/>
      <c r="L1583" s="1112"/>
    </row>
    <row r="1584" spans="1:12" s="944" customFormat="1" ht="63">
      <c r="A1584" s="940" t="s">
        <v>4716</v>
      </c>
      <c r="B1584" s="940" t="s">
        <v>4717</v>
      </c>
      <c r="C1584" s="940" t="s">
        <v>4840</v>
      </c>
      <c r="D1584" s="941">
        <v>46245</v>
      </c>
      <c r="E1584" s="940" t="s">
        <v>4841</v>
      </c>
      <c r="F1584" s="945">
        <v>496.94799999999998</v>
      </c>
      <c r="G1584" s="940">
        <v>0.72</v>
      </c>
      <c r="H1584" s="942">
        <v>357.80255999999997</v>
      </c>
      <c r="I1584" s="943"/>
      <c r="K1584" s="1112"/>
      <c r="L1584" s="1112"/>
    </row>
    <row r="1585" spans="1:12" s="944" customFormat="1" ht="42">
      <c r="A1585" s="940" t="s">
        <v>4716</v>
      </c>
      <c r="B1585" s="940" t="s">
        <v>4717</v>
      </c>
      <c r="C1585" s="940" t="s">
        <v>6001</v>
      </c>
      <c r="D1585" s="941">
        <v>46286</v>
      </c>
      <c r="E1585" s="940" t="s">
        <v>4842</v>
      </c>
      <c r="F1585" s="945">
        <v>496.94799999999998</v>
      </c>
      <c r="G1585" s="940">
        <v>4.59</v>
      </c>
      <c r="H1585" s="942">
        <v>2280.9913199999996</v>
      </c>
      <c r="I1585" s="943"/>
      <c r="K1585" s="1112"/>
      <c r="L1585" s="1112"/>
    </row>
    <row r="1586" spans="1:12" s="944" customFormat="1" ht="42">
      <c r="A1586" s="940" t="s">
        <v>4716</v>
      </c>
      <c r="B1586" s="940" t="s">
        <v>4717</v>
      </c>
      <c r="C1586" s="940" t="s">
        <v>4843</v>
      </c>
      <c r="D1586" s="941">
        <v>46246</v>
      </c>
      <c r="E1586" s="940" t="s">
        <v>4844</v>
      </c>
      <c r="F1586" s="945">
        <v>496.94799999999998</v>
      </c>
      <c r="G1586" s="940">
        <v>4.5599999999999996</v>
      </c>
      <c r="H1586" s="942">
        <v>2266.0828799999999</v>
      </c>
      <c r="I1586" s="943"/>
      <c r="K1586" s="1112"/>
      <c r="L1586" s="1112"/>
    </row>
    <row r="1587" spans="1:12" s="944" customFormat="1" ht="42">
      <c r="A1587" s="940" t="s">
        <v>4716</v>
      </c>
      <c r="B1587" s="940" t="s">
        <v>4717</v>
      </c>
      <c r="C1587" s="940" t="s">
        <v>4845</v>
      </c>
      <c r="D1587" s="941">
        <v>46246</v>
      </c>
      <c r="E1587" s="940" t="s">
        <v>4846</v>
      </c>
      <c r="F1587" s="945">
        <v>496.94799999999998</v>
      </c>
      <c r="G1587" s="940">
        <v>4.5999999999999996</v>
      </c>
      <c r="H1587" s="942">
        <v>2285.9607999999998</v>
      </c>
      <c r="I1587" s="943"/>
      <c r="K1587" s="1112"/>
      <c r="L1587" s="1112"/>
    </row>
    <row r="1588" spans="1:12" s="944" customFormat="1" ht="42">
      <c r="A1588" s="940" t="s">
        <v>4716</v>
      </c>
      <c r="B1588" s="940" t="s">
        <v>4717</v>
      </c>
      <c r="C1588" s="940" t="s">
        <v>4847</v>
      </c>
      <c r="D1588" s="941">
        <v>46246</v>
      </c>
      <c r="E1588" s="940" t="s">
        <v>4848</v>
      </c>
      <c r="F1588" s="945">
        <v>496.94799999999998</v>
      </c>
      <c r="G1588" s="940">
        <v>2.62</v>
      </c>
      <c r="H1588" s="942">
        <v>1302.0037600000001</v>
      </c>
      <c r="I1588" s="943"/>
      <c r="K1588" s="1112"/>
      <c r="L1588" s="1112"/>
    </row>
    <row r="1589" spans="1:12" s="944" customFormat="1" ht="42">
      <c r="A1589" s="940" t="s">
        <v>4716</v>
      </c>
      <c r="B1589" s="940" t="s">
        <v>4717</v>
      </c>
      <c r="C1589" s="940" t="s">
        <v>4849</v>
      </c>
      <c r="D1589" s="941">
        <v>46246</v>
      </c>
      <c r="E1589" s="940" t="s">
        <v>4850</v>
      </c>
      <c r="F1589" s="945">
        <v>496.94799999999998</v>
      </c>
      <c r="G1589" s="940">
        <v>3.89</v>
      </c>
      <c r="H1589" s="942">
        <v>1933.12772</v>
      </c>
      <c r="I1589" s="943"/>
      <c r="K1589" s="1112"/>
      <c r="L1589" s="1112"/>
    </row>
    <row r="1590" spans="1:12" s="944" customFormat="1" ht="42">
      <c r="A1590" s="940" t="s">
        <v>4716</v>
      </c>
      <c r="B1590" s="940" t="s">
        <v>4717</v>
      </c>
      <c r="C1590" s="940" t="s">
        <v>4851</v>
      </c>
      <c r="D1590" s="941">
        <v>46246</v>
      </c>
      <c r="E1590" s="940" t="s">
        <v>4852</v>
      </c>
      <c r="F1590" s="945">
        <v>496.94799999999998</v>
      </c>
      <c r="G1590" s="940">
        <v>0.38</v>
      </c>
      <c r="H1590" s="942">
        <v>188.84023999999999</v>
      </c>
      <c r="I1590" s="943"/>
      <c r="K1590" s="1112"/>
      <c r="L1590" s="1112"/>
    </row>
    <row r="1591" spans="1:12" s="944" customFormat="1" ht="42">
      <c r="A1591" s="940" t="s">
        <v>4716</v>
      </c>
      <c r="B1591" s="940" t="s">
        <v>4717</v>
      </c>
      <c r="C1591" s="940" t="s">
        <v>4853</v>
      </c>
      <c r="D1591" s="941">
        <v>46246</v>
      </c>
      <c r="E1591" s="940" t="s">
        <v>4854</v>
      </c>
      <c r="F1591" s="945">
        <v>496.94799999999998</v>
      </c>
      <c r="G1591" s="940">
        <v>4.5599999999999996</v>
      </c>
      <c r="H1591" s="942">
        <v>2266.0828799999999</v>
      </c>
      <c r="I1591" s="943"/>
      <c r="K1591" s="1112"/>
      <c r="L1591" s="1112"/>
    </row>
    <row r="1592" spans="1:12" s="944" customFormat="1" ht="42">
      <c r="A1592" s="940" t="s">
        <v>4716</v>
      </c>
      <c r="B1592" s="940" t="s">
        <v>4717</v>
      </c>
      <c r="C1592" s="940" t="s">
        <v>4855</v>
      </c>
      <c r="D1592" s="941">
        <v>46246</v>
      </c>
      <c r="E1592" s="940" t="s">
        <v>4856</v>
      </c>
      <c r="F1592" s="945">
        <v>496.94799999999998</v>
      </c>
      <c r="G1592" s="940">
        <v>4.5999999999999996</v>
      </c>
      <c r="H1592" s="942">
        <v>2285.9607999999998</v>
      </c>
      <c r="I1592" s="943"/>
      <c r="K1592" s="1112"/>
      <c r="L1592" s="1112"/>
    </row>
    <row r="1593" spans="1:12" s="944" customFormat="1" ht="42">
      <c r="A1593" s="940" t="s">
        <v>4716</v>
      </c>
      <c r="B1593" s="940" t="s">
        <v>4717</v>
      </c>
      <c r="C1593" s="940" t="s">
        <v>4857</v>
      </c>
      <c r="D1593" s="941">
        <v>46246</v>
      </c>
      <c r="E1593" s="940" t="s">
        <v>4858</v>
      </c>
      <c r="F1593" s="945">
        <v>496.94799999999998</v>
      </c>
      <c r="G1593" s="940">
        <v>2.62</v>
      </c>
      <c r="H1593" s="942">
        <v>1302.0037600000001</v>
      </c>
      <c r="I1593" s="943"/>
      <c r="K1593" s="1112"/>
      <c r="L1593" s="1112"/>
    </row>
    <row r="1594" spans="1:12" s="944" customFormat="1" ht="42">
      <c r="A1594" s="940" t="s">
        <v>4716</v>
      </c>
      <c r="B1594" s="940" t="s">
        <v>4717</v>
      </c>
      <c r="C1594" s="940" t="s">
        <v>4859</v>
      </c>
      <c r="D1594" s="941">
        <v>46250</v>
      </c>
      <c r="E1594" s="940" t="s">
        <v>4860</v>
      </c>
      <c r="F1594" s="945">
        <v>496.94799999999998</v>
      </c>
      <c r="G1594" s="940">
        <v>12.12</v>
      </c>
      <c r="H1594" s="942">
        <v>6023.009759999999</v>
      </c>
      <c r="I1594" s="943"/>
      <c r="K1594" s="1112"/>
      <c r="L1594" s="1112"/>
    </row>
    <row r="1595" spans="1:12" s="944" customFormat="1" ht="42">
      <c r="A1595" s="940" t="s">
        <v>4716</v>
      </c>
      <c r="B1595" s="940" t="s">
        <v>4717</v>
      </c>
      <c r="C1595" s="940" t="s">
        <v>4861</v>
      </c>
      <c r="D1595" s="941">
        <v>46250</v>
      </c>
      <c r="E1595" s="940" t="s">
        <v>4862</v>
      </c>
      <c r="F1595" s="945">
        <v>496.94799999999998</v>
      </c>
      <c r="G1595" s="940">
        <v>4.04</v>
      </c>
      <c r="H1595" s="942">
        <v>2007.6699199999998</v>
      </c>
      <c r="I1595" s="943"/>
      <c r="K1595" s="1112"/>
      <c r="L1595" s="1112"/>
    </row>
    <row r="1596" spans="1:12" s="944" customFormat="1" ht="42">
      <c r="A1596" s="940" t="s">
        <v>4716</v>
      </c>
      <c r="B1596" s="940" t="s">
        <v>4717</v>
      </c>
      <c r="C1596" s="940" t="s">
        <v>4863</v>
      </c>
      <c r="D1596" s="941">
        <v>46259</v>
      </c>
      <c r="E1596" s="940" t="s">
        <v>4864</v>
      </c>
      <c r="F1596" s="945">
        <v>496.94799999999998</v>
      </c>
      <c r="G1596" s="940">
        <v>13.61</v>
      </c>
      <c r="H1596" s="942">
        <v>6763.4622799999997</v>
      </c>
      <c r="I1596" s="943"/>
      <c r="K1596" s="1112"/>
      <c r="L1596" s="1112"/>
    </row>
    <row r="1597" spans="1:12" s="944" customFormat="1" ht="42">
      <c r="A1597" s="940" t="s">
        <v>4716</v>
      </c>
      <c r="B1597" s="940" t="s">
        <v>4717</v>
      </c>
      <c r="C1597" s="940" t="s">
        <v>4865</v>
      </c>
      <c r="D1597" s="941">
        <v>46259</v>
      </c>
      <c r="E1597" s="940" t="s">
        <v>4866</v>
      </c>
      <c r="F1597" s="945">
        <v>496.94799999999998</v>
      </c>
      <c r="G1597" s="940">
        <v>4.54</v>
      </c>
      <c r="H1597" s="942">
        <v>2256.14392</v>
      </c>
      <c r="I1597" s="943"/>
      <c r="K1597" s="1112"/>
      <c r="L1597" s="1112"/>
    </row>
    <row r="1598" spans="1:12" s="944" customFormat="1" ht="42">
      <c r="A1598" s="940" t="s">
        <v>4716</v>
      </c>
      <c r="B1598" s="940" t="s">
        <v>4717</v>
      </c>
      <c r="C1598" s="940" t="s">
        <v>4867</v>
      </c>
      <c r="D1598" s="941">
        <v>46260</v>
      </c>
      <c r="E1598" s="940" t="s">
        <v>4868</v>
      </c>
      <c r="F1598" s="945">
        <v>496.94799999999998</v>
      </c>
      <c r="G1598" s="940">
        <v>54.42</v>
      </c>
      <c r="H1598" s="942">
        <v>27043.910159999999</v>
      </c>
      <c r="I1598" s="943"/>
      <c r="K1598" s="1112"/>
      <c r="L1598" s="1112"/>
    </row>
    <row r="1599" spans="1:12" s="944" customFormat="1" ht="42">
      <c r="A1599" s="940" t="s">
        <v>4716</v>
      </c>
      <c r="B1599" s="940" t="s">
        <v>4717</v>
      </c>
      <c r="C1599" s="940" t="s">
        <v>4869</v>
      </c>
      <c r="D1599" s="941">
        <v>46264</v>
      </c>
      <c r="E1599" s="940" t="s">
        <v>4870</v>
      </c>
      <c r="F1599" s="945">
        <v>496.94799999999998</v>
      </c>
      <c r="G1599" s="940">
        <v>48.47</v>
      </c>
      <c r="H1599" s="942">
        <v>24087.06956</v>
      </c>
      <c r="I1599" s="943"/>
      <c r="K1599" s="1112"/>
      <c r="L1599" s="1112"/>
    </row>
    <row r="1600" spans="1:12" s="944" customFormat="1" ht="63">
      <c r="A1600" s="940" t="s">
        <v>4716</v>
      </c>
      <c r="B1600" s="940" t="s">
        <v>4717</v>
      </c>
      <c r="C1600" s="940" t="s">
        <v>6334</v>
      </c>
      <c r="D1600" s="941">
        <v>46293</v>
      </c>
      <c r="E1600" s="940" t="s">
        <v>6335</v>
      </c>
      <c r="F1600" s="945">
        <v>496.94799999999998</v>
      </c>
      <c r="G1600" s="940">
        <v>10.41</v>
      </c>
      <c r="H1600" s="942">
        <v>5173.2286800000002</v>
      </c>
      <c r="I1600" s="943"/>
      <c r="K1600" s="1112"/>
      <c r="L1600" s="1112"/>
    </row>
    <row r="1601" spans="1:12" s="944" customFormat="1" ht="42">
      <c r="A1601" s="940" t="s">
        <v>4871</v>
      </c>
      <c r="B1601" s="940" t="s">
        <v>4872</v>
      </c>
      <c r="C1601" s="940" t="s">
        <v>4873</v>
      </c>
      <c r="D1601" s="941">
        <v>46013</v>
      </c>
      <c r="E1601" s="940" t="s">
        <v>4874</v>
      </c>
      <c r="F1601" s="945">
        <v>578.60199999999998</v>
      </c>
      <c r="G1601" s="940">
        <v>12.13</v>
      </c>
      <c r="H1601" s="942">
        <v>7018.4422599999998</v>
      </c>
      <c r="I1601" s="943"/>
      <c r="K1601" s="1112"/>
      <c r="L1601" s="1112"/>
    </row>
    <row r="1602" spans="1:12" s="944" customFormat="1" ht="42">
      <c r="A1602" s="940" t="s">
        <v>4871</v>
      </c>
      <c r="B1602" s="940" t="s">
        <v>4872</v>
      </c>
      <c r="C1602" s="940" t="s">
        <v>4875</v>
      </c>
      <c r="D1602" s="941">
        <v>46018</v>
      </c>
      <c r="E1602" s="940" t="s">
        <v>4876</v>
      </c>
      <c r="F1602" s="945">
        <v>578.60199999999998</v>
      </c>
      <c r="G1602" s="940">
        <v>4.04</v>
      </c>
      <c r="H1602" s="942">
        <v>2337.5520799999999</v>
      </c>
      <c r="I1602" s="943"/>
      <c r="K1602" s="1112"/>
      <c r="L1602" s="1112"/>
    </row>
    <row r="1603" spans="1:12" s="944" customFormat="1" ht="42">
      <c r="A1603" s="940" t="s">
        <v>4871</v>
      </c>
      <c r="B1603" s="940" t="s">
        <v>4872</v>
      </c>
      <c r="C1603" s="940" t="s">
        <v>4877</v>
      </c>
      <c r="D1603" s="941">
        <v>46019</v>
      </c>
      <c r="E1603" s="940" t="s">
        <v>4878</v>
      </c>
      <c r="F1603" s="945">
        <v>578.60199999999998</v>
      </c>
      <c r="G1603" s="940">
        <v>48.5</v>
      </c>
      <c r="H1603" s="942">
        <v>28062.197</v>
      </c>
      <c r="I1603" s="943"/>
      <c r="K1603" s="1112"/>
      <c r="L1603" s="1112"/>
    </row>
    <row r="1604" spans="1:12" s="944" customFormat="1" ht="63">
      <c r="A1604" s="940" t="s">
        <v>4871</v>
      </c>
      <c r="B1604" s="940" t="s">
        <v>4872</v>
      </c>
      <c r="C1604" s="940" t="s">
        <v>4879</v>
      </c>
      <c r="D1604" s="941">
        <v>46023</v>
      </c>
      <c r="E1604" s="940" t="s">
        <v>4880</v>
      </c>
      <c r="F1604" s="945">
        <v>578.60199999999998</v>
      </c>
      <c r="G1604" s="940">
        <v>6.62</v>
      </c>
      <c r="H1604" s="942">
        <v>3830.3452400000001</v>
      </c>
      <c r="I1604" s="943"/>
      <c r="K1604" s="1112"/>
      <c r="L1604" s="1112"/>
    </row>
    <row r="1605" spans="1:12" s="944" customFormat="1" ht="42">
      <c r="A1605" s="940" t="s">
        <v>4871</v>
      </c>
      <c r="B1605" s="940" t="s">
        <v>4872</v>
      </c>
      <c r="C1605" s="940" t="s">
        <v>4881</v>
      </c>
      <c r="D1605" s="941">
        <v>46025</v>
      </c>
      <c r="E1605" s="940" t="s">
        <v>4882</v>
      </c>
      <c r="F1605" s="945">
        <v>578.60199999999998</v>
      </c>
      <c r="G1605" s="940">
        <v>9.51</v>
      </c>
      <c r="H1605" s="942">
        <v>5502.5050199999996</v>
      </c>
      <c r="I1605" s="943"/>
      <c r="K1605" s="1112"/>
      <c r="L1605" s="1112"/>
    </row>
    <row r="1606" spans="1:12" s="944" customFormat="1" ht="42">
      <c r="A1606" s="940" t="s">
        <v>4871</v>
      </c>
      <c r="B1606" s="940" t="s">
        <v>4872</v>
      </c>
      <c r="C1606" s="940" t="s">
        <v>4883</v>
      </c>
      <c r="D1606" s="941">
        <v>46026</v>
      </c>
      <c r="E1606" s="940" t="s">
        <v>4884</v>
      </c>
      <c r="F1606" s="945">
        <v>578.60199999999998</v>
      </c>
      <c r="G1606" s="940">
        <v>2.21</v>
      </c>
      <c r="H1606" s="942">
        <v>1278.7104199999999</v>
      </c>
      <c r="I1606" s="943"/>
      <c r="K1606" s="1112"/>
      <c r="L1606" s="1112"/>
    </row>
    <row r="1607" spans="1:12" s="944" customFormat="1" ht="42">
      <c r="A1607" s="940" t="s">
        <v>4871</v>
      </c>
      <c r="B1607" s="940" t="s">
        <v>4872</v>
      </c>
      <c r="C1607" s="940" t="s">
        <v>4885</v>
      </c>
      <c r="D1607" s="941">
        <v>46026</v>
      </c>
      <c r="E1607" s="940" t="s">
        <v>4886</v>
      </c>
      <c r="F1607" s="945">
        <v>578.60199999999998</v>
      </c>
      <c r="G1607" s="940">
        <v>3.17</v>
      </c>
      <c r="H1607" s="942">
        <v>1834.1683399999999</v>
      </c>
      <c r="I1607" s="943"/>
      <c r="K1607" s="1112"/>
      <c r="L1607" s="1112"/>
    </row>
    <row r="1608" spans="1:12" s="944" customFormat="1" ht="63">
      <c r="A1608" s="940" t="s">
        <v>4871</v>
      </c>
      <c r="B1608" s="940" t="s">
        <v>4872</v>
      </c>
      <c r="C1608" s="940" t="s">
        <v>4887</v>
      </c>
      <c r="D1608" s="941">
        <v>46028</v>
      </c>
      <c r="E1608" s="940" t="s">
        <v>4888</v>
      </c>
      <c r="F1608" s="945">
        <v>578.60199999999998</v>
      </c>
      <c r="G1608" s="940">
        <v>26.46</v>
      </c>
      <c r="H1608" s="942">
        <v>15309.808919999999</v>
      </c>
      <c r="I1608" s="943"/>
      <c r="K1608" s="1112"/>
      <c r="L1608" s="1112"/>
    </row>
    <row r="1609" spans="1:12" s="944" customFormat="1" ht="42">
      <c r="A1609" s="940" t="s">
        <v>4871</v>
      </c>
      <c r="B1609" s="940" t="s">
        <v>4872</v>
      </c>
      <c r="C1609" s="940" t="s">
        <v>4889</v>
      </c>
      <c r="D1609" s="941">
        <v>46028</v>
      </c>
      <c r="E1609" s="940" t="s">
        <v>4890</v>
      </c>
      <c r="F1609" s="945">
        <v>578.60199999999998</v>
      </c>
      <c r="G1609" s="940">
        <v>38.04</v>
      </c>
      <c r="H1609" s="942">
        <v>22010.020079999998</v>
      </c>
      <c r="I1609" s="943"/>
      <c r="K1609" s="1112"/>
      <c r="L1609" s="1112"/>
    </row>
    <row r="1610" spans="1:12" s="944" customFormat="1" ht="63">
      <c r="A1610" s="940" t="s">
        <v>4871</v>
      </c>
      <c r="B1610" s="940" t="s">
        <v>4872</v>
      </c>
      <c r="C1610" s="940" t="s">
        <v>4891</v>
      </c>
      <c r="D1610" s="941">
        <v>46030</v>
      </c>
      <c r="E1610" s="940" t="s">
        <v>4892</v>
      </c>
      <c r="F1610" s="945">
        <v>578.60199999999998</v>
      </c>
      <c r="G1610" s="940">
        <v>2.21</v>
      </c>
      <c r="H1610" s="942">
        <v>1278.7104199999999</v>
      </c>
      <c r="I1610" s="943"/>
      <c r="K1610" s="1112"/>
      <c r="L1610" s="1112"/>
    </row>
    <row r="1611" spans="1:12" s="944" customFormat="1" ht="42">
      <c r="A1611" s="940" t="s">
        <v>4871</v>
      </c>
      <c r="B1611" s="940" t="s">
        <v>4872</v>
      </c>
      <c r="C1611" s="940" t="s">
        <v>4893</v>
      </c>
      <c r="D1611" s="941">
        <v>46030</v>
      </c>
      <c r="E1611" s="940" t="s">
        <v>4894</v>
      </c>
      <c r="F1611" s="945">
        <v>578.60199999999998</v>
      </c>
      <c r="G1611" s="940">
        <v>3.17</v>
      </c>
      <c r="H1611" s="942">
        <v>1834.1683399999999</v>
      </c>
      <c r="I1611" s="943"/>
      <c r="K1611" s="1112"/>
      <c r="L1611" s="1112"/>
    </row>
    <row r="1612" spans="1:12" s="944" customFormat="1" ht="42">
      <c r="A1612" s="940" t="s">
        <v>4871</v>
      </c>
      <c r="B1612" s="940" t="s">
        <v>4872</v>
      </c>
      <c r="C1612" s="940" t="s">
        <v>4895</v>
      </c>
      <c r="D1612" s="941">
        <v>46040</v>
      </c>
      <c r="E1612" s="940" t="s">
        <v>4896</v>
      </c>
      <c r="F1612" s="945">
        <v>578.60199999999998</v>
      </c>
      <c r="G1612" s="940">
        <v>4.07</v>
      </c>
      <c r="H1612" s="942">
        <v>2354.91014</v>
      </c>
      <c r="I1612" s="943"/>
      <c r="K1612" s="1112"/>
      <c r="L1612" s="1112"/>
    </row>
    <row r="1613" spans="1:12" s="944" customFormat="1" ht="42">
      <c r="A1613" s="940" t="s">
        <v>4871</v>
      </c>
      <c r="B1613" s="940" t="s">
        <v>4872</v>
      </c>
      <c r="C1613" s="940" t="s">
        <v>4897</v>
      </c>
      <c r="D1613" s="941">
        <v>46106</v>
      </c>
      <c r="E1613" s="940" t="s">
        <v>4898</v>
      </c>
      <c r="F1613" s="945">
        <v>578.60199999999998</v>
      </c>
      <c r="G1613" s="940">
        <v>12.68</v>
      </c>
      <c r="H1613" s="942">
        <v>7336.6733599999998</v>
      </c>
      <c r="I1613" s="943"/>
      <c r="K1613" s="1112"/>
      <c r="L1613" s="1112"/>
    </row>
    <row r="1614" spans="1:12" s="944" customFormat="1" ht="42">
      <c r="A1614" s="940" t="s">
        <v>4871</v>
      </c>
      <c r="B1614" s="940" t="s">
        <v>4872</v>
      </c>
      <c r="C1614" s="940" t="s">
        <v>4899</v>
      </c>
      <c r="D1614" s="941">
        <v>46246</v>
      </c>
      <c r="E1614" s="940" t="s">
        <v>4900</v>
      </c>
      <c r="F1614" s="945">
        <v>578.60199999999998</v>
      </c>
      <c r="G1614" s="940">
        <v>4.0999999999999996</v>
      </c>
      <c r="H1614" s="942">
        <v>2372.2681999999995</v>
      </c>
      <c r="I1614" s="943"/>
      <c r="K1614" s="1112"/>
      <c r="L1614" s="1112"/>
    </row>
    <row r="1615" spans="1:12" s="944" customFormat="1" ht="42">
      <c r="A1615" s="940" t="s">
        <v>4871</v>
      </c>
      <c r="B1615" s="940" t="s">
        <v>4872</v>
      </c>
      <c r="C1615" s="940" t="s">
        <v>4901</v>
      </c>
      <c r="D1615" s="941">
        <v>46246</v>
      </c>
      <c r="E1615" s="940" t="s">
        <v>4902</v>
      </c>
      <c r="F1615" s="945">
        <v>578.60199999999998</v>
      </c>
      <c r="G1615" s="940">
        <v>4.2300000000000004</v>
      </c>
      <c r="H1615" s="942">
        <v>2447.4864600000001</v>
      </c>
      <c r="I1615" s="943"/>
      <c r="K1615" s="1112"/>
      <c r="L1615" s="1112"/>
    </row>
    <row r="1616" spans="1:12" s="944" customFormat="1" ht="42">
      <c r="A1616" s="940" t="s">
        <v>4871</v>
      </c>
      <c r="B1616" s="940" t="s">
        <v>4872</v>
      </c>
      <c r="C1616" s="940" t="s">
        <v>4903</v>
      </c>
      <c r="D1616" s="941">
        <v>46256</v>
      </c>
      <c r="E1616" s="940" t="s">
        <v>4904</v>
      </c>
      <c r="F1616" s="945">
        <v>578.60199999999998</v>
      </c>
      <c r="G1616" s="940">
        <v>4.0999999999999996</v>
      </c>
      <c r="H1616" s="942">
        <v>2372.2681999999995</v>
      </c>
      <c r="I1616" s="943"/>
      <c r="K1616" s="1112"/>
      <c r="L1616" s="1112"/>
    </row>
    <row r="1617" spans="1:12" s="944" customFormat="1" ht="126">
      <c r="A1617" s="940" t="s">
        <v>4871</v>
      </c>
      <c r="B1617" s="940" t="s">
        <v>4872</v>
      </c>
      <c r="C1617" s="940" t="s">
        <v>4905</v>
      </c>
      <c r="D1617" s="941">
        <v>46279</v>
      </c>
      <c r="E1617" s="940" t="s">
        <v>4906</v>
      </c>
      <c r="F1617" s="945">
        <v>578.60199999999998</v>
      </c>
      <c r="G1617" s="940">
        <v>3.2</v>
      </c>
      <c r="H1617" s="942">
        <v>1851.5264</v>
      </c>
      <c r="I1617" s="943"/>
      <c r="K1617" s="1112"/>
      <c r="L1617" s="1112"/>
    </row>
    <row r="1618" spans="1:12" s="944" customFormat="1" ht="105">
      <c r="A1618" s="940" t="s">
        <v>4871</v>
      </c>
      <c r="B1618" s="940" t="s">
        <v>4872</v>
      </c>
      <c r="C1618" s="940" t="s">
        <v>4907</v>
      </c>
      <c r="D1618" s="941">
        <v>46279</v>
      </c>
      <c r="E1618" s="940" t="s">
        <v>4908</v>
      </c>
      <c r="F1618" s="945">
        <v>578.60199999999998</v>
      </c>
      <c r="G1618" s="940">
        <v>5.41</v>
      </c>
      <c r="H1618" s="942">
        <v>3130.2368200000001</v>
      </c>
      <c r="I1618" s="943"/>
      <c r="K1618" s="1112"/>
      <c r="L1618" s="1112"/>
    </row>
    <row r="1619" spans="1:12" s="944" customFormat="1" ht="105">
      <c r="A1619" s="940" t="s">
        <v>4871</v>
      </c>
      <c r="B1619" s="940" t="s">
        <v>4872</v>
      </c>
      <c r="C1619" s="940" t="s">
        <v>6002</v>
      </c>
      <c r="D1619" s="941">
        <v>46280</v>
      </c>
      <c r="E1619" s="940" t="s">
        <v>6003</v>
      </c>
      <c r="F1619" s="945">
        <v>578.60199999999998</v>
      </c>
      <c r="G1619" s="940">
        <v>2.2000000000000002</v>
      </c>
      <c r="H1619" s="942">
        <v>1272.9244000000001</v>
      </c>
      <c r="I1619" s="943"/>
      <c r="K1619" s="1112"/>
      <c r="L1619" s="1112"/>
    </row>
    <row r="1620" spans="1:12" s="944" customFormat="1" ht="63">
      <c r="A1620" s="940" t="s">
        <v>4871</v>
      </c>
      <c r="B1620" s="940" t="s">
        <v>4872</v>
      </c>
      <c r="C1620" s="940" t="s">
        <v>6129</v>
      </c>
      <c r="D1620" s="941">
        <v>46292</v>
      </c>
      <c r="E1620" s="940" t="s">
        <v>6130</v>
      </c>
      <c r="F1620" s="945">
        <v>578.60199999999998</v>
      </c>
      <c r="G1620" s="940">
        <v>4.0999999999999996</v>
      </c>
      <c r="H1620" s="942">
        <v>2372.2681999999995</v>
      </c>
      <c r="I1620" s="943"/>
      <c r="K1620" s="1112"/>
      <c r="L1620" s="1112"/>
    </row>
    <row r="1621" spans="1:12" s="944" customFormat="1" ht="42">
      <c r="A1621" s="940" t="s">
        <v>4909</v>
      </c>
      <c r="B1621" s="940" t="s">
        <v>4910</v>
      </c>
      <c r="C1621" s="940" t="s">
        <v>4911</v>
      </c>
      <c r="D1621" s="941">
        <v>46019</v>
      </c>
      <c r="E1621" s="940" t="s">
        <v>4912</v>
      </c>
      <c r="F1621" s="945">
        <v>720.83799999999997</v>
      </c>
      <c r="G1621" s="940">
        <v>9.9499999999999993</v>
      </c>
      <c r="H1621" s="942">
        <v>7172.338099999999</v>
      </c>
      <c r="I1621" s="943"/>
      <c r="K1621" s="1112"/>
      <c r="L1621" s="1112"/>
    </row>
    <row r="1622" spans="1:12" s="944" customFormat="1" ht="42">
      <c r="A1622" s="940" t="s">
        <v>4909</v>
      </c>
      <c r="B1622" s="940" t="s">
        <v>4910</v>
      </c>
      <c r="C1622" s="940" t="s">
        <v>4913</v>
      </c>
      <c r="D1622" s="941">
        <v>46022</v>
      </c>
      <c r="E1622" s="940" t="s">
        <v>4914</v>
      </c>
      <c r="F1622" s="945">
        <v>720.83799999999997</v>
      </c>
      <c r="G1622" s="940">
        <v>3.32</v>
      </c>
      <c r="H1622" s="942">
        <v>2393.1821599999998</v>
      </c>
      <c r="I1622" s="943"/>
      <c r="K1622" s="1112"/>
      <c r="L1622" s="1112"/>
    </row>
    <row r="1623" spans="1:12" s="944" customFormat="1" ht="42">
      <c r="A1623" s="940" t="s">
        <v>4909</v>
      </c>
      <c r="B1623" s="940" t="s">
        <v>4910</v>
      </c>
      <c r="C1623" s="940" t="s">
        <v>4915</v>
      </c>
      <c r="D1623" s="941">
        <v>46018</v>
      </c>
      <c r="E1623" s="940" t="s">
        <v>4916</v>
      </c>
      <c r="F1623" s="945">
        <v>720.83799999999997</v>
      </c>
      <c r="G1623" s="940">
        <v>7.53</v>
      </c>
      <c r="H1623" s="942">
        <v>5427.91014</v>
      </c>
      <c r="I1623" s="943"/>
      <c r="K1623" s="1112"/>
      <c r="L1623" s="1112"/>
    </row>
    <row r="1624" spans="1:12" s="944" customFormat="1" ht="42">
      <c r="A1624" s="940" t="s">
        <v>4909</v>
      </c>
      <c r="B1624" s="940" t="s">
        <v>4910</v>
      </c>
      <c r="C1624" s="940" t="s">
        <v>4917</v>
      </c>
      <c r="D1624" s="941">
        <v>46022</v>
      </c>
      <c r="E1624" s="940" t="s">
        <v>4918</v>
      </c>
      <c r="F1624" s="945">
        <v>720.83799999999997</v>
      </c>
      <c r="G1624" s="940">
        <v>2.5099999999999998</v>
      </c>
      <c r="H1624" s="942">
        <v>1809.3033799999998</v>
      </c>
      <c r="I1624" s="943"/>
      <c r="K1624" s="1112"/>
      <c r="L1624" s="1112"/>
    </row>
    <row r="1625" spans="1:12" s="944" customFormat="1" ht="42">
      <c r="A1625" s="940" t="s">
        <v>4909</v>
      </c>
      <c r="B1625" s="940" t="s">
        <v>4910</v>
      </c>
      <c r="C1625" s="940" t="s">
        <v>4919</v>
      </c>
      <c r="D1625" s="941">
        <v>46023</v>
      </c>
      <c r="E1625" s="940" t="s">
        <v>4920</v>
      </c>
      <c r="F1625" s="945">
        <v>720.83799999999997</v>
      </c>
      <c r="G1625" s="940">
        <v>39.81</v>
      </c>
      <c r="H1625" s="942">
        <v>28696.56078</v>
      </c>
      <c r="I1625" s="943"/>
      <c r="K1625" s="1112"/>
      <c r="L1625" s="1112"/>
    </row>
    <row r="1626" spans="1:12" s="944" customFormat="1" ht="63">
      <c r="A1626" s="940" t="s">
        <v>4909</v>
      </c>
      <c r="B1626" s="940" t="s">
        <v>4910</v>
      </c>
      <c r="C1626" s="940" t="s">
        <v>4921</v>
      </c>
      <c r="D1626" s="941">
        <v>46023</v>
      </c>
      <c r="E1626" s="940" t="s">
        <v>4922</v>
      </c>
      <c r="F1626" s="945">
        <v>720.83799999999997</v>
      </c>
      <c r="G1626" s="940">
        <v>20.46</v>
      </c>
      <c r="H1626" s="942">
        <v>14748.34548</v>
      </c>
      <c r="I1626" s="943"/>
      <c r="K1626" s="1112"/>
      <c r="L1626" s="1112"/>
    </row>
    <row r="1627" spans="1:12" s="944" customFormat="1" ht="63">
      <c r="A1627" s="940" t="s">
        <v>4909</v>
      </c>
      <c r="B1627" s="940" t="s">
        <v>4910</v>
      </c>
      <c r="C1627" s="940" t="s">
        <v>4923</v>
      </c>
      <c r="D1627" s="941">
        <v>46039</v>
      </c>
      <c r="E1627" s="940" t="s">
        <v>4924</v>
      </c>
      <c r="F1627" s="945">
        <v>720.83799999999997</v>
      </c>
      <c r="G1627" s="940">
        <v>1.71</v>
      </c>
      <c r="H1627" s="942">
        <v>1232.6329799999999</v>
      </c>
      <c r="I1627" s="943"/>
      <c r="K1627" s="1112"/>
      <c r="L1627" s="1112"/>
    </row>
    <row r="1628" spans="1:12" s="944" customFormat="1" ht="42">
      <c r="A1628" s="940" t="s">
        <v>4909</v>
      </c>
      <c r="B1628" s="940" t="s">
        <v>4910</v>
      </c>
      <c r="C1628" s="940" t="s">
        <v>4925</v>
      </c>
      <c r="D1628" s="941">
        <v>46039</v>
      </c>
      <c r="E1628" s="940" t="s">
        <v>4926</v>
      </c>
      <c r="F1628" s="945">
        <v>720.83799999999997</v>
      </c>
      <c r="G1628" s="940">
        <v>3.35</v>
      </c>
      <c r="H1628" s="942">
        <v>2414.8072999999999</v>
      </c>
      <c r="I1628" s="943"/>
      <c r="K1628" s="1112"/>
      <c r="L1628" s="1112"/>
    </row>
    <row r="1629" spans="1:12" s="944" customFormat="1" ht="42">
      <c r="A1629" s="940" t="s">
        <v>4909</v>
      </c>
      <c r="B1629" s="940" t="s">
        <v>4910</v>
      </c>
      <c r="C1629" s="940" t="s">
        <v>4927</v>
      </c>
      <c r="D1629" s="941">
        <v>46254</v>
      </c>
      <c r="E1629" s="940" t="s">
        <v>4928</v>
      </c>
      <c r="F1629" s="945">
        <v>720.83799999999997</v>
      </c>
      <c r="G1629" s="940">
        <v>3.35</v>
      </c>
      <c r="H1629" s="942">
        <v>2414.8072999999999</v>
      </c>
      <c r="I1629" s="943"/>
      <c r="K1629" s="1112"/>
      <c r="L1629" s="1112"/>
    </row>
    <row r="1630" spans="1:12" s="944" customFormat="1" ht="105">
      <c r="A1630" s="940" t="s">
        <v>4909</v>
      </c>
      <c r="B1630" s="940" t="s">
        <v>4910</v>
      </c>
      <c r="C1630" s="940" t="s">
        <v>6004</v>
      </c>
      <c r="D1630" s="941">
        <v>46280</v>
      </c>
      <c r="E1630" s="940" t="s">
        <v>6005</v>
      </c>
      <c r="F1630" s="945">
        <v>720.83799999999997</v>
      </c>
      <c r="G1630" s="940">
        <v>2.56</v>
      </c>
      <c r="H1630" s="942">
        <v>1845.34528</v>
      </c>
      <c r="I1630" s="943"/>
      <c r="K1630" s="1112"/>
      <c r="L1630" s="1112"/>
    </row>
    <row r="1631" spans="1:12" s="944" customFormat="1" ht="84">
      <c r="A1631" s="940" t="s">
        <v>4909</v>
      </c>
      <c r="B1631" s="940" t="s">
        <v>4910</v>
      </c>
      <c r="C1631" s="940" t="s">
        <v>6131</v>
      </c>
      <c r="D1631" s="941">
        <v>46282</v>
      </c>
      <c r="E1631" s="940" t="s">
        <v>6132</v>
      </c>
      <c r="F1631" s="945">
        <v>720.83799999999997</v>
      </c>
      <c r="G1631" s="940">
        <v>2.56</v>
      </c>
      <c r="H1631" s="942">
        <v>1845.34528</v>
      </c>
      <c r="I1631" s="943"/>
      <c r="K1631" s="1112"/>
      <c r="L1631" s="1112"/>
    </row>
    <row r="1632" spans="1:12" s="944" customFormat="1" ht="63">
      <c r="A1632" s="940" t="s">
        <v>4909</v>
      </c>
      <c r="B1632" s="940" t="s">
        <v>4910</v>
      </c>
      <c r="C1632" s="940" t="s">
        <v>6133</v>
      </c>
      <c r="D1632" s="941">
        <v>46292</v>
      </c>
      <c r="E1632" s="940" t="s">
        <v>6134</v>
      </c>
      <c r="F1632" s="945">
        <v>720.83799999999997</v>
      </c>
      <c r="G1632" s="940">
        <v>3.33</v>
      </c>
      <c r="H1632" s="942">
        <v>2400.3905399999999</v>
      </c>
      <c r="I1632" s="943"/>
      <c r="K1632" s="1112"/>
      <c r="L1632" s="1112"/>
    </row>
    <row r="1633" spans="1:12" s="944" customFormat="1" ht="42">
      <c r="A1633" s="940" t="s">
        <v>4929</v>
      </c>
      <c r="B1633" s="940" t="s">
        <v>4930</v>
      </c>
      <c r="C1633" s="940" t="s">
        <v>4931</v>
      </c>
      <c r="D1633" s="941">
        <v>46068</v>
      </c>
      <c r="E1633" s="940" t="s">
        <v>4932</v>
      </c>
      <c r="F1633" s="945">
        <v>717.32600000000002</v>
      </c>
      <c r="G1633" s="940">
        <v>8.2799999999999994</v>
      </c>
      <c r="H1633" s="942">
        <v>5939.45928</v>
      </c>
      <c r="I1633" s="943"/>
      <c r="K1633" s="1112"/>
      <c r="L1633" s="1112"/>
    </row>
    <row r="1634" spans="1:12" s="944" customFormat="1" ht="42">
      <c r="A1634" s="940" t="s">
        <v>4929</v>
      </c>
      <c r="B1634" s="940" t="s">
        <v>4930</v>
      </c>
      <c r="C1634" s="940" t="s">
        <v>4933</v>
      </c>
      <c r="D1634" s="941">
        <v>46069</v>
      </c>
      <c r="E1634" s="940" t="s">
        <v>4934</v>
      </c>
      <c r="F1634" s="945">
        <v>717.32600000000002</v>
      </c>
      <c r="G1634" s="940">
        <v>2.76</v>
      </c>
      <c r="H1634" s="942">
        <v>1979.8197599999999</v>
      </c>
      <c r="I1634" s="943"/>
      <c r="K1634" s="1112"/>
      <c r="L1634" s="1112"/>
    </row>
    <row r="1635" spans="1:12" s="944" customFormat="1" ht="42">
      <c r="A1635" s="940" t="s">
        <v>4929</v>
      </c>
      <c r="B1635" s="940" t="s">
        <v>4930</v>
      </c>
      <c r="C1635" s="940" t="s">
        <v>4935</v>
      </c>
      <c r="D1635" s="941">
        <v>46071</v>
      </c>
      <c r="E1635" s="940" t="s">
        <v>4936</v>
      </c>
      <c r="F1635" s="945">
        <v>717.32600000000002</v>
      </c>
      <c r="G1635" s="940">
        <v>33.14</v>
      </c>
      <c r="H1635" s="942">
        <v>23772.183640000003</v>
      </c>
      <c r="I1635" s="943"/>
      <c r="K1635" s="1112"/>
      <c r="L1635" s="1112"/>
    </row>
    <row r="1636" spans="1:12" s="944" customFormat="1" ht="42">
      <c r="A1636" s="940" t="s">
        <v>4937</v>
      </c>
      <c r="B1636" s="940" t="s">
        <v>4938</v>
      </c>
      <c r="C1636" s="940" t="s">
        <v>4939</v>
      </c>
      <c r="D1636" s="941">
        <v>46106</v>
      </c>
      <c r="E1636" s="940" t="s">
        <v>4940</v>
      </c>
      <c r="F1636" s="945">
        <v>717.32600000000002</v>
      </c>
      <c r="G1636" s="940">
        <v>3.31</v>
      </c>
      <c r="H1636" s="942">
        <v>2374.34906</v>
      </c>
      <c r="I1636" s="943"/>
      <c r="K1636" s="1112"/>
      <c r="L1636" s="1112"/>
    </row>
    <row r="1637" spans="1:12" s="944" customFormat="1" ht="42">
      <c r="A1637" s="940" t="s">
        <v>4937</v>
      </c>
      <c r="B1637" s="940" t="s">
        <v>4938</v>
      </c>
      <c r="C1637" s="940" t="s">
        <v>4941</v>
      </c>
      <c r="D1637" s="941">
        <v>46106</v>
      </c>
      <c r="E1637" s="940" t="s">
        <v>4942</v>
      </c>
      <c r="F1637" s="945">
        <v>717.32600000000002</v>
      </c>
      <c r="G1637" s="940">
        <v>15.51</v>
      </c>
      <c r="H1637" s="942">
        <v>11125.726259999999</v>
      </c>
      <c r="I1637" s="943"/>
      <c r="K1637" s="1112"/>
      <c r="L1637" s="1112"/>
    </row>
    <row r="1638" spans="1:12" s="944" customFormat="1" ht="42">
      <c r="A1638" s="940" t="s">
        <v>4937</v>
      </c>
      <c r="B1638" s="940" t="s">
        <v>4938</v>
      </c>
      <c r="C1638" s="940" t="s">
        <v>4943</v>
      </c>
      <c r="D1638" s="941">
        <v>46106</v>
      </c>
      <c r="E1638" s="940" t="s">
        <v>4944</v>
      </c>
      <c r="F1638" s="945">
        <v>717.32600000000002</v>
      </c>
      <c r="G1638" s="940">
        <v>5.17</v>
      </c>
      <c r="H1638" s="942">
        <v>3708.5754200000001</v>
      </c>
      <c r="I1638" s="943"/>
      <c r="K1638" s="1112"/>
      <c r="L1638" s="1112"/>
    </row>
    <row r="1639" spans="1:12" s="944" customFormat="1" ht="42">
      <c r="A1639" s="940" t="s">
        <v>4937</v>
      </c>
      <c r="B1639" s="940" t="s">
        <v>4938</v>
      </c>
      <c r="C1639" s="940" t="s">
        <v>4945</v>
      </c>
      <c r="D1639" s="941">
        <v>46106</v>
      </c>
      <c r="E1639" s="940" t="s">
        <v>4946</v>
      </c>
      <c r="F1639" s="945">
        <v>717.32600000000002</v>
      </c>
      <c r="G1639" s="940">
        <v>11.62</v>
      </c>
      <c r="H1639" s="942">
        <v>8335.3281200000001</v>
      </c>
      <c r="I1639" s="943"/>
      <c r="K1639" s="1112"/>
      <c r="L1639" s="1112"/>
    </row>
    <row r="1640" spans="1:12" s="944" customFormat="1" ht="42">
      <c r="A1640" s="940" t="s">
        <v>4937</v>
      </c>
      <c r="B1640" s="940" t="s">
        <v>4938</v>
      </c>
      <c r="C1640" s="940" t="s">
        <v>4947</v>
      </c>
      <c r="D1640" s="941">
        <v>46106</v>
      </c>
      <c r="E1640" s="940" t="s">
        <v>4948</v>
      </c>
      <c r="F1640" s="945">
        <v>717.32600000000002</v>
      </c>
      <c r="G1640" s="940">
        <v>3.87</v>
      </c>
      <c r="H1640" s="942">
        <v>2776.0516200000002</v>
      </c>
      <c r="I1640" s="943"/>
      <c r="K1640" s="1112"/>
      <c r="L1640" s="1112"/>
    </row>
    <row r="1641" spans="1:12" s="944" customFormat="1" ht="42">
      <c r="A1641" s="940" t="s">
        <v>4937</v>
      </c>
      <c r="B1641" s="940" t="s">
        <v>4938</v>
      </c>
      <c r="C1641" s="940" t="s">
        <v>4949</v>
      </c>
      <c r="D1641" s="941">
        <v>46107</v>
      </c>
      <c r="E1641" s="940" t="s">
        <v>4950</v>
      </c>
      <c r="F1641" s="945">
        <v>717.32600000000002</v>
      </c>
      <c r="G1641" s="940">
        <v>46.48</v>
      </c>
      <c r="H1641" s="942">
        <v>33341.312480000001</v>
      </c>
      <c r="I1641" s="943"/>
      <c r="K1641" s="1112"/>
      <c r="L1641" s="1112"/>
    </row>
    <row r="1642" spans="1:12" s="944" customFormat="1" ht="42">
      <c r="A1642" s="940" t="s">
        <v>4929</v>
      </c>
      <c r="B1642" s="940" t="s">
        <v>4930</v>
      </c>
      <c r="C1642" s="940" t="s">
        <v>4951</v>
      </c>
      <c r="D1642" s="941">
        <v>46191</v>
      </c>
      <c r="E1642" s="940" t="s">
        <v>4952</v>
      </c>
      <c r="F1642" s="945">
        <v>717.32600000000002</v>
      </c>
      <c r="G1642" s="940">
        <v>10.52</v>
      </c>
      <c r="H1642" s="942">
        <v>7546.2695199999998</v>
      </c>
      <c r="I1642" s="943"/>
      <c r="K1642" s="1112"/>
      <c r="L1642" s="1112"/>
    </row>
    <row r="1643" spans="1:12" s="944" customFormat="1" ht="42">
      <c r="A1643" s="940" t="s">
        <v>4929</v>
      </c>
      <c r="B1643" s="940" t="s">
        <v>4930</v>
      </c>
      <c r="C1643" s="940" t="s">
        <v>4953</v>
      </c>
      <c r="D1643" s="941">
        <v>46191</v>
      </c>
      <c r="E1643" s="940" t="s">
        <v>4954</v>
      </c>
      <c r="F1643" s="945">
        <v>717.32600000000002</v>
      </c>
      <c r="G1643" s="940">
        <v>3.51</v>
      </c>
      <c r="H1643" s="942">
        <v>2517.8142600000001</v>
      </c>
      <c r="I1643" s="943"/>
      <c r="K1643" s="1112"/>
      <c r="L1643" s="1112"/>
    </row>
    <row r="1644" spans="1:12" s="944" customFormat="1" ht="42">
      <c r="A1644" s="940" t="s">
        <v>4929</v>
      </c>
      <c r="B1644" s="940" t="s">
        <v>4930</v>
      </c>
      <c r="C1644" s="940" t="s">
        <v>4955</v>
      </c>
      <c r="D1644" s="941">
        <v>46208</v>
      </c>
      <c r="E1644" s="940" t="s">
        <v>4956</v>
      </c>
      <c r="F1644" s="945">
        <v>717.32600000000002</v>
      </c>
      <c r="G1644" s="940">
        <v>13.25</v>
      </c>
      <c r="H1644" s="942">
        <v>9504.5694999999996</v>
      </c>
      <c r="I1644" s="943"/>
      <c r="K1644" s="1112"/>
      <c r="L1644" s="1112"/>
    </row>
    <row r="1645" spans="1:12" s="944" customFormat="1" ht="42">
      <c r="A1645" s="940" t="s">
        <v>4929</v>
      </c>
      <c r="B1645" s="940" t="s">
        <v>4930</v>
      </c>
      <c r="C1645" s="940" t="s">
        <v>4957</v>
      </c>
      <c r="D1645" s="941">
        <v>46245</v>
      </c>
      <c r="E1645" s="940" t="s">
        <v>4958</v>
      </c>
      <c r="F1645" s="945">
        <v>717.32600000000002</v>
      </c>
      <c r="G1645" s="940">
        <v>3.87</v>
      </c>
      <c r="H1645" s="942">
        <v>2776.0516200000002</v>
      </c>
      <c r="I1645" s="943"/>
      <c r="K1645" s="1112"/>
      <c r="L1645" s="1112"/>
    </row>
    <row r="1646" spans="1:12" s="944" customFormat="1" ht="42">
      <c r="A1646" s="940" t="s">
        <v>4929</v>
      </c>
      <c r="B1646" s="940" t="s">
        <v>4930</v>
      </c>
      <c r="C1646" s="940" t="s">
        <v>4959</v>
      </c>
      <c r="D1646" s="941">
        <v>46246</v>
      </c>
      <c r="E1646" s="940" t="s">
        <v>4960</v>
      </c>
      <c r="F1646" s="945">
        <v>717.32600000000002</v>
      </c>
      <c r="G1646" s="940">
        <v>2.76</v>
      </c>
      <c r="H1646" s="942">
        <v>1979.8197599999999</v>
      </c>
      <c r="I1646" s="943"/>
      <c r="K1646" s="1112"/>
      <c r="L1646" s="1112"/>
    </row>
    <row r="1647" spans="1:12" s="944" customFormat="1" ht="42">
      <c r="A1647" s="940" t="s">
        <v>4929</v>
      </c>
      <c r="B1647" s="940" t="s">
        <v>4930</v>
      </c>
      <c r="C1647" s="940" t="s">
        <v>4961</v>
      </c>
      <c r="D1647" s="941">
        <v>46252</v>
      </c>
      <c r="E1647" s="940" t="s">
        <v>4962</v>
      </c>
      <c r="F1647" s="945">
        <v>717.32600000000002</v>
      </c>
      <c r="G1647" s="940">
        <v>42.09</v>
      </c>
      <c r="H1647" s="942">
        <v>30192.251340000003</v>
      </c>
      <c r="I1647" s="943"/>
      <c r="K1647" s="1112"/>
      <c r="L1647" s="1112"/>
    </row>
    <row r="1648" spans="1:12" s="944" customFormat="1" ht="42">
      <c r="A1648" s="940" t="s">
        <v>4929</v>
      </c>
      <c r="B1648" s="940" t="s">
        <v>4930</v>
      </c>
      <c r="C1648" s="940" t="s">
        <v>4963</v>
      </c>
      <c r="D1648" s="941">
        <v>46254</v>
      </c>
      <c r="E1648" s="940" t="s">
        <v>4964</v>
      </c>
      <c r="F1648" s="945">
        <v>717.32600000000002</v>
      </c>
      <c r="G1648" s="940">
        <v>10.34</v>
      </c>
      <c r="H1648" s="942">
        <v>7417.1508400000002</v>
      </c>
      <c r="I1648" s="943"/>
      <c r="K1648" s="1112"/>
      <c r="L1648" s="1112"/>
    </row>
    <row r="1649" spans="1:12" s="944" customFormat="1" ht="42">
      <c r="A1649" s="940" t="s">
        <v>4929</v>
      </c>
      <c r="B1649" s="940" t="s">
        <v>4930</v>
      </c>
      <c r="C1649" s="940" t="s">
        <v>4965</v>
      </c>
      <c r="D1649" s="941">
        <v>46264</v>
      </c>
      <c r="E1649" s="940" t="s">
        <v>4966</v>
      </c>
      <c r="F1649" s="945">
        <v>717.32600000000002</v>
      </c>
      <c r="G1649" s="940">
        <v>8.3699999999999992</v>
      </c>
      <c r="H1649" s="942">
        <v>6004.0186199999998</v>
      </c>
      <c r="I1649" s="943"/>
      <c r="K1649" s="1112"/>
      <c r="L1649" s="1112"/>
    </row>
    <row r="1650" spans="1:12" s="944" customFormat="1" ht="42">
      <c r="A1650" s="940" t="s">
        <v>4929</v>
      </c>
      <c r="B1650" s="940" t="s">
        <v>4930</v>
      </c>
      <c r="C1650" s="940" t="s">
        <v>4967</v>
      </c>
      <c r="D1650" s="941">
        <v>46264</v>
      </c>
      <c r="E1650" s="940" t="s">
        <v>4968</v>
      </c>
      <c r="F1650" s="945">
        <v>717.32600000000002</v>
      </c>
      <c r="G1650" s="940">
        <v>2.79</v>
      </c>
      <c r="H1650" s="942">
        <v>2001.3395400000002</v>
      </c>
      <c r="I1650" s="943"/>
      <c r="K1650" s="1112"/>
      <c r="L1650" s="1112"/>
    </row>
    <row r="1651" spans="1:12" s="944" customFormat="1" ht="105">
      <c r="A1651" s="940" t="s">
        <v>4929</v>
      </c>
      <c r="B1651" s="940" t="s">
        <v>4930</v>
      </c>
      <c r="C1651" s="940" t="s">
        <v>6006</v>
      </c>
      <c r="D1651" s="941">
        <v>46280</v>
      </c>
      <c r="E1651" s="940" t="s">
        <v>6007</v>
      </c>
      <c r="F1651" s="945">
        <v>717.32600000000002</v>
      </c>
      <c r="G1651" s="940">
        <v>1.1000000000000001</v>
      </c>
      <c r="H1651" s="942">
        <v>789.05860000000007</v>
      </c>
      <c r="I1651" s="943"/>
      <c r="K1651" s="1112"/>
      <c r="L1651" s="1112"/>
    </row>
    <row r="1652" spans="1:12" s="944" customFormat="1" ht="42">
      <c r="A1652" s="940" t="s">
        <v>4937</v>
      </c>
      <c r="B1652" s="940" t="s">
        <v>4938</v>
      </c>
      <c r="C1652" s="940" t="s">
        <v>4969</v>
      </c>
      <c r="D1652" s="941">
        <v>46016</v>
      </c>
      <c r="E1652" s="940" t="s">
        <v>4970</v>
      </c>
      <c r="F1652" s="945">
        <v>846.39200000000005</v>
      </c>
      <c r="G1652" s="940">
        <v>11.37</v>
      </c>
      <c r="H1652" s="942">
        <v>9623.4770399999998</v>
      </c>
      <c r="I1652" s="943"/>
      <c r="K1652" s="1112"/>
      <c r="L1652" s="1112"/>
    </row>
    <row r="1653" spans="1:12" s="944" customFormat="1" ht="42">
      <c r="A1653" s="940" t="s">
        <v>4937</v>
      </c>
      <c r="B1653" s="940" t="s">
        <v>4938</v>
      </c>
      <c r="C1653" s="940" t="s">
        <v>4971</v>
      </c>
      <c r="D1653" s="941">
        <v>46016</v>
      </c>
      <c r="E1653" s="940" t="s">
        <v>4972</v>
      </c>
      <c r="F1653" s="945">
        <v>846.39200000000005</v>
      </c>
      <c r="G1653" s="940">
        <v>3.79</v>
      </c>
      <c r="H1653" s="942">
        <v>3207.8256800000004</v>
      </c>
      <c r="I1653" s="943"/>
      <c r="K1653" s="1112"/>
      <c r="L1653" s="1112"/>
    </row>
    <row r="1654" spans="1:12" s="944" customFormat="1" ht="42">
      <c r="A1654" s="940" t="s">
        <v>4937</v>
      </c>
      <c r="B1654" s="940" t="s">
        <v>4938</v>
      </c>
      <c r="C1654" s="940" t="s">
        <v>4973</v>
      </c>
      <c r="D1654" s="941">
        <v>46021</v>
      </c>
      <c r="E1654" s="940" t="s">
        <v>4974</v>
      </c>
      <c r="F1654" s="945">
        <v>846.39200000000005</v>
      </c>
      <c r="G1654" s="940">
        <v>45.5</v>
      </c>
      <c r="H1654" s="942">
        <v>38510.836000000003</v>
      </c>
      <c r="I1654" s="943"/>
      <c r="K1654" s="1112"/>
      <c r="L1654" s="1112"/>
    </row>
    <row r="1655" spans="1:12" s="944" customFormat="1" ht="42">
      <c r="A1655" s="940" t="s">
        <v>4937</v>
      </c>
      <c r="B1655" s="940" t="s">
        <v>4938</v>
      </c>
      <c r="C1655" s="940" t="s">
        <v>4975</v>
      </c>
      <c r="D1655" s="941">
        <v>46028</v>
      </c>
      <c r="E1655" s="940" t="s">
        <v>4976</v>
      </c>
      <c r="F1655" s="945">
        <v>846.39200000000005</v>
      </c>
      <c r="G1655" s="940">
        <v>3.79</v>
      </c>
      <c r="H1655" s="942">
        <v>3207.8256800000004</v>
      </c>
      <c r="I1655" s="943"/>
      <c r="K1655" s="1112"/>
      <c r="L1655" s="1112"/>
    </row>
    <row r="1656" spans="1:12" s="944" customFormat="1" ht="63">
      <c r="A1656" s="940" t="s">
        <v>4937</v>
      </c>
      <c r="B1656" s="940" t="s">
        <v>4938</v>
      </c>
      <c r="C1656" s="940" t="s">
        <v>4977</v>
      </c>
      <c r="D1656" s="941">
        <v>46036</v>
      </c>
      <c r="E1656" s="940" t="s">
        <v>4978</v>
      </c>
      <c r="F1656" s="945">
        <v>846.39200000000005</v>
      </c>
      <c r="G1656" s="940">
        <v>3.82</v>
      </c>
      <c r="H1656" s="942">
        <v>3233.2174399999999</v>
      </c>
      <c r="I1656" s="943"/>
      <c r="K1656" s="1112"/>
      <c r="L1656" s="1112"/>
    </row>
    <row r="1657" spans="1:12" s="944" customFormat="1" ht="42">
      <c r="A1657" s="940" t="s">
        <v>4937</v>
      </c>
      <c r="B1657" s="940" t="s">
        <v>4938</v>
      </c>
      <c r="C1657" s="940" t="s">
        <v>4979</v>
      </c>
      <c r="D1657" s="941">
        <v>46051</v>
      </c>
      <c r="E1657" s="940" t="s">
        <v>4980</v>
      </c>
      <c r="F1657" s="945">
        <v>846.39200000000005</v>
      </c>
      <c r="G1657" s="940">
        <v>11.83</v>
      </c>
      <c r="H1657" s="942">
        <v>10012.817360000001</v>
      </c>
      <c r="I1657" s="943"/>
      <c r="K1657" s="1112"/>
      <c r="L1657" s="1112"/>
    </row>
    <row r="1658" spans="1:12" s="944" customFormat="1" ht="42">
      <c r="A1658" s="940" t="s">
        <v>4937</v>
      </c>
      <c r="B1658" s="940" t="s">
        <v>4938</v>
      </c>
      <c r="C1658" s="940" t="s">
        <v>4981</v>
      </c>
      <c r="D1658" s="941">
        <v>46053</v>
      </c>
      <c r="E1658" s="940" t="s">
        <v>4982</v>
      </c>
      <c r="F1658" s="945">
        <v>846.39200000000005</v>
      </c>
      <c r="G1658" s="940">
        <v>3.94</v>
      </c>
      <c r="H1658" s="942">
        <v>3334.7844800000003</v>
      </c>
      <c r="I1658" s="943"/>
      <c r="K1658" s="1112"/>
      <c r="L1658" s="1112"/>
    </row>
    <row r="1659" spans="1:12" s="944" customFormat="1" ht="42">
      <c r="A1659" s="940" t="s">
        <v>4937</v>
      </c>
      <c r="B1659" s="940" t="s">
        <v>4938</v>
      </c>
      <c r="C1659" s="940" t="s">
        <v>4983</v>
      </c>
      <c r="D1659" s="941">
        <v>46055</v>
      </c>
      <c r="E1659" s="940" t="s">
        <v>4984</v>
      </c>
      <c r="F1659" s="945">
        <v>846.39200000000005</v>
      </c>
      <c r="G1659" s="940">
        <v>47.33</v>
      </c>
      <c r="H1659" s="942">
        <v>40059.733359999998</v>
      </c>
      <c r="I1659" s="943"/>
      <c r="K1659" s="1112"/>
      <c r="L1659" s="1112"/>
    </row>
    <row r="1660" spans="1:12" s="944" customFormat="1" ht="42">
      <c r="A1660" s="940" t="s">
        <v>4937</v>
      </c>
      <c r="B1660" s="940" t="s">
        <v>4938</v>
      </c>
      <c r="C1660" s="940" t="s">
        <v>4985</v>
      </c>
      <c r="D1660" s="941">
        <v>46055</v>
      </c>
      <c r="E1660" s="940" t="s">
        <v>4986</v>
      </c>
      <c r="F1660" s="945">
        <v>846.39200000000005</v>
      </c>
      <c r="G1660" s="940">
        <v>3.94</v>
      </c>
      <c r="H1660" s="942">
        <v>3334.7844800000003</v>
      </c>
      <c r="I1660" s="943"/>
      <c r="K1660" s="1112"/>
      <c r="L1660" s="1112"/>
    </row>
    <row r="1661" spans="1:12" s="944" customFormat="1" ht="42">
      <c r="A1661" s="940" t="s">
        <v>4937</v>
      </c>
      <c r="B1661" s="940" t="s">
        <v>4938</v>
      </c>
      <c r="C1661" s="940" t="s">
        <v>4987</v>
      </c>
      <c r="D1661" s="941">
        <v>46057</v>
      </c>
      <c r="E1661" s="940" t="s">
        <v>4988</v>
      </c>
      <c r="F1661" s="945">
        <v>846.39200000000005</v>
      </c>
      <c r="G1661" s="940">
        <v>3.94</v>
      </c>
      <c r="H1661" s="942">
        <v>3334.7844800000003</v>
      </c>
      <c r="I1661" s="943"/>
      <c r="K1661" s="1112"/>
      <c r="L1661" s="1112"/>
    </row>
    <row r="1662" spans="1:12" s="944" customFormat="1" ht="42">
      <c r="A1662" s="940" t="s">
        <v>4937</v>
      </c>
      <c r="B1662" s="940" t="s">
        <v>4938</v>
      </c>
      <c r="C1662" s="940" t="s">
        <v>4989</v>
      </c>
      <c r="D1662" s="941">
        <v>46106</v>
      </c>
      <c r="E1662" s="940" t="s">
        <v>4990</v>
      </c>
      <c r="F1662" s="945">
        <v>846.39200000000005</v>
      </c>
      <c r="G1662" s="940">
        <v>1.1000000000000001</v>
      </c>
      <c r="H1662" s="942">
        <v>931.03120000000013</v>
      </c>
      <c r="I1662" s="943"/>
      <c r="K1662" s="1112"/>
      <c r="L1662" s="1112"/>
    </row>
    <row r="1663" spans="1:12" s="944" customFormat="1" ht="42">
      <c r="A1663" s="940" t="s">
        <v>4937</v>
      </c>
      <c r="B1663" s="940" t="s">
        <v>4938</v>
      </c>
      <c r="C1663" s="940" t="s">
        <v>4991</v>
      </c>
      <c r="D1663" s="941">
        <v>46107</v>
      </c>
      <c r="E1663" s="940" t="s">
        <v>4992</v>
      </c>
      <c r="F1663" s="945">
        <v>846.39200000000005</v>
      </c>
      <c r="G1663" s="940">
        <v>62.02</v>
      </c>
      <c r="H1663" s="942">
        <v>52493.231840000008</v>
      </c>
      <c r="I1663" s="943"/>
      <c r="K1663" s="1112"/>
      <c r="L1663" s="1112"/>
    </row>
    <row r="1664" spans="1:12" s="944" customFormat="1" ht="42">
      <c r="A1664" s="940" t="s">
        <v>4937</v>
      </c>
      <c r="B1664" s="940" t="s">
        <v>4938</v>
      </c>
      <c r="C1664" s="940" t="s">
        <v>4993</v>
      </c>
      <c r="D1664" s="941">
        <v>46141</v>
      </c>
      <c r="E1664" s="940" t="s">
        <v>4994</v>
      </c>
      <c r="F1664" s="945">
        <v>846.39200000000005</v>
      </c>
      <c r="G1664" s="940">
        <v>11.69</v>
      </c>
      <c r="H1664" s="942">
        <v>9894.3224800000007</v>
      </c>
      <c r="I1664" s="943"/>
      <c r="K1664" s="1112"/>
      <c r="L1664" s="1112"/>
    </row>
    <row r="1665" spans="1:12" s="944" customFormat="1" ht="42">
      <c r="A1665" s="940" t="s">
        <v>4937</v>
      </c>
      <c r="B1665" s="940" t="s">
        <v>4938</v>
      </c>
      <c r="C1665" s="940" t="s">
        <v>4995</v>
      </c>
      <c r="D1665" s="941">
        <v>46141</v>
      </c>
      <c r="E1665" s="940" t="s">
        <v>4996</v>
      </c>
      <c r="F1665" s="945">
        <v>846.39200000000005</v>
      </c>
      <c r="G1665" s="940">
        <v>3.9</v>
      </c>
      <c r="H1665" s="942">
        <v>3300.9288000000001</v>
      </c>
      <c r="I1665" s="943"/>
      <c r="K1665" s="1112"/>
      <c r="L1665" s="1112"/>
    </row>
    <row r="1666" spans="1:12" s="944" customFormat="1" ht="63">
      <c r="A1666" s="940" t="s">
        <v>4937</v>
      </c>
      <c r="B1666" s="940" t="s">
        <v>4938</v>
      </c>
      <c r="C1666" s="940" t="s">
        <v>4997</v>
      </c>
      <c r="D1666" s="941">
        <v>46254</v>
      </c>
      <c r="E1666" s="940" t="s">
        <v>4998</v>
      </c>
      <c r="F1666" s="945">
        <v>846.39200000000005</v>
      </c>
      <c r="G1666" s="940">
        <v>3.82</v>
      </c>
      <c r="H1666" s="942">
        <v>3233.2174399999999</v>
      </c>
      <c r="I1666" s="943"/>
      <c r="K1666" s="1112"/>
      <c r="L1666" s="1112"/>
    </row>
    <row r="1667" spans="1:12" s="944" customFormat="1" ht="42">
      <c r="A1667" s="940" t="s">
        <v>4999</v>
      </c>
      <c r="B1667" s="940" t="s">
        <v>5000</v>
      </c>
      <c r="C1667" s="940" t="s">
        <v>5001</v>
      </c>
      <c r="D1667" s="941">
        <v>46106</v>
      </c>
      <c r="E1667" s="940" t="s">
        <v>5002</v>
      </c>
      <c r="F1667" s="945">
        <v>803.37</v>
      </c>
      <c r="G1667" s="940">
        <v>7.14</v>
      </c>
      <c r="H1667" s="942">
        <v>5736.0617999999995</v>
      </c>
      <c r="I1667" s="943"/>
      <c r="K1667" s="1112"/>
      <c r="L1667" s="1112"/>
    </row>
    <row r="1668" spans="1:12" s="944" customFormat="1" ht="42">
      <c r="A1668" s="940" t="s">
        <v>4999</v>
      </c>
      <c r="B1668" s="940" t="s">
        <v>5000</v>
      </c>
      <c r="C1668" s="940" t="s">
        <v>5003</v>
      </c>
      <c r="D1668" s="941">
        <v>46107</v>
      </c>
      <c r="E1668" s="940" t="s">
        <v>5004</v>
      </c>
      <c r="F1668" s="945">
        <v>803.37</v>
      </c>
      <c r="G1668" s="940">
        <v>2.38</v>
      </c>
      <c r="H1668" s="942">
        <v>1912.0205999999998</v>
      </c>
      <c r="I1668" s="943"/>
      <c r="K1668" s="1112"/>
      <c r="L1668" s="1112"/>
    </row>
    <row r="1669" spans="1:12" s="944" customFormat="1" ht="42">
      <c r="A1669" s="940" t="s">
        <v>4999</v>
      </c>
      <c r="B1669" s="940" t="s">
        <v>5000</v>
      </c>
      <c r="C1669" s="940" t="s">
        <v>5005</v>
      </c>
      <c r="D1669" s="941">
        <v>46107</v>
      </c>
      <c r="E1669" s="940" t="s">
        <v>5006</v>
      </c>
      <c r="F1669" s="945">
        <v>803.37</v>
      </c>
      <c r="G1669" s="940">
        <v>28.58</v>
      </c>
      <c r="H1669" s="942">
        <v>22960.314599999998</v>
      </c>
      <c r="I1669" s="943"/>
      <c r="K1669" s="1112"/>
      <c r="L1669" s="1112"/>
    </row>
    <row r="1670" spans="1:12" s="944" customFormat="1" ht="63">
      <c r="A1670" s="940" t="s">
        <v>4999</v>
      </c>
      <c r="B1670" s="940" t="s">
        <v>5000</v>
      </c>
      <c r="C1670" s="940" t="s">
        <v>5007</v>
      </c>
      <c r="D1670" s="941">
        <v>46113</v>
      </c>
      <c r="E1670" s="940" t="s">
        <v>5008</v>
      </c>
      <c r="F1670" s="945">
        <v>803.37</v>
      </c>
      <c r="G1670" s="940">
        <v>2.38</v>
      </c>
      <c r="H1670" s="942">
        <v>1912.0205999999998</v>
      </c>
      <c r="I1670" s="943"/>
      <c r="K1670" s="1112"/>
      <c r="L1670" s="1112"/>
    </row>
    <row r="1671" spans="1:12" s="944" customFormat="1" ht="42">
      <c r="A1671" s="940" t="s">
        <v>4999</v>
      </c>
      <c r="B1671" s="940" t="s">
        <v>5000</v>
      </c>
      <c r="C1671" s="940" t="s">
        <v>5009</v>
      </c>
      <c r="D1671" s="941">
        <v>46191</v>
      </c>
      <c r="E1671" s="940" t="s">
        <v>5010</v>
      </c>
      <c r="F1671" s="945">
        <v>803.37</v>
      </c>
      <c r="G1671" s="940">
        <v>15.49</v>
      </c>
      <c r="H1671" s="942">
        <v>12444.201300000001</v>
      </c>
      <c r="I1671" s="943"/>
      <c r="K1671" s="1112"/>
      <c r="L1671" s="1112"/>
    </row>
    <row r="1672" spans="1:12" s="944" customFormat="1" ht="42">
      <c r="A1672" s="940" t="s">
        <v>4999</v>
      </c>
      <c r="B1672" s="940" t="s">
        <v>5000</v>
      </c>
      <c r="C1672" s="940" t="s">
        <v>5011</v>
      </c>
      <c r="D1672" s="941">
        <v>46191</v>
      </c>
      <c r="E1672" s="940" t="s">
        <v>5012</v>
      </c>
      <c r="F1672" s="945">
        <v>803.37</v>
      </c>
      <c r="G1672" s="940">
        <v>5.16</v>
      </c>
      <c r="H1672" s="942">
        <v>4145.3892000000005</v>
      </c>
      <c r="I1672" s="943"/>
      <c r="K1672" s="1112"/>
      <c r="L1672" s="1112"/>
    </row>
    <row r="1673" spans="1:12" s="944" customFormat="1" ht="42">
      <c r="A1673" s="940" t="s">
        <v>4999</v>
      </c>
      <c r="B1673" s="940" t="s">
        <v>5000</v>
      </c>
      <c r="C1673" s="940" t="s">
        <v>5013</v>
      </c>
      <c r="D1673" s="941">
        <v>46205</v>
      </c>
      <c r="E1673" s="940" t="s">
        <v>5014</v>
      </c>
      <c r="F1673" s="945">
        <v>803.37</v>
      </c>
      <c r="G1673" s="940">
        <v>61.96</v>
      </c>
      <c r="H1673" s="942">
        <v>49776.805200000003</v>
      </c>
      <c r="I1673" s="943"/>
      <c r="K1673" s="1112"/>
      <c r="L1673" s="1112"/>
    </row>
    <row r="1674" spans="1:12" s="944" customFormat="1" ht="42">
      <c r="A1674" s="940" t="s">
        <v>4999</v>
      </c>
      <c r="B1674" s="940" t="s">
        <v>5000</v>
      </c>
      <c r="C1674" s="940" t="s">
        <v>5015</v>
      </c>
      <c r="D1674" s="941">
        <v>46243</v>
      </c>
      <c r="E1674" s="940" t="s">
        <v>5016</v>
      </c>
      <c r="F1674" s="945">
        <v>803.37</v>
      </c>
      <c r="G1674" s="940">
        <v>5.16</v>
      </c>
      <c r="H1674" s="942">
        <v>4145.3892000000005</v>
      </c>
      <c r="I1674" s="943"/>
      <c r="K1674" s="1112"/>
      <c r="L1674" s="1112"/>
    </row>
    <row r="1675" spans="1:12" s="944" customFormat="1" ht="63">
      <c r="A1675" s="940" t="s">
        <v>5017</v>
      </c>
      <c r="B1675" s="940" t="s">
        <v>5018</v>
      </c>
      <c r="C1675" s="940" t="s">
        <v>5019</v>
      </c>
      <c r="D1675" s="941">
        <v>46019</v>
      </c>
      <c r="E1675" s="940" t="s">
        <v>5020</v>
      </c>
      <c r="F1675" s="945">
        <v>920.14400000000001</v>
      </c>
      <c r="G1675" s="940">
        <v>3.6</v>
      </c>
      <c r="H1675" s="942">
        <v>3312.5183999999999</v>
      </c>
      <c r="I1675" s="943"/>
      <c r="K1675" s="1112"/>
      <c r="L1675" s="1112"/>
    </row>
    <row r="1676" spans="1:12" s="944" customFormat="1" ht="42">
      <c r="A1676" s="940" t="s">
        <v>5017</v>
      </c>
      <c r="B1676" s="940" t="s">
        <v>5018</v>
      </c>
      <c r="C1676" s="940" t="s">
        <v>5021</v>
      </c>
      <c r="D1676" s="941">
        <v>46021</v>
      </c>
      <c r="E1676" s="940" t="s">
        <v>5022</v>
      </c>
      <c r="F1676" s="945">
        <v>920.14400000000001</v>
      </c>
      <c r="G1676" s="940">
        <v>1.2</v>
      </c>
      <c r="H1676" s="942">
        <v>1104.1728000000001</v>
      </c>
      <c r="I1676" s="943"/>
      <c r="K1676" s="1112"/>
      <c r="L1676" s="1112"/>
    </row>
    <row r="1677" spans="1:12" s="944" customFormat="1" ht="42">
      <c r="A1677" s="940" t="s">
        <v>5017</v>
      </c>
      <c r="B1677" s="940" t="s">
        <v>5018</v>
      </c>
      <c r="C1677" s="940" t="s">
        <v>5023</v>
      </c>
      <c r="D1677" s="941">
        <v>46076</v>
      </c>
      <c r="E1677" s="940" t="s">
        <v>5024</v>
      </c>
      <c r="F1677" s="945">
        <v>920.14400000000001</v>
      </c>
      <c r="G1677" s="940">
        <v>11.93</v>
      </c>
      <c r="H1677" s="942">
        <v>10977.31792</v>
      </c>
      <c r="I1677" s="943"/>
      <c r="K1677" s="1112"/>
      <c r="L1677" s="1112"/>
    </row>
    <row r="1678" spans="1:12" s="944" customFormat="1" ht="63">
      <c r="A1678" s="940" t="s">
        <v>5017</v>
      </c>
      <c r="B1678" s="940" t="s">
        <v>5018</v>
      </c>
      <c r="C1678" s="940" t="s">
        <v>5025</v>
      </c>
      <c r="D1678" s="941">
        <v>46077</v>
      </c>
      <c r="E1678" s="940" t="s">
        <v>5026</v>
      </c>
      <c r="F1678" s="945">
        <v>920.14400000000001</v>
      </c>
      <c r="G1678" s="940">
        <v>3.98</v>
      </c>
      <c r="H1678" s="942">
        <v>3662.1731199999999</v>
      </c>
      <c r="I1678" s="943"/>
      <c r="K1678" s="1112"/>
      <c r="L1678" s="1112"/>
    </row>
    <row r="1679" spans="1:12" s="944" customFormat="1" ht="42">
      <c r="A1679" s="940" t="s">
        <v>5017</v>
      </c>
      <c r="B1679" s="940" t="s">
        <v>5018</v>
      </c>
      <c r="C1679" s="940" t="s">
        <v>5027</v>
      </c>
      <c r="D1679" s="941">
        <v>46081</v>
      </c>
      <c r="E1679" s="940" t="s">
        <v>5028</v>
      </c>
      <c r="F1679" s="945">
        <v>920.14400000000001</v>
      </c>
      <c r="G1679" s="940">
        <v>62.11</v>
      </c>
      <c r="H1679" s="942">
        <v>57150.143839999997</v>
      </c>
      <c r="I1679" s="943"/>
      <c r="K1679" s="1112"/>
      <c r="L1679" s="1112"/>
    </row>
    <row r="1680" spans="1:12" s="944" customFormat="1" ht="42">
      <c r="A1680" s="940" t="s">
        <v>5017</v>
      </c>
      <c r="B1680" s="940" t="s">
        <v>5018</v>
      </c>
      <c r="C1680" s="940" t="s">
        <v>5029</v>
      </c>
      <c r="D1680" s="941">
        <v>46106</v>
      </c>
      <c r="E1680" s="940" t="s">
        <v>5030</v>
      </c>
      <c r="F1680" s="945">
        <v>920.14400000000001</v>
      </c>
      <c r="G1680" s="940">
        <v>3.63</v>
      </c>
      <c r="H1680" s="942">
        <v>3340.1227199999998</v>
      </c>
      <c r="I1680" s="943"/>
      <c r="K1680" s="1112"/>
      <c r="L1680" s="1112"/>
    </row>
    <row r="1681" spans="1:12" s="944" customFormat="1" ht="42">
      <c r="A1681" s="940" t="s">
        <v>5017</v>
      </c>
      <c r="B1681" s="940" t="s">
        <v>5018</v>
      </c>
      <c r="C1681" s="940" t="s">
        <v>5031</v>
      </c>
      <c r="D1681" s="941">
        <v>46106</v>
      </c>
      <c r="E1681" s="940" t="s">
        <v>5032</v>
      </c>
      <c r="F1681" s="945">
        <v>920.14400000000001</v>
      </c>
      <c r="G1681" s="940">
        <v>1.21</v>
      </c>
      <c r="H1681" s="942">
        <v>1113.3742399999999</v>
      </c>
      <c r="I1681" s="943"/>
      <c r="K1681" s="1112"/>
      <c r="L1681" s="1112"/>
    </row>
    <row r="1682" spans="1:12" s="944" customFormat="1" ht="42">
      <c r="A1682" s="940" t="s">
        <v>5017</v>
      </c>
      <c r="B1682" s="940" t="s">
        <v>5018</v>
      </c>
      <c r="C1682" s="940" t="s">
        <v>5033</v>
      </c>
      <c r="D1682" s="941">
        <v>46107</v>
      </c>
      <c r="E1682" s="940" t="s">
        <v>5034</v>
      </c>
      <c r="F1682" s="945">
        <v>920.14400000000001</v>
      </c>
      <c r="G1682" s="940">
        <v>14.54</v>
      </c>
      <c r="H1682" s="942">
        <v>13378.893759999999</v>
      </c>
      <c r="I1682" s="943"/>
      <c r="K1682" s="1112"/>
      <c r="L1682" s="1112"/>
    </row>
    <row r="1683" spans="1:12" s="944" customFormat="1" ht="42">
      <c r="A1683" s="940" t="s">
        <v>5017</v>
      </c>
      <c r="B1683" s="940" t="s">
        <v>5018</v>
      </c>
      <c r="C1683" s="940" t="s">
        <v>5035</v>
      </c>
      <c r="D1683" s="941">
        <v>46051</v>
      </c>
      <c r="E1683" s="940" t="s">
        <v>5036</v>
      </c>
      <c r="F1683" s="945">
        <v>920.14400000000001</v>
      </c>
      <c r="G1683" s="940">
        <v>10.45</v>
      </c>
      <c r="H1683" s="942">
        <v>9615.5047999999988</v>
      </c>
      <c r="I1683" s="943"/>
      <c r="K1683" s="1112"/>
      <c r="L1683" s="1112"/>
    </row>
    <row r="1684" spans="1:12" s="944" customFormat="1" ht="42">
      <c r="A1684" s="940" t="s">
        <v>5017</v>
      </c>
      <c r="B1684" s="940" t="s">
        <v>5018</v>
      </c>
      <c r="C1684" s="940" t="s">
        <v>5037</v>
      </c>
      <c r="D1684" s="941">
        <v>46053</v>
      </c>
      <c r="E1684" s="940" t="s">
        <v>5038</v>
      </c>
      <c r="F1684" s="945">
        <v>920.14400000000001</v>
      </c>
      <c r="G1684" s="940">
        <v>3.48</v>
      </c>
      <c r="H1684" s="942">
        <v>3202.1011199999998</v>
      </c>
      <c r="I1684" s="943"/>
      <c r="K1684" s="1112"/>
      <c r="L1684" s="1112"/>
    </row>
    <row r="1685" spans="1:12" s="944" customFormat="1" ht="42">
      <c r="A1685" s="940" t="s">
        <v>5017</v>
      </c>
      <c r="B1685" s="940" t="s">
        <v>5018</v>
      </c>
      <c r="C1685" s="940" t="s">
        <v>5039</v>
      </c>
      <c r="D1685" s="941">
        <v>46055</v>
      </c>
      <c r="E1685" s="940" t="s">
        <v>5040</v>
      </c>
      <c r="F1685" s="945">
        <v>920.14400000000001</v>
      </c>
      <c r="G1685" s="940">
        <v>41.79</v>
      </c>
      <c r="H1685" s="942">
        <v>38452.817759999998</v>
      </c>
      <c r="I1685" s="943"/>
      <c r="K1685" s="1112"/>
      <c r="L1685" s="1112"/>
    </row>
    <row r="1686" spans="1:12" s="944" customFormat="1" ht="42">
      <c r="A1686" s="940" t="s">
        <v>5017</v>
      </c>
      <c r="B1686" s="940" t="s">
        <v>5018</v>
      </c>
      <c r="C1686" s="940" t="s">
        <v>5041</v>
      </c>
      <c r="D1686" s="941">
        <v>46055</v>
      </c>
      <c r="E1686" s="940" t="s">
        <v>5042</v>
      </c>
      <c r="F1686" s="945">
        <v>920.14400000000001</v>
      </c>
      <c r="G1686" s="940">
        <v>3.48</v>
      </c>
      <c r="H1686" s="942">
        <v>3202.1011199999998</v>
      </c>
      <c r="I1686" s="943"/>
      <c r="K1686" s="1112"/>
      <c r="L1686" s="1112"/>
    </row>
    <row r="1687" spans="1:12" s="944" customFormat="1" ht="42">
      <c r="A1687" s="940" t="s">
        <v>5017</v>
      </c>
      <c r="B1687" s="940" t="s">
        <v>5018</v>
      </c>
      <c r="C1687" s="940" t="s">
        <v>5043</v>
      </c>
      <c r="D1687" s="941">
        <v>46246</v>
      </c>
      <c r="E1687" s="940" t="s">
        <v>5044</v>
      </c>
      <c r="F1687" s="945">
        <v>920.14400000000001</v>
      </c>
      <c r="G1687" s="940">
        <v>5.18</v>
      </c>
      <c r="H1687" s="942">
        <v>4766.3459199999998</v>
      </c>
      <c r="I1687" s="943"/>
      <c r="K1687" s="1112"/>
      <c r="L1687" s="1112"/>
    </row>
    <row r="1688" spans="1:12" s="944" customFormat="1" ht="42">
      <c r="A1688" s="940" t="s">
        <v>5017</v>
      </c>
      <c r="B1688" s="940" t="s">
        <v>5018</v>
      </c>
      <c r="C1688" s="940" t="s">
        <v>5045</v>
      </c>
      <c r="D1688" s="941">
        <v>46254</v>
      </c>
      <c r="E1688" s="940" t="s">
        <v>5046</v>
      </c>
      <c r="F1688" s="945">
        <v>920.14400000000001</v>
      </c>
      <c r="G1688" s="940">
        <v>3.48</v>
      </c>
      <c r="H1688" s="942">
        <v>3202.1011199999998</v>
      </c>
      <c r="I1688" s="943"/>
      <c r="K1688" s="1112"/>
      <c r="L1688" s="1112"/>
    </row>
    <row r="1689" spans="1:12" s="944" customFormat="1" ht="42">
      <c r="A1689" s="940" t="s">
        <v>5017</v>
      </c>
      <c r="B1689" s="940" t="s">
        <v>5018</v>
      </c>
      <c r="C1689" s="940" t="s">
        <v>5047</v>
      </c>
      <c r="D1689" s="941">
        <v>46256</v>
      </c>
      <c r="E1689" s="940" t="s">
        <v>5048</v>
      </c>
      <c r="F1689" s="945">
        <v>920.14400000000001</v>
      </c>
      <c r="G1689" s="940">
        <v>5.18</v>
      </c>
      <c r="H1689" s="942">
        <v>4766.3459199999998</v>
      </c>
      <c r="I1689" s="943"/>
      <c r="K1689" s="1112"/>
      <c r="L1689" s="1112"/>
    </row>
    <row r="1690" spans="1:12" s="944" customFormat="1" ht="42">
      <c r="A1690" s="940" t="s">
        <v>5049</v>
      </c>
      <c r="B1690" s="940" t="s">
        <v>5050</v>
      </c>
      <c r="C1690" s="940" t="s">
        <v>5051</v>
      </c>
      <c r="D1690" s="941">
        <v>46250</v>
      </c>
      <c r="E1690" s="940" t="s">
        <v>5052</v>
      </c>
      <c r="F1690" s="945">
        <v>924.53399999999999</v>
      </c>
      <c r="G1690" s="940">
        <v>6.94</v>
      </c>
      <c r="H1690" s="942">
        <v>6416.2659600000006</v>
      </c>
      <c r="I1690" s="943"/>
      <c r="K1690" s="1112"/>
      <c r="L1690" s="1112"/>
    </row>
    <row r="1691" spans="1:12" s="944" customFormat="1" ht="42">
      <c r="A1691" s="940" t="s">
        <v>5049</v>
      </c>
      <c r="B1691" s="940" t="s">
        <v>5050</v>
      </c>
      <c r="C1691" s="940" t="s">
        <v>5053</v>
      </c>
      <c r="D1691" s="941">
        <v>46250</v>
      </c>
      <c r="E1691" s="940" t="s">
        <v>5054</v>
      </c>
      <c r="F1691" s="945">
        <v>924.53399999999999</v>
      </c>
      <c r="G1691" s="940">
        <v>2.31</v>
      </c>
      <c r="H1691" s="942">
        <v>2135.6735400000002</v>
      </c>
      <c r="I1691" s="943"/>
      <c r="K1691" s="1112"/>
      <c r="L1691" s="1112"/>
    </row>
    <row r="1692" spans="1:12" s="944" customFormat="1" ht="42">
      <c r="A1692" s="940" t="s">
        <v>5049</v>
      </c>
      <c r="B1692" s="940" t="s">
        <v>5050</v>
      </c>
      <c r="C1692" s="940" t="s">
        <v>6336</v>
      </c>
      <c r="D1692" s="941">
        <v>46295</v>
      </c>
      <c r="E1692" s="940" t="s">
        <v>6337</v>
      </c>
      <c r="F1692" s="945">
        <v>924.53399999999999</v>
      </c>
      <c r="G1692" s="940">
        <v>27.75</v>
      </c>
      <c r="H1692" s="942">
        <v>25655.818500000001</v>
      </c>
      <c r="I1692" s="943"/>
      <c r="K1692" s="1112"/>
      <c r="L1692" s="1112"/>
    </row>
    <row r="1693" spans="1:12" s="944" customFormat="1" ht="42">
      <c r="A1693" s="940" t="s">
        <v>5049</v>
      </c>
      <c r="B1693" s="940" t="s">
        <v>5050</v>
      </c>
      <c r="C1693" s="940" t="s">
        <v>6338</v>
      </c>
      <c r="D1693" s="941">
        <v>46295</v>
      </c>
      <c r="E1693" s="940" t="s">
        <v>6339</v>
      </c>
      <c r="F1693" s="945">
        <v>924.53399999999999</v>
      </c>
      <c r="G1693" s="940">
        <v>10.57</v>
      </c>
      <c r="H1693" s="942">
        <v>9772.32438</v>
      </c>
      <c r="I1693" s="943"/>
      <c r="K1693" s="1112"/>
      <c r="L1693" s="1112"/>
    </row>
    <row r="1694" spans="1:12" s="944" customFormat="1" ht="42">
      <c r="A1694" s="940" t="s">
        <v>5049</v>
      </c>
      <c r="B1694" s="940" t="s">
        <v>5050</v>
      </c>
      <c r="C1694" s="940" t="s">
        <v>6340</v>
      </c>
      <c r="D1694" s="941">
        <v>46295</v>
      </c>
      <c r="E1694" s="940" t="s">
        <v>6341</v>
      </c>
      <c r="F1694" s="945">
        <v>924.53399999999999</v>
      </c>
      <c r="G1694" s="940">
        <v>3.52</v>
      </c>
      <c r="H1694" s="942">
        <v>3254.35968</v>
      </c>
      <c r="I1694" s="943"/>
      <c r="K1694" s="1112"/>
      <c r="L1694" s="1112"/>
    </row>
    <row r="1695" spans="1:12" s="944" customFormat="1" ht="42">
      <c r="A1695" s="940" t="s">
        <v>5049</v>
      </c>
      <c r="B1695" s="940" t="s">
        <v>5050</v>
      </c>
      <c r="C1695" s="940" t="s">
        <v>6342</v>
      </c>
      <c r="D1695" s="941">
        <v>46296</v>
      </c>
      <c r="E1695" s="940" t="s">
        <v>6343</v>
      </c>
      <c r="F1695" s="945">
        <v>924.53399999999999</v>
      </c>
      <c r="G1695" s="940">
        <v>42.26</v>
      </c>
      <c r="H1695" s="942">
        <v>39070.806839999997</v>
      </c>
      <c r="I1695" s="943"/>
      <c r="K1695" s="1112"/>
      <c r="L1695" s="1112"/>
    </row>
    <row r="1696" spans="1:12" s="944" customFormat="1" ht="42">
      <c r="A1696" s="940" t="s">
        <v>1883</v>
      </c>
      <c r="B1696" s="940" t="s">
        <v>1884</v>
      </c>
      <c r="C1696" s="940" t="s">
        <v>5055</v>
      </c>
      <c r="D1696" s="941">
        <v>46106</v>
      </c>
      <c r="E1696" s="940" t="s">
        <v>5056</v>
      </c>
      <c r="F1696" s="945">
        <v>1031.6500000000001</v>
      </c>
      <c r="G1696" s="940">
        <v>7.06</v>
      </c>
      <c r="H1696" s="942">
        <v>7283.4490000000005</v>
      </c>
      <c r="I1696" s="943"/>
      <c r="K1696" s="1112"/>
      <c r="L1696" s="1112"/>
    </row>
    <row r="1697" spans="1:12" s="944" customFormat="1" ht="42">
      <c r="A1697" s="940" t="s">
        <v>1883</v>
      </c>
      <c r="B1697" s="940" t="s">
        <v>1884</v>
      </c>
      <c r="C1697" s="940" t="s">
        <v>5057</v>
      </c>
      <c r="D1697" s="941">
        <v>46106</v>
      </c>
      <c r="E1697" s="940" t="s">
        <v>5058</v>
      </c>
      <c r="F1697" s="945">
        <v>1031.6500000000001</v>
      </c>
      <c r="G1697" s="940">
        <v>2.35</v>
      </c>
      <c r="H1697" s="942">
        <v>2424.3775000000005</v>
      </c>
      <c r="I1697" s="943"/>
      <c r="K1697" s="1112"/>
      <c r="L1697" s="1112"/>
    </row>
    <row r="1698" spans="1:12" s="944" customFormat="1" ht="42">
      <c r="A1698" s="940" t="s">
        <v>1883</v>
      </c>
      <c r="B1698" s="940" t="s">
        <v>1884</v>
      </c>
      <c r="C1698" s="940" t="s">
        <v>5059</v>
      </c>
      <c r="D1698" s="941">
        <v>46107</v>
      </c>
      <c r="E1698" s="940" t="s">
        <v>5060</v>
      </c>
      <c r="F1698" s="945">
        <v>1031.6500000000001</v>
      </c>
      <c r="G1698" s="940">
        <v>28.24</v>
      </c>
      <c r="H1698" s="942">
        <v>29133.796000000002</v>
      </c>
      <c r="I1698" s="943"/>
      <c r="K1698" s="1112"/>
      <c r="L1698" s="1112"/>
    </row>
    <row r="1699" spans="1:12" s="944" customFormat="1" ht="42">
      <c r="A1699" s="940" t="s">
        <v>1883</v>
      </c>
      <c r="B1699" s="940" t="s">
        <v>1884</v>
      </c>
      <c r="C1699" s="940" t="s">
        <v>5061</v>
      </c>
      <c r="D1699" s="941">
        <v>46019</v>
      </c>
      <c r="E1699" s="940" t="s">
        <v>5062</v>
      </c>
      <c r="F1699" s="945">
        <v>1031.6500000000001</v>
      </c>
      <c r="G1699" s="940">
        <v>5.23</v>
      </c>
      <c r="H1699" s="942">
        <v>5395.5295000000006</v>
      </c>
      <c r="I1699" s="943"/>
      <c r="K1699" s="1112"/>
      <c r="L1699" s="1112"/>
    </row>
    <row r="1700" spans="1:12" s="944" customFormat="1" ht="42">
      <c r="A1700" s="940" t="s">
        <v>1883</v>
      </c>
      <c r="B1700" s="940" t="s">
        <v>1884</v>
      </c>
      <c r="C1700" s="940" t="s">
        <v>5063</v>
      </c>
      <c r="D1700" s="941">
        <v>46021</v>
      </c>
      <c r="E1700" s="940" t="s">
        <v>5064</v>
      </c>
      <c r="F1700" s="945">
        <v>1031.6500000000001</v>
      </c>
      <c r="G1700" s="940">
        <v>1.74</v>
      </c>
      <c r="H1700" s="942">
        <v>1795.0710000000001</v>
      </c>
      <c r="I1700" s="943"/>
      <c r="K1700" s="1112"/>
      <c r="L1700" s="1112"/>
    </row>
    <row r="1701" spans="1:12" s="944" customFormat="1" ht="42">
      <c r="A1701" s="940" t="s">
        <v>1883</v>
      </c>
      <c r="B1701" s="940" t="s">
        <v>1884</v>
      </c>
      <c r="C1701" s="940" t="s">
        <v>5065</v>
      </c>
      <c r="D1701" s="941">
        <v>46022</v>
      </c>
      <c r="E1701" s="940" t="s">
        <v>5066</v>
      </c>
      <c r="F1701" s="945">
        <v>1031.6500000000001</v>
      </c>
      <c r="G1701" s="940">
        <v>22.67</v>
      </c>
      <c r="H1701" s="942">
        <v>23387.505500000003</v>
      </c>
      <c r="I1701" s="943"/>
      <c r="K1701" s="1112"/>
      <c r="L1701" s="1112"/>
    </row>
    <row r="1702" spans="1:12" s="944" customFormat="1" ht="42">
      <c r="A1702" s="940" t="s">
        <v>1883</v>
      </c>
      <c r="B1702" s="940" t="s">
        <v>1884</v>
      </c>
      <c r="C1702" s="940" t="s">
        <v>5067</v>
      </c>
      <c r="D1702" s="941">
        <v>46025</v>
      </c>
      <c r="E1702" s="940" t="s">
        <v>5068</v>
      </c>
      <c r="F1702" s="945">
        <v>1031.6500000000001</v>
      </c>
      <c r="G1702" s="940">
        <v>10.34</v>
      </c>
      <c r="H1702" s="942">
        <v>10667.261</v>
      </c>
      <c r="I1702" s="943"/>
      <c r="K1702" s="1112"/>
      <c r="L1702" s="1112"/>
    </row>
    <row r="1703" spans="1:12" s="944" customFormat="1" ht="42">
      <c r="A1703" s="940" t="s">
        <v>1883</v>
      </c>
      <c r="B1703" s="940" t="s">
        <v>1884</v>
      </c>
      <c r="C1703" s="940" t="s">
        <v>5069</v>
      </c>
      <c r="D1703" s="941">
        <v>46030</v>
      </c>
      <c r="E1703" s="940" t="s">
        <v>5070</v>
      </c>
      <c r="F1703" s="945">
        <v>1031.6500000000001</v>
      </c>
      <c r="G1703" s="940">
        <v>3.45</v>
      </c>
      <c r="H1703" s="942">
        <v>3559.1925000000006</v>
      </c>
      <c r="I1703" s="943"/>
      <c r="K1703" s="1112"/>
      <c r="L1703" s="1112"/>
    </row>
    <row r="1704" spans="1:12" s="944" customFormat="1" ht="42">
      <c r="A1704" s="940" t="s">
        <v>1883</v>
      </c>
      <c r="B1704" s="940" t="s">
        <v>1884</v>
      </c>
      <c r="C1704" s="940" t="s">
        <v>5071</v>
      </c>
      <c r="D1704" s="941">
        <v>46030</v>
      </c>
      <c r="E1704" s="940" t="s">
        <v>5072</v>
      </c>
      <c r="F1704" s="945">
        <v>1031.6500000000001</v>
      </c>
      <c r="G1704" s="940">
        <v>41.34</v>
      </c>
      <c r="H1704" s="942">
        <v>42648.411000000007</v>
      </c>
      <c r="I1704" s="943"/>
      <c r="K1704" s="1112"/>
      <c r="L1704" s="1112"/>
    </row>
    <row r="1705" spans="1:12" s="944" customFormat="1" ht="42">
      <c r="A1705" s="940" t="s">
        <v>1883</v>
      </c>
      <c r="B1705" s="940" t="s">
        <v>1884</v>
      </c>
      <c r="C1705" s="940" t="s">
        <v>5073</v>
      </c>
      <c r="D1705" s="941">
        <v>46033</v>
      </c>
      <c r="E1705" s="940" t="s">
        <v>5074</v>
      </c>
      <c r="F1705" s="945">
        <v>1031.6500000000001</v>
      </c>
      <c r="G1705" s="940">
        <v>7.41</v>
      </c>
      <c r="H1705" s="942">
        <v>7644.5265000000009</v>
      </c>
      <c r="I1705" s="943"/>
      <c r="K1705" s="1112"/>
      <c r="L1705" s="1112"/>
    </row>
    <row r="1706" spans="1:12" s="944" customFormat="1" ht="42">
      <c r="A1706" s="940" t="s">
        <v>1883</v>
      </c>
      <c r="B1706" s="940" t="s">
        <v>1884</v>
      </c>
      <c r="C1706" s="940" t="s">
        <v>5075</v>
      </c>
      <c r="D1706" s="941">
        <v>46039</v>
      </c>
      <c r="E1706" s="940" t="s">
        <v>5076</v>
      </c>
      <c r="F1706" s="945">
        <v>1031.6500000000001</v>
      </c>
      <c r="G1706" s="940">
        <v>2.4700000000000002</v>
      </c>
      <c r="H1706" s="942">
        <v>2548.1755000000003</v>
      </c>
      <c r="I1706" s="943"/>
      <c r="K1706" s="1112"/>
      <c r="L1706" s="1112"/>
    </row>
    <row r="1707" spans="1:12" s="944" customFormat="1" ht="42">
      <c r="A1707" s="940" t="s">
        <v>1883</v>
      </c>
      <c r="B1707" s="940" t="s">
        <v>1884</v>
      </c>
      <c r="C1707" s="940" t="s">
        <v>5077</v>
      </c>
      <c r="D1707" s="941">
        <v>46041</v>
      </c>
      <c r="E1707" s="940" t="s">
        <v>5078</v>
      </c>
      <c r="F1707" s="945">
        <v>1031.6500000000001</v>
      </c>
      <c r="G1707" s="940">
        <v>29.65</v>
      </c>
      <c r="H1707" s="942">
        <v>30588.422500000001</v>
      </c>
      <c r="I1707" s="943"/>
      <c r="K1707" s="1112"/>
      <c r="L1707" s="1112"/>
    </row>
    <row r="1708" spans="1:12" s="944" customFormat="1" ht="42">
      <c r="A1708" s="940" t="s">
        <v>1883</v>
      </c>
      <c r="B1708" s="940" t="s">
        <v>1884</v>
      </c>
      <c r="C1708" s="940" t="s">
        <v>5079</v>
      </c>
      <c r="D1708" s="941">
        <v>46044</v>
      </c>
      <c r="E1708" s="940" t="s">
        <v>5080</v>
      </c>
      <c r="F1708" s="945">
        <v>1031.6500000000001</v>
      </c>
      <c r="G1708" s="940">
        <v>1.77</v>
      </c>
      <c r="H1708" s="942">
        <v>1826.0205000000001</v>
      </c>
      <c r="I1708" s="943"/>
      <c r="K1708" s="1112"/>
      <c r="L1708" s="1112"/>
    </row>
    <row r="1709" spans="1:12" s="944" customFormat="1" ht="42">
      <c r="A1709" s="940" t="s">
        <v>1883</v>
      </c>
      <c r="B1709" s="940" t="s">
        <v>1884</v>
      </c>
      <c r="C1709" s="940" t="s">
        <v>5081</v>
      </c>
      <c r="D1709" s="941">
        <v>46046</v>
      </c>
      <c r="E1709" s="940" t="s">
        <v>5082</v>
      </c>
      <c r="F1709" s="945">
        <v>1031.6500000000001</v>
      </c>
      <c r="G1709" s="940">
        <v>3.48</v>
      </c>
      <c r="H1709" s="942">
        <v>3590.1420000000003</v>
      </c>
      <c r="I1709" s="943"/>
      <c r="K1709" s="1112"/>
      <c r="L1709" s="1112"/>
    </row>
    <row r="1710" spans="1:12" s="944" customFormat="1" ht="42">
      <c r="A1710" s="940" t="s">
        <v>1883</v>
      </c>
      <c r="B1710" s="940" t="s">
        <v>1884</v>
      </c>
      <c r="C1710" s="940" t="s">
        <v>5083</v>
      </c>
      <c r="D1710" s="941">
        <v>46047</v>
      </c>
      <c r="E1710" s="940" t="s">
        <v>5084</v>
      </c>
      <c r="F1710" s="945">
        <v>1031.6500000000001</v>
      </c>
      <c r="G1710" s="940">
        <v>2.4700000000000002</v>
      </c>
      <c r="H1710" s="942">
        <v>2548.1755000000003</v>
      </c>
      <c r="I1710" s="943"/>
      <c r="K1710" s="1112"/>
      <c r="L1710" s="1112"/>
    </row>
    <row r="1711" spans="1:12" s="944" customFormat="1" ht="42">
      <c r="A1711" s="940" t="s">
        <v>1883</v>
      </c>
      <c r="B1711" s="940" t="s">
        <v>1884</v>
      </c>
      <c r="C1711" s="940" t="s">
        <v>5085</v>
      </c>
      <c r="D1711" s="941">
        <v>46049</v>
      </c>
      <c r="E1711" s="940" t="s">
        <v>5086</v>
      </c>
      <c r="F1711" s="945">
        <v>1031.6500000000001</v>
      </c>
      <c r="G1711" s="940">
        <v>2.4700000000000002</v>
      </c>
      <c r="H1711" s="942">
        <v>2548.1755000000003</v>
      </c>
      <c r="I1711" s="943"/>
      <c r="K1711" s="1112"/>
      <c r="L1711" s="1112"/>
    </row>
    <row r="1712" spans="1:12" s="944" customFormat="1" ht="63">
      <c r="A1712" s="940" t="s">
        <v>1883</v>
      </c>
      <c r="B1712" s="940" t="s">
        <v>1884</v>
      </c>
      <c r="C1712" s="940" t="s">
        <v>5087</v>
      </c>
      <c r="D1712" s="941">
        <v>46051</v>
      </c>
      <c r="E1712" s="940" t="s">
        <v>5088</v>
      </c>
      <c r="F1712" s="945">
        <v>1031.6500000000001</v>
      </c>
      <c r="G1712" s="940">
        <v>7.54</v>
      </c>
      <c r="H1712" s="942">
        <v>7778.6410000000005</v>
      </c>
      <c r="I1712" s="943"/>
      <c r="K1712" s="1112"/>
      <c r="L1712" s="1112"/>
    </row>
    <row r="1713" spans="1:12" s="944" customFormat="1" ht="42">
      <c r="A1713" s="940" t="s">
        <v>1883</v>
      </c>
      <c r="B1713" s="940" t="s">
        <v>1884</v>
      </c>
      <c r="C1713" s="940" t="s">
        <v>5089</v>
      </c>
      <c r="D1713" s="941">
        <v>46051</v>
      </c>
      <c r="E1713" s="940" t="s">
        <v>5090</v>
      </c>
      <c r="F1713" s="945">
        <v>1031.6500000000001</v>
      </c>
      <c r="G1713" s="940">
        <v>2.5099999999999998</v>
      </c>
      <c r="H1713" s="942">
        <v>2589.4414999999999</v>
      </c>
      <c r="I1713" s="943"/>
      <c r="K1713" s="1112"/>
      <c r="L1713" s="1112"/>
    </row>
    <row r="1714" spans="1:12" s="944" customFormat="1" ht="42">
      <c r="A1714" s="940" t="s">
        <v>1883</v>
      </c>
      <c r="B1714" s="940" t="s">
        <v>1884</v>
      </c>
      <c r="C1714" s="940" t="s">
        <v>5091</v>
      </c>
      <c r="D1714" s="941">
        <v>46054</v>
      </c>
      <c r="E1714" s="940" t="s">
        <v>5092</v>
      </c>
      <c r="F1714" s="945">
        <v>1031.6500000000001</v>
      </c>
      <c r="G1714" s="940">
        <v>6.87</v>
      </c>
      <c r="H1714" s="942">
        <v>7087.4355000000005</v>
      </c>
      <c r="I1714" s="943"/>
      <c r="K1714" s="1112"/>
      <c r="L1714" s="1112"/>
    </row>
    <row r="1715" spans="1:12" s="944" customFormat="1" ht="42">
      <c r="A1715" s="940" t="s">
        <v>1883</v>
      </c>
      <c r="B1715" s="940" t="s">
        <v>1884</v>
      </c>
      <c r="C1715" s="940" t="s">
        <v>5093</v>
      </c>
      <c r="D1715" s="941">
        <v>46054</v>
      </c>
      <c r="E1715" s="940" t="s">
        <v>5094</v>
      </c>
      <c r="F1715" s="945">
        <v>1031.6500000000001</v>
      </c>
      <c r="G1715" s="940">
        <v>2.29</v>
      </c>
      <c r="H1715" s="942">
        <v>2362.4785000000002</v>
      </c>
      <c r="I1715" s="943"/>
      <c r="K1715" s="1112"/>
      <c r="L1715" s="1112"/>
    </row>
    <row r="1716" spans="1:12" s="944" customFormat="1" ht="63">
      <c r="A1716" s="940" t="s">
        <v>1883</v>
      </c>
      <c r="B1716" s="940" t="s">
        <v>1884</v>
      </c>
      <c r="C1716" s="940" t="s">
        <v>5095</v>
      </c>
      <c r="D1716" s="941">
        <v>46055</v>
      </c>
      <c r="E1716" s="940" t="s">
        <v>5096</v>
      </c>
      <c r="F1716" s="945">
        <v>1031.6500000000001</v>
      </c>
      <c r="G1716" s="940">
        <v>30.15</v>
      </c>
      <c r="H1716" s="942">
        <v>31104.247500000001</v>
      </c>
      <c r="I1716" s="943"/>
      <c r="K1716" s="1112"/>
      <c r="L1716" s="1112"/>
    </row>
    <row r="1717" spans="1:12" s="944" customFormat="1" ht="42">
      <c r="A1717" s="940" t="s">
        <v>1883</v>
      </c>
      <c r="B1717" s="940" t="s">
        <v>1884</v>
      </c>
      <c r="C1717" s="940" t="s">
        <v>5097</v>
      </c>
      <c r="D1717" s="941">
        <v>46055</v>
      </c>
      <c r="E1717" s="940" t="s">
        <v>5098</v>
      </c>
      <c r="F1717" s="945">
        <v>1031.6500000000001</v>
      </c>
      <c r="G1717" s="940">
        <v>27.49</v>
      </c>
      <c r="H1717" s="942">
        <v>28360.058499999999</v>
      </c>
      <c r="I1717" s="943"/>
      <c r="K1717" s="1112"/>
      <c r="L1717" s="1112"/>
    </row>
    <row r="1718" spans="1:12" s="944" customFormat="1" ht="42">
      <c r="A1718" s="940" t="s">
        <v>1883</v>
      </c>
      <c r="B1718" s="940" t="s">
        <v>1884</v>
      </c>
      <c r="C1718" s="940" t="s">
        <v>5099</v>
      </c>
      <c r="D1718" s="941">
        <v>46060</v>
      </c>
      <c r="E1718" s="940" t="s">
        <v>5100</v>
      </c>
      <c r="F1718" s="945">
        <v>1031.6500000000001</v>
      </c>
      <c r="G1718" s="940">
        <v>4.8</v>
      </c>
      <c r="H1718" s="942">
        <v>4951.92</v>
      </c>
      <c r="I1718" s="943"/>
      <c r="K1718" s="1112"/>
      <c r="L1718" s="1112"/>
    </row>
    <row r="1719" spans="1:12" s="944" customFormat="1" ht="42">
      <c r="A1719" s="940" t="s">
        <v>1883</v>
      </c>
      <c r="B1719" s="940" t="s">
        <v>1884</v>
      </c>
      <c r="C1719" s="940" t="s">
        <v>5101</v>
      </c>
      <c r="D1719" s="941">
        <v>46197</v>
      </c>
      <c r="E1719" s="940" t="s">
        <v>5102</v>
      </c>
      <c r="F1719" s="945">
        <v>1031.6500000000001</v>
      </c>
      <c r="G1719" s="940">
        <v>13.14</v>
      </c>
      <c r="H1719" s="942">
        <v>13555.881000000001</v>
      </c>
      <c r="I1719" s="943"/>
      <c r="K1719" s="1112"/>
      <c r="L1719" s="1112"/>
    </row>
    <row r="1720" spans="1:12" s="944" customFormat="1" ht="42">
      <c r="A1720" s="940" t="s">
        <v>1883</v>
      </c>
      <c r="B1720" s="940" t="s">
        <v>1884</v>
      </c>
      <c r="C1720" s="940" t="s">
        <v>5103</v>
      </c>
      <c r="D1720" s="941">
        <v>46197</v>
      </c>
      <c r="E1720" s="940" t="s">
        <v>5104</v>
      </c>
      <c r="F1720" s="945">
        <v>1031.6500000000001</v>
      </c>
      <c r="G1720" s="940">
        <v>4.38</v>
      </c>
      <c r="H1720" s="942">
        <v>4518.6270000000004</v>
      </c>
      <c r="I1720" s="943"/>
      <c r="K1720" s="1112"/>
      <c r="L1720" s="1112"/>
    </row>
    <row r="1721" spans="1:12" s="944" customFormat="1" ht="42">
      <c r="A1721" s="940" t="s">
        <v>1883</v>
      </c>
      <c r="B1721" s="940" t="s">
        <v>1884</v>
      </c>
      <c r="C1721" s="940" t="s">
        <v>5105</v>
      </c>
      <c r="D1721" s="941">
        <v>46205</v>
      </c>
      <c r="E1721" s="940" t="s">
        <v>5106</v>
      </c>
      <c r="F1721" s="945">
        <v>1031.6500000000001</v>
      </c>
      <c r="G1721" s="940">
        <v>52.55</v>
      </c>
      <c r="H1721" s="942">
        <v>54213.207500000004</v>
      </c>
      <c r="I1721" s="943"/>
      <c r="K1721" s="1112"/>
      <c r="L1721" s="1112"/>
    </row>
    <row r="1722" spans="1:12" s="944" customFormat="1" ht="42">
      <c r="A1722" s="940" t="s">
        <v>1883</v>
      </c>
      <c r="B1722" s="940" t="s">
        <v>1884</v>
      </c>
      <c r="C1722" s="940" t="s">
        <v>5107</v>
      </c>
      <c r="D1722" s="941">
        <v>46245</v>
      </c>
      <c r="E1722" s="940" t="s">
        <v>5108</v>
      </c>
      <c r="F1722" s="945">
        <v>1031.6500000000001</v>
      </c>
      <c r="G1722" s="940">
        <v>4.38</v>
      </c>
      <c r="H1722" s="942">
        <v>4518.6270000000004</v>
      </c>
      <c r="I1722" s="943"/>
      <c r="K1722" s="1112"/>
      <c r="L1722" s="1112"/>
    </row>
    <row r="1723" spans="1:12" s="944" customFormat="1" ht="42">
      <c r="A1723" s="940" t="s">
        <v>1883</v>
      </c>
      <c r="B1723" s="940" t="s">
        <v>1884</v>
      </c>
      <c r="C1723" s="940" t="s">
        <v>5109</v>
      </c>
      <c r="D1723" s="941">
        <v>46254</v>
      </c>
      <c r="E1723" s="940" t="s">
        <v>5110</v>
      </c>
      <c r="F1723" s="945">
        <v>1031.6500000000001</v>
      </c>
      <c r="G1723" s="940">
        <v>4.38</v>
      </c>
      <c r="H1723" s="942">
        <v>4518.6270000000004</v>
      </c>
      <c r="I1723" s="943"/>
      <c r="K1723" s="1112"/>
      <c r="L1723" s="1112"/>
    </row>
    <row r="1724" spans="1:12" s="944" customFormat="1" ht="42">
      <c r="A1724" s="940" t="s">
        <v>1883</v>
      </c>
      <c r="B1724" s="940" t="s">
        <v>1884</v>
      </c>
      <c r="C1724" s="940" t="s">
        <v>5111</v>
      </c>
      <c r="D1724" s="941">
        <v>46254</v>
      </c>
      <c r="E1724" s="940" t="s">
        <v>5112</v>
      </c>
      <c r="F1724" s="945">
        <v>1031.6500000000001</v>
      </c>
      <c r="G1724" s="940">
        <v>4.8</v>
      </c>
      <c r="H1724" s="942">
        <v>4951.92</v>
      </c>
      <c r="I1724" s="943"/>
      <c r="K1724" s="1112"/>
      <c r="L1724" s="1112"/>
    </row>
    <row r="1725" spans="1:12" s="944" customFormat="1" ht="42">
      <c r="A1725" s="940" t="s">
        <v>1883</v>
      </c>
      <c r="B1725" s="940" t="s">
        <v>1884</v>
      </c>
      <c r="C1725" s="940" t="s">
        <v>5113</v>
      </c>
      <c r="D1725" s="941">
        <v>46256</v>
      </c>
      <c r="E1725" s="940" t="s">
        <v>5114</v>
      </c>
      <c r="F1725" s="945">
        <v>1031.6500000000001</v>
      </c>
      <c r="G1725" s="940">
        <v>1.78</v>
      </c>
      <c r="H1725" s="942">
        <v>1836.3370000000002</v>
      </c>
      <c r="I1725" s="943"/>
      <c r="K1725" s="1112"/>
      <c r="L1725" s="1112"/>
    </row>
    <row r="1726" spans="1:12" s="944" customFormat="1" ht="42">
      <c r="A1726" s="940" t="s">
        <v>1883</v>
      </c>
      <c r="B1726" s="940" t="s">
        <v>1884</v>
      </c>
      <c r="C1726" s="940" t="s">
        <v>5115</v>
      </c>
      <c r="D1726" s="941">
        <v>46256</v>
      </c>
      <c r="E1726" s="940" t="s">
        <v>5116</v>
      </c>
      <c r="F1726" s="945">
        <v>1031.6500000000001</v>
      </c>
      <c r="G1726" s="940">
        <v>1.78</v>
      </c>
      <c r="H1726" s="942">
        <v>1836.3370000000002</v>
      </c>
      <c r="I1726" s="943"/>
      <c r="K1726" s="1112"/>
      <c r="L1726" s="1112"/>
    </row>
    <row r="1727" spans="1:12" s="944" customFormat="1" ht="42">
      <c r="A1727" s="940" t="s">
        <v>1883</v>
      </c>
      <c r="B1727" s="940" t="s">
        <v>1884</v>
      </c>
      <c r="C1727" s="940" t="s">
        <v>5117</v>
      </c>
      <c r="D1727" s="941">
        <v>46256</v>
      </c>
      <c r="E1727" s="940" t="s">
        <v>5118</v>
      </c>
      <c r="F1727" s="945">
        <v>1031.6500000000001</v>
      </c>
      <c r="G1727" s="940">
        <v>3.48</v>
      </c>
      <c r="H1727" s="942">
        <v>3590.1420000000003</v>
      </c>
      <c r="I1727" s="943"/>
      <c r="K1727" s="1112"/>
      <c r="L1727" s="1112"/>
    </row>
    <row r="1728" spans="1:12" s="944" customFormat="1" ht="42">
      <c r="A1728" s="940" t="s">
        <v>1883</v>
      </c>
      <c r="B1728" s="940" t="s">
        <v>1884</v>
      </c>
      <c r="C1728" s="940" t="s">
        <v>5119</v>
      </c>
      <c r="D1728" s="941">
        <v>46256</v>
      </c>
      <c r="E1728" s="940" t="s">
        <v>5120</v>
      </c>
      <c r="F1728" s="945">
        <v>1031.6500000000001</v>
      </c>
      <c r="G1728" s="940">
        <v>3.48</v>
      </c>
      <c r="H1728" s="942">
        <v>3590.1420000000003</v>
      </c>
      <c r="I1728" s="943"/>
      <c r="K1728" s="1112"/>
      <c r="L1728" s="1112"/>
    </row>
    <row r="1729" spans="1:12" s="944" customFormat="1" ht="42">
      <c r="A1729" s="940" t="s">
        <v>1883</v>
      </c>
      <c r="B1729" s="940" t="s">
        <v>1884</v>
      </c>
      <c r="C1729" s="940" t="s">
        <v>5121</v>
      </c>
      <c r="D1729" s="941">
        <v>46256</v>
      </c>
      <c r="E1729" s="940" t="s">
        <v>5122</v>
      </c>
      <c r="F1729" s="945">
        <v>1031.6500000000001</v>
      </c>
      <c r="G1729" s="940">
        <v>2.4900000000000002</v>
      </c>
      <c r="H1729" s="942">
        <v>2568.8085000000005</v>
      </c>
      <c r="I1729" s="943"/>
      <c r="K1729" s="1112"/>
      <c r="L1729" s="1112"/>
    </row>
    <row r="1730" spans="1:12" s="944" customFormat="1" ht="42">
      <c r="A1730" s="940" t="s">
        <v>1883</v>
      </c>
      <c r="B1730" s="940" t="s">
        <v>1884</v>
      </c>
      <c r="C1730" s="940" t="s">
        <v>1885</v>
      </c>
      <c r="D1730" s="941">
        <v>46268</v>
      </c>
      <c r="E1730" s="940" t="s">
        <v>1886</v>
      </c>
      <c r="F1730" s="945">
        <v>1031.6500000000001</v>
      </c>
      <c r="G1730" s="940">
        <v>4.8</v>
      </c>
      <c r="H1730" s="942">
        <v>4951.92</v>
      </c>
      <c r="I1730" s="943"/>
      <c r="K1730" s="1112"/>
      <c r="L1730" s="1112"/>
    </row>
    <row r="1731" spans="1:12" s="944" customFormat="1" ht="42">
      <c r="A1731" s="940" t="s">
        <v>5123</v>
      </c>
      <c r="B1731" s="940" t="s">
        <v>5124</v>
      </c>
      <c r="C1731" s="940" t="s">
        <v>5125</v>
      </c>
      <c r="D1731" s="941">
        <v>46055</v>
      </c>
      <c r="E1731" s="940" t="s">
        <v>5126</v>
      </c>
      <c r="F1731" s="945">
        <v>1165.9839999999999</v>
      </c>
      <c r="G1731" s="940">
        <v>4.6900000000000004</v>
      </c>
      <c r="H1731" s="942">
        <v>5468.4649600000002</v>
      </c>
      <c r="I1731" s="943"/>
      <c r="K1731" s="1112"/>
      <c r="L1731" s="1112"/>
    </row>
    <row r="1732" spans="1:12" s="944" customFormat="1" ht="63">
      <c r="A1732" s="940" t="s">
        <v>5123</v>
      </c>
      <c r="B1732" s="940" t="s">
        <v>5124</v>
      </c>
      <c r="C1732" s="940" t="s">
        <v>5127</v>
      </c>
      <c r="D1732" s="941">
        <v>46057</v>
      </c>
      <c r="E1732" s="940" t="s">
        <v>5128</v>
      </c>
      <c r="F1732" s="945">
        <v>1165.9839999999999</v>
      </c>
      <c r="G1732" s="940">
        <v>1.56</v>
      </c>
      <c r="H1732" s="942">
        <v>1818.9350399999998</v>
      </c>
      <c r="I1732" s="943"/>
      <c r="K1732" s="1112"/>
      <c r="L1732" s="1112"/>
    </row>
    <row r="1733" spans="1:12" s="944" customFormat="1" ht="42">
      <c r="A1733" s="940" t="s">
        <v>5123</v>
      </c>
      <c r="B1733" s="940" t="s">
        <v>5124</v>
      </c>
      <c r="C1733" s="940" t="s">
        <v>5129</v>
      </c>
      <c r="D1733" s="941">
        <v>46062</v>
      </c>
      <c r="E1733" s="940" t="s">
        <v>5130</v>
      </c>
      <c r="F1733" s="945">
        <v>1165.9839999999999</v>
      </c>
      <c r="G1733" s="940">
        <v>9.7100000000000009</v>
      </c>
      <c r="H1733" s="942">
        <v>11321.70464</v>
      </c>
      <c r="I1733" s="943"/>
      <c r="K1733" s="1112"/>
      <c r="L1733" s="1112"/>
    </row>
    <row r="1734" spans="1:12" s="944" customFormat="1" ht="63">
      <c r="A1734" s="940" t="s">
        <v>5123</v>
      </c>
      <c r="B1734" s="940" t="s">
        <v>5124</v>
      </c>
      <c r="C1734" s="940" t="s">
        <v>5131</v>
      </c>
      <c r="D1734" s="941">
        <v>46063</v>
      </c>
      <c r="E1734" s="940" t="s">
        <v>5132</v>
      </c>
      <c r="F1734" s="945">
        <v>1165.9839999999999</v>
      </c>
      <c r="G1734" s="940">
        <v>3.24</v>
      </c>
      <c r="H1734" s="942">
        <v>3777.7881600000001</v>
      </c>
      <c r="I1734" s="943"/>
      <c r="K1734" s="1112"/>
      <c r="L1734" s="1112"/>
    </row>
    <row r="1735" spans="1:12" s="944" customFormat="1" ht="42">
      <c r="A1735" s="940" t="s">
        <v>5123</v>
      </c>
      <c r="B1735" s="940" t="s">
        <v>5124</v>
      </c>
      <c r="C1735" s="940" t="s">
        <v>5133</v>
      </c>
      <c r="D1735" s="941">
        <v>46067</v>
      </c>
      <c r="E1735" s="940" t="s">
        <v>5134</v>
      </c>
      <c r="F1735" s="945">
        <v>1165.9839999999999</v>
      </c>
      <c r="G1735" s="940">
        <v>57.59</v>
      </c>
      <c r="H1735" s="942">
        <v>67149.018559999997</v>
      </c>
      <c r="I1735" s="943"/>
      <c r="K1735" s="1112"/>
      <c r="L1735" s="1112"/>
    </row>
    <row r="1736" spans="1:12" s="944" customFormat="1" ht="42">
      <c r="A1736" s="940" t="s">
        <v>5123</v>
      </c>
      <c r="B1736" s="940" t="s">
        <v>5124</v>
      </c>
      <c r="C1736" s="940" t="s">
        <v>5135</v>
      </c>
      <c r="D1736" s="941">
        <v>46067</v>
      </c>
      <c r="E1736" s="940" t="s">
        <v>5136</v>
      </c>
      <c r="F1736" s="945">
        <v>1165.9839999999999</v>
      </c>
      <c r="G1736" s="940">
        <v>4.8</v>
      </c>
      <c r="H1736" s="942">
        <v>5596.7231999999995</v>
      </c>
      <c r="I1736" s="943"/>
      <c r="K1736" s="1112"/>
      <c r="L1736" s="1112"/>
    </row>
    <row r="1737" spans="1:12" s="944" customFormat="1" ht="63">
      <c r="A1737" s="940" t="s">
        <v>5123</v>
      </c>
      <c r="B1737" s="940" t="s">
        <v>5124</v>
      </c>
      <c r="C1737" s="940" t="s">
        <v>5137</v>
      </c>
      <c r="D1737" s="941">
        <v>46074</v>
      </c>
      <c r="E1737" s="940" t="s">
        <v>5138</v>
      </c>
      <c r="F1737" s="945">
        <v>1165.9839999999999</v>
      </c>
      <c r="G1737" s="940">
        <v>4.8</v>
      </c>
      <c r="H1737" s="942">
        <v>5596.7231999999995</v>
      </c>
      <c r="I1737" s="943"/>
      <c r="K1737" s="1112"/>
      <c r="L1737" s="1112"/>
    </row>
    <row r="1738" spans="1:12" s="944" customFormat="1" ht="42">
      <c r="A1738" s="940" t="s">
        <v>5139</v>
      </c>
      <c r="B1738" s="940" t="s">
        <v>5140</v>
      </c>
      <c r="C1738" s="940" t="s">
        <v>5141</v>
      </c>
      <c r="D1738" s="941">
        <v>46062</v>
      </c>
      <c r="E1738" s="940" t="s">
        <v>5142</v>
      </c>
      <c r="F1738" s="945">
        <v>1181.788</v>
      </c>
      <c r="G1738" s="940">
        <v>8.91</v>
      </c>
      <c r="H1738" s="942">
        <v>10529.73108</v>
      </c>
      <c r="I1738" s="943"/>
      <c r="K1738" s="1112"/>
      <c r="L1738" s="1112"/>
    </row>
    <row r="1739" spans="1:12" s="944" customFormat="1" ht="42">
      <c r="A1739" s="940" t="s">
        <v>5139</v>
      </c>
      <c r="B1739" s="940" t="s">
        <v>5140</v>
      </c>
      <c r="C1739" s="940" t="s">
        <v>5143</v>
      </c>
      <c r="D1739" s="941">
        <v>46063</v>
      </c>
      <c r="E1739" s="940" t="s">
        <v>5144</v>
      </c>
      <c r="F1739" s="945">
        <v>1181.788</v>
      </c>
      <c r="G1739" s="940">
        <v>2.97</v>
      </c>
      <c r="H1739" s="942">
        <v>3509.9103600000003</v>
      </c>
      <c r="I1739" s="943"/>
      <c r="K1739" s="1112"/>
      <c r="L1739" s="1112"/>
    </row>
    <row r="1740" spans="1:12" s="944" customFormat="1" ht="42">
      <c r="A1740" s="940" t="s">
        <v>5139</v>
      </c>
      <c r="B1740" s="940" t="s">
        <v>5140</v>
      </c>
      <c r="C1740" s="940" t="s">
        <v>5145</v>
      </c>
      <c r="D1740" s="941">
        <v>46065</v>
      </c>
      <c r="E1740" s="940" t="s">
        <v>5146</v>
      </c>
      <c r="F1740" s="945">
        <v>1181.788</v>
      </c>
      <c r="G1740" s="940">
        <v>35.630000000000003</v>
      </c>
      <c r="H1740" s="942">
        <v>42107.106440000003</v>
      </c>
      <c r="I1740" s="943"/>
      <c r="K1740" s="1112"/>
      <c r="L1740" s="1112"/>
    </row>
    <row r="1741" spans="1:12" s="944" customFormat="1" ht="42">
      <c r="A1741" s="940" t="s">
        <v>5139</v>
      </c>
      <c r="B1741" s="940" t="s">
        <v>5140</v>
      </c>
      <c r="C1741" s="940" t="s">
        <v>5147</v>
      </c>
      <c r="D1741" s="941">
        <v>46065</v>
      </c>
      <c r="E1741" s="940" t="s">
        <v>5148</v>
      </c>
      <c r="F1741" s="945">
        <v>1181.788</v>
      </c>
      <c r="G1741" s="940">
        <v>2.97</v>
      </c>
      <c r="H1741" s="942">
        <v>3509.9103600000003</v>
      </c>
      <c r="I1741" s="943"/>
      <c r="K1741" s="1112"/>
      <c r="L1741" s="1112"/>
    </row>
    <row r="1742" spans="1:12" s="944" customFormat="1" ht="63">
      <c r="A1742" s="940" t="s">
        <v>5139</v>
      </c>
      <c r="B1742" s="940" t="s">
        <v>5140</v>
      </c>
      <c r="C1742" s="940" t="s">
        <v>5149</v>
      </c>
      <c r="D1742" s="941">
        <v>46074</v>
      </c>
      <c r="E1742" s="940" t="s">
        <v>5150</v>
      </c>
      <c r="F1742" s="945">
        <v>1181.788</v>
      </c>
      <c r="G1742" s="940">
        <v>2.97</v>
      </c>
      <c r="H1742" s="942">
        <v>3509.9103600000003</v>
      </c>
      <c r="I1742" s="943"/>
      <c r="K1742" s="1112"/>
      <c r="L1742" s="1112"/>
    </row>
    <row r="1743" spans="1:12" s="944" customFormat="1" ht="42">
      <c r="A1743" s="940" t="s">
        <v>5139</v>
      </c>
      <c r="B1743" s="940" t="s">
        <v>5140</v>
      </c>
      <c r="C1743" s="940" t="s">
        <v>5151</v>
      </c>
      <c r="D1743" s="941">
        <v>46252</v>
      </c>
      <c r="E1743" s="940" t="s">
        <v>5152</v>
      </c>
      <c r="F1743" s="945">
        <v>1181.788</v>
      </c>
      <c r="G1743" s="940">
        <v>20.25</v>
      </c>
      <c r="H1743" s="942">
        <v>23931.206999999999</v>
      </c>
      <c r="I1743" s="943"/>
      <c r="K1743" s="1112"/>
      <c r="L1743" s="1112"/>
    </row>
    <row r="1744" spans="1:12" s="944" customFormat="1" ht="42">
      <c r="A1744" s="940" t="s">
        <v>5139</v>
      </c>
      <c r="B1744" s="940" t="s">
        <v>5140</v>
      </c>
      <c r="C1744" s="940" t="s">
        <v>5153</v>
      </c>
      <c r="D1744" s="941">
        <v>46252</v>
      </c>
      <c r="E1744" s="940" t="s">
        <v>5154</v>
      </c>
      <c r="F1744" s="945">
        <v>1181.788</v>
      </c>
      <c r="G1744" s="940">
        <v>6.75</v>
      </c>
      <c r="H1744" s="942">
        <v>7977.0690000000004</v>
      </c>
      <c r="I1744" s="943"/>
      <c r="K1744" s="1112"/>
      <c r="L1744" s="1112"/>
    </row>
    <row r="1745" spans="1:12" s="944" customFormat="1" ht="42">
      <c r="A1745" s="940" t="s">
        <v>5139</v>
      </c>
      <c r="B1745" s="940" t="s">
        <v>5140</v>
      </c>
      <c r="C1745" s="940" t="s">
        <v>5155</v>
      </c>
      <c r="D1745" s="941">
        <v>46253</v>
      </c>
      <c r="E1745" s="940" t="s">
        <v>5156</v>
      </c>
      <c r="F1745" s="945">
        <v>1181.788</v>
      </c>
      <c r="G1745" s="940">
        <v>81</v>
      </c>
      <c r="H1745" s="942">
        <v>95724.827999999994</v>
      </c>
      <c r="I1745" s="943"/>
      <c r="K1745" s="1112"/>
      <c r="L1745" s="1112"/>
    </row>
    <row r="1746" spans="1:12" s="944" customFormat="1" ht="42">
      <c r="A1746" s="940" t="s">
        <v>5157</v>
      </c>
      <c r="B1746" s="940" t="s">
        <v>5158</v>
      </c>
      <c r="C1746" s="940" t="s">
        <v>5159</v>
      </c>
      <c r="D1746" s="941">
        <v>46064</v>
      </c>
      <c r="E1746" s="940" t="s">
        <v>5160</v>
      </c>
      <c r="F1746" s="945">
        <v>1370.558</v>
      </c>
      <c r="G1746" s="940">
        <v>13.57</v>
      </c>
      <c r="H1746" s="942">
        <v>18598.47206</v>
      </c>
      <c r="I1746" s="943"/>
      <c r="K1746" s="1112"/>
      <c r="L1746" s="1112"/>
    </row>
    <row r="1747" spans="1:12" s="944" customFormat="1" ht="42">
      <c r="A1747" s="940" t="s">
        <v>5157</v>
      </c>
      <c r="B1747" s="940" t="s">
        <v>5158</v>
      </c>
      <c r="C1747" s="940" t="s">
        <v>5161</v>
      </c>
      <c r="D1747" s="941">
        <v>46065</v>
      </c>
      <c r="E1747" s="940" t="s">
        <v>5162</v>
      </c>
      <c r="F1747" s="945">
        <v>1370.558</v>
      </c>
      <c r="G1747" s="940">
        <v>4.5199999999999996</v>
      </c>
      <c r="H1747" s="942">
        <v>6194.9221599999992</v>
      </c>
      <c r="I1747" s="943"/>
      <c r="K1747" s="1112"/>
      <c r="L1747" s="1112"/>
    </row>
    <row r="1748" spans="1:12" s="944" customFormat="1" ht="42">
      <c r="A1748" s="940" t="s">
        <v>5157</v>
      </c>
      <c r="B1748" s="940" t="s">
        <v>5158</v>
      </c>
      <c r="C1748" s="940" t="s">
        <v>5163</v>
      </c>
      <c r="D1748" s="941">
        <v>46067</v>
      </c>
      <c r="E1748" s="940" t="s">
        <v>5164</v>
      </c>
      <c r="F1748" s="945">
        <v>1370.558</v>
      </c>
      <c r="G1748" s="940">
        <v>54.29</v>
      </c>
      <c r="H1748" s="942">
        <v>74407.593819999995</v>
      </c>
      <c r="I1748" s="943"/>
      <c r="K1748" s="1112"/>
      <c r="L1748" s="1112"/>
    </row>
    <row r="1749" spans="1:12" s="944" customFormat="1" ht="42">
      <c r="A1749" s="940" t="s">
        <v>5157</v>
      </c>
      <c r="B1749" s="940" t="s">
        <v>5158</v>
      </c>
      <c r="C1749" s="940" t="s">
        <v>5165</v>
      </c>
      <c r="D1749" s="941">
        <v>46072</v>
      </c>
      <c r="E1749" s="940" t="s">
        <v>5166</v>
      </c>
      <c r="F1749" s="945">
        <v>1370.558</v>
      </c>
      <c r="G1749" s="940">
        <v>4.5199999999999996</v>
      </c>
      <c r="H1749" s="942">
        <v>6194.9221599999992</v>
      </c>
      <c r="I1749" s="943"/>
      <c r="K1749" s="1112"/>
      <c r="L1749" s="1112"/>
    </row>
    <row r="1750" spans="1:12" s="944" customFormat="1" ht="42">
      <c r="A1750" s="940" t="s">
        <v>5157</v>
      </c>
      <c r="B1750" s="940" t="s">
        <v>5158</v>
      </c>
      <c r="C1750" s="940" t="s">
        <v>5167</v>
      </c>
      <c r="D1750" s="941">
        <v>46107</v>
      </c>
      <c r="E1750" s="940" t="s">
        <v>5168</v>
      </c>
      <c r="F1750" s="945">
        <v>1370.558</v>
      </c>
      <c r="G1750" s="940">
        <v>3.7</v>
      </c>
      <c r="H1750" s="942">
        <v>5071.0646000000006</v>
      </c>
      <c r="I1750" s="943"/>
      <c r="K1750" s="1112"/>
      <c r="L1750" s="1112"/>
    </row>
    <row r="1751" spans="1:12" s="944" customFormat="1" ht="42">
      <c r="A1751" s="940" t="s">
        <v>5157</v>
      </c>
      <c r="B1751" s="940" t="s">
        <v>5158</v>
      </c>
      <c r="C1751" s="940" t="s">
        <v>5169</v>
      </c>
      <c r="D1751" s="941">
        <v>46107</v>
      </c>
      <c r="E1751" s="940" t="s">
        <v>5170</v>
      </c>
      <c r="F1751" s="945">
        <v>1370.558</v>
      </c>
      <c r="G1751" s="940">
        <v>1.23</v>
      </c>
      <c r="H1751" s="942">
        <v>1685.7863399999999</v>
      </c>
      <c r="I1751" s="943"/>
      <c r="K1751" s="1112"/>
      <c r="L1751" s="1112"/>
    </row>
    <row r="1752" spans="1:12" s="944" customFormat="1" ht="42">
      <c r="A1752" s="940" t="s">
        <v>5157</v>
      </c>
      <c r="B1752" s="940" t="s">
        <v>5158</v>
      </c>
      <c r="C1752" s="940" t="s">
        <v>5171</v>
      </c>
      <c r="D1752" s="941">
        <v>46109</v>
      </c>
      <c r="E1752" s="940" t="s">
        <v>5172</v>
      </c>
      <c r="F1752" s="945">
        <v>1370.558</v>
      </c>
      <c r="G1752" s="940">
        <v>14.81</v>
      </c>
      <c r="H1752" s="942">
        <v>20297.96398</v>
      </c>
      <c r="I1752" s="943"/>
      <c r="K1752" s="1112"/>
      <c r="L1752" s="1112"/>
    </row>
    <row r="1753" spans="1:12" s="944" customFormat="1" ht="63">
      <c r="A1753" s="940" t="s">
        <v>5157</v>
      </c>
      <c r="B1753" s="940" t="s">
        <v>5158</v>
      </c>
      <c r="C1753" s="940" t="s">
        <v>5173</v>
      </c>
      <c r="D1753" s="941">
        <v>46112</v>
      </c>
      <c r="E1753" s="940" t="s">
        <v>5174</v>
      </c>
      <c r="F1753" s="945">
        <v>1370.558</v>
      </c>
      <c r="G1753" s="940">
        <v>1.23</v>
      </c>
      <c r="H1753" s="942">
        <v>1685.7863399999999</v>
      </c>
      <c r="I1753" s="943"/>
      <c r="K1753" s="1112"/>
      <c r="L1753" s="1112"/>
    </row>
    <row r="1754" spans="1:12" s="944" customFormat="1" ht="42">
      <c r="A1754" s="940" t="s">
        <v>5157</v>
      </c>
      <c r="B1754" s="940" t="s">
        <v>5158</v>
      </c>
      <c r="C1754" s="940" t="s">
        <v>5175</v>
      </c>
      <c r="D1754" s="941">
        <v>46106</v>
      </c>
      <c r="E1754" s="940" t="s">
        <v>5176</v>
      </c>
      <c r="F1754" s="945">
        <v>1370.558</v>
      </c>
      <c r="G1754" s="940">
        <v>10.66</v>
      </c>
      <c r="H1754" s="942">
        <v>14610.148279999999</v>
      </c>
      <c r="I1754" s="943"/>
      <c r="K1754" s="1112"/>
      <c r="L1754" s="1112"/>
    </row>
    <row r="1755" spans="1:12" s="944" customFormat="1" ht="42">
      <c r="A1755" s="940" t="s">
        <v>5157</v>
      </c>
      <c r="B1755" s="940" t="s">
        <v>5158</v>
      </c>
      <c r="C1755" s="940" t="s">
        <v>5177</v>
      </c>
      <c r="D1755" s="941">
        <v>46107</v>
      </c>
      <c r="E1755" s="940" t="s">
        <v>5178</v>
      </c>
      <c r="F1755" s="945">
        <v>1370.558</v>
      </c>
      <c r="G1755" s="940">
        <v>3.55</v>
      </c>
      <c r="H1755" s="942">
        <v>4865.4808999999996</v>
      </c>
      <c r="I1755" s="943"/>
      <c r="K1755" s="1112"/>
      <c r="L1755" s="1112"/>
    </row>
    <row r="1756" spans="1:12" s="944" customFormat="1" ht="63">
      <c r="A1756" s="940" t="s">
        <v>5157</v>
      </c>
      <c r="B1756" s="940" t="s">
        <v>5158</v>
      </c>
      <c r="C1756" s="940" t="s">
        <v>5179</v>
      </c>
      <c r="D1756" s="941">
        <v>46109</v>
      </c>
      <c r="E1756" s="940" t="s">
        <v>5180</v>
      </c>
      <c r="F1756" s="945">
        <v>1370.558</v>
      </c>
      <c r="G1756" s="940">
        <v>30.6</v>
      </c>
      <c r="H1756" s="942">
        <v>41939.074800000002</v>
      </c>
      <c r="I1756" s="943"/>
      <c r="K1756" s="1112"/>
      <c r="L1756" s="1112"/>
    </row>
    <row r="1757" spans="1:12" s="944" customFormat="1" ht="42">
      <c r="A1757" s="940" t="s">
        <v>5157</v>
      </c>
      <c r="B1757" s="940" t="s">
        <v>5158</v>
      </c>
      <c r="C1757" s="940" t="s">
        <v>5181</v>
      </c>
      <c r="D1757" s="941">
        <v>46197</v>
      </c>
      <c r="E1757" s="940" t="s">
        <v>5182</v>
      </c>
      <c r="F1757" s="945">
        <v>1370.558</v>
      </c>
      <c r="G1757" s="940">
        <v>13.07</v>
      </c>
      <c r="H1757" s="942">
        <v>17913.193060000001</v>
      </c>
      <c r="I1757" s="943"/>
      <c r="K1757" s="1112"/>
      <c r="L1757" s="1112"/>
    </row>
    <row r="1758" spans="1:12" s="944" customFormat="1" ht="42">
      <c r="A1758" s="940" t="s">
        <v>5157</v>
      </c>
      <c r="B1758" s="940" t="s">
        <v>5158</v>
      </c>
      <c r="C1758" s="940" t="s">
        <v>5183</v>
      </c>
      <c r="D1758" s="941">
        <v>46197</v>
      </c>
      <c r="E1758" s="940" t="s">
        <v>5184</v>
      </c>
      <c r="F1758" s="945">
        <v>1370.558</v>
      </c>
      <c r="G1758" s="940">
        <v>4.3600000000000003</v>
      </c>
      <c r="H1758" s="942">
        <v>5975.6328800000001</v>
      </c>
      <c r="I1758" s="943"/>
      <c r="K1758" s="1112"/>
      <c r="L1758" s="1112"/>
    </row>
    <row r="1759" spans="1:12" s="944" customFormat="1" ht="42">
      <c r="A1759" s="940" t="s">
        <v>5157</v>
      </c>
      <c r="B1759" s="940" t="s">
        <v>5158</v>
      </c>
      <c r="C1759" s="940" t="s">
        <v>5185</v>
      </c>
      <c r="D1759" s="941">
        <v>46201</v>
      </c>
      <c r="E1759" s="940" t="s">
        <v>5186</v>
      </c>
      <c r="F1759" s="945">
        <v>1370.558</v>
      </c>
      <c r="G1759" s="940">
        <v>5.82</v>
      </c>
      <c r="H1759" s="942">
        <v>7976.6475600000003</v>
      </c>
      <c r="I1759" s="943"/>
      <c r="K1759" s="1112"/>
      <c r="L1759" s="1112"/>
    </row>
    <row r="1760" spans="1:12" s="944" customFormat="1" ht="42">
      <c r="A1760" s="940" t="s">
        <v>5157</v>
      </c>
      <c r="B1760" s="940" t="s">
        <v>5158</v>
      </c>
      <c r="C1760" s="940" t="s">
        <v>5187</v>
      </c>
      <c r="D1760" s="941">
        <v>46201</v>
      </c>
      <c r="E1760" s="940" t="s">
        <v>5188</v>
      </c>
      <c r="F1760" s="945">
        <v>1370.558</v>
      </c>
      <c r="G1760" s="940">
        <v>1.94</v>
      </c>
      <c r="H1760" s="942">
        <v>2658.8825200000001</v>
      </c>
      <c r="I1760" s="943"/>
      <c r="K1760" s="1112"/>
      <c r="L1760" s="1112"/>
    </row>
    <row r="1761" spans="1:12" s="944" customFormat="1" ht="42">
      <c r="A1761" s="940" t="s">
        <v>5157</v>
      </c>
      <c r="B1761" s="940" t="s">
        <v>5158</v>
      </c>
      <c r="C1761" s="940" t="s">
        <v>5189</v>
      </c>
      <c r="D1761" s="941">
        <v>46204</v>
      </c>
      <c r="E1761" s="940" t="s">
        <v>5190</v>
      </c>
      <c r="F1761" s="945">
        <v>1370.558</v>
      </c>
      <c r="G1761" s="940">
        <v>52.28</v>
      </c>
      <c r="H1761" s="942">
        <v>71652.772240000006</v>
      </c>
      <c r="I1761" s="943"/>
      <c r="K1761" s="1112"/>
      <c r="L1761" s="1112"/>
    </row>
    <row r="1762" spans="1:12" s="944" customFormat="1" ht="42">
      <c r="A1762" s="940" t="s">
        <v>5157</v>
      </c>
      <c r="B1762" s="940" t="s">
        <v>5158</v>
      </c>
      <c r="C1762" s="940" t="s">
        <v>5191</v>
      </c>
      <c r="D1762" s="941">
        <v>46236</v>
      </c>
      <c r="E1762" s="940" t="s">
        <v>5192</v>
      </c>
      <c r="F1762" s="945">
        <v>1370.558</v>
      </c>
      <c r="G1762" s="940">
        <v>23.26</v>
      </c>
      <c r="H1762" s="942">
        <v>31879.179080000002</v>
      </c>
      <c r="I1762" s="943"/>
      <c r="K1762" s="1112"/>
      <c r="L1762" s="1112"/>
    </row>
    <row r="1763" spans="1:12" s="944" customFormat="1" ht="42">
      <c r="A1763" s="940" t="s">
        <v>5157</v>
      </c>
      <c r="B1763" s="940" t="s">
        <v>5158</v>
      </c>
      <c r="C1763" s="940" t="s">
        <v>6344</v>
      </c>
      <c r="D1763" s="941">
        <v>46298</v>
      </c>
      <c r="E1763" s="940" t="s">
        <v>5193</v>
      </c>
      <c r="F1763" s="945">
        <v>1370.558</v>
      </c>
      <c r="G1763" s="940">
        <v>12.02</v>
      </c>
      <c r="H1763" s="942">
        <v>16474.10716</v>
      </c>
      <c r="I1763" s="943"/>
      <c r="K1763" s="1112"/>
      <c r="L1763" s="1112"/>
    </row>
    <row r="1764" spans="1:12" s="944" customFormat="1" ht="42">
      <c r="A1764" s="940" t="s">
        <v>5157</v>
      </c>
      <c r="B1764" s="940" t="s">
        <v>5158</v>
      </c>
      <c r="C1764" s="940" t="s">
        <v>5194</v>
      </c>
      <c r="D1764" s="941">
        <v>46246</v>
      </c>
      <c r="E1764" s="940" t="s">
        <v>5195</v>
      </c>
      <c r="F1764" s="945">
        <v>1370.558</v>
      </c>
      <c r="G1764" s="940">
        <v>4.5199999999999996</v>
      </c>
      <c r="H1764" s="942">
        <v>6194.9221599999992</v>
      </c>
      <c r="I1764" s="943"/>
      <c r="K1764" s="1112"/>
      <c r="L1764" s="1112"/>
    </row>
    <row r="1765" spans="1:12" s="944" customFormat="1" ht="42">
      <c r="A1765" s="940" t="s">
        <v>5157</v>
      </c>
      <c r="B1765" s="940" t="s">
        <v>5158</v>
      </c>
      <c r="C1765" s="940" t="s">
        <v>5196</v>
      </c>
      <c r="D1765" s="941">
        <v>46259</v>
      </c>
      <c r="E1765" s="940" t="s">
        <v>5197</v>
      </c>
      <c r="F1765" s="945">
        <v>1370.558</v>
      </c>
      <c r="G1765" s="940">
        <v>10.220000000000001</v>
      </c>
      <c r="H1765" s="942">
        <v>14007.102760000002</v>
      </c>
      <c r="I1765" s="943"/>
      <c r="K1765" s="1112"/>
      <c r="L1765" s="1112"/>
    </row>
    <row r="1766" spans="1:12" s="944" customFormat="1" ht="42">
      <c r="A1766" s="940" t="s">
        <v>5157</v>
      </c>
      <c r="B1766" s="940" t="s">
        <v>5158</v>
      </c>
      <c r="C1766" s="940" t="s">
        <v>5198</v>
      </c>
      <c r="D1766" s="941">
        <v>46259</v>
      </c>
      <c r="E1766" s="940" t="s">
        <v>5199</v>
      </c>
      <c r="F1766" s="945">
        <v>1370.558</v>
      </c>
      <c r="G1766" s="940">
        <v>3.41</v>
      </c>
      <c r="H1766" s="942">
        <v>4673.6027800000002</v>
      </c>
      <c r="I1766" s="943"/>
      <c r="K1766" s="1112"/>
      <c r="L1766" s="1112"/>
    </row>
    <row r="1767" spans="1:12" s="944" customFormat="1" ht="42">
      <c r="A1767" s="940" t="s">
        <v>5157</v>
      </c>
      <c r="B1767" s="940" t="s">
        <v>5158</v>
      </c>
      <c r="C1767" s="940" t="s">
        <v>5200</v>
      </c>
      <c r="D1767" s="941">
        <v>46260</v>
      </c>
      <c r="E1767" s="940" t="s">
        <v>5201</v>
      </c>
      <c r="F1767" s="945">
        <v>1370.558</v>
      </c>
      <c r="G1767" s="940">
        <v>40.89</v>
      </c>
      <c r="H1767" s="942">
        <v>56042.116620000001</v>
      </c>
      <c r="I1767" s="943"/>
      <c r="K1767" s="1112"/>
      <c r="L1767" s="1112"/>
    </row>
    <row r="1768" spans="1:12" s="944" customFormat="1" ht="63">
      <c r="A1768" s="940" t="s">
        <v>5157</v>
      </c>
      <c r="B1768" s="940" t="s">
        <v>5158</v>
      </c>
      <c r="C1768" s="940" t="s">
        <v>6008</v>
      </c>
      <c r="D1768" s="941">
        <v>46280</v>
      </c>
      <c r="E1768" s="940" t="s">
        <v>6009</v>
      </c>
      <c r="F1768" s="945">
        <v>1370.558</v>
      </c>
      <c r="G1768" s="940">
        <v>5.49</v>
      </c>
      <c r="H1768" s="942">
        <v>7524.3634200000006</v>
      </c>
      <c r="I1768" s="943"/>
      <c r="K1768" s="1112"/>
      <c r="L1768" s="1112"/>
    </row>
    <row r="1769" spans="1:12" s="944" customFormat="1" ht="42">
      <c r="A1769" s="940" t="s">
        <v>5202</v>
      </c>
      <c r="B1769" s="940" t="s">
        <v>5203</v>
      </c>
      <c r="C1769" s="940" t="s">
        <v>5204</v>
      </c>
      <c r="D1769" s="941">
        <v>46078</v>
      </c>
      <c r="E1769" s="940" t="s">
        <v>5205</v>
      </c>
      <c r="F1769" s="945">
        <v>1440.798</v>
      </c>
      <c r="G1769" s="940">
        <v>11.05</v>
      </c>
      <c r="H1769" s="942">
        <v>15920.817900000002</v>
      </c>
      <c r="I1769" s="943"/>
      <c r="K1769" s="1112"/>
      <c r="L1769" s="1112"/>
    </row>
    <row r="1770" spans="1:12" s="944" customFormat="1" ht="42">
      <c r="A1770" s="940" t="s">
        <v>5202</v>
      </c>
      <c r="B1770" s="940" t="s">
        <v>5203</v>
      </c>
      <c r="C1770" s="940" t="s">
        <v>5206</v>
      </c>
      <c r="D1770" s="941">
        <v>46081</v>
      </c>
      <c r="E1770" s="940" t="s">
        <v>5207</v>
      </c>
      <c r="F1770" s="945">
        <v>1440.798</v>
      </c>
      <c r="G1770" s="940">
        <v>3.68</v>
      </c>
      <c r="H1770" s="942">
        <v>5302.1366400000006</v>
      </c>
      <c r="I1770" s="943"/>
      <c r="K1770" s="1112"/>
      <c r="L1770" s="1112"/>
    </row>
    <row r="1771" spans="1:12" s="944" customFormat="1" ht="42">
      <c r="A1771" s="940" t="s">
        <v>5202</v>
      </c>
      <c r="B1771" s="940" t="s">
        <v>5203</v>
      </c>
      <c r="C1771" s="940" t="s">
        <v>5208</v>
      </c>
      <c r="D1771" s="941">
        <v>46083</v>
      </c>
      <c r="E1771" s="940" t="s">
        <v>5209</v>
      </c>
      <c r="F1771" s="945">
        <v>1440.798</v>
      </c>
      <c r="G1771" s="940">
        <v>44.21</v>
      </c>
      <c r="H1771" s="942">
        <v>63697.679580000004</v>
      </c>
      <c r="I1771" s="943"/>
      <c r="K1771" s="1112"/>
      <c r="L1771" s="1112"/>
    </row>
    <row r="1772" spans="1:12" s="944" customFormat="1" ht="42">
      <c r="A1772" s="940" t="s">
        <v>5202</v>
      </c>
      <c r="B1772" s="940" t="s">
        <v>5203</v>
      </c>
      <c r="C1772" s="940" t="s">
        <v>5210</v>
      </c>
      <c r="D1772" s="941">
        <v>46089</v>
      </c>
      <c r="E1772" s="940" t="s">
        <v>5211</v>
      </c>
      <c r="F1772" s="945">
        <v>1440.798</v>
      </c>
      <c r="G1772" s="940">
        <v>3.68</v>
      </c>
      <c r="H1772" s="942">
        <v>5302.1366400000006</v>
      </c>
      <c r="I1772" s="943"/>
      <c r="K1772" s="1112"/>
      <c r="L1772" s="1112"/>
    </row>
    <row r="1773" spans="1:12" s="944" customFormat="1" ht="42">
      <c r="A1773" s="940" t="s">
        <v>5202</v>
      </c>
      <c r="B1773" s="940" t="s">
        <v>5203</v>
      </c>
      <c r="C1773" s="940" t="s">
        <v>5212</v>
      </c>
      <c r="D1773" s="941">
        <v>46081</v>
      </c>
      <c r="E1773" s="940" t="s">
        <v>5213</v>
      </c>
      <c r="F1773" s="945">
        <v>1440.798</v>
      </c>
      <c r="G1773" s="940">
        <v>5.39</v>
      </c>
      <c r="H1773" s="942">
        <v>7765.9012199999997</v>
      </c>
      <c r="I1773" s="943"/>
      <c r="K1773" s="1112"/>
      <c r="L1773" s="1112"/>
    </row>
    <row r="1774" spans="1:12" s="944" customFormat="1" ht="42">
      <c r="A1774" s="940" t="s">
        <v>5202</v>
      </c>
      <c r="B1774" s="940" t="s">
        <v>5203</v>
      </c>
      <c r="C1774" s="940" t="s">
        <v>5214</v>
      </c>
      <c r="D1774" s="941">
        <v>46083</v>
      </c>
      <c r="E1774" s="940" t="s">
        <v>5215</v>
      </c>
      <c r="F1774" s="945">
        <v>1440.798</v>
      </c>
      <c r="G1774" s="940">
        <v>1.8</v>
      </c>
      <c r="H1774" s="942">
        <v>2593.4364</v>
      </c>
      <c r="I1774" s="943"/>
      <c r="K1774" s="1112"/>
      <c r="L1774" s="1112"/>
    </row>
    <row r="1775" spans="1:12" s="944" customFormat="1" ht="42">
      <c r="A1775" s="940" t="s">
        <v>5202</v>
      </c>
      <c r="B1775" s="940" t="s">
        <v>5203</v>
      </c>
      <c r="C1775" s="940" t="s">
        <v>5216</v>
      </c>
      <c r="D1775" s="941">
        <v>46083</v>
      </c>
      <c r="E1775" s="940" t="s">
        <v>5217</v>
      </c>
      <c r="F1775" s="945">
        <v>1440.798</v>
      </c>
      <c r="G1775" s="940">
        <v>21.56</v>
      </c>
      <c r="H1775" s="942">
        <v>31063.604879999999</v>
      </c>
      <c r="I1775" s="943"/>
      <c r="K1775" s="1112"/>
      <c r="L1775" s="1112"/>
    </row>
    <row r="1776" spans="1:12" s="944" customFormat="1" ht="42">
      <c r="A1776" s="940" t="s">
        <v>5202</v>
      </c>
      <c r="B1776" s="940" t="s">
        <v>5203</v>
      </c>
      <c r="C1776" s="940" t="s">
        <v>5218</v>
      </c>
      <c r="D1776" s="941">
        <v>46254</v>
      </c>
      <c r="E1776" s="940" t="s">
        <v>5219</v>
      </c>
      <c r="F1776" s="945">
        <v>1440.798</v>
      </c>
      <c r="G1776" s="940">
        <v>3.59</v>
      </c>
      <c r="H1776" s="942">
        <v>5172.4648200000001</v>
      </c>
      <c r="I1776" s="943"/>
      <c r="K1776" s="1112"/>
      <c r="L1776" s="1112"/>
    </row>
    <row r="1777" spans="1:12" s="944" customFormat="1" ht="84">
      <c r="A1777" s="940" t="s">
        <v>5202</v>
      </c>
      <c r="B1777" s="940" t="s">
        <v>5203</v>
      </c>
      <c r="C1777" s="940" t="s">
        <v>6010</v>
      </c>
      <c r="D1777" s="941">
        <v>46282</v>
      </c>
      <c r="E1777" s="940" t="s">
        <v>6011</v>
      </c>
      <c r="F1777" s="945">
        <v>1440.798</v>
      </c>
      <c r="G1777" s="940">
        <v>3.69</v>
      </c>
      <c r="H1777" s="942">
        <v>5316.5446199999997</v>
      </c>
      <c r="I1777" s="943"/>
      <c r="K1777" s="1112"/>
      <c r="L1777" s="1112"/>
    </row>
    <row r="1778" spans="1:12" s="944" customFormat="1" ht="42">
      <c r="A1778" s="940" t="s">
        <v>1887</v>
      </c>
      <c r="B1778" s="940" t="s">
        <v>1888</v>
      </c>
      <c r="C1778" s="940" t="s">
        <v>5220</v>
      </c>
      <c r="D1778" s="941">
        <v>46246</v>
      </c>
      <c r="E1778" s="940" t="s">
        <v>5221</v>
      </c>
      <c r="F1778" s="945">
        <v>1683.126</v>
      </c>
      <c r="G1778" s="940">
        <v>5.15</v>
      </c>
      <c r="H1778" s="942">
        <v>8668.0989000000009</v>
      </c>
      <c r="I1778" s="943"/>
      <c r="K1778" s="1112"/>
      <c r="L1778" s="1112"/>
    </row>
    <row r="1779" spans="1:12" s="944" customFormat="1" ht="63">
      <c r="A1779" s="940" t="s">
        <v>1887</v>
      </c>
      <c r="B1779" s="940" t="s">
        <v>1888</v>
      </c>
      <c r="C1779" s="940" t="s">
        <v>5222</v>
      </c>
      <c r="D1779" s="941">
        <v>46254</v>
      </c>
      <c r="E1779" s="940" t="s">
        <v>5223</v>
      </c>
      <c r="F1779" s="945">
        <v>1683.126</v>
      </c>
      <c r="G1779" s="940">
        <v>2.96</v>
      </c>
      <c r="H1779" s="942">
        <v>4982.05296</v>
      </c>
      <c r="I1779" s="943"/>
      <c r="K1779" s="1112"/>
      <c r="L1779" s="1112"/>
    </row>
    <row r="1780" spans="1:12" s="944" customFormat="1" ht="42">
      <c r="A1780" s="940" t="s">
        <v>1887</v>
      </c>
      <c r="B1780" s="940" t="s">
        <v>1888</v>
      </c>
      <c r="C1780" s="940" t="s">
        <v>5224</v>
      </c>
      <c r="D1780" s="941">
        <v>46254</v>
      </c>
      <c r="E1780" s="940" t="s">
        <v>5225</v>
      </c>
      <c r="F1780" s="945">
        <v>1683.126</v>
      </c>
      <c r="G1780" s="940">
        <v>4.12</v>
      </c>
      <c r="H1780" s="942">
        <v>6934.47912</v>
      </c>
      <c r="I1780" s="943"/>
      <c r="K1780" s="1112"/>
      <c r="L1780" s="1112"/>
    </row>
    <row r="1781" spans="1:12" s="944" customFormat="1" ht="42">
      <c r="A1781" s="940" t="s">
        <v>1887</v>
      </c>
      <c r="B1781" s="940" t="s">
        <v>1888</v>
      </c>
      <c r="C1781" s="940" t="s">
        <v>1889</v>
      </c>
      <c r="D1781" s="941">
        <v>46268</v>
      </c>
      <c r="E1781" s="940" t="s">
        <v>1890</v>
      </c>
      <c r="F1781" s="945">
        <v>1683.126</v>
      </c>
      <c r="G1781" s="940">
        <v>4.12</v>
      </c>
      <c r="H1781" s="942">
        <v>6934.47912</v>
      </c>
      <c r="I1781" s="943"/>
      <c r="K1781" s="1112"/>
      <c r="L1781" s="1112"/>
    </row>
    <row r="1782" spans="1:12" s="944" customFormat="1" ht="42">
      <c r="A1782" s="940" t="s">
        <v>5226</v>
      </c>
      <c r="B1782" s="940" t="s">
        <v>5227</v>
      </c>
      <c r="C1782" s="940" t="s">
        <v>5228</v>
      </c>
      <c r="D1782" s="941">
        <v>46084</v>
      </c>
      <c r="E1782" s="940" t="s">
        <v>5229</v>
      </c>
      <c r="F1782" s="945">
        <v>1786.73</v>
      </c>
      <c r="G1782" s="940">
        <v>4.43</v>
      </c>
      <c r="H1782" s="942">
        <v>7915.2138999999997</v>
      </c>
      <c r="I1782" s="943"/>
      <c r="K1782" s="1112"/>
      <c r="L1782" s="1112"/>
    </row>
    <row r="1783" spans="1:12" s="944" customFormat="1" ht="42">
      <c r="A1783" s="940" t="s">
        <v>5226</v>
      </c>
      <c r="B1783" s="940" t="s">
        <v>5227</v>
      </c>
      <c r="C1783" s="940" t="s">
        <v>5230</v>
      </c>
      <c r="D1783" s="941">
        <v>46084</v>
      </c>
      <c r="E1783" s="940" t="s">
        <v>5231</v>
      </c>
      <c r="F1783" s="945">
        <v>1786.73</v>
      </c>
      <c r="G1783" s="940">
        <v>15.44</v>
      </c>
      <c r="H1783" s="942">
        <v>27587.111199999999</v>
      </c>
      <c r="I1783" s="943"/>
      <c r="K1783" s="1112"/>
      <c r="L1783" s="1112"/>
    </row>
    <row r="1784" spans="1:12" s="944" customFormat="1" ht="42">
      <c r="A1784" s="940" t="s">
        <v>5226</v>
      </c>
      <c r="B1784" s="940" t="s">
        <v>5227</v>
      </c>
      <c r="C1784" s="940" t="s">
        <v>5232</v>
      </c>
      <c r="D1784" s="941">
        <v>46086</v>
      </c>
      <c r="E1784" s="940" t="s">
        <v>5233</v>
      </c>
      <c r="F1784" s="945">
        <v>1786.73</v>
      </c>
      <c r="G1784" s="940">
        <v>12.35</v>
      </c>
      <c r="H1784" s="942">
        <v>22066.1155</v>
      </c>
      <c r="I1784" s="943"/>
      <c r="K1784" s="1112"/>
      <c r="L1784" s="1112"/>
    </row>
    <row r="1785" spans="1:12" s="944" customFormat="1" ht="42">
      <c r="A1785" s="940" t="s">
        <v>5226</v>
      </c>
      <c r="B1785" s="940" t="s">
        <v>5227</v>
      </c>
      <c r="C1785" s="940" t="s">
        <v>5234</v>
      </c>
      <c r="D1785" s="941">
        <v>46088</v>
      </c>
      <c r="E1785" s="940" t="s">
        <v>5235</v>
      </c>
      <c r="F1785" s="945">
        <v>1786.73</v>
      </c>
      <c r="G1785" s="940">
        <v>4.12</v>
      </c>
      <c r="H1785" s="942">
        <v>7361.3276000000005</v>
      </c>
      <c r="I1785" s="943"/>
      <c r="K1785" s="1112"/>
      <c r="L1785" s="1112"/>
    </row>
    <row r="1786" spans="1:12" s="944" customFormat="1" ht="42">
      <c r="A1786" s="940" t="s">
        <v>5226</v>
      </c>
      <c r="B1786" s="940" t="s">
        <v>5227</v>
      </c>
      <c r="C1786" s="940" t="s">
        <v>5236</v>
      </c>
      <c r="D1786" s="941">
        <v>46088</v>
      </c>
      <c r="E1786" s="940" t="s">
        <v>5237</v>
      </c>
      <c r="F1786" s="945">
        <v>1786.73</v>
      </c>
      <c r="G1786" s="940">
        <v>1.48</v>
      </c>
      <c r="H1786" s="942">
        <v>2644.3604</v>
      </c>
      <c r="I1786" s="943"/>
      <c r="K1786" s="1112"/>
      <c r="L1786" s="1112"/>
    </row>
    <row r="1787" spans="1:12" s="944" customFormat="1" ht="42">
      <c r="A1787" s="940" t="s">
        <v>5226</v>
      </c>
      <c r="B1787" s="940" t="s">
        <v>5227</v>
      </c>
      <c r="C1787" s="940" t="s">
        <v>5238</v>
      </c>
      <c r="D1787" s="941">
        <v>46089</v>
      </c>
      <c r="E1787" s="940" t="s">
        <v>5239</v>
      </c>
      <c r="F1787" s="945">
        <v>1786.73</v>
      </c>
      <c r="G1787" s="940">
        <v>5.15</v>
      </c>
      <c r="H1787" s="942">
        <v>9201.6595000000016</v>
      </c>
      <c r="I1787" s="943"/>
      <c r="K1787" s="1112"/>
      <c r="L1787" s="1112"/>
    </row>
    <row r="1788" spans="1:12" s="944" customFormat="1" ht="42">
      <c r="A1788" s="940" t="s">
        <v>5226</v>
      </c>
      <c r="B1788" s="940" t="s">
        <v>5227</v>
      </c>
      <c r="C1788" s="940" t="s">
        <v>5240</v>
      </c>
      <c r="D1788" s="941">
        <v>46089</v>
      </c>
      <c r="E1788" s="940" t="s">
        <v>5241</v>
      </c>
      <c r="F1788" s="945">
        <v>1786.73</v>
      </c>
      <c r="G1788" s="940">
        <v>49.42</v>
      </c>
      <c r="H1788" s="942">
        <v>88300.19660000001</v>
      </c>
      <c r="I1788" s="943"/>
      <c r="K1788" s="1112"/>
      <c r="L1788" s="1112"/>
    </row>
    <row r="1789" spans="1:12" s="944" customFormat="1" ht="42">
      <c r="A1789" s="940" t="s">
        <v>5226</v>
      </c>
      <c r="B1789" s="940" t="s">
        <v>5227</v>
      </c>
      <c r="C1789" s="940" t="s">
        <v>5242</v>
      </c>
      <c r="D1789" s="941">
        <v>46089</v>
      </c>
      <c r="E1789" s="940" t="s">
        <v>5243</v>
      </c>
      <c r="F1789" s="945">
        <v>1786.73</v>
      </c>
      <c r="G1789" s="940">
        <v>61.74</v>
      </c>
      <c r="H1789" s="942">
        <v>110312.7102</v>
      </c>
      <c r="I1789" s="943"/>
      <c r="K1789" s="1112"/>
      <c r="L1789" s="1112"/>
    </row>
    <row r="1790" spans="1:12" s="944" customFormat="1" ht="42">
      <c r="A1790" s="940" t="s">
        <v>5226</v>
      </c>
      <c r="B1790" s="940" t="s">
        <v>5227</v>
      </c>
      <c r="C1790" s="940" t="s">
        <v>5244</v>
      </c>
      <c r="D1790" s="941">
        <v>46090</v>
      </c>
      <c r="E1790" s="940" t="s">
        <v>5245</v>
      </c>
      <c r="F1790" s="945">
        <v>1786.73</v>
      </c>
      <c r="G1790" s="940">
        <v>17.73</v>
      </c>
      <c r="H1790" s="942">
        <v>31678.722900000001</v>
      </c>
      <c r="I1790" s="943"/>
      <c r="K1790" s="1112"/>
      <c r="L1790" s="1112"/>
    </row>
    <row r="1791" spans="1:12" s="944" customFormat="1" ht="42">
      <c r="A1791" s="940" t="s">
        <v>5226</v>
      </c>
      <c r="B1791" s="940" t="s">
        <v>5227</v>
      </c>
      <c r="C1791" s="940" t="s">
        <v>5246</v>
      </c>
      <c r="D1791" s="941">
        <v>46106</v>
      </c>
      <c r="E1791" s="940" t="s">
        <v>5247</v>
      </c>
      <c r="F1791" s="945">
        <v>1786.73</v>
      </c>
      <c r="G1791" s="940">
        <v>5.18</v>
      </c>
      <c r="H1791" s="942">
        <v>9255.2613999999994</v>
      </c>
      <c r="I1791" s="943"/>
      <c r="K1791" s="1112"/>
      <c r="L1791" s="1112"/>
    </row>
    <row r="1792" spans="1:12" s="944" customFormat="1" ht="42">
      <c r="A1792" s="940" t="s">
        <v>5226</v>
      </c>
      <c r="B1792" s="940" t="s">
        <v>5227</v>
      </c>
      <c r="C1792" s="940" t="s">
        <v>5248</v>
      </c>
      <c r="D1792" s="941">
        <v>46107</v>
      </c>
      <c r="E1792" s="940" t="s">
        <v>5249</v>
      </c>
      <c r="F1792" s="945">
        <v>1786.73</v>
      </c>
      <c r="G1792" s="940">
        <v>1.73</v>
      </c>
      <c r="H1792" s="942">
        <v>3091.0428999999999</v>
      </c>
      <c r="I1792" s="943"/>
      <c r="K1792" s="1112"/>
      <c r="L1792" s="1112"/>
    </row>
    <row r="1793" spans="1:12" s="944" customFormat="1" ht="42">
      <c r="A1793" s="940" t="s">
        <v>5226</v>
      </c>
      <c r="B1793" s="940" t="s">
        <v>5227</v>
      </c>
      <c r="C1793" s="940" t="s">
        <v>5250</v>
      </c>
      <c r="D1793" s="941">
        <v>46107</v>
      </c>
      <c r="E1793" s="940" t="s">
        <v>5251</v>
      </c>
      <c r="F1793" s="945">
        <v>1786.73</v>
      </c>
      <c r="G1793" s="940">
        <v>20.72</v>
      </c>
      <c r="H1793" s="942">
        <v>37021.045599999998</v>
      </c>
      <c r="I1793" s="943"/>
      <c r="K1793" s="1112"/>
      <c r="L1793" s="1112"/>
    </row>
    <row r="1794" spans="1:12" s="944" customFormat="1" ht="63">
      <c r="A1794" s="940" t="s">
        <v>5226</v>
      </c>
      <c r="B1794" s="940" t="s">
        <v>5227</v>
      </c>
      <c r="C1794" s="940" t="s">
        <v>5252</v>
      </c>
      <c r="D1794" s="941">
        <v>46112</v>
      </c>
      <c r="E1794" s="940" t="s">
        <v>5253</v>
      </c>
      <c r="F1794" s="945">
        <v>1786.73</v>
      </c>
      <c r="G1794" s="940">
        <v>1.73</v>
      </c>
      <c r="H1794" s="942">
        <v>3091.0428999999999</v>
      </c>
      <c r="I1794" s="943"/>
      <c r="K1794" s="1112"/>
      <c r="L1794" s="1112"/>
    </row>
    <row r="1795" spans="1:12" s="944" customFormat="1" ht="42">
      <c r="A1795" s="940" t="s">
        <v>5254</v>
      </c>
      <c r="B1795" s="940" t="s">
        <v>5255</v>
      </c>
      <c r="C1795" s="940" t="s">
        <v>5256</v>
      </c>
      <c r="D1795" s="941">
        <v>46072</v>
      </c>
      <c r="E1795" s="940" t="s">
        <v>5257</v>
      </c>
      <c r="F1795" s="945">
        <v>1640.104</v>
      </c>
      <c r="G1795" s="940">
        <v>9.9600000000000009</v>
      </c>
      <c r="H1795" s="942">
        <v>16335.435840000002</v>
      </c>
      <c r="I1795" s="943"/>
      <c r="K1795" s="1112"/>
      <c r="L1795" s="1112"/>
    </row>
    <row r="1796" spans="1:12" s="944" customFormat="1" ht="42">
      <c r="A1796" s="940" t="s">
        <v>5254</v>
      </c>
      <c r="B1796" s="940" t="s">
        <v>5255</v>
      </c>
      <c r="C1796" s="940" t="s">
        <v>5258</v>
      </c>
      <c r="D1796" s="941">
        <v>46074</v>
      </c>
      <c r="E1796" s="940" t="s">
        <v>5259</v>
      </c>
      <c r="F1796" s="945">
        <v>1640.104</v>
      </c>
      <c r="G1796" s="940">
        <v>3.32</v>
      </c>
      <c r="H1796" s="942">
        <v>5445.1452799999997</v>
      </c>
      <c r="I1796" s="943"/>
      <c r="K1796" s="1112"/>
      <c r="L1796" s="1112"/>
    </row>
    <row r="1797" spans="1:12" s="944" customFormat="1" ht="42">
      <c r="A1797" s="940" t="s">
        <v>5254</v>
      </c>
      <c r="B1797" s="940" t="s">
        <v>5255</v>
      </c>
      <c r="C1797" s="940" t="s">
        <v>5260</v>
      </c>
      <c r="D1797" s="941">
        <v>46074</v>
      </c>
      <c r="E1797" s="940" t="s">
        <v>5261</v>
      </c>
      <c r="F1797" s="945">
        <v>1640.104</v>
      </c>
      <c r="G1797" s="940">
        <v>39.85</v>
      </c>
      <c r="H1797" s="942">
        <v>65358.144400000005</v>
      </c>
      <c r="I1797" s="943"/>
      <c r="K1797" s="1112"/>
      <c r="L1797" s="1112"/>
    </row>
    <row r="1798" spans="1:12" s="944" customFormat="1" ht="42">
      <c r="A1798" s="940" t="s">
        <v>5254</v>
      </c>
      <c r="B1798" s="940" t="s">
        <v>5255</v>
      </c>
      <c r="C1798" s="940" t="s">
        <v>5262</v>
      </c>
      <c r="D1798" s="941">
        <v>46097</v>
      </c>
      <c r="E1798" s="940" t="s">
        <v>5263</v>
      </c>
      <c r="F1798" s="945">
        <v>1640.104</v>
      </c>
      <c r="G1798" s="940">
        <v>4.3</v>
      </c>
      <c r="H1798" s="942">
        <v>7052.4471999999996</v>
      </c>
      <c r="I1798" s="943"/>
      <c r="K1798" s="1112"/>
      <c r="L1798" s="1112"/>
    </row>
    <row r="1799" spans="1:12" s="944" customFormat="1" ht="42">
      <c r="A1799" s="940" t="s">
        <v>5254</v>
      </c>
      <c r="B1799" s="940" t="s">
        <v>5255</v>
      </c>
      <c r="C1799" s="940" t="s">
        <v>5264</v>
      </c>
      <c r="D1799" s="941">
        <v>46097</v>
      </c>
      <c r="E1799" s="940" t="s">
        <v>5265</v>
      </c>
      <c r="F1799" s="945">
        <v>1640.104</v>
      </c>
      <c r="G1799" s="940">
        <v>13.42</v>
      </c>
      <c r="H1799" s="942">
        <v>22010.195680000001</v>
      </c>
      <c r="I1799" s="943"/>
      <c r="K1799" s="1112"/>
      <c r="L1799" s="1112"/>
    </row>
    <row r="1800" spans="1:12" s="944" customFormat="1" ht="42">
      <c r="A1800" s="940" t="s">
        <v>5254</v>
      </c>
      <c r="B1800" s="940" t="s">
        <v>5255</v>
      </c>
      <c r="C1800" s="940" t="s">
        <v>5266</v>
      </c>
      <c r="D1800" s="941">
        <v>46098</v>
      </c>
      <c r="E1800" s="940" t="s">
        <v>5267</v>
      </c>
      <c r="F1800" s="945">
        <v>1640.104</v>
      </c>
      <c r="G1800" s="940">
        <v>1.43</v>
      </c>
      <c r="H1800" s="942">
        <v>2345.34872</v>
      </c>
      <c r="I1800" s="943"/>
      <c r="K1800" s="1112"/>
      <c r="L1800" s="1112"/>
    </row>
    <row r="1801" spans="1:12" s="944" customFormat="1" ht="42">
      <c r="A1801" s="940" t="s">
        <v>5254</v>
      </c>
      <c r="B1801" s="940" t="s">
        <v>5255</v>
      </c>
      <c r="C1801" s="940" t="s">
        <v>5268</v>
      </c>
      <c r="D1801" s="941">
        <v>46098</v>
      </c>
      <c r="E1801" s="940" t="s">
        <v>5269</v>
      </c>
      <c r="F1801" s="945">
        <v>1640.104</v>
      </c>
      <c r="G1801" s="940">
        <v>4.47</v>
      </c>
      <c r="H1801" s="942">
        <v>7331.2648799999997</v>
      </c>
      <c r="I1801" s="943"/>
      <c r="K1801" s="1112"/>
      <c r="L1801" s="1112"/>
    </row>
    <row r="1802" spans="1:12" s="944" customFormat="1" ht="42">
      <c r="A1802" s="940" t="s">
        <v>5254</v>
      </c>
      <c r="B1802" s="940" t="s">
        <v>5255</v>
      </c>
      <c r="C1802" s="940" t="s">
        <v>5270</v>
      </c>
      <c r="D1802" s="941">
        <v>46107</v>
      </c>
      <c r="E1802" s="940" t="s">
        <v>5271</v>
      </c>
      <c r="F1802" s="945">
        <v>1640.104</v>
      </c>
      <c r="G1802" s="940">
        <v>17.21</v>
      </c>
      <c r="H1802" s="942">
        <v>28226.189840000003</v>
      </c>
      <c r="I1802" s="943"/>
      <c r="K1802" s="1112"/>
      <c r="L1802" s="1112"/>
    </row>
    <row r="1803" spans="1:12" s="944" customFormat="1" ht="42">
      <c r="A1803" s="940" t="s">
        <v>5254</v>
      </c>
      <c r="B1803" s="940" t="s">
        <v>5255</v>
      </c>
      <c r="C1803" s="940" t="s">
        <v>5272</v>
      </c>
      <c r="D1803" s="941">
        <v>46107</v>
      </c>
      <c r="E1803" s="940" t="s">
        <v>5273</v>
      </c>
      <c r="F1803" s="945">
        <v>1640.104</v>
      </c>
      <c r="G1803" s="940">
        <v>53.68</v>
      </c>
      <c r="H1803" s="942">
        <v>88040.782720000003</v>
      </c>
      <c r="I1803" s="943"/>
      <c r="K1803" s="1112"/>
      <c r="L1803" s="1112"/>
    </row>
    <row r="1804" spans="1:12" s="944" customFormat="1" ht="42">
      <c r="A1804" s="940" t="s">
        <v>5254</v>
      </c>
      <c r="B1804" s="940" t="s">
        <v>5255</v>
      </c>
      <c r="C1804" s="940" t="s">
        <v>5274</v>
      </c>
      <c r="D1804" s="941">
        <v>46083</v>
      </c>
      <c r="E1804" s="940" t="s">
        <v>5275</v>
      </c>
      <c r="F1804" s="945">
        <v>1744.586</v>
      </c>
      <c r="G1804" s="940">
        <v>10.28</v>
      </c>
      <c r="H1804" s="942">
        <v>17934.344079999999</v>
      </c>
      <c r="I1804" s="943"/>
      <c r="K1804" s="1112"/>
      <c r="L1804" s="1112"/>
    </row>
    <row r="1805" spans="1:12" s="944" customFormat="1" ht="42">
      <c r="A1805" s="940" t="s">
        <v>5254</v>
      </c>
      <c r="B1805" s="940" t="s">
        <v>5255</v>
      </c>
      <c r="C1805" s="940" t="s">
        <v>5276</v>
      </c>
      <c r="D1805" s="941">
        <v>46083</v>
      </c>
      <c r="E1805" s="940" t="s">
        <v>5277</v>
      </c>
      <c r="F1805" s="945">
        <v>1744.586</v>
      </c>
      <c r="G1805" s="940">
        <v>3.43</v>
      </c>
      <c r="H1805" s="942">
        <v>5983.9299799999999</v>
      </c>
      <c r="I1805" s="943"/>
      <c r="K1805" s="1112"/>
      <c r="L1805" s="1112"/>
    </row>
    <row r="1806" spans="1:12" s="944" customFormat="1" ht="42">
      <c r="A1806" s="940" t="s">
        <v>5254</v>
      </c>
      <c r="B1806" s="940" t="s">
        <v>5255</v>
      </c>
      <c r="C1806" s="940" t="s">
        <v>5278</v>
      </c>
      <c r="D1806" s="941">
        <v>46084</v>
      </c>
      <c r="E1806" s="940" t="s">
        <v>5279</v>
      </c>
      <c r="F1806" s="945">
        <v>1744.586</v>
      </c>
      <c r="G1806" s="940">
        <v>41.12</v>
      </c>
      <c r="H1806" s="942">
        <v>71737.376319999996</v>
      </c>
      <c r="I1806" s="943"/>
      <c r="K1806" s="1112"/>
      <c r="L1806" s="1112"/>
    </row>
    <row r="1807" spans="1:12" s="944" customFormat="1" ht="42">
      <c r="A1807" s="940" t="s">
        <v>5254</v>
      </c>
      <c r="B1807" s="940" t="s">
        <v>5255</v>
      </c>
      <c r="C1807" s="940" t="s">
        <v>5280</v>
      </c>
      <c r="D1807" s="941">
        <v>46064</v>
      </c>
      <c r="E1807" s="940" t="s">
        <v>5281</v>
      </c>
      <c r="F1807" s="945">
        <v>1640.104</v>
      </c>
      <c r="G1807" s="940">
        <v>12.47</v>
      </c>
      <c r="H1807" s="942">
        <v>20452.096880000001</v>
      </c>
      <c r="I1807" s="943"/>
      <c r="K1807" s="1112"/>
      <c r="L1807" s="1112"/>
    </row>
    <row r="1808" spans="1:12" s="944" customFormat="1" ht="42">
      <c r="A1808" s="940" t="s">
        <v>5254</v>
      </c>
      <c r="B1808" s="940" t="s">
        <v>5255</v>
      </c>
      <c r="C1808" s="940" t="s">
        <v>5282</v>
      </c>
      <c r="D1808" s="941">
        <v>46065</v>
      </c>
      <c r="E1808" s="940" t="s">
        <v>5283</v>
      </c>
      <c r="F1808" s="945">
        <v>1640.104</v>
      </c>
      <c r="G1808" s="940">
        <v>4.16</v>
      </c>
      <c r="H1808" s="942">
        <v>6822.8326400000005</v>
      </c>
      <c r="I1808" s="943"/>
      <c r="K1808" s="1112"/>
      <c r="L1808" s="1112"/>
    </row>
    <row r="1809" spans="1:12" s="944" customFormat="1" ht="42">
      <c r="A1809" s="940" t="s">
        <v>5254</v>
      </c>
      <c r="B1809" s="940" t="s">
        <v>5255</v>
      </c>
      <c r="C1809" s="940" t="s">
        <v>5284</v>
      </c>
      <c r="D1809" s="941">
        <v>46071</v>
      </c>
      <c r="E1809" s="940" t="s">
        <v>5285</v>
      </c>
      <c r="F1809" s="945">
        <v>1640.104</v>
      </c>
      <c r="G1809" s="940">
        <v>49.88</v>
      </c>
      <c r="H1809" s="942">
        <v>81808.387520000004</v>
      </c>
      <c r="I1809" s="943"/>
      <c r="K1809" s="1112"/>
      <c r="L1809" s="1112"/>
    </row>
    <row r="1810" spans="1:12" s="944" customFormat="1" ht="42">
      <c r="A1810" s="940" t="s">
        <v>5254</v>
      </c>
      <c r="B1810" s="940" t="s">
        <v>5255</v>
      </c>
      <c r="C1810" s="940" t="s">
        <v>5286</v>
      </c>
      <c r="D1810" s="941">
        <v>46076</v>
      </c>
      <c r="E1810" s="940" t="s">
        <v>5287</v>
      </c>
      <c r="F1810" s="945">
        <v>1640.104</v>
      </c>
      <c r="G1810" s="940">
        <v>4.16</v>
      </c>
      <c r="H1810" s="942">
        <v>6822.8326400000005</v>
      </c>
      <c r="I1810" s="943"/>
      <c r="K1810" s="1112"/>
      <c r="L1810" s="1112"/>
    </row>
    <row r="1811" spans="1:12" s="944" customFormat="1" ht="42">
      <c r="A1811" s="940" t="s">
        <v>5254</v>
      </c>
      <c r="B1811" s="940" t="s">
        <v>5255</v>
      </c>
      <c r="C1811" s="940" t="s">
        <v>5288</v>
      </c>
      <c r="D1811" s="941">
        <v>46088</v>
      </c>
      <c r="E1811" s="940" t="s">
        <v>5289</v>
      </c>
      <c r="F1811" s="945">
        <v>1640.104</v>
      </c>
      <c r="G1811" s="940">
        <v>10.42</v>
      </c>
      <c r="H1811" s="942">
        <v>17089.883679999999</v>
      </c>
      <c r="I1811" s="943"/>
      <c r="K1811" s="1112"/>
      <c r="L1811" s="1112"/>
    </row>
    <row r="1812" spans="1:12" s="944" customFormat="1" ht="42">
      <c r="A1812" s="940" t="s">
        <v>5254</v>
      </c>
      <c r="B1812" s="940" t="s">
        <v>5255</v>
      </c>
      <c r="C1812" s="940" t="s">
        <v>5290</v>
      </c>
      <c r="D1812" s="941">
        <v>46088</v>
      </c>
      <c r="E1812" s="940" t="s">
        <v>5291</v>
      </c>
      <c r="F1812" s="945">
        <v>1640.104</v>
      </c>
      <c r="G1812" s="940">
        <v>2.68</v>
      </c>
      <c r="H1812" s="942">
        <v>4395.4787200000001</v>
      </c>
      <c r="I1812" s="943"/>
      <c r="K1812" s="1112"/>
      <c r="L1812" s="1112"/>
    </row>
    <row r="1813" spans="1:12" s="944" customFormat="1" ht="42">
      <c r="A1813" s="940" t="s">
        <v>5254</v>
      </c>
      <c r="B1813" s="940" t="s">
        <v>5255</v>
      </c>
      <c r="C1813" s="940" t="s">
        <v>5292</v>
      </c>
      <c r="D1813" s="941">
        <v>46090</v>
      </c>
      <c r="E1813" s="940" t="s">
        <v>5293</v>
      </c>
      <c r="F1813" s="945">
        <v>1640.104</v>
      </c>
      <c r="G1813" s="940">
        <v>3.47</v>
      </c>
      <c r="H1813" s="942">
        <v>5691.1608800000004</v>
      </c>
      <c r="I1813" s="943"/>
      <c r="K1813" s="1112"/>
      <c r="L1813" s="1112"/>
    </row>
    <row r="1814" spans="1:12" s="944" customFormat="1" ht="42">
      <c r="A1814" s="940" t="s">
        <v>5254</v>
      </c>
      <c r="B1814" s="940" t="s">
        <v>5255</v>
      </c>
      <c r="C1814" s="940" t="s">
        <v>5294</v>
      </c>
      <c r="D1814" s="941">
        <v>46090</v>
      </c>
      <c r="E1814" s="940" t="s">
        <v>5295</v>
      </c>
      <c r="F1814" s="945">
        <v>1640.104</v>
      </c>
      <c r="G1814" s="940">
        <v>0.89</v>
      </c>
      <c r="H1814" s="942">
        <v>1459.69256</v>
      </c>
      <c r="I1814" s="943"/>
      <c r="K1814" s="1112"/>
      <c r="L1814" s="1112"/>
    </row>
    <row r="1815" spans="1:12" s="944" customFormat="1" ht="42">
      <c r="A1815" s="940" t="s">
        <v>5254</v>
      </c>
      <c r="B1815" s="940" t="s">
        <v>5255</v>
      </c>
      <c r="C1815" s="940" t="s">
        <v>5296</v>
      </c>
      <c r="D1815" s="941">
        <v>46090</v>
      </c>
      <c r="E1815" s="940" t="s">
        <v>5297</v>
      </c>
      <c r="F1815" s="945">
        <v>1640.104</v>
      </c>
      <c r="G1815" s="940">
        <v>41.67</v>
      </c>
      <c r="H1815" s="942">
        <v>68343.133679999999</v>
      </c>
      <c r="I1815" s="943"/>
      <c r="K1815" s="1112"/>
      <c r="L1815" s="1112"/>
    </row>
    <row r="1816" spans="1:12" s="944" customFormat="1" ht="42">
      <c r="A1816" s="940" t="s">
        <v>5254</v>
      </c>
      <c r="B1816" s="940" t="s">
        <v>5255</v>
      </c>
      <c r="C1816" s="940" t="s">
        <v>5298</v>
      </c>
      <c r="D1816" s="941">
        <v>46091</v>
      </c>
      <c r="E1816" s="940" t="s">
        <v>5299</v>
      </c>
      <c r="F1816" s="945">
        <v>1640.104</v>
      </c>
      <c r="G1816" s="940">
        <v>10.73</v>
      </c>
      <c r="H1816" s="942">
        <v>17598.315920000001</v>
      </c>
      <c r="I1816" s="943"/>
      <c r="K1816" s="1112"/>
      <c r="L1816" s="1112"/>
    </row>
    <row r="1817" spans="1:12" s="944" customFormat="1" ht="42">
      <c r="A1817" s="940" t="s">
        <v>5254</v>
      </c>
      <c r="B1817" s="940" t="s">
        <v>5255</v>
      </c>
      <c r="C1817" s="940" t="s">
        <v>5300</v>
      </c>
      <c r="D1817" s="941">
        <v>46110</v>
      </c>
      <c r="E1817" s="940" t="s">
        <v>5301</v>
      </c>
      <c r="F1817" s="945">
        <v>1640.104</v>
      </c>
      <c r="G1817" s="940">
        <v>4.16</v>
      </c>
      <c r="H1817" s="942">
        <v>6822.8326400000005</v>
      </c>
      <c r="I1817" s="943"/>
      <c r="K1817" s="1112"/>
      <c r="L1817" s="1112"/>
    </row>
    <row r="1818" spans="1:12" s="944" customFormat="1" ht="63">
      <c r="A1818" s="940" t="s">
        <v>5254</v>
      </c>
      <c r="B1818" s="940" t="s">
        <v>5255</v>
      </c>
      <c r="C1818" s="940" t="s">
        <v>5302</v>
      </c>
      <c r="D1818" s="941">
        <v>46246</v>
      </c>
      <c r="E1818" s="940" t="s">
        <v>5303</v>
      </c>
      <c r="F1818" s="945">
        <v>1640.104</v>
      </c>
      <c r="G1818" s="940">
        <v>3.32</v>
      </c>
      <c r="H1818" s="942">
        <v>5445.1452799999997</v>
      </c>
      <c r="I1818" s="943"/>
      <c r="K1818" s="1112"/>
      <c r="L1818" s="1112"/>
    </row>
    <row r="1819" spans="1:12" s="944" customFormat="1" ht="126">
      <c r="A1819" s="940" t="s">
        <v>5254</v>
      </c>
      <c r="B1819" s="940" t="s">
        <v>5255</v>
      </c>
      <c r="C1819" s="940" t="s">
        <v>6012</v>
      </c>
      <c r="D1819" s="941">
        <v>46282</v>
      </c>
      <c r="E1819" s="940" t="s">
        <v>6013</v>
      </c>
      <c r="F1819" s="945">
        <v>1640.104</v>
      </c>
      <c r="G1819" s="940">
        <v>13.8</v>
      </c>
      <c r="H1819" s="942">
        <v>22633.435200000004</v>
      </c>
      <c r="I1819" s="943"/>
      <c r="K1819" s="1112"/>
      <c r="L1819" s="1112"/>
    </row>
    <row r="1820" spans="1:12" s="944" customFormat="1" ht="42">
      <c r="A1820" s="940" t="s">
        <v>5304</v>
      </c>
      <c r="B1820" s="940" t="s">
        <v>5305</v>
      </c>
      <c r="C1820" s="940" t="s">
        <v>5306</v>
      </c>
      <c r="D1820" s="941">
        <v>46097</v>
      </c>
      <c r="E1820" s="940" t="s">
        <v>5307</v>
      </c>
      <c r="F1820" s="945">
        <v>1744.586</v>
      </c>
      <c r="G1820" s="940">
        <v>10.95</v>
      </c>
      <c r="H1820" s="942">
        <v>19103.216699999997</v>
      </c>
      <c r="I1820" s="943"/>
      <c r="K1820" s="1112"/>
      <c r="L1820" s="1112"/>
    </row>
    <row r="1821" spans="1:12" s="944" customFormat="1" ht="42">
      <c r="A1821" s="940" t="s">
        <v>5304</v>
      </c>
      <c r="B1821" s="940" t="s">
        <v>5305</v>
      </c>
      <c r="C1821" s="940" t="s">
        <v>5308</v>
      </c>
      <c r="D1821" s="941">
        <v>46097</v>
      </c>
      <c r="E1821" s="940" t="s">
        <v>5309</v>
      </c>
      <c r="F1821" s="945">
        <v>1744.586</v>
      </c>
      <c r="G1821" s="940">
        <v>8.6300000000000008</v>
      </c>
      <c r="H1821" s="942">
        <v>15055.777180000001</v>
      </c>
      <c r="I1821" s="943"/>
      <c r="K1821" s="1112"/>
      <c r="L1821" s="1112"/>
    </row>
    <row r="1822" spans="1:12" s="944" customFormat="1" ht="42">
      <c r="A1822" s="940" t="s">
        <v>5304</v>
      </c>
      <c r="B1822" s="940" t="s">
        <v>5305</v>
      </c>
      <c r="C1822" s="940" t="s">
        <v>5310</v>
      </c>
      <c r="D1822" s="941">
        <v>46099</v>
      </c>
      <c r="E1822" s="940" t="s">
        <v>5311</v>
      </c>
      <c r="F1822" s="945">
        <v>1744.586</v>
      </c>
      <c r="G1822" s="940">
        <v>3.65</v>
      </c>
      <c r="H1822" s="942">
        <v>6367.7389000000003</v>
      </c>
      <c r="I1822" s="943"/>
      <c r="K1822" s="1112"/>
      <c r="L1822" s="1112"/>
    </row>
    <row r="1823" spans="1:12" s="944" customFormat="1" ht="42">
      <c r="A1823" s="940" t="s">
        <v>5304</v>
      </c>
      <c r="B1823" s="940" t="s">
        <v>5305</v>
      </c>
      <c r="C1823" s="940" t="s">
        <v>5312</v>
      </c>
      <c r="D1823" s="941">
        <v>46099</v>
      </c>
      <c r="E1823" s="940" t="s">
        <v>5313</v>
      </c>
      <c r="F1823" s="945">
        <v>1744.586</v>
      </c>
      <c r="G1823" s="940">
        <v>2.88</v>
      </c>
      <c r="H1823" s="942">
        <v>5024.4076800000003</v>
      </c>
      <c r="I1823" s="943"/>
      <c r="K1823" s="1112"/>
      <c r="L1823" s="1112"/>
    </row>
    <row r="1824" spans="1:12" s="944" customFormat="1" ht="42">
      <c r="A1824" s="940" t="s">
        <v>5304</v>
      </c>
      <c r="B1824" s="940" t="s">
        <v>5305</v>
      </c>
      <c r="C1824" s="940" t="s">
        <v>5314</v>
      </c>
      <c r="D1824" s="941">
        <v>46099</v>
      </c>
      <c r="E1824" s="940" t="s">
        <v>5315</v>
      </c>
      <c r="F1824" s="945">
        <v>1744.586</v>
      </c>
      <c r="G1824" s="940">
        <v>43.81</v>
      </c>
      <c r="H1824" s="942">
        <v>76430.312660000011</v>
      </c>
      <c r="I1824" s="943"/>
      <c r="K1824" s="1112"/>
      <c r="L1824" s="1112"/>
    </row>
    <row r="1825" spans="1:12" s="944" customFormat="1" ht="63">
      <c r="A1825" s="940" t="s">
        <v>5304</v>
      </c>
      <c r="B1825" s="940" t="s">
        <v>5305</v>
      </c>
      <c r="C1825" s="940" t="s">
        <v>5316</v>
      </c>
      <c r="D1825" s="941">
        <v>46099</v>
      </c>
      <c r="E1825" s="940" t="s">
        <v>5317</v>
      </c>
      <c r="F1825" s="945">
        <v>1744.586</v>
      </c>
      <c r="G1825" s="940">
        <v>34.520000000000003</v>
      </c>
      <c r="H1825" s="942">
        <v>60223.108720000004</v>
      </c>
      <c r="I1825" s="943"/>
      <c r="K1825" s="1112"/>
      <c r="L1825" s="1112"/>
    </row>
    <row r="1826" spans="1:12" s="944" customFormat="1" ht="63">
      <c r="A1826" s="940" t="s">
        <v>5304</v>
      </c>
      <c r="B1826" s="940" t="s">
        <v>5305</v>
      </c>
      <c r="C1826" s="940" t="s">
        <v>5318</v>
      </c>
      <c r="D1826" s="941">
        <v>46254</v>
      </c>
      <c r="E1826" s="940" t="s">
        <v>5319</v>
      </c>
      <c r="F1826" s="945">
        <v>1744.586</v>
      </c>
      <c r="G1826" s="940">
        <v>5.75</v>
      </c>
      <c r="H1826" s="942">
        <v>10031.369500000001</v>
      </c>
      <c r="I1826" s="943"/>
      <c r="K1826" s="1112"/>
      <c r="L1826" s="1112"/>
    </row>
    <row r="1827" spans="1:12" s="944" customFormat="1" ht="42">
      <c r="A1827" s="940" t="s">
        <v>5320</v>
      </c>
      <c r="B1827" s="940" t="s">
        <v>5321</v>
      </c>
      <c r="C1827" s="940" t="s">
        <v>5322</v>
      </c>
      <c r="D1827" s="941">
        <v>46097</v>
      </c>
      <c r="E1827" s="940" t="s">
        <v>5323</v>
      </c>
      <c r="F1827" s="945">
        <v>1831.508</v>
      </c>
      <c r="G1827" s="940">
        <v>9.74</v>
      </c>
      <c r="H1827" s="942">
        <v>17838.887920000001</v>
      </c>
      <c r="I1827" s="943"/>
      <c r="K1827" s="1112"/>
      <c r="L1827" s="1112"/>
    </row>
    <row r="1828" spans="1:12" s="944" customFormat="1" ht="42">
      <c r="A1828" s="940" t="s">
        <v>5320</v>
      </c>
      <c r="B1828" s="940" t="s">
        <v>5321</v>
      </c>
      <c r="C1828" s="940" t="s">
        <v>5324</v>
      </c>
      <c r="D1828" s="941">
        <v>46098</v>
      </c>
      <c r="E1828" s="940" t="s">
        <v>5325</v>
      </c>
      <c r="F1828" s="945">
        <v>1831.508</v>
      </c>
      <c r="G1828" s="940">
        <v>1.06</v>
      </c>
      <c r="H1828" s="942">
        <v>1941.3984800000001</v>
      </c>
      <c r="I1828" s="943"/>
      <c r="K1828" s="1112"/>
      <c r="L1828" s="1112"/>
    </row>
    <row r="1829" spans="1:12" s="944" customFormat="1" ht="42">
      <c r="A1829" s="940" t="s">
        <v>5320</v>
      </c>
      <c r="B1829" s="940" t="s">
        <v>5321</v>
      </c>
      <c r="C1829" s="940" t="s">
        <v>5326</v>
      </c>
      <c r="D1829" s="941">
        <v>46098</v>
      </c>
      <c r="E1829" s="940" t="s">
        <v>5327</v>
      </c>
      <c r="F1829" s="945">
        <v>1831.508</v>
      </c>
      <c r="G1829" s="940">
        <v>2.4300000000000002</v>
      </c>
      <c r="H1829" s="942">
        <v>4450.5644400000001</v>
      </c>
      <c r="I1829" s="943"/>
      <c r="K1829" s="1112"/>
      <c r="L1829" s="1112"/>
    </row>
    <row r="1830" spans="1:12" s="944" customFormat="1" ht="42">
      <c r="A1830" s="940" t="s">
        <v>5320</v>
      </c>
      <c r="B1830" s="940" t="s">
        <v>5321</v>
      </c>
      <c r="C1830" s="940" t="s">
        <v>5328</v>
      </c>
      <c r="D1830" s="941">
        <v>46098</v>
      </c>
      <c r="E1830" s="940" t="s">
        <v>5329</v>
      </c>
      <c r="F1830" s="945">
        <v>1831.508</v>
      </c>
      <c r="G1830" s="940">
        <v>1.1399999999999999</v>
      </c>
      <c r="H1830" s="942">
        <v>2087.91912</v>
      </c>
      <c r="I1830" s="943"/>
      <c r="K1830" s="1112"/>
      <c r="L1830" s="1112"/>
    </row>
    <row r="1831" spans="1:12" s="944" customFormat="1" ht="42">
      <c r="A1831" s="940" t="s">
        <v>5320</v>
      </c>
      <c r="B1831" s="940" t="s">
        <v>5321</v>
      </c>
      <c r="C1831" s="940" t="s">
        <v>5330</v>
      </c>
      <c r="D1831" s="941">
        <v>46098</v>
      </c>
      <c r="E1831" s="940" t="s">
        <v>5331</v>
      </c>
      <c r="F1831" s="945">
        <v>1831.508</v>
      </c>
      <c r="G1831" s="940">
        <v>14.6</v>
      </c>
      <c r="H1831" s="942">
        <v>26740.016800000001</v>
      </c>
      <c r="I1831" s="943"/>
      <c r="K1831" s="1112"/>
      <c r="L1831" s="1112"/>
    </row>
    <row r="1832" spans="1:12" s="944" customFormat="1" ht="42">
      <c r="A1832" s="940" t="s">
        <v>5320</v>
      </c>
      <c r="B1832" s="940" t="s">
        <v>5321</v>
      </c>
      <c r="C1832" s="940" t="s">
        <v>5332</v>
      </c>
      <c r="D1832" s="941">
        <v>46105</v>
      </c>
      <c r="E1832" s="940" t="s">
        <v>5333</v>
      </c>
      <c r="F1832" s="945">
        <v>1831.508</v>
      </c>
      <c r="G1832" s="940">
        <v>3.25</v>
      </c>
      <c r="H1832" s="942">
        <v>5952.4009999999998</v>
      </c>
      <c r="I1832" s="943"/>
      <c r="K1832" s="1112"/>
      <c r="L1832" s="1112"/>
    </row>
    <row r="1833" spans="1:12" s="944" customFormat="1" ht="42">
      <c r="A1833" s="940" t="s">
        <v>5320</v>
      </c>
      <c r="B1833" s="940" t="s">
        <v>5321</v>
      </c>
      <c r="C1833" s="940" t="s">
        <v>5334</v>
      </c>
      <c r="D1833" s="941">
        <v>46105</v>
      </c>
      <c r="E1833" s="940" t="s">
        <v>5335</v>
      </c>
      <c r="F1833" s="945">
        <v>1831.508</v>
      </c>
      <c r="G1833" s="940">
        <v>0.35</v>
      </c>
      <c r="H1833" s="942">
        <v>641.02779999999996</v>
      </c>
      <c r="I1833" s="943"/>
      <c r="K1833" s="1112"/>
      <c r="L1833" s="1112"/>
    </row>
    <row r="1834" spans="1:12" s="944" customFormat="1" ht="42">
      <c r="A1834" s="940" t="s">
        <v>5320</v>
      </c>
      <c r="B1834" s="940" t="s">
        <v>5321</v>
      </c>
      <c r="C1834" s="940" t="s">
        <v>5336</v>
      </c>
      <c r="D1834" s="941">
        <v>46105</v>
      </c>
      <c r="E1834" s="940" t="s">
        <v>5337</v>
      </c>
      <c r="F1834" s="945">
        <v>1831.508</v>
      </c>
      <c r="G1834" s="940">
        <v>0.81</v>
      </c>
      <c r="H1834" s="942">
        <v>1483.5214800000001</v>
      </c>
      <c r="I1834" s="943"/>
      <c r="K1834" s="1112"/>
      <c r="L1834" s="1112"/>
    </row>
    <row r="1835" spans="1:12" s="944" customFormat="1" ht="42">
      <c r="A1835" s="940" t="s">
        <v>5320</v>
      </c>
      <c r="B1835" s="940" t="s">
        <v>5321</v>
      </c>
      <c r="C1835" s="940" t="s">
        <v>5338</v>
      </c>
      <c r="D1835" s="941">
        <v>46105</v>
      </c>
      <c r="E1835" s="940" t="s">
        <v>5339</v>
      </c>
      <c r="F1835" s="945">
        <v>1831.508</v>
      </c>
      <c r="G1835" s="940">
        <v>0.38</v>
      </c>
      <c r="H1835" s="942">
        <v>695.97303999999997</v>
      </c>
      <c r="I1835" s="943"/>
      <c r="K1835" s="1112"/>
      <c r="L1835" s="1112"/>
    </row>
    <row r="1836" spans="1:12" s="944" customFormat="1" ht="42">
      <c r="A1836" s="940" t="s">
        <v>5320</v>
      </c>
      <c r="B1836" s="940" t="s">
        <v>5321</v>
      </c>
      <c r="C1836" s="940" t="s">
        <v>5340</v>
      </c>
      <c r="D1836" s="941">
        <v>46107</v>
      </c>
      <c r="E1836" s="940" t="s">
        <v>5341</v>
      </c>
      <c r="F1836" s="945">
        <v>1831.508</v>
      </c>
      <c r="G1836" s="940">
        <v>38.96</v>
      </c>
      <c r="H1836" s="942">
        <v>71355.551680000004</v>
      </c>
      <c r="I1836" s="943"/>
      <c r="K1836" s="1112"/>
      <c r="L1836" s="1112"/>
    </row>
    <row r="1837" spans="1:12" s="944" customFormat="1" ht="42">
      <c r="A1837" s="940" t="s">
        <v>5320</v>
      </c>
      <c r="B1837" s="940" t="s">
        <v>5321</v>
      </c>
      <c r="C1837" s="940" t="s">
        <v>5342</v>
      </c>
      <c r="D1837" s="941">
        <v>46107</v>
      </c>
      <c r="E1837" s="940" t="s">
        <v>5343</v>
      </c>
      <c r="F1837" s="945">
        <v>1831.508</v>
      </c>
      <c r="G1837" s="940">
        <v>4.87</v>
      </c>
      <c r="H1837" s="942">
        <v>8919.4439600000005</v>
      </c>
      <c r="I1837" s="943"/>
      <c r="K1837" s="1112"/>
      <c r="L1837" s="1112"/>
    </row>
    <row r="1838" spans="1:12" s="944" customFormat="1" ht="42">
      <c r="A1838" s="940" t="s">
        <v>5320</v>
      </c>
      <c r="B1838" s="940" t="s">
        <v>5321</v>
      </c>
      <c r="C1838" s="940" t="s">
        <v>5344</v>
      </c>
      <c r="D1838" s="941">
        <v>46107</v>
      </c>
      <c r="E1838" s="940" t="s">
        <v>5345</v>
      </c>
      <c r="F1838" s="945">
        <v>1831.508</v>
      </c>
      <c r="G1838" s="940">
        <v>58.38</v>
      </c>
      <c r="H1838" s="942">
        <v>106923.43704</v>
      </c>
      <c r="I1838" s="943"/>
      <c r="K1838" s="1112"/>
      <c r="L1838" s="1112"/>
    </row>
    <row r="1839" spans="1:12" s="944" customFormat="1" ht="42">
      <c r="A1839" s="940" t="s">
        <v>5320</v>
      </c>
      <c r="B1839" s="940" t="s">
        <v>5321</v>
      </c>
      <c r="C1839" s="940" t="s">
        <v>5346</v>
      </c>
      <c r="D1839" s="941">
        <v>46107</v>
      </c>
      <c r="E1839" s="940" t="s">
        <v>5347</v>
      </c>
      <c r="F1839" s="945">
        <v>1831.508</v>
      </c>
      <c r="G1839" s="940">
        <v>4.25</v>
      </c>
      <c r="H1839" s="942">
        <v>7783.9090000000006</v>
      </c>
      <c r="I1839" s="943"/>
      <c r="K1839" s="1112"/>
      <c r="L1839" s="1112"/>
    </row>
    <row r="1840" spans="1:12" s="944" customFormat="1" ht="42">
      <c r="A1840" s="940" t="s">
        <v>5320</v>
      </c>
      <c r="B1840" s="940" t="s">
        <v>5321</v>
      </c>
      <c r="C1840" s="940" t="s">
        <v>5348</v>
      </c>
      <c r="D1840" s="941">
        <v>46107</v>
      </c>
      <c r="E1840" s="940" t="s">
        <v>5349</v>
      </c>
      <c r="F1840" s="945">
        <v>1831.508</v>
      </c>
      <c r="G1840" s="940">
        <v>9.73</v>
      </c>
      <c r="H1840" s="942">
        <v>17820.572840000001</v>
      </c>
      <c r="I1840" s="943"/>
      <c r="K1840" s="1112"/>
      <c r="L1840" s="1112"/>
    </row>
    <row r="1841" spans="1:12" s="944" customFormat="1" ht="42">
      <c r="A1841" s="940" t="s">
        <v>5320</v>
      </c>
      <c r="B1841" s="940" t="s">
        <v>5321</v>
      </c>
      <c r="C1841" s="940" t="s">
        <v>5350</v>
      </c>
      <c r="D1841" s="941">
        <v>46107</v>
      </c>
      <c r="E1841" s="940" t="s">
        <v>5351</v>
      </c>
      <c r="F1841" s="945">
        <v>1831.508</v>
      </c>
      <c r="G1841" s="940">
        <v>4.57</v>
      </c>
      <c r="H1841" s="942">
        <v>8369.9915600000004</v>
      </c>
      <c r="I1841" s="943"/>
      <c r="K1841" s="1112"/>
      <c r="L1841" s="1112"/>
    </row>
    <row r="1842" spans="1:12" s="944" customFormat="1" ht="42">
      <c r="A1842" s="940" t="s">
        <v>5320</v>
      </c>
      <c r="B1842" s="940" t="s">
        <v>5321</v>
      </c>
      <c r="C1842" s="940" t="s">
        <v>5352</v>
      </c>
      <c r="D1842" s="941">
        <v>46123</v>
      </c>
      <c r="E1842" s="940" t="s">
        <v>5353</v>
      </c>
      <c r="F1842" s="945">
        <v>1831.508</v>
      </c>
      <c r="G1842" s="940">
        <v>0.38</v>
      </c>
      <c r="H1842" s="942">
        <v>695.97303999999997</v>
      </c>
      <c r="I1842" s="943"/>
      <c r="K1842" s="1112"/>
      <c r="L1842" s="1112"/>
    </row>
    <row r="1843" spans="1:12" s="944" customFormat="1" ht="42">
      <c r="A1843" s="940" t="s">
        <v>5320</v>
      </c>
      <c r="B1843" s="940" t="s">
        <v>5321</v>
      </c>
      <c r="C1843" s="940" t="s">
        <v>5354</v>
      </c>
      <c r="D1843" s="941">
        <v>46123</v>
      </c>
      <c r="E1843" s="940" t="s">
        <v>5355</v>
      </c>
      <c r="F1843" s="945">
        <v>1831.508</v>
      </c>
      <c r="G1843" s="940">
        <v>9.73</v>
      </c>
      <c r="H1843" s="942">
        <v>17820.572840000001</v>
      </c>
      <c r="I1843" s="943"/>
      <c r="K1843" s="1112"/>
      <c r="L1843" s="1112"/>
    </row>
    <row r="1844" spans="1:12" s="944" customFormat="1" ht="42">
      <c r="A1844" s="940" t="s">
        <v>5320</v>
      </c>
      <c r="B1844" s="940" t="s">
        <v>5321</v>
      </c>
      <c r="C1844" s="940" t="s">
        <v>5356</v>
      </c>
      <c r="D1844" s="941">
        <v>46145</v>
      </c>
      <c r="E1844" s="940" t="s">
        <v>5357</v>
      </c>
      <c r="F1844" s="945">
        <v>1831.508</v>
      </c>
      <c r="G1844" s="940">
        <v>12.3</v>
      </c>
      <c r="H1844" s="942">
        <v>22527.548400000003</v>
      </c>
      <c r="I1844" s="943"/>
      <c r="K1844" s="1112"/>
      <c r="L1844" s="1112"/>
    </row>
    <row r="1845" spans="1:12" s="944" customFormat="1" ht="42">
      <c r="A1845" s="940" t="s">
        <v>5320</v>
      </c>
      <c r="B1845" s="940" t="s">
        <v>5321</v>
      </c>
      <c r="C1845" s="940" t="s">
        <v>5358</v>
      </c>
      <c r="D1845" s="941">
        <v>46145</v>
      </c>
      <c r="E1845" s="940" t="s">
        <v>5359</v>
      </c>
      <c r="F1845" s="945">
        <v>1831.508</v>
      </c>
      <c r="G1845" s="940">
        <v>4.0999999999999996</v>
      </c>
      <c r="H1845" s="942">
        <v>7509.1827999999996</v>
      </c>
      <c r="I1845" s="943"/>
      <c r="K1845" s="1112"/>
      <c r="L1845" s="1112"/>
    </row>
    <row r="1846" spans="1:12" s="944" customFormat="1" ht="42">
      <c r="A1846" s="940" t="s">
        <v>5320</v>
      </c>
      <c r="B1846" s="940" t="s">
        <v>5321</v>
      </c>
      <c r="C1846" s="940" t="s">
        <v>5360</v>
      </c>
      <c r="D1846" s="941">
        <v>46148</v>
      </c>
      <c r="E1846" s="940" t="s">
        <v>5361</v>
      </c>
      <c r="F1846" s="945">
        <v>1831.508</v>
      </c>
      <c r="G1846" s="940">
        <v>49.22</v>
      </c>
      <c r="H1846" s="942">
        <v>90146.823759999999</v>
      </c>
      <c r="I1846" s="943"/>
      <c r="K1846" s="1112"/>
      <c r="L1846" s="1112"/>
    </row>
    <row r="1847" spans="1:12" s="944" customFormat="1" ht="42">
      <c r="A1847" s="940" t="s">
        <v>5320</v>
      </c>
      <c r="B1847" s="940" t="s">
        <v>5321</v>
      </c>
      <c r="C1847" s="940" t="s">
        <v>5362</v>
      </c>
      <c r="D1847" s="941">
        <v>46154</v>
      </c>
      <c r="E1847" s="940" t="s">
        <v>5363</v>
      </c>
      <c r="F1847" s="945">
        <v>1831.508</v>
      </c>
      <c r="G1847" s="940">
        <v>8.24</v>
      </c>
      <c r="H1847" s="942">
        <v>15091.62592</v>
      </c>
      <c r="I1847" s="943"/>
      <c r="K1847" s="1112"/>
      <c r="L1847" s="1112"/>
    </row>
    <row r="1848" spans="1:12" s="944" customFormat="1" ht="42">
      <c r="A1848" s="940" t="s">
        <v>5320</v>
      </c>
      <c r="B1848" s="940" t="s">
        <v>5321</v>
      </c>
      <c r="C1848" s="940" t="s">
        <v>5364</v>
      </c>
      <c r="D1848" s="941">
        <v>46154</v>
      </c>
      <c r="E1848" s="940" t="s">
        <v>5365</v>
      </c>
      <c r="F1848" s="945">
        <v>1831.508</v>
      </c>
      <c r="G1848" s="940">
        <v>2.75</v>
      </c>
      <c r="H1848" s="942">
        <v>5036.6469999999999</v>
      </c>
      <c r="I1848" s="943"/>
      <c r="K1848" s="1112"/>
      <c r="L1848" s="1112"/>
    </row>
    <row r="1849" spans="1:12" s="944" customFormat="1" ht="42">
      <c r="A1849" s="940" t="s">
        <v>5320</v>
      </c>
      <c r="B1849" s="940" t="s">
        <v>5321</v>
      </c>
      <c r="C1849" s="940" t="s">
        <v>5366</v>
      </c>
      <c r="D1849" s="941">
        <v>46154</v>
      </c>
      <c r="E1849" s="940" t="s">
        <v>5367</v>
      </c>
      <c r="F1849" s="945">
        <v>1831.508</v>
      </c>
      <c r="G1849" s="940">
        <v>1.42</v>
      </c>
      <c r="H1849" s="942">
        <v>2600.74136</v>
      </c>
      <c r="I1849" s="943"/>
      <c r="K1849" s="1112"/>
      <c r="L1849" s="1112"/>
    </row>
    <row r="1850" spans="1:12" s="944" customFormat="1" ht="42">
      <c r="A1850" s="940" t="s">
        <v>5320</v>
      </c>
      <c r="B1850" s="940" t="s">
        <v>5321</v>
      </c>
      <c r="C1850" s="940" t="s">
        <v>5368</v>
      </c>
      <c r="D1850" s="941">
        <v>46154</v>
      </c>
      <c r="E1850" s="940" t="s">
        <v>5369</v>
      </c>
      <c r="F1850" s="945">
        <v>1831.508</v>
      </c>
      <c r="G1850" s="940">
        <v>0.47</v>
      </c>
      <c r="H1850" s="942">
        <v>860.80876000000001</v>
      </c>
      <c r="I1850" s="943"/>
      <c r="K1850" s="1112"/>
      <c r="L1850" s="1112"/>
    </row>
    <row r="1851" spans="1:12" s="944" customFormat="1" ht="42">
      <c r="A1851" s="940" t="s">
        <v>5320</v>
      </c>
      <c r="B1851" s="940" t="s">
        <v>5321</v>
      </c>
      <c r="C1851" s="940" t="s">
        <v>5370</v>
      </c>
      <c r="D1851" s="941">
        <v>46155</v>
      </c>
      <c r="E1851" s="940" t="s">
        <v>5371</v>
      </c>
      <c r="F1851" s="945">
        <v>1831.508</v>
      </c>
      <c r="G1851" s="940">
        <v>1.44</v>
      </c>
      <c r="H1851" s="942">
        <v>2637.3715200000001</v>
      </c>
      <c r="I1851" s="943"/>
      <c r="K1851" s="1112"/>
      <c r="L1851" s="1112"/>
    </row>
    <row r="1852" spans="1:12" s="944" customFormat="1" ht="42">
      <c r="A1852" s="940" t="s">
        <v>5320</v>
      </c>
      <c r="B1852" s="940" t="s">
        <v>5321</v>
      </c>
      <c r="C1852" s="940" t="s">
        <v>5372</v>
      </c>
      <c r="D1852" s="941">
        <v>46155</v>
      </c>
      <c r="E1852" s="940" t="s">
        <v>5373</v>
      </c>
      <c r="F1852" s="945">
        <v>1831.508</v>
      </c>
      <c r="G1852" s="940">
        <v>0.48</v>
      </c>
      <c r="H1852" s="942">
        <v>879.12383999999997</v>
      </c>
      <c r="I1852" s="943"/>
      <c r="K1852" s="1112"/>
      <c r="L1852" s="1112"/>
    </row>
    <row r="1853" spans="1:12" s="944" customFormat="1" ht="42">
      <c r="A1853" s="940" t="s">
        <v>5320</v>
      </c>
      <c r="B1853" s="940" t="s">
        <v>5321</v>
      </c>
      <c r="C1853" s="940" t="s">
        <v>5374</v>
      </c>
      <c r="D1853" s="941">
        <v>46155</v>
      </c>
      <c r="E1853" s="940" t="s">
        <v>5375</v>
      </c>
      <c r="F1853" s="945">
        <v>1831.508</v>
      </c>
      <c r="G1853" s="940">
        <v>5.57</v>
      </c>
      <c r="H1853" s="942">
        <v>10201.49956</v>
      </c>
      <c r="I1853" s="943"/>
      <c r="K1853" s="1112"/>
      <c r="L1853" s="1112"/>
    </row>
    <row r="1854" spans="1:12" s="944" customFormat="1" ht="42">
      <c r="A1854" s="940" t="s">
        <v>5320</v>
      </c>
      <c r="B1854" s="940" t="s">
        <v>5321</v>
      </c>
      <c r="C1854" s="940" t="s">
        <v>5376</v>
      </c>
      <c r="D1854" s="941">
        <v>46155</v>
      </c>
      <c r="E1854" s="940" t="s">
        <v>5377</v>
      </c>
      <c r="F1854" s="945">
        <v>1831.508</v>
      </c>
      <c r="G1854" s="940">
        <v>1.86</v>
      </c>
      <c r="H1854" s="942">
        <v>3406.6048800000003</v>
      </c>
      <c r="I1854" s="943"/>
      <c r="K1854" s="1112"/>
      <c r="L1854" s="1112"/>
    </row>
    <row r="1855" spans="1:12" s="944" customFormat="1" ht="42">
      <c r="A1855" s="940" t="s">
        <v>5320</v>
      </c>
      <c r="B1855" s="940" t="s">
        <v>5321</v>
      </c>
      <c r="C1855" s="940" t="s">
        <v>5378</v>
      </c>
      <c r="D1855" s="941">
        <v>46067</v>
      </c>
      <c r="E1855" s="940" t="s">
        <v>5379</v>
      </c>
      <c r="F1855" s="945">
        <v>1831.508</v>
      </c>
      <c r="G1855" s="940">
        <v>14.69</v>
      </c>
      <c r="H1855" s="942">
        <v>26904.85252</v>
      </c>
      <c r="I1855" s="943"/>
      <c r="K1855" s="1112"/>
      <c r="L1855" s="1112"/>
    </row>
    <row r="1856" spans="1:12" s="944" customFormat="1" ht="42">
      <c r="A1856" s="940" t="s">
        <v>5320</v>
      </c>
      <c r="B1856" s="940" t="s">
        <v>5321</v>
      </c>
      <c r="C1856" s="940" t="s">
        <v>5380</v>
      </c>
      <c r="D1856" s="941">
        <v>46067</v>
      </c>
      <c r="E1856" s="940" t="s">
        <v>5381</v>
      </c>
      <c r="F1856" s="945">
        <v>1831.508</v>
      </c>
      <c r="G1856" s="940">
        <v>4.9000000000000004</v>
      </c>
      <c r="H1856" s="942">
        <v>8974.3892000000014</v>
      </c>
      <c r="I1856" s="943"/>
      <c r="K1856" s="1112"/>
      <c r="L1856" s="1112"/>
    </row>
    <row r="1857" spans="1:12" s="944" customFormat="1" ht="42">
      <c r="A1857" s="940" t="s">
        <v>5320</v>
      </c>
      <c r="B1857" s="940" t="s">
        <v>5321</v>
      </c>
      <c r="C1857" s="940" t="s">
        <v>5382</v>
      </c>
      <c r="D1857" s="941">
        <v>46076</v>
      </c>
      <c r="E1857" s="940" t="s">
        <v>5383</v>
      </c>
      <c r="F1857" s="945">
        <v>1831.508</v>
      </c>
      <c r="G1857" s="940">
        <v>58.78</v>
      </c>
      <c r="H1857" s="942">
        <v>107656.04024</v>
      </c>
      <c r="I1857" s="943"/>
      <c r="K1857" s="1112"/>
      <c r="L1857" s="1112"/>
    </row>
    <row r="1858" spans="1:12" s="944" customFormat="1" ht="42">
      <c r="A1858" s="940" t="s">
        <v>5320</v>
      </c>
      <c r="B1858" s="940" t="s">
        <v>5321</v>
      </c>
      <c r="C1858" s="940" t="s">
        <v>5384</v>
      </c>
      <c r="D1858" s="941">
        <v>46084</v>
      </c>
      <c r="E1858" s="940" t="s">
        <v>5385</v>
      </c>
      <c r="F1858" s="945">
        <v>1831.508</v>
      </c>
      <c r="G1858" s="940">
        <v>11.84</v>
      </c>
      <c r="H1858" s="942">
        <v>21685.05472</v>
      </c>
      <c r="I1858" s="943"/>
      <c r="K1858" s="1112"/>
      <c r="L1858" s="1112"/>
    </row>
    <row r="1859" spans="1:12" s="944" customFormat="1" ht="42">
      <c r="A1859" s="940" t="s">
        <v>5320</v>
      </c>
      <c r="B1859" s="940" t="s">
        <v>5321</v>
      </c>
      <c r="C1859" s="940" t="s">
        <v>5386</v>
      </c>
      <c r="D1859" s="941">
        <v>46085</v>
      </c>
      <c r="E1859" s="940" t="s">
        <v>5387</v>
      </c>
      <c r="F1859" s="945">
        <v>1831.508</v>
      </c>
      <c r="G1859" s="940">
        <v>4.9000000000000004</v>
      </c>
      <c r="H1859" s="942">
        <v>8974.3892000000014</v>
      </c>
      <c r="I1859" s="943"/>
      <c r="K1859" s="1112"/>
      <c r="L1859" s="1112"/>
    </row>
    <row r="1860" spans="1:12" s="944" customFormat="1" ht="42">
      <c r="A1860" s="940" t="s">
        <v>5320</v>
      </c>
      <c r="B1860" s="940" t="s">
        <v>5321</v>
      </c>
      <c r="C1860" s="940" t="s">
        <v>5388</v>
      </c>
      <c r="D1860" s="941">
        <v>46088</v>
      </c>
      <c r="E1860" s="940" t="s">
        <v>5389</v>
      </c>
      <c r="F1860" s="945">
        <v>1831.508</v>
      </c>
      <c r="G1860" s="940">
        <v>3.95</v>
      </c>
      <c r="H1860" s="942">
        <v>7234.4566000000004</v>
      </c>
      <c r="I1860" s="943"/>
      <c r="K1860" s="1112"/>
      <c r="L1860" s="1112"/>
    </row>
    <row r="1861" spans="1:12" s="944" customFormat="1" ht="42">
      <c r="A1861" s="940" t="s">
        <v>5320</v>
      </c>
      <c r="B1861" s="940" t="s">
        <v>5321</v>
      </c>
      <c r="C1861" s="940" t="s">
        <v>5390</v>
      </c>
      <c r="D1861" s="941">
        <v>46088</v>
      </c>
      <c r="E1861" s="940" t="s">
        <v>5391</v>
      </c>
      <c r="F1861" s="945">
        <v>1831.508</v>
      </c>
      <c r="G1861" s="940">
        <v>47.36</v>
      </c>
      <c r="H1861" s="942">
        <v>86740.21888</v>
      </c>
      <c r="I1861" s="943"/>
      <c r="K1861" s="1112"/>
      <c r="L1861" s="1112"/>
    </row>
    <row r="1862" spans="1:12" s="944" customFormat="1" ht="42">
      <c r="A1862" s="940" t="s">
        <v>5320</v>
      </c>
      <c r="B1862" s="940" t="s">
        <v>5321</v>
      </c>
      <c r="C1862" s="940" t="s">
        <v>5392</v>
      </c>
      <c r="D1862" s="941">
        <v>46091</v>
      </c>
      <c r="E1862" s="940" t="s">
        <v>5393</v>
      </c>
      <c r="F1862" s="945">
        <v>1831.508</v>
      </c>
      <c r="G1862" s="940">
        <v>12.24</v>
      </c>
      <c r="H1862" s="942">
        <v>22417.657920000001</v>
      </c>
      <c r="I1862" s="943"/>
      <c r="K1862" s="1112"/>
      <c r="L1862" s="1112"/>
    </row>
    <row r="1863" spans="1:12" s="944" customFormat="1" ht="42">
      <c r="A1863" s="940" t="s">
        <v>5320</v>
      </c>
      <c r="B1863" s="940" t="s">
        <v>5321</v>
      </c>
      <c r="C1863" s="940" t="s">
        <v>5394</v>
      </c>
      <c r="D1863" s="941">
        <v>46093</v>
      </c>
      <c r="E1863" s="940" t="s">
        <v>5395</v>
      </c>
      <c r="F1863" s="945">
        <v>1831.508</v>
      </c>
      <c r="G1863" s="940">
        <v>4.08</v>
      </c>
      <c r="H1863" s="942">
        <v>7472.5526399999999</v>
      </c>
      <c r="I1863" s="943"/>
      <c r="K1863" s="1112"/>
      <c r="L1863" s="1112"/>
    </row>
    <row r="1864" spans="1:12" s="944" customFormat="1" ht="42">
      <c r="A1864" s="940" t="s">
        <v>5320</v>
      </c>
      <c r="B1864" s="940" t="s">
        <v>5321</v>
      </c>
      <c r="C1864" s="940" t="s">
        <v>5396</v>
      </c>
      <c r="D1864" s="941">
        <v>46097</v>
      </c>
      <c r="E1864" s="940" t="s">
        <v>5397</v>
      </c>
      <c r="F1864" s="945">
        <v>1831.508</v>
      </c>
      <c r="G1864" s="940">
        <v>48.98</v>
      </c>
      <c r="H1864" s="942">
        <v>89707.261839999992</v>
      </c>
      <c r="I1864" s="943"/>
      <c r="K1864" s="1112"/>
      <c r="L1864" s="1112"/>
    </row>
    <row r="1865" spans="1:12" s="944" customFormat="1" ht="42">
      <c r="A1865" s="940" t="s">
        <v>5320</v>
      </c>
      <c r="B1865" s="940" t="s">
        <v>5321</v>
      </c>
      <c r="C1865" s="940" t="s">
        <v>5398</v>
      </c>
      <c r="D1865" s="941">
        <v>46106</v>
      </c>
      <c r="E1865" s="940" t="s">
        <v>5399</v>
      </c>
      <c r="F1865" s="945">
        <v>1831.508</v>
      </c>
      <c r="G1865" s="940">
        <v>15.45</v>
      </c>
      <c r="H1865" s="942">
        <v>28296.798599999998</v>
      </c>
      <c r="I1865" s="943"/>
      <c r="K1865" s="1112"/>
      <c r="L1865" s="1112"/>
    </row>
    <row r="1866" spans="1:12" s="944" customFormat="1" ht="63">
      <c r="A1866" s="940" t="s">
        <v>5320</v>
      </c>
      <c r="B1866" s="940" t="s">
        <v>5321</v>
      </c>
      <c r="C1866" s="940" t="s">
        <v>5400</v>
      </c>
      <c r="D1866" s="941">
        <v>46110</v>
      </c>
      <c r="E1866" s="940" t="s">
        <v>5401</v>
      </c>
      <c r="F1866" s="945">
        <v>1831.508</v>
      </c>
      <c r="G1866" s="940">
        <v>4.9000000000000004</v>
      </c>
      <c r="H1866" s="942">
        <v>8974.3892000000014</v>
      </c>
      <c r="I1866" s="943"/>
      <c r="K1866" s="1112"/>
      <c r="L1866" s="1112"/>
    </row>
    <row r="1867" spans="1:12" s="944" customFormat="1" ht="63">
      <c r="A1867" s="940" t="s">
        <v>5320</v>
      </c>
      <c r="B1867" s="940" t="s">
        <v>5321</v>
      </c>
      <c r="C1867" s="940" t="s">
        <v>5402</v>
      </c>
      <c r="D1867" s="941">
        <v>46110</v>
      </c>
      <c r="E1867" s="940" t="s">
        <v>5403</v>
      </c>
      <c r="F1867" s="945">
        <v>1831.508</v>
      </c>
      <c r="G1867" s="940">
        <v>4.08</v>
      </c>
      <c r="H1867" s="942">
        <v>7472.5526399999999</v>
      </c>
      <c r="I1867" s="943"/>
      <c r="K1867" s="1112"/>
      <c r="L1867" s="1112"/>
    </row>
    <row r="1868" spans="1:12" s="944" customFormat="1" ht="42">
      <c r="A1868" s="940" t="s">
        <v>5320</v>
      </c>
      <c r="B1868" s="940" t="s">
        <v>5321</v>
      </c>
      <c r="C1868" s="940" t="s">
        <v>5404</v>
      </c>
      <c r="D1868" s="941">
        <v>46111</v>
      </c>
      <c r="E1868" s="940" t="s">
        <v>5405</v>
      </c>
      <c r="F1868" s="945">
        <v>1831.508</v>
      </c>
      <c r="G1868" s="940">
        <v>5.15</v>
      </c>
      <c r="H1868" s="942">
        <v>9432.2662</v>
      </c>
      <c r="I1868" s="943"/>
      <c r="K1868" s="1112"/>
      <c r="L1868" s="1112"/>
    </row>
    <row r="1869" spans="1:12" s="944" customFormat="1" ht="42">
      <c r="A1869" s="940" t="s">
        <v>5320</v>
      </c>
      <c r="B1869" s="940" t="s">
        <v>5321</v>
      </c>
      <c r="C1869" s="940" t="s">
        <v>5406</v>
      </c>
      <c r="D1869" s="941">
        <v>46111</v>
      </c>
      <c r="E1869" s="940" t="s">
        <v>5407</v>
      </c>
      <c r="F1869" s="945">
        <v>1831.508</v>
      </c>
      <c r="G1869" s="940">
        <v>61.81</v>
      </c>
      <c r="H1869" s="942">
        <v>113205.50948000001</v>
      </c>
      <c r="I1869" s="943"/>
      <c r="K1869" s="1112"/>
      <c r="L1869" s="1112"/>
    </row>
    <row r="1870" spans="1:12" s="944" customFormat="1" ht="42">
      <c r="A1870" s="940" t="s">
        <v>5320</v>
      </c>
      <c r="B1870" s="940" t="s">
        <v>5321</v>
      </c>
      <c r="C1870" s="940" t="s">
        <v>5408</v>
      </c>
      <c r="D1870" s="941">
        <v>46156</v>
      </c>
      <c r="E1870" s="940" t="s">
        <v>5409</v>
      </c>
      <c r="F1870" s="945">
        <v>1831.508</v>
      </c>
      <c r="G1870" s="940">
        <v>7.4</v>
      </c>
      <c r="H1870" s="942">
        <v>13553.1592</v>
      </c>
      <c r="I1870" s="943"/>
      <c r="K1870" s="1112"/>
      <c r="L1870" s="1112"/>
    </row>
    <row r="1871" spans="1:12" s="944" customFormat="1" ht="42">
      <c r="A1871" s="940" t="s">
        <v>5320</v>
      </c>
      <c r="B1871" s="940" t="s">
        <v>5321</v>
      </c>
      <c r="C1871" s="940" t="s">
        <v>5410</v>
      </c>
      <c r="D1871" s="941">
        <v>46156</v>
      </c>
      <c r="E1871" s="940" t="s">
        <v>5411</v>
      </c>
      <c r="F1871" s="945">
        <v>1831.508</v>
      </c>
      <c r="G1871" s="940">
        <v>1.81</v>
      </c>
      <c r="H1871" s="942">
        <v>3315.0294800000001</v>
      </c>
      <c r="I1871" s="943"/>
      <c r="K1871" s="1112"/>
      <c r="L1871" s="1112"/>
    </row>
    <row r="1872" spans="1:12" s="944" customFormat="1" ht="42">
      <c r="A1872" s="940" t="s">
        <v>5320</v>
      </c>
      <c r="B1872" s="940" t="s">
        <v>5321</v>
      </c>
      <c r="C1872" s="940" t="s">
        <v>5412</v>
      </c>
      <c r="D1872" s="941">
        <v>46273</v>
      </c>
      <c r="E1872" s="940" t="s">
        <v>5413</v>
      </c>
      <c r="F1872" s="945">
        <v>1831.508</v>
      </c>
      <c r="G1872" s="940">
        <v>2.17</v>
      </c>
      <c r="H1872" s="942">
        <v>3974.3723599999998</v>
      </c>
      <c r="I1872" s="943"/>
      <c r="K1872" s="1112"/>
      <c r="L1872" s="1112"/>
    </row>
    <row r="1873" spans="1:12" s="944" customFormat="1" ht="42">
      <c r="A1873" s="940" t="s">
        <v>5320</v>
      </c>
      <c r="B1873" s="940" t="s">
        <v>5321</v>
      </c>
      <c r="C1873" s="940" t="s">
        <v>5414</v>
      </c>
      <c r="D1873" s="941">
        <v>46156</v>
      </c>
      <c r="E1873" s="940" t="s">
        <v>5415</v>
      </c>
      <c r="F1873" s="945">
        <v>1831.508</v>
      </c>
      <c r="G1873" s="940">
        <v>2.4700000000000002</v>
      </c>
      <c r="H1873" s="942">
        <v>4523.8247600000004</v>
      </c>
      <c r="I1873" s="943"/>
      <c r="K1873" s="1112"/>
      <c r="L1873" s="1112"/>
    </row>
    <row r="1874" spans="1:12" s="944" customFormat="1" ht="42">
      <c r="A1874" s="940" t="s">
        <v>5320</v>
      </c>
      <c r="B1874" s="940" t="s">
        <v>5321</v>
      </c>
      <c r="C1874" s="940" t="s">
        <v>5416</v>
      </c>
      <c r="D1874" s="941">
        <v>46156</v>
      </c>
      <c r="E1874" s="940" t="s">
        <v>5417</v>
      </c>
      <c r="F1874" s="945">
        <v>1831.508</v>
      </c>
      <c r="G1874" s="940">
        <v>0.6</v>
      </c>
      <c r="H1874" s="942">
        <v>1098.9048</v>
      </c>
      <c r="I1874" s="943"/>
      <c r="K1874" s="1112"/>
      <c r="L1874" s="1112"/>
    </row>
    <row r="1875" spans="1:12" s="944" customFormat="1" ht="42">
      <c r="A1875" s="940" t="s">
        <v>5320</v>
      </c>
      <c r="B1875" s="940" t="s">
        <v>5321</v>
      </c>
      <c r="C1875" s="940" t="s">
        <v>5418</v>
      </c>
      <c r="D1875" s="941">
        <v>46156</v>
      </c>
      <c r="E1875" s="940" t="s">
        <v>5419</v>
      </c>
      <c r="F1875" s="945">
        <v>1831.508</v>
      </c>
      <c r="G1875" s="940">
        <v>0.72</v>
      </c>
      <c r="H1875" s="942">
        <v>1318.6857600000001</v>
      </c>
      <c r="I1875" s="943"/>
      <c r="K1875" s="1112"/>
      <c r="L1875" s="1112"/>
    </row>
    <row r="1876" spans="1:12" s="944" customFormat="1" ht="42">
      <c r="A1876" s="940" t="s">
        <v>5320</v>
      </c>
      <c r="B1876" s="940" t="s">
        <v>5321</v>
      </c>
      <c r="C1876" s="940" t="s">
        <v>5420</v>
      </c>
      <c r="D1876" s="941">
        <v>46159</v>
      </c>
      <c r="E1876" s="940" t="s">
        <v>5421</v>
      </c>
      <c r="F1876" s="945">
        <v>1831.508</v>
      </c>
      <c r="G1876" s="940">
        <v>29.59</v>
      </c>
      <c r="H1876" s="942">
        <v>54194.32172</v>
      </c>
      <c r="I1876" s="943"/>
      <c r="K1876" s="1112"/>
      <c r="L1876" s="1112"/>
    </row>
    <row r="1877" spans="1:12" s="944" customFormat="1" ht="42">
      <c r="A1877" s="940" t="s">
        <v>5320</v>
      </c>
      <c r="B1877" s="940" t="s">
        <v>5321</v>
      </c>
      <c r="C1877" s="940" t="s">
        <v>5422</v>
      </c>
      <c r="D1877" s="941">
        <v>46159</v>
      </c>
      <c r="E1877" s="940" t="s">
        <v>5423</v>
      </c>
      <c r="F1877" s="945">
        <v>1831.508</v>
      </c>
      <c r="G1877" s="940">
        <v>32.950000000000003</v>
      </c>
      <c r="H1877" s="942">
        <v>60348.188600000009</v>
      </c>
      <c r="I1877" s="943"/>
      <c r="K1877" s="1112"/>
      <c r="L1877" s="1112"/>
    </row>
    <row r="1878" spans="1:12" s="944" customFormat="1" ht="42">
      <c r="A1878" s="940" t="s">
        <v>5320</v>
      </c>
      <c r="B1878" s="940" t="s">
        <v>5321</v>
      </c>
      <c r="C1878" s="940" t="s">
        <v>5424</v>
      </c>
      <c r="D1878" s="941">
        <v>46162</v>
      </c>
      <c r="E1878" s="940" t="s">
        <v>5425</v>
      </c>
      <c r="F1878" s="945">
        <v>1831.508</v>
      </c>
      <c r="G1878" s="940">
        <v>5.74</v>
      </c>
      <c r="H1878" s="942">
        <v>10512.85592</v>
      </c>
      <c r="I1878" s="943"/>
      <c r="K1878" s="1112"/>
      <c r="L1878" s="1112"/>
    </row>
    <row r="1879" spans="1:12" s="944" customFormat="1" ht="42">
      <c r="A1879" s="940" t="s">
        <v>5320</v>
      </c>
      <c r="B1879" s="940" t="s">
        <v>5321</v>
      </c>
      <c r="C1879" s="940" t="s">
        <v>5426</v>
      </c>
      <c r="D1879" s="941">
        <v>46162</v>
      </c>
      <c r="E1879" s="940" t="s">
        <v>5427</v>
      </c>
      <c r="F1879" s="945">
        <v>1831.508</v>
      </c>
      <c r="G1879" s="940">
        <v>20.82</v>
      </c>
      <c r="H1879" s="942">
        <v>38131.99656</v>
      </c>
      <c r="I1879" s="943"/>
      <c r="K1879" s="1112"/>
      <c r="L1879" s="1112"/>
    </row>
    <row r="1880" spans="1:12" s="944" customFormat="1" ht="42">
      <c r="A1880" s="940" t="s">
        <v>5320</v>
      </c>
      <c r="B1880" s="940" t="s">
        <v>5321</v>
      </c>
      <c r="C1880" s="940" t="s">
        <v>5428</v>
      </c>
      <c r="D1880" s="941">
        <v>46245</v>
      </c>
      <c r="E1880" s="940" t="s">
        <v>5429</v>
      </c>
      <c r="F1880" s="945">
        <v>1831.508</v>
      </c>
      <c r="G1880" s="940">
        <v>4.0999999999999996</v>
      </c>
      <c r="H1880" s="942">
        <v>7509.1827999999996</v>
      </c>
      <c r="I1880" s="943"/>
      <c r="K1880" s="1112"/>
      <c r="L1880" s="1112"/>
    </row>
    <row r="1881" spans="1:12" s="944" customFormat="1" ht="42">
      <c r="A1881" s="940" t="s">
        <v>5320</v>
      </c>
      <c r="B1881" s="940" t="s">
        <v>5321</v>
      </c>
      <c r="C1881" s="940" t="s">
        <v>5430</v>
      </c>
      <c r="D1881" s="941">
        <v>46245</v>
      </c>
      <c r="E1881" s="940" t="s">
        <v>5431</v>
      </c>
      <c r="F1881" s="945">
        <v>1831.508</v>
      </c>
      <c r="G1881" s="940">
        <v>2.4700000000000002</v>
      </c>
      <c r="H1881" s="942">
        <v>4523.8247600000004</v>
      </c>
      <c r="I1881" s="943"/>
      <c r="K1881" s="1112"/>
      <c r="L1881" s="1112"/>
    </row>
    <row r="1882" spans="1:12" s="944" customFormat="1" ht="42">
      <c r="A1882" s="940" t="s">
        <v>5320</v>
      </c>
      <c r="B1882" s="940" t="s">
        <v>5321</v>
      </c>
      <c r="C1882" s="940" t="s">
        <v>5432</v>
      </c>
      <c r="D1882" s="941">
        <v>46246</v>
      </c>
      <c r="E1882" s="940" t="s">
        <v>5433</v>
      </c>
      <c r="F1882" s="945">
        <v>1831.508</v>
      </c>
      <c r="G1882" s="940">
        <v>4.0999999999999996</v>
      </c>
      <c r="H1882" s="942">
        <v>7509.1827999999996</v>
      </c>
      <c r="I1882" s="943"/>
      <c r="K1882" s="1112"/>
      <c r="L1882" s="1112"/>
    </row>
    <row r="1883" spans="1:12" s="944" customFormat="1" ht="42">
      <c r="A1883" s="940" t="s">
        <v>5320</v>
      </c>
      <c r="B1883" s="940" t="s">
        <v>5321</v>
      </c>
      <c r="C1883" s="940" t="s">
        <v>5434</v>
      </c>
      <c r="D1883" s="941">
        <v>46246</v>
      </c>
      <c r="E1883" s="940" t="s">
        <v>5435</v>
      </c>
      <c r="F1883" s="945">
        <v>1831.508</v>
      </c>
      <c r="G1883" s="940">
        <v>2.4700000000000002</v>
      </c>
      <c r="H1883" s="942">
        <v>4523.8247600000004</v>
      </c>
      <c r="I1883" s="943"/>
      <c r="K1883" s="1112"/>
      <c r="L1883" s="1112"/>
    </row>
    <row r="1884" spans="1:12" s="944" customFormat="1" ht="63">
      <c r="A1884" s="940" t="s">
        <v>5320</v>
      </c>
      <c r="B1884" s="940" t="s">
        <v>5321</v>
      </c>
      <c r="C1884" s="940" t="s">
        <v>5436</v>
      </c>
      <c r="D1884" s="941">
        <v>46254</v>
      </c>
      <c r="E1884" s="940" t="s">
        <v>5437</v>
      </c>
      <c r="F1884" s="945">
        <v>1831.508</v>
      </c>
      <c r="G1884" s="940">
        <v>6.49</v>
      </c>
      <c r="H1884" s="942">
        <v>11886.486920000001</v>
      </c>
      <c r="I1884" s="943"/>
      <c r="K1884" s="1112"/>
      <c r="L1884" s="1112"/>
    </row>
    <row r="1885" spans="1:12" s="944" customFormat="1" ht="42">
      <c r="A1885" s="940" t="s">
        <v>5320</v>
      </c>
      <c r="B1885" s="940" t="s">
        <v>5321</v>
      </c>
      <c r="C1885" s="940" t="s">
        <v>6345</v>
      </c>
      <c r="D1885" s="941">
        <v>46295</v>
      </c>
      <c r="E1885" s="940" t="s">
        <v>6346</v>
      </c>
      <c r="F1885" s="945">
        <v>1831.508</v>
      </c>
      <c r="G1885" s="940">
        <v>13.53</v>
      </c>
      <c r="H1885" s="942">
        <v>24780.303240000001</v>
      </c>
      <c r="I1885" s="943"/>
      <c r="K1885" s="1112"/>
      <c r="L1885" s="1112"/>
    </row>
    <row r="1886" spans="1:12" s="944" customFormat="1" ht="42">
      <c r="A1886" s="940" t="s">
        <v>5320</v>
      </c>
      <c r="B1886" s="940" t="s">
        <v>5321</v>
      </c>
      <c r="C1886" s="940" t="s">
        <v>6347</v>
      </c>
      <c r="D1886" s="941">
        <v>46295</v>
      </c>
      <c r="E1886" s="940" t="s">
        <v>6348</v>
      </c>
      <c r="F1886" s="945">
        <v>1831.508</v>
      </c>
      <c r="G1886" s="940">
        <v>4.51</v>
      </c>
      <c r="H1886" s="942">
        <v>8260.1010800000004</v>
      </c>
      <c r="I1886" s="943"/>
      <c r="K1886" s="1112"/>
      <c r="L1886" s="1112"/>
    </row>
    <row r="1887" spans="1:12" s="944" customFormat="1" ht="42">
      <c r="A1887" s="940" t="s">
        <v>5320</v>
      </c>
      <c r="B1887" s="940" t="s">
        <v>5321</v>
      </c>
      <c r="C1887" s="940" t="s">
        <v>6349</v>
      </c>
      <c r="D1887" s="941">
        <v>46296</v>
      </c>
      <c r="E1887" s="940" t="s">
        <v>6350</v>
      </c>
      <c r="F1887" s="945">
        <v>1831.508</v>
      </c>
      <c r="G1887" s="940">
        <v>54.14</v>
      </c>
      <c r="H1887" s="942">
        <v>99157.843120000005</v>
      </c>
      <c r="I1887" s="943"/>
      <c r="K1887" s="1112"/>
      <c r="L1887" s="1112"/>
    </row>
    <row r="1888" spans="1:12" s="944" customFormat="1" ht="42">
      <c r="A1888" s="940" t="s">
        <v>6351</v>
      </c>
      <c r="B1888" s="940" t="s">
        <v>6352</v>
      </c>
      <c r="C1888" s="940" t="s">
        <v>6353</v>
      </c>
      <c r="D1888" s="941">
        <v>46296</v>
      </c>
      <c r="E1888" s="940" t="s">
        <v>6354</v>
      </c>
      <c r="F1888" s="945">
        <v>1935.1120000000001</v>
      </c>
      <c r="G1888" s="940">
        <v>13.35</v>
      </c>
      <c r="H1888" s="942">
        <v>25833.745200000001</v>
      </c>
      <c r="I1888" s="943"/>
      <c r="K1888" s="1112"/>
      <c r="L1888" s="1112"/>
    </row>
    <row r="1889" spans="1:12" s="944" customFormat="1" ht="42">
      <c r="A1889" s="940" t="s">
        <v>6351</v>
      </c>
      <c r="B1889" s="940" t="s">
        <v>6352</v>
      </c>
      <c r="C1889" s="940" t="s">
        <v>6355</v>
      </c>
      <c r="D1889" s="941">
        <v>46296</v>
      </c>
      <c r="E1889" s="940" t="s">
        <v>6356</v>
      </c>
      <c r="F1889" s="945">
        <v>1935.1120000000001</v>
      </c>
      <c r="G1889" s="940">
        <v>4.45</v>
      </c>
      <c r="H1889" s="942">
        <v>8611.2484000000004</v>
      </c>
      <c r="I1889" s="943"/>
      <c r="K1889" s="1112"/>
      <c r="L1889" s="1112"/>
    </row>
    <row r="1890" spans="1:12" s="944" customFormat="1" ht="42">
      <c r="A1890" s="940" t="s">
        <v>6351</v>
      </c>
      <c r="B1890" s="940" t="s">
        <v>6352</v>
      </c>
      <c r="C1890" s="940" t="s">
        <v>6357</v>
      </c>
      <c r="D1890" s="941">
        <v>46298</v>
      </c>
      <c r="E1890" s="940" t="s">
        <v>6358</v>
      </c>
      <c r="F1890" s="945">
        <v>1935.1120000000001</v>
      </c>
      <c r="G1890" s="940">
        <v>53.42</v>
      </c>
      <c r="H1890" s="942">
        <v>103373.68304</v>
      </c>
      <c r="I1890" s="943"/>
      <c r="K1890" s="1112"/>
      <c r="L1890" s="1112"/>
    </row>
    <row r="1891" spans="1:12" s="944" customFormat="1" ht="63">
      <c r="A1891" s="940" t="s">
        <v>1812</v>
      </c>
      <c r="B1891" s="940" t="s">
        <v>1813</v>
      </c>
      <c r="C1891" s="940" t="s">
        <v>5438</v>
      </c>
      <c r="D1891" s="941">
        <v>46183</v>
      </c>
      <c r="E1891" s="940" t="s">
        <v>5439</v>
      </c>
      <c r="F1891" s="945">
        <v>601.42999999999995</v>
      </c>
      <c r="G1891" s="940">
        <v>2.78</v>
      </c>
      <c r="H1891" s="942">
        <v>1671.9753999999998</v>
      </c>
      <c r="I1891" s="943"/>
      <c r="K1891" s="1112"/>
      <c r="L1891" s="1112"/>
    </row>
    <row r="1892" spans="1:12" s="944" customFormat="1" ht="63">
      <c r="A1892" s="940" t="s">
        <v>1812</v>
      </c>
      <c r="B1892" s="940" t="s">
        <v>1813</v>
      </c>
      <c r="C1892" s="940" t="s">
        <v>5440</v>
      </c>
      <c r="D1892" s="941">
        <v>46183</v>
      </c>
      <c r="E1892" s="940" t="s">
        <v>5441</v>
      </c>
      <c r="F1892" s="945">
        <v>601.42999999999995</v>
      </c>
      <c r="G1892" s="940">
        <v>5.18</v>
      </c>
      <c r="H1892" s="942">
        <v>3115.4073999999996</v>
      </c>
      <c r="I1892" s="943"/>
      <c r="K1892" s="1112"/>
      <c r="L1892" s="1112"/>
    </row>
    <row r="1893" spans="1:12" s="944" customFormat="1" ht="63">
      <c r="A1893" s="940" t="s">
        <v>1812</v>
      </c>
      <c r="B1893" s="940" t="s">
        <v>1813</v>
      </c>
      <c r="C1893" s="940" t="s">
        <v>5442</v>
      </c>
      <c r="D1893" s="941">
        <v>46183</v>
      </c>
      <c r="E1893" s="940" t="s">
        <v>5443</v>
      </c>
      <c r="F1893" s="945">
        <v>601.42999999999995</v>
      </c>
      <c r="G1893" s="940">
        <v>9.4499999999999993</v>
      </c>
      <c r="H1893" s="942">
        <v>5683.5134999999991</v>
      </c>
      <c r="I1893" s="943"/>
      <c r="K1893" s="1112"/>
      <c r="L1893" s="1112"/>
    </row>
    <row r="1894" spans="1:12" s="944" customFormat="1" ht="63">
      <c r="A1894" s="940" t="s">
        <v>1812</v>
      </c>
      <c r="B1894" s="940" t="s">
        <v>1813</v>
      </c>
      <c r="C1894" s="940" t="s">
        <v>5444</v>
      </c>
      <c r="D1894" s="941">
        <v>46183</v>
      </c>
      <c r="E1894" s="940" t="s">
        <v>5445</v>
      </c>
      <c r="F1894" s="945">
        <v>601.42999999999995</v>
      </c>
      <c r="G1894" s="940">
        <v>6.71</v>
      </c>
      <c r="H1894" s="942">
        <v>4035.5952999999995</v>
      </c>
      <c r="I1894" s="943"/>
      <c r="K1894" s="1112"/>
      <c r="L1894" s="1112"/>
    </row>
    <row r="1895" spans="1:12" s="944" customFormat="1" ht="42">
      <c r="A1895" s="940" t="s">
        <v>1812</v>
      </c>
      <c r="B1895" s="940" t="s">
        <v>1813</v>
      </c>
      <c r="C1895" s="940" t="s">
        <v>5446</v>
      </c>
      <c r="D1895" s="941">
        <v>46183</v>
      </c>
      <c r="E1895" s="940" t="s">
        <v>5447</v>
      </c>
      <c r="F1895" s="945">
        <v>601.42999999999995</v>
      </c>
      <c r="G1895" s="940">
        <v>1.39</v>
      </c>
      <c r="H1895" s="942">
        <v>835.9876999999999</v>
      </c>
      <c r="I1895" s="943"/>
      <c r="K1895" s="1112"/>
      <c r="L1895" s="1112"/>
    </row>
    <row r="1896" spans="1:12" s="944" customFormat="1" ht="42">
      <c r="A1896" s="940" t="s">
        <v>1812</v>
      </c>
      <c r="B1896" s="940" t="s">
        <v>1813</v>
      </c>
      <c r="C1896" s="940" t="s">
        <v>5448</v>
      </c>
      <c r="D1896" s="941">
        <v>46183</v>
      </c>
      <c r="E1896" s="940" t="s">
        <v>5449</v>
      </c>
      <c r="F1896" s="945">
        <v>601.42999999999995</v>
      </c>
      <c r="G1896" s="940">
        <v>2.59</v>
      </c>
      <c r="H1896" s="942">
        <v>1557.7036999999998</v>
      </c>
      <c r="I1896" s="943"/>
      <c r="K1896" s="1112"/>
      <c r="L1896" s="1112"/>
    </row>
    <row r="1897" spans="1:12" s="944" customFormat="1" ht="63">
      <c r="A1897" s="940" t="s">
        <v>1812</v>
      </c>
      <c r="B1897" s="940" t="s">
        <v>1813</v>
      </c>
      <c r="C1897" s="940" t="s">
        <v>5450</v>
      </c>
      <c r="D1897" s="941">
        <v>46183</v>
      </c>
      <c r="E1897" s="940" t="s">
        <v>5451</v>
      </c>
      <c r="F1897" s="945">
        <v>601.42999999999995</v>
      </c>
      <c r="G1897" s="940">
        <v>4.72</v>
      </c>
      <c r="H1897" s="942">
        <v>2838.7495999999996</v>
      </c>
      <c r="I1897" s="943"/>
      <c r="K1897" s="1112"/>
      <c r="L1897" s="1112"/>
    </row>
    <row r="1898" spans="1:12" s="944" customFormat="1" ht="42">
      <c r="A1898" s="940" t="s">
        <v>1812</v>
      </c>
      <c r="B1898" s="940" t="s">
        <v>1813</v>
      </c>
      <c r="C1898" s="940" t="s">
        <v>5452</v>
      </c>
      <c r="D1898" s="941">
        <v>46183</v>
      </c>
      <c r="E1898" s="940" t="s">
        <v>5453</v>
      </c>
      <c r="F1898" s="945">
        <v>601.42999999999995</v>
      </c>
      <c r="G1898" s="940">
        <v>3.35</v>
      </c>
      <c r="H1898" s="942">
        <v>2014.7904999999998</v>
      </c>
      <c r="I1898" s="943"/>
      <c r="K1898" s="1112"/>
      <c r="L1898" s="1112"/>
    </row>
    <row r="1899" spans="1:12" s="944" customFormat="1" ht="294">
      <c r="A1899" s="940" t="s">
        <v>1812</v>
      </c>
      <c r="B1899" s="940" t="s">
        <v>1813</v>
      </c>
      <c r="C1899" s="940" t="s">
        <v>5454</v>
      </c>
      <c r="D1899" s="941">
        <v>46278</v>
      </c>
      <c r="E1899" s="940" t="s">
        <v>5455</v>
      </c>
      <c r="F1899" s="945">
        <v>601.42999999999995</v>
      </c>
      <c r="G1899" s="940">
        <v>39.1</v>
      </c>
      <c r="H1899" s="942">
        <v>23515.913</v>
      </c>
      <c r="I1899" s="943"/>
      <c r="K1899" s="1112"/>
      <c r="L1899" s="1112"/>
    </row>
    <row r="1900" spans="1:12" s="944" customFormat="1" ht="273">
      <c r="A1900" s="940" t="s">
        <v>1812</v>
      </c>
      <c r="B1900" s="940" t="s">
        <v>1813</v>
      </c>
      <c r="C1900" s="940" t="s">
        <v>5456</v>
      </c>
      <c r="D1900" s="941">
        <v>46123</v>
      </c>
      <c r="E1900" s="940" t="s">
        <v>5457</v>
      </c>
      <c r="F1900" s="945">
        <v>601.42999999999995</v>
      </c>
      <c r="G1900" s="940">
        <v>19.55</v>
      </c>
      <c r="H1900" s="942">
        <v>11757.9565</v>
      </c>
      <c r="I1900" s="943"/>
      <c r="K1900" s="1112"/>
      <c r="L1900" s="1112"/>
    </row>
    <row r="1901" spans="1:12" s="944" customFormat="1" ht="294">
      <c r="A1901" s="940" t="s">
        <v>1812</v>
      </c>
      <c r="B1901" s="940" t="s">
        <v>1813</v>
      </c>
      <c r="C1901" s="940" t="s">
        <v>5458</v>
      </c>
      <c r="D1901" s="941">
        <v>46126</v>
      </c>
      <c r="E1901" s="940" t="s">
        <v>5459</v>
      </c>
      <c r="F1901" s="945">
        <v>601.42999999999995</v>
      </c>
      <c r="G1901" s="940">
        <v>254.12</v>
      </c>
      <c r="H1901" s="942">
        <v>152835.3916</v>
      </c>
      <c r="I1901" s="943"/>
      <c r="K1901" s="1112"/>
      <c r="L1901" s="1112"/>
    </row>
    <row r="1902" spans="1:12" s="944" customFormat="1" ht="126">
      <c r="A1902" s="940" t="s">
        <v>1812</v>
      </c>
      <c r="B1902" s="940" t="s">
        <v>1813</v>
      </c>
      <c r="C1902" s="940" t="s">
        <v>5460</v>
      </c>
      <c r="D1902" s="941">
        <v>46183</v>
      </c>
      <c r="E1902" s="940" t="s">
        <v>5461</v>
      </c>
      <c r="F1902" s="945">
        <v>601.42999999999995</v>
      </c>
      <c r="G1902" s="940">
        <v>11.89</v>
      </c>
      <c r="H1902" s="942">
        <v>7151.0027</v>
      </c>
      <c r="I1902" s="943"/>
      <c r="K1902" s="1112"/>
      <c r="L1902" s="1112"/>
    </row>
    <row r="1903" spans="1:12" s="944" customFormat="1" ht="126">
      <c r="A1903" s="940" t="s">
        <v>1812</v>
      </c>
      <c r="B1903" s="940" t="s">
        <v>1813</v>
      </c>
      <c r="C1903" s="940" t="s">
        <v>5462</v>
      </c>
      <c r="D1903" s="941">
        <v>46183</v>
      </c>
      <c r="E1903" s="940" t="s">
        <v>5463</v>
      </c>
      <c r="F1903" s="945">
        <v>601.42999999999995</v>
      </c>
      <c r="G1903" s="940">
        <v>5.94</v>
      </c>
      <c r="H1903" s="942">
        <v>3572.4942000000001</v>
      </c>
      <c r="I1903" s="943"/>
      <c r="K1903" s="1112"/>
      <c r="L1903" s="1112"/>
    </row>
    <row r="1904" spans="1:12" s="944" customFormat="1" ht="105">
      <c r="A1904" s="940" t="s">
        <v>1812</v>
      </c>
      <c r="B1904" s="940" t="s">
        <v>1813</v>
      </c>
      <c r="C1904" s="940" t="s">
        <v>5464</v>
      </c>
      <c r="D1904" s="941">
        <v>46175</v>
      </c>
      <c r="E1904" s="940" t="s">
        <v>5465</v>
      </c>
      <c r="F1904" s="945">
        <v>601.42999999999995</v>
      </c>
      <c r="G1904" s="940">
        <v>77.260000000000005</v>
      </c>
      <c r="H1904" s="942">
        <v>46466.481800000001</v>
      </c>
      <c r="I1904" s="943"/>
      <c r="K1904" s="1112"/>
      <c r="L1904" s="1112"/>
    </row>
    <row r="1905" spans="1:12" s="944" customFormat="1" ht="63">
      <c r="A1905" s="940" t="s">
        <v>1812</v>
      </c>
      <c r="B1905" s="940" t="s">
        <v>1813</v>
      </c>
      <c r="C1905" s="940" t="s">
        <v>5466</v>
      </c>
      <c r="D1905" s="941">
        <v>46183</v>
      </c>
      <c r="E1905" s="940" t="s">
        <v>5467</v>
      </c>
      <c r="F1905" s="945">
        <v>601.42999999999995</v>
      </c>
      <c r="G1905" s="940">
        <v>7.05</v>
      </c>
      <c r="H1905" s="942">
        <v>4240.0814999999993</v>
      </c>
      <c r="I1905" s="943"/>
      <c r="K1905" s="1112"/>
      <c r="L1905" s="1112"/>
    </row>
    <row r="1906" spans="1:12" s="944" customFormat="1" ht="63">
      <c r="A1906" s="940" t="s">
        <v>1812</v>
      </c>
      <c r="B1906" s="940" t="s">
        <v>1813</v>
      </c>
      <c r="C1906" s="940" t="s">
        <v>5468</v>
      </c>
      <c r="D1906" s="941">
        <v>46183</v>
      </c>
      <c r="E1906" s="940" t="s">
        <v>5469</v>
      </c>
      <c r="F1906" s="945">
        <v>601.42999999999995</v>
      </c>
      <c r="G1906" s="940">
        <v>3.52</v>
      </c>
      <c r="H1906" s="942">
        <v>2117.0335999999998</v>
      </c>
      <c r="I1906" s="943"/>
      <c r="K1906" s="1112"/>
      <c r="L1906" s="1112"/>
    </row>
    <row r="1907" spans="1:12" s="944" customFormat="1" ht="63">
      <c r="A1907" s="940" t="s">
        <v>1812</v>
      </c>
      <c r="B1907" s="940" t="s">
        <v>1813</v>
      </c>
      <c r="C1907" s="940" t="s">
        <v>5470</v>
      </c>
      <c r="D1907" s="941">
        <v>46176</v>
      </c>
      <c r="E1907" s="940" t="s">
        <v>5471</v>
      </c>
      <c r="F1907" s="945">
        <v>601.42999999999995</v>
      </c>
      <c r="G1907" s="940">
        <v>45.81</v>
      </c>
      <c r="H1907" s="942">
        <v>27551.508299999998</v>
      </c>
      <c r="I1907" s="943"/>
      <c r="K1907" s="1112"/>
      <c r="L1907" s="1112"/>
    </row>
    <row r="1908" spans="1:12" s="944" customFormat="1" ht="63">
      <c r="A1908" s="940" t="s">
        <v>1812</v>
      </c>
      <c r="B1908" s="940" t="s">
        <v>1813</v>
      </c>
      <c r="C1908" s="940" t="s">
        <v>5472</v>
      </c>
      <c r="D1908" s="941">
        <v>46176</v>
      </c>
      <c r="E1908" s="940" t="s">
        <v>5473</v>
      </c>
      <c r="F1908" s="945">
        <v>601.42999999999995</v>
      </c>
      <c r="G1908" s="940">
        <v>2.67</v>
      </c>
      <c r="H1908" s="942">
        <v>1605.8180999999997</v>
      </c>
      <c r="I1908" s="943"/>
      <c r="K1908" s="1112"/>
      <c r="L1908" s="1112"/>
    </row>
    <row r="1909" spans="1:12" s="944" customFormat="1" ht="63">
      <c r="A1909" s="940" t="s">
        <v>1812</v>
      </c>
      <c r="B1909" s="940" t="s">
        <v>1813</v>
      </c>
      <c r="C1909" s="940" t="s">
        <v>5474</v>
      </c>
      <c r="D1909" s="941">
        <v>46176</v>
      </c>
      <c r="E1909" s="940" t="s">
        <v>5475</v>
      </c>
      <c r="F1909" s="945">
        <v>601.42999999999995</v>
      </c>
      <c r="G1909" s="940">
        <v>1.34</v>
      </c>
      <c r="H1909" s="942">
        <v>805.9162</v>
      </c>
      <c r="I1909" s="943"/>
      <c r="K1909" s="1112"/>
      <c r="L1909" s="1112"/>
    </row>
    <row r="1910" spans="1:12" s="944" customFormat="1" ht="63">
      <c r="A1910" s="940" t="s">
        <v>1812</v>
      </c>
      <c r="B1910" s="940" t="s">
        <v>1813</v>
      </c>
      <c r="C1910" s="940" t="s">
        <v>5476</v>
      </c>
      <c r="D1910" s="941">
        <v>46176</v>
      </c>
      <c r="E1910" s="940" t="s">
        <v>5477</v>
      </c>
      <c r="F1910" s="945">
        <v>601.42999999999995</v>
      </c>
      <c r="G1910" s="940">
        <v>4.22</v>
      </c>
      <c r="H1910" s="942">
        <v>2538.0345999999995</v>
      </c>
      <c r="I1910" s="943"/>
      <c r="K1910" s="1112"/>
      <c r="L1910" s="1112"/>
    </row>
    <row r="1911" spans="1:12" s="944" customFormat="1" ht="63">
      <c r="A1911" s="940" t="s">
        <v>1812</v>
      </c>
      <c r="B1911" s="940" t="s">
        <v>1813</v>
      </c>
      <c r="C1911" s="940" t="s">
        <v>5478</v>
      </c>
      <c r="D1911" s="941">
        <v>46176</v>
      </c>
      <c r="E1911" s="940" t="s">
        <v>5479</v>
      </c>
      <c r="F1911" s="945">
        <v>601.42999999999995</v>
      </c>
      <c r="G1911" s="940">
        <v>2.11</v>
      </c>
      <c r="H1911" s="942">
        <v>1269.0172999999998</v>
      </c>
      <c r="I1911" s="943"/>
      <c r="K1911" s="1112"/>
      <c r="L1911" s="1112"/>
    </row>
    <row r="1912" spans="1:12" s="944" customFormat="1" ht="63">
      <c r="A1912" s="940" t="s">
        <v>1812</v>
      </c>
      <c r="B1912" s="940" t="s">
        <v>1813</v>
      </c>
      <c r="C1912" s="940" t="s">
        <v>5480</v>
      </c>
      <c r="D1912" s="941">
        <v>46176</v>
      </c>
      <c r="E1912" s="940" t="s">
        <v>5481</v>
      </c>
      <c r="F1912" s="945">
        <v>601.42999999999995</v>
      </c>
      <c r="G1912" s="940">
        <v>4.25</v>
      </c>
      <c r="H1912" s="942">
        <v>2556.0774999999999</v>
      </c>
      <c r="I1912" s="943"/>
      <c r="K1912" s="1112"/>
      <c r="L1912" s="1112"/>
    </row>
    <row r="1913" spans="1:12" s="944" customFormat="1" ht="63">
      <c r="A1913" s="940" t="s">
        <v>1812</v>
      </c>
      <c r="B1913" s="940" t="s">
        <v>1813</v>
      </c>
      <c r="C1913" s="940" t="s">
        <v>5482</v>
      </c>
      <c r="D1913" s="941">
        <v>46176</v>
      </c>
      <c r="E1913" s="940" t="s">
        <v>5483</v>
      </c>
      <c r="F1913" s="945">
        <v>601.42999999999995</v>
      </c>
      <c r="G1913" s="940">
        <v>2.13</v>
      </c>
      <c r="H1913" s="942">
        <v>1281.0458999999998</v>
      </c>
      <c r="I1913" s="943"/>
      <c r="K1913" s="1112"/>
      <c r="L1913" s="1112"/>
    </row>
    <row r="1914" spans="1:12" s="944" customFormat="1" ht="63">
      <c r="A1914" s="940" t="s">
        <v>1812</v>
      </c>
      <c r="B1914" s="940" t="s">
        <v>1813</v>
      </c>
      <c r="C1914" s="940" t="s">
        <v>5484</v>
      </c>
      <c r="D1914" s="941">
        <v>46177</v>
      </c>
      <c r="E1914" s="940" t="s">
        <v>5485</v>
      </c>
      <c r="F1914" s="945">
        <v>601.42999999999995</v>
      </c>
      <c r="G1914" s="940">
        <v>18.25</v>
      </c>
      <c r="H1914" s="942">
        <v>10976.0975</v>
      </c>
      <c r="I1914" s="943"/>
      <c r="K1914" s="1112"/>
      <c r="L1914" s="1112"/>
    </row>
    <row r="1915" spans="1:12" s="944" customFormat="1" ht="63">
      <c r="A1915" s="940" t="s">
        <v>1812</v>
      </c>
      <c r="B1915" s="940" t="s">
        <v>1813</v>
      </c>
      <c r="C1915" s="940" t="s">
        <v>5486</v>
      </c>
      <c r="D1915" s="941">
        <v>46177</v>
      </c>
      <c r="E1915" s="940" t="s">
        <v>5487</v>
      </c>
      <c r="F1915" s="945">
        <v>601.42999999999995</v>
      </c>
      <c r="G1915" s="940">
        <v>33.93</v>
      </c>
      <c r="H1915" s="942">
        <v>20406.519899999999</v>
      </c>
      <c r="I1915" s="943"/>
      <c r="K1915" s="1112"/>
      <c r="L1915" s="1112"/>
    </row>
    <row r="1916" spans="1:12" s="944" customFormat="1" ht="63">
      <c r="A1916" s="940" t="s">
        <v>1812</v>
      </c>
      <c r="B1916" s="940" t="s">
        <v>1813</v>
      </c>
      <c r="C1916" s="940" t="s">
        <v>5488</v>
      </c>
      <c r="D1916" s="941">
        <v>46177</v>
      </c>
      <c r="E1916" s="940" t="s">
        <v>5489</v>
      </c>
      <c r="F1916" s="945">
        <v>601.42999999999995</v>
      </c>
      <c r="G1916" s="940">
        <v>61.31</v>
      </c>
      <c r="H1916" s="942">
        <v>36873.673299999995</v>
      </c>
      <c r="I1916" s="943"/>
      <c r="K1916" s="1112"/>
      <c r="L1916" s="1112"/>
    </row>
    <row r="1917" spans="1:12" s="944" customFormat="1" ht="63">
      <c r="A1917" s="940" t="s">
        <v>1812</v>
      </c>
      <c r="B1917" s="940" t="s">
        <v>1813</v>
      </c>
      <c r="C1917" s="940" t="s">
        <v>5490</v>
      </c>
      <c r="D1917" s="941">
        <v>46177</v>
      </c>
      <c r="E1917" s="940" t="s">
        <v>5491</v>
      </c>
      <c r="F1917" s="945">
        <v>601.42999999999995</v>
      </c>
      <c r="G1917" s="940">
        <v>44.48</v>
      </c>
      <c r="H1917" s="942">
        <v>26751.606399999997</v>
      </c>
      <c r="I1917" s="943"/>
      <c r="K1917" s="1112"/>
      <c r="L1917" s="1112"/>
    </row>
    <row r="1918" spans="1:12" s="944" customFormat="1" ht="273">
      <c r="A1918" s="940" t="s">
        <v>1812</v>
      </c>
      <c r="B1918" s="940" t="s">
        <v>1813</v>
      </c>
      <c r="C1918" s="940" t="s">
        <v>5492</v>
      </c>
      <c r="D1918" s="941">
        <v>46278</v>
      </c>
      <c r="E1918" s="940" t="s">
        <v>5493</v>
      </c>
      <c r="F1918" s="945">
        <v>601.42999999999995</v>
      </c>
      <c r="G1918" s="940">
        <v>45.56</v>
      </c>
      <c r="H1918" s="942">
        <v>27401.150799999999</v>
      </c>
      <c r="I1918" s="943"/>
      <c r="K1918" s="1112"/>
      <c r="L1918" s="1112"/>
    </row>
    <row r="1919" spans="1:12" s="944" customFormat="1" ht="273">
      <c r="A1919" s="940" t="s">
        <v>1812</v>
      </c>
      <c r="B1919" s="940" t="s">
        <v>1813</v>
      </c>
      <c r="C1919" s="940" t="s">
        <v>5494</v>
      </c>
      <c r="D1919" s="941">
        <v>46278</v>
      </c>
      <c r="E1919" s="940" t="s">
        <v>5495</v>
      </c>
      <c r="F1919" s="945">
        <v>601.42999999999995</v>
      </c>
      <c r="G1919" s="940">
        <v>22.97</v>
      </c>
      <c r="H1919" s="942">
        <v>13814.847099999999</v>
      </c>
      <c r="I1919" s="943"/>
      <c r="K1919" s="1112"/>
      <c r="L1919" s="1112"/>
    </row>
    <row r="1920" spans="1:12" s="944" customFormat="1" ht="294">
      <c r="A1920" s="940" t="s">
        <v>1812</v>
      </c>
      <c r="B1920" s="940" t="s">
        <v>1813</v>
      </c>
      <c r="C1920" s="940" t="s">
        <v>5496</v>
      </c>
      <c r="D1920" s="941">
        <v>46181</v>
      </c>
      <c r="E1920" s="940" t="s">
        <v>5497</v>
      </c>
      <c r="F1920" s="945">
        <v>601.42999999999995</v>
      </c>
      <c r="G1920" s="940">
        <v>298.56</v>
      </c>
      <c r="H1920" s="942">
        <v>179562.94079999998</v>
      </c>
      <c r="I1920" s="943"/>
      <c r="K1920" s="1112"/>
      <c r="L1920" s="1112"/>
    </row>
    <row r="1921" spans="1:12" s="944" customFormat="1" ht="63">
      <c r="A1921" s="940" t="s">
        <v>1812</v>
      </c>
      <c r="B1921" s="940" t="s">
        <v>1813</v>
      </c>
      <c r="C1921" s="940" t="s">
        <v>5498</v>
      </c>
      <c r="D1921" s="941">
        <v>46181</v>
      </c>
      <c r="E1921" s="940" t="s">
        <v>5499</v>
      </c>
      <c r="F1921" s="945">
        <v>601.42999999999995</v>
      </c>
      <c r="G1921" s="940">
        <v>4.29</v>
      </c>
      <c r="H1921" s="942">
        <v>2580.1346999999996</v>
      </c>
      <c r="I1921" s="943"/>
      <c r="K1921" s="1112"/>
      <c r="L1921" s="1112"/>
    </row>
    <row r="1922" spans="1:12" s="944" customFormat="1" ht="63">
      <c r="A1922" s="940" t="s">
        <v>1812</v>
      </c>
      <c r="B1922" s="940" t="s">
        <v>1813</v>
      </c>
      <c r="C1922" s="940" t="s">
        <v>5500</v>
      </c>
      <c r="D1922" s="941">
        <v>46181</v>
      </c>
      <c r="E1922" s="940" t="s">
        <v>5501</v>
      </c>
      <c r="F1922" s="945">
        <v>601.42999999999995</v>
      </c>
      <c r="G1922" s="940">
        <v>4.1399999999999997</v>
      </c>
      <c r="H1922" s="942">
        <v>2489.9201999999996</v>
      </c>
      <c r="I1922" s="943"/>
      <c r="K1922" s="1112"/>
      <c r="L1922" s="1112"/>
    </row>
    <row r="1923" spans="1:12" s="944" customFormat="1" ht="63">
      <c r="A1923" s="940" t="s">
        <v>1812</v>
      </c>
      <c r="B1923" s="940" t="s">
        <v>1813</v>
      </c>
      <c r="C1923" s="940" t="s">
        <v>5502</v>
      </c>
      <c r="D1923" s="941">
        <v>46181</v>
      </c>
      <c r="E1923" s="940" t="s">
        <v>5503</v>
      </c>
      <c r="F1923" s="945">
        <v>601.42999999999995</v>
      </c>
      <c r="G1923" s="940">
        <v>5.55</v>
      </c>
      <c r="H1923" s="942">
        <v>3337.9364999999998</v>
      </c>
      <c r="I1923" s="943"/>
      <c r="K1923" s="1112"/>
      <c r="L1923" s="1112"/>
    </row>
    <row r="1924" spans="1:12" s="944" customFormat="1" ht="63">
      <c r="A1924" s="940" t="s">
        <v>1812</v>
      </c>
      <c r="B1924" s="940" t="s">
        <v>1813</v>
      </c>
      <c r="C1924" s="940" t="s">
        <v>5504</v>
      </c>
      <c r="D1924" s="941">
        <v>46181</v>
      </c>
      <c r="E1924" s="940" t="s">
        <v>5505</v>
      </c>
      <c r="F1924" s="945">
        <v>601.42999999999995</v>
      </c>
      <c r="G1924" s="940">
        <v>2.78</v>
      </c>
      <c r="H1924" s="942">
        <v>1671.9753999999998</v>
      </c>
      <c r="I1924" s="943"/>
      <c r="K1924" s="1112"/>
      <c r="L1924" s="1112"/>
    </row>
    <row r="1925" spans="1:12" s="944" customFormat="1" ht="63">
      <c r="A1925" s="940" t="s">
        <v>1812</v>
      </c>
      <c r="B1925" s="940" t="s">
        <v>1813</v>
      </c>
      <c r="C1925" s="940" t="s">
        <v>1891</v>
      </c>
      <c r="D1925" s="941">
        <v>46267</v>
      </c>
      <c r="E1925" s="940" t="s">
        <v>1892</v>
      </c>
      <c r="F1925" s="945">
        <v>601.42999999999995</v>
      </c>
      <c r="G1925" s="940">
        <v>0.69</v>
      </c>
      <c r="H1925" s="942">
        <v>414.98669999999993</v>
      </c>
      <c r="I1925" s="943"/>
      <c r="K1925" s="1112"/>
      <c r="L1925" s="1112"/>
    </row>
    <row r="1926" spans="1:12" s="944" customFormat="1" ht="63">
      <c r="A1926" s="940" t="s">
        <v>1812</v>
      </c>
      <c r="B1926" s="940" t="s">
        <v>1813</v>
      </c>
      <c r="C1926" s="940" t="s">
        <v>5506</v>
      </c>
      <c r="D1926" s="941">
        <v>46181</v>
      </c>
      <c r="E1926" s="940" t="s">
        <v>5507</v>
      </c>
      <c r="F1926" s="945">
        <v>601.42999999999995</v>
      </c>
      <c r="G1926" s="940">
        <v>2.0699999999999998</v>
      </c>
      <c r="H1926" s="942">
        <v>1244.9600999999998</v>
      </c>
      <c r="I1926" s="943"/>
      <c r="K1926" s="1112"/>
      <c r="L1926" s="1112"/>
    </row>
    <row r="1927" spans="1:12" s="944" customFormat="1" ht="147">
      <c r="A1927" s="940" t="s">
        <v>1812</v>
      </c>
      <c r="B1927" s="940" t="s">
        <v>1813</v>
      </c>
      <c r="C1927" s="940" t="s">
        <v>5508</v>
      </c>
      <c r="D1927" s="941">
        <v>46197</v>
      </c>
      <c r="E1927" s="940" t="s">
        <v>5509</v>
      </c>
      <c r="F1927" s="945">
        <v>601.42999999999995</v>
      </c>
      <c r="G1927" s="940">
        <v>21.83</v>
      </c>
      <c r="H1927" s="942">
        <v>13129.216899999998</v>
      </c>
      <c r="I1927" s="943"/>
      <c r="K1927" s="1112"/>
      <c r="L1927" s="1112"/>
    </row>
    <row r="1928" spans="1:12" s="944" customFormat="1" ht="147">
      <c r="A1928" s="940" t="s">
        <v>1812</v>
      </c>
      <c r="B1928" s="940" t="s">
        <v>1813</v>
      </c>
      <c r="C1928" s="940" t="s">
        <v>5510</v>
      </c>
      <c r="D1928" s="941">
        <v>46209</v>
      </c>
      <c r="E1928" s="940" t="s">
        <v>5511</v>
      </c>
      <c r="F1928" s="945">
        <v>601.42999999999995</v>
      </c>
      <c r="G1928" s="940">
        <v>10.91</v>
      </c>
      <c r="H1928" s="942">
        <v>6561.6012999999994</v>
      </c>
      <c r="I1928" s="943"/>
      <c r="K1928" s="1112"/>
      <c r="L1928" s="1112"/>
    </row>
    <row r="1929" spans="1:12" s="944" customFormat="1" ht="168">
      <c r="A1929" s="940" t="s">
        <v>1812</v>
      </c>
      <c r="B1929" s="940" t="s">
        <v>1813</v>
      </c>
      <c r="C1929" s="940" t="s">
        <v>5512</v>
      </c>
      <c r="D1929" s="941">
        <v>46210</v>
      </c>
      <c r="E1929" s="940" t="s">
        <v>5513</v>
      </c>
      <c r="F1929" s="945">
        <v>601.42999999999995</v>
      </c>
      <c r="G1929" s="940">
        <v>141.88999999999999</v>
      </c>
      <c r="H1929" s="942">
        <v>85336.902699999991</v>
      </c>
      <c r="I1929" s="943"/>
      <c r="K1929" s="1112"/>
      <c r="L1929" s="1112"/>
    </row>
    <row r="1930" spans="1:12" s="944" customFormat="1" ht="84">
      <c r="A1930" s="940" t="s">
        <v>1812</v>
      </c>
      <c r="B1930" s="940" t="s">
        <v>1813</v>
      </c>
      <c r="C1930" s="940" t="s">
        <v>5514</v>
      </c>
      <c r="D1930" s="941">
        <v>46237</v>
      </c>
      <c r="E1930" s="940" t="s">
        <v>5515</v>
      </c>
      <c r="F1930" s="945">
        <v>601.42999999999995</v>
      </c>
      <c r="G1930" s="940">
        <v>6.48</v>
      </c>
      <c r="H1930" s="942">
        <v>3897.2664</v>
      </c>
      <c r="I1930" s="943"/>
      <c r="K1930" s="1112"/>
      <c r="L1930" s="1112"/>
    </row>
    <row r="1931" spans="1:12" s="944" customFormat="1" ht="84">
      <c r="A1931" s="940" t="s">
        <v>1812</v>
      </c>
      <c r="B1931" s="940" t="s">
        <v>1813</v>
      </c>
      <c r="C1931" s="940" t="s">
        <v>5516</v>
      </c>
      <c r="D1931" s="941">
        <v>46237</v>
      </c>
      <c r="E1931" s="940" t="s">
        <v>5517</v>
      </c>
      <c r="F1931" s="945">
        <v>601.42999999999995</v>
      </c>
      <c r="G1931" s="940">
        <v>6.89</v>
      </c>
      <c r="H1931" s="942">
        <v>4143.8526999999995</v>
      </c>
      <c r="I1931" s="943"/>
      <c r="K1931" s="1112"/>
      <c r="L1931" s="1112"/>
    </row>
    <row r="1932" spans="1:12" s="944" customFormat="1" ht="84">
      <c r="A1932" s="940" t="s">
        <v>1812</v>
      </c>
      <c r="B1932" s="940" t="s">
        <v>1813</v>
      </c>
      <c r="C1932" s="940" t="s">
        <v>5518</v>
      </c>
      <c r="D1932" s="941">
        <v>46237</v>
      </c>
      <c r="E1932" s="940" t="s">
        <v>5519</v>
      </c>
      <c r="F1932" s="945">
        <v>601.42999999999995</v>
      </c>
      <c r="G1932" s="940">
        <v>3.45</v>
      </c>
      <c r="H1932" s="942">
        <v>2074.9335000000001</v>
      </c>
      <c r="I1932" s="943"/>
      <c r="K1932" s="1112"/>
      <c r="L1932" s="1112"/>
    </row>
    <row r="1933" spans="1:12" s="944" customFormat="1" ht="84">
      <c r="A1933" s="940" t="s">
        <v>1812</v>
      </c>
      <c r="B1933" s="940" t="s">
        <v>1813</v>
      </c>
      <c r="C1933" s="940" t="s">
        <v>5520</v>
      </c>
      <c r="D1933" s="941">
        <v>46237</v>
      </c>
      <c r="E1933" s="940" t="s">
        <v>5521</v>
      </c>
      <c r="F1933" s="945">
        <v>601.42999999999995</v>
      </c>
      <c r="G1933" s="940">
        <v>10.31</v>
      </c>
      <c r="H1933" s="942">
        <v>6200.7433000000001</v>
      </c>
      <c r="I1933" s="943"/>
      <c r="K1933" s="1112"/>
      <c r="L1933" s="1112"/>
    </row>
    <row r="1934" spans="1:12" s="944" customFormat="1" ht="84">
      <c r="A1934" s="940" t="s">
        <v>1812</v>
      </c>
      <c r="B1934" s="940" t="s">
        <v>1813</v>
      </c>
      <c r="C1934" s="940" t="s">
        <v>5522</v>
      </c>
      <c r="D1934" s="941">
        <v>46238</v>
      </c>
      <c r="E1934" s="940" t="s">
        <v>5523</v>
      </c>
      <c r="F1934" s="945">
        <v>601.42999999999995</v>
      </c>
      <c r="G1934" s="940">
        <v>5.15</v>
      </c>
      <c r="H1934" s="942">
        <v>3097.3645000000001</v>
      </c>
      <c r="I1934" s="943"/>
      <c r="K1934" s="1112"/>
      <c r="L1934" s="1112"/>
    </row>
    <row r="1935" spans="1:12" s="944" customFormat="1" ht="84">
      <c r="A1935" s="940" t="s">
        <v>1812</v>
      </c>
      <c r="B1935" s="940" t="s">
        <v>1813</v>
      </c>
      <c r="C1935" s="940" t="s">
        <v>5524</v>
      </c>
      <c r="D1935" s="941">
        <v>46242</v>
      </c>
      <c r="E1935" s="940" t="s">
        <v>5525</v>
      </c>
      <c r="F1935" s="945">
        <v>601.42999999999995</v>
      </c>
      <c r="G1935" s="940">
        <v>4.25</v>
      </c>
      <c r="H1935" s="942">
        <v>2556.0774999999999</v>
      </c>
      <c r="I1935" s="943"/>
      <c r="K1935" s="1112"/>
      <c r="L1935" s="1112"/>
    </row>
    <row r="1936" spans="1:12" s="944" customFormat="1" ht="84">
      <c r="A1936" s="940" t="s">
        <v>1812</v>
      </c>
      <c r="B1936" s="940" t="s">
        <v>1813</v>
      </c>
      <c r="C1936" s="940" t="s">
        <v>5526</v>
      </c>
      <c r="D1936" s="941">
        <v>46242</v>
      </c>
      <c r="E1936" s="940" t="s">
        <v>5527</v>
      </c>
      <c r="F1936" s="945">
        <v>601.42999999999995</v>
      </c>
      <c r="G1936" s="940">
        <v>2.13</v>
      </c>
      <c r="H1936" s="942">
        <v>1281.0458999999998</v>
      </c>
      <c r="I1936" s="943"/>
      <c r="K1936" s="1112"/>
      <c r="L1936" s="1112"/>
    </row>
    <row r="1937" spans="1:12" s="944" customFormat="1" ht="84">
      <c r="A1937" s="940" t="s">
        <v>1812</v>
      </c>
      <c r="B1937" s="940" t="s">
        <v>1813</v>
      </c>
      <c r="C1937" s="940" t="s">
        <v>5528</v>
      </c>
      <c r="D1937" s="941">
        <v>46247</v>
      </c>
      <c r="E1937" s="940" t="s">
        <v>5529</v>
      </c>
      <c r="F1937" s="945">
        <v>601.42999999999995</v>
      </c>
      <c r="G1937" s="940">
        <v>44.81</v>
      </c>
      <c r="H1937" s="942">
        <v>26950.078299999997</v>
      </c>
      <c r="I1937" s="943"/>
      <c r="K1937" s="1112"/>
      <c r="L1937" s="1112"/>
    </row>
    <row r="1938" spans="1:12" s="944" customFormat="1" ht="84">
      <c r="A1938" s="940" t="s">
        <v>1812</v>
      </c>
      <c r="B1938" s="940" t="s">
        <v>1813</v>
      </c>
      <c r="C1938" s="940" t="s">
        <v>5530</v>
      </c>
      <c r="D1938" s="941">
        <v>46247</v>
      </c>
      <c r="E1938" s="940" t="s">
        <v>5531</v>
      </c>
      <c r="F1938" s="945">
        <v>601.42999999999995</v>
      </c>
      <c r="G1938" s="940">
        <v>3.24</v>
      </c>
      <c r="H1938" s="942">
        <v>1948.6332</v>
      </c>
      <c r="I1938" s="943"/>
      <c r="K1938" s="1112"/>
      <c r="L1938" s="1112"/>
    </row>
    <row r="1939" spans="1:12" s="944" customFormat="1" ht="84">
      <c r="A1939" s="940" t="s">
        <v>1812</v>
      </c>
      <c r="B1939" s="940" t="s">
        <v>1813</v>
      </c>
      <c r="C1939" s="940" t="s">
        <v>5532</v>
      </c>
      <c r="D1939" s="941">
        <v>46247</v>
      </c>
      <c r="E1939" s="940" t="s">
        <v>5533</v>
      </c>
      <c r="F1939" s="945">
        <v>601.42999999999995</v>
      </c>
      <c r="G1939" s="940">
        <v>42.15</v>
      </c>
      <c r="H1939" s="942">
        <v>25350.274499999996</v>
      </c>
      <c r="I1939" s="943"/>
      <c r="K1939" s="1112"/>
      <c r="L1939" s="1112"/>
    </row>
    <row r="1940" spans="1:12" s="944" customFormat="1" ht="63">
      <c r="A1940" s="940" t="s">
        <v>1812</v>
      </c>
      <c r="B1940" s="940" t="s">
        <v>1813</v>
      </c>
      <c r="C1940" s="940" t="s">
        <v>5534</v>
      </c>
      <c r="D1940" s="941">
        <v>46247</v>
      </c>
      <c r="E1940" s="940" t="s">
        <v>5535</v>
      </c>
      <c r="F1940" s="945">
        <v>601.42999999999995</v>
      </c>
      <c r="G1940" s="940">
        <v>0.21</v>
      </c>
      <c r="H1940" s="942">
        <v>126.30029999999998</v>
      </c>
      <c r="I1940" s="943"/>
      <c r="K1940" s="1112"/>
      <c r="L1940" s="1112"/>
    </row>
    <row r="1941" spans="1:12" s="944" customFormat="1" ht="63">
      <c r="A1941" s="940" t="s">
        <v>1812</v>
      </c>
      <c r="B1941" s="940" t="s">
        <v>1813</v>
      </c>
      <c r="C1941" s="940" t="s">
        <v>5536</v>
      </c>
      <c r="D1941" s="941">
        <v>46247</v>
      </c>
      <c r="E1941" s="940" t="s">
        <v>5537</v>
      </c>
      <c r="F1941" s="945">
        <v>601.42999999999995</v>
      </c>
      <c r="G1941" s="940">
        <v>0.1</v>
      </c>
      <c r="H1941" s="942">
        <v>60.143000000000001</v>
      </c>
      <c r="I1941" s="943"/>
      <c r="K1941" s="1112"/>
      <c r="L1941" s="1112"/>
    </row>
    <row r="1942" spans="1:12" s="944" customFormat="1" ht="63">
      <c r="A1942" s="940" t="s">
        <v>1812</v>
      </c>
      <c r="B1942" s="940" t="s">
        <v>1813</v>
      </c>
      <c r="C1942" s="940" t="s">
        <v>5538</v>
      </c>
      <c r="D1942" s="941">
        <v>46249</v>
      </c>
      <c r="E1942" s="940" t="s">
        <v>5539</v>
      </c>
      <c r="F1942" s="945">
        <v>601.42999999999995</v>
      </c>
      <c r="G1942" s="940">
        <v>22.29</v>
      </c>
      <c r="H1942" s="942">
        <v>13405.874699999998</v>
      </c>
      <c r="I1942" s="943"/>
      <c r="K1942" s="1112"/>
      <c r="L1942" s="1112"/>
    </row>
    <row r="1943" spans="1:12" s="944" customFormat="1" ht="84">
      <c r="A1943" s="940" t="s">
        <v>1812</v>
      </c>
      <c r="B1943" s="940" t="s">
        <v>1813</v>
      </c>
      <c r="C1943" s="940" t="s">
        <v>5540</v>
      </c>
      <c r="D1943" s="941">
        <v>46250</v>
      </c>
      <c r="E1943" s="940" t="s">
        <v>5541</v>
      </c>
      <c r="F1943" s="945">
        <v>601.42999999999995</v>
      </c>
      <c r="G1943" s="940">
        <v>1.96</v>
      </c>
      <c r="H1943" s="942">
        <v>1178.8027999999999</v>
      </c>
      <c r="I1943" s="943"/>
      <c r="K1943" s="1112"/>
      <c r="L1943" s="1112"/>
    </row>
    <row r="1944" spans="1:12" s="944" customFormat="1" ht="63">
      <c r="A1944" s="940" t="s">
        <v>1812</v>
      </c>
      <c r="B1944" s="940" t="s">
        <v>1813</v>
      </c>
      <c r="C1944" s="940" t="s">
        <v>5542</v>
      </c>
      <c r="D1944" s="941">
        <v>46250</v>
      </c>
      <c r="E1944" s="940" t="s">
        <v>5543</v>
      </c>
      <c r="F1944" s="945">
        <v>601.42999999999995</v>
      </c>
      <c r="G1944" s="940">
        <v>0.98</v>
      </c>
      <c r="H1944" s="942">
        <v>589.40139999999997</v>
      </c>
      <c r="I1944" s="943"/>
      <c r="K1944" s="1112"/>
      <c r="L1944" s="1112"/>
    </row>
    <row r="1945" spans="1:12" s="944" customFormat="1" ht="84">
      <c r="A1945" s="940" t="s">
        <v>1812</v>
      </c>
      <c r="B1945" s="940" t="s">
        <v>1813</v>
      </c>
      <c r="C1945" s="940" t="s">
        <v>5544</v>
      </c>
      <c r="D1945" s="941">
        <v>46250</v>
      </c>
      <c r="E1945" s="940" t="s">
        <v>5545</v>
      </c>
      <c r="F1945" s="945">
        <v>601.42999999999995</v>
      </c>
      <c r="G1945" s="940">
        <v>6.75</v>
      </c>
      <c r="H1945" s="942">
        <v>4059.6524999999997</v>
      </c>
      <c r="I1945" s="943"/>
      <c r="K1945" s="1112"/>
      <c r="L1945" s="1112"/>
    </row>
    <row r="1946" spans="1:12" s="944" customFormat="1" ht="84">
      <c r="A1946" s="940" t="s">
        <v>1812</v>
      </c>
      <c r="B1946" s="940" t="s">
        <v>1813</v>
      </c>
      <c r="C1946" s="940" t="s">
        <v>5546</v>
      </c>
      <c r="D1946" s="941">
        <v>46250</v>
      </c>
      <c r="E1946" s="940" t="s">
        <v>5547</v>
      </c>
      <c r="F1946" s="945">
        <v>601.42999999999995</v>
      </c>
      <c r="G1946" s="940">
        <v>3.38</v>
      </c>
      <c r="H1946" s="942">
        <v>2032.8333999999998</v>
      </c>
      <c r="I1946" s="943"/>
      <c r="K1946" s="1112"/>
      <c r="L1946" s="1112"/>
    </row>
    <row r="1947" spans="1:12" s="944" customFormat="1" ht="63">
      <c r="A1947" s="940" t="s">
        <v>1812</v>
      </c>
      <c r="B1947" s="940" t="s">
        <v>1813</v>
      </c>
      <c r="C1947" s="940" t="s">
        <v>5548</v>
      </c>
      <c r="D1947" s="941">
        <v>46251</v>
      </c>
      <c r="E1947" s="940" t="s">
        <v>5549</v>
      </c>
      <c r="F1947" s="945">
        <v>601.42999999999995</v>
      </c>
      <c r="G1947" s="940">
        <v>1.31</v>
      </c>
      <c r="H1947" s="942">
        <v>787.87329999999997</v>
      </c>
      <c r="I1947" s="943"/>
      <c r="K1947" s="1112"/>
      <c r="L1947" s="1112"/>
    </row>
    <row r="1948" spans="1:12" s="944" customFormat="1" ht="84">
      <c r="A1948" s="940" t="s">
        <v>1812</v>
      </c>
      <c r="B1948" s="940" t="s">
        <v>1813</v>
      </c>
      <c r="C1948" s="940" t="s">
        <v>5550</v>
      </c>
      <c r="D1948" s="941">
        <v>46251</v>
      </c>
      <c r="E1948" s="940" t="s">
        <v>5551</v>
      </c>
      <c r="F1948" s="945">
        <v>601.42999999999995</v>
      </c>
      <c r="G1948" s="940">
        <v>43.88</v>
      </c>
      <c r="H1948" s="942">
        <v>26390.7484</v>
      </c>
      <c r="I1948" s="943"/>
      <c r="K1948" s="1112"/>
      <c r="L1948" s="1112"/>
    </row>
    <row r="1949" spans="1:12" s="944" customFormat="1" ht="63">
      <c r="A1949" s="940" t="s">
        <v>1812</v>
      </c>
      <c r="B1949" s="940" t="s">
        <v>1813</v>
      </c>
      <c r="C1949" s="940" t="s">
        <v>5552</v>
      </c>
      <c r="D1949" s="941">
        <v>46251</v>
      </c>
      <c r="E1949" s="940" t="s">
        <v>5553</v>
      </c>
      <c r="F1949" s="945">
        <v>601.42999999999995</v>
      </c>
      <c r="G1949" s="940">
        <v>2.4</v>
      </c>
      <c r="H1949" s="942">
        <v>1443.4319999999998</v>
      </c>
      <c r="I1949" s="943"/>
      <c r="K1949" s="1112"/>
      <c r="L1949" s="1112"/>
    </row>
    <row r="1950" spans="1:12" s="944" customFormat="1" ht="63">
      <c r="A1950" s="940" t="s">
        <v>1812</v>
      </c>
      <c r="B1950" s="940" t="s">
        <v>1813</v>
      </c>
      <c r="C1950" s="940" t="s">
        <v>5554</v>
      </c>
      <c r="D1950" s="941">
        <v>46251</v>
      </c>
      <c r="E1950" s="940" t="s">
        <v>5555</v>
      </c>
      <c r="F1950" s="945">
        <v>601.42999999999995</v>
      </c>
      <c r="G1950" s="940">
        <v>1.2</v>
      </c>
      <c r="H1950" s="942">
        <v>721.71599999999989</v>
      </c>
      <c r="I1950" s="943"/>
      <c r="K1950" s="1112"/>
      <c r="L1950" s="1112"/>
    </row>
    <row r="1951" spans="1:12" s="944" customFormat="1" ht="63">
      <c r="A1951" s="940" t="s">
        <v>1812</v>
      </c>
      <c r="B1951" s="940" t="s">
        <v>1813</v>
      </c>
      <c r="C1951" s="940" t="s">
        <v>6014</v>
      </c>
      <c r="D1951" s="941">
        <v>46286</v>
      </c>
      <c r="E1951" s="940" t="s">
        <v>5556</v>
      </c>
      <c r="F1951" s="945">
        <v>601.42999999999995</v>
      </c>
      <c r="G1951" s="940">
        <v>15.63</v>
      </c>
      <c r="H1951" s="942">
        <v>9400.3508999999995</v>
      </c>
      <c r="I1951" s="943"/>
      <c r="K1951" s="1112"/>
      <c r="L1951" s="1112"/>
    </row>
    <row r="1952" spans="1:12" s="944" customFormat="1" ht="63">
      <c r="A1952" s="940" t="s">
        <v>1812</v>
      </c>
      <c r="B1952" s="940" t="s">
        <v>1813</v>
      </c>
      <c r="C1952" s="940" t="s">
        <v>6015</v>
      </c>
      <c r="D1952" s="941">
        <v>46286</v>
      </c>
      <c r="E1952" s="940" t="s">
        <v>5557</v>
      </c>
      <c r="F1952" s="945">
        <v>601.42999999999995</v>
      </c>
      <c r="G1952" s="940">
        <v>21.31</v>
      </c>
      <c r="H1952" s="942">
        <v>12816.473299999998</v>
      </c>
      <c r="I1952" s="943"/>
      <c r="K1952" s="1112"/>
      <c r="L1952" s="1112"/>
    </row>
    <row r="1953" spans="1:12" s="944" customFormat="1" ht="63">
      <c r="A1953" s="940" t="s">
        <v>1812</v>
      </c>
      <c r="B1953" s="940" t="s">
        <v>1813</v>
      </c>
      <c r="C1953" s="940" t="s">
        <v>5558</v>
      </c>
      <c r="D1953" s="941">
        <v>46259</v>
      </c>
      <c r="E1953" s="940" t="s">
        <v>5559</v>
      </c>
      <c r="F1953" s="945">
        <v>601.42999999999995</v>
      </c>
      <c r="G1953" s="940">
        <v>11.41</v>
      </c>
      <c r="H1953" s="942">
        <v>6862.3162999999995</v>
      </c>
      <c r="I1953" s="943"/>
      <c r="K1953" s="1112"/>
      <c r="L1953" s="1112"/>
    </row>
    <row r="1954" spans="1:12" s="944" customFormat="1" ht="63">
      <c r="A1954" s="940" t="s">
        <v>1812</v>
      </c>
      <c r="B1954" s="940" t="s">
        <v>1813</v>
      </c>
      <c r="C1954" s="940" t="s">
        <v>5560</v>
      </c>
      <c r="D1954" s="941">
        <v>46259</v>
      </c>
      <c r="E1954" s="940" t="s">
        <v>5561</v>
      </c>
      <c r="F1954" s="945">
        <v>601.42999999999995</v>
      </c>
      <c r="G1954" s="940">
        <v>3.11</v>
      </c>
      <c r="H1954" s="942">
        <v>1870.4472999999998</v>
      </c>
      <c r="I1954" s="943"/>
      <c r="K1954" s="1112"/>
      <c r="L1954" s="1112"/>
    </row>
    <row r="1955" spans="1:12" s="944" customFormat="1" ht="63">
      <c r="A1955" s="940" t="s">
        <v>1812</v>
      </c>
      <c r="B1955" s="940" t="s">
        <v>1813</v>
      </c>
      <c r="C1955" s="940" t="s">
        <v>5562</v>
      </c>
      <c r="D1955" s="941">
        <v>46259</v>
      </c>
      <c r="E1955" s="940" t="s">
        <v>5563</v>
      </c>
      <c r="F1955" s="945">
        <v>601.42999999999995</v>
      </c>
      <c r="G1955" s="940">
        <v>1.55</v>
      </c>
      <c r="H1955" s="942">
        <v>932.2165</v>
      </c>
      <c r="I1955" s="943"/>
      <c r="K1955" s="1112"/>
      <c r="L1955" s="1112"/>
    </row>
    <row r="1956" spans="1:12" s="944" customFormat="1" ht="63">
      <c r="A1956" s="940" t="s">
        <v>1812</v>
      </c>
      <c r="B1956" s="940" t="s">
        <v>1813</v>
      </c>
      <c r="C1956" s="940" t="s">
        <v>5564</v>
      </c>
      <c r="D1956" s="941">
        <v>46260</v>
      </c>
      <c r="E1956" s="940" t="s">
        <v>5565</v>
      </c>
      <c r="F1956" s="945">
        <v>601.42999999999995</v>
      </c>
      <c r="G1956" s="940">
        <v>20.18</v>
      </c>
      <c r="H1956" s="942">
        <v>12136.857399999999</v>
      </c>
      <c r="I1956" s="943"/>
      <c r="K1956" s="1112"/>
      <c r="L1956" s="1112"/>
    </row>
    <row r="1957" spans="1:12" s="944" customFormat="1" ht="63">
      <c r="A1957" s="940" t="s">
        <v>1812</v>
      </c>
      <c r="B1957" s="940" t="s">
        <v>1813</v>
      </c>
      <c r="C1957" s="940" t="s">
        <v>5566</v>
      </c>
      <c r="D1957" s="941">
        <v>46264</v>
      </c>
      <c r="E1957" s="940" t="s">
        <v>5567</v>
      </c>
      <c r="F1957" s="945">
        <v>601.42999999999995</v>
      </c>
      <c r="G1957" s="940">
        <v>22.75</v>
      </c>
      <c r="H1957" s="942">
        <v>13682.532499999999</v>
      </c>
      <c r="I1957" s="943"/>
      <c r="K1957" s="1112"/>
      <c r="L1957" s="1112"/>
    </row>
    <row r="1958" spans="1:12" s="944" customFormat="1" ht="63">
      <c r="A1958" s="940" t="s">
        <v>1812</v>
      </c>
      <c r="B1958" s="940" t="s">
        <v>1813</v>
      </c>
      <c r="C1958" s="940" t="s">
        <v>5568</v>
      </c>
      <c r="D1958" s="941">
        <v>46264</v>
      </c>
      <c r="E1958" s="940" t="s">
        <v>5569</v>
      </c>
      <c r="F1958" s="945">
        <v>601.42999999999995</v>
      </c>
      <c r="G1958" s="940">
        <v>2.8</v>
      </c>
      <c r="H1958" s="942">
        <v>1684.0039999999997</v>
      </c>
      <c r="I1958" s="943"/>
      <c r="K1958" s="1112"/>
      <c r="L1958" s="1112"/>
    </row>
    <row r="1959" spans="1:12" s="944" customFormat="1" ht="63">
      <c r="A1959" s="940" t="s">
        <v>1812</v>
      </c>
      <c r="B1959" s="940" t="s">
        <v>1813</v>
      </c>
      <c r="C1959" s="940" t="s">
        <v>5570</v>
      </c>
      <c r="D1959" s="941">
        <v>46264</v>
      </c>
      <c r="E1959" s="940" t="s">
        <v>5571</v>
      </c>
      <c r="F1959" s="945">
        <v>601.42999999999995</v>
      </c>
      <c r="G1959" s="940">
        <v>1.1499999999999999</v>
      </c>
      <c r="H1959" s="942">
        <v>691.64449999999988</v>
      </c>
      <c r="I1959" s="943"/>
      <c r="K1959" s="1112"/>
      <c r="L1959" s="1112"/>
    </row>
    <row r="1960" spans="1:12" s="944" customFormat="1" ht="63">
      <c r="A1960" s="940" t="s">
        <v>1812</v>
      </c>
      <c r="B1960" s="940" t="s">
        <v>1813</v>
      </c>
      <c r="C1960" s="940" t="s">
        <v>5572</v>
      </c>
      <c r="D1960" s="941">
        <v>46265</v>
      </c>
      <c r="E1960" s="940" t="s">
        <v>5573</v>
      </c>
      <c r="F1960" s="945">
        <v>601.42999999999995</v>
      </c>
      <c r="G1960" s="940">
        <v>3.78</v>
      </c>
      <c r="H1960" s="942">
        <v>2273.4053999999996</v>
      </c>
      <c r="I1960" s="943"/>
      <c r="K1960" s="1112"/>
      <c r="L1960" s="1112"/>
    </row>
    <row r="1961" spans="1:12" s="944" customFormat="1" ht="63">
      <c r="A1961" s="940" t="s">
        <v>1812</v>
      </c>
      <c r="B1961" s="940" t="s">
        <v>1813</v>
      </c>
      <c r="C1961" s="940" t="s">
        <v>5574</v>
      </c>
      <c r="D1961" s="941">
        <v>46265</v>
      </c>
      <c r="E1961" s="940" t="s">
        <v>5575</v>
      </c>
      <c r="F1961" s="945">
        <v>601.42999999999995</v>
      </c>
      <c r="G1961" s="940">
        <v>1.89</v>
      </c>
      <c r="H1961" s="942">
        <v>1136.7026999999998</v>
      </c>
      <c r="I1961" s="943"/>
      <c r="K1961" s="1112"/>
      <c r="L1961" s="1112"/>
    </row>
    <row r="1962" spans="1:12" s="944" customFormat="1" ht="63">
      <c r="A1962" s="940" t="s">
        <v>1812</v>
      </c>
      <c r="B1962" s="940" t="s">
        <v>1813</v>
      </c>
      <c r="C1962" s="940" t="s">
        <v>5576</v>
      </c>
      <c r="D1962" s="941">
        <v>46265</v>
      </c>
      <c r="E1962" s="940" t="s">
        <v>5577</v>
      </c>
      <c r="F1962" s="945">
        <v>601.42999999999995</v>
      </c>
      <c r="G1962" s="940">
        <v>4.53</v>
      </c>
      <c r="H1962" s="942">
        <v>2724.4778999999999</v>
      </c>
      <c r="I1962" s="943"/>
      <c r="K1962" s="1112"/>
      <c r="L1962" s="1112"/>
    </row>
    <row r="1963" spans="1:12" s="944" customFormat="1" ht="63">
      <c r="A1963" s="940" t="s">
        <v>1812</v>
      </c>
      <c r="B1963" s="940" t="s">
        <v>1813</v>
      </c>
      <c r="C1963" s="940" t="s">
        <v>5578</v>
      </c>
      <c r="D1963" s="941">
        <v>46265</v>
      </c>
      <c r="E1963" s="940" t="s">
        <v>5579</v>
      </c>
      <c r="F1963" s="945">
        <v>601.42999999999995</v>
      </c>
      <c r="G1963" s="940">
        <v>2.2599999999999998</v>
      </c>
      <c r="H1963" s="942">
        <v>1359.2317999999998</v>
      </c>
      <c r="I1963" s="943"/>
      <c r="K1963" s="1112"/>
      <c r="L1963" s="1112"/>
    </row>
    <row r="1964" spans="1:12" s="944" customFormat="1" ht="63">
      <c r="A1964" s="940" t="s">
        <v>1812</v>
      </c>
      <c r="B1964" s="940" t="s">
        <v>1813</v>
      </c>
      <c r="C1964" s="940" t="s">
        <v>1893</v>
      </c>
      <c r="D1964" s="941">
        <v>46266</v>
      </c>
      <c r="E1964" s="940" t="s">
        <v>1894</v>
      </c>
      <c r="F1964" s="945">
        <v>601.42999999999995</v>
      </c>
      <c r="G1964" s="940">
        <v>0.25</v>
      </c>
      <c r="H1964" s="942">
        <v>150.35749999999999</v>
      </c>
      <c r="I1964" s="943"/>
      <c r="K1964" s="1112"/>
      <c r="L1964" s="1112"/>
    </row>
    <row r="1965" spans="1:12" s="944" customFormat="1" ht="63">
      <c r="A1965" s="940" t="s">
        <v>1812</v>
      </c>
      <c r="B1965" s="940" t="s">
        <v>1813</v>
      </c>
      <c r="C1965" s="940" t="s">
        <v>1895</v>
      </c>
      <c r="D1965" s="941">
        <v>46266</v>
      </c>
      <c r="E1965" s="940" t="s">
        <v>1896</v>
      </c>
      <c r="F1965" s="945">
        <v>601.42999999999995</v>
      </c>
      <c r="G1965" s="940">
        <v>0.12</v>
      </c>
      <c r="H1965" s="942">
        <v>72.171599999999998</v>
      </c>
      <c r="I1965" s="943"/>
      <c r="K1965" s="1112"/>
      <c r="L1965" s="1112"/>
    </row>
    <row r="1966" spans="1:12" s="944" customFormat="1" ht="84">
      <c r="A1966" s="940" t="s">
        <v>1812</v>
      </c>
      <c r="B1966" s="940" t="s">
        <v>1813</v>
      </c>
      <c r="C1966" s="940" t="s">
        <v>1897</v>
      </c>
      <c r="D1966" s="941">
        <v>46266</v>
      </c>
      <c r="E1966" s="940" t="s">
        <v>1898</v>
      </c>
      <c r="F1966" s="945">
        <v>601.42999999999995</v>
      </c>
      <c r="G1966" s="940">
        <v>53.96</v>
      </c>
      <c r="H1966" s="942">
        <v>32453.162799999998</v>
      </c>
      <c r="I1966" s="943"/>
      <c r="K1966" s="1112"/>
      <c r="L1966" s="1112"/>
    </row>
    <row r="1967" spans="1:12" s="944" customFormat="1" ht="63">
      <c r="A1967" s="940" t="s">
        <v>1812</v>
      </c>
      <c r="B1967" s="940" t="s">
        <v>1813</v>
      </c>
      <c r="C1967" s="940" t="s">
        <v>1899</v>
      </c>
      <c r="D1967" s="941">
        <v>46267</v>
      </c>
      <c r="E1967" s="940" t="s">
        <v>1900</v>
      </c>
      <c r="F1967" s="945">
        <v>601.42999999999995</v>
      </c>
      <c r="G1967" s="940">
        <v>1.61</v>
      </c>
      <c r="H1967" s="942">
        <v>968.30229999999995</v>
      </c>
      <c r="I1967" s="943"/>
      <c r="K1967" s="1112"/>
      <c r="L1967" s="1112"/>
    </row>
    <row r="1968" spans="1:12" s="944" customFormat="1" ht="126">
      <c r="A1968" s="940" t="s">
        <v>1812</v>
      </c>
      <c r="B1968" s="940" t="s">
        <v>1813</v>
      </c>
      <c r="C1968" s="940" t="s">
        <v>1901</v>
      </c>
      <c r="D1968" s="941">
        <v>46271</v>
      </c>
      <c r="E1968" s="940" t="s">
        <v>1902</v>
      </c>
      <c r="F1968" s="945">
        <v>601.42999999999995</v>
      </c>
      <c r="G1968" s="940">
        <v>5.27</v>
      </c>
      <c r="H1968" s="942">
        <v>3169.5360999999994</v>
      </c>
      <c r="I1968" s="943"/>
      <c r="K1968" s="1112"/>
      <c r="L1968" s="1112"/>
    </row>
    <row r="1969" spans="1:12" s="944" customFormat="1" ht="126">
      <c r="A1969" s="940" t="s">
        <v>1812</v>
      </c>
      <c r="B1969" s="940" t="s">
        <v>1813</v>
      </c>
      <c r="C1969" s="940" t="s">
        <v>1903</v>
      </c>
      <c r="D1969" s="941">
        <v>46271</v>
      </c>
      <c r="E1969" s="940" t="s">
        <v>1904</v>
      </c>
      <c r="F1969" s="945">
        <v>601.42999999999995</v>
      </c>
      <c r="G1969" s="940">
        <v>2.63</v>
      </c>
      <c r="H1969" s="942">
        <v>1581.7608999999998</v>
      </c>
      <c r="I1969" s="943"/>
      <c r="K1969" s="1112"/>
      <c r="L1969" s="1112"/>
    </row>
    <row r="1970" spans="1:12" s="944" customFormat="1" ht="126">
      <c r="A1970" s="940" t="s">
        <v>1812</v>
      </c>
      <c r="B1970" s="940" t="s">
        <v>1813</v>
      </c>
      <c r="C1970" s="940" t="s">
        <v>5580</v>
      </c>
      <c r="D1970" s="941">
        <v>46272</v>
      </c>
      <c r="E1970" s="940" t="s">
        <v>5581</v>
      </c>
      <c r="F1970" s="945">
        <v>601.42999999999995</v>
      </c>
      <c r="G1970" s="940">
        <v>34.25</v>
      </c>
      <c r="H1970" s="942">
        <v>20598.977499999997</v>
      </c>
      <c r="I1970" s="943"/>
      <c r="K1970" s="1112"/>
      <c r="L1970" s="1112"/>
    </row>
    <row r="1971" spans="1:12" s="944" customFormat="1" ht="84">
      <c r="A1971" s="940" t="s">
        <v>1812</v>
      </c>
      <c r="B1971" s="940" t="s">
        <v>1813</v>
      </c>
      <c r="C1971" s="940" t="s">
        <v>5582</v>
      </c>
      <c r="D1971" s="941">
        <v>46273</v>
      </c>
      <c r="E1971" s="940" t="s">
        <v>5583</v>
      </c>
      <c r="F1971" s="945">
        <v>601.42999999999995</v>
      </c>
      <c r="G1971" s="940">
        <v>5.49</v>
      </c>
      <c r="H1971" s="942">
        <v>3301.8507</v>
      </c>
      <c r="I1971" s="943"/>
      <c r="K1971" s="1112"/>
      <c r="L1971" s="1112"/>
    </row>
    <row r="1972" spans="1:12" s="944" customFormat="1" ht="63">
      <c r="A1972" s="940" t="s">
        <v>1812</v>
      </c>
      <c r="B1972" s="940" t="s">
        <v>1813</v>
      </c>
      <c r="C1972" s="940" t="s">
        <v>5584</v>
      </c>
      <c r="D1972" s="941">
        <v>46273</v>
      </c>
      <c r="E1972" s="940" t="s">
        <v>5585</v>
      </c>
      <c r="F1972" s="945">
        <v>601.42999999999995</v>
      </c>
      <c r="G1972" s="940">
        <v>1.28</v>
      </c>
      <c r="H1972" s="942">
        <v>769.83039999999994</v>
      </c>
      <c r="I1972" s="943"/>
      <c r="K1972" s="1112"/>
      <c r="L1972" s="1112"/>
    </row>
    <row r="1973" spans="1:12" s="944" customFormat="1" ht="63">
      <c r="A1973" s="940" t="s">
        <v>1812</v>
      </c>
      <c r="B1973" s="940" t="s">
        <v>1813</v>
      </c>
      <c r="C1973" s="940" t="s">
        <v>5586</v>
      </c>
      <c r="D1973" s="941">
        <v>46273</v>
      </c>
      <c r="E1973" s="940" t="s">
        <v>5587</v>
      </c>
      <c r="F1973" s="945">
        <v>601.42999999999995</v>
      </c>
      <c r="G1973" s="940">
        <v>1.47</v>
      </c>
      <c r="H1973" s="942">
        <v>884.10209999999995</v>
      </c>
      <c r="I1973" s="943"/>
      <c r="K1973" s="1112"/>
      <c r="L1973" s="1112"/>
    </row>
    <row r="1974" spans="1:12" s="944" customFormat="1" ht="84">
      <c r="A1974" s="940" t="s">
        <v>1812</v>
      </c>
      <c r="B1974" s="940" t="s">
        <v>1813</v>
      </c>
      <c r="C1974" s="940" t="s">
        <v>5588</v>
      </c>
      <c r="D1974" s="941">
        <v>46274</v>
      </c>
      <c r="E1974" s="940" t="s">
        <v>5589</v>
      </c>
      <c r="F1974" s="945">
        <v>601.42999999999995</v>
      </c>
      <c r="G1974" s="940">
        <v>35.69</v>
      </c>
      <c r="H1974" s="942">
        <v>21465.036699999997</v>
      </c>
      <c r="I1974" s="943"/>
      <c r="K1974" s="1112"/>
      <c r="L1974" s="1112"/>
    </row>
    <row r="1975" spans="1:12" s="944" customFormat="1" ht="105">
      <c r="A1975" s="940" t="s">
        <v>1812</v>
      </c>
      <c r="B1975" s="940" t="s">
        <v>1813</v>
      </c>
      <c r="C1975" s="940" t="s">
        <v>5590</v>
      </c>
      <c r="D1975" s="941">
        <v>46278</v>
      </c>
      <c r="E1975" s="940" t="s">
        <v>5591</v>
      </c>
      <c r="F1975" s="945">
        <v>601.42999999999995</v>
      </c>
      <c r="G1975" s="940">
        <v>3.53</v>
      </c>
      <c r="H1975" s="942">
        <v>2123.0478999999996</v>
      </c>
      <c r="I1975" s="943"/>
      <c r="K1975" s="1112"/>
      <c r="L1975" s="1112"/>
    </row>
    <row r="1976" spans="1:12" s="944" customFormat="1" ht="105">
      <c r="A1976" s="940" t="s">
        <v>1812</v>
      </c>
      <c r="B1976" s="940" t="s">
        <v>1813</v>
      </c>
      <c r="C1976" s="940" t="s">
        <v>5592</v>
      </c>
      <c r="D1976" s="941">
        <v>46278</v>
      </c>
      <c r="E1976" s="940" t="s">
        <v>5593</v>
      </c>
      <c r="F1976" s="945">
        <v>601.42999999999995</v>
      </c>
      <c r="G1976" s="940">
        <v>1.76</v>
      </c>
      <c r="H1976" s="942">
        <v>1058.5167999999999</v>
      </c>
      <c r="I1976" s="943"/>
      <c r="K1976" s="1112"/>
      <c r="L1976" s="1112"/>
    </row>
    <row r="1977" spans="1:12" s="944" customFormat="1" ht="189">
      <c r="A1977" s="940" t="s">
        <v>1812</v>
      </c>
      <c r="B1977" s="940" t="s">
        <v>1813</v>
      </c>
      <c r="C1977" s="940" t="s">
        <v>5594</v>
      </c>
      <c r="D1977" s="941">
        <v>46278</v>
      </c>
      <c r="E1977" s="940" t="s">
        <v>5595</v>
      </c>
      <c r="F1977" s="945">
        <v>601.42999999999995</v>
      </c>
      <c r="G1977" s="940">
        <v>22.06</v>
      </c>
      <c r="H1977" s="942">
        <v>13267.545799999998</v>
      </c>
      <c r="I1977" s="943"/>
      <c r="K1977" s="1112"/>
      <c r="L1977" s="1112"/>
    </row>
    <row r="1978" spans="1:12" s="944" customFormat="1" ht="189">
      <c r="A1978" s="940" t="s">
        <v>1812</v>
      </c>
      <c r="B1978" s="940" t="s">
        <v>1813</v>
      </c>
      <c r="C1978" s="940" t="s">
        <v>5596</v>
      </c>
      <c r="D1978" s="941">
        <v>46278</v>
      </c>
      <c r="E1978" s="940" t="s">
        <v>5597</v>
      </c>
      <c r="F1978" s="945">
        <v>601.42999999999995</v>
      </c>
      <c r="G1978" s="940">
        <v>11.03</v>
      </c>
      <c r="H1978" s="942">
        <v>6633.772899999999</v>
      </c>
      <c r="I1978" s="943"/>
      <c r="K1978" s="1112"/>
      <c r="L1978" s="1112"/>
    </row>
    <row r="1979" spans="1:12" s="944" customFormat="1" ht="105">
      <c r="A1979" s="940" t="s">
        <v>1812</v>
      </c>
      <c r="B1979" s="940" t="s">
        <v>1813</v>
      </c>
      <c r="C1979" s="940" t="s">
        <v>5598</v>
      </c>
      <c r="D1979" s="941">
        <v>46279</v>
      </c>
      <c r="E1979" s="940" t="s">
        <v>5599</v>
      </c>
      <c r="F1979" s="945">
        <v>601.42999999999995</v>
      </c>
      <c r="G1979" s="940">
        <v>22.94</v>
      </c>
      <c r="H1979" s="942">
        <v>13796.8042</v>
      </c>
      <c r="I1979" s="943"/>
      <c r="K1979" s="1112"/>
      <c r="L1979" s="1112"/>
    </row>
    <row r="1980" spans="1:12" s="944" customFormat="1" ht="189">
      <c r="A1980" s="940" t="s">
        <v>1812</v>
      </c>
      <c r="B1980" s="940" t="s">
        <v>1813</v>
      </c>
      <c r="C1980" s="940" t="s">
        <v>5600</v>
      </c>
      <c r="D1980" s="941">
        <v>46279</v>
      </c>
      <c r="E1980" s="940" t="s">
        <v>5601</v>
      </c>
      <c r="F1980" s="945">
        <v>601.42999999999995</v>
      </c>
      <c r="G1980" s="940">
        <v>143.41999999999999</v>
      </c>
      <c r="H1980" s="942">
        <v>86257.090599999981</v>
      </c>
      <c r="I1980" s="943"/>
      <c r="K1980" s="1112"/>
      <c r="L1980" s="1112"/>
    </row>
    <row r="1981" spans="1:12" s="944" customFormat="1" ht="84">
      <c r="A1981" s="940" t="s">
        <v>1812</v>
      </c>
      <c r="B1981" s="940" t="s">
        <v>1813</v>
      </c>
      <c r="C1981" s="940" t="s">
        <v>6016</v>
      </c>
      <c r="D1981" s="941">
        <v>46280</v>
      </c>
      <c r="E1981" s="940" t="s">
        <v>6017</v>
      </c>
      <c r="F1981" s="945">
        <v>601.42999999999995</v>
      </c>
      <c r="G1981" s="940">
        <v>13.01</v>
      </c>
      <c r="H1981" s="942">
        <v>7824.6042999999991</v>
      </c>
      <c r="I1981" s="943"/>
      <c r="K1981" s="1112"/>
      <c r="L1981" s="1112"/>
    </row>
    <row r="1982" spans="1:12" s="944" customFormat="1" ht="84">
      <c r="A1982" s="940" t="s">
        <v>1812</v>
      </c>
      <c r="B1982" s="940" t="s">
        <v>1813</v>
      </c>
      <c r="C1982" s="940" t="s">
        <v>6018</v>
      </c>
      <c r="D1982" s="941">
        <v>46280</v>
      </c>
      <c r="E1982" s="940" t="s">
        <v>6019</v>
      </c>
      <c r="F1982" s="945">
        <v>601.42999999999995</v>
      </c>
      <c r="G1982" s="940">
        <v>6.5</v>
      </c>
      <c r="H1982" s="942">
        <v>3909.2949999999996</v>
      </c>
      <c r="I1982" s="943"/>
      <c r="K1982" s="1112"/>
      <c r="L1982" s="1112"/>
    </row>
    <row r="1983" spans="1:12" s="944" customFormat="1" ht="84">
      <c r="A1983" s="940" t="s">
        <v>1812</v>
      </c>
      <c r="B1983" s="940" t="s">
        <v>1813</v>
      </c>
      <c r="C1983" s="940" t="s">
        <v>6020</v>
      </c>
      <c r="D1983" s="941">
        <v>46281</v>
      </c>
      <c r="E1983" s="940" t="s">
        <v>6021</v>
      </c>
      <c r="F1983" s="945">
        <v>601.42999999999995</v>
      </c>
      <c r="G1983" s="940">
        <v>84.55</v>
      </c>
      <c r="H1983" s="942">
        <v>50850.906499999997</v>
      </c>
      <c r="I1983" s="943"/>
      <c r="K1983" s="1112"/>
      <c r="L1983" s="1112"/>
    </row>
    <row r="1984" spans="1:12" s="944" customFormat="1" ht="63">
      <c r="A1984" s="940" t="s">
        <v>1812</v>
      </c>
      <c r="B1984" s="940" t="s">
        <v>1813</v>
      </c>
      <c r="C1984" s="940" t="s">
        <v>6012</v>
      </c>
      <c r="D1984" s="941">
        <v>46286</v>
      </c>
      <c r="E1984" s="940" t="s">
        <v>6022</v>
      </c>
      <c r="F1984" s="945">
        <v>601.42999999999995</v>
      </c>
      <c r="G1984" s="940">
        <v>14.93</v>
      </c>
      <c r="H1984" s="942">
        <v>8979.3498999999993</v>
      </c>
      <c r="I1984" s="943"/>
      <c r="K1984" s="1112"/>
      <c r="L1984" s="1112"/>
    </row>
    <row r="1985" spans="1:12" s="944" customFormat="1" ht="84">
      <c r="A1985" s="940" t="s">
        <v>1812</v>
      </c>
      <c r="B1985" s="940" t="s">
        <v>1813</v>
      </c>
      <c r="C1985" s="940" t="s">
        <v>6023</v>
      </c>
      <c r="D1985" s="941">
        <v>46286</v>
      </c>
      <c r="E1985" s="940" t="s">
        <v>6024</v>
      </c>
      <c r="F1985" s="945">
        <v>601.42999999999995</v>
      </c>
      <c r="G1985" s="940">
        <v>2.1800000000000002</v>
      </c>
      <c r="H1985" s="942">
        <v>1311.1174000000001</v>
      </c>
      <c r="I1985" s="943"/>
      <c r="K1985" s="1112"/>
      <c r="L1985" s="1112"/>
    </row>
    <row r="1986" spans="1:12" s="944" customFormat="1" ht="84">
      <c r="A1986" s="940" t="s">
        <v>1812</v>
      </c>
      <c r="B1986" s="940" t="s">
        <v>1813</v>
      </c>
      <c r="C1986" s="940" t="s">
        <v>6025</v>
      </c>
      <c r="D1986" s="941">
        <v>46286</v>
      </c>
      <c r="E1986" s="940" t="s">
        <v>6026</v>
      </c>
      <c r="F1986" s="945">
        <v>601.42999999999995</v>
      </c>
      <c r="G1986" s="940">
        <v>1.0900000000000001</v>
      </c>
      <c r="H1986" s="942">
        <v>655.55870000000004</v>
      </c>
      <c r="I1986" s="943"/>
      <c r="K1986" s="1112"/>
      <c r="L1986" s="1112"/>
    </row>
    <row r="1987" spans="1:12" s="944" customFormat="1" ht="84">
      <c r="A1987" s="940" t="s">
        <v>1812</v>
      </c>
      <c r="B1987" s="940" t="s">
        <v>1813</v>
      </c>
      <c r="C1987" s="940" t="s">
        <v>6135</v>
      </c>
      <c r="D1987" s="941">
        <v>46287</v>
      </c>
      <c r="E1987" s="940" t="s">
        <v>6136</v>
      </c>
      <c r="F1987" s="945">
        <v>601.42999999999995</v>
      </c>
      <c r="G1987" s="940">
        <v>14.19</v>
      </c>
      <c r="H1987" s="942">
        <v>8534.2916999999998</v>
      </c>
      <c r="I1987" s="943"/>
      <c r="K1987" s="1112"/>
      <c r="L1987" s="1112"/>
    </row>
    <row r="1988" spans="1:12" s="944" customFormat="1" ht="84">
      <c r="A1988" s="940" t="s">
        <v>1812</v>
      </c>
      <c r="B1988" s="940" t="s">
        <v>1813</v>
      </c>
      <c r="C1988" s="940" t="s">
        <v>6137</v>
      </c>
      <c r="D1988" s="941">
        <v>46291</v>
      </c>
      <c r="E1988" s="940" t="s">
        <v>6138</v>
      </c>
      <c r="F1988" s="945">
        <v>601.42999999999995</v>
      </c>
      <c r="G1988" s="940">
        <v>3.5</v>
      </c>
      <c r="H1988" s="942">
        <v>2105.0049999999997</v>
      </c>
      <c r="I1988" s="943"/>
      <c r="K1988" s="1112"/>
      <c r="L1988" s="1112"/>
    </row>
    <row r="1989" spans="1:12" s="944" customFormat="1" ht="126">
      <c r="A1989" s="940" t="s">
        <v>1812</v>
      </c>
      <c r="B1989" s="940" t="s">
        <v>1813</v>
      </c>
      <c r="C1989" s="940" t="s">
        <v>6139</v>
      </c>
      <c r="D1989" s="941">
        <v>46291</v>
      </c>
      <c r="E1989" s="940" t="s">
        <v>6140</v>
      </c>
      <c r="F1989" s="945">
        <v>601.42999999999995</v>
      </c>
      <c r="G1989" s="940">
        <v>5.01</v>
      </c>
      <c r="H1989" s="942">
        <v>3013.1642999999995</v>
      </c>
      <c r="I1989" s="943"/>
      <c r="K1989" s="1112"/>
      <c r="L1989" s="1112"/>
    </row>
    <row r="1990" spans="1:12" s="944" customFormat="1" ht="399">
      <c r="A1990" s="940" t="s">
        <v>1812</v>
      </c>
      <c r="B1990" s="940" t="s">
        <v>1813</v>
      </c>
      <c r="C1990" s="940" t="s">
        <v>6359</v>
      </c>
      <c r="D1990" s="941">
        <v>46293</v>
      </c>
      <c r="E1990" s="940" t="s">
        <v>6360</v>
      </c>
      <c r="F1990" s="945">
        <v>601.42999999999995</v>
      </c>
      <c r="G1990" s="940">
        <v>40.79</v>
      </c>
      <c r="H1990" s="942">
        <v>24532.329699999998</v>
      </c>
      <c r="I1990" s="943"/>
      <c r="K1990" s="1112"/>
      <c r="L1990" s="1112"/>
    </row>
    <row r="1991" spans="1:12" s="944" customFormat="1" ht="63">
      <c r="A1991" s="940" t="s">
        <v>1812</v>
      </c>
      <c r="B1991" s="940" t="s">
        <v>1813</v>
      </c>
      <c r="C1991" s="940" t="s">
        <v>6361</v>
      </c>
      <c r="D1991" s="941">
        <v>46293</v>
      </c>
      <c r="E1991" s="940" t="s">
        <v>6362</v>
      </c>
      <c r="F1991" s="945">
        <v>601.42999999999995</v>
      </c>
      <c r="G1991" s="940">
        <v>20.39</v>
      </c>
      <c r="H1991" s="942">
        <v>12263.1577</v>
      </c>
      <c r="I1991" s="943"/>
      <c r="K1991" s="1112"/>
      <c r="L1991" s="1112"/>
    </row>
    <row r="1992" spans="1:12" s="944" customFormat="1" ht="294">
      <c r="A1992" s="940" t="s">
        <v>1812</v>
      </c>
      <c r="B1992" s="940" t="s">
        <v>1813</v>
      </c>
      <c r="C1992" s="940" t="s">
        <v>6363</v>
      </c>
      <c r="D1992" s="941">
        <v>46294</v>
      </c>
      <c r="E1992" s="940" t="s">
        <v>6364</v>
      </c>
      <c r="F1992" s="945">
        <v>601.42999999999995</v>
      </c>
      <c r="G1992" s="940">
        <v>13.88</v>
      </c>
      <c r="H1992" s="942">
        <v>8347.8483999999989</v>
      </c>
      <c r="I1992" s="943"/>
      <c r="K1992" s="1112"/>
      <c r="L1992" s="1112"/>
    </row>
    <row r="1993" spans="1:12" s="944" customFormat="1" ht="147">
      <c r="A1993" s="940" t="s">
        <v>1812</v>
      </c>
      <c r="B1993" s="940" t="s">
        <v>1813</v>
      </c>
      <c r="C1993" s="940" t="s">
        <v>6365</v>
      </c>
      <c r="D1993" s="941">
        <v>46294</v>
      </c>
      <c r="E1993" s="940" t="s">
        <v>6366</v>
      </c>
      <c r="F1993" s="945">
        <v>601.42999999999995</v>
      </c>
      <c r="G1993" s="940">
        <v>6.51</v>
      </c>
      <c r="H1993" s="942">
        <v>3915.3092999999994</v>
      </c>
      <c r="I1993" s="943"/>
      <c r="K1993" s="1112"/>
      <c r="L1993" s="1112"/>
    </row>
    <row r="1994" spans="1:12" s="944" customFormat="1" ht="126">
      <c r="A1994" s="940" t="s">
        <v>1812</v>
      </c>
      <c r="B1994" s="940" t="s">
        <v>1813</v>
      </c>
      <c r="C1994" s="940" t="s">
        <v>6367</v>
      </c>
      <c r="D1994" s="941">
        <v>46294</v>
      </c>
      <c r="E1994" s="940" t="s">
        <v>6368</v>
      </c>
      <c r="F1994" s="945">
        <v>601.42999999999995</v>
      </c>
      <c r="G1994" s="940">
        <v>8.64</v>
      </c>
      <c r="H1994" s="942">
        <v>5196.3552</v>
      </c>
      <c r="I1994" s="943"/>
      <c r="K1994" s="1112"/>
      <c r="L1994" s="1112"/>
    </row>
    <row r="1995" spans="1:12" s="944" customFormat="1" ht="84">
      <c r="A1995" s="940" t="s">
        <v>1812</v>
      </c>
      <c r="B1995" s="940" t="s">
        <v>1813</v>
      </c>
      <c r="C1995" s="940" t="s">
        <v>6369</v>
      </c>
      <c r="D1995" s="941">
        <v>46294</v>
      </c>
      <c r="E1995" s="940" t="s">
        <v>6370</v>
      </c>
      <c r="F1995" s="945">
        <v>601.42999999999995</v>
      </c>
      <c r="G1995" s="940">
        <v>2.1800000000000002</v>
      </c>
      <c r="H1995" s="942">
        <v>1311.1174000000001</v>
      </c>
      <c r="I1995" s="943"/>
      <c r="K1995" s="1112"/>
      <c r="L1995" s="1112"/>
    </row>
    <row r="1996" spans="1:12" s="944" customFormat="1" ht="84">
      <c r="A1996" s="940" t="s">
        <v>1812</v>
      </c>
      <c r="B1996" s="940" t="s">
        <v>1813</v>
      </c>
      <c r="C1996" s="940" t="s">
        <v>6371</v>
      </c>
      <c r="D1996" s="941">
        <v>46294</v>
      </c>
      <c r="E1996" s="940" t="s">
        <v>6372</v>
      </c>
      <c r="F1996" s="945">
        <v>601.42999999999995</v>
      </c>
      <c r="G1996" s="940">
        <v>1.92</v>
      </c>
      <c r="H1996" s="942">
        <v>1154.7456</v>
      </c>
      <c r="I1996" s="943"/>
      <c r="K1996" s="1112"/>
      <c r="L1996" s="1112"/>
    </row>
    <row r="1997" spans="1:12" s="944" customFormat="1" ht="399">
      <c r="A1997" s="940" t="s">
        <v>1812</v>
      </c>
      <c r="B1997" s="940" t="s">
        <v>1813</v>
      </c>
      <c r="C1997" s="940" t="s">
        <v>6373</v>
      </c>
      <c r="D1997" s="941">
        <v>46295</v>
      </c>
      <c r="E1997" s="940" t="s">
        <v>6374</v>
      </c>
      <c r="F1997" s="945">
        <v>601.42999999999995</v>
      </c>
      <c r="G1997" s="940">
        <v>265.11</v>
      </c>
      <c r="H1997" s="942">
        <v>159445.1073</v>
      </c>
      <c r="I1997" s="943"/>
      <c r="K1997" s="1112"/>
      <c r="L1997" s="1112"/>
    </row>
    <row r="1998" spans="1:12" s="944" customFormat="1" ht="126">
      <c r="A1998" s="940" t="s">
        <v>1812</v>
      </c>
      <c r="B1998" s="940" t="s">
        <v>1813</v>
      </c>
      <c r="C1998" s="940" t="s">
        <v>6375</v>
      </c>
      <c r="D1998" s="941">
        <v>46295</v>
      </c>
      <c r="E1998" s="940" t="s">
        <v>6376</v>
      </c>
      <c r="F1998" s="945">
        <v>601.42999999999995</v>
      </c>
      <c r="G1998" s="940">
        <v>4.32</v>
      </c>
      <c r="H1998" s="942">
        <v>2598.1776</v>
      </c>
      <c r="I1998" s="943"/>
      <c r="K1998" s="1112"/>
      <c r="L1998" s="1112"/>
    </row>
    <row r="1999" spans="1:12" s="944" customFormat="1" ht="105">
      <c r="A1999" s="940" t="s">
        <v>1812</v>
      </c>
      <c r="B1999" s="940" t="s">
        <v>1813</v>
      </c>
      <c r="C1999" s="940" t="s">
        <v>6377</v>
      </c>
      <c r="D1999" s="941">
        <v>46295</v>
      </c>
      <c r="E1999" s="940" t="s">
        <v>6378</v>
      </c>
      <c r="F1999" s="945">
        <v>601.42999999999995</v>
      </c>
      <c r="G1999" s="940">
        <v>6.89</v>
      </c>
      <c r="H1999" s="942">
        <v>4143.8526999999995</v>
      </c>
      <c r="I1999" s="943"/>
      <c r="K1999" s="1112"/>
      <c r="L1999" s="1112"/>
    </row>
    <row r="2000" spans="1:12" s="944" customFormat="1" ht="168">
      <c r="A2000" s="940" t="s">
        <v>1812</v>
      </c>
      <c r="B2000" s="940" t="s">
        <v>1813</v>
      </c>
      <c r="C2000" s="940" t="s">
        <v>6379</v>
      </c>
      <c r="D2000" s="941">
        <v>46296</v>
      </c>
      <c r="E2000" s="940" t="s">
        <v>6380</v>
      </c>
      <c r="F2000" s="945">
        <v>601.42999999999995</v>
      </c>
      <c r="G2000" s="940">
        <v>5.57</v>
      </c>
      <c r="H2000" s="942">
        <v>3349.9650999999999</v>
      </c>
      <c r="I2000" s="943"/>
      <c r="K2000" s="1112"/>
      <c r="L2000" s="1112"/>
    </row>
    <row r="2001" spans="1:12" s="944" customFormat="1" ht="84">
      <c r="A2001" s="940" t="s">
        <v>1812</v>
      </c>
      <c r="B2001" s="940" t="s">
        <v>1813</v>
      </c>
      <c r="C2001" s="940" t="s">
        <v>6381</v>
      </c>
      <c r="D2001" s="941">
        <v>46296</v>
      </c>
      <c r="E2001" s="940" t="s">
        <v>6382</v>
      </c>
      <c r="F2001" s="945">
        <v>601.42999999999995</v>
      </c>
      <c r="G2001" s="940">
        <v>0.47</v>
      </c>
      <c r="H2001" s="942">
        <v>282.67209999999994</v>
      </c>
      <c r="I2001" s="943"/>
      <c r="K2001" s="1112"/>
      <c r="L2001" s="1112"/>
    </row>
    <row r="2002" spans="1:12" s="944" customFormat="1" ht="63">
      <c r="A2002" s="940" t="s">
        <v>1812</v>
      </c>
      <c r="B2002" s="940" t="s">
        <v>1813</v>
      </c>
      <c r="C2002" s="940" t="s">
        <v>6383</v>
      </c>
      <c r="D2002" s="941">
        <v>46296</v>
      </c>
      <c r="E2002" s="940" t="s">
        <v>6384</v>
      </c>
      <c r="F2002" s="945">
        <v>601.42999999999995</v>
      </c>
      <c r="G2002" s="940">
        <v>0.08</v>
      </c>
      <c r="H2002" s="942">
        <v>48.114399999999996</v>
      </c>
      <c r="I2002" s="943"/>
      <c r="K2002" s="1112"/>
      <c r="L2002" s="1112"/>
    </row>
    <row r="2003" spans="1:12" s="944" customFormat="1" ht="105">
      <c r="A2003" s="940" t="s">
        <v>1812</v>
      </c>
      <c r="B2003" s="940" t="s">
        <v>1813</v>
      </c>
      <c r="C2003" s="940" t="s">
        <v>6385</v>
      </c>
      <c r="D2003" s="941">
        <v>46296</v>
      </c>
      <c r="E2003" s="940" t="s">
        <v>6386</v>
      </c>
      <c r="F2003" s="945">
        <v>601.42999999999995</v>
      </c>
      <c r="G2003" s="940">
        <v>10.41</v>
      </c>
      <c r="H2003" s="942">
        <v>6260.8862999999992</v>
      </c>
      <c r="I2003" s="943"/>
      <c r="K2003" s="1112"/>
      <c r="L2003" s="1112"/>
    </row>
    <row r="2004" spans="1:12" s="944" customFormat="1" ht="168">
      <c r="A2004" s="940" t="s">
        <v>1812</v>
      </c>
      <c r="B2004" s="940" t="s">
        <v>1813</v>
      </c>
      <c r="C2004" s="940" t="s">
        <v>6387</v>
      </c>
      <c r="D2004" s="941">
        <v>46296</v>
      </c>
      <c r="E2004" s="940" t="s">
        <v>6388</v>
      </c>
      <c r="F2004" s="945">
        <v>601.42999999999995</v>
      </c>
      <c r="G2004" s="940">
        <v>36.200000000000003</v>
      </c>
      <c r="H2004" s="942">
        <v>21771.766</v>
      </c>
      <c r="I2004" s="943"/>
      <c r="K2004" s="1112"/>
      <c r="L2004" s="1112"/>
    </row>
    <row r="2005" spans="1:12" s="944" customFormat="1" ht="147">
      <c r="A2005" s="940" t="s">
        <v>1812</v>
      </c>
      <c r="B2005" s="940" t="s">
        <v>1813</v>
      </c>
      <c r="C2005" s="940" t="s">
        <v>6389</v>
      </c>
      <c r="D2005" s="941">
        <v>46296</v>
      </c>
      <c r="E2005" s="940" t="s">
        <v>6390</v>
      </c>
      <c r="F2005" s="945">
        <v>601.42999999999995</v>
      </c>
      <c r="G2005" s="940">
        <v>10.23</v>
      </c>
      <c r="H2005" s="942">
        <v>6152.6288999999997</v>
      </c>
      <c r="I2005" s="943"/>
      <c r="K2005" s="1112"/>
      <c r="L2005" s="1112"/>
    </row>
    <row r="2006" spans="1:12" s="944" customFormat="1" ht="252">
      <c r="A2006" s="940" t="s">
        <v>1812</v>
      </c>
      <c r="B2006" s="940" t="s">
        <v>1813</v>
      </c>
      <c r="C2006" s="940" t="s">
        <v>6391</v>
      </c>
      <c r="D2006" s="941">
        <v>46296</v>
      </c>
      <c r="E2006" s="940" t="s">
        <v>6392</v>
      </c>
      <c r="F2006" s="945">
        <v>601.42999999999995</v>
      </c>
      <c r="G2006" s="940">
        <v>19.989999999999998</v>
      </c>
      <c r="H2006" s="942">
        <v>12022.585699999998</v>
      </c>
      <c r="I2006" s="943"/>
      <c r="K2006" s="1112"/>
      <c r="L2006" s="1112"/>
    </row>
    <row r="2007" spans="1:12" s="944" customFormat="1" ht="126">
      <c r="A2007" s="940" t="s">
        <v>1812</v>
      </c>
      <c r="B2007" s="940" t="s">
        <v>1813</v>
      </c>
      <c r="C2007" s="940" t="s">
        <v>6393</v>
      </c>
      <c r="D2007" s="941">
        <v>46296</v>
      </c>
      <c r="E2007" s="940" t="s">
        <v>6394</v>
      </c>
      <c r="F2007" s="945">
        <v>601.42999999999995</v>
      </c>
      <c r="G2007" s="940">
        <v>5.6</v>
      </c>
      <c r="H2007" s="942">
        <v>3368.0079999999994</v>
      </c>
      <c r="I2007" s="943"/>
      <c r="K2007" s="1112"/>
      <c r="L2007" s="1112"/>
    </row>
    <row r="2008" spans="1:12" s="944" customFormat="1" ht="126">
      <c r="A2008" s="940" t="s">
        <v>1905</v>
      </c>
      <c r="B2008" s="940" t="s">
        <v>1906</v>
      </c>
      <c r="C2008" s="940" t="s">
        <v>1907</v>
      </c>
      <c r="D2008" s="941">
        <v>46267</v>
      </c>
      <c r="E2008" s="940" t="s">
        <v>1908</v>
      </c>
      <c r="F2008" s="945">
        <v>600.55200000000002</v>
      </c>
      <c r="G2008" s="940">
        <v>0.47</v>
      </c>
      <c r="H2008" s="942">
        <v>282.25943999999998</v>
      </c>
      <c r="I2008" s="943"/>
      <c r="K2008" s="1112"/>
      <c r="L2008" s="1112"/>
    </row>
    <row r="2009" spans="1:12" s="944" customFormat="1" ht="105">
      <c r="A2009" s="940" t="s">
        <v>1905</v>
      </c>
      <c r="B2009" s="940" t="s">
        <v>1906</v>
      </c>
      <c r="C2009" s="940" t="s">
        <v>1909</v>
      </c>
      <c r="D2009" s="941">
        <v>46267</v>
      </c>
      <c r="E2009" s="940" t="s">
        <v>1910</v>
      </c>
      <c r="F2009" s="945">
        <v>600.55200000000002</v>
      </c>
      <c r="G2009" s="940">
        <v>0.24</v>
      </c>
      <c r="H2009" s="942">
        <v>144.13247999999999</v>
      </c>
      <c r="I2009" s="943"/>
      <c r="K2009" s="1112"/>
      <c r="L2009" s="1112"/>
    </row>
    <row r="2010" spans="1:12" s="944" customFormat="1" ht="126">
      <c r="A2010" s="940" t="s">
        <v>1905</v>
      </c>
      <c r="B2010" s="940" t="s">
        <v>1906</v>
      </c>
      <c r="C2010" s="940" t="s">
        <v>5602</v>
      </c>
      <c r="D2010" s="941">
        <v>46126</v>
      </c>
      <c r="E2010" s="940" t="s">
        <v>5603</v>
      </c>
      <c r="F2010" s="945">
        <v>600.55200000000002</v>
      </c>
      <c r="G2010" s="940">
        <v>3.08</v>
      </c>
      <c r="H2010" s="942">
        <v>1849.7001600000001</v>
      </c>
      <c r="I2010" s="943"/>
      <c r="K2010" s="1112"/>
      <c r="L2010" s="1112"/>
    </row>
    <row r="2011" spans="1:12" s="944" customFormat="1" ht="63">
      <c r="A2011" s="940" t="s">
        <v>1905</v>
      </c>
      <c r="B2011" s="940" t="s">
        <v>1906</v>
      </c>
      <c r="C2011" s="940" t="s">
        <v>5604</v>
      </c>
      <c r="D2011" s="941">
        <v>46176</v>
      </c>
      <c r="E2011" s="940" t="s">
        <v>5605</v>
      </c>
      <c r="F2011" s="945">
        <v>600.55200000000002</v>
      </c>
      <c r="G2011" s="940">
        <v>2.27</v>
      </c>
      <c r="H2011" s="942">
        <v>1363.2530400000001</v>
      </c>
      <c r="I2011" s="943"/>
      <c r="K2011" s="1112"/>
      <c r="L2011" s="1112"/>
    </row>
    <row r="2012" spans="1:12" s="944" customFormat="1" ht="63">
      <c r="A2012" s="940" t="s">
        <v>1905</v>
      </c>
      <c r="B2012" s="940" t="s">
        <v>1906</v>
      </c>
      <c r="C2012" s="940" t="s">
        <v>5606</v>
      </c>
      <c r="D2012" s="941">
        <v>46176</v>
      </c>
      <c r="E2012" s="940" t="s">
        <v>5607</v>
      </c>
      <c r="F2012" s="945">
        <v>600.55200000000002</v>
      </c>
      <c r="G2012" s="940">
        <v>1.1399999999999999</v>
      </c>
      <c r="H2012" s="942">
        <v>684.62927999999999</v>
      </c>
      <c r="I2012" s="943"/>
      <c r="K2012" s="1112"/>
      <c r="L2012" s="1112"/>
    </row>
    <row r="2013" spans="1:12" s="944" customFormat="1" ht="63">
      <c r="A2013" s="940" t="s">
        <v>1905</v>
      </c>
      <c r="B2013" s="940" t="s">
        <v>1906</v>
      </c>
      <c r="C2013" s="940" t="s">
        <v>5608</v>
      </c>
      <c r="D2013" s="941">
        <v>46176</v>
      </c>
      <c r="E2013" s="940" t="s">
        <v>5609</v>
      </c>
      <c r="F2013" s="945">
        <v>600.55200000000002</v>
      </c>
      <c r="G2013" s="940">
        <v>0.7</v>
      </c>
      <c r="H2013" s="942">
        <v>420.38639999999998</v>
      </c>
      <c r="I2013" s="943"/>
      <c r="K2013" s="1112"/>
      <c r="L2013" s="1112"/>
    </row>
    <row r="2014" spans="1:12" s="944" customFormat="1" ht="63">
      <c r="A2014" s="940" t="s">
        <v>1905</v>
      </c>
      <c r="B2014" s="940" t="s">
        <v>1906</v>
      </c>
      <c r="C2014" s="940" t="s">
        <v>5610</v>
      </c>
      <c r="D2014" s="941">
        <v>46176</v>
      </c>
      <c r="E2014" s="940" t="s">
        <v>5611</v>
      </c>
      <c r="F2014" s="945">
        <v>600.55200000000002</v>
      </c>
      <c r="G2014" s="940">
        <v>0.35</v>
      </c>
      <c r="H2014" s="942">
        <v>210.19319999999999</v>
      </c>
      <c r="I2014" s="943"/>
      <c r="K2014" s="1112"/>
      <c r="L2014" s="1112"/>
    </row>
    <row r="2015" spans="1:12" s="944" customFormat="1" ht="105">
      <c r="A2015" s="940" t="s">
        <v>1905</v>
      </c>
      <c r="B2015" s="940" t="s">
        <v>1906</v>
      </c>
      <c r="C2015" s="940" t="s">
        <v>5612</v>
      </c>
      <c r="D2015" s="941">
        <v>46273</v>
      </c>
      <c r="E2015" s="940" t="s">
        <v>5613</v>
      </c>
      <c r="F2015" s="945">
        <v>600.55200000000002</v>
      </c>
      <c r="G2015" s="940">
        <v>0.21</v>
      </c>
      <c r="H2015" s="942">
        <v>126.11592</v>
      </c>
      <c r="I2015" s="943"/>
      <c r="K2015" s="1112"/>
      <c r="L2015" s="1112"/>
    </row>
    <row r="2016" spans="1:12" s="944" customFormat="1" ht="105">
      <c r="A2016" s="940" t="s">
        <v>1905</v>
      </c>
      <c r="B2016" s="940" t="s">
        <v>1906</v>
      </c>
      <c r="C2016" s="940" t="s">
        <v>5614</v>
      </c>
      <c r="D2016" s="941">
        <v>46273</v>
      </c>
      <c r="E2016" s="940" t="s">
        <v>5615</v>
      </c>
      <c r="F2016" s="945">
        <v>600.55200000000002</v>
      </c>
      <c r="G2016" s="940">
        <v>0.11</v>
      </c>
      <c r="H2016" s="942">
        <v>66.060720000000003</v>
      </c>
      <c r="I2016" s="943"/>
      <c r="K2016" s="1112"/>
      <c r="L2016" s="1112"/>
    </row>
    <row r="2017" spans="1:12" s="944" customFormat="1" ht="84">
      <c r="A2017" s="940" t="s">
        <v>1905</v>
      </c>
      <c r="B2017" s="940" t="s">
        <v>1906</v>
      </c>
      <c r="C2017" s="940" t="s">
        <v>5616</v>
      </c>
      <c r="D2017" s="941">
        <v>46181</v>
      </c>
      <c r="E2017" s="940" t="s">
        <v>5617</v>
      </c>
      <c r="F2017" s="945">
        <v>600.55200000000002</v>
      </c>
      <c r="G2017" s="940">
        <v>1.38</v>
      </c>
      <c r="H2017" s="942">
        <v>828.76175999999998</v>
      </c>
      <c r="I2017" s="943"/>
      <c r="K2017" s="1112"/>
      <c r="L2017" s="1112"/>
    </row>
    <row r="2018" spans="1:12" s="944" customFormat="1" ht="63">
      <c r="A2018" s="940" t="s">
        <v>1905</v>
      </c>
      <c r="B2018" s="940" t="s">
        <v>1906</v>
      </c>
      <c r="C2018" s="940" t="s">
        <v>5618</v>
      </c>
      <c r="D2018" s="941">
        <v>46273</v>
      </c>
      <c r="E2018" s="940" t="s">
        <v>5619</v>
      </c>
      <c r="F2018" s="945">
        <v>600.55200000000002</v>
      </c>
      <c r="G2018" s="940">
        <v>0.35</v>
      </c>
      <c r="H2018" s="942">
        <v>210.19319999999999</v>
      </c>
      <c r="I2018" s="943"/>
      <c r="K2018" s="1112"/>
      <c r="L2018" s="1112"/>
    </row>
    <row r="2019" spans="1:12" s="944" customFormat="1" ht="63">
      <c r="A2019" s="940" t="s">
        <v>1905</v>
      </c>
      <c r="B2019" s="940" t="s">
        <v>1906</v>
      </c>
      <c r="C2019" s="940" t="s">
        <v>5620</v>
      </c>
      <c r="D2019" s="941">
        <v>46273</v>
      </c>
      <c r="E2019" s="940" t="s">
        <v>5621</v>
      </c>
      <c r="F2019" s="945">
        <v>600.55200000000002</v>
      </c>
      <c r="G2019" s="940">
        <v>0.17</v>
      </c>
      <c r="H2019" s="942">
        <v>102.09384000000001</v>
      </c>
      <c r="I2019" s="943"/>
      <c r="K2019" s="1112"/>
      <c r="L2019" s="1112"/>
    </row>
    <row r="2020" spans="1:12" s="944" customFormat="1" ht="63">
      <c r="A2020" s="940" t="s">
        <v>1905</v>
      </c>
      <c r="B2020" s="940" t="s">
        <v>1906</v>
      </c>
      <c r="C2020" s="940" t="s">
        <v>5622</v>
      </c>
      <c r="D2020" s="941">
        <v>46274</v>
      </c>
      <c r="E2020" s="940" t="s">
        <v>5623</v>
      </c>
      <c r="F2020" s="945">
        <v>600.55200000000002</v>
      </c>
      <c r="G2020" s="940">
        <v>2.2400000000000002</v>
      </c>
      <c r="H2020" s="942">
        <v>1345.2364800000003</v>
      </c>
      <c r="I2020" s="943"/>
      <c r="K2020" s="1112"/>
      <c r="L2020" s="1112"/>
    </row>
    <row r="2021" spans="1:12" s="944" customFormat="1" ht="63">
      <c r="A2021" s="940" t="s">
        <v>1905</v>
      </c>
      <c r="B2021" s="940" t="s">
        <v>1906</v>
      </c>
      <c r="C2021" s="940" t="s">
        <v>5624</v>
      </c>
      <c r="D2021" s="941">
        <v>46278</v>
      </c>
      <c r="E2021" s="940" t="s">
        <v>5625</v>
      </c>
      <c r="F2021" s="945">
        <v>600.55200000000002</v>
      </c>
      <c r="G2021" s="940">
        <v>0.37</v>
      </c>
      <c r="H2021" s="942">
        <v>222.20424</v>
      </c>
      <c r="I2021" s="943"/>
      <c r="K2021" s="1112"/>
      <c r="L2021" s="1112"/>
    </row>
    <row r="2022" spans="1:12" s="944" customFormat="1" ht="63">
      <c r="A2022" s="940" t="s">
        <v>1905</v>
      </c>
      <c r="B2022" s="940" t="s">
        <v>1906</v>
      </c>
      <c r="C2022" s="940" t="s">
        <v>5626</v>
      </c>
      <c r="D2022" s="941">
        <v>46278</v>
      </c>
      <c r="E2022" s="940" t="s">
        <v>5627</v>
      </c>
      <c r="F2022" s="945">
        <v>600.55200000000002</v>
      </c>
      <c r="G2022" s="940">
        <v>0.18</v>
      </c>
      <c r="H2022" s="942">
        <v>108.09936</v>
      </c>
      <c r="I2022" s="943"/>
      <c r="K2022" s="1112"/>
      <c r="L2022" s="1112"/>
    </row>
    <row r="2023" spans="1:12" s="944" customFormat="1" ht="63">
      <c r="A2023" s="940" t="s">
        <v>1905</v>
      </c>
      <c r="B2023" s="940" t="s">
        <v>1906</v>
      </c>
      <c r="C2023" s="940" t="s">
        <v>5628</v>
      </c>
      <c r="D2023" s="941">
        <v>46279</v>
      </c>
      <c r="E2023" s="940" t="s">
        <v>5629</v>
      </c>
      <c r="F2023" s="945">
        <v>600.55200000000002</v>
      </c>
      <c r="G2023" s="940">
        <v>2.4</v>
      </c>
      <c r="H2023" s="942">
        <v>1441.3248000000001</v>
      </c>
      <c r="I2023" s="943"/>
      <c r="K2023" s="1112"/>
      <c r="L2023" s="1112"/>
    </row>
    <row r="2024" spans="1:12" s="944" customFormat="1" ht="105">
      <c r="A2024" s="940" t="s">
        <v>1905</v>
      </c>
      <c r="B2024" s="940" t="s">
        <v>1906</v>
      </c>
      <c r="C2024" s="940" t="s">
        <v>6027</v>
      </c>
      <c r="D2024" s="941">
        <v>46286</v>
      </c>
      <c r="E2024" s="940" t="s">
        <v>6028</v>
      </c>
      <c r="F2024" s="945">
        <v>600.55200000000002</v>
      </c>
      <c r="G2024" s="940">
        <v>4.46</v>
      </c>
      <c r="H2024" s="942">
        <v>2678.4619200000002</v>
      </c>
      <c r="I2024" s="943"/>
      <c r="K2024" s="1112"/>
      <c r="L2024" s="1112"/>
    </row>
    <row r="2025" spans="1:12" s="944" customFormat="1" ht="105">
      <c r="A2025" s="940" t="s">
        <v>1905</v>
      </c>
      <c r="B2025" s="940" t="s">
        <v>1906</v>
      </c>
      <c r="C2025" s="940" t="s">
        <v>6029</v>
      </c>
      <c r="D2025" s="941">
        <v>46286</v>
      </c>
      <c r="E2025" s="940" t="s">
        <v>6030</v>
      </c>
      <c r="F2025" s="945">
        <v>600.55200000000002</v>
      </c>
      <c r="G2025" s="940">
        <v>2.23</v>
      </c>
      <c r="H2025" s="942">
        <v>1339.2309600000001</v>
      </c>
      <c r="I2025" s="943"/>
      <c r="K2025" s="1112"/>
      <c r="L2025" s="1112"/>
    </row>
    <row r="2026" spans="1:12" s="944" customFormat="1" ht="105">
      <c r="A2026" s="940" t="s">
        <v>1905</v>
      </c>
      <c r="B2026" s="940" t="s">
        <v>1906</v>
      </c>
      <c r="C2026" s="940" t="s">
        <v>6141</v>
      </c>
      <c r="D2026" s="941">
        <v>46287</v>
      </c>
      <c r="E2026" s="940" t="s">
        <v>6142</v>
      </c>
      <c r="F2026" s="945">
        <v>600.55200000000002</v>
      </c>
      <c r="G2026" s="940">
        <v>29.02</v>
      </c>
      <c r="H2026" s="942">
        <v>17428.019039999999</v>
      </c>
      <c r="I2026" s="943"/>
      <c r="K2026" s="1112"/>
      <c r="L2026" s="1112"/>
    </row>
    <row r="2027" spans="1:12" s="944" customFormat="1" ht="126">
      <c r="A2027" s="940" t="s">
        <v>1905</v>
      </c>
      <c r="B2027" s="940" t="s">
        <v>1906</v>
      </c>
      <c r="C2027" s="940" t="s">
        <v>6143</v>
      </c>
      <c r="D2027" s="941">
        <v>46291</v>
      </c>
      <c r="E2027" s="940" t="s">
        <v>6144</v>
      </c>
      <c r="F2027" s="945">
        <v>600.55200000000002</v>
      </c>
      <c r="G2027" s="940">
        <v>0.44</v>
      </c>
      <c r="H2027" s="942">
        <v>264.24288000000001</v>
      </c>
      <c r="I2027" s="943"/>
      <c r="K2027" s="1112"/>
      <c r="L2027" s="1112"/>
    </row>
    <row r="2028" spans="1:12" s="944" customFormat="1" ht="189">
      <c r="A2028" s="940" t="s">
        <v>1905</v>
      </c>
      <c r="B2028" s="940" t="s">
        <v>1906</v>
      </c>
      <c r="C2028" s="940" t="s">
        <v>6395</v>
      </c>
      <c r="D2028" s="941">
        <v>46294</v>
      </c>
      <c r="E2028" s="940" t="s">
        <v>6396</v>
      </c>
      <c r="F2028" s="945">
        <v>600.55200000000002</v>
      </c>
      <c r="G2028" s="940">
        <v>5.41</v>
      </c>
      <c r="H2028" s="942">
        <v>3248.98632</v>
      </c>
      <c r="I2028" s="943"/>
      <c r="K2028" s="1112"/>
      <c r="L2028" s="1112"/>
    </row>
    <row r="2029" spans="1:12" s="944" customFormat="1" ht="168">
      <c r="A2029" s="940" t="s">
        <v>1905</v>
      </c>
      <c r="B2029" s="940" t="s">
        <v>1906</v>
      </c>
      <c r="C2029" s="940" t="s">
        <v>6397</v>
      </c>
      <c r="D2029" s="941">
        <v>46294</v>
      </c>
      <c r="E2029" s="940" t="s">
        <v>6398</v>
      </c>
      <c r="F2029" s="945">
        <v>600.55200000000002</v>
      </c>
      <c r="G2029" s="940">
        <v>2.68</v>
      </c>
      <c r="H2029" s="942">
        <v>1609.47936</v>
      </c>
      <c r="I2029" s="943"/>
      <c r="K2029" s="1112"/>
      <c r="L2029" s="1112"/>
    </row>
    <row r="2030" spans="1:12" s="944" customFormat="1" ht="63">
      <c r="A2030" s="940" t="s">
        <v>1905</v>
      </c>
      <c r="B2030" s="940" t="s">
        <v>1906</v>
      </c>
      <c r="C2030" s="940" t="s">
        <v>6399</v>
      </c>
      <c r="D2030" s="941">
        <v>46294</v>
      </c>
      <c r="E2030" s="940" t="s">
        <v>6400</v>
      </c>
      <c r="F2030" s="945">
        <v>600.55200000000002</v>
      </c>
      <c r="G2030" s="940">
        <v>0.03</v>
      </c>
      <c r="H2030" s="942">
        <v>18.016559999999998</v>
      </c>
      <c r="I2030" s="943"/>
      <c r="K2030" s="1112"/>
      <c r="L2030" s="1112"/>
    </row>
    <row r="2031" spans="1:12" s="944" customFormat="1" ht="189">
      <c r="A2031" s="940" t="s">
        <v>1905</v>
      </c>
      <c r="B2031" s="940" t="s">
        <v>1906</v>
      </c>
      <c r="C2031" s="940" t="s">
        <v>6401</v>
      </c>
      <c r="D2031" s="941">
        <v>46295</v>
      </c>
      <c r="E2031" s="940" t="s">
        <v>6402</v>
      </c>
      <c r="F2031" s="945">
        <v>600.55200000000002</v>
      </c>
      <c r="G2031" s="940">
        <v>35.17</v>
      </c>
      <c r="H2031" s="942">
        <v>21121.413840000001</v>
      </c>
      <c r="I2031" s="943"/>
      <c r="K2031" s="1112"/>
      <c r="L2031" s="1112"/>
    </row>
    <row r="2032" spans="1:12" s="944" customFormat="1" ht="63">
      <c r="A2032" s="940" t="s">
        <v>1905</v>
      </c>
      <c r="B2032" s="940" t="s">
        <v>1906</v>
      </c>
      <c r="C2032" s="940" t="s">
        <v>6403</v>
      </c>
      <c r="D2032" s="941">
        <v>46298</v>
      </c>
      <c r="E2032" s="940" t="s">
        <v>6404</v>
      </c>
      <c r="F2032" s="945">
        <v>600.55200000000002</v>
      </c>
      <c r="G2032" s="940">
        <v>2.33</v>
      </c>
      <c r="H2032" s="942">
        <v>1399.2861600000001</v>
      </c>
      <c r="I2032" s="943"/>
      <c r="K2032" s="1112"/>
      <c r="L2032" s="1112"/>
    </row>
    <row r="2033" spans="1:12" s="944" customFormat="1" ht="42">
      <c r="A2033" s="940" t="s">
        <v>5630</v>
      </c>
      <c r="B2033" s="940" t="s">
        <v>5631</v>
      </c>
      <c r="C2033" s="940" t="s">
        <v>5632</v>
      </c>
      <c r="D2033" s="941">
        <v>46151</v>
      </c>
      <c r="E2033" s="940" t="s">
        <v>5633</v>
      </c>
      <c r="F2033" s="945">
        <v>8981.94</v>
      </c>
      <c r="G2033" s="940">
        <v>0.05</v>
      </c>
      <c r="H2033" s="942">
        <v>449.09700000000004</v>
      </c>
      <c r="I2033" s="943"/>
      <c r="K2033" s="1112"/>
      <c r="L2033" s="1112"/>
    </row>
    <row r="2034" spans="1:12" s="944" customFormat="1" ht="42">
      <c r="A2034" s="940" t="s">
        <v>5630</v>
      </c>
      <c r="B2034" s="940" t="s">
        <v>5631</v>
      </c>
      <c r="C2034" s="940" t="s">
        <v>5634</v>
      </c>
      <c r="D2034" s="941">
        <v>46210</v>
      </c>
      <c r="E2034" s="940" t="s">
        <v>5635</v>
      </c>
      <c r="F2034" s="945">
        <v>8981.94</v>
      </c>
      <c r="G2034" s="940">
        <v>0.1</v>
      </c>
      <c r="H2034" s="942">
        <v>898.19400000000007</v>
      </c>
      <c r="I2034" s="943"/>
      <c r="K2034" s="1112"/>
      <c r="L2034" s="1112"/>
    </row>
    <row r="2035" spans="1:12" s="944" customFormat="1" ht="42">
      <c r="A2035" s="940" t="s">
        <v>5630</v>
      </c>
      <c r="B2035" s="940" t="s">
        <v>5631</v>
      </c>
      <c r="C2035" s="940" t="s">
        <v>5636</v>
      </c>
      <c r="D2035" s="941">
        <v>46188</v>
      </c>
      <c r="E2035" s="940" t="s">
        <v>5637</v>
      </c>
      <c r="F2035" s="945">
        <v>8981.94</v>
      </c>
      <c r="G2035" s="940">
        <v>0.1</v>
      </c>
      <c r="H2035" s="942">
        <v>898.19400000000007</v>
      </c>
      <c r="I2035" s="943"/>
      <c r="K2035" s="1112"/>
      <c r="L2035" s="1112"/>
    </row>
    <row r="2036" spans="1:12" s="944" customFormat="1" ht="147">
      <c r="A2036" s="940" t="s">
        <v>5630</v>
      </c>
      <c r="B2036" s="940" t="s">
        <v>5631</v>
      </c>
      <c r="C2036" s="940" t="s">
        <v>5638</v>
      </c>
      <c r="D2036" s="941">
        <v>46189</v>
      </c>
      <c r="E2036" s="940" t="s">
        <v>5639</v>
      </c>
      <c r="F2036" s="945">
        <v>8981.94</v>
      </c>
      <c r="G2036" s="940">
        <v>0.25</v>
      </c>
      <c r="H2036" s="942">
        <v>2245.4850000000001</v>
      </c>
      <c r="I2036" s="943"/>
      <c r="K2036" s="1112"/>
      <c r="L2036" s="1112"/>
    </row>
    <row r="2037" spans="1:12" s="944" customFormat="1" ht="126">
      <c r="A2037" s="940" t="s">
        <v>5630</v>
      </c>
      <c r="B2037" s="940" t="s">
        <v>5631</v>
      </c>
      <c r="C2037" s="940" t="s">
        <v>5640</v>
      </c>
      <c r="D2037" s="941">
        <v>46191</v>
      </c>
      <c r="E2037" s="940" t="s">
        <v>5641</v>
      </c>
      <c r="F2037" s="945">
        <v>8981.94</v>
      </c>
      <c r="G2037" s="940">
        <v>0.2</v>
      </c>
      <c r="H2037" s="942">
        <v>1796.3880000000001</v>
      </c>
      <c r="I2037" s="943"/>
      <c r="K2037" s="1112"/>
      <c r="L2037" s="1112"/>
    </row>
    <row r="2038" spans="1:12" s="944" customFormat="1" ht="210">
      <c r="A2038" s="940" t="s">
        <v>5630</v>
      </c>
      <c r="B2038" s="940" t="s">
        <v>5631</v>
      </c>
      <c r="C2038" s="940" t="s">
        <v>5642</v>
      </c>
      <c r="D2038" s="941">
        <v>46194</v>
      </c>
      <c r="E2038" s="940" t="s">
        <v>5643</v>
      </c>
      <c r="F2038" s="945">
        <v>8981.94</v>
      </c>
      <c r="G2038" s="940">
        <v>0.4</v>
      </c>
      <c r="H2038" s="942">
        <v>3592.7760000000003</v>
      </c>
      <c r="I2038" s="943"/>
      <c r="K2038" s="1112"/>
      <c r="L2038" s="1112"/>
    </row>
    <row r="2039" spans="1:12" s="944" customFormat="1" ht="105">
      <c r="A2039" s="940" t="s">
        <v>5630</v>
      </c>
      <c r="B2039" s="940" t="s">
        <v>5631</v>
      </c>
      <c r="C2039" s="940" t="s">
        <v>5644</v>
      </c>
      <c r="D2039" s="941">
        <v>46194</v>
      </c>
      <c r="E2039" s="940" t="s">
        <v>5645</v>
      </c>
      <c r="F2039" s="945">
        <v>8981.94</v>
      </c>
      <c r="G2039" s="940">
        <v>0.15</v>
      </c>
      <c r="H2039" s="942">
        <v>1347.2909999999999</v>
      </c>
      <c r="I2039" s="943"/>
      <c r="K2039" s="1112"/>
      <c r="L2039" s="1112"/>
    </row>
    <row r="2040" spans="1:12" s="944" customFormat="1" ht="126">
      <c r="A2040" s="940" t="s">
        <v>5630</v>
      </c>
      <c r="B2040" s="940" t="s">
        <v>5631</v>
      </c>
      <c r="C2040" s="940" t="s">
        <v>5646</v>
      </c>
      <c r="D2040" s="941">
        <v>46197</v>
      </c>
      <c r="E2040" s="940" t="s">
        <v>5647</v>
      </c>
      <c r="F2040" s="945">
        <v>8981.94</v>
      </c>
      <c r="G2040" s="940">
        <v>1.5</v>
      </c>
      <c r="H2040" s="942">
        <v>13472.91</v>
      </c>
      <c r="I2040" s="943"/>
      <c r="K2040" s="1112"/>
      <c r="L2040" s="1112"/>
    </row>
    <row r="2041" spans="1:12" s="944" customFormat="1" ht="210">
      <c r="A2041" s="940" t="s">
        <v>5630</v>
      </c>
      <c r="B2041" s="940" t="s">
        <v>5631</v>
      </c>
      <c r="C2041" s="940" t="s">
        <v>5648</v>
      </c>
      <c r="D2041" s="941">
        <v>46197</v>
      </c>
      <c r="E2041" s="940" t="s">
        <v>5649</v>
      </c>
      <c r="F2041" s="945">
        <v>8981.94</v>
      </c>
      <c r="G2041" s="940">
        <v>2.4</v>
      </c>
      <c r="H2041" s="942">
        <v>21556.655999999999</v>
      </c>
      <c r="I2041" s="943"/>
      <c r="K2041" s="1112"/>
      <c r="L2041" s="1112"/>
    </row>
    <row r="2042" spans="1:12" s="944" customFormat="1" ht="126">
      <c r="A2042" s="940" t="s">
        <v>5630</v>
      </c>
      <c r="B2042" s="940" t="s">
        <v>5631</v>
      </c>
      <c r="C2042" s="940" t="s">
        <v>5650</v>
      </c>
      <c r="D2042" s="941">
        <v>46197</v>
      </c>
      <c r="E2042" s="940" t="s">
        <v>5651</v>
      </c>
      <c r="F2042" s="945">
        <v>8981.94</v>
      </c>
      <c r="G2042" s="940">
        <v>0.2</v>
      </c>
      <c r="H2042" s="942">
        <v>1796.3880000000001</v>
      </c>
      <c r="I2042" s="943"/>
      <c r="K2042" s="1112"/>
      <c r="L2042" s="1112"/>
    </row>
    <row r="2043" spans="1:12" s="944" customFormat="1" ht="315">
      <c r="A2043" s="940" t="s">
        <v>5630</v>
      </c>
      <c r="B2043" s="940" t="s">
        <v>5631</v>
      </c>
      <c r="C2043" s="940" t="s">
        <v>5652</v>
      </c>
      <c r="D2043" s="941">
        <v>46272</v>
      </c>
      <c r="E2043" s="940" t="s">
        <v>5653</v>
      </c>
      <c r="F2043" s="945">
        <v>8981.94</v>
      </c>
      <c r="G2043" s="940">
        <v>0.65</v>
      </c>
      <c r="H2043" s="942">
        <v>5838.2610000000004</v>
      </c>
      <c r="I2043" s="943"/>
      <c r="K2043" s="1112"/>
      <c r="L2043" s="1112"/>
    </row>
    <row r="2044" spans="1:12" s="944" customFormat="1" ht="63">
      <c r="A2044" s="940" t="s">
        <v>5630</v>
      </c>
      <c r="B2044" s="940" t="s">
        <v>5631</v>
      </c>
      <c r="C2044" s="940" t="s">
        <v>5654</v>
      </c>
      <c r="D2044" s="941">
        <v>46198</v>
      </c>
      <c r="E2044" s="940" t="s">
        <v>5655</v>
      </c>
      <c r="F2044" s="945">
        <v>8981.94</v>
      </c>
      <c r="G2044" s="940">
        <v>0.05</v>
      </c>
      <c r="H2044" s="942">
        <v>449.09700000000004</v>
      </c>
      <c r="I2044" s="943"/>
      <c r="K2044" s="1112"/>
      <c r="L2044" s="1112"/>
    </row>
    <row r="2045" spans="1:12" s="944" customFormat="1" ht="63">
      <c r="A2045" s="940" t="s">
        <v>5630</v>
      </c>
      <c r="B2045" s="940" t="s">
        <v>5631</v>
      </c>
      <c r="C2045" s="940" t="s">
        <v>5656</v>
      </c>
      <c r="D2045" s="941">
        <v>46202</v>
      </c>
      <c r="E2045" s="940" t="s">
        <v>5657</v>
      </c>
      <c r="F2045" s="945">
        <v>8981.94</v>
      </c>
      <c r="G2045" s="940">
        <v>0.05</v>
      </c>
      <c r="H2045" s="942">
        <v>449.09700000000004</v>
      </c>
      <c r="I2045" s="943"/>
      <c r="K2045" s="1112"/>
      <c r="L2045" s="1112"/>
    </row>
    <row r="2046" spans="1:12" s="944" customFormat="1" ht="189">
      <c r="A2046" s="940" t="s">
        <v>5630</v>
      </c>
      <c r="B2046" s="940" t="s">
        <v>5631</v>
      </c>
      <c r="C2046" s="940" t="s">
        <v>5658</v>
      </c>
      <c r="D2046" s="941">
        <v>46203</v>
      </c>
      <c r="E2046" s="940" t="s">
        <v>5659</v>
      </c>
      <c r="F2046" s="945">
        <v>8981.94</v>
      </c>
      <c r="G2046" s="940">
        <v>0.35</v>
      </c>
      <c r="H2046" s="942">
        <v>3143.6790000000001</v>
      </c>
      <c r="I2046" s="943"/>
      <c r="K2046" s="1112"/>
      <c r="L2046" s="1112"/>
    </row>
    <row r="2047" spans="1:12" s="944" customFormat="1" ht="63">
      <c r="A2047" s="940" t="s">
        <v>5630</v>
      </c>
      <c r="B2047" s="940" t="s">
        <v>5631</v>
      </c>
      <c r="C2047" s="940" t="s">
        <v>5660</v>
      </c>
      <c r="D2047" s="941">
        <v>46204</v>
      </c>
      <c r="E2047" s="940" t="s">
        <v>5661</v>
      </c>
      <c r="F2047" s="945">
        <v>8981.94</v>
      </c>
      <c r="G2047" s="940">
        <v>0.05</v>
      </c>
      <c r="H2047" s="942">
        <v>449.09700000000004</v>
      </c>
      <c r="I2047" s="943"/>
      <c r="K2047" s="1112"/>
      <c r="L2047" s="1112"/>
    </row>
    <row r="2048" spans="1:12" s="944" customFormat="1" ht="357">
      <c r="A2048" s="940" t="s">
        <v>5630</v>
      </c>
      <c r="B2048" s="940" t="s">
        <v>5631</v>
      </c>
      <c r="C2048" s="940" t="s">
        <v>5662</v>
      </c>
      <c r="D2048" s="941">
        <v>46208</v>
      </c>
      <c r="E2048" s="940" t="s">
        <v>5663</v>
      </c>
      <c r="F2048" s="945">
        <v>8981.94</v>
      </c>
      <c r="G2048" s="940">
        <v>4.8</v>
      </c>
      <c r="H2048" s="942">
        <v>43113.311999999998</v>
      </c>
      <c r="I2048" s="943"/>
      <c r="K2048" s="1112"/>
      <c r="L2048" s="1112"/>
    </row>
    <row r="2049" spans="1:12" s="944" customFormat="1" ht="63">
      <c r="A2049" s="940" t="s">
        <v>5630</v>
      </c>
      <c r="B2049" s="940" t="s">
        <v>5631</v>
      </c>
      <c r="C2049" s="940" t="s">
        <v>5664</v>
      </c>
      <c r="D2049" s="941">
        <v>46209</v>
      </c>
      <c r="E2049" s="940" t="s">
        <v>5665</v>
      </c>
      <c r="F2049" s="945">
        <v>8981.94</v>
      </c>
      <c r="G2049" s="940">
        <v>0.05</v>
      </c>
      <c r="H2049" s="942">
        <v>449.09700000000004</v>
      </c>
      <c r="I2049" s="943"/>
      <c r="K2049" s="1112"/>
      <c r="L2049" s="1112"/>
    </row>
    <row r="2050" spans="1:12" s="944" customFormat="1" ht="105">
      <c r="A2050" s="940" t="s">
        <v>5630</v>
      </c>
      <c r="B2050" s="940" t="s">
        <v>5631</v>
      </c>
      <c r="C2050" s="940" t="s">
        <v>5666</v>
      </c>
      <c r="D2050" s="941">
        <v>46210</v>
      </c>
      <c r="E2050" s="940" t="s">
        <v>5667</v>
      </c>
      <c r="F2050" s="945">
        <v>8981.94</v>
      </c>
      <c r="G2050" s="940">
        <v>1.2</v>
      </c>
      <c r="H2050" s="942">
        <v>10778.328</v>
      </c>
      <c r="I2050" s="943"/>
      <c r="K2050" s="1112"/>
      <c r="L2050" s="1112"/>
    </row>
    <row r="2051" spans="1:12" s="944" customFormat="1" ht="84">
      <c r="A2051" s="940" t="s">
        <v>5630</v>
      </c>
      <c r="B2051" s="940" t="s">
        <v>5631</v>
      </c>
      <c r="C2051" s="940" t="s">
        <v>5668</v>
      </c>
      <c r="D2051" s="941">
        <v>46216</v>
      </c>
      <c r="E2051" s="940" t="s">
        <v>5669</v>
      </c>
      <c r="F2051" s="945">
        <v>8981.94</v>
      </c>
      <c r="G2051" s="940">
        <v>0.9</v>
      </c>
      <c r="H2051" s="942">
        <v>8083.746000000001</v>
      </c>
      <c r="I2051" s="943"/>
      <c r="K2051" s="1112"/>
      <c r="L2051" s="1112"/>
    </row>
    <row r="2052" spans="1:12" s="944" customFormat="1" ht="63">
      <c r="A2052" s="940" t="s">
        <v>5630</v>
      </c>
      <c r="B2052" s="940" t="s">
        <v>5631</v>
      </c>
      <c r="C2052" s="940" t="s">
        <v>5670</v>
      </c>
      <c r="D2052" s="941">
        <v>46247</v>
      </c>
      <c r="E2052" s="940" t="s">
        <v>5671</v>
      </c>
      <c r="F2052" s="945">
        <v>8981.94</v>
      </c>
      <c r="G2052" s="940">
        <v>0.05</v>
      </c>
      <c r="H2052" s="942">
        <v>449.09700000000004</v>
      </c>
      <c r="I2052" s="943"/>
      <c r="K2052" s="1112"/>
      <c r="L2052" s="1112"/>
    </row>
    <row r="2053" spans="1:12" s="944" customFormat="1" ht="42">
      <c r="A2053" s="940" t="s">
        <v>5630</v>
      </c>
      <c r="B2053" s="940" t="s">
        <v>5631</v>
      </c>
      <c r="C2053" s="940" t="s">
        <v>5672</v>
      </c>
      <c r="D2053" s="941">
        <v>46257</v>
      </c>
      <c r="E2053" s="940" t="s">
        <v>5673</v>
      </c>
      <c r="F2053" s="945">
        <v>8981.94</v>
      </c>
      <c r="G2053" s="940">
        <v>0.3</v>
      </c>
      <c r="H2053" s="942">
        <v>2694.5819999999999</v>
      </c>
      <c r="I2053" s="943"/>
      <c r="K2053" s="1112"/>
      <c r="L2053" s="1112"/>
    </row>
    <row r="2054" spans="1:12" s="944" customFormat="1" ht="84">
      <c r="A2054" s="940" t="s">
        <v>5630</v>
      </c>
      <c r="B2054" s="940" t="s">
        <v>5631</v>
      </c>
      <c r="C2054" s="940" t="s">
        <v>5674</v>
      </c>
      <c r="D2054" s="941">
        <v>46273</v>
      </c>
      <c r="E2054" s="940" t="s">
        <v>5675</v>
      </c>
      <c r="F2054" s="945">
        <v>8981.94</v>
      </c>
      <c r="G2054" s="940">
        <v>0.1</v>
      </c>
      <c r="H2054" s="942">
        <v>898.19400000000007</v>
      </c>
      <c r="I2054" s="943"/>
      <c r="K2054" s="1112"/>
      <c r="L2054" s="1112"/>
    </row>
    <row r="2055" spans="1:12" s="944" customFormat="1" ht="84">
      <c r="A2055" s="940" t="s">
        <v>5630</v>
      </c>
      <c r="B2055" s="940" t="s">
        <v>5631</v>
      </c>
      <c r="C2055" s="940" t="s">
        <v>6405</v>
      </c>
      <c r="D2055" s="941">
        <v>46298</v>
      </c>
      <c r="E2055" s="940" t="s">
        <v>5676</v>
      </c>
      <c r="F2055" s="945">
        <v>8981.94</v>
      </c>
      <c r="G2055" s="940">
        <v>0.1</v>
      </c>
      <c r="H2055" s="942">
        <v>898.19400000000007</v>
      </c>
      <c r="I2055" s="943"/>
      <c r="K2055" s="1112"/>
      <c r="L2055" s="1112"/>
    </row>
    <row r="2056" spans="1:12" s="944" customFormat="1" ht="63">
      <c r="A2056" s="940" t="s">
        <v>5630</v>
      </c>
      <c r="B2056" s="940" t="s">
        <v>5631</v>
      </c>
      <c r="C2056" s="940" t="s">
        <v>6406</v>
      </c>
      <c r="D2056" s="941">
        <v>46298</v>
      </c>
      <c r="E2056" s="940" t="s">
        <v>5677</v>
      </c>
      <c r="F2056" s="945">
        <v>8981.94</v>
      </c>
      <c r="G2056" s="940">
        <v>0.6</v>
      </c>
      <c r="H2056" s="942">
        <v>5389.1639999999998</v>
      </c>
      <c r="I2056" s="943"/>
      <c r="K2056" s="1112"/>
      <c r="L2056" s="1112"/>
    </row>
    <row r="2057" spans="1:12" s="944" customFormat="1" ht="63">
      <c r="A2057" s="940" t="s">
        <v>5630</v>
      </c>
      <c r="B2057" s="940" t="s">
        <v>5631</v>
      </c>
      <c r="C2057" s="940" t="s">
        <v>6407</v>
      </c>
      <c r="D2057" s="941">
        <v>46298</v>
      </c>
      <c r="E2057" s="940" t="s">
        <v>5678</v>
      </c>
      <c r="F2057" s="945">
        <v>8981.94</v>
      </c>
      <c r="G2057" s="940">
        <v>0.6</v>
      </c>
      <c r="H2057" s="942">
        <v>5389.1639999999998</v>
      </c>
      <c r="I2057" s="943"/>
      <c r="K2057" s="1112"/>
      <c r="L2057" s="1112"/>
    </row>
    <row r="2058" spans="1:12" s="944" customFormat="1" ht="126">
      <c r="A2058" s="940" t="s">
        <v>5630</v>
      </c>
      <c r="B2058" s="940" t="s">
        <v>5631</v>
      </c>
      <c r="C2058" s="940" t="s">
        <v>6031</v>
      </c>
      <c r="D2058" s="941">
        <v>46280</v>
      </c>
      <c r="E2058" s="940" t="s">
        <v>6032</v>
      </c>
      <c r="F2058" s="945">
        <v>8981.94</v>
      </c>
      <c r="G2058" s="940">
        <v>0.2</v>
      </c>
      <c r="H2058" s="942">
        <v>1796.3880000000001</v>
      </c>
      <c r="I2058" s="943"/>
      <c r="K2058" s="1112"/>
      <c r="L2058" s="1112"/>
    </row>
    <row r="2059" spans="1:12" s="944" customFormat="1" ht="105">
      <c r="A2059" s="940" t="s">
        <v>5630</v>
      </c>
      <c r="B2059" s="940" t="s">
        <v>5631</v>
      </c>
      <c r="C2059" s="940" t="s">
        <v>6033</v>
      </c>
      <c r="D2059" s="941">
        <v>46281</v>
      </c>
      <c r="E2059" s="940" t="s">
        <v>6034</v>
      </c>
      <c r="F2059" s="945">
        <v>8981.94</v>
      </c>
      <c r="G2059" s="940">
        <v>1.2</v>
      </c>
      <c r="H2059" s="942">
        <v>10778.328</v>
      </c>
      <c r="I2059" s="943"/>
      <c r="K2059" s="1112"/>
      <c r="L2059" s="1112"/>
    </row>
    <row r="2060" spans="1:12" s="944" customFormat="1" ht="63">
      <c r="A2060" s="940" t="s">
        <v>5679</v>
      </c>
      <c r="B2060" s="940" t="s">
        <v>5680</v>
      </c>
      <c r="C2060" s="940" t="s">
        <v>5681</v>
      </c>
      <c r="D2060" s="941">
        <v>46194</v>
      </c>
      <c r="E2060" s="940" t="s">
        <v>5682</v>
      </c>
      <c r="F2060" s="945">
        <v>12732.755999999999</v>
      </c>
      <c r="G2060" s="940">
        <v>0.05</v>
      </c>
      <c r="H2060" s="942">
        <v>636.63779999999997</v>
      </c>
      <c r="I2060" s="943"/>
      <c r="K2060" s="1112"/>
      <c r="L2060" s="1112"/>
    </row>
    <row r="2061" spans="1:12" s="944" customFormat="1" ht="42">
      <c r="A2061" s="940" t="s">
        <v>5679</v>
      </c>
      <c r="B2061" s="940" t="s">
        <v>5680</v>
      </c>
      <c r="C2061" s="940" t="s">
        <v>5683</v>
      </c>
      <c r="D2061" s="941">
        <v>46197</v>
      </c>
      <c r="E2061" s="940" t="s">
        <v>5684</v>
      </c>
      <c r="F2061" s="945">
        <v>12732.755999999999</v>
      </c>
      <c r="G2061" s="940">
        <v>0.3</v>
      </c>
      <c r="H2061" s="942">
        <v>3819.8267999999998</v>
      </c>
      <c r="I2061" s="943"/>
      <c r="K2061" s="1112"/>
      <c r="L2061" s="1112"/>
    </row>
    <row r="2062" spans="1:12" s="944" customFormat="1" ht="63">
      <c r="A2062" s="940" t="s">
        <v>5679</v>
      </c>
      <c r="B2062" s="940" t="s">
        <v>5680</v>
      </c>
      <c r="C2062" s="940" t="s">
        <v>5685</v>
      </c>
      <c r="D2062" s="941">
        <v>46205</v>
      </c>
      <c r="E2062" s="940" t="s">
        <v>5686</v>
      </c>
      <c r="F2062" s="945">
        <v>12732.755999999999</v>
      </c>
      <c r="G2062" s="940">
        <v>0.05</v>
      </c>
      <c r="H2062" s="942">
        <v>636.63779999999997</v>
      </c>
      <c r="I2062" s="943"/>
      <c r="K2062" s="1112"/>
      <c r="L2062" s="1112"/>
    </row>
    <row r="2063" spans="1:12" s="944" customFormat="1" ht="42">
      <c r="A2063" s="940" t="s">
        <v>5679</v>
      </c>
      <c r="B2063" s="940" t="s">
        <v>5680</v>
      </c>
      <c r="C2063" s="940" t="s">
        <v>5687</v>
      </c>
      <c r="D2063" s="941">
        <v>46214</v>
      </c>
      <c r="E2063" s="940" t="s">
        <v>5688</v>
      </c>
      <c r="F2063" s="945">
        <v>12732.755999999999</v>
      </c>
      <c r="G2063" s="940">
        <v>0.3</v>
      </c>
      <c r="H2063" s="942">
        <v>3819.8267999999998</v>
      </c>
      <c r="I2063" s="943"/>
      <c r="K2063" s="1112"/>
      <c r="L2063" s="1112"/>
    </row>
    <row r="2064" spans="1:12" s="944" customFormat="1" ht="63">
      <c r="A2064" s="940" t="s">
        <v>5679</v>
      </c>
      <c r="B2064" s="940" t="s">
        <v>5680</v>
      </c>
      <c r="C2064" s="940" t="s">
        <v>5689</v>
      </c>
      <c r="D2064" s="941">
        <v>46273</v>
      </c>
      <c r="E2064" s="940" t="s">
        <v>5690</v>
      </c>
      <c r="F2064" s="945">
        <v>12732.755999999999</v>
      </c>
      <c r="G2064" s="940">
        <v>0.6</v>
      </c>
      <c r="H2064" s="942">
        <v>7639.6535999999996</v>
      </c>
      <c r="I2064" s="943"/>
      <c r="K2064" s="1112"/>
      <c r="L2064" s="1112"/>
    </row>
    <row r="2065" spans="1:12" s="944" customFormat="1" ht="42">
      <c r="A2065" s="940" t="s">
        <v>5691</v>
      </c>
      <c r="B2065" s="940" t="s">
        <v>5692</v>
      </c>
      <c r="C2065" s="940" t="s">
        <v>5693</v>
      </c>
      <c r="D2065" s="941">
        <v>46261</v>
      </c>
      <c r="E2065" s="940" t="s">
        <v>5694</v>
      </c>
      <c r="F2065" s="945">
        <v>17572.292000000001</v>
      </c>
      <c r="G2065" s="940">
        <v>0.05</v>
      </c>
      <c r="H2065" s="942">
        <v>878.61460000000011</v>
      </c>
      <c r="I2065" s="943"/>
      <c r="K2065" s="1112"/>
      <c r="L2065" s="1112"/>
    </row>
    <row r="2066" spans="1:12" s="944" customFormat="1" ht="42">
      <c r="A2066" s="940" t="s">
        <v>5691</v>
      </c>
      <c r="B2066" s="940" t="s">
        <v>5692</v>
      </c>
      <c r="C2066" s="940" t="s">
        <v>5695</v>
      </c>
      <c r="D2066" s="941">
        <v>46263</v>
      </c>
      <c r="E2066" s="940" t="s">
        <v>5696</v>
      </c>
      <c r="F2066" s="945">
        <v>17572.292000000001</v>
      </c>
      <c r="G2066" s="940">
        <v>0.05</v>
      </c>
      <c r="H2066" s="942">
        <v>878.61460000000011</v>
      </c>
      <c r="I2066" s="943"/>
      <c r="K2066" s="1112"/>
      <c r="L2066" s="1112"/>
    </row>
    <row r="2067" spans="1:12" s="944" customFormat="1" ht="42">
      <c r="A2067" s="940" t="s">
        <v>5697</v>
      </c>
      <c r="B2067" s="940" t="s">
        <v>5698</v>
      </c>
      <c r="C2067" s="940" t="s">
        <v>5699</v>
      </c>
      <c r="D2067" s="941">
        <v>46187</v>
      </c>
      <c r="E2067" s="940" t="s">
        <v>5700</v>
      </c>
      <c r="F2067" s="945">
        <v>10853.835999999999</v>
      </c>
      <c r="G2067" s="940">
        <v>0.1</v>
      </c>
      <c r="H2067" s="942">
        <v>1085.3835999999999</v>
      </c>
      <c r="I2067" s="943"/>
      <c r="K2067" s="1112"/>
      <c r="L2067" s="1112"/>
    </row>
    <row r="2068" spans="1:12" s="944" customFormat="1" ht="42">
      <c r="A2068" s="940" t="s">
        <v>5697</v>
      </c>
      <c r="B2068" s="940" t="s">
        <v>5698</v>
      </c>
      <c r="C2068" s="940" t="s">
        <v>5701</v>
      </c>
      <c r="D2068" s="941">
        <v>46188</v>
      </c>
      <c r="E2068" s="940" t="s">
        <v>5702</v>
      </c>
      <c r="F2068" s="945">
        <v>10853.835999999999</v>
      </c>
      <c r="G2068" s="940">
        <v>0.1</v>
      </c>
      <c r="H2068" s="942">
        <v>1085.3835999999999</v>
      </c>
      <c r="I2068" s="943"/>
      <c r="K2068" s="1112"/>
      <c r="L2068" s="1112"/>
    </row>
    <row r="2069" spans="1:12" s="944" customFormat="1" ht="42">
      <c r="A2069" s="940" t="s">
        <v>5697</v>
      </c>
      <c r="B2069" s="940" t="s">
        <v>5698</v>
      </c>
      <c r="C2069" s="940" t="s">
        <v>5703</v>
      </c>
      <c r="D2069" s="941">
        <v>46197</v>
      </c>
      <c r="E2069" s="940" t="s">
        <v>5704</v>
      </c>
      <c r="F2069" s="945">
        <v>10853.835999999999</v>
      </c>
      <c r="G2069" s="940">
        <v>0.3</v>
      </c>
      <c r="H2069" s="942">
        <v>3256.1507999999999</v>
      </c>
      <c r="I2069" s="943"/>
      <c r="K2069" s="1112"/>
      <c r="L2069" s="1112"/>
    </row>
    <row r="2070" spans="1:12" s="944" customFormat="1" ht="63">
      <c r="A2070" s="940" t="s">
        <v>5697</v>
      </c>
      <c r="B2070" s="940" t="s">
        <v>5698</v>
      </c>
      <c r="C2070" s="940" t="s">
        <v>5705</v>
      </c>
      <c r="D2070" s="941">
        <v>46201</v>
      </c>
      <c r="E2070" s="940" t="s">
        <v>5706</v>
      </c>
      <c r="F2070" s="945">
        <v>10853.835999999999</v>
      </c>
      <c r="G2070" s="940">
        <v>0.05</v>
      </c>
      <c r="H2070" s="942">
        <v>542.69179999999994</v>
      </c>
      <c r="I2070" s="943"/>
      <c r="K2070" s="1112"/>
      <c r="L2070" s="1112"/>
    </row>
    <row r="2071" spans="1:12" s="944" customFormat="1" ht="63">
      <c r="A2071" s="940" t="s">
        <v>5697</v>
      </c>
      <c r="B2071" s="940" t="s">
        <v>5698</v>
      </c>
      <c r="C2071" s="940" t="s">
        <v>5707</v>
      </c>
      <c r="D2071" s="941">
        <v>46203</v>
      </c>
      <c r="E2071" s="940" t="s">
        <v>5708</v>
      </c>
      <c r="F2071" s="945">
        <v>10853.835999999999</v>
      </c>
      <c r="G2071" s="940">
        <v>0.05</v>
      </c>
      <c r="H2071" s="942">
        <v>542.69179999999994</v>
      </c>
      <c r="I2071" s="943"/>
      <c r="K2071" s="1112"/>
      <c r="L2071" s="1112"/>
    </row>
    <row r="2072" spans="1:12" s="944" customFormat="1" ht="42">
      <c r="A2072" s="940" t="s">
        <v>5697</v>
      </c>
      <c r="B2072" s="940" t="s">
        <v>5698</v>
      </c>
      <c r="C2072" s="940" t="s">
        <v>5709</v>
      </c>
      <c r="D2072" s="941">
        <v>46210</v>
      </c>
      <c r="E2072" s="940" t="s">
        <v>5710</v>
      </c>
      <c r="F2072" s="945">
        <v>10853.835999999999</v>
      </c>
      <c r="G2072" s="940">
        <v>0.3</v>
      </c>
      <c r="H2072" s="942">
        <v>3256.1507999999999</v>
      </c>
      <c r="I2072" s="943"/>
      <c r="K2072" s="1112"/>
      <c r="L2072" s="1112"/>
    </row>
    <row r="2073" spans="1:12" s="944" customFormat="1" ht="84">
      <c r="A2073" s="940" t="s">
        <v>5697</v>
      </c>
      <c r="B2073" s="940" t="s">
        <v>5698</v>
      </c>
      <c r="C2073" s="940" t="s">
        <v>5711</v>
      </c>
      <c r="D2073" s="941">
        <v>46216</v>
      </c>
      <c r="E2073" s="940" t="s">
        <v>5712</v>
      </c>
      <c r="F2073" s="945">
        <v>10853.835999999999</v>
      </c>
      <c r="G2073" s="940">
        <v>0.9</v>
      </c>
      <c r="H2073" s="942">
        <v>9768.4524000000001</v>
      </c>
      <c r="I2073" s="943"/>
      <c r="K2073" s="1112"/>
      <c r="L2073" s="1112"/>
    </row>
    <row r="2074" spans="1:12" s="944" customFormat="1" ht="63">
      <c r="A2074" s="940" t="s">
        <v>5697</v>
      </c>
      <c r="B2074" s="940" t="s">
        <v>5698</v>
      </c>
      <c r="C2074" s="940" t="s">
        <v>5713</v>
      </c>
      <c r="D2074" s="941">
        <v>46273</v>
      </c>
      <c r="E2074" s="940" t="s">
        <v>5714</v>
      </c>
      <c r="F2074" s="945">
        <v>10853.835999999999</v>
      </c>
      <c r="G2074" s="940">
        <v>0.05</v>
      </c>
      <c r="H2074" s="942">
        <v>542.69179999999994</v>
      </c>
      <c r="I2074" s="943"/>
      <c r="K2074" s="1112"/>
      <c r="L2074" s="1112"/>
    </row>
    <row r="2075" spans="1:12" s="944" customFormat="1" ht="42">
      <c r="A2075" s="940" t="s">
        <v>5697</v>
      </c>
      <c r="B2075" s="940" t="s">
        <v>5698</v>
      </c>
      <c r="C2075" s="940" t="s">
        <v>5715</v>
      </c>
      <c r="D2075" s="941">
        <v>46274</v>
      </c>
      <c r="E2075" s="940" t="s">
        <v>5716</v>
      </c>
      <c r="F2075" s="945">
        <v>10853.835999999999</v>
      </c>
      <c r="G2075" s="940">
        <v>0.3</v>
      </c>
      <c r="H2075" s="942">
        <v>3256.1507999999999</v>
      </c>
      <c r="I2075" s="943"/>
      <c r="K2075" s="1112"/>
      <c r="L2075" s="1112"/>
    </row>
    <row r="2076" spans="1:12" s="944" customFormat="1" ht="42">
      <c r="A2076" s="940" t="s">
        <v>5717</v>
      </c>
      <c r="B2076" s="940" t="s">
        <v>5718</v>
      </c>
      <c r="C2076" s="940" t="s">
        <v>5719</v>
      </c>
      <c r="D2076" s="941">
        <v>46188</v>
      </c>
      <c r="E2076" s="940" t="s">
        <v>5720</v>
      </c>
      <c r="F2076" s="945">
        <v>14483.487999999999</v>
      </c>
      <c r="G2076" s="940">
        <v>0.05</v>
      </c>
      <c r="H2076" s="942">
        <v>724.17439999999999</v>
      </c>
      <c r="I2076" s="943"/>
      <c r="K2076" s="1112"/>
      <c r="L2076" s="1112"/>
    </row>
    <row r="2077" spans="1:12" s="944" customFormat="1" ht="63">
      <c r="A2077" s="940" t="s">
        <v>5717</v>
      </c>
      <c r="B2077" s="940" t="s">
        <v>5718</v>
      </c>
      <c r="C2077" s="940" t="s">
        <v>5721</v>
      </c>
      <c r="D2077" s="941">
        <v>46208</v>
      </c>
      <c r="E2077" s="940" t="s">
        <v>5722</v>
      </c>
      <c r="F2077" s="945">
        <v>14483.487999999999</v>
      </c>
      <c r="G2077" s="940">
        <v>0.05</v>
      </c>
      <c r="H2077" s="942">
        <v>724.17439999999999</v>
      </c>
      <c r="I2077" s="943"/>
      <c r="K2077" s="1112"/>
      <c r="L2077" s="1112"/>
    </row>
    <row r="2078" spans="1:12" s="944" customFormat="1" ht="42">
      <c r="A2078" s="940" t="s">
        <v>5717</v>
      </c>
      <c r="B2078" s="940" t="s">
        <v>5718</v>
      </c>
      <c r="C2078" s="940" t="s">
        <v>5723</v>
      </c>
      <c r="D2078" s="941">
        <v>46210</v>
      </c>
      <c r="E2078" s="940" t="s">
        <v>5724</v>
      </c>
      <c r="F2078" s="945">
        <v>14483.487999999999</v>
      </c>
      <c r="G2078" s="940">
        <v>0.3</v>
      </c>
      <c r="H2078" s="942">
        <v>4345.0463999999993</v>
      </c>
      <c r="I2078" s="943"/>
      <c r="K2078" s="1112"/>
      <c r="L2078" s="1112"/>
    </row>
    <row r="2079" spans="1:12" s="944" customFormat="1" ht="63">
      <c r="A2079" s="940" t="s">
        <v>5717</v>
      </c>
      <c r="B2079" s="940" t="s">
        <v>5718</v>
      </c>
      <c r="C2079" s="940" t="s">
        <v>5725</v>
      </c>
      <c r="D2079" s="941">
        <v>46210</v>
      </c>
      <c r="E2079" s="940" t="s">
        <v>5726</v>
      </c>
      <c r="F2079" s="945">
        <v>14483.487999999999</v>
      </c>
      <c r="G2079" s="940">
        <v>0.05</v>
      </c>
      <c r="H2079" s="942">
        <v>724.17439999999999</v>
      </c>
      <c r="I2079" s="943"/>
      <c r="K2079" s="1112"/>
      <c r="L2079" s="1112"/>
    </row>
    <row r="2080" spans="1:12" s="944" customFormat="1" ht="42">
      <c r="A2080" s="940" t="s">
        <v>5717</v>
      </c>
      <c r="B2080" s="940" t="s">
        <v>5718</v>
      </c>
      <c r="C2080" s="940" t="s">
        <v>5727</v>
      </c>
      <c r="D2080" s="941">
        <v>46214</v>
      </c>
      <c r="E2080" s="940" t="s">
        <v>5728</v>
      </c>
      <c r="F2080" s="945">
        <v>14483.487999999999</v>
      </c>
      <c r="G2080" s="940">
        <v>0.3</v>
      </c>
      <c r="H2080" s="942">
        <v>4345.0463999999993</v>
      </c>
      <c r="I2080" s="943"/>
      <c r="K2080" s="1112"/>
      <c r="L2080" s="1112"/>
    </row>
    <row r="2081" spans="1:12" s="944" customFormat="1" ht="63">
      <c r="A2081" s="940" t="s">
        <v>5717</v>
      </c>
      <c r="B2081" s="940" t="s">
        <v>5718</v>
      </c>
      <c r="C2081" s="940" t="s">
        <v>5729</v>
      </c>
      <c r="D2081" s="941">
        <v>46247</v>
      </c>
      <c r="E2081" s="940" t="s">
        <v>5730</v>
      </c>
      <c r="F2081" s="945">
        <v>14483.487999999999</v>
      </c>
      <c r="G2081" s="940">
        <v>0.05</v>
      </c>
      <c r="H2081" s="942">
        <v>724.17439999999999</v>
      </c>
      <c r="I2081" s="943"/>
      <c r="K2081" s="1112"/>
      <c r="L2081" s="1112"/>
    </row>
    <row r="2082" spans="1:12" s="944" customFormat="1" ht="63">
      <c r="A2082" s="940" t="s">
        <v>5717</v>
      </c>
      <c r="B2082" s="940" t="s">
        <v>5718</v>
      </c>
      <c r="C2082" s="940" t="s">
        <v>5731</v>
      </c>
      <c r="D2082" s="941">
        <v>46247</v>
      </c>
      <c r="E2082" s="940" t="s">
        <v>5732</v>
      </c>
      <c r="F2082" s="945">
        <v>14483.487999999999</v>
      </c>
      <c r="G2082" s="940">
        <v>0.05</v>
      </c>
      <c r="H2082" s="942">
        <v>724.17439999999999</v>
      </c>
      <c r="I2082" s="943"/>
      <c r="K2082" s="1112"/>
      <c r="L2082" s="1112"/>
    </row>
    <row r="2083" spans="1:12" s="944" customFormat="1" ht="84">
      <c r="A2083" s="940" t="s">
        <v>5717</v>
      </c>
      <c r="B2083" s="940" t="s">
        <v>5718</v>
      </c>
      <c r="C2083" s="940" t="s">
        <v>5733</v>
      </c>
      <c r="D2083" s="941">
        <v>46257</v>
      </c>
      <c r="E2083" s="940" t="s">
        <v>5734</v>
      </c>
      <c r="F2083" s="945">
        <v>14483.487999999999</v>
      </c>
      <c r="G2083" s="940">
        <v>0.9</v>
      </c>
      <c r="H2083" s="942">
        <v>13035.1392</v>
      </c>
      <c r="I2083" s="943"/>
      <c r="K2083" s="1112"/>
      <c r="L2083" s="1112"/>
    </row>
    <row r="2084" spans="1:12" s="944" customFormat="1" ht="42">
      <c r="A2084" s="940" t="s">
        <v>5717</v>
      </c>
      <c r="B2084" s="940" t="s">
        <v>5718</v>
      </c>
      <c r="C2084" s="940" t="s">
        <v>5735</v>
      </c>
      <c r="D2084" s="941">
        <v>46274</v>
      </c>
      <c r="E2084" s="940" t="s">
        <v>5736</v>
      </c>
      <c r="F2084" s="945">
        <v>14483.487999999999</v>
      </c>
      <c r="G2084" s="940">
        <v>0.05</v>
      </c>
      <c r="H2084" s="942">
        <v>724.17439999999999</v>
      </c>
      <c r="I2084" s="943"/>
      <c r="K2084" s="1112"/>
      <c r="L2084" s="1112"/>
    </row>
    <row r="2085" spans="1:12" s="944" customFormat="1" ht="42">
      <c r="A2085" s="940" t="s">
        <v>5717</v>
      </c>
      <c r="B2085" s="940" t="s">
        <v>5718</v>
      </c>
      <c r="C2085" s="940" t="s">
        <v>5737</v>
      </c>
      <c r="D2085" s="941">
        <v>46275</v>
      </c>
      <c r="E2085" s="940" t="s">
        <v>5738</v>
      </c>
      <c r="F2085" s="945">
        <v>14483.487999999999</v>
      </c>
      <c r="G2085" s="940">
        <v>0.3</v>
      </c>
      <c r="H2085" s="942">
        <v>4345.0463999999993</v>
      </c>
      <c r="I2085" s="943"/>
      <c r="K2085" s="1112"/>
      <c r="L2085" s="1112"/>
    </row>
    <row r="2086" spans="1:12" s="944" customFormat="1" ht="63">
      <c r="A2086" s="940" t="s">
        <v>5717</v>
      </c>
      <c r="B2086" s="940" t="s">
        <v>5718</v>
      </c>
      <c r="C2086" s="940" t="s">
        <v>6035</v>
      </c>
      <c r="D2086" s="941">
        <v>46280</v>
      </c>
      <c r="E2086" s="940" t="s">
        <v>6036</v>
      </c>
      <c r="F2086" s="945">
        <v>14483.487999999999</v>
      </c>
      <c r="G2086" s="940">
        <v>0.05</v>
      </c>
      <c r="H2086" s="942">
        <v>724.17439999999999</v>
      </c>
      <c r="I2086" s="943"/>
      <c r="K2086" s="1112"/>
      <c r="L2086" s="1112"/>
    </row>
    <row r="2087" spans="1:12" s="944" customFormat="1" ht="42">
      <c r="A2087" s="940" t="s">
        <v>5717</v>
      </c>
      <c r="B2087" s="940" t="s">
        <v>5718</v>
      </c>
      <c r="C2087" s="940" t="s">
        <v>6037</v>
      </c>
      <c r="D2087" s="941">
        <v>46281</v>
      </c>
      <c r="E2087" s="940" t="s">
        <v>6038</v>
      </c>
      <c r="F2087" s="945">
        <v>14483.487999999999</v>
      </c>
      <c r="G2087" s="940">
        <v>0.3</v>
      </c>
      <c r="H2087" s="942">
        <v>4345.0463999999993</v>
      </c>
      <c r="I2087" s="943"/>
      <c r="K2087" s="1112"/>
      <c r="L2087" s="1112"/>
    </row>
    <row r="2088" spans="1:12" s="944" customFormat="1" ht="63">
      <c r="A2088" s="940" t="s">
        <v>5739</v>
      </c>
      <c r="B2088" s="940" t="s">
        <v>5740</v>
      </c>
      <c r="C2088" s="940" t="s">
        <v>5741</v>
      </c>
      <c r="D2088" s="941">
        <v>46247</v>
      </c>
      <c r="E2088" s="940" t="s">
        <v>5742</v>
      </c>
      <c r="F2088" s="945">
        <v>13283.262000000001</v>
      </c>
      <c r="G2088" s="940">
        <v>0.05</v>
      </c>
      <c r="H2088" s="942">
        <v>664.1631000000001</v>
      </c>
      <c r="I2088" s="943"/>
      <c r="K2088" s="1112"/>
      <c r="L2088" s="1112"/>
    </row>
    <row r="2089" spans="1:12" s="944" customFormat="1" ht="42">
      <c r="A2089" s="940" t="s">
        <v>5739</v>
      </c>
      <c r="B2089" s="940" t="s">
        <v>5740</v>
      </c>
      <c r="C2089" s="940" t="s">
        <v>5743</v>
      </c>
      <c r="D2089" s="941">
        <v>46257</v>
      </c>
      <c r="E2089" s="940" t="s">
        <v>5744</v>
      </c>
      <c r="F2089" s="945">
        <v>13283.262000000001</v>
      </c>
      <c r="G2089" s="940">
        <v>0.3</v>
      </c>
      <c r="H2089" s="942">
        <v>3984.9785999999999</v>
      </c>
      <c r="I2089" s="943"/>
      <c r="K2089" s="1112"/>
      <c r="L2089" s="1112"/>
    </row>
    <row r="2090" spans="1:12" s="944" customFormat="1" ht="42">
      <c r="A2090" s="940" t="s">
        <v>1911</v>
      </c>
      <c r="B2090" s="940" t="s">
        <v>1912</v>
      </c>
      <c r="C2090" s="940" t="s">
        <v>5745</v>
      </c>
      <c r="D2090" s="941">
        <v>46162</v>
      </c>
      <c r="E2090" s="940" t="s">
        <v>5746</v>
      </c>
      <c r="F2090" s="945">
        <v>17055.150000000001</v>
      </c>
      <c r="G2090" s="940">
        <v>0.25</v>
      </c>
      <c r="H2090" s="942">
        <v>4263.7875000000004</v>
      </c>
      <c r="I2090" s="943"/>
      <c r="K2090" s="1112"/>
      <c r="L2090" s="1112"/>
    </row>
    <row r="2091" spans="1:12" s="944" customFormat="1" ht="63">
      <c r="A2091" s="940" t="s">
        <v>1911</v>
      </c>
      <c r="B2091" s="940" t="s">
        <v>1912</v>
      </c>
      <c r="C2091" s="940" t="s">
        <v>5747</v>
      </c>
      <c r="D2091" s="941">
        <v>46163</v>
      </c>
      <c r="E2091" s="940" t="s">
        <v>5748</v>
      </c>
      <c r="F2091" s="945">
        <v>17055.150000000001</v>
      </c>
      <c r="G2091" s="940">
        <v>0.25</v>
      </c>
      <c r="H2091" s="942">
        <v>4263.7875000000004</v>
      </c>
      <c r="I2091" s="943"/>
      <c r="K2091" s="1112"/>
      <c r="L2091" s="1112"/>
    </row>
    <row r="2092" spans="1:12" s="944" customFormat="1" ht="63">
      <c r="A2092" s="940" t="s">
        <v>1911</v>
      </c>
      <c r="B2092" s="940" t="s">
        <v>1912</v>
      </c>
      <c r="C2092" s="940" t="s">
        <v>5749</v>
      </c>
      <c r="D2092" s="941">
        <v>46166</v>
      </c>
      <c r="E2092" s="940" t="s">
        <v>5750</v>
      </c>
      <c r="F2092" s="945">
        <v>17055.150000000001</v>
      </c>
      <c r="G2092" s="940">
        <v>0.35</v>
      </c>
      <c r="H2092" s="942">
        <v>5969.3024999999998</v>
      </c>
      <c r="I2092" s="943"/>
      <c r="K2092" s="1112"/>
      <c r="L2092" s="1112"/>
    </row>
    <row r="2093" spans="1:12" s="944" customFormat="1" ht="63">
      <c r="A2093" s="940" t="s">
        <v>1911</v>
      </c>
      <c r="B2093" s="940" t="s">
        <v>1912</v>
      </c>
      <c r="C2093" s="940" t="s">
        <v>5751</v>
      </c>
      <c r="D2093" s="941">
        <v>46187</v>
      </c>
      <c r="E2093" s="940" t="s">
        <v>5752</v>
      </c>
      <c r="F2093" s="945">
        <v>17055.150000000001</v>
      </c>
      <c r="G2093" s="940">
        <v>0.25</v>
      </c>
      <c r="H2093" s="942">
        <v>4263.7875000000004</v>
      </c>
      <c r="I2093" s="943"/>
      <c r="K2093" s="1112"/>
      <c r="L2093" s="1112"/>
    </row>
    <row r="2094" spans="1:12" s="944" customFormat="1" ht="42">
      <c r="A2094" s="940" t="s">
        <v>1911</v>
      </c>
      <c r="B2094" s="940" t="s">
        <v>1912</v>
      </c>
      <c r="C2094" s="940" t="s">
        <v>5753</v>
      </c>
      <c r="D2094" s="941">
        <v>46188</v>
      </c>
      <c r="E2094" s="940" t="s">
        <v>5754</v>
      </c>
      <c r="F2094" s="945">
        <v>17055.150000000001</v>
      </c>
      <c r="G2094" s="940">
        <v>0.05</v>
      </c>
      <c r="H2094" s="942">
        <v>852.75750000000016</v>
      </c>
      <c r="I2094" s="943"/>
      <c r="K2094" s="1112"/>
      <c r="L2094" s="1112"/>
    </row>
    <row r="2095" spans="1:12" s="944" customFormat="1" ht="42">
      <c r="A2095" s="940" t="s">
        <v>1911</v>
      </c>
      <c r="B2095" s="940" t="s">
        <v>1912</v>
      </c>
      <c r="C2095" s="940" t="s">
        <v>5755</v>
      </c>
      <c r="D2095" s="941">
        <v>46197</v>
      </c>
      <c r="E2095" s="940" t="s">
        <v>5756</v>
      </c>
      <c r="F2095" s="945">
        <v>17055.150000000001</v>
      </c>
      <c r="G2095" s="940">
        <v>0.3</v>
      </c>
      <c r="H2095" s="942">
        <v>5116.5450000000001</v>
      </c>
      <c r="I2095" s="943"/>
      <c r="K2095" s="1112"/>
      <c r="L2095" s="1112"/>
    </row>
    <row r="2096" spans="1:12" s="944" customFormat="1" ht="273">
      <c r="A2096" s="940" t="s">
        <v>1911</v>
      </c>
      <c r="B2096" s="940" t="s">
        <v>1912</v>
      </c>
      <c r="C2096" s="940" t="s">
        <v>5757</v>
      </c>
      <c r="D2096" s="941">
        <v>46208</v>
      </c>
      <c r="E2096" s="940" t="s">
        <v>5758</v>
      </c>
      <c r="F2096" s="945">
        <v>17055.150000000001</v>
      </c>
      <c r="G2096" s="940">
        <v>3.3</v>
      </c>
      <c r="H2096" s="942">
        <v>56281.995000000003</v>
      </c>
      <c r="I2096" s="943"/>
      <c r="K2096" s="1112"/>
      <c r="L2096" s="1112"/>
    </row>
    <row r="2097" spans="1:12" s="944" customFormat="1" ht="63">
      <c r="A2097" s="940" t="s">
        <v>1911</v>
      </c>
      <c r="B2097" s="940" t="s">
        <v>1912</v>
      </c>
      <c r="C2097" s="940" t="s">
        <v>5759</v>
      </c>
      <c r="D2097" s="941">
        <v>46208</v>
      </c>
      <c r="E2097" s="940" t="s">
        <v>5760</v>
      </c>
      <c r="F2097" s="945">
        <v>17055.150000000001</v>
      </c>
      <c r="G2097" s="940">
        <v>0.05</v>
      </c>
      <c r="H2097" s="942">
        <v>852.75750000000016</v>
      </c>
      <c r="I2097" s="943"/>
      <c r="K2097" s="1112"/>
      <c r="L2097" s="1112"/>
    </row>
    <row r="2098" spans="1:12" s="944" customFormat="1" ht="42">
      <c r="A2098" s="940" t="s">
        <v>1911</v>
      </c>
      <c r="B2098" s="940" t="s">
        <v>1912</v>
      </c>
      <c r="C2098" s="940" t="s">
        <v>5761</v>
      </c>
      <c r="D2098" s="941">
        <v>46214</v>
      </c>
      <c r="E2098" s="940" t="s">
        <v>5762</v>
      </c>
      <c r="F2098" s="945">
        <v>17055.150000000001</v>
      </c>
      <c r="G2098" s="940">
        <v>0.3</v>
      </c>
      <c r="H2098" s="942">
        <v>5116.5450000000001</v>
      </c>
      <c r="I2098" s="943"/>
      <c r="K2098" s="1112"/>
      <c r="L2098" s="1112"/>
    </row>
    <row r="2099" spans="1:12" s="944" customFormat="1" ht="42">
      <c r="A2099" s="940" t="s">
        <v>1911</v>
      </c>
      <c r="B2099" s="940" t="s">
        <v>1912</v>
      </c>
      <c r="C2099" s="940" t="s">
        <v>5763</v>
      </c>
      <c r="D2099" s="941">
        <v>46216</v>
      </c>
      <c r="E2099" s="940" t="s">
        <v>5764</v>
      </c>
      <c r="F2099" s="945">
        <v>17055.150000000001</v>
      </c>
      <c r="G2099" s="940">
        <v>0.3</v>
      </c>
      <c r="H2099" s="942">
        <v>5116.5450000000001</v>
      </c>
      <c r="I2099" s="943"/>
      <c r="K2099" s="1112"/>
      <c r="L2099" s="1112"/>
    </row>
    <row r="2100" spans="1:12" s="944" customFormat="1" ht="63">
      <c r="A2100" s="940" t="s">
        <v>1911</v>
      </c>
      <c r="B2100" s="940" t="s">
        <v>1912</v>
      </c>
      <c r="C2100" s="940" t="s">
        <v>5765</v>
      </c>
      <c r="D2100" s="941">
        <v>46247</v>
      </c>
      <c r="E2100" s="940" t="s">
        <v>5766</v>
      </c>
      <c r="F2100" s="945">
        <v>17055.150000000001</v>
      </c>
      <c r="G2100" s="940">
        <v>0.05</v>
      </c>
      <c r="H2100" s="942">
        <v>852.75750000000016</v>
      </c>
      <c r="I2100" s="943"/>
      <c r="K2100" s="1112"/>
      <c r="L2100" s="1112"/>
    </row>
    <row r="2101" spans="1:12" s="944" customFormat="1" ht="63">
      <c r="A2101" s="940" t="s">
        <v>1911</v>
      </c>
      <c r="B2101" s="940" t="s">
        <v>1912</v>
      </c>
      <c r="C2101" s="940" t="s">
        <v>5767</v>
      </c>
      <c r="D2101" s="941">
        <v>46247</v>
      </c>
      <c r="E2101" s="940" t="s">
        <v>5768</v>
      </c>
      <c r="F2101" s="945">
        <v>17055.150000000001</v>
      </c>
      <c r="G2101" s="940">
        <v>0.05</v>
      </c>
      <c r="H2101" s="942">
        <v>852.75750000000016</v>
      </c>
      <c r="I2101" s="943"/>
      <c r="K2101" s="1112"/>
      <c r="L2101" s="1112"/>
    </row>
    <row r="2102" spans="1:12" s="944" customFormat="1" ht="63">
      <c r="A2102" s="940" t="s">
        <v>1911</v>
      </c>
      <c r="B2102" s="940" t="s">
        <v>1912</v>
      </c>
      <c r="C2102" s="940" t="s">
        <v>5769</v>
      </c>
      <c r="D2102" s="941">
        <v>46247</v>
      </c>
      <c r="E2102" s="940" t="s">
        <v>5770</v>
      </c>
      <c r="F2102" s="945">
        <v>17055.150000000001</v>
      </c>
      <c r="G2102" s="940">
        <v>0.05</v>
      </c>
      <c r="H2102" s="942">
        <v>852.75750000000016</v>
      </c>
      <c r="I2102" s="943"/>
      <c r="K2102" s="1112"/>
      <c r="L2102" s="1112"/>
    </row>
    <row r="2103" spans="1:12" s="944" customFormat="1" ht="63">
      <c r="A2103" s="940" t="s">
        <v>1911</v>
      </c>
      <c r="B2103" s="940" t="s">
        <v>1912</v>
      </c>
      <c r="C2103" s="940" t="s">
        <v>5771</v>
      </c>
      <c r="D2103" s="941">
        <v>46247</v>
      </c>
      <c r="E2103" s="940" t="s">
        <v>5772</v>
      </c>
      <c r="F2103" s="945">
        <v>17055.150000000001</v>
      </c>
      <c r="G2103" s="940">
        <v>0.05</v>
      </c>
      <c r="H2103" s="942">
        <v>852.75750000000016</v>
      </c>
      <c r="I2103" s="943"/>
      <c r="K2103" s="1112"/>
      <c r="L2103" s="1112"/>
    </row>
    <row r="2104" spans="1:12" s="944" customFormat="1" ht="63">
      <c r="A2104" s="940" t="s">
        <v>1911</v>
      </c>
      <c r="B2104" s="940" t="s">
        <v>1912</v>
      </c>
      <c r="C2104" s="940" t="s">
        <v>5773</v>
      </c>
      <c r="D2104" s="941">
        <v>46247</v>
      </c>
      <c r="E2104" s="940" t="s">
        <v>5774</v>
      </c>
      <c r="F2104" s="945">
        <v>17055.150000000001</v>
      </c>
      <c r="G2104" s="940">
        <v>0.05</v>
      </c>
      <c r="H2104" s="942">
        <v>852.75750000000016</v>
      </c>
      <c r="I2104" s="943"/>
      <c r="K2104" s="1112"/>
      <c r="L2104" s="1112"/>
    </row>
    <row r="2105" spans="1:12" s="944" customFormat="1" ht="126">
      <c r="A2105" s="940" t="s">
        <v>1911</v>
      </c>
      <c r="B2105" s="940" t="s">
        <v>1912</v>
      </c>
      <c r="C2105" s="940" t="s">
        <v>5775</v>
      </c>
      <c r="D2105" s="941">
        <v>46257</v>
      </c>
      <c r="E2105" s="940" t="s">
        <v>5776</v>
      </c>
      <c r="F2105" s="945">
        <v>17055.150000000001</v>
      </c>
      <c r="G2105" s="940">
        <v>1.5</v>
      </c>
      <c r="H2105" s="942">
        <v>25582.725000000002</v>
      </c>
      <c r="I2105" s="943"/>
      <c r="K2105" s="1112"/>
      <c r="L2105" s="1112"/>
    </row>
    <row r="2106" spans="1:12" s="944" customFormat="1" ht="105">
      <c r="A2106" s="940" t="s">
        <v>1911</v>
      </c>
      <c r="B2106" s="940" t="s">
        <v>1912</v>
      </c>
      <c r="C2106" s="940" t="s">
        <v>5777</v>
      </c>
      <c r="D2106" s="941">
        <v>46265</v>
      </c>
      <c r="E2106" s="940" t="s">
        <v>5778</v>
      </c>
      <c r="F2106" s="945">
        <v>17055.150000000001</v>
      </c>
      <c r="G2106" s="940">
        <v>0.15</v>
      </c>
      <c r="H2106" s="942">
        <v>2558.2725</v>
      </c>
      <c r="I2106" s="943"/>
      <c r="K2106" s="1112"/>
      <c r="L2106" s="1112"/>
    </row>
    <row r="2107" spans="1:12" s="944" customFormat="1" ht="84">
      <c r="A2107" s="940" t="s">
        <v>1911</v>
      </c>
      <c r="B2107" s="940" t="s">
        <v>1912</v>
      </c>
      <c r="C2107" s="940" t="s">
        <v>1913</v>
      </c>
      <c r="D2107" s="941">
        <v>46266</v>
      </c>
      <c r="E2107" s="940" t="s">
        <v>1914</v>
      </c>
      <c r="F2107" s="945">
        <v>17055.150000000001</v>
      </c>
      <c r="G2107" s="940">
        <v>0.9</v>
      </c>
      <c r="H2107" s="942">
        <v>15349.635000000002</v>
      </c>
      <c r="I2107" s="943"/>
      <c r="K2107" s="1112"/>
      <c r="L2107" s="1112"/>
    </row>
    <row r="2108" spans="1:12" s="944" customFormat="1" ht="63">
      <c r="A2108" s="940" t="s">
        <v>1911</v>
      </c>
      <c r="B2108" s="940" t="s">
        <v>1912</v>
      </c>
      <c r="C2108" s="940" t="s">
        <v>5779</v>
      </c>
      <c r="D2108" s="941">
        <v>46273</v>
      </c>
      <c r="E2108" s="940" t="s">
        <v>5780</v>
      </c>
      <c r="F2108" s="945">
        <v>17055.150000000001</v>
      </c>
      <c r="G2108" s="940">
        <v>0.05</v>
      </c>
      <c r="H2108" s="942">
        <v>852.75750000000016</v>
      </c>
      <c r="I2108" s="943"/>
      <c r="K2108" s="1112"/>
      <c r="L2108" s="1112"/>
    </row>
    <row r="2109" spans="1:12" s="944" customFormat="1" ht="42">
      <c r="A2109" s="940" t="s">
        <v>1911</v>
      </c>
      <c r="B2109" s="940" t="s">
        <v>1912</v>
      </c>
      <c r="C2109" s="940" t="s">
        <v>5781</v>
      </c>
      <c r="D2109" s="941">
        <v>46274</v>
      </c>
      <c r="E2109" s="940" t="s">
        <v>5782</v>
      </c>
      <c r="F2109" s="945">
        <v>17055.150000000001</v>
      </c>
      <c r="G2109" s="940">
        <v>0.3</v>
      </c>
      <c r="H2109" s="942">
        <v>5116.5450000000001</v>
      </c>
      <c r="I2109" s="943"/>
      <c r="K2109" s="1112"/>
      <c r="L2109" s="1112"/>
    </row>
    <row r="2110" spans="1:12" s="944" customFormat="1" ht="63">
      <c r="A2110" s="940" t="s">
        <v>6039</v>
      </c>
      <c r="B2110" s="940" t="s">
        <v>6040</v>
      </c>
      <c r="C2110" s="940" t="s">
        <v>6041</v>
      </c>
      <c r="D2110" s="941">
        <v>46280</v>
      </c>
      <c r="E2110" s="940" t="s">
        <v>6042</v>
      </c>
      <c r="F2110" s="945">
        <v>22461.874</v>
      </c>
      <c r="G2110" s="940">
        <v>0.05</v>
      </c>
      <c r="H2110" s="942">
        <v>1123.0937000000001</v>
      </c>
      <c r="I2110" s="943"/>
      <c r="K2110" s="1112"/>
      <c r="L2110" s="1112"/>
    </row>
    <row r="2111" spans="1:12" s="944" customFormat="1" ht="42">
      <c r="A2111" s="940" t="s">
        <v>6039</v>
      </c>
      <c r="B2111" s="940" t="s">
        <v>6040</v>
      </c>
      <c r="C2111" s="940" t="s">
        <v>6043</v>
      </c>
      <c r="D2111" s="941">
        <v>46281</v>
      </c>
      <c r="E2111" s="940" t="s">
        <v>6044</v>
      </c>
      <c r="F2111" s="945">
        <v>22461.874</v>
      </c>
      <c r="G2111" s="940">
        <v>0.3</v>
      </c>
      <c r="H2111" s="942">
        <v>6738.5621999999994</v>
      </c>
      <c r="I2111" s="943"/>
      <c r="K2111" s="1112"/>
      <c r="L2111" s="1112"/>
    </row>
    <row r="2112" spans="1:12" s="944" customFormat="1" ht="63">
      <c r="A2112" s="940" t="s">
        <v>6045</v>
      </c>
      <c r="B2112" s="940" t="s">
        <v>6046</v>
      </c>
      <c r="C2112" s="940" t="s">
        <v>6047</v>
      </c>
      <c r="D2112" s="941">
        <v>46280</v>
      </c>
      <c r="E2112" s="940" t="s">
        <v>6048</v>
      </c>
      <c r="F2112" s="945">
        <v>23628.736000000001</v>
      </c>
      <c r="G2112" s="940">
        <v>0.05</v>
      </c>
      <c r="H2112" s="942">
        <v>1181.4368000000002</v>
      </c>
      <c r="I2112" s="943"/>
      <c r="K2112" s="1112"/>
      <c r="L2112" s="1112"/>
    </row>
    <row r="2113" spans="1:12" s="944" customFormat="1" ht="42">
      <c r="A2113" s="940" t="s">
        <v>6045</v>
      </c>
      <c r="B2113" s="940" t="s">
        <v>6046</v>
      </c>
      <c r="C2113" s="940" t="s">
        <v>6049</v>
      </c>
      <c r="D2113" s="941">
        <v>46281</v>
      </c>
      <c r="E2113" s="940" t="s">
        <v>6050</v>
      </c>
      <c r="F2113" s="945">
        <v>23628.736000000001</v>
      </c>
      <c r="G2113" s="940">
        <v>0.3</v>
      </c>
      <c r="H2113" s="942">
        <v>7088.6207999999997</v>
      </c>
      <c r="I2113" s="943"/>
      <c r="K2113" s="1112"/>
      <c r="L2113" s="1112"/>
    </row>
    <row r="2114" spans="1:12" s="944" customFormat="1" ht="63">
      <c r="A2114" s="940" t="s">
        <v>1814</v>
      </c>
      <c r="B2114" s="940" t="s">
        <v>1815</v>
      </c>
      <c r="C2114" s="940" t="s">
        <v>6408</v>
      </c>
      <c r="D2114" s="941">
        <v>46210</v>
      </c>
      <c r="E2114" s="940" t="s">
        <v>6409</v>
      </c>
      <c r="F2114" s="945">
        <v>1448.7</v>
      </c>
      <c r="G2114" s="940"/>
      <c r="H2114" s="942">
        <v>0</v>
      </c>
      <c r="I2114" s="943"/>
      <c r="K2114" s="1112"/>
      <c r="L2114" s="1112"/>
    </row>
    <row r="2115" spans="1:12" s="944" customFormat="1" ht="63">
      <c r="A2115" s="940" t="s">
        <v>1814</v>
      </c>
      <c r="B2115" s="940" t="s">
        <v>1815</v>
      </c>
      <c r="C2115" s="940" t="s">
        <v>6410</v>
      </c>
      <c r="D2115" s="941">
        <v>46215</v>
      </c>
      <c r="E2115" s="940" t="s">
        <v>6411</v>
      </c>
      <c r="F2115" s="945">
        <v>1448.7</v>
      </c>
      <c r="G2115" s="940"/>
      <c r="H2115" s="942">
        <v>0</v>
      </c>
      <c r="I2115" s="943"/>
      <c r="K2115" s="1112"/>
      <c r="L2115" s="1112"/>
    </row>
    <row r="2116" spans="1:12" s="944" customFormat="1" ht="63">
      <c r="A2116" s="940" t="s">
        <v>1814</v>
      </c>
      <c r="B2116" s="940" t="s">
        <v>1815</v>
      </c>
      <c r="C2116" s="940" t="s">
        <v>6412</v>
      </c>
      <c r="D2116" s="941">
        <v>46223</v>
      </c>
      <c r="E2116" s="940" t="s">
        <v>6413</v>
      </c>
      <c r="F2116" s="945">
        <v>1448.7</v>
      </c>
      <c r="G2116" s="940"/>
      <c r="H2116" s="942">
        <v>0</v>
      </c>
      <c r="I2116" s="943"/>
      <c r="K2116" s="1112"/>
      <c r="L2116" s="1112"/>
    </row>
    <row r="2117" spans="1:12" s="944" customFormat="1" ht="63">
      <c r="A2117" s="940" t="s">
        <v>1814</v>
      </c>
      <c r="B2117" s="940" t="s">
        <v>1815</v>
      </c>
      <c r="C2117" s="940" t="s">
        <v>6414</v>
      </c>
      <c r="D2117" s="941">
        <v>46223</v>
      </c>
      <c r="E2117" s="940" t="s">
        <v>6415</v>
      </c>
      <c r="F2117" s="945">
        <v>1448.7</v>
      </c>
      <c r="G2117" s="940"/>
      <c r="H2117" s="942">
        <v>0</v>
      </c>
      <c r="I2117" s="943"/>
      <c r="K2117" s="1112"/>
      <c r="L2117" s="1112"/>
    </row>
    <row r="2118" spans="1:12" s="944" customFormat="1" ht="63">
      <c r="A2118" s="940" t="s">
        <v>1814</v>
      </c>
      <c r="B2118" s="940" t="s">
        <v>1815</v>
      </c>
      <c r="C2118" s="940" t="s">
        <v>6416</v>
      </c>
      <c r="D2118" s="941">
        <v>46228</v>
      </c>
      <c r="E2118" s="940" t="s">
        <v>6417</v>
      </c>
      <c r="F2118" s="945">
        <v>1448.7</v>
      </c>
      <c r="G2118" s="940"/>
      <c r="H2118" s="942">
        <v>0</v>
      </c>
      <c r="I2118" s="943"/>
      <c r="K2118" s="1112"/>
      <c r="L2118" s="1112"/>
    </row>
    <row r="2119" spans="1:12" s="944" customFormat="1" ht="63">
      <c r="A2119" s="940" t="s">
        <v>1814</v>
      </c>
      <c r="B2119" s="940" t="s">
        <v>1815</v>
      </c>
      <c r="C2119" s="940" t="s">
        <v>6418</v>
      </c>
      <c r="D2119" s="941">
        <v>46228</v>
      </c>
      <c r="E2119" s="940" t="s">
        <v>6419</v>
      </c>
      <c r="F2119" s="945">
        <v>1448.7</v>
      </c>
      <c r="G2119" s="940"/>
      <c r="H2119" s="942">
        <v>0</v>
      </c>
      <c r="I2119" s="943"/>
      <c r="K2119" s="1112"/>
      <c r="L2119" s="1112"/>
    </row>
    <row r="2120" spans="1:12" s="944" customFormat="1" ht="63">
      <c r="A2120" s="940" t="s">
        <v>1814</v>
      </c>
      <c r="B2120" s="940" t="s">
        <v>1815</v>
      </c>
      <c r="C2120" s="940" t="s">
        <v>6420</v>
      </c>
      <c r="D2120" s="941">
        <v>46235</v>
      </c>
      <c r="E2120" s="940" t="s">
        <v>6421</v>
      </c>
      <c r="F2120" s="945">
        <v>1448.7</v>
      </c>
      <c r="G2120" s="940"/>
      <c r="H2120" s="942">
        <v>0</v>
      </c>
      <c r="I2120" s="943"/>
      <c r="K2120" s="1112"/>
      <c r="L2120" s="1112"/>
    </row>
    <row r="2121" spans="1:12" s="944" customFormat="1" ht="63">
      <c r="A2121" s="940" t="s">
        <v>1814</v>
      </c>
      <c r="B2121" s="940" t="s">
        <v>1815</v>
      </c>
      <c r="C2121" s="940" t="s">
        <v>5783</v>
      </c>
      <c r="D2121" s="941">
        <v>46242</v>
      </c>
      <c r="E2121" s="940" t="s">
        <v>5784</v>
      </c>
      <c r="F2121" s="945">
        <v>1448.7</v>
      </c>
      <c r="G2121" s="940">
        <v>74.212999999999994</v>
      </c>
      <c r="H2121" s="942">
        <v>107512.3731</v>
      </c>
      <c r="I2121" s="943"/>
      <c r="K2121" s="1112"/>
      <c r="L2121" s="1112"/>
    </row>
    <row r="2122" spans="1:12" s="944" customFormat="1" ht="63">
      <c r="A2122" s="940" t="s">
        <v>1814</v>
      </c>
      <c r="B2122" s="940" t="s">
        <v>1815</v>
      </c>
      <c r="C2122" s="940" t="s">
        <v>6422</v>
      </c>
      <c r="D2122" s="941">
        <v>46250</v>
      </c>
      <c r="E2122" s="940" t="s">
        <v>6423</v>
      </c>
      <c r="F2122" s="945">
        <v>1448.7</v>
      </c>
      <c r="G2122" s="940"/>
      <c r="H2122" s="942">
        <v>0</v>
      </c>
      <c r="I2122" s="943"/>
      <c r="K2122" s="1112"/>
      <c r="L2122" s="1112"/>
    </row>
    <row r="2123" spans="1:12" s="944" customFormat="1" ht="63">
      <c r="A2123" s="940" t="s">
        <v>1814</v>
      </c>
      <c r="B2123" s="940" t="s">
        <v>1815</v>
      </c>
      <c r="C2123" s="940" t="s">
        <v>6424</v>
      </c>
      <c r="D2123" s="941">
        <v>46250</v>
      </c>
      <c r="E2123" s="940" t="s">
        <v>6425</v>
      </c>
      <c r="F2123" s="945">
        <v>1448.7</v>
      </c>
      <c r="G2123" s="940"/>
      <c r="H2123" s="942">
        <v>0</v>
      </c>
      <c r="I2123" s="943"/>
      <c r="K2123" s="1112"/>
      <c r="L2123" s="1112"/>
    </row>
    <row r="2124" spans="1:12" s="944" customFormat="1" ht="42">
      <c r="A2124" s="940" t="s">
        <v>1814</v>
      </c>
      <c r="B2124" s="940" t="s">
        <v>1815</v>
      </c>
      <c r="C2124" s="940" t="s">
        <v>5785</v>
      </c>
      <c r="D2124" s="941">
        <v>46251</v>
      </c>
      <c r="E2124" s="940" t="s">
        <v>5786</v>
      </c>
      <c r="F2124" s="945">
        <v>1448.7</v>
      </c>
      <c r="G2124" s="940">
        <v>53.667999999999999</v>
      </c>
      <c r="H2124" s="942">
        <v>77748.831600000005</v>
      </c>
      <c r="I2124" s="943"/>
      <c r="K2124" s="1112"/>
      <c r="L2124" s="1112"/>
    </row>
    <row r="2125" spans="1:12" s="944" customFormat="1" ht="42">
      <c r="A2125" s="940" t="s">
        <v>1814</v>
      </c>
      <c r="B2125" s="940" t="s">
        <v>1815</v>
      </c>
      <c r="C2125" s="940" t="s">
        <v>5787</v>
      </c>
      <c r="D2125" s="941">
        <v>46251</v>
      </c>
      <c r="E2125" s="940" t="s">
        <v>5788</v>
      </c>
      <c r="F2125" s="945">
        <v>1448.7</v>
      </c>
      <c r="G2125" s="940">
        <v>58.57</v>
      </c>
      <c r="H2125" s="942">
        <v>84850.358999999997</v>
      </c>
      <c r="I2125" s="943"/>
      <c r="K2125" s="1112"/>
      <c r="L2125" s="1112"/>
    </row>
    <row r="2126" spans="1:12" s="944" customFormat="1" ht="42">
      <c r="A2126" s="940" t="s">
        <v>1814</v>
      </c>
      <c r="B2126" s="940" t="s">
        <v>1815</v>
      </c>
      <c r="C2126" s="940" t="s">
        <v>5789</v>
      </c>
      <c r="D2126" s="941">
        <v>46251</v>
      </c>
      <c r="E2126" s="940" t="s">
        <v>5790</v>
      </c>
      <c r="F2126" s="945">
        <v>1448.7</v>
      </c>
      <c r="G2126" s="940">
        <v>74.212999999999994</v>
      </c>
      <c r="H2126" s="942">
        <v>107512.3731</v>
      </c>
      <c r="I2126" s="943"/>
      <c r="K2126" s="1112"/>
      <c r="L2126" s="1112"/>
    </row>
    <row r="2127" spans="1:12" s="944" customFormat="1" ht="63">
      <c r="A2127" s="940" t="s">
        <v>1814</v>
      </c>
      <c r="B2127" s="940" t="s">
        <v>1815</v>
      </c>
      <c r="C2127" s="940" t="s">
        <v>6426</v>
      </c>
      <c r="D2127" s="941">
        <v>46252</v>
      </c>
      <c r="E2127" s="940" t="s">
        <v>6427</v>
      </c>
      <c r="F2127" s="945">
        <v>1448.7</v>
      </c>
      <c r="G2127" s="940"/>
      <c r="H2127" s="942">
        <v>0</v>
      </c>
      <c r="I2127" s="943"/>
      <c r="K2127" s="1112"/>
      <c r="L2127" s="1112"/>
    </row>
    <row r="2128" spans="1:12" s="944" customFormat="1" ht="63">
      <c r="A2128" s="940" t="s">
        <v>1814</v>
      </c>
      <c r="B2128" s="940" t="s">
        <v>1815</v>
      </c>
      <c r="C2128" s="940" t="s">
        <v>6428</v>
      </c>
      <c r="D2128" s="941">
        <v>46256</v>
      </c>
      <c r="E2128" s="940" t="s">
        <v>6429</v>
      </c>
      <c r="F2128" s="945">
        <v>1448.7</v>
      </c>
      <c r="G2128" s="940"/>
      <c r="H2128" s="942">
        <v>0</v>
      </c>
      <c r="I2128" s="943"/>
      <c r="K2128" s="1112"/>
      <c r="L2128" s="1112"/>
    </row>
    <row r="2129" spans="1:12" s="944" customFormat="1" ht="42">
      <c r="A2129" s="940" t="s">
        <v>1814</v>
      </c>
      <c r="B2129" s="940" t="s">
        <v>1815</v>
      </c>
      <c r="C2129" s="940" t="s">
        <v>5791</v>
      </c>
      <c r="D2129" s="941">
        <v>46257</v>
      </c>
      <c r="E2129" s="940" t="s">
        <v>5792</v>
      </c>
      <c r="F2129" s="945">
        <v>1448.7</v>
      </c>
      <c r="G2129" s="940">
        <v>58.57</v>
      </c>
      <c r="H2129" s="942">
        <v>84850.358999999997</v>
      </c>
      <c r="I2129" s="943"/>
      <c r="K2129" s="1112"/>
      <c r="L2129" s="1112"/>
    </row>
    <row r="2130" spans="1:12" s="944" customFormat="1" ht="63">
      <c r="A2130" s="940" t="s">
        <v>1814</v>
      </c>
      <c r="B2130" s="940" t="s">
        <v>1815</v>
      </c>
      <c r="C2130" s="940" t="s">
        <v>6430</v>
      </c>
      <c r="D2130" s="941">
        <v>46257</v>
      </c>
      <c r="E2130" s="940" t="s">
        <v>6431</v>
      </c>
      <c r="F2130" s="945">
        <v>1448.7</v>
      </c>
      <c r="G2130" s="940"/>
      <c r="H2130" s="942">
        <v>0</v>
      </c>
      <c r="I2130" s="943"/>
      <c r="K2130" s="1112"/>
      <c r="L2130" s="1112"/>
    </row>
    <row r="2131" spans="1:12" s="944" customFormat="1" ht="63">
      <c r="A2131" s="940" t="s">
        <v>1814</v>
      </c>
      <c r="B2131" s="940" t="s">
        <v>1815</v>
      </c>
      <c r="C2131" s="940" t="s">
        <v>6432</v>
      </c>
      <c r="D2131" s="941">
        <v>46257</v>
      </c>
      <c r="E2131" s="940" t="s">
        <v>6433</v>
      </c>
      <c r="F2131" s="945">
        <v>1448.7</v>
      </c>
      <c r="G2131" s="940"/>
      <c r="H2131" s="942">
        <v>0</v>
      </c>
      <c r="I2131" s="943"/>
      <c r="K2131" s="1112"/>
      <c r="L2131" s="1112"/>
    </row>
    <row r="2132" spans="1:12" s="944" customFormat="1" ht="63">
      <c r="A2132" s="940" t="s">
        <v>1814</v>
      </c>
      <c r="B2132" s="940" t="s">
        <v>1815</v>
      </c>
      <c r="C2132" s="940" t="s">
        <v>5793</v>
      </c>
      <c r="D2132" s="941">
        <v>46258</v>
      </c>
      <c r="E2132" s="940" t="s">
        <v>5794</v>
      </c>
      <c r="F2132" s="945">
        <v>1448.7</v>
      </c>
      <c r="G2132" s="940">
        <v>53.603999999999999</v>
      </c>
      <c r="H2132" s="942">
        <v>77656.114799999996</v>
      </c>
      <c r="I2132" s="943"/>
      <c r="K2132" s="1112"/>
      <c r="L2132" s="1112"/>
    </row>
    <row r="2133" spans="1:12" s="944" customFormat="1" ht="63">
      <c r="A2133" s="940" t="s">
        <v>1814</v>
      </c>
      <c r="B2133" s="940" t="s">
        <v>1815</v>
      </c>
      <c r="C2133" s="940" t="s">
        <v>5795</v>
      </c>
      <c r="D2133" s="941">
        <v>46258</v>
      </c>
      <c r="E2133" s="940" t="s">
        <v>5796</v>
      </c>
      <c r="F2133" s="945">
        <v>1448.7</v>
      </c>
      <c r="G2133" s="940">
        <v>45.002000000000002</v>
      </c>
      <c r="H2133" s="942">
        <v>65194.397400000009</v>
      </c>
      <c r="I2133" s="943"/>
      <c r="K2133" s="1112"/>
      <c r="L2133" s="1112"/>
    </row>
    <row r="2134" spans="1:12" s="944" customFormat="1" ht="63">
      <c r="A2134" s="940" t="s">
        <v>1814</v>
      </c>
      <c r="B2134" s="940" t="s">
        <v>1815</v>
      </c>
      <c r="C2134" s="940" t="s">
        <v>6434</v>
      </c>
      <c r="D2134" s="941">
        <v>46260</v>
      </c>
      <c r="E2134" s="940" t="s">
        <v>6435</v>
      </c>
      <c r="F2134" s="945">
        <v>1448.7</v>
      </c>
      <c r="G2134" s="940"/>
      <c r="H2134" s="942">
        <v>0</v>
      </c>
      <c r="I2134" s="943"/>
      <c r="K2134" s="1112"/>
      <c r="L2134" s="1112"/>
    </row>
    <row r="2135" spans="1:12" s="944" customFormat="1" ht="63">
      <c r="A2135" s="940" t="s">
        <v>1814</v>
      </c>
      <c r="B2135" s="940" t="s">
        <v>1815</v>
      </c>
      <c r="C2135" s="940" t="s">
        <v>5797</v>
      </c>
      <c r="D2135" s="941">
        <v>46260</v>
      </c>
      <c r="E2135" s="940" t="s">
        <v>5798</v>
      </c>
      <c r="F2135" s="945">
        <v>1448.7</v>
      </c>
      <c r="G2135" s="940">
        <v>67.986999999999995</v>
      </c>
      <c r="H2135" s="942">
        <v>98492.766900000002</v>
      </c>
      <c r="I2135" s="943"/>
      <c r="K2135" s="1112"/>
      <c r="L2135" s="1112"/>
    </row>
    <row r="2136" spans="1:12" s="944" customFormat="1" ht="42">
      <c r="A2136" s="940" t="s">
        <v>1814</v>
      </c>
      <c r="B2136" s="940" t="s">
        <v>1815</v>
      </c>
      <c r="C2136" s="940" t="s">
        <v>5799</v>
      </c>
      <c r="D2136" s="941">
        <v>46260</v>
      </c>
      <c r="E2136" s="940" t="s">
        <v>5800</v>
      </c>
      <c r="F2136" s="945">
        <v>1448.7</v>
      </c>
      <c r="G2136" s="940">
        <v>74.212999999999994</v>
      </c>
      <c r="H2136" s="942">
        <v>107512.3731</v>
      </c>
      <c r="I2136" s="943"/>
      <c r="K2136" s="1112"/>
      <c r="L2136" s="1112"/>
    </row>
    <row r="2137" spans="1:12" s="944" customFormat="1" ht="63">
      <c r="A2137" s="940" t="s">
        <v>1814</v>
      </c>
      <c r="B2137" s="940" t="s">
        <v>1815</v>
      </c>
      <c r="C2137" s="940" t="s">
        <v>6436</v>
      </c>
      <c r="D2137" s="941">
        <v>46265</v>
      </c>
      <c r="E2137" s="940" t="s">
        <v>6437</v>
      </c>
      <c r="F2137" s="945">
        <v>1448.7</v>
      </c>
      <c r="G2137" s="940"/>
      <c r="H2137" s="942">
        <v>0</v>
      </c>
      <c r="I2137" s="943"/>
      <c r="K2137" s="1112"/>
      <c r="L2137" s="1112"/>
    </row>
    <row r="2138" spans="1:12" s="944" customFormat="1" ht="42">
      <c r="A2138" s="940" t="s">
        <v>1814</v>
      </c>
      <c r="B2138" s="940" t="s">
        <v>1815</v>
      </c>
      <c r="C2138" s="940" t="s">
        <v>1915</v>
      </c>
      <c r="D2138" s="941">
        <v>46267</v>
      </c>
      <c r="E2138" s="940" t="s">
        <v>1916</v>
      </c>
      <c r="F2138" s="945">
        <v>1448.7</v>
      </c>
      <c r="G2138" s="940">
        <v>58.57</v>
      </c>
      <c r="H2138" s="942">
        <v>84850.358999999997</v>
      </c>
      <c r="I2138" s="943"/>
      <c r="K2138" s="1112"/>
      <c r="L2138" s="1112"/>
    </row>
    <row r="2139" spans="1:12" s="944" customFormat="1" ht="42">
      <c r="A2139" s="940" t="s">
        <v>1814</v>
      </c>
      <c r="B2139" s="940" t="s">
        <v>1815</v>
      </c>
      <c r="C2139" s="940" t="s">
        <v>1917</v>
      </c>
      <c r="D2139" s="941">
        <v>46267</v>
      </c>
      <c r="E2139" s="940" t="s">
        <v>1918</v>
      </c>
      <c r="F2139" s="945">
        <v>1448.7</v>
      </c>
      <c r="G2139" s="940">
        <v>58.57</v>
      </c>
      <c r="H2139" s="942">
        <v>84850.358999999997</v>
      </c>
      <c r="I2139" s="943"/>
      <c r="K2139" s="1112"/>
      <c r="L2139" s="1112"/>
    </row>
    <row r="2140" spans="1:12" s="944" customFormat="1" ht="42">
      <c r="A2140" s="940" t="s">
        <v>1814</v>
      </c>
      <c r="B2140" s="940" t="s">
        <v>1815</v>
      </c>
      <c r="C2140" s="940" t="s">
        <v>1919</v>
      </c>
      <c r="D2140" s="941">
        <v>46267</v>
      </c>
      <c r="E2140" s="940" t="s">
        <v>1920</v>
      </c>
      <c r="F2140" s="945">
        <v>1448.7</v>
      </c>
      <c r="G2140" s="940">
        <v>58.57</v>
      </c>
      <c r="H2140" s="942">
        <v>84850.358999999997</v>
      </c>
      <c r="I2140" s="943"/>
      <c r="K2140" s="1112"/>
      <c r="L2140" s="1112"/>
    </row>
    <row r="2141" spans="1:12" s="944" customFormat="1" ht="63">
      <c r="A2141" s="940" t="s">
        <v>1814</v>
      </c>
      <c r="B2141" s="940" t="s">
        <v>1815</v>
      </c>
      <c r="C2141" s="940" t="s">
        <v>6145</v>
      </c>
      <c r="D2141" s="941">
        <v>46287</v>
      </c>
      <c r="E2141" s="940" t="s">
        <v>1921</v>
      </c>
      <c r="F2141" s="945">
        <v>1448.7</v>
      </c>
      <c r="G2141" s="940">
        <v>67.975999999999999</v>
      </c>
      <c r="H2141" s="942">
        <v>98476.831200000001</v>
      </c>
      <c r="I2141" s="943"/>
      <c r="K2141" s="1112"/>
      <c r="L2141" s="1112"/>
    </row>
    <row r="2142" spans="1:12" s="944" customFormat="1" ht="63">
      <c r="A2142" s="940" t="s">
        <v>1814</v>
      </c>
      <c r="B2142" s="940" t="s">
        <v>1815</v>
      </c>
      <c r="C2142" s="940" t="s">
        <v>1922</v>
      </c>
      <c r="D2142" s="941">
        <v>46271</v>
      </c>
      <c r="E2142" s="940" t="s">
        <v>1923</v>
      </c>
      <c r="F2142" s="945">
        <v>1448.7</v>
      </c>
      <c r="G2142" s="940">
        <v>235.14</v>
      </c>
      <c r="H2142" s="942">
        <v>340647.31799999997</v>
      </c>
      <c r="I2142" s="943"/>
      <c r="K2142" s="1112"/>
      <c r="L2142" s="1112"/>
    </row>
    <row r="2143" spans="1:12" s="944" customFormat="1" ht="63">
      <c r="A2143" s="940" t="s">
        <v>1814</v>
      </c>
      <c r="B2143" s="940" t="s">
        <v>1815</v>
      </c>
      <c r="C2143" s="940" t="s">
        <v>6438</v>
      </c>
      <c r="D2143" s="941">
        <v>46274</v>
      </c>
      <c r="E2143" s="940" t="s">
        <v>6439</v>
      </c>
      <c r="F2143" s="945">
        <v>1448.7</v>
      </c>
      <c r="G2143" s="940"/>
      <c r="H2143" s="942">
        <v>0</v>
      </c>
      <c r="I2143" s="943"/>
      <c r="K2143" s="1112"/>
      <c r="L2143" s="1112"/>
    </row>
    <row r="2144" spans="1:12" s="944" customFormat="1" ht="42">
      <c r="A2144" s="940" t="s">
        <v>1814</v>
      </c>
      <c r="B2144" s="940" t="s">
        <v>1815</v>
      </c>
      <c r="C2144" s="940" t="s">
        <v>5801</v>
      </c>
      <c r="D2144" s="941">
        <v>46278</v>
      </c>
      <c r="E2144" s="940" t="s">
        <v>5802</v>
      </c>
      <c r="F2144" s="945">
        <v>1448.7</v>
      </c>
      <c r="G2144" s="940">
        <v>59.387999999999998</v>
      </c>
      <c r="H2144" s="942">
        <v>86035.395600000003</v>
      </c>
      <c r="I2144" s="943"/>
      <c r="K2144" s="1112"/>
      <c r="L2144" s="1112"/>
    </row>
    <row r="2145" spans="1:12" s="944" customFormat="1" ht="42">
      <c r="A2145" s="940" t="s">
        <v>1814</v>
      </c>
      <c r="B2145" s="940" t="s">
        <v>1815</v>
      </c>
      <c r="C2145" s="940" t="s">
        <v>5803</v>
      </c>
      <c r="D2145" s="941">
        <v>46278</v>
      </c>
      <c r="E2145" s="940" t="s">
        <v>5804</v>
      </c>
      <c r="F2145" s="945">
        <v>1448.7</v>
      </c>
      <c r="G2145" s="940">
        <v>110.759</v>
      </c>
      <c r="H2145" s="942">
        <v>160456.56330000001</v>
      </c>
      <c r="I2145" s="943"/>
      <c r="K2145" s="1112"/>
      <c r="L2145" s="1112"/>
    </row>
    <row r="2146" spans="1:12" s="944" customFormat="1" ht="42">
      <c r="A2146" s="940" t="s">
        <v>1814</v>
      </c>
      <c r="B2146" s="940" t="s">
        <v>1815</v>
      </c>
      <c r="C2146" s="940" t="s">
        <v>5805</v>
      </c>
      <c r="D2146" s="941">
        <v>46279</v>
      </c>
      <c r="E2146" s="940" t="s">
        <v>5806</v>
      </c>
      <c r="F2146" s="945">
        <v>1448.7</v>
      </c>
      <c r="G2146" s="940">
        <v>74.212999999999994</v>
      </c>
      <c r="H2146" s="942">
        <v>107512.3731</v>
      </c>
      <c r="I2146" s="943"/>
      <c r="K2146" s="1112"/>
      <c r="L2146" s="1112"/>
    </row>
    <row r="2147" spans="1:12" s="944" customFormat="1" ht="63">
      <c r="A2147" s="940" t="s">
        <v>1814</v>
      </c>
      <c r="B2147" s="940" t="s">
        <v>1815</v>
      </c>
      <c r="C2147" s="940" t="s">
        <v>6440</v>
      </c>
      <c r="D2147" s="941">
        <v>46279</v>
      </c>
      <c r="E2147" s="940" t="s">
        <v>6441</v>
      </c>
      <c r="F2147" s="945">
        <v>1448.7</v>
      </c>
      <c r="G2147" s="940"/>
      <c r="H2147" s="942">
        <v>0</v>
      </c>
      <c r="I2147" s="943"/>
      <c r="K2147" s="1112"/>
      <c r="L2147" s="1112"/>
    </row>
    <row r="2148" spans="1:12" s="944" customFormat="1" ht="63">
      <c r="A2148" s="940" t="s">
        <v>1814</v>
      </c>
      <c r="B2148" s="940" t="s">
        <v>1815</v>
      </c>
      <c r="C2148" s="940" t="s">
        <v>6442</v>
      </c>
      <c r="D2148" s="941">
        <v>46280</v>
      </c>
      <c r="E2148" s="940" t="s">
        <v>6443</v>
      </c>
      <c r="F2148" s="945">
        <v>1448.7</v>
      </c>
      <c r="G2148" s="940"/>
      <c r="H2148" s="942">
        <v>0</v>
      </c>
      <c r="I2148" s="943"/>
      <c r="K2148" s="1112"/>
      <c r="L2148" s="1112"/>
    </row>
    <row r="2149" spans="1:12" s="944" customFormat="1" ht="63">
      <c r="A2149" s="940" t="s">
        <v>1814</v>
      </c>
      <c r="B2149" s="940" t="s">
        <v>1815</v>
      </c>
      <c r="C2149" s="940" t="s">
        <v>6051</v>
      </c>
      <c r="D2149" s="941">
        <v>46282</v>
      </c>
      <c r="E2149" s="940" t="s">
        <v>6052</v>
      </c>
      <c r="F2149" s="945">
        <v>1448.7</v>
      </c>
      <c r="G2149" s="940">
        <v>97.959000000000003</v>
      </c>
      <c r="H2149" s="942">
        <v>141913.20330000002</v>
      </c>
      <c r="I2149" s="943"/>
      <c r="K2149" s="1112"/>
      <c r="L2149" s="1112"/>
    </row>
    <row r="2150" spans="1:12" s="944" customFormat="1" ht="63">
      <c r="A2150" s="940" t="s">
        <v>1814</v>
      </c>
      <c r="B2150" s="940" t="s">
        <v>1815</v>
      </c>
      <c r="C2150" s="940" t="s">
        <v>6444</v>
      </c>
      <c r="D2150" s="941">
        <v>46285</v>
      </c>
      <c r="E2150" s="940" t="s">
        <v>6445</v>
      </c>
      <c r="F2150" s="945">
        <v>1448.7</v>
      </c>
      <c r="G2150" s="940"/>
      <c r="H2150" s="942">
        <v>0</v>
      </c>
      <c r="I2150" s="943"/>
      <c r="K2150" s="1112"/>
      <c r="L2150" s="1112"/>
    </row>
    <row r="2151" spans="1:12" s="944" customFormat="1" ht="42">
      <c r="A2151" s="940" t="s">
        <v>1814</v>
      </c>
      <c r="B2151" s="940" t="s">
        <v>1815</v>
      </c>
      <c r="C2151" s="940" t="s">
        <v>6053</v>
      </c>
      <c r="D2151" s="941">
        <v>46286</v>
      </c>
      <c r="E2151" s="940" t="s">
        <v>6054</v>
      </c>
      <c r="F2151" s="945">
        <v>1448.7</v>
      </c>
      <c r="G2151" s="940">
        <v>119.76900000000001</v>
      </c>
      <c r="H2151" s="942">
        <v>173509.35030000002</v>
      </c>
      <c r="I2151" s="943"/>
      <c r="K2151" s="1112"/>
      <c r="L2151" s="1112"/>
    </row>
    <row r="2152" spans="1:12" s="944" customFormat="1" ht="42">
      <c r="A2152" s="940" t="s">
        <v>1814</v>
      </c>
      <c r="B2152" s="940" t="s">
        <v>1815</v>
      </c>
      <c r="C2152" s="940" t="s">
        <v>6146</v>
      </c>
      <c r="D2152" s="941">
        <v>46289</v>
      </c>
      <c r="E2152" s="940" t="s">
        <v>6147</v>
      </c>
      <c r="F2152" s="945">
        <v>1448.7</v>
      </c>
      <c r="G2152" s="940">
        <v>78.992999999999995</v>
      </c>
      <c r="H2152" s="942">
        <v>114437.15909999999</v>
      </c>
      <c r="I2152" s="943"/>
      <c r="K2152" s="1112"/>
      <c r="L2152" s="1112"/>
    </row>
    <row r="2153" spans="1:12" s="944" customFormat="1" ht="63">
      <c r="A2153" s="940" t="s">
        <v>1814</v>
      </c>
      <c r="B2153" s="940" t="s">
        <v>1815</v>
      </c>
      <c r="C2153" s="940" t="s">
        <v>6446</v>
      </c>
      <c r="D2153" s="941">
        <v>46292</v>
      </c>
      <c r="E2153" s="940" t="s">
        <v>6447</v>
      </c>
      <c r="F2153" s="945">
        <v>1448.7</v>
      </c>
      <c r="G2153" s="940"/>
      <c r="H2153" s="942">
        <v>0</v>
      </c>
      <c r="I2153" s="943"/>
      <c r="K2153" s="1112"/>
      <c r="L2153" s="1112"/>
    </row>
    <row r="2154" spans="1:12" s="944" customFormat="1" ht="42">
      <c r="A2154" s="940" t="s">
        <v>1814</v>
      </c>
      <c r="B2154" s="940" t="s">
        <v>1815</v>
      </c>
      <c r="C2154" s="940" t="s">
        <v>6448</v>
      </c>
      <c r="D2154" s="941">
        <v>46294</v>
      </c>
      <c r="E2154" s="940" t="s">
        <v>6449</v>
      </c>
      <c r="F2154" s="945">
        <v>1448.7</v>
      </c>
      <c r="G2154" s="940">
        <v>64.453999999999994</v>
      </c>
      <c r="H2154" s="942">
        <v>93374.5098</v>
      </c>
      <c r="I2154" s="943"/>
      <c r="K2154" s="1112"/>
      <c r="L2154" s="1112"/>
    </row>
    <row r="2155" spans="1:12" s="944" customFormat="1" ht="63">
      <c r="A2155" s="940" t="s">
        <v>1814</v>
      </c>
      <c r="B2155" s="940" t="s">
        <v>1815</v>
      </c>
      <c r="C2155" s="940" t="s">
        <v>6450</v>
      </c>
      <c r="D2155" s="941">
        <v>46295</v>
      </c>
      <c r="E2155" s="940" t="s">
        <v>6451</v>
      </c>
      <c r="F2155" s="945">
        <v>1448.7</v>
      </c>
      <c r="G2155" s="940"/>
      <c r="H2155" s="942">
        <v>0</v>
      </c>
      <c r="I2155" s="943"/>
      <c r="K2155" s="1112"/>
      <c r="L2155" s="1112"/>
    </row>
    <row r="2156" spans="1:12" s="944" customFormat="1" ht="63">
      <c r="A2156" s="940" t="s">
        <v>1663</v>
      </c>
      <c r="B2156" s="940" t="s">
        <v>1664</v>
      </c>
      <c r="C2156" s="940" t="s">
        <v>6452</v>
      </c>
      <c r="D2156" s="941">
        <v>46195</v>
      </c>
      <c r="E2156" s="940" t="s">
        <v>6453</v>
      </c>
      <c r="F2156" s="945">
        <v>4055.482</v>
      </c>
      <c r="G2156" s="940">
        <v>0</v>
      </c>
      <c r="H2156" s="942">
        <v>0</v>
      </c>
      <c r="I2156" s="943"/>
      <c r="K2156" s="1112"/>
      <c r="L2156" s="1112"/>
    </row>
    <row r="2157" spans="1:12" s="944" customFormat="1" ht="63">
      <c r="A2157" s="940" t="s">
        <v>1663</v>
      </c>
      <c r="B2157" s="940" t="s">
        <v>1664</v>
      </c>
      <c r="C2157" s="940" t="s">
        <v>6454</v>
      </c>
      <c r="D2157" s="941">
        <v>46214</v>
      </c>
      <c r="E2157" s="940" t="s">
        <v>6455</v>
      </c>
      <c r="F2157" s="945">
        <v>4055.482</v>
      </c>
      <c r="G2157" s="940">
        <v>0</v>
      </c>
      <c r="H2157" s="942">
        <v>0</v>
      </c>
      <c r="I2157" s="943"/>
      <c r="K2157" s="1112"/>
      <c r="L2157" s="1112"/>
    </row>
    <row r="2158" spans="1:12" s="944" customFormat="1" ht="63">
      <c r="A2158" s="940" t="s">
        <v>1663</v>
      </c>
      <c r="B2158" s="940" t="s">
        <v>1664</v>
      </c>
      <c r="C2158" s="940" t="s">
        <v>6456</v>
      </c>
      <c r="D2158" s="941">
        <v>46203</v>
      </c>
      <c r="E2158" s="940" t="s">
        <v>6457</v>
      </c>
      <c r="F2158" s="945">
        <v>4055.482</v>
      </c>
      <c r="G2158" s="940">
        <v>0</v>
      </c>
      <c r="H2158" s="942">
        <v>0</v>
      </c>
      <c r="I2158" s="943"/>
      <c r="K2158" s="1112"/>
      <c r="L2158" s="1112"/>
    </row>
    <row r="2159" spans="1:12" s="944" customFormat="1" ht="63">
      <c r="A2159" s="940" t="s">
        <v>1663</v>
      </c>
      <c r="B2159" s="940" t="s">
        <v>1664</v>
      </c>
      <c r="C2159" s="940" t="s">
        <v>6458</v>
      </c>
      <c r="D2159" s="941">
        <v>46209</v>
      </c>
      <c r="E2159" s="940" t="s">
        <v>6459</v>
      </c>
      <c r="F2159" s="945">
        <v>4055.482</v>
      </c>
      <c r="G2159" s="940">
        <v>0</v>
      </c>
      <c r="H2159" s="942">
        <v>0</v>
      </c>
      <c r="I2159" s="943"/>
      <c r="K2159" s="1112"/>
      <c r="L2159" s="1112"/>
    </row>
    <row r="2160" spans="1:12" s="944" customFormat="1" ht="63">
      <c r="A2160" s="940" t="s">
        <v>1663</v>
      </c>
      <c r="B2160" s="940" t="s">
        <v>1664</v>
      </c>
      <c r="C2160" s="940" t="s">
        <v>6460</v>
      </c>
      <c r="D2160" s="941">
        <v>46223</v>
      </c>
      <c r="E2160" s="940" t="s">
        <v>6461</v>
      </c>
      <c r="F2160" s="945">
        <v>4055.482</v>
      </c>
      <c r="G2160" s="940">
        <v>0</v>
      </c>
      <c r="H2160" s="942">
        <v>0</v>
      </c>
      <c r="I2160" s="943"/>
      <c r="K2160" s="1112"/>
      <c r="L2160" s="1112"/>
    </row>
    <row r="2161" spans="1:12" s="944" customFormat="1" ht="63">
      <c r="A2161" s="940" t="s">
        <v>1663</v>
      </c>
      <c r="B2161" s="940" t="s">
        <v>1664</v>
      </c>
      <c r="C2161" s="940" t="s">
        <v>6418</v>
      </c>
      <c r="D2161" s="941">
        <v>46228</v>
      </c>
      <c r="E2161" s="940" t="s">
        <v>6462</v>
      </c>
      <c r="F2161" s="945">
        <v>4055.482</v>
      </c>
      <c r="G2161" s="940">
        <v>0</v>
      </c>
      <c r="H2161" s="942">
        <v>0</v>
      </c>
      <c r="I2161" s="943"/>
      <c r="K2161" s="1112"/>
      <c r="L2161" s="1112"/>
    </row>
    <row r="2162" spans="1:12" s="944" customFormat="1" ht="63">
      <c r="A2162" s="940" t="s">
        <v>1663</v>
      </c>
      <c r="B2162" s="940" t="s">
        <v>1664</v>
      </c>
      <c r="C2162" s="940" t="s">
        <v>6463</v>
      </c>
      <c r="D2162" s="941">
        <v>46235</v>
      </c>
      <c r="E2162" s="940" t="s">
        <v>6464</v>
      </c>
      <c r="F2162" s="945">
        <v>4055.482</v>
      </c>
      <c r="G2162" s="940"/>
      <c r="H2162" s="942">
        <v>0</v>
      </c>
      <c r="I2162" s="943"/>
      <c r="K2162" s="1112"/>
      <c r="L2162" s="1112"/>
    </row>
    <row r="2163" spans="1:12" s="944" customFormat="1" ht="63">
      <c r="A2163" s="940" t="s">
        <v>1663</v>
      </c>
      <c r="B2163" s="940" t="s">
        <v>1664</v>
      </c>
      <c r="C2163" s="940" t="s">
        <v>5807</v>
      </c>
      <c r="D2163" s="941">
        <v>46242</v>
      </c>
      <c r="E2163" s="940" t="s">
        <v>5808</v>
      </c>
      <c r="F2163" s="945">
        <v>4055.482</v>
      </c>
      <c r="G2163" s="940">
        <v>11.542999999999999</v>
      </c>
      <c r="H2163" s="942">
        <v>46812.428725999998</v>
      </c>
      <c r="I2163" s="943"/>
      <c r="K2163" s="1112"/>
      <c r="L2163" s="1112"/>
    </row>
    <row r="2164" spans="1:12" s="944" customFormat="1" ht="63">
      <c r="A2164" s="940" t="s">
        <v>1663</v>
      </c>
      <c r="B2164" s="940" t="s">
        <v>1664</v>
      </c>
      <c r="C2164" s="940" t="s">
        <v>6465</v>
      </c>
      <c r="D2164" s="941">
        <v>46247</v>
      </c>
      <c r="E2164" s="940" t="s">
        <v>6466</v>
      </c>
      <c r="F2164" s="945">
        <v>4055.482</v>
      </c>
      <c r="G2164" s="940"/>
      <c r="H2164" s="942">
        <v>0</v>
      </c>
      <c r="I2164" s="943"/>
      <c r="K2164" s="1112"/>
      <c r="L2164" s="1112"/>
    </row>
    <row r="2165" spans="1:12" s="944" customFormat="1" ht="63">
      <c r="A2165" s="940" t="s">
        <v>1663</v>
      </c>
      <c r="B2165" s="940" t="s">
        <v>1664</v>
      </c>
      <c r="C2165" s="940" t="s">
        <v>5809</v>
      </c>
      <c r="D2165" s="941">
        <v>46251</v>
      </c>
      <c r="E2165" s="940" t="s">
        <v>5810</v>
      </c>
      <c r="F2165" s="945">
        <v>4055.482</v>
      </c>
      <c r="G2165" s="940">
        <v>9.6560000000000006</v>
      </c>
      <c r="H2165" s="942">
        <v>39159.734192000004</v>
      </c>
      <c r="I2165" s="943"/>
      <c r="K2165" s="1112"/>
      <c r="L2165" s="1112"/>
    </row>
    <row r="2166" spans="1:12" s="944" customFormat="1" ht="63">
      <c r="A2166" s="940" t="s">
        <v>1663</v>
      </c>
      <c r="B2166" s="940" t="s">
        <v>1664</v>
      </c>
      <c r="C2166" s="940" t="s">
        <v>5811</v>
      </c>
      <c r="D2166" s="941">
        <v>46251</v>
      </c>
      <c r="E2166" s="940" t="s">
        <v>5812</v>
      </c>
      <c r="F2166" s="945">
        <v>4055.482</v>
      </c>
      <c r="G2166" s="940">
        <v>9.6359999999999992</v>
      </c>
      <c r="H2166" s="942">
        <v>39078.624551999994</v>
      </c>
      <c r="I2166" s="943"/>
      <c r="K2166" s="1112"/>
      <c r="L2166" s="1112"/>
    </row>
    <row r="2167" spans="1:12" s="944" customFormat="1" ht="63">
      <c r="A2167" s="940" t="s">
        <v>1663</v>
      </c>
      <c r="B2167" s="940" t="s">
        <v>1664</v>
      </c>
      <c r="C2167" s="940" t="s">
        <v>5813</v>
      </c>
      <c r="D2167" s="941">
        <v>46251</v>
      </c>
      <c r="E2167" s="940" t="s">
        <v>5814</v>
      </c>
      <c r="F2167" s="945">
        <v>4055.482</v>
      </c>
      <c r="G2167" s="940">
        <v>11.542999999999999</v>
      </c>
      <c r="H2167" s="942">
        <v>46812.428725999998</v>
      </c>
      <c r="I2167" s="943"/>
      <c r="K2167" s="1112"/>
      <c r="L2167" s="1112"/>
    </row>
    <row r="2168" spans="1:12" s="944" customFormat="1" ht="63">
      <c r="A2168" s="940" t="s">
        <v>1663</v>
      </c>
      <c r="B2168" s="940" t="s">
        <v>1664</v>
      </c>
      <c r="C2168" s="940" t="s">
        <v>5815</v>
      </c>
      <c r="D2168" s="941">
        <v>46253</v>
      </c>
      <c r="E2168" s="940" t="s">
        <v>5816</v>
      </c>
      <c r="F2168" s="945">
        <v>4055.482</v>
      </c>
      <c r="G2168" s="940">
        <v>11.340999999999999</v>
      </c>
      <c r="H2168" s="942">
        <v>45993.221361999997</v>
      </c>
      <c r="I2168" s="943"/>
      <c r="K2168" s="1112"/>
      <c r="L2168" s="1112"/>
    </row>
    <row r="2169" spans="1:12" s="944" customFormat="1" ht="63">
      <c r="A2169" s="940" t="s">
        <v>1663</v>
      </c>
      <c r="B2169" s="940" t="s">
        <v>1664</v>
      </c>
      <c r="C2169" s="940" t="s">
        <v>5817</v>
      </c>
      <c r="D2169" s="941">
        <v>46256</v>
      </c>
      <c r="E2169" s="940" t="s">
        <v>5818</v>
      </c>
      <c r="F2169" s="945">
        <v>4055.482</v>
      </c>
      <c r="G2169" s="940">
        <v>9.66</v>
      </c>
      <c r="H2169" s="942">
        <v>39175.956120000003</v>
      </c>
      <c r="I2169" s="943"/>
      <c r="K2169" s="1112"/>
      <c r="L2169" s="1112"/>
    </row>
    <row r="2170" spans="1:12" s="944" customFormat="1" ht="63">
      <c r="A2170" s="940" t="s">
        <v>1663</v>
      </c>
      <c r="B2170" s="940" t="s">
        <v>1664</v>
      </c>
      <c r="C2170" s="940" t="s">
        <v>5819</v>
      </c>
      <c r="D2170" s="941">
        <v>46257</v>
      </c>
      <c r="E2170" s="940" t="s">
        <v>5820</v>
      </c>
      <c r="F2170" s="945">
        <v>4055.482</v>
      </c>
      <c r="G2170" s="940">
        <v>9.7799999999999994</v>
      </c>
      <c r="H2170" s="942">
        <v>39662.613959999995</v>
      </c>
      <c r="I2170" s="943"/>
      <c r="K2170" s="1112"/>
      <c r="L2170" s="1112"/>
    </row>
    <row r="2171" spans="1:12" s="944" customFormat="1" ht="63">
      <c r="A2171" s="940" t="s">
        <v>1663</v>
      </c>
      <c r="B2171" s="940" t="s">
        <v>1664</v>
      </c>
      <c r="C2171" s="940" t="s">
        <v>5821</v>
      </c>
      <c r="D2171" s="941">
        <v>46257</v>
      </c>
      <c r="E2171" s="940" t="s">
        <v>5822</v>
      </c>
      <c r="F2171" s="945">
        <v>4055.482</v>
      </c>
      <c r="G2171" s="940">
        <v>9.85</v>
      </c>
      <c r="H2171" s="942">
        <v>39946.4977</v>
      </c>
      <c r="I2171" s="943"/>
      <c r="K2171" s="1112"/>
      <c r="L2171" s="1112"/>
    </row>
    <row r="2172" spans="1:12" s="944" customFormat="1" ht="63">
      <c r="A2172" s="940" t="s">
        <v>1663</v>
      </c>
      <c r="B2172" s="940" t="s">
        <v>1664</v>
      </c>
      <c r="C2172" s="940" t="s">
        <v>5823</v>
      </c>
      <c r="D2172" s="941">
        <v>46260</v>
      </c>
      <c r="E2172" s="940" t="s">
        <v>5824</v>
      </c>
      <c r="F2172" s="945">
        <v>4055.482</v>
      </c>
      <c r="G2172" s="940">
        <v>11.5</v>
      </c>
      <c r="H2172" s="942">
        <v>46638.042999999998</v>
      </c>
      <c r="I2172" s="943"/>
      <c r="K2172" s="1112"/>
      <c r="L2172" s="1112"/>
    </row>
    <row r="2173" spans="1:12" s="944" customFormat="1" ht="63">
      <c r="A2173" s="940" t="s">
        <v>1663</v>
      </c>
      <c r="B2173" s="940" t="s">
        <v>1664</v>
      </c>
      <c r="C2173" s="940" t="s">
        <v>1924</v>
      </c>
      <c r="D2173" s="941">
        <v>46266</v>
      </c>
      <c r="E2173" s="940" t="s">
        <v>1925</v>
      </c>
      <c r="F2173" s="945">
        <v>4055.482</v>
      </c>
      <c r="G2173" s="940">
        <v>9.69</v>
      </c>
      <c r="H2173" s="942">
        <v>39297.620579999995</v>
      </c>
      <c r="I2173" s="943"/>
      <c r="K2173" s="1112"/>
      <c r="L2173" s="1112"/>
    </row>
    <row r="2174" spans="1:12" s="944" customFormat="1" ht="63">
      <c r="A2174" s="940" t="s">
        <v>1663</v>
      </c>
      <c r="B2174" s="940" t="s">
        <v>1664</v>
      </c>
      <c r="C2174" s="940" t="s">
        <v>1926</v>
      </c>
      <c r="D2174" s="941">
        <v>46266</v>
      </c>
      <c r="E2174" s="940" t="s">
        <v>1927</v>
      </c>
      <c r="F2174" s="945">
        <v>4055.482</v>
      </c>
      <c r="G2174" s="940">
        <v>9.69</v>
      </c>
      <c r="H2174" s="942">
        <v>39297.620579999995</v>
      </c>
      <c r="I2174" s="943"/>
      <c r="K2174" s="1112"/>
      <c r="L2174" s="1112"/>
    </row>
    <row r="2175" spans="1:12" s="944" customFormat="1" ht="63">
      <c r="A2175" s="940" t="s">
        <v>1663</v>
      </c>
      <c r="B2175" s="940" t="s">
        <v>1664</v>
      </c>
      <c r="C2175" s="940" t="s">
        <v>1928</v>
      </c>
      <c r="D2175" s="941">
        <v>46266</v>
      </c>
      <c r="E2175" s="940" t="s">
        <v>1929</v>
      </c>
      <c r="F2175" s="945">
        <v>4055.482</v>
      </c>
      <c r="G2175" s="940">
        <v>9.69</v>
      </c>
      <c r="H2175" s="942">
        <v>39297.620579999995</v>
      </c>
      <c r="I2175" s="943"/>
      <c r="K2175" s="1112"/>
      <c r="L2175" s="1112"/>
    </row>
    <row r="2176" spans="1:12" s="944" customFormat="1" ht="63">
      <c r="A2176" s="940" t="s">
        <v>1663</v>
      </c>
      <c r="B2176" s="940" t="s">
        <v>1664</v>
      </c>
      <c r="C2176" s="940" t="s">
        <v>1930</v>
      </c>
      <c r="D2176" s="941">
        <v>46271</v>
      </c>
      <c r="E2176" s="940" t="s">
        <v>1931</v>
      </c>
      <c r="F2176" s="945">
        <v>4055.482</v>
      </c>
      <c r="G2176" s="940">
        <v>13.952</v>
      </c>
      <c r="H2176" s="942">
        <v>56582.084863999997</v>
      </c>
      <c r="I2176" s="943"/>
      <c r="K2176" s="1112"/>
      <c r="L2176" s="1112"/>
    </row>
    <row r="2177" spans="1:12" s="944" customFormat="1" ht="63">
      <c r="A2177" s="940" t="s">
        <v>1663</v>
      </c>
      <c r="B2177" s="940" t="s">
        <v>1664</v>
      </c>
      <c r="C2177" s="940" t="s">
        <v>1932</v>
      </c>
      <c r="D2177" s="941">
        <v>46271</v>
      </c>
      <c r="E2177" s="940" t="s">
        <v>1933</v>
      </c>
      <c r="F2177" s="945">
        <v>4055.482</v>
      </c>
      <c r="G2177" s="940">
        <v>42.04</v>
      </c>
      <c r="H2177" s="942">
        <v>170492.46328</v>
      </c>
      <c r="I2177" s="943"/>
      <c r="K2177" s="1112"/>
      <c r="L2177" s="1112"/>
    </row>
    <row r="2178" spans="1:12" s="944" customFormat="1" ht="63">
      <c r="A2178" s="940" t="s">
        <v>1663</v>
      </c>
      <c r="B2178" s="940" t="s">
        <v>1664</v>
      </c>
      <c r="C2178" s="940" t="s">
        <v>5825</v>
      </c>
      <c r="D2178" s="941">
        <v>46275</v>
      </c>
      <c r="E2178" s="940" t="s">
        <v>5826</v>
      </c>
      <c r="F2178" s="945">
        <v>4055.482</v>
      </c>
      <c r="G2178" s="940">
        <v>43.914999999999999</v>
      </c>
      <c r="H2178" s="942">
        <v>178096.49202999999</v>
      </c>
      <c r="I2178" s="943"/>
      <c r="K2178" s="1112"/>
      <c r="L2178" s="1112"/>
    </row>
    <row r="2179" spans="1:12" s="944" customFormat="1" ht="63">
      <c r="A2179" s="940" t="s">
        <v>1663</v>
      </c>
      <c r="B2179" s="940" t="s">
        <v>1664</v>
      </c>
      <c r="C2179" s="940" t="s">
        <v>5827</v>
      </c>
      <c r="D2179" s="941">
        <v>46277</v>
      </c>
      <c r="E2179" s="940" t="s">
        <v>5828</v>
      </c>
      <c r="F2179" s="945">
        <v>4055.482</v>
      </c>
      <c r="G2179" s="940">
        <v>19.765000000000001</v>
      </c>
      <c r="H2179" s="942">
        <v>80156.601729999995</v>
      </c>
      <c r="I2179" s="943"/>
      <c r="K2179" s="1112"/>
      <c r="L2179" s="1112"/>
    </row>
    <row r="2180" spans="1:12" s="944" customFormat="1" ht="63">
      <c r="A2180" s="940" t="s">
        <v>1663</v>
      </c>
      <c r="B2180" s="940" t="s">
        <v>1664</v>
      </c>
      <c r="C2180" s="940" t="s">
        <v>6467</v>
      </c>
      <c r="D2180" s="941">
        <v>46285</v>
      </c>
      <c r="E2180" s="940" t="s">
        <v>6468</v>
      </c>
      <c r="F2180" s="945">
        <v>4055.482</v>
      </c>
      <c r="G2180" s="940"/>
      <c r="H2180" s="942">
        <v>0</v>
      </c>
      <c r="I2180" s="943"/>
      <c r="K2180" s="1112"/>
      <c r="L2180" s="1112"/>
    </row>
    <row r="2181" spans="1:12" s="944" customFormat="1" ht="63">
      <c r="A2181" s="940" t="s">
        <v>1663</v>
      </c>
      <c r="B2181" s="940" t="s">
        <v>1664</v>
      </c>
      <c r="C2181" s="940" t="s">
        <v>6055</v>
      </c>
      <c r="D2181" s="941">
        <v>46286</v>
      </c>
      <c r="E2181" s="940" t="s">
        <v>6056</v>
      </c>
      <c r="F2181" s="945">
        <v>4055.482</v>
      </c>
      <c r="G2181" s="940">
        <v>20.949000000000002</v>
      </c>
      <c r="H2181" s="942">
        <v>84958.292418000012</v>
      </c>
      <c r="I2181" s="943"/>
      <c r="K2181" s="1112"/>
      <c r="L2181" s="1112"/>
    </row>
    <row r="2182" spans="1:12" s="944" customFormat="1" ht="63">
      <c r="A2182" s="940" t="s">
        <v>1663</v>
      </c>
      <c r="B2182" s="940" t="s">
        <v>1664</v>
      </c>
      <c r="C2182" s="940" t="s">
        <v>6148</v>
      </c>
      <c r="D2182" s="941">
        <v>46289</v>
      </c>
      <c r="E2182" s="940" t="s">
        <v>6149</v>
      </c>
      <c r="F2182" s="945">
        <v>4055.482</v>
      </c>
      <c r="G2182" s="940">
        <v>15.278</v>
      </c>
      <c r="H2182" s="942">
        <v>61959.653996000001</v>
      </c>
      <c r="I2182" s="943"/>
      <c r="K2182" s="1112"/>
      <c r="L2182" s="1112"/>
    </row>
    <row r="2183" spans="1:12" s="944" customFormat="1" ht="63">
      <c r="A2183" s="940" t="s">
        <v>1663</v>
      </c>
      <c r="B2183" s="940" t="s">
        <v>1664</v>
      </c>
      <c r="C2183" s="940" t="s">
        <v>6469</v>
      </c>
      <c r="D2183" s="941">
        <v>46294</v>
      </c>
      <c r="E2183" s="940" t="s">
        <v>6470</v>
      </c>
      <c r="F2183" s="945">
        <v>4055.482</v>
      </c>
      <c r="G2183" s="940">
        <v>11.147</v>
      </c>
      <c r="H2183" s="942">
        <v>45206.457854</v>
      </c>
      <c r="I2183" s="943"/>
      <c r="K2183" s="1112"/>
      <c r="L2183" s="1112"/>
    </row>
    <row r="2184" spans="1:12" s="944" customFormat="1" ht="63">
      <c r="A2184" s="940" t="s">
        <v>6150</v>
      </c>
      <c r="B2184" s="940" t="s">
        <v>6151</v>
      </c>
      <c r="C2184" s="940" t="s">
        <v>6152</v>
      </c>
      <c r="D2184" s="941">
        <v>46291</v>
      </c>
      <c r="E2184" s="940" t="s">
        <v>6153</v>
      </c>
      <c r="F2184" s="945">
        <v>19810.313999999998</v>
      </c>
      <c r="G2184" s="940">
        <v>0.2</v>
      </c>
      <c r="H2184" s="942">
        <v>3962.0627999999997</v>
      </c>
      <c r="I2184" s="943"/>
      <c r="K2184" s="1112"/>
      <c r="L2184" s="1112"/>
    </row>
    <row r="2185" spans="1:12" s="944" customFormat="1" ht="63">
      <c r="A2185" s="940" t="s">
        <v>6154</v>
      </c>
      <c r="B2185" s="940" t="s">
        <v>6155</v>
      </c>
      <c r="C2185" s="940" t="s">
        <v>6156</v>
      </c>
      <c r="D2185" s="941">
        <v>46291</v>
      </c>
      <c r="E2185" s="940" t="s">
        <v>6157</v>
      </c>
      <c r="F2185" s="945">
        <v>13544.906000000001</v>
      </c>
      <c r="G2185" s="940">
        <v>0.2</v>
      </c>
      <c r="H2185" s="942">
        <v>2708.9812000000002</v>
      </c>
      <c r="I2185" s="943"/>
      <c r="K2185" s="1112"/>
      <c r="L2185" s="1112"/>
    </row>
    <row r="2186" spans="1:12" s="944" customFormat="1" ht="63">
      <c r="A2186" s="940" t="s">
        <v>6158</v>
      </c>
      <c r="B2186" s="940" t="s">
        <v>6159</v>
      </c>
      <c r="C2186" s="940" t="s">
        <v>6160</v>
      </c>
      <c r="D2186" s="941">
        <v>46291</v>
      </c>
      <c r="E2186" s="940" t="s">
        <v>6161</v>
      </c>
      <c r="F2186" s="945">
        <v>12053.183999999999</v>
      </c>
      <c r="G2186" s="940">
        <v>0.2</v>
      </c>
      <c r="H2186" s="942">
        <v>2410.6367999999998</v>
      </c>
      <c r="I2186" s="943"/>
      <c r="K2186" s="1112"/>
      <c r="L2186" s="1112"/>
    </row>
    <row r="2187" spans="1:12" s="944" customFormat="1" ht="63">
      <c r="A2187" s="940" t="s">
        <v>6162</v>
      </c>
      <c r="B2187" s="940" t="s">
        <v>6163</v>
      </c>
      <c r="C2187" s="940" t="s">
        <v>6164</v>
      </c>
      <c r="D2187" s="941">
        <v>46291</v>
      </c>
      <c r="E2187" s="940" t="s">
        <v>6165</v>
      </c>
      <c r="F2187" s="945">
        <v>17995.488000000001</v>
      </c>
      <c r="G2187" s="940">
        <v>0.6</v>
      </c>
      <c r="H2187" s="942">
        <v>10797.292800000001</v>
      </c>
      <c r="I2187" s="943"/>
      <c r="K2187" s="1112"/>
      <c r="L2187" s="1112"/>
    </row>
    <row r="2188" spans="1:12" s="944" customFormat="1" ht="63">
      <c r="A2188" s="940" t="s">
        <v>6166</v>
      </c>
      <c r="B2188" s="940" t="s">
        <v>6167</v>
      </c>
      <c r="C2188" s="940" t="s">
        <v>6168</v>
      </c>
      <c r="D2188" s="941">
        <v>46291</v>
      </c>
      <c r="E2188" s="940" t="s">
        <v>6169</v>
      </c>
      <c r="F2188" s="945">
        <v>15717.956</v>
      </c>
      <c r="G2188" s="940">
        <v>0.6</v>
      </c>
      <c r="H2188" s="942">
        <v>9430.7736000000004</v>
      </c>
      <c r="I2188" s="943"/>
      <c r="K2188" s="1112"/>
      <c r="L2188" s="1112"/>
    </row>
    <row r="2189" spans="1:12" s="944" customFormat="1" ht="42">
      <c r="A2189" s="940" t="s">
        <v>6170</v>
      </c>
      <c r="B2189" s="940" t="s">
        <v>6171</v>
      </c>
      <c r="C2189" s="940" t="s">
        <v>6172</v>
      </c>
      <c r="D2189" s="941">
        <v>46291</v>
      </c>
      <c r="E2189" s="940" t="s">
        <v>6173</v>
      </c>
      <c r="F2189" s="945">
        <v>20151.856</v>
      </c>
      <c r="G2189" s="940">
        <v>0.05</v>
      </c>
      <c r="H2189" s="942">
        <v>1007.5928</v>
      </c>
      <c r="I2189" s="943"/>
      <c r="K2189" s="1112"/>
      <c r="L2189" s="1112"/>
    </row>
    <row r="2190" spans="1:12" s="944" customFormat="1" ht="273">
      <c r="A2190" s="940" t="s">
        <v>1934</v>
      </c>
      <c r="B2190" s="940" t="s">
        <v>1935</v>
      </c>
      <c r="C2190" s="940" t="s">
        <v>5829</v>
      </c>
      <c r="D2190" s="941">
        <v>46160</v>
      </c>
      <c r="E2190" s="940" t="s">
        <v>5830</v>
      </c>
      <c r="F2190" s="945">
        <v>4519.9440000000004</v>
      </c>
      <c r="G2190" s="940">
        <v>2.7</v>
      </c>
      <c r="H2190" s="942">
        <v>12203.848800000002</v>
      </c>
      <c r="I2190" s="943"/>
      <c r="K2190" s="1112"/>
      <c r="L2190" s="1112"/>
    </row>
    <row r="2191" spans="1:12" s="944" customFormat="1" ht="315">
      <c r="A2191" s="940" t="s">
        <v>1934</v>
      </c>
      <c r="B2191" s="940" t="s">
        <v>1935</v>
      </c>
      <c r="C2191" s="940" t="s">
        <v>5831</v>
      </c>
      <c r="D2191" s="941">
        <v>46175</v>
      </c>
      <c r="E2191" s="940" t="s">
        <v>5832</v>
      </c>
      <c r="F2191" s="945">
        <v>4519.9440000000004</v>
      </c>
      <c r="G2191" s="940">
        <v>6.5</v>
      </c>
      <c r="H2191" s="942">
        <v>29379.636000000002</v>
      </c>
      <c r="I2191" s="943"/>
      <c r="K2191" s="1112"/>
      <c r="L2191" s="1112"/>
    </row>
    <row r="2192" spans="1:12" s="944" customFormat="1" ht="168">
      <c r="A2192" s="940" t="s">
        <v>1934</v>
      </c>
      <c r="B2192" s="940" t="s">
        <v>1935</v>
      </c>
      <c r="C2192" s="940" t="s">
        <v>5833</v>
      </c>
      <c r="D2192" s="941">
        <v>46186</v>
      </c>
      <c r="E2192" s="940" t="s">
        <v>5834</v>
      </c>
      <c r="F2192" s="945">
        <v>4519.9440000000004</v>
      </c>
      <c r="G2192" s="940">
        <v>1.5</v>
      </c>
      <c r="H2192" s="942">
        <v>6779.9160000000011</v>
      </c>
      <c r="I2192" s="943"/>
      <c r="K2192" s="1112"/>
      <c r="L2192" s="1112"/>
    </row>
    <row r="2193" spans="1:12" s="944" customFormat="1" ht="252">
      <c r="A2193" s="940" t="s">
        <v>1934</v>
      </c>
      <c r="B2193" s="940" t="s">
        <v>1935</v>
      </c>
      <c r="C2193" s="940" t="s">
        <v>5835</v>
      </c>
      <c r="D2193" s="941">
        <v>46187</v>
      </c>
      <c r="E2193" s="940" t="s">
        <v>5836</v>
      </c>
      <c r="F2193" s="945">
        <v>4519.9440000000004</v>
      </c>
      <c r="G2193" s="940">
        <v>2.4</v>
      </c>
      <c r="H2193" s="942">
        <v>10847.865600000001</v>
      </c>
      <c r="I2193" s="943"/>
      <c r="K2193" s="1112"/>
      <c r="L2193" s="1112"/>
    </row>
    <row r="2194" spans="1:12" s="944" customFormat="1" ht="105">
      <c r="A2194" s="940" t="s">
        <v>1934</v>
      </c>
      <c r="B2194" s="940" t="s">
        <v>1935</v>
      </c>
      <c r="C2194" s="940" t="s">
        <v>5837</v>
      </c>
      <c r="D2194" s="941">
        <v>46188</v>
      </c>
      <c r="E2194" s="940" t="s">
        <v>5838</v>
      </c>
      <c r="F2194" s="945">
        <v>4519.9440000000004</v>
      </c>
      <c r="G2194" s="940">
        <v>0.6</v>
      </c>
      <c r="H2194" s="942">
        <v>2711.9664000000002</v>
      </c>
      <c r="I2194" s="943"/>
      <c r="K2194" s="1112"/>
      <c r="L2194" s="1112"/>
    </row>
    <row r="2195" spans="1:12" s="944" customFormat="1" ht="105">
      <c r="A2195" s="940" t="s">
        <v>1934</v>
      </c>
      <c r="B2195" s="940" t="s">
        <v>1935</v>
      </c>
      <c r="C2195" s="940" t="s">
        <v>5839</v>
      </c>
      <c r="D2195" s="941">
        <v>46189</v>
      </c>
      <c r="E2195" s="940" t="s">
        <v>5840</v>
      </c>
      <c r="F2195" s="945">
        <v>4519.9440000000004</v>
      </c>
      <c r="G2195" s="940">
        <v>0.9</v>
      </c>
      <c r="H2195" s="942">
        <v>4067.9496000000004</v>
      </c>
      <c r="I2195" s="943"/>
      <c r="K2195" s="1112"/>
      <c r="L2195" s="1112"/>
    </row>
    <row r="2196" spans="1:12" s="944" customFormat="1" ht="84">
      <c r="A2196" s="940" t="s">
        <v>1934</v>
      </c>
      <c r="B2196" s="940" t="s">
        <v>1935</v>
      </c>
      <c r="C2196" s="940" t="s">
        <v>5841</v>
      </c>
      <c r="D2196" s="941">
        <v>46190</v>
      </c>
      <c r="E2196" s="940" t="s">
        <v>5842</v>
      </c>
      <c r="F2196" s="945">
        <v>4519.9440000000004</v>
      </c>
      <c r="G2196" s="940">
        <v>0.45</v>
      </c>
      <c r="H2196" s="942">
        <v>2033.9748000000002</v>
      </c>
      <c r="I2196" s="943"/>
      <c r="K2196" s="1112"/>
      <c r="L2196" s="1112"/>
    </row>
    <row r="2197" spans="1:12" s="944" customFormat="1" ht="84">
      <c r="A2197" s="940" t="s">
        <v>1934</v>
      </c>
      <c r="B2197" s="940" t="s">
        <v>1935</v>
      </c>
      <c r="C2197" s="940" t="s">
        <v>5843</v>
      </c>
      <c r="D2197" s="941">
        <v>46191</v>
      </c>
      <c r="E2197" s="940" t="s">
        <v>5844</v>
      </c>
      <c r="F2197" s="945">
        <v>4519.9440000000004</v>
      </c>
      <c r="G2197" s="940">
        <v>0.45</v>
      </c>
      <c r="H2197" s="942">
        <v>2033.9748000000002</v>
      </c>
      <c r="I2197" s="943"/>
      <c r="K2197" s="1112"/>
      <c r="L2197" s="1112"/>
    </row>
    <row r="2198" spans="1:12" s="944" customFormat="1" ht="147">
      <c r="A2198" s="940" t="s">
        <v>1934</v>
      </c>
      <c r="B2198" s="940" t="s">
        <v>1935</v>
      </c>
      <c r="C2198" s="940" t="s">
        <v>5845</v>
      </c>
      <c r="D2198" s="941">
        <v>46194</v>
      </c>
      <c r="E2198" s="940" t="s">
        <v>5846</v>
      </c>
      <c r="F2198" s="945">
        <v>4519.9440000000004</v>
      </c>
      <c r="G2198" s="940">
        <v>1.2</v>
      </c>
      <c r="H2198" s="942">
        <v>5423.9328000000005</v>
      </c>
      <c r="I2198" s="943"/>
      <c r="K2198" s="1112"/>
      <c r="L2198" s="1112"/>
    </row>
    <row r="2199" spans="1:12" s="944" customFormat="1" ht="252">
      <c r="A2199" s="940" t="s">
        <v>1934</v>
      </c>
      <c r="B2199" s="940" t="s">
        <v>1935</v>
      </c>
      <c r="C2199" s="940" t="s">
        <v>5847</v>
      </c>
      <c r="D2199" s="941">
        <v>46200</v>
      </c>
      <c r="E2199" s="940" t="s">
        <v>5848</v>
      </c>
      <c r="F2199" s="945">
        <v>4519.9440000000004</v>
      </c>
      <c r="G2199" s="940">
        <v>2.85</v>
      </c>
      <c r="H2199" s="942">
        <v>12881.840400000001</v>
      </c>
      <c r="I2199" s="943"/>
      <c r="K2199" s="1112"/>
      <c r="L2199" s="1112"/>
    </row>
    <row r="2200" spans="1:12" s="944" customFormat="1" ht="409.6">
      <c r="A2200" s="940" t="s">
        <v>1934</v>
      </c>
      <c r="B2200" s="940" t="s">
        <v>1935</v>
      </c>
      <c r="C2200" s="940" t="s">
        <v>5849</v>
      </c>
      <c r="D2200" s="941">
        <v>46201</v>
      </c>
      <c r="E2200" s="940" t="s">
        <v>5850</v>
      </c>
      <c r="F2200" s="945">
        <v>4519.9440000000004</v>
      </c>
      <c r="G2200" s="940">
        <v>13.5</v>
      </c>
      <c r="H2200" s="942">
        <v>61019.244000000006</v>
      </c>
      <c r="I2200" s="943"/>
      <c r="K2200" s="1112"/>
      <c r="L2200" s="1112"/>
    </row>
    <row r="2201" spans="1:12" s="944" customFormat="1" ht="126">
      <c r="A2201" s="940" t="s">
        <v>1934</v>
      </c>
      <c r="B2201" s="940" t="s">
        <v>1935</v>
      </c>
      <c r="C2201" s="940" t="s">
        <v>5851</v>
      </c>
      <c r="D2201" s="941">
        <v>46201</v>
      </c>
      <c r="E2201" s="940" t="s">
        <v>5852</v>
      </c>
      <c r="F2201" s="945">
        <v>4519.9440000000004</v>
      </c>
      <c r="G2201" s="940">
        <v>1.05</v>
      </c>
      <c r="H2201" s="942">
        <v>4745.9412000000002</v>
      </c>
      <c r="I2201" s="943"/>
      <c r="K2201" s="1112"/>
      <c r="L2201" s="1112"/>
    </row>
    <row r="2202" spans="1:12" s="944" customFormat="1" ht="84">
      <c r="A2202" s="940" t="s">
        <v>1934</v>
      </c>
      <c r="B2202" s="940" t="s">
        <v>1935</v>
      </c>
      <c r="C2202" s="940" t="s">
        <v>5853</v>
      </c>
      <c r="D2202" s="941">
        <v>46202</v>
      </c>
      <c r="E2202" s="940" t="s">
        <v>5854</v>
      </c>
      <c r="F2202" s="945">
        <v>4519.9440000000004</v>
      </c>
      <c r="G2202" s="940">
        <v>0.45</v>
      </c>
      <c r="H2202" s="942">
        <v>2033.9748000000002</v>
      </c>
      <c r="I2202" s="943"/>
      <c r="K2202" s="1112"/>
      <c r="L2202" s="1112"/>
    </row>
    <row r="2203" spans="1:12" s="944" customFormat="1" ht="126">
      <c r="A2203" s="940" t="s">
        <v>1934</v>
      </c>
      <c r="B2203" s="940" t="s">
        <v>1935</v>
      </c>
      <c r="C2203" s="940" t="s">
        <v>5855</v>
      </c>
      <c r="D2203" s="941">
        <v>46203</v>
      </c>
      <c r="E2203" s="940" t="s">
        <v>5856</v>
      </c>
      <c r="F2203" s="945">
        <v>4519.9440000000004</v>
      </c>
      <c r="G2203" s="940">
        <v>0.75</v>
      </c>
      <c r="H2203" s="942">
        <v>3389.9580000000005</v>
      </c>
      <c r="I2203" s="943"/>
      <c r="K2203" s="1112"/>
      <c r="L2203" s="1112"/>
    </row>
    <row r="2204" spans="1:12" s="944" customFormat="1" ht="126">
      <c r="A2204" s="940" t="s">
        <v>1934</v>
      </c>
      <c r="B2204" s="940" t="s">
        <v>1935</v>
      </c>
      <c r="C2204" s="940" t="s">
        <v>5857</v>
      </c>
      <c r="D2204" s="941">
        <v>46204</v>
      </c>
      <c r="E2204" s="940" t="s">
        <v>5858</v>
      </c>
      <c r="F2204" s="945">
        <v>4519.9440000000004</v>
      </c>
      <c r="G2204" s="940">
        <v>1.2</v>
      </c>
      <c r="H2204" s="942">
        <v>5423.9328000000005</v>
      </c>
      <c r="I2204" s="943"/>
      <c r="K2204" s="1112"/>
      <c r="L2204" s="1112"/>
    </row>
    <row r="2205" spans="1:12" s="944" customFormat="1" ht="231">
      <c r="A2205" s="940" t="s">
        <v>1934</v>
      </c>
      <c r="B2205" s="940" t="s">
        <v>1935</v>
      </c>
      <c r="C2205" s="940" t="s">
        <v>5859</v>
      </c>
      <c r="D2205" s="941">
        <v>46208</v>
      </c>
      <c r="E2205" s="940" t="s">
        <v>5860</v>
      </c>
      <c r="F2205" s="945">
        <v>4519.9440000000004</v>
      </c>
      <c r="G2205" s="940">
        <v>1.8</v>
      </c>
      <c r="H2205" s="942">
        <v>8135.8992000000007</v>
      </c>
      <c r="I2205" s="943"/>
      <c r="K2205" s="1112"/>
      <c r="L2205" s="1112"/>
    </row>
    <row r="2206" spans="1:12" s="944" customFormat="1" ht="315">
      <c r="A2206" s="940" t="s">
        <v>1934</v>
      </c>
      <c r="B2206" s="940" t="s">
        <v>1935</v>
      </c>
      <c r="C2206" s="940" t="s">
        <v>5861</v>
      </c>
      <c r="D2206" s="941">
        <v>46208</v>
      </c>
      <c r="E2206" s="940" t="s">
        <v>5862</v>
      </c>
      <c r="F2206" s="945">
        <v>4519.9440000000004</v>
      </c>
      <c r="G2206" s="940">
        <v>2.85</v>
      </c>
      <c r="H2206" s="942">
        <v>12881.840400000001</v>
      </c>
      <c r="I2206" s="943"/>
      <c r="K2206" s="1112"/>
      <c r="L2206" s="1112"/>
    </row>
    <row r="2207" spans="1:12" s="944" customFormat="1" ht="378">
      <c r="A2207" s="940" t="s">
        <v>1934</v>
      </c>
      <c r="B2207" s="940" t="s">
        <v>1935</v>
      </c>
      <c r="C2207" s="940" t="s">
        <v>5863</v>
      </c>
      <c r="D2207" s="941">
        <v>46208</v>
      </c>
      <c r="E2207" s="940" t="s">
        <v>5864</v>
      </c>
      <c r="F2207" s="945">
        <v>4519.9440000000004</v>
      </c>
      <c r="G2207" s="940">
        <v>10</v>
      </c>
      <c r="H2207" s="942">
        <v>45199.44</v>
      </c>
      <c r="I2207" s="943"/>
      <c r="K2207" s="1112"/>
      <c r="L2207" s="1112"/>
    </row>
    <row r="2208" spans="1:12" s="944" customFormat="1" ht="378">
      <c r="A2208" s="940" t="s">
        <v>1934</v>
      </c>
      <c r="B2208" s="940" t="s">
        <v>1935</v>
      </c>
      <c r="C2208" s="940" t="s">
        <v>5865</v>
      </c>
      <c r="D2208" s="941">
        <v>46209</v>
      </c>
      <c r="E2208" s="940" t="s">
        <v>5866</v>
      </c>
      <c r="F2208" s="945">
        <v>4519.9440000000004</v>
      </c>
      <c r="G2208" s="940">
        <v>3.9</v>
      </c>
      <c r="H2208" s="942">
        <v>17627.781600000002</v>
      </c>
      <c r="I2208" s="943"/>
      <c r="K2208" s="1112"/>
      <c r="L2208" s="1112"/>
    </row>
    <row r="2209" spans="1:12" s="944" customFormat="1" ht="399">
      <c r="A2209" s="940" t="s">
        <v>1934</v>
      </c>
      <c r="B2209" s="940" t="s">
        <v>1935</v>
      </c>
      <c r="C2209" s="940" t="s">
        <v>5867</v>
      </c>
      <c r="D2209" s="941">
        <v>46217</v>
      </c>
      <c r="E2209" s="940" t="s">
        <v>5868</v>
      </c>
      <c r="F2209" s="945">
        <v>4519.9440000000004</v>
      </c>
      <c r="G2209" s="940">
        <v>11</v>
      </c>
      <c r="H2209" s="942">
        <v>49719.384000000005</v>
      </c>
      <c r="I2209" s="943"/>
      <c r="K2209" s="1112"/>
      <c r="L2209" s="1112"/>
    </row>
    <row r="2210" spans="1:12" s="944" customFormat="1" ht="105">
      <c r="A2210" s="940" t="s">
        <v>1934</v>
      </c>
      <c r="B2210" s="940" t="s">
        <v>1935</v>
      </c>
      <c r="C2210" s="940" t="s">
        <v>5869</v>
      </c>
      <c r="D2210" s="941">
        <v>46217</v>
      </c>
      <c r="E2210" s="940" t="s">
        <v>5870</v>
      </c>
      <c r="F2210" s="945">
        <v>4519.9440000000004</v>
      </c>
      <c r="G2210" s="940">
        <v>0.45</v>
      </c>
      <c r="H2210" s="942">
        <v>2033.9748000000002</v>
      </c>
      <c r="I2210" s="943"/>
      <c r="K2210" s="1112"/>
      <c r="L2210" s="1112"/>
    </row>
    <row r="2211" spans="1:12" s="944" customFormat="1" ht="84">
      <c r="A2211" s="940" t="s">
        <v>1934</v>
      </c>
      <c r="B2211" s="940" t="s">
        <v>1935</v>
      </c>
      <c r="C2211" s="940" t="s">
        <v>1901</v>
      </c>
      <c r="D2211" s="941">
        <v>46268</v>
      </c>
      <c r="E2211" s="940" t="s">
        <v>1936</v>
      </c>
      <c r="F2211" s="945">
        <v>4519.9440000000004</v>
      </c>
      <c r="G2211" s="940">
        <v>0.3</v>
      </c>
      <c r="H2211" s="942">
        <v>1355.9832000000001</v>
      </c>
      <c r="I2211" s="943"/>
      <c r="K2211" s="1112"/>
      <c r="L2211" s="1112"/>
    </row>
    <row r="2212" spans="1:12" s="944" customFormat="1" ht="105">
      <c r="A2212" s="940" t="s">
        <v>1934</v>
      </c>
      <c r="B2212" s="940" t="s">
        <v>1935</v>
      </c>
      <c r="C2212" s="940" t="s">
        <v>1903</v>
      </c>
      <c r="D2212" s="941">
        <v>46271</v>
      </c>
      <c r="E2212" s="940" t="s">
        <v>1937</v>
      </c>
      <c r="F2212" s="945">
        <v>4519.9440000000004</v>
      </c>
      <c r="G2212" s="940">
        <v>0.45</v>
      </c>
      <c r="H2212" s="942">
        <v>2033.9748000000002</v>
      </c>
      <c r="I2212" s="943"/>
      <c r="K2212" s="1112"/>
      <c r="L2212" s="1112"/>
    </row>
    <row r="2213" spans="1:12" s="944" customFormat="1" ht="147">
      <c r="A2213" s="940" t="s">
        <v>1934</v>
      </c>
      <c r="B2213" s="940" t="s">
        <v>1935</v>
      </c>
      <c r="C2213" s="940" t="s">
        <v>5871</v>
      </c>
      <c r="D2213" s="941">
        <v>46273</v>
      </c>
      <c r="E2213" s="940" t="s">
        <v>5872</v>
      </c>
      <c r="F2213" s="945">
        <v>4519.9440000000004</v>
      </c>
      <c r="G2213" s="940">
        <v>4.5</v>
      </c>
      <c r="H2213" s="942">
        <v>20339.748000000003</v>
      </c>
      <c r="I2213" s="943"/>
      <c r="K2213" s="1112"/>
      <c r="L2213" s="1112"/>
    </row>
    <row r="2214" spans="1:12" s="944" customFormat="1" ht="63">
      <c r="A2214" s="940" t="s">
        <v>1934</v>
      </c>
      <c r="B2214" s="940" t="s">
        <v>1935</v>
      </c>
      <c r="C2214" s="940" t="s">
        <v>5873</v>
      </c>
      <c r="D2214" s="941">
        <v>46274</v>
      </c>
      <c r="E2214" s="940" t="s">
        <v>5874</v>
      </c>
      <c r="F2214" s="945">
        <v>4519.9440000000004</v>
      </c>
      <c r="G2214" s="940">
        <v>1</v>
      </c>
      <c r="H2214" s="942">
        <v>4519.9440000000004</v>
      </c>
      <c r="I2214" s="943"/>
      <c r="K2214" s="1112"/>
      <c r="L2214" s="1112"/>
    </row>
    <row r="2215" spans="1:12" s="944" customFormat="1" ht="84">
      <c r="A2215" s="940" t="s">
        <v>1934</v>
      </c>
      <c r="B2215" s="940" t="s">
        <v>1935</v>
      </c>
      <c r="C2215" s="940" t="s">
        <v>5875</v>
      </c>
      <c r="D2215" s="941">
        <v>46274</v>
      </c>
      <c r="E2215" s="940" t="s">
        <v>5876</v>
      </c>
      <c r="F2215" s="945">
        <v>4519.9440000000004</v>
      </c>
      <c r="G2215" s="940">
        <v>1.5</v>
      </c>
      <c r="H2215" s="942">
        <v>6779.9160000000011</v>
      </c>
      <c r="I2215" s="943"/>
      <c r="K2215" s="1112"/>
      <c r="L2215" s="1112"/>
    </row>
    <row r="2216" spans="1:12" s="944" customFormat="1" ht="63">
      <c r="A2216" s="940" t="s">
        <v>1934</v>
      </c>
      <c r="B2216" s="940" t="s">
        <v>1935</v>
      </c>
      <c r="C2216" s="940" t="s">
        <v>6471</v>
      </c>
      <c r="D2216" s="941">
        <v>46298</v>
      </c>
      <c r="E2216" s="940" t="s">
        <v>6057</v>
      </c>
      <c r="F2216" s="945">
        <v>4519.9440000000004</v>
      </c>
      <c r="G2216" s="940">
        <v>1</v>
      </c>
      <c r="H2216" s="942">
        <v>4519.9440000000004</v>
      </c>
      <c r="I2216" s="943"/>
      <c r="K2216" s="1112"/>
      <c r="L2216" s="1112"/>
    </row>
    <row r="2217" spans="1:12" s="944" customFormat="1" ht="63">
      <c r="A2217" s="940" t="s">
        <v>1934</v>
      </c>
      <c r="B2217" s="940" t="s">
        <v>1935</v>
      </c>
      <c r="C2217" s="940" t="s">
        <v>6058</v>
      </c>
      <c r="D2217" s="941">
        <v>46286</v>
      </c>
      <c r="E2217" s="940" t="s">
        <v>6059</v>
      </c>
      <c r="F2217" s="945">
        <v>4519.9440000000004</v>
      </c>
      <c r="G2217" s="940">
        <v>0.15</v>
      </c>
      <c r="H2217" s="942">
        <v>677.99160000000006</v>
      </c>
      <c r="I2217" s="943"/>
      <c r="K2217" s="1112"/>
      <c r="L2217" s="1112"/>
    </row>
    <row r="2218" spans="1:12" s="944" customFormat="1" ht="42">
      <c r="A2218" s="940" t="s">
        <v>1934</v>
      </c>
      <c r="B2218" s="940" t="s">
        <v>1935</v>
      </c>
      <c r="C2218" s="940" t="s">
        <v>6472</v>
      </c>
      <c r="D2218" s="941">
        <v>46298</v>
      </c>
      <c r="E2218" s="940" t="s">
        <v>6174</v>
      </c>
      <c r="F2218" s="945">
        <v>4519.9440000000004</v>
      </c>
      <c r="G2218" s="940">
        <v>0.5</v>
      </c>
      <c r="H2218" s="942">
        <v>2259.9720000000002</v>
      </c>
      <c r="I2218" s="943"/>
      <c r="K2218" s="1112"/>
      <c r="L2218" s="1112"/>
    </row>
    <row r="2219" spans="1:12" s="944" customFormat="1" ht="63">
      <c r="A2219" s="940" t="s">
        <v>1934</v>
      </c>
      <c r="B2219" s="940" t="s">
        <v>1935</v>
      </c>
      <c r="C2219" s="940" t="s">
        <v>6175</v>
      </c>
      <c r="D2219" s="941">
        <v>46291</v>
      </c>
      <c r="E2219" s="940" t="s">
        <v>6176</v>
      </c>
      <c r="F2219" s="945">
        <v>4519.9440000000004</v>
      </c>
      <c r="G2219" s="940">
        <v>0.4</v>
      </c>
      <c r="H2219" s="942">
        <v>1807.9776000000002</v>
      </c>
      <c r="I2219" s="943"/>
      <c r="K2219" s="1112"/>
      <c r="L2219" s="1112"/>
    </row>
    <row r="2220" spans="1:12" s="944" customFormat="1" ht="63">
      <c r="A2220" s="940" t="s">
        <v>1934</v>
      </c>
      <c r="B2220" s="940" t="s">
        <v>1935</v>
      </c>
      <c r="C2220" s="940" t="s">
        <v>6177</v>
      </c>
      <c r="D2220" s="941">
        <v>46292</v>
      </c>
      <c r="E2220" s="940" t="s">
        <v>6178</v>
      </c>
      <c r="F2220" s="945">
        <v>4519.9440000000004</v>
      </c>
      <c r="G2220" s="940">
        <v>0.35</v>
      </c>
      <c r="H2220" s="942">
        <v>1581.9804000000001</v>
      </c>
      <c r="I2220" s="943"/>
      <c r="K2220" s="1112"/>
      <c r="L2220" s="1112"/>
    </row>
    <row r="2221" spans="1:12" s="944" customFormat="1" ht="63">
      <c r="A2221" s="940" t="s">
        <v>1934</v>
      </c>
      <c r="B2221" s="940" t="s">
        <v>1935</v>
      </c>
      <c r="C2221" s="940" t="s">
        <v>6179</v>
      </c>
      <c r="D2221" s="941">
        <v>46292</v>
      </c>
      <c r="E2221" s="940" t="s">
        <v>6180</v>
      </c>
      <c r="F2221" s="945">
        <v>4519.9440000000004</v>
      </c>
      <c r="G2221" s="940">
        <v>0.05</v>
      </c>
      <c r="H2221" s="942">
        <v>225.99720000000002</v>
      </c>
      <c r="I2221" s="943"/>
      <c r="K2221" s="1112"/>
      <c r="L2221" s="1112"/>
    </row>
    <row r="2222" spans="1:12" s="944" customFormat="1" ht="63">
      <c r="A2222" s="940" t="s">
        <v>1934</v>
      </c>
      <c r="B2222" s="940" t="s">
        <v>1935</v>
      </c>
      <c r="C2222" s="940" t="s">
        <v>6473</v>
      </c>
      <c r="D2222" s="941">
        <v>46293</v>
      </c>
      <c r="E2222" s="940" t="s">
        <v>6474</v>
      </c>
      <c r="F2222" s="945">
        <v>4519.9440000000004</v>
      </c>
      <c r="G2222" s="940">
        <v>0.1</v>
      </c>
      <c r="H2222" s="942">
        <v>451.99440000000004</v>
      </c>
      <c r="I2222" s="943"/>
      <c r="K2222" s="1112"/>
      <c r="L2222" s="1112"/>
    </row>
    <row r="2223" spans="1:12" s="944" customFormat="1" ht="105">
      <c r="A2223" s="940" t="s">
        <v>5877</v>
      </c>
      <c r="B2223" s="940" t="s">
        <v>5878</v>
      </c>
      <c r="C2223" s="940" t="s">
        <v>5879</v>
      </c>
      <c r="D2223" s="941">
        <v>46160</v>
      </c>
      <c r="E2223" s="940" t="s">
        <v>5880</v>
      </c>
      <c r="F2223" s="945">
        <v>8808.0959999999995</v>
      </c>
      <c r="G2223" s="940">
        <v>0.45</v>
      </c>
      <c r="H2223" s="942">
        <v>3963.6432</v>
      </c>
      <c r="I2223" s="943"/>
      <c r="K2223" s="1112"/>
      <c r="L2223" s="1112"/>
    </row>
    <row r="2224" spans="1:12" s="944" customFormat="1" ht="168">
      <c r="A2224" s="940" t="s">
        <v>5877</v>
      </c>
      <c r="B2224" s="940" t="s">
        <v>5878</v>
      </c>
      <c r="C2224" s="940" t="s">
        <v>5881</v>
      </c>
      <c r="D2224" s="941">
        <v>46201</v>
      </c>
      <c r="E2224" s="940" t="s">
        <v>5882</v>
      </c>
      <c r="F2224" s="945">
        <v>8808.0959999999995</v>
      </c>
      <c r="G2224" s="940">
        <v>1.2</v>
      </c>
      <c r="H2224" s="942">
        <v>10569.715199999999</v>
      </c>
      <c r="I2224" s="943"/>
      <c r="K2224" s="1112"/>
      <c r="L2224" s="1112"/>
    </row>
    <row r="2225" spans="1:12" s="944" customFormat="1" ht="84">
      <c r="A2225" s="940" t="s">
        <v>5877</v>
      </c>
      <c r="B2225" s="940" t="s">
        <v>5878</v>
      </c>
      <c r="C2225" s="940" t="s">
        <v>5883</v>
      </c>
      <c r="D2225" s="941">
        <v>46205</v>
      </c>
      <c r="E2225" s="940" t="s">
        <v>5884</v>
      </c>
      <c r="F2225" s="945">
        <v>8808.0959999999995</v>
      </c>
      <c r="G2225" s="940">
        <v>0.3</v>
      </c>
      <c r="H2225" s="942">
        <v>2642.4287999999997</v>
      </c>
      <c r="I2225" s="943"/>
      <c r="K2225" s="1112"/>
      <c r="L2225" s="1112"/>
    </row>
    <row r="2226" spans="1:12" s="944" customFormat="1" ht="63">
      <c r="A2226" s="940" t="s">
        <v>5877</v>
      </c>
      <c r="B2226" s="940" t="s">
        <v>5878</v>
      </c>
      <c r="C2226" s="940" t="s">
        <v>5885</v>
      </c>
      <c r="D2226" s="941">
        <v>46208</v>
      </c>
      <c r="E2226" s="940" t="s">
        <v>5886</v>
      </c>
      <c r="F2226" s="945">
        <v>8808.0959999999995</v>
      </c>
      <c r="G2226" s="940">
        <v>0.15</v>
      </c>
      <c r="H2226" s="942">
        <v>1321.2143999999998</v>
      </c>
      <c r="I2226" s="943"/>
      <c r="K2226" s="1112"/>
      <c r="L2226" s="1112"/>
    </row>
    <row r="2227" spans="1:12" s="944" customFormat="1" ht="63">
      <c r="A2227" s="940" t="s">
        <v>5877</v>
      </c>
      <c r="B2227" s="940" t="s">
        <v>5878</v>
      </c>
      <c r="C2227" s="940" t="s">
        <v>5887</v>
      </c>
      <c r="D2227" s="941">
        <v>46209</v>
      </c>
      <c r="E2227" s="940" t="s">
        <v>5888</v>
      </c>
      <c r="F2227" s="945">
        <v>8808.0959999999995</v>
      </c>
      <c r="G2227" s="940">
        <v>0.15</v>
      </c>
      <c r="H2227" s="942">
        <v>1321.2143999999998</v>
      </c>
      <c r="I2227" s="943"/>
      <c r="K2227" s="1112"/>
      <c r="L2227" s="1112"/>
    </row>
    <row r="2228" spans="1:12" s="944" customFormat="1" ht="63">
      <c r="A2228" s="940" t="s">
        <v>5877</v>
      </c>
      <c r="B2228" s="940" t="s">
        <v>5878</v>
      </c>
      <c r="C2228" s="940" t="s">
        <v>5889</v>
      </c>
      <c r="D2228" s="941">
        <v>46273</v>
      </c>
      <c r="E2228" s="940" t="s">
        <v>5890</v>
      </c>
      <c r="F2228" s="945">
        <v>8808.0959999999995</v>
      </c>
      <c r="G2228" s="940">
        <v>0.15</v>
      </c>
      <c r="H2228" s="942">
        <v>1321.2143999999998</v>
      </c>
      <c r="I2228" s="943"/>
      <c r="K2228" s="1112"/>
      <c r="L2228" s="1112"/>
    </row>
    <row r="2229" spans="1:12" s="944" customFormat="1" ht="84">
      <c r="A2229" s="940" t="s">
        <v>5877</v>
      </c>
      <c r="B2229" s="940" t="s">
        <v>5878</v>
      </c>
      <c r="C2229" s="940" t="s">
        <v>5891</v>
      </c>
      <c r="D2229" s="941">
        <v>46273</v>
      </c>
      <c r="E2229" s="940" t="s">
        <v>5892</v>
      </c>
      <c r="F2229" s="945">
        <v>8808.0959999999995</v>
      </c>
      <c r="G2229" s="940">
        <v>0.6</v>
      </c>
      <c r="H2229" s="942">
        <v>5284.8575999999994</v>
      </c>
      <c r="I2229" s="943"/>
      <c r="K2229" s="1112"/>
      <c r="L2229" s="1112"/>
    </row>
    <row r="2230" spans="1:12" s="944" customFormat="1" ht="126">
      <c r="A2230" s="940" t="s">
        <v>5877</v>
      </c>
      <c r="B2230" s="940" t="s">
        <v>5878</v>
      </c>
      <c r="C2230" s="940" t="s">
        <v>6060</v>
      </c>
      <c r="D2230" s="941">
        <v>46286</v>
      </c>
      <c r="E2230" s="940" t="s">
        <v>6061</v>
      </c>
      <c r="F2230" s="945">
        <v>8808.0959999999995</v>
      </c>
      <c r="G2230" s="940">
        <v>2.5</v>
      </c>
      <c r="H2230" s="942">
        <v>22020.239999999998</v>
      </c>
      <c r="I2230" s="943"/>
      <c r="K2230" s="1112"/>
      <c r="L2230" s="1112"/>
    </row>
    <row r="2231" spans="1:12" s="944" customFormat="1" ht="126">
      <c r="A2231" s="940" t="s">
        <v>5877</v>
      </c>
      <c r="B2231" s="940" t="s">
        <v>5878</v>
      </c>
      <c r="C2231" s="940" t="s">
        <v>6181</v>
      </c>
      <c r="D2231" s="941">
        <v>46291</v>
      </c>
      <c r="E2231" s="940" t="s">
        <v>6182</v>
      </c>
      <c r="F2231" s="945">
        <v>8808.0959999999995</v>
      </c>
      <c r="G2231" s="940">
        <v>0.45</v>
      </c>
      <c r="H2231" s="942">
        <v>3963.6432</v>
      </c>
      <c r="I2231" s="943"/>
      <c r="K2231" s="1112"/>
      <c r="L2231" s="1112"/>
    </row>
    <row r="2232" spans="1:12" s="944" customFormat="1" ht="63">
      <c r="A2232" s="940" t="s">
        <v>5877</v>
      </c>
      <c r="B2232" s="940" t="s">
        <v>5878</v>
      </c>
      <c r="C2232" s="940" t="s">
        <v>6183</v>
      </c>
      <c r="D2232" s="941">
        <v>46292</v>
      </c>
      <c r="E2232" s="940" t="s">
        <v>6184</v>
      </c>
      <c r="F2232" s="945">
        <v>8808.0959999999995</v>
      </c>
      <c r="G2232" s="940">
        <v>0.15</v>
      </c>
      <c r="H2232" s="942">
        <v>1321.2143999999998</v>
      </c>
      <c r="I2232" s="943"/>
      <c r="K2232" s="1112"/>
      <c r="L2232" s="1112"/>
    </row>
    <row r="2233" spans="1:12" s="944" customFormat="1" ht="63">
      <c r="A2233" s="940" t="s">
        <v>5877</v>
      </c>
      <c r="B2233" s="940" t="s">
        <v>5878</v>
      </c>
      <c r="C2233" s="940" t="s">
        <v>6185</v>
      </c>
      <c r="D2233" s="941">
        <v>46292</v>
      </c>
      <c r="E2233" s="940" t="s">
        <v>6186</v>
      </c>
      <c r="F2233" s="945">
        <v>8808.0959999999995</v>
      </c>
      <c r="G2233" s="940">
        <v>0.05</v>
      </c>
      <c r="H2233" s="942">
        <v>440.40480000000002</v>
      </c>
      <c r="I2233" s="943"/>
      <c r="K2233" s="1112"/>
      <c r="L2233" s="1112"/>
    </row>
    <row r="2234" spans="1:12" s="944" customFormat="1" ht="105">
      <c r="A2234" s="940" t="s">
        <v>5877</v>
      </c>
      <c r="B2234" s="940" t="s">
        <v>5878</v>
      </c>
      <c r="C2234" s="940" t="s">
        <v>6187</v>
      </c>
      <c r="D2234" s="941">
        <v>46292</v>
      </c>
      <c r="E2234" s="940" t="s">
        <v>6188</v>
      </c>
      <c r="F2234" s="945">
        <v>8808.0959999999995</v>
      </c>
      <c r="G2234" s="940">
        <v>1.5</v>
      </c>
      <c r="H2234" s="942">
        <v>13212.144</v>
      </c>
      <c r="I2234" s="943"/>
      <c r="K2234" s="1112"/>
      <c r="L2234" s="1112"/>
    </row>
    <row r="2235" spans="1:12" s="944" customFormat="1" ht="42">
      <c r="A2235" s="940" t="s">
        <v>5893</v>
      </c>
      <c r="B2235" s="940" t="s">
        <v>5894</v>
      </c>
      <c r="C2235" s="940" t="s">
        <v>5895</v>
      </c>
      <c r="D2235" s="941">
        <v>46146</v>
      </c>
      <c r="E2235" s="940" t="s">
        <v>5896</v>
      </c>
      <c r="F2235" s="945">
        <v>43.9</v>
      </c>
      <c r="G2235" s="940">
        <v>19.25</v>
      </c>
      <c r="H2235" s="942">
        <v>845.07499999999993</v>
      </c>
      <c r="I2235" s="943"/>
      <c r="K2235" s="1112"/>
      <c r="L2235" s="1112"/>
    </row>
    <row r="2236" spans="1:12" s="944" customFormat="1" ht="42">
      <c r="A2236" s="940" t="s">
        <v>5903</v>
      </c>
      <c r="B2236" s="940" t="s">
        <v>6062</v>
      </c>
      <c r="C2236" s="940" t="s">
        <v>6063</v>
      </c>
      <c r="D2236" s="941">
        <v>46285</v>
      </c>
      <c r="E2236" s="940" t="s">
        <v>6064</v>
      </c>
      <c r="F2236" s="945">
        <v>438.12200000000001</v>
      </c>
      <c r="G2236" s="940">
        <v>1.1000000000000001</v>
      </c>
      <c r="H2236" s="942">
        <v>481.93420000000003</v>
      </c>
      <c r="I2236" s="943"/>
      <c r="K2236" s="1112"/>
      <c r="L2236" s="1112"/>
    </row>
    <row r="2237" spans="1:12" s="944" customFormat="1" ht="42">
      <c r="A2237" s="940" t="s">
        <v>5897</v>
      </c>
      <c r="B2237" s="940" t="s">
        <v>5898</v>
      </c>
      <c r="C2237" s="940" t="s">
        <v>5899</v>
      </c>
      <c r="D2237" s="941">
        <v>46196</v>
      </c>
      <c r="E2237" s="940" t="s">
        <v>5900</v>
      </c>
      <c r="F2237" s="945">
        <v>438.12200000000001</v>
      </c>
      <c r="G2237" s="940">
        <v>1.6</v>
      </c>
      <c r="H2237" s="942">
        <v>700.99520000000007</v>
      </c>
      <c r="I2237" s="943"/>
      <c r="K2237" s="1112"/>
      <c r="L2237" s="1112"/>
    </row>
    <row r="2238" spans="1:12" s="944" customFormat="1" ht="42">
      <c r="A2238" s="940" t="s">
        <v>5897</v>
      </c>
      <c r="B2238" s="940" t="s">
        <v>5898</v>
      </c>
      <c r="C2238" s="940" t="s">
        <v>5901</v>
      </c>
      <c r="D2238" s="941">
        <v>46201</v>
      </c>
      <c r="E2238" s="940" t="s">
        <v>5902</v>
      </c>
      <c r="F2238" s="945">
        <v>438.12200000000001</v>
      </c>
      <c r="G2238" s="940">
        <v>1.73</v>
      </c>
      <c r="H2238" s="942">
        <v>757.95105999999998</v>
      </c>
      <c r="I2238" s="943"/>
      <c r="K2238" s="1112"/>
      <c r="L2238" s="1112"/>
    </row>
    <row r="2239" spans="1:12" s="944" customFormat="1" ht="63">
      <c r="A2239" s="940" t="s">
        <v>5903</v>
      </c>
      <c r="B2239" s="940" t="s">
        <v>5904</v>
      </c>
      <c r="C2239" s="940" t="s">
        <v>5905</v>
      </c>
      <c r="D2239" s="941">
        <v>46231</v>
      </c>
      <c r="E2239" s="940" t="s">
        <v>5906</v>
      </c>
      <c r="F2239" s="945">
        <v>1101.0119999999999</v>
      </c>
      <c r="G2239" s="940">
        <v>4.74</v>
      </c>
      <c r="H2239" s="942">
        <v>5218.7968799999999</v>
      </c>
      <c r="I2239" s="943"/>
      <c r="K2239" s="1112"/>
      <c r="L2239" s="1112"/>
    </row>
    <row r="2240" spans="1:12" s="944" customFormat="1" ht="63">
      <c r="A2240" s="940" t="s">
        <v>5903</v>
      </c>
      <c r="B2240" s="940" t="s">
        <v>5904</v>
      </c>
      <c r="C2240" s="940" t="s">
        <v>5907</v>
      </c>
      <c r="D2240" s="941">
        <v>46231</v>
      </c>
      <c r="E2240" s="940" t="s">
        <v>5908</v>
      </c>
      <c r="F2240" s="945">
        <v>1101.0119999999999</v>
      </c>
      <c r="G2240" s="940">
        <v>4.8</v>
      </c>
      <c r="H2240" s="942">
        <v>5284.8575999999994</v>
      </c>
      <c r="I2240" s="943"/>
      <c r="K2240" s="1112"/>
      <c r="L2240" s="1112"/>
    </row>
    <row r="2241" spans="1:12" s="944" customFormat="1" ht="42">
      <c r="A2241" s="940" t="s">
        <v>5897</v>
      </c>
      <c r="B2241" s="940" t="s">
        <v>5909</v>
      </c>
      <c r="C2241" s="940" t="s">
        <v>5910</v>
      </c>
      <c r="D2241" s="941">
        <v>46231</v>
      </c>
      <c r="E2241" s="940" t="s">
        <v>5911</v>
      </c>
      <c r="F2241" s="945">
        <v>1448.7</v>
      </c>
      <c r="G2241" s="940">
        <v>0.75</v>
      </c>
      <c r="H2241" s="942">
        <v>1086.5250000000001</v>
      </c>
      <c r="I2241" s="943"/>
      <c r="K2241" s="1112"/>
      <c r="L2241" s="1112"/>
    </row>
    <row r="2242" spans="1:12" s="944" customFormat="1" ht="63">
      <c r="A2242" s="940" t="s">
        <v>5897</v>
      </c>
      <c r="B2242" s="940" t="s">
        <v>5909</v>
      </c>
      <c r="C2242" s="940" t="s">
        <v>5912</v>
      </c>
      <c r="D2242" s="941">
        <v>46231</v>
      </c>
      <c r="E2242" s="940" t="s">
        <v>5913</v>
      </c>
      <c r="F2242" s="945">
        <v>1448.7</v>
      </c>
      <c r="G2242" s="940">
        <v>1.31</v>
      </c>
      <c r="H2242" s="942">
        <v>1897.797</v>
      </c>
      <c r="I2242" s="943"/>
      <c r="K2242" s="1112"/>
      <c r="L2242" s="1112"/>
    </row>
    <row r="2243" spans="1:12" s="944" customFormat="1" ht="42">
      <c r="A2243" s="940" t="s">
        <v>5914</v>
      </c>
      <c r="B2243" s="940" t="s">
        <v>5915</v>
      </c>
      <c r="C2243" s="940" t="s">
        <v>5916</v>
      </c>
      <c r="D2243" s="941">
        <v>46208</v>
      </c>
      <c r="E2243" s="940" t="s">
        <v>5917</v>
      </c>
      <c r="F2243" s="945">
        <v>128.18799999999999</v>
      </c>
      <c r="G2243" s="940">
        <v>16</v>
      </c>
      <c r="H2243" s="942">
        <v>2051.0079999999998</v>
      </c>
      <c r="I2243" s="943"/>
      <c r="K2243" s="1112"/>
      <c r="L2243" s="1112"/>
    </row>
    <row r="2244" spans="1:12" s="944" customFormat="1" ht="63">
      <c r="A2244" s="940" t="s">
        <v>5914</v>
      </c>
      <c r="B2244" s="940" t="s">
        <v>5915</v>
      </c>
      <c r="C2244" s="940" t="s">
        <v>5918</v>
      </c>
      <c r="D2244" s="941">
        <v>46208</v>
      </c>
      <c r="E2244" s="940" t="s">
        <v>5919</v>
      </c>
      <c r="F2244" s="945">
        <v>128.18799999999999</v>
      </c>
      <c r="G2244" s="940">
        <v>17.28</v>
      </c>
      <c r="H2244" s="942">
        <v>2215.0886399999999</v>
      </c>
      <c r="I2244" s="943"/>
      <c r="K2244" s="1112"/>
      <c r="L2244" s="1112"/>
    </row>
    <row r="2245" spans="1:12" s="944" customFormat="1" ht="63">
      <c r="A2245" s="940" t="s">
        <v>5920</v>
      </c>
      <c r="B2245" s="940" t="s">
        <v>5921</v>
      </c>
      <c r="C2245" s="940" t="s">
        <v>5922</v>
      </c>
      <c r="D2245" s="941">
        <v>46245</v>
      </c>
      <c r="E2245" s="940" t="s">
        <v>5923</v>
      </c>
      <c r="F2245" s="945">
        <v>80.775999999999996</v>
      </c>
      <c r="G2245" s="940">
        <v>49.48</v>
      </c>
      <c r="H2245" s="942">
        <v>3996.7964799999995</v>
      </c>
      <c r="I2245" s="943"/>
      <c r="K2245" s="1112"/>
      <c r="L2245" s="1112"/>
    </row>
    <row r="2246" spans="1:12" s="944" customFormat="1" ht="63">
      <c r="A2246" s="940" t="s">
        <v>5920</v>
      </c>
      <c r="B2246" s="940" t="s">
        <v>5921</v>
      </c>
      <c r="C2246" s="940" t="s">
        <v>5924</v>
      </c>
      <c r="D2246" s="941">
        <v>46245</v>
      </c>
      <c r="E2246" s="940" t="s">
        <v>5925</v>
      </c>
      <c r="F2246" s="945">
        <v>80.775999999999996</v>
      </c>
      <c r="G2246" s="940">
        <v>37.6</v>
      </c>
      <c r="H2246" s="942">
        <v>3037.1776</v>
      </c>
      <c r="I2246" s="943"/>
      <c r="K2246" s="1112"/>
      <c r="L2246" s="1112"/>
    </row>
    <row r="2247" spans="1:12">
      <c r="A2247" s="891"/>
      <c r="B2247" s="891"/>
      <c r="C2247" s="891"/>
      <c r="D2247" s="892"/>
      <c r="E2247" s="891"/>
      <c r="F2247" s="948"/>
      <c r="G2247" s="891"/>
      <c r="H2247" s="895"/>
    </row>
    <row r="2248" spans="1:12">
      <c r="A2248" s="891"/>
      <c r="B2248" s="891"/>
      <c r="C2248" s="891"/>
      <c r="D2248" s="892"/>
      <c r="E2248" s="891"/>
      <c r="F2248" s="948"/>
      <c r="G2248" s="891"/>
      <c r="H2248" s="895"/>
    </row>
    <row r="2249" spans="1:12">
      <c r="A2249" s="891"/>
      <c r="B2249" s="891"/>
      <c r="C2249" s="891"/>
      <c r="D2249" s="892"/>
      <c r="E2249" s="891"/>
      <c r="F2249" s="948"/>
      <c r="G2249" s="891"/>
      <c r="H2249" s="895"/>
    </row>
    <row r="2250" spans="1:12">
      <c r="A2250" s="993"/>
      <c r="B2250" s="887"/>
      <c r="C2250" s="887"/>
      <c r="D2250" s="994"/>
      <c r="E2250" s="995"/>
      <c r="F2250" s="947"/>
      <c r="G2250" s="996"/>
      <c r="H2250" s="889"/>
      <c r="I2250" s="997"/>
    </row>
    <row r="2251" spans="1:12" ht="28.8">
      <c r="A2251" s="1475" t="s">
        <v>898</v>
      </c>
      <c r="B2251" s="1476"/>
      <c r="C2251" s="1476"/>
      <c r="D2251" s="1476"/>
      <c r="E2251" s="1476"/>
      <c r="F2251" s="1476"/>
      <c r="G2251" s="1477">
        <f>SUM(H8:H2246)</f>
        <v>77303417.848281041</v>
      </c>
      <c r="H2251" s="1478"/>
      <c r="I2251" s="998"/>
    </row>
  </sheetData>
  <autoFilter ref="A7:M2246" xr:uid="{344DA5F1-AAC1-46C0-AEC1-E926D34FF900}"/>
  <mergeCells count="8">
    <mergeCell ref="A2251:F2251"/>
    <mergeCell ref="G2251:H2251"/>
    <mergeCell ref="A4:B4"/>
    <mergeCell ref="A1:H1"/>
    <mergeCell ref="A2:B2"/>
    <mergeCell ref="C2:H2"/>
    <mergeCell ref="A3:B3"/>
    <mergeCell ref="F3:H3"/>
  </mergeCells>
  <phoneticPr fontId="85" type="noConversion"/>
  <conditionalFormatting sqref="C1:C1048576">
    <cfRule type="duplicateValues" dxfId="48" priority="64"/>
  </conditionalFormatting>
  <conditionalFormatting sqref="C9:C1228">
    <cfRule type="duplicateValues" dxfId="47" priority="1"/>
  </conditionalFormatting>
  <conditionalFormatting sqref="C2247:C1048576 C1:C7">
    <cfRule type="duplicateValues" dxfId="46" priority="1167"/>
  </conditionalFormatting>
  <conditionalFormatting sqref="E1:E1048576">
    <cfRule type="duplicateValues" dxfId="45" priority="37"/>
  </conditionalFormatting>
  <conditionalFormatting sqref="F4">
    <cfRule type="duplicateValues" dxfId="44" priority="70"/>
  </conditionalFormatting>
  <conditionalFormatting sqref="C1230:C2246">
    <cfRule type="duplicateValues" dxfId="43" priority="1191"/>
  </conditionalFormatting>
  <printOptions horizontalCentered="1"/>
  <pageMargins left="0.25" right="0.41" top="0.15" bottom="0.25" header="0" footer="0"/>
  <pageSetup paperSize="9" scale="10" orientation="landscape" r:id="rId1"/>
  <headerFooter>
    <oddFooter>&amp;C&amp;P / &amp;N&amp;R&amp;F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codeName="Sheet17">
    <tabColor theme="9" tint="0.59999389629810485"/>
    <pageSetUpPr fitToPage="1"/>
  </sheetPr>
  <dimension ref="A1:DW147"/>
  <sheetViews>
    <sheetView zoomScaleNormal="100" workbookViewId="0">
      <selection activeCell="R18" sqref="R18:Y18"/>
    </sheetView>
  </sheetViews>
  <sheetFormatPr defaultColWidth="9.109375" defaultRowHeight="13.2"/>
  <cols>
    <col min="1" max="1" width="1.6640625" style="152" customWidth="1"/>
    <col min="2" max="9" width="3.88671875" style="152" customWidth="1"/>
    <col min="10" max="10" width="2.109375" style="152" customWidth="1"/>
    <col min="11" max="15" width="4.33203125" style="152" customWidth="1"/>
    <col min="16" max="16" width="2.44140625" style="152" customWidth="1"/>
    <col min="17" max="25" width="3.88671875" style="152" customWidth="1"/>
    <col min="26" max="28" width="4.33203125" style="152" customWidth="1"/>
    <col min="29" max="29" width="4.44140625" style="152" bestFit="1" customWidth="1"/>
    <col min="30" max="30" width="4.33203125" style="152" customWidth="1"/>
    <col min="31" max="31" width="3.44140625" style="153" customWidth="1"/>
    <col min="32" max="32" width="11.44140625" style="153" hidden="1" customWidth="1"/>
    <col min="33" max="33" width="6.33203125" style="153" hidden="1" customWidth="1"/>
    <col min="34" max="34" width="3.44140625" style="153" customWidth="1"/>
    <col min="35" max="39" width="3.44140625" style="153" hidden="1" customWidth="1"/>
    <col min="40" max="40" width="11.44140625" style="152" hidden="1" customWidth="1"/>
    <col min="41" max="47" width="9.109375" style="152" hidden="1" customWidth="1"/>
    <col min="48" max="51" width="11.44140625" style="152" hidden="1" customWidth="1"/>
    <col min="52" max="52" width="11.44140625" style="152" customWidth="1"/>
    <col min="53" max="53" width="9.109375" style="152"/>
    <col min="54" max="54" width="10.109375" style="152" bestFit="1" customWidth="1"/>
    <col min="55" max="67" width="9.109375" style="152"/>
    <col min="68" max="68" width="0" style="152" hidden="1" customWidth="1"/>
    <col min="69" max="16384" width="9.109375" style="152"/>
  </cols>
  <sheetData>
    <row r="1" spans="2:72" ht="7.2" customHeight="1" thickBot="1"/>
    <row r="2" spans="2:72" ht="13.95" customHeight="1">
      <c r="B2" s="1488" t="s">
        <v>549</v>
      </c>
      <c r="C2" s="1489"/>
      <c r="D2" s="1490"/>
      <c r="E2" s="1490"/>
      <c r="F2" s="1490"/>
      <c r="G2" s="1490"/>
      <c r="H2" s="1490"/>
      <c r="I2" s="1490"/>
      <c r="J2" s="1490"/>
      <c r="K2" s="1490"/>
      <c r="L2" s="1490"/>
      <c r="M2" s="1491"/>
      <c r="N2" s="1491"/>
      <c r="O2" s="1491"/>
      <c r="P2" s="1491"/>
      <c r="Q2" s="1491"/>
      <c r="R2" s="1491"/>
      <c r="S2" s="1491"/>
      <c r="T2" s="1491"/>
      <c r="U2" s="1491"/>
      <c r="V2" s="1491"/>
      <c r="W2" s="1491"/>
      <c r="X2" s="1491"/>
      <c r="Y2" s="1491"/>
      <c r="Z2" s="1491"/>
      <c r="AA2" s="1491"/>
      <c r="AB2" s="1491"/>
      <c r="AC2" s="1491"/>
      <c r="AD2" s="1492"/>
      <c r="AE2" s="152"/>
      <c r="AF2" s="152"/>
      <c r="AG2" s="152"/>
      <c r="AH2" s="152"/>
      <c r="AI2" s="152"/>
      <c r="AJ2" s="152"/>
      <c r="AK2" s="152"/>
      <c r="AL2" s="152"/>
      <c r="AM2" s="152"/>
    </row>
    <row r="3" spans="2:72" ht="13.95" customHeight="1">
      <c r="B3" s="1493"/>
      <c r="C3" s="1494"/>
      <c r="D3" s="1494"/>
      <c r="E3" s="1494"/>
      <c r="F3" s="1494"/>
      <c r="G3" s="1494"/>
      <c r="H3" s="1494"/>
      <c r="I3" s="1494"/>
      <c r="J3" s="1494"/>
      <c r="K3" s="1494"/>
      <c r="L3" s="1494"/>
      <c r="M3" s="1495"/>
      <c r="N3" s="1495"/>
      <c r="O3" s="1495"/>
      <c r="P3" s="1495"/>
      <c r="Q3" s="1495"/>
      <c r="R3" s="1495"/>
      <c r="S3" s="1495"/>
      <c r="T3" s="1495"/>
      <c r="U3" s="1495"/>
      <c r="V3" s="1495"/>
      <c r="W3" s="1495"/>
      <c r="X3" s="1495"/>
      <c r="Y3" s="1495"/>
      <c r="Z3" s="1495"/>
      <c r="AA3" s="1495"/>
      <c r="AB3" s="1495"/>
      <c r="AC3" s="1495"/>
      <c r="AD3" s="1496"/>
      <c r="AE3" s="152"/>
      <c r="AF3" s="152"/>
      <c r="AG3" s="152"/>
      <c r="AH3" s="152"/>
      <c r="AI3" s="152"/>
      <c r="AJ3" s="152"/>
      <c r="AK3" s="152"/>
      <c r="AL3" s="152"/>
      <c r="AM3" s="152"/>
    </row>
    <row r="4" spans="2:72" ht="14.4" customHeight="1" thickBot="1">
      <c r="B4" s="1497"/>
      <c r="C4" s="1498"/>
      <c r="D4" s="1498"/>
      <c r="E4" s="1498"/>
      <c r="F4" s="1498"/>
      <c r="G4" s="1498"/>
      <c r="H4" s="1498"/>
      <c r="I4" s="1498"/>
      <c r="J4" s="1498"/>
      <c r="K4" s="1498"/>
      <c r="L4" s="1498"/>
      <c r="M4" s="1499"/>
      <c r="N4" s="1499"/>
      <c r="O4" s="1499"/>
      <c r="P4" s="1499"/>
      <c r="Q4" s="1499"/>
      <c r="R4" s="1499"/>
      <c r="S4" s="1499"/>
      <c r="T4" s="1499"/>
      <c r="U4" s="1499"/>
      <c r="V4" s="1499"/>
      <c r="W4" s="1499"/>
      <c r="X4" s="1499"/>
      <c r="Y4" s="1499"/>
      <c r="Z4" s="1499"/>
      <c r="AA4" s="1499"/>
      <c r="AB4" s="1499"/>
      <c r="AC4" s="1499"/>
      <c r="AD4" s="1500"/>
      <c r="AE4" s="152"/>
      <c r="AF4" s="152"/>
      <c r="AG4" s="152"/>
      <c r="AH4" s="152"/>
      <c r="AI4" s="152"/>
      <c r="AJ4" s="152"/>
      <c r="AK4" s="152"/>
      <c r="AL4" s="152"/>
      <c r="AM4" s="152"/>
      <c r="BB4" s="701">
        <v>45986</v>
      </c>
    </row>
    <row r="5" spans="2:72" ht="5.0999999999999996" customHeight="1" thickBot="1">
      <c r="B5" s="1501"/>
      <c r="C5" s="1501"/>
      <c r="D5" s="1501"/>
      <c r="E5" s="1501"/>
      <c r="F5" s="1501"/>
      <c r="G5" s="1501"/>
      <c r="H5" s="1501"/>
      <c r="I5" s="1501"/>
      <c r="J5" s="1501"/>
      <c r="K5" s="1501"/>
      <c r="L5" s="1501"/>
      <c r="M5" s="1501"/>
      <c r="N5" s="1501"/>
      <c r="O5" s="1501"/>
      <c r="P5" s="1501"/>
      <c r="Q5" s="1501"/>
      <c r="R5" s="1501"/>
      <c r="S5" s="1501"/>
      <c r="T5" s="1501"/>
      <c r="U5" s="1501"/>
      <c r="V5" s="1501"/>
      <c r="W5" s="1501"/>
      <c r="X5" s="1501"/>
      <c r="Y5" s="1501"/>
      <c r="Z5" s="1501"/>
      <c r="AA5" s="1501"/>
      <c r="AB5" s="1501"/>
      <c r="AC5" s="1501"/>
      <c r="AD5" s="1501"/>
      <c r="AE5" s="152"/>
      <c r="AF5" s="152"/>
      <c r="AG5" s="152"/>
      <c r="AH5" s="152"/>
      <c r="AI5" s="152"/>
      <c r="AJ5" s="152"/>
      <c r="AK5" s="152"/>
      <c r="AL5" s="152"/>
      <c r="AM5" s="152"/>
    </row>
    <row r="6" spans="2:72" ht="35.1" customHeight="1" thickBot="1">
      <c r="B6" s="1502" t="s">
        <v>550</v>
      </c>
      <c r="C6" s="1503"/>
      <c r="D6" s="1504"/>
      <c r="E6" s="1505" t="str">
        <f>'General Information'!C4</f>
        <v>DAM2-02-009</v>
      </c>
      <c r="F6" s="1506"/>
      <c r="G6" s="1506"/>
      <c r="H6" s="1506"/>
      <c r="I6" s="1506"/>
      <c r="J6" s="1507"/>
      <c r="K6" s="1502" t="s">
        <v>551</v>
      </c>
      <c r="L6" s="1503"/>
      <c r="M6" s="1503"/>
      <c r="N6" s="1504"/>
      <c r="O6" s="1508">
        <f>((X6-BB4)/7)-1</f>
        <v>44</v>
      </c>
      <c r="P6" s="1509"/>
      <c r="Q6" s="1509"/>
      <c r="R6" s="1509"/>
      <c r="S6" s="1509"/>
      <c r="T6" s="1510"/>
      <c r="U6" s="1502" t="s">
        <v>552</v>
      </c>
      <c r="V6" s="1503"/>
      <c r="W6" s="1504"/>
      <c r="X6" s="1511">
        <f>'General Information'!L1</f>
        <v>46301</v>
      </c>
      <c r="Y6" s="1512"/>
      <c r="Z6" s="1512"/>
      <c r="AA6" s="1512"/>
      <c r="AB6" s="1512"/>
      <c r="AC6" s="1512"/>
      <c r="AD6" s="1513"/>
    </row>
    <row r="7" spans="2:72" ht="2.25" customHeight="1" thickBot="1">
      <c r="B7" s="1534"/>
      <c r="C7" s="1534"/>
      <c r="D7" s="1534"/>
      <c r="E7" s="1534"/>
      <c r="F7" s="1534"/>
      <c r="G7" s="1534"/>
      <c r="H7" s="1534"/>
      <c r="I7" s="1534"/>
      <c r="J7" s="1534"/>
      <c r="K7" s="1534"/>
      <c r="L7" s="1534"/>
      <c r="M7" s="1534"/>
      <c r="N7" s="1534"/>
      <c r="O7" s="1534"/>
      <c r="P7" s="1534"/>
      <c r="Q7" s="1534"/>
      <c r="R7" s="1534"/>
      <c r="S7" s="1534"/>
      <c r="T7" s="1534"/>
      <c r="U7" s="1534"/>
      <c r="V7" s="1534"/>
      <c r="W7" s="1534"/>
      <c r="X7" s="1534"/>
      <c r="Y7" s="1534"/>
      <c r="Z7" s="1534"/>
      <c r="AA7" s="1534"/>
      <c r="AB7" s="1534"/>
      <c r="AC7" s="1534"/>
      <c r="AD7" s="1534"/>
    </row>
    <row r="8" spans="2:72" ht="42" customHeight="1" thickBot="1">
      <c r="B8" s="1535" t="s">
        <v>553</v>
      </c>
      <c r="C8" s="1536"/>
      <c r="D8" s="1537"/>
      <c r="E8" s="1538" t="str">
        <f>'General Information'!C3</f>
        <v>Development of Infrastructure for phase 1 of the Logistics area at the 2nd Industrial City in Dammam</v>
      </c>
      <c r="F8" s="1539"/>
      <c r="G8" s="1539"/>
      <c r="H8" s="1539"/>
      <c r="I8" s="1539"/>
      <c r="J8" s="1539"/>
      <c r="K8" s="1539"/>
      <c r="L8" s="1539"/>
      <c r="M8" s="1539"/>
      <c r="N8" s="1540"/>
      <c r="O8" s="1502" t="s">
        <v>554</v>
      </c>
      <c r="P8" s="1503"/>
      <c r="Q8" s="1503"/>
      <c r="R8" s="1503"/>
      <c r="S8" s="1503"/>
      <c r="T8" s="1504"/>
      <c r="U8" s="1538" t="s">
        <v>1170</v>
      </c>
      <c r="V8" s="1539"/>
      <c r="W8" s="1539"/>
      <c r="X8" s="1539"/>
      <c r="Y8" s="1539"/>
      <c r="Z8" s="1539"/>
      <c r="AA8" s="1539"/>
      <c r="AB8" s="1539"/>
      <c r="AC8" s="1539"/>
      <c r="AD8" s="1540"/>
    </row>
    <row r="9" spans="2:72" ht="3" customHeight="1" thickBot="1">
      <c r="B9" s="1541"/>
      <c r="C9" s="1541"/>
      <c r="D9" s="1542"/>
      <c r="E9" s="1542"/>
      <c r="F9" s="1542"/>
      <c r="G9" s="1542"/>
      <c r="H9" s="1542"/>
      <c r="I9" s="1542"/>
      <c r="J9" s="1542"/>
      <c r="K9" s="1542"/>
      <c r="L9" s="1542"/>
      <c r="M9" s="1542"/>
      <c r="N9" s="1542"/>
      <c r="O9" s="1542"/>
      <c r="P9" s="1542"/>
      <c r="Q9" s="1542"/>
      <c r="R9" s="1542"/>
      <c r="S9" s="1542"/>
      <c r="T9" s="1542"/>
      <c r="U9" s="1542"/>
      <c r="V9" s="1542"/>
      <c r="W9" s="1542"/>
      <c r="X9" s="1542"/>
      <c r="Y9" s="1542"/>
      <c r="Z9" s="1541"/>
      <c r="AA9" s="1541"/>
      <c r="AB9" s="1541"/>
      <c r="AC9" s="1541"/>
      <c r="AD9" s="1541"/>
    </row>
    <row r="10" spans="2:72" ht="20.100000000000001" customHeight="1">
      <c r="B10" s="1514">
        <v>4</v>
      </c>
      <c r="C10" s="1515"/>
      <c r="D10" s="1516" t="s">
        <v>555</v>
      </c>
      <c r="E10" s="1517"/>
      <c r="F10" s="1518"/>
      <c r="G10" s="1519" t="s">
        <v>556</v>
      </c>
      <c r="H10" s="1520"/>
      <c r="I10" s="1520"/>
      <c r="J10" s="1520"/>
      <c r="K10" s="1520"/>
      <c r="L10" s="1520"/>
      <c r="M10" s="1520"/>
      <c r="N10" s="1520"/>
      <c r="O10" s="1520"/>
      <c r="P10" s="1520"/>
      <c r="Q10" s="1520"/>
      <c r="R10" s="1520"/>
      <c r="S10" s="1520"/>
      <c r="T10" s="1520"/>
      <c r="U10" s="1520"/>
      <c r="V10" s="1520"/>
      <c r="W10" s="1520"/>
      <c r="X10" s="1520"/>
      <c r="Y10" s="1521"/>
      <c r="Z10" s="1522" t="s">
        <v>557</v>
      </c>
      <c r="AA10" s="1523"/>
      <c r="AB10" s="1568" t="s">
        <v>558</v>
      </c>
      <c r="AC10" s="1571">
        <f>Q49</f>
        <v>0.93</v>
      </c>
      <c r="AD10" s="1572"/>
      <c r="AE10" s="152"/>
      <c r="AF10" s="152"/>
      <c r="AG10" s="152"/>
      <c r="AH10" s="152"/>
      <c r="AI10" s="152"/>
      <c r="AJ10" s="152"/>
      <c r="AK10" s="152"/>
      <c r="AL10" s="152"/>
      <c r="AN10" s="154">
        <f>SUM(Z10:Z13)</f>
        <v>0</v>
      </c>
      <c r="AO10" s="152">
        <v>100</v>
      </c>
      <c r="AP10" s="152">
        <v>0.2288329519450801</v>
      </c>
    </row>
    <row r="11" spans="2:72" ht="20.100000000000001" customHeight="1">
      <c r="B11" s="1524">
        <v>3</v>
      </c>
      <c r="C11" s="1525"/>
      <c r="D11" s="1526" t="s">
        <v>559</v>
      </c>
      <c r="E11" s="1527"/>
      <c r="F11" s="1528"/>
      <c r="G11" s="1529" t="s">
        <v>560</v>
      </c>
      <c r="H11" s="1530"/>
      <c r="I11" s="1530"/>
      <c r="J11" s="1530"/>
      <c r="K11" s="1530"/>
      <c r="L11" s="1530"/>
      <c r="M11" s="1530"/>
      <c r="N11" s="1530"/>
      <c r="O11" s="1530"/>
      <c r="P11" s="1530"/>
      <c r="Q11" s="1530"/>
      <c r="R11" s="1530"/>
      <c r="S11" s="1530"/>
      <c r="T11" s="1530"/>
      <c r="U11" s="1530"/>
      <c r="V11" s="1530"/>
      <c r="W11" s="1530"/>
      <c r="X11" s="1530"/>
      <c r="Y11" s="1531"/>
      <c r="Z11" s="1532" t="s">
        <v>561</v>
      </c>
      <c r="AA11" s="1533"/>
      <c r="AB11" s="1569"/>
      <c r="AC11" s="1573"/>
      <c r="AD11" s="1574"/>
      <c r="AE11" s="152"/>
      <c r="AF11" s="152"/>
      <c r="AG11" s="152"/>
      <c r="AH11" s="152"/>
      <c r="AI11" s="152"/>
      <c r="AJ11" s="152"/>
      <c r="AK11" s="152"/>
      <c r="AL11" s="152"/>
      <c r="AN11" s="155">
        <f>SUM(Y10:Y14)</f>
        <v>0</v>
      </c>
      <c r="AO11" s="152">
        <v>89</v>
      </c>
      <c r="AP11" s="152">
        <v>0.20366132723112129</v>
      </c>
    </row>
    <row r="12" spans="2:72" ht="20.100000000000001" customHeight="1">
      <c r="B12" s="1524">
        <v>2</v>
      </c>
      <c r="C12" s="1525"/>
      <c r="D12" s="1526" t="s">
        <v>562</v>
      </c>
      <c r="E12" s="1527"/>
      <c r="F12" s="1528"/>
      <c r="G12" s="1529" t="s">
        <v>563</v>
      </c>
      <c r="H12" s="1530"/>
      <c r="I12" s="1530"/>
      <c r="J12" s="1530"/>
      <c r="K12" s="1530"/>
      <c r="L12" s="1530"/>
      <c r="M12" s="1530"/>
      <c r="N12" s="1530"/>
      <c r="O12" s="1530"/>
      <c r="P12" s="1530"/>
      <c r="Q12" s="1530"/>
      <c r="R12" s="1530"/>
      <c r="S12" s="1530"/>
      <c r="T12" s="1530"/>
      <c r="U12" s="1530"/>
      <c r="V12" s="1530"/>
      <c r="W12" s="1530"/>
      <c r="X12" s="1530"/>
      <c r="Y12" s="1531"/>
      <c r="Z12" s="1532" t="s">
        <v>564</v>
      </c>
      <c r="AA12" s="1533"/>
      <c r="AB12" s="1569"/>
      <c r="AC12" s="1573"/>
      <c r="AD12" s="1574"/>
      <c r="AE12" s="152"/>
      <c r="AF12" s="152"/>
      <c r="AG12" s="152"/>
      <c r="AH12" s="152"/>
      <c r="AI12" s="152"/>
      <c r="AJ12" s="152"/>
      <c r="AK12" s="152"/>
      <c r="AL12" s="152"/>
      <c r="AO12" s="152">
        <v>79</v>
      </c>
      <c r="AP12" s="152">
        <v>0.18077803203661327</v>
      </c>
    </row>
    <row r="13" spans="2:72" ht="20.100000000000001" customHeight="1">
      <c r="B13" s="1524">
        <v>1</v>
      </c>
      <c r="C13" s="1525"/>
      <c r="D13" s="1526" t="s">
        <v>565</v>
      </c>
      <c r="E13" s="1527"/>
      <c r="F13" s="1528"/>
      <c r="G13" s="1529" t="s">
        <v>566</v>
      </c>
      <c r="H13" s="1530"/>
      <c r="I13" s="1530"/>
      <c r="J13" s="1530"/>
      <c r="K13" s="1530"/>
      <c r="L13" s="1530"/>
      <c r="M13" s="1530"/>
      <c r="N13" s="1530"/>
      <c r="O13" s="1530"/>
      <c r="P13" s="1530"/>
      <c r="Q13" s="1530"/>
      <c r="R13" s="1530"/>
      <c r="S13" s="1530"/>
      <c r="T13" s="1530"/>
      <c r="U13" s="1530"/>
      <c r="V13" s="1530"/>
      <c r="W13" s="1530"/>
      <c r="X13" s="1530"/>
      <c r="Y13" s="1531"/>
      <c r="Z13" s="1577" t="s">
        <v>567</v>
      </c>
      <c r="AA13" s="1578"/>
      <c r="AB13" s="1569"/>
      <c r="AC13" s="1573"/>
      <c r="AD13" s="1574"/>
      <c r="AE13" s="152"/>
      <c r="AF13" s="152"/>
      <c r="AG13" s="152"/>
      <c r="AH13" s="152"/>
      <c r="AI13" s="152"/>
      <c r="AJ13" s="152"/>
      <c r="AK13" s="152"/>
      <c r="AL13" s="152"/>
      <c r="AM13" s="152"/>
      <c r="AO13" s="152">
        <v>69</v>
      </c>
      <c r="AP13" s="152">
        <v>0.15789473684210525</v>
      </c>
    </row>
    <row r="14" spans="2:72" ht="20.100000000000001" customHeight="1" thickBot="1">
      <c r="B14" s="1553">
        <v>0</v>
      </c>
      <c r="C14" s="1554"/>
      <c r="D14" s="1555" t="s">
        <v>508</v>
      </c>
      <c r="E14" s="1556"/>
      <c r="F14" s="1557"/>
      <c r="G14" s="1558" t="s">
        <v>568</v>
      </c>
      <c r="H14" s="1559"/>
      <c r="I14" s="1559"/>
      <c r="J14" s="1559"/>
      <c r="K14" s="1559"/>
      <c r="L14" s="1559"/>
      <c r="M14" s="1559"/>
      <c r="N14" s="1559"/>
      <c r="O14" s="1559"/>
      <c r="P14" s="1559"/>
      <c r="Q14" s="1559"/>
      <c r="R14" s="1559"/>
      <c r="S14" s="1559"/>
      <c r="T14" s="1559"/>
      <c r="U14" s="1559"/>
      <c r="V14" s="1559"/>
      <c r="W14" s="1559"/>
      <c r="X14" s="1559"/>
      <c r="Y14" s="1560"/>
      <c r="Z14" s="1561" t="s">
        <v>569</v>
      </c>
      <c r="AA14" s="1562"/>
      <c r="AB14" s="1570"/>
      <c r="AC14" s="1575"/>
      <c r="AD14" s="1576"/>
      <c r="AO14" s="152">
        <v>100</v>
      </c>
      <c r="AP14" s="152">
        <v>0.2288329519450801</v>
      </c>
    </row>
    <row r="15" spans="2:72" ht="5.0999999999999996" customHeight="1" thickBot="1">
      <c r="B15" s="1541"/>
      <c r="C15" s="1541"/>
      <c r="D15" s="1563"/>
      <c r="E15" s="1563"/>
      <c r="F15" s="1563"/>
      <c r="G15" s="1563"/>
      <c r="H15" s="1563"/>
      <c r="I15" s="1563"/>
      <c r="J15" s="1563"/>
      <c r="K15" s="1563"/>
      <c r="L15" s="1563"/>
      <c r="M15" s="1563"/>
      <c r="N15" s="1563"/>
      <c r="O15" s="1563"/>
      <c r="P15" s="1563"/>
      <c r="Q15" s="1563"/>
      <c r="R15" s="1563"/>
      <c r="S15" s="1563"/>
      <c r="T15" s="1563"/>
      <c r="U15" s="1563"/>
      <c r="V15" s="1563"/>
      <c r="W15" s="1563"/>
      <c r="X15" s="1563"/>
      <c r="Y15" s="1563"/>
      <c r="Z15" s="1541"/>
      <c r="AA15" s="1541"/>
      <c r="AB15" s="1541"/>
      <c r="AC15" s="1541"/>
      <c r="AD15" s="1541"/>
    </row>
    <row r="16" spans="2:72" ht="32.1" customHeight="1">
      <c r="B16" s="156" t="s">
        <v>510</v>
      </c>
      <c r="C16" s="1564" t="s">
        <v>511</v>
      </c>
      <c r="D16" s="1564"/>
      <c r="E16" s="1564"/>
      <c r="F16" s="1564"/>
      <c r="G16" s="1564"/>
      <c r="H16" s="1564"/>
      <c r="I16" s="1564"/>
      <c r="J16" s="1564"/>
      <c r="K16" s="157" t="s">
        <v>570</v>
      </c>
      <c r="L16" s="157" t="s">
        <v>571</v>
      </c>
      <c r="M16" s="157" t="s">
        <v>572</v>
      </c>
      <c r="N16" s="157" t="s">
        <v>573</v>
      </c>
      <c r="O16" s="158" t="s">
        <v>574</v>
      </c>
      <c r="P16" s="159"/>
      <c r="Q16" s="160" t="s">
        <v>510</v>
      </c>
      <c r="R16" s="1565" t="s">
        <v>511</v>
      </c>
      <c r="S16" s="1566"/>
      <c r="T16" s="1566"/>
      <c r="U16" s="1566"/>
      <c r="V16" s="1566"/>
      <c r="W16" s="1566"/>
      <c r="X16" s="1566"/>
      <c r="Y16" s="1567"/>
      <c r="Z16" s="157" t="s">
        <v>570</v>
      </c>
      <c r="AA16" s="157" t="s">
        <v>571</v>
      </c>
      <c r="AB16" s="157" t="s">
        <v>572</v>
      </c>
      <c r="AC16" s="157" t="s">
        <v>573</v>
      </c>
      <c r="AD16" s="158" t="s">
        <v>574</v>
      </c>
      <c r="AE16" s="152"/>
      <c r="AF16" s="152"/>
      <c r="AG16" s="152"/>
      <c r="AH16" s="152"/>
      <c r="AI16" s="152"/>
      <c r="AJ16" s="152"/>
      <c r="AK16" s="152"/>
      <c r="AL16" s="152"/>
      <c r="AO16" s="152">
        <f>SUM(AO10:AO15)</f>
        <v>437</v>
      </c>
      <c r="BQ16" s="161"/>
      <c r="BR16" s="161"/>
      <c r="BS16" s="161"/>
      <c r="BT16" s="161"/>
    </row>
    <row r="17" spans="1:127" ht="20.100000000000001" customHeight="1">
      <c r="B17" s="162"/>
      <c r="C17" s="163"/>
      <c r="D17" s="164"/>
      <c r="E17" s="164"/>
      <c r="F17" s="164"/>
      <c r="G17" s="164"/>
      <c r="H17" s="164"/>
      <c r="I17" s="164"/>
      <c r="J17" s="165"/>
      <c r="K17" s="166">
        <v>1</v>
      </c>
      <c r="L17" s="166">
        <v>0.89</v>
      </c>
      <c r="M17" s="166">
        <v>0.79</v>
      </c>
      <c r="N17" s="167">
        <v>0.69</v>
      </c>
      <c r="O17" s="168">
        <v>1</v>
      </c>
      <c r="P17" s="169"/>
      <c r="Q17" s="170"/>
      <c r="R17" s="171"/>
      <c r="S17" s="172"/>
      <c r="T17" s="172"/>
      <c r="U17" s="172"/>
      <c r="V17" s="172"/>
      <c r="W17" s="172"/>
      <c r="X17" s="172"/>
      <c r="Y17" s="173"/>
      <c r="Z17" s="166">
        <v>1</v>
      </c>
      <c r="AA17" s="166">
        <v>0.89</v>
      </c>
      <c r="AB17" s="166">
        <v>0.79</v>
      </c>
      <c r="AC17" s="167">
        <v>0.69</v>
      </c>
      <c r="AD17" s="168">
        <v>1</v>
      </c>
      <c r="AE17" s="152"/>
      <c r="AF17" s="154">
        <f>SUM(AF18:AG46)/COUNT(AF18:AG46)</f>
        <v>0.9181034482758621</v>
      </c>
      <c r="AG17" s="152"/>
      <c r="AH17" s="152"/>
      <c r="AI17" s="152"/>
      <c r="AJ17" s="152"/>
      <c r="AK17" s="152"/>
      <c r="AL17" s="152"/>
      <c r="AV17" s="174"/>
      <c r="AW17" s="174"/>
      <c r="AX17" s="174"/>
      <c r="AY17" s="174"/>
      <c r="BQ17" s="175"/>
      <c r="BR17" s="175"/>
      <c r="BS17" s="175"/>
      <c r="BT17" s="175"/>
    </row>
    <row r="18" spans="1:127" ht="21" customHeight="1">
      <c r="B18" s="176">
        <v>1</v>
      </c>
      <c r="C18" s="1543" t="s">
        <v>575</v>
      </c>
      <c r="D18" s="1544"/>
      <c r="E18" s="1544"/>
      <c r="F18" s="1544"/>
      <c r="G18" s="1544"/>
      <c r="H18" s="1544"/>
      <c r="I18" s="1544"/>
      <c r="J18" s="1545"/>
      <c r="K18" s="177"/>
      <c r="L18" s="177">
        <v>1</v>
      </c>
      <c r="M18" s="177"/>
      <c r="N18" s="178"/>
      <c r="O18" s="179"/>
      <c r="P18" s="159"/>
      <c r="Q18" s="176">
        <v>30</v>
      </c>
      <c r="R18" s="1543" t="s">
        <v>576</v>
      </c>
      <c r="S18" s="1544"/>
      <c r="T18" s="1544"/>
      <c r="U18" s="1544"/>
      <c r="V18" s="1544"/>
      <c r="W18" s="1544"/>
      <c r="X18" s="1544"/>
      <c r="Y18" s="1545"/>
      <c r="Z18" s="177">
        <v>0</v>
      </c>
      <c r="AA18" s="177">
        <v>0</v>
      </c>
      <c r="AB18" s="177">
        <v>1</v>
      </c>
      <c r="AC18" s="178"/>
      <c r="AD18" s="179"/>
      <c r="AE18" s="152"/>
      <c r="AF18" s="180">
        <f>SUMPRODUCT($K$17:$O$17,K18:O18)</f>
        <v>0.89</v>
      </c>
      <c r="AG18" s="180">
        <f>SUMPRODUCT($Z$17:$AD$17,Z18:AD18)</f>
        <v>0.79</v>
      </c>
      <c r="AH18" s="152"/>
      <c r="AI18" s="152"/>
      <c r="AJ18" s="152"/>
      <c r="AK18" s="152"/>
      <c r="AL18" s="152"/>
      <c r="AV18" s="1546" t="s">
        <v>577</v>
      </c>
      <c r="AW18" s="1546" t="s">
        <v>43</v>
      </c>
      <c r="AX18" s="1548" t="s">
        <v>578</v>
      </c>
      <c r="AY18" s="1549"/>
      <c r="BQ18" s="175"/>
      <c r="BR18" s="175"/>
      <c r="BS18" s="175"/>
      <c r="BT18" s="175"/>
    </row>
    <row r="19" spans="1:127" s="182" customFormat="1" ht="21" customHeight="1">
      <c r="A19" s="152"/>
      <c r="B19" s="176">
        <v>2</v>
      </c>
      <c r="C19" s="1550" t="s">
        <v>579</v>
      </c>
      <c r="D19" s="1551"/>
      <c r="E19" s="1551"/>
      <c r="F19" s="1551"/>
      <c r="G19" s="1551"/>
      <c r="H19" s="1551"/>
      <c r="I19" s="1551"/>
      <c r="J19" s="1552"/>
      <c r="K19" s="177"/>
      <c r="L19" s="177">
        <v>1</v>
      </c>
      <c r="M19" s="177">
        <v>0</v>
      </c>
      <c r="N19" s="178"/>
      <c r="O19" s="179"/>
      <c r="P19" s="159"/>
      <c r="Q19" s="176">
        <v>31</v>
      </c>
      <c r="R19" s="1543" t="s">
        <v>580</v>
      </c>
      <c r="S19" s="1544"/>
      <c r="T19" s="1544"/>
      <c r="U19" s="1544"/>
      <c r="V19" s="1544"/>
      <c r="W19" s="1544"/>
      <c r="X19" s="1544"/>
      <c r="Y19" s="1545"/>
      <c r="Z19" s="177">
        <v>0</v>
      </c>
      <c r="AA19" s="177">
        <v>0</v>
      </c>
      <c r="AB19" s="177">
        <v>1</v>
      </c>
      <c r="AC19" s="178">
        <v>0</v>
      </c>
      <c r="AD19" s="179">
        <v>0</v>
      </c>
      <c r="AE19" s="152"/>
      <c r="AF19" s="180">
        <f t="shared" ref="AF19:AF46" si="0">SUMPRODUCT($K$17:$O$17,K19:O19)</f>
        <v>0.89</v>
      </c>
      <c r="AG19" s="180">
        <f t="shared" ref="AG19:AG45" si="1">SUMPRODUCT($Z$17:$AD$17,Z19:AD19)</f>
        <v>0.79</v>
      </c>
      <c r="AH19" s="152"/>
      <c r="AI19" s="152"/>
      <c r="AJ19" s="152"/>
      <c r="AK19" s="152"/>
      <c r="AL19" s="152"/>
      <c r="AM19" s="152"/>
      <c r="AN19" s="152"/>
      <c r="AO19" s="152"/>
      <c r="AP19" s="175"/>
      <c r="AQ19" s="175"/>
      <c r="AR19" s="175"/>
      <c r="AS19" s="175"/>
      <c r="AT19" s="175"/>
      <c r="AU19" s="175"/>
      <c r="AV19" s="1547"/>
      <c r="AW19" s="1547"/>
      <c r="AX19" s="181" t="s">
        <v>581</v>
      </c>
      <c r="AY19" s="181" t="s">
        <v>582</v>
      </c>
      <c r="AZ19" s="152"/>
      <c r="BA19" s="152"/>
      <c r="BB19" s="152"/>
      <c r="BC19" s="152"/>
      <c r="BD19" s="152"/>
      <c r="BE19" s="152"/>
      <c r="BF19" s="152"/>
      <c r="BG19" s="152"/>
      <c r="BH19" s="152"/>
      <c r="BI19" s="152"/>
      <c r="BJ19" s="152"/>
      <c r="BK19" s="152"/>
      <c r="BL19" s="152"/>
      <c r="BM19" s="152"/>
      <c r="BN19" s="152"/>
      <c r="BO19" s="152"/>
      <c r="BP19" s="152"/>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c r="CZ19" s="175"/>
      <c r="DA19" s="175"/>
      <c r="DB19" s="175"/>
      <c r="DC19" s="175"/>
      <c r="DD19" s="175"/>
      <c r="DE19" s="175"/>
      <c r="DF19" s="175"/>
      <c r="DG19" s="175"/>
      <c r="DH19" s="175"/>
      <c r="DI19" s="175"/>
      <c r="DJ19" s="175"/>
      <c r="DK19" s="175"/>
      <c r="DL19" s="175"/>
      <c r="DM19" s="175"/>
      <c r="DN19" s="175"/>
      <c r="DO19" s="175"/>
      <c r="DP19" s="175"/>
      <c r="DQ19" s="175"/>
      <c r="DR19" s="175"/>
      <c r="DS19" s="175"/>
      <c r="DT19" s="175"/>
      <c r="DU19" s="175"/>
      <c r="DV19" s="175"/>
      <c r="DW19" s="175"/>
    </row>
    <row r="20" spans="1:127" s="182" customFormat="1" ht="21" customHeight="1">
      <c r="A20" s="152"/>
      <c r="B20" s="176">
        <v>3</v>
      </c>
      <c r="C20" s="1550" t="s">
        <v>583</v>
      </c>
      <c r="D20" s="1551"/>
      <c r="E20" s="1551"/>
      <c r="F20" s="1551"/>
      <c r="G20" s="1551"/>
      <c r="H20" s="1551"/>
      <c r="I20" s="1551"/>
      <c r="J20" s="1552"/>
      <c r="K20" s="177"/>
      <c r="L20" s="177">
        <v>1</v>
      </c>
      <c r="M20" s="177">
        <v>0</v>
      </c>
      <c r="N20" s="178"/>
      <c r="O20" s="179"/>
      <c r="P20" s="159"/>
      <c r="Q20" s="176">
        <v>32</v>
      </c>
      <c r="R20" s="1543" t="s">
        <v>584</v>
      </c>
      <c r="S20" s="1544"/>
      <c r="T20" s="1544"/>
      <c r="U20" s="1544"/>
      <c r="V20" s="1544"/>
      <c r="W20" s="1544"/>
      <c r="X20" s="1544"/>
      <c r="Y20" s="1545"/>
      <c r="Z20" s="177">
        <v>0</v>
      </c>
      <c r="AA20" s="177"/>
      <c r="AB20" s="177">
        <v>1</v>
      </c>
      <c r="AC20" s="178"/>
      <c r="AD20" s="179">
        <v>0</v>
      </c>
      <c r="AE20" s="152"/>
      <c r="AF20" s="180">
        <f t="shared" si="0"/>
        <v>0.89</v>
      </c>
      <c r="AG20" s="180">
        <f t="shared" si="1"/>
        <v>0.79</v>
      </c>
      <c r="AH20" s="152"/>
      <c r="AI20" s="152"/>
      <c r="AJ20" s="152"/>
      <c r="AK20" s="152"/>
      <c r="AL20" s="152"/>
      <c r="AM20" s="183">
        <v>4</v>
      </c>
      <c r="AN20" s="183">
        <f>58</f>
        <v>58</v>
      </c>
      <c r="AO20" s="183" t="s">
        <v>585</v>
      </c>
      <c r="AP20" s="175"/>
      <c r="AQ20" s="184">
        <v>4</v>
      </c>
      <c r="AR20" s="1579" t="s">
        <v>555</v>
      </c>
      <c r="AS20" s="1579"/>
      <c r="AT20" s="1579"/>
      <c r="AU20" s="1579"/>
      <c r="AV20" s="185">
        <f>SUM(Z18:Z46,K18:K46)</f>
        <v>4</v>
      </c>
      <c r="AW20" s="185">
        <f>AQ20*AV20</f>
        <v>16</v>
      </c>
      <c r="AX20" s="186">
        <f>AV20/$AV$25</f>
        <v>6.8965517241379309E-2</v>
      </c>
      <c r="AY20" s="186">
        <f>AV20/SUM($AV$20:$AV$23)</f>
        <v>0.1</v>
      </c>
      <c r="AZ20" s="187"/>
      <c r="BA20" s="152"/>
      <c r="BB20" s="152"/>
      <c r="BC20" s="152"/>
      <c r="BD20" s="152"/>
      <c r="BE20" s="152"/>
      <c r="BF20" s="152"/>
      <c r="BG20" s="152"/>
      <c r="BH20" s="152"/>
      <c r="BI20" s="152"/>
      <c r="BJ20" s="152"/>
      <c r="BK20" s="152"/>
      <c r="BL20" s="152"/>
      <c r="BM20" s="152"/>
      <c r="BN20" s="152"/>
      <c r="BO20" s="152"/>
      <c r="BP20" s="152"/>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c r="CZ20" s="175"/>
      <c r="DA20" s="175"/>
      <c r="DB20" s="175"/>
      <c r="DC20" s="175"/>
      <c r="DD20" s="175"/>
      <c r="DE20" s="175"/>
      <c r="DF20" s="175"/>
      <c r="DG20" s="175"/>
      <c r="DH20" s="175"/>
      <c r="DI20" s="175"/>
      <c r="DJ20" s="175"/>
      <c r="DK20" s="175"/>
      <c r="DL20" s="175"/>
      <c r="DM20" s="175"/>
      <c r="DN20" s="175"/>
      <c r="DO20" s="175"/>
      <c r="DP20" s="175"/>
      <c r="DQ20" s="175"/>
      <c r="DR20" s="175"/>
      <c r="DS20" s="175"/>
      <c r="DT20" s="175"/>
      <c r="DU20" s="175"/>
      <c r="DV20" s="175"/>
      <c r="DW20" s="175"/>
    </row>
    <row r="21" spans="1:127" s="182" customFormat="1" ht="21" customHeight="1">
      <c r="A21" s="152"/>
      <c r="B21" s="176">
        <v>4</v>
      </c>
      <c r="C21" s="1543" t="s">
        <v>586</v>
      </c>
      <c r="D21" s="1544"/>
      <c r="E21" s="1544"/>
      <c r="F21" s="1544"/>
      <c r="G21" s="1544"/>
      <c r="H21" s="1544"/>
      <c r="I21" s="1544"/>
      <c r="J21" s="1545"/>
      <c r="K21" s="177"/>
      <c r="L21" s="177">
        <v>1</v>
      </c>
      <c r="M21" s="177">
        <v>0</v>
      </c>
      <c r="N21" s="178"/>
      <c r="O21" s="179"/>
      <c r="P21" s="159"/>
      <c r="Q21" s="176">
        <v>33</v>
      </c>
      <c r="R21" s="1580" t="s">
        <v>587</v>
      </c>
      <c r="S21" s="1581"/>
      <c r="T21" s="1581"/>
      <c r="U21" s="1581"/>
      <c r="V21" s="1581"/>
      <c r="W21" s="1581"/>
      <c r="X21" s="1581"/>
      <c r="Y21" s="1582"/>
      <c r="Z21" s="177">
        <v>0</v>
      </c>
      <c r="AA21" s="177">
        <v>1</v>
      </c>
      <c r="AB21" s="177">
        <v>0</v>
      </c>
      <c r="AC21" s="178">
        <v>0</v>
      </c>
      <c r="AD21" s="179">
        <v>0</v>
      </c>
      <c r="AE21" s="152"/>
      <c r="AF21" s="180">
        <f t="shared" si="0"/>
        <v>0.89</v>
      </c>
      <c r="AG21" s="180">
        <f t="shared" si="1"/>
        <v>0.89</v>
      </c>
      <c r="AH21" s="152"/>
      <c r="AI21" s="152"/>
      <c r="AJ21" s="152"/>
      <c r="AK21" s="152"/>
      <c r="AL21" s="152"/>
      <c r="AM21" s="183">
        <v>3</v>
      </c>
      <c r="AN21" s="183">
        <f>58</f>
        <v>58</v>
      </c>
      <c r="AO21" s="183" t="s">
        <v>585</v>
      </c>
      <c r="AP21" s="183"/>
      <c r="AQ21" s="184">
        <v>3</v>
      </c>
      <c r="AR21" s="1579" t="s">
        <v>588</v>
      </c>
      <c r="AS21" s="1579"/>
      <c r="AT21" s="1579"/>
      <c r="AU21" s="1579"/>
      <c r="AV21" s="185">
        <f>SUM(L18:L46,AA18:AA46)</f>
        <v>20</v>
      </c>
      <c r="AW21" s="185">
        <f>AQ21*AV21</f>
        <v>60</v>
      </c>
      <c r="AX21" s="186">
        <f>AV21/$AV$25</f>
        <v>0.34482758620689657</v>
      </c>
      <c r="AY21" s="186">
        <f>AV21/SUM($AV$20:$AV$23)</f>
        <v>0.5</v>
      </c>
      <c r="AZ21" s="187"/>
      <c r="BA21" s="152"/>
      <c r="BB21" s="152"/>
      <c r="BC21" s="152"/>
      <c r="BD21" s="152"/>
      <c r="BE21" s="152"/>
      <c r="BF21" s="152"/>
      <c r="BG21" s="152"/>
      <c r="BH21" s="152"/>
      <c r="BI21" s="152"/>
      <c r="BJ21" s="152"/>
      <c r="BK21" s="152"/>
      <c r="BL21" s="152"/>
      <c r="BM21" s="152"/>
      <c r="BN21" s="152"/>
      <c r="BO21" s="152"/>
      <c r="BP21" s="152"/>
      <c r="BQ21" s="175"/>
      <c r="BR21" s="188"/>
      <c r="BS21" s="188"/>
      <c r="BT21" s="188"/>
      <c r="BU21" s="188"/>
      <c r="BV21" s="188"/>
      <c r="BW21" s="188"/>
      <c r="BX21" s="188"/>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c r="CZ21" s="175"/>
      <c r="DA21" s="175"/>
      <c r="DB21" s="175"/>
      <c r="DC21" s="175"/>
      <c r="DD21" s="175"/>
      <c r="DE21" s="175"/>
      <c r="DF21" s="175"/>
      <c r="DG21" s="175"/>
      <c r="DH21" s="175"/>
      <c r="DI21" s="175"/>
      <c r="DJ21" s="175"/>
      <c r="DK21" s="175"/>
      <c r="DL21" s="175"/>
      <c r="DM21" s="175"/>
      <c r="DN21" s="175"/>
      <c r="DO21" s="175"/>
      <c r="DP21" s="175"/>
      <c r="DQ21" s="175"/>
      <c r="DR21" s="175"/>
      <c r="DS21" s="175"/>
      <c r="DT21" s="175"/>
      <c r="DU21" s="175"/>
      <c r="DV21" s="175"/>
      <c r="DW21" s="175"/>
    </row>
    <row r="22" spans="1:127" s="182" customFormat="1" ht="21" customHeight="1">
      <c r="A22" s="152"/>
      <c r="B22" s="176">
        <v>5</v>
      </c>
      <c r="C22" s="1543" t="s">
        <v>589</v>
      </c>
      <c r="D22" s="1544"/>
      <c r="E22" s="1544"/>
      <c r="F22" s="1544"/>
      <c r="G22" s="1544"/>
      <c r="H22" s="1544"/>
      <c r="I22" s="1544"/>
      <c r="J22" s="1545"/>
      <c r="K22" s="177"/>
      <c r="L22" s="177">
        <v>1</v>
      </c>
      <c r="M22" s="177">
        <v>0</v>
      </c>
      <c r="N22" s="178"/>
      <c r="O22" s="179"/>
      <c r="P22" s="159"/>
      <c r="Q22" s="176">
        <v>34</v>
      </c>
      <c r="R22" s="1543" t="s">
        <v>590</v>
      </c>
      <c r="S22" s="1544"/>
      <c r="T22" s="1544"/>
      <c r="U22" s="1544"/>
      <c r="V22" s="1544"/>
      <c r="W22" s="1544"/>
      <c r="X22" s="1544"/>
      <c r="Y22" s="1545"/>
      <c r="Z22" s="177">
        <v>0</v>
      </c>
      <c r="AA22" s="177"/>
      <c r="AB22" s="177"/>
      <c r="AC22" s="178"/>
      <c r="AD22" s="179">
        <v>1</v>
      </c>
      <c r="AE22" s="152"/>
      <c r="AF22" s="180">
        <f t="shared" si="0"/>
        <v>0.89</v>
      </c>
      <c r="AG22" s="180">
        <f t="shared" si="1"/>
        <v>1</v>
      </c>
      <c r="AH22" s="152"/>
      <c r="AI22" s="152"/>
      <c r="AJ22" s="152"/>
      <c r="AK22" s="152"/>
      <c r="AL22" s="152"/>
      <c r="AM22" s="183">
        <v>2</v>
      </c>
      <c r="AN22" s="183">
        <f>58</f>
        <v>58</v>
      </c>
      <c r="AO22" s="183" t="s">
        <v>585</v>
      </c>
      <c r="AP22" s="184"/>
      <c r="AQ22" s="184">
        <v>2</v>
      </c>
      <c r="AR22" s="1579" t="s">
        <v>562</v>
      </c>
      <c r="AS22" s="1579"/>
      <c r="AT22" s="1579"/>
      <c r="AU22" s="1579"/>
      <c r="AV22" s="185">
        <f>SUM(M18:M46,AB18:AB46)</f>
        <v>12</v>
      </c>
      <c r="AW22" s="185">
        <f>AQ22*AV22</f>
        <v>24</v>
      </c>
      <c r="AX22" s="186">
        <f>AV22/$AV$25</f>
        <v>0.20689655172413793</v>
      </c>
      <c r="AY22" s="186">
        <f>AV22/SUM($AV$20:$AV$23)</f>
        <v>0.3</v>
      </c>
      <c r="AZ22" s="187"/>
      <c r="BA22" s="152"/>
      <c r="BB22" s="152"/>
      <c r="BC22" s="152" t="s">
        <v>591</v>
      </c>
      <c r="BD22" s="152"/>
      <c r="BE22" s="152"/>
      <c r="BF22" s="152"/>
      <c r="BG22" s="152"/>
      <c r="BH22" s="152"/>
      <c r="BI22" s="152"/>
      <c r="BJ22" s="152"/>
      <c r="BK22" s="152"/>
      <c r="BL22" s="152"/>
      <c r="BM22" s="152"/>
      <c r="BN22" s="152"/>
      <c r="BO22" s="152"/>
      <c r="BP22" s="152"/>
      <c r="BQ22" s="175"/>
      <c r="BR22" s="188"/>
      <c r="BS22" s="188"/>
      <c r="BT22" s="188"/>
      <c r="BU22" s="188"/>
      <c r="BV22" s="188"/>
      <c r="BW22" s="188"/>
      <c r="BX22" s="188"/>
      <c r="BY22" s="175"/>
      <c r="BZ22" s="175"/>
      <c r="CA22" s="175"/>
      <c r="CB22" s="175"/>
      <c r="CC22" s="175"/>
      <c r="CD22" s="175"/>
      <c r="CE22" s="175"/>
      <c r="CF22" s="175"/>
      <c r="CG22" s="175"/>
      <c r="CH22" s="175"/>
      <c r="CI22" s="175"/>
      <c r="CJ22" s="175"/>
      <c r="CK22" s="175"/>
      <c r="CL22" s="175"/>
      <c r="CM22" s="175"/>
      <c r="CN22" s="175"/>
      <c r="CO22" s="175"/>
      <c r="CP22" s="175"/>
      <c r="CQ22" s="175"/>
      <c r="CR22" s="175"/>
      <c r="CS22" s="175"/>
      <c r="CT22" s="175"/>
      <c r="CU22" s="175"/>
      <c r="CV22" s="175"/>
      <c r="CW22" s="175"/>
      <c r="CX22" s="175"/>
      <c r="CY22" s="175"/>
      <c r="CZ22" s="175"/>
      <c r="DA22" s="175"/>
      <c r="DB22" s="175"/>
      <c r="DC22" s="175"/>
      <c r="DD22" s="175"/>
      <c r="DE22" s="175"/>
      <c r="DF22" s="175"/>
      <c r="DG22" s="175"/>
      <c r="DH22" s="175"/>
      <c r="DI22" s="175"/>
      <c r="DJ22" s="175"/>
      <c r="DK22" s="175"/>
      <c r="DL22" s="175"/>
      <c r="DM22" s="175"/>
      <c r="DN22" s="175"/>
      <c r="DO22" s="175"/>
      <c r="DP22" s="175"/>
      <c r="DQ22" s="175"/>
      <c r="DR22" s="175"/>
      <c r="DS22" s="175"/>
      <c r="DT22" s="175"/>
      <c r="DU22" s="175"/>
      <c r="DV22" s="175"/>
      <c r="DW22" s="175"/>
    </row>
    <row r="23" spans="1:127" s="182" customFormat="1" ht="21" customHeight="1">
      <c r="A23" s="152"/>
      <c r="B23" s="176">
        <v>6</v>
      </c>
      <c r="C23" s="1543" t="s">
        <v>592</v>
      </c>
      <c r="D23" s="1544"/>
      <c r="E23" s="1544"/>
      <c r="F23" s="1544"/>
      <c r="G23" s="1544"/>
      <c r="H23" s="1544"/>
      <c r="I23" s="1544"/>
      <c r="J23" s="1545"/>
      <c r="K23" s="177"/>
      <c r="L23" s="177">
        <v>0</v>
      </c>
      <c r="M23" s="177">
        <v>1</v>
      </c>
      <c r="N23" s="178"/>
      <c r="O23" s="179"/>
      <c r="P23" s="159"/>
      <c r="Q23" s="176">
        <v>35</v>
      </c>
      <c r="R23" s="1580" t="s">
        <v>593</v>
      </c>
      <c r="S23" s="1581"/>
      <c r="T23" s="1581"/>
      <c r="U23" s="1581"/>
      <c r="V23" s="1581"/>
      <c r="W23" s="1581"/>
      <c r="X23" s="1581"/>
      <c r="Y23" s="1582"/>
      <c r="Z23" s="177">
        <v>0</v>
      </c>
      <c r="AA23" s="177">
        <v>0</v>
      </c>
      <c r="AB23" s="177">
        <v>0</v>
      </c>
      <c r="AC23" s="178">
        <v>1</v>
      </c>
      <c r="AD23" s="179">
        <v>0</v>
      </c>
      <c r="AE23" s="152"/>
      <c r="AF23" s="180">
        <f t="shared" si="0"/>
        <v>0.79</v>
      </c>
      <c r="AG23" s="180">
        <f t="shared" si="1"/>
        <v>0.69</v>
      </c>
      <c r="AH23" s="152"/>
      <c r="AI23" s="152"/>
      <c r="AJ23" s="152"/>
      <c r="AK23" s="152"/>
      <c r="AL23" s="152"/>
      <c r="AM23" s="183">
        <v>1</v>
      </c>
      <c r="AN23" s="183">
        <f>58</f>
        <v>58</v>
      </c>
      <c r="AO23" s="183" t="s">
        <v>585</v>
      </c>
      <c r="AP23" s="184"/>
      <c r="AQ23" s="184">
        <v>1</v>
      </c>
      <c r="AR23" s="1579" t="s">
        <v>565</v>
      </c>
      <c r="AS23" s="1579"/>
      <c r="AT23" s="1579"/>
      <c r="AU23" s="1579"/>
      <c r="AV23" s="185">
        <f>SUM(N18:N46,AC18:AC46)</f>
        <v>4</v>
      </c>
      <c r="AW23" s="185">
        <f>AQ23*AV23</f>
        <v>4</v>
      </c>
      <c r="AX23" s="186">
        <f>AV23/$AV$25</f>
        <v>6.8965517241379309E-2</v>
      </c>
      <c r="AY23" s="186">
        <f>AV23/SUM($AV$20:$AV$23)</f>
        <v>0.1</v>
      </c>
      <c r="AZ23" s="187"/>
      <c r="BA23" s="152"/>
      <c r="BB23" s="152"/>
      <c r="BC23" s="152"/>
      <c r="BD23" s="152"/>
      <c r="BE23" s="152"/>
      <c r="BF23" s="152"/>
      <c r="BG23" s="152"/>
      <c r="BH23" s="152"/>
      <c r="BI23" s="152"/>
      <c r="BJ23" s="152"/>
      <c r="BK23" s="152"/>
      <c r="BL23" s="152"/>
      <c r="BM23" s="152"/>
      <c r="BN23" s="152"/>
      <c r="BO23" s="152"/>
      <c r="BP23" s="152"/>
      <c r="BQ23" s="175"/>
      <c r="BR23" s="188"/>
      <c r="BS23" s="188"/>
      <c r="BT23" s="188"/>
      <c r="BU23" s="188"/>
      <c r="BV23" s="188"/>
      <c r="BW23" s="188"/>
      <c r="BX23" s="188"/>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c r="CZ23" s="175"/>
      <c r="DA23" s="175"/>
      <c r="DB23" s="175"/>
      <c r="DC23" s="175"/>
      <c r="DD23" s="175"/>
      <c r="DE23" s="175"/>
      <c r="DF23" s="175"/>
      <c r="DG23" s="175"/>
      <c r="DH23" s="175"/>
      <c r="DI23" s="175"/>
      <c r="DJ23" s="175"/>
      <c r="DK23" s="175"/>
      <c r="DL23" s="175"/>
      <c r="DM23" s="175"/>
      <c r="DN23" s="175"/>
      <c r="DO23" s="175"/>
      <c r="DP23" s="175"/>
      <c r="DQ23" s="175"/>
      <c r="DR23" s="175"/>
      <c r="DS23" s="175"/>
      <c r="DT23" s="175"/>
      <c r="DU23" s="175"/>
      <c r="DV23" s="175"/>
      <c r="DW23" s="175"/>
    </row>
    <row r="24" spans="1:127" s="182" customFormat="1" ht="21" customHeight="1" thickBot="1">
      <c r="A24" s="152"/>
      <c r="B24" s="176">
        <v>7</v>
      </c>
      <c r="C24" s="1583" t="s">
        <v>594</v>
      </c>
      <c r="D24" s="1584"/>
      <c r="E24" s="1584"/>
      <c r="F24" s="1584"/>
      <c r="G24" s="1584"/>
      <c r="H24" s="1584"/>
      <c r="I24" s="1584"/>
      <c r="J24" s="1585"/>
      <c r="K24" s="177"/>
      <c r="L24" s="177">
        <v>1</v>
      </c>
      <c r="M24" s="177">
        <v>0</v>
      </c>
      <c r="N24" s="178"/>
      <c r="O24" s="179"/>
      <c r="P24" s="159"/>
      <c r="Q24" s="176">
        <v>36</v>
      </c>
      <c r="R24" s="1543" t="s">
        <v>595</v>
      </c>
      <c r="S24" s="1544"/>
      <c r="T24" s="1544"/>
      <c r="U24" s="1544"/>
      <c r="V24" s="1544"/>
      <c r="W24" s="1544"/>
      <c r="X24" s="1544"/>
      <c r="Y24" s="1545"/>
      <c r="Z24" s="177"/>
      <c r="AA24" s="177"/>
      <c r="AB24" s="177"/>
      <c r="AC24" s="178">
        <v>0</v>
      </c>
      <c r="AD24" s="179">
        <v>1</v>
      </c>
      <c r="AE24" s="152"/>
      <c r="AF24" s="180">
        <f t="shared" si="0"/>
        <v>0.89</v>
      </c>
      <c r="AG24" s="180">
        <f t="shared" si="1"/>
        <v>1</v>
      </c>
      <c r="AH24" s="152"/>
      <c r="AI24" s="152"/>
      <c r="AJ24" s="152"/>
      <c r="AK24" s="152"/>
      <c r="AL24" s="152"/>
      <c r="AM24" s="183">
        <v>0</v>
      </c>
      <c r="AN24" s="183">
        <f>58</f>
        <v>58</v>
      </c>
      <c r="AO24" s="183" t="s">
        <v>585</v>
      </c>
      <c r="AP24" s="184"/>
      <c r="AQ24" s="184">
        <v>0</v>
      </c>
      <c r="AR24" s="1586" t="s">
        <v>508</v>
      </c>
      <c r="AS24" s="1586"/>
      <c r="AT24" s="1586"/>
      <c r="AU24" s="1586"/>
      <c r="AV24" s="189">
        <f>SUM(O18:O46,AD18:AD46)</f>
        <v>18</v>
      </c>
      <c r="AW24" s="189">
        <f>AQ24*AV24</f>
        <v>0</v>
      </c>
      <c r="AX24" s="190">
        <f>AV24/$AV$25</f>
        <v>0.31034482758620691</v>
      </c>
      <c r="AY24" s="190" t="s">
        <v>596</v>
      </c>
      <c r="AZ24" s="187"/>
      <c r="BA24" s="152"/>
      <c r="BB24" s="152"/>
      <c r="BC24" s="152"/>
      <c r="BD24" s="152"/>
      <c r="BE24" s="152"/>
      <c r="BF24" s="152"/>
      <c r="BG24" s="152"/>
      <c r="BH24" s="152"/>
      <c r="BI24" s="152"/>
      <c r="BJ24" s="152"/>
      <c r="BK24" s="152"/>
      <c r="BL24" s="152"/>
      <c r="BM24" s="152"/>
      <c r="BN24" s="152"/>
      <c r="BO24" s="152"/>
      <c r="BP24" s="152"/>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row>
    <row r="25" spans="1:127" s="182" customFormat="1" ht="21" customHeight="1" thickTop="1">
      <c r="A25" s="152"/>
      <c r="B25" s="176">
        <v>8</v>
      </c>
      <c r="C25" s="1543" t="s">
        <v>597</v>
      </c>
      <c r="D25" s="1544"/>
      <c r="E25" s="1544"/>
      <c r="F25" s="1544"/>
      <c r="G25" s="1544"/>
      <c r="H25" s="1544"/>
      <c r="I25" s="1544"/>
      <c r="J25" s="1545"/>
      <c r="K25" s="177"/>
      <c r="L25" s="177">
        <v>1</v>
      </c>
      <c r="M25" s="177">
        <v>0</v>
      </c>
      <c r="N25" s="178"/>
      <c r="O25" s="179">
        <v>0</v>
      </c>
      <c r="P25" s="159"/>
      <c r="Q25" s="176">
        <v>37</v>
      </c>
      <c r="R25" s="1543" t="s">
        <v>598</v>
      </c>
      <c r="S25" s="1544"/>
      <c r="T25" s="1544"/>
      <c r="U25" s="1544"/>
      <c r="V25" s="1544"/>
      <c r="W25" s="1544"/>
      <c r="X25" s="1544"/>
      <c r="Y25" s="1545"/>
      <c r="Z25" s="177"/>
      <c r="AA25" s="177">
        <v>0</v>
      </c>
      <c r="AB25" s="177">
        <v>0</v>
      </c>
      <c r="AC25" s="178">
        <v>1</v>
      </c>
      <c r="AD25" s="179">
        <v>0</v>
      </c>
      <c r="AE25" s="152"/>
      <c r="AF25" s="180">
        <f t="shared" si="0"/>
        <v>0.89</v>
      </c>
      <c r="AG25" s="180">
        <f t="shared" si="1"/>
        <v>0.69</v>
      </c>
      <c r="AH25" s="152"/>
      <c r="AI25" s="152"/>
      <c r="AJ25" s="152"/>
      <c r="AK25" s="152"/>
      <c r="AL25" s="152"/>
      <c r="AM25" s="187"/>
      <c r="AN25" s="187"/>
      <c r="AO25" s="187"/>
      <c r="AP25" s="187"/>
      <c r="AQ25" s="187"/>
      <c r="AR25" s="1587" t="s">
        <v>5</v>
      </c>
      <c r="AS25" s="1587"/>
      <c r="AT25" s="1587"/>
      <c r="AU25" s="1587"/>
      <c r="AV25" s="192">
        <f>SUM(AV20:AV24)</f>
        <v>58</v>
      </c>
      <c r="AW25" s="192">
        <f>SUM(AW20:AW24)</f>
        <v>104</v>
      </c>
      <c r="AX25" s="193">
        <f>SUM(AX20:AX24)</f>
        <v>1</v>
      </c>
      <c r="AY25" s="193">
        <f>SUM(AY20:AY24)</f>
        <v>0.99999999999999989</v>
      </c>
      <c r="AZ25" s="187"/>
      <c r="BA25" s="152"/>
      <c r="BB25" s="152"/>
      <c r="BC25" s="152"/>
      <c r="BD25" s="152"/>
      <c r="BE25" s="152"/>
      <c r="BF25" s="152"/>
      <c r="BG25" s="152"/>
      <c r="BH25" s="152"/>
      <c r="BI25" s="152"/>
      <c r="BJ25" s="152"/>
      <c r="BK25" s="152"/>
      <c r="BL25" s="152"/>
      <c r="BM25" s="152"/>
      <c r="BN25" s="152"/>
      <c r="BO25" s="152"/>
      <c r="BP25" s="152"/>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c r="CZ25" s="175"/>
      <c r="DA25" s="175"/>
      <c r="DB25" s="175"/>
      <c r="DC25" s="175"/>
      <c r="DD25" s="175"/>
      <c r="DE25" s="175"/>
      <c r="DF25" s="175"/>
      <c r="DG25" s="175"/>
      <c r="DH25" s="175"/>
      <c r="DI25" s="175"/>
      <c r="DJ25" s="175"/>
      <c r="DK25" s="175"/>
      <c r="DL25" s="175"/>
      <c r="DM25" s="175"/>
      <c r="DN25" s="175"/>
      <c r="DO25" s="175"/>
      <c r="DP25" s="175"/>
      <c r="DQ25" s="175"/>
      <c r="DR25" s="175"/>
      <c r="DS25" s="175"/>
      <c r="DT25" s="175"/>
      <c r="DU25" s="175"/>
      <c r="DV25" s="175"/>
      <c r="DW25" s="175"/>
    </row>
    <row r="26" spans="1:127" s="182" customFormat="1" ht="21" customHeight="1">
      <c r="A26" s="152"/>
      <c r="B26" s="176">
        <v>9</v>
      </c>
      <c r="C26" s="1550" t="s">
        <v>599</v>
      </c>
      <c r="D26" s="1551"/>
      <c r="E26" s="1551"/>
      <c r="F26" s="1551"/>
      <c r="G26" s="1551"/>
      <c r="H26" s="1551"/>
      <c r="I26" s="1551"/>
      <c r="J26" s="1552"/>
      <c r="K26" s="177">
        <v>0</v>
      </c>
      <c r="L26" s="177">
        <v>1</v>
      </c>
      <c r="M26" s="177"/>
      <c r="N26" s="178"/>
      <c r="O26" s="179"/>
      <c r="P26" s="159"/>
      <c r="Q26" s="176">
        <v>38</v>
      </c>
      <c r="R26" s="1543" t="s">
        <v>600</v>
      </c>
      <c r="S26" s="1544"/>
      <c r="T26" s="1544"/>
      <c r="U26" s="1544"/>
      <c r="V26" s="1544"/>
      <c r="W26" s="1544"/>
      <c r="X26" s="1544"/>
      <c r="Y26" s="1545"/>
      <c r="Z26" s="177">
        <v>0</v>
      </c>
      <c r="AA26" s="177">
        <v>0</v>
      </c>
      <c r="AB26" s="177">
        <v>1</v>
      </c>
      <c r="AC26" s="178"/>
      <c r="AD26" s="179">
        <v>0</v>
      </c>
      <c r="AE26" s="152"/>
      <c r="AF26" s="180">
        <f t="shared" si="0"/>
        <v>0.89</v>
      </c>
      <c r="AG26" s="180">
        <f t="shared" si="1"/>
        <v>0.79</v>
      </c>
      <c r="AH26" s="152"/>
      <c r="AI26" s="152"/>
      <c r="AJ26" s="152"/>
      <c r="AK26" s="152"/>
      <c r="AL26" s="152"/>
      <c r="AM26" s="187"/>
      <c r="AN26" s="187"/>
      <c r="AO26" s="187"/>
      <c r="AP26" s="187"/>
      <c r="AQ26" s="187"/>
      <c r="AR26" s="187"/>
      <c r="AS26" s="187"/>
      <c r="AT26" s="187"/>
      <c r="AU26" s="187"/>
      <c r="AX26" s="187"/>
      <c r="AY26" s="187"/>
      <c r="AZ26" s="187"/>
      <c r="BA26" s="152"/>
      <c r="BB26" s="152"/>
      <c r="BC26" s="152"/>
      <c r="BD26" s="152"/>
      <c r="BE26" s="152"/>
      <c r="BF26" s="152"/>
      <c r="BG26" s="152"/>
      <c r="BH26" s="152"/>
      <c r="BI26" s="152"/>
      <c r="BJ26" s="152"/>
      <c r="BK26" s="152"/>
      <c r="BL26" s="152"/>
      <c r="BM26" s="152"/>
      <c r="BN26" s="152"/>
      <c r="BO26" s="152"/>
      <c r="BP26" s="152"/>
      <c r="BQ26" s="175"/>
      <c r="BR26" s="175"/>
      <c r="BS26" s="175"/>
      <c r="BT26" s="175"/>
      <c r="BU26" s="175"/>
      <c r="BV26" s="175"/>
      <c r="BW26" s="175"/>
      <c r="BX26" s="175"/>
      <c r="BY26" s="175"/>
      <c r="BZ26" s="175"/>
      <c r="CA26" s="175"/>
      <c r="CB26" s="175"/>
      <c r="CC26" s="175"/>
      <c r="CD26" s="175"/>
      <c r="CE26" s="175"/>
      <c r="CF26" s="175"/>
      <c r="CG26" s="175"/>
      <c r="CH26" s="175"/>
      <c r="CI26" s="175"/>
      <c r="CJ26" s="175"/>
      <c r="CK26" s="175"/>
      <c r="CL26" s="175"/>
      <c r="CM26" s="175"/>
      <c r="CN26" s="175"/>
      <c r="CO26" s="175"/>
      <c r="CP26" s="175"/>
      <c r="CQ26" s="175"/>
      <c r="CR26" s="175"/>
      <c r="CS26" s="175"/>
      <c r="CT26" s="175"/>
      <c r="CU26" s="175"/>
      <c r="CV26" s="175"/>
      <c r="CW26" s="175"/>
      <c r="CX26" s="175"/>
      <c r="CY26" s="175"/>
      <c r="CZ26" s="175"/>
      <c r="DA26" s="175"/>
      <c r="DB26" s="175"/>
      <c r="DC26" s="175"/>
      <c r="DD26" s="175"/>
      <c r="DE26" s="175"/>
      <c r="DF26" s="175"/>
      <c r="DG26" s="175"/>
      <c r="DH26" s="175"/>
      <c r="DI26" s="175"/>
      <c r="DJ26" s="175"/>
      <c r="DK26" s="175"/>
      <c r="DL26" s="175"/>
      <c r="DM26" s="175"/>
      <c r="DN26" s="175"/>
      <c r="DO26" s="175"/>
      <c r="DP26" s="175"/>
      <c r="DQ26" s="175"/>
      <c r="DR26" s="175"/>
      <c r="DS26" s="175"/>
      <c r="DT26" s="175"/>
      <c r="DU26" s="175"/>
      <c r="DV26" s="175"/>
      <c r="DW26" s="175"/>
    </row>
    <row r="27" spans="1:127" s="182" customFormat="1" ht="21" customHeight="1">
      <c r="A27" s="152"/>
      <c r="B27" s="176">
        <v>10</v>
      </c>
      <c r="C27" s="1550" t="s">
        <v>601</v>
      </c>
      <c r="D27" s="1551"/>
      <c r="E27" s="1551"/>
      <c r="F27" s="1551"/>
      <c r="G27" s="1551"/>
      <c r="H27" s="1551"/>
      <c r="I27" s="1551"/>
      <c r="J27" s="1552"/>
      <c r="K27" s="177">
        <v>0</v>
      </c>
      <c r="L27" s="177">
        <v>1</v>
      </c>
      <c r="M27" s="177"/>
      <c r="N27" s="178"/>
      <c r="O27" s="179"/>
      <c r="P27" s="159"/>
      <c r="Q27" s="176">
        <v>39</v>
      </c>
      <c r="R27" s="1543" t="s">
        <v>602</v>
      </c>
      <c r="S27" s="1544"/>
      <c r="T27" s="1544"/>
      <c r="U27" s="1544"/>
      <c r="V27" s="1544"/>
      <c r="W27" s="1544"/>
      <c r="X27" s="1544"/>
      <c r="Y27" s="1545"/>
      <c r="Z27" s="177">
        <v>0</v>
      </c>
      <c r="AA27" s="177"/>
      <c r="AB27" s="177"/>
      <c r="AC27" s="178"/>
      <c r="AD27" s="179">
        <v>1</v>
      </c>
      <c r="AE27" s="152"/>
      <c r="AF27" s="180">
        <f t="shared" si="0"/>
        <v>0.89</v>
      </c>
      <c r="AG27" s="180">
        <f t="shared" si="1"/>
        <v>1</v>
      </c>
      <c r="AH27" s="152"/>
      <c r="AI27" s="152"/>
      <c r="AJ27" s="152"/>
      <c r="AK27" s="152"/>
      <c r="AL27" s="152"/>
      <c r="AM27" s="187"/>
      <c r="AN27" s="187"/>
      <c r="AO27" s="187"/>
      <c r="AP27" s="187"/>
      <c r="AQ27" s="187"/>
      <c r="AR27" s="187"/>
      <c r="AS27" s="187"/>
      <c r="AT27" s="187"/>
      <c r="AU27" s="187"/>
      <c r="AV27" s="194" t="s">
        <v>603</v>
      </c>
      <c r="AW27" s="183">
        <f>SUM(AV20:AV23)*AQ20</f>
        <v>160</v>
      </c>
      <c r="AX27" s="187" t="s">
        <v>604</v>
      </c>
      <c r="AY27" s="187"/>
      <c r="AZ27" s="187"/>
      <c r="BA27" s="152"/>
      <c r="BB27" s="152"/>
      <c r="BC27" s="152"/>
      <c r="BD27" s="152"/>
      <c r="BE27" s="152"/>
      <c r="BF27" s="152"/>
      <c r="BG27" s="152"/>
      <c r="BH27" s="152"/>
      <c r="BI27" s="152"/>
      <c r="BJ27" s="152"/>
      <c r="BK27" s="152"/>
      <c r="BL27" s="152"/>
      <c r="BM27" s="152"/>
      <c r="BN27" s="152"/>
      <c r="BO27" s="152"/>
      <c r="BP27" s="152"/>
      <c r="BQ27" s="175"/>
      <c r="BR27" s="175"/>
      <c r="BS27" s="175"/>
      <c r="BT27" s="175"/>
      <c r="BU27" s="175"/>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c r="CZ27" s="175"/>
      <c r="DA27" s="175"/>
      <c r="DB27" s="175"/>
      <c r="DC27" s="175"/>
      <c r="DD27" s="175"/>
      <c r="DE27" s="175"/>
      <c r="DF27" s="175"/>
      <c r="DG27" s="175"/>
      <c r="DH27" s="175"/>
      <c r="DI27" s="175"/>
      <c r="DJ27" s="175"/>
      <c r="DK27" s="175"/>
      <c r="DL27" s="175"/>
      <c r="DM27" s="175"/>
      <c r="DN27" s="175"/>
      <c r="DO27" s="175"/>
      <c r="DP27" s="175"/>
      <c r="DQ27" s="175"/>
      <c r="DR27" s="175"/>
      <c r="DS27" s="175"/>
      <c r="DT27" s="175"/>
      <c r="DU27" s="175"/>
      <c r="DV27" s="175"/>
      <c r="DW27" s="175"/>
    </row>
    <row r="28" spans="1:127" s="182" customFormat="1" ht="21" customHeight="1">
      <c r="A28" s="152"/>
      <c r="B28" s="176">
        <v>11</v>
      </c>
      <c r="C28" s="1543" t="s">
        <v>605</v>
      </c>
      <c r="D28" s="1544"/>
      <c r="E28" s="1544"/>
      <c r="F28" s="1544"/>
      <c r="G28" s="1544"/>
      <c r="H28" s="1544"/>
      <c r="I28" s="1544"/>
      <c r="J28" s="1545"/>
      <c r="K28" s="177">
        <v>0</v>
      </c>
      <c r="L28" s="177">
        <v>1</v>
      </c>
      <c r="M28" s="177"/>
      <c r="N28" s="178"/>
      <c r="O28" s="179"/>
      <c r="P28" s="159"/>
      <c r="Q28" s="176">
        <v>40</v>
      </c>
      <c r="R28" s="1543" t="s">
        <v>606</v>
      </c>
      <c r="S28" s="1544"/>
      <c r="T28" s="1544"/>
      <c r="U28" s="1544"/>
      <c r="V28" s="1544"/>
      <c r="W28" s="1544"/>
      <c r="X28" s="1544"/>
      <c r="Y28" s="1545"/>
      <c r="Z28" s="177"/>
      <c r="AA28" s="177"/>
      <c r="AB28" s="177">
        <v>0</v>
      </c>
      <c r="AC28" s="178"/>
      <c r="AD28" s="179">
        <v>1</v>
      </c>
      <c r="AE28" s="152"/>
      <c r="AF28" s="180">
        <f t="shared" si="0"/>
        <v>0.89</v>
      </c>
      <c r="AG28" s="180">
        <f t="shared" si="1"/>
        <v>1</v>
      </c>
      <c r="AH28" s="152"/>
      <c r="AI28" s="152"/>
      <c r="AJ28" s="152"/>
      <c r="AK28" s="152"/>
      <c r="AL28" s="152"/>
      <c r="AM28" s="187"/>
      <c r="AN28" s="187"/>
      <c r="AO28" s="187"/>
      <c r="AP28" s="187"/>
      <c r="AQ28" s="187"/>
      <c r="AR28" s="187"/>
      <c r="AS28" s="187"/>
      <c r="AT28" s="187"/>
      <c r="AU28" s="194"/>
      <c r="AV28" s="187"/>
      <c r="AW28" s="187"/>
      <c r="AX28" s="187"/>
      <c r="AY28" s="187"/>
      <c r="AZ28" s="187"/>
      <c r="BA28" s="152"/>
      <c r="BB28" s="152"/>
      <c r="BC28" s="152"/>
      <c r="BD28" s="152"/>
      <c r="BE28" s="152"/>
      <c r="BF28" s="152"/>
      <c r="BG28" s="152"/>
      <c r="BH28" s="152"/>
      <c r="BI28" s="152"/>
      <c r="BJ28" s="152"/>
      <c r="BK28" s="152"/>
      <c r="BL28" s="152"/>
      <c r="BM28" s="152"/>
      <c r="BN28" s="152"/>
      <c r="BO28" s="152"/>
      <c r="BP28" s="152"/>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c r="CZ28" s="175"/>
      <c r="DA28" s="175"/>
      <c r="DB28" s="175"/>
      <c r="DC28" s="175"/>
      <c r="DD28" s="175"/>
      <c r="DE28" s="175"/>
      <c r="DF28" s="175"/>
      <c r="DG28" s="175"/>
      <c r="DH28" s="175"/>
      <c r="DI28" s="175"/>
      <c r="DJ28" s="175"/>
      <c r="DK28" s="175"/>
      <c r="DL28" s="175"/>
      <c r="DM28" s="175"/>
      <c r="DN28" s="175"/>
      <c r="DO28" s="175"/>
      <c r="DP28" s="175"/>
      <c r="DQ28" s="175"/>
      <c r="DR28" s="175"/>
      <c r="DS28" s="175"/>
      <c r="DT28" s="175"/>
      <c r="DU28" s="175"/>
      <c r="DV28" s="175"/>
      <c r="DW28" s="175"/>
    </row>
    <row r="29" spans="1:127" s="182" customFormat="1" ht="21" customHeight="1" thickBot="1">
      <c r="A29" s="152"/>
      <c r="B29" s="176">
        <v>12</v>
      </c>
      <c r="C29" s="1543" t="s">
        <v>607</v>
      </c>
      <c r="D29" s="1544"/>
      <c r="E29" s="1544"/>
      <c r="F29" s="1544"/>
      <c r="G29" s="1544"/>
      <c r="H29" s="1544"/>
      <c r="I29" s="1544"/>
      <c r="J29" s="1545"/>
      <c r="K29" s="177">
        <v>0</v>
      </c>
      <c r="L29" s="177">
        <v>1</v>
      </c>
      <c r="M29" s="177">
        <v>0</v>
      </c>
      <c r="N29" s="178"/>
      <c r="O29" s="179"/>
      <c r="P29" s="159"/>
      <c r="Q29" s="176">
        <v>41</v>
      </c>
      <c r="R29" s="1543" t="s">
        <v>608</v>
      </c>
      <c r="S29" s="1544"/>
      <c r="T29" s="1544"/>
      <c r="U29" s="1544"/>
      <c r="V29" s="1544"/>
      <c r="W29" s="1544"/>
      <c r="X29" s="1544"/>
      <c r="Y29" s="1545"/>
      <c r="Z29" s="177"/>
      <c r="AA29" s="177"/>
      <c r="AB29" s="177">
        <v>0</v>
      </c>
      <c r="AC29" s="178"/>
      <c r="AD29" s="179">
        <v>1</v>
      </c>
      <c r="AE29" s="152"/>
      <c r="AF29" s="180">
        <f t="shared" si="0"/>
        <v>0.89</v>
      </c>
      <c r="AG29" s="180">
        <f t="shared" si="1"/>
        <v>1</v>
      </c>
      <c r="AH29" s="152"/>
      <c r="AI29" s="152"/>
      <c r="AJ29" s="152"/>
      <c r="AK29" s="152"/>
      <c r="AL29" s="152"/>
      <c r="AM29" s="187"/>
      <c r="AN29" s="187"/>
      <c r="AO29" s="183"/>
      <c r="AP29" s="184"/>
      <c r="AQ29" s="175"/>
      <c r="AR29" s="175"/>
      <c r="AS29" s="175"/>
      <c r="AT29" s="175"/>
      <c r="AU29" s="175"/>
      <c r="AV29" s="175"/>
      <c r="AW29" s="175"/>
      <c r="AX29" s="187"/>
      <c r="AY29" s="187"/>
      <c r="AZ29" s="187"/>
      <c r="BA29" s="152"/>
      <c r="BB29" s="152"/>
      <c r="BC29" s="152"/>
      <c r="BD29" s="152"/>
      <c r="BE29" s="152"/>
      <c r="BF29" s="152"/>
      <c r="BG29" s="152"/>
      <c r="BH29" s="152"/>
      <c r="BI29" s="152"/>
      <c r="BJ29" s="152"/>
      <c r="BK29" s="152"/>
      <c r="BL29" s="152"/>
      <c r="BM29" s="152"/>
      <c r="BN29" s="152"/>
      <c r="BO29" s="152"/>
      <c r="BP29" s="152"/>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c r="CZ29" s="175"/>
      <c r="DA29" s="175"/>
      <c r="DB29" s="175"/>
      <c r="DC29" s="175"/>
      <c r="DD29" s="175"/>
      <c r="DE29" s="175"/>
      <c r="DF29" s="175"/>
      <c r="DG29" s="175"/>
      <c r="DH29" s="175"/>
      <c r="DI29" s="175"/>
      <c r="DJ29" s="175"/>
      <c r="DK29" s="175"/>
      <c r="DL29" s="175"/>
      <c r="DM29" s="175"/>
      <c r="DN29" s="175"/>
      <c r="DO29" s="175"/>
      <c r="DP29" s="175"/>
      <c r="DQ29" s="175"/>
      <c r="DR29" s="175"/>
      <c r="DS29" s="175"/>
      <c r="DT29" s="175"/>
      <c r="DU29" s="175"/>
      <c r="DV29" s="175"/>
      <c r="DW29" s="175"/>
    </row>
    <row r="30" spans="1:127" s="182" customFormat="1" ht="21" customHeight="1" thickBot="1">
      <c r="A30" s="152"/>
      <c r="B30" s="176">
        <v>13</v>
      </c>
      <c r="C30" s="1550" t="s">
        <v>609</v>
      </c>
      <c r="D30" s="1551"/>
      <c r="E30" s="1551"/>
      <c r="F30" s="1551"/>
      <c r="G30" s="1551"/>
      <c r="H30" s="1551"/>
      <c r="I30" s="1551"/>
      <c r="J30" s="1552"/>
      <c r="K30" s="177">
        <v>0</v>
      </c>
      <c r="L30" s="177">
        <v>1</v>
      </c>
      <c r="M30" s="177">
        <v>0</v>
      </c>
      <c r="N30" s="178"/>
      <c r="O30" s="179">
        <v>0</v>
      </c>
      <c r="P30" s="159"/>
      <c r="Q30" s="176">
        <v>42</v>
      </c>
      <c r="R30" s="1543" t="s">
        <v>610</v>
      </c>
      <c r="S30" s="1544"/>
      <c r="T30" s="1544"/>
      <c r="U30" s="1544"/>
      <c r="V30" s="1544"/>
      <c r="W30" s="1544"/>
      <c r="X30" s="1544"/>
      <c r="Y30" s="1545"/>
      <c r="Z30" s="177">
        <v>0</v>
      </c>
      <c r="AA30" s="177"/>
      <c r="AB30" s="177"/>
      <c r="AC30" s="178"/>
      <c r="AD30" s="179">
        <v>1</v>
      </c>
      <c r="AE30" s="152"/>
      <c r="AF30" s="180">
        <f t="shared" si="0"/>
        <v>0.89</v>
      </c>
      <c r="AG30" s="180">
        <f t="shared" si="1"/>
        <v>1</v>
      </c>
      <c r="AH30" s="152"/>
      <c r="AI30" s="152"/>
      <c r="AJ30" s="152"/>
      <c r="AK30" s="152"/>
      <c r="AL30" s="152"/>
      <c r="AM30" s="187"/>
      <c r="AN30" s="187"/>
      <c r="AO30" s="183"/>
      <c r="AP30" s="175"/>
      <c r="AQ30" s="175"/>
      <c r="AR30" s="1597" t="s">
        <v>611</v>
      </c>
      <c r="AS30" s="1598"/>
      <c r="AT30" s="1598"/>
      <c r="AU30" s="1598"/>
      <c r="AV30" s="1599"/>
      <c r="AW30" s="1600" t="s">
        <v>612</v>
      </c>
      <c r="AX30" s="1601"/>
      <c r="AY30" s="1602"/>
      <c r="AZ30" s="161"/>
      <c r="BA30" s="152"/>
      <c r="BB30" s="152"/>
      <c r="BC30" s="152"/>
      <c r="BD30" s="152"/>
      <c r="BE30" s="152"/>
      <c r="BF30" s="152"/>
      <c r="BG30" s="152"/>
      <c r="BH30" s="152"/>
      <c r="BI30" s="152"/>
      <c r="BJ30" s="152"/>
      <c r="BK30" s="152"/>
      <c r="BL30" s="152"/>
      <c r="BM30" s="152"/>
      <c r="BN30" s="152"/>
      <c r="BO30" s="152"/>
      <c r="BP30" s="152"/>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c r="CZ30" s="175"/>
      <c r="DA30" s="175"/>
      <c r="DB30" s="175"/>
      <c r="DC30" s="175"/>
      <c r="DD30" s="175"/>
      <c r="DE30" s="175"/>
      <c r="DF30" s="175"/>
      <c r="DG30" s="175"/>
      <c r="DH30" s="175"/>
      <c r="DI30" s="175"/>
      <c r="DJ30" s="175"/>
      <c r="DK30" s="175"/>
      <c r="DL30" s="175"/>
      <c r="DM30" s="175"/>
      <c r="DN30" s="175"/>
      <c r="DO30" s="175"/>
      <c r="DP30" s="175"/>
      <c r="DQ30" s="175"/>
      <c r="DR30" s="175"/>
      <c r="DS30" s="175"/>
      <c r="DT30" s="175"/>
      <c r="DU30" s="175"/>
      <c r="DV30" s="175"/>
      <c r="DW30" s="175"/>
    </row>
    <row r="31" spans="1:127" s="182" customFormat="1" ht="21" customHeight="1" thickBot="1">
      <c r="A31" s="152"/>
      <c r="B31" s="176">
        <v>14</v>
      </c>
      <c r="C31" s="1550" t="s">
        <v>613</v>
      </c>
      <c r="D31" s="1551"/>
      <c r="E31" s="1551"/>
      <c r="F31" s="1551"/>
      <c r="G31" s="1551"/>
      <c r="H31" s="1551"/>
      <c r="I31" s="1551"/>
      <c r="J31" s="1552"/>
      <c r="K31" s="177">
        <v>1</v>
      </c>
      <c r="L31" s="177">
        <v>0</v>
      </c>
      <c r="M31" s="177">
        <v>0</v>
      </c>
      <c r="N31" s="178"/>
      <c r="O31" s="179"/>
      <c r="P31" s="159"/>
      <c r="Q31" s="176">
        <v>43</v>
      </c>
      <c r="R31" s="1543" t="s">
        <v>614</v>
      </c>
      <c r="S31" s="1544"/>
      <c r="T31" s="1544"/>
      <c r="U31" s="1544"/>
      <c r="V31" s="1544"/>
      <c r="W31" s="1544"/>
      <c r="X31" s="1544"/>
      <c r="Y31" s="1545"/>
      <c r="Z31" s="177">
        <v>0</v>
      </c>
      <c r="AA31" s="177">
        <v>0</v>
      </c>
      <c r="AB31" s="177"/>
      <c r="AC31" s="178">
        <v>1</v>
      </c>
      <c r="AD31" s="179">
        <v>0</v>
      </c>
      <c r="AE31" s="152"/>
      <c r="AF31" s="180">
        <f t="shared" si="0"/>
        <v>1</v>
      </c>
      <c r="AG31" s="180">
        <f t="shared" si="1"/>
        <v>0.69</v>
      </c>
      <c r="AH31" s="152"/>
      <c r="AI31" s="152"/>
      <c r="AJ31" s="152"/>
      <c r="AK31" s="152"/>
      <c r="AL31" s="152"/>
      <c r="AM31" s="187"/>
      <c r="AN31" s="183">
        <f>MAX(AN20:AN24)</f>
        <v>58</v>
      </c>
      <c r="AO31" s="187"/>
      <c r="AP31" s="175"/>
      <c r="AQ31" s="175"/>
      <c r="AR31" s="1603">
        <f>AW25</f>
        <v>104</v>
      </c>
      <c r="AS31" s="1604"/>
      <c r="AT31" s="1604"/>
      <c r="AU31" s="1604"/>
      <c r="AV31" s="1605"/>
      <c r="AW31" s="1588">
        <f>SUM(100/AR33*AR31)</f>
        <v>65</v>
      </c>
      <c r="AX31" s="1589"/>
      <c r="AY31" s="1592" t="s">
        <v>9</v>
      </c>
      <c r="AZ31" s="195"/>
      <c r="BA31" s="152"/>
      <c r="BB31" s="152"/>
      <c r="BC31" s="152"/>
      <c r="BD31" s="152"/>
      <c r="BE31" s="152"/>
      <c r="BF31" s="152"/>
      <c r="BG31" s="152"/>
      <c r="BH31" s="152"/>
      <c r="BI31" s="152"/>
      <c r="BJ31" s="152"/>
      <c r="BK31" s="152"/>
      <c r="BL31" s="152"/>
      <c r="BM31" s="152"/>
      <c r="BN31" s="152"/>
      <c r="BO31" s="152"/>
      <c r="BP31" s="152"/>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175"/>
      <c r="DI31" s="175"/>
      <c r="DJ31" s="175"/>
      <c r="DK31" s="175"/>
      <c r="DL31" s="175"/>
      <c r="DM31" s="175"/>
      <c r="DN31" s="175"/>
      <c r="DO31" s="175"/>
      <c r="DP31" s="175"/>
      <c r="DQ31" s="175"/>
      <c r="DR31" s="175"/>
      <c r="DS31" s="175"/>
      <c r="DT31" s="175"/>
      <c r="DU31" s="175"/>
      <c r="DV31" s="175"/>
      <c r="DW31" s="175"/>
    </row>
    <row r="32" spans="1:127" s="182" customFormat="1" ht="21" customHeight="1">
      <c r="A32" s="152"/>
      <c r="B32" s="176">
        <v>15</v>
      </c>
      <c r="C32" s="1595" t="s">
        <v>615</v>
      </c>
      <c r="D32" s="1596"/>
      <c r="E32" s="1596"/>
      <c r="F32" s="1596"/>
      <c r="G32" s="1596"/>
      <c r="H32" s="1596"/>
      <c r="I32" s="1596"/>
      <c r="J32" s="1596"/>
      <c r="K32" s="177">
        <v>0</v>
      </c>
      <c r="L32" s="177"/>
      <c r="M32" s="177">
        <v>0</v>
      </c>
      <c r="N32" s="178"/>
      <c r="O32" s="179">
        <v>1</v>
      </c>
      <c r="P32" s="159"/>
      <c r="Q32" s="176">
        <v>44</v>
      </c>
      <c r="R32" s="1580" t="s">
        <v>616</v>
      </c>
      <c r="S32" s="1581"/>
      <c r="T32" s="1581"/>
      <c r="U32" s="1581"/>
      <c r="V32" s="1581"/>
      <c r="W32" s="1581"/>
      <c r="X32" s="1581"/>
      <c r="Y32" s="1582"/>
      <c r="Z32" s="177">
        <v>0</v>
      </c>
      <c r="AA32" s="177">
        <v>0</v>
      </c>
      <c r="AB32" s="177"/>
      <c r="AC32" s="178"/>
      <c r="AD32" s="179">
        <v>1</v>
      </c>
      <c r="AE32" s="152"/>
      <c r="AF32" s="180">
        <f t="shared" si="0"/>
        <v>1</v>
      </c>
      <c r="AG32" s="180">
        <f t="shared" si="1"/>
        <v>1</v>
      </c>
      <c r="AH32" s="152"/>
      <c r="AI32" s="152"/>
      <c r="AJ32" s="152"/>
      <c r="AK32" s="152"/>
      <c r="AL32" s="152"/>
      <c r="AM32" s="187"/>
      <c r="AN32" s="187"/>
      <c r="AO32" s="187"/>
      <c r="AP32" s="175"/>
      <c r="AQ32" s="175"/>
      <c r="AR32" s="1597" t="s">
        <v>617</v>
      </c>
      <c r="AS32" s="1598"/>
      <c r="AT32" s="1598"/>
      <c r="AU32" s="1598"/>
      <c r="AV32" s="1599"/>
      <c r="AW32" s="1588"/>
      <c r="AX32" s="1589"/>
      <c r="AY32" s="1593"/>
      <c r="AZ32" s="195"/>
      <c r="BA32" s="152"/>
      <c r="BB32" s="196"/>
      <c r="BC32" s="175"/>
      <c r="BD32" s="175"/>
      <c r="BE32" s="175"/>
      <c r="BF32" s="175"/>
      <c r="BG32" s="175"/>
      <c r="BH32" s="175"/>
      <c r="BI32" s="175"/>
      <c r="BJ32" s="175"/>
      <c r="BK32" s="175"/>
      <c r="BL32" s="175"/>
      <c r="BM32" s="175"/>
      <c r="BN32" s="175"/>
      <c r="BO32" s="187"/>
      <c r="BP32" s="197">
        <v>31</v>
      </c>
      <c r="BQ32" s="175"/>
      <c r="BR32" s="175"/>
      <c r="BS32" s="175"/>
      <c r="BT32" s="175"/>
      <c r="BU32" s="175"/>
      <c r="BV32" s="175"/>
      <c r="BW32" s="175"/>
      <c r="BX32" s="175"/>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row>
    <row r="33" spans="1:127" s="182" customFormat="1" ht="21" customHeight="1" thickBot="1">
      <c r="A33" s="152"/>
      <c r="B33" s="176">
        <v>16</v>
      </c>
      <c r="C33" s="1550" t="s">
        <v>618</v>
      </c>
      <c r="D33" s="1551"/>
      <c r="E33" s="1551"/>
      <c r="F33" s="1551"/>
      <c r="G33" s="1551"/>
      <c r="H33" s="1551"/>
      <c r="I33" s="1551"/>
      <c r="J33" s="1552"/>
      <c r="K33" s="177">
        <v>0</v>
      </c>
      <c r="L33" s="177"/>
      <c r="M33" s="177">
        <v>0</v>
      </c>
      <c r="N33" s="178"/>
      <c r="O33" s="179">
        <v>1</v>
      </c>
      <c r="P33" s="159"/>
      <c r="Q33" s="176">
        <v>45</v>
      </c>
      <c r="R33" s="1550" t="s">
        <v>619</v>
      </c>
      <c r="S33" s="1551"/>
      <c r="T33" s="1551"/>
      <c r="U33" s="1551"/>
      <c r="V33" s="1551"/>
      <c r="W33" s="1551"/>
      <c r="X33" s="1551"/>
      <c r="Y33" s="1552"/>
      <c r="Z33" s="177">
        <v>0</v>
      </c>
      <c r="AA33" s="177"/>
      <c r="AB33" s="177"/>
      <c r="AC33" s="178"/>
      <c r="AD33" s="179">
        <v>1</v>
      </c>
      <c r="AE33" s="152"/>
      <c r="AF33" s="180">
        <f t="shared" si="0"/>
        <v>1</v>
      </c>
      <c r="AG33" s="180">
        <f t="shared" si="1"/>
        <v>1</v>
      </c>
      <c r="AH33" s="152"/>
      <c r="AI33" s="152"/>
      <c r="AJ33" s="152"/>
      <c r="AK33" s="152"/>
      <c r="AL33" s="152"/>
      <c r="AM33" s="187"/>
      <c r="AN33" s="187"/>
      <c r="AO33" s="187"/>
      <c r="AP33" s="175"/>
      <c r="AQ33" s="175"/>
      <c r="AR33" s="1603">
        <f>AW27</f>
        <v>160</v>
      </c>
      <c r="AS33" s="1604"/>
      <c r="AT33" s="1604"/>
      <c r="AU33" s="1604"/>
      <c r="AV33" s="1605"/>
      <c r="AW33" s="1590"/>
      <c r="AX33" s="1591"/>
      <c r="AY33" s="1594"/>
      <c r="AZ33" s="198"/>
      <c r="BA33" s="152"/>
      <c r="BB33" s="196"/>
      <c r="BC33" s="175"/>
      <c r="BD33" s="175"/>
      <c r="BE33" s="175"/>
      <c r="BF33" s="175"/>
      <c r="BG33" s="175"/>
      <c r="BH33" s="175"/>
      <c r="BI33" s="175"/>
      <c r="BJ33" s="175"/>
      <c r="BK33" s="175"/>
      <c r="BL33" s="175"/>
      <c r="BM33" s="175"/>
      <c r="BN33" s="175"/>
      <c r="BO33" s="187"/>
      <c r="BP33" s="197">
        <v>32</v>
      </c>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c r="CZ33" s="175"/>
      <c r="DA33" s="175"/>
      <c r="DB33" s="175"/>
      <c r="DC33" s="175"/>
      <c r="DD33" s="175"/>
      <c r="DE33" s="175"/>
      <c r="DF33" s="175"/>
      <c r="DG33" s="175"/>
      <c r="DH33" s="175"/>
      <c r="DI33" s="175"/>
      <c r="DJ33" s="175"/>
      <c r="DK33" s="175"/>
      <c r="DL33" s="175"/>
      <c r="DM33" s="175"/>
      <c r="DN33" s="175"/>
      <c r="DO33" s="175"/>
      <c r="DP33" s="175"/>
      <c r="DQ33" s="175"/>
      <c r="DR33" s="175"/>
      <c r="DS33" s="175"/>
      <c r="DT33" s="175"/>
      <c r="DU33" s="175"/>
      <c r="DV33" s="175"/>
      <c r="DW33" s="175"/>
    </row>
    <row r="34" spans="1:127" s="182" customFormat="1" ht="21" customHeight="1">
      <c r="A34" s="152"/>
      <c r="B34" s="176">
        <v>17</v>
      </c>
      <c r="C34" s="1543" t="s">
        <v>620</v>
      </c>
      <c r="D34" s="1544"/>
      <c r="E34" s="1544"/>
      <c r="F34" s="1544"/>
      <c r="G34" s="1544"/>
      <c r="H34" s="1544"/>
      <c r="I34" s="1544"/>
      <c r="J34" s="1545"/>
      <c r="K34" s="177">
        <v>0</v>
      </c>
      <c r="L34" s="177"/>
      <c r="M34" s="177">
        <v>1</v>
      </c>
      <c r="N34" s="178"/>
      <c r="O34" s="179"/>
      <c r="P34" s="159"/>
      <c r="Q34" s="176">
        <v>46</v>
      </c>
      <c r="R34" s="1606" t="s">
        <v>621</v>
      </c>
      <c r="S34" s="1607"/>
      <c r="T34" s="1607"/>
      <c r="U34" s="1607"/>
      <c r="V34" s="1607"/>
      <c r="W34" s="1607"/>
      <c r="X34" s="1607"/>
      <c r="Y34" s="1608"/>
      <c r="Z34" s="177">
        <v>0</v>
      </c>
      <c r="AA34" s="177"/>
      <c r="AB34" s="199"/>
      <c r="AC34" s="200"/>
      <c r="AD34" s="179">
        <v>1</v>
      </c>
      <c r="AE34" s="152"/>
      <c r="AF34" s="180">
        <f t="shared" si="0"/>
        <v>0.79</v>
      </c>
      <c r="AG34" s="180">
        <f t="shared" si="1"/>
        <v>1</v>
      </c>
      <c r="AH34" s="152"/>
      <c r="AI34" s="152"/>
      <c r="AJ34" s="152"/>
      <c r="AK34" s="152"/>
      <c r="AL34" s="152"/>
      <c r="AM34" s="152"/>
      <c r="AN34" s="152"/>
      <c r="AO34" s="152"/>
      <c r="AP34" s="152"/>
      <c r="AQ34" s="152"/>
      <c r="AR34" s="152"/>
      <c r="AS34" s="152"/>
      <c r="AT34" s="201"/>
      <c r="AU34" s="152"/>
      <c r="AV34" s="152"/>
      <c r="AW34" s="152"/>
      <c r="AX34" s="152"/>
      <c r="AY34" s="152"/>
      <c r="AZ34" s="152"/>
      <c r="BA34" s="152"/>
      <c r="BB34" s="196"/>
      <c r="BC34" s="175"/>
      <c r="BD34" s="175"/>
      <c r="BE34" s="175"/>
      <c r="BF34" s="175"/>
      <c r="BG34" s="175"/>
      <c r="BH34" s="175"/>
      <c r="BI34" s="175"/>
      <c r="BJ34" s="175"/>
      <c r="BK34" s="175"/>
      <c r="BL34" s="175"/>
      <c r="BM34" s="175"/>
      <c r="BN34" s="175"/>
      <c r="BO34" s="187"/>
      <c r="BP34" s="197">
        <v>33</v>
      </c>
      <c r="BQ34" s="175"/>
      <c r="BR34" s="175"/>
      <c r="BS34" s="175"/>
      <c r="BT34" s="175"/>
      <c r="BU34" s="175"/>
      <c r="BV34" s="175"/>
      <c r="BW34" s="175"/>
      <c r="BX34" s="175"/>
      <c r="BY34" s="175"/>
      <c r="BZ34" s="175"/>
      <c r="CA34" s="175"/>
      <c r="CB34" s="175"/>
      <c r="CC34" s="175"/>
      <c r="CD34" s="175"/>
      <c r="CE34" s="175"/>
      <c r="CF34" s="175"/>
      <c r="CG34" s="175"/>
      <c r="CH34" s="175"/>
      <c r="CI34" s="175"/>
      <c r="CJ34" s="175"/>
      <c r="CK34" s="175"/>
      <c r="CL34" s="175"/>
      <c r="CM34" s="175"/>
      <c r="CN34" s="175"/>
      <c r="CO34" s="175"/>
      <c r="CP34" s="175"/>
      <c r="CQ34" s="175"/>
      <c r="CR34" s="175"/>
      <c r="CS34" s="175"/>
      <c r="CT34" s="175"/>
      <c r="CU34" s="175"/>
      <c r="CV34" s="175"/>
      <c r="CW34" s="175"/>
      <c r="CX34" s="175"/>
      <c r="CY34" s="175"/>
      <c r="CZ34" s="175"/>
      <c r="DA34" s="175"/>
      <c r="DB34" s="175"/>
      <c r="DC34" s="175"/>
      <c r="DD34" s="175"/>
      <c r="DE34" s="175"/>
      <c r="DF34" s="175"/>
      <c r="DG34" s="175"/>
      <c r="DH34" s="175"/>
      <c r="DI34" s="175"/>
      <c r="DJ34" s="175"/>
      <c r="DK34" s="175"/>
      <c r="DL34" s="175"/>
      <c r="DM34" s="175"/>
      <c r="DN34" s="175"/>
      <c r="DO34" s="175"/>
      <c r="DP34" s="175"/>
      <c r="DQ34" s="175"/>
      <c r="DR34" s="175"/>
      <c r="DS34" s="175"/>
      <c r="DT34" s="175"/>
      <c r="DU34" s="175"/>
      <c r="DV34" s="175"/>
      <c r="DW34" s="175"/>
    </row>
    <row r="35" spans="1:127" s="182" customFormat="1" ht="21" customHeight="1">
      <c r="A35" s="152"/>
      <c r="B35" s="176">
        <v>18</v>
      </c>
      <c r="C35" s="1543" t="s">
        <v>622</v>
      </c>
      <c r="D35" s="1544"/>
      <c r="E35" s="1544"/>
      <c r="F35" s="1544"/>
      <c r="G35" s="1544"/>
      <c r="H35" s="1544"/>
      <c r="I35" s="1544"/>
      <c r="J35" s="1545"/>
      <c r="K35" s="177">
        <v>0</v>
      </c>
      <c r="L35" s="177">
        <v>1</v>
      </c>
      <c r="M35" s="177"/>
      <c r="N35" s="178"/>
      <c r="O35" s="179">
        <v>0</v>
      </c>
      <c r="P35" s="159"/>
      <c r="Q35" s="176">
        <v>47</v>
      </c>
      <c r="R35" s="1543" t="s">
        <v>623</v>
      </c>
      <c r="S35" s="1544"/>
      <c r="T35" s="1544"/>
      <c r="U35" s="1544"/>
      <c r="V35" s="1544"/>
      <c r="W35" s="1544"/>
      <c r="X35" s="1544"/>
      <c r="Y35" s="1545"/>
      <c r="Z35" s="177">
        <v>0</v>
      </c>
      <c r="AA35" s="177"/>
      <c r="AB35" s="177"/>
      <c r="AC35" s="178"/>
      <c r="AD35" s="179">
        <v>1</v>
      </c>
      <c r="AE35" s="152"/>
      <c r="AF35" s="180">
        <f t="shared" si="0"/>
        <v>0.89</v>
      </c>
      <c r="AG35" s="180">
        <f t="shared" si="1"/>
        <v>1</v>
      </c>
      <c r="AH35" s="152"/>
      <c r="AI35" s="152"/>
      <c r="AJ35" s="152"/>
      <c r="AK35" s="152"/>
      <c r="AL35" s="152"/>
      <c r="AM35" s="152"/>
      <c r="AN35" s="152"/>
      <c r="AO35" s="152"/>
      <c r="AP35" s="152"/>
      <c r="AQ35" s="152"/>
      <c r="AR35" s="152"/>
      <c r="AS35" s="152"/>
      <c r="AT35" s="152"/>
      <c r="AU35" s="152"/>
      <c r="AV35" s="152"/>
      <c r="AW35" s="152"/>
      <c r="AX35" s="152"/>
      <c r="AY35" s="152"/>
      <c r="AZ35" s="152"/>
      <c r="BA35" s="152"/>
      <c r="BB35" s="196"/>
      <c r="BC35" s="175"/>
      <c r="BD35" s="175"/>
      <c r="BE35" s="175"/>
      <c r="BF35" s="175"/>
      <c r="BG35" s="175"/>
      <c r="BH35" s="175"/>
      <c r="BI35" s="175"/>
      <c r="BJ35" s="175"/>
      <c r="BK35" s="175"/>
      <c r="BL35" s="175"/>
      <c r="BM35" s="175"/>
      <c r="BN35" s="175"/>
      <c r="BO35" s="187"/>
      <c r="BP35" s="197">
        <v>34</v>
      </c>
      <c r="BQ35" s="175"/>
      <c r="BR35" s="175"/>
      <c r="BS35" s="175"/>
      <c r="BT35" s="175"/>
      <c r="BU35" s="175"/>
      <c r="BV35" s="175"/>
      <c r="BW35" s="175"/>
      <c r="BX35" s="175"/>
      <c r="BY35" s="202"/>
      <c r="BZ35" s="202"/>
      <c r="CA35" s="202"/>
      <c r="CB35" s="202"/>
      <c r="CC35" s="202"/>
      <c r="CD35" s="202"/>
      <c r="CE35" s="202"/>
      <c r="CF35" s="202"/>
      <c r="CG35" s="202"/>
      <c r="CH35" s="202"/>
      <c r="CI35" s="202"/>
      <c r="CJ35" s="202"/>
      <c r="CK35" s="202"/>
      <c r="CL35" s="202"/>
      <c r="CM35" s="202"/>
      <c r="CN35" s="202"/>
      <c r="CO35" s="202"/>
      <c r="CP35" s="202"/>
      <c r="CQ35" s="202"/>
      <c r="CR35" s="202"/>
      <c r="CS35" s="202"/>
      <c r="CT35" s="202"/>
      <c r="CU35" s="202"/>
      <c r="CV35" s="202"/>
      <c r="CW35" s="202"/>
      <c r="CX35" s="202"/>
      <c r="CY35" s="202"/>
      <c r="CZ35" s="202"/>
      <c r="DA35" s="202"/>
      <c r="DB35" s="202"/>
      <c r="DC35" s="202"/>
      <c r="DD35" s="202"/>
      <c r="DE35" s="202"/>
      <c r="DF35" s="202"/>
      <c r="DG35" s="202"/>
      <c r="DH35" s="202"/>
      <c r="DI35" s="202"/>
      <c r="DJ35" s="202"/>
      <c r="DK35" s="202"/>
      <c r="DL35" s="202"/>
      <c r="DM35" s="202"/>
      <c r="DN35" s="202"/>
      <c r="DO35" s="202"/>
      <c r="DP35" s="202"/>
      <c r="DQ35" s="202"/>
      <c r="DR35" s="202"/>
      <c r="DS35" s="202"/>
      <c r="DT35" s="202"/>
      <c r="DU35" s="202"/>
      <c r="DV35" s="202"/>
      <c r="DW35" s="202"/>
    </row>
    <row r="36" spans="1:127" s="182" customFormat="1" ht="21" customHeight="1">
      <c r="A36" s="152"/>
      <c r="B36" s="176">
        <v>19</v>
      </c>
      <c r="C36" s="1543" t="s">
        <v>624</v>
      </c>
      <c r="D36" s="1544"/>
      <c r="E36" s="1544"/>
      <c r="F36" s="1544"/>
      <c r="G36" s="1544"/>
      <c r="H36" s="1544"/>
      <c r="I36" s="1544"/>
      <c r="J36" s="1545"/>
      <c r="K36" s="177"/>
      <c r="L36" s="177"/>
      <c r="M36" s="177"/>
      <c r="N36" s="178"/>
      <c r="O36" s="179">
        <v>1</v>
      </c>
      <c r="P36" s="159"/>
      <c r="Q36" s="176">
        <v>48</v>
      </c>
      <c r="R36" s="1543" t="s">
        <v>625</v>
      </c>
      <c r="S36" s="1544"/>
      <c r="T36" s="1544"/>
      <c r="U36" s="1544"/>
      <c r="V36" s="1544"/>
      <c r="W36" s="1544"/>
      <c r="X36" s="1544"/>
      <c r="Y36" s="1545"/>
      <c r="Z36" s="177">
        <v>0</v>
      </c>
      <c r="AA36" s="177"/>
      <c r="AB36" s="177"/>
      <c r="AC36" s="178"/>
      <c r="AD36" s="179">
        <v>1</v>
      </c>
      <c r="AE36" s="152"/>
      <c r="AF36" s="180">
        <f t="shared" si="0"/>
        <v>1</v>
      </c>
      <c r="AG36" s="180">
        <f t="shared" si="1"/>
        <v>1</v>
      </c>
      <c r="AH36" s="152"/>
      <c r="AI36" s="152"/>
      <c r="AJ36" s="152"/>
      <c r="AK36" s="152"/>
      <c r="AL36" s="152"/>
      <c r="AM36" s="152"/>
      <c r="AN36" s="152"/>
      <c r="AO36" s="152"/>
      <c r="AP36" s="152"/>
      <c r="AQ36" s="152"/>
      <c r="AR36" s="152"/>
      <c r="AS36" s="152"/>
      <c r="AT36" s="152"/>
      <c r="AU36" s="152"/>
      <c r="AV36" s="152"/>
      <c r="AW36" s="152"/>
      <c r="AX36" s="152"/>
      <c r="AY36" s="152"/>
      <c r="AZ36" s="152"/>
      <c r="BA36" s="152"/>
      <c r="BB36" s="196"/>
      <c r="BC36" s="175"/>
      <c r="BD36" s="175"/>
      <c r="BE36" s="175"/>
      <c r="BF36" s="175"/>
      <c r="BG36" s="175"/>
      <c r="BH36" s="175"/>
      <c r="BI36" s="175"/>
      <c r="BJ36" s="175"/>
      <c r="BK36" s="175"/>
      <c r="BL36" s="175"/>
      <c r="BM36" s="175"/>
      <c r="BN36" s="175"/>
      <c r="BO36" s="187"/>
      <c r="BP36" s="197">
        <v>35</v>
      </c>
      <c r="BQ36" s="175"/>
      <c r="BR36" s="175"/>
      <c r="BS36" s="175"/>
      <c r="BT36" s="175"/>
      <c r="BU36" s="175"/>
      <c r="BV36" s="175"/>
      <c r="BW36" s="175"/>
      <c r="BX36" s="175"/>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2"/>
      <c r="CW36" s="202"/>
      <c r="CX36" s="202"/>
      <c r="CY36" s="202"/>
      <c r="CZ36" s="202"/>
      <c r="DA36" s="202"/>
      <c r="DB36" s="202"/>
      <c r="DC36" s="202"/>
      <c r="DD36" s="202"/>
      <c r="DE36" s="202"/>
      <c r="DF36" s="202"/>
      <c r="DG36" s="202"/>
      <c r="DH36" s="202"/>
      <c r="DI36" s="202"/>
      <c r="DJ36" s="202"/>
      <c r="DK36" s="202"/>
      <c r="DL36" s="202"/>
      <c r="DM36" s="202"/>
      <c r="DN36" s="202"/>
      <c r="DO36" s="202"/>
      <c r="DP36" s="202"/>
      <c r="DQ36" s="202"/>
      <c r="DR36" s="202"/>
      <c r="DS36" s="202"/>
      <c r="DT36" s="202"/>
      <c r="DU36" s="202"/>
      <c r="DV36" s="202"/>
      <c r="DW36" s="202"/>
    </row>
    <row r="37" spans="1:127" s="182" customFormat="1" ht="21" customHeight="1">
      <c r="A37" s="152"/>
      <c r="B37" s="176">
        <v>20</v>
      </c>
      <c r="C37" s="1543" t="s">
        <v>626</v>
      </c>
      <c r="D37" s="1544"/>
      <c r="E37" s="1544"/>
      <c r="F37" s="1544"/>
      <c r="G37" s="1544"/>
      <c r="H37" s="1544"/>
      <c r="I37" s="1544"/>
      <c r="J37" s="1545"/>
      <c r="K37" s="177"/>
      <c r="L37" s="177">
        <v>1</v>
      </c>
      <c r="M37" s="177">
        <v>0</v>
      </c>
      <c r="N37" s="178"/>
      <c r="O37" s="179">
        <v>0</v>
      </c>
      <c r="P37" s="159"/>
      <c r="Q37" s="176">
        <v>49</v>
      </c>
      <c r="R37" s="1543" t="s">
        <v>627</v>
      </c>
      <c r="S37" s="1544"/>
      <c r="T37" s="1544"/>
      <c r="U37" s="1544"/>
      <c r="V37" s="1544"/>
      <c r="W37" s="1544"/>
      <c r="X37" s="1544"/>
      <c r="Y37" s="1545"/>
      <c r="Z37" s="177">
        <v>0</v>
      </c>
      <c r="AA37" s="177"/>
      <c r="AB37" s="177"/>
      <c r="AC37" s="178"/>
      <c r="AD37" s="179">
        <v>1</v>
      </c>
      <c r="AE37" s="152"/>
      <c r="AF37" s="180">
        <f t="shared" si="0"/>
        <v>0.89</v>
      </c>
      <c r="AG37" s="180">
        <f t="shared" si="1"/>
        <v>1</v>
      </c>
      <c r="AH37" s="152"/>
      <c r="AI37" s="152"/>
      <c r="AJ37" s="152"/>
      <c r="AK37" s="152"/>
      <c r="AL37" s="152"/>
      <c r="AM37" s="152"/>
      <c r="AN37" s="152"/>
      <c r="AO37" s="152"/>
      <c r="AP37" s="152"/>
      <c r="AQ37" s="152"/>
      <c r="AR37" s="152"/>
      <c r="AS37" s="152"/>
      <c r="AT37" s="152"/>
      <c r="AU37" s="152"/>
      <c r="AV37" s="152"/>
      <c r="AW37" s="152"/>
      <c r="AX37" s="152"/>
      <c r="AY37" s="152"/>
      <c r="AZ37" s="152"/>
      <c r="BA37" s="152"/>
      <c r="BB37" s="196"/>
      <c r="BC37" s="175"/>
      <c r="BD37" s="175"/>
      <c r="BE37" s="175"/>
      <c r="BF37" s="175"/>
      <c r="BG37" s="175"/>
      <c r="BH37" s="175"/>
      <c r="BI37" s="175"/>
      <c r="BJ37" s="175"/>
      <c r="BK37" s="175"/>
      <c r="BL37" s="175"/>
      <c r="BM37" s="175"/>
      <c r="BN37" s="175"/>
      <c r="BO37" s="187"/>
      <c r="BP37" s="197">
        <v>36</v>
      </c>
      <c r="BQ37" s="175"/>
      <c r="BR37" s="175"/>
      <c r="BS37" s="175"/>
      <c r="BT37" s="175"/>
      <c r="BU37" s="175"/>
      <c r="BV37" s="175"/>
      <c r="BW37" s="175"/>
      <c r="BX37" s="175"/>
      <c r="BY37" s="202"/>
      <c r="BZ37" s="202"/>
      <c r="CA37" s="202"/>
      <c r="CB37" s="202"/>
      <c r="CC37" s="202"/>
      <c r="CD37" s="202"/>
      <c r="CE37" s="202"/>
      <c r="CF37" s="202"/>
      <c r="CG37" s="202"/>
      <c r="CH37" s="202"/>
      <c r="CI37" s="202"/>
      <c r="CJ37" s="202"/>
      <c r="CK37" s="202"/>
      <c r="CL37" s="202"/>
      <c r="CM37" s="202"/>
      <c r="CN37" s="202"/>
      <c r="CO37" s="202"/>
      <c r="CP37" s="202"/>
      <c r="CQ37" s="202"/>
      <c r="CR37" s="202"/>
      <c r="CS37" s="202"/>
      <c r="CT37" s="202"/>
      <c r="CU37" s="202"/>
      <c r="CV37" s="202"/>
      <c r="CW37" s="202"/>
      <c r="CX37" s="202"/>
      <c r="CY37" s="202"/>
      <c r="CZ37" s="202"/>
      <c r="DA37" s="202"/>
      <c r="DB37" s="202"/>
      <c r="DC37" s="202"/>
      <c r="DD37" s="202"/>
      <c r="DE37" s="202"/>
      <c r="DF37" s="202"/>
      <c r="DG37" s="202"/>
      <c r="DH37" s="202"/>
      <c r="DI37" s="202"/>
      <c r="DJ37" s="202"/>
      <c r="DK37" s="202"/>
      <c r="DL37" s="202"/>
      <c r="DM37" s="202"/>
      <c r="DN37" s="202"/>
      <c r="DO37" s="202"/>
      <c r="DP37" s="202"/>
      <c r="DQ37" s="202"/>
      <c r="DR37" s="202"/>
      <c r="DS37" s="202"/>
      <c r="DT37" s="202"/>
      <c r="DU37" s="202"/>
      <c r="DV37" s="202"/>
      <c r="DW37" s="202"/>
    </row>
    <row r="38" spans="1:127" s="182" customFormat="1" ht="21" customHeight="1">
      <c r="A38" s="152"/>
      <c r="B38" s="176">
        <v>21</v>
      </c>
      <c r="C38" s="1543" t="s">
        <v>628</v>
      </c>
      <c r="D38" s="1544"/>
      <c r="E38" s="1544"/>
      <c r="F38" s="1544"/>
      <c r="G38" s="1544"/>
      <c r="H38" s="1544"/>
      <c r="I38" s="1544"/>
      <c r="J38" s="1545"/>
      <c r="K38" s="177">
        <v>1</v>
      </c>
      <c r="L38" s="177">
        <v>0</v>
      </c>
      <c r="M38" s="177"/>
      <c r="N38" s="178"/>
      <c r="O38" s="179">
        <v>0</v>
      </c>
      <c r="P38" s="159"/>
      <c r="Q38" s="176">
        <v>50</v>
      </c>
      <c r="R38" s="1543" t="s">
        <v>629</v>
      </c>
      <c r="S38" s="1544"/>
      <c r="T38" s="1544"/>
      <c r="U38" s="1544"/>
      <c r="V38" s="1544"/>
      <c r="W38" s="1544"/>
      <c r="X38" s="1544"/>
      <c r="Y38" s="1545"/>
      <c r="Z38" s="177">
        <v>0</v>
      </c>
      <c r="AA38" s="177"/>
      <c r="AB38" s="177"/>
      <c r="AC38" s="178"/>
      <c r="AD38" s="179">
        <v>1</v>
      </c>
      <c r="AE38" s="152"/>
      <c r="AF38" s="180">
        <f t="shared" si="0"/>
        <v>1</v>
      </c>
      <c r="AG38" s="180">
        <f t="shared" si="1"/>
        <v>1</v>
      </c>
      <c r="AH38" s="152"/>
      <c r="AI38" s="152"/>
      <c r="AJ38" s="152"/>
      <c r="AK38" s="152"/>
      <c r="AL38" s="152"/>
      <c r="AM38" s="152"/>
      <c r="AN38" s="152"/>
      <c r="AO38" s="152"/>
      <c r="AP38" s="152"/>
      <c r="AQ38" s="152"/>
      <c r="AR38" s="152"/>
      <c r="AS38" s="152"/>
      <c r="AT38" s="152"/>
      <c r="AU38" s="152"/>
      <c r="AV38" s="152"/>
      <c r="AW38" s="152"/>
      <c r="AX38" s="152"/>
      <c r="AY38" s="152"/>
      <c r="AZ38" s="152"/>
      <c r="BA38" s="152"/>
      <c r="BB38" s="196"/>
      <c r="BC38" s="175"/>
      <c r="BD38" s="175"/>
      <c r="BE38" s="175"/>
      <c r="BF38" s="175"/>
      <c r="BG38" s="175"/>
      <c r="BH38" s="175"/>
      <c r="BI38" s="175"/>
      <c r="BJ38" s="175"/>
      <c r="BK38" s="175"/>
      <c r="BL38" s="175"/>
      <c r="BM38" s="175"/>
      <c r="BN38" s="175"/>
      <c r="BO38" s="187"/>
      <c r="BP38" s="197">
        <v>37</v>
      </c>
      <c r="BQ38" s="175"/>
      <c r="BR38" s="175"/>
      <c r="BS38" s="175"/>
      <c r="BT38" s="175"/>
      <c r="BU38" s="175"/>
      <c r="BV38" s="175"/>
      <c r="BW38" s="175"/>
      <c r="BX38" s="175"/>
      <c r="BY38" s="202"/>
      <c r="BZ38" s="202"/>
      <c r="CA38" s="202"/>
      <c r="CB38" s="202"/>
      <c r="CC38" s="202"/>
      <c r="CD38" s="202"/>
      <c r="CE38" s="202"/>
      <c r="CF38" s="202"/>
      <c r="CG38" s="202"/>
      <c r="CH38" s="202"/>
      <c r="CI38" s="202"/>
      <c r="CJ38" s="202"/>
      <c r="CK38" s="202"/>
      <c r="CL38" s="202"/>
      <c r="CM38" s="202"/>
      <c r="CN38" s="202"/>
      <c r="CO38" s="202"/>
      <c r="CP38" s="202"/>
      <c r="CQ38" s="202"/>
      <c r="CR38" s="202"/>
      <c r="CS38" s="202"/>
      <c r="CT38" s="202"/>
      <c r="CU38" s="202"/>
      <c r="CV38" s="202"/>
      <c r="CW38" s="202"/>
      <c r="CX38" s="202"/>
      <c r="CY38" s="202"/>
      <c r="CZ38" s="202"/>
      <c r="DA38" s="202"/>
      <c r="DB38" s="202"/>
      <c r="DC38" s="202"/>
      <c r="DD38" s="202"/>
      <c r="DE38" s="202"/>
      <c r="DF38" s="202"/>
      <c r="DG38" s="202"/>
      <c r="DH38" s="202"/>
      <c r="DI38" s="202"/>
      <c r="DJ38" s="202"/>
      <c r="DK38" s="202"/>
      <c r="DL38" s="202"/>
      <c r="DM38" s="202"/>
      <c r="DN38" s="202"/>
      <c r="DO38" s="202"/>
      <c r="DP38" s="202"/>
      <c r="DQ38" s="202"/>
      <c r="DR38" s="202"/>
      <c r="DS38" s="202"/>
      <c r="DT38" s="202"/>
      <c r="DU38" s="202"/>
      <c r="DV38" s="202"/>
      <c r="DW38" s="202"/>
    </row>
    <row r="39" spans="1:127" s="182" customFormat="1" ht="21" customHeight="1">
      <c r="A39" s="152"/>
      <c r="B39" s="176">
        <v>22</v>
      </c>
      <c r="C39" s="1543" t="s">
        <v>630</v>
      </c>
      <c r="D39" s="1544"/>
      <c r="E39" s="1544"/>
      <c r="F39" s="1544"/>
      <c r="G39" s="1544"/>
      <c r="H39" s="1544"/>
      <c r="I39" s="1544"/>
      <c r="J39" s="1545"/>
      <c r="K39" s="177">
        <v>1</v>
      </c>
      <c r="L39" s="177">
        <v>0</v>
      </c>
      <c r="M39" s="177"/>
      <c r="N39" s="178"/>
      <c r="O39" s="179"/>
      <c r="P39" s="159"/>
      <c r="Q39" s="176">
        <v>51</v>
      </c>
      <c r="R39" s="1580" t="s">
        <v>631</v>
      </c>
      <c r="S39" s="1581"/>
      <c r="T39" s="1581"/>
      <c r="U39" s="1581"/>
      <c r="V39" s="1581"/>
      <c r="W39" s="1581"/>
      <c r="X39" s="1581"/>
      <c r="Y39" s="1582"/>
      <c r="Z39" s="177">
        <v>0</v>
      </c>
      <c r="AA39" s="177"/>
      <c r="AB39" s="177"/>
      <c r="AC39" s="178"/>
      <c r="AD39" s="179">
        <v>1</v>
      </c>
      <c r="AE39" s="152"/>
      <c r="AF39" s="180">
        <f t="shared" si="0"/>
        <v>1</v>
      </c>
      <c r="AG39" s="180">
        <f t="shared" si="1"/>
        <v>1</v>
      </c>
      <c r="AH39" s="152"/>
      <c r="AI39" s="152"/>
      <c r="AJ39" s="152"/>
      <c r="AK39" s="152"/>
      <c r="AL39" s="152"/>
      <c r="AM39" s="152"/>
      <c r="AN39" s="152"/>
      <c r="AO39" s="152"/>
      <c r="AP39" s="152"/>
      <c r="AQ39" s="152"/>
      <c r="AR39" s="152"/>
      <c r="AS39" s="152"/>
      <c r="AT39" s="152"/>
      <c r="AU39" s="152"/>
      <c r="AV39" s="152"/>
      <c r="AW39" s="152"/>
      <c r="AX39" s="152"/>
      <c r="AY39" s="152"/>
      <c r="AZ39" s="152"/>
      <c r="BA39" s="152"/>
      <c r="BB39" s="196"/>
      <c r="BC39" s="175"/>
      <c r="BD39" s="175"/>
      <c r="BE39" s="175"/>
      <c r="BF39" s="175"/>
      <c r="BG39" s="175"/>
      <c r="BH39" s="175"/>
      <c r="BI39" s="175"/>
      <c r="BJ39" s="175"/>
      <c r="BK39" s="175"/>
      <c r="BL39" s="175"/>
      <c r="BM39" s="175"/>
      <c r="BN39" s="175"/>
      <c r="BO39" s="187"/>
      <c r="BP39" s="197">
        <v>38</v>
      </c>
      <c r="BQ39" s="175"/>
      <c r="BR39" s="175"/>
      <c r="BS39" s="175"/>
      <c r="BT39" s="175"/>
      <c r="BU39" s="175"/>
      <c r="BV39" s="175"/>
      <c r="BW39" s="175"/>
      <c r="BX39" s="175"/>
      <c r="BY39" s="202"/>
      <c r="BZ39" s="202"/>
      <c r="CA39" s="202"/>
      <c r="CB39" s="202"/>
      <c r="CC39" s="202"/>
      <c r="CD39" s="202"/>
      <c r="CE39" s="202"/>
      <c r="CF39" s="202"/>
      <c r="CG39" s="202"/>
      <c r="CH39" s="202"/>
      <c r="CI39" s="202"/>
      <c r="CJ39" s="202"/>
      <c r="CK39" s="202"/>
      <c r="CL39" s="202"/>
      <c r="CM39" s="202"/>
      <c r="CN39" s="202"/>
      <c r="CO39" s="202"/>
      <c r="CP39" s="202"/>
      <c r="CQ39" s="202"/>
      <c r="CR39" s="202"/>
      <c r="CS39" s="202"/>
      <c r="CT39" s="202"/>
      <c r="CU39" s="202"/>
      <c r="CV39" s="202"/>
      <c r="CW39" s="202"/>
      <c r="CX39" s="202"/>
      <c r="CY39" s="202"/>
      <c r="CZ39" s="202"/>
      <c r="DA39" s="202"/>
      <c r="DB39" s="202"/>
      <c r="DC39" s="202"/>
      <c r="DD39" s="202"/>
      <c r="DE39" s="202"/>
      <c r="DF39" s="202"/>
      <c r="DG39" s="202"/>
      <c r="DH39" s="202"/>
      <c r="DI39" s="202"/>
      <c r="DJ39" s="202"/>
      <c r="DK39" s="202"/>
      <c r="DL39" s="202"/>
      <c r="DM39" s="202"/>
      <c r="DN39" s="202"/>
      <c r="DO39" s="202"/>
      <c r="DP39" s="202"/>
      <c r="DQ39" s="202"/>
      <c r="DR39" s="202"/>
      <c r="DS39" s="202"/>
      <c r="DT39" s="202"/>
      <c r="DU39" s="202"/>
      <c r="DV39" s="202"/>
      <c r="DW39" s="202"/>
    </row>
    <row r="40" spans="1:127" s="182" customFormat="1" ht="21" customHeight="1">
      <c r="A40" s="152"/>
      <c r="B40" s="176">
        <v>23</v>
      </c>
      <c r="C40" s="1543" t="s">
        <v>632</v>
      </c>
      <c r="D40" s="1544"/>
      <c r="E40" s="1544"/>
      <c r="F40" s="1544"/>
      <c r="G40" s="1544"/>
      <c r="H40" s="1544"/>
      <c r="I40" s="1544"/>
      <c r="J40" s="1545"/>
      <c r="K40" s="177">
        <v>0</v>
      </c>
      <c r="L40" s="177">
        <v>0</v>
      </c>
      <c r="M40" s="177">
        <v>0</v>
      </c>
      <c r="N40" s="178">
        <v>1</v>
      </c>
      <c r="O40" s="179">
        <v>0</v>
      </c>
      <c r="P40" s="159"/>
      <c r="Q40" s="176">
        <v>52</v>
      </c>
      <c r="R40" s="1550" t="s">
        <v>633</v>
      </c>
      <c r="S40" s="1551"/>
      <c r="T40" s="1551"/>
      <c r="U40" s="1551"/>
      <c r="V40" s="1551"/>
      <c r="W40" s="1551"/>
      <c r="X40" s="1551"/>
      <c r="Y40" s="1552"/>
      <c r="Z40" s="177"/>
      <c r="AA40" s="177">
        <v>1</v>
      </c>
      <c r="AB40" s="177"/>
      <c r="AC40" s="178">
        <v>0</v>
      </c>
      <c r="AD40" s="179">
        <v>0</v>
      </c>
      <c r="AE40" s="152"/>
      <c r="AF40" s="180">
        <f t="shared" si="0"/>
        <v>0.69</v>
      </c>
      <c r="AG40" s="180">
        <f t="shared" si="1"/>
        <v>0.89</v>
      </c>
      <c r="AH40" s="152"/>
      <c r="AI40" s="152"/>
      <c r="AJ40" s="152"/>
      <c r="AK40" s="152"/>
      <c r="AL40" s="152"/>
      <c r="AM40" s="152"/>
      <c r="AN40" s="152"/>
      <c r="AO40" s="152"/>
      <c r="AP40" s="152"/>
      <c r="AQ40" s="152"/>
      <c r="AR40" s="152"/>
      <c r="AS40" s="152"/>
      <c r="AT40" s="152"/>
      <c r="AU40" s="152"/>
      <c r="AV40" s="152"/>
      <c r="AW40" s="152"/>
      <c r="AX40" s="152"/>
      <c r="AY40" s="152"/>
      <c r="AZ40" s="152"/>
      <c r="BA40" s="152"/>
      <c r="BB40" s="196"/>
      <c r="BC40" s="202"/>
      <c r="BD40" s="202"/>
      <c r="BE40" s="202"/>
      <c r="BF40" s="202"/>
      <c r="BG40" s="202"/>
      <c r="BH40" s="202"/>
      <c r="BI40" s="202"/>
      <c r="BJ40" s="202"/>
      <c r="BK40" s="187"/>
      <c r="BL40" s="196"/>
      <c r="BM40" s="202"/>
      <c r="BN40" s="202"/>
      <c r="BO40" s="202"/>
      <c r="BP40" s="202"/>
      <c r="BQ40" s="202"/>
      <c r="BR40" s="202"/>
      <c r="BS40" s="202"/>
      <c r="BT40" s="202"/>
      <c r="BU40" s="202"/>
      <c r="BV40" s="202"/>
      <c r="BW40" s="202"/>
      <c r="BX40" s="202"/>
      <c r="BY40" s="202"/>
      <c r="BZ40" s="202"/>
      <c r="CA40" s="202"/>
      <c r="CB40" s="202"/>
      <c r="CC40" s="202"/>
      <c r="CD40" s="202"/>
      <c r="CE40" s="202"/>
      <c r="CF40" s="202"/>
      <c r="CG40" s="202"/>
      <c r="CH40" s="202"/>
      <c r="CI40" s="202"/>
      <c r="CJ40" s="202"/>
      <c r="CK40" s="202"/>
      <c r="CL40" s="202"/>
      <c r="CM40" s="202"/>
      <c r="CN40" s="202"/>
      <c r="CO40" s="202"/>
      <c r="CP40" s="202"/>
      <c r="CQ40" s="202"/>
      <c r="CR40" s="202"/>
      <c r="CS40" s="202"/>
      <c r="CT40" s="202"/>
      <c r="CU40" s="202"/>
      <c r="CV40" s="202"/>
      <c r="CW40" s="202"/>
      <c r="CX40" s="202"/>
      <c r="CY40" s="202"/>
      <c r="CZ40" s="202"/>
      <c r="DA40" s="202"/>
      <c r="DB40" s="202"/>
      <c r="DC40" s="202"/>
      <c r="DD40" s="202"/>
      <c r="DE40" s="202"/>
      <c r="DF40" s="202"/>
      <c r="DG40" s="202"/>
      <c r="DH40" s="202"/>
      <c r="DI40" s="202"/>
      <c r="DJ40" s="202"/>
      <c r="DK40" s="202"/>
      <c r="DL40" s="202"/>
      <c r="DM40" s="202"/>
      <c r="DN40" s="202"/>
      <c r="DO40" s="202"/>
      <c r="DP40" s="202"/>
      <c r="DQ40" s="202"/>
      <c r="DR40" s="202"/>
      <c r="DS40" s="202"/>
      <c r="DT40" s="202"/>
      <c r="DU40" s="202"/>
      <c r="DV40" s="202"/>
      <c r="DW40" s="202"/>
    </row>
    <row r="41" spans="1:127" s="182" customFormat="1" ht="21" customHeight="1">
      <c r="A41" s="152"/>
      <c r="B41" s="176">
        <v>24</v>
      </c>
      <c r="C41" s="1543" t="s">
        <v>634</v>
      </c>
      <c r="D41" s="1544"/>
      <c r="E41" s="1544"/>
      <c r="F41" s="1544"/>
      <c r="G41" s="1544"/>
      <c r="H41" s="1544"/>
      <c r="I41" s="1544"/>
      <c r="J41" s="1545"/>
      <c r="K41" s="177"/>
      <c r="L41" s="177">
        <v>0</v>
      </c>
      <c r="M41" s="177">
        <v>1</v>
      </c>
      <c r="N41" s="178"/>
      <c r="O41" s="179">
        <v>0</v>
      </c>
      <c r="P41" s="159"/>
      <c r="Q41" s="176">
        <v>53</v>
      </c>
      <c r="R41" s="1543" t="s">
        <v>635</v>
      </c>
      <c r="S41" s="1544"/>
      <c r="T41" s="1544"/>
      <c r="U41" s="1544"/>
      <c r="V41" s="1544"/>
      <c r="W41" s="1544"/>
      <c r="X41" s="1544"/>
      <c r="Y41" s="1545"/>
      <c r="Z41" s="177"/>
      <c r="AA41" s="177">
        <v>0</v>
      </c>
      <c r="AB41" s="177">
        <v>1</v>
      </c>
      <c r="AC41" s="178">
        <v>0</v>
      </c>
      <c r="AD41" s="179"/>
      <c r="AE41" s="152"/>
      <c r="AF41" s="180">
        <f t="shared" si="0"/>
        <v>0.79</v>
      </c>
      <c r="AG41" s="180">
        <f t="shared" si="1"/>
        <v>0.79</v>
      </c>
      <c r="AH41" s="152"/>
      <c r="AI41" s="152"/>
      <c r="AJ41" s="152"/>
      <c r="AK41" s="152"/>
      <c r="AL41" s="152"/>
      <c r="AM41" s="152"/>
      <c r="AN41" s="152"/>
      <c r="AO41" s="152"/>
      <c r="AP41" s="152"/>
      <c r="AQ41" s="152"/>
      <c r="AR41" s="152"/>
      <c r="AS41" s="152"/>
      <c r="AT41" s="152"/>
      <c r="AU41" s="152"/>
      <c r="AV41" s="152"/>
      <c r="AW41" s="152"/>
      <c r="AX41" s="152"/>
      <c r="AY41" s="152"/>
      <c r="AZ41" s="152"/>
      <c r="BA41" s="152"/>
      <c r="BB41" s="196"/>
      <c r="BC41" s="202"/>
      <c r="BD41" s="202"/>
      <c r="BE41" s="202"/>
      <c r="BF41" s="202"/>
      <c r="BG41" s="202"/>
      <c r="BH41" s="202"/>
      <c r="BI41" s="202"/>
      <c r="BJ41" s="202"/>
      <c r="BK41" s="187"/>
      <c r="BL41" s="196"/>
      <c r="BM41" s="202"/>
      <c r="BN41" s="202"/>
      <c r="BO41" s="202"/>
      <c r="BP41" s="202"/>
      <c r="BQ41" s="202"/>
      <c r="BR41" s="202"/>
      <c r="BS41" s="202"/>
      <c r="BT41" s="202"/>
      <c r="BU41" s="202"/>
      <c r="BV41" s="202"/>
      <c r="BW41" s="202"/>
      <c r="BX41" s="202"/>
      <c r="BY41" s="202"/>
      <c r="BZ41" s="202"/>
      <c r="CA41" s="202"/>
      <c r="CB41" s="202"/>
      <c r="CC41" s="202"/>
      <c r="CD41" s="202"/>
      <c r="CE41" s="202"/>
      <c r="CF41" s="202"/>
      <c r="CG41" s="202"/>
      <c r="CH41" s="202"/>
      <c r="CI41" s="202"/>
      <c r="CJ41" s="202"/>
      <c r="CK41" s="202"/>
      <c r="CL41" s="202"/>
      <c r="CM41" s="202"/>
      <c r="CN41" s="202"/>
      <c r="CO41" s="202"/>
      <c r="CP41" s="202"/>
      <c r="CQ41" s="202"/>
      <c r="CR41" s="202"/>
      <c r="CS41" s="202"/>
      <c r="CT41" s="202"/>
      <c r="CU41" s="202"/>
      <c r="CV41" s="202"/>
      <c r="CW41" s="202"/>
      <c r="CX41" s="202"/>
      <c r="CY41" s="202"/>
      <c r="CZ41" s="202"/>
      <c r="DA41" s="202"/>
      <c r="DB41" s="202"/>
      <c r="DC41" s="202"/>
      <c r="DD41" s="202"/>
      <c r="DE41" s="202"/>
      <c r="DF41" s="202"/>
      <c r="DG41" s="202"/>
      <c r="DH41" s="202"/>
      <c r="DI41" s="202"/>
      <c r="DJ41" s="202"/>
      <c r="DK41" s="202"/>
      <c r="DL41" s="202"/>
      <c r="DM41" s="202"/>
      <c r="DN41" s="202"/>
      <c r="DO41" s="202"/>
      <c r="DP41" s="202"/>
      <c r="DQ41" s="202"/>
      <c r="DR41" s="202"/>
      <c r="DS41" s="202"/>
      <c r="DT41" s="202"/>
      <c r="DU41" s="202"/>
      <c r="DV41" s="202"/>
      <c r="DW41" s="202"/>
    </row>
    <row r="42" spans="1:127" s="182" customFormat="1" ht="21" customHeight="1">
      <c r="A42" s="152"/>
      <c r="B42" s="176">
        <v>25</v>
      </c>
      <c r="C42" s="1543" t="s">
        <v>636</v>
      </c>
      <c r="D42" s="1544"/>
      <c r="E42" s="1544"/>
      <c r="F42" s="1544"/>
      <c r="G42" s="1544"/>
      <c r="H42" s="1544"/>
      <c r="I42" s="1544"/>
      <c r="J42" s="1545"/>
      <c r="K42" s="177">
        <v>0</v>
      </c>
      <c r="L42" s="177">
        <v>0</v>
      </c>
      <c r="M42" s="177">
        <v>1</v>
      </c>
      <c r="N42" s="178">
        <v>0</v>
      </c>
      <c r="O42" s="179"/>
      <c r="P42" s="159"/>
      <c r="Q42" s="176">
        <v>54</v>
      </c>
      <c r="R42" s="1543" t="s">
        <v>637</v>
      </c>
      <c r="S42" s="1544"/>
      <c r="T42" s="1544"/>
      <c r="U42" s="1544"/>
      <c r="V42" s="1544"/>
      <c r="W42" s="1544"/>
      <c r="X42" s="1544"/>
      <c r="Y42" s="1545"/>
      <c r="Z42" s="177"/>
      <c r="AA42" s="177">
        <v>0</v>
      </c>
      <c r="AB42" s="177"/>
      <c r="AC42" s="178"/>
      <c r="AD42" s="179">
        <v>1</v>
      </c>
      <c r="AE42" s="152"/>
      <c r="AF42" s="180">
        <f t="shared" si="0"/>
        <v>0.79</v>
      </c>
      <c r="AG42" s="180">
        <f t="shared" si="1"/>
        <v>1</v>
      </c>
      <c r="AH42" s="152"/>
      <c r="AI42" s="152"/>
      <c r="AJ42" s="152"/>
      <c r="AK42" s="152"/>
      <c r="AL42" s="152"/>
      <c r="AM42" s="152"/>
      <c r="AN42" s="152"/>
      <c r="AO42" s="152"/>
      <c r="AP42" s="152"/>
      <c r="AQ42" s="152"/>
      <c r="AR42" s="152"/>
      <c r="AS42" s="152"/>
      <c r="AT42" s="152"/>
      <c r="AU42" s="152"/>
      <c r="AV42" s="152"/>
      <c r="AW42" s="152"/>
      <c r="AX42" s="152"/>
      <c r="AY42" s="152"/>
      <c r="AZ42" s="152"/>
      <c r="BA42" s="152"/>
      <c r="BB42" s="196"/>
      <c r="BC42" s="202"/>
      <c r="BD42" s="202"/>
      <c r="BE42" s="202"/>
      <c r="BF42" s="202"/>
      <c r="BG42" s="202"/>
      <c r="BH42" s="202"/>
      <c r="BI42" s="202"/>
      <c r="BJ42" s="202"/>
      <c r="BK42" s="187"/>
      <c r="BL42" s="196"/>
      <c r="BM42" s="202"/>
      <c r="BN42" s="202"/>
      <c r="BO42" s="202"/>
      <c r="BP42" s="202"/>
      <c r="BQ42" s="202"/>
      <c r="BR42" s="202"/>
      <c r="BS42" s="202"/>
      <c r="BT42" s="202"/>
      <c r="BU42" s="202"/>
      <c r="BV42" s="202"/>
      <c r="BW42" s="202"/>
      <c r="BX42" s="202"/>
      <c r="BY42" s="202"/>
      <c r="BZ42" s="202"/>
      <c r="CA42" s="202"/>
      <c r="CB42" s="202"/>
      <c r="CC42" s="202"/>
      <c r="CD42" s="202"/>
      <c r="CE42" s="202"/>
      <c r="CF42" s="202"/>
      <c r="CG42" s="202"/>
      <c r="CH42" s="202"/>
      <c r="CI42" s="202"/>
      <c r="CJ42" s="202"/>
      <c r="CK42" s="202"/>
      <c r="CL42" s="202"/>
      <c r="CM42" s="202"/>
      <c r="CN42" s="202"/>
      <c r="CO42" s="202"/>
      <c r="CP42" s="202"/>
      <c r="CQ42" s="202"/>
      <c r="CR42" s="202"/>
      <c r="CS42" s="202"/>
      <c r="CT42" s="202"/>
      <c r="CU42" s="202"/>
      <c r="CV42" s="202"/>
      <c r="CW42" s="202"/>
      <c r="CX42" s="202"/>
      <c r="CY42" s="202"/>
      <c r="CZ42" s="202"/>
      <c r="DA42" s="202"/>
      <c r="DB42" s="202"/>
      <c r="DC42" s="202"/>
      <c r="DD42" s="202"/>
      <c r="DE42" s="202"/>
      <c r="DF42" s="202"/>
      <c r="DG42" s="202"/>
      <c r="DH42" s="202"/>
      <c r="DI42" s="202"/>
      <c r="DJ42" s="202"/>
      <c r="DK42" s="202"/>
      <c r="DL42" s="202"/>
      <c r="DM42" s="202"/>
      <c r="DN42" s="202"/>
      <c r="DO42" s="202"/>
      <c r="DP42" s="202"/>
      <c r="DQ42" s="202"/>
      <c r="DR42" s="202"/>
      <c r="DS42" s="202"/>
      <c r="DT42" s="202"/>
      <c r="DU42" s="202"/>
      <c r="DV42" s="202"/>
      <c r="DW42" s="202"/>
    </row>
    <row r="43" spans="1:127" s="182" customFormat="1" ht="21" customHeight="1">
      <c r="A43" s="152"/>
      <c r="B43" s="176">
        <v>26</v>
      </c>
      <c r="C43" s="1543" t="s">
        <v>638</v>
      </c>
      <c r="D43" s="1544"/>
      <c r="E43" s="1544"/>
      <c r="F43" s="1544"/>
      <c r="G43" s="1544"/>
      <c r="H43" s="1544"/>
      <c r="I43" s="1544"/>
      <c r="J43" s="1545"/>
      <c r="K43" s="177"/>
      <c r="L43" s="177">
        <v>1</v>
      </c>
      <c r="M43" s="177">
        <v>0</v>
      </c>
      <c r="N43" s="178">
        <v>0</v>
      </c>
      <c r="O43" s="179"/>
      <c r="P43" s="159"/>
      <c r="Q43" s="176">
        <v>55</v>
      </c>
      <c r="R43" s="1543" t="s">
        <v>639</v>
      </c>
      <c r="S43" s="1544"/>
      <c r="T43" s="1544"/>
      <c r="U43" s="1544"/>
      <c r="V43" s="1544"/>
      <c r="W43" s="1544"/>
      <c r="X43" s="1544"/>
      <c r="Y43" s="1545"/>
      <c r="Z43" s="177"/>
      <c r="AA43" s="177">
        <v>0</v>
      </c>
      <c r="AB43" s="177">
        <v>1</v>
      </c>
      <c r="AC43" s="178">
        <v>0</v>
      </c>
      <c r="AD43" s="179">
        <v>0</v>
      </c>
      <c r="AE43" s="152"/>
      <c r="AF43" s="180">
        <f t="shared" si="0"/>
        <v>0.89</v>
      </c>
      <c r="AG43" s="180">
        <f t="shared" si="1"/>
        <v>0.79</v>
      </c>
      <c r="AH43" s="152"/>
      <c r="AI43" s="152"/>
      <c r="AJ43" s="152"/>
      <c r="AK43" s="152"/>
      <c r="AL43" s="152"/>
      <c r="AM43" s="152"/>
      <c r="AN43" s="152"/>
      <c r="AO43" s="152"/>
      <c r="AP43" s="152"/>
      <c r="AQ43" s="152"/>
      <c r="AR43" s="152"/>
      <c r="AS43" s="152"/>
      <c r="AT43" s="152"/>
      <c r="AU43" s="152"/>
      <c r="AV43" s="152"/>
      <c r="AW43" s="152"/>
      <c r="AX43" s="152"/>
      <c r="AY43" s="152"/>
      <c r="AZ43" s="152"/>
      <c r="BA43" s="152"/>
      <c r="BB43" s="196"/>
      <c r="BC43" s="202"/>
      <c r="BD43" s="202"/>
      <c r="BE43" s="202"/>
      <c r="BF43" s="202"/>
      <c r="BG43" s="202"/>
      <c r="BH43" s="202"/>
      <c r="BI43" s="202"/>
      <c r="BJ43" s="202"/>
      <c r="BK43" s="187"/>
      <c r="BL43" s="196"/>
      <c r="BM43" s="202"/>
      <c r="BN43" s="202"/>
      <c r="BO43" s="202"/>
      <c r="BP43" s="202"/>
      <c r="BQ43" s="202"/>
      <c r="BR43" s="202"/>
      <c r="BS43" s="202"/>
      <c r="BT43" s="202"/>
      <c r="BU43" s="202"/>
      <c r="BV43" s="202"/>
      <c r="BW43" s="202"/>
      <c r="BX43" s="202"/>
      <c r="BY43" s="202"/>
      <c r="BZ43" s="202"/>
      <c r="CA43" s="202"/>
      <c r="CB43" s="202"/>
      <c r="CC43" s="202"/>
      <c r="CD43" s="202"/>
      <c r="CE43" s="202"/>
      <c r="CF43" s="202"/>
      <c r="CG43" s="202"/>
      <c r="CH43" s="202"/>
      <c r="CI43" s="202"/>
      <c r="CJ43" s="202"/>
      <c r="CK43" s="202"/>
      <c r="CL43" s="202"/>
      <c r="CM43" s="202"/>
      <c r="CN43" s="202"/>
      <c r="CO43" s="202"/>
      <c r="CP43" s="202"/>
      <c r="CQ43" s="202"/>
      <c r="CR43" s="202"/>
      <c r="CS43" s="202"/>
      <c r="CT43" s="202"/>
      <c r="CU43" s="202"/>
      <c r="CV43" s="202"/>
      <c r="CW43" s="202"/>
      <c r="CX43" s="202"/>
      <c r="CY43" s="202"/>
      <c r="CZ43" s="202"/>
      <c r="DA43" s="202"/>
      <c r="DB43" s="202"/>
      <c r="DC43" s="202"/>
      <c r="DD43" s="202"/>
      <c r="DE43" s="202"/>
      <c r="DF43" s="202"/>
      <c r="DG43" s="202"/>
      <c r="DH43" s="202"/>
      <c r="DI43" s="202"/>
      <c r="DJ43" s="202"/>
      <c r="DK43" s="202"/>
      <c r="DL43" s="202"/>
      <c r="DM43" s="202"/>
      <c r="DN43" s="202"/>
      <c r="DO43" s="202"/>
      <c r="DP43" s="202"/>
      <c r="DQ43" s="202"/>
      <c r="DR43" s="202"/>
      <c r="DS43" s="202"/>
      <c r="DT43" s="202"/>
      <c r="DU43" s="202"/>
      <c r="DV43" s="202"/>
      <c r="DW43" s="202"/>
    </row>
    <row r="44" spans="1:127" s="182" customFormat="1" ht="21" customHeight="1">
      <c r="A44" s="152"/>
      <c r="B44" s="176">
        <v>27</v>
      </c>
      <c r="C44" s="1543" t="s">
        <v>640</v>
      </c>
      <c r="D44" s="1544"/>
      <c r="E44" s="1544"/>
      <c r="F44" s="1544"/>
      <c r="G44" s="1544"/>
      <c r="H44" s="1544"/>
      <c r="I44" s="1544"/>
      <c r="J44" s="1545"/>
      <c r="K44" s="177"/>
      <c r="L44" s="177">
        <v>1</v>
      </c>
      <c r="M44" s="177">
        <v>0</v>
      </c>
      <c r="N44" s="178"/>
      <c r="O44" s="179"/>
      <c r="P44" s="159"/>
      <c r="Q44" s="176">
        <v>56</v>
      </c>
      <c r="R44" s="1543" t="s">
        <v>641</v>
      </c>
      <c r="S44" s="1544"/>
      <c r="T44" s="1544"/>
      <c r="U44" s="1544"/>
      <c r="V44" s="1544"/>
      <c r="W44" s="1544"/>
      <c r="X44" s="1544"/>
      <c r="Y44" s="1545"/>
      <c r="Z44" s="177"/>
      <c r="AA44" s="177">
        <v>1</v>
      </c>
      <c r="AB44" s="177"/>
      <c r="AC44" s="178"/>
      <c r="AD44" s="179">
        <v>0</v>
      </c>
      <c r="AE44" s="152"/>
      <c r="AF44" s="180">
        <f t="shared" si="0"/>
        <v>0.89</v>
      </c>
      <c r="AG44" s="180">
        <f t="shared" si="1"/>
        <v>0.89</v>
      </c>
      <c r="AH44" s="152"/>
      <c r="AI44" s="152"/>
      <c r="AJ44" s="152"/>
      <c r="AK44" s="152"/>
      <c r="AL44" s="152"/>
      <c r="AM44" s="152"/>
      <c r="AN44" s="152"/>
      <c r="AO44" s="152"/>
      <c r="AP44" s="152"/>
      <c r="AQ44" s="152"/>
      <c r="AR44" s="152"/>
      <c r="AS44" s="152"/>
      <c r="AT44" s="152"/>
      <c r="AU44" s="152"/>
      <c r="AV44" s="152"/>
      <c r="AW44" s="152"/>
      <c r="AX44" s="152"/>
      <c r="AY44" s="152"/>
      <c r="AZ44" s="152"/>
      <c r="BA44" s="152"/>
      <c r="BB44" s="196"/>
      <c r="BC44" s="202"/>
      <c r="BD44" s="202"/>
      <c r="BE44" s="202"/>
      <c r="BF44" s="202"/>
      <c r="BG44" s="202"/>
      <c r="BH44" s="202"/>
      <c r="BI44" s="202"/>
      <c r="BJ44" s="202"/>
      <c r="BK44" s="187"/>
      <c r="BL44" s="196"/>
      <c r="BM44" s="202"/>
      <c r="BN44" s="202"/>
      <c r="BO44" s="202"/>
      <c r="BP44" s="202"/>
      <c r="BQ44" s="202"/>
      <c r="BR44" s="202"/>
      <c r="BS44" s="202"/>
      <c r="BT44" s="175"/>
      <c r="BU44" s="175"/>
      <c r="BV44" s="175"/>
      <c r="BW44" s="175"/>
      <c r="BX44" s="175"/>
      <c r="BY44" s="175"/>
      <c r="BZ44" s="175"/>
      <c r="CA44" s="175"/>
      <c r="CB44" s="175"/>
      <c r="CC44" s="175"/>
      <c r="CD44" s="175"/>
      <c r="CE44" s="175"/>
      <c r="CF44" s="175"/>
      <c r="CG44" s="175"/>
      <c r="CH44" s="175"/>
      <c r="CI44" s="175"/>
      <c r="CJ44" s="175"/>
      <c r="CK44" s="175"/>
      <c r="CL44" s="175"/>
      <c r="CM44" s="175"/>
      <c r="CN44" s="175"/>
      <c r="CO44" s="175"/>
      <c r="CP44" s="175"/>
      <c r="CQ44" s="175"/>
      <c r="CR44" s="175"/>
      <c r="CS44" s="175"/>
      <c r="CT44" s="175"/>
      <c r="CU44" s="175"/>
      <c r="CV44" s="175"/>
      <c r="CW44" s="175"/>
      <c r="CX44" s="175"/>
      <c r="CY44" s="175"/>
      <c r="CZ44" s="175"/>
      <c r="DA44" s="175"/>
      <c r="DB44" s="175"/>
      <c r="DC44" s="175"/>
      <c r="DD44" s="175"/>
      <c r="DE44" s="175"/>
      <c r="DF44" s="175"/>
      <c r="DG44" s="175"/>
      <c r="DH44" s="175"/>
      <c r="DI44" s="175"/>
      <c r="DJ44" s="175"/>
      <c r="DK44" s="175"/>
      <c r="DL44" s="175"/>
      <c r="DM44" s="175"/>
      <c r="DN44" s="175"/>
      <c r="DO44" s="175"/>
      <c r="DP44" s="175"/>
      <c r="DQ44" s="175"/>
      <c r="DR44" s="175"/>
      <c r="DS44" s="175"/>
      <c r="DT44" s="175"/>
      <c r="DU44" s="175"/>
      <c r="DV44" s="175"/>
      <c r="DW44" s="175"/>
    </row>
    <row r="45" spans="1:127" s="182" customFormat="1" ht="22.5" customHeight="1">
      <c r="A45" s="152"/>
      <c r="B45" s="176">
        <v>28</v>
      </c>
      <c r="C45" s="1543" t="s">
        <v>642</v>
      </c>
      <c r="D45" s="1544"/>
      <c r="E45" s="1544"/>
      <c r="F45" s="1544"/>
      <c r="G45" s="1544"/>
      <c r="H45" s="1544"/>
      <c r="I45" s="1544"/>
      <c r="J45" s="1545"/>
      <c r="K45" s="177">
        <v>1</v>
      </c>
      <c r="L45" s="177"/>
      <c r="M45" s="177">
        <v>0</v>
      </c>
      <c r="N45" s="178">
        <v>0</v>
      </c>
      <c r="O45" s="179"/>
      <c r="P45" s="159"/>
      <c r="Q45" s="176">
        <v>57</v>
      </c>
      <c r="R45" s="1580" t="s">
        <v>643</v>
      </c>
      <c r="S45" s="1581"/>
      <c r="T45" s="1581"/>
      <c r="U45" s="1581"/>
      <c r="V45" s="1581"/>
      <c r="W45" s="1581"/>
      <c r="X45" s="1581"/>
      <c r="Y45" s="1582"/>
      <c r="Z45" s="177">
        <v>0</v>
      </c>
      <c r="AA45" s="177"/>
      <c r="AB45" s="177">
        <v>1</v>
      </c>
      <c r="AC45" s="178"/>
      <c r="AD45" s="179"/>
      <c r="AE45" s="152"/>
      <c r="AF45" s="180">
        <f t="shared" si="0"/>
        <v>1</v>
      </c>
      <c r="AG45" s="180">
        <f t="shared" si="1"/>
        <v>0.79</v>
      </c>
      <c r="AH45" s="152"/>
      <c r="AI45" s="152"/>
      <c r="AJ45" s="152"/>
      <c r="AK45" s="152"/>
      <c r="AL45" s="152"/>
      <c r="AM45" s="152"/>
      <c r="AN45" s="152"/>
      <c r="AO45" s="152"/>
      <c r="AP45" s="152"/>
      <c r="AQ45" s="152"/>
      <c r="AR45" s="152"/>
      <c r="AS45" s="152"/>
      <c r="AT45" s="152"/>
      <c r="AU45" s="152"/>
      <c r="AV45" s="152"/>
      <c r="AW45" s="152"/>
      <c r="AX45" s="152"/>
      <c r="AY45" s="152"/>
      <c r="AZ45" s="152"/>
      <c r="BA45" s="152"/>
      <c r="BB45" s="196"/>
      <c r="BC45" s="202"/>
      <c r="BD45" s="202"/>
      <c r="BE45" s="202"/>
      <c r="BF45" s="202"/>
      <c r="BG45" s="202"/>
      <c r="BH45" s="202"/>
      <c r="BI45" s="202"/>
      <c r="BJ45" s="202"/>
      <c r="BK45" s="187"/>
      <c r="BL45" s="196"/>
      <c r="BM45" s="202"/>
      <c r="BN45" s="202"/>
      <c r="BO45" s="202"/>
      <c r="BP45" s="202"/>
      <c r="BQ45" s="202"/>
      <c r="BR45" s="202"/>
      <c r="BS45" s="202"/>
      <c r="BT45" s="175"/>
      <c r="BU45" s="175"/>
      <c r="BV45" s="175"/>
      <c r="BW45" s="175"/>
      <c r="BX45" s="175"/>
      <c r="BY45" s="175"/>
      <c r="BZ45" s="175"/>
      <c r="CA45" s="175"/>
      <c r="CB45" s="175"/>
      <c r="CC45" s="175"/>
      <c r="CD45" s="175"/>
      <c r="CE45" s="175"/>
      <c r="CF45" s="175"/>
      <c r="CG45" s="175"/>
      <c r="CH45" s="175"/>
      <c r="CI45" s="175"/>
      <c r="CJ45" s="175"/>
      <c r="CK45" s="175"/>
      <c r="CL45" s="175"/>
      <c r="CM45" s="175"/>
      <c r="CN45" s="175"/>
      <c r="CO45" s="175"/>
      <c r="CP45" s="175"/>
      <c r="CQ45" s="175"/>
      <c r="CR45" s="175"/>
      <c r="CS45" s="175"/>
      <c r="CT45" s="175"/>
      <c r="CU45" s="175"/>
      <c r="CV45" s="175"/>
      <c r="CW45" s="175"/>
      <c r="CX45" s="175"/>
      <c r="CY45" s="175"/>
      <c r="CZ45" s="175"/>
      <c r="DA45" s="175"/>
      <c r="DB45" s="175"/>
      <c r="DC45" s="175"/>
      <c r="DD45" s="175"/>
      <c r="DE45" s="175"/>
      <c r="DF45" s="175"/>
      <c r="DG45" s="175"/>
      <c r="DH45" s="175"/>
      <c r="DI45" s="175"/>
      <c r="DJ45" s="175"/>
      <c r="DK45" s="175"/>
      <c r="DL45" s="175"/>
      <c r="DM45" s="175"/>
      <c r="DN45" s="175"/>
      <c r="DO45" s="175"/>
      <c r="DP45" s="175"/>
      <c r="DQ45" s="175"/>
      <c r="DR45" s="175"/>
      <c r="DS45" s="175"/>
      <c r="DT45" s="175"/>
      <c r="DU45" s="175"/>
      <c r="DV45" s="175"/>
      <c r="DW45" s="175"/>
    </row>
    <row r="46" spans="1:127" s="182" customFormat="1" ht="22.5" customHeight="1" thickBot="1">
      <c r="A46" s="152"/>
      <c r="B46" s="203">
        <v>29</v>
      </c>
      <c r="C46" s="1609" t="s">
        <v>644</v>
      </c>
      <c r="D46" s="1610"/>
      <c r="E46" s="1610"/>
      <c r="F46" s="1610"/>
      <c r="G46" s="1610"/>
      <c r="H46" s="1610"/>
      <c r="I46" s="1610"/>
      <c r="J46" s="1611"/>
      <c r="K46" s="204">
        <v>0</v>
      </c>
      <c r="L46" s="204">
        <v>1</v>
      </c>
      <c r="M46" s="205">
        <v>0</v>
      </c>
      <c r="N46" s="206">
        <v>0</v>
      </c>
      <c r="O46" s="207"/>
      <c r="P46" s="159"/>
      <c r="Q46" s="208">
        <v>58</v>
      </c>
      <c r="R46" s="1612" t="s">
        <v>645</v>
      </c>
      <c r="S46" s="1613"/>
      <c r="T46" s="1613"/>
      <c r="U46" s="1613"/>
      <c r="V46" s="1613"/>
      <c r="W46" s="1613"/>
      <c r="X46" s="1613"/>
      <c r="Y46" s="1614"/>
      <c r="Z46" s="204">
        <v>0</v>
      </c>
      <c r="AA46" s="204"/>
      <c r="AB46" s="205">
        <v>1</v>
      </c>
      <c r="AC46" s="206"/>
      <c r="AD46" s="207"/>
      <c r="AE46" s="152"/>
      <c r="AF46" s="180">
        <f t="shared" si="0"/>
        <v>0.89</v>
      </c>
      <c r="AG46" s="180">
        <v>2</v>
      </c>
      <c r="AH46" s="152"/>
      <c r="AI46" s="152"/>
      <c r="AJ46" s="152"/>
      <c r="AK46" s="152"/>
      <c r="AL46" s="152"/>
      <c r="AM46" s="152"/>
      <c r="AN46" s="152"/>
      <c r="AO46" s="152"/>
      <c r="AP46" s="152"/>
      <c r="AQ46" s="152"/>
      <c r="AR46" s="152"/>
      <c r="AS46" s="152"/>
      <c r="AT46" s="152"/>
      <c r="AU46" s="152"/>
      <c r="AV46" s="152"/>
      <c r="AW46" s="152"/>
      <c r="AX46" s="152"/>
      <c r="AY46" s="152"/>
      <c r="AZ46" s="152"/>
      <c r="BA46" s="152"/>
      <c r="BB46" s="196"/>
      <c r="BC46" s="202"/>
      <c r="BD46" s="202"/>
      <c r="BE46" s="202"/>
      <c r="BF46" s="202"/>
      <c r="BG46" s="202"/>
      <c r="BH46" s="202"/>
      <c r="BI46" s="202"/>
      <c r="BJ46" s="202"/>
      <c r="BK46" s="187"/>
      <c r="BL46" s="196"/>
      <c r="BM46" s="202"/>
      <c r="BN46" s="202"/>
      <c r="BO46" s="202"/>
      <c r="BP46" s="202"/>
      <c r="BQ46" s="202"/>
      <c r="BR46" s="202"/>
      <c r="BS46" s="202"/>
      <c r="BT46" s="175"/>
      <c r="BU46" s="175"/>
      <c r="BV46" s="175"/>
      <c r="BW46" s="175"/>
      <c r="BX46" s="175"/>
      <c r="BY46" s="175"/>
      <c r="BZ46" s="175"/>
      <c r="CA46" s="175"/>
      <c r="CB46" s="175"/>
      <c r="CC46" s="175"/>
      <c r="CD46" s="175"/>
      <c r="CE46" s="175"/>
      <c r="CF46" s="175"/>
      <c r="CG46" s="175"/>
      <c r="CH46" s="175"/>
      <c r="CI46" s="175"/>
      <c r="CJ46" s="175"/>
      <c r="CK46" s="175"/>
      <c r="CL46" s="175"/>
      <c r="CM46" s="175"/>
      <c r="CN46" s="175"/>
      <c r="CO46" s="175"/>
      <c r="CP46" s="175"/>
      <c r="CQ46" s="175"/>
      <c r="CR46" s="175"/>
      <c r="CS46" s="175"/>
      <c r="CT46" s="175"/>
      <c r="CU46" s="175"/>
      <c r="CV46" s="175"/>
      <c r="CW46" s="175"/>
      <c r="CX46" s="175"/>
      <c r="CY46" s="175"/>
      <c r="CZ46" s="175"/>
      <c r="DA46" s="175"/>
      <c r="DB46" s="175"/>
      <c r="DC46" s="175"/>
      <c r="DD46" s="175"/>
      <c r="DE46" s="175"/>
      <c r="DF46" s="175"/>
      <c r="DG46" s="175"/>
      <c r="DH46" s="175"/>
      <c r="DI46" s="175"/>
      <c r="DJ46" s="175"/>
      <c r="DK46" s="175"/>
      <c r="DL46" s="175"/>
      <c r="DM46" s="175"/>
      <c r="DN46" s="175"/>
      <c r="DO46" s="175"/>
      <c r="DP46" s="175"/>
      <c r="DQ46" s="175"/>
      <c r="DR46" s="175"/>
      <c r="DS46" s="175"/>
      <c r="DT46" s="175"/>
      <c r="DU46" s="175"/>
      <c r="DV46" s="175"/>
      <c r="DW46" s="175"/>
    </row>
    <row r="47" spans="1:127" s="182" customFormat="1" ht="0.75" customHeight="1">
      <c r="A47" s="152"/>
      <c r="B47" s="1615"/>
      <c r="C47" s="1615"/>
      <c r="D47" s="1615"/>
      <c r="E47" s="209"/>
      <c r="F47" s="209"/>
      <c r="G47" s="209"/>
      <c r="H47" s="209"/>
      <c r="I47" s="210"/>
      <c r="J47" s="210"/>
      <c r="K47" s="210"/>
      <c r="L47" s="211"/>
      <c r="M47" s="210"/>
      <c r="N47" s="210"/>
      <c r="O47" s="210">
        <v>0</v>
      </c>
      <c r="P47" s="210"/>
      <c r="Q47" s="209"/>
      <c r="R47" s="209"/>
      <c r="S47" s="209"/>
      <c r="T47" s="209"/>
      <c r="U47" s="209"/>
      <c r="V47" s="209"/>
      <c r="W47" s="209"/>
      <c r="X47" s="209"/>
      <c r="Y47" s="209"/>
      <c r="Z47" s="212"/>
      <c r="AA47" s="212"/>
      <c r="AB47" s="212"/>
      <c r="AC47" s="212"/>
      <c r="AD47" s="21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T47" s="175"/>
      <c r="BU47" s="175"/>
      <c r="BV47" s="175"/>
      <c r="BW47" s="175"/>
      <c r="BX47" s="175"/>
      <c r="BY47" s="175"/>
      <c r="BZ47" s="175"/>
      <c r="CA47" s="175"/>
      <c r="CB47" s="175"/>
      <c r="CC47" s="175"/>
      <c r="CD47" s="175"/>
      <c r="CE47" s="175"/>
      <c r="CF47" s="175"/>
      <c r="CG47" s="175"/>
      <c r="CH47" s="175"/>
      <c r="CI47" s="175"/>
      <c r="CJ47" s="175"/>
      <c r="CK47" s="175"/>
      <c r="CL47" s="175"/>
      <c r="CM47" s="175"/>
      <c r="CN47" s="175"/>
      <c r="CO47" s="175"/>
      <c r="CP47" s="175"/>
      <c r="CQ47" s="175"/>
      <c r="CR47" s="175"/>
      <c r="CS47" s="175"/>
      <c r="CT47" s="175"/>
      <c r="CU47" s="175"/>
      <c r="CV47" s="175"/>
      <c r="CW47" s="175"/>
      <c r="CX47" s="175"/>
      <c r="CY47" s="175"/>
      <c r="CZ47" s="175"/>
      <c r="DA47" s="175"/>
      <c r="DB47" s="175"/>
      <c r="DC47" s="175"/>
      <c r="DD47" s="175"/>
      <c r="DE47" s="175"/>
      <c r="DF47" s="175"/>
      <c r="DG47" s="175"/>
      <c r="DH47" s="175"/>
      <c r="DI47" s="175"/>
      <c r="DJ47" s="175"/>
      <c r="DK47" s="175"/>
      <c r="DL47" s="175"/>
      <c r="DM47" s="175"/>
      <c r="DN47" s="175"/>
      <c r="DO47" s="175"/>
      <c r="DP47" s="175"/>
      <c r="DQ47" s="175"/>
      <c r="DR47" s="175"/>
      <c r="DS47" s="175"/>
      <c r="DT47" s="175"/>
      <c r="DU47" s="175"/>
      <c r="DV47" s="175"/>
      <c r="DW47" s="175"/>
    </row>
    <row r="48" spans="1:127" s="182" customFormat="1" ht="0.75" customHeight="1" thickBot="1">
      <c r="A48" s="152"/>
      <c r="B48" s="1615"/>
      <c r="C48" s="1615"/>
      <c r="D48" s="1615"/>
      <c r="E48" s="209"/>
      <c r="F48" s="209"/>
      <c r="G48" s="209"/>
      <c r="H48" s="209"/>
      <c r="I48" s="1616" t="s">
        <v>43</v>
      </c>
      <c r="J48" s="1616"/>
      <c r="K48" s="1616"/>
      <c r="L48" s="1616"/>
      <c r="M48" s="210"/>
      <c r="N48" s="210"/>
      <c r="O48" s="210"/>
      <c r="P48" s="210"/>
      <c r="Q48" s="209"/>
      <c r="R48" s="209"/>
      <c r="S48" s="209"/>
      <c r="T48" s="209"/>
      <c r="U48" s="209"/>
      <c r="V48" s="209"/>
      <c r="W48" s="209"/>
      <c r="X48" s="209"/>
      <c r="Y48" s="209"/>
      <c r="Z48" s="212"/>
      <c r="AA48" s="212"/>
      <c r="AB48" s="212"/>
      <c r="AC48" s="212"/>
      <c r="AD48" s="21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c r="CZ48" s="175"/>
      <c r="DA48" s="175"/>
      <c r="DB48" s="175"/>
      <c r="DC48" s="175"/>
      <c r="DD48" s="175"/>
      <c r="DE48" s="175"/>
      <c r="DF48" s="175"/>
      <c r="DG48" s="175"/>
      <c r="DH48" s="175"/>
      <c r="DI48" s="175"/>
      <c r="DJ48" s="175"/>
      <c r="DK48" s="175"/>
      <c r="DL48" s="175"/>
      <c r="DM48" s="175"/>
      <c r="DN48" s="175"/>
      <c r="DO48" s="175"/>
      <c r="DP48" s="175"/>
      <c r="DQ48" s="175"/>
      <c r="DR48" s="175"/>
      <c r="DS48" s="175"/>
      <c r="DT48" s="175"/>
      <c r="DU48" s="175"/>
      <c r="DV48" s="175"/>
      <c r="DW48" s="175"/>
    </row>
    <row r="49" spans="1:127" s="182" customFormat="1" ht="0.75" customHeight="1" thickBot="1">
      <c r="A49" s="152"/>
      <c r="B49" s="213"/>
      <c r="C49" s="213"/>
      <c r="D49" s="213"/>
      <c r="E49" s="213"/>
      <c r="F49" s="213"/>
      <c r="G49" s="214"/>
      <c r="H49" s="214"/>
      <c r="I49" s="214"/>
      <c r="J49" s="214"/>
      <c r="K49" s="214"/>
      <c r="L49" s="214"/>
      <c r="M49" s="1617" t="s">
        <v>646</v>
      </c>
      <c r="N49" s="1618"/>
      <c r="O49" s="1619"/>
      <c r="P49" s="210"/>
      <c r="Q49" s="1620">
        <v>0.93</v>
      </c>
      <c r="R49" s="1621"/>
      <c r="S49" s="1622"/>
      <c r="T49" s="213"/>
      <c r="U49" s="213"/>
      <c r="V49" s="214"/>
      <c r="W49" s="214"/>
      <c r="X49" s="214"/>
      <c r="Y49" s="214"/>
      <c r="Z49" s="214"/>
      <c r="AA49" s="214"/>
      <c r="AB49" s="214"/>
      <c r="AC49" s="214"/>
      <c r="AD49" s="214"/>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2"/>
      <c r="BB49" s="1623"/>
      <c r="BC49" s="1623"/>
      <c r="BD49" s="1623"/>
      <c r="BE49" s="1623"/>
      <c r="BF49" s="1623"/>
      <c r="BG49" s="1623"/>
      <c r="BH49" s="1623"/>
      <c r="BI49" s="1623"/>
      <c r="BJ49" s="1624"/>
      <c r="BK49" s="1624"/>
      <c r="BL49" s="1624"/>
      <c r="BM49" s="1624"/>
      <c r="BN49" s="1624"/>
      <c r="BO49" s="1624"/>
      <c r="BP49" s="1624"/>
      <c r="BQ49" s="1624"/>
      <c r="BT49" s="175"/>
      <c r="BU49" s="175"/>
      <c r="BV49" s="175"/>
      <c r="BW49" s="175"/>
      <c r="BX49" s="175"/>
      <c r="BY49" s="175"/>
      <c r="BZ49" s="175"/>
      <c r="CA49" s="175"/>
      <c r="CB49" s="175"/>
      <c r="CC49" s="175"/>
      <c r="CD49" s="175"/>
      <c r="CE49" s="175"/>
      <c r="CF49" s="175"/>
      <c r="CG49" s="175"/>
      <c r="CH49" s="175"/>
      <c r="CI49" s="175"/>
      <c r="CJ49" s="175"/>
      <c r="CK49" s="175"/>
      <c r="CL49" s="175"/>
      <c r="CM49" s="175"/>
      <c r="CN49" s="175"/>
      <c r="CO49" s="175"/>
      <c r="CP49" s="175"/>
      <c r="CQ49" s="175"/>
      <c r="CR49" s="175"/>
      <c r="CS49" s="175"/>
      <c r="CT49" s="175"/>
      <c r="CU49" s="175"/>
      <c r="CV49" s="175"/>
      <c r="CW49" s="175"/>
      <c r="CX49" s="175"/>
      <c r="CY49" s="175"/>
      <c r="CZ49" s="175"/>
      <c r="DA49" s="175"/>
      <c r="DB49" s="175"/>
      <c r="DC49" s="175"/>
      <c r="DD49" s="175"/>
      <c r="DE49" s="175"/>
      <c r="DF49" s="175"/>
      <c r="DG49" s="175"/>
      <c r="DH49" s="175"/>
      <c r="DI49" s="175"/>
      <c r="DJ49" s="175"/>
      <c r="DK49" s="175"/>
      <c r="DL49" s="175"/>
      <c r="DM49" s="175"/>
      <c r="DN49" s="175"/>
      <c r="DO49" s="175"/>
      <c r="DP49" s="175"/>
      <c r="DQ49" s="175"/>
      <c r="DR49" s="175"/>
      <c r="DS49" s="175"/>
      <c r="DT49" s="175"/>
      <c r="DU49" s="175"/>
      <c r="DV49" s="175"/>
      <c r="DW49" s="175"/>
    </row>
    <row r="50" spans="1:127" s="182" customFormat="1" ht="0.75" customHeight="1" thickBot="1">
      <c r="A50" s="152"/>
      <c r="B50" s="215"/>
      <c r="C50" s="215"/>
      <c r="D50" s="215"/>
      <c r="E50" s="215"/>
      <c r="F50" s="215"/>
      <c r="G50" s="216"/>
      <c r="H50" s="216"/>
      <c r="I50" s="216"/>
      <c r="J50" s="216"/>
      <c r="K50" s="216"/>
      <c r="L50" s="216"/>
      <c r="M50" s="216"/>
      <c r="N50" s="216"/>
      <c r="O50" s="216"/>
      <c r="P50" s="210"/>
      <c r="Q50" s="215"/>
      <c r="R50" s="215"/>
      <c r="S50" s="215"/>
      <c r="T50" s="215"/>
      <c r="U50" s="215"/>
      <c r="V50" s="216"/>
      <c r="W50" s="216"/>
      <c r="X50" s="216"/>
      <c r="Y50" s="216"/>
      <c r="Z50" s="216"/>
      <c r="AA50" s="216"/>
      <c r="AB50" s="216"/>
      <c r="AC50" s="216"/>
      <c r="AD50" s="216"/>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624"/>
      <c r="BC50" s="1625"/>
      <c r="BD50" s="1625"/>
      <c r="BE50" s="1625"/>
      <c r="BF50" s="1625"/>
      <c r="BG50" s="1625"/>
      <c r="BH50" s="1625"/>
      <c r="BI50" s="1625"/>
      <c r="BJ50" s="1624"/>
      <c r="BK50" s="1625"/>
      <c r="BL50" s="1625"/>
      <c r="BM50" s="1625"/>
      <c r="BN50" s="1625"/>
      <c r="BO50" s="1625"/>
      <c r="BP50" s="1625"/>
      <c r="BQ50" s="1625"/>
      <c r="BT50" s="175"/>
      <c r="BU50" s="175"/>
      <c r="BV50" s="175"/>
      <c r="BW50" s="175"/>
      <c r="BX50" s="175"/>
      <c r="BY50" s="175"/>
      <c r="BZ50" s="175"/>
      <c r="CA50" s="175"/>
      <c r="CB50" s="175"/>
      <c r="CC50" s="175"/>
      <c r="CD50" s="175"/>
      <c r="CE50" s="175"/>
      <c r="CF50" s="175"/>
      <c r="CG50" s="175"/>
      <c r="CH50" s="175"/>
      <c r="CI50" s="175"/>
      <c r="CJ50" s="175"/>
      <c r="CK50" s="175"/>
      <c r="CL50" s="175"/>
      <c r="CM50" s="175"/>
      <c r="CN50" s="175"/>
      <c r="CO50" s="175"/>
      <c r="CP50" s="175"/>
      <c r="CQ50" s="175"/>
      <c r="CR50" s="175"/>
      <c r="CS50" s="175"/>
      <c r="CT50" s="175"/>
      <c r="CU50" s="175"/>
      <c r="CV50" s="175"/>
      <c r="CW50" s="175"/>
      <c r="CX50" s="175"/>
      <c r="CY50" s="175"/>
      <c r="CZ50" s="175"/>
      <c r="DA50" s="175"/>
      <c r="DB50" s="175"/>
      <c r="DC50" s="175"/>
      <c r="DD50" s="175"/>
      <c r="DE50" s="175"/>
      <c r="DF50" s="175"/>
      <c r="DG50" s="175"/>
      <c r="DH50" s="175"/>
      <c r="DI50" s="175"/>
      <c r="DJ50" s="175"/>
      <c r="DK50" s="175"/>
      <c r="DL50" s="175"/>
      <c r="DM50" s="175"/>
      <c r="DN50" s="175"/>
      <c r="DO50" s="175"/>
      <c r="DP50" s="175"/>
      <c r="DQ50" s="175"/>
      <c r="DR50" s="175"/>
      <c r="DS50" s="175"/>
      <c r="DT50" s="175"/>
      <c r="DU50" s="175"/>
      <c r="DV50" s="175"/>
      <c r="DW50" s="175"/>
    </row>
    <row r="51" spans="1:127" s="182" customFormat="1" ht="22.5" customHeight="1" thickBot="1">
      <c r="A51" s="152"/>
      <c r="B51" s="1626" t="s">
        <v>546</v>
      </c>
      <c r="C51" s="1627"/>
      <c r="D51" s="1627"/>
      <c r="E51" s="1627"/>
      <c r="F51" s="1627"/>
      <c r="G51" s="1628"/>
      <c r="H51" s="1628"/>
      <c r="I51" s="1628"/>
      <c r="J51" s="1628"/>
      <c r="K51" s="1628"/>
      <c r="L51" s="1628"/>
      <c r="M51" s="1628"/>
      <c r="N51" s="1628"/>
      <c r="O51" s="1629"/>
      <c r="P51" s="210"/>
      <c r="Q51" s="1626" t="s">
        <v>647</v>
      </c>
      <c r="R51" s="1627"/>
      <c r="S51" s="1627"/>
      <c r="T51" s="1627"/>
      <c r="U51" s="1627"/>
      <c r="V51" s="1628"/>
      <c r="W51" s="1628"/>
      <c r="X51" s="1628"/>
      <c r="Y51" s="1628"/>
      <c r="Z51" s="1628"/>
      <c r="AA51" s="1628"/>
      <c r="AB51" s="1628"/>
      <c r="AC51" s="1628"/>
      <c r="AD51" s="1629"/>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624"/>
      <c r="BC51" s="1624"/>
      <c r="BD51" s="1624"/>
      <c r="BE51" s="1624"/>
      <c r="BF51" s="1624"/>
      <c r="BG51" s="1624"/>
      <c r="BH51" s="1624"/>
      <c r="BI51" s="1624"/>
      <c r="BJ51" s="1624"/>
      <c r="BK51" s="1624"/>
      <c r="BL51" s="1624"/>
      <c r="BM51" s="1624"/>
      <c r="BN51" s="1624"/>
      <c r="BO51" s="1624"/>
      <c r="BP51" s="1624"/>
      <c r="BQ51" s="1624"/>
    </row>
    <row r="52" spans="1:127" s="182" customFormat="1" ht="22.5" customHeight="1">
      <c r="A52" s="152"/>
      <c r="B52" s="1616"/>
      <c r="C52" s="1616"/>
      <c r="D52" s="1616"/>
      <c r="E52" s="1616"/>
      <c r="F52" s="1616"/>
      <c r="G52" s="1616"/>
      <c r="H52" s="1616"/>
      <c r="I52" s="1616"/>
      <c r="J52" s="1616"/>
      <c r="K52" s="1616"/>
      <c r="L52" s="1616"/>
      <c r="M52" s="1616"/>
      <c r="N52" s="1616"/>
      <c r="O52" s="1616"/>
      <c r="P52" s="1616"/>
      <c r="Q52" s="1616"/>
      <c r="R52" s="1616"/>
      <c r="S52" s="1616"/>
      <c r="T52" s="1616"/>
      <c r="U52" s="1616"/>
      <c r="V52" s="1616"/>
      <c r="W52" s="1616"/>
      <c r="X52" s="1616"/>
      <c r="Y52" s="1616"/>
      <c r="Z52" s="1616"/>
      <c r="AA52" s="1616"/>
      <c r="AB52" s="1616"/>
      <c r="AC52" s="1616"/>
      <c r="AD52" s="1616"/>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624"/>
      <c r="BC52" s="1624"/>
      <c r="BD52" s="1624"/>
      <c r="BE52" s="1624"/>
      <c r="BF52" s="1624"/>
      <c r="BG52" s="1624"/>
      <c r="BH52" s="1624"/>
      <c r="BI52" s="1624"/>
      <c r="BJ52" s="1630"/>
      <c r="BK52" s="1630"/>
      <c r="BL52" s="1630"/>
      <c r="BM52" s="1630"/>
      <c r="BN52" s="1630"/>
      <c r="BO52" s="1630"/>
      <c r="BP52" s="1630"/>
      <c r="BQ52" s="1630"/>
    </row>
    <row r="53" spans="1:127" s="182" customFormat="1" ht="22.5" customHeight="1">
      <c r="A53" s="152"/>
      <c r="B53" s="1631" t="s">
        <v>648</v>
      </c>
      <c r="C53" s="1631"/>
      <c r="D53" s="1631"/>
      <c r="E53" s="1631"/>
      <c r="F53" s="1631"/>
      <c r="G53" s="1631"/>
      <c r="H53" s="1631"/>
      <c r="I53" s="1631"/>
      <c r="J53" s="1631"/>
      <c r="K53" s="1631"/>
      <c r="L53" s="1631"/>
      <c r="M53" s="1632"/>
      <c r="N53" s="1632"/>
      <c r="O53" s="1632"/>
      <c r="P53" s="1632"/>
      <c r="Q53" s="1632"/>
      <c r="R53" s="1632"/>
      <c r="S53" s="1632"/>
      <c r="T53" s="1632"/>
      <c r="U53" s="1632"/>
      <c r="V53" s="1632"/>
      <c r="W53" s="1632"/>
      <c r="X53" s="1632"/>
      <c r="Y53" s="1632"/>
      <c r="Z53" s="1632"/>
      <c r="AA53" s="1632"/>
      <c r="AB53" s="1632"/>
      <c r="AC53" s="1632"/>
      <c r="AD53" s="163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623"/>
      <c r="BC53" s="1623"/>
      <c r="BD53" s="1623"/>
      <c r="BE53" s="1623"/>
      <c r="BF53" s="1623"/>
      <c r="BG53" s="1623"/>
      <c r="BH53" s="1623"/>
      <c r="BI53" s="1623"/>
      <c r="BJ53" s="1624"/>
      <c r="BK53" s="1624"/>
      <c r="BL53" s="1624"/>
      <c r="BM53" s="1624"/>
      <c r="BN53" s="1624"/>
      <c r="BO53" s="1624"/>
      <c r="BP53" s="1624"/>
      <c r="BQ53" s="1624"/>
    </row>
    <row r="54" spans="1:127" s="182" customFormat="1" ht="15" customHeight="1">
      <c r="A54" s="152"/>
      <c r="B54" s="217"/>
      <c r="C54" s="218"/>
      <c r="D54" s="218"/>
      <c r="E54" s="218"/>
      <c r="F54" s="218"/>
      <c r="G54" s="218"/>
      <c r="H54" s="218"/>
      <c r="I54" s="218"/>
      <c r="J54" s="218"/>
      <c r="K54" s="218"/>
      <c r="L54" s="218"/>
      <c r="M54" s="219"/>
      <c r="N54" s="219"/>
      <c r="O54" s="219"/>
      <c r="P54" s="219"/>
      <c r="Q54" s="219"/>
      <c r="R54" s="219"/>
      <c r="S54" s="219"/>
      <c r="T54" s="219"/>
      <c r="U54" s="219"/>
      <c r="V54" s="219"/>
      <c r="W54" s="219"/>
      <c r="X54" s="219"/>
      <c r="Y54" s="219"/>
      <c r="Z54" s="219"/>
      <c r="AA54" s="219"/>
      <c r="AB54" s="219"/>
      <c r="AC54" s="219"/>
      <c r="AD54" s="219"/>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623"/>
      <c r="BC54" s="1623"/>
      <c r="BD54" s="1623"/>
      <c r="BE54" s="1623"/>
      <c r="BF54" s="1623"/>
      <c r="BG54" s="1623"/>
      <c r="BH54" s="1623"/>
      <c r="BI54" s="1623"/>
      <c r="BJ54" s="1624"/>
      <c r="BK54" s="1624"/>
      <c r="BL54" s="1624"/>
      <c r="BM54" s="1624"/>
      <c r="BN54" s="1624"/>
      <c r="BO54" s="1624"/>
      <c r="BP54" s="1624"/>
      <c r="BQ54" s="1624"/>
    </row>
    <row r="55" spans="1:127" ht="15" customHeight="1">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152"/>
      <c r="AF55" s="152"/>
      <c r="AG55" s="152"/>
      <c r="AH55" s="152"/>
      <c r="AI55" s="152"/>
      <c r="AJ55" s="152"/>
      <c r="AK55" s="152"/>
      <c r="AL55" s="152"/>
      <c r="AM55" s="152"/>
      <c r="BB55" s="1623"/>
      <c r="BC55" s="1623"/>
      <c r="BD55" s="1623"/>
      <c r="BE55" s="1623"/>
      <c r="BF55" s="1623"/>
      <c r="BG55" s="1623"/>
      <c r="BH55" s="1623"/>
      <c r="BI55" s="1623"/>
      <c r="BJ55" s="1624"/>
      <c r="BK55" s="1624"/>
      <c r="BL55" s="1624"/>
      <c r="BM55" s="1624"/>
      <c r="BN55" s="1624"/>
      <c r="BO55" s="1624"/>
      <c r="BP55" s="1624"/>
      <c r="BQ55" s="1624"/>
    </row>
    <row r="56" spans="1:127" ht="27" customHeight="1">
      <c r="B56" s="221"/>
      <c r="C56" s="221"/>
      <c r="D56" s="221"/>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152"/>
      <c r="AF56" s="152"/>
      <c r="AG56" s="152"/>
      <c r="AH56" s="152"/>
      <c r="AI56" s="152"/>
      <c r="AJ56" s="152"/>
      <c r="AK56" s="152"/>
      <c r="AL56" s="152"/>
      <c r="AM56" s="152"/>
      <c r="BB56" s="1624"/>
      <c r="BC56" s="1624"/>
      <c r="BD56" s="1624"/>
      <c r="BE56" s="1624"/>
      <c r="BF56" s="1624"/>
      <c r="BG56" s="1624"/>
      <c r="BH56" s="1624"/>
      <c r="BI56" s="1624"/>
      <c r="BJ56" s="1624"/>
      <c r="BK56" s="1624"/>
      <c r="BL56" s="1624"/>
      <c r="BM56" s="1624"/>
      <c r="BN56" s="1624"/>
      <c r="BO56" s="1624"/>
      <c r="BP56" s="1624"/>
      <c r="BQ56" s="1624"/>
    </row>
    <row r="57" spans="1:127">
      <c r="AE57" s="152"/>
      <c r="AF57" s="152"/>
      <c r="AG57" s="152"/>
      <c r="AH57" s="152"/>
      <c r="AI57" s="152"/>
      <c r="AJ57" s="152"/>
      <c r="AK57" s="152"/>
      <c r="AL57" s="152"/>
      <c r="AM57" s="152"/>
      <c r="BB57" s="1624"/>
      <c r="BC57" s="1624"/>
      <c r="BD57" s="1624"/>
      <c r="BE57" s="1624"/>
      <c r="BF57" s="1624"/>
      <c r="BG57" s="1624"/>
      <c r="BH57" s="1624"/>
      <c r="BI57" s="1624"/>
      <c r="BJ57" s="1624"/>
      <c r="BK57" s="1624"/>
      <c r="BL57" s="1624"/>
      <c r="BM57" s="1624"/>
      <c r="BN57" s="1624"/>
      <c r="BO57" s="1624"/>
      <c r="BP57" s="1624"/>
      <c r="BQ57" s="1624"/>
    </row>
    <row r="58" spans="1:127">
      <c r="AE58" s="152"/>
      <c r="AF58" s="152"/>
      <c r="AG58" s="152"/>
      <c r="AH58" s="152"/>
      <c r="AI58" s="152"/>
      <c r="AJ58" s="152"/>
      <c r="AK58" s="152"/>
      <c r="AL58" s="152"/>
      <c r="AM58" s="152"/>
      <c r="BB58" s="1624"/>
      <c r="BC58" s="1624"/>
      <c r="BD58" s="1624"/>
      <c r="BE58" s="1624"/>
      <c r="BF58" s="1624"/>
      <c r="BG58" s="1624"/>
      <c r="BH58" s="1624"/>
      <c r="BI58" s="1624"/>
      <c r="BJ58" s="1624"/>
      <c r="BK58" s="1624"/>
      <c r="BL58" s="1624"/>
      <c r="BM58" s="1624"/>
      <c r="BN58" s="1624"/>
      <c r="BO58" s="1624"/>
      <c r="BP58" s="1624"/>
      <c r="BQ58" s="1624"/>
    </row>
    <row r="59" spans="1:127">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c r="AA59" s="223"/>
      <c r="AB59" s="223"/>
      <c r="AC59" s="223"/>
      <c r="AD59" s="223"/>
      <c r="AE59" s="152"/>
      <c r="AF59" s="152"/>
      <c r="AG59" s="152"/>
      <c r="AH59" s="152"/>
      <c r="AI59" s="152"/>
      <c r="AJ59" s="152"/>
      <c r="AK59" s="152"/>
      <c r="AL59" s="152"/>
      <c r="AM59" s="152"/>
      <c r="BB59" s="1623"/>
      <c r="BC59" s="1623"/>
      <c r="BD59" s="1623"/>
      <c r="BE59" s="1623"/>
      <c r="BF59" s="1623"/>
      <c r="BG59" s="1623"/>
      <c r="BH59" s="1623"/>
      <c r="BI59" s="1623"/>
      <c r="BJ59" s="1624"/>
      <c r="BK59" s="1624"/>
      <c r="BL59" s="1624"/>
      <c r="BM59" s="1624"/>
      <c r="BN59" s="1624"/>
      <c r="BO59" s="1624"/>
      <c r="BP59" s="1624"/>
      <c r="BQ59" s="1624"/>
    </row>
    <row r="60" spans="1:127">
      <c r="B60" s="223"/>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c r="AA60" s="223"/>
      <c r="AB60" s="223"/>
      <c r="AC60" s="223"/>
      <c r="AD60" s="223"/>
      <c r="AE60" s="152"/>
      <c r="AF60" s="152"/>
      <c r="AG60" s="152"/>
      <c r="AH60" s="152"/>
      <c r="AI60" s="152"/>
      <c r="AJ60" s="152"/>
      <c r="AK60" s="152"/>
      <c r="AL60" s="152"/>
      <c r="AM60" s="152"/>
      <c r="BB60" s="1624"/>
      <c r="BC60" s="1624"/>
      <c r="BD60" s="1624"/>
      <c r="BE60" s="1624"/>
      <c r="BF60" s="1624"/>
      <c r="BG60" s="1624"/>
      <c r="BH60" s="1624"/>
      <c r="BI60" s="1624"/>
      <c r="BJ60" s="1624"/>
      <c r="BK60" s="1624"/>
      <c r="BL60" s="1624"/>
      <c r="BM60" s="1624"/>
      <c r="BN60" s="1624"/>
      <c r="BO60" s="1624"/>
      <c r="BP60" s="1624"/>
      <c r="BQ60" s="1624"/>
    </row>
    <row r="61" spans="1:127">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c r="AA61" s="223"/>
      <c r="AB61" s="223"/>
      <c r="AC61" s="223"/>
      <c r="AD61" s="223"/>
      <c r="AE61" s="152"/>
      <c r="AF61" s="152"/>
      <c r="AG61" s="152"/>
      <c r="AH61" s="152"/>
      <c r="AI61" s="152"/>
      <c r="AJ61" s="152"/>
      <c r="AK61" s="152"/>
      <c r="AL61" s="152"/>
      <c r="AM61" s="152"/>
      <c r="BB61" s="1623"/>
      <c r="BC61" s="1623"/>
      <c r="BD61" s="1623"/>
      <c r="BE61" s="1623"/>
      <c r="BF61" s="1623"/>
      <c r="BG61" s="1623"/>
      <c r="BH61" s="1623"/>
      <c r="BI61" s="1623"/>
      <c r="BJ61" s="1624"/>
      <c r="BK61" s="1625"/>
      <c r="BL61" s="1625"/>
      <c r="BM61" s="1625"/>
      <c r="BN61" s="1625"/>
      <c r="BO61" s="1625"/>
      <c r="BP61" s="1625"/>
      <c r="BQ61" s="1625"/>
    </row>
    <row r="62" spans="1:127">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152"/>
      <c r="AF62" s="152"/>
      <c r="AG62" s="152"/>
      <c r="AH62" s="152"/>
      <c r="AI62" s="152"/>
      <c r="AJ62" s="152"/>
      <c r="AK62" s="152"/>
      <c r="AL62" s="152"/>
      <c r="AM62" s="152"/>
      <c r="BB62" s="1624"/>
      <c r="BC62" s="1624"/>
      <c r="BD62" s="1624"/>
      <c r="BE62" s="1624"/>
      <c r="BF62" s="1624"/>
      <c r="BG62" s="1624"/>
      <c r="BH62" s="1624"/>
      <c r="BI62" s="1624"/>
      <c r="BJ62" s="1624"/>
      <c r="BK62" s="1624"/>
      <c r="BL62" s="1624"/>
      <c r="BM62" s="1624"/>
      <c r="BN62" s="1624"/>
      <c r="BO62" s="1624"/>
      <c r="BP62" s="1624"/>
      <c r="BQ62" s="1624"/>
    </row>
    <row r="63" spans="1:127">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c r="AA63" s="223"/>
      <c r="AB63" s="223"/>
      <c r="AC63" s="223"/>
      <c r="AD63" s="223"/>
      <c r="AE63" s="152"/>
      <c r="AF63" s="152"/>
      <c r="AG63" s="152"/>
      <c r="AH63" s="152"/>
      <c r="AI63" s="152"/>
      <c r="AJ63" s="152"/>
      <c r="AK63" s="152"/>
      <c r="AL63" s="152"/>
      <c r="AM63" s="152"/>
      <c r="BB63" s="1624"/>
      <c r="BC63" s="1624"/>
      <c r="BD63" s="1624"/>
      <c r="BE63" s="1624"/>
      <c r="BF63" s="1624"/>
      <c r="BG63" s="1624"/>
      <c r="BH63" s="1624"/>
      <c r="BI63" s="1624"/>
      <c r="BJ63" s="1624"/>
      <c r="BK63" s="1624"/>
      <c r="BL63" s="1624"/>
      <c r="BM63" s="1624"/>
      <c r="BN63" s="1624"/>
      <c r="BO63" s="1624"/>
      <c r="BP63" s="1624"/>
      <c r="BQ63" s="1624"/>
    </row>
    <row r="64" spans="1:127">
      <c r="B64" s="223"/>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c r="AA64" s="223"/>
      <c r="AB64" s="223"/>
      <c r="AC64" s="223"/>
      <c r="AD64" s="223"/>
      <c r="AE64" s="152"/>
      <c r="AF64" s="152"/>
      <c r="AG64" s="152"/>
      <c r="AH64" s="152"/>
      <c r="AI64" s="152"/>
      <c r="AJ64" s="152"/>
      <c r="AK64" s="152"/>
      <c r="AL64" s="152"/>
      <c r="AM64" s="152"/>
      <c r="BB64" s="1624"/>
      <c r="BC64" s="1624"/>
      <c r="BD64" s="1624"/>
      <c r="BE64" s="1624"/>
      <c r="BF64" s="1624"/>
      <c r="BG64" s="1624"/>
      <c r="BH64" s="1624"/>
      <c r="BI64" s="1624"/>
      <c r="BJ64" s="1624"/>
      <c r="BK64" s="1624"/>
      <c r="BL64" s="1624"/>
      <c r="BM64" s="1624"/>
      <c r="BN64" s="1624"/>
      <c r="BO64" s="1624"/>
      <c r="BP64" s="1624"/>
      <c r="BQ64" s="1624"/>
    </row>
    <row r="65" spans="31:69">
      <c r="AE65" s="152"/>
      <c r="AF65" s="152"/>
      <c r="AG65" s="152"/>
      <c r="AH65" s="152"/>
      <c r="AI65" s="152"/>
      <c r="AJ65" s="152"/>
      <c r="AK65" s="152"/>
      <c r="AL65" s="152"/>
      <c r="AM65" s="152"/>
      <c r="BB65" s="1624"/>
      <c r="BC65" s="1624"/>
      <c r="BD65" s="1624"/>
      <c r="BE65" s="1624"/>
      <c r="BF65" s="1624"/>
      <c r="BG65" s="1624"/>
      <c r="BH65" s="1624"/>
      <c r="BI65" s="1624"/>
      <c r="BJ65" s="1624"/>
      <c r="BK65" s="1624"/>
      <c r="BL65" s="1624"/>
      <c r="BM65" s="1624"/>
      <c r="BN65" s="1624"/>
      <c r="BO65" s="1624"/>
      <c r="BP65" s="1624"/>
      <c r="BQ65" s="1624"/>
    </row>
    <row r="66" spans="31:69">
      <c r="AE66" s="152"/>
      <c r="AF66" s="152"/>
      <c r="AG66" s="152"/>
      <c r="AH66" s="152"/>
      <c r="AI66" s="152"/>
      <c r="AJ66" s="152"/>
      <c r="AK66" s="152"/>
      <c r="AL66" s="152"/>
      <c r="AM66" s="152"/>
      <c r="BB66" s="1624"/>
      <c r="BC66" s="1624"/>
      <c r="BD66" s="1624"/>
      <c r="BE66" s="1624"/>
      <c r="BF66" s="1624"/>
      <c r="BG66" s="1624"/>
      <c r="BH66" s="1624"/>
      <c r="BI66" s="1624"/>
      <c r="BJ66" s="1624"/>
      <c r="BK66" s="1624"/>
      <c r="BL66" s="1624"/>
      <c r="BM66" s="1624"/>
      <c r="BN66" s="1624"/>
      <c r="BO66" s="1624"/>
      <c r="BP66" s="1624"/>
      <c r="BQ66" s="1624"/>
    </row>
    <row r="67" spans="31:69">
      <c r="AE67" s="152"/>
      <c r="AF67" s="152"/>
      <c r="AG67" s="152"/>
      <c r="AH67" s="152"/>
      <c r="AI67" s="152"/>
      <c r="AJ67" s="152"/>
      <c r="AK67" s="152"/>
      <c r="AL67" s="152"/>
      <c r="AM67" s="152"/>
      <c r="BB67" s="1624"/>
      <c r="BC67" s="1624"/>
      <c r="BD67" s="1624"/>
      <c r="BE67" s="1624"/>
      <c r="BF67" s="1624"/>
      <c r="BG67" s="1624"/>
      <c r="BH67" s="1624"/>
      <c r="BI67" s="1624"/>
      <c r="BJ67" s="1624"/>
      <c r="BK67" s="1624"/>
      <c r="BL67" s="1624"/>
      <c r="BM67" s="1624"/>
      <c r="BN67" s="1624"/>
      <c r="BO67" s="1624"/>
      <c r="BP67" s="1624"/>
      <c r="BQ67" s="1624"/>
    </row>
    <row r="68" spans="31:69">
      <c r="AE68" s="152"/>
      <c r="AF68" s="152"/>
      <c r="AG68" s="152"/>
      <c r="AH68" s="152"/>
      <c r="AI68" s="152"/>
      <c r="AJ68" s="152"/>
      <c r="AK68" s="152"/>
      <c r="AL68" s="152"/>
      <c r="AM68" s="152"/>
    </row>
    <row r="69" spans="31:69">
      <c r="AE69" s="152"/>
      <c r="AF69" s="152"/>
      <c r="AG69" s="152"/>
      <c r="AH69" s="152"/>
      <c r="AI69" s="152"/>
      <c r="AJ69" s="152"/>
      <c r="AK69" s="152"/>
      <c r="AL69" s="152"/>
      <c r="AM69" s="152"/>
    </row>
    <row r="70" spans="31:69">
      <c r="AE70" s="152"/>
      <c r="AF70" s="152"/>
      <c r="AG70" s="152"/>
      <c r="AH70" s="152"/>
      <c r="AI70" s="152"/>
      <c r="AJ70" s="152"/>
      <c r="AK70" s="152"/>
      <c r="AL70" s="152"/>
      <c r="AM70" s="152"/>
    </row>
    <row r="71" spans="31:69">
      <c r="AE71" s="152"/>
      <c r="AF71" s="152"/>
      <c r="AG71" s="152"/>
      <c r="AH71" s="152"/>
      <c r="AI71" s="152"/>
      <c r="AJ71" s="152"/>
      <c r="AK71" s="152"/>
      <c r="AL71" s="152"/>
      <c r="AM71" s="152"/>
    </row>
    <row r="72" spans="31:69">
      <c r="AE72" s="152"/>
      <c r="AF72" s="152"/>
      <c r="AG72" s="152"/>
      <c r="AH72" s="152"/>
      <c r="AI72" s="152"/>
      <c r="AJ72" s="152"/>
      <c r="AK72" s="152"/>
      <c r="AL72" s="152"/>
      <c r="AM72" s="152"/>
    </row>
    <row r="73" spans="31:69">
      <c r="AE73" s="152"/>
      <c r="AF73" s="152"/>
      <c r="AG73" s="152"/>
      <c r="AH73" s="152"/>
      <c r="AI73" s="152"/>
      <c r="AJ73" s="152"/>
      <c r="AK73" s="152"/>
      <c r="AL73" s="152"/>
      <c r="AM73" s="152"/>
    </row>
    <row r="74" spans="31:69">
      <c r="AE74" s="152"/>
      <c r="AF74" s="152"/>
      <c r="AG74" s="152"/>
      <c r="AH74" s="152"/>
      <c r="AI74" s="152"/>
      <c r="AJ74" s="152"/>
      <c r="AK74" s="152"/>
      <c r="AL74" s="152"/>
      <c r="AM74" s="152"/>
    </row>
    <row r="75" spans="31:69">
      <c r="AE75" s="152"/>
      <c r="AF75" s="152"/>
      <c r="AG75" s="152"/>
      <c r="AH75" s="152"/>
      <c r="AI75" s="152"/>
      <c r="AJ75" s="152"/>
      <c r="AK75" s="152"/>
      <c r="AL75" s="152"/>
      <c r="AM75" s="152"/>
    </row>
    <row r="76" spans="31:69">
      <c r="AE76" s="152"/>
      <c r="AF76" s="152"/>
      <c r="AG76" s="152"/>
      <c r="AH76" s="152"/>
      <c r="AI76" s="152"/>
      <c r="AJ76" s="152"/>
      <c r="AK76" s="152"/>
      <c r="AL76" s="152"/>
      <c r="AM76" s="152"/>
    </row>
    <row r="77" spans="31:69">
      <c r="AE77" s="152"/>
      <c r="AF77" s="152"/>
      <c r="AG77" s="152"/>
      <c r="AH77" s="152"/>
      <c r="AI77" s="152"/>
      <c r="AJ77" s="152"/>
      <c r="AK77" s="152"/>
      <c r="AL77" s="152"/>
      <c r="AM77" s="152"/>
    </row>
    <row r="78" spans="31:69">
      <c r="AE78" s="152"/>
      <c r="AF78" s="152"/>
      <c r="AG78" s="152"/>
      <c r="AH78" s="152"/>
      <c r="AI78" s="152"/>
      <c r="AJ78" s="152"/>
      <c r="AK78" s="152"/>
      <c r="AL78" s="152"/>
      <c r="AM78" s="152"/>
    </row>
    <row r="79" spans="31:69">
      <c r="AE79" s="152"/>
      <c r="AF79" s="152"/>
      <c r="AG79" s="152"/>
      <c r="AH79" s="152"/>
      <c r="AI79" s="152"/>
      <c r="AJ79" s="152"/>
      <c r="AK79" s="152"/>
      <c r="AL79" s="152"/>
      <c r="AM79" s="152"/>
    </row>
    <row r="80" spans="31:69">
      <c r="AE80" s="152"/>
      <c r="AF80" s="152"/>
      <c r="AG80" s="152"/>
      <c r="AH80" s="152"/>
      <c r="AI80" s="152"/>
      <c r="AJ80" s="152"/>
      <c r="AK80" s="152"/>
      <c r="AL80" s="152"/>
      <c r="AM80" s="152"/>
    </row>
    <row r="81" s="152" customFormat="1"/>
    <row r="82" s="152" customFormat="1"/>
    <row r="83" s="152" customFormat="1"/>
    <row r="84" s="152" customFormat="1"/>
    <row r="85" s="152" customFormat="1"/>
    <row r="86" s="152" customFormat="1"/>
    <row r="87" s="152" customFormat="1"/>
    <row r="88" s="152" customFormat="1"/>
    <row r="89" s="152" customFormat="1"/>
    <row r="90" s="152" customFormat="1"/>
    <row r="91" s="152" customFormat="1"/>
    <row r="92" s="152" customFormat="1"/>
    <row r="93" s="152" customFormat="1"/>
    <row r="94" s="152" customFormat="1"/>
    <row r="95" s="152" customFormat="1"/>
    <row r="96" s="152" customFormat="1"/>
    <row r="97" s="152" customFormat="1"/>
    <row r="98" s="152" customFormat="1"/>
    <row r="99" s="152" customFormat="1"/>
    <row r="100" s="152" customFormat="1"/>
    <row r="101" s="152" customFormat="1"/>
    <row r="102" s="152" customFormat="1"/>
    <row r="103" s="152" customFormat="1"/>
    <row r="104" s="152" customFormat="1"/>
    <row r="105" s="152" customFormat="1"/>
    <row r="106" s="152" customFormat="1"/>
    <row r="107" s="152" customFormat="1"/>
    <row r="108" s="152" customFormat="1"/>
    <row r="109" s="152" customFormat="1"/>
    <row r="110" s="152" customFormat="1"/>
    <row r="111" s="152" customFormat="1"/>
    <row r="112" s="152" customFormat="1"/>
    <row r="113" s="152" customFormat="1"/>
    <row r="114" s="152" customFormat="1"/>
    <row r="115" s="152" customFormat="1"/>
    <row r="116" s="152" customFormat="1"/>
    <row r="117" s="152" customFormat="1"/>
    <row r="118" s="152" customFormat="1"/>
    <row r="119" s="152" customFormat="1"/>
    <row r="120" s="152" customFormat="1"/>
    <row r="121" s="152" customFormat="1"/>
    <row r="122" s="152" customFormat="1"/>
    <row r="123" s="152" customFormat="1"/>
    <row r="124" s="152" customFormat="1"/>
    <row r="125" s="152" customFormat="1"/>
    <row r="126" s="152" customFormat="1"/>
    <row r="127" s="152" customFormat="1"/>
    <row r="128" s="152" customFormat="1"/>
    <row r="129" s="152" customFormat="1"/>
    <row r="130" s="152" customFormat="1"/>
    <row r="131" s="152" customFormat="1"/>
    <row r="132" s="152" customFormat="1"/>
    <row r="133" s="152" customFormat="1"/>
    <row r="134" s="152" customFormat="1"/>
    <row r="135" s="152" customFormat="1"/>
    <row r="136" s="152" customFormat="1"/>
    <row r="137" s="152" customFormat="1"/>
    <row r="138" s="152" customFormat="1"/>
    <row r="139" s="152" customFormat="1"/>
    <row r="140" s="152" customFormat="1"/>
    <row r="141" s="152" customFormat="1"/>
    <row r="142" s="152" customFormat="1"/>
    <row r="143" s="152" customFormat="1"/>
    <row r="144" s="152" customFormat="1"/>
    <row r="145" s="152" customFormat="1"/>
    <row r="146" s="152" customFormat="1"/>
    <row r="147" s="152"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2" priority="5" stopIfTrue="1">
      <formula>$AC$10&gt;=0.9</formula>
    </cfRule>
  </conditionalFormatting>
  <conditionalFormatting sqref="D11:F11">
    <cfRule type="expression" dxfId="41" priority="4">
      <formula>AND(AC10&gt;=0.8,AC10&lt;=0.89)</formula>
    </cfRule>
  </conditionalFormatting>
  <conditionalFormatting sqref="D12:F12">
    <cfRule type="expression" dxfId="40" priority="3">
      <formula>AND(AC10&gt;=0.7,AC10&lt;=0.79)</formula>
    </cfRule>
  </conditionalFormatting>
  <conditionalFormatting sqref="D13:F13">
    <cfRule type="expression" dxfId="39" priority="2">
      <formula>AND(AC10&gt;=0,AC10&lt;=0.69)</formula>
    </cfRule>
  </conditionalFormatting>
  <conditionalFormatting sqref="K19:K46 M19:O46 K18:O18 Z18:AD46 L19:L47">
    <cfRule type="cellIs" dxfId="38" priority="10" stopIfTrue="1" operator="equal">
      <formula>1</formula>
    </cfRule>
  </conditionalFormatting>
  <conditionalFormatting sqref="K33:K46 M33:O46">
    <cfRule type="cellIs" dxfId="37" priority="6" stopIfTrue="1" operator="equal">
      <formula>0</formula>
    </cfRule>
  </conditionalFormatting>
  <conditionalFormatting sqref="K18:N18 Z18:AD46 M19:N32 K19:K46 L19:L47">
    <cfRule type="cellIs" dxfId="36" priority="11" stopIfTrue="1" operator="equal">
      <formula>0</formula>
    </cfRule>
  </conditionalFormatting>
  <conditionalFormatting sqref="O18:O46">
    <cfRule type="cellIs" dxfId="35" priority="12" stopIfTrue="1" operator="equal">
      <formula>1</formula>
    </cfRule>
    <cfRule type="cellIs" dxfId="34" priority="13"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Z18:AD46 K18:O46" xr:uid="{2DF06710-D1B2-45DC-9163-E5CFEDE05675}">
      <formula1>"0,1"</formula1>
    </dataValidation>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codeName="Sheet18">
    <tabColor theme="9" tint="0.59999389629810485"/>
  </sheetPr>
  <dimension ref="A1:AC114"/>
  <sheetViews>
    <sheetView zoomScaleNormal="100" workbookViewId="0">
      <selection activeCell="K24" sqref="K24"/>
    </sheetView>
  </sheetViews>
  <sheetFormatPr defaultColWidth="9.109375" defaultRowHeight="14.4"/>
  <cols>
    <col min="1" max="2" width="16" style="4" customWidth="1"/>
    <col min="3" max="3" width="13.88671875" style="4" bestFit="1" customWidth="1"/>
    <col min="4" max="4" width="13.6640625" style="4" bestFit="1" customWidth="1"/>
    <col min="5" max="5" width="13" style="4" customWidth="1"/>
    <col min="6" max="6" width="11.33203125" style="4" customWidth="1"/>
    <col min="7" max="7" width="10.6640625" style="4" customWidth="1"/>
    <col min="8" max="8" width="11.6640625" style="4" customWidth="1"/>
    <col min="9" max="9" width="11.44140625" style="4" customWidth="1"/>
    <col min="10" max="12" width="13" style="4" customWidth="1"/>
    <col min="13" max="15" width="9.109375" style="4"/>
    <col min="16" max="29" width="10.5546875" style="4" customWidth="1"/>
    <col min="30" max="16384" width="9.109375" style="4"/>
  </cols>
  <sheetData>
    <row r="1" spans="1:29" ht="15">
      <c r="A1" s="1675" t="s">
        <v>220</v>
      </c>
      <c r="B1" s="1676"/>
      <c r="C1" s="1664"/>
      <c r="D1" s="1664"/>
      <c r="E1" s="1664"/>
      <c r="F1" s="1664"/>
      <c r="G1" s="1664"/>
      <c r="H1" s="1664"/>
      <c r="I1" s="1664"/>
      <c r="J1" s="1664"/>
      <c r="K1" s="1666"/>
    </row>
    <row r="2" spans="1:29" ht="15.45" customHeight="1">
      <c r="A2" s="1677" t="s">
        <v>1</v>
      </c>
      <c r="B2" s="1678"/>
      <c r="C2" s="1683" t="s">
        <v>128</v>
      </c>
      <c r="D2" s="1683" t="s">
        <v>94</v>
      </c>
      <c r="E2" s="1683" t="s">
        <v>4</v>
      </c>
      <c r="F2" s="1686" t="s">
        <v>165</v>
      </c>
      <c r="G2" s="1689" t="s">
        <v>159</v>
      </c>
      <c r="H2" s="1690"/>
      <c r="I2" s="1690"/>
      <c r="J2" s="1690"/>
      <c r="K2" s="1691"/>
    </row>
    <row r="3" spans="1:29">
      <c r="A3" s="1679"/>
      <c r="B3" s="1680"/>
      <c r="C3" s="1684"/>
      <c r="D3" s="1684"/>
      <c r="E3" s="1684"/>
      <c r="F3" s="1687"/>
      <c r="G3" s="1692" t="s">
        <v>160</v>
      </c>
      <c r="H3" s="1692" t="s">
        <v>161</v>
      </c>
      <c r="I3" s="1692" t="s">
        <v>162</v>
      </c>
      <c r="J3" s="1692" t="s">
        <v>163</v>
      </c>
      <c r="K3" s="1693" t="s">
        <v>164</v>
      </c>
    </row>
    <row r="4" spans="1:29" ht="22.2" customHeight="1">
      <c r="A4" s="1681"/>
      <c r="B4" s="1682"/>
      <c r="C4" s="1685"/>
      <c r="D4" s="1685"/>
      <c r="E4" s="1685"/>
      <c r="F4" s="1688"/>
      <c r="G4" s="1692"/>
      <c r="H4" s="1692"/>
      <c r="I4" s="1692"/>
      <c r="J4" s="1692"/>
      <c r="K4" s="1693"/>
    </row>
    <row r="5" spans="1:29">
      <c r="A5" s="1671" t="s">
        <v>215</v>
      </c>
      <c r="B5" s="1672"/>
      <c r="C5" s="813">
        <v>47</v>
      </c>
      <c r="D5" s="813">
        <v>46</v>
      </c>
      <c r="E5" s="813">
        <v>1</v>
      </c>
      <c r="F5" s="813">
        <v>0</v>
      </c>
      <c r="G5" s="810">
        <v>4</v>
      </c>
      <c r="H5" s="810">
        <v>0</v>
      </c>
      <c r="I5" s="813">
        <v>0</v>
      </c>
      <c r="J5" s="813">
        <v>0</v>
      </c>
      <c r="K5" s="811">
        <v>0</v>
      </c>
    </row>
    <row r="6" spans="1:29">
      <c r="A6" s="1673" t="s">
        <v>677</v>
      </c>
      <c r="B6" s="1674"/>
      <c r="C6" s="813">
        <v>50</v>
      </c>
      <c r="D6" s="813">
        <v>41</v>
      </c>
      <c r="E6" s="813">
        <v>9</v>
      </c>
      <c r="F6" s="813">
        <v>0</v>
      </c>
      <c r="G6" s="813">
        <v>0</v>
      </c>
      <c r="H6" s="810">
        <v>0</v>
      </c>
      <c r="I6" s="813">
        <v>0</v>
      </c>
      <c r="J6" s="813">
        <v>0</v>
      </c>
      <c r="K6" s="811">
        <v>0</v>
      </c>
    </row>
    <row r="7" spans="1:29" ht="15.75" customHeight="1">
      <c r="A7" s="1673" t="s">
        <v>216</v>
      </c>
      <c r="B7" s="1674"/>
      <c r="C7" s="813">
        <v>109</v>
      </c>
      <c r="D7" s="813">
        <v>108</v>
      </c>
      <c r="E7" s="813">
        <v>1</v>
      </c>
      <c r="F7" s="813">
        <v>0</v>
      </c>
      <c r="G7" s="813">
        <v>0</v>
      </c>
      <c r="H7" s="810">
        <v>0</v>
      </c>
      <c r="I7" s="813">
        <v>0</v>
      </c>
      <c r="J7" s="813">
        <v>0</v>
      </c>
      <c r="K7" s="811">
        <v>0</v>
      </c>
      <c r="S7" s="687"/>
      <c r="T7" s="687"/>
      <c r="U7" s="687"/>
      <c r="V7" s="687"/>
      <c r="W7" s="687"/>
      <c r="X7" s="687"/>
      <c r="Y7" s="687"/>
      <c r="Z7" s="687"/>
      <c r="AA7" s="687"/>
      <c r="AB7" s="687"/>
      <c r="AC7" s="1113"/>
    </row>
    <row r="8" spans="1:29" ht="15.75" customHeight="1">
      <c r="A8" s="1668" t="s">
        <v>321</v>
      </c>
      <c r="B8" s="1669"/>
      <c r="C8" s="809">
        <v>4296</v>
      </c>
      <c r="D8" s="809">
        <v>4128</v>
      </c>
      <c r="E8" s="809">
        <v>168</v>
      </c>
      <c r="F8" s="809">
        <v>0</v>
      </c>
      <c r="G8" s="809">
        <v>0</v>
      </c>
      <c r="H8" s="808">
        <v>0</v>
      </c>
      <c r="I8" s="809">
        <v>0</v>
      </c>
      <c r="J8" s="809">
        <v>0</v>
      </c>
      <c r="K8" s="812">
        <v>0</v>
      </c>
      <c r="AC8" s="1113"/>
    </row>
    <row r="9" spans="1:29">
      <c r="AC9" s="1113"/>
    </row>
    <row r="10" spans="1:29" ht="15">
      <c r="A10" s="1662" t="s">
        <v>206</v>
      </c>
      <c r="B10" s="1663"/>
      <c r="C10" s="1664"/>
      <c r="D10" s="1664"/>
      <c r="E10" s="1664"/>
      <c r="F10" s="1664"/>
      <c r="G10" s="1664"/>
      <c r="H10" s="1664"/>
      <c r="I10" s="1664"/>
      <c r="J10" s="1664"/>
      <c r="K10" s="1665"/>
      <c r="L10" s="1666"/>
      <c r="AC10" s="1113"/>
    </row>
    <row r="11" spans="1:29" ht="14.7" customHeight="1">
      <c r="A11" s="1647" t="s">
        <v>213</v>
      </c>
      <c r="B11" s="1648"/>
      <c r="C11" s="1649"/>
      <c r="D11" s="1650" t="s">
        <v>748</v>
      </c>
      <c r="E11" s="1069" t="s">
        <v>723</v>
      </c>
      <c r="F11" s="1069"/>
      <c r="G11" s="1069"/>
      <c r="H11" s="1069"/>
      <c r="I11" s="1069"/>
      <c r="J11" s="1670" t="s">
        <v>322</v>
      </c>
      <c r="K11" s="908" t="s">
        <v>159</v>
      </c>
      <c r="L11" s="1667" t="s">
        <v>217</v>
      </c>
      <c r="AC11" s="1113"/>
    </row>
    <row r="12" spans="1:29" ht="42" customHeight="1">
      <c r="A12" s="1647"/>
      <c r="B12" s="1648"/>
      <c r="C12" s="1649"/>
      <c r="D12" s="1650"/>
      <c r="E12" s="786" t="s">
        <v>169</v>
      </c>
      <c r="F12" s="786" t="s">
        <v>207</v>
      </c>
      <c r="G12" s="786" t="s">
        <v>208</v>
      </c>
      <c r="H12" s="786" t="s">
        <v>209</v>
      </c>
      <c r="I12" s="789" t="s">
        <v>26</v>
      </c>
      <c r="J12" s="1670" t="s">
        <v>211</v>
      </c>
      <c r="K12" s="909" t="s">
        <v>214</v>
      </c>
      <c r="L12" s="1667"/>
      <c r="AC12" s="1113"/>
    </row>
    <row r="13" spans="1:29">
      <c r="A13" s="1635" t="s">
        <v>1171</v>
      </c>
      <c r="B13" s="1636"/>
      <c r="C13" s="1637"/>
      <c r="D13" s="1070">
        <v>1063</v>
      </c>
      <c r="E13" s="1070">
        <v>8</v>
      </c>
      <c r="F13" s="1070">
        <v>1055</v>
      </c>
      <c r="G13" s="1070">
        <v>0</v>
      </c>
      <c r="H13" s="1070">
        <v>0</v>
      </c>
      <c r="I13" s="1070">
        <f>SUM(E13:F13)</f>
        <v>1063</v>
      </c>
      <c r="J13" s="1070">
        <f>G13</f>
        <v>0</v>
      </c>
      <c r="K13" s="1070">
        <f>J13</f>
        <v>0</v>
      </c>
      <c r="L13" s="1070">
        <f>I13+K13+H13</f>
        <v>1063</v>
      </c>
      <c r="AC13" s="1113"/>
    </row>
    <row r="14" spans="1:29" ht="15.75" customHeight="1">
      <c r="A14" s="1635" t="s">
        <v>1173</v>
      </c>
      <c r="B14" s="1636"/>
      <c r="C14" s="1637"/>
      <c r="D14" s="1070">
        <v>212</v>
      </c>
      <c r="E14" s="1070">
        <v>0</v>
      </c>
      <c r="F14" s="1070">
        <v>212</v>
      </c>
      <c r="G14" s="1070">
        <v>0</v>
      </c>
      <c r="H14" s="1070">
        <v>0</v>
      </c>
      <c r="I14" s="1070">
        <f t="shared" ref="I14:I16" si="0">SUM(E14:F14)</f>
        <v>212</v>
      </c>
      <c r="J14" s="1070">
        <f>G14</f>
        <v>0</v>
      </c>
      <c r="K14" s="1070">
        <f t="shared" ref="K14:K16" si="1">J14</f>
        <v>0</v>
      </c>
      <c r="L14" s="1070">
        <f t="shared" ref="L14:L16" si="2">I14+K14+H14</f>
        <v>212</v>
      </c>
      <c r="AC14" s="1113"/>
    </row>
    <row r="15" spans="1:29" ht="18" customHeight="1">
      <c r="A15" s="1635" t="s">
        <v>1174</v>
      </c>
      <c r="B15" s="1636"/>
      <c r="C15" s="1637"/>
      <c r="D15" s="1070">
        <v>41</v>
      </c>
      <c r="E15" s="1070">
        <v>0</v>
      </c>
      <c r="F15" s="1070">
        <v>41</v>
      </c>
      <c r="G15" s="1070">
        <v>0</v>
      </c>
      <c r="H15" s="1070">
        <v>0</v>
      </c>
      <c r="I15" s="1070">
        <f t="shared" si="0"/>
        <v>41</v>
      </c>
      <c r="J15" s="1070">
        <f>G15</f>
        <v>0</v>
      </c>
      <c r="K15" s="1070">
        <f t="shared" si="1"/>
        <v>0</v>
      </c>
      <c r="L15" s="1070">
        <f t="shared" si="2"/>
        <v>41</v>
      </c>
      <c r="AC15" s="1113"/>
    </row>
    <row r="16" spans="1:29">
      <c r="A16" s="1635" t="s">
        <v>1175</v>
      </c>
      <c r="B16" s="1636"/>
      <c r="C16" s="1637"/>
      <c r="D16" s="1070">
        <v>458</v>
      </c>
      <c r="E16" s="1070">
        <v>0</v>
      </c>
      <c r="F16" s="1070">
        <v>458</v>
      </c>
      <c r="G16" s="1070">
        <v>0</v>
      </c>
      <c r="H16" s="1070">
        <v>0</v>
      </c>
      <c r="I16" s="1070">
        <f t="shared" si="0"/>
        <v>458</v>
      </c>
      <c r="J16" s="1070">
        <f>G16</f>
        <v>0</v>
      </c>
      <c r="K16" s="1070">
        <f t="shared" si="1"/>
        <v>0</v>
      </c>
      <c r="L16" s="1070">
        <f t="shared" si="2"/>
        <v>458</v>
      </c>
      <c r="AC16" s="1113"/>
    </row>
    <row r="17" spans="1:29">
      <c r="A17" s="1641" t="s">
        <v>212</v>
      </c>
      <c r="B17" s="1642"/>
      <c r="C17" s="1643"/>
      <c r="D17" s="1071">
        <f>SUM(D13:D16)</f>
        <v>1774</v>
      </c>
      <c r="E17" s="1071">
        <f t="shared" ref="E17:L17" si="3">SUM(E13:E16)</f>
        <v>8</v>
      </c>
      <c r="F17" s="1071">
        <f t="shared" si="3"/>
        <v>1766</v>
      </c>
      <c r="G17" s="1071">
        <f t="shared" si="3"/>
        <v>0</v>
      </c>
      <c r="H17" s="1071">
        <f t="shared" si="3"/>
        <v>0</v>
      </c>
      <c r="I17" s="1071">
        <f t="shared" si="3"/>
        <v>1774</v>
      </c>
      <c r="J17" s="1071">
        <f t="shared" si="3"/>
        <v>0</v>
      </c>
      <c r="K17" s="1071">
        <f t="shared" si="3"/>
        <v>0</v>
      </c>
      <c r="L17" s="1071">
        <f t="shared" si="3"/>
        <v>1774</v>
      </c>
      <c r="AC17" s="1113"/>
    </row>
    <row r="18" spans="1:29" ht="16.5" customHeight="1">
      <c r="AC18" s="1113"/>
    </row>
    <row r="19" spans="1:29">
      <c r="A19" s="1651"/>
      <c r="B19" s="1651"/>
      <c r="C19" s="1651"/>
      <c r="D19" s="1072"/>
      <c r="E19" s="1072"/>
      <c r="AC19" s="1113"/>
    </row>
    <row r="20" spans="1:29" ht="15">
      <c r="A20" s="1662" t="s">
        <v>218</v>
      </c>
      <c r="B20" s="1663"/>
      <c r="C20" s="1664"/>
      <c r="D20" s="1664"/>
      <c r="E20" s="1664"/>
      <c r="F20" s="1664"/>
      <c r="G20" s="1664"/>
      <c r="H20" s="1664"/>
      <c r="I20" s="1664"/>
      <c r="J20" s="1664"/>
      <c r="K20" s="1665"/>
      <c r="L20" s="1666"/>
    </row>
    <row r="21" spans="1:29">
      <c r="A21" s="1647" t="s">
        <v>213</v>
      </c>
      <c r="B21" s="1648"/>
      <c r="C21" s="1649"/>
      <c r="D21" s="1650" t="s">
        <v>748</v>
      </c>
      <c r="E21" s="1069" t="s">
        <v>724</v>
      </c>
      <c r="F21" s="1069"/>
      <c r="G21" s="1069"/>
      <c r="H21" s="1069"/>
      <c r="I21" s="1069"/>
      <c r="J21" s="1670" t="s">
        <v>323</v>
      </c>
      <c r="K21" s="908" t="s">
        <v>159</v>
      </c>
      <c r="L21" s="1667" t="s">
        <v>217</v>
      </c>
    </row>
    <row r="22" spans="1:29" ht="42" customHeight="1">
      <c r="A22" s="1647"/>
      <c r="B22" s="1648"/>
      <c r="C22" s="1649"/>
      <c r="D22" s="1650"/>
      <c r="E22" s="786" t="s">
        <v>169</v>
      </c>
      <c r="F22" s="786" t="s">
        <v>207</v>
      </c>
      <c r="G22" s="786" t="s">
        <v>208</v>
      </c>
      <c r="H22" s="786" t="s">
        <v>209</v>
      </c>
      <c r="I22" s="789" t="s">
        <v>26</v>
      </c>
      <c r="J22" s="1670" t="s">
        <v>211</v>
      </c>
      <c r="K22" s="909" t="s">
        <v>214</v>
      </c>
      <c r="L22" s="1667"/>
    </row>
    <row r="23" spans="1:29">
      <c r="A23" s="1635" t="s">
        <v>1172</v>
      </c>
      <c r="B23" s="1636"/>
      <c r="C23" s="1637"/>
      <c r="D23" s="1070">
        <v>75</v>
      </c>
      <c r="E23" s="1070">
        <v>2</v>
      </c>
      <c r="F23" s="1070">
        <v>73</v>
      </c>
      <c r="G23" s="1070">
        <v>3</v>
      </c>
      <c r="H23" s="1070">
        <v>1</v>
      </c>
      <c r="I23" s="1070">
        <f>SUM(E23:F23)</f>
        <v>75</v>
      </c>
      <c r="J23" s="1070">
        <f>D23-I23</f>
        <v>0</v>
      </c>
      <c r="K23" s="1070">
        <v>3</v>
      </c>
      <c r="L23" s="1070">
        <f>SUM(E23:H23)+K23</f>
        <v>82</v>
      </c>
    </row>
    <row r="24" spans="1:29">
      <c r="A24" s="1635" t="s">
        <v>1163</v>
      </c>
      <c r="B24" s="1636"/>
      <c r="C24" s="1637"/>
      <c r="D24" s="1070">
        <v>30</v>
      </c>
      <c r="E24" s="1070">
        <v>0</v>
      </c>
      <c r="F24" s="1070">
        <v>22</v>
      </c>
      <c r="G24" s="1070">
        <v>0</v>
      </c>
      <c r="H24" s="1070">
        <v>0</v>
      </c>
      <c r="I24" s="1070">
        <f t="shared" ref="I24:I25" si="4">SUM(E24:F24)</f>
        <v>22</v>
      </c>
      <c r="J24" s="1070">
        <f t="shared" ref="J24:J25" si="5">D24-I24</f>
        <v>8</v>
      </c>
      <c r="K24" s="1070">
        <v>0</v>
      </c>
      <c r="L24" s="1070">
        <f t="shared" ref="L24:L25" si="6">SUM(E24:H24)+K24</f>
        <v>22</v>
      </c>
    </row>
    <row r="25" spans="1:29">
      <c r="A25" s="1635" t="s">
        <v>1164</v>
      </c>
      <c r="B25" s="1636"/>
      <c r="C25" s="1637"/>
      <c r="D25" s="1070">
        <v>48</v>
      </c>
      <c r="E25" s="1070">
        <v>0</v>
      </c>
      <c r="F25" s="1070">
        <v>41</v>
      </c>
      <c r="G25" s="1070">
        <v>0</v>
      </c>
      <c r="H25" s="1070">
        <v>2</v>
      </c>
      <c r="I25" s="1070">
        <f t="shared" si="4"/>
        <v>41</v>
      </c>
      <c r="J25" s="1070">
        <f t="shared" si="5"/>
        <v>7</v>
      </c>
      <c r="K25" s="1070">
        <v>0</v>
      </c>
      <c r="L25" s="1070">
        <f t="shared" si="6"/>
        <v>43</v>
      </c>
    </row>
    <row r="26" spans="1:29">
      <c r="A26" s="1641" t="s">
        <v>212</v>
      </c>
      <c r="B26" s="1642"/>
      <c r="C26" s="1643"/>
      <c r="D26" s="1071">
        <f t="shared" ref="D26:L26" si="7">SUM(D23:D25)</f>
        <v>153</v>
      </c>
      <c r="E26" s="1071">
        <f t="shared" si="7"/>
        <v>2</v>
      </c>
      <c r="F26" s="1071">
        <f t="shared" si="7"/>
        <v>136</v>
      </c>
      <c r="G26" s="1071">
        <f t="shared" si="7"/>
        <v>3</v>
      </c>
      <c r="H26" s="1071">
        <f t="shared" si="7"/>
        <v>3</v>
      </c>
      <c r="I26" s="1071">
        <f t="shared" si="7"/>
        <v>138</v>
      </c>
      <c r="J26" s="1071">
        <f t="shared" si="7"/>
        <v>15</v>
      </c>
      <c r="K26" s="1071">
        <f t="shared" si="7"/>
        <v>3</v>
      </c>
      <c r="L26" s="1073">
        <f t="shared" si="7"/>
        <v>147</v>
      </c>
    </row>
    <row r="27" spans="1:29">
      <c r="A27" s="1651"/>
      <c r="B27" s="1651"/>
      <c r="C27" s="1651"/>
      <c r="J27" s="1651"/>
      <c r="K27" s="1651"/>
      <c r="L27" s="1651"/>
    </row>
    <row r="28" spans="1:29" ht="15">
      <c r="A28" s="1659" t="s">
        <v>314</v>
      </c>
      <c r="B28" s="1660"/>
      <c r="C28" s="1660"/>
      <c r="D28" s="1660"/>
      <c r="E28" s="1660"/>
      <c r="F28" s="1660"/>
      <c r="G28" s="1660"/>
      <c r="H28" s="1660"/>
      <c r="I28" s="1660"/>
      <c r="J28" s="1660"/>
      <c r="K28" s="1660"/>
      <c r="L28" s="1661"/>
    </row>
    <row r="29" spans="1:29" ht="14.7" customHeight="1">
      <c r="A29" s="1647" t="s">
        <v>213</v>
      </c>
      <c r="B29" s="1648"/>
      <c r="C29" s="1649"/>
      <c r="D29" s="1652" t="s">
        <v>749</v>
      </c>
      <c r="E29" s="1652" t="s">
        <v>315</v>
      </c>
      <c r="F29" s="1652" t="s">
        <v>316</v>
      </c>
      <c r="G29" s="1652" t="s">
        <v>324</v>
      </c>
      <c r="H29" s="1652" t="s">
        <v>325</v>
      </c>
      <c r="I29" s="1652" t="s">
        <v>326</v>
      </c>
      <c r="J29" s="1653" t="s">
        <v>327</v>
      </c>
      <c r="K29" s="1654"/>
      <c r="L29" s="1655"/>
    </row>
    <row r="30" spans="1:29" ht="42" customHeight="1">
      <c r="A30" s="1647"/>
      <c r="B30" s="1648"/>
      <c r="C30" s="1649"/>
      <c r="D30" s="1652"/>
      <c r="E30" s="1652" t="s">
        <v>169</v>
      </c>
      <c r="F30" s="1652" t="s">
        <v>207</v>
      </c>
      <c r="G30" s="1652" t="s">
        <v>208</v>
      </c>
      <c r="H30" s="1652" t="s">
        <v>209</v>
      </c>
      <c r="I30" s="1652" t="s">
        <v>210</v>
      </c>
      <c r="J30" s="1656"/>
      <c r="K30" s="1657"/>
      <c r="L30" s="1658"/>
    </row>
    <row r="31" spans="1:29" ht="14.7" customHeight="1">
      <c r="A31" s="1635" t="s">
        <v>1172</v>
      </c>
      <c r="B31" s="1636"/>
      <c r="C31" s="1637"/>
      <c r="D31" s="1070">
        <f>D23</f>
        <v>75</v>
      </c>
      <c r="E31" s="1070">
        <f>D31</f>
        <v>75</v>
      </c>
      <c r="F31" s="1070">
        <f>I23</f>
        <v>75</v>
      </c>
      <c r="G31" s="1070">
        <f>E31-F31</f>
        <v>0</v>
      </c>
      <c r="H31" s="1070">
        <v>42</v>
      </c>
      <c r="I31" s="1070">
        <f>E31-H31</f>
        <v>33</v>
      </c>
      <c r="J31" s="1638">
        <v>46335</v>
      </c>
      <c r="K31" s="1639"/>
      <c r="L31" s="1640"/>
    </row>
    <row r="32" spans="1:29">
      <c r="A32" s="1635" t="s">
        <v>1163</v>
      </c>
      <c r="B32" s="1636"/>
      <c r="C32" s="1637"/>
      <c r="D32" s="1070">
        <f t="shared" ref="D32:D33" si="8">D24</f>
        <v>30</v>
      </c>
      <c r="E32" s="1070">
        <f t="shared" ref="E32:E33" si="9">D32</f>
        <v>30</v>
      </c>
      <c r="F32" s="1070">
        <v>22</v>
      </c>
      <c r="G32" s="1070">
        <v>0</v>
      </c>
      <c r="H32" s="1070">
        <v>11</v>
      </c>
      <c r="I32" s="1070">
        <f t="shared" ref="I32:I33" si="10">E32-H32</f>
        <v>19</v>
      </c>
      <c r="J32" s="1638">
        <v>46292</v>
      </c>
      <c r="K32" s="1639"/>
      <c r="L32" s="1640"/>
    </row>
    <row r="33" spans="1:24">
      <c r="A33" s="1635" t="s">
        <v>1164</v>
      </c>
      <c r="B33" s="1636"/>
      <c r="C33" s="1637"/>
      <c r="D33" s="1070">
        <f t="shared" si="8"/>
        <v>48</v>
      </c>
      <c r="E33" s="1070">
        <f t="shared" si="9"/>
        <v>48</v>
      </c>
      <c r="F33" s="1070">
        <v>42</v>
      </c>
      <c r="G33" s="1070">
        <v>0</v>
      </c>
      <c r="H33" s="1070">
        <v>21</v>
      </c>
      <c r="I33" s="1070">
        <f t="shared" si="10"/>
        <v>27</v>
      </c>
      <c r="J33" s="1638">
        <v>46293</v>
      </c>
      <c r="K33" s="1639"/>
      <c r="L33" s="1640"/>
    </row>
    <row r="34" spans="1:24">
      <c r="A34" s="1635"/>
      <c r="B34" s="1636"/>
      <c r="C34" s="1637"/>
      <c r="D34" s="1070"/>
      <c r="E34" s="1070"/>
      <c r="F34" s="1070"/>
      <c r="G34" s="1070"/>
      <c r="H34" s="1070"/>
      <c r="I34" s="1070"/>
      <c r="J34" s="1638"/>
      <c r="K34" s="1639"/>
      <c r="L34" s="1640"/>
    </row>
    <row r="35" spans="1:24">
      <c r="A35" s="1641" t="s">
        <v>212</v>
      </c>
      <c r="B35" s="1642"/>
      <c r="C35" s="1643"/>
      <c r="D35" s="1071">
        <f t="shared" ref="D35:I35" si="11">SUM(D31:D34)</f>
        <v>153</v>
      </c>
      <c r="E35" s="1071">
        <f t="shared" si="11"/>
        <v>153</v>
      </c>
      <c r="F35" s="1071">
        <f t="shared" si="11"/>
        <v>139</v>
      </c>
      <c r="G35" s="1071">
        <f t="shared" si="11"/>
        <v>0</v>
      </c>
      <c r="H35" s="1071">
        <f t="shared" si="11"/>
        <v>74</v>
      </c>
      <c r="I35" s="1071">
        <f t="shared" si="11"/>
        <v>79</v>
      </c>
      <c r="J35" s="1644">
        <f>MAX(J31:J34)</f>
        <v>46335</v>
      </c>
      <c r="K35" s="1645"/>
      <c r="L35" s="1646"/>
    </row>
    <row r="36" spans="1:24">
      <c r="X36" s="688"/>
    </row>
    <row r="37" spans="1:24" ht="49.95" customHeight="1">
      <c r="A37" s="1633" t="s">
        <v>746</v>
      </c>
      <c r="B37" s="1634"/>
      <c r="C37" s="1634"/>
      <c r="D37" s="1634"/>
      <c r="E37" s="1634"/>
      <c r="F37" s="1634"/>
      <c r="G37" s="1634"/>
      <c r="I37" s="54" t="s">
        <v>303</v>
      </c>
      <c r="J37" s="55">
        <f>AVERAGE(E36:E109)</f>
        <v>0.92860652864855453</v>
      </c>
      <c r="L37" s="788" t="s">
        <v>312</v>
      </c>
      <c r="M37" s="787">
        <f>AVERAGE(G35:G109)</f>
        <v>0</v>
      </c>
    </row>
    <row r="38" spans="1:24" s="696" customFormat="1" ht="55.5" customHeight="1">
      <c r="A38" s="50" t="s">
        <v>296</v>
      </c>
      <c r="B38" s="50" t="s">
        <v>300</v>
      </c>
      <c r="C38" s="50" t="s">
        <v>297</v>
      </c>
      <c r="D38" s="50" t="s">
        <v>299</v>
      </c>
      <c r="E38" s="50" t="s">
        <v>40</v>
      </c>
      <c r="F38" s="50" t="s">
        <v>298</v>
      </c>
      <c r="G38" s="50" t="s">
        <v>302</v>
      </c>
      <c r="H38" s="4"/>
      <c r="I38" s="54" t="s">
        <v>304</v>
      </c>
      <c r="J38" s="56">
        <f>Quality!AC10</f>
        <v>0.93</v>
      </c>
      <c r="K38" s="4"/>
      <c r="L38" s="788" t="s">
        <v>313</v>
      </c>
      <c r="M38" s="787">
        <f>AVERAGE(D36:D109)</f>
        <v>0</v>
      </c>
    </row>
    <row r="39" spans="1:24">
      <c r="A39" s="799" t="s">
        <v>221</v>
      </c>
      <c r="B39" s="802">
        <v>45986</v>
      </c>
      <c r="C39" s="803">
        <f>B39</f>
        <v>45986</v>
      </c>
      <c r="D39" s="804">
        <v>0</v>
      </c>
      <c r="E39" s="805">
        <v>0.82034482758620697</v>
      </c>
      <c r="F39" s="803"/>
      <c r="G39" s="806"/>
    </row>
    <row r="40" spans="1:24">
      <c r="A40" s="799" t="s">
        <v>222</v>
      </c>
      <c r="B40" s="802">
        <v>45993</v>
      </c>
      <c r="C40" s="803">
        <v>45993</v>
      </c>
      <c r="D40" s="804">
        <v>0</v>
      </c>
      <c r="E40" s="805">
        <v>0.89034482758620703</v>
      </c>
      <c r="F40" s="798"/>
      <c r="G40" s="800"/>
    </row>
    <row r="41" spans="1:24">
      <c r="A41" s="799" t="s">
        <v>223</v>
      </c>
      <c r="B41" s="802">
        <v>46000</v>
      </c>
      <c r="C41" s="803">
        <f t="shared" ref="C41:C45" si="12">B41</f>
        <v>46000</v>
      </c>
      <c r="D41" s="804">
        <v>0</v>
      </c>
      <c r="E41" s="805">
        <v>0.89034482758620703</v>
      </c>
      <c r="F41" s="798"/>
      <c r="G41" s="800"/>
    </row>
    <row r="42" spans="1:24">
      <c r="A42" s="799" t="s">
        <v>224</v>
      </c>
      <c r="B42" s="802">
        <v>46007</v>
      </c>
      <c r="C42" s="803">
        <f t="shared" si="12"/>
        <v>46007</v>
      </c>
      <c r="D42" s="804">
        <v>0</v>
      </c>
      <c r="E42" s="805">
        <v>0.96909999999999996</v>
      </c>
      <c r="F42" s="798"/>
      <c r="G42" s="800"/>
      <c r="K42" s="4" t="s">
        <v>158</v>
      </c>
    </row>
    <row r="43" spans="1:24">
      <c r="A43" s="799" t="s">
        <v>225</v>
      </c>
      <c r="B43" s="802">
        <v>46014</v>
      </c>
      <c r="C43" s="803">
        <f t="shared" si="12"/>
        <v>46014</v>
      </c>
      <c r="D43" s="804">
        <v>0</v>
      </c>
      <c r="E43" s="805">
        <v>0.93</v>
      </c>
      <c r="F43" s="798"/>
      <c r="G43" s="800"/>
    </row>
    <row r="44" spans="1:24">
      <c r="A44" s="799" t="s">
        <v>226</v>
      </c>
      <c r="B44" s="802">
        <v>46021</v>
      </c>
      <c r="C44" s="803">
        <f t="shared" si="12"/>
        <v>46021</v>
      </c>
      <c r="D44" s="804">
        <v>0</v>
      </c>
      <c r="E44" s="805">
        <v>0.89090000000000003</v>
      </c>
      <c r="F44" s="798"/>
      <c r="G44" s="800"/>
    </row>
    <row r="45" spans="1:24">
      <c r="A45" s="799" t="s">
        <v>227</v>
      </c>
      <c r="B45" s="802">
        <v>46028</v>
      </c>
      <c r="C45" s="803">
        <f t="shared" si="12"/>
        <v>46028</v>
      </c>
      <c r="D45" s="804">
        <v>0</v>
      </c>
      <c r="E45" s="805">
        <v>0.91</v>
      </c>
      <c r="F45" s="798"/>
      <c r="G45" s="800"/>
    </row>
    <row r="46" spans="1:24">
      <c r="A46" s="799" t="s">
        <v>228</v>
      </c>
      <c r="B46" s="802">
        <v>46035</v>
      </c>
      <c r="C46" s="803">
        <v>46035</v>
      </c>
      <c r="D46" s="804">
        <v>0</v>
      </c>
      <c r="E46" s="805">
        <v>0.92</v>
      </c>
      <c r="F46" s="798"/>
      <c r="G46" s="800"/>
    </row>
    <row r="47" spans="1:24">
      <c r="A47" s="799" t="s">
        <v>229</v>
      </c>
      <c r="B47" s="802">
        <v>46042</v>
      </c>
      <c r="C47" s="803">
        <v>46042</v>
      </c>
      <c r="D47" s="804">
        <v>0</v>
      </c>
      <c r="E47" s="805">
        <v>0.91</v>
      </c>
      <c r="F47" s="798"/>
      <c r="G47" s="800"/>
    </row>
    <row r="48" spans="1:24">
      <c r="A48" s="799" t="s">
        <v>230</v>
      </c>
      <c r="B48" s="802">
        <v>46049</v>
      </c>
      <c r="C48" s="803">
        <v>46049</v>
      </c>
      <c r="D48" s="804">
        <v>0</v>
      </c>
      <c r="E48" s="805">
        <v>0.91</v>
      </c>
      <c r="F48" s="798"/>
      <c r="G48" s="800"/>
    </row>
    <row r="49" spans="1:7">
      <c r="A49" s="799" t="s">
        <v>231</v>
      </c>
      <c r="B49" s="802">
        <v>46056</v>
      </c>
      <c r="C49" s="803">
        <v>46056</v>
      </c>
      <c r="D49" s="804">
        <v>0</v>
      </c>
      <c r="E49" s="805">
        <v>0.93</v>
      </c>
      <c r="F49" s="798"/>
      <c r="G49" s="800"/>
    </row>
    <row r="50" spans="1:7">
      <c r="A50" s="799" t="s">
        <v>232</v>
      </c>
      <c r="B50" s="802">
        <v>46063</v>
      </c>
      <c r="C50" s="803">
        <v>46063</v>
      </c>
      <c r="D50" s="804">
        <v>0</v>
      </c>
      <c r="E50" s="805">
        <v>0.92</v>
      </c>
      <c r="F50" s="798"/>
      <c r="G50" s="800"/>
    </row>
    <row r="51" spans="1:7">
      <c r="A51" s="799" t="s">
        <v>233</v>
      </c>
      <c r="B51" s="802">
        <v>46070</v>
      </c>
      <c r="C51" s="803">
        <v>46070</v>
      </c>
      <c r="D51" s="804">
        <v>0</v>
      </c>
      <c r="E51" s="805">
        <v>0.91</v>
      </c>
      <c r="F51" s="798"/>
      <c r="G51" s="800"/>
    </row>
    <row r="52" spans="1:7">
      <c r="A52" s="799" t="s">
        <v>234</v>
      </c>
      <c r="B52" s="802">
        <v>46077</v>
      </c>
      <c r="C52" s="803">
        <v>46077</v>
      </c>
      <c r="D52" s="804">
        <v>0</v>
      </c>
      <c r="E52" s="805">
        <v>0.91765277777777798</v>
      </c>
      <c r="F52" s="798"/>
      <c r="G52" s="800"/>
    </row>
    <row r="53" spans="1:7">
      <c r="A53" s="799" t="s">
        <v>235</v>
      </c>
      <c r="B53" s="802">
        <v>46084</v>
      </c>
      <c r="C53" s="803">
        <v>46070</v>
      </c>
      <c r="D53" s="804">
        <v>0</v>
      </c>
      <c r="E53" s="805">
        <v>0.92</v>
      </c>
      <c r="F53" s="798"/>
      <c r="G53" s="800"/>
    </row>
    <row r="54" spans="1:7">
      <c r="A54" s="799" t="s">
        <v>236</v>
      </c>
      <c r="B54" s="802">
        <v>46091</v>
      </c>
      <c r="C54" s="803">
        <v>46063</v>
      </c>
      <c r="D54" s="804">
        <v>0</v>
      </c>
      <c r="E54" s="805">
        <v>0.93</v>
      </c>
      <c r="F54" s="798"/>
      <c r="G54" s="800"/>
    </row>
    <row r="55" spans="1:7">
      <c r="A55" s="799" t="s">
        <v>237</v>
      </c>
      <c r="B55" s="802">
        <v>46098</v>
      </c>
      <c r="C55" s="803">
        <v>46098</v>
      </c>
      <c r="D55" s="804">
        <v>0</v>
      </c>
      <c r="E55" s="805">
        <v>0.96</v>
      </c>
      <c r="F55" s="798"/>
      <c r="G55" s="800"/>
    </row>
    <row r="56" spans="1:7">
      <c r="A56" s="799" t="s">
        <v>238</v>
      </c>
      <c r="B56" s="802">
        <v>46112</v>
      </c>
      <c r="C56" s="803">
        <v>46112</v>
      </c>
      <c r="D56" s="804">
        <v>0</v>
      </c>
      <c r="E56" s="805">
        <v>0.96</v>
      </c>
      <c r="F56" s="798"/>
      <c r="G56" s="800"/>
    </row>
    <row r="57" spans="1:7">
      <c r="A57" s="799" t="s">
        <v>239</v>
      </c>
      <c r="B57" s="802">
        <v>46119</v>
      </c>
      <c r="C57" s="803">
        <v>46119</v>
      </c>
      <c r="D57" s="804">
        <v>0</v>
      </c>
      <c r="E57" s="805">
        <v>0.93</v>
      </c>
      <c r="F57" s="798"/>
      <c r="G57" s="800"/>
    </row>
    <row r="58" spans="1:7">
      <c r="A58" s="799" t="s">
        <v>240</v>
      </c>
      <c r="B58" s="802">
        <v>46126</v>
      </c>
      <c r="C58" s="803">
        <v>46126</v>
      </c>
      <c r="D58" s="804">
        <v>0</v>
      </c>
      <c r="E58" s="805">
        <v>0.93</v>
      </c>
      <c r="F58" s="798"/>
      <c r="G58" s="800"/>
    </row>
    <row r="59" spans="1:7">
      <c r="A59" s="799" t="s">
        <v>241</v>
      </c>
      <c r="B59" s="802">
        <v>46133</v>
      </c>
      <c r="C59" s="803">
        <v>46133</v>
      </c>
      <c r="D59" s="804">
        <v>0</v>
      </c>
      <c r="E59" s="805">
        <v>0.93</v>
      </c>
      <c r="F59" s="798"/>
      <c r="G59" s="800"/>
    </row>
    <row r="60" spans="1:7">
      <c r="A60" s="799" t="s">
        <v>242</v>
      </c>
      <c r="B60" s="802">
        <v>46140</v>
      </c>
      <c r="C60" s="803">
        <v>46140</v>
      </c>
      <c r="D60" s="804">
        <v>0</v>
      </c>
      <c r="E60" s="805">
        <v>0.95</v>
      </c>
      <c r="F60" s="798"/>
      <c r="G60" s="800"/>
    </row>
    <row r="61" spans="1:7">
      <c r="A61" s="799" t="s">
        <v>243</v>
      </c>
      <c r="B61" s="802">
        <v>46147</v>
      </c>
      <c r="C61" s="803">
        <v>46147</v>
      </c>
      <c r="D61" s="804">
        <v>0</v>
      </c>
      <c r="E61" s="805">
        <v>0.93</v>
      </c>
      <c r="F61" s="798"/>
      <c r="G61" s="800"/>
    </row>
    <row r="62" spans="1:7">
      <c r="A62" s="799" t="s">
        <v>244</v>
      </c>
      <c r="B62" s="802">
        <v>46154</v>
      </c>
      <c r="C62" s="803">
        <v>46154</v>
      </c>
      <c r="D62" s="804">
        <v>0</v>
      </c>
      <c r="E62" s="805">
        <v>0.94</v>
      </c>
      <c r="F62" s="798"/>
      <c r="G62" s="800"/>
    </row>
    <row r="63" spans="1:7">
      <c r="A63" s="799" t="s">
        <v>245</v>
      </c>
      <c r="B63" s="802">
        <v>46161</v>
      </c>
      <c r="C63" s="803">
        <v>46161</v>
      </c>
      <c r="D63" s="804">
        <v>0</v>
      </c>
      <c r="E63" s="805">
        <v>0.94</v>
      </c>
      <c r="F63" s="798"/>
      <c r="G63" s="800"/>
    </row>
    <row r="64" spans="1:7">
      <c r="A64" s="799" t="s">
        <v>246</v>
      </c>
      <c r="B64" s="802">
        <v>46175</v>
      </c>
      <c r="C64" s="803">
        <v>46175</v>
      </c>
      <c r="D64" s="804">
        <v>0</v>
      </c>
      <c r="E64" s="805">
        <v>0.94</v>
      </c>
      <c r="F64" s="798"/>
      <c r="G64" s="800"/>
    </row>
    <row r="65" spans="1:7">
      <c r="A65" s="799" t="s">
        <v>247</v>
      </c>
      <c r="B65" s="802">
        <v>46182</v>
      </c>
      <c r="C65" s="803">
        <v>46182</v>
      </c>
      <c r="D65" s="804">
        <v>0</v>
      </c>
      <c r="E65" s="805">
        <v>0.94</v>
      </c>
      <c r="F65" s="798"/>
      <c r="G65" s="800"/>
    </row>
    <row r="66" spans="1:7">
      <c r="A66" s="799" t="s">
        <v>248</v>
      </c>
      <c r="B66" s="802">
        <v>46189</v>
      </c>
      <c r="C66" s="803">
        <v>46189</v>
      </c>
      <c r="D66" s="804">
        <v>0</v>
      </c>
      <c r="E66" s="805">
        <v>0.94</v>
      </c>
      <c r="F66" s="798"/>
      <c r="G66" s="800"/>
    </row>
    <row r="67" spans="1:7">
      <c r="A67" s="799" t="s">
        <v>249</v>
      </c>
      <c r="B67" s="802">
        <v>46196</v>
      </c>
      <c r="C67" s="803">
        <v>46196</v>
      </c>
      <c r="D67" s="804">
        <v>0</v>
      </c>
      <c r="E67" s="805">
        <v>0.94</v>
      </c>
      <c r="F67" s="798"/>
      <c r="G67" s="800"/>
    </row>
    <row r="68" spans="1:7">
      <c r="A68" s="799" t="s">
        <v>250</v>
      </c>
      <c r="B68" s="802">
        <v>46203</v>
      </c>
      <c r="C68" s="803">
        <v>46203</v>
      </c>
      <c r="D68" s="804">
        <v>0</v>
      </c>
      <c r="E68" s="805">
        <v>0.94</v>
      </c>
      <c r="F68" s="798"/>
      <c r="G68" s="800"/>
    </row>
    <row r="69" spans="1:7">
      <c r="A69" s="799" t="s">
        <v>251</v>
      </c>
      <c r="B69" s="802">
        <v>46210</v>
      </c>
      <c r="C69" s="803">
        <v>46210</v>
      </c>
      <c r="D69" s="804">
        <v>0</v>
      </c>
      <c r="E69" s="805">
        <v>0.94</v>
      </c>
      <c r="F69" s="798"/>
      <c r="G69" s="800"/>
    </row>
    <row r="70" spans="1:7">
      <c r="A70" s="799" t="s">
        <v>252</v>
      </c>
      <c r="B70" s="802">
        <v>46217</v>
      </c>
      <c r="C70" s="803">
        <v>46217</v>
      </c>
      <c r="D70" s="804">
        <v>0</v>
      </c>
      <c r="E70" s="805">
        <v>0.94</v>
      </c>
      <c r="F70" s="798"/>
      <c r="G70" s="800"/>
    </row>
    <row r="71" spans="1:7">
      <c r="A71" s="799" t="s">
        <v>253</v>
      </c>
      <c r="B71" s="802">
        <v>46224</v>
      </c>
      <c r="C71" s="803">
        <v>46224</v>
      </c>
      <c r="D71" s="804">
        <v>0</v>
      </c>
      <c r="E71" s="805">
        <v>0.94</v>
      </c>
      <c r="F71" s="798"/>
      <c r="G71" s="800"/>
    </row>
    <row r="72" spans="1:7">
      <c r="A72" s="799" t="s">
        <v>254</v>
      </c>
      <c r="B72" s="802">
        <v>46231</v>
      </c>
      <c r="C72" s="803">
        <v>46231</v>
      </c>
      <c r="D72" s="804">
        <v>0</v>
      </c>
      <c r="E72" s="805">
        <v>0.94</v>
      </c>
      <c r="F72" s="798"/>
      <c r="G72" s="800"/>
    </row>
    <row r="73" spans="1:7">
      <c r="A73" s="799" t="s">
        <v>255</v>
      </c>
      <c r="B73" s="802">
        <v>46238</v>
      </c>
      <c r="C73" s="803">
        <v>46238</v>
      </c>
      <c r="D73" s="804">
        <v>0</v>
      </c>
      <c r="E73" s="805">
        <v>0.94</v>
      </c>
      <c r="F73" s="798"/>
      <c r="G73" s="800"/>
    </row>
    <row r="74" spans="1:7">
      <c r="A74" s="799" t="s">
        <v>256</v>
      </c>
      <c r="B74" s="802">
        <v>46245</v>
      </c>
      <c r="C74" s="803">
        <v>46245</v>
      </c>
      <c r="D74" s="804">
        <v>0</v>
      </c>
      <c r="E74" s="805">
        <v>0.94</v>
      </c>
      <c r="F74" s="798"/>
      <c r="G74" s="800"/>
    </row>
    <row r="75" spans="1:7">
      <c r="A75" s="799" t="s">
        <v>257</v>
      </c>
      <c r="B75" s="802">
        <v>46252</v>
      </c>
      <c r="C75" s="803">
        <v>46252</v>
      </c>
      <c r="D75" s="804">
        <v>0</v>
      </c>
      <c r="E75" s="805">
        <v>0.94</v>
      </c>
      <c r="F75" s="798"/>
      <c r="G75" s="800"/>
    </row>
    <row r="76" spans="1:7">
      <c r="A76" s="799" t="s">
        <v>258</v>
      </c>
      <c r="B76" s="802">
        <v>46259</v>
      </c>
      <c r="C76" s="803">
        <v>46259</v>
      </c>
      <c r="D76" s="804">
        <v>0</v>
      </c>
      <c r="E76" s="805">
        <v>0.94</v>
      </c>
      <c r="F76" s="798"/>
      <c r="G76" s="800"/>
    </row>
    <row r="77" spans="1:7">
      <c r="A77" s="799" t="s">
        <v>259</v>
      </c>
      <c r="B77" s="802">
        <v>46266</v>
      </c>
      <c r="C77" s="803">
        <v>46266</v>
      </c>
      <c r="D77" s="804">
        <v>0</v>
      </c>
      <c r="E77" s="805">
        <v>0.94</v>
      </c>
      <c r="F77" s="798"/>
      <c r="G77" s="800"/>
    </row>
    <row r="78" spans="1:7">
      <c r="A78" s="799" t="s">
        <v>260</v>
      </c>
      <c r="B78" s="802">
        <v>46273</v>
      </c>
      <c r="C78" s="803">
        <v>46273</v>
      </c>
      <c r="D78" s="804">
        <v>0</v>
      </c>
      <c r="E78" s="805">
        <v>0.94</v>
      </c>
      <c r="F78" s="798"/>
      <c r="G78" s="800"/>
    </row>
    <row r="79" spans="1:7">
      <c r="A79" s="799" t="s">
        <v>261</v>
      </c>
      <c r="B79" s="802">
        <v>46280</v>
      </c>
      <c r="C79" s="803">
        <v>46280</v>
      </c>
      <c r="D79" s="804">
        <v>0</v>
      </c>
      <c r="E79" s="805">
        <v>0.93</v>
      </c>
      <c r="F79" s="798"/>
      <c r="G79" s="800"/>
    </row>
    <row r="80" spans="1:7">
      <c r="A80" s="799" t="s">
        <v>262</v>
      </c>
      <c r="B80" s="802">
        <v>46287</v>
      </c>
      <c r="C80" s="803">
        <v>46287</v>
      </c>
      <c r="D80" s="804">
        <v>0</v>
      </c>
      <c r="E80" s="805">
        <v>0.93</v>
      </c>
      <c r="F80" s="798"/>
      <c r="G80" s="800"/>
    </row>
    <row r="81" spans="1:7">
      <c r="A81" s="799" t="s">
        <v>263</v>
      </c>
      <c r="B81" s="802">
        <v>46294</v>
      </c>
      <c r="C81" s="803">
        <v>46294</v>
      </c>
      <c r="D81" s="804">
        <v>0</v>
      </c>
      <c r="E81" s="805">
        <v>0.93</v>
      </c>
      <c r="F81" s="798"/>
      <c r="G81" s="800"/>
    </row>
    <row r="82" spans="1:7">
      <c r="A82" s="799" t="s">
        <v>264</v>
      </c>
      <c r="B82" s="802">
        <v>46301</v>
      </c>
      <c r="C82" s="803">
        <v>46301</v>
      </c>
      <c r="D82" s="804">
        <v>0</v>
      </c>
      <c r="E82" s="805">
        <v>0.93</v>
      </c>
      <c r="F82" s="798"/>
      <c r="G82" s="800"/>
    </row>
    <row r="83" spans="1:7">
      <c r="A83" s="799" t="s">
        <v>265</v>
      </c>
      <c r="B83" s="802"/>
      <c r="C83" s="803"/>
      <c r="D83" s="804"/>
      <c r="E83" s="805"/>
      <c r="F83" s="798"/>
      <c r="G83" s="800"/>
    </row>
    <row r="84" spans="1:7">
      <c r="A84" s="799" t="s">
        <v>266</v>
      </c>
      <c r="B84" s="802"/>
      <c r="C84" s="803"/>
      <c r="D84" s="804"/>
      <c r="E84" s="805"/>
      <c r="F84" s="798"/>
      <c r="G84" s="800"/>
    </row>
    <row r="85" spans="1:7">
      <c r="A85" s="799" t="s">
        <v>267</v>
      </c>
      <c r="B85" s="802"/>
      <c r="C85" s="803"/>
      <c r="D85" s="804"/>
      <c r="E85" s="805"/>
      <c r="F85" s="798"/>
      <c r="G85" s="800"/>
    </row>
    <row r="86" spans="1:7">
      <c r="A86" s="799" t="s">
        <v>268</v>
      </c>
      <c r="B86" s="802"/>
      <c r="C86" s="803"/>
      <c r="D86" s="804"/>
      <c r="E86" s="805"/>
      <c r="F86" s="798"/>
      <c r="G86" s="800"/>
    </row>
    <row r="87" spans="1:7">
      <c r="A87" s="799" t="s">
        <v>269</v>
      </c>
      <c r="B87" s="802"/>
      <c r="C87" s="803"/>
      <c r="D87" s="804"/>
      <c r="E87" s="805"/>
      <c r="F87" s="798"/>
      <c r="G87" s="800"/>
    </row>
    <row r="88" spans="1:7">
      <c r="A88" s="799" t="s">
        <v>270</v>
      </c>
      <c r="B88" s="802"/>
      <c r="C88" s="803"/>
      <c r="D88" s="804"/>
      <c r="E88" s="805"/>
      <c r="F88" s="798"/>
      <c r="G88" s="800"/>
    </row>
    <row r="89" spans="1:7">
      <c r="A89" s="799" t="s">
        <v>271</v>
      </c>
      <c r="B89" s="802"/>
      <c r="C89" s="803"/>
      <c r="D89" s="804"/>
      <c r="E89" s="805"/>
      <c r="F89" s="798"/>
      <c r="G89" s="800"/>
    </row>
    <row r="90" spans="1:7">
      <c r="A90" s="799" t="s">
        <v>272</v>
      </c>
      <c r="B90" s="802"/>
      <c r="C90" s="803"/>
      <c r="D90" s="804"/>
      <c r="E90" s="805"/>
      <c r="F90" s="798"/>
      <c r="G90" s="800"/>
    </row>
    <row r="91" spans="1:7">
      <c r="A91" s="799" t="s">
        <v>273</v>
      </c>
      <c r="B91" s="802"/>
      <c r="C91" s="803"/>
      <c r="D91" s="804"/>
      <c r="E91" s="805"/>
      <c r="F91" s="798"/>
      <c r="G91" s="800"/>
    </row>
    <row r="92" spans="1:7">
      <c r="A92" s="799" t="s">
        <v>274</v>
      </c>
      <c r="B92" s="802"/>
      <c r="C92" s="803"/>
      <c r="D92" s="804"/>
      <c r="E92" s="805"/>
      <c r="F92" s="798"/>
      <c r="G92" s="800"/>
    </row>
    <row r="93" spans="1:7">
      <c r="A93" s="799" t="s">
        <v>275</v>
      </c>
      <c r="B93" s="802"/>
      <c r="C93" s="803"/>
      <c r="D93" s="804"/>
      <c r="E93" s="805"/>
      <c r="F93" s="798"/>
      <c r="G93" s="800"/>
    </row>
    <row r="94" spans="1:7">
      <c r="A94" s="799" t="s">
        <v>276</v>
      </c>
      <c r="B94" s="802"/>
      <c r="C94" s="803"/>
      <c r="D94" s="804"/>
      <c r="E94" s="805"/>
      <c r="F94" s="798"/>
      <c r="G94" s="800"/>
    </row>
    <row r="95" spans="1:7">
      <c r="A95" s="799" t="s">
        <v>277</v>
      </c>
      <c r="B95" s="802"/>
      <c r="C95" s="803"/>
      <c r="D95" s="804"/>
      <c r="E95" s="805"/>
      <c r="F95" s="798"/>
      <c r="G95" s="800"/>
    </row>
    <row r="96" spans="1:7">
      <c r="A96" s="799" t="s">
        <v>278</v>
      </c>
      <c r="B96" s="802"/>
      <c r="C96" s="803"/>
      <c r="D96" s="804"/>
      <c r="E96" s="805"/>
      <c r="F96" s="798"/>
      <c r="G96" s="800"/>
    </row>
    <row r="97" spans="1:7">
      <c r="A97" s="799" t="s">
        <v>279</v>
      </c>
      <c r="B97" s="802"/>
      <c r="C97" s="803"/>
      <c r="D97" s="804"/>
      <c r="E97" s="805"/>
      <c r="F97" s="798"/>
      <c r="G97" s="800"/>
    </row>
    <row r="98" spans="1:7">
      <c r="A98" s="799" t="s">
        <v>280</v>
      </c>
      <c r="B98" s="802"/>
      <c r="C98" s="803"/>
      <c r="D98" s="804"/>
      <c r="E98" s="805"/>
      <c r="F98" s="798"/>
      <c r="G98" s="800"/>
    </row>
    <row r="99" spans="1:7">
      <c r="A99" s="799" t="s">
        <v>281</v>
      </c>
      <c r="B99" s="802"/>
      <c r="C99" s="803"/>
      <c r="D99" s="804"/>
      <c r="E99" s="805"/>
      <c r="F99" s="798"/>
      <c r="G99" s="800"/>
    </row>
    <row r="100" spans="1:7">
      <c r="A100" s="799" t="s">
        <v>282</v>
      </c>
      <c r="B100" s="801"/>
      <c r="C100" s="798"/>
      <c r="D100" s="798"/>
      <c r="E100" s="798"/>
      <c r="F100" s="798"/>
      <c r="G100" s="800"/>
    </row>
    <row r="101" spans="1:7">
      <c r="A101" s="799" t="s">
        <v>283</v>
      </c>
      <c r="B101" s="801"/>
      <c r="C101" s="798"/>
      <c r="D101" s="798"/>
      <c r="E101" s="798"/>
      <c r="F101" s="798"/>
      <c r="G101" s="800"/>
    </row>
    <row r="102" spans="1:7">
      <c r="A102" s="799" t="s">
        <v>284</v>
      </c>
      <c r="B102" s="801"/>
      <c r="C102" s="798"/>
      <c r="D102" s="798"/>
      <c r="E102" s="798"/>
      <c r="F102" s="798"/>
      <c r="G102" s="800"/>
    </row>
    <row r="103" spans="1:7">
      <c r="A103" s="799" t="s">
        <v>285</v>
      </c>
      <c r="B103" s="801"/>
      <c r="C103" s="798"/>
      <c r="D103" s="798"/>
      <c r="E103" s="798"/>
      <c r="F103" s="798"/>
      <c r="G103" s="800"/>
    </row>
    <row r="104" spans="1:7">
      <c r="A104" s="799" t="s">
        <v>286</v>
      </c>
      <c r="B104" s="801"/>
      <c r="C104" s="798"/>
      <c r="D104" s="798"/>
      <c r="E104" s="798"/>
      <c r="F104" s="798"/>
      <c r="G104" s="800"/>
    </row>
    <row r="105" spans="1:7">
      <c r="A105" s="799" t="s">
        <v>287</v>
      </c>
      <c r="B105" s="801"/>
      <c r="C105" s="798"/>
      <c r="D105" s="798"/>
      <c r="E105" s="798"/>
      <c r="F105" s="798"/>
      <c r="G105" s="800"/>
    </row>
    <row r="106" spans="1:7">
      <c r="A106" s="799" t="s">
        <v>288</v>
      </c>
      <c r="B106" s="801"/>
      <c r="C106" s="798"/>
      <c r="D106" s="798"/>
      <c r="E106" s="798"/>
      <c r="F106" s="798"/>
      <c r="G106" s="800"/>
    </row>
    <row r="107" spans="1:7">
      <c r="A107" s="799" t="s">
        <v>289</v>
      </c>
      <c r="B107" s="801"/>
      <c r="C107" s="798"/>
      <c r="D107" s="798"/>
      <c r="E107" s="798"/>
      <c r="F107" s="798"/>
      <c r="G107" s="800"/>
    </row>
    <row r="108" spans="1:7">
      <c r="A108" s="799" t="s">
        <v>290</v>
      </c>
      <c r="B108" s="801"/>
      <c r="C108" s="798"/>
      <c r="D108" s="798"/>
      <c r="E108" s="798"/>
      <c r="F108" s="798"/>
      <c r="G108" s="800"/>
    </row>
    <row r="109" spans="1:7">
      <c r="A109" s="799" t="s">
        <v>291</v>
      </c>
      <c r="B109" s="801"/>
      <c r="C109" s="798"/>
      <c r="D109" s="798"/>
      <c r="E109" s="798"/>
      <c r="F109" s="798"/>
      <c r="G109" s="800"/>
    </row>
    <row r="110" spans="1:7">
      <c r="A110" s="799" t="s">
        <v>292</v>
      </c>
      <c r="B110" s="801"/>
      <c r="C110" s="798"/>
      <c r="D110" s="798"/>
      <c r="E110" s="798"/>
      <c r="F110" s="798"/>
      <c r="G110" s="800"/>
    </row>
    <row r="111" spans="1:7">
      <c r="A111" s="799" t="s">
        <v>293</v>
      </c>
      <c r="B111" s="801"/>
      <c r="C111" s="798"/>
      <c r="D111" s="798"/>
      <c r="E111" s="798"/>
      <c r="F111" s="798"/>
      <c r="G111" s="800"/>
    </row>
    <row r="112" spans="1:7">
      <c r="A112" s="799" t="s">
        <v>294</v>
      </c>
      <c r="B112" s="801"/>
      <c r="C112" s="798"/>
      <c r="D112" s="798"/>
      <c r="E112" s="798"/>
      <c r="F112" s="798"/>
      <c r="G112" s="800"/>
    </row>
    <row r="113" spans="1:7">
      <c r="A113" s="1074" t="s">
        <v>295</v>
      </c>
      <c r="B113" s="1075"/>
      <c r="C113" s="1076"/>
      <c r="D113" s="1076"/>
      <c r="E113" s="1076"/>
      <c r="F113" s="1076"/>
      <c r="G113" s="1077"/>
    </row>
    <row r="114" spans="1:7">
      <c r="A114" s="1078"/>
      <c r="B114" s="1078"/>
      <c r="C114" s="1078"/>
      <c r="D114" s="1078"/>
      <c r="E114" s="1078"/>
      <c r="F114" s="1078"/>
      <c r="G114" s="1078"/>
    </row>
  </sheetData>
  <mergeCells count="58">
    <mergeCell ref="A5:B5"/>
    <mergeCell ref="A6:B6"/>
    <mergeCell ref="A7:B7"/>
    <mergeCell ref="A1:K1"/>
    <mergeCell ref="A2:B4"/>
    <mergeCell ref="C2:C4"/>
    <mergeCell ref="D2:D4"/>
    <mergeCell ref="E2:E4"/>
    <mergeCell ref="F2:F4"/>
    <mergeCell ref="G2:K2"/>
    <mergeCell ref="G3:G4"/>
    <mergeCell ref="H3:H4"/>
    <mergeCell ref="I3:I4"/>
    <mergeCell ref="J3:J4"/>
    <mergeCell ref="K3:K4"/>
    <mergeCell ref="A20:L20"/>
    <mergeCell ref="L21:L22"/>
    <mergeCell ref="A19:C19"/>
    <mergeCell ref="A8:B8"/>
    <mergeCell ref="A10:L10"/>
    <mergeCell ref="A11:C12"/>
    <mergeCell ref="A13:C13"/>
    <mergeCell ref="D11:D12"/>
    <mergeCell ref="J11:J12"/>
    <mergeCell ref="A17:C17"/>
    <mergeCell ref="L11:L12"/>
    <mergeCell ref="J21:J22"/>
    <mergeCell ref="A14:C14"/>
    <mergeCell ref="A15:C15"/>
    <mergeCell ref="A16:C16"/>
    <mergeCell ref="A26:C26"/>
    <mergeCell ref="A27:C27"/>
    <mergeCell ref="J27:L27"/>
    <mergeCell ref="A31:C31"/>
    <mergeCell ref="J31:L31"/>
    <mergeCell ref="A29:C30"/>
    <mergeCell ref="D29:D30"/>
    <mergeCell ref="E29:E30"/>
    <mergeCell ref="F29:F30"/>
    <mergeCell ref="G29:G30"/>
    <mergeCell ref="H29:H30"/>
    <mergeCell ref="I29:I30"/>
    <mergeCell ref="J29:L30"/>
    <mergeCell ref="A28:L28"/>
    <mergeCell ref="A23:C23"/>
    <mergeCell ref="A24:C24"/>
    <mergeCell ref="A21:C22"/>
    <mergeCell ref="D21:D22"/>
    <mergeCell ref="A25:C25"/>
    <mergeCell ref="A37:G37"/>
    <mergeCell ref="A32:C32"/>
    <mergeCell ref="J32:L32"/>
    <mergeCell ref="A35:C35"/>
    <mergeCell ref="J35:L35"/>
    <mergeCell ref="J34:L34"/>
    <mergeCell ref="A34:C34"/>
    <mergeCell ref="J33:L33"/>
    <mergeCell ref="A33:C33"/>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theme="9" tint="0.59999389629810485"/>
  </sheetPr>
  <dimension ref="B1:BE29"/>
  <sheetViews>
    <sheetView view="pageBreakPreview" zoomScale="78" zoomScaleNormal="85" zoomScaleSheetLayoutView="78" workbookViewId="0">
      <selection activeCell="BD15" sqref="BD15"/>
    </sheetView>
  </sheetViews>
  <sheetFormatPr defaultColWidth="9.109375" defaultRowHeight="14.4"/>
  <cols>
    <col min="1" max="1" width="0.33203125" style="955" customWidth="1"/>
    <col min="2" max="2" width="3" style="955" customWidth="1"/>
    <col min="3" max="3" width="7.44140625" style="955" customWidth="1"/>
    <col min="4" max="4" width="8.33203125" style="955" customWidth="1"/>
    <col min="5" max="5" width="6.33203125" style="955" customWidth="1"/>
    <col min="6" max="6" width="9.44140625" style="955" customWidth="1"/>
    <col min="7" max="7" width="7.88671875" style="955" customWidth="1"/>
    <col min="8" max="8" width="4.44140625" style="955" customWidth="1"/>
    <col min="9" max="9" width="4.109375" style="955" customWidth="1"/>
    <col min="10" max="10" width="8.109375" style="955" customWidth="1"/>
    <col min="11" max="11" width="0.33203125" style="955" customWidth="1"/>
    <col min="12" max="12" width="1.44140625" style="955" customWidth="1"/>
    <col min="13" max="14" width="3.109375" style="955" customWidth="1"/>
    <col min="15" max="15" width="2" style="955" customWidth="1"/>
    <col min="16" max="17" width="1.44140625" style="955" customWidth="1"/>
    <col min="18" max="18" width="2" style="955" customWidth="1"/>
    <col min="19" max="19" width="3.44140625" style="955" customWidth="1"/>
    <col min="20" max="20" width="5.33203125" style="955" customWidth="1"/>
    <col min="21" max="21" width="5.109375" style="955" customWidth="1"/>
    <col min="22" max="22" width="14.44140625" style="955" customWidth="1"/>
    <col min="23" max="23" width="4.33203125" style="955" customWidth="1"/>
    <col min="24" max="24" width="5.109375" style="955" customWidth="1"/>
    <col min="25" max="25" width="4.33203125" style="955" customWidth="1"/>
    <col min="26" max="26" width="3.109375" style="955" customWidth="1"/>
    <col min="27" max="27" width="8.88671875" style="955" customWidth="1"/>
    <col min="28" max="28" width="3.44140625" style="955" hidden="1" customWidth="1"/>
    <col min="29" max="29" width="1.44140625" style="955" customWidth="1"/>
    <col min="30" max="31" width="2.88671875" style="955" customWidth="1"/>
    <col min="32" max="32" width="1.6640625" style="955" customWidth="1"/>
    <col min="33" max="33" width="1.44140625" style="955" customWidth="1"/>
    <col min="34" max="34" width="1.6640625" style="955" customWidth="1"/>
    <col min="35" max="36" width="3.44140625" style="955" customWidth="1"/>
    <col min="37" max="37" width="9.109375" style="955" customWidth="1"/>
    <col min="38" max="39" width="9.109375" style="955" hidden="1" customWidth="1"/>
    <col min="40" max="40" width="0" style="955" hidden="1" customWidth="1"/>
    <col min="41" max="48" width="9.109375" style="955" hidden="1" customWidth="1"/>
    <col min="49" max="49" width="0" style="955" hidden="1" customWidth="1"/>
    <col min="50" max="16384" width="9.109375" style="955"/>
  </cols>
  <sheetData>
    <row r="1" spans="2:57" ht="27.6" customHeight="1" thickBot="1">
      <c r="B1" s="1697" t="s">
        <v>496</v>
      </c>
      <c r="C1" s="1698"/>
      <c r="D1" s="1698"/>
      <c r="E1" s="1698"/>
      <c r="F1" s="1698"/>
      <c r="G1" s="1698"/>
      <c r="H1" s="1698"/>
      <c r="I1" s="1698"/>
      <c r="J1" s="1698"/>
      <c r="K1" s="1698"/>
      <c r="L1" s="1698"/>
      <c r="M1" s="1698"/>
      <c r="N1" s="1698"/>
      <c r="O1" s="1698"/>
      <c r="P1" s="1698"/>
      <c r="Q1" s="1698"/>
      <c r="R1" s="1698"/>
      <c r="S1" s="1698"/>
      <c r="T1" s="1698"/>
      <c r="U1" s="1698"/>
      <c r="V1" s="1698"/>
      <c r="W1" s="1698"/>
      <c r="X1" s="1698"/>
      <c r="Y1" s="1698"/>
      <c r="Z1" s="1698"/>
      <c r="AA1" s="1698"/>
      <c r="AB1" s="1698"/>
      <c r="AC1" s="1698"/>
      <c r="AD1" s="1698"/>
      <c r="AE1" s="1698"/>
      <c r="AF1" s="1698"/>
      <c r="AG1" s="1698"/>
      <c r="AH1" s="1699"/>
    </row>
    <row r="2" spans="2:57" ht="16.95" customHeight="1">
      <c r="B2" s="1700" t="s">
        <v>14</v>
      </c>
      <c r="C2" s="1701"/>
      <c r="D2" s="1702"/>
      <c r="E2" s="1703">
        <f>'General Information'!L1</f>
        <v>46301</v>
      </c>
      <c r="F2" s="1704"/>
      <c r="G2" s="1704"/>
      <c r="H2" s="1704"/>
      <c r="I2" s="1704"/>
      <c r="J2" s="1705"/>
      <c r="K2" s="956"/>
      <c r="L2" s="1726" t="s">
        <v>497</v>
      </c>
      <c r="M2" s="1727"/>
      <c r="N2" s="1727"/>
      <c r="O2" s="1727"/>
      <c r="P2" s="1727"/>
      <c r="Q2" s="1727"/>
      <c r="R2" s="1727"/>
      <c r="S2" s="1727"/>
      <c r="T2" s="1728"/>
      <c r="U2" s="1723" t="s">
        <v>1349</v>
      </c>
      <c r="V2" s="1724"/>
      <c r="W2" s="1724"/>
      <c r="X2" s="1724"/>
      <c r="Y2" s="1724"/>
      <c r="Z2" s="1724"/>
      <c r="AA2" s="1724"/>
      <c r="AB2" s="1724"/>
      <c r="AC2" s="1724"/>
      <c r="AD2" s="1724"/>
      <c r="AE2" s="1724"/>
      <c r="AF2" s="1724"/>
      <c r="AG2" s="1724"/>
      <c r="AH2" s="1725"/>
    </row>
    <row r="3" spans="2:57" ht="5.0999999999999996" customHeight="1">
      <c r="B3" s="1706"/>
      <c r="C3" s="1707"/>
      <c r="D3" s="1707"/>
      <c r="E3" s="1707"/>
      <c r="F3" s="1707"/>
      <c r="G3" s="1707"/>
      <c r="H3" s="1707"/>
      <c r="I3" s="1707"/>
      <c r="J3" s="1707"/>
      <c r="K3" s="1707"/>
      <c r="L3" s="1707"/>
      <c r="M3" s="1707"/>
      <c r="N3" s="1707"/>
      <c r="O3" s="1707"/>
      <c r="P3" s="1707"/>
      <c r="Q3" s="1707"/>
      <c r="R3" s="1707"/>
      <c r="S3" s="1707"/>
      <c r="T3" s="1707"/>
      <c r="U3" s="1707"/>
      <c r="V3" s="1707"/>
      <c r="W3" s="1707"/>
      <c r="X3" s="1707"/>
      <c r="Y3" s="1707"/>
      <c r="Z3" s="1707"/>
      <c r="AA3" s="1707"/>
      <c r="AB3" s="1707"/>
      <c r="AC3" s="1707"/>
      <c r="AD3" s="1707"/>
      <c r="AE3" s="1707"/>
      <c r="AF3" s="1707"/>
      <c r="AG3" s="1707"/>
      <c r="AH3" s="1708"/>
    </row>
    <row r="4" spans="2:57" ht="28.5" customHeight="1">
      <c r="B4" s="1709" t="s">
        <v>498</v>
      </c>
      <c r="C4" s="1710"/>
      <c r="D4" s="1710"/>
      <c r="E4" s="1711" t="str">
        <f>'General Information'!C4</f>
        <v>DAM2-02-009</v>
      </c>
      <c r="F4" s="1712"/>
      <c r="G4" s="1712"/>
      <c r="H4" s="1712"/>
      <c r="I4" s="1712"/>
      <c r="J4" s="1712"/>
      <c r="K4" s="1713"/>
      <c r="L4" s="1714" t="s">
        <v>499</v>
      </c>
      <c r="M4" s="1715"/>
      <c r="N4" s="1710"/>
      <c r="O4" s="1710"/>
      <c r="P4" s="1716">
        <f>Quality!O6</f>
        <v>44</v>
      </c>
      <c r="Q4" s="1717"/>
      <c r="R4" s="1717"/>
      <c r="S4" s="1717"/>
      <c r="T4" s="1717"/>
      <c r="U4" s="1717"/>
      <c r="V4" s="1718"/>
      <c r="W4" s="1719" t="s">
        <v>500</v>
      </c>
      <c r="X4" s="1715"/>
      <c r="Y4" s="1720" t="str">
        <f>'General Information'!C9</f>
        <v>Muhammad H Al-Essa</v>
      </c>
      <c r="Z4" s="1721"/>
      <c r="AA4" s="1721"/>
      <c r="AB4" s="1721"/>
      <c r="AC4" s="1721"/>
      <c r="AD4" s="1721"/>
      <c r="AE4" s="1721"/>
      <c r="AF4" s="1721"/>
      <c r="AG4" s="1721"/>
      <c r="AH4" s="1722"/>
    </row>
    <row r="5" spans="2:57" ht="5.0999999999999996" customHeight="1">
      <c r="B5" s="1729"/>
      <c r="C5" s="1730"/>
      <c r="D5" s="1730"/>
      <c r="E5" s="1730"/>
      <c r="F5" s="1730"/>
      <c r="G5" s="1730"/>
      <c r="H5" s="1730"/>
      <c r="I5" s="1730"/>
      <c r="J5" s="1730"/>
      <c r="K5" s="1730"/>
      <c r="L5" s="1730"/>
      <c r="M5" s="1730"/>
      <c r="N5" s="1730"/>
      <c r="O5" s="1730"/>
      <c r="P5" s="1730"/>
      <c r="Q5" s="1730"/>
      <c r="R5" s="1730"/>
      <c r="S5" s="1730"/>
      <c r="T5" s="1730"/>
      <c r="U5" s="1730"/>
      <c r="V5" s="1730"/>
      <c r="W5" s="1730"/>
      <c r="X5" s="1730"/>
      <c r="Y5" s="1730"/>
      <c r="Z5" s="1730"/>
      <c r="AA5" s="1730"/>
      <c r="AB5" s="1730"/>
      <c r="AC5" s="1730"/>
      <c r="AD5" s="1730"/>
      <c r="AE5" s="1730"/>
      <c r="AF5" s="1730"/>
      <c r="AG5" s="1730"/>
      <c r="AH5" s="1731"/>
    </row>
    <row r="6" spans="2:57" ht="45.75" customHeight="1" thickBot="1">
      <c r="B6" s="957" t="s">
        <v>501</v>
      </c>
      <c r="C6" s="958"/>
      <c r="D6" s="958"/>
      <c r="E6" s="1732" t="str">
        <f>'General Information'!C3</f>
        <v>Development of Infrastructure for phase 1 of the Logistics area at the 2nd Industrial City in Dammam</v>
      </c>
      <c r="F6" s="1733"/>
      <c r="G6" s="1733"/>
      <c r="H6" s="1733"/>
      <c r="I6" s="1733"/>
      <c r="J6" s="1734"/>
      <c r="K6" s="959"/>
      <c r="L6" s="1735" t="s">
        <v>502</v>
      </c>
      <c r="M6" s="1735"/>
      <c r="N6" s="1735"/>
      <c r="O6" s="1735"/>
      <c r="P6" s="1735"/>
      <c r="Q6" s="1736"/>
      <c r="R6" s="1737" t="str">
        <f>'General Information'!C5</f>
        <v>Shibh Aljazira Contracting Company</v>
      </c>
      <c r="S6" s="1738"/>
      <c r="T6" s="1738"/>
      <c r="U6" s="1738"/>
      <c r="V6" s="1738"/>
      <c r="W6" s="1739"/>
      <c r="X6" s="1737" t="s">
        <v>503</v>
      </c>
      <c r="Y6" s="1738"/>
      <c r="Z6" s="1739"/>
      <c r="AA6" s="1743">
        <v>80</v>
      </c>
      <c r="AB6" s="1743"/>
      <c r="AC6" s="1743"/>
      <c r="AD6" s="1743"/>
      <c r="AE6" s="1744">
        <f>(((COUNTIF(L13:Q25,"1")+COUNTIF(AC13:AH25,"1"))*AR13)+(COUNTIF(L13:Q25,"2")+COUNTIF(AC13:AH25,"2"))*AR14+(COUNTIF(L13:Q25,"3")+COUNTIF(AC13:AH25,"3"))*AR15)/((COUNT(L13:Q25)+COUNT(AC13:AH25))*100)</f>
        <v>0.9285714285714286</v>
      </c>
      <c r="AF6" s="1745"/>
      <c r="AG6" s="1745"/>
      <c r="AH6" s="1746"/>
    </row>
    <row r="7" spans="2:57" ht="5.0999999999999996" customHeight="1" thickBot="1">
      <c r="B7" s="1749"/>
      <c r="C7" s="1750"/>
      <c r="D7" s="1750"/>
      <c r="E7" s="1750"/>
      <c r="F7" s="1750"/>
      <c r="G7" s="1750"/>
      <c r="H7" s="1750"/>
      <c r="I7" s="1750"/>
      <c r="J7" s="1750"/>
      <c r="K7" s="1750"/>
      <c r="L7" s="1750"/>
      <c r="M7" s="1750"/>
      <c r="N7" s="1750"/>
      <c r="O7" s="1750"/>
      <c r="P7" s="1750"/>
      <c r="Q7" s="1750"/>
      <c r="R7" s="1750"/>
      <c r="S7" s="1750"/>
      <c r="T7" s="1750"/>
      <c r="U7" s="1750"/>
      <c r="V7" s="1750"/>
      <c r="W7" s="1750"/>
      <c r="X7" s="1750"/>
      <c r="Y7" s="1750"/>
      <c r="Z7" s="1750"/>
      <c r="AA7" s="1750"/>
      <c r="AB7" s="1750"/>
      <c r="AC7" s="1750"/>
      <c r="AD7" s="1750"/>
      <c r="AE7" s="1750"/>
      <c r="AF7" s="1750"/>
      <c r="AG7" s="1750"/>
      <c r="AH7" s="1751"/>
    </row>
    <row r="8" spans="2:57" ht="23.4" customHeight="1">
      <c r="B8" s="1752" t="s">
        <v>504</v>
      </c>
      <c r="C8" s="1753"/>
      <c r="D8" s="1753"/>
      <c r="E8" s="1753"/>
      <c r="F8" s="1753"/>
      <c r="G8" s="1753"/>
      <c r="H8" s="1753"/>
      <c r="I8" s="1753"/>
      <c r="J8" s="1753"/>
      <c r="K8" s="1753"/>
      <c r="L8" s="1753"/>
      <c r="M8" s="1753"/>
      <c r="N8" s="1753"/>
      <c r="O8" s="1753"/>
      <c r="P8" s="1753"/>
      <c r="Q8" s="1753"/>
      <c r="R8" s="1753"/>
      <c r="S8" s="1753"/>
      <c r="T8" s="1753"/>
      <c r="U8" s="1753"/>
      <c r="V8" s="1753"/>
      <c r="W8" s="1753"/>
      <c r="X8" s="1753"/>
      <c r="Y8" s="1753"/>
      <c r="Z8" s="1753"/>
      <c r="AA8" s="1753"/>
      <c r="AB8" s="1753"/>
      <c r="AC8" s="1753"/>
      <c r="AD8" s="1753"/>
      <c r="AE8" s="1753"/>
      <c r="AF8" s="1753"/>
      <c r="AG8" s="1753"/>
      <c r="AH8" s="1754"/>
    </row>
    <row r="9" spans="2:57" ht="39" customHeight="1">
      <c r="B9" s="1755">
        <v>1</v>
      </c>
      <c r="C9" s="1756"/>
      <c r="D9" s="1757" t="s">
        <v>505</v>
      </c>
      <c r="E9" s="1758"/>
      <c r="F9" s="1758"/>
      <c r="G9" s="1758"/>
      <c r="H9" s="960">
        <v>2</v>
      </c>
      <c r="I9" s="1757" t="s">
        <v>506</v>
      </c>
      <c r="J9" s="1758"/>
      <c r="K9" s="1758"/>
      <c r="L9" s="1758"/>
      <c r="M9" s="1758"/>
      <c r="N9" s="1758"/>
      <c r="O9" s="1758"/>
      <c r="P9" s="1758"/>
      <c r="Q9" s="1758"/>
      <c r="R9" s="1758"/>
      <c r="S9" s="1759"/>
      <c r="T9" s="961">
        <v>3</v>
      </c>
      <c r="U9" s="1757" t="s">
        <v>507</v>
      </c>
      <c r="V9" s="1758"/>
      <c r="W9" s="1759"/>
      <c r="X9" s="960" t="s">
        <v>508</v>
      </c>
      <c r="Y9" s="1757" t="s">
        <v>509</v>
      </c>
      <c r="Z9" s="1758"/>
      <c r="AA9" s="1758"/>
      <c r="AB9" s="1758"/>
      <c r="AC9" s="1758"/>
      <c r="AD9" s="1758"/>
      <c r="AE9" s="1758"/>
      <c r="AF9" s="1758"/>
      <c r="AG9" s="1758"/>
      <c r="AH9" s="1760"/>
    </row>
    <row r="10" spans="2:57" ht="4.95" hidden="1" customHeight="1">
      <c r="B10" s="1706"/>
      <c r="C10" s="1707"/>
      <c r="D10" s="1707"/>
      <c r="E10" s="1707"/>
      <c r="F10" s="1707"/>
      <c r="G10" s="1707"/>
      <c r="H10" s="1707"/>
      <c r="I10" s="1707"/>
      <c r="J10" s="1707"/>
      <c r="K10" s="1707"/>
      <c r="L10" s="1707"/>
      <c r="M10" s="1707"/>
      <c r="N10" s="1707"/>
      <c r="O10" s="1707"/>
      <c r="P10" s="1707"/>
      <c r="Q10" s="1707"/>
      <c r="R10" s="1707"/>
      <c r="S10" s="1707"/>
      <c r="T10" s="1707"/>
      <c r="U10" s="1707"/>
      <c r="V10" s="1707"/>
      <c r="W10" s="1707"/>
      <c r="X10" s="1707"/>
      <c r="Y10" s="1707"/>
      <c r="Z10" s="1707"/>
      <c r="AA10" s="1707"/>
      <c r="AB10" s="1707"/>
      <c r="AC10" s="1707"/>
      <c r="AD10" s="1707"/>
      <c r="AE10" s="1707"/>
      <c r="AF10" s="1707"/>
      <c r="AG10" s="1707"/>
      <c r="AH10" s="1708"/>
    </row>
    <row r="11" spans="2:57" ht="24.75" customHeight="1">
      <c r="B11" s="1761" t="s">
        <v>510</v>
      </c>
      <c r="C11" s="1696" t="s">
        <v>511</v>
      </c>
      <c r="D11" s="1696"/>
      <c r="E11" s="1696"/>
      <c r="F11" s="1696"/>
      <c r="G11" s="1696"/>
      <c r="H11" s="1696"/>
      <c r="I11" s="1696"/>
      <c r="J11" s="1696"/>
      <c r="K11" s="1747" t="s">
        <v>512</v>
      </c>
      <c r="L11" s="1694" t="s">
        <v>513</v>
      </c>
      <c r="M11" s="1694"/>
      <c r="N11" s="1694"/>
      <c r="O11" s="1694"/>
      <c r="P11" s="1694"/>
      <c r="Q11" s="1694"/>
      <c r="R11" s="962"/>
      <c r="S11" s="1695" t="s">
        <v>510</v>
      </c>
      <c r="T11" s="1696" t="s">
        <v>511</v>
      </c>
      <c r="U11" s="1696"/>
      <c r="V11" s="1696"/>
      <c r="W11" s="1696"/>
      <c r="X11" s="1696"/>
      <c r="Y11" s="1696"/>
      <c r="Z11" s="1696"/>
      <c r="AA11" s="1696"/>
      <c r="AB11" s="1747" t="s">
        <v>512</v>
      </c>
      <c r="AC11" s="1694" t="s">
        <v>513</v>
      </c>
      <c r="AD11" s="1694"/>
      <c r="AE11" s="1694"/>
      <c r="AF11" s="1694"/>
      <c r="AG11" s="1694"/>
      <c r="AH11" s="1748"/>
      <c r="AL11" s="963"/>
      <c r="AM11" s="964"/>
    </row>
    <row r="12" spans="2:57" ht="24.75" customHeight="1">
      <c r="B12" s="1761"/>
      <c r="C12" s="1696"/>
      <c r="D12" s="1696"/>
      <c r="E12" s="1696"/>
      <c r="F12" s="1696"/>
      <c r="G12" s="1696"/>
      <c r="H12" s="1696"/>
      <c r="I12" s="1696"/>
      <c r="J12" s="1696"/>
      <c r="K12" s="1747"/>
      <c r="L12" s="1694"/>
      <c r="M12" s="1694"/>
      <c r="N12" s="1694"/>
      <c r="O12" s="1694"/>
      <c r="P12" s="1694"/>
      <c r="Q12" s="1694"/>
      <c r="R12" s="962"/>
      <c r="S12" s="1695"/>
      <c r="T12" s="1696"/>
      <c r="U12" s="1696"/>
      <c r="V12" s="1696"/>
      <c r="W12" s="1696"/>
      <c r="X12" s="1696"/>
      <c r="Y12" s="1696"/>
      <c r="Z12" s="1696"/>
      <c r="AA12" s="1696"/>
      <c r="AB12" s="1747"/>
      <c r="AC12" s="1694"/>
      <c r="AD12" s="1694"/>
      <c r="AE12" s="1694"/>
      <c r="AF12" s="1694"/>
      <c r="AG12" s="1694"/>
      <c r="AH12" s="1748"/>
      <c r="AO12" s="964"/>
    </row>
    <row r="13" spans="2:57" ht="58.2" customHeight="1">
      <c r="B13" s="965">
        <v>1</v>
      </c>
      <c r="C13" s="1741" t="s">
        <v>514</v>
      </c>
      <c r="D13" s="1763"/>
      <c r="E13" s="1763"/>
      <c r="F13" s="1763"/>
      <c r="G13" s="1763"/>
      <c r="H13" s="1763"/>
      <c r="I13" s="1763"/>
      <c r="J13" s="1763"/>
      <c r="K13" s="966">
        <v>0.05</v>
      </c>
      <c r="L13" s="1742">
        <v>2</v>
      </c>
      <c r="M13" s="1742"/>
      <c r="N13" s="1742"/>
      <c r="O13" s="1742"/>
      <c r="P13" s="1742"/>
      <c r="Q13" s="1742"/>
      <c r="R13" s="967"/>
      <c r="S13" s="968">
        <v>14</v>
      </c>
      <c r="T13" s="1741" t="s">
        <v>1350</v>
      </c>
      <c r="U13" s="1763"/>
      <c r="V13" s="1763"/>
      <c r="W13" s="1763"/>
      <c r="X13" s="1763"/>
      <c r="Y13" s="1763"/>
      <c r="Z13" s="1763"/>
      <c r="AA13" s="1763"/>
      <c r="AB13" s="969">
        <v>0.05</v>
      </c>
      <c r="AC13" s="1742" t="s">
        <v>508</v>
      </c>
      <c r="AD13" s="1742"/>
      <c r="AE13" s="1742"/>
      <c r="AF13" s="1742"/>
      <c r="AG13" s="1742"/>
      <c r="AH13" s="1764"/>
      <c r="AK13" s="970"/>
      <c r="AL13" s="970"/>
      <c r="AP13" s="1762">
        <v>1</v>
      </c>
      <c r="AQ13" s="1756"/>
      <c r="AR13" s="971">
        <v>100</v>
      </c>
      <c r="AU13" s="972">
        <v>1</v>
      </c>
    </row>
    <row r="14" spans="2:57" s="973" customFormat="1" ht="46.2" customHeight="1">
      <c r="B14" s="965">
        <v>2</v>
      </c>
      <c r="C14" s="1741" t="s">
        <v>515</v>
      </c>
      <c r="D14" s="1763"/>
      <c r="E14" s="1763"/>
      <c r="F14" s="1763"/>
      <c r="G14" s="1763"/>
      <c r="H14" s="1763"/>
      <c r="I14" s="1763"/>
      <c r="J14" s="1763"/>
      <c r="K14" s="966">
        <v>0.03</v>
      </c>
      <c r="L14" s="1742">
        <v>2</v>
      </c>
      <c r="M14" s="1742"/>
      <c r="N14" s="1742"/>
      <c r="O14" s="1742"/>
      <c r="P14" s="1742"/>
      <c r="Q14" s="1742"/>
      <c r="R14" s="967"/>
      <c r="S14" s="968">
        <v>15</v>
      </c>
      <c r="T14" s="1741" t="s">
        <v>516</v>
      </c>
      <c r="U14" s="1763"/>
      <c r="V14" s="1763"/>
      <c r="W14" s="1763"/>
      <c r="X14" s="1763"/>
      <c r="Y14" s="1763"/>
      <c r="Z14" s="1763"/>
      <c r="AA14" s="1763"/>
      <c r="AB14" s="969">
        <v>0.04</v>
      </c>
      <c r="AC14" s="1742" t="s">
        <v>508</v>
      </c>
      <c r="AD14" s="1742"/>
      <c r="AE14" s="1742"/>
      <c r="AF14" s="1742"/>
      <c r="AG14" s="1742"/>
      <c r="AH14" s="1764"/>
      <c r="AI14" s="955"/>
      <c r="AJ14" s="955"/>
      <c r="AK14" s="970"/>
      <c r="AL14" s="970"/>
      <c r="AM14" s="955"/>
      <c r="AN14" s="955"/>
      <c r="AO14" s="955"/>
      <c r="AP14" s="1762">
        <v>2</v>
      </c>
      <c r="AQ14" s="1756"/>
      <c r="AR14" s="971">
        <v>75</v>
      </c>
      <c r="AS14" s="955"/>
      <c r="AT14" s="955"/>
      <c r="AU14" s="972">
        <v>2</v>
      </c>
      <c r="AV14" s="955"/>
      <c r="AW14" s="955"/>
      <c r="AX14" s="955"/>
      <c r="AY14" s="955"/>
      <c r="AZ14" s="955"/>
      <c r="BA14" s="955"/>
      <c r="BB14" s="955"/>
      <c r="BC14" s="955"/>
      <c r="BD14" s="955"/>
      <c r="BE14" s="955"/>
    </row>
    <row r="15" spans="2:57" s="973" customFormat="1" ht="43.95" customHeight="1">
      <c r="B15" s="965">
        <v>3</v>
      </c>
      <c r="C15" s="1741" t="s">
        <v>517</v>
      </c>
      <c r="D15" s="1763"/>
      <c r="E15" s="1763"/>
      <c r="F15" s="1763"/>
      <c r="G15" s="1763"/>
      <c r="H15" s="1763"/>
      <c r="I15" s="1763"/>
      <c r="J15" s="1763"/>
      <c r="K15" s="966">
        <v>0.02</v>
      </c>
      <c r="L15" s="1742">
        <v>1</v>
      </c>
      <c r="M15" s="1742"/>
      <c r="N15" s="1742"/>
      <c r="O15" s="1742"/>
      <c r="P15" s="1742"/>
      <c r="Q15" s="1742"/>
      <c r="R15" s="967"/>
      <c r="S15" s="968">
        <v>16</v>
      </c>
      <c r="T15" s="1741" t="s">
        <v>518</v>
      </c>
      <c r="U15" s="1741"/>
      <c r="V15" s="1741"/>
      <c r="W15" s="1741"/>
      <c r="X15" s="1741"/>
      <c r="Y15" s="1741"/>
      <c r="Z15" s="1741"/>
      <c r="AA15" s="1741"/>
      <c r="AB15" s="969">
        <v>0.04</v>
      </c>
      <c r="AC15" s="1742" t="s">
        <v>508</v>
      </c>
      <c r="AD15" s="1742"/>
      <c r="AE15" s="1742"/>
      <c r="AF15" s="1742"/>
      <c r="AG15" s="1742"/>
      <c r="AH15" s="1764"/>
      <c r="AI15" s="955"/>
      <c r="AJ15" s="955"/>
      <c r="AK15" s="970"/>
      <c r="AL15" s="970"/>
      <c r="AM15" s="955"/>
      <c r="AN15" s="955"/>
      <c r="AO15" s="955"/>
      <c r="AP15" s="1762">
        <v>3</v>
      </c>
      <c r="AQ15" s="1756"/>
      <c r="AR15" s="971">
        <v>0</v>
      </c>
      <c r="AS15" s="955"/>
      <c r="AT15" s="955"/>
      <c r="AU15" s="972">
        <v>3</v>
      </c>
      <c r="AV15" s="955"/>
      <c r="AW15" s="955"/>
      <c r="AX15" s="955"/>
      <c r="AY15" s="955"/>
      <c r="AZ15" s="955"/>
      <c r="BA15" s="955"/>
      <c r="BB15" s="955"/>
      <c r="BC15" s="955"/>
      <c r="BD15" s="955"/>
      <c r="BE15" s="955"/>
    </row>
    <row r="16" spans="2:57" s="973" customFormat="1" ht="54" customHeight="1">
      <c r="B16" s="965">
        <v>4</v>
      </c>
      <c r="C16" s="1741" t="s">
        <v>519</v>
      </c>
      <c r="D16" s="1763"/>
      <c r="E16" s="1763"/>
      <c r="F16" s="1763"/>
      <c r="G16" s="1763"/>
      <c r="H16" s="1763"/>
      <c r="I16" s="1763"/>
      <c r="J16" s="1763"/>
      <c r="K16" s="966">
        <v>0.05</v>
      </c>
      <c r="L16" s="1742">
        <v>1</v>
      </c>
      <c r="M16" s="1742"/>
      <c r="N16" s="1742"/>
      <c r="O16" s="1742"/>
      <c r="P16" s="1742"/>
      <c r="Q16" s="1742"/>
      <c r="R16" s="967"/>
      <c r="S16" s="968">
        <v>17</v>
      </c>
      <c r="T16" s="1741" t="s">
        <v>520</v>
      </c>
      <c r="U16" s="1763"/>
      <c r="V16" s="1763"/>
      <c r="W16" s="1763"/>
      <c r="X16" s="1763"/>
      <c r="Y16" s="1763"/>
      <c r="Z16" s="1763"/>
      <c r="AA16" s="1763"/>
      <c r="AB16" s="969">
        <v>0.03</v>
      </c>
      <c r="AC16" s="1742" t="s">
        <v>508</v>
      </c>
      <c r="AD16" s="1742"/>
      <c r="AE16" s="1742"/>
      <c r="AF16" s="1742"/>
      <c r="AG16" s="1742"/>
      <c r="AH16" s="1764"/>
      <c r="AI16" s="955"/>
      <c r="AJ16" s="955"/>
      <c r="AK16" s="970"/>
      <c r="AL16" s="970"/>
      <c r="AM16" s="955"/>
      <c r="AN16" s="955"/>
      <c r="AO16" s="955"/>
      <c r="AP16" s="1740"/>
      <c r="AQ16" s="1740"/>
      <c r="AR16" s="974"/>
      <c r="AS16" s="974"/>
      <c r="AT16" s="955"/>
      <c r="AU16" s="972" t="s">
        <v>508</v>
      </c>
      <c r="AV16" s="955"/>
      <c r="AW16" s="955"/>
      <c r="AX16" s="955"/>
      <c r="AY16" s="955"/>
      <c r="AZ16" s="955"/>
      <c r="BA16" s="955"/>
      <c r="BB16" s="955"/>
      <c r="BC16" s="955"/>
      <c r="BD16" s="955"/>
      <c r="BE16" s="955"/>
    </row>
    <row r="17" spans="2:57" s="973" customFormat="1" ht="38.4" customHeight="1">
      <c r="B17" s="965">
        <v>5</v>
      </c>
      <c r="C17" s="1784" t="s">
        <v>521</v>
      </c>
      <c r="D17" s="1784"/>
      <c r="E17" s="1784"/>
      <c r="F17" s="1784"/>
      <c r="G17" s="1784"/>
      <c r="H17" s="1784"/>
      <c r="I17" s="1784"/>
      <c r="J17" s="1784"/>
      <c r="K17" s="966">
        <v>0.03</v>
      </c>
      <c r="L17" s="1742">
        <v>1</v>
      </c>
      <c r="M17" s="1742"/>
      <c r="N17" s="1742"/>
      <c r="O17" s="1742"/>
      <c r="P17" s="1742"/>
      <c r="Q17" s="1742"/>
      <c r="R17" s="967"/>
      <c r="S17" s="968">
        <v>18</v>
      </c>
      <c r="T17" s="1741" t="s">
        <v>522</v>
      </c>
      <c r="U17" s="1741"/>
      <c r="V17" s="1741"/>
      <c r="W17" s="1741"/>
      <c r="X17" s="1741"/>
      <c r="Y17" s="1741"/>
      <c r="Z17" s="1741"/>
      <c r="AA17" s="1741"/>
      <c r="AB17" s="969">
        <v>0.05</v>
      </c>
      <c r="AC17" s="1742" t="s">
        <v>508</v>
      </c>
      <c r="AD17" s="1742"/>
      <c r="AE17" s="1742"/>
      <c r="AF17" s="1742"/>
      <c r="AG17" s="1742"/>
      <c r="AH17" s="1764"/>
      <c r="AI17" s="955"/>
      <c r="AJ17" s="955"/>
      <c r="AK17" s="970"/>
      <c r="AL17" s="970"/>
      <c r="AM17" s="955"/>
      <c r="AN17" s="975"/>
      <c r="AO17" s="975"/>
      <c r="AP17" s="975"/>
      <c r="AQ17" s="975"/>
      <c r="AR17" s="975"/>
      <c r="AS17" s="975"/>
      <c r="AT17" s="975"/>
      <c r="AU17" s="975"/>
      <c r="AV17" s="955"/>
      <c r="AW17" s="955"/>
      <c r="AX17" s="955"/>
      <c r="AY17" s="955"/>
      <c r="AZ17" s="955"/>
      <c r="BA17" s="955"/>
      <c r="BB17" s="955"/>
      <c r="BC17" s="955"/>
      <c r="BD17" s="955"/>
      <c r="BE17" s="955"/>
    </row>
    <row r="18" spans="2:57" s="973" customFormat="1" ht="49.95" customHeight="1">
      <c r="B18" s="965">
        <v>6</v>
      </c>
      <c r="C18" s="1784" t="s">
        <v>523</v>
      </c>
      <c r="D18" s="1784"/>
      <c r="E18" s="1784"/>
      <c r="F18" s="1784"/>
      <c r="G18" s="1784"/>
      <c r="H18" s="1784"/>
      <c r="I18" s="1784"/>
      <c r="J18" s="1784"/>
      <c r="K18" s="966"/>
      <c r="L18" s="1742">
        <v>1</v>
      </c>
      <c r="M18" s="1742"/>
      <c r="N18" s="1742"/>
      <c r="O18" s="1742"/>
      <c r="P18" s="1742"/>
      <c r="Q18" s="1742"/>
      <c r="R18" s="967"/>
      <c r="S18" s="968">
        <v>19</v>
      </c>
      <c r="T18" s="1741" t="s">
        <v>524</v>
      </c>
      <c r="U18" s="1741"/>
      <c r="V18" s="1741"/>
      <c r="W18" s="1741"/>
      <c r="X18" s="1741"/>
      <c r="Y18" s="1741"/>
      <c r="Z18" s="1741"/>
      <c r="AA18" s="1741"/>
      <c r="AB18" s="969"/>
      <c r="AC18" s="1742">
        <v>1</v>
      </c>
      <c r="AD18" s="1742"/>
      <c r="AE18" s="1742"/>
      <c r="AF18" s="1742"/>
      <c r="AG18" s="1742"/>
      <c r="AH18" s="1764"/>
      <c r="AI18" s="955"/>
      <c r="AJ18" s="955"/>
      <c r="AK18" s="970"/>
      <c r="AL18" s="970" t="s">
        <v>525</v>
      </c>
      <c r="AM18" s="955" t="s">
        <v>526</v>
      </c>
      <c r="AN18" s="976"/>
      <c r="AO18" s="976"/>
      <c r="AP18" s="976"/>
      <c r="AQ18" s="976"/>
      <c r="AR18" s="976"/>
      <c r="AS18" s="976"/>
      <c r="AT18" s="976"/>
      <c r="AU18" s="976"/>
      <c r="AV18" s="955"/>
      <c r="AW18" s="955"/>
      <c r="AX18" s="955"/>
      <c r="AY18" s="955"/>
      <c r="AZ18" s="955"/>
      <c r="BA18" s="955"/>
      <c r="BB18" s="955"/>
      <c r="BC18" s="955"/>
      <c r="BD18" s="955"/>
      <c r="BE18" s="955"/>
    </row>
    <row r="19" spans="2:57" s="973" customFormat="1" ht="45" customHeight="1">
      <c r="B19" s="965">
        <v>7</v>
      </c>
      <c r="C19" s="1784" t="s">
        <v>527</v>
      </c>
      <c r="D19" s="1784"/>
      <c r="E19" s="1784"/>
      <c r="F19" s="1784"/>
      <c r="G19" s="1784"/>
      <c r="H19" s="1784"/>
      <c r="I19" s="1784"/>
      <c r="J19" s="1784"/>
      <c r="K19" s="966"/>
      <c r="L19" s="1742">
        <v>2</v>
      </c>
      <c r="M19" s="1742"/>
      <c r="N19" s="1742"/>
      <c r="O19" s="1742"/>
      <c r="P19" s="1742"/>
      <c r="Q19" s="1742"/>
      <c r="R19" s="967"/>
      <c r="S19" s="968">
        <v>20</v>
      </c>
      <c r="T19" s="1741" t="s">
        <v>528</v>
      </c>
      <c r="U19" s="1741"/>
      <c r="V19" s="1741"/>
      <c r="W19" s="1741"/>
      <c r="X19" s="1741"/>
      <c r="Y19" s="1741"/>
      <c r="Z19" s="1741"/>
      <c r="AA19" s="1741"/>
      <c r="AB19" s="969"/>
      <c r="AC19" s="1742">
        <v>1</v>
      </c>
      <c r="AD19" s="1742"/>
      <c r="AE19" s="1742"/>
      <c r="AF19" s="1742"/>
      <c r="AG19" s="1742"/>
      <c r="AH19" s="1764"/>
      <c r="AI19" s="955"/>
      <c r="AJ19" s="955"/>
      <c r="AK19" s="970"/>
      <c r="AL19" s="970" t="s">
        <v>529</v>
      </c>
      <c r="AM19" s="955" t="s">
        <v>530</v>
      </c>
      <c r="AN19" s="976"/>
      <c r="AO19" s="976"/>
      <c r="AP19" s="976"/>
      <c r="AQ19" s="976"/>
      <c r="AR19" s="976"/>
      <c r="AS19" s="976"/>
      <c r="AT19" s="976"/>
      <c r="AU19" s="976"/>
      <c r="AV19" s="955"/>
      <c r="AW19" s="955"/>
      <c r="AX19" s="955"/>
      <c r="AY19" s="955"/>
      <c r="AZ19" s="955"/>
      <c r="BA19" s="955"/>
      <c r="BB19" s="955"/>
      <c r="BC19" s="955"/>
      <c r="BD19" s="955"/>
      <c r="BE19" s="955"/>
    </row>
    <row r="20" spans="2:57" s="973" customFormat="1" ht="44.4" customHeight="1">
      <c r="B20" s="965">
        <v>8</v>
      </c>
      <c r="C20" s="1741" t="s">
        <v>531</v>
      </c>
      <c r="D20" s="1741"/>
      <c r="E20" s="1741"/>
      <c r="F20" s="1741"/>
      <c r="G20" s="1741"/>
      <c r="H20" s="1741"/>
      <c r="I20" s="1741"/>
      <c r="J20" s="1741"/>
      <c r="K20" s="966">
        <v>0.03</v>
      </c>
      <c r="L20" s="1742">
        <v>1</v>
      </c>
      <c r="M20" s="1742"/>
      <c r="N20" s="1742"/>
      <c r="O20" s="1742"/>
      <c r="P20" s="1742"/>
      <c r="Q20" s="1742"/>
      <c r="R20" s="967"/>
      <c r="S20" s="968">
        <v>21</v>
      </c>
      <c r="T20" s="1741" t="s">
        <v>532</v>
      </c>
      <c r="U20" s="1741"/>
      <c r="V20" s="1741"/>
      <c r="W20" s="1741"/>
      <c r="X20" s="1741"/>
      <c r="Y20" s="1741"/>
      <c r="Z20" s="1741"/>
      <c r="AA20" s="1741"/>
      <c r="AB20" s="969">
        <v>0.05</v>
      </c>
      <c r="AC20" s="1742">
        <v>2</v>
      </c>
      <c r="AD20" s="1742"/>
      <c r="AE20" s="1742"/>
      <c r="AF20" s="1742"/>
      <c r="AG20" s="1742"/>
      <c r="AH20" s="1764"/>
      <c r="AI20" s="955"/>
      <c r="AJ20" s="955"/>
      <c r="AK20" s="970"/>
      <c r="AL20" s="970" t="s">
        <v>533</v>
      </c>
      <c r="AM20" s="955" t="s">
        <v>534</v>
      </c>
      <c r="AN20" s="955"/>
      <c r="AO20" s="955"/>
      <c r="AP20" s="955"/>
      <c r="AQ20" s="955"/>
      <c r="AR20" s="955"/>
      <c r="AS20" s="955"/>
      <c r="AT20" s="955"/>
      <c r="AU20" s="955"/>
      <c r="AV20" s="955"/>
      <c r="AW20" s="955"/>
      <c r="AX20" s="955"/>
      <c r="AY20" s="955"/>
      <c r="AZ20" s="955"/>
      <c r="BA20" s="955"/>
      <c r="BB20" s="955"/>
      <c r="BC20" s="955"/>
      <c r="BD20" s="955"/>
      <c r="BE20" s="955"/>
    </row>
    <row r="21" spans="2:57" s="973" customFormat="1" ht="42.6" customHeight="1">
      <c r="B21" s="965">
        <v>9</v>
      </c>
      <c r="C21" s="1741" t="s">
        <v>535</v>
      </c>
      <c r="D21" s="1763"/>
      <c r="E21" s="1763"/>
      <c r="F21" s="1763"/>
      <c r="G21" s="1763"/>
      <c r="H21" s="1763"/>
      <c r="I21" s="1763"/>
      <c r="J21" s="1763"/>
      <c r="K21" s="966">
        <v>0.05</v>
      </c>
      <c r="L21" s="1742">
        <v>1</v>
      </c>
      <c r="M21" s="1742"/>
      <c r="N21" s="1742"/>
      <c r="O21" s="1742"/>
      <c r="P21" s="1742"/>
      <c r="Q21" s="1742"/>
      <c r="R21" s="967"/>
      <c r="S21" s="968">
        <v>22</v>
      </c>
      <c r="T21" s="1741" t="s">
        <v>536</v>
      </c>
      <c r="U21" s="1741"/>
      <c r="V21" s="1741"/>
      <c r="W21" s="1741"/>
      <c r="X21" s="1741"/>
      <c r="Y21" s="1741"/>
      <c r="Z21" s="1741"/>
      <c r="AA21" s="1741"/>
      <c r="AB21" s="969">
        <v>0.05</v>
      </c>
      <c r="AC21" s="1742">
        <v>1</v>
      </c>
      <c r="AD21" s="1742"/>
      <c r="AE21" s="1742"/>
      <c r="AF21" s="1742"/>
      <c r="AG21" s="1742"/>
      <c r="AH21" s="1764"/>
      <c r="AI21" s="955"/>
      <c r="AJ21" s="955"/>
      <c r="AK21" s="970"/>
      <c r="AL21" s="970"/>
      <c r="AM21" s="955"/>
      <c r="AN21" s="955"/>
      <c r="AO21" s="955"/>
      <c r="AP21" s="955"/>
      <c r="AQ21" s="955"/>
      <c r="AR21" s="955"/>
      <c r="AS21" s="955"/>
      <c r="AT21" s="955"/>
      <c r="AU21" s="955"/>
      <c r="AV21" s="955"/>
      <c r="AW21" s="955"/>
      <c r="AX21" s="955"/>
      <c r="AY21" s="955"/>
      <c r="AZ21" s="955"/>
      <c r="BA21" s="955"/>
      <c r="BB21" s="955"/>
      <c r="BC21" s="955"/>
      <c r="BD21" s="955"/>
      <c r="BE21" s="955"/>
    </row>
    <row r="22" spans="2:57" s="973" customFormat="1" ht="46.2" customHeight="1">
      <c r="B22" s="965">
        <v>10</v>
      </c>
      <c r="C22" s="1741" t="s">
        <v>537</v>
      </c>
      <c r="D22" s="1763"/>
      <c r="E22" s="1763"/>
      <c r="F22" s="1763"/>
      <c r="G22" s="1763"/>
      <c r="H22" s="1763"/>
      <c r="I22" s="1763"/>
      <c r="J22" s="1763"/>
      <c r="K22" s="966">
        <v>0.03</v>
      </c>
      <c r="L22" s="1742">
        <v>1</v>
      </c>
      <c r="M22" s="1742"/>
      <c r="N22" s="1742"/>
      <c r="O22" s="1742"/>
      <c r="P22" s="1742"/>
      <c r="Q22" s="1742"/>
      <c r="R22" s="967"/>
      <c r="S22" s="968">
        <v>23</v>
      </c>
      <c r="T22" s="1741" t="s">
        <v>538</v>
      </c>
      <c r="U22" s="1741"/>
      <c r="V22" s="1741"/>
      <c r="W22" s="1741"/>
      <c r="X22" s="1741"/>
      <c r="Y22" s="1741"/>
      <c r="Z22" s="1741"/>
      <c r="AA22" s="1741"/>
      <c r="AB22" s="969">
        <v>0.03</v>
      </c>
      <c r="AC22" s="1742">
        <v>1</v>
      </c>
      <c r="AD22" s="1742"/>
      <c r="AE22" s="1742"/>
      <c r="AF22" s="1742"/>
      <c r="AG22" s="1742"/>
      <c r="AH22" s="1764"/>
      <c r="AI22" s="955"/>
      <c r="AJ22" s="955"/>
      <c r="AK22" s="970"/>
      <c r="AL22" s="970" t="s">
        <v>539</v>
      </c>
      <c r="AM22" s="955"/>
      <c r="AN22" s="977"/>
      <c r="AO22" s="978"/>
      <c r="AP22" s="978"/>
      <c r="AQ22" s="978"/>
      <c r="AR22" s="978"/>
      <c r="AS22" s="978"/>
      <c r="AT22" s="978"/>
      <c r="AU22" s="978"/>
      <c r="AV22" s="955"/>
      <c r="AW22" s="955"/>
      <c r="AX22" s="955"/>
      <c r="AY22" s="955"/>
      <c r="AZ22" s="955"/>
      <c r="BA22" s="955"/>
      <c r="BB22" s="955"/>
      <c r="BC22" s="955"/>
      <c r="BD22" s="955"/>
      <c r="BE22" s="955"/>
    </row>
    <row r="23" spans="2:57" s="973" customFormat="1" ht="45.6" customHeight="1">
      <c r="B23" s="965">
        <v>11</v>
      </c>
      <c r="C23" s="1741" t="s">
        <v>540</v>
      </c>
      <c r="D23" s="1763"/>
      <c r="E23" s="1763"/>
      <c r="F23" s="1763"/>
      <c r="G23" s="1763"/>
      <c r="H23" s="1763"/>
      <c r="I23" s="1763"/>
      <c r="J23" s="1763"/>
      <c r="K23" s="966">
        <v>0.03</v>
      </c>
      <c r="L23" s="1742">
        <v>1</v>
      </c>
      <c r="M23" s="1742"/>
      <c r="N23" s="1742"/>
      <c r="O23" s="1742"/>
      <c r="P23" s="1742"/>
      <c r="Q23" s="1742"/>
      <c r="R23" s="967"/>
      <c r="S23" s="968">
        <v>24</v>
      </c>
      <c r="T23" s="1741" t="s">
        <v>541</v>
      </c>
      <c r="U23" s="1741"/>
      <c r="V23" s="1741"/>
      <c r="W23" s="1741"/>
      <c r="X23" s="1741"/>
      <c r="Y23" s="1741"/>
      <c r="Z23" s="1741"/>
      <c r="AA23" s="1741"/>
      <c r="AB23" s="969">
        <v>0.03</v>
      </c>
      <c r="AC23" s="1742">
        <v>1</v>
      </c>
      <c r="AD23" s="1742"/>
      <c r="AE23" s="1742"/>
      <c r="AF23" s="1742"/>
      <c r="AG23" s="1742"/>
      <c r="AH23" s="1764"/>
      <c r="AI23" s="955"/>
      <c r="AJ23" s="955"/>
      <c r="AK23" s="970"/>
      <c r="AL23" s="970"/>
      <c r="AM23" s="955"/>
      <c r="AN23" s="955"/>
      <c r="AO23" s="955"/>
      <c r="AP23" s="963"/>
      <c r="AQ23" s="963"/>
      <c r="AR23" s="955"/>
      <c r="AS23" s="955"/>
      <c r="AT23" s="955"/>
      <c r="AU23" s="955"/>
      <c r="AV23" s="955"/>
      <c r="AW23" s="955"/>
      <c r="AX23" s="955"/>
      <c r="AY23" s="955"/>
      <c r="AZ23" s="955"/>
      <c r="BA23" s="955"/>
      <c r="BB23" s="955"/>
      <c r="BC23" s="955"/>
      <c r="BD23" s="955"/>
      <c r="BE23" s="955"/>
    </row>
    <row r="24" spans="2:57" s="973" customFormat="1" ht="47.4" customHeight="1">
      <c r="B24" s="965">
        <v>12</v>
      </c>
      <c r="C24" s="1741" t="s">
        <v>542</v>
      </c>
      <c r="D24" s="1763"/>
      <c r="E24" s="1763"/>
      <c r="F24" s="1763"/>
      <c r="G24" s="1763"/>
      <c r="H24" s="1763"/>
      <c r="I24" s="1763"/>
      <c r="J24" s="1763"/>
      <c r="K24" s="966">
        <v>0.05</v>
      </c>
      <c r="L24" s="1742">
        <v>1</v>
      </c>
      <c r="M24" s="1742"/>
      <c r="N24" s="1742"/>
      <c r="O24" s="1742"/>
      <c r="P24" s="1742"/>
      <c r="Q24" s="1742"/>
      <c r="R24" s="967"/>
      <c r="S24" s="968">
        <v>25</v>
      </c>
      <c r="T24" s="1741" t="s">
        <v>543</v>
      </c>
      <c r="U24" s="1741"/>
      <c r="V24" s="1741"/>
      <c r="W24" s="1741"/>
      <c r="X24" s="1741"/>
      <c r="Y24" s="1741"/>
      <c r="Z24" s="1741"/>
      <c r="AA24" s="1741"/>
      <c r="AB24" s="969">
        <v>0.04</v>
      </c>
      <c r="AC24" s="1742">
        <v>1</v>
      </c>
      <c r="AD24" s="1742"/>
      <c r="AE24" s="1742"/>
      <c r="AF24" s="1742"/>
      <c r="AG24" s="1742"/>
      <c r="AH24" s="1764"/>
      <c r="AI24" s="955"/>
      <c r="AJ24" s="955"/>
      <c r="AK24" s="970"/>
      <c r="AL24" s="970"/>
      <c r="AM24" s="955"/>
      <c r="AN24" s="977"/>
      <c r="AO24" s="978"/>
      <c r="AP24" s="978"/>
      <c r="AQ24" s="978"/>
      <c r="AR24" s="978"/>
      <c r="AS24" s="978"/>
      <c r="AT24" s="978"/>
      <c r="AU24" s="978"/>
      <c r="AV24" s="955"/>
      <c r="AW24" s="955"/>
      <c r="AX24" s="955"/>
      <c r="AY24" s="955"/>
      <c r="AZ24" s="955"/>
      <c r="BA24" s="955"/>
      <c r="BB24" s="955"/>
      <c r="BC24" s="955"/>
      <c r="BD24" s="955"/>
      <c r="BE24" s="955"/>
    </row>
    <row r="25" spans="2:57" s="973" customFormat="1" ht="54" customHeight="1">
      <c r="B25" s="965">
        <v>13</v>
      </c>
      <c r="C25" s="1741" t="s">
        <v>544</v>
      </c>
      <c r="D25" s="1741"/>
      <c r="E25" s="1741"/>
      <c r="F25" s="1741"/>
      <c r="G25" s="1741"/>
      <c r="H25" s="1741"/>
      <c r="I25" s="1741"/>
      <c r="J25" s="1741"/>
      <c r="K25" s="966"/>
      <c r="L25" s="1742">
        <v>2</v>
      </c>
      <c r="M25" s="1742"/>
      <c r="N25" s="1742"/>
      <c r="O25" s="1742"/>
      <c r="P25" s="1742"/>
      <c r="Q25" s="1742"/>
      <c r="R25" s="967"/>
      <c r="S25" s="968">
        <v>26</v>
      </c>
      <c r="T25" s="1741" t="s">
        <v>545</v>
      </c>
      <c r="U25" s="1741"/>
      <c r="V25" s="1741"/>
      <c r="W25" s="1741"/>
      <c r="X25" s="1741"/>
      <c r="Y25" s="1741"/>
      <c r="Z25" s="1741"/>
      <c r="AA25" s="1741"/>
      <c r="AB25" s="969"/>
      <c r="AC25" s="1742">
        <v>2</v>
      </c>
      <c r="AD25" s="1742"/>
      <c r="AE25" s="1742"/>
      <c r="AF25" s="1742"/>
      <c r="AG25" s="1742"/>
      <c r="AH25" s="1764"/>
      <c r="AI25" s="955"/>
      <c r="AJ25" s="955"/>
      <c r="AK25" s="970"/>
      <c r="AL25" s="970"/>
      <c r="AM25" s="955"/>
      <c r="AN25" s="979"/>
      <c r="AO25" s="978"/>
      <c r="AP25" s="978"/>
      <c r="AQ25" s="978"/>
      <c r="AR25" s="978"/>
      <c r="AS25" s="978"/>
      <c r="AT25" s="978"/>
      <c r="AU25" s="978"/>
      <c r="AV25" s="955"/>
      <c r="AW25" s="955"/>
      <c r="AX25" s="955"/>
      <c r="AY25" s="955"/>
      <c r="AZ25" s="955"/>
      <c r="BA25" s="955"/>
      <c r="BB25" s="955"/>
      <c r="BC25" s="955"/>
      <c r="BD25" s="955"/>
      <c r="BE25" s="955"/>
    </row>
    <row r="26" spans="2:57" s="973" customFormat="1" ht="1.95" customHeight="1" thickBot="1">
      <c r="B26" s="980"/>
      <c r="AH26" s="981"/>
      <c r="AI26" s="955"/>
      <c r="AJ26" s="955"/>
      <c r="AK26" s="955"/>
      <c r="AL26" s="955"/>
      <c r="AM26" s="955"/>
      <c r="AN26" s="955"/>
      <c r="AO26" s="955"/>
      <c r="AP26" s="955"/>
      <c r="AQ26" s="955"/>
      <c r="AR26" s="955"/>
      <c r="AS26" s="955"/>
      <c r="AT26" s="955"/>
      <c r="AU26" s="955"/>
      <c r="AV26" s="955"/>
      <c r="AW26" s="955"/>
      <c r="AX26" s="955"/>
      <c r="AY26" s="955"/>
      <c r="AZ26" s="955"/>
      <c r="BA26" s="955"/>
      <c r="BB26" s="955"/>
      <c r="BC26" s="955"/>
      <c r="BD26" s="955"/>
      <c r="BE26" s="955"/>
    </row>
    <row r="27" spans="2:57" s="973" customFormat="1" ht="22.2" customHeight="1" thickBot="1">
      <c r="B27" s="1775" t="s">
        <v>546</v>
      </c>
      <c r="C27" s="1769"/>
      <c r="D27" s="1769"/>
      <c r="E27" s="1769"/>
      <c r="F27" s="1769"/>
      <c r="G27" s="1776" t="str">
        <f>U2</f>
        <v>Muhammad Al Rajjal</v>
      </c>
      <c r="H27" s="1777"/>
      <c r="I27" s="1777"/>
      <c r="J27" s="1777"/>
      <c r="K27" s="1777"/>
      <c r="L27" s="1777"/>
      <c r="M27" s="1777"/>
      <c r="N27" s="1777"/>
      <c r="O27" s="1777"/>
      <c r="P27" s="1777"/>
      <c r="Q27" s="1778"/>
      <c r="R27" s="982"/>
      <c r="S27" s="1779" t="s">
        <v>547</v>
      </c>
      <c r="T27" s="1780"/>
      <c r="U27" s="1780"/>
      <c r="V27" s="1780"/>
      <c r="W27" s="1780"/>
      <c r="X27" s="1781" t="str">
        <f>Y4</f>
        <v>Muhammad H Al-Essa</v>
      </c>
      <c r="Y27" s="1782"/>
      <c r="Z27" s="1782"/>
      <c r="AA27" s="1782"/>
      <c r="AB27" s="1782"/>
      <c r="AC27" s="1782"/>
      <c r="AD27" s="1782"/>
      <c r="AE27" s="1782"/>
      <c r="AF27" s="1782"/>
      <c r="AG27" s="1782"/>
      <c r="AH27" s="1783"/>
      <c r="AI27" s="955"/>
      <c r="AJ27" s="955"/>
      <c r="AK27" s="955"/>
      <c r="AL27" s="955"/>
      <c r="AM27" s="955"/>
      <c r="AN27" s="955"/>
      <c r="AO27" s="955"/>
      <c r="AP27" s="955"/>
      <c r="AQ27" s="955"/>
      <c r="AR27" s="955"/>
      <c r="AS27" s="955"/>
      <c r="AT27" s="955"/>
      <c r="AU27" s="955"/>
      <c r="AV27" s="955"/>
      <c r="AW27" s="955"/>
      <c r="AX27" s="955"/>
      <c r="AY27" s="955"/>
      <c r="AZ27" s="955"/>
      <c r="BA27" s="955"/>
      <c r="BB27" s="955"/>
      <c r="BC27" s="955"/>
      <c r="BD27" s="955"/>
      <c r="BE27" s="955"/>
    </row>
    <row r="28" spans="2:57" ht="14.4" customHeight="1" thickBot="1">
      <c r="B28" s="1765" t="s">
        <v>548</v>
      </c>
      <c r="C28" s="1766"/>
      <c r="D28" s="1766"/>
      <c r="E28" s="1766"/>
      <c r="F28" s="1766"/>
      <c r="G28" s="1766"/>
      <c r="H28" s="1766"/>
      <c r="I28" s="1766"/>
      <c r="J28" s="1766"/>
      <c r="K28" s="1766"/>
      <c r="L28" s="1766"/>
      <c r="M28" s="1766"/>
      <c r="N28" s="1766"/>
      <c r="O28" s="1766"/>
      <c r="P28" s="1766"/>
      <c r="Q28" s="1766"/>
      <c r="R28" s="1766"/>
      <c r="S28" s="1766"/>
      <c r="T28" s="1766"/>
      <c r="U28" s="1766"/>
      <c r="V28" s="1766"/>
      <c r="W28" s="1766"/>
      <c r="X28" s="1766"/>
      <c r="Y28" s="1766"/>
      <c r="Z28" s="1766"/>
      <c r="AA28" s="1766"/>
      <c r="AB28" s="1766"/>
      <c r="AC28" s="1766"/>
      <c r="AD28" s="1766"/>
      <c r="AE28" s="1766"/>
      <c r="AF28" s="1766"/>
      <c r="AG28" s="1766"/>
      <c r="AH28" s="1767"/>
    </row>
    <row r="29" spans="2:57" ht="18" customHeight="1" thickBot="1">
      <c r="B29" s="1768">
        <v>1</v>
      </c>
      <c r="C29" s="1769"/>
      <c r="D29" s="1770">
        <f>COUNTIF(L13:Q26,"1")+COUNTIF(AB13:AG26,"1")</f>
        <v>15</v>
      </c>
      <c r="E29" s="1770"/>
      <c r="F29" s="1770"/>
      <c r="G29" s="1770"/>
      <c r="H29" s="1770"/>
      <c r="I29" s="1771">
        <v>2</v>
      </c>
      <c r="J29" s="1771"/>
      <c r="K29" s="983"/>
      <c r="L29" s="1770">
        <f>COUNTIF(L13:Q26,"2")+COUNTIF(AB13:AG26,"2")</f>
        <v>6</v>
      </c>
      <c r="M29" s="1770"/>
      <c r="N29" s="1770"/>
      <c r="O29" s="1770"/>
      <c r="P29" s="1770"/>
      <c r="Q29" s="1770"/>
      <c r="R29" s="1770"/>
      <c r="S29" s="1770"/>
      <c r="T29" s="1770"/>
      <c r="U29" s="1771">
        <v>3</v>
      </c>
      <c r="V29" s="1771"/>
      <c r="W29" s="1772">
        <f>COUNTIF(L13:Q26,"3")+COUNTIF(AB13:AG26,"3")</f>
        <v>0</v>
      </c>
      <c r="X29" s="1773"/>
      <c r="Y29" s="1773"/>
      <c r="Z29" s="1773"/>
      <c r="AA29" s="1773"/>
      <c r="AB29" s="1773"/>
      <c r="AC29" s="1773"/>
      <c r="AD29" s="1773"/>
      <c r="AE29" s="1773"/>
      <c r="AF29" s="1773"/>
      <c r="AG29" s="1773"/>
      <c r="AH29" s="1774"/>
    </row>
  </sheetData>
  <sheetProtection selectLockedCells="1"/>
  <mergeCells count="102">
    <mergeCell ref="AC23:AH23"/>
    <mergeCell ref="AC24:AH24"/>
    <mergeCell ref="AC21:AH21"/>
    <mergeCell ref="AC22:AH22"/>
    <mergeCell ref="AC19:AH19"/>
    <mergeCell ref="AC20:AH20"/>
    <mergeCell ref="AC17:AH17"/>
    <mergeCell ref="AC18:AH18"/>
    <mergeCell ref="AC15:AH15"/>
    <mergeCell ref="AC16:AH16"/>
    <mergeCell ref="C16:J16"/>
    <mergeCell ref="T16:AA16"/>
    <mergeCell ref="T17:AA17"/>
    <mergeCell ref="T18:AA18"/>
    <mergeCell ref="C22:J22"/>
    <mergeCell ref="T22:AA22"/>
    <mergeCell ref="C19:J19"/>
    <mergeCell ref="C24:J24"/>
    <mergeCell ref="T24:AA24"/>
    <mergeCell ref="C17:J17"/>
    <mergeCell ref="C18:J18"/>
    <mergeCell ref="C23:J23"/>
    <mergeCell ref="T23:AA23"/>
    <mergeCell ref="C21:J21"/>
    <mergeCell ref="T21:AA21"/>
    <mergeCell ref="C20:J20"/>
    <mergeCell ref="L23:Q23"/>
    <mergeCell ref="L24:Q24"/>
    <mergeCell ref="L21:Q21"/>
    <mergeCell ref="L22:Q22"/>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AC25:AH25"/>
    <mergeCell ref="AP13:AQ13"/>
    <mergeCell ref="C14:J14"/>
    <mergeCell ref="T14:AA14"/>
    <mergeCell ref="AP14:AQ14"/>
    <mergeCell ref="C15:J15"/>
    <mergeCell ref="T15:AA15"/>
    <mergeCell ref="C13:J13"/>
    <mergeCell ref="T13:AA13"/>
    <mergeCell ref="AP15:AQ15"/>
    <mergeCell ref="L15:Q15"/>
    <mergeCell ref="L13:Q13"/>
    <mergeCell ref="L14:Q14"/>
    <mergeCell ref="AC13:AH13"/>
    <mergeCell ref="AC14:AH14"/>
    <mergeCell ref="AP16:AQ16"/>
    <mergeCell ref="T19:AA19"/>
    <mergeCell ref="T20:AA20"/>
    <mergeCell ref="L19:Q19"/>
    <mergeCell ref="L20:Q20"/>
    <mergeCell ref="L17:Q17"/>
    <mergeCell ref="L18:Q18"/>
    <mergeCell ref="L16:Q1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s>
  <conditionalFormatting sqref="B9:C9">
    <cfRule type="iconSet" priority="158">
      <iconSet showValue="0" reverse="1">
        <cfvo type="percent" val="0"/>
        <cfvo type="num" val="1" gte="0"/>
        <cfvo type="num" val="2" gte="0"/>
      </iconSet>
    </cfRule>
  </conditionalFormatting>
  <conditionalFormatting sqref="B29:C29">
    <cfRule type="iconSet" priority="152">
      <iconSet showValue="0" reverse="1">
        <cfvo type="percent" val="0"/>
        <cfvo type="num" val="1" gte="0"/>
        <cfvo type="num" val="2" gte="0"/>
      </iconSet>
    </cfRule>
  </conditionalFormatting>
  <conditionalFormatting sqref="H9">
    <cfRule type="iconSet" priority="154">
      <iconSet showValue="0" reverse="1">
        <cfvo type="percent" val="0"/>
        <cfvo type="num" val="1" gte="0"/>
        <cfvo type="num" val="2" gte="0"/>
      </iconSet>
    </cfRule>
  </conditionalFormatting>
  <conditionalFormatting sqref="I29:J29">
    <cfRule type="iconSet" priority="151">
      <iconSet showValue="0" reverse="1">
        <cfvo type="percent" val="0"/>
        <cfvo type="num" val="1" gte="0"/>
        <cfvo type="num" val="2" gte="0"/>
      </iconSet>
    </cfRule>
  </conditionalFormatting>
  <conditionalFormatting sqref="T9">
    <cfRule type="iconSet" priority="153">
      <iconSet showValue="0" reverse="1">
        <cfvo type="percent" val="0"/>
        <cfvo type="num" val="1"/>
        <cfvo type="num" val="2"/>
      </iconSet>
    </cfRule>
  </conditionalFormatting>
  <conditionalFormatting sqref="U29:V29">
    <cfRule type="iconSet" priority="150">
      <iconSet showValue="0" reverse="1">
        <cfvo type="percent" val="0"/>
        <cfvo type="num" val="1"/>
        <cfvo type="num" val="2"/>
      </iconSet>
    </cfRule>
  </conditionalFormatting>
  <conditionalFormatting sqref="AP13:AQ13">
    <cfRule type="iconSet" priority="157">
      <iconSet showValue="0" reverse="1">
        <cfvo type="percent" val="0"/>
        <cfvo type="num" val="1" gte="0"/>
        <cfvo type="num" val="2" gte="0"/>
      </iconSet>
    </cfRule>
  </conditionalFormatting>
  <conditionalFormatting sqref="AP14:AQ14">
    <cfRule type="iconSet" priority="156">
      <iconSet showValue="0" reverse="1">
        <cfvo type="percent" val="0"/>
        <cfvo type="num" val="1" gte="0"/>
        <cfvo type="num" val="2" gte="0"/>
      </iconSet>
    </cfRule>
  </conditionalFormatting>
  <conditionalFormatting sqref="AP15:AQ15">
    <cfRule type="iconSet" priority="155">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2D1AF08C-A723-4057-90B0-7321CB359B29}">
      <formula1>$AU$13:$AU$16</formula1>
    </dataValidation>
  </dataValidations>
  <printOptions horizontalCentered="1" verticalCentered="1"/>
  <pageMargins left="0" right="0" top="0.25" bottom="0" header="0.3" footer="0.3"/>
  <pageSetup paperSize="9" scale="72"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49"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4" id="{9AF92B0E-CC61-47D4-BFB5-294FDDE6239E}">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3" id="{CAEE1DA1-35F1-4705-B6E5-F6A78D723B1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2" id="{F22749BB-FD9B-4AE8-A283-2FFC011FBC7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506F2CE5-8623-4BB4-8C5D-E4C473818F0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topLeftCell="A31" zoomScale="85" zoomScaleNormal="85" workbookViewId="0">
      <selection activeCell="L64" sqref="L64"/>
    </sheetView>
  </sheetViews>
  <sheetFormatPr defaultColWidth="9.109375" defaultRowHeight="14.4"/>
  <cols>
    <col min="1" max="1" width="16.88671875" style="6" customWidth="1"/>
    <col min="2" max="2" width="12.6640625" style="6" customWidth="1"/>
    <col min="3" max="3" width="24.33203125" style="6" customWidth="1"/>
    <col min="4" max="6" width="14.6640625" style="6" customWidth="1"/>
    <col min="7" max="7" width="16" style="6" customWidth="1"/>
    <col min="8" max="10" width="9.109375" style="6"/>
    <col min="11" max="11" width="3" style="6" bestFit="1" customWidth="1"/>
    <col min="12" max="12" width="11" style="6" bestFit="1" customWidth="1"/>
    <col min="13" max="13" width="10.88671875" style="6" bestFit="1" customWidth="1"/>
    <col min="14" max="14" width="12.109375" style="6" bestFit="1" customWidth="1"/>
    <col min="15" max="15" width="11.33203125" style="6" customWidth="1"/>
    <col min="16" max="16384" width="9.109375" style="6"/>
  </cols>
  <sheetData>
    <row r="1" spans="1:12" ht="15.45" customHeight="1">
      <c r="A1" s="1786" t="s">
        <v>310</v>
      </c>
      <c r="B1" s="1786"/>
      <c r="C1" s="1786"/>
      <c r="D1" s="1786"/>
      <c r="E1" s="1786"/>
      <c r="F1" s="1786"/>
      <c r="G1" s="1787"/>
    </row>
    <row r="2" spans="1:12" ht="15.45" customHeight="1">
      <c r="A2" s="1788"/>
      <c r="B2" s="1788"/>
      <c r="C2" s="1788"/>
      <c r="D2" s="1788"/>
      <c r="E2" s="1788"/>
      <c r="F2" s="1788"/>
      <c r="G2" s="1789"/>
    </row>
    <row r="3" spans="1:12" ht="43.2" customHeight="1">
      <c r="A3" s="704" t="s">
        <v>320</v>
      </c>
      <c r="B3" s="1785" t="s">
        <v>1</v>
      </c>
      <c r="C3" s="1785"/>
      <c r="D3" s="704" t="s">
        <v>305</v>
      </c>
      <c r="E3" s="704" t="s">
        <v>306</v>
      </c>
      <c r="F3" s="704" t="s">
        <v>307</v>
      </c>
      <c r="G3" s="704" t="s">
        <v>20</v>
      </c>
    </row>
    <row r="4" spans="1:12" ht="15">
      <c r="A4" s="702" t="s">
        <v>320</v>
      </c>
      <c r="B4" s="1794" t="s">
        <v>111</v>
      </c>
      <c r="C4" s="1795"/>
      <c r="D4" s="1056">
        <v>34740</v>
      </c>
      <c r="E4" s="1056">
        <v>34740</v>
      </c>
      <c r="F4" s="1056">
        <v>740184</v>
      </c>
      <c r="G4" s="1056">
        <v>805242</v>
      </c>
      <c r="K4" s="6">
        <f>16*4</f>
        <v>64</v>
      </c>
      <c r="L4" s="6">
        <f>COUNTA(D4:G19)</f>
        <v>64</v>
      </c>
    </row>
    <row r="5" spans="1:12" ht="15">
      <c r="A5" s="703"/>
      <c r="B5" s="1792" t="s">
        <v>110</v>
      </c>
      <c r="C5" s="1793"/>
      <c r="D5" s="1056">
        <v>34740</v>
      </c>
      <c r="E5" s="1056">
        <v>34740</v>
      </c>
      <c r="F5" s="1056">
        <v>740184</v>
      </c>
      <c r="G5" s="1056">
        <v>805242</v>
      </c>
      <c r="L5" s="6">
        <f>COUNTBLANK(D4:G19)</f>
        <v>0</v>
      </c>
    </row>
    <row r="6" spans="1:12" ht="15">
      <c r="A6" s="1798" t="s">
        <v>318</v>
      </c>
      <c r="B6" s="1796" t="s">
        <v>689</v>
      </c>
      <c r="C6" s="1797"/>
      <c r="D6" s="1057">
        <v>0</v>
      </c>
      <c r="E6" s="1058">
        <v>0</v>
      </c>
      <c r="F6" s="1058">
        <v>0</v>
      </c>
      <c r="G6" s="1059">
        <v>0</v>
      </c>
    </row>
    <row r="7" spans="1:12" ht="15">
      <c r="A7" s="1798"/>
      <c r="B7" s="1796" t="s">
        <v>699</v>
      </c>
      <c r="C7" s="1797"/>
      <c r="D7" s="1057">
        <v>0</v>
      </c>
      <c r="E7" s="1058">
        <v>0</v>
      </c>
      <c r="F7" s="1058">
        <v>0</v>
      </c>
      <c r="G7" s="1059">
        <v>0</v>
      </c>
    </row>
    <row r="8" spans="1:12" ht="15">
      <c r="A8" s="1798"/>
      <c r="B8" s="1796" t="s">
        <v>700</v>
      </c>
      <c r="C8" s="1797"/>
      <c r="D8" s="1057">
        <v>0</v>
      </c>
      <c r="E8" s="1058">
        <v>0</v>
      </c>
      <c r="F8" s="1058">
        <v>0</v>
      </c>
      <c r="G8" s="1059">
        <v>0</v>
      </c>
    </row>
    <row r="9" spans="1:12" ht="15">
      <c r="A9" s="1798"/>
      <c r="B9" s="1796" t="s">
        <v>698</v>
      </c>
      <c r="C9" s="1797"/>
      <c r="D9" s="1057">
        <v>0</v>
      </c>
      <c r="E9" s="1058">
        <v>0</v>
      </c>
      <c r="F9" s="1058">
        <v>0</v>
      </c>
      <c r="G9" s="1059">
        <v>0</v>
      </c>
    </row>
    <row r="10" spans="1:12" ht="15">
      <c r="A10" s="1798"/>
      <c r="B10" s="1800" t="s">
        <v>690</v>
      </c>
      <c r="C10" s="1801"/>
      <c r="D10" s="1057">
        <v>0</v>
      </c>
      <c r="E10" s="1058">
        <v>0</v>
      </c>
      <c r="F10" s="1058">
        <v>0</v>
      </c>
      <c r="G10" s="1059">
        <v>0</v>
      </c>
    </row>
    <row r="11" spans="1:12" ht="15">
      <c r="A11" s="1798"/>
      <c r="B11" s="1800" t="s">
        <v>691</v>
      </c>
      <c r="C11" s="1801"/>
      <c r="D11" s="1057">
        <v>0</v>
      </c>
      <c r="E11" s="1058">
        <v>0</v>
      </c>
      <c r="F11" s="1058">
        <v>0</v>
      </c>
      <c r="G11" s="1059">
        <v>0</v>
      </c>
    </row>
    <row r="12" spans="1:12" ht="15">
      <c r="A12" s="1798"/>
      <c r="B12" s="1800" t="s">
        <v>308</v>
      </c>
      <c r="C12" s="1801"/>
      <c r="D12" s="1057">
        <v>0</v>
      </c>
      <c r="E12" s="1058">
        <v>0</v>
      </c>
      <c r="F12" s="1058">
        <v>0</v>
      </c>
      <c r="G12" s="1059">
        <v>0</v>
      </c>
    </row>
    <row r="13" spans="1:12" ht="15">
      <c r="A13" s="1798"/>
      <c r="B13" s="1800" t="s">
        <v>692</v>
      </c>
      <c r="C13" s="1801"/>
      <c r="D13" s="1057">
        <v>0</v>
      </c>
      <c r="E13" s="1058">
        <v>0</v>
      </c>
      <c r="F13" s="1058">
        <v>0</v>
      </c>
      <c r="G13" s="1059">
        <v>0</v>
      </c>
    </row>
    <row r="14" spans="1:12" ht="15">
      <c r="A14" s="1799"/>
      <c r="B14" s="1800" t="s">
        <v>693</v>
      </c>
      <c r="C14" s="1801"/>
      <c r="D14" s="1060">
        <v>0</v>
      </c>
      <c r="E14" s="1061">
        <v>0</v>
      </c>
      <c r="F14" s="1061">
        <v>0</v>
      </c>
      <c r="G14" s="1062">
        <v>0</v>
      </c>
    </row>
    <row r="15" spans="1:12" ht="15">
      <c r="A15" s="1802" t="s">
        <v>319</v>
      </c>
      <c r="B15" s="1792" t="s">
        <v>311</v>
      </c>
      <c r="C15" s="1793"/>
      <c r="D15" s="1063">
        <v>29</v>
      </c>
      <c r="E15" s="1063">
        <v>29</v>
      </c>
      <c r="F15" s="1063" t="s">
        <v>6475</v>
      </c>
      <c r="G15" s="1063" t="s">
        <v>6476</v>
      </c>
    </row>
    <row r="16" spans="1:12" ht="15">
      <c r="A16" s="1798"/>
      <c r="B16" s="1792" t="s">
        <v>694</v>
      </c>
      <c r="C16" s="1793"/>
      <c r="D16" s="1148">
        <v>0</v>
      </c>
      <c r="E16" s="1148" t="s">
        <v>5932</v>
      </c>
      <c r="F16" s="1064" t="s">
        <v>5933</v>
      </c>
      <c r="G16" s="1064" t="s">
        <v>5934</v>
      </c>
    </row>
    <row r="17" spans="1:15" ht="15">
      <c r="A17" s="1798"/>
      <c r="B17" s="1792" t="s">
        <v>695</v>
      </c>
      <c r="C17" s="1793"/>
      <c r="D17" s="1064">
        <v>0</v>
      </c>
      <c r="E17" s="1065">
        <v>1</v>
      </c>
      <c r="F17" s="1065">
        <v>4</v>
      </c>
      <c r="G17" s="1066">
        <v>4</v>
      </c>
    </row>
    <row r="18" spans="1:15" ht="15">
      <c r="A18" s="1798"/>
      <c r="B18" s="1792" t="s">
        <v>696</v>
      </c>
      <c r="C18" s="1793"/>
      <c r="D18" s="1150" t="s">
        <v>6189</v>
      </c>
      <c r="E18" s="1150" t="s">
        <v>6189</v>
      </c>
      <c r="F18" s="1150" t="s">
        <v>6477</v>
      </c>
      <c r="G18" s="1150" t="s">
        <v>6478</v>
      </c>
    </row>
    <row r="19" spans="1:15" ht="15">
      <c r="A19" s="1798"/>
      <c r="B19" s="1790" t="s">
        <v>697</v>
      </c>
      <c r="C19" s="1791"/>
      <c r="D19" s="1067">
        <v>0</v>
      </c>
      <c r="E19" s="1068">
        <v>0</v>
      </c>
      <c r="F19" s="1068">
        <v>1</v>
      </c>
      <c r="G19" s="1066">
        <v>2</v>
      </c>
    </row>
    <row r="20" spans="1:15">
      <c r="I20" s="704" t="s">
        <v>320</v>
      </c>
      <c r="J20" s="1785" t="s">
        <v>1</v>
      </c>
      <c r="K20" s="1785"/>
      <c r="L20" s="704" t="s">
        <v>305</v>
      </c>
      <c r="M20" s="704" t="s">
        <v>306</v>
      </c>
      <c r="N20" s="704" t="s">
        <v>307</v>
      </c>
      <c r="O20" s="704" t="s">
        <v>20</v>
      </c>
    </row>
    <row r="22" spans="1:15" ht="46.2" customHeight="1">
      <c r="A22" s="1689" t="s">
        <v>747</v>
      </c>
      <c r="B22" s="1690"/>
      <c r="C22" s="1690"/>
      <c r="D22" s="1690"/>
      <c r="E22" s="1690"/>
      <c r="F22" s="1690"/>
      <c r="G22" s="1690"/>
      <c r="I22" s="54" t="s">
        <v>303</v>
      </c>
      <c r="J22" s="55">
        <f>AVERAGE(E24:E98)</f>
        <v>0.92226731601731582</v>
      </c>
    </row>
    <row r="23" spans="1:15" ht="43.2" customHeight="1">
      <c r="A23" s="50" t="s">
        <v>296</v>
      </c>
      <c r="B23" s="50" t="s">
        <v>300</v>
      </c>
      <c r="C23" s="50" t="s">
        <v>297</v>
      </c>
      <c r="D23" s="50" t="s">
        <v>299</v>
      </c>
      <c r="E23" s="50" t="s">
        <v>301</v>
      </c>
      <c r="F23" s="50" t="s">
        <v>298</v>
      </c>
      <c r="G23" s="50" t="s">
        <v>302</v>
      </c>
      <c r="I23" s="54" t="s">
        <v>304</v>
      </c>
      <c r="J23" s="56">
        <f>VLOOKUP('General Information'!$L$1,'HSE-Stat'!$B$23:$E$95,4,FALSE)</f>
        <v>0.9285714285714286</v>
      </c>
    </row>
    <row r="24" spans="1:15">
      <c r="A24" s="776" t="s">
        <v>221</v>
      </c>
      <c r="B24" s="791">
        <v>45986</v>
      </c>
      <c r="C24" s="792">
        <v>45986</v>
      </c>
      <c r="D24" s="793">
        <v>15</v>
      </c>
      <c r="E24" s="840">
        <v>0.8125</v>
      </c>
      <c r="F24" s="792"/>
      <c r="G24" s="794"/>
    </row>
    <row r="25" spans="1:15">
      <c r="A25" s="777" t="s">
        <v>222</v>
      </c>
      <c r="B25" s="791">
        <v>45993</v>
      </c>
      <c r="C25" s="792">
        <f>B25</f>
        <v>45993</v>
      </c>
      <c r="D25" s="778">
        <v>11</v>
      </c>
      <c r="E25" s="840">
        <v>0.86250000000000004</v>
      </c>
      <c r="F25" s="778"/>
      <c r="G25" s="779"/>
    </row>
    <row r="26" spans="1:15">
      <c r="A26" s="777" t="s">
        <v>223</v>
      </c>
      <c r="B26" s="791">
        <v>46000</v>
      </c>
      <c r="C26" s="792">
        <v>46000</v>
      </c>
      <c r="D26" s="778">
        <v>9</v>
      </c>
      <c r="E26" s="840">
        <v>0.8928571428571429</v>
      </c>
      <c r="F26" s="778"/>
      <c r="G26" s="779"/>
    </row>
    <row r="27" spans="1:15">
      <c r="A27" s="777" t="s">
        <v>224</v>
      </c>
      <c r="B27" s="791">
        <v>46007</v>
      </c>
      <c r="C27" s="792">
        <v>46007</v>
      </c>
      <c r="D27" s="778">
        <v>8</v>
      </c>
      <c r="E27" s="840">
        <v>0.90476190476190477</v>
      </c>
      <c r="F27" s="778"/>
      <c r="G27" s="779"/>
    </row>
    <row r="28" spans="1:15">
      <c r="A28" s="777" t="s">
        <v>225</v>
      </c>
      <c r="B28" s="791">
        <v>46014</v>
      </c>
      <c r="C28" s="792">
        <v>46014</v>
      </c>
      <c r="D28" s="778">
        <v>7</v>
      </c>
      <c r="E28" s="840">
        <v>0.91666666666666663</v>
      </c>
      <c r="F28" s="778"/>
      <c r="G28" s="779"/>
    </row>
    <row r="29" spans="1:15">
      <c r="A29" s="777" t="s">
        <v>226</v>
      </c>
      <c r="B29" s="791">
        <v>46021</v>
      </c>
      <c r="C29" s="792">
        <v>46021</v>
      </c>
      <c r="D29" s="778">
        <v>7</v>
      </c>
      <c r="E29" s="840">
        <v>0.91666666666666663</v>
      </c>
      <c r="F29" s="778"/>
      <c r="G29" s="779"/>
    </row>
    <row r="30" spans="1:15">
      <c r="A30" s="777" t="s">
        <v>227</v>
      </c>
      <c r="B30" s="791">
        <v>46028</v>
      </c>
      <c r="C30" s="792">
        <v>46028</v>
      </c>
      <c r="D30" s="778">
        <v>7</v>
      </c>
      <c r="E30" s="840">
        <v>0.91666666666666663</v>
      </c>
      <c r="F30" s="778"/>
      <c r="G30" s="779"/>
    </row>
    <row r="31" spans="1:15">
      <c r="A31" s="777" t="s">
        <v>228</v>
      </c>
      <c r="B31" s="791">
        <v>46035</v>
      </c>
      <c r="C31" s="792">
        <v>46035</v>
      </c>
      <c r="D31" s="778">
        <v>6</v>
      </c>
      <c r="E31" s="840">
        <v>0.9285714285714286</v>
      </c>
      <c r="F31" s="778"/>
      <c r="G31" s="779"/>
    </row>
    <row r="32" spans="1:15">
      <c r="A32" s="777" t="s">
        <v>229</v>
      </c>
      <c r="B32" s="791">
        <v>46042</v>
      </c>
      <c r="C32" s="792">
        <v>46042</v>
      </c>
      <c r="D32" s="778">
        <v>6</v>
      </c>
      <c r="E32" s="840">
        <v>0.9285714285714286</v>
      </c>
      <c r="F32" s="778"/>
      <c r="G32" s="779"/>
    </row>
    <row r="33" spans="1:7">
      <c r="A33" s="777" t="s">
        <v>230</v>
      </c>
      <c r="B33" s="791">
        <v>46049</v>
      </c>
      <c r="C33" s="792">
        <v>46049</v>
      </c>
      <c r="D33" s="778">
        <v>5</v>
      </c>
      <c r="E33" s="840">
        <v>0.94047619047619047</v>
      </c>
      <c r="F33" s="778"/>
      <c r="G33" s="779"/>
    </row>
    <row r="34" spans="1:7">
      <c r="A34" s="777" t="s">
        <v>231</v>
      </c>
      <c r="B34" s="791">
        <v>46056</v>
      </c>
      <c r="C34" s="792">
        <v>46056</v>
      </c>
      <c r="D34" s="778">
        <v>5</v>
      </c>
      <c r="E34" s="840">
        <v>0.94047619047619047</v>
      </c>
      <c r="F34" s="778"/>
      <c r="G34" s="779"/>
    </row>
    <row r="35" spans="1:7">
      <c r="A35" s="777" t="s">
        <v>232</v>
      </c>
      <c r="B35" s="791">
        <v>46063</v>
      </c>
      <c r="C35" s="792">
        <v>46063</v>
      </c>
      <c r="D35" s="778">
        <v>5</v>
      </c>
      <c r="E35" s="840">
        <v>0.94047619047619047</v>
      </c>
      <c r="F35" s="778"/>
      <c r="G35" s="779"/>
    </row>
    <row r="36" spans="1:7">
      <c r="A36" s="777" t="s">
        <v>233</v>
      </c>
      <c r="B36" s="791">
        <v>46070</v>
      </c>
      <c r="C36" s="792">
        <v>46070</v>
      </c>
      <c r="D36" s="778">
        <v>6</v>
      </c>
      <c r="E36" s="840">
        <v>0.9285714285714286</v>
      </c>
      <c r="F36" s="778"/>
      <c r="G36" s="779"/>
    </row>
    <row r="37" spans="1:7">
      <c r="A37" s="777" t="s">
        <v>234</v>
      </c>
      <c r="B37" s="791">
        <v>46077</v>
      </c>
      <c r="C37" s="792">
        <v>46077</v>
      </c>
      <c r="D37" s="778">
        <v>7</v>
      </c>
      <c r="E37" s="840">
        <v>0.91666666666666663</v>
      </c>
      <c r="F37" s="778"/>
      <c r="G37" s="779"/>
    </row>
    <row r="38" spans="1:7">
      <c r="A38" s="777" t="s">
        <v>235</v>
      </c>
      <c r="B38" s="791">
        <v>46084</v>
      </c>
      <c r="C38" s="792">
        <v>46084</v>
      </c>
      <c r="D38" s="778">
        <v>7</v>
      </c>
      <c r="E38" s="840">
        <v>0.91666666666666663</v>
      </c>
      <c r="F38" s="778"/>
      <c r="G38" s="779"/>
    </row>
    <row r="39" spans="1:7">
      <c r="A39" s="777" t="s">
        <v>236</v>
      </c>
      <c r="B39" s="791">
        <v>46091</v>
      </c>
      <c r="C39" s="792">
        <v>46091</v>
      </c>
      <c r="D39" s="778">
        <v>7</v>
      </c>
      <c r="E39" s="840">
        <v>0.91666666666666663</v>
      </c>
      <c r="F39" s="778"/>
      <c r="G39" s="779"/>
    </row>
    <row r="40" spans="1:7">
      <c r="A40" s="777" t="s">
        <v>237</v>
      </c>
      <c r="B40" s="791">
        <v>46098</v>
      </c>
      <c r="C40" s="792">
        <v>46098</v>
      </c>
      <c r="D40" s="778">
        <v>6</v>
      </c>
      <c r="E40" s="840">
        <v>0.9285714285714286</v>
      </c>
      <c r="F40" s="778"/>
      <c r="G40" s="779"/>
    </row>
    <row r="41" spans="1:7">
      <c r="A41" s="777" t="s">
        <v>238</v>
      </c>
      <c r="B41" s="791">
        <v>46112</v>
      </c>
      <c r="C41" s="792">
        <v>46112</v>
      </c>
      <c r="D41" s="778">
        <v>6</v>
      </c>
      <c r="E41" s="840">
        <v>0.9285714285714286</v>
      </c>
      <c r="F41" s="778"/>
      <c r="G41" s="779"/>
    </row>
    <row r="42" spans="1:7">
      <c r="A42" s="777" t="s">
        <v>239</v>
      </c>
      <c r="B42" s="791">
        <v>46119</v>
      </c>
      <c r="C42" s="792">
        <v>46119</v>
      </c>
      <c r="D42" s="778">
        <v>6</v>
      </c>
      <c r="E42" s="840">
        <v>0.9285714285714286</v>
      </c>
      <c r="F42" s="778"/>
      <c r="G42" s="779"/>
    </row>
    <row r="43" spans="1:7">
      <c r="A43" s="777" t="s">
        <v>240</v>
      </c>
      <c r="B43" s="791">
        <v>46126</v>
      </c>
      <c r="C43" s="792">
        <v>46126</v>
      </c>
      <c r="D43" s="778">
        <v>6</v>
      </c>
      <c r="E43" s="840">
        <v>0.9285714285714286</v>
      </c>
      <c r="F43" s="778"/>
      <c r="G43" s="779"/>
    </row>
    <row r="44" spans="1:7">
      <c r="A44" s="777" t="s">
        <v>241</v>
      </c>
      <c r="B44" s="791">
        <v>46133</v>
      </c>
      <c r="C44" s="792">
        <v>46133</v>
      </c>
      <c r="D44" s="778">
        <v>6</v>
      </c>
      <c r="E44" s="840">
        <v>0.9285714285714286</v>
      </c>
      <c r="F44" s="778"/>
      <c r="G44" s="779"/>
    </row>
    <row r="45" spans="1:7">
      <c r="A45" s="777" t="s">
        <v>242</v>
      </c>
      <c r="B45" s="791">
        <v>46140</v>
      </c>
      <c r="C45" s="792">
        <v>46140</v>
      </c>
      <c r="D45" s="778">
        <v>6</v>
      </c>
      <c r="E45" s="840">
        <v>0.9285714285714286</v>
      </c>
      <c r="F45" s="778"/>
      <c r="G45" s="779"/>
    </row>
    <row r="46" spans="1:7">
      <c r="A46" s="777" t="s">
        <v>243</v>
      </c>
      <c r="B46" s="791">
        <v>46147</v>
      </c>
      <c r="C46" s="792">
        <v>46147</v>
      </c>
      <c r="D46" s="778">
        <v>6</v>
      </c>
      <c r="E46" s="840">
        <v>0.9285714285714286</v>
      </c>
      <c r="F46" s="778"/>
      <c r="G46" s="779"/>
    </row>
    <row r="47" spans="1:7">
      <c r="A47" s="777" t="s">
        <v>244</v>
      </c>
      <c r="B47" s="791">
        <v>46154</v>
      </c>
      <c r="C47" s="792">
        <v>46154</v>
      </c>
      <c r="D47" s="778">
        <v>6</v>
      </c>
      <c r="E47" s="840">
        <v>0.9285714285714286</v>
      </c>
      <c r="F47" s="778"/>
      <c r="G47" s="779"/>
    </row>
    <row r="48" spans="1:7">
      <c r="A48" s="777" t="s">
        <v>245</v>
      </c>
      <c r="B48" s="791">
        <v>46161</v>
      </c>
      <c r="C48" s="792">
        <v>46161</v>
      </c>
      <c r="D48" s="778">
        <v>6</v>
      </c>
      <c r="E48" s="840">
        <v>0.9285714285714286</v>
      </c>
      <c r="F48" s="778"/>
      <c r="G48" s="779"/>
    </row>
    <row r="49" spans="1:7">
      <c r="A49" s="777" t="s">
        <v>246</v>
      </c>
      <c r="B49" s="791">
        <v>46175</v>
      </c>
      <c r="C49" s="792">
        <v>46175</v>
      </c>
      <c r="D49" s="778">
        <v>6</v>
      </c>
      <c r="E49" s="840">
        <v>0.9285714285714286</v>
      </c>
      <c r="F49" s="778"/>
      <c r="G49" s="779"/>
    </row>
    <row r="50" spans="1:7">
      <c r="A50" s="777" t="s">
        <v>247</v>
      </c>
      <c r="B50" s="791">
        <v>46182</v>
      </c>
      <c r="C50" s="792">
        <v>46182</v>
      </c>
      <c r="D50" s="778">
        <v>6</v>
      </c>
      <c r="E50" s="840">
        <v>0.9285714285714286</v>
      </c>
      <c r="F50" s="778"/>
      <c r="G50" s="779"/>
    </row>
    <row r="51" spans="1:7">
      <c r="A51" s="777" t="s">
        <v>248</v>
      </c>
      <c r="B51" s="791">
        <v>46189</v>
      </c>
      <c r="C51" s="792">
        <v>46189</v>
      </c>
      <c r="D51" s="778">
        <v>6</v>
      </c>
      <c r="E51" s="840">
        <v>0.9285714285714286</v>
      </c>
      <c r="F51" s="778"/>
      <c r="G51" s="779"/>
    </row>
    <row r="52" spans="1:7">
      <c r="A52" s="777" t="s">
        <v>249</v>
      </c>
      <c r="B52" s="791">
        <v>46196</v>
      </c>
      <c r="C52" s="792">
        <v>46196</v>
      </c>
      <c r="D52" s="778">
        <v>6</v>
      </c>
      <c r="E52" s="840">
        <v>0.9285714285714286</v>
      </c>
      <c r="F52" s="778"/>
      <c r="G52" s="779"/>
    </row>
    <row r="53" spans="1:7">
      <c r="A53" s="777" t="s">
        <v>250</v>
      </c>
      <c r="B53" s="791">
        <v>46203</v>
      </c>
      <c r="C53" s="792">
        <v>46203</v>
      </c>
      <c r="D53" s="778">
        <v>6</v>
      </c>
      <c r="E53" s="840">
        <v>0.9285714285714286</v>
      </c>
      <c r="F53" s="778"/>
      <c r="G53" s="779"/>
    </row>
    <row r="54" spans="1:7">
      <c r="A54" s="777" t="s">
        <v>251</v>
      </c>
      <c r="B54" s="791">
        <v>46210</v>
      </c>
      <c r="C54" s="792">
        <v>46210</v>
      </c>
      <c r="D54" s="778">
        <v>6</v>
      </c>
      <c r="E54" s="840">
        <v>0.9285714285714286</v>
      </c>
      <c r="F54" s="778"/>
      <c r="G54" s="779"/>
    </row>
    <row r="55" spans="1:7">
      <c r="A55" s="777" t="s">
        <v>252</v>
      </c>
      <c r="B55" s="791">
        <v>46217</v>
      </c>
      <c r="C55" s="792">
        <v>46217</v>
      </c>
      <c r="D55" s="778">
        <v>6</v>
      </c>
      <c r="E55" s="840">
        <v>0.9285714285714286</v>
      </c>
      <c r="F55" s="778"/>
      <c r="G55" s="779"/>
    </row>
    <row r="56" spans="1:7">
      <c r="A56" s="777" t="s">
        <v>253</v>
      </c>
      <c r="B56" s="791">
        <v>46224</v>
      </c>
      <c r="C56" s="792">
        <v>46224</v>
      </c>
      <c r="D56" s="778">
        <v>6</v>
      </c>
      <c r="E56" s="840">
        <v>0.9285714285714286</v>
      </c>
      <c r="F56" s="778"/>
      <c r="G56" s="779"/>
    </row>
    <row r="57" spans="1:7">
      <c r="A57" s="777" t="s">
        <v>254</v>
      </c>
      <c r="B57" s="791">
        <v>46231</v>
      </c>
      <c r="C57" s="792">
        <v>46231</v>
      </c>
      <c r="D57" s="778">
        <v>6</v>
      </c>
      <c r="E57" s="840">
        <v>0.9285714285714286</v>
      </c>
      <c r="F57" s="778"/>
      <c r="G57" s="779"/>
    </row>
    <row r="58" spans="1:7">
      <c r="A58" s="777" t="s">
        <v>255</v>
      </c>
      <c r="B58" s="791">
        <v>46238</v>
      </c>
      <c r="C58" s="792">
        <v>46238</v>
      </c>
      <c r="D58" s="778">
        <v>6</v>
      </c>
      <c r="E58" s="840">
        <v>0.9285714285714286</v>
      </c>
      <c r="F58" s="778"/>
      <c r="G58" s="779"/>
    </row>
    <row r="59" spans="1:7">
      <c r="A59" s="777" t="s">
        <v>256</v>
      </c>
      <c r="B59" s="791">
        <v>46245</v>
      </c>
      <c r="C59" s="792">
        <v>46245</v>
      </c>
      <c r="D59" s="778">
        <v>6</v>
      </c>
      <c r="E59" s="840">
        <v>0.92857142857142905</v>
      </c>
      <c r="F59" s="778"/>
      <c r="G59" s="779"/>
    </row>
    <row r="60" spans="1:7">
      <c r="A60" s="777" t="s">
        <v>257</v>
      </c>
      <c r="B60" s="791">
        <v>46252</v>
      </c>
      <c r="C60" s="792">
        <v>46252</v>
      </c>
      <c r="D60" s="778">
        <v>6</v>
      </c>
      <c r="E60" s="840">
        <v>0.9285714285714286</v>
      </c>
      <c r="F60" s="778"/>
      <c r="G60" s="779"/>
    </row>
    <row r="61" spans="1:7">
      <c r="A61" s="777" t="s">
        <v>258</v>
      </c>
      <c r="B61" s="791">
        <v>46259</v>
      </c>
      <c r="C61" s="792">
        <v>46259</v>
      </c>
      <c r="D61" s="778">
        <v>6</v>
      </c>
      <c r="E61" s="840">
        <v>0.9285714285714286</v>
      </c>
      <c r="F61" s="778"/>
      <c r="G61" s="779"/>
    </row>
    <row r="62" spans="1:7">
      <c r="A62" s="777" t="s">
        <v>259</v>
      </c>
      <c r="B62" s="791">
        <v>46266</v>
      </c>
      <c r="C62" s="792">
        <v>46266</v>
      </c>
      <c r="D62" s="778">
        <v>6</v>
      </c>
      <c r="E62" s="840">
        <v>0.9285714285714286</v>
      </c>
      <c r="F62" s="778"/>
      <c r="G62" s="779"/>
    </row>
    <row r="63" spans="1:7">
      <c r="A63" s="777" t="s">
        <v>260</v>
      </c>
      <c r="B63" s="791">
        <v>46273</v>
      </c>
      <c r="C63" s="792">
        <v>46273</v>
      </c>
      <c r="D63" s="778">
        <v>6</v>
      </c>
      <c r="E63" s="840">
        <v>0.9285714285714286</v>
      </c>
      <c r="F63" s="778"/>
      <c r="G63" s="779"/>
    </row>
    <row r="64" spans="1:7">
      <c r="A64" s="777" t="s">
        <v>261</v>
      </c>
      <c r="B64" s="791">
        <v>46280</v>
      </c>
      <c r="C64" s="792">
        <v>46280</v>
      </c>
      <c r="D64" s="778">
        <v>6</v>
      </c>
      <c r="E64" s="840">
        <v>0.9285714285714286</v>
      </c>
      <c r="F64" s="778"/>
      <c r="G64" s="779"/>
    </row>
    <row r="65" spans="1:7">
      <c r="A65" s="777" t="s">
        <v>262</v>
      </c>
      <c r="B65" s="791">
        <v>46287</v>
      </c>
      <c r="C65" s="792">
        <v>46287</v>
      </c>
      <c r="D65" s="778">
        <v>6</v>
      </c>
      <c r="E65" s="840">
        <v>0.9285714285714286</v>
      </c>
      <c r="F65" s="778"/>
      <c r="G65" s="779"/>
    </row>
    <row r="66" spans="1:7">
      <c r="A66" s="777" t="s">
        <v>263</v>
      </c>
      <c r="B66" s="791">
        <v>46294</v>
      </c>
      <c r="C66" s="792">
        <v>46294</v>
      </c>
      <c r="D66" s="778">
        <v>6</v>
      </c>
      <c r="E66" s="840">
        <v>0.9285714285714286</v>
      </c>
      <c r="F66" s="778"/>
      <c r="G66" s="779"/>
    </row>
    <row r="67" spans="1:7">
      <c r="A67" s="777" t="s">
        <v>264</v>
      </c>
      <c r="B67" s="791">
        <v>46301</v>
      </c>
      <c r="C67" s="792">
        <v>46301</v>
      </c>
      <c r="D67" s="778">
        <f>HSE!L29</f>
        <v>6</v>
      </c>
      <c r="E67" s="840">
        <f>HSE!AE6</f>
        <v>0.9285714285714286</v>
      </c>
      <c r="F67" s="778"/>
      <c r="G67" s="779"/>
    </row>
    <row r="68" spans="1:7">
      <c r="A68" s="777" t="s">
        <v>265</v>
      </c>
      <c r="B68" s="791"/>
      <c r="C68" s="792"/>
      <c r="D68" s="778"/>
      <c r="E68" s="840"/>
      <c r="F68" s="778"/>
      <c r="G68" s="779"/>
    </row>
    <row r="69" spans="1:7">
      <c r="A69" s="777" t="s">
        <v>266</v>
      </c>
      <c r="B69" s="791"/>
      <c r="C69" s="792"/>
      <c r="D69" s="778"/>
      <c r="E69" s="840"/>
      <c r="F69" s="778"/>
      <c r="G69" s="779"/>
    </row>
    <row r="70" spans="1:7">
      <c r="A70" s="777" t="s">
        <v>267</v>
      </c>
      <c r="B70" s="791"/>
      <c r="C70" s="792"/>
      <c r="D70" s="778"/>
      <c r="E70" s="840"/>
      <c r="F70" s="778"/>
      <c r="G70" s="779"/>
    </row>
    <row r="71" spans="1:7">
      <c r="A71" s="777" t="s">
        <v>268</v>
      </c>
      <c r="B71" s="791"/>
      <c r="C71" s="792"/>
      <c r="D71" s="778"/>
      <c r="E71" s="840"/>
      <c r="F71" s="778"/>
      <c r="G71" s="779"/>
    </row>
    <row r="72" spans="1:7">
      <c r="A72" s="777" t="s">
        <v>269</v>
      </c>
      <c r="B72" s="791"/>
      <c r="C72" s="792"/>
      <c r="D72" s="778"/>
      <c r="E72" s="840"/>
      <c r="F72" s="778"/>
      <c r="G72" s="779"/>
    </row>
    <row r="73" spans="1:7">
      <c r="A73" s="777" t="s">
        <v>270</v>
      </c>
      <c r="B73" s="791"/>
      <c r="C73" s="792"/>
      <c r="D73" s="778"/>
      <c r="E73" s="840"/>
      <c r="F73" s="778"/>
      <c r="G73" s="779"/>
    </row>
    <row r="74" spans="1:7">
      <c r="A74" s="777" t="s">
        <v>271</v>
      </c>
      <c r="B74" s="791"/>
      <c r="C74" s="792"/>
      <c r="D74" s="778"/>
      <c r="E74" s="840"/>
      <c r="F74" s="778"/>
      <c r="G74" s="779"/>
    </row>
    <row r="75" spans="1:7">
      <c r="A75" s="777" t="s">
        <v>272</v>
      </c>
      <c r="B75" s="791"/>
      <c r="C75" s="792"/>
      <c r="D75" s="778"/>
      <c r="E75" s="840"/>
      <c r="F75" s="778"/>
      <c r="G75" s="779"/>
    </row>
    <row r="76" spans="1:7">
      <c r="A76" s="777" t="s">
        <v>273</v>
      </c>
      <c r="B76" s="791"/>
      <c r="C76" s="792"/>
      <c r="D76" s="778"/>
      <c r="E76" s="840"/>
      <c r="F76" s="778"/>
      <c r="G76" s="779"/>
    </row>
    <row r="77" spans="1:7">
      <c r="A77" s="777" t="s">
        <v>274</v>
      </c>
      <c r="B77" s="791"/>
      <c r="C77" s="792"/>
      <c r="D77" s="778"/>
      <c r="E77" s="840"/>
      <c r="F77" s="778"/>
      <c r="G77" s="779"/>
    </row>
    <row r="78" spans="1:7">
      <c r="A78" s="777" t="s">
        <v>275</v>
      </c>
      <c r="B78" s="791"/>
      <c r="C78" s="792"/>
      <c r="D78" s="778"/>
      <c r="E78" s="840"/>
      <c r="F78" s="778"/>
      <c r="G78" s="779"/>
    </row>
    <row r="79" spans="1:7">
      <c r="A79" s="777" t="s">
        <v>276</v>
      </c>
      <c r="B79" s="791"/>
      <c r="C79" s="792"/>
      <c r="D79" s="778"/>
      <c r="E79" s="840"/>
      <c r="F79" s="778"/>
      <c r="G79" s="779"/>
    </row>
    <row r="80" spans="1:7">
      <c r="A80" s="777" t="s">
        <v>277</v>
      </c>
      <c r="B80" s="791"/>
      <c r="C80" s="792"/>
      <c r="D80" s="778"/>
      <c r="E80" s="840"/>
      <c r="F80" s="778"/>
      <c r="G80" s="779"/>
    </row>
    <row r="81" spans="1:7">
      <c r="A81" s="777" t="s">
        <v>278</v>
      </c>
      <c r="B81" s="791"/>
      <c r="C81" s="792"/>
      <c r="D81" s="778"/>
      <c r="E81" s="840"/>
      <c r="F81" s="778"/>
      <c r="G81" s="779"/>
    </row>
    <row r="82" spans="1:7">
      <c r="A82" s="777" t="s">
        <v>279</v>
      </c>
      <c r="B82" s="791"/>
      <c r="C82" s="792"/>
      <c r="D82" s="778"/>
      <c r="E82" s="840"/>
      <c r="F82" s="778"/>
      <c r="G82" s="779"/>
    </row>
    <row r="83" spans="1:7">
      <c r="A83" s="777" t="s">
        <v>280</v>
      </c>
      <c r="B83" s="791"/>
      <c r="C83" s="792"/>
      <c r="D83" s="778"/>
      <c r="E83" s="840"/>
      <c r="F83" s="778"/>
      <c r="G83" s="779"/>
    </row>
    <row r="84" spans="1:7">
      <c r="A84" s="777" t="s">
        <v>281</v>
      </c>
      <c r="B84" s="791"/>
      <c r="C84" s="792"/>
      <c r="D84" s="778"/>
      <c r="E84" s="840"/>
      <c r="F84" s="778"/>
      <c r="G84" s="779"/>
    </row>
    <row r="85" spans="1:7">
      <c r="A85" s="777" t="s">
        <v>282</v>
      </c>
      <c r="B85" s="780"/>
      <c r="C85" s="778"/>
      <c r="D85" s="778"/>
      <c r="E85" s="778"/>
      <c r="F85" s="778"/>
      <c r="G85" s="779"/>
    </row>
    <row r="86" spans="1:7">
      <c r="A86" s="777" t="s">
        <v>283</v>
      </c>
      <c r="B86" s="780"/>
      <c r="C86" s="778"/>
      <c r="D86" s="778"/>
      <c r="E86" s="778"/>
      <c r="F86" s="778"/>
      <c r="G86" s="779"/>
    </row>
    <row r="87" spans="1:7">
      <c r="A87" s="777" t="s">
        <v>284</v>
      </c>
      <c r="B87" s="780"/>
      <c r="C87" s="778"/>
      <c r="D87" s="778"/>
      <c r="E87" s="778"/>
      <c r="F87" s="778"/>
      <c r="G87" s="779"/>
    </row>
    <row r="88" spans="1:7">
      <c r="A88" s="777" t="s">
        <v>285</v>
      </c>
      <c r="B88" s="780"/>
      <c r="C88" s="778"/>
      <c r="D88" s="778"/>
      <c r="E88" s="778"/>
      <c r="F88" s="778"/>
      <c r="G88" s="779"/>
    </row>
    <row r="89" spans="1:7">
      <c r="A89" s="777" t="s">
        <v>286</v>
      </c>
      <c r="B89" s="780"/>
      <c r="C89" s="778"/>
      <c r="D89" s="778"/>
      <c r="E89" s="778"/>
      <c r="F89" s="778"/>
      <c r="G89" s="779"/>
    </row>
    <row r="90" spans="1:7">
      <c r="A90" s="777" t="s">
        <v>287</v>
      </c>
      <c r="B90" s="780"/>
      <c r="C90" s="778"/>
      <c r="D90" s="778"/>
      <c r="E90" s="778"/>
      <c r="F90" s="778"/>
      <c r="G90" s="779"/>
    </row>
    <row r="91" spans="1:7">
      <c r="A91" s="777" t="s">
        <v>288</v>
      </c>
      <c r="B91" s="780"/>
      <c r="C91" s="778"/>
      <c r="D91" s="778"/>
      <c r="E91" s="778"/>
      <c r="F91" s="778"/>
      <c r="G91" s="779"/>
    </row>
    <row r="92" spans="1:7">
      <c r="A92" s="777" t="s">
        <v>289</v>
      </c>
      <c r="B92" s="780"/>
      <c r="C92" s="778"/>
      <c r="D92" s="778"/>
      <c r="E92" s="778"/>
      <c r="F92" s="778"/>
      <c r="G92" s="779"/>
    </row>
    <row r="93" spans="1:7">
      <c r="A93" s="777" t="s">
        <v>290</v>
      </c>
      <c r="B93" s="780"/>
      <c r="C93" s="778"/>
      <c r="D93" s="778"/>
      <c r="E93" s="778"/>
      <c r="F93" s="778"/>
      <c r="G93" s="779"/>
    </row>
    <row r="94" spans="1:7">
      <c r="A94" s="777" t="s">
        <v>291</v>
      </c>
      <c r="B94" s="780"/>
      <c r="C94" s="778"/>
      <c r="D94" s="778"/>
      <c r="E94" s="778"/>
      <c r="F94" s="778"/>
      <c r="G94" s="779"/>
    </row>
    <row r="95" spans="1:7">
      <c r="A95" s="777" t="s">
        <v>292</v>
      </c>
      <c r="B95" s="780"/>
      <c r="C95" s="778"/>
      <c r="D95" s="778"/>
      <c r="E95" s="778"/>
      <c r="F95" s="778"/>
      <c r="G95" s="779"/>
    </row>
    <row r="96" spans="1:7">
      <c r="A96" s="777" t="s">
        <v>293</v>
      </c>
      <c r="B96" s="780"/>
      <c r="C96" s="778"/>
      <c r="D96" s="778"/>
      <c r="E96" s="778"/>
      <c r="F96" s="778"/>
      <c r="G96" s="779"/>
    </row>
    <row r="97" spans="1:7">
      <c r="A97" s="777" t="s">
        <v>294</v>
      </c>
      <c r="B97" s="780"/>
      <c r="C97" s="778"/>
      <c r="D97" s="778"/>
      <c r="E97" s="778"/>
      <c r="F97" s="778"/>
      <c r="G97" s="779"/>
    </row>
    <row r="98" spans="1:7">
      <c r="A98" s="781" t="s">
        <v>295</v>
      </c>
      <c r="B98" s="782"/>
      <c r="C98" s="783"/>
      <c r="D98" s="783"/>
      <c r="E98" s="783"/>
      <c r="F98" s="783"/>
      <c r="G98" s="784"/>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outlinePr summaryBelow="0"/>
  </sheetPr>
  <dimension ref="A1:ABU428"/>
  <sheetViews>
    <sheetView workbookViewId="0">
      <selection activeCell="D19" sqref="D19"/>
    </sheetView>
  </sheetViews>
  <sheetFormatPr defaultColWidth="9.109375" defaultRowHeight="14.4" outlineLevelRow="6"/>
  <cols>
    <col min="1" max="1" width="21.6640625" style="4" customWidth="1"/>
    <col min="2" max="2" width="26.5546875" style="4" bestFit="1" customWidth="1"/>
    <col min="3" max="3" width="17.33203125" style="4" bestFit="1" customWidth="1"/>
    <col min="4" max="4" width="17.109375" style="4" bestFit="1" customWidth="1"/>
    <col min="5" max="5" width="14.109375" style="4" customWidth="1"/>
    <col min="6" max="6" width="16.33203125" style="4" bestFit="1" customWidth="1"/>
    <col min="7" max="7" width="14" style="4" customWidth="1"/>
    <col min="8" max="8" width="19.5546875" style="4" bestFit="1" customWidth="1"/>
    <col min="9" max="9" width="17.33203125" style="4" bestFit="1" customWidth="1"/>
    <col min="10" max="12" width="9.88671875" style="4" bestFit="1" customWidth="1"/>
    <col min="13" max="13" width="10.6640625" style="4" bestFit="1" customWidth="1"/>
    <col min="14" max="14" width="9.88671875" style="4" bestFit="1" customWidth="1"/>
    <col min="15" max="15" width="13.33203125" style="4" bestFit="1" customWidth="1"/>
    <col min="16" max="16" width="10.5546875" style="4" customWidth="1"/>
    <col min="17" max="17" width="9.6640625" style="4" customWidth="1"/>
    <col min="18" max="21" width="9.88671875" style="4" customWidth="1"/>
    <col min="22" max="27" width="9.6640625" style="4" customWidth="1"/>
    <col min="28" max="68" width="9.88671875" style="4" customWidth="1"/>
    <col min="69" max="88" width="9.44140625" style="4" customWidth="1"/>
    <col min="89" max="97" width="9.33203125" style="4" customWidth="1"/>
    <col min="98" max="119" width="10.109375" style="4" customWidth="1"/>
    <col min="120" max="128" width="9.33203125" style="4" customWidth="1"/>
    <col min="129" max="149" width="9.44140625" style="4" customWidth="1"/>
    <col min="150" max="189" width="9.33203125" style="4" customWidth="1"/>
    <col min="190" max="211" width="9.88671875" style="4" customWidth="1"/>
    <col min="212" max="220" width="9.33203125" style="4" customWidth="1"/>
    <col min="221" max="241" width="9.6640625" style="4" customWidth="1"/>
    <col min="242" max="250" width="9.33203125" style="4" customWidth="1"/>
    <col min="251" max="267" width="9.44140625" style="4" customWidth="1"/>
    <col min="268" max="281" width="13.109375" style="4" customWidth="1"/>
    <col min="282" max="302" width="10" style="4" customWidth="1"/>
    <col min="303" max="308" width="12.44140625" style="4" customWidth="1"/>
    <col min="309" max="311" width="9.33203125" style="4" customWidth="1"/>
    <col min="312" max="333" width="9.6640625" style="4" customWidth="1"/>
    <col min="334" max="373" width="9.33203125" style="4" customWidth="1"/>
    <col min="374" max="392" width="9.6640625" style="4" customWidth="1"/>
    <col min="393" max="401" width="9.33203125" style="4" customWidth="1"/>
    <col min="402" max="423" width="9.88671875" style="4" customWidth="1"/>
    <col min="424" max="432" width="9.33203125" style="4" customWidth="1"/>
    <col min="433" max="453" width="9.44140625" style="4" customWidth="1"/>
    <col min="454" max="462" width="9.33203125" style="4" customWidth="1"/>
    <col min="463" max="470" width="10.109375" style="4" customWidth="1"/>
    <col min="471" max="517" width="13.33203125" style="4" bestFit="1" customWidth="1"/>
    <col min="518" max="656" width="11.5546875" style="4" bestFit="1" customWidth="1"/>
    <col min="657" max="667" width="10" style="4" bestFit="1" customWidth="1"/>
    <col min="668" max="676" width="9.33203125" style="4" bestFit="1" customWidth="1"/>
    <col min="677" max="681" width="9.6640625" style="4" bestFit="1" customWidth="1"/>
    <col min="682" max="682" width="11.44140625" style="4" bestFit="1" customWidth="1"/>
    <col min="683" max="683" width="9.109375" style="4"/>
    <col min="684" max="684" width="9.44140625" style="4" bestFit="1" customWidth="1"/>
    <col min="685" max="688" width="9.44140625" style="4" customWidth="1"/>
    <col min="689" max="689" width="11.44140625" style="925" bestFit="1" customWidth="1"/>
    <col min="690" max="690" width="9.33203125" style="925" bestFit="1" customWidth="1"/>
    <col min="691" max="691" width="9.109375" style="4"/>
    <col min="692" max="692" width="12.6640625" style="4" bestFit="1" customWidth="1"/>
    <col min="693" max="693" width="8.88671875" style="4" bestFit="1" customWidth="1"/>
    <col min="694" max="694" width="9.6640625" style="4" bestFit="1" customWidth="1"/>
    <col min="695" max="701" width="8.88671875" style="4" bestFit="1" customWidth="1"/>
    <col min="702" max="702" width="9.88671875" style="4" bestFit="1" customWidth="1"/>
    <col min="703" max="703" width="22.33203125" style="4" customWidth="1"/>
    <col min="704" max="709" width="9.6640625" style="4" bestFit="1" customWidth="1"/>
    <col min="710" max="718" width="8.88671875" style="4" bestFit="1" customWidth="1"/>
    <col min="719" max="740" width="9.88671875" style="4" bestFit="1" customWidth="1"/>
    <col min="741" max="744" width="8.44140625" style="4" bestFit="1" customWidth="1"/>
    <col min="745" max="770" width="9.44140625" style="4" bestFit="1" customWidth="1"/>
    <col min="771" max="801" width="10.109375" style="4" bestFit="1" customWidth="1"/>
    <col min="802" max="831" width="9.44140625" style="4" bestFit="1" customWidth="1"/>
    <col min="832" max="862" width="8.88671875" style="4" bestFit="1" customWidth="1"/>
    <col min="863" max="893" width="9.88671875" style="4" bestFit="1" customWidth="1"/>
    <col min="894" max="923" width="9.6640625" style="4" bestFit="1" customWidth="1"/>
    <col min="924" max="954" width="9.44140625" style="4" bestFit="1" customWidth="1"/>
    <col min="955" max="984" width="10" style="4" bestFit="1" customWidth="1"/>
    <col min="985" max="1015" width="9.6640625" style="4" bestFit="1" customWidth="1"/>
    <col min="1016" max="1046" width="9.33203125" style="4" bestFit="1" customWidth="1"/>
    <col min="1047" max="1074" width="9.6640625" style="4" bestFit="1" customWidth="1"/>
    <col min="1075" max="1105" width="9.88671875" style="4" bestFit="1" customWidth="1"/>
    <col min="1106" max="1135" width="9.44140625" style="4" bestFit="1" customWidth="1"/>
    <col min="1136" max="1166" width="10.109375" style="4" bestFit="1" customWidth="1"/>
    <col min="1167" max="1196" width="9.44140625" style="4" bestFit="1" customWidth="1"/>
    <col min="1197" max="1227" width="8.88671875" style="4" bestFit="1" customWidth="1"/>
    <col min="1228" max="1258" width="9.88671875" style="4" bestFit="1" customWidth="1"/>
    <col min="1259" max="1288" width="9.6640625" style="4" bestFit="1" customWidth="1"/>
    <col min="1289" max="1319" width="9.44140625" style="4" bestFit="1" customWidth="1"/>
    <col min="1320" max="1349" width="10" style="4" bestFit="1" customWidth="1"/>
    <col min="1350" max="1365" width="9.6640625" style="4" bestFit="1" customWidth="1"/>
    <col min="1366" max="16384" width="9.109375" style="4"/>
  </cols>
  <sheetData>
    <row r="1" spans="1:690" s="7" customFormat="1" ht="39" customHeight="1">
      <c r="A1" s="1111" t="s">
        <v>411</v>
      </c>
      <c r="B1" s="1111" t="s">
        <v>410</v>
      </c>
      <c r="C1" s="1111" t="s">
        <v>413</v>
      </c>
      <c r="D1" s="1111" t="s">
        <v>412</v>
      </c>
      <c r="E1" s="1111" t="s">
        <v>418</v>
      </c>
      <c r="F1" s="1111" t="s">
        <v>416</v>
      </c>
      <c r="G1" s="1111" t="s">
        <v>417</v>
      </c>
      <c r="H1" s="1111" t="s">
        <v>31</v>
      </c>
      <c r="I1" s="1111" t="s">
        <v>866</v>
      </c>
      <c r="J1" s="1111" t="s">
        <v>867</v>
      </c>
      <c r="K1" s="1110"/>
      <c r="L1" s="1110" t="s">
        <v>888</v>
      </c>
      <c r="M1" s="4"/>
      <c r="N1" s="4"/>
      <c r="O1" s="4"/>
      <c r="P1" s="4"/>
      <c r="ZM1" s="924"/>
      <c r="ZN1" s="924"/>
    </row>
    <row r="2" spans="1:690">
      <c r="A2" s="1081" t="s">
        <v>1018</v>
      </c>
      <c r="B2" s="1082" t="str">
        <f>A78</f>
        <v xml:space="preserve">      Surface Dewatering</v>
      </c>
      <c r="C2" s="1083">
        <f>SUM(D78)</f>
        <v>1</v>
      </c>
      <c r="D2" s="1081" t="s">
        <v>148</v>
      </c>
      <c r="E2" s="1083">
        <f>INDEX('Major Quantities'!$I$63:$RJ$180,MATCH('Major Quantities'!B2,'Major Quantities'!$A$63:$A$180,0),MATCH('General Information'!$L$1,'Major Quantities'!$I$63:$RJ$63,0))</f>
        <v>1</v>
      </c>
      <c r="F2" s="1083">
        <f>VLOOKUP(B2,$A$63:$E$180,5,FALSE)</f>
        <v>1</v>
      </c>
      <c r="G2" s="1084">
        <f>C2-F2</f>
        <v>0</v>
      </c>
      <c r="H2" s="1084">
        <f>F2-E2</f>
        <v>0</v>
      </c>
      <c r="I2" s="1085">
        <f>H2/C2</f>
        <v>0</v>
      </c>
      <c r="J2" s="1086"/>
      <c r="K2" s="1087"/>
      <c r="L2" s="1088">
        <f>F2/C2</f>
        <v>1</v>
      </c>
      <c r="M2" s="41" t="s">
        <v>1354</v>
      </c>
      <c r="N2" s="1044" t="s">
        <v>1355</v>
      </c>
      <c r="O2" s="687"/>
      <c r="P2" s="807"/>
    </row>
    <row r="3" spans="1:690">
      <c r="A3" s="1081" t="s">
        <v>1020</v>
      </c>
      <c r="B3" s="1082" t="s">
        <v>1219</v>
      </c>
      <c r="C3" s="1083">
        <f>SUM(D77+D81)</f>
        <v>853395</v>
      </c>
      <c r="D3" s="1081" t="s">
        <v>864</v>
      </c>
      <c r="E3" s="1083">
        <f>HLOOKUP('General Information'!$L$1,$I$63:$QZ$180,15,FALSE)+HLOOKUP('General Information'!$L$1,$I$63:$QZ$180,19,FALSE)</f>
        <v>853395</v>
      </c>
      <c r="F3" s="1083">
        <f>E77+E81</f>
        <v>825820.73</v>
      </c>
      <c r="G3" s="1084">
        <f t="shared" ref="G3:G22" si="0">C3-F3</f>
        <v>27574.270000000019</v>
      </c>
      <c r="H3" s="1084">
        <f t="shared" ref="H3:H22" si="1">F3-E3</f>
        <v>-27574.270000000019</v>
      </c>
      <c r="I3" s="1085">
        <f t="shared" ref="I3:I22" si="2">H3/C3</f>
        <v>-3.2311262662659164E-2</v>
      </c>
      <c r="J3" s="1086"/>
      <c r="K3" s="1087"/>
      <c r="L3" s="1088">
        <f t="shared" ref="L3:L22" si="3">F3/C3</f>
        <v>0.96768873733734084</v>
      </c>
      <c r="M3" s="1803">
        <f>(F4+F3)/(C4+C3)</f>
        <v>0.92822122670903606</v>
      </c>
      <c r="N3" s="1803">
        <f>(E4+E3)/(C4+C3)</f>
        <v>1</v>
      </c>
      <c r="O3" s="687"/>
      <c r="P3" s="807"/>
    </row>
    <row r="4" spans="1:690">
      <c r="A4" s="1081" t="s">
        <v>1021</v>
      </c>
      <c r="B4" s="1082" t="s">
        <v>1218</v>
      </c>
      <c r="C4" s="1083">
        <f>D82+D79</f>
        <v>1481028.01</v>
      </c>
      <c r="D4" s="1081" t="s">
        <v>864</v>
      </c>
      <c r="E4" s="1083">
        <f>HLOOKUP('General Information'!$L$1,'Major Quantities'!$I$63:$RJ$180,17,FALSE)+HLOOKUP('General Information'!$L$1,'Major Quantities'!$I$63:$RJ$180,20,FALSE)</f>
        <v>1481028.01</v>
      </c>
      <c r="F4" s="1083">
        <f>E79+E82</f>
        <v>1341040.26</v>
      </c>
      <c r="G4" s="1084">
        <f t="shared" si="0"/>
        <v>139987.75</v>
      </c>
      <c r="H4" s="1084">
        <f t="shared" si="1"/>
        <v>-139987.75</v>
      </c>
      <c r="I4" s="1085">
        <f t="shared" si="2"/>
        <v>-9.4520663387048301E-2</v>
      </c>
      <c r="J4" s="1086"/>
      <c r="K4" s="1087"/>
      <c r="L4" s="1088">
        <f t="shared" si="3"/>
        <v>0.90547933661295166</v>
      </c>
      <c r="M4" s="1804"/>
      <c r="N4" s="1804"/>
      <c r="O4" s="687"/>
      <c r="P4" s="807"/>
    </row>
    <row r="5" spans="1:690">
      <c r="A5" s="1081" t="s">
        <v>1091</v>
      </c>
      <c r="B5" s="1082" t="s">
        <v>1090</v>
      </c>
      <c r="C5" s="1083">
        <f>D86+D87</f>
        <v>64334</v>
      </c>
      <c r="D5" s="1081" t="s">
        <v>864</v>
      </c>
      <c r="E5" s="1083">
        <f>HLOOKUP('General Information'!$L$1,'Major Quantities'!$I$63:$RJ$180,24,FALSE)+HLOOKUP('General Information'!$L$1,'Major Quantities'!$I$63:$RJ$180,25,FALSE)</f>
        <v>45507.960000000006</v>
      </c>
      <c r="F5" s="1083">
        <f>E86+E87</f>
        <v>21675.67</v>
      </c>
      <c r="G5" s="1084">
        <f t="shared" si="0"/>
        <v>42658.33</v>
      </c>
      <c r="H5" s="1084">
        <f t="shared" si="1"/>
        <v>-23832.290000000008</v>
      </c>
      <c r="I5" s="1085">
        <f t="shared" si="2"/>
        <v>-0.37044626480554621</v>
      </c>
      <c r="J5" s="1086"/>
      <c r="K5" s="1087"/>
      <c r="L5" s="1088">
        <f t="shared" si="3"/>
        <v>0.33692402151273043</v>
      </c>
      <c r="O5" s="687"/>
      <c r="P5" s="807"/>
    </row>
    <row r="6" spans="1:690">
      <c r="A6" s="1081" t="s">
        <v>883</v>
      </c>
      <c r="B6" s="1082" t="str">
        <f>A151</f>
        <v xml:space="preserve">        Sew. Pipes</v>
      </c>
      <c r="C6" s="1083">
        <f>SUM(D151)</f>
        <v>7567.08</v>
      </c>
      <c r="D6" s="1081" t="s">
        <v>865</v>
      </c>
      <c r="E6" s="1083">
        <f>INDEX($I$64:$QZ$180,MATCH('Major Quantities'!B6,$A$63:$A$180,0),MATCH('General Information'!$L$1,$I$63:$QZ$63,0))</f>
        <v>1.89</v>
      </c>
      <c r="F6" s="1083">
        <f t="shared" ref="F6:F19" si="4">VLOOKUP(B6,$A$63:$E$180,5,FALSE)</f>
        <v>5484.35</v>
      </c>
      <c r="G6" s="1084">
        <f t="shared" si="0"/>
        <v>2082.7299999999996</v>
      </c>
      <c r="H6" s="1084">
        <f t="shared" si="1"/>
        <v>5482.46</v>
      </c>
      <c r="I6" s="1085">
        <f t="shared" si="2"/>
        <v>0.72451460801260192</v>
      </c>
      <c r="J6" s="1089"/>
      <c r="K6" s="1087"/>
      <c r="L6" s="1088">
        <f t="shared" si="3"/>
        <v>0.72476437410467454</v>
      </c>
      <c r="O6" s="687"/>
      <c r="P6" s="807"/>
    </row>
    <row r="7" spans="1:690">
      <c r="A7" s="1081" t="s">
        <v>1215</v>
      </c>
      <c r="B7" s="1082" t="str">
        <f>A154</f>
        <v xml:space="preserve">        Sew. Manholes Dia. 1200mm</v>
      </c>
      <c r="C7" s="1083">
        <f>SUM(D154)</f>
        <v>135.99</v>
      </c>
      <c r="D7" s="1081" t="s">
        <v>148</v>
      </c>
      <c r="E7" s="1083">
        <f>INDEX('Major Quantities'!$I$63:$RJ$180,MATCH('Major Quantities'!B7,'Major Quantities'!$A$63:$A$180,0),MATCH('General Information'!$L$1,'Major Quantities'!$I$63:$RJ$63,0))</f>
        <v>132.58000000000001</v>
      </c>
      <c r="F7" s="1083">
        <f t="shared" si="4"/>
        <v>113.46</v>
      </c>
      <c r="G7" s="1084">
        <f t="shared" si="0"/>
        <v>22.530000000000015</v>
      </c>
      <c r="H7" s="1084">
        <f t="shared" si="1"/>
        <v>-19.120000000000019</v>
      </c>
      <c r="I7" s="1085">
        <f t="shared" si="2"/>
        <v>-0.14059857342451665</v>
      </c>
      <c r="J7" s="1089"/>
      <c r="K7" s="1087"/>
      <c r="L7" s="1088">
        <f t="shared" ref="L7" si="5">F7/C7</f>
        <v>0.8343260533862783</v>
      </c>
      <c r="O7" s="687"/>
      <c r="P7" s="807"/>
    </row>
    <row r="8" spans="1:690">
      <c r="A8" s="1081" t="s">
        <v>882</v>
      </c>
      <c r="B8" s="1082" t="str">
        <f>A160</f>
        <v xml:space="preserve">        Storm Pipes</v>
      </c>
      <c r="C8" s="1083">
        <f>SUM(D160)</f>
        <v>14821.15</v>
      </c>
      <c r="D8" s="1081" t="s">
        <v>865</v>
      </c>
      <c r="E8" s="1083">
        <f>INDEX('Major Quantities'!$I$63:$RJ$180,MATCH('Major Quantities'!B8,'Major Quantities'!$A$63:$A$180,0),MATCH('General Information'!$L$1,'Major Quantities'!$I$63:$RJ$63,0))</f>
        <v>13734.95</v>
      </c>
      <c r="F8" s="1083">
        <f t="shared" si="4"/>
        <v>12965.02</v>
      </c>
      <c r="G8" s="1084">
        <f t="shared" si="0"/>
        <v>1856.1299999999992</v>
      </c>
      <c r="H8" s="1084">
        <f t="shared" si="1"/>
        <v>-769.93000000000029</v>
      </c>
      <c r="I8" s="1085">
        <f t="shared" si="2"/>
        <v>-5.1948060710538674E-2</v>
      </c>
      <c r="J8" s="1089"/>
      <c r="K8" s="1087"/>
      <c r="L8" s="1088">
        <f t="shared" si="3"/>
        <v>0.8747647787115036</v>
      </c>
      <c r="O8" s="687"/>
      <c r="P8" s="807"/>
    </row>
    <row r="9" spans="1:690">
      <c r="A9" s="1081" t="s">
        <v>1215</v>
      </c>
      <c r="B9" s="1082" t="str">
        <f>A162</f>
        <v xml:space="preserve">        Storm Manholes</v>
      </c>
      <c r="C9" s="1083">
        <f>SUM(D162)</f>
        <v>160.01</v>
      </c>
      <c r="D9" s="1081" t="s">
        <v>148</v>
      </c>
      <c r="E9" s="1083">
        <f>INDEX('Major Quantities'!$I$63:$RJ$180,MATCH('Major Quantities'!B9,'Major Quantities'!$A$63:$A$180,0),MATCH('General Information'!$L$1,'Major Quantities'!$I$63:$RJ$63,0))</f>
        <v>150.71</v>
      </c>
      <c r="F9" s="1083">
        <f t="shared" si="4"/>
        <v>133.99</v>
      </c>
      <c r="G9" s="1084">
        <f t="shared" si="0"/>
        <v>26.019999999999982</v>
      </c>
      <c r="H9" s="1084">
        <f t="shared" si="1"/>
        <v>-16.72</v>
      </c>
      <c r="I9" s="1085">
        <f t="shared" si="2"/>
        <v>-0.10449346915817762</v>
      </c>
      <c r="J9" s="1089"/>
      <c r="K9" s="1087"/>
      <c r="L9" s="1088">
        <f t="shared" ref="L9" si="6">F9/C9</f>
        <v>0.83738516342728586</v>
      </c>
      <c r="O9" s="687"/>
      <c r="P9" s="807"/>
    </row>
    <row r="10" spans="1:690">
      <c r="A10" s="1081" t="s">
        <v>1216</v>
      </c>
      <c r="B10" s="1082" t="str">
        <f>A164</f>
        <v xml:space="preserve">        Catch Basins</v>
      </c>
      <c r="C10" s="1083">
        <f>SUM(D164)</f>
        <v>337.99</v>
      </c>
      <c r="D10" s="1081" t="s">
        <v>148</v>
      </c>
      <c r="E10" s="1083">
        <f>INDEX('Major Quantities'!$I$63:$RJ$180,MATCH('Major Quantities'!B10,'Major Quantities'!$A$63:$A$180,0),MATCH('General Information'!$L$1,'Major Quantities'!$I$63:$RJ$63,0))</f>
        <v>305.49</v>
      </c>
      <c r="F10" s="1083">
        <f t="shared" si="4"/>
        <v>243.52</v>
      </c>
      <c r="G10" s="1084">
        <f t="shared" si="0"/>
        <v>94.47</v>
      </c>
      <c r="H10" s="1084">
        <f t="shared" si="1"/>
        <v>-61.97</v>
      </c>
      <c r="I10" s="1085">
        <f t="shared" si="2"/>
        <v>-0.18334861978165035</v>
      </c>
      <c r="J10" s="1089"/>
      <c r="K10" s="1087"/>
      <c r="L10" s="1088">
        <f t="shared" ref="L10" si="7">F10/C10</f>
        <v>0.72049468919198789</v>
      </c>
      <c r="O10" s="687"/>
      <c r="P10" s="807"/>
    </row>
    <row r="11" spans="1:690">
      <c r="A11" s="1081" t="s">
        <v>1099</v>
      </c>
      <c r="B11" s="1082" t="str">
        <f>A136</f>
        <v xml:space="preserve">        Potable Pipes</v>
      </c>
      <c r="C11" s="1083">
        <f>SUM(D136)</f>
        <v>7213.99</v>
      </c>
      <c r="D11" s="1081" t="s">
        <v>865</v>
      </c>
      <c r="E11" s="1083">
        <f>INDEX('Major Quantities'!$I$63:$RJ$180,MATCH('Major Quantities'!B11,'Major Quantities'!$A$63:$A$180,0),MATCH('General Information'!$L$1,'Major Quantities'!$I$63:$RJ$63,0))</f>
        <v>6568.6</v>
      </c>
      <c r="F11" s="1083">
        <f t="shared" si="4"/>
        <v>4994.22</v>
      </c>
      <c r="G11" s="1084">
        <f t="shared" si="0"/>
        <v>2219.7699999999995</v>
      </c>
      <c r="H11" s="1084">
        <f t="shared" si="1"/>
        <v>-1574.38</v>
      </c>
      <c r="I11" s="1085">
        <f t="shared" si="2"/>
        <v>-0.2182398367616257</v>
      </c>
      <c r="J11" s="1086"/>
      <c r="K11" s="1087"/>
      <c r="L11" s="1088">
        <f t="shared" si="3"/>
        <v>0.69229649611380117</v>
      </c>
      <c r="O11" s="687"/>
      <c r="P11" s="807"/>
    </row>
    <row r="12" spans="1:690">
      <c r="A12" s="1081" t="s">
        <v>884</v>
      </c>
      <c r="B12" s="1082" t="str">
        <f>A141</f>
        <v xml:space="preserve">        Fire Fighting Pipes</v>
      </c>
      <c r="C12" s="1083">
        <f>SUM(D141)</f>
        <v>6354.52</v>
      </c>
      <c r="D12" s="1081" t="s">
        <v>865</v>
      </c>
      <c r="E12" s="1083">
        <f>INDEX('Major Quantities'!$I$63:$RJ$180,MATCH('Major Quantities'!B12,'Major Quantities'!$A$63:$A$180,0),MATCH('General Information'!$L$1,'Major Quantities'!$I$63:$RJ$63,0))</f>
        <v>5513.16</v>
      </c>
      <c r="F12" s="1083">
        <f t="shared" si="4"/>
        <v>5344.75</v>
      </c>
      <c r="G12" s="1084">
        <f t="shared" si="0"/>
        <v>1009.7700000000004</v>
      </c>
      <c r="H12" s="1084">
        <f t="shared" si="1"/>
        <v>-168.40999999999985</v>
      </c>
      <c r="I12" s="1085">
        <f t="shared" si="2"/>
        <v>-2.6502395145502705E-2</v>
      </c>
      <c r="J12" s="1086"/>
      <c r="K12" s="1087"/>
      <c r="L12" s="1088">
        <f t="shared" si="3"/>
        <v>0.84109421325292855</v>
      </c>
      <c r="O12" s="687"/>
      <c r="P12" s="807"/>
    </row>
    <row r="13" spans="1:690">
      <c r="A13" s="1081" t="s">
        <v>884</v>
      </c>
      <c r="B13" s="1082" t="str">
        <f>A147</f>
        <v xml:space="preserve">        TSE Pipes</v>
      </c>
      <c r="C13" s="1083">
        <f>SUM(D147)</f>
        <v>57419.14</v>
      </c>
      <c r="D13" s="1081" t="s">
        <v>865</v>
      </c>
      <c r="E13" s="1083">
        <f>INDEX('Major Quantities'!$I$63:$RJ$180,MATCH('Major Quantities'!B13,'Major Quantities'!$A$63:$A$180,0),MATCH('General Information'!$L$1,'Major Quantities'!$I$63:$RJ$63,0))</f>
        <v>57419.14</v>
      </c>
      <c r="F13" s="1083">
        <f t="shared" si="4"/>
        <v>4600.01</v>
      </c>
      <c r="G13" s="1084">
        <f t="shared" si="0"/>
        <v>52819.13</v>
      </c>
      <c r="H13" s="1084">
        <f t="shared" si="1"/>
        <v>-52819.13</v>
      </c>
      <c r="I13" s="1085">
        <f t="shared" si="2"/>
        <v>-0.91988716654411751</v>
      </c>
      <c r="J13" s="1086"/>
      <c r="K13" s="1087"/>
      <c r="L13" s="1088">
        <f t="shared" si="3"/>
        <v>8.0112833455882479E-2</v>
      </c>
      <c r="O13" s="687"/>
      <c r="P13" s="807"/>
    </row>
    <row r="14" spans="1:690">
      <c r="A14" s="1081" t="s">
        <v>1092</v>
      </c>
      <c r="B14" s="1082" t="str">
        <f>A107</f>
        <v xml:space="preserve">        MV Cables</v>
      </c>
      <c r="C14" s="1083">
        <f>SUM(D107)</f>
        <v>12559</v>
      </c>
      <c r="D14" s="1081" t="s">
        <v>865</v>
      </c>
      <c r="E14" s="1083">
        <f>INDEX('Major Quantities'!$I$63:$RJ$180,MATCH('Major Quantities'!B14,'Major Quantities'!$A$63:$A$180,0),MATCH('General Information'!$L$1,'Major Quantities'!$I$63:$RJ$63,0))</f>
        <v>11166.74</v>
      </c>
      <c r="F14" s="1083">
        <f t="shared" si="4"/>
        <v>3290.92</v>
      </c>
      <c r="G14" s="1084">
        <f t="shared" si="0"/>
        <v>9268.08</v>
      </c>
      <c r="H14" s="1084">
        <f t="shared" si="1"/>
        <v>-7875.82</v>
      </c>
      <c r="I14" s="1085">
        <f t="shared" si="2"/>
        <v>-0.62710566127876421</v>
      </c>
      <c r="J14" s="1086"/>
      <c r="K14" s="1090"/>
      <c r="L14" s="1088">
        <f t="shared" si="3"/>
        <v>0.26203678636834143</v>
      </c>
      <c r="O14" s="687"/>
      <c r="P14" s="807"/>
    </row>
    <row r="15" spans="1:690">
      <c r="A15" s="1081" t="s">
        <v>1097</v>
      </c>
      <c r="B15" s="1082" t="str">
        <f>A109</f>
        <v xml:space="preserve">        Unit Substation 13.8/0.4 K V, 500kVA</v>
      </c>
      <c r="C15" s="1083">
        <f>SUM(D109)</f>
        <v>3</v>
      </c>
      <c r="D15" s="1081" t="s">
        <v>148</v>
      </c>
      <c r="E15" s="1083">
        <f>INDEX('Major Quantities'!$I$63:$RJ$180,MATCH('Major Quantities'!B15,'Major Quantities'!$A$63:$A$180,0),MATCH('General Information'!$L$1,'Major Quantities'!$I$63:$RJ$63,0))</f>
        <v>0.38</v>
      </c>
      <c r="F15" s="1083">
        <f t="shared" si="4"/>
        <v>0</v>
      </c>
      <c r="G15" s="1084">
        <f t="shared" si="0"/>
        <v>3</v>
      </c>
      <c r="H15" s="1084">
        <f t="shared" si="1"/>
        <v>-0.38</v>
      </c>
      <c r="I15" s="1085">
        <f t="shared" si="2"/>
        <v>-0.12666666666666668</v>
      </c>
      <c r="J15" s="1086"/>
      <c r="K15" s="1090"/>
      <c r="L15" s="1088">
        <f t="shared" si="3"/>
        <v>0</v>
      </c>
      <c r="O15" s="687"/>
      <c r="P15" s="807"/>
    </row>
    <row r="16" spans="1:690">
      <c r="A16" s="1081" t="s">
        <v>1098</v>
      </c>
      <c r="B16" s="1082" t="str">
        <f>A110</f>
        <v xml:space="preserve">        RMU, 13.8KV</v>
      </c>
      <c r="C16" s="1083">
        <f>SUM(D110)</f>
        <v>3</v>
      </c>
      <c r="D16" s="1081" t="s">
        <v>148</v>
      </c>
      <c r="E16" s="1083">
        <f>INDEX('Major Quantities'!$I$63:$RJ$180,MATCH('Major Quantities'!B16,'Major Quantities'!$A$63:$A$180,0),MATCH('General Information'!$L$1,'Major Quantities'!$I$63:$RJ$63,0))</f>
        <v>0.33</v>
      </c>
      <c r="F16" s="1083">
        <f t="shared" si="4"/>
        <v>0</v>
      </c>
      <c r="G16" s="1084">
        <f t="shared" si="0"/>
        <v>3</v>
      </c>
      <c r="H16" s="1084">
        <f t="shared" si="1"/>
        <v>-0.33</v>
      </c>
      <c r="I16" s="1085">
        <f t="shared" si="2"/>
        <v>-0.11</v>
      </c>
      <c r="J16" s="1086"/>
      <c r="K16" s="1090"/>
      <c r="L16" s="1088">
        <f t="shared" si="3"/>
        <v>0</v>
      </c>
      <c r="O16" s="687"/>
      <c r="P16" s="807"/>
    </row>
    <row r="17" spans="1:16">
      <c r="A17" s="1081" t="s">
        <v>1093</v>
      </c>
      <c r="B17" s="1082" t="str">
        <f>A114</f>
        <v xml:space="preserve">        LV Cables</v>
      </c>
      <c r="C17" s="1083">
        <f>SUM(D114)</f>
        <v>14369.96</v>
      </c>
      <c r="D17" s="1081" t="s">
        <v>865</v>
      </c>
      <c r="E17" s="1083">
        <f>INDEX('Major Quantities'!$I$63:$RJ$180,MATCH('Major Quantities'!B17,'Major Quantities'!$A$63:$A$180,0),MATCH('General Information'!$L$1,'Major Quantities'!$I$63:$RJ$63,0))</f>
        <v>4606.66</v>
      </c>
      <c r="F17" s="1083">
        <f t="shared" si="4"/>
        <v>0</v>
      </c>
      <c r="G17" s="1084">
        <f t="shared" si="0"/>
        <v>14369.96</v>
      </c>
      <c r="H17" s="1084">
        <f t="shared" si="1"/>
        <v>-4606.66</v>
      </c>
      <c r="I17" s="1085">
        <f t="shared" si="2"/>
        <v>-0.32057570097620314</v>
      </c>
      <c r="J17" s="1086"/>
      <c r="K17" s="1087"/>
      <c r="L17" s="1088">
        <f t="shared" si="3"/>
        <v>0</v>
      </c>
      <c r="O17" s="687"/>
      <c r="P17" s="807"/>
    </row>
    <row r="18" spans="1:16">
      <c r="A18" s="1081" t="s">
        <v>1094</v>
      </c>
      <c r="B18" s="1082" t="str">
        <f>A119</f>
        <v xml:space="preserve">        SL Cable</v>
      </c>
      <c r="C18" s="1083">
        <f>SUM(D119)</f>
        <v>21524.99</v>
      </c>
      <c r="D18" s="1081" t="s">
        <v>865</v>
      </c>
      <c r="E18" s="1083">
        <f>INDEX('Major Quantities'!$I$63:$RJ$180,MATCH('Major Quantities'!B18,'Major Quantities'!$A$63:$A$180,0),MATCH('General Information'!$L$1,'Major Quantities'!$I$63:$RJ$63,0))</f>
        <v>6330.79</v>
      </c>
      <c r="F18" s="1083">
        <f t="shared" si="4"/>
        <v>2582.3000000000002</v>
      </c>
      <c r="G18" s="1084">
        <f t="shared" si="0"/>
        <v>18942.690000000002</v>
      </c>
      <c r="H18" s="1084">
        <f t="shared" si="1"/>
        <v>-3748.49</v>
      </c>
      <c r="I18" s="1085">
        <f t="shared" si="2"/>
        <v>-0.1741459577913857</v>
      </c>
      <c r="J18" s="1086"/>
      <c r="K18" s="1087"/>
      <c r="L18" s="1088">
        <f t="shared" si="3"/>
        <v>0.11996753540884339</v>
      </c>
      <c r="O18" s="687"/>
      <c r="P18" s="807"/>
    </row>
    <row r="19" spans="1:16">
      <c r="A19" s="1081" t="s">
        <v>1095</v>
      </c>
      <c r="B19" s="1082" t="str">
        <f>A121</f>
        <v xml:space="preserve">        SL Poles</v>
      </c>
      <c r="C19" s="1083">
        <f>SUM(D121)</f>
        <v>564.99</v>
      </c>
      <c r="D19" s="1081" t="s">
        <v>148</v>
      </c>
      <c r="E19" s="1083">
        <f>INDEX('Major Quantities'!$I$63:$RJ$180,MATCH('Major Quantities'!B19,'Major Quantities'!$A$63:$A$180,0),MATCH('General Information'!$L$1,'Major Quantities'!$I$63:$RJ$63,0))</f>
        <v>274.66000000000003</v>
      </c>
      <c r="F19" s="1083">
        <f t="shared" si="4"/>
        <v>123.47</v>
      </c>
      <c r="G19" s="1084">
        <f t="shared" si="0"/>
        <v>441.52</v>
      </c>
      <c r="H19" s="1084">
        <f t="shared" si="1"/>
        <v>-151.19000000000003</v>
      </c>
      <c r="I19" s="1085">
        <f t="shared" si="2"/>
        <v>-0.26759765659569201</v>
      </c>
      <c r="J19" s="1086"/>
      <c r="K19" s="1087"/>
      <c r="L19" s="1088">
        <f t="shared" ref="L19" si="8">F19/C19</f>
        <v>0.2185348413246252</v>
      </c>
      <c r="O19" s="687"/>
      <c r="P19" s="807"/>
    </row>
    <row r="20" spans="1:16">
      <c r="A20" s="1081" t="s">
        <v>1096</v>
      </c>
      <c r="B20" s="1082" t="str">
        <f>A131</f>
        <v xml:space="preserve">        Telecom Ducts</v>
      </c>
      <c r="C20" s="1083">
        <f>D131+D133</f>
        <v>11057.03</v>
      </c>
      <c r="D20" s="1081" t="s">
        <v>865</v>
      </c>
      <c r="E20" s="1083">
        <f>HLOOKUP('General Information'!$L$1,'Major Quantities'!$I$63:$RJ$180,69,FALSE)+HLOOKUP('General Information'!$L$1,'Major Quantities'!$I$63:$RJ$180,71,FALSE)</f>
        <v>3697.37</v>
      </c>
      <c r="F20" s="1083">
        <f>E131+E133</f>
        <v>2063.92</v>
      </c>
      <c r="G20" s="1084">
        <f t="shared" si="0"/>
        <v>8993.11</v>
      </c>
      <c r="H20" s="1084">
        <f t="shared" si="1"/>
        <v>-1633.4499999999998</v>
      </c>
      <c r="I20" s="1085">
        <f t="shared" si="2"/>
        <v>-0.14772954400955771</v>
      </c>
      <c r="J20" s="1086"/>
      <c r="K20" s="1090"/>
      <c r="L20" s="1088">
        <f t="shared" si="3"/>
        <v>0.18666133672423788</v>
      </c>
      <c r="O20" s="687"/>
      <c r="P20" s="807"/>
    </row>
    <row r="21" spans="1:16">
      <c r="A21" s="1081" t="s">
        <v>1100</v>
      </c>
      <c r="B21" s="1082" t="str">
        <f>A145</f>
        <v xml:space="preserve">      Pump Station</v>
      </c>
      <c r="C21" s="1083">
        <f>D145/24090.63</f>
        <v>1</v>
      </c>
      <c r="D21" s="1081" t="s">
        <v>148</v>
      </c>
      <c r="E21" s="1091">
        <f>INDEX('Major Quantities'!$I$63:$RJ$180,MATCH('Major Quantities'!B21,'Major Quantities'!$A$63:$A$180,0),MATCH('General Information'!$L$1,'Major Quantities'!$I$63:$RJ$63,0))/23961</f>
        <v>0.61093193105463051</v>
      </c>
      <c r="F21" s="1091">
        <f>VLOOKUP(B21,$A$63:$E$180,5,FALSE)/23961</f>
        <v>0.26955469304286134</v>
      </c>
      <c r="G21" s="1092">
        <f t="shared" si="0"/>
        <v>0.73044530695713861</v>
      </c>
      <c r="H21" s="1092">
        <f t="shared" si="1"/>
        <v>-0.34137723801176917</v>
      </c>
      <c r="I21" s="1093">
        <f t="shared" si="2"/>
        <v>-0.34137723801176917</v>
      </c>
      <c r="J21" s="1086"/>
      <c r="K21" s="1087"/>
      <c r="L21" s="1088">
        <f t="shared" si="3"/>
        <v>0.26955469304286134</v>
      </c>
      <c r="O21" s="687"/>
      <c r="P21" s="807"/>
    </row>
    <row r="22" spans="1:16">
      <c r="A22" s="1081" t="s">
        <v>1101</v>
      </c>
      <c r="B22" s="1082" t="str">
        <f>A158</f>
        <v xml:space="preserve">      Sewerage Lift Station</v>
      </c>
      <c r="C22" s="1083">
        <f>D158/2321.89</f>
        <v>1</v>
      </c>
      <c r="D22" s="1081" t="s">
        <v>148</v>
      </c>
      <c r="E22" s="1091">
        <f>INDEX('Major Quantities'!$I$63:$RJ$180,MATCH('Major Quantities'!B22,'Major Quantities'!$A$63:$A$180,0),MATCH('General Information'!$L$1,'Major Quantities'!$I$63:$RJ$63,0))/2398</f>
        <v>0.61003753127606331</v>
      </c>
      <c r="F22" s="1091">
        <f>VLOOKUP(B22,$A$63:$E$180,5,FALSE)/2398</f>
        <v>0.26520016680567143</v>
      </c>
      <c r="G22" s="1092">
        <f t="shared" si="0"/>
        <v>0.73479983319432862</v>
      </c>
      <c r="H22" s="1092">
        <f t="shared" si="1"/>
        <v>-0.34483736447039187</v>
      </c>
      <c r="I22" s="1093">
        <f t="shared" si="2"/>
        <v>-0.34483736447039187</v>
      </c>
      <c r="J22" s="1086"/>
      <c r="K22" s="1087"/>
      <c r="L22" s="1088">
        <f t="shared" si="3"/>
        <v>0.26520016680567143</v>
      </c>
      <c r="O22" s="687"/>
      <c r="P22" s="807"/>
    </row>
    <row r="23" spans="1:16">
      <c r="A23" s="1081"/>
      <c r="B23" s="1082"/>
      <c r="C23" s="1083"/>
      <c r="D23" s="1081"/>
      <c r="E23" s="1083"/>
      <c r="F23" s="1083"/>
      <c r="G23" s="1084"/>
      <c r="H23" s="1084"/>
      <c r="I23" s="1085"/>
      <c r="J23" s="1086"/>
      <c r="K23" s="1090"/>
      <c r="L23" s="1088"/>
      <c r="O23" s="687"/>
      <c r="P23" s="807"/>
    </row>
    <row r="24" spans="1:16">
      <c r="A24" s="1081"/>
      <c r="B24" s="1082"/>
      <c r="C24" s="1083"/>
      <c r="D24" s="1081"/>
      <c r="E24" s="1083"/>
      <c r="F24" s="1083"/>
      <c r="G24" s="1084"/>
      <c r="H24" s="1084"/>
      <c r="I24" s="1085"/>
      <c r="J24" s="1086"/>
      <c r="K24" s="1090"/>
      <c r="L24" s="1088"/>
      <c r="O24" s="687"/>
      <c r="P24" s="807"/>
    </row>
    <row r="25" spans="1:16">
      <c r="A25" s="1081"/>
      <c r="B25" s="1082"/>
      <c r="C25" s="1083"/>
      <c r="D25" s="1081"/>
      <c r="E25" s="1083"/>
      <c r="F25" s="1083"/>
      <c r="G25" s="1084"/>
      <c r="H25" s="1084"/>
      <c r="I25" s="1085"/>
      <c r="J25" s="1086"/>
      <c r="K25" s="1090"/>
      <c r="L25" s="1088"/>
      <c r="O25" s="687"/>
      <c r="P25" s="807"/>
    </row>
    <row r="26" spans="1:16">
      <c r="A26" s="1081"/>
      <c r="B26" s="1082"/>
      <c r="C26" s="1083"/>
      <c r="D26" s="1081"/>
      <c r="E26" s="1083"/>
      <c r="F26" s="1083"/>
      <c r="G26" s="1084"/>
      <c r="H26" s="1084"/>
      <c r="I26" s="1085"/>
      <c r="J26" s="1086"/>
      <c r="K26" s="1090"/>
      <c r="L26" s="1088"/>
      <c r="O26" s="687"/>
      <c r="P26" s="807"/>
    </row>
    <row r="27" spans="1:16">
      <c r="A27" s="1128"/>
      <c r="B27" s="1129"/>
      <c r="C27" s="1130"/>
      <c r="D27" s="1128"/>
      <c r="E27" s="1130"/>
      <c r="F27" s="1130"/>
      <c r="G27" s="1131"/>
      <c r="H27" s="1131"/>
      <c r="I27" s="1132"/>
      <c r="J27" s="1133"/>
      <c r="K27" s="1134"/>
      <c r="L27" s="1135"/>
      <c r="O27" s="687"/>
      <c r="P27" s="807"/>
    </row>
    <row r="28" spans="1:16">
      <c r="A28" s="1128"/>
      <c r="B28" s="1129"/>
      <c r="C28" s="1130"/>
      <c r="D28" s="1128"/>
      <c r="E28" s="1130"/>
      <c r="F28" s="1130"/>
      <c r="G28" s="1131"/>
      <c r="H28" s="1131"/>
      <c r="I28" s="1132"/>
      <c r="J28" s="1133"/>
      <c r="K28" s="1134"/>
      <c r="L28" s="1135"/>
      <c r="O28" s="687"/>
      <c r="P28" s="807"/>
    </row>
    <row r="29" spans="1:16">
      <c r="A29" s="1137"/>
      <c r="B29" s="1138"/>
      <c r="C29" s="1139"/>
      <c r="D29" s="1137"/>
      <c r="E29" s="1139"/>
      <c r="F29" s="1139"/>
      <c r="G29" s="1140"/>
      <c r="H29" s="1140"/>
      <c r="I29" s="1141"/>
      <c r="J29" s="1142"/>
      <c r="K29" s="1143"/>
      <c r="L29" s="1144"/>
      <c r="O29" s="687"/>
      <c r="P29" s="807"/>
    </row>
    <row r="30" spans="1:16">
      <c r="A30" s="1137"/>
      <c r="B30" s="1138"/>
      <c r="C30" s="1139"/>
      <c r="D30" s="1137"/>
      <c r="E30" s="1139"/>
      <c r="F30" s="1139"/>
      <c r="G30" s="1140"/>
      <c r="H30" s="1140"/>
      <c r="I30" s="1141"/>
      <c r="J30" s="1142"/>
      <c r="K30" s="1143"/>
      <c r="L30" s="1144"/>
      <c r="O30" s="687"/>
      <c r="P30" s="807"/>
    </row>
    <row r="31" spans="1:16">
      <c r="A31" s="1137"/>
      <c r="B31" s="1138"/>
      <c r="C31" s="1139"/>
      <c r="D31" s="1137"/>
      <c r="E31" s="1139"/>
      <c r="F31" s="1139"/>
      <c r="G31" s="1140"/>
      <c r="H31" s="1140"/>
      <c r="I31" s="1141"/>
      <c r="J31" s="1142"/>
      <c r="K31" s="1143"/>
      <c r="L31" s="1144"/>
      <c r="O31" s="687"/>
      <c r="P31" s="807"/>
    </row>
    <row r="32" spans="1:16">
      <c r="A32" s="1137"/>
      <c r="B32" s="1138"/>
      <c r="C32" s="1139"/>
      <c r="D32" s="1137"/>
      <c r="E32" s="1139"/>
      <c r="F32" s="1139"/>
      <c r="G32" s="1140"/>
      <c r="H32" s="1140"/>
      <c r="I32" s="1141"/>
      <c r="J32" s="1142"/>
      <c r="K32" s="1143"/>
      <c r="L32" s="1144"/>
      <c r="O32" s="687"/>
      <c r="P32" s="807"/>
    </row>
    <row r="33" spans="1:16">
      <c r="A33" s="1137"/>
      <c r="B33" s="1138"/>
      <c r="C33" s="1139"/>
      <c r="D33" s="1137"/>
      <c r="E33" s="1139"/>
      <c r="F33" s="1139"/>
      <c r="G33" s="1140"/>
      <c r="H33" s="1140"/>
      <c r="I33" s="1141"/>
      <c r="J33" s="1142"/>
      <c r="K33" s="1143"/>
      <c r="L33" s="1144"/>
      <c r="O33" s="687"/>
      <c r="P33" s="807"/>
    </row>
    <row r="34" spans="1:16">
      <c r="A34" s="1137"/>
      <c r="B34" s="1138"/>
      <c r="C34" s="1139"/>
      <c r="D34" s="1137"/>
      <c r="E34" s="1139"/>
      <c r="F34" s="1139"/>
      <c r="G34" s="1140"/>
      <c r="H34" s="1140"/>
      <c r="I34" s="1141"/>
      <c r="J34" s="1142"/>
      <c r="K34" s="1143"/>
      <c r="L34" s="1144"/>
      <c r="O34" s="687"/>
      <c r="P34" s="807"/>
    </row>
    <row r="35" spans="1:16">
      <c r="A35" s="1137"/>
      <c r="B35" s="1138"/>
      <c r="C35" s="1139"/>
      <c r="D35" s="1137"/>
      <c r="E35" s="1139"/>
      <c r="F35" s="1139"/>
      <c r="G35" s="1140"/>
      <c r="H35" s="1140"/>
      <c r="I35" s="1141"/>
      <c r="J35" s="1142"/>
      <c r="K35" s="1143"/>
      <c r="L35" s="1144"/>
      <c r="O35" s="687"/>
      <c r="P35" s="807"/>
    </row>
    <row r="36" spans="1:16">
      <c r="A36" s="1137"/>
      <c r="B36" s="1138"/>
      <c r="C36" s="1139"/>
      <c r="D36" s="1137"/>
      <c r="E36" s="1139"/>
      <c r="F36" s="1139"/>
      <c r="G36" s="1140"/>
      <c r="H36" s="1140"/>
      <c r="I36" s="1141"/>
      <c r="J36" s="1142"/>
      <c r="K36" s="1143"/>
      <c r="L36" s="1144"/>
      <c r="O36" s="687"/>
      <c r="P36" s="807"/>
    </row>
    <row r="37" spans="1:16">
      <c r="A37" s="1137"/>
      <c r="B37" s="1138"/>
      <c r="C37" s="1139"/>
      <c r="D37" s="1137"/>
      <c r="E37" s="1139"/>
      <c r="F37" s="1139"/>
      <c r="G37" s="1140"/>
      <c r="H37" s="1140"/>
      <c r="I37" s="1141"/>
      <c r="J37" s="1142"/>
      <c r="K37" s="1143"/>
      <c r="L37" s="1144"/>
      <c r="O37" s="687"/>
      <c r="P37" s="807"/>
    </row>
    <row r="38" spans="1:16">
      <c r="A38" s="1137"/>
      <c r="B38" s="1138"/>
      <c r="C38" s="1139"/>
      <c r="D38" s="1137"/>
      <c r="E38" s="1139"/>
      <c r="F38" s="1139"/>
      <c r="G38" s="1140"/>
      <c r="H38" s="1140"/>
      <c r="I38" s="1141"/>
      <c r="J38" s="1142"/>
      <c r="K38" s="1143"/>
      <c r="L38" s="1144"/>
      <c r="O38" s="687"/>
      <c r="P38" s="807"/>
    </row>
    <row r="39" spans="1:16">
      <c r="A39" s="1137"/>
      <c r="B39" s="1138"/>
      <c r="C39" s="1139"/>
      <c r="D39" s="1137"/>
      <c r="E39" s="1139"/>
      <c r="F39" s="1139"/>
      <c r="G39" s="1140"/>
      <c r="H39" s="1140"/>
      <c r="I39" s="1141"/>
      <c r="J39" s="1142"/>
      <c r="K39" s="1143"/>
      <c r="L39" s="1144"/>
      <c r="O39" s="687"/>
      <c r="P39" s="807"/>
    </row>
    <row r="40" spans="1:16">
      <c r="A40" s="1137"/>
      <c r="B40" s="1138"/>
      <c r="C40" s="1139"/>
      <c r="D40" s="1137"/>
      <c r="E40" s="1139"/>
      <c r="F40" s="1139"/>
      <c r="G40" s="1140"/>
      <c r="H40" s="1140"/>
      <c r="I40" s="1141"/>
      <c r="J40" s="1142"/>
      <c r="K40" s="1143"/>
      <c r="L40" s="1144"/>
      <c r="O40" s="687"/>
      <c r="P40" s="807"/>
    </row>
    <row r="41" spans="1:16">
      <c r="A41" s="1137"/>
      <c r="B41" s="1138"/>
      <c r="C41" s="1139"/>
      <c r="D41" s="1137"/>
      <c r="E41" s="1139"/>
      <c r="F41" s="1139"/>
      <c r="G41" s="1140"/>
      <c r="H41" s="1140"/>
      <c r="I41" s="1141"/>
      <c r="J41" s="1142"/>
      <c r="K41" s="1143"/>
      <c r="L41" s="1144"/>
      <c r="O41" s="687"/>
      <c r="P41" s="807"/>
    </row>
    <row r="42" spans="1:16">
      <c r="A42" s="1137"/>
      <c r="B42" s="1138"/>
      <c r="C42" s="1139"/>
      <c r="D42" s="1137"/>
      <c r="E42" s="1139"/>
      <c r="F42" s="1139"/>
      <c r="G42" s="1140"/>
      <c r="H42" s="1140"/>
      <c r="I42" s="1141"/>
      <c r="J42" s="1142"/>
      <c r="K42" s="1143"/>
      <c r="L42" s="1144"/>
      <c r="O42" s="687"/>
      <c r="P42" s="807"/>
    </row>
    <row r="43" spans="1:16">
      <c r="A43" s="1137"/>
      <c r="B43" s="1138"/>
      <c r="C43" s="1139"/>
      <c r="D43" s="1137"/>
      <c r="E43" s="1139"/>
      <c r="F43" s="1139"/>
      <c r="G43" s="1140"/>
      <c r="H43" s="1140"/>
      <c r="I43" s="1141"/>
      <c r="J43" s="1142"/>
      <c r="K43" s="1143"/>
      <c r="L43" s="1144"/>
      <c r="O43" s="687"/>
      <c r="P43" s="807"/>
    </row>
    <row r="44" spans="1:16">
      <c r="A44" s="1137"/>
      <c r="B44" s="1138"/>
      <c r="C44" s="1139"/>
      <c r="D44" s="1137"/>
      <c r="E44" s="1139"/>
      <c r="F44" s="1139"/>
      <c r="G44" s="1140"/>
      <c r="H44" s="1140"/>
      <c r="I44" s="1141"/>
      <c r="J44" s="1142"/>
      <c r="K44" s="1143"/>
      <c r="L44" s="1144"/>
      <c r="O44" s="687"/>
      <c r="P44" s="807"/>
    </row>
    <row r="45" spans="1:16">
      <c r="A45" s="1137"/>
      <c r="B45" s="1138"/>
      <c r="C45" s="1139"/>
      <c r="D45" s="1137"/>
      <c r="E45" s="1139"/>
      <c r="F45" s="1139"/>
      <c r="G45" s="1140"/>
      <c r="H45" s="1140"/>
      <c r="I45" s="1141"/>
      <c r="J45" s="1142"/>
      <c r="K45" s="1143"/>
      <c r="L45" s="1144"/>
      <c r="O45" s="687"/>
      <c r="P45" s="807"/>
    </row>
    <row r="46" spans="1:16">
      <c r="A46" s="1137"/>
      <c r="B46" s="1138"/>
      <c r="C46" s="1139"/>
      <c r="D46" s="1137"/>
      <c r="E46" s="1139"/>
      <c r="F46" s="1139"/>
      <c r="G46" s="1140"/>
      <c r="H46" s="1140"/>
      <c r="I46" s="1141"/>
      <c r="J46" s="1142"/>
      <c r="K46" s="1143"/>
      <c r="L46" s="1144"/>
      <c r="O46" s="687"/>
      <c r="P46" s="807"/>
    </row>
    <row r="47" spans="1:16">
      <c r="A47" s="1137"/>
      <c r="B47" s="1138"/>
      <c r="C47" s="1139"/>
      <c r="D47" s="1137"/>
      <c r="E47" s="1139"/>
      <c r="F47" s="1139"/>
      <c r="G47" s="1140"/>
      <c r="H47" s="1140"/>
      <c r="I47" s="1141"/>
      <c r="J47" s="1142"/>
      <c r="K47" s="1143"/>
      <c r="L47" s="1144"/>
      <c r="O47" s="687"/>
      <c r="P47" s="807"/>
    </row>
    <row r="48" spans="1:16">
      <c r="A48" s="1137"/>
      <c r="B48" s="1138"/>
      <c r="C48" s="1139"/>
      <c r="D48" s="1137"/>
      <c r="E48" s="1139"/>
      <c r="F48" s="1139"/>
      <c r="G48" s="1140"/>
      <c r="H48" s="1140"/>
      <c r="I48" s="1141"/>
      <c r="J48" s="1142"/>
      <c r="K48" s="1143"/>
      <c r="L48" s="1144"/>
      <c r="O48" s="687"/>
      <c r="P48" s="807"/>
    </row>
    <row r="49" spans="1:690">
      <c r="A49" s="1137"/>
      <c r="B49" s="1138"/>
      <c r="C49" s="1139"/>
      <c r="D49" s="1137"/>
      <c r="E49" s="1139"/>
      <c r="F49" s="1139"/>
      <c r="G49" s="1140"/>
      <c r="H49" s="1140"/>
      <c r="I49" s="1141"/>
      <c r="J49" s="1142"/>
      <c r="K49" s="1143"/>
      <c r="L49" s="1144"/>
      <c r="O49" s="687"/>
      <c r="P49" s="807"/>
    </row>
    <row r="50" spans="1:690">
      <c r="A50" s="1137"/>
      <c r="B50" s="1138"/>
      <c r="C50" s="1139"/>
      <c r="D50" s="1137"/>
      <c r="E50" s="1139"/>
      <c r="F50" s="1139"/>
      <c r="G50" s="1140"/>
      <c r="H50" s="1140"/>
      <c r="I50" s="1141"/>
      <c r="J50" s="1142"/>
      <c r="K50" s="1143"/>
      <c r="L50" s="1144"/>
      <c r="O50" s="687"/>
      <c r="P50" s="807"/>
    </row>
    <row r="51" spans="1:690">
      <c r="A51" s="1137"/>
      <c r="B51" s="1138"/>
      <c r="C51" s="1139"/>
      <c r="D51" s="1137"/>
      <c r="E51" s="1139"/>
      <c r="F51" s="1139"/>
      <c r="G51" s="1140"/>
      <c r="H51" s="1140"/>
      <c r="I51" s="1141"/>
      <c r="J51" s="1142"/>
      <c r="K51" s="1143"/>
      <c r="L51" s="1144"/>
      <c r="O51" s="687"/>
      <c r="P51" s="807"/>
    </row>
    <row r="52" spans="1:690">
      <c r="A52" s="1137"/>
      <c r="B52" s="1138"/>
      <c r="C52" s="1139"/>
      <c r="D52" s="1137"/>
      <c r="E52" s="1139"/>
      <c r="F52" s="1139"/>
      <c r="G52" s="1140"/>
      <c r="H52" s="1140"/>
      <c r="I52" s="1141"/>
      <c r="J52" s="1142"/>
      <c r="K52" s="1143"/>
      <c r="L52" s="1144"/>
      <c r="O52" s="687"/>
      <c r="P52" s="807"/>
    </row>
    <row r="53" spans="1:690">
      <c r="A53" s="1137"/>
      <c r="B53" s="1138"/>
      <c r="C53" s="1139"/>
      <c r="D53" s="1137"/>
      <c r="E53" s="1139"/>
      <c r="F53" s="1139"/>
      <c r="G53" s="1140"/>
      <c r="H53" s="1140"/>
      <c r="I53" s="1141"/>
      <c r="J53" s="1142"/>
      <c r="K53" s="1143"/>
      <c r="L53" s="1144"/>
      <c r="O53" s="687"/>
      <c r="P53" s="807"/>
    </row>
    <row r="54" spans="1:690">
      <c r="A54" s="1137"/>
      <c r="B54" s="1138"/>
      <c r="C54" s="1139"/>
      <c r="D54" s="1137"/>
      <c r="E54" s="1139"/>
      <c r="F54" s="1139"/>
      <c r="G54" s="1140"/>
      <c r="H54" s="1140"/>
      <c r="I54" s="1141"/>
      <c r="J54" s="1142"/>
      <c r="K54" s="1143"/>
      <c r="L54" s="1144"/>
      <c r="O54" s="687"/>
      <c r="P54" s="807"/>
    </row>
    <row r="55" spans="1:690">
      <c r="A55" s="1137"/>
      <c r="B55" s="1138"/>
      <c r="C55" s="1139"/>
      <c r="D55" s="1137"/>
      <c r="E55" s="1139"/>
      <c r="F55" s="1139"/>
      <c r="G55" s="1140"/>
      <c r="H55" s="1140"/>
      <c r="I55" s="1141"/>
      <c r="J55" s="1142"/>
      <c r="K55" s="1143"/>
      <c r="L55" s="1144"/>
      <c r="O55" s="687"/>
      <c r="P55" s="807"/>
    </row>
    <row r="56" spans="1:690">
      <c r="A56" s="1137"/>
      <c r="B56" s="1138"/>
      <c r="C56" s="1139"/>
      <c r="D56" s="1137"/>
      <c r="E56" s="1139"/>
      <c r="F56" s="1139"/>
      <c r="G56" s="1140"/>
      <c r="H56" s="1140"/>
      <c r="I56" s="1141"/>
      <c r="J56" s="1142"/>
      <c r="K56" s="1143"/>
      <c r="L56" s="1144"/>
      <c r="O56" s="687"/>
      <c r="P56" s="807"/>
    </row>
    <row r="57" spans="1:690">
      <c r="A57" s="1137"/>
      <c r="B57" s="1138"/>
      <c r="C57" s="1139"/>
      <c r="D57" s="1137"/>
      <c r="E57" s="1139"/>
      <c r="F57" s="1139"/>
      <c r="G57" s="1140"/>
      <c r="H57" s="1140"/>
      <c r="I57" s="1141"/>
      <c r="J57" s="1142"/>
      <c r="K57" s="1143"/>
      <c r="L57" s="1144"/>
      <c r="O57" s="1142"/>
      <c r="P57" s="807"/>
      <c r="ZM57" s="1145"/>
      <c r="ZN57" s="1145"/>
    </row>
    <row r="58" spans="1:690">
      <c r="A58" s="1137"/>
      <c r="B58" s="1138"/>
      <c r="C58" s="1139"/>
      <c r="D58" s="1137"/>
      <c r="E58" s="1139"/>
      <c r="F58" s="1139"/>
      <c r="G58" s="1140"/>
      <c r="H58" s="1140"/>
      <c r="I58" s="1141"/>
      <c r="J58" s="1142"/>
      <c r="K58" s="1143"/>
      <c r="L58" s="1144"/>
      <c r="O58" s="1142"/>
      <c r="P58" s="807"/>
      <c r="ZM58" s="1145"/>
      <c r="ZN58" s="1145"/>
    </row>
    <row r="59" spans="1:690">
      <c r="A59" s="1137"/>
      <c r="B59" s="1138"/>
      <c r="C59" s="1139"/>
      <c r="D59" s="1137"/>
      <c r="E59" s="1139"/>
      <c r="F59" s="1139"/>
      <c r="G59" s="1140"/>
      <c r="H59" s="1140"/>
      <c r="I59" s="1141"/>
      <c r="J59" s="1142"/>
      <c r="K59" s="1143"/>
      <c r="L59" s="1144"/>
      <c r="O59" s="1142"/>
      <c r="P59" s="807"/>
      <c r="ZM59" s="1145"/>
      <c r="ZN59" s="1145"/>
    </row>
    <row r="60" spans="1:690">
      <c r="A60" s="1137"/>
      <c r="B60" s="1138"/>
      <c r="C60" s="1139"/>
      <c r="D60" s="1137"/>
      <c r="E60" s="1139"/>
      <c r="F60" s="1139"/>
      <c r="G60" s="1140"/>
      <c r="H60" s="1140"/>
      <c r="I60" s="1141"/>
      <c r="J60" s="1142"/>
      <c r="K60" s="1143"/>
      <c r="L60" s="1144"/>
      <c r="O60" s="1142"/>
      <c r="P60" s="807"/>
      <c r="ZM60" s="1145"/>
      <c r="ZN60" s="1145"/>
    </row>
    <row r="61" spans="1:690">
      <c r="A61" s="1137"/>
      <c r="B61" s="1138"/>
      <c r="C61" s="1139"/>
      <c r="D61" s="1137"/>
      <c r="E61" s="1139"/>
      <c r="F61" s="1139"/>
      <c r="G61" s="1140"/>
      <c r="H61" s="1140"/>
      <c r="I61" s="1141"/>
      <c r="J61" s="1142"/>
      <c r="K61" s="1143"/>
      <c r="L61" s="1144"/>
      <c r="O61" s="1142"/>
      <c r="P61" s="807"/>
      <c r="ZM61" s="1145"/>
      <c r="ZN61" s="1145"/>
    </row>
    <row r="62" spans="1:690">
      <c r="A62" s="1137"/>
      <c r="B62" s="1138"/>
      <c r="C62" s="1139"/>
      <c r="D62" s="1137"/>
      <c r="E62" s="1139"/>
      <c r="F62" s="1139"/>
      <c r="G62" s="1140"/>
      <c r="H62" s="1140"/>
      <c r="I62" s="1141"/>
      <c r="J62" s="1142"/>
      <c r="K62" s="1143"/>
      <c r="L62" s="1144"/>
      <c r="O62" s="1142"/>
      <c r="P62" s="807"/>
      <c r="ZM62" s="1145"/>
      <c r="ZN62" s="1145"/>
    </row>
    <row r="63" spans="1:690" s="14" customFormat="1">
      <c r="A63" s="1136" t="s">
        <v>1102</v>
      </c>
      <c r="B63" s="1136" t="s">
        <v>843</v>
      </c>
      <c r="C63" s="1136" t="s">
        <v>862</v>
      </c>
      <c r="D63" s="1136" t="s">
        <v>863</v>
      </c>
      <c r="E63" s="1136" t="s">
        <v>879</v>
      </c>
      <c r="F63" s="1136" t="s">
        <v>1103</v>
      </c>
      <c r="G63" s="1136" t="s">
        <v>1104</v>
      </c>
      <c r="H63" s="1136" t="s">
        <v>873</v>
      </c>
      <c r="I63" s="921">
        <v>45918</v>
      </c>
      <c r="J63" s="921">
        <v>45919</v>
      </c>
      <c r="K63" s="921">
        <v>45920</v>
      </c>
      <c r="L63" s="921">
        <v>45921</v>
      </c>
      <c r="M63" s="921">
        <v>45922</v>
      </c>
      <c r="N63" s="921">
        <v>45923</v>
      </c>
      <c r="O63" s="921">
        <v>45924</v>
      </c>
      <c r="P63" s="921">
        <v>45925</v>
      </c>
      <c r="Q63" s="921">
        <v>45926</v>
      </c>
      <c r="R63" s="921">
        <v>45927</v>
      </c>
      <c r="S63" s="921">
        <v>45928</v>
      </c>
      <c r="T63" s="921">
        <v>45929</v>
      </c>
      <c r="U63" s="921">
        <v>45930</v>
      </c>
      <c r="V63" s="921">
        <v>45931</v>
      </c>
      <c r="W63" s="921">
        <v>45932</v>
      </c>
      <c r="X63" s="921">
        <v>45933</v>
      </c>
      <c r="Y63" s="921">
        <v>45934</v>
      </c>
      <c r="Z63" s="921">
        <v>45935</v>
      </c>
      <c r="AA63" s="921">
        <v>45936</v>
      </c>
      <c r="AB63" s="921">
        <v>45937</v>
      </c>
      <c r="AC63" s="921">
        <v>45938</v>
      </c>
      <c r="AD63" s="921">
        <v>45939</v>
      </c>
      <c r="AE63" s="921">
        <v>45940</v>
      </c>
      <c r="AF63" s="921">
        <v>45941</v>
      </c>
      <c r="AG63" s="921">
        <v>45942</v>
      </c>
      <c r="AH63" s="921">
        <v>45943</v>
      </c>
      <c r="AI63" s="921">
        <v>45944</v>
      </c>
      <c r="AJ63" s="921">
        <v>45945</v>
      </c>
      <c r="AK63" s="921">
        <v>45946</v>
      </c>
      <c r="AL63" s="921">
        <v>45947</v>
      </c>
      <c r="AM63" s="921">
        <v>45948</v>
      </c>
      <c r="AN63" s="921">
        <v>45949</v>
      </c>
      <c r="AO63" s="921">
        <v>45950</v>
      </c>
      <c r="AP63" s="921">
        <v>45951</v>
      </c>
      <c r="AQ63" s="921">
        <v>45952</v>
      </c>
      <c r="AR63" s="921">
        <v>45953</v>
      </c>
      <c r="AS63" s="921">
        <v>45954</v>
      </c>
      <c r="AT63" s="921">
        <v>45955</v>
      </c>
      <c r="AU63" s="921">
        <v>45956</v>
      </c>
      <c r="AV63" s="921">
        <v>45957</v>
      </c>
      <c r="AW63" s="921">
        <v>45958</v>
      </c>
      <c r="AX63" s="921">
        <v>45959</v>
      </c>
      <c r="AY63" s="921">
        <v>45960</v>
      </c>
      <c r="AZ63" s="921">
        <v>45961</v>
      </c>
      <c r="BA63" s="921">
        <v>45962</v>
      </c>
      <c r="BB63" s="921">
        <v>45963</v>
      </c>
      <c r="BC63" s="921">
        <v>45964</v>
      </c>
      <c r="BD63" s="921">
        <v>45965</v>
      </c>
      <c r="BE63" s="921">
        <v>45966</v>
      </c>
      <c r="BF63" s="921">
        <v>45967</v>
      </c>
      <c r="BG63" s="921">
        <v>45968</v>
      </c>
      <c r="BH63" s="921">
        <v>45969</v>
      </c>
      <c r="BI63" s="921">
        <v>45970</v>
      </c>
      <c r="BJ63" s="921">
        <v>45971</v>
      </c>
      <c r="BK63" s="921">
        <v>45972</v>
      </c>
      <c r="BL63" s="921">
        <v>45973</v>
      </c>
      <c r="BM63" s="921">
        <v>45974</v>
      </c>
      <c r="BN63" s="921">
        <v>45975</v>
      </c>
      <c r="BO63" s="921">
        <v>45976</v>
      </c>
      <c r="BP63" s="921">
        <v>45977</v>
      </c>
      <c r="BQ63" s="921">
        <v>45978</v>
      </c>
      <c r="BR63" s="921">
        <v>45979</v>
      </c>
      <c r="BS63" s="921">
        <v>45980</v>
      </c>
      <c r="BT63" s="921">
        <v>45981</v>
      </c>
      <c r="BU63" s="921">
        <v>45982</v>
      </c>
      <c r="BV63" s="921">
        <v>45983</v>
      </c>
      <c r="BW63" s="921">
        <v>45984</v>
      </c>
      <c r="BX63" s="921">
        <v>45985</v>
      </c>
      <c r="BY63" s="921">
        <v>45986</v>
      </c>
      <c r="BZ63" s="921">
        <v>45987</v>
      </c>
      <c r="CA63" s="921">
        <v>45988</v>
      </c>
      <c r="CB63" s="921">
        <v>45989</v>
      </c>
      <c r="CC63" s="921">
        <v>45990</v>
      </c>
      <c r="CD63" s="921">
        <v>45991</v>
      </c>
      <c r="CE63" s="921">
        <v>45992</v>
      </c>
      <c r="CF63" s="921">
        <v>45993</v>
      </c>
      <c r="CG63" s="921">
        <v>45994</v>
      </c>
      <c r="CH63" s="921">
        <v>45995</v>
      </c>
      <c r="CI63" s="921">
        <v>45996</v>
      </c>
      <c r="CJ63" s="921">
        <v>45997</v>
      </c>
      <c r="CK63" s="921">
        <v>45998</v>
      </c>
      <c r="CL63" s="921">
        <v>45999</v>
      </c>
      <c r="CM63" s="921">
        <v>46000</v>
      </c>
      <c r="CN63" s="921">
        <v>46001</v>
      </c>
      <c r="CO63" s="921">
        <v>46002</v>
      </c>
      <c r="CP63" s="921">
        <v>46003</v>
      </c>
      <c r="CQ63" s="921">
        <v>46004</v>
      </c>
      <c r="CR63" s="921">
        <v>46005</v>
      </c>
      <c r="CS63" s="921">
        <v>46006</v>
      </c>
      <c r="CT63" s="921">
        <v>46007</v>
      </c>
      <c r="CU63" s="921">
        <v>46008</v>
      </c>
      <c r="CV63" s="921">
        <v>46009</v>
      </c>
      <c r="CW63" s="921">
        <v>46010</v>
      </c>
      <c r="CX63" s="921">
        <v>46011</v>
      </c>
      <c r="CY63" s="921">
        <v>46012</v>
      </c>
      <c r="CZ63" s="921">
        <v>46013</v>
      </c>
      <c r="DA63" s="921">
        <v>46014</v>
      </c>
      <c r="DB63" s="921">
        <v>46015</v>
      </c>
      <c r="DC63" s="921">
        <v>46016</v>
      </c>
      <c r="DD63" s="921">
        <v>46017</v>
      </c>
      <c r="DE63" s="921">
        <v>46018</v>
      </c>
      <c r="DF63" s="921">
        <v>46019</v>
      </c>
      <c r="DG63" s="921">
        <v>46020</v>
      </c>
      <c r="DH63" s="921">
        <v>46021</v>
      </c>
      <c r="DI63" s="921">
        <v>46022</v>
      </c>
      <c r="DJ63" s="921">
        <v>46023</v>
      </c>
      <c r="DK63" s="921">
        <v>46024</v>
      </c>
      <c r="DL63" s="921">
        <v>46025</v>
      </c>
      <c r="DM63" s="921">
        <v>46026</v>
      </c>
      <c r="DN63" s="921">
        <v>46027</v>
      </c>
      <c r="DO63" s="921">
        <v>46028</v>
      </c>
      <c r="DP63" s="921">
        <v>46029</v>
      </c>
      <c r="DQ63" s="921">
        <v>46030</v>
      </c>
      <c r="DR63" s="921">
        <v>46031</v>
      </c>
      <c r="DS63" s="921">
        <v>46032</v>
      </c>
      <c r="DT63" s="921">
        <v>46033</v>
      </c>
      <c r="DU63" s="921">
        <v>46034</v>
      </c>
      <c r="DV63" s="921">
        <v>46035</v>
      </c>
      <c r="DW63" s="921">
        <v>46036</v>
      </c>
      <c r="DX63" s="921">
        <v>46037</v>
      </c>
      <c r="DY63" s="921">
        <v>46038</v>
      </c>
      <c r="DZ63" s="921">
        <v>46039</v>
      </c>
      <c r="EA63" s="921">
        <v>46040</v>
      </c>
      <c r="EB63" s="921">
        <v>46041</v>
      </c>
      <c r="EC63" s="921">
        <v>46042</v>
      </c>
      <c r="ED63" s="921">
        <v>46043</v>
      </c>
      <c r="EE63" s="921">
        <v>46044</v>
      </c>
      <c r="EF63" s="921">
        <v>46045</v>
      </c>
      <c r="EG63" s="921">
        <v>46046</v>
      </c>
      <c r="EH63" s="921">
        <v>46047</v>
      </c>
      <c r="EI63" s="921">
        <v>46048</v>
      </c>
      <c r="EJ63" s="921">
        <v>46049</v>
      </c>
      <c r="EK63" s="921">
        <v>46050</v>
      </c>
      <c r="EL63" s="921">
        <v>46051</v>
      </c>
      <c r="EM63" s="921">
        <v>46052</v>
      </c>
      <c r="EN63" s="921">
        <v>46053</v>
      </c>
      <c r="EO63" s="921">
        <v>46054</v>
      </c>
      <c r="EP63" s="921">
        <v>46055</v>
      </c>
      <c r="EQ63" s="921">
        <v>46056</v>
      </c>
      <c r="ER63" s="921">
        <v>46057</v>
      </c>
      <c r="ES63" s="921">
        <v>46058</v>
      </c>
      <c r="ET63" s="921">
        <v>46059</v>
      </c>
      <c r="EU63" s="921">
        <v>46060</v>
      </c>
      <c r="EV63" s="921">
        <v>46061</v>
      </c>
      <c r="EW63" s="921">
        <v>46062</v>
      </c>
      <c r="EX63" s="921">
        <v>46063</v>
      </c>
      <c r="EY63" s="921">
        <v>46064</v>
      </c>
      <c r="EZ63" s="921">
        <v>46065</v>
      </c>
      <c r="FA63" s="921">
        <v>46066</v>
      </c>
      <c r="FB63" s="921">
        <v>46067</v>
      </c>
      <c r="FC63" s="921">
        <v>46068</v>
      </c>
      <c r="FD63" s="921">
        <v>46069</v>
      </c>
      <c r="FE63" s="921">
        <v>46070</v>
      </c>
      <c r="FF63" s="921">
        <v>46071</v>
      </c>
      <c r="FG63" s="921">
        <v>46072</v>
      </c>
      <c r="FH63" s="921">
        <v>46073</v>
      </c>
      <c r="FI63" s="921">
        <v>46074</v>
      </c>
      <c r="FJ63" s="921">
        <v>46075</v>
      </c>
      <c r="FK63" s="921">
        <v>46076</v>
      </c>
      <c r="FL63" s="921">
        <v>46077</v>
      </c>
      <c r="FM63" s="921">
        <v>46078</v>
      </c>
      <c r="FN63" s="921">
        <v>46079</v>
      </c>
      <c r="FO63" s="921">
        <v>46080</v>
      </c>
      <c r="FP63" s="921">
        <v>46081</v>
      </c>
      <c r="FQ63" s="921">
        <v>46082</v>
      </c>
      <c r="FR63" s="921">
        <v>46083</v>
      </c>
      <c r="FS63" s="921">
        <v>46084</v>
      </c>
      <c r="FT63" s="921">
        <v>46085</v>
      </c>
      <c r="FU63" s="921">
        <v>46086</v>
      </c>
      <c r="FV63" s="921">
        <v>46087</v>
      </c>
      <c r="FW63" s="921">
        <v>46088</v>
      </c>
      <c r="FX63" s="921">
        <v>46089</v>
      </c>
      <c r="FY63" s="921">
        <v>46090</v>
      </c>
      <c r="FZ63" s="921">
        <v>46091</v>
      </c>
      <c r="GA63" s="921">
        <v>46092</v>
      </c>
      <c r="GB63" s="921">
        <v>46093</v>
      </c>
      <c r="GC63" s="921">
        <v>46094</v>
      </c>
      <c r="GD63" s="921">
        <v>46095</v>
      </c>
      <c r="GE63" s="921">
        <v>46096</v>
      </c>
      <c r="GF63" s="921">
        <v>46097</v>
      </c>
      <c r="GG63" s="921">
        <v>46098</v>
      </c>
      <c r="GH63" s="921">
        <v>46099</v>
      </c>
      <c r="GI63" s="921">
        <v>46100</v>
      </c>
      <c r="GJ63" s="921">
        <v>46101</v>
      </c>
      <c r="GK63" s="921">
        <v>46102</v>
      </c>
      <c r="GL63" s="921">
        <v>46103</v>
      </c>
      <c r="GM63" s="921">
        <v>46104</v>
      </c>
      <c r="GN63" s="921">
        <v>46105</v>
      </c>
      <c r="GO63" s="921">
        <v>46106</v>
      </c>
      <c r="GP63" s="921">
        <v>46107</v>
      </c>
      <c r="GQ63" s="921">
        <v>46108</v>
      </c>
      <c r="GR63" s="921">
        <v>46109</v>
      </c>
      <c r="GS63" s="921">
        <v>46110</v>
      </c>
      <c r="GT63" s="921">
        <v>46111</v>
      </c>
      <c r="GU63" s="921">
        <v>46112</v>
      </c>
      <c r="GV63" s="921">
        <v>46113</v>
      </c>
      <c r="GW63" s="921">
        <v>46114</v>
      </c>
      <c r="GX63" s="921">
        <v>46115</v>
      </c>
      <c r="GY63" s="921">
        <v>46116</v>
      </c>
      <c r="GZ63" s="921">
        <v>46117</v>
      </c>
      <c r="HA63" s="921">
        <v>46118</v>
      </c>
      <c r="HB63" s="921">
        <v>46119</v>
      </c>
      <c r="HC63" s="921">
        <v>46120</v>
      </c>
      <c r="HD63" s="921">
        <v>46121</v>
      </c>
      <c r="HE63" s="921">
        <v>46122</v>
      </c>
      <c r="HF63" s="921">
        <v>46123</v>
      </c>
      <c r="HG63" s="921">
        <v>46124</v>
      </c>
      <c r="HH63" s="921">
        <v>46125</v>
      </c>
      <c r="HI63" s="921">
        <v>46126</v>
      </c>
      <c r="HJ63" s="921">
        <v>46127</v>
      </c>
      <c r="HK63" s="921">
        <v>46128</v>
      </c>
      <c r="HL63" s="921">
        <v>46129</v>
      </c>
      <c r="HM63" s="921">
        <v>46130</v>
      </c>
      <c r="HN63" s="921">
        <v>46131</v>
      </c>
      <c r="HO63" s="921">
        <v>46132</v>
      </c>
      <c r="HP63" s="921">
        <v>46133</v>
      </c>
      <c r="HQ63" s="921">
        <v>46134</v>
      </c>
      <c r="HR63" s="921">
        <v>46135</v>
      </c>
      <c r="HS63" s="921">
        <v>46136</v>
      </c>
      <c r="HT63" s="921">
        <v>46137</v>
      </c>
      <c r="HU63" s="921">
        <v>46138</v>
      </c>
      <c r="HV63" s="921">
        <v>46139</v>
      </c>
      <c r="HW63" s="921">
        <v>46140</v>
      </c>
      <c r="HX63" s="921">
        <v>46141</v>
      </c>
      <c r="HY63" s="921">
        <v>46142</v>
      </c>
      <c r="HZ63" s="921">
        <v>46143</v>
      </c>
      <c r="IA63" s="921">
        <v>46144</v>
      </c>
      <c r="IB63" s="921">
        <v>46145</v>
      </c>
      <c r="IC63" s="921">
        <v>46146</v>
      </c>
      <c r="ID63" s="921">
        <v>46147</v>
      </c>
      <c r="IE63" s="921">
        <v>46148</v>
      </c>
      <c r="IF63" s="921">
        <v>46149</v>
      </c>
      <c r="IG63" s="921">
        <v>46150</v>
      </c>
      <c r="IH63" s="921">
        <v>46151</v>
      </c>
      <c r="II63" s="921">
        <v>46152</v>
      </c>
      <c r="IJ63" s="921">
        <v>46153</v>
      </c>
      <c r="IK63" s="921">
        <v>46154</v>
      </c>
      <c r="IL63" s="921">
        <v>46155</v>
      </c>
      <c r="IM63" s="921">
        <v>46156</v>
      </c>
      <c r="IN63" s="921">
        <v>46157</v>
      </c>
      <c r="IO63" s="921">
        <v>46158</v>
      </c>
      <c r="IP63" s="921">
        <v>46159</v>
      </c>
      <c r="IQ63" s="921">
        <v>46160</v>
      </c>
      <c r="IR63" s="921">
        <v>46161</v>
      </c>
      <c r="IS63" s="921">
        <v>46162</v>
      </c>
      <c r="IT63" s="921">
        <v>46163</v>
      </c>
      <c r="IU63" s="921">
        <v>46164</v>
      </c>
      <c r="IV63" s="921">
        <v>46165</v>
      </c>
      <c r="IW63" s="921">
        <v>46166</v>
      </c>
      <c r="IX63" s="921">
        <v>46167</v>
      </c>
      <c r="IY63" s="921">
        <v>46168</v>
      </c>
      <c r="IZ63" s="921">
        <v>46169</v>
      </c>
      <c r="JA63" s="921">
        <v>46170</v>
      </c>
      <c r="JB63" s="921">
        <v>46171</v>
      </c>
      <c r="JC63" s="921">
        <v>46172</v>
      </c>
      <c r="JD63" s="921">
        <v>46173</v>
      </c>
      <c r="JE63" s="921">
        <v>46174</v>
      </c>
      <c r="JF63" s="921">
        <v>46175</v>
      </c>
      <c r="JG63" s="921">
        <v>46176</v>
      </c>
      <c r="JH63" s="921">
        <v>46177</v>
      </c>
      <c r="JI63" s="921">
        <v>46178</v>
      </c>
      <c r="JJ63" s="921">
        <v>46179</v>
      </c>
      <c r="JK63" s="921">
        <v>46180</v>
      </c>
      <c r="JL63" s="921">
        <v>46181</v>
      </c>
      <c r="JM63" s="921">
        <v>46182</v>
      </c>
      <c r="JN63" s="921">
        <v>46183</v>
      </c>
      <c r="JO63" s="921">
        <v>46184</v>
      </c>
      <c r="JP63" s="921">
        <v>46185</v>
      </c>
      <c r="JQ63" s="921">
        <v>46186</v>
      </c>
      <c r="JR63" s="921">
        <v>46187</v>
      </c>
      <c r="JS63" s="921">
        <v>46188</v>
      </c>
      <c r="JT63" s="921">
        <v>46189</v>
      </c>
      <c r="JU63" s="921">
        <v>46190</v>
      </c>
      <c r="JV63" s="921">
        <v>46191</v>
      </c>
      <c r="JW63" s="921">
        <v>46192</v>
      </c>
      <c r="JX63" s="921">
        <v>46193</v>
      </c>
      <c r="JY63" s="921">
        <v>46194</v>
      </c>
      <c r="JZ63" s="921">
        <v>46195</v>
      </c>
      <c r="KA63" s="921">
        <v>46196</v>
      </c>
      <c r="KB63" s="921">
        <v>46197</v>
      </c>
      <c r="KC63" s="921">
        <v>46198</v>
      </c>
      <c r="KD63" s="921">
        <v>46199</v>
      </c>
      <c r="KE63" s="921">
        <v>46200</v>
      </c>
      <c r="KF63" s="921">
        <v>46201</v>
      </c>
      <c r="KG63" s="921">
        <v>46202</v>
      </c>
      <c r="KH63" s="921">
        <v>46203</v>
      </c>
      <c r="KI63" s="921">
        <v>46204</v>
      </c>
      <c r="KJ63" s="921">
        <v>46205</v>
      </c>
      <c r="KK63" s="921">
        <v>46206</v>
      </c>
      <c r="KL63" s="921">
        <v>46207</v>
      </c>
      <c r="KM63" s="921">
        <v>46208</v>
      </c>
      <c r="KN63" s="921">
        <v>46209</v>
      </c>
      <c r="KO63" s="921">
        <v>46210</v>
      </c>
      <c r="KP63" s="921">
        <v>46211</v>
      </c>
      <c r="KQ63" s="921">
        <v>46212</v>
      </c>
      <c r="KR63" s="921">
        <v>46213</v>
      </c>
      <c r="KS63" s="921">
        <v>46214</v>
      </c>
      <c r="KT63" s="921">
        <v>46215</v>
      </c>
      <c r="KU63" s="921">
        <v>46216</v>
      </c>
      <c r="KV63" s="921">
        <v>46217</v>
      </c>
      <c r="KW63" s="921">
        <v>46218</v>
      </c>
      <c r="KX63" s="921">
        <v>46219</v>
      </c>
      <c r="KY63" s="921">
        <v>46220</v>
      </c>
      <c r="KZ63" s="921">
        <v>46221</v>
      </c>
      <c r="LA63" s="921">
        <v>46222</v>
      </c>
      <c r="LB63" s="921">
        <v>46223</v>
      </c>
      <c r="LC63" s="921">
        <v>46224</v>
      </c>
      <c r="LD63" s="921">
        <v>46225</v>
      </c>
      <c r="LE63" s="921">
        <v>46226</v>
      </c>
      <c r="LF63" s="921">
        <v>46227</v>
      </c>
      <c r="LG63" s="921">
        <v>46228</v>
      </c>
      <c r="LH63" s="921">
        <v>46229</v>
      </c>
      <c r="LI63" s="921">
        <v>46230</v>
      </c>
      <c r="LJ63" s="921">
        <v>46231</v>
      </c>
      <c r="LK63" s="921">
        <v>46232</v>
      </c>
      <c r="LL63" s="921">
        <v>46233</v>
      </c>
      <c r="LM63" s="921">
        <v>46234</v>
      </c>
      <c r="LN63" s="921">
        <v>46235</v>
      </c>
      <c r="LO63" s="921">
        <v>46236</v>
      </c>
      <c r="LP63" s="921">
        <v>46237</v>
      </c>
      <c r="LQ63" s="921">
        <v>46238</v>
      </c>
      <c r="LR63" s="921">
        <v>46239</v>
      </c>
      <c r="LS63" s="921">
        <v>46240</v>
      </c>
      <c r="LT63" s="921">
        <v>46241</v>
      </c>
      <c r="LU63" s="921">
        <v>46242</v>
      </c>
      <c r="LV63" s="921">
        <v>46243</v>
      </c>
      <c r="LW63" s="921">
        <v>46244</v>
      </c>
      <c r="LX63" s="921">
        <v>46245</v>
      </c>
      <c r="LY63" s="921">
        <v>46246</v>
      </c>
      <c r="LZ63" s="921">
        <v>46247</v>
      </c>
      <c r="MA63" s="921">
        <v>46248</v>
      </c>
      <c r="MB63" s="921">
        <v>46249</v>
      </c>
      <c r="MC63" s="921">
        <v>46250</v>
      </c>
      <c r="MD63" s="921">
        <v>46251</v>
      </c>
      <c r="ME63" s="921">
        <v>46252</v>
      </c>
      <c r="MF63" s="921">
        <v>46253</v>
      </c>
      <c r="MG63" s="921">
        <v>46254</v>
      </c>
      <c r="MH63" s="921">
        <v>46255</v>
      </c>
      <c r="MI63" s="921">
        <v>46256</v>
      </c>
      <c r="MJ63" s="921">
        <v>46257</v>
      </c>
      <c r="MK63" s="921">
        <v>46258</v>
      </c>
      <c r="ML63" s="921">
        <v>46259</v>
      </c>
      <c r="MM63" s="921">
        <v>46260</v>
      </c>
      <c r="MN63" s="921">
        <v>46261</v>
      </c>
      <c r="MO63" s="921">
        <v>46262</v>
      </c>
      <c r="MP63" s="921">
        <v>46263</v>
      </c>
      <c r="MQ63" s="921">
        <v>46264</v>
      </c>
      <c r="MR63" s="921">
        <v>46265</v>
      </c>
      <c r="MS63" s="921">
        <v>46266</v>
      </c>
      <c r="MT63" s="921">
        <v>46267</v>
      </c>
      <c r="MU63" s="921">
        <v>46268</v>
      </c>
      <c r="MV63" s="921">
        <v>46269</v>
      </c>
      <c r="MW63" s="921">
        <v>46270</v>
      </c>
      <c r="MX63" s="921">
        <v>46271</v>
      </c>
      <c r="MY63" s="921">
        <v>46272</v>
      </c>
      <c r="MZ63" s="921">
        <v>46273</v>
      </c>
      <c r="NA63" s="921">
        <v>46274</v>
      </c>
      <c r="NB63" s="921">
        <v>46275</v>
      </c>
      <c r="NC63" s="921">
        <v>46276</v>
      </c>
      <c r="ND63" s="921">
        <v>46277</v>
      </c>
      <c r="NE63" s="921">
        <v>46278</v>
      </c>
      <c r="NF63" s="921">
        <v>46279</v>
      </c>
      <c r="NG63" s="921">
        <v>46280</v>
      </c>
      <c r="NH63" s="921">
        <v>46281</v>
      </c>
      <c r="NI63" s="921">
        <v>46282</v>
      </c>
      <c r="NJ63" s="921">
        <v>46283</v>
      </c>
      <c r="NK63" s="921">
        <v>46284</v>
      </c>
      <c r="NL63" s="921">
        <v>46285</v>
      </c>
      <c r="NM63" s="921">
        <v>46286</v>
      </c>
      <c r="NN63" s="921">
        <v>46287</v>
      </c>
      <c r="NO63" s="921">
        <v>46288</v>
      </c>
      <c r="NP63" s="921">
        <v>46289</v>
      </c>
      <c r="NQ63" s="921">
        <v>46290</v>
      </c>
      <c r="NR63" s="921">
        <v>46291</v>
      </c>
      <c r="NS63" s="921">
        <v>46292</v>
      </c>
      <c r="NT63" s="921">
        <v>46293</v>
      </c>
      <c r="NU63" s="921">
        <v>46294</v>
      </c>
      <c r="NV63" s="921">
        <v>46295</v>
      </c>
      <c r="NW63" s="921">
        <v>46296</v>
      </c>
      <c r="NX63" s="921">
        <v>46297</v>
      </c>
      <c r="NY63" s="921">
        <v>46298</v>
      </c>
      <c r="NZ63" s="921">
        <v>46299</v>
      </c>
      <c r="OA63" s="921">
        <v>46300</v>
      </c>
      <c r="OB63" s="921">
        <v>46301</v>
      </c>
      <c r="OC63" s="921">
        <v>46302</v>
      </c>
      <c r="OD63" s="921">
        <v>46303</v>
      </c>
      <c r="OE63" s="921">
        <v>46304</v>
      </c>
      <c r="OF63" s="921">
        <v>46305</v>
      </c>
      <c r="OG63" s="921">
        <v>46306</v>
      </c>
      <c r="OH63" s="921">
        <v>46307</v>
      </c>
      <c r="OI63" s="921">
        <v>46308</v>
      </c>
      <c r="OJ63" s="921">
        <v>46309</v>
      </c>
      <c r="OK63" s="921">
        <v>46310</v>
      </c>
      <c r="OL63" s="921">
        <v>46311</v>
      </c>
      <c r="OM63" s="921">
        <v>46312</v>
      </c>
      <c r="ON63" s="921">
        <v>46313</v>
      </c>
      <c r="OO63" s="921">
        <v>46314</v>
      </c>
      <c r="OP63" s="921">
        <v>46315</v>
      </c>
      <c r="OQ63" s="921">
        <v>46316</v>
      </c>
      <c r="OR63" s="921">
        <v>46317</v>
      </c>
      <c r="OS63" s="921">
        <v>46318</v>
      </c>
      <c r="OT63" s="921">
        <v>46319</v>
      </c>
      <c r="OU63" s="921">
        <v>46320</v>
      </c>
      <c r="OV63" s="921">
        <v>46321</v>
      </c>
      <c r="OW63" s="921">
        <v>46322</v>
      </c>
      <c r="OX63" s="921">
        <v>46323</v>
      </c>
      <c r="OY63" s="921">
        <v>46324</v>
      </c>
      <c r="OZ63" s="921">
        <v>46325</v>
      </c>
      <c r="PA63" s="921">
        <v>46326</v>
      </c>
      <c r="PB63" s="921">
        <v>46327</v>
      </c>
      <c r="PC63" s="921">
        <v>46328</v>
      </c>
      <c r="PD63" s="921">
        <v>46329</v>
      </c>
      <c r="PE63" s="921">
        <v>46330</v>
      </c>
      <c r="PF63" s="921">
        <v>46331</v>
      </c>
      <c r="PG63" s="921">
        <v>46332</v>
      </c>
      <c r="PH63" s="921">
        <v>46333</v>
      </c>
      <c r="PI63" s="921">
        <v>46334</v>
      </c>
      <c r="PJ63" s="921">
        <v>46335</v>
      </c>
      <c r="PK63" s="921">
        <v>46336</v>
      </c>
      <c r="PL63" s="921">
        <v>46337</v>
      </c>
      <c r="PM63" s="921">
        <v>46338</v>
      </c>
      <c r="PN63" s="921">
        <v>46339</v>
      </c>
      <c r="PO63" s="921">
        <v>46340</v>
      </c>
      <c r="PP63" s="921">
        <v>46341</v>
      </c>
      <c r="PQ63" s="921">
        <v>46342</v>
      </c>
      <c r="PR63" s="921">
        <v>46343</v>
      </c>
      <c r="PS63" s="921">
        <v>46344</v>
      </c>
      <c r="PT63" s="921">
        <v>46345</v>
      </c>
      <c r="PU63" s="921">
        <v>46346</v>
      </c>
      <c r="PV63" s="921">
        <v>46347</v>
      </c>
      <c r="PW63" s="921">
        <v>46348</v>
      </c>
      <c r="PX63" s="921">
        <v>46349</v>
      </c>
      <c r="PY63" s="921">
        <v>46350</v>
      </c>
      <c r="PZ63" s="921">
        <v>46351</v>
      </c>
      <c r="QA63" s="921">
        <v>46352</v>
      </c>
      <c r="QB63" s="921">
        <v>46353</v>
      </c>
      <c r="QC63" s="921">
        <v>46354</v>
      </c>
      <c r="QD63" s="921">
        <v>46355</v>
      </c>
      <c r="QE63" s="921">
        <v>46356</v>
      </c>
      <c r="QF63" s="921">
        <v>46357</v>
      </c>
      <c r="QG63" s="921">
        <v>46358</v>
      </c>
      <c r="QH63" s="921">
        <v>46359</v>
      </c>
      <c r="QI63" s="921">
        <v>46360</v>
      </c>
      <c r="QJ63" s="921">
        <v>46361</v>
      </c>
      <c r="QK63" s="921">
        <v>46362</v>
      </c>
      <c r="QL63" s="921">
        <v>46363</v>
      </c>
      <c r="QM63" s="921">
        <v>46364</v>
      </c>
      <c r="QN63" s="921">
        <v>46365</v>
      </c>
      <c r="QO63" s="921">
        <v>46366</v>
      </c>
      <c r="QP63" s="921">
        <v>46367</v>
      </c>
      <c r="QQ63" s="921">
        <v>46368</v>
      </c>
      <c r="QR63" s="921">
        <v>46369</v>
      </c>
      <c r="QS63" s="921">
        <v>46370</v>
      </c>
      <c r="QT63" s="921">
        <v>46371</v>
      </c>
      <c r="QU63" s="921">
        <v>46372</v>
      </c>
      <c r="QV63" s="921">
        <v>46373</v>
      </c>
      <c r="QW63" s="921">
        <v>46374</v>
      </c>
      <c r="QX63" s="921">
        <v>46375</v>
      </c>
      <c r="QY63" s="921">
        <v>46376</v>
      </c>
      <c r="QZ63" s="921">
        <v>46377</v>
      </c>
      <c r="RA63" s="921"/>
      <c r="RB63" s="921"/>
      <c r="RC63" s="921"/>
      <c r="RD63" s="921"/>
      <c r="RE63" s="921"/>
      <c r="RF63" s="921"/>
      <c r="RG63" s="921"/>
      <c r="RH63" s="921"/>
      <c r="RI63" s="921"/>
      <c r="RJ63" s="921"/>
      <c r="RK63" s="926"/>
      <c r="RL63" s="926"/>
      <c r="RM63" s="926"/>
      <c r="RN63" s="926"/>
      <c r="RO63" s="926"/>
      <c r="RP63" s="926"/>
      <c r="RQ63" s="926"/>
      <c r="RR63" s="926"/>
      <c r="RS63" s="926"/>
      <c r="RT63" s="926"/>
      <c r="RU63" s="926"/>
      <c r="RV63" s="926"/>
      <c r="RW63" s="926"/>
      <c r="RX63" s="926"/>
      <c r="RY63" s="926"/>
      <c r="RZ63" s="926"/>
      <c r="SA63" s="926"/>
      <c r="SB63" s="926"/>
      <c r="SC63" s="926"/>
      <c r="SD63" s="926"/>
      <c r="SE63" s="926"/>
      <c r="SF63" s="926"/>
      <c r="SG63" s="926"/>
      <c r="SH63" s="926"/>
      <c r="SI63" s="926"/>
      <c r="SJ63" s="926"/>
      <c r="SK63" s="926"/>
      <c r="SL63" s="926"/>
      <c r="SM63" s="926"/>
      <c r="SN63" s="926"/>
      <c r="SO63" s="926"/>
      <c r="SP63" s="926"/>
      <c r="SQ63" s="926"/>
      <c r="SR63" s="926"/>
      <c r="SS63" s="926"/>
      <c r="ST63" s="926"/>
      <c r="SU63" s="926"/>
      <c r="SV63" s="926"/>
      <c r="SW63" s="926"/>
      <c r="SX63" s="926"/>
      <c r="SY63" s="926"/>
      <c r="SZ63" s="926"/>
      <c r="TA63" s="926"/>
      <c r="TB63" s="926"/>
      <c r="TC63" s="926"/>
      <c r="TD63" s="926"/>
      <c r="TE63" s="926"/>
      <c r="TF63" s="926"/>
      <c r="TG63" s="926"/>
      <c r="TH63" s="926"/>
      <c r="TI63" s="926"/>
      <c r="TJ63" s="926"/>
      <c r="TK63" s="926"/>
      <c r="TL63" s="926"/>
      <c r="TM63" s="926"/>
      <c r="TN63" s="926"/>
      <c r="TO63" s="926"/>
      <c r="TP63" s="926"/>
      <c r="TQ63" s="926"/>
      <c r="TR63" s="926"/>
      <c r="TS63" s="926"/>
      <c r="TT63" s="926"/>
      <c r="TU63" s="926"/>
      <c r="TV63" s="926"/>
      <c r="TW63" s="926"/>
      <c r="TX63" s="926"/>
      <c r="TY63" s="926"/>
      <c r="TZ63" s="926"/>
      <c r="UA63" s="926"/>
      <c r="UB63" s="926"/>
      <c r="UC63" s="926"/>
      <c r="UD63" s="926"/>
      <c r="UE63" s="926"/>
      <c r="UF63" s="926"/>
      <c r="UG63" s="926"/>
      <c r="UH63" s="926"/>
      <c r="UI63" s="926"/>
      <c r="UJ63" s="926"/>
      <c r="UK63" s="926"/>
      <c r="UL63" s="926"/>
      <c r="UM63" s="926"/>
      <c r="UN63" s="926"/>
      <c r="UO63" s="926"/>
      <c r="UP63" s="926"/>
      <c r="UQ63" s="926"/>
      <c r="UR63" s="926"/>
      <c r="US63" s="926"/>
      <c r="UT63" s="926"/>
      <c r="UU63" s="926"/>
      <c r="UV63" s="926"/>
      <c r="UW63" s="926"/>
      <c r="UX63" s="926"/>
      <c r="UY63" s="926"/>
      <c r="UZ63" s="926"/>
      <c r="VA63" s="926"/>
      <c r="VB63" s="926"/>
      <c r="VC63" s="926"/>
      <c r="VD63" s="926"/>
      <c r="VE63" s="926"/>
      <c r="VF63" s="926"/>
      <c r="VG63" s="926"/>
      <c r="VH63" s="926"/>
      <c r="VI63" s="926"/>
      <c r="VJ63" s="926"/>
      <c r="VK63" s="926"/>
      <c r="VL63" s="926"/>
      <c r="VM63" s="926"/>
      <c r="VN63" s="926"/>
      <c r="VO63" s="926"/>
      <c r="VP63" s="926"/>
      <c r="VQ63" s="926"/>
      <c r="VR63" s="926"/>
      <c r="VS63" s="926"/>
      <c r="VT63" s="926"/>
      <c r="VU63" s="926"/>
      <c r="VV63" s="926"/>
      <c r="VW63" s="926"/>
      <c r="VX63" s="926"/>
      <c r="VY63" s="926"/>
      <c r="VZ63" s="926"/>
      <c r="WA63" s="926"/>
      <c r="WB63" s="926"/>
      <c r="WC63" s="926"/>
      <c r="WD63" s="926"/>
      <c r="WE63" s="926"/>
      <c r="WF63" s="926"/>
      <c r="WG63" s="926"/>
      <c r="WH63" s="926"/>
      <c r="WI63" s="926"/>
      <c r="WJ63" s="926"/>
      <c r="WK63" s="926"/>
      <c r="WL63" s="926"/>
      <c r="WM63" s="926"/>
      <c r="WN63" s="926"/>
      <c r="WO63" s="926"/>
      <c r="WP63" s="926"/>
      <c r="WQ63" s="926"/>
      <c r="WR63" s="926"/>
      <c r="WS63" s="926"/>
      <c r="WT63" s="926"/>
      <c r="WU63" s="926"/>
      <c r="WV63" s="926"/>
      <c r="WW63" s="926"/>
      <c r="WX63" s="926"/>
      <c r="WY63" s="926"/>
      <c r="WZ63" s="926"/>
      <c r="XA63" s="926"/>
      <c r="XB63" s="926"/>
      <c r="XC63" s="926"/>
      <c r="XD63" s="926"/>
      <c r="XE63" s="926"/>
      <c r="XF63" s="926"/>
      <c r="XG63" s="926"/>
      <c r="XH63" s="926"/>
      <c r="XI63" s="926"/>
      <c r="XJ63" s="926"/>
      <c r="XK63" s="926"/>
      <c r="XL63" s="926"/>
      <c r="XM63" s="926"/>
      <c r="XN63" s="926"/>
      <c r="XO63" s="926"/>
      <c r="XP63" s="926"/>
      <c r="XQ63" s="926"/>
      <c r="XR63" s="926"/>
      <c r="XS63" s="926"/>
      <c r="XT63" s="926"/>
      <c r="XU63" s="926"/>
      <c r="XV63" s="926"/>
      <c r="XW63" s="926"/>
      <c r="XX63" s="926"/>
      <c r="XY63" s="926"/>
      <c r="XZ63" s="927"/>
      <c r="YA63" s="927"/>
      <c r="YB63" s="926"/>
      <c r="YC63" s="926"/>
      <c r="YD63" s="926"/>
      <c r="YE63" s="926"/>
      <c r="YF63" s="926"/>
      <c r="YG63" s="926"/>
      <c r="YH63" s="926"/>
      <c r="YI63" s="926"/>
      <c r="YJ63" s="926"/>
      <c r="YK63" s="926"/>
      <c r="YL63" s="926"/>
      <c r="YM63" s="926"/>
      <c r="YN63" s="926"/>
    </row>
    <row r="64" spans="1:690" s="14" customFormat="1">
      <c r="A64" s="1094" t="s">
        <v>5</v>
      </c>
      <c r="B64" s="1094"/>
      <c r="C64" s="1094"/>
      <c r="D64" s="1096">
        <v>3297522.77</v>
      </c>
      <c r="E64" s="1096">
        <v>2368691.62</v>
      </c>
      <c r="F64" s="1096">
        <v>198906162.61000001</v>
      </c>
      <c r="G64" s="1097"/>
      <c r="H64" s="1094" t="s">
        <v>894</v>
      </c>
      <c r="I64" s="922">
        <v>0.01</v>
      </c>
      <c r="J64" s="922">
        <v>0.01</v>
      </c>
      <c r="K64" s="922">
        <v>0.02</v>
      </c>
      <c r="L64" s="922">
        <v>0.03</v>
      </c>
      <c r="M64" s="922">
        <v>0.06</v>
      </c>
      <c r="N64" s="922">
        <v>0.06</v>
      </c>
      <c r="O64" s="922">
        <v>0.08</v>
      </c>
      <c r="P64" s="922">
        <v>0.1</v>
      </c>
      <c r="Q64" s="922">
        <v>0.1</v>
      </c>
      <c r="R64" s="922">
        <v>0.13</v>
      </c>
      <c r="S64" s="922">
        <v>0.15</v>
      </c>
      <c r="T64" s="922">
        <v>0.18</v>
      </c>
      <c r="U64" s="922">
        <v>0.2</v>
      </c>
      <c r="V64" s="922">
        <v>0.23</v>
      </c>
      <c r="W64" s="922">
        <v>0.26</v>
      </c>
      <c r="X64" s="922">
        <v>0.26</v>
      </c>
      <c r="Y64" s="922">
        <v>0.3</v>
      </c>
      <c r="Z64" s="922">
        <v>0.35</v>
      </c>
      <c r="AA64" s="922">
        <v>0.39</v>
      </c>
      <c r="AB64" s="922">
        <v>0.44</v>
      </c>
      <c r="AC64" s="922">
        <v>0.47</v>
      </c>
      <c r="AD64" s="922">
        <v>126.45</v>
      </c>
      <c r="AE64" s="922">
        <v>126.45</v>
      </c>
      <c r="AF64" s="922">
        <v>252.43</v>
      </c>
      <c r="AG64" s="922">
        <v>378.39</v>
      </c>
      <c r="AH64" s="922">
        <v>504.35</v>
      </c>
      <c r="AI64" s="922">
        <v>1351.67</v>
      </c>
      <c r="AJ64" s="922">
        <v>2198.98</v>
      </c>
      <c r="AK64" s="922">
        <v>3046.29</v>
      </c>
      <c r="AL64" s="922">
        <v>3046.29</v>
      </c>
      <c r="AM64" s="922">
        <v>3893.61</v>
      </c>
      <c r="AN64" s="922">
        <v>5995.65</v>
      </c>
      <c r="AO64" s="922">
        <v>8535.2999999999993</v>
      </c>
      <c r="AP64" s="922">
        <v>11512.56</v>
      </c>
      <c r="AQ64" s="922">
        <v>14502.37</v>
      </c>
      <c r="AR64" s="922">
        <v>17492.189999999999</v>
      </c>
      <c r="AS64" s="922">
        <v>17492.189999999999</v>
      </c>
      <c r="AT64" s="922">
        <v>21142.05</v>
      </c>
      <c r="AU64" s="922">
        <v>24791.91</v>
      </c>
      <c r="AV64" s="922">
        <v>28441.78</v>
      </c>
      <c r="AW64" s="922">
        <v>32237.56</v>
      </c>
      <c r="AX64" s="922">
        <v>36170.94</v>
      </c>
      <c r="AY64" s="922">
        <v>40241.910000000003</v>
      </c>
      <c r="AZ64" s="922">
        <v>40241.910000000003</v>
      </c>
      <c r="BA64" s="922">
        <v>44312.89</v>
      </c>
      <c r="BB64" s="922">
        <v>48383.86</v>
      </c>
      <c r="BC64" s="922">
        <v>52545</v>
      </c>
      <c r="BD64" s="922">
        <v>56796.3</v>
      </c>
      <c r="BE64" s="922">
        <v>61047.6</v>
      </c>
      <c r="BF64" s="922">
        <v>65298.9</v>
      </c>
      <c r="BG64" s="922">
        <v>65298.9</v>
      </c>
      <c r="BH64" s="922">
        <v>69833.039999999994</v>
      </c>
      <c r="BI64" s="922">
        <v>74786.509999999995</v>
      </c>
      <c r="BJ64" s="922">
        <v>79739.98</v>
      </c>
      <c r="BK64" s="922">
        <v>84694.720000000001</v>
      </c>
      <c r="BL64" s="922">
        <v>89888.8</v>
      </c>
      <c r="BM64" s="922">
        <v>95552.71</v>
      </c>
      <c r="BN64" s="922">
        <v>95552.71</v>
      </c>
      <c r="BO64" s="922">
        <v>101675.72</v>
      </c>
      <c r="BP64" s="922">
        <v>108078.52</v>
      </c>
      <c r="BQ64" s="922">
        <v>114481.33</v>
      </c>
      <c r="BR64" s="922">
        <v>121211.43</v>
      </c>
      <c r="BS64" s="922">
        <v>128054.3</v>
      </c>
      <c r="BT64" s="922">
        <v>136156.70000000001</v>
      </c>
      <c r="BU64" s="922">
        <v>136156.70000000001</v>
      </c>
      <c r="BV64" s="922">
        <v>151394.49</v>
      </c>
      <c r="BW64" s="922">
        <v>170030.84</v>
      </c>
      <c r="BX64" s="922">
        <v>188730.3</v>
      </c>
      <c r="BY64" s="922">
        <v>207429.84</v>
      </c>
      <c r="BZ64" s="922">
        <v>228116.03</v>
      </c>
      <c r="CA64" s="922">
        <v>253384.43</v>
      </c>
      <c r="CB64" s="922">
        <v>253384.43</v>
      </c>
      <c r="CC64" s="922">
        <v>292460.43</v>
      </c>
      <c r="CD64" s="922">
        <v>340587.3</v>
      </c>
      <c r="CE64" s="922">
        <v>420617.13</v>
      </c>
      <c r="CF64" s="922">
        <v>473467.75</v>
      </c>
      <c r="CG64" s="922">
        <v>524126.27</v>
      </c>
      <c r="CH64" s="922">
        <v>560020.56999999995</v>
      </c>
      <c r="CI64" s="922">
        <v>560020.56999999995</v>
      </c>
      <c r="CJ64" s="922">
        <v>580261.69999999995</v>
      </c>
      <c r="CK64" s="922">
        <v>597226.13</v>
      </c>
      <c r="CL64" s="922">
        <v>616934.99</v>
      </c>
      <c r="CM64" s="922">
        <v>640175.71</v>
      </c>
      <c r="CN64" s="922">
        <v>656825.09</v>
      </c>
      <c r="CO64" s="922">
        <v>676696.9</v>
      </c>
      <c r="CP64" s="922">
        <v>676696.9</v>
      </c>
      <c r="CQ64" s="922">
        <v>700267.19</v>
      </c>
      <c r="CR64" s="922">
        <v>711435.58</v>
      </c>
      <c r="CS64" s="922">
        <v>721187.86</v>
      </c>
      <c r="CT64" s="922">
        <v>730999.36</v>
      </c>
      <c r="CU64" s="922">
        <v>740825.64</v>
      </c>
      <c r="CV64" s="922">
        <v>750780.34</v>
      </c>
      <c r="CW64" s="922">
        <v>750780.34</v>
      </c>
      <c r="CX64" s="922">
        <v>760873.1</v>
      </c>
      <c r="CY64" s="922">
        <v>771684.72</v>
      </c>
      <c r="CZ64" s="922">
        <v>782623.99</v>
      </c>
      <c r="DA64" s="922">
        <v>794833.33</v>
      </c>
      <c r="DB64" s="922">
        <v>807193.49</v>
      </c>
      <c r="DC64" s="922">
        <v>819835.79</v>
      </c>
      <c r="DD64" s="922">
        <v>819835.79</v>
      </c>
      <c r="DE64" s="922">
        <v>832984.77</v>
      </c>
      <c r="DF64" s="922">
        <v>846600.35</v>
      </c>
      <c r="DG64" s="922">
        <v>860741.07</v>
      </c>
      <c r="DH64" s="922">
        <v>875309.51</v>
      </c>
      <c r="DI64" s="922">
        <v>889397.48</v>
      </c>
      <c r="DJ64" s="922">
        <v>903863.32</v>
      </c>
      <c r="DK64" s="922">
        <v>903863.32</v>
      </c>
      <c r="DL64" s="922">
        <v>918332.78</v>
      </c>
      <c r="DM64" s="922">
        <v>932955.34</v>
      </c>
      <c r="DN64" s="922">
        <v>947962.55</v>
      </c>
      <c r="DO64" s="922">
        <v>963516.47</v>
      </c>
      <c r="DP64" s="922">
        <v>979272.18</v>
      </c>
      <c r="DQ64" s="922">
        <v>994656.47</v>
      </c>
      <c r="DR64" s="922">
        <v>994656.47</v>
      </c>
      <c r="DS64" s="922">
        <v>1009262.81</v>
      </c>
      <c r="DT64" s="922">
        <v>1024139.38</v>
      </c>
      <c r="DU64" s="922">
        <v>1039298.75</v>
      </c>
      <c r="DV64" s="922">
        <v>1055294.44</v>
      </c>
      <c r="DW64" s="922">
        <v>1071895.6200000001</v>
      </c>
      <c r="DX64" s="922">
        <v>1088627.6399999999</v>
      </c>
      <c r="DY64" s="922">
        <v>1088627.6399999999</v>
      </c>
      <c r="DZ64" s="922">
        <v>1105681.8600000001</v>
      </c>
      <c r="EA64" s="922">
        <v>1123628.1200000001</v>
      </c>
      <c r="EB64" s="922">
        <v>1141908.17</v>
      </c>
      <c r="EC64" s="922">
        <v>1160857.29</v>
      </c>
      <c r="ED64" s="922">
        <v>1179885.1499999999</v>
      </c>
      <c r="EE64" s="922">
        <v>1199689.18</v>
      </c>
      <c r="EF64" s="922">
        <v>1199689.18</v>
      </c>
      <c r="EG64" s="922">
        <v>1219716.43</v>
      </c>
      <c r="EH64" s="922">
        <v>1240139.3400000001</v>
      </c>
      <c r="EI64" s="922">
        <v>1261161.96</v>
      </c>
      <c r="EJ64" s="922">
        <v>1282777.18</v>
      </c>
      <c r="EK64" s="922">
        <v>1304894.67</v>
      </c>
      <c r="EL64" s="922">
        <v>1327340.26</v>
      </c>
      <c r="EM64" s="922">
        <v>1327340.26</v>
      </c>
      <c r="EN64" s="922">
        <v>1350113.02</v>
      </c>
      <c r="EO64" s="922">
        <v>1372102.1</v>
      </c>
      <c r="EP64" s="922">
        <v>1395094.11</v>
      </c>
      <c r="EQ64" s="922">
        <v>1418421.07</v>
      </c>
      <c r="ER64" s="922">
        <v>1434825.51</v>
      </c>
      <c r="ES64" s="922">
        <v>1450651.62</v>
      </c>
      <c r="ET64" s="922">
        <v>1450651.62</v>
      </c>
      <c r="EU64" s="922">
        <v>1466685.41</v>
      </c>
      <c r="EV64" s="922">
        <v>1482748.39</v>
      </c>
      <c r="EW64" s="922">
        <v>1496653.23</v>
      </c>
      <c r="EX64" s="922">
        <v>1510991.96</v>
      </c>
      <c r="EY64" s="922">
        <v>1525644.83</v>
      </c>
      <c r="EZ64" s="922">
        <v>1539378.63</v>
      </c>
      <c r="FA64" s="922">
        <v>1539378.63</v>
      </c>
      <c r="FB64" s="922">
        <v>1553784.56</v>
      </c>
      <c r="FC64" s="922">
        <v>1568729.81</v>
      </c>
      <c r="FD64" s="922">
        <v>1583295.86</v>
      </c>
      <c r="FE64" s="922">
        <v>1597774.28</v>
      </c>
      <c r="FF64" s="922">
        <v>1608574.63</v>
      </c>
      <c r="FG64" s="922">
        <v>1619865.47</v>
      </c>
      <c r="FH64" s="922">
        <v>1619865.47</v>
      </c>
      <c r="FI64" s="922">
        <v>1630066.15</v>
      </c>
      <c r="FJ64" s="922">
        <v>1630066.15</v>
      </c>
      <c r="FK64" s="922">
        <v>1640332.79</v>
      </c>
      <c r="FL64" s="922">
        <v>1649867.01</v>
      </c>
      <c r="FM64" s="922">
        <v>1659477.51</v>
      </c>
      <c r="FN64" s="922">
        <v>1669259.2</v>
      </c>
      <c r="FO64" s="922">
        <v>1669259.2</v>
      </c>
      <c r="FP64" s="922">
        <v>1678988.63</v>
      </c>
      <c r="FQ64" s="922">
        <v>1688677.93</v>
      </c>
      <c r="FR64" s="922">
        <v>1698660.45</v>
      </c>
      <c r="FS64" s="922">
        <v>1708151.49</v>
      </c>
      <c r="FT64" s="922">
        <v>1717848.55</v>
      </c>
      <c r="FU64" s="922">
        <v>1728720.57</v>
      </c>
      <c r="FV64" s="922">
        <v>1728720.57</v>
      </c>
      <c r="FW64" s="922">
        <v>1739462.71</v>
      </c>
      <c r="FX64" s="922">
        <v>1748203.98</v>
      </c>
      <c r="FY64" s="922">
        <v>1757135.04</v>
      </c>
      <c r="FZ64" s="922">
        <v>1765995.7</v>
      </c>
      <c r="GA64" s="922">
        <v>1773966.79</v>
      </c>
      <c r="GB64" s="922">
        <v>1781501.24</v>
      </c>
      <c r="GC64" s="922">
        <v>1781501.24</v>
      </c>
      <c r="GD64" s="922">
        <v>1788407.4</v>
      </c>
      <c r="GE64" s="922">
        <v>1794613.47</v>
      </c>
      <c r="GF64" s="922">
        <v>1800568.66</v>
      </c>
      <c r="GG64" s="922">
        <v>1806707.69</v>
      </c>
      <c r="GH64" s="922">
        <v>1812885.29</v>
      </c>
      <c r="GI64" s="922">
        <v>1812885.29</v>
      </c>
      <c r="GJ64" s="922">
        <v>1812885.29</v>
      </c>
      <c r="GK64" s="922">
        <v>1812885.29</v>
      </c>
      <c r="GL64" s="922">
        <v>1812885.29</v>
      </c>
      <c r="GM64" s="922">
        <v>1812885.29</v>
      </c>
      <c r="GN64" s="922">
        <v>1823288.53</v>
      </c>
      <c r="GO64" s="922">
        <v>1841358.08</v>
      </c>
      <c r="GP64" s="922">
        <v>1871773.47</v>
      </c>
      <c r="GQ64" s="922">
        <v>1871773.47</v>
      </c>
      <c r="GR64" s="922">
        <v>1879548</v>
      </c>
      <c r="GS64" s="922">
        <v>1887492.12</v>
      </c>
      <c r="GT64" s="922">
        <v>1898960.04</v>
      </c>
      <c r="GU64" s="922">
        <v>1920010.15</v>
      </c>
      <c r="GV64" s="922">
        <v>1939152.83</v>
      </c>
      <c r="GW64" s="922">
        <v>1958052.51</v>
      </c>
      <c r="GX64" s="922">
        <v>1958052.51</v>
      </c>
      <c r="GY64" s="922">
        <v>1988324.28</v>
      </c>
      <c r="GZ64" s="922">
        <v>2029923.09</v>
      </c>
      <c r="HA64" s="922">
        <v>2044667.52</v>
      </c>
      <c r="HB64" s="922">
        <v>2048722.15</v>
      </c>
      <c r="HC64" s="922">
        <v>2050793.84</v>
      </c>
      <c r="HD64" s="922">
        <v>2053079.26</v>
      </c>
      <c r="HE64" s="922">
        <v>2053079.26</v>
      </c>
      <c r="HF64" s="922">
        <v>2055763.43</v>
      </c>
      <c r="HG64" s="922">
        <v>2057523.18</v>
      </c>
      <c r="HH64" s="922">
        <v>2059231.98</v>
      </c>
      <c r="HI64" s="922">
        <v>2060951.51</v>
      </c>
      <c r="HJ64" s="922">
        <v>2062723.62</v>
      </c>
      <c r="HK64" s="922">
        <v>2064513.24</v>
      </c>
      <c r="HL64" s="922">
        <v>2064513.24</v>
      </c>
      <c r="HM64" s="922">
        <v>2066288.72</v>
      </c>
      <c r="HN64" s="922">
        <v>2068095.3</v>
      </c>
      <c r="HO64" s="922">
        <v>2069994.74</v>
      </c>
      <c r="HP64" s="922">
        <v>2071934.47</v>
      </c>
      <c r="HQ64" s="922">
        <v>2073791.74</v>
      </c>
      <c r="HR64" s="922">
        <v>2075714.27</v>
      </c>
      <c r="HS64" s="922">
        <v>2075714.27</v>
      </c>
      <c r="HT64" s="922">
        <v>2077687.06</v>
      </c>
      <c r="HU64" s="922">
        <v>2079689.77</v>
      </c>
      <c r="HV64" s="922">
        <v>2081744.45</v>
      </c>
      <c r="HW64" s="922">
        <v>2083838.36</v>
      </c>
      <c r="HX64" s="922">
        <v>2085847.04</v>
      </c>
      <c r="HY64" s="922">
        <v>2087881.49</v>
      </c>
      <c r="HZ64" s="922">
        <v>2087881.49</v>
      </c>
      <c r="IA64" s="922">
        <v>2089977.41</v>
      </c>
      <c r="IB64" s="922">
        <v>2092018.61</v>
      </c>
      <c r="IC64" s="922">
        <v>2094100.89</v>
      </c>
      <c r="ID64" s="922">
        <v>2096261.39</v>
      </c>
      <c r="IE64" s="922">
        <v>2097804.21</v>
      </c>
      <c r="IF64" s="922">
        <v>2099423.35</v>
      </c>
      <c r="IG64" s="922">
        <v>2099423.35</v>
      </c>
      <c r="IH64" s="922">
        <v>2100998.2999999998</v>
      </c>
      <c r="II64" s="922">
        <v>2102502.52</v>
      </c>
      <c r="IJ64" s="922">
        <v>2104201.16</v>
      </c>
      <c r="IK64" s="922">
        <v>2106287.38</v>
      </c>
      <c r="IL64" s="922">
        <v>2107432.77</v>
      </c>
      <c r="IM64" s="922">
        <v>2108513.7999999998</v>
      </c>
      <c r="IN64" s="922">
        <v>2108513.7999999998</v>
      </c>
      <c r="IO64" s="922">
        <v>2109928.8199999998</v>
      </c>
      <c r="IP64" s="922">
        <v>2111356.3199999998</v>
      </c>
      <c r="IQ64" s="922">
        <v>2113019.12</v>
      </c>
      <c r="IR64" s="922">
        <v>2115105.21</v>
      </c>
      <c r="IS64" s="922">
        <v>2116651.84</v>
      </c>
      <c r="IT64" s="922">
        <v>2118552.84</v>
      </c>
      <c r="IU64" s="922">
        <v>2118552.84</v>
      </c>
      <c r="IV64" s="922">
        <v>2120992.0299999998</v>
      </c>
      <c r="IW64" s="922">
        <v>2123854.54</v>
      </c>
      <c r="IX64" s="922">
        <v>2125360.75</v>
      </c>
      <c r="IY64" s="922">
        <v>2125360.75</v>
      </c>
      <c r="IZ64" s="922">
        <v>2125360.75</v>
      </c>
      <c r="JA64" s="922">
        <v>2125360.75</v>
      </c>
      <c r="JB64" s="922">
        <v>2125360.75</v>
      </c>
      <c r="JC64" s="922">
        <v>2125360.75</v>
      </c>
      <c r="JD64" s="922">
        <v>2127042.7000000002</v>
      </c>
      <c r="JE64" s="922">
        <v>2128903.69</v>
      </c>
      <c r="JF64" s="922">
        <v>2130196.0499999998</v>
      </c>
      <c r="JG64" s="922">
        <v>2131489.7000000002</v>
      </c>
      <c r="JH64" s="922">
        <v>2132778.9700000002</v>
      </c>
      <c r="JI64" s="922">
        <v>2132778.9700000002</v>
      </c>
      <c r="JJ64" s="922">
        <v>2134076.85</v>
      </c>
      <c r="JK64" s="922">
        <v>2135409.69</v>
      </c>
      <c r="JL64" s="922">
        <v>2136780.9</v>
      </c>
      <c r="JM64" s="922">
        <v>2138147.5099999998</v>
      </c>
      <c r="JN64" s="922">
        <v>2139535.59</v>
      </c>
      <c r="JO64" s="922">
        <v>2140923.9300000002</v>
      </c>
      <c r="JP64" s="922">
        <v>2140923.9300000002</v>
      </c>
      <c r="JQ64" s="922">
        <v>2142320</v>
      </c>
      <c r="JR64" s="922">
        <v>2143743.16</v>
      </c>
      <c r="JS64" s="922">
        <v>2145174.9900000002</v>
      </c>
      <c r="JT64" s="922">
        <v>2146618.3199999998</v>
      </c>
      <c r="JU64" s="922">
        <v>2148065.42</v>
      </c>
      <c r="JV64" s="922">
        <v>2149512.81</v>
      </c>
      <c r="JW64" s="922">
        <v>2149512.81</v>
      </c>
      <c r="JX64" s="922">
        <v>2150965.04</v>
      </c>
      <c r="JY64" s="922">
        <v>2152434.0699999998</v>
      </c>
      <c r="JZ64" s="922">
        <v>2153919.4500000002</v>
      </c>
      <c r="KA64" s="922">
        <v>2155403.25</v>
      </c>
      <c r="KB64" s="922">
        <v>2156903.0299999998</v>
      </c>
      <c r="KC64" s="922">
        <v>2158419.0099999998</v>
      </c>
      <c r="KD64" s="922">
        <v>2158419.0099999998</v>
      </c>
      <c r="KE64" s="922">
        <v>2159964.94</v>
      </c>
      <c r="KF64" s="922">
        <v>2161522.38</v>
      </c>
      <c r="KG64" s="922">
        <v>2163108.54</v>
      </c>
      <c r="KH64" s="922">
        <v>2164707.14</v>
      </c>
      <c r="KI64" s="922">
        <v>2166334.09</v>
      </c>
      <c r="KJ64" s="922">
        <v>2167913.2400000002</v>
      </c>
      <c r="KK64" s="922">
        <v>2167913.2400000002</v>
      </c>
      <c r="KL64" s="922">
        <v>2169553.27</v>
      </c>
      <c r="KM64" s="922">
        <v>2171265.63</v>
      </c>
      <c r="KN64" s="922">
        <v>2172861.8199999998</v>
      </c>
      <c r="KO64" s="922">
        <v>2174477.88</v>
      </c>
      <c r="KP64" s="922">
        <v>2176081.63</v>
      </c>
      <c r="KQ64" s="922">
        <v>2177683.14</v>
      </c>
      <c r="KR64" s="922">
        <v>2177683.14</v>
      </c>
      <c r="KS64" s="922">
        <v>2179286.2200000002</v>
      </c>
      <c r="KT64" s="922">
        <v>2180887.58</v>
      </c>
      <c r="KU64" s="922">
        <v>2182550.84</v>
      </c>
      <c r="KV64" s="922">
        <v>2184350.87</v>
      </c>
      <c r="KW64" s="922">
        <v>2186216.58</v>
      </c>
      <c r="KX64" s="922">
        <v>2188116.67</v>
      </c>
      <c r="KY64" s="922">
        <v>2188116.67</v>
      </c>
      <c r="KZ64" s="922">
        <v>2190019.94</v>
      </c>
      <c r="LA64" s="922">
        <v>2191931.75</v>
      </c>
      <c r="LB64" s="922">
        <v>2193848.35</v>
      </c>
      <c r="LC64" s="922">
        <v>2195771.27</v>
      </c>
      <c r="LD64" s="922">
        <v>2197701.04</v>
      </c>
      <c r="LE64" s="922">
        <v>2199687.65</v>
      </c>
      <c r="LF64" s="922">
        <v>2199687.65</v>
      </c>
      <c r="LG64" s="922">
        <v>2201685.81</v>
      </c>
      <c r="LH64" s="922">
        <v>2203671.27</v>
      </c>
      <c r="LI64" s="922">
        <v>2205693.39</v>
      </c>
      <c r="LJ64" s="922">
        <v>2207751.2000000002</v>
      </c>
      <c r="LK64" s="922">
        <v>2210218.46</v>
      </c>
      <c r="LL64" s="922">
        <v>2213253.37</v>
      </c>
      <c r="LM64" s="922">
        <v>2213253.37</v>
      </c>
      <c r="LN64" s="922">
        <v>2215558.09</v>
      </c>
      <c r="LO64" s="922">
        <v>2217918.4700000002</v>
      </c>
      <c r="LP64" s="922">
        <v>2220485.79</v>
      </c>
      <c r="LQ64" s="922">
        <v>2222826.7999999998</v>
      </c>
      <c r="LR64" s="922">
        <v>2225149.33</v>
      </c>
      <c r="LS64" s="922">
        <v>2227527.52</v>
      </c>
      <c r="LT64" s="922">
        <v>2227527.52</v>
      </c>
      <c r="LU64" s="922">
        <v>2229934.79</v>
      </c>
      <c r="LV64" s="922">
        <v>2232358.34</v>
      </c>
      <c r="LW64" s="922">
        <v>2234832.54</v>
      </c>
      <c r="LX64" s="922">
        <v>2237336.56</v>
      </c>
      <c r="LY64" s="922">
        <v>2239888.14</v>
      </c>
      <c r="LZ64" s="922">
        <v>2242448.11</v>
      </c>
      <c r="MA64" s="922">
        <v>2242448.11</v>
      </c>
      <c r="MB64" s="922">
        <v>2245097.9300000002</v>
      </c>
      <c r="MC64" s="922">
        <v>2247858.0299999998</v>
      </c>
      <c r="MD64" s="922">
        <v>2250679.5299999998</v>
      </c>
      <c r="ME64" s="922">
        <v>2253514.7799999998</v>
      </c>
      <c r="MF64" s="922">
        <v>2256342.2599999998</v>
      </c>
      <c r="MG64" s="922">
        <v>2259210.63</v>
      </c>
      <c r="MH64" s="922">
        <v>2259210.63</v>
      </c>
      <c r="MI64" s="922">
        <v>2262128.39</v>
      </c>
      <c r="MJ64" s="922">
        <v>2265059.85</v>
      </c>
      <c r="MK64" s="922">
        <v>2268051.94</v>
      </c>
      <c r="ML64" s="922">
        <v>2271064.27</v>
      </c>
      <c r="MM64" s="922">
        <v>2274103.1800000002</v>
      </c>
      <c r="MN64" s="922">
        <v>2277172.0699999998</v>
      </c>
      <c r="MO64" s="922">
        <v>2277172.0699999998</v>
      </c>
      <c r="MP64" s="922">
        <v>2280274.58</v>
      </c>
      <c r="MQ64" s="922">
        <v>2283392.0099999998</v>
      </c>
      <c r="MR64" s="922">
        <v>2286915.2400000002</v>
      </c>
      <c r="MS64" s="922">
        <v>2290464.9700000002</v>
      </c>
      <c r="MT64" s="922">
        <v>2294077.06</v>
      </c>
      <c r="MU64" s="922">
        <v>2297739.9300000002</v>
      </c>
      <c r="MV64" s="922">
        <v>2297739.9300000002</v>
      </c>
      <c r="MW64" s="922">
        <v>2301508.8199999998</v>
      </c>
      <c r="MX64" s="922">
        <v>2305554.21</v>
      </c>
      <c r="MY64" s="922">
        <v>2309998.3199999998</v>
      </c>
      <c r="MZ64" s="922">
        <v>2314064.52</v>
      </c>
      <c r="NA64" s="922">
        <v>2318399.37</v>
      </c>
      <c r="NB64" s="922">
        <v>2323218.2400000002</v>
      </c>
      <c r="NC64" s="922">
        <v>2323218.2400000002</v>
      </c>
      <c r="ND64" s="922">
        <v>2328342.31</v>
      </c>
      <c r="NE64" s="922">
        <v>2334301.4</v>
      </c>
      <c r="NF64" s="922">
        <v>2341346.52</v>
      </c>
      <c r="NG64" s="922">
        <v>2350756.5499999998</v>
      </c>
      <c r="NH64" s="922">
        <v>2381916.19</v>
      </c>
      <c r="NI64" s="922">
        <v>2422065.41</v>
      </c>
      <c r="NJ64" s="922">
        <v>2422065.41</v>
      </c>
      <c r="NK64" s="922">
        <v>2466668.31</v>
      </c>
      <c r="NL64" s="922">
        <v>2494189.64</v>
      </c>
      <c r="NM64" s="922">
        <v>2517172.27</v>
      </c>
      <c r="NN64" s="922">
        <v>2541809.9300000002</v>
      </c>
      <c r="NO64" s="922">
        <v>2541809.9300000002</v>
      </c>
      <c r="NP64" s="922">
        <v>2558959.31</v>
      </c>
      <c r="NQ64" s="922">
        <v>2558959.31</v>
      </c>
      <c r="NR64" s="922">
        <v>2575256.2400000002</v>
      </c>
      <c r="NS64" s="922">
        <v>2604758.46</v>
      </c>
      <c r="NT64" s="922">
        <v>2636845.5499999998</v>
      </c>
      <c r="NU64" s="922">
        <v>2681860.89</v>
      </c>
      <c r="NV64" s="922">
        <v>2721260.85</v>
      </c>
      <c r="NW64" s="922">
        <v>2753451.72</v>
      </c>
      <c r="NX64" s="922">
        <v>2753451.72</v>
      </c>
      <c r="NY64" s="922">
        <v>2785232.94</v>
      </c>
      <c r="NZ64" s="922">
        <v>2789480.32</v>
      </c>
      <c r="OA64" s="922">
        <v>2794880.79</v>
      </c>
      <c r="OB64" s="922">
        <v>2797659.49</v>
      </c>
      <c r="OC64" s="922">
        <v>2800071.84</v>
      </c>
      <c r="OD64" s="922">
        <v>2803990.16</v>
      </c>
      <c r="OE64" s="922">
        <v>2803990.16</v>
      </c>
      <c r="OF64" s="922">
        <v>2809230.81</v>
      </c>
      <c r="OG64" s="922">
        <v>2815214.39</v>
      </c>
      <c r="OH64" s="922">
        <v>2822778.84</v>
      </c>
      <c r="OI64" s="922">
        <v>2829302.64</v>
      </c>
      <c r="OJ64" s="922">
        <v>2835281.25</v>
      </c>
      <c r="OK64" s="922">
        <v>2842666.88</v>
      </c>
      <c r="OL64" s="922">
        <v>2842666.88</v>
      </c>
      <c r="OM64" s="922">
        <v>2847663.87</v>
      </c>
      <c r="ON64" s="922">
        <v>2854292.86</v>
      </c>
      <c r="OO64" s="922">
        <v>2860001.07</v>
      </c>
      <c r="OP64" s="922">
        <v>2865352.08</v>
      </c>
      <c r="OQ64" s="922">
        <v>2870465.69</v>
      </c>
      <c r="OR64" s="922">
        <v>2874014.45</v>
      </c>
      <c r="OS64" s="922">
        <v>2874014.45</v>
      </c>
      <c r="OT64" s="922">
        <v>2877782.17</v>
      </c>
      <c r="OU64" s="922">
        <v>2881603.82</v>
      </c>
      <c r="OV64" s="922">
        <v>2887679.23</v>
      </c>
      <c r="OW64" s="922">
        <v>2893840.77</v>
      </c>
      <c r="OX64" s="922">
        <v>2900698.08</v>
      </c>
      <c r="OY64" s="922">
        <v>2906771.96</v>
      </c>
      <c r="OZ64" s="922">
        <v>2906771.96</v>
      </c>
      <c r="PA64" s="922">
        <v>2912894.15</v>
      </c>
      <c r="PB64" s="922">
        <v>2917301.5</v>
      </c>
      <c r="PC64" s="922">
        <v>2923557.52</v>
      </c>
      <c r="PD64" s="922">
        <v>2932059.7</v>
      </c>
      <c r="PE64" s="922">
        <v>2939636.33</v>
      </c>
      <c r="PF64" s="922">
        <v>2943322.79</v>
      </c>
      <c r="PG64" s="922">
        <v>2943322.79</v>
      </c>
      <c r="PH64" s="922">
        <v>2946139.75</v>
      </c>
      <c r="PI64" s="922">
        <v>2949186.7</v>
      </c>
      <c r="PJ64" s="922">
        <v>2950951.36</v>
      </c>
      <c r="PK64" s="922">
        <v>2957006.46</v>
      </c>
      <c r="PL64" s="922">
        <v>2963242.24</v>
      </c>
      <c r="PM64" s="922">
        <v>2970834.33</v>
      </c>
      <c r="PN64" s="922">
        <v>2970834.33</v>
      </c>
      <c r="PO64" s="922">
        <v>2981496.14</v>
      </c>
      <c r="PP64" s="922">
        <v>2997295.58</v>
      </c>
      <c r="PQ64" s="922">
        <v>3000978.73</v>
      </c>
      <c r="PR64" s="922">
        <v>3002769.78</v>
      </c>
      <c r="PS64" s="922">
        <v>3004860.52</v>
      </c>
      <c r="PT64" s="922">
        <v>3007384.64</v>
      </c>
      <c r="PU64" s="922">
        <v>3007384.64</v>
      </c>
      <c r="PV64" s="922">
        <v>3008659.98</v>
      </c>
      <c r="PW64" s="922">
        <v>3009858.48</v>
      </c>
      <c r="PX64" s="922">
        <v>3012935.6800000002</v>
      </c>
      <c r="PY64" s="922">
        <v>3016374.04</v>
      </c>
      <c r="PZ64" s="922">
        <v>3019067.12</v>
      </c>
      <c r="QA64" s="922">
        <v>3021272.57</v>
      </c>
      <c r="QB64" s="922">
        <v>3030917.61</v>
      </c>
      <c r="QC64" s="922">
        <v>3032486.02</v>
      </c>
      <c r="QD64" s="922">
        <v>3036298.57</v>
      </c>
      <c r="QE64" s="922">
        <v>3048441.73</v>
      </c>
      <c r="QF64" s="922">
        <v>3060363.56</v>
      </c>
      <c r="QG64" s="922">
        <v>3072313.46</v>
      </c>
      <c r="QH64" s="922">
        <v>3086181.38</v>
      </c>
      <c r="QI64" s="922">
        <v>3095826.41</v>
      </c>
      <c r="QJ64" s="922">
        <v>3102558.85</v>
      </c>
      <c r="QK64" s="922">
        <v>3106207.84</v>
      </c>
      <c r="QL64" s="922">
        <v>3118395.72</v>
      </c>
      <c r="QM64" s="922">
        <v>3137578.33</v>
      </c>
      <c r="QN64" s="922">
        <v>3164342.91</v>
      </c>
      <c r="QO64" s="922">
        <v>3196428.97</v>
      </c>
      <c r="QP64" s="922">
        <v>3226201.32</v>
      </c>
      <c r="QQ64" s="922">
        <v>3231593.84</v>
      </c>
      <c r="QR64" s="922">
        <v>3236319.41</v>
      </c>
      <c r="QS64" s="922">
        <v>3271308.36</v>
      </c>
      <c r="QT64" s="922">
        <v>3280108.23</v>
      </c>
      <c r="QU64" s="922">
        <v>3293800.57</v>
      </c>
      <c r="QV64" s="922">
        <v>3297522.17</v>
      </c>
      <c r="QW64" s="922">
        <v>3297522.17</v>
      </c>
      <c r="QX64" s="922">
        <v>3297522.31</v>
      </c>
      <c r="QY64" s="922">
        <v>3297522.65</v>
      </c>
      <c r="QZ64" s="922">
        <v>3297522.77</v>
      </c>
      <c r="RA64" s="922"/>
      <c r="RB64" s="922"/>
      <c r="RC64" s="922"/>
      <c r="RD64" s="922"/>
      <c r="RE64" s="922"/>
      <c r="RF64" s="922"/>
      <c r="RG64" s="922"/>
      <c r="RH64" s="922"/>
      <c r="RI64" s="922"/>
      <c r="RJ64" s="922"/>
      <c r="RK64" s="927"/>
      <c r="RL64" s="927"/>
      <c r="RM64" s="927"/>
      <c r="RN64" s="927"/>
      <c r="RO64" s="927"/>
      <c r="RP64" s="927"/>
      <c r="RQ64" s="927"/>
      <c r="RR64" s="927"/>
      <c r="RS64" s="927"/>
      <c r="RT64" s="927"/>
      <c r="RU64" s="927"/>
      <c r="RV64" s="927"/>
      <c r="RW64" s="927"/>
      <c r="RX64" s="927"/>
      <c r="RY64" s="927"/>
      <c r="RZ64" s="927"/>
      <c r="SA64" s="927"/>
      <c r="SB64" s="927"/>
      <c r="SC64" s="927"/>
      <c r="SD64" s="927"/>
      <c r="SE64" s="927"/>
      <c r="SF64" s="927"/>
      <c r="SG64" s="927"/>
      <c r="SH64" s="927"/>
      <c r="SI64" s="927"/>
      <c r="SJ64" s="927"/>
      <c r="SK64" s="927"/>
      <c r="SL64" s="927"/>
      <c r="SM64" s="927"/>
      <c r="SN64" s="927"/>
      <c r="SO64" s="927"/>
      <c r="SP64" s="927"/>
      <c r="SQ64" s="927"/>
      <c r="SR64" s="927"/>
      <c r="SS64" s="927"/>
      <c r="ST64" s="927"/>
      <c r="SU64" s="927"/>
      <c r="SV64" s="927"/>
      <c r="SW64" s="927"/>
      <c r="SX64" s="927"/>
      <c r="SY64" s="927"/>
      <c r="SZ64" s="927"/>
      <c r="TA64" s="927"/>
      <c r="TB64" s="927"/>
      <c r="TC64" s="927"/>
      <c r="TD64" s="927"/>
      <c r="TE64" s="927"/>
      <c r="TF64" s="927"/>
      <c r="TG64" s="927"/>
      <c r="TH64" s="927"/>
      <c r="TI64" s="927"/>
      <c r="TJ64" s="927"/>
      <c r="TK64" s="927"/>
      <c r="TL64" s="927"/>
      <c r="TM64" s="927"/>
      <c r="TN64" s="927"/>
      <c r="TO64" s="927"/>
      <c r="TP64" s="927"/>
      <c r="TQ64" s="927"/>
      <c r="TR64" s="927"/>
      <c r="TS64" s="927"/>
      <c r="TT64" s="927"/>
      <c r="TU64" s="927"/>
      <c r="TV64" s="927"/>
      <c r="TW64" s="927"/>
      <c r="TX64" s="927"/>
      <c r="TY64" s="927"/>
      <c r="TZ64" s="927"/>
      <c r="UA64" s="927"/>
      <c r="UB64" s="927"/>
      <c r="UC64" s="927"/>
      <c r="UD64" s="927"/>
      <c r="UE64" s="927"/>
      <c r="UF64" s="927"/>
      <c r="UG64" s="927"/>
      <c r="UH64" s="927"/>
      <c r="UI64" s="927"/>
      <c r="UJ64" s="927"/>
      <c r="UK64" s="927"/>
      <c r="UL64" s="927"/>
      <c r="UM64" s="927"/>
      <c r="UN64" s="927"/>
      <c r="UO64" s="927"/>
      <c r="UP64" s="927"/>
      <c r="UQ64" s="927"/>
      <c r="UR64" s="927"/>
      <c r="US64" s="927"/>
      <c r="UT64" s="927"/>
      <c r="UU64" s="927"/>
      <c r="UV64" s="927"/>
      <c r="UW64" s="927"/>
      <c r="UX64" s="927"/>
      <c r="UY64" s="927"/>
      <c r="UZ64" s="927"/>
      <c r="VA64" s="927"/>
      <c r="VB64" s="927"/>
      <c r="VC64" s="927"/>
      <c r="VD64" s="927"/>
      <c r="VE64" s="927"/>
      <c r="VF64" s="927"/>
      <c r="VG64" s="927"/>
      <c r="VH64" s="927"/>
      <c r="VI64" s="927"/>
      <c r="VJ64" s="927"/>
      <c r="VK64" s="927"/>
      <c r="VL64" s="927"/>
      <c r="VM64" s="927"/>
      <c r="VN64" s="927"/>
      <c r="VO64" s="927"/>
      <c r="VP64" s="927"/>
      <c r="VQ64" s="927"/>
      <c r="VR64" s="927"/>
      <c r="VS64" s="927"/>
      <c r="VT64" s="927"/>
      <c r="VU64" s="927"/>
      <c r="VV64" s="927"/>
      <c r="VW64" s="927"/>
      <c r="VX64" s="927"/>
      <c r="VY64" s="927"/>
      <c r="VZ64" s="927"/>
      <c r="WA64" s="927"/>
      <c r="WB64" s="927"/>
      <c r="WC64" s="927"/>
      <c r="WD64" s="927"/>
      <c r="WE64" s="927"/>
      <c r="WF64" s="927"/>
      <c r="WG64" s="927"/>
      <c r="WH64" s="927"/>
      <c r="WI64" s="927"/>
      <c r="WJ64" s="927"/>
      <c r="WK64" s="927"/>
      <c r="WL64" s="927"/>
      <c r="WM64" s="927"/>
      <c r="WN64" s="927"/>
      <c r="WO64" s="927"/>
      <c r="WP64" s="927"/>
      <c r="WQ64" s="927"/>
      <c r="WR64" s="927"/>
      <c r="WS64" s="927"/>
      <c r="XZ64" s="927"/>
      <c r="YA64" s="927"/>
    </row>
    <row r="65" spans="1:690" s="929" customFormat="1" outlineLevel="2">
      <c r="A65" s="1098" t="s">
        <v>1105</v>
      </c>
      <c r="B65" s="1098"/>
      <c r="C65" s="1098"/>
      <c r="D65" s="1099">
        <v>3297522.77</v>
      </c>
      <c r="E65" s="1099">
        <v>2368691.62</v>
      </c>
      <c r="F65" s="1099">
        <v>198906162.61000001</v>
      </c>
      <c r="G65" s="1100"/>
      <c r="H65" s="1098" t="s">
        <v>894</v>
      </c>
      <c r="I65" s="923">
        <v>0.01</v>
      </c>
      <c r="J65" s="923">
        <v>0.01</v>
      </c>
      <c r="K65" s="923">
        <v>0.02</v>
      </c>
      <c r="L65" s="923">
        <v>0.03</v>
      </c>
      <c r="M65" s="923">
        <v>0.06</v>
      </c>
      <c r="N65" s="923">
        <v>0.06</v>
      </c>
      <c r="O65" s="923">
        <v>0.08</v>
      </c>
      <c r="P65" s="923">
        <v>0.1</v>
      </c>
      <c r="Q65" s="923">
        <v>0.1</v>
      </c>
      <c r="R65" s="923">
        <v>0.13</v>
      </c>
      <c r="S65" s="923">
        <v>0.15</v>
      </c>
      <c r="T65" s="923">
        <v>0.18</v>
      </c>
      <c r="U65" s="923">
        <v>0.2</v>
      </c>
      <c r="V65" s="923">
        <v>0.23</v>
      </c>
      <c r="W65" s="923">
        <v>0.26</v>
      </c>
      <c r="X65" s="923">
        <v>0.26</v>
      </c>
      <c r="Y65" s="923">
        <v>0.3</v>
      </c>
      <c r="Z65" s="923">
        <v>0.35</v>
      </c>
      <c r="AA65" s="923">
        <v>0.39</v>
      </c>
      <c r="AB65" s="923">
        <v>0.44</v>
      </c>
      <c r="AC65" s="923">
        <v>0.47</v>
      </c>
      <c r="AD65" s="923">
        <v>126.45</v>
      </c>
      <c r="AE65" s="923">
        <v>126.45</v>
      </c>
      <c r="AF65" s="923">
        <v>252.43</v>
      </c>
      <c r="AG65" s="923">
        <v>378.39</v>
      </c>
      <c r="AH65" s="923">
        <v>504.35</v>
      </c>
      <c r="AI65" s="923">
        <v>1351.67</v>
      </c>
      <c r="AJ65" s="923">
        <v>2198.98</v>
      </c>
      <c r="AK65" s="923">
        <v>3046.29</v>
      </c>
      <c r="AL65" s="923">
        <v>3046.29</v>
      </c>
      <c r="AM65" s="923">
        <v>3893.61</v>
      </c>
      <c r="AN65" s="923">
        <v>5995.65</v>
      </c>
      <c r="AO65" s="923">
        <v>8535.2999999999993</v>
      </c>
      <c r="AP65" s="923">
        <v>11512.56</v>
      </c>
      <c r="AQ65" s="923">
        <v>14502.37</v>
      </c>
      <c r="AR65" s="923">
        <v>17492.189999999999</v>
      </c>
      <c r="AS65" s="923">
        <v>17492.189999999999</v>
      </c>
      <c r="AT65" s="923">
        <v>21142.05</v>
      </c>
      <c r="AU65" s="923">
        <v>24791.91</v>
      </c>
      <c r="AV65" s="923">
        <v>28441.78</v>
      </c>
      <c r="AW65" s="923">
        <v>32237.56</v>
      </c>
      <c r="AX65" s="923">
        <v>36170.94</v>
      </c>
      <c r="AY65" s="923">
        <v>40241.910000000003</v>
      </c>
      <c r="AZ65" s="923">
        <v>40241.910000000003</v>
      </c>
      <c r="BA65" s="923">
        <v>44312.89</v>
      </c>
      <c r="BB65" s="923">
        <v>48383.86</v>
      </c>
      <c r="BC65" s="923">
        <v>52545</v>
      </c>
      <c r="BD65" s="923">
        <v>56796.3</v>
      </c>
      <c r="BE65" s="923">
        <v>61047.6</v>
      </c>
      <c r="BF65" s="923">
        <v>65298.9</v>
      </c>
      <c r="BG65" s="923">
        <v>65298.9</v>
      </c>
      <c r="BH65" s="923">
        <v>69833.039999999994</v>
      </c>
      <c r="BI65" s="923">
        <v>74786.509999999995</v>
      </c>
      <c r="BJ65" s="923">
        <v>79739.98</v>
      </c>
      <c r="BK65" s="923">
        <v>84694.720000000001</v>
      </c>
      <c r="BL65" s="923">
        <v>89888.8</v>
      </c>
      <c r="BM65" s="923">
        <v>95552.71</v>
      </c>
      <c r="BN65" s="923">
        <v>95552.71</v>
      </c>
      <c r="BO65" s="923">
        <v>101675.72</v>
      </c>
      <c r="BP65" s="923">
        <v>108078.52</v>
      </c>
      <c r="BQ65" s="923">
        <v>114481.33</v>
      </c>
      <c r="BR65" s="923">
        <v>121211.43</v>
      </c>
      <c r="BS65" s="923">
        <v>128054.3</v>
      </c>
      <c r="BT65" s="923">
        <v>136156.70000000001</v>
      </c>
      <c r="BU65" s="923">
        <v>136156.70000000001</v>
      </c>
      <c r="BV65" s="923">
        <v>151394.49</v>
      </c>
      <c r="BW65" s="923">
        <v>170030.84</v>
      </c>
      <c r="BX65" s="923">
        <v>188730.3</v>
      </c>
      <c r="BY65" s="923">
        <v>207429.84</v>
      </c>
      <c r="BZ65" s="923">
        <v>228116.03</v>
      </c>
      <c r="CA65" s="923">
        <v>253384.43</v>
      </c>
      <c r="CB65" s="923">
        <v>253384.43</v>
      </c>
      <c r="CC65" s="923">
        <v>292460.43</v>
      </c>
      <c r="CD65" s="923">
        <v>340587.3</v>
      </c>
      <c r="CE65" s="923">
        <v>420617.13</v>
      </c>
      <c r="CF65" s="923">
        <v>473467.75</v>
      </c>
      <c r="CG65" s="923">
        <v>524126.27</v>
      </c>
      <c r="CH65" s="923">
        <v>560020.56999999995</v>
      </c>
      <c r="CI65" s="923">
        <v>560020.56999999995</v>
      </c>
      <c r="CJ65" s="923">
        <v>580261.69999999995</v>
      </c>
      <c r="CK65" s="923">
        <v>597226.13</v>
      </c>
      <c r="CL65" s="923">
        <v>616934.99</v>
      </c>
      <c r="CM65" s="923">
        <v>640175.71</v>
      </c>
      <c r="CN65" s="923">
        <v>656825.09</v>
      </c>
      <c r="CO65" s="923">
        <v>676696.9</v>
      </c>
      <c r="CP65" s="923">
        <v>676696.9</v>
      </c>
      <c r="CQ65" s="923">
        <v>700267.19</v>
      </c>
      <c r="CR65" s="923">
        <v>711435.58</v>
      </c>
      <c r="CS65" s="923">
        <v>721187.86</v>
      </c>
      <c r="CT65" s="923">
        <v>730999.36</v>
      </c>
      <c r="CU65" s="923">
        <v>740825.64</v>
      </c>
      <c r="CV65" s="923">
        <v>750780.34</v>
      </c>
      <c r="CW65" s="923">
        <v>750780.34</v>
      </c>
      <c r="CX65" s="923">
        <v>760873.1</v>
      </c>
      <c r="CY65" s="923">
        <v>771684.72</v>
      </c>
      <c r="CZ65" s="923">
        <v>782623.99</v>
      </c>
      <c r="DA65" s="923">
        <v>794833.33</v>
      </c>
      <c r="DB65" s="923">
        <v>807193.49</v>
      </c>
      <c r="DC65" s="923">
        <v>819835.79</v>
      </c>
      <c r="DD65" s="923">
        <v>819835.79</v>
      </c>
      <c r="DE65" s="923">
        <v>832984.77</v>
      </c>
      <c r="DF65" s="923">
        <v>846600.35</v>
      </c>
      <c r="DG65" s="923">
        <v>860741.07</v>
      </c>
      <c r="DH65" s="923">
        <v>875309.51</v>
      </c>
      <c r="DI65" s="923">
        <v>889397.48</v>
      </c>
      <c r="DJ65" s="923">
        <v>903863.32</v>
      </c>
      <c r="DK65" s="923">
        <v>903863.32</v>
      </c>
      <c r="DL65" s="923">
        <v>918332.78</v>
      </c>
      <c r="DM65" s="923">
        <v>932955.34</v>
      </c>
      <c r="DN65" s="923">
        <v>947962.55</v>
      </c>
      <c r="DO65" s="923">
        <v>963516.47</v>
      </c>
      <c r="DP65" s="923">
        <v>979272.18</v>
      </c>
      <c r="DQ65" s="923">
        <v>994656.47</v>
      </c>
      <c r="DR65" s="923">
        <v>994656.47</v>
      </c>
      <c r="DS65" s="923">
        <v>1009262.81</v>
      </c>
      <c r="DT65" s="923">
        <v>1024139.38</v>
      </c>
      <c r="DU65" s="923">
        <v>1039298.75</v>
      </c>
      <c r="DV65" s="923">
        <v>1055294.44</v>
      </c>
      <c r="DW65" s="923">
        <v>1071895.6200000001</v>
      </c>
      <c r="DX65" s="923">
        <v>1088627.6399999999</v>
      </c>
      <c r="DY65" s="923">
        <v>1088627.6399999999</v>
      </c>
      <c r="DZ65" s="923">
        <v>1105681.8600000001</v>
      </c>
      <c r="EA65" s="923">
        <v>1123628.1200000001</v>
      </c>
      <c r="EB65" s="923">
        <v>1141908.17</v>
      </c>
      <c r="EC65" s="923">
        <v>1160857.29</v>
      </c>
      <c r="ED65" s="923">
        <v>1179885.1499999999</v>
      </c>
      <c r="EE65" s="923">
        <v>1199689.18</v>
      </c>
      <c r="EF65" s="923">
        <v>1199689.18</v>
      </c>
      <c r="EG65" s="923">
        <v>1219716.43</v>
      </c>
      <c r="EH65" s="923">
        <v>1240139.3400000001</v>
      </c>
      <c r="EI65" s="923">
        <v>1261161.96</v>
      </c>
      <c r="EJ65" s="923">
        <v>1282777.18</v>
      </c>
      <c r="EK65" s="923">
        <v>1304894.67</v>
      </c>
      <c r="EL65" s="923">
        <v>1327340.26</v>
      </c>
      <c r="EM65" s="923">
        <v>1327340.26</v>
      </c>
      <c r="EN65" s="923">
        <v>1350113.02</v>
      </c>
      <c r="EO65" s="923">
        <v>1372102.1</v>
      </c>
      <c r="EP65" s="923">
        <v>1395094.11</v>
      </c>
      <c r="EQ65" s="923">
        <v>1418421.07</v>
      </c>
      <c r="ER65" s="923">
        <v>1434825.51</v>
      </c>
      <c r="ES65" s="923">
        <v>1450651.62</v>
      </c>
      <c r="ET65" s="923">
        <v>1450651.62</v>
      </c>
      <c r="EU65" s="923">
        <v>1466685.41</v>
      </c>
      <c r="EV65" s="923">
        <v>1482748.39</v>
      </c>
      <c r="EW65" s="923">
        <v>1496653.23</v>
      </c>
      <c r="EX65" s="923">
        <v>1510991.96</v>
      </c>
      <c r="EY65" s="923">
        <v>1525644.83</v>
      </c>
      <c r="EZ65" s="923">
        <v>1539378.63</v>
      </c>
      <c r="FA65" s="923">
        <v>1539378.63</v>
      </c>
      <c r="FB65" s="923">
        <v>1553784.56</v>
      </c>
      <c r="FC65" s="923">
        <v>1568729.81</v>
      </c>
      <c r="FD65" s="923">
        <v>1583295.86</v>
      </c>
      <c r="FE65" s="923">
        <v>1597774.28</v>
      </c>
      <c r="FF65" s="923">
        <v>1608574.63</v>
      </c>
      <c r="FG65" s="923">
        <v>1619865.47</v>
      </c>
      <c r="FH65" s="923">
        <v>1619865.47</v>
      </c>
      <c r="FI65" s="923">
        <v>1630066.15</v>
      </c>
      <c r="FJ65" s="923">
        <v>1630066.15</v>
      </c>
      <c r="FK65" s="923">
        <v>1640332.79</v>
      </c>
      <c r="FL65" s="923">
        <v>1649867.01</v>
      </c>
      <c r="FM65" s="923">
        <v>1659477.51</v>
      </c>
      <c r="FN65" s="923">
        <v>1669259.2</v>
      </c>
      <c r="FO65" s="923">
        <v>1669259.2</v>
      </c>
      <c r="FP65" s="923">
        <v>1678988.63</v>
      </c>
      <c r="FQ65" s="923">
        <v>1688677.93</v>
      </c>
      <c r="FR65" s="923">
        <v>1698660.45</v>
      </c>
      <c r="FS65" s="923">
        <v>1708151.49</v>
      </c>
      <c r="FT65" s="923">
        <v>1717848.55</v>
      </c>
      <c r="FU65" s="923">
        <v>1728720.57</v>
      </c>
      <c r="FV65" s="923">
        <v>1728720.57</v>
      </c>
      <c r="FW65" s="923">
        <v>1739462.71</v>
      </c>
      <c r="FX65" s="923">
        <v>1748203.98</v>
      </c>
      <c r="FY65" s="923">
        <v>1757135.04</v>
      </c>
      <c r="FZ65" s="923">
        <v>1765995.7</v>
      </c>
      <c r="GA65" s="923">
        <v>1773966.79</v>
      </c>
      <c r="GB65" s="923">
        <v>1781501.24</v>
      </c>
      <c r="GC65" s="923">
        <v>1781501.24</v>
      </c>
      <c r="GD65" s="923">
        <v>1788407.4</v>
      </c>
      <c r="GE65" s="923">
        <v>1794613.47</v>
      </c>
      <c r="GF65" s="923">
        <v>1800568.66</v>
      </c>
      <c r="GG65" s="923">
        <v>1806707.69</v>
      </c>
      <c r="GH65" s="923">
        <v>1812885.29</v>
      </c>
      <c r="GI65" s="923">
        <v>1812885.29</v>
      </c>
      <c r="GJ65" s="923">
        <v>1812885.29</v>
      </c>
      <c r="GK65" s="923">
        <v>1812885.29</v>
      </c>
      <c r="GL65" s="923">
        <v>1812885.29</v>
      </c>
      <c r="GM65" s="923">
        <v>1812885.29</v>
      </c>
      <c r="GN65" s="923">
        <v>1823288.53</v>
      </c>
      <c r="GO65" s="923">
        <v>1841358.08</v>
      </c>
      <c r="GP65" s="923">
        <v>1871773.47</v>
      </c>
      <c r="GQ65" s="923">
        <v>1871773.47</v>
      </c>
      <c r="GR65" s="923">
        <v>1879548</v>
      </c>
      <c r="GS65" s="923">
        <v>1887492.12</v>
      </c>
      <c r="GT65" s="923">
        <v>1898960.04</v>
      </c>
      <c r="GU65" s="923">
        <v>1920010.15</v>
      </c>
      <c r="GV65" s="923">
        <v>1939152.83</v>
      </c>
      <c r="GW65" s="923">
        <v>1958052.51</v>
      </c>
      <c r="GX65" s="923">
        <v>1958052.51</v>
      </c>
      <c r="GY65" s="923">
        <v>1988324.28</v>
      </c>
      <c r="GZ65" s="923">
        <v>2029923.09</v>
      </c>
      <c r="HA65" s="923">
        <v>2044667.52</v>
      </c>
      <c r="HB65" s="923">
        <v>2048722.15</v>
      </c>
      <c r="HC65" s="923">
        <v>2050793.84</v>
      </c>
      <c r="HD65" s="923">
        <v>2053079.26</v>
      </c>
      <c r="HE65" s="923">
        <v>2053079.26</v>
      </c>
      <c r="HF65" s="923">
        <v>2055763.43</v>
      </c>
      <c r="HG65" s="923">
        <v>2057523.18</v>
      </c>
      <c r="HH65" s="923">
        <v>2059231.98</v>
      </c>
      <c r="HI65" s="923">
        <v>2060951.51</v>
      </c>
      <c r="HJ65" s="923">
        <v>2062723.62</v>
      </c>
      <c r="HK65" s="923">
        <v>2064513.24</v>
      </c>
      <c r="HL65" s="923">
        <v>2064513.24</v>
      </c>
      <c r="HM65" s="923">
        <v>2066288.72</v>
      </c>
      <c r="HN65" s="923">
        <v>2068095.3</v>
      </c>
      <c r="HO65" s="923">
        <v>2069994.74</v>
      </c>
      <c r="HP65" s="923">
        <v>2071934.47</v>
      </c>
      <c r="HQ65" s="923">
        <v>2073791.74</v>
      </c>
      <c r="HR65" s="923">
        <v>2075714.27</v>
      </c>
      <c r="HS65" s="923">
        <v>2075714.27</v>
      </c>
      <c r="HT65" s="923">
        <v>2077687.06</v>
      </c>
      <c r="HU65" s="923">
        <v>2079689.77</v>
      </c>
      <c r="HV65" s="923">
        <v>2081744.45</v>
      </c>
      <c r="HW65" s="923">
        <v>2083838.36</v>
      </c>
      <c r="HX65" s="923">
        <v>2085847.04</v>
      </c>
      <c r="HY65" s="923">
        <v>2087881.49</v>
      </c>
      <c r="HZ65" s="923">
        <v>2087881.49</v>
      </c>
      <c r="IA65" s="923">
        <v>2089977.41</v>
      </c>
      <c r="IB65" s="923">
        <v>2092018.61</v>
      </c>
      <c r="IC65" s="923">
        <v>2094100.89</v>
      </c>
      <c r="ID65" s="923">
        <v>2096261.39</v>
      </c>
      <c r="IE65" s="923">
        <v>2097804.21</v>
      </c>
      <c r="IF65" s="923">
        <v>2099423.35</v>
      </c>
      <c r="IG65" s="923">
        <v>2099423.35</v>
      </c>
      <c r="IH65" s="923">
        <v>2100998.2999999998</v>
      </c>
      <c r="II65" s="923">
        <v>2102502.52</v>
      </c>
      <c r="IJ65" s="923">
        <v>2104201.16</v>
      </c>
      <c r="IK65" s="923">
        <v>2106287.38</v>
      </c>
      <c r="IL65" s="923">
        <v>2107432.77</v>
      </c>
      <c r="IM65" s="923">
        <v>2108513.7999999998</v>
      </c>
      <c r="IN65" s="923">
        <v>2108513.7999999998</v>
      </c>
      <c r="IO65" s="923">
        <v>2109928.8199999998</v>
      </c>
      <c r="IP65" s="923">
        <v>2111356.3199999998</v>
      </c>
      <c r="IQ65" s="923">
        <v>2113019.12</v>
      </c>
      <c r="IR65" s="923">
        <v>2115105.21</v>
      </c>
      <c r="IS65" s="923">
        <v>2116651.84</v>
      </c>
      <c r="IT65" s="923">
        <v>2118552.84</v>
      </c>
      <c r="IU65" s="923">
        <v>2118552.84</v>
      </c>
      <c r="IV65" s="923">
        <v>2120992.0299999998</v>
      </c>
      <c r="IW65" s="923">
        <v>2123854.54</v>
      </c>
      <c r="IX65" s="923">
        <v>2125360.75</v>
      </c>
      <c r="IY65" s="923">
        <v>2125360.75</v>
      </c>
      <c r="IZ65" s="923">
        <v>2125360.75</v>
      </c>
      <c r="JA65" s="923">
        <v>2125360.75</v>
      </c>
      <c r="JB65" s="923">
        <v>2125360.75</v>
      </c>
      <c r="JC65" s="923">
        <v>2125360.75</v>
      </c>
      <c r="JD65" s="923">
        <v>2127042.7000000002</v>
      </c>
      <c r="JE65" s="923">
        <v>2128903.69</v>
      </c>
      <c r="JF65" s="923">
        <v>2130196.0499999998</v>
      </c>
      <c r="JG65" s="923">
        <v>2131489.7000000002</v>
      </c>
      <c r="JH65" s="923">
        <v>2132778.9700000002</v>
      </c>
      <c r="JI65" s="923">
        <v>2132778.9700000002</v>
      </c>
      <c r="JJ65" s="923">
        <v>2134076.85</v>
      </c>
      <c r="JK65" s="923">
        <v>2135409.69</v>
      </c>
      <c r="JL65" s="923">
        <v>2136780.9</v>
      </c>
      <c r="JM65" s="923">
        <v>2138147.5099999998</v>
      </c>
      <c r="JN65" s="923">
        <v>2139535.59</v>
      </c>
      <c r="JO65" s="923">
        <v>2140923.9300000002</v>
      </c>
      <c r="JP65" s="923">
        <v>2140923.9300000002</v>
      </c>
      <c r="JQ65" s="923">
        <v>2142320</v>
      </c>
      <c r="JR65" s="923">
        <v>2143743.16</v>
      </c>
      <c r="JS65" s="923">
        <v>2145174.9900000002</v>
      </c>
      <c r="JT65" s="923">
        <v>2146618.3199999998</v>
      </c>
      <c r="JU65" s="923">
        <v>2148065.42</v>
      </c>
      <c r="JV65" s="923">
        <v>2149512.81</v>
      </c>
      <c r="JW65" s="923">
        <v>2149512.81</v>
      </c>
      <c r="JX65" s="923">
        <v>2150965.04</v>
      </c>
      <c r="JY65" s="923">
        <v>2152434.0699999998</v>
      </c>
      <c r="JZ65" s="923">
        <v>2153919.4500000002</v>
      </c>
      <c r="KA65" s="923">
        <v>2155403.25</v>
      </c>
      <c r="KB65" s="923">
        <v>2156903.0299999998</v>
      </c>
      <c r="KC65" s="923">
        <v>2158419.0099999998</v>
      </c>
      <c r="KD65" s="923">
        <v>2158419.0099999998</v>
      </c>
      <c r="KE65" s="923">
        <v>2159964.94</v>
      </c>
      <c r="KF65" s="923">
        <v>2161522.38</v>
      </c>
      <c r="KG65" s="923">
        <v>2163108.54</v>
      </c>
      <c r="KH65" s="923">
        <v>2164707.14</v>
      </c>
      <c r="KI65" s="923">
        <v>2166334.09</v>
      </c>
      <c r="KJ65" s="923">
        <v>2167913.2400000002</v>
      </c>
      <c r="KK65" s="923">
        <v>2167913.2400000002</v>
      </c>
      <c r="KL65" s="923">
        <v>2169553.27</v>
      </c>
      <c r="KM65" s="923">
        <v>2171265.63</v>
      </c>
      <c r="KN65" s="923">
        <v>2172861.8199999998</v>
      </c>
      <c r="KO65" s="923">
        <v>2174477.88</v>
      </c>
      <c r="KP65" s="923">
        <v>2176081.63</v>
      </c>
      <c r="KQ65" s="923">
        <v>2177683.14</v>
      </c>
      <c r="KR65" s="923">
        <v>2177683.14</v>
      </c>
      <c r="KS65" s="923">
        <v>2179286.2200000002</v>
      </c>
      <c r="KT65" s="923">
        <v>2180887.58</v>
      </c>
      <c r="KU65" s="923">
        <v>2182550.84</v>
      </c>
      <c r="KV65" s="923">
        <v>2184350.87</v>
      </c>
      <c r="KW65" s="923">
        <v>2186216.58</v>
      </c>
      <c r="KX65" s="923">
        <v>2188116.67</v>
      </c>
      <c r="KY65" s="923">
        <v>2188116.67</v>
      </c>
      <c r="KZ65" s="923">
        <v>2190019.94</v>
      </c>
      <c r="LA65" s="923">
        <v>2191931.75</v>
      </c>
      <c r="LB65" s="923">
        <v>2193848.35</v>
      </c>
      <c r="LC65" s="923">
        <v>2195771.27</v>
      </c>
      <c r="LD65" s="923">
        <v>2197701.04</v>
      </c>
      <c r="LE65" s="923">
        <v>2199687.65</v>
      </c>
      <c r="LF65" s="923">
        <v>2199687.65</v>
      </c>
      <c r="LG65" s="923">
        <v>2201685.81</v>
      </c>
      <c r="LH65" s="923">
        <v>2203671.27</v>
      </c>
      <c r="LI65" s="923">
        <v>2205693.39</v>
      </c>
      <c r="LJ65" s="923">
        <v>2207751.2000000002</v>
      </c>
      <c r="LK65" s="923">
        <v>2210218.46</v>
      </c>
      <c r="LL65" s="923">
        <v>2213253.37</v>
      </c>
      <c r="LM65" s="923">
        <v>2213253.37</v>
      </c>
      <c r="LN65" s="923">
        <v>2215558.09</v>
      </c>
      <c r="LO65" s="923">
        <v>2217918.4700000002</v>
      </c>
      <c r="LP65" s="923">
        <v>2220485.79</v>
      </c>
      <c r="LQ65" s="923">
        <v>2222826.7999999998</v>
      </c>
      <c r="LR65" s="923">
        <v>2225149.33</v>
      </c>
      <c r="LS65" s="923">
        <v>2227527.52</v>
      </c>
      <c r="LT65" s="923">
        <v>2227527.52</v>
      </c>
      <c r="LU65" s="923">
        <v>2229934.79</v>
      </c>
      <c r="LV65" s="923">
        <v>2232358.34</v>
      </c>
      <c r="LW65" s="923">
        <v>2234832.54</v>
      </c>
      <c r="LX65" s="923">
        <v>2237336.56</v>
      </c>
      <c r="LY65" s="923">
        <v>2239888.14</v>
      </c>
      <c r="LZ65" s="923">
        <v>2242448.11</v>
      </c>
      <c r="MA65" s="923">
        <v>2242448.11</v>
      </c>
      <c r="MB65" s="923">
        <v>2245097.9300000002</v>
      </c>
      <c r="MC65" s="923">
        <v>2247858.0299999998</v>
      </c>
      <c r="MD65" s="923">
        <v>2250679.5299999998</v>
      </c>
      <c r="ME65" s="923">
        <v>2253514.7799999998</v>
      </c>
      <c r="MF65" s="923">
        <v>2256342.2599999998</v>
      </c>
      <c r="MG65" s="923">
        <v>2259210.63</v>
      </c>
      <c r="MH65" s="923">
        <v>2259210.63</v>
      </c>
      <c r="MI65" s="923">
        <v>2262128.39</v>
      </c>
      <c r="MJ65" s="923">
        <v>2265059.85</v>
      </c>
      <c r="MK65" s="923">
        <v>2268051.94</v>
      </c>
      <c r="ML65" s="923">
        <v>2271064.27</v>
      </c>
      <c r="MM65" s="923">
        <v>2274103.1800000002</v>
      </c>
      <c r="MN65" s="923">
        <v>2277172.0699999998</v>
      </c>
      <c r="MO65" s="923">
        <v>2277172.0699999998</v>
      </c>
      <c r="MP65" s="923">
        <v>2280274.58</v>
      </c>
      <c r="MQ65" s="923">
        <v>2283392.0099999998</v>
      </c>
      <c r="MR65" s="923">
        <v>2286915.2400000002</v>
      </c>
      <c r="MS65" s="923">
        <v>2290464.9700000002</v>
      </c>
      <c r="MT65" s="923">
        <v>2294077.06</v>
      </c>
      <c r="MU65" s="923">
        <v>2297739.9300000002</v>
      </c>
      <c r="MV65" s="923">
        <v>2297739.9300000002</v>
      </c>
      <c r="MW65" s="923">
        <v>2301508.8199999998</v>
      </c>
      <c r="MX65" s="923">
        <v>2305554.21</v>
      </c>
      <c r="MY65" s="923">
        <v>2309998.3199999998</v>
      </c>
      <c r="MZ65" s="923">
        <v>2314064.52</v>
      </c>
      <c r="NA65" s="923">
        <v>2318399.37</v>
      </c>
      <c r="NB65" s="923">
        <v>2323218.2400000002</v>
      </c>
      <c r="NC65" s="923">
        <v>2323218.2400000002</v>
      </c>
      <c r="ND65" s="923">
        <v>2328342.31</v>
      </c>
      <c r="NE65" s="923">
        <v>2334301.4</v>
      </c>
      <c r="NF65" s="923">
        <v>2341346.52</v>
      </c>
      <c r="NG65" s="923">
        <v>2350756.5499999998</v>
      </c>
      <c r="NH65" s="923">
        <v>2381916.19</v>
      </c>
      <c r="NI65" s="923">
        <v>2422065.41</v>
      </c>
      <c r="NJ65" s="923">
        <v>2422065.41</v>
      </c>
      <c r="NK65" s="923">
        <v>2466668.31</v>
      </c>
      <c r="NL65" s="923">
        <v>2494189.64</v>
      </c>
      <c r="NM65" s="923">
        <v>2517172.27</v>
      </c>
      <c r="NN65" s="923">
        <v>2541809.9300000002</v>
      </c>
      <c r="NO65" s="923">
        <v>2541809.9300000002</v>
      </c>
      <c r="NP65" s="923">
        <v>2558959.31</v>
      </c>
      <c r="NQ65" s="923">
        <v>2558959.31</v>
      </c>
      <c r="NR65" s="923">
        <v>2575256.2400000002</v>
      </c>
      <c r="NS65" s="923">
        <v>2604758.46</v>
      </c>
      <c r="NT65" s="923">
        <v>2636845.5499999998</v>
      </c>
      <c r="NU65" s="923">
        <v>2681860.89</v>
      </c>
      <c r="NV65" s="923">
        <v>2721260.85</v>
      </c>
      <c r="NW65" s="923">
        <v>2753451.72</v>
      </c>
      <c r="NX65" s="923">
        <v>2753451.72</v>
      </c>
      <c r="NY65" s="923">
        <v>2785232.94</v>
      </c>
      <c r="NZ65" s="923">
        <v>2789480.32</v>
      </c>
      <c r="OA65" s="923">
        <v>2794880.79</v>
      </c>
      <c r="OB65" s="923">
        <v>2797659.49</v>
      </c>
      <c r="OC65" s="923">
        <v>2800071.84</v>
      </c>
      <c r="OD65" s="923">
        <v>2803990.16</v>
      </c>
      <c r="OE65" s="923">
        <v>2803990.16</v>
      </c>
      <c r="OF65" s="923">
        <v>2809230.81</v>
      </c>
      <c r="OG65" s="923">
        <v>2815214.39</v>
      </c>
      <c r="OH65" s="923">
        <v>2822778.84</v>
      </c>
      <c r="OI65" s="923">
        <v>2829302.64</v>
      </c>
      <c r="OJ65" s="923">
        <v>2835281.25</v>
      </c>
      <c r="OK65" s="923">
        <v>2842666.88</v>
      </c>
      <c r="OL65" s="923">
        <v>2842666.88</v>
      </c>
      <c r="OM65" s="923">
        <v>2847663.87</v>
      </c>
      <c r="ON65" s="923">
        <v>2854292.86</v>
      </c>
      <c r="OO65" s="923">
        <v>2860001.07</v>
      </c>
      <c r="OP65" s="923">
        <v>2865352.08</v>
      </c>
      <c r="OQ65" s="923">
        <v>2870465.69</v>
      </c>
      <c r="OR65" s="923">
        <v>2874014.45</v>
      </c>
      <c r="OS65" s="923">
        <v>2874014.45</v>
      </c>
      <c r="OT65" s="923">
        <v>2877782.17</v>
      </c>
      <c r="OU65" s="923">
        <v>2881603.82</v>
      </c>
      <c r="OV65" s="923">
        <v>2887679.23</v>
      </c>
      <c r="OW65" s="923">
        <v>2893840.77</v>
      </c>
      <c r="OX65" s="923">
        <v>2900698.08</v>
      </c>
      <c r="OY65" s="923">
        <v>2906771.96</v>
      </c>
      <c r="OZ65" s="923">
        <v>2906771.96</v>
      </c>
      <c r="PA65" s="923">
        <v>2912894.15</v>
      </c>
      <c r="PB65" s="923">
        <v>2917301.5</v>
      </c>
      <c r="PC65" s="923">
        <v>2923557.52</v>
      </c>
      <c r="PD65" s="923">
        <v>2932059.7</v>
      </c>
      <c r="PE65" s="923">
        <v>2939636.33</v>
      </c>
      <c r="PF65" s="923">
        <v>2943322.79</v>
      </c>
      <c r="PG65" s="923">
        <v>2943322.79</v>
      </c>
      <c r="PH65" s="923">
        <v>2946139.75</v>
      </c>
      <c r="PI65" s="923">
        <v>2949186.7</v>
      </c>
      <c r="PJ65" s="923">
        <v>2950951.36</v>
      </c>
      <c r="PK65" s="923">
        <v>2957006.46</v>
      </c>
      <c r="PL65" s="923">
        <v>2963242.24</v>
      </c>
      <c r="PM65" s="923">
        <v>2970834.33</v>
      </c>
      <c r="PN65" s="923">
        <v>2970834.33</v>
      </c>
      <c r="PO65" s="923">
        <v>2981496.14</v>
      </c>
      <c r="PP65" s="923">
        <v>2997295.58</v>
      </c>
      <c r="PQ65" s="923">
        <v>3000978.73</v>
      </c>
      <c r="PR65" s="923">
        <v>3002769.78</v>
      </c>
      <c r="PS65" s="923">
        <v>3004860.52</v>
      </c>
      <c r="PT65" s="923">
        <v>3007384.64</v>
      </c>
      <c r="PU65" s="923">
        <v>3007384.64</v>
      </c>
      <c r="PV65" s="923">
        <v>3008659.98</v>
      </c>
      <c r="PW65" s="923">
        <v>3009858.48</v>
      </c>
      <c r="PX65" s="923">
        <v>3012935.6800000002</v>
      </c>
      <c r="PY65" s="923">
        <v>3016374.04</v>
      </c>
      <c r="PZ65" s="923">
        <v>3019067.12</v>
      </c>
      <c r="QA65" s="923">
        <v>3021272.57</v>
      </c>
      <c r="QB65" s="923">
        <v>3030917.61</v>
      </c>
      <c r="QC65" s="923">
        <v>3032486.02</v>
      </c>
      <c r="QD65" s="923">
        <v>3036298.57</v>
      </c>
      <c r="QE65" s="923">
        <v>3048441.73</v>
      </c>
      <c r="QF65" s="923">
        <v>3060363.56</v>
      </c>
      <c r="QG65" s="923">
        <v>3072313.46</v>
      </c>
      <c r="QH65" s="923">
        <v>3086181.38</v>
      </c>
      <c r="QI65" s="923">
        <v>3095826.41</v>
      </c>
      <c r="QJ65" s="923">
        <v>3102558.85</v>
      </c>
      <c r="QK65" s="923">
        <v>3106207.84</v>
      </c>
      <c r="QL65" s="923">
        <v>3118395.72</v>
      </c>
      <c r="QM65" s="923">
        <v>3137578.33</v>
      </c>
      <c r="QN65" s="923">
        <v>3164342.91</v>
      </c>
      <c r="QO65" s="923">
        <v>3196428.97</v>
      </c>
      <c r="QP65" s="923">
        <v>3226201.32</v>
      </c>
      <c r="QQ65" s="923">
        <v>3231593.84</v>
      </c>
      <c r="QR65" s="923">
        <v>3236319.41</v>
      </c>
      <c r="QS65" s="923">
        <v>3271308.36</v>
      </c>
      <c r="QT65" s="923">
        <v>3280108.23</v>
      </c>
      <c r="QU65" s="923">
        <v>3293800.57</v>
      </c>
      <c r="QV65" s="923">
        <v>3297522.17</v>
      </c>
      <c r="QW65" s="923">
        <v>3297522.17</v>
      </c>
      <c r="QX65" s="923">
        <v>3297522.31</v>
      </c>
      <c r="QY65" s="923">
        <v>3297522.65</v>
      </c>
      <c r="QZ65" s="923">
        <v>3297522.77</v>
      </c>
      <c r="RA65" s="923"/>
      <c r="RB65" s="923"/>
      <c r="RC65" s="923"/>
      <c r="RD65" s="923"/>
      <c r="RE65" s="923"/>
      <c r="RF65" s="923"/>
      <c r="RG65" s="923"/>
      <c r="RH65" s="923"/>
      <c r="RI65" s="923"/>
      <c r="RJ65" s="923"/>
      <c r="RK65" s="928"/>
      <c r="RL65" s="928"/>
      <c r="RM65" s="928"/>
      <c r="RN65" s="928"/>
      <c r="RO65" s="928"/>
      <c r="RP65" s="928"/>
      <c r="RQ65" s="928"/>
      <c r="RR65" s="928"/>
      <c r="RS65" s="928"/>
      <c r="RT65" s="928"/>
      <c r="RU65" s="928"/>
      <c r="RV65" s="928"/>
      <c r="RW65" s="928"/>
      <c r="RX65" s="928"/>
      <c r="RY65" s="928"/>
      <c r="RZ65" s="928"/>
      <c r="SA65" s="928"/>
      <c r="SB65" s="928"/>
      <c r="SC65" s="928"/>
      <c r="SD65" s="928"/>
      <c r="SE65" s="928"/>
      <c r="SF65" s="928"/>
      <c r="SG65" s="928"/>
      <c r="SH65" s="928"/>
      <c r="SI65" s="928"/>
      <c r="SJ65" s="928"/>
      <c r="SK65" s="928"/>
      <c r="SL65" s="928"/>
      <c r="SM65" s="928"/>
      <c r="SN65" s="928"/>
      <c r="SO65" s="928"/>
      <c r="SP65" s="928"/>
      <c r="SQ65" s="928"/>
      <c r="SR65" s="928"/>
      <c r="SS65" s="928"/>
      <c r="ST65" s="928"/>
      <c r="SU65" s="928"/>
      <c r="SV65" s="928"/>
      <c r="SW65" s="928"/>
      <c r="SX65" s="928"/>
      <c r="SY65" s="928"/>
      <c r="SZ65" s="928"/>
      <c r="TA65" s="928"/>
      <c r="TB65" s="928"/>
      <c r="TC65" s="928"/>
      <c r="TD65" s="928"/>
      <c r="TE65" s="928"/>
      <c r="TF65" s="928"/>
      <c r="TG65" s="928"/>
      <c r="TH65" s="928"/>
      <c r="TI65" s="928"/>
      <c r="TJ65" s="928"/>
      <c r="TK65" s="928"/>
      <c r="TL65" s="928"/>
      <c r="TM65" s="928"/>
      <c r="TN65" s="928"/>
      <c r="TO65" s="928"/>
      <c r="TP65" s="928"/>
      <c r="TQ65" s="928"/>
      <c r="TR65" s="928"/>
      <c r="TS65" s="928"/>
      <c r="TT65" s="928"/>
      <c r="TU65" s="928"/>
      <c r="TV65" s="928"/>
      <c r="TW65" s="928"/>
      <c r="TX65" s="928"/>
      <c r="TY65" s="928"/>
      <c r="TZ65" s="928"/>
      <c r="UA65" s="928"/>
      <c r="UB65" s="928"/>
      <c r="UC65" s="928"/>
      <c r="UD65" s="928"/>
      <c r="UE65" s="928"/>
      <c r="UF65" s="928"/>
      <c r="UG65" s="928"/>
      <c r="UH65" s="928"/>
      <c r="UI65" s="928"/>
      <c r="UJ65" s="928"/>
      <c r="UK65" s="928"/>
      <c r="UL65" s="928"/>
      <c r="UM65" s="928"/>
      <c r="UN65" s="928"/>
      <c r="UO65" s="928"/>
      <c r="UP65" s="928"/>
      <c r="UQ65" s="928"/>
      <c r="UR65" s="928"/>
      <c r="US65" s="928"/>
      <c r="UT65" s="928"/>
      <c r="UU65" s="928"/>
      <c r="UV65" s="928"/>
      <c r="UW65" s="928"/>
      <c r="UX65" s="928"/>
      <c r="UY65" s="928"/>
      <c r="UZ65" s="928"/>
      <c r="VA65" s="928"/>
      <c r="VB65" s="928"/>
      <c r="VC65" s="928"/>
      <c r="VD65" s="928"/>
      <c r="VE65" s="928"/>
      <c r="VF65" s="928"/>
      <c r="VG65" s="928"/>
      <c r="VH65" s="928"/>
      <c r="VI65" s="928"/>
      <c r="VJ65" s="928"/>
      <c r="VK65" s="928"/>
      <c r="VL65" s="928"/>
      <c r="VM65" s="928"/>
      <c r="VN65" s="928"/>
      <c r="VO65" s="928"/>
      <c r="VP65" s="928"/>
      <c r="VQ65" s="928"/>
      <c r="VR65" s="928"/>
      <c r="VS65" s="928"/>
      <c r="VT65" s="928"/>
      <c r="VU65" s="928"/>
      <c r="VV65" s="928"/>
      <c r="VW65" s="928"/>
      <c r="VX65" s="928"/>
      <c r="VY65" s="928"/>
      <c r="VZ65" s="928"/>
      <c r="WA65" s="928"/>
      <c r="WB65" s="928"/>
      <c r="WC65" s="928"/>
      <c r="WD65" s="928"/>
      <c r="WE65" s="928"/>
      <c r="WF65" s="928"/>
      <c r="WG65" s="928"/>
      <c r="WH65" s="928"/>
      <c r="WI65" s="928"/>
      <c r="WJ65" s="928"/>
      <c r="WK65" s="928"/>
      <c r="WL65" s="928"/>
      <c r="WM65" s="928"/>
      <c r="WN65" s="928"/>
      <c r="WO65" s="928"/>
      <c r="WP65" s="928"/>
      <c r="WQ65" s="928"/>
      <c r="WR65" s="928"/>
      <c r="WS65" s="928"/>
      <c r="XZ65" s="928"/>
      <c r="YA65" s="928"/>
    </row>
    <row r="66" spans="1:690" s="14" customFormat="1" outlineLevel="4">
      <c r="A66" s="1101" t="s">
        <v>1106</v>
      </c>
      <c r="B66" s="1101"/>
      <c r="C66" s="1101"/>
      <c r="D66" s="1102">
        <v>1203234</v>
      </c>
      <c r="E66" s="1102">
        <v>1159156.07</v>
      </c>
      <c r="F66" s="1102">
        <v>31497992.829999998</v>
      </c>
      <c r="G66" s="1103"/>
      <c r="H66" s="1101" t="s">
        <v>894</v>
      </c>
      <c r="I66" s="919">
        <v>0.01</v>
      </c>
      <c r="J66" s="919">
        <v>0.01</v>
      </c>
      <c r="K66" s="919">
        <v>0.02</v>
      </c>
      <c r="L66" s="919">
        <v>0.03</v>
      </c>
      <c r="M66" s="919">
        <v>0.06</v>
      </c>
      <c r="N66" s="919">
        <v>0.06</v>
      </c>
      <c r="O66" s="919">
        <v>0.08</v>
      </c>
      <c r="P66" s="919">
        <v>0.1</v>
      </c>
      <c r="Q66" s="919">
        <v>0.1</v>
      </c>
      <c r="R66" s="919">
        <v>0.13</v>
      </c>
      <c r="S66" s="919">
        <v>0.15</v>
      </c>
      <c r="T66" s="919">
        <v>0.18</v>
      </c>
      <c r="U66" s="919">
        <v>0.2</v>
      </c>
      <c r="V66" s="919">
        <v>0.23</v>
      </c>
      <c r="W66" s="919">
        <v>0.26</v>
      </c>
      <c r="X66" s="919">
        <v>0.26</v>
      </c>
      <c r="Y66" s="919">
        <v>0.3</v>
      </c>
      <c r="Z66" s="919">
        <v>0.35</v>
      </c>
      <c r="AA66" s="919">
        <v>0.39</v>
      </c>
      <c r="AB66" s="919">
        <v>0.44</v>
      </c>
      <c r="AC66" s="919">
        <v>0.47</v>
      </c>
      <c r="AD66" s="919">
        <v>126.45</v>
      </c>
      <c r="AE66" s="919">
        <v>126.45</v>
      </c>
      <c r="AF66" s="919">
        <v>252.43</v>
      </c>
      <c r="AG66" s="919">
        <v>378.39</v>
      </c>
      <c r="AH66" s="919">
        <v>504.35</v>
      </c>
      <c r="AI66" s="919">
        <v>1351.67</v>
      </c>
      <c r="AJ66" s="919">
        <v>2198.98</v>
      </c>
      <c r="AK66" s="919">
        <v>3046.29</v>
      </c>
      <c r="AL66" s="919">
        <v>3046.29</v>
      </c>
      <c r="AM66" s="919">
        <v>3893.61</v>
      </c>
      <c r="AN66" s="919">
        <v>5995.65</v>
      </c>
      <c r="AO66" s="919">
        <v>8535.2999999999993</v>
      </c>
      <c r="AP66" s="919">
        <v>11512.56</v>
      </c>
      <c r="AQ66" s="919">
        <v>14502.37</v>
      </c>
      <c r="AR66" s="919">
        <v>17492.189999999999</v>
      </c>
      <c r="AS66" s="919">
        <v>17492.189999999999</v>
      </c>
      <c r="AT66" s="919">
        <v>21142.05</v>
      </c>
      <c r="AU66" s="919">
        <v>24791.91</v>
      </c>
      <c r="AV66" s="919">
        <v>28441.78</v>
      </c>
      <c r="AW66" s="919">
        <v>32237.56</v>
      </c>
      <c r="AX66" s="919">
        <v>36170.94</v>
      </c>
      <c r="AY66" s="919">
        <v>40241.910000000003</v>
      </c>
      <c r="AZ66" s="919">
        <v>40241.910000000003</v>
      </c>
      <c r="BA66" s="919">
        <v>44312.89</v>
      </c>
      <c r="BB66" s="919">
        <v>48383.86</v>
      </c>
      <c r="BC66" s="919">
        <v>52545</v>
      </c>
      <c r="BD66" s="919">
        <v>56796.3</v>
      </c>
      <c r="BE66" s="919">
        <v>61047.6</v>
      </c>
      <c r="BF66" s="919">
        <v>65298.9</v>
      </c>
      <c r="BG66" s="919">
        <v>65298.9</v>
      </c>
      <c r="BH66" s="919">
        <v>69833.039999999994</v>
      </c>
      <c r="BI66" s="919">
        <v>74786.509999999995</v>
      </c>
      <c r="BJ66" s="919">
        <v>79739.98</v>
      </c>
      <c r="BK66" s="919">
        <v>84693.45</v>
      </c>
      <c r="BL66" s="919">
        <v>89886.26</v>
      </c>
      <c r="BM66" s="919">
        <v>95548.91</v>
      </c>
      <c r="BN66" s="919">
        <v>95548.91</v>
      </c>
      <c r="BO66" s="919">
        <v>101670.65</v>
      </c>
      <c r="BP66" s="919">
        <v>108072.19</v>
      </c>
      <c r="BQ66" s="919">
        <v>114473.73</v>
      </c>
      <c r="BR66" s="919">
        <v>121202.56</v>
      </c>
      <c r="BS66" s="919">
        <v>128044.16</v>
      </c>
      <c r="BT66" s="919">
        <v>135313.76999999999</v>
      </c>
      <c r="BU66" s="919">
        <v>135313.76999999999</v>
      </c>
      <c r="BV66" s="919">
        <v>143642.71</v>
      </c>
      <c r="BW66" s="919">
        <v>152729.68</v>
      </c>
      <c r="BX66" s="919">
        <v>161879.75</v>
      </c>
      <c r="BY66" s="919">
        <v>171029.91</v>
      </c>
      <c r="BZ66" s="919">
        <v>180469.82</v>
      </c>
      <c r="CA66" s="919">
        <v>190284.25</v>
      </c>
      <c r="CB66" s="919">
        <v>190284.25</v>
      </c>
      <c r="CC66" s="919">
        <v>200293.35</v>
      </c>
      <c r="CD66" s="919">
        <v>210455.07</v>
      </c>
      <c r="CE66" s="919">
        <v>221010.67</v>
      </c>
      <c r="CF66" s="919">
        <v>231151.96</v>
      </c>
      <c r="CG66" s="919">
        <v>239985.47</v>
      </c>
      <c r="CH66" s="919">
        <v>247558.39999999999</v>
      </c>
      <c r="CI66" s="919">
        <v>247558.39999999999</v>
      </c>
      <c r="CJ66" s="919">
        <v>254191.62</v>
      </c>
      <c r="CK66" s="919">
        <v>260824.84</v>
      </c>
      <c r="CL66" s="919">
        <v>267458.06</v>
      </c>
      <c r="CM66" s="919">
        <v>274091.28000000003</v>
      </c>
      <c r="CN66" s="919">
        <v>280724.51</v>
      </c>
      <c r="CO66" s="919">
        <v>287357.73</v>
      </c>
      <c r="CP66" s="919">
        <v>287357.73</v>
      </c>
      <c r="CQ66" s="919">
        <v>293990.95</v>
      </c>
      <c r="CR66" s="919">
        <v>300624.17</v>
      </c>
      <c r="CS66" s="919">
        <v>307257.39</v>
      </c>
      <c r="CT66" s="919">
        <v>313890.62</v>
      </c>
      <c r="CU66" s="919">
        <v>320523.96000000002</v>
      </c>
      <c r="CV66" s="919">
        <v>327157.33</v>
      </c>
      <c r="CW66" s="919">
        <v>327157.33</v>
      </c>
      <c r="CX66" s="919">
        <v>333800.13</v>
      </c>
      <c r="CY66" s="919">
        <v>340998.98</v>
      </c>
      <c r="CZ66" s="919">
        <v>348326.76</v>
      </c>
      <c r="DA66" s="919">
        <v>356889.46</v>
      </c>
      <c r="DB66" s="919">
        <v>365559.56</v>
      </c>
      <c r="DC66" s="919">
        <v>374337.48</v>
      </c>
      <c r="DD66" s="919">
        <v>374337.48</v>
      </c>
      <c r="DE66" s="919">
        <v>383618.75</v>
      </c>
      <c r="DF66" s="919">
        <v>393320.1</v>
      </c>
      <c r="DG66" s="919">
        <v>403497.1</v>
      </c>
      <c r="DH66" s="919">
        <v>414100.71</v>
      </c>
      <c r="DI66" s="919">
        <v>425113.96</v>
      </c>
      <c r="DJ66" s="919">
        <v>436660.98</v>
      </c>
      <c r="DK66" s="919">
        <v>436660.98</v>
      </c>
      <c r="DL66" s="919">
        <v>448208.12</v>
      </c>
      <c r="DM66" s="919">
        <v>459903.65</v>
      </c>
      <c r="DN66" s="919">
        <v>471978.39</v>
      </c>
      <c r="DO66" s="919">
        <v>484568.05</v>
      </c>
      <c r="DP66" s="919">
        <v>497275.9</v>
      </c>
      <c r="DQ66" s="919">
        <v>509185.52</v>
      </c>
      <c r="DR66" s="919">
        <v>509185.52</v>
      </c>
      <c r="DS66" s="919">
        <v>520241.51</v>
      </c>
      <c r="DT66" s="919">
        <v>531478.97</v>
      </c>
      <c r="DU66" s="919">
        <v>542996.89</v>
      </c>
      <c r="DV66" s="919">
        <v>555367.43999999994</v>
      </c>
      <c r="DW66" s="919">
        <v>568342.25</v>
      </c>
      <c r="DX66" s="919">
        <v>581494.26</v>
      </c>
      <c r="DY66" s="919">
        <v>581494.26</v>
      </c>
      <c r="DZ66" s="919">
        <v>594992.91</v>
      </c>
      <c r="EA66" s="919">
        <v>609339.53</v>
      </c>
      <c r="EB66" s="919">
        <v>623910.23</v>
      </c>
      <c r="EC66" s="919">
        <v>639094.86</v>
      </c>
      <c r="ED66" s="919">
        <v>653910.63</v>
      </c>
      <c r="EE66" s="919">
        <v>669231.56999999995</v>
      </c>
      <c r="EF66" s="919">
        <v>669231.56999999995</v>
      </c>
      <c r="EG66" s="919">
        <v>684752.15</v>
      </c>
      <c r="EH66" s="919">
        <v>700658.14</v>
      </c>
      <c r="EI66" s="919">
        <v>716844.01</v>
      </c>
      <c r="EJ66" s="919">
        <v>733243.53</v>
      </c>
      <c r="EK66" s="919">
        <v>750098.38</v>
      </c>
      <c r="EL66" s="919">
        <v>767261.03</v>
      </c>
      <c r="EM66" s="919">
        <v>767261.03</v>
      </c>
      <c r="EN66" s="919">
        <v>784719.11</v>
      </c>
      <c r="EO66" s="919">
        <v>801764.09</v>
      </c>
      <c r="EP66" s="919">
        <v>819637.64</v>
      </c>
      <c r="EQ66" s="919">
        <v>837650.97</v>
      </c>
      <c r="ER66" s="919">
        <v>848726.81</v>
      </c>
      <c r="ES66" s="919">
        <v>859051.91</v>
      </c>
      <c r="ET66" s="919">
        <v>859051.91</v>
      </c>
      <c r="EU66" s="919">
        <v>869449.15</v>
      </c>
      <c r="EV66" s="919">
        <v>879846.41</v>
      </c>
      <c r="EW66" s="919">
        <v>887732.56</v>
      </c>
      <c r="EX66" s="919">
        <v>895524.11</v>
      </c>
      <c r="EY66" s="919">
        <v>903388.77</v>
      </c>
      <c r="EZ66" s="919">
        <v>910207.72</v>
      </c>
      <c r="FA66" s="919">
        <v>910207.72</v>
      </c>
      <c r="FB66" s="919">
        <v>916984.28</v>
      </c>
      <c r="FC66" s="919">
        <v>923884.36</v>
      </c>
      <c r="FD66" s="919">
        <v>930264.74</v>
      </c>
      <c r="FE66" s="919">
        <v>936612.61</v>
      </c>
      <c r="FF66" s="919">
        <v>941475.8</v>
      </c>
      <c r="FG66" s="919">
        <v>946763.53</v>
      </c>
      <c r="FH66" s="919">
        <v>946763.53</v>
      </c>
      <c r="FI66" s="919">
        <v>950853.42</v>
      </c>
      <c r="FJ66" s="919">
        <v>950853.42</v>
      </c>
      <c r="FK66" s="919">
        <v>954840.19</v>
      </c>
      <c r="FL66" s="919">
        <v>958008.21</v>
      </c>
      <c r="FM66" s="919">
        <v>961179.28</v>
      </c>
      <c r="FN66" s="919">
        <v>964504.54</v>
      </c>
      <c r="FO66" s="919">
        <v>964504.54</v>
      </c>
      <c r="FP66" s="919">
        <v>967854.94</v>
      </c>
      <c r="FQ66" s="919">
        <v>970770.01</v>
      </c>
      <c r="FR66" s="919">
        <v>973709.85</v>
      </c>
      <c r="FS66" s="919">
        <v>976047.37</v>
      </c>
      <c r="FT66" s="919">
        <v>978568.92</v>
      </c>
      <c r="FU66" s="919">
        <v>981684.93</v>
      </c>
      <c r="FV66" s="919">
        <v>981684.93</v>
      </c>
      <c r="FW66" s="919">
        <v>984801.61</v>
      </c>
      <c r="FX66" s="919">
        <v>987955.19999999995</v>
      </c>
      <c r="FY66" s="919">
        <v>991217.9</v>
      </c>
      <c r="FZ66" s="919">
        <v>994480.7</v>
      </c>
      <c r="GA66" s="919">
        <v>997812.52</v>
      </c>
      <c r="GB66" s="919">
        <v>1000355.11</v>
      </c>
      <c r="GC66" s="919">
        <v>1000355.11</v>
      </c>
      <c r="GD66" s="919">
        <v>1002260.01</v>
      </c>
      <c r="GE66" s="919">
        <v>1004102.48</v>
      </c>
      <c r="GF66" s="919">
        <v>1006051.46</v>
      </c>
      <c r="GG66" s="919">
        <v>1008265.54</v>
      </c>
      <c r="GH66" s="919">
        <v>1010501.38</v>
      </c>
      <c r="GI66" s="919">
        <v>1010501.38</v>
      </c>
      <c r="GJ66" s="919">
        <v>1010501.38</v>
      </c>
      <c r="GK66" s="919">
        <v>1010501.38</v>
      </c>
      <c r="GL66" s="919">
        <v>1010501.38</v>
      </c>
      <c r="GM66" s="919">
        <v>1010501.38</v>
      </c>
      <c r="GN66" s="919">
        <v>1013482.62</v>
      </c>
      <c r="GO66" s="919">
        <v>1015847.1</v>
      </c>
      <c r="GP66" s="919">
        <v>1019015.08</v>
      </c>
      <c r="GQ66" s="919">
        <v>1019015.08</v>
      </c>
      <c r="GR66" s="919">
        <v>1022637.88</v>
      </c>
      <c r="GS66" s="919">
        <v>1026316.68</v>
      </c>
      <c r="GT66" s="919">
        <v>1030370.83</v>
      </c>
      <c r="GU66" s="919">
        <v>1034656.63</v>
      </c>
      <c r="GV66" s="919">
        <v>1037566.45</v>
      </c>
      <c r="GW66" s="919">
        <v>1040295.37</v>
      </c>
      <c r="GX66" s="919">
        <v>1040295.37</v>
      </c>
      <c r="GY66" s="919">
        <v>1040850.48</v>
      </c>
      <c r="GZ66" s="919">
        <v>1041164.05</v>
      </c>
      <c r="HA66" s="919">
        <v>1041778.2</v>
      </c>
      <c r="HB66" s="919">
        <v>1042392.42</v>
      </c>
      <c r="HC66" s="919">
        <v>1043007.11</v>
      </c>
      <c r="HD66" s="919">
        <v>1043972.44</v>
      </c>
      <c r="HE66" s="919">
        <v>1043972.44</v>
      </c>
      <c r="HF66" s="919">
        <v>1045236.47</v>
      </c>
      <c r="HG66" s="919">
        <v>1045549.71</v>
      </c>
      <c r="HH66" s="919">
        <v>1045862.95</v>
      </c>
      <c r="HI66" s="919">
        <v>1046175.35</v>
      </c>
      <c r="HJ66" s="919">
        <v>1046534.75</v>
      </c>
      <c r="HK66" s="919">
        <v>1046894.15</v>
      </c>
      <c r="HL66" s="919">
        <v>1046894.15</v>
      </c>
      <c r="HM66" s="919">
        <v>1047253.55</v>
      </c>
      <c r="HN66" s="919">
        <v>1047628.62</v>
      </c>
      <c r="HO66" s="919">
        <v>1048056.96</v>
      </c>
      <c r="HP66" s="919">
        <v>1048519.76</v>
      </c>
      <c r="HQ66" s="919">
        <v>1048879.1599999999</v>
      </c>
      <c r="HR66" s="919">
        <v>1049238.56</v>
      </c>
      <c r="HS66" s="919">
        <v>1049238.56</v>
      </c>
      <c r="HT66" s="919">
        <v>1049597.96</v>
      </c>
      <c r="HU66" s="919">
        <v>1049973.03</v>
      </c>
      <c r="HV66" s="919">
        <v>1050401.3600000001</v>
      </c>
      <c r="HW66" s="919">
        <v>1050864.17</v>
      </c>
      <c r="HX66" s="919">
        <v>1051176.57</v>
      </c>
      <c r="HY66" s="919">
        <v>1051488.97</v>
      </c>
      <c r="HZ66" s="919">
        <v>1051488.97</v>
      </c>
      <c r="IA66" s="919">
        <v>1051801.3700000001</v>
      </c>
      <c r="IB66" s="919">
        <v>1052113.77</v>
      </c>
      <c r="IC66" s="919">
        <v>1052442.97</v>
      </c>
      <c r="ID66" s="919">
        <v>1052839.33</v>
      </c>
      <c r="IE66" s="919">
        <v>1053305.25</v>
      </c>
      <c r="IF66" s="919">
        <v>1053817.55</v>
      </c>
      <c r="IG66" s="919">
        <v>1053817.55</v>
      </c>
      <c r="IH66" s="919">
        <v>1054649.49</v>
      </c>
      <c r="II66" s="919">
        <v>1055488.1399999999</v>
      </c>
      <c r="IJ66" s="919">
        <v>1056541.55</v>
      </c>
      <c r="IK66" s="919">
        <v>1058021.17</v>
      </c>
      <c r="IL66" s="919">
        <v>1058541.83</v>
      </c>
      <c r="IM66" s="919">
        <v>1059062.5</v>
      </c>
      <c r="IN66" s="919">
        <v>1059062.5</v>
      </c>
      <c r="IO66" s="919">
        <v>1059902.81</v>
      </c>
      <c r="IP66" s="919">
        <v>1060743.1299999999</v>
      </c>
      <c r="IQ66" s="919">
        <v>1061796.54</v>
      </c>
      <c r="IR66" s="919">
        <v>1063276.1599999999</v>
      </c>
      <c r="IS66" s="919">
        <v>1064197.01</v>
      </c>
      <c r="IT66" s="919">
        <v>1065354.6399999999</v>
      </c>
      <c r="IU66" s="919">
        <v>1065354.6399999999</v>
      </c>
      <c r="IV66" s="919">
        <v>1066866.6100000001</v>
      </c>
      <c r="IW66" s="919">
        <v>1068890.17</v>
      </c>
      <c r="IX66" s="919">
        <v>1069851.83</v>
      </c>
      <c r="IY66" s="919">
        <v>1069851.83</v>
      </c>
      <c r="IZ66" s="919">
        <v>1069851.83</v>
      </c>
      <c r="JA66" s="919">
        <v>1069851.83</v>
      </c>
      <c r="JB66" s="919">
        <v>1069851.83</v>
      </c>
      <c r="JC66" s="919">
        <v>1069851.83</v>
      </c>
      <c r="JD66" s="919">
        <v>1071022.53</v>
      </c>
      <c r="JE66" s="919">
        <v>1072327.3600000001</v>
      </c>
      <c r="JF66" s="919">
        <v>1073056.29</v>
      </c>
      <c r="JG66" s="919">
        <v>1073785.22</v>
      </c>
      <c r="JH66" s="919">
        <v>1074514.1599999999</v>
      </c>
      <c r="JI66" s="919">
        <v>1074514.1599999999</v>
      </c>
      <c r="JJ66" s="919">
        <v>1075243.0900000001</v>
      </c>
      <c r="JK66" s="919">
        <v>1075972.02</v>
      </c>
      <c r="JL66" s="919">
        <v>1076701.3799999999</v>
      </c>
      <c r="JM66" s="919">
        <v>1077430.74</v>
      </c>
      <c r="JN66" s="919">
        <v>1078160.1000000001</v>
      </c>
      <c r="JO66" s="919">
        <v>1078889.46</v>
      </c>
      <c r="JP66" s="919">
        <v>1078889.46</v>
      </c>
      <c r="JQ66" s="919">
        <v>1079619.18</v>
      </c>
      <c r="JR66" s="919">
        <v>1080349.22</v>
      </c>
      <c r="JS66" s="919">
        <v>1081079.54</v>
      </c>
      <c r="JT66" s="919">
        <v>1081808.47</v>
      </c>
      <c r="JU66" s="919">
        <v>1082538.52</v>
      </c>
      <c r="JV66" s="919">
        <v>1083268.6399999999</v>
      </c>
      <c r="JW66" s="919">
        <v>1083268.6399999999</v>
      </c>
      <c r="JX66" s="919">
        <v>1083999.42</v>
      </c>
      <c r="JY66" s="919">
        <v>1084730.52</v>
      </c>
      <c r="JZ66" s="919">
        <v>1085463.1299999999</v>
      </c>
      <c r="KA66" s="919">
        <v>1086192.06</v>
      </c>
      <c r="KB66" s="919">
        <v>1086920.99</v>
      </c>
      <c r="KC66" s="919">
        <v>1087649.92</v>
      </c>
      <c r="KD66" s="919">
        <v>1087649.92</v>
      </c>
      <c r="KE66" s="919">
        <v>1088378.8500000001</v>
      </c>
      <c r="KF66" s="919">
        <v>1089107.78</v>
      </c>
      <c r="KG66" s="919">
        <v>1089836.72</v>
      </c>
      <c r="KH66" s="919">
        <v>1090565.6499999999</v>
      </c>
      <c r="KI66" s="919">
        <v>1091294.58</v>
      </c>
      <c r="KJ66" s="919">
        <v>1092023.51</v>
      </c>
      <c r="KK66" s="919">
        <v>1092023.51</v>
      </c>
      <c r="KL66" s="919">
        <v>1092752.44</v>
      </c>
      <c r="KM66" s="919">
        <v>1093481.3700000001</v>
      </c>
      <c r="KN66" s="919">
        <v>1094210.31</v>
      </c>
      <c r="KO66" s="919">
        <v>1094939.24</v>
      </c>
      <c r="KP66" s="919">
        <v>1095668.17</v>
      </c>
      <c r="KQ66" s="919">
        <v>1096397.1000000001</v>
      </c>
      <c r="KR66" s="919">
        <v>1096397.1000000001</v>
      </c>
      <c r="KS66" s="919">
        <v>1097126.03</v>
      </c>
      <c r="KT66" s="919">
        <v>1097854.96</v>
      </c>
      <c r="KU66" s="919">
        <v>1098634.27</v>
      </c>
      <c r="KV66" s="919">
        <v>1099539.9099999999</v>
      </c>
      <c r="KW66" s="919">
        <v>1100472.0900000001</v>
      </c>
      <c r="KX66" s="919">
        <v>1101409.29</v>
      </c>
      <c r="KY66" s="919">
        <v>1101409.29</v>
      </c>
      <c r="KZ66" s="919">
        <v>1102346.48</v>
      </c>
      <c r="LA66" s="919">
        <v>1103283.68</v>
      </c>
      <c r="LB66" s="919">
        <v>1104220.8799999999</v>
      </c>
      <c r="LC66" s="919">
        <v>1105158.08</v>
      </c>
      <c r="LD66" s="919">
        <v>1106095.27</v>
      </c>
      <c r="LE66" s="919">
        <v>1107032.47</v>
      </c>
      <c r="LF66" s="919">
        <v>1107032.47</v>
      </c>
      <c r="LG66" s="919">
        <v>1107969.67</v>
      </c>
      <c r="LH66" s="919">
        <v>1108906.8700000001</v>
      </c>
      <c r="LI66" s="919">
        <v>1109844.06</v>
      </c>
      <c r="LJ66" s="919">
        <v>1110781.26</v>
      </c>
      <c r="LK66" s="919">
        <v>1111718.46</v>
      </c>
      <c r="LL66" s="919">
        <v>1112655.6599999999</v>
      </c>
      <c r="LM66" s="919">
        <v>1112655.6599999999</v>
      </c>
      <c r="LN66" s="919">
        <v>1113592.8500000001</v>
      </c>
      <c r="LO66" s="919">
        <v>1114530.05</v>
      </c>
      <c r="LP66" s="919">
        <v>1115467.25</v>
      </c>
      <c r="LQ66" s="919">
        <v>1116404.45</v>
      </c>
      <c r="LR66" s="919">
        <v>1117341.6499999999</v>
      </c>
      <c r="LS66" s="919">
        <v>1118278.8400000001</v>
      </c>
      <c r="LT66" s="919">
        <v>1118278.8400000001</v>
      </c>
      <c r="LU66" s="919">
        <v>1119216.04</v>
      </c>
      <c r="LV66" s="919">
        <v>1120153.24</v>
      </c>
      <c r="LW66" s="919">
        <v>1121090.44</v>
      </c>
      <c r="LX66" s="919">
        <v>1122027.6299999999</v>
      </c>
      <c r="LY66" s="919">
        <v>1122964.83</v>
      </c>
      <c r="LZ66" s="919">
        <v>1123902.03</v>
      </c>
      <c r="MA66" s="919">
        <v>1123902.03</v>
      </c>
      <c r="MB66" s="919">
        <v>1124896</v>
      </c>
      <c r="MC66" s="919">
        <v>1125936.07</v>
      </c>
      <c r="MD66" s="919">
        <v>1126977.3999999999</v>
      </c>
      <c r="ME66" s="919">
        <v>1128018.73</v>
      </c>
      <c r="MF66" s="919">
        <v>1129060.06</v>
      </c>
      <c r="MG66" s="919">
        <v>1130101.3999999999</v>
      </c>
      <c r="MH66" s="919">
        <v>1130101.3999999999</v>
      </c>
      <c r="MI66" s="919">
        <v>1131142.73</v>
      </c>
      <c r="MJ66" s="919">
        <v>1132184.06</v>
      </c>
      <c r="MK66" s="919">
        <v>1133225.3899999999</v>
      </c>
      <c r="ML66" s="919">
        <v>1134266.72</v>
      </c>
      <c r="MM66" s="919">
        <v>1135308.05</v>
      </c>
      <c r="MN66" s="919">
        <v>1136349.3799999999</v>
      </c>
      <c r="MO66" s="919">
        <v>1136349.3799999999</v>
      </c>
      <c r="MP66" s="919">
        <v>1137390.71</v>
      </c>
      <c r="MQ66" s="919">
        <v>1138432.04</v>
      </c>
      <c r="MR66" s="919">
        <v>1139473.3700000001</v>
      </c>
      <c r="MS66" s="919">
        <v>1140514.7</v>
      </c>
      <c r="MT66" s="919">
        <v>1141556.03</v>
      </c>
      <c r="MU66" s="919">
        <v>1142597.3600000001</v>
      </c>
      <c r="MV66" s="919">
        <v>1142597.3600000001</v>
      </c>
      <c r="MW66" s="919">
        <v>1143638.69</v>
      </c>
      <c r="MX66" s="919">
        <v>1144680.02</v>
      </c>
      <c r="MY66" s="919">
        <v>1145721.3600000001</v>
      </c>
      <c r="MZ66" s="919">
        <v>1146762.69</v>
      </c>
      <c r="NA66" s="919">
        <v>1147804.02</v>
      </c>
      <c r="NB66" s="919">
        <v>1148845.3500000001</v>
      </c>
      <c r="NC66" s="919">
        <v>1148845.3500000001</v>
      </c>
      <c r="ND66" s="919">
        <v>1149886.68</v>
      </c>
      <c r="NE66" s="919">
        <v>1150928.01</v>
      </c>
      <c r="NF66" s="919">
        <v>1151969.3400000001</v>
      </c>
      <c r="NG66" s="919">
        <v>1153010.67</v>
      </c>
      <c r="NH66" s="919">
        <v>1156225.1299999999</v>
      </c>
      <c r="NI66" s="919">
        <v>1159439.5900000001</v>
      </c>
      <c r="NJ66" s="919">
        <v>1159439.5900000001</v>
      </c>
      <c r="NK66" s="919">
        <v>1163169.42</v>
      </c>
      <c r="NL66" s="919">
        <v>1167961.44</v>
      </c>
      <c r="NM66" s="919">
        <v>1170942.8700000001</v>
      </c>
      <c r="NN66" s="919">
        <v>1174253.31</v>
      </c>
      <c r="NO66" s="919">
        <v>1174253.31</v>
      </c>
      <c r="NP66" s="919">
        <v>1176603.93</v>
      </c>
      <c r="NQ66" s="919">
        <v>1176603.93</v>
      </c>
      <c r="NR66" s="919">
        <v>1180018.04</v>
      </c>
      <c r="NS66" s="919">
        <v>1184797.8</v>
      </c>
      <c r="NT66" s="919">
        <v>1190123.81</v>
      </c>
      <c r="NU66" s="919">
        <v>1196405.78</v>
      </c>
      <c r="NV66" s="919">
        <v>1203234</v>
      </c>
      <c r="NW66" s="919">
        <v>1203234</v>
      </c>
      <c r="NX66" s="919">
        <v>1203234</v>
      </c>
      <c r="NY66" s="919">
        <v>1203234</v>
      </c>
      <c r="NZ66" s="919">
        <v>1203234</v>
      </c>
      <c r="OA66" s="919">
        <v>1203234</v>
      </c>
      <c r="OB66" s="919">
        <v>1203234</v>
      </c>
      <c r="OC66" s="919">
        <v>1203234</v>
      </c>
      <c r="OD66" s="919">
        <v>1203234</v>
      </c>
      <c r="OE66" s="919">
        <v>1203234</v>
      </c>
      <c r="OF66" s="919">
        <v>1203234</v>
      </c>
      <c r="OG66" s="919">
        <v>1203234</v>
      </c>
      <c r="OH66" s="919">
        <v>1203234</v>
      </c>
      <c r="OI66" s="919">
        <v>1203234</v>
      </c>
      <c r="OJ66" s="919">
        <v>1203234</v>
      </c>
      <c r="OK66" s="919">
        <v>1203234</v>
      </c>
      <c r="OL66" s="919">
        <v>1203234</v>
      </c>
      <c r="OM66" s="919">
        <v>1203234</v>
      </c>
      <c r="ON66" s="919">
        <v>1203234</v>
      </c>
      <c r="OO66" s="919">
        <v>1203234</v>
      </c>
      <c r="OP66" s="919">
        <v>1203234</v>
      </c>
      <c r="OQ66" s="919">
        <v>1203234</v>
      </c>
      <c r="OR66" s="919">
        <v>1203234</v>
      </c>
      <c r="OS66" s="919">
        <v>1203234</v>
      </c>
      <c r="OT66" s="919">
        <v>1203234</v>
      </c>
      <c r="OU66" s="919">
        <v>1203234</v>
      </c>
      <c r="OV66" s="919">
        <v>1203234</v>
      </c>
      <c r="OW66" s="919">
        <v>1203234</v>
      </c>
      <c r="OX66" s="919">
        <v>1203234</v>
      </c>
      <c r="OY66" s="919">
        <v>1203234</v>
      </c>
      <c r="OZ66" s="919">
        <v>1203234</v>
      </c>
      <c r="PA66" s="919">
        <v>1203234</v>
      </c>
      <c r="PB66" s="919">
        <v>1203234</v>
      </c>
      <c r="PC66" s="919">
        <v>1203234</v>
      </c>
      <c r="PD66" s="919">
        <v>1203234</v>
      </c>
      <c r="PE66" s="919">
        <v>1203234</v>
      </c>
      <c r="PF66" s="919">
        <v>1203234</v>
      </c>
      <c r="PG66" s="919">
        <v>1203234</v>
      </c>
      <c r="PH66" s="919">
        <v>1203234</v>
      </c>
      <c r="PI66" s="919">
        <v>1203234</v>
      </c>
      <c r="PJ66" s="919">
        <v>1203234</v>
      </c>
      <c r="PK66" s="919">
        <v>1203234</v>
      </c>
      <c r="PL66" s="919">
        <v>1203234</v>
      </c>
      <c r="PM66" s="919">
        <v>1203234</v>
      </c>
      <c r="PN66" s="919">
        <v>1203234</v>
      </c>
      <c r="PO66" s="919">
        <v>1203234</v>
      </c>
      <c r="PP66" s="919">
        <v>1203234</v>
      </c>
      <c r="PQ66" s="919">
        <v>1203234</v>
      </c>
      <c r="PR66" s="919">
        <v>1203234</v>
      </c>
      <c r="PS66" s="919">
        <v>1203234</v>
      </c>
      <c r="PT66" s="919">
        <v>1203234</v>
      </c>
      <c r="PU66" s="919">
        <v>1203234</v>
      </c>
      <c r="PV66" s="919">
        <v>1203234</v>
      </c>
      <c r="PW66" s="919">
        <v>1203234</v>
      </c>
      <c r="PX66" s="919">
        <v>1203234</v>
      </c>
      <c r="PY66" s="919">
        <v>1203234</v>
      </c>
      <c r="PZ66" s="919">
        <v>1203234</v>
      </c>
      <c r="QA66" s="919">
        <v>1203234</v>
      </c>
      <c r="QB66" s="919">
        <v>1203234</v>
      </c>
      <c r="QC66" s="919">
        <v>1203234</v>
      </c>
      <c r="QD66" s="919">
        <v>1203234</v>
      </c>
      <c r="QE66" s="919">
        <v>1203234</v>
      </c>
      <c r="QF66" s="919">
        <v>1203234</v>
      </c>
      <c r="QG66" s="919">
        <v>1203234</v>
      </c>
      <c r="QH66" s="919">
        <v>1203234</v>
      </c>
      <c r="QI66" s="919">
        <v>1203234</v>
      </c>
      <c r="QJ66" s="919">
        <v>1203234</v>
      </c>
      <c r="QK66" s="919">
        <v>1203234</v>
      </c>
      <c r="QL66" s="919">
        <v>1203234</v>
      </c>
      <c r="QM66" s="919">
        <v>1203234</v>
      </c>
      <c r="QN66" s="919">
        <v>1203234</v>
      </c>
      <c r="QO66" s="919">
        <v>1203234</v>
      </c>
      <c r="QP66" s="919">
        <v>1203234</v>
      </c>
      <c r="QQ66" s="919">
        <v>1203234</v>
      </c>
      <c r="QR66" s="919">
        <v>1203234</v>
      </c>
      <c r="QS66" s="919">
        <v>1203234</v>
      </c>
      <c r="QT66" s="919">
        <v>1203234</v>
      </c>
      <c r="QU66" s="919">
        <v>1203234</v>
      </c>
      <c r="QV66" s="919">
        <v>1203234</v>
      </c>
      <c r="QW66" s="919">
        <v>1203234</v>
      </c>
      <c r="QX66" s="919">
        <v>1203234</v>
      </c>
      <c r="QY66" s="919">
        <v>1203234</v>
      </c>
      <c r="QZ66" s="919">
        <v>1203234</v>
      </c>
      <c r="RA66" s="919"/>
      <c r="RB66" s="919"/>
      <c r="RC66" s="919"/>
      <c r="RD66" s="919"/>
      <c r="RE66" s="919"/>
      <c r="RF66" s="919"/>
      <c r="RG66" s="919"/>
      <c r="RH66" s="919"/>
      <c r="RI66" s="919"/>
      <c r="RJ66" s="919"/>
      <c r="RK66" s="927"/>
      <c r="RL66" s="927"/>
      <c r="RM66" s="927"/>
      <c r="RN66" s="927"/>
      <c r="RO66" s="927"/>
      <c r="RP66" s="927"/>
      <c r="RQ66" s="927"/>
      <c r="RR66" s="927"/>
      <c r="RS66" s="927"/>
      <c r="RT66" s="927"/>
      <c r="RU66" s="927"/>
      <c r="RV66" s="927"/>
      <c r="RW66" s="927"/>
      <c r="RX66" s="927"/>
      <c r="RY66" s="927"/>
      <c r="RZ66" s="927"/>
      <c r="SA66" s="927"/>
      <c r="SB66" s="927"/>
      <c r="SC66" s="927"/>
      <c r="SD66" s="927"/>
      <c r="SE66" s="927"/>
      <c r="SF66" s="927"/>
      <c r="SG66" s="927"/>
      <c r="SH66" s="927"/>
      <c r="SI66" s="927"/>
      <c r="SJ66" s="927"/>
      <c r="SK66" s="927"/>
      <c r="SL66" s="927"/>
      <c r="SM66" s="927"/>
      <c r="SN66" s="927"/>
      <c r="SO66" s="927"/>
      <c r="SP66" s="927"/>
      <c r="SQ66" s="927"/>
      <c r="SR66" s="927"/>
      <c r="SS66" s="927"/>
      <c r="ST66" s="927"/>
      <c r="SU66" s="927"/>
      <c r="SV66" s="927"/>
      <c r="SW66" s="927"/>
      <c r="SX66" s="927"/>
      <c r="SY66" s="927"/>
      <c r="SZ66" s="927"/>
      <c r="TA66" s="927"/>
      <c r="TB66" s="927"/>
      <c r="TC66" s="927"/>
      <c r="TD66" s="927"/>
      <c r="TE66" s="927"/>
      <c r="TF66" s="927"/>
      <c r="TG66" s="927"/>
      <c r="TH66" s="927"/>
      <c r="TI66" s="927"/>
      <c r="TJ66" s="927"/>
      <c r="TK66" s="927"/>
      <c r="TL66" s="927"/>
      <c r="TM66" s="927"/>
      <c r="TN66" s="927"/>
      <c r="TO66" s="927"/>
      <c r="TP66" s="927"/>
      <c r="TQ66" s="927"/>
      <c r="TR66" s="927"/>
      <c r="TS66" s="927"/>
      <c r="TT66" s="927"/>
      <c r="TU66" s="927"/>
      <c r="TV66" s="927"/>
      <c r="TW66" s="927"/>
      <c r="TX66" s="927"/>
      <c r="TY66" s="927"/>
      <c r="TZ66" s="927"/>
      <c r="UA66" s="927"/>
      <c r="UB66" s="927"/>
      <c r="UC66" s="927"/>
      <c r="UD66" s="927"/>
      <c r="UE66" s="927"/>
      <c r="UF66" s="927"/>
      <c r="UG66" s="927"/>
      <c r="UH66" s="927"/>
      <c r="UI66" s="927"/>
      <c r="UJ66" s="927"/>
      <c r="UK66" s="927"/>
      <c r="UL66" s="927"/>
      <c r="UM66" s="927"/>
      <c r="UN66" s="927"/>
      <c r="UO66" s="927"/>
      <c r="UP66" s="927"/>
      <c r="UQ66" s="927"/>
      <c r="UR66" s="927"/>
      <c r="US66" s="927"/>
      <c r="UT66" s="927"/>
      <c r="UU66" s="927"/>
      <c r="UV66" s="927"/>
      <c r="UW66" s="927"/>
      <c r="UX66" s="927"/>
      <c r="UY66" s="927"/>
      <c r="UZ66" s="927"/>
      <c r="VA66" s="927"/>
      <c r="VB66" s="927"/>
      <c r="VC66" s="927"/>
      <c r="VD66" s="927"/>
      <c r="VE66" s="927"/>
      <c r="VF66" s="927"/>
      <c r="VG66" s="927"/>
      <c r="VH66" s="927"/>
      <c r="VI66" s="927"/>
      <c r="VJ66" s="927"/>
      <c r="VK66" s="927"/>
      <c r="VL66" s="927"/>
      <c r="VM66" s="927"/>
      <c r="VN66" s="927"/>
      <c r="VO66" s="927"/>
      <c r="VP66" s="927"/>
      <c r="VQ66" s="927"/>
      <c r="VR66" s="927"/>
      <c r="VS66" s="927"/>
      <c r="VT66" s="927"/>
      <c r="VU66" s="927"/>
      <c r="VV66" s="927"/>
      <c r="VW66" s="927"/>
      <c r="VX66" s="927"/>
      <c r="VY66" s="927"/>
      <c r="VZ66" s="927"/>
      <c r="WA66" s="927"/>
      <c r="WB66" s="927"/>
      <c r="WC66" s="927"/>
      <c r="WD66" s="927"/>
      <c r="WE66" s="927"/>
      <c r="WF66" s="927"/>
      <c r="WG66" s="927"/>
      <c r="WH66" s="927"/>
      <c r="WI66" s="927"/>
      <c r="WJ66" s="927"/>
      <c r="WK66" s="927"/>
      <c r="WL66" s="927"/>
      <c r="WM66" s="927"/>
      <c r="WN66" s="927"/>
      <c r="WO66" s="927"/>
      <c r="WP66" s="927"/>
      <c r="WQ66" s="927"/>
      <c r="WR66" s="927"/>
      <c r="WS66" s="927"/>
      <c r="XZ66" s="927"/>
      <c r="YA66" s="927"/>
    </row>
    <row r="67" spans="1:690" outlineLevel="6">
      <c r="A67" s="1104" t="s">
        <v>1107</v>
      </c>
      <c r="B67" s="1104"/>
      <c r="C67" s="1104"/>
      <c r="D67" s="1105">
        <v>4262</v>
      </c>
      <c r="E67" s="1105">
        <v>4262</v>
      </c>
      <c r="F67" s="1105">
        <v>33678.32</v>
      </c>
      <c r="G67" s="1106"/>
      <c r="H67" s="1104" t="s">
        <v>894</v>
      </c>
      <c r="I67" s="687"/>
      <c r="J67" s="687"/>
      <c r="K67" s="687"/>
      <c r="L67" s="687"/>
      <c r="M67" s="687"/>
      <c r="N67" s="687"/>
      <c r="O67" s="687"/>
      <c r="P67" s="687"/>
      <c r="Q67" s="687"/>
      <c r="R67" s="687"/>
      <c r="S67" s="687"/>
      <c r="T67" s="687"/>
      <c r="U67" s="687"/>
      <c r="V67" s="687"/>
      <c r="W67" s="687"/>
      <c r="X67" s="687"/>
      <c r="Y67" s="687"/>
      <c r="Z67" s="687"/>
      <c r="AA67" s="687"/>
      <c r="AB67" s="687"/>
      <c r="AC67" s="687"/>
      <c r="AD67" s="687"/>
      <c r="AE67" s="687"/>
      <c r="AF67" s="687"/>
      <c r="AG67" s="687"/>
      <c r="AH67" s="687"/>
      <c r="AI67" s="687"/>
      <c r="AJ67" s="687"/>
      <c r="AK67" s="687"/>
      <c r="AL67" s="687"/>
      <c r="AM67" s="687"/>
      <c r="AN67" s="687"/>
      <c r="AO67" s="687"/>
      <c r="AP67" s="687"/>
      <c r="AQ67" s="687"/>
      <c r="AR67" s="687"/>
      <c r="AS67" s="687"/>
      <c r="AT67" s="687"/>
      <c r="AU67" s="687"/>
      <c r="AV67" s="687"/>
      <c r="AW67" s="687"/>
      <c r="AX67" s="687"/>
      <c r="AY67" s="687"/>
      <c r="AZ67" s="687"/>
      <c r="BA67" s="687"/>
      <c r="BB67" s="687"/>
      <c r="BC67" s="687"/>
      <c r="BD67" s="687"/>
      <c r="BE67" s="687"/>
      <c r="BF67" s="687"/>
      <c r="BG67" s="687"/>
      <c r="BH67" s="687"/>
      <c r="BI67" s="687"/>
      <c r="BJ67" s="687"/>
      <c r="BK67" s="687"/>
      <c r="BL67" s="687"/>
      <c r="BM67" s="687"/>
      <c r="BN67" s="687"/>
      <c r="BO67" s="687"/>
      <c r="BP67" s="687"/>
      <c r="BQ67" s="687"/>
      <c r="BR67" s="687"/>
      <c r="BS67" s="687"/>
      <c r="BT67" s="687"/>
      <c r="BU67" s="687"/>
      <c r="BV67" s="687"/>
      <c r="BW67" s="687"/>
      <c r="BX67" s="687"/>
      <c r="BY67" s="687"/>
      <c r="BZ67" s="687"/>
      <c r="CA67" s="687"/>
      <c r="CB67" s="687"/>
      <c r="CC67" s="687"/>
      <c r="CD67" s="687"/>
      <c r="CE67" s="687"/>
      <c r="CF67" s="687"/>
      <c r="CG67" s="687"/>
      <c r="CH67" s="687"/>
      <c r="CI67" s="687"/>
      <c r="CJ67" s="687"/>
      <c r="CK67" s="687"/>
      <c r="CL67" s="687"/>
      <c r="CM67" s="687"/>
      <c r="CN67" s="687"/>
      <c r="CO67" s="687"/>
      <c r="CP67" s="687"/>
      <c r="CQ67" s="687"/>
      <c r="CR67" s="687"/>
      <c r="CS67" s="687"/>
      <c r="CT67" s="687"/>
      <c r="CU67" s="687"/>
      <c r="CV67" s="687"/>
      <c r="CW67" s="687"/>
      <c r="CX67" s="687"/>
      <c r="CY67" s="687"/>
      <c r="CZ67" s="687"/>
      <c r="DA67" s="687"/>
      <c r="DB67" s="687"/>
      <c r="DC67" s="687"/>
      <c r="DD67" s="687"/>
      <c r="DE67" s="687"/>
      <c r="DF67" s="687"/>
      <c r="DG67" s="687"/>
      <c r="DH67" s="687"/>
      <c r="DI67" s="687"/>
      <c r="DJ67" s="687"/>
      <c r="DK67" s="687"/>
      <c r="DL67" s="687"/>
      <c r="DM67" s="687"/>
      <c r="DN67" s="687"/>
      <c r="DO67" s="687"/>
      <c r="DP67" s="687"/>
      <c r="DQ67" s="687"/>
      <c r="DR67" s="687"/>
      <c r="DS67" s="687"/>
      <c r="DT67" s="687"/>
      <c r="DU67" s="687"/>
      <c r="DV67" s="687"/>
      <c r="DW67" s="687"/>
      <c r="DX67" s="687"/>
      <c r="DY67" s="687"/>
      <c r="DZ67" s="687"/>
      <c r="EA67" s="687"/>
      <c r="EB67" s="687"/>
      <c r="EC67" s="687"/>
      <c r="ED67" s="687"/>
      <c r="EE67" s="687"/>
      <c r="EF67" s="687"/>
      <c r="EG67" s="687"/>
      <c r="EH67" s="687"/>
      <c r="EI67" s="687"/>
      <c r="EJ67" s="687"/>
      <c r="EK67" s="687"/>
      <c r="EL67" s="687"/>
      <c r="EM67" s="687"/>
      <c r="EN67" s="687"/>
      <c r="EO67" s="687"/>
      <c r="EP67" s="687"/>
      <c r="EQ67" s="687"/>
      <c r="ER67" s="687"/>
      <c r="ES67" s="687"/>
      <c r="ET67" s="687"/>
      <c r="EU67" s="687"/>
      <c r="EV67" s="687"/>
      <c r="EW67" s="687"/>
      <c r="EX67" s="687"/>
      <c r="EY67" s="687"/>
      <c r="EZ67" s="687"/>
      <c r="FA67" s="687"/>
      <c r="FB67" s="687"/>
      <c r="FC67" s="687"/>
      <c r="FD67" s="687"/>
      <c r="FE67" s="687"/>
      <c r="FF67" s="687"/>
      <c r="FG67" s="687"/>
      <c r="FH67" s="687"/>
      <c r="FI67" s="687"/>
      <c r="FJ67" s="687"/>
      <c r="FK67" s="687"/>
      <c r="FL67" s="687"/>
      <c r="FM67" s="687"/>
      <c r="FN67" s="687"/>
      <c r="FO67" s="687"/>
      <c r="FP67" s="687"/>
      <c r="FQ67" s="687"/>
      <c r="FR67" s="687"/>
      <c r="FS67" s="687"/>
      <c r="FT67" s="687"/>
      <c r="FU67" s="687"/>
      <c r="FV67" s="687"/>
      <c r="FW67" s="687"/>
      <c r="FX67" s="687"/>
      <c r="FY67" s="687"/>
      <c r="FZ67" s="687"/>
      <c r="GA67" s="687"/>
      <c r="GB67" s="687"/>
      <c r="GC67" s="687"/>
      <c r="GD67" s="687"/>
      <c r="GE67" s="687"/>
      <c r="GF67" s="687"/>
      <c r="GG67" s="687"/>
      <c r="GH67" s="687"/>
      <c r="GI67" s="687"/>
      <c r="GJ67" s="687"/>
      <c r="GK67" s="687"/>
      <c r="GL67" s="687"/>
      <c r="GM67" s="687"/>
      <c r="GN67" s="687"/>
      <c r="GO67" s="687"/>
      <c r="GP67" s="687"/>
      <c r="GQ67" s="687"/>
      <c r="GR67" s="687"/>
      <c r="GS67" s="687"/>
      <c r="GT67" s="687"/>
      <c r="GU67" s="687"/>
      <c r="GV67" s="687"/>
      <c r="GW67" s="687"/>
      <c r="GX67" s="687"/>
      <c r="GY67" s="687"/>
      <c r="GZ67" s="687"/>
      <c r="HA67" s="687"/>
      <c r="HB67" s="687"/>
      <c r="HC67" s="687"/>
      <c r="HD67" s="687"/>
      <c r="HE67" s="687"/>
      <c r="HF67" s="687"/>
      <c r="HG67" s="687"/>
      <c r="HH67" s="687"/>
      <c r="HI67" s="687"/>
      <c r="HJ67" s="687"/>
      <c r="HK67" s="687"/>
      <c r="HL67" s="687"/>
      <c r="HM67" s="687"/>
      <c r="HN67" s="687"/>
      <c r="HO67" s="687"/>
      <c r="HP67" s="687"/>
      <c r="HQ67" s="687"/>
      <c r="HR67" s="687"/>
      <c r="HS67" s="687"/>
      <c r="HT67" s="687"/>
      <c r="HU67" s="687"/>
      <c r="HV67" s="687"/>
      <c r="HW67" s="687"/>
      <c r="HX67" s="687"/>
      <c r="HY67" s="687"/>
      <c r="HZ67" s="687"/>
      <c r="IA67" s="687"/>
      <c r="IB67" s="687"/>
      <c r="IC67" s="687"/>
      <c r="ID67" s="687"/>
      <c r="IE67" s="687"/>
      <c r="IF67" s="687"/>
      <c r="IG67" s="687"/>
      <c r="IH67" s="687">
        <v>319.64999999999998</v>
      </c>
      <c r="II67" s="687">
        <v>639.29999999999995</v>
      </c>
      <c r="IJ67" s="687">
        <v>1172.05</v>
      </c>
      <c r="IK67" s="687">
        <v>2131</v>
      </c>
      <c r="IL67" s="687">
        <v>2131</v>
      </c>
      <c r="IM67" s="687">
        <v>2131</v>
      </c>
      <c r="IN67" s="687">
        <v>2131</v>
      </c>
      <c r="IO67" s="687">
        <v>2450.65</v>
      </c>
      <c r="IP67" s="687">
        <v>2770.3</v>
      </c>
      <c r="IQ67" s="687">
        <v>3303.05</v>
      </c>
      <c r="IR67" s="687">
        <v>4262</v>
      </c>
      <c r="IS67" s="687">
        <v>4262</v>
      </c>
      <c r="IT67" s="687">
        <v>4262</v>
      </c>
      <c r="IU67" s="687">
        <v>4262</v>
      </c>
      <c r="IV67" s="687">
        <v>4262</v>
      </c>
      <c r="IW67" s="687">
        <v>4262</v>
      </c>
      <c r="IX67" s="687">
        <v>4262</v>
      </c>
      <c r="IY67" s="687">
        <v>4262</v>
      </c>
      <c r="IZ67" s="687">
        <v>4262</v>
      </c>
      <c r="JA67" s="687">
        <v>4262</v>
      </c>
      <c r="JB67" s="687">
        <v>4262</v>
      </c>
      <c r="JC67" s="687">
        <v>4262</v>
      </c>
      <c r="JD67" s="687">
        <v>4262</v>
      </c>
      <c r="JE67" s="687">
        <v>4262</v>
      </c>
      <c r="JF67" s="687">
        <v>4262</v>
      </c>
      <c r="JG67" s="687">
        <v>4262</v>
      </c>
      <c r="JH67" s="687">
        <v>4262</v>
      </c>
      <c r="JI67" s="687">
        <v>4262</v>
      </c>
      <c r="JJ67" s="687">
        <v>4262</v>
      </c>
      <c r="JK67" s="687">
        <v>4262</v>
      </c>
      <c r="JL67" s="687">
        <v>4262</v>
      </c>
      <c r="JM67" s="687">
        <v>4262</v>
      </c>
      <c r="JN67" s="687">
        <v>4262</v>
      </c>
      <c r="JO67" s="687">
        <v>4262</v>
      </c>
      <c r="JP67" s="687">
        <v>4262</v>
      </c>
      <c r="JQ67" s="687">
        <v>4262</v>
      </c>
      <c r="JR67" s="687">
        <v>4262</v>
      </c>
      <c r="JS67" s="687">
        <v>4262</v>
      </c>
      <c r="JT67" s="687">
        <v>4262</v>
      </c>
      <c r="JU67" s="687">
        <v>4262</v>
      </c>
      <c r="JV67" s="687">
        <v>4262</v>
      </c>
      <c r="JW67" s="687">
        <v>4262</v>
      </c>
      <c r="JX67" s="687">
        <v>4262</v>
      </c>
      <c r="JY67" s="687">
        <v>4262</v>
      </c>
      <c r="JZ67" s="687">
        <v>4262</v>
      </c>
      <c r="KA67" s="687">
        <v>4262</v>
      </c>
      <c r="KB67" s="687">
        <v>4262</v>
      </c>
      <c r="KC67" s="687">
        <v>4262</v>
      </c>
      <c r="KD67" s="687">
        <v>4262</v>
      </c>
      <c r="KE67" s="687">
        <v>4262</v>
      </c>
      <c r="KF67" s="687">
        <v>4262</v>
      </c>
      <c r="KG67" s="687">
        <v>4262</v>
      </c>
      <c r="KH67" s="687">
        <v>4262</v>
      </c>
      <c r="KI67" s="687">
        <v>4262</v>
      </c>
      <c r="KJ67" s="687">
        <v>4262</v>
      </c>
      <c r="KK67" s="687">
        <v>4262</v>
      </c>
      <c r="KL67" s="687">
        <v>4262</v>
      </c>
      <c r="KM67" s="687">
        <v>4262</v>
      </c>
      <c r="KN67" s="687">
        <v>4262</v>
      </c>
      <c r="KO67" s="687">
        <v>4262</v>
      </c>
      <c r="KP67" s="687">
        <v>4262</v>
      </c>
      <c r="KQ67" s="687">
        <v>4262</v>
      </c>
      <c r="KR67" s="687">
        <v>4262</v>
      </c>
      <c r="KS67" s="687">
        <v>4262</v>
      </c>
      <c r="KT67" s="687">
        <v>4262</v>
      </c>
      <c r="KU67" s="687">
        <v>4262</v>
      </c>
      <c r="KV67" s="687">
        <v>4262</v>
      </c>
      <c r="KW67" s="687">
        <v>4262</v>
      </c>
      <c r="KX67" s="687">
        <v>4262</v>
      </c>
      <c r="KY67" s="687">
        <v>4262</v>
      </c>
      <c r="KZ67" s="687">
        <v>4262</v>
      </c>
      <c r="LA67" s="687">
        <v>4262</v>
      </c>
      <c r="LB67" s="687">
        <v>4262</v>
      </c>
      <c r="LC67" s="687">
        <v>4262</v>
      </c>
      <c r="LD67" s="687">
        <v>4262</v>
      </c>
      <c r="LE67" s="687">
        <v>4262</v>
      </c>
      <c r="LF67" s="687">
        <v>4262</v>
      </c>
      <c r="LG67" s="687">
        <v>4262</v>
      </c>
      <c r="LH67" s="687">
        <v>4262</v>
      </c>
      <c r="LI67" s="687">
        <v>4262</v>
      </c>
      <c r="LJ67" s="687">
        <v>4262</v>
      </c>
      <c r="LK67" s="687">
        <v>4262</v>
      </c>
      <c r="LL67" s="687">
        <v>4262</v>
      </c>
      <c r="LM67" s="687">
        <v>4262</v>
      </c>
      <c r="LN67" s="687">
        <v>4262</v>
      </c>
      <c r="LO67" s="687">
        <v>4262</v>
      </c>
      <c r="LP67" s="687">
        <v>4262</v>
      </c>
      <c r="LQ67" s="687">
        <v>4262</v>
      </c>
      <c r="LR67" s="687">
        <v>4262</v>
      </c>
      <c r="LS67" s="687">
        <v>4262</v>
      </c>
      <c r="LT67" s="687">
        <v>4262</v>
      </c>
      <c r="LU67" s="687">
        <v>4262</v>
      </c>
      <c r="LV67" s="687">
        <v>4262</v>
      </c>
      <c r="LW67" s="687">
        <v>4262</v>
      </c>
      <c r="LX67" s="687">
        <v>4262</v>
      </c>
      <c r="LY67" s="687">
        <v>4262</v>
      </c>
      <c r="LZ67" s="687">
        <v>4262</v>
      </c>
      <c r="MA67" s="687">
        <v>4262</v>
      </c>
      <c r="MB67" s="687">
        <v>4262</v>
      </c>
      <c r="MC67" s="687">
        <v>4262</v>
      </c>
      <c r="MD67" s="687">
        <v>4262</v>
      </c>
      <c r="ME67" s="687">
        <v>4262</v>
      </c>
      <c r="MF67" s="687">
        <v>4262</v>
      </c>
      <c r="MG67" s="687">
        <v>4262</v>
      </c>
      <c r="MH67" s="687">
        <v>4262</v>
      </c>
      <c r="MI67" s="687">
        <v>4262</v>
      </c>
      <c r="MJ67" s="687">
        <v>4262</v>
      </c>
      <c r="MK67" s="687">
        <v>4262</v>
      </c>
      <c r="ML67" s="687">
        <v>4262</v>
      </c>
      <c r="MM67" s="687">
        <v>4262</v>
      </c>
      <c r="MN67" s="687">
        <v>4262</v>
      </c>
      <c r="MO67" s="687">
        <v>4262</v>
      </c>
      <c r="MP67" s="687">
        <v>4262</v>
      </c>
      <c r="MQ67" s="687">
        <v>4262</v>
      </c>
      <c r="MR67" s="687">
        <v>4262</v>
      </c>
      <c r="MS67" s="687">
        <v>4262</v>
      </c>
      <c r="MT67" s="687">
        <v>4262</v>
      </c>
      <c r="MU67" s="687">
        <v>4262</v>
      </c>
      <c r="MV67" s="687">
        <v>4262</v>
      </c>
      <c r="MW67" s="687">
        <v>4262</v>
      </c>
      <c r="MX67" s="687">
        <v>4262</v>
      </c>
      <c r="MY67" s="687">
        <v>4262</v>
      </c>
      <c r="MZ67" s="687">
        <v>4262</v>
      </c>
      <c r="NA67" s="687">
        <v>4262</v>
      </c>
      <c r="NB67" s="687">
        <v>4262</v>
      </c>
      <c r="NC67" s="687">
        <v>4262</v>
      </c>
      <c r="ND67" s="687">
        <v>4262</v>
      </c>
      <c r="NE67" s="687">
        <v>4262</v>
      </c>
      <c r="NF67" s="687">
        <v>4262</v>
      </c>
      <c r="NG67" s="687">
        <v>4262</v>
      </c>
      <c r="NH67" s="687">
        <v>4262</v>
      </c>
      <c r="NI67" s="687">
        <v>4262</v>
      </c>
      <c r="NJ67" s="687">
        <v>4262</v>
      </c>
      <c r="NK67" s="687">
        <v>4262</v>
      </c>
      <c r="NL67" s="687">
        <v>4262</v>
      </c>
      <c r="NM67" s="687">
        <v>4262</v>
      </c>
      <c r="NN67" s="687">
        <v>4262</v>
      </c>
      <c r="NO67" s="687">
        <v>4262</v>
      </c>
      <c r="NP67" s="687">
        <v>4262</v>
      </c>
      <c r="NQ67" s="687">
        <v>4262</v>
      </c>
      <c r="NR67" s="687">
        <v>4262</v>
      </c>
      <c r="NS67" s="687">
        <v>4262</v>
      </c>
      <c r="NT67" s="687">
        <v>4262</v>
      </c>
      <c r="NU67" s="687">
        <v>4262</v>
      </c>
      <c r="NV67" s="687">
        <v>4262</v>
      </c>
      <c r="NW67" s="687">
        <v>4262</v>
      </c>
      <c r="NX67" s="687">
        <v>4262</v>
      </c>
      <c r="NY67" s="687">
        <v>4262</v>
      </c>
      <c r="NZ67" s="687">
        <v>4262</v>
      </c>
      <c r="OA67" s="687">
        <v>4262</v>
      </c>
      <c r="OB67" s="687">
        <v>4262</v>
      </c>
      <c r="OC67" s="687">
        <v>4262</v>
      </c>
      <c r="OD67" s="687">
        <v>4262</v>
      </c>
      <c r="OE67" s="687">
        <v>4262</v>
      </c>
      <c r="OF67" s="687">
        <v>4262</v>
      </c>
      <c r="OG67" s="687">
        <v>4262</v>
      </c>
      <c r="OH67" s="687">
        <v>4262</v>
      </c>
      <c r="OI67" s="687">
        <v>4262</v>
      </c>
      <c r="OJ67" s="687">
        <v>4262</v>
      </c>
      <c r="OK67" s="687">
        <v>4262</v>
      </c>
      <c r="OL67" s="687">
        <v>4262</v>
      </c>
      <c r="OM67" s="687">
        <v>4262</v>
      </c>
      <c r="ON67" s="687">
        <v>4262</v>
      </c>
      <c r="OO67" s="687">
        <v>4262</v>
      </c>
      <c r="OP67" s="687">
        <v>4262</v>
      </c>
      <c r="OQ67" s="687">
        <v>4262</v>
      </c>
      <c r="OR67" s="687">
        <v>4262</v>
      </c>
      <c r="OS67" s="687">
        <v>4262</v>
      </c>
      <c r="OT67" s="687">
        <v>4262</v>
      </c>
      <c r="OU67" s="687">
        <v>4262</v>
      </c>
      <c r="OV67" s="687">
        <v>4262</v>
      </c>
      <c r="OW67" s="687">
        <v>4262</v>
      </c>
      <c r="OX67" s="687">
        <v>4262</v>
      </c>
      <c r="OY67" s="687">
        <v>4262</v>
      </c>
      <c r="OZ67" s="687">
        <v>4262</v>
      </c>
      <c r="PA67" s="687">
        <v>4262</v>
      </c>
      <c r="PB67" s="687">
        <v>4262</v>
      </c>
      <c r="PC67" s="687">
        <v>4262</v>
      </c>
      <c r="PD67" s="687">
        <v>4262</v>
      </c>
      <c r="PE67" s="687">
        <v>4262</v>
      </c>
      <c r="PF67" s="687">
        <v>4262</v>
      </c>
      <c r="PG67" s="687">
        <v>4262</v>
      </c>
      <c r="PH67" s="687">
        <v>4262</v>
      </c>
      <c r="PI67" s="687">
        <v>4262</v>
      </c>
      <c r="PJ67" s="687">
        <v>4262</v>
      </c>
      <c r="PK67" s="687">
        <v>4262</v>
      </c>
      <c r="PL67" s="687">
        <v>4262</v>
      </c>
      <c r="PM67" s="687">
        <v>4262</v>
      </c>
      <c r="PN67" s="687">
        <v>4262</v>
      </c>
      <c r="PO67" s="687">
        <v>4262</v>
      </c>
      <c r="PP67" s="687">
        <v>4262</v>
      </c>
      <c r="PQ67" s="687">
        <v>4262</v>
      </c>
      <c r="PR67" s="687">
        <v>4262</v>
      </c>
      <c r="PS67" s="687">
        <v>4262</v>
      </c>
      <c r="PT67" s="687">
        <v>4262</v>
      </c>
      <c r="PU67" s="687">
        <v>4262</v>
      </c>
      <c r="PV67" s="687">
        <v>4262</v>
      </c>
      <c r="PW67" s="687">
        <v>4262</v>
      </c>
      <c r="PX67" s="687">
        <v>4262</v>
      </c>
      <c r="PY67" s="687">
        <v>4262</v>
      </c>
      <c r="PZ67" s="687">
        <v>4262</v>
      </c>
      <c r="QA67" s="687">
        <v>4262</v>
      </c>
      <c r="QB67" s="687">
        <v>4262</v>
      </c>
      <c r="QC67" s="687">
        <v>4262</v>
      </c>
      <c r="QD67" s="687">
        <v>4262</v>
      </c>
      <c r="QE67" s="687">
        <v>4262</v>
      </c>
      <c r="QF67" s="687">
        <v>4262</v>
      </c>
      <c r="QG67" s="687">
        <v>4262</v>
      </c>
      <c r="QH67" s="687">
        <v>4262</v>
      </c>
      <c r="QI67" s="687">
        <v>4262</v>
      </c>
      <c r="QJ67" s="687">
        <v>4262</v>
      </c>
      <c r="QK67" s="687">
        <v>4262</v>
      </c>
      <c r="QL67" s="687">
        <v>4262</v>
      </c>
      <c r="QM67" s="687">
        <v>4262</v>
      </c>
      <c r="QN67" s="687">
        <v>4262</v>
      </c>
      <c r="QO67" s="687">
        <v>4262</v>
      </c>
      <c r="QP67" s="687">
        <v>4262</v>
      </c>
      <c r="QQ67" s="687">
        <v>4262</v>
      </c>
      <c r="QR67" s="687">
        <v>4262</v>
      </c>
      <c r="QS67" s="687">
        <v>4262</v>
      </c>
      <c r="QT67" s="687">
        <v>4262</v>
      </c>
      <c r="QU67" s="687">
        <v>4262</v>
      </c>
      <c r="QV67" s="687">
        <v>4262</v>
      </c>
      <c r="QW67" s="687">
        <v>4262</v>
      </c>
      <c r="QX67" s="687">
        <v>4262</v>
      </c>
      <c r="QY67" s="687">
        <v>4262</v>
      </c>
      <c r="QZ67" s="687">
        <v>4262</v>
      </c>
      <c r="RA67" s="687"/>
      <c r="RB67" s="687"/>
      <c r="RC67" s="687"/>
      <c r="RD67" s="687"/>
      <c r="RE67" s="687"/>
      <c r="RF67" s="687"/>
      <c r="RG67" s="687"/>
      <c r="RH67" s="687"/>
      <c r="RI67" s="687"/>
      <c r="RJ67" s="687"/>
      <c r="RK67" s="925"/>
      <c r="RL67" s="925"/>
      <c r="RM67" s="925"/>
      <c r="RN67" s="925"/>
      <c r="RO67" s="925"/>
      <c r="RP67" s="925"/>
      <c r="RQ67" s="925"/>
      <c r="RR67" s="925"/>
      <c r="RS67" s="925"/>
      <c r="RT67" s="925"/>
      <c r="RU67" s="925"/>
      <c r="RV67" s="925"/>
      <c r="RW67" s="925"/>
      <c r="RX67" s="925"/>
      <c r="RY67" s="925"/>
      <c r="RZ67" s="925"/>
      <c r="SA67" s="925"/>
      <c r="SB67" s="925"/>
      <c r="SC67" s="925"/>
      <c r="SD67" s="925"/>
      <c r="SE67" s="925"/>
      <c r="SF67" s="925"/>
      <c r="SG67" s="925"/>
      <c r="SH67" s="925"/>
      <c r="SI67" s="925"/>
      <c r="SJ67" s="925"/>
      <c r="SK67" s="925"/>
      <c r="SL67" s="925"/>
      <c r="SM67" s="925"/>
      <c r="SN67" s="925"/>
      <c r="SO67" s="925"/>
      <c r="SP67" s="925"/>
      <c r="SQ67" s="925"/>
      <c r="SR67" s="925"/>
      <c r="SS67" s="925"/>
      <c r="ST67" s="925"/>
      <c r="SU67" s="925"/>
      <c r="SV67" s="925"/>
      <c r="SW67" s="925"/>
      <c r="SX67" s="925"/>
      <c r="SY67" s="925"/>
      <c r="SZ67" s="925"/>
      <c r="TA67" s="925"/>
      <c r="TB67" s="925"/>
      <c r="TC67" s="925"/>
      <c r="TD67" s="925"/>
      <c r="TE67" s="925"/>
      <c r="TF67" s="925"/>
      <c r="TG67" s="925"/>
      <c r="TH67" s="925"/>
      <c r="TI67" s="925"/>
      <c r="TJ67" s="925"/>
      <c r="TK67" s="925"/>
      <c r="TL67" s="925"/>
      <c r="TM67" s="925"/>
      <c r="TN67" s="925"/>
      <c r="TO67" s="925"/>
      <c r="TP67" s="925"/>
      <c r="TQ67" s="925"/>
      <c r="TR67" s="925"/>
      <c r="TS67" s="925"/>
      <c r="TT67" s="925"/>
      <c r="TU67" s="925"/>
      <c r="TV67" s="925"/>
      <c r="TW67" s="925"/>
      <c r="TX67" s="925"/>
      <c r="TY67" s="925"/>
      <c r="TZ67" s="925"/>
      <c r="UA67" s="925"/>
      <c r="UB67" s="925"/>
      <c r="UC67" s="925"/>
      <c r="UD67" s="925"/>
      <c r="UE67" s="925"/>
      <c r="UF67" s="925"/>
      <c r="UG67" s="925"/>
      <c r="UH67" s="925"/>
      <c r="UI67" s="925"/>
      <c r="UJ67" s="925"/>
      <c r="UK67" s="925"/>
      <c r="UL67" s="925"/>
      <c r="UM67" s="925"/>
      <c r="UN67" s="925"/>
      <c r="UO67" s="925"/>
      <c r="UP67" s="925"/>
      <c r="UQ67" s="925"/>
      <c r="UR67" s="925"/>
      <c r="US67" s="925"/>
      <c r="UT67" s="925"/>
      <c r="UU67" s="925"/>
      <c r="UV67" s="925"/>
      <c r="UW67" s="925"/>
      <c r="UX67" s="925"/>
      <c r="UY67" s="925"/>
      <c r="UZ67" s="925"/>
      <c r="VA67" s="925"/>
      <c r="VB67" s="925"/>
      <c r="VC67" s="925"/>
      <c r="VD67" s="925"/>
      <c r="VE67" s="925"/>
      <c r="VF67" s="925"/>
      <c r="VG67" s="925"/>
      <c r="VH67" s="925"/>
      <c r="VI67" s="925"/>
      <c r="VJ67" s="925"/>
      <c r="VK67" s="925"/>
      <c r="VL67" s="925"/>
      <c r="VM67" s="925"/>
      <c r="VN67" s="925"/>
      <c r="VO67" s="925"/>
      <c r="VP67" s="925"/>
      <c r="VQ67" s="925"/>
      <c r="VR67" s="925"/>
      <c r="VS67" s="925"/>
      <c r="VT67" s="925"/>
      <c r="VU67" s="925"/>
      <c r="VV67" s="925"/>
      <c r="VW67" s="925"/>
      <c r="VX67" s="925"/>
      <c r="VY67" s="925"/>
      <c r="VZ67" s="925"/>
      <c r="WA67" s="925"/>
      <c r="WB67" s="925"/>
      <c r="WC67" s="925"/>
      <c r="WD67" s="925"/>
      <c r="WE67" s="925"/>
      <c r="WF67" s="925"/>
      <c r="WG67" s="925"/>
      <c r="WH67" s="925"/>
      <c r="WI67" s="925"/>
      <c r="WJ67" s="925"/>
      <c r="WK67" s="925"/>
      <c r="WL67" s="925"/>
      <c r="WM67" s="925"/>
      <c r="WN67" s="925"/>
      <c r="WO67" s="925"/>
      <c r="WP67" s="925"/>
      <c r="WQ67" s="925"/>
      <c r="WR67" s="925"/>
      <c r="WS67" s="925"/>
      <c r="XZ67" s="925"/>
      <c r="YA67" s="925"/>
      <c r="ZM67" s="4"/>
      <c r="ZN67" s="4"/>
    </row>
    <row r="68" spans="1:690" outlineLevel="6">
      <c r="A68" s="1104" t="s">
        <v>1108</v>
      </c>
      <c r="B68" s="1104"/>
      <c r="C68" s="1104"/>
      <c r="D68" s="1105">
        <v>5000</v>
      </c>
      <c r="E68" s="1105">
        <v>5000</v>
      </c>
      <c r="F68" s="1105">
        <v>57070</v>
      </c>
      <c r="G68" s="1106"/>
      <c r="H68" s="1104" t="s">
        <v>894</v>
      </c>
      <c r="I68" s="687"/>
      <c r="J68" s="687"/>
      <c r="K68" s="687"/>
      <c r="L68" s="687"/>
      <c r="M68" s="687"/>
      <c r="N68" s="687"/>
      <c r="O68" s="687"/>
      <c r="P68" s="687"/>
      <c r="Q68" s="687"/>
      <c r="R68" s="687"/>
      <c r="S68" s="687"/>
      <c r="T68" s="687"/>
      <c r="U68" s="687"/>
      <c r="V68" s="687"/>
      <c r="W68" s="687"/>
      <c r="X68" s="687"/>
      <c r="Y68" s="687"/>
      <c r="Z68" s="687"/>
      <c r="AA68" s="687"/>
      <c r="AB68" s="687"/>
      <c r="AC68" s="687"/>
      <c r="AD68" s="687"/>
      <c r="AE68" s="687"/>
      <c r="AF68" s="687"/>
      <c r="AG68" s="687"/>
      <c r="AH68" s="687"/>
      <c r="AI68" s="687"/>
      <c r="AJ68" s="687"/>
      <c r="AK68" s="687"/>
      <c r="AL68" s="687"/>
      <c r="AM68" s="687"/>
      <c r="AN68" s="687"/>
      <c r="AO68" s="687"/>
      <c r="AP68" s="687"/>
      <c r="AQ68" s="687"/>
      <c r="AR68" s="687"/>
      <c r="AS68" s="687"/>
      <c r="AT68" s="687"/>
      <c r="AU68" s="687"/>
      <c r="AV68" s="687"/>
      <c r="AW68" s="687"/>
      <c r="AX68" s="687"/>
      <c r="AY68" s="687"/>
      <c r="AZ68" s="687"/>
      <c r="BA68" s="687"/>
      <c r="BB68" s="687"/>
      <c r="BC68" s="687"/>
      <c r="BD68" s="687"/>
      <c r="BE68" s="687"/>
      <c r="BF68" s="687"/>
      <c r="BG68" s="687"/>
      <c r="BH68" s="687"/>
      <c r="BI68" s="687"/>
      <c r="BJ68" s="687"/>
      <c r="BK68" s="687"/>
      <c r="BL68" s="687"/>
      <c r="BM68" s="687"/>
      <c r="BN68" s="687"/>
      <c r="BO68" s="687"/>
      <c r="BP68" s="687"/>
      <c r="BQ68" s="687"/>
      <c r="BR68" s="687"/>
      <c r="BS68" s="687"/>
      <c r="BT68" s="687"/>
      <c r="BU68" s="687"/>
      <c r="BV68" s="687"/>
      <c r="BW68" s="687"/>
      <c r="BX68" s="687"/>
      <c r="BY68" s="687"/>
      <c r="BZ68" s="687"/>
      <c r="CA68" s="687"/>
      <c r="CB68" s="687"/>
      <c r="CC68" s="687"/>
      <c r="CD68" s="687"/>
      <c r="CE68" s="687"/>
      <c r="CF68" s="687"/>
      <c r="CG68" s="687"/>
      <c r="CH68" s="687"/>
      <c r="CI68" s="687"/>
      <c r="CJ68" s="687"/>
      <c r="CK68" s="687"/>
      <c r="CL68" s="687"/>
      <c r="CM68" s="687"/>
      <c r="CN68" s="687"/>
      <c r="CO68" s="687"/>
      <c r="CP68" s="687"/>
      <c r="CQ68" s="687"/>
      <c r="CR68" s="687"/>
      <c r="CS68" s="687"/>
      <c r="CT68" s="687"/>
      <c r="CU68" s="687"/>
      <c r="CV68" s="687"/>
      <c r="CW68" s="687"/>
      <c r="CX68" s="687"/>
      <c r="CY68" s="687"/>
      <c r="CZ68" s="687"/>
      <c r="DA68" s="687"/>
      <c r="DB68" s="687"/>
      <c r="DC68" s="687"/>
      <c r="DD68" s="687"/>
      <c r="DE68" s="687"/>
      <c r="DF68" s="687"/>
      <c r="DG68" s="687"/>
      <c r="DH68" s="687"/>
      <c r="DI68" s="687"/>
      <c r="DJ68" s="687"/>
      <c r="DK68" s="687"/>
      <c r="DL68" s="687"/>
      <c r="DM68" s="687"/>
      <c r="DN68" s="687"/>
      <c r="DO68" s="687"/>
      <c r="DP68" s="687"/>
      <c r="DQ68" s="687"/>
      <c r="DR68" s="687"/>
      <c r="DS68" s="687"/>
      <c r="DT68" s="687"/>
      <c r="DU68" s="687"/>
      <c r="DV68" s="687"/>
      <c r="DW68" s="687"/>
      <c r="DX68" s="687"/>
      <c r="DY68" s="687"/>
      <c r="DZ68" s="687"/>
      <c r="EA68" s="687"/>
      <c r="EB68" s="687"/>
      <c r="EC68" s="687"/>
      <c r="ED68" s="687"/>
      <c r="EE68" s="687"/>
      <c r="EF68" s="687"/>
      <c r="EG68" s="687"/>
      <c r="EH68" s="687"/>
      <c r="EI68" s="687"/>
      <c r="EJ68" s="687"/>
      <c r="EK68" s="687"/>
      <c r="EL68" s="687"/>
      <c r="EM68" s="687"/>
      <c r="EN68" s="687"/>
      <c r="EO68" s="687"/>
      <c r="EP68" s="687"/>
      <c r="EQ68" s="687"/>
      <c r="ER68" s="687"/>
      <c r="ES68" s="687"/>
      <c r="ET68" s="687"/>
      <c r="EU68" s="687"/>
      <c r="EV68" s="687"/>
      <c r="EW68" s="687"/>
      <c r="EX68" s="687"/>
      <c r="EY68" s="687"/>
      <c r="EZ68" s="687"/>
      <c r="FA68" s="687"/>
      <c r="FB68" s="687"/>
      <c r="FC68" s="687"/>
      <c r="FD68" s="687"/>
      <c r="FE68" s="687"/>
      <c r="FF68" s="687"/>
      <c r="FG68" s="687"/>
      <c r="FH68" s="687"/>
      <c r="FI68" s="687"/>
      <c r="FJ68" s="687"/>
      <c r="FK68" s="687"/>
      <c r="FL68" s="687"/>
      <c r="FM68" s="687"/>
      <c r="FN68" s="687"/>
      <c r="FO68" s="687"/>
      <c r="FP68" s="687"/>
      <c r="FQ68" s="687"/>
      <c r="FR68" s="687"/>
      <c r="FS68" s="687"/>
      <c r="FT68" s="687"/>
      <c r="FU68" s="687"/>
      <c r="FV68" s="687"/>
      <c r="FW68" s="687"/>
      <c r="FX68" s="687"/>
      <c r="FY68" s="687"/>
      <c r="FZ68" s="687"/>
      <c r="GA68" s="687"/>
      <c r="GB68" s="687"/>
      <c r="GC68" s="687"/>
      <c r="GD68" s="687"/>
      <c r="GE68" s="687"/>
      <c r="GF68" s="687"/>
      <c r="GG68" s="687"/>
      <c r="GH68" s="687"/>
      <c r="GI68" s="687"/>
      <c r="GJ68" s="687"/>
      <c r="GK68" s="687"/>
      <c r="GL68" s="687"/>
      <c r="GM68" s="687"/>
      <c r="GN68" s="687"/>
      <c r="GO68" s="687"/>
      <c r="GP68" s="687"/>
      <c r="GQ68" s="687"/>
      <c r="GR68" s="687"/>
      <c r="GS68" s="687"/>
      <c r="GT68" s="687"/>
      <c r="GU68" s="687"/>
      <c r="GV68" s="687"/>
      <c r="GW68" s="687"/>
      <c r="GX68" s="687"/>
      <c r="GY68" s="687"/>
      <c r="GZ68" s="687"/>
      <c r="HA68" s="687">
        <v>300</v>
      </c>
      <c r="HB68" s="687">
        <v>600</v>
      </c>
      <c r="HC68" s="687">
        <v>900</v>
      </c>
      <c r="HD68" s="687">
        <v>1550</v>
      </c>
      <c r="HE68" s="687">
        <v>1550</v>
      </c>
      <c r="HF68" s="687">
        <v>2500</v>
      </c>
      <c r="HG68" s="687">
        <v>2500</v>
      </c>
      <c r="HH68" s="687">
        <v>2500</v>
      </c>
      <c r="HI68" s="687">
        <v>2500</v>
      </c>
      <c r="HJ68" s="687">
        <v>2500</v>
      </c>
      <c r="HK68" s="687">
        <v>2500</v>
      </c>
      <c r="HL68" s="687">
        <v>2500</v>
      </c>
      <c r="HM68" s="687">
        <v>2500</v>
      </c>
      <c r="HN68" s="687">
        <v>2500</v>
      </c>
      <c r="HO68" s="687">
        <v>2500</v>
      </c>
      <c r="HP68" s="687">
        <v>2500</v>
      </c>
      <c r="HQ68" s="687">
        <v>2500</v>
      </c>
      <c r="HR68" s="687">
        <v>2500</v>
      </c>
      <c r="HS68" s="687">
        <v>2500</v>
      </c>
      <c r="HT68" s="687">
        <v>2500</v>
      </c>
      <c r="HU68" s="687">
        <v>2500</v>
      </c>
      <c r="HV68" s="687">
        <v>2500</v>
      </c>
      <c r="HW68" s="687">
        <v>2500</v>
      </c>
      <c r="HX68" s="687">
        <v>2500</v>
      </c>
      <c r="HY68" s="687">
        <v>2500</v>
      </c>
      <c r="HZ68" s="687">
        <v>2500</v>
      </c>
      <c r="IA68" s="687">
        <v>2500</v>
      </c>
      <c r="IB68" s="687">
        <v>2500</v>
      </c>
      <c r="IC68" s="687">
        <v>2500</v>
      </c>
      <c r="ID68" s="687">
        <v>2500</v>
      </c>
      <c r="IE68" s="687">
        <v>2500</v>
      </c>
      <c r="IF68" s="687">
        <v>2500</v>
      </c>
      <c r="IG68" s="687">
        <v>2500</v>
      </c>
      <c r="IH68" s="687">
        <v>2500</v>
      </c>
      <c r="II68" s="687">
        <v>2500</v>
      </c>
      <c r="IJ68" s="687">
        <v>2500</v>
      </c>
      <c r="IK68" s="687">
        <v>2500</v>
      </c>
      <c r="IL68" s="687">
        <v>2500</v>
      </c>
      <c r="IM68" s="687">
        <v>2500</v>
      </c>
      <c r="IN68" s="687">
        <v>2500</v>
      </c>
      <c r="IO68" s="687">
        <v>2500</v>
      </c>
      <c r="IP68" s="687">
        <v>2500</v>
      </c>
      <c r="IQ68" s="687">
        <v>2500</v>
      </c>
      <c r="IR68" s="687">
        <v>2500</v>
      </c>
      <c r="IS68" s="687">
        <v>2875</v>
      </c>
      <c r="IT68" s="687">
        <v>3250</v>
      </c>
      <c r="IU68" s="687">
        <v>3250</v>
      </c>
      <c r="IV68" s="687">
        <v>3875</v>
      </c>
      <c r="IW68" s="687">
        <v>5000</v>
      </c>
      <c r="IX68" s="687">
        <v>5000</v>
      </c>
      <c r="IY68" s="687">
        <v>5000</v>
      </c>
      <c r="IZ68" s="687">
        <v>5000</v>
      </c>
      <c r="JA68" s="687">
        <v>5000</v>
      </c>
      <c r="JB68" s="687">
        <v>5000</v>
      </c>
      <c r="JC68" s="687">
        <v>5000</v>
      </c>
      <c r="JD68" s="687">
        <v>5000</v>
      </c>
      <c r="JE68" s="687">
        <v>5000</v>
      </c>
      <c r="JF68" s="687">
        <v>5000</v>
      </c>
      <c r="JG68" s="687">
        <v>5000</v>
      </c>
      <c r="JH68" s="687">
        <v>5000</v>
      </c>
      <c r="JI68" s="687">
        <v>5000</v>
      </c>
      <c r="JJ68" s="687">
        <v>5000</v>
      </c>
      <c r="JK68" s="687">
        <v>5000</v>
      </c>
      <c r="JL68" s="687">
        <v>5000</v>
      </c>
      <c r="JM68" s="687">
        <v>5000</v>
      </c>
      <c r="JN68" s="687">
        <v>5000</v>
      </c>
      <c r="JO68" s="687">
        <v>5000</v>
      </c>
      <c r="JP68" s="687">
        <v>5000</v>
      </c>
      <c r="JQ68" s="687">
        <v>5000</v>
      </c>
      <c r="JR68" s="687">
        <v>5000</v>
      </c>
      <c r="JS68" s="687">
        <v>5000</v>
      </c>
      <c r="JT68" s="687">
        <v>5000</v>
      </c>
      <c r="JU68" s="687">
        <v>5000</v>
      </c>
      <c r="JV68" s="687">
        <v>5000</v>
      </c>
      <c r="JW68" s="687">
        <v>5000</v>
      </c>
      <c r="JX68" s="687">
        <v>5000</v>
      </c>
      <c r="JY68" s="687">
        <v>5000</v>
      </c>
      <c r="JZ68" s="687">
        <v>5000</v>
      </c>
      <c r="KA68" s="687">
        <v>5000</v>
      </c>
      <c r="KB68" s="687">
        <v>5000</v>
      </c>
      <c r="KC68" s="687">
        <v>5000</v>
      </c>
      <c r="KD68" s="687">
        <v>5000</v>
      </c>
      <c r="KE68" s="687">
        <v>5000</v>
      </c>
      <c r="KF68" s="687">
        <v>5000</v>
      </c>
      <c r="KG68" s="687">
        <v>5000</v>
      </c>
      <c r="KH68" s="687">
        <v>5000</v>
      </c>
      <c r="KI68" s="687">
        <v>5000</v>
      </c>
      <c r="KJ68" s="687">
        <v>5000</v>
      </c>
      <c r="KK68" s="687">
        <v>5000</v>
      </c>
      <c r="KL68" s="687">
        <v>5000</v>
      </c>
      <c r="KM68" s="687">
        <v>5000</v>
      </c>
      <c r="KN68" s="687">
        <v>5000</v>
      </c>
      <c r="KO68" s="687">
        <v>5000</v>
      </c>
      <c r="KP68" s="687">
        <v>5000</v>
      </c>
      <c r="KQ68" s="687">
        <v>5000</v>
      </c>
      <c r="KR68" s="687">
        <v>5000</v>
      </c>
      <c r="KS68" s="687">
        <v>5000</v>
      </c>
      <c r="KT68" s="687">
        <v>5000</v>
      </c>
      <c r="KU68" s="687">
        <v>5000</v>
      </c>
      <c r="KV68" s="687">
        <v>5000</v>
      </c>
      <c r="KW68" s="687">
        <v>5000</v>
      </c>
      <c r="KX68" s="687">
        <v>5000</v>
      </c>
      <c r="KY68" s="687">
        <v>5000</v>
      </c>
      <c r="KZ68" s="687">
        <v>5000</v>
      </c>
      <c r="LA68" s="687">
        <v>5000</v>
      </c>
      <c r="LB68" s="687">
        <v>5000</v>
      </c>
      <c r="LC68" s="687">
        <v>5000</v>
      </c>
      <c r="LD68" s="687">
        <v>5000</v>
      </c>
      <c r="LE68" s="687">
        <v>5000</v>
      </c>
      <c r="LF68" s="687">
        <v>5000</v>
      </c>
      <c r="LG68" s="687">
        <v>5000</v>
      </c>
      <c r="LH68" s="687">
        <v>5000</v>
      </c>
      <c r="LI68" s="687">
        <v>5000</v>
      </c>
      <c r="LJ68" s="687">
        <v>5000</v>
      </c>
      <c r="LK68" s="687">
        <v>5000</v>
      </c>
      <c r="LL68" s="687">
        <v>5000</v>
      </c>
      <c r="LM68" s="687">
        <v>5000</v>
      </c>
      <c r="LN68" s="687">
        <v>5000</v>
      </c>
      <c r="LO68" s="687">
        <v>5000</v>
      </c>
      <c r="LP68" s="687">
        <v>5000</v>
      </c>
      <c r="LQ68" s="687">
        <v>5000</v>
      </c>
      <c r="LR68" s="687">
        <v>5000</v>
      </c>
      <c r="LS68" s="687">
        <v>5000</v>
      </c>
      <c r="LT68" s="687">
        <v>5000</v>
      </c>
      <c r="LU68" s="687">
        <v>5000</v>
      </c>
      <c r="LV68" s="687">
        <v>5000</v>
      </c>
      <c r="LW68" s="687">
        <v>5000</v>
      </c>
      <c r="LX68" s="687">
        <v>5000</v>
      </c>
      <c r="LY68" s="687">
        <v>5000</v>
      </c>
      <c r="LZ68" s="687">
        <v>5000</v>
      </c>
      <c r="MA68" s="687">
        <v>5000</v>
      </c>
      <c r="MB68" s="687">
        <v>5000</v>
      </c>
      <c r="MC68" s="687">
        <v>5000</v>
      </c>
      <c r="MD68" s="687">
        <v>5000</v>
      </c>
      <c r="ME68" s="687">
        <v>5000</v>
      </c>
      <c r="MF68" s="687">
        <v>5000</v>
      </c>
      <c r="MG68" s="687">
        <v>5000</v>
      </c>
      <c r="MH68" s="687">
        <v>5000</v>
      </c>
      <c r="MI68" s="687">
        <v>5000</v>
      </c>
      <c r="MJ68" s="687">
        <v>5000</v>
      </c>
      <c r="MK68" s="687">
        <v>5000</v>
      </c>
      <c r="ML68" s="687">
        <v>5000</v>
      </c>
      <c r="MM68" s="687">
        <v>5000</v>
      </c>
      <c r="MN68" s="687">
        <v>5000</v>
      </c>
      <c r="MO68" s="687">
        <v>5000</v>
      </c>
      <c r="MP68" s="687">
        <v>5000</v>
      </c>
      <c r="MQ68" s="687">
        <v>5000</v>
      </c>
      <c r="MR68" s="687">
        <v>5000</v>
      </c>
      <c r="MS68" s="687">
        <v>5000</v>
      </c>
      <c r="MT68" s="687">
        <v>5000</v>
      </c>
      <c r="MU68" s="687">
        <v>5000</v>
      </c>
      <c r="MV68" s="687">
        <v>5000</v>
      </c>
      <c r="MW68" s="687">
        <v>5000</v>
      </c>
      <c r="MX68" s="687">
        <v>5000</v>
      </c>
      <c r="MY68" s="687">
        <v>5000</v>
      </c>
      <c r="MZ68" s="687">
        <v>5000</v>
      </c>
      <c r="NA68" s="687">
        <v>5000</v>
      </c>
      <c r="NB68" s="687">
        <v>5000</v>
      </c>
      <c r="NC68" s="687">
        <v>5000</v>
      </c>
      <c r="ND68" s="687">
        <v>5000</v>
      </c>
      <c r="NE68" s="687">
        <v>5000</v>
      </c>
      <c r="NF68" s="687">
        <v>5000</v>
      </c>
      <c r="NG68" s="687">
        <v>5000</v>
      </c>
      <c r="NH68" s="687">
        <v>5000</v>
      </c>
      <c r="NI68" s="687">
        <v>5000</v>
      </c>
      <c r="NJ68" s="687">
        <v>5000</v>
      </c>
      <c r="NK68" s="687">
        <v>5000</v>
      </c>
      <c r="NL68" s="687">
        <v>5000</v>
      </c>
      <c r="NM68" s="687">
        <v>5000</v>
      </c>
      <c r="NN68" s="687">
        <v>5000</v>
      </c>
      <c r="NO68" s="687">
        <v>5000</v>
      </c>
      <c r="NP68" s="687">
        <v>5000</v>
      </c>
      <c r="NQ68" s="687">
        <v>5000</v>
      </c>
      <c r="NR68" s="687">
        <v>5000</v>
      </c>
      <c r="NS68" s="687">
        <v>5000</v>
      </c>
      <c r="NT68" s="687">
        <v>5000</v>
      </c>
      <c r="NU68" s="687">
        <v>5000</v>
      </c>
      <c r="NV68" s="687">
        <v>5000</v>
      </c>
      <c r="NW68" s="687">
        <v>5000</v>
      </c>
      <c r="NX68" s="687">
        <v>5000</v>
      </c>
      <c r="NY68" s="687">
        <v>5000</v>
      </c>
      <c r="NZ68" s="687">
        <v>5000</v>
      </c>
      <c r="OA68" s="687">
        <v>5000</v>
      </c>
      <c r="OB68" s="687">
        <v>5000</v>
      </c>
      <c r="OC68" s="687">
        <v>5000</v>
      </c>
      <c r="OD68" s="687">
        <v>5000</v>
      </c>
      <c r="OE68" s="687">
        <v>5000</v>
      </c>
      <c r="OF68" s="687">
        <v>5000</v>
      </c>
      <c r="OG68" s="687">
        <v>5000</v>
      </c>
      <c r="OH68" s="687">
        <v>5000</v>
      </c>
      <c r="OI68" s="687">
        <v>5000</v>
      </c>
      <c r="OJ68" s="687">
        <v>5000</v>
      </c>
      <c r="OK68" s="687">
        <v>5000</v>
      </c>
      <c r="OL68" s="687">
        <v>5000</v>
      </c>
      <c r="OM68" s="687">
        <v>5000</v>
      </c>
      <c r="ON68" s="687">
        <v>5000</v>
      </c>
      <c r="OO68" s="687">
        <v>5000</v>
      </c>
      <c r="OP68" s="687">
        <v>5000</v>
      </c>
      <c r="OQ68" s="687">
        <v>5000</v>
      </c>
      <c r="OR68" s="687">
        <v>5000</v>
      </c>
      <c r="OS68" s="687">
        <v>5000</v>
      </c>
      <c r="OT68" s="687">
        <v>5000</v>
      </c>
      <c r="OU68" s="687">
        <v>5000</v>
      </c>
      <c r="OV68" s="687">
        <v>5000</v>
      </c>
      <c r="OW68" s="687">
        <v>5000</v>
      </c>
      <c r="OX68" s="687">
        <v>5000</v>
      </c>
      <c r="OY68" s="687">
        <v>5000</v>
      </c>
      <c r="OZ68" s="687">
        <v>5000</v>
      </c>
      <c r="PA68" s="687">
        <v>5000</v>
      </c>
      <c r="PB68" s="687">
        <v>5000</v>
      </c>
      <c r="PC68" s="687">
        <v>5000</v>
      </c>
      <c r="PD68" s="687">
        <v>5000</v>
      </c>
      <c r="PE68" s="687">
        <v>5000</v>
      </c>
      <c r="PF68" s="687">
        <v>5000</v>
      </c>
      <c r="PG68" s="687">
        <v>5000</v>
      </c>
      <c r="PH68" s="687">
        <v>5000</v>
      </c>
      <c r="PI68" s="687">
        <v>5000</v>
      </c>
      <c r="PJ68" s="687">
        <v>5000</v>
      </c>
      <c r="PK68" s="687">
        <v>5000</v>
      </c>
      <c r="PL68" s="687">
        <v>5000</v>
      </c>
      <c r="PM68" s="687">
        <v>5000</v>
      </c>
      <c r="PN68" s="687">
        <v>5000</v>
      </c>
      <c r="PO68" s="687">
        <v>5000</v>
      </c>
      <c r="PP68" s="687">
        <v>5000</v>
      </c>
      <c r="PQ68" s="687">
        <v>5000</v>
      </c>
      <c r="PR68" s="687">
        <v>5000</v>
      </c>
      <c r="PS68" s="687">
        <v>5000</v>
      </c>
      <c r="PT68" s="687">
        <v>5000</v>
      </c>
      <c r="PU68" s="687">
        <v>5000</v>
      </c>
      <c r="PV68" s="687">
        <v>5000</v>
      </c>
      <c r="PW68" s="687">
        <v>5000</v>
      </c>
      <c r="PX68" s="687">
        <v>5000</v>
      </c>
      <c r="PY68" s="687">
        <v>5000</v>
      </c>
      <c r="PZ68" s="687">
        <v>5000</v>
      </c>
      <c r="QA68" s="687">
        <v>5000</v>
      </c>
      <c r="QB68" s="687">
        <v>5000</v>
      </c>
      <c r="QC68" s="687">
        <v>5000</v>
      </c>
      <c r="QD68" s="687">
        <v>5000</v>
      </c>
      <c r="QE68" s="687">
        <v>5000</v>
      </c>
      <c r="QF68" s="687">
        <v>5000</v>
      </c>
      <c r="QG68" s="687">
        <v>5000</v>
      </c>
      <c r="QH68" s="687">
        <v>5000</v>
      </c>
      <c r="QI68" s="687">
        <v>5000</v>
      </c>
      <c r="QJ68" s="687">
        <v>5000</v>
      </c>
      <c r="QK68" s="687">
        <v>5000</v>
      </c>
      <c r="QL68" s="687">
        <v>5000</v>
      </c>
      <c r="QM68" s="687">
        <v>5000</v>
      </c>
      <c r="QN68" s="687">
        <v>5000</v>
      </c>
      <c r="QO68" s="687">
        <v>5000</v>
      </c>
      <c r="QP68" s="687">
        <v>5000</v>
      </c>
      <c r="QQ68" s="687">
        <v>5000</v>
      </c>
      <c r="QR68" s="687">
        <v>5000</v>
      </c>
      <c r="QS68" s="687">
        <v>5000</v>
      </c>
      <c r="QT68" s="687">
        <v>5000</v>
      </c>
      <c r="QU68" s="687">
        <v>5000</v>
      </c>
      <c r="QV68" s="687">
        <v>5000</v>
      </c>
      <c r="QW68" s="687">
        <v>5000</v>
      </c>
      <c r="QX68" s="687">
        <v>5000</v>
      </c>
      <c r="QY68" s="687">
        <v>5000</v>
      </c>
      <c r="QZ68" s="687">
        <v>5000</v>
      </c>
      <c r="RA68" s="687"/>
      <c r="RB68" s="687"/>
      <c r="RC68" s="687"/>
      <c r="RD68" s="687"/>
      <c r="RE68" s="687"/>
      <c r="RF68" s="687"/>
      <c r="RG68" s="687"/>
      <c r="RH68" s="687"/>
      <c r="RI68" s="687"/>
      <c r="RJ68" s="687"/>
      <c r="RK68" s="925"/>
      <c r="RL68" s="925"/>
      <c r="RM68" s="925"/>
      <c r="RN68" s="925"/>
      <c r="RO68" s="925"/>
      <c r="RP68" s="925"/>
      <c r="RQ68" s="925"/>
      <c r="RR68" s="925"/>
      <c r="RS68" s="925"/>
      <c r="RT68" s="925"/>
      <c r="RU68" s="925"/>
      <c r="RV68" s="925"/>
      <c r="RW68" s="925"/>
      <c r="RX68" s="925"/>
      <c r="RY68" s="925"/>
      <c r="RZ68" s="925"/>
      <c r="SA68" s="925"/>
      <c r="SB68" s="925"/>
      <c r="SC68" s="925"/>
      <c r="SD68" s="925"/>
      <c r="SE68" s="925"/>
      <c r="SF68" s="925"/>
      <c r="SG68" s="925"/>
      <c r="SH68" s="925"/>
      <c r="SI68" s="925"/>
      <c r="SJ68" s="925"/>
      <c r="SK68" s="925"/>
      <c r="SL68" s="925"/>
      <c r="SM68" s="925"/>
      <c r="SN68" s="925"/>
      <c r="SO68" s="925"/>
      <c r="SP68" s="925"/>
      <c r="SQ68" s="925"/>
      <c r="SR68" s="925"/>
      <c r="SS68" s="925"/>
      <c r="ST68" s="925"/>
      <c r="SU68" s="925"/>
      <c r="SV68" s="925"/>
      <c r="SW68" s="925"/>
      <c r="SX68" s="925"/>
      <c r="SY68" s="925"/>
      <c r="SZ68" s="925"/>
      <c r="TA68" s="925"/>
      <c r="TB68" s="925"/>
      <c r="TC68" s="925"/>
      <c r="TD68" s="925"/>
      <c r="TE68" s="925"/>
      <c r="TF68" s="925"/>
      <c r="TG68" s="925"/>
      <c r="TH68" s="925"/>
      <c r="TI68" s="925"/>
      <c r="TJ68" s="925"/>
      <c r="TK68" s="925"/>
      <c r="TL68" s="925"/>
      <c r="TM68" s="925"/>
      <c r="TN68" s="925"/>
      <c r="TO68" s="925"/>
      <c r="TP68" s="925"/>
      <c r="TQ68" s="925"/>
      <c r="TR68" s="925"/>
      <c r="TS68" s="925"/>
      <c r="TT68" s="925"/>
      <c r="TU68" s="925"/>
      <c r="TV68" s="925"/>
      <c r="TW68" s="925"/>
      <c r="TX68" s="925"/>
      <c r="TY68" s="925"/>
      <c r="TZ68" s="925"/>
      <c r="UA68" s="925"/>
      <c r="UB68" s="925"/>
      <c r="UC68" s="925"/>
      <c r="UD68" s="925"/>
      <c r="UE68" s="925"/>
      <c r="UF68" s="925"/>
      <c r="UG68" s="925"/>
      <c r="UH68" s="925"/>
      <c r="UI68" s="925"/>
      <c r="UJ68" s="925"/>
      <c r="UK68" s="925"/>
      <c r="UL68" s="925"/>
      <c r="UM68" s="925"/>
      <c r="UN68" s="925"/>
      <c r="UO68" s="925"/>
      <c r="UP68" s="925"/>
      <c r="UQ68" s="925"/>
      <c r="UR68" s="925"/>
      <c r="US68" s="925"/>
      <c r="UT68" s="925"/>
      <c r="UU68" s="925"/>
      <c r="UV68" s="925"/>
      <c r="UW68" s="925"/>
      <c r="UX68" s="925"/>
      <c r="UY68" s="925"/>
      <c r="UZ68" s="925"/>
      <c r="VA68" s="925"/>
      <c r="VB68" s="925"/>
      <c r="VC68" s="925"/>
      <c r="VD68" s="925"/>
      <c r="VE68" s="925"/>
      <c r="VF68" s="925"/>
      <c r="VG68" s="925"/>
      <c r="VH68" s="925"/>
      <c r="VI68" s="925"/>
      <c r="VJ68" s="925"/>
      <c r="VK68" s="925"/>
      <c r="VL68" s="925"/>
      <c r="VM68" s="925"/>
      <c r="VN68" s="925"/>
      <c r="VO68" s="925"/>
      <c r="VP68" s="925"/>
      <c r="VQ68" s="925"/>
      <c r="VR68" s="925"/>
      <c r="VS68" s="925"/>
      <c r="VT68" s="925"/>
      <c r="VU68" s="925"/>
      <c r="VV68" s="925"/>
      <c r="VW68" s="925"/>
      <c r="VX68" s="925"/>
      <c r="VY68" s="925"/>
      <c r="VZ68" s="925"/>
      <c r="WA68" s="925"/>
      <c r="WB68" s="925"/>
      <c r="WC68" s="925"/>
      <c r="WD68" s="925"/>
      <c r="WE68" s="925"/>
      <c r="WF68" s="925"/>
      <c r="WG68" s="925"/>
      <c r="WH68" s="925"/>
      <c r="WI68" s="925"/>
      <c r="WJ68" s="925"/>
      <c r="WK68" s="925"/>
      <c r="WL68" s="925"/>
      <c r="WM68" s="925"/>
      <c r="WN68" s="925"/>
      <c r="WO68" s="925"/>
      <c r="WP68" s="925"/>
      <c r="WQ68" s="925"/>
      <c r="WR68" s="925"/>
      <c r="WS68" s="925"/>
      <c r="XZ68" s="925"/>
      <c r="YA68" s="925"/>
      <c r="ZM68" s="4"/>
      <c r="ZN68" s="4"/>
    </row>
    <row r="69" spans="1:690" outlineLevel="6">
      <c r="A69" s="1104" t="s">
        <v>1109</v>
      </c>
      <c r="B69" s="1104"/>
      <c r="C69" s="1104"/>
      <c r="D69" s="1105">
        <v>3560</v>
      </c>
      <c r="E69" s="1105">
        <v>3560</v>
      </c>
      <c r="F69" s="1105">
        <v>103147.44</v>
      </c>
      <c r="G69" s="1106"/>
      <c r="H69" s="1104" t="s">
        <v>894</v>
      </c>
      <c r="I69" s="687"/>
      <c r="J69" s="687"/>
      <c r="K69" s="687"/>
      <c r="L69" s="687"/>
      <c r="M69" s="687"/>
      <c r="N69" s="687"/>
      <c r="O69" s="687"/>
      <c r="P69" s="687"/>
      <c r="Q69" s="687"/>
      <c r="R69" s="687"/>
      <c r="S69" s="687"/>
      <c r="T69" s="687"/>
      <c r="U69" s="687"/>
      <c r="V69" s="687"/>
      <c r="W69" s="687"/>
      <c r="X69" s="687"/>
      <c r="Y69" s="687"/>
      <c r="Z69" s="687"/>
      <c r="AA69" s="687"/>
      <c r="AB69" s="687"/>
      <c r="AC69" s="687"/>
      <c r="AD69" s="687"/>
      <c r="AE69" s="687"/>
      <c r="AF69" s="687"/>
      <c r="AG69" s="687"/>
      <c r="AH69" s="687"/>
      <c r="AI69" s="687"/>
      <c r="AJ69" s="687"/>
      <c r="AK69" s="687"/>
      <c r="AL69" s="687"/>
      <c r="AM69" s="687"/>
      <c r="AN69" s="687"/>
      <c r="AO69" s="687"/>
      <c r="AP69" s="687"/>
      <c r="AQ69" s="687"/>
      <c r="AR69" s="687"/>
      <c r="AS69" s="687"/>
      <c r="AT69" s="687"/>
      <c r="AU69" s="687"/>
      <c r="AV69" s="687"/>
      <c r="AW69" s="687"/>
      <c r="AX69" s="687"/>
      <c r="AY69" s="687"/>
      <c r="AZ69" s="687"/>
      <c r="BA69" s="687"/>
      <c r="BB69" s="687"/>
      <c r="BC69" s="687"/>
      <c r="BD69" s="687"/>
      <c r="BE69" s="687"/>
      <c r="BF69" s="687"/>
      <c r="BG69" s="687"/>
      <c r="BH69" s="687"/>
      <c r="BI69" s="687"/>
      <c r="BJ69" s="687"/>
      <c r="BK69" s="687"/>
      <c r="BL69" s="687"/>
      <c r="BM69" s="687"/>
      <c r="BN69" s="687"/>
      <c r="BO69" s="687"/>
      <c r="BP69" s="687"/>
      <c r="BQ69" s="687"/>
      <c r="BR69" s="687"/>
      <c r="BS69" s="687"/>
      <c r="BT69" s="687"/>
      <c r="BU69" s="687"/>
      <c r="BV69" s="687"/>
      <c r="BW69" s="687"/>
      <c r="BX69" s="687"/>
      <c r="BY69" s="687"/>
      <c r="BZ69" s="687"/>
      <c r="CA69" s="687"/>
      <c r="CB69" s="687"/>
      <c r="CC69" s="687"/>
      <c r="CD69" s="687"/>
      <c r="CE69" s="687"/>
      <c r="CF69" s="687"/>
      <c r="CG69" s="687"/>
      <c r="CH69" s="687"/>
      <c r="CI69" s="687"/>
      <c r="CJ69" s="687"/>
      <c r="CK69" s="687"/>
      <c r="CL69" s="687"/>
      <c r="CM69" s="687"/>
      <c r="CN69" s="687"/>
      <c r="CO69" s="687"/>
      <c r="CP69" s="687"/>
      <c r="CQ69" s="687"/>
      <c r="CR69" s="687"/>
      <c r="CS69" s="687"/>
      <c r="CT69" s="687"/>
      <c r="CU69" s="687"/>
      <c r="CV69" s="687"/>
      <c r="CW69" s="687"/>
      <c r="CX69" s="687"/>
      <c r="CY69" s="687"/>
      <c r="CZ69" s="687"/>
      <c r="DA69" s="687"/>
      <c r="DB69" s="687"/>
      <c r="DC69" s="687"/>
      <c r="DD69" s="687"/>
      <c r="DE69" s="687"/>
      <c r="DF69" s="687"/>
      <c r="DG69" s="687"/>
      <c r="DH69" s="687"/>
      <c r="DI69" s="687"/>
      <c r="DJ69" s="687"/>
      <c r="DK69" s="687"/>
      <c r="DL69" s="687"/>
      <c r="DM69" s="687"/>
      <c r="DN69" s="687"/>
      <c r="DO69" s="687"/>
      <c r="DP69" s="687"/>
      <c r="DQ69" s="687"/>
      <c r="DR69" s="687"/>
      <c r="DS69" s="687"/>
      <c r="DT69" s="687"/>
      <c r="DU69" s="687"/>
      <c r="DV69" s="687"/>
      <c r="DW69" s="687"/>
      <c r="DX69" s="687"/>
      <c r="DY69" s="687"/>
      <c r="DZ69" s="687">
        <v>267</v>
      </c>
      <c r="EA69" s="687">
        <v>534</v>
      </c>
      <c r="EB69" s="687">
        <v>979</v>
      </c>
      <c r="EC69" s="687">
        <v>1780</v>
      </c>
      <c r="ED69" s="687">
        <v>1780</v>
      </c>
      <c r="EE69" s="687">
        <v>1780</v>
      </c>
      <c r="EF69" s="687">
        <v>1780</v>
      </c>
      <c r="EG69" s="687">
        <v>1780</v>
      </c>
      <c r="EH69" s="687">
        <v>1780</v>
      </c>
      <c r="EI69" s="687">
        <v>1780</v>
      </c>
      <c r="EJ69" s="687">
        <v>1780</v>
      </c>
      <c r="EK69" s="687">
        <v>1780</v>
      </c>
      <c r="EL69" s="687">
        <v>1780</v>
      </c>
      <c r="EM69" s="687">
        <v>1780</v>
      </c>
      <c r="EN69" s="687">
        <v>1780</v>
      </c>
      <c r="EO69" s="687">
        <v>1780</v>
      </c>
      <c r="EP69" s="687">
        <v>1780</v>
      </c>
      <c r="EQ69" s="687">
        <v>1780</v>
      </c>
      <c r="ER69" s="687">
        <v>1780</v>
      </c>
      <c r="ES69" s="687">
        <v>1780</v>
      </c>
      <c r="ET69" s="687">
        <v>1780</v>
      </c>
      <c r="EU69" s="687">
        <v>1780</v>
      </c>
      <c r="EV69" s="687">
        <v>1780</v>
      </c>
      <c r="EW69" s="687">
        <v>1780</v>
      </c>
      <c r="EX69" s="687">
        <v>1780</v>
      </c>
      <c r="EY69" s="687">
        <v>1780</v>
      </c>
      <c r="EZ69" s="687">
        <v>1780</v>
      </c>
      <c r="FA69" s="687">
        <v>1780</v>
      </c>
      <c r="FB69" s="687">
        <v>1780</v>
      </c>
      <c r="FC69" s="687">
        <v>1780</v>
      </c>
      <c r="FD69" s="687">
        <v>1780</v>
      </c>
      <c r="FE69" s="687">
        <v>1780</v>
      </c>
      <c r="FF69" s="687">
        <v>1780</v>
      </c>
      <c r="FG69" s="687">
        <v>1780</v>
      </c>
      <c r="FH69" s="687">
        <v>1780</v>
      </c>
      <c r="FI69" s="687">
        <v>1780</v>
      </c>
      <c r="FJ69" s="687">
        <v>1780</v>
      </c>
      <c r="FK69" s="687">
        <v>1780</v>
      </c>
      <c r="FL69" s="687">
        <v>1780</v>
      </c>
      <c r="FM69" s="687">
        <v>1780</v>
      </c>
      <c r="FN69" s="687">
        <v>1780</v>
      </c>
      <c r="FO69" s="687">
        <v>1780</v>
      </c>
      <c r="FP69" s="687">
        <v>1780</v>
      </c>
      <c r="FQ69" s="687">
        <v>1780</v>
      </c>
      <c r="FR69" s="687">
        <v>1780</v>
      </c>
      <c r="FS69" s="687">
        <v>1780</v>
      </c>
      <c r="FT69" s="687">
        <v>1780</v>
      </c>
      <c r="FU69" s="687">
        <v>1780</v>
      </c>
      <c r="FV69" s="687">
        <v>1780</v>
      </c>
      <c r="FW69" s="687">
        <v>1780</v>
      </c>
      <c r="FX69" s="687">
        <v>1780</v>
      </c>
      <c r="FY69" s="687">
        <v>1780</v>
      </c>
      <c r="FZ69" s="687">
        <v>1780</v>
      </c>
      <c r="GA69" s="687">
        <v>1780</v>
      </c>
      <c r="GB69" s="687">
        <v>1780</v>
      </c>
      <c r="GC69" s="687">
        <v>1780</v>
      </c>
      <c r="GD69" s="687">
        <v>1780</v>
      </c>
      <c r="GE69" s="687">
        <v>1780</v>
      </c>
      <c r="GF69" s="687">
        <v>1780</v>
      </c>
      <c r="GG69" s="687">
        <v>1780</v>
      </c>
      <c r="GH69" s="687">
        <v>1780</v>
      </c>
      <c r="GI69" s="687">
        <v>1780</v>
      </c>
      <c r="GJ69" s="687">
        <v>1780</v>
      </c>
      <c r="GK69" s="687">
        <v>1780</v>
      </c>
      <c r="GL69" s="687">
        <v>1780</v>
      </c>
      <c r="GM69" s="687">
        <v>1780</v>
      </c>
      <c r="GN69" s="687">
        <v>1780</v>
      </c>
      <c r="GO69" s="687">
        <v>1780</v>
      </c>
      <c r="GP69" s="687">
        <v>1780</v>
      </c>
      <c r="GQ69" s="687">
        <v>1780</v>
      </c>
      <c r="GR69" s="687">
        <v>1780</v>
      </c>
      <c r="GS69" s="687">
        <v>1780</v>
      </c>
      <c r="GT69" s="687">
        <v>1780</v>
      </c>
      <c r="GU69" s="687">
        <v>1780</v>
      </c>
      <c r="GV69" s="687">
        <v>1780</v>
      </c>
      <c r="GW69" s="687">
        <v>1780</v>
      </c>
      <c r="GX69" s="687">
        <v>1780</v>
      </c>
      <c r="GY69" s="687">
        <v>1780</v>
      </c>
      <c r="GZ69" s="687">
        <v>1780</v>
      </c>
      <c r="HA69" s="687">
        <v>1780</v>
      </c>
      <c r="HB69" s="687">
        <v>1780</v>
      </c>
      <c r="HC69" s="687">
        <v>1780</v>
      </c>
      <c r="HD69" s="687">
        <v>1780</v>
      </c>
      <c r="HE69" s="687">
        <v>1780</v>
      </c>
      <c r="HF69" s="687">
        <v>1780</v>
      </c>
      <c r="HG69" s="687">
        <v>1780</v>
      </c>
      <c r="HH69" s="687">
        <v>1780</v>
      </c>
      <c r="HI69" s="687">
        <v>1780</v>
      </c>
      <c r="HJ69" s="687">
        <v>1780</v>
      </c>
      <c r="HK69" s="687">
        <v>1780</v>
      </c>
      <c r="HL69" s="687">
        <v>1780</v>
      </c>
      <c r="HM69" s="687">
        <v>1780</v>
      </c>
      <c r="HN69" s="687">
        <v>1780</v>
      </c>
      <c r="HO69" s="687">
        <v>1780</v>
      </c>
      <c r="HP69" s="687">
        <v>1780</v>
      </c>
      <c r="HQ69" s="687">
        <v>1780</v>
      </c>
      <c r="HR69" s="687">
        <v>1780</v>
      </c>
      <c r="HS69" s="687">
        <v>1780</v>
      </c>
      <c r="HT69" s="687">
        <v>1780</v>
      </c>
      <c r="HU69" s="687">
        <v>1780</v>
      </c>
      <c r="HV69" s="687">
        <v>1780</v>
      </c>
      <c r="HW69" s="687">
        <v>1780</v>
      </c>
      <c r="HX69" s="687">
        <v>1780</v>
      </c>
      <c r="HY69" s="687">
        <v>1780</v>
      </c>
      <c r="HZ69" s="687">
        <v>1780</v>
      </c>
      <c r="IA69" s="687">
        <v>1780</v>
      </c>
      <c r="IB69" s="687">
        <v>1780</v>
      </c>
      <c r="IC69" s="687">
        <v>1780</v>
      </c>
      <c r="ID69" s="687">
        <v>1780</v>
      </c>
      <c r="IE69" s="687">
        <v>1780</v>
      </c>
      <c r="IF69" s="687">
        <v>1780</v>
      </c>
      <c r="IG69" s="687">
        <v>1780</v>
      </c>
      <c r="IH69" s="687">
        <v>1780</v>
      </c>
      <c r="II69" s="687">
        <v>1780</v>
      </c>
      <c r="IJ69" s="687">
        <v>1780</v>
      </c>
      <c r="IK69" s="687">
        <v>1780</v>
      </c>
      <c r="IL69" s="687">
        <v>1780</v>
      </c>
      <c r="IM69" s="687">
        <v>1780</v>
      </c>
      <c r="IN69" s="687">
        <v>1780</v>
      </c>
      <c r="IO69" s="687">
        <v>1780</v>
      </c>
      <c r="IP69" s="687">
        <v>1780</v>
      </c>
      <c r="IQ69" s="687">
        <v>1780</v>
      </c>
      <c r="IR69" s="687">
        <v>1780</v>
      </c>
      <c r="IS69" s="687">
        <v>1780</v>
      </c>
      <c r="IT69" s="687">
        <v>1958</v>
      </c>
      <c r="IU69" s="687">
        <v>1958</v>
      </c>
      <c r="IV69" s="687">
        <v>2136</v>
      </c>
      <c r="IW69" s="687">
        <v>2314</v>
      </c>
      <c r="IX69" s="687">
        <v>2551.33</v>
      </c>
      <c r="IY69" s="687">
        <v>2551.33</v>
      </c>
      <c r="IZ69" s="687">
        <v>2551.33</v>
      </c>
      <c r="JA69" s="687">
        <v>2551.33</v>
      </c>
      <c r="JB69" s="687">
        <v>2551.33</v>
      </c>
      <c r="JC69" s="687">
        <v>2551.33</v>
      </c>
      <c r="JD69" s="687">
        <v>2990.4</v>
      </c>
      <c r="JE69" s="687">
        <v>3560</v>
      </c>
      <c r="JF69" s="687">
        <v>3560</v>
      </c>
      <c r="JG69" s="687">
        <v>3560</v>
      </c>
      <c r="JH69" s="687">
        <v>3560</v>
      </c>
      <c r="JI69" s="687">
        <v>3560</v>
      </c>
      <c r="JJ69" s="687">
        <v>3560</v>
      </c>
      <c r="JK69" s="687">
        <v>3560</v>
      </c>
      <c r="JL69" s="687">
        <v>3560</v>
      </c>
      <c r="JM69" s="687">
        <v>3560</v>
      </c>
      <c r="JN69" s="687">
        <v>3560</v>
      </c>
      <c r="JO69" s="687">
        <v>3560</v>
      </c>
      <c r="JP69" s="687">
        <v>3560</v>
      </c>
      <c r="JQ69" s="687">
        <v>3560</v>
      </c>
      <c r="JR69" s="687">
        <v>3560</v>
      </c>
      <c r="JS69" s="687">
        <v>3560</v>
      </c>
      <c r="JT69" s="687">
        <v>3560</v>
      </c>
      <c r="JU69" s="687">
        <v>3560</v>
      </c>
      <c r="JV69" s="687">
        <v>3560</v>
      </c>
      <c r="JW69" s="687">
        <v>3560</v>
      </c>
      <c r="JX69" s="687">
        <v>3560</v>
      </c>
      <c r="JY69" s="687">
        <v>3560</v>
      </c>
      <c r="JZ69" s="687">
        <v>3560</v>
      </c>
      <c r="KA69" s="687">
        <v>3560</v>
      </c>
      <c r="KB69" s="687">
        <v>3560</v>
      </c>
      <c r="KC69" s="687">
        <v>3560</v>
      </c>
      <c r="KD69" s="687">
        <v>3560</v>
      </c>
      <c r="KE69" s="687">
        <v>3560</v>
      </c>
      <c r="KF69" s="687">
        <v>3560</v>
      </c>
      <c r="KG69" s="687">
        <v>3560</v>
      </c>
      <c r="KH69" s="687">
        <v>3560</v>
      </c>
      <c r="KI69" s="687">
        <v>3560</v>
      </c>
      <c r="KJ69" s="687">
        <v>3560</v>
      </c>
      <c r="KK69" s="687">
        <v>3560</v>
      </c>
      <c r="KL69" s="687">
        <v>3560</v>
      </c>
      <c r="KM69" s="687">
        <v>3560</v>
      </c>
      <c r="KN69" s="687">
        <v>3560</v>
      </c>
      <c r="KO69" s="687">
        <v>3560</v>
      </c>
      <c r="KP69" s="687">
        <v>3560</v>
      </c>
      <c r="KQ69" s="687">
        <v>3560</v>
      </c>
      <c r="KR69" s="687">
        <v>3560</v>
      </c>
      <c r="KS69" s="687">
        <v>3560</v>
      </c>
      <c r="KT69" s="687">
        <v>3560</v>
      </c>
      <c r="KU69" s="687">
        <v>3560</v>
      </c>
      <c r="KV69" s="687">
        <v>3560</v>
      </c>
      <c r="KW69" s="687">
        <v>3560</v>
      </c>
      <c r="KX69" s="687">
        <v>3560</v>
      </c>
      <c r="KY69" s="687">
        <v>3560</v>
      </c>
      <c r="KZ69" s="687">
        <v>3560</v>
      </c>
      <c r="LA69" s="687">
        <v>3560</v>
      </c>
      <c r="LB69" s="687">
        <v>3560</v>
      </c>
      <c r="LC69" s="687">
        <v>3560</v>
      </c>
      <c r="LD69" s="687">
        <v>3560</v>
      </c>
      <c r="LE69" s="687">
        <v>3560</v>
      </c>
      <c r="LF69" s="687">
        <v>3560</v>
      </c>
      <c r="LG69" s="687">
        <v>3560</v>
      </c>
      <c r="LH69" s="687">
        <v>3560</v>
      </c>
      <c r="LI69" s="687">
        <v>3560</v>
      </c>
      <c r="LJ69" s="687">
        <v>3560</v>
      </c>
      <c r="LK69" s="687">
        <v>3560</v>
      </c>
      <c r="LL69" s="687">
        <v>3560</v>
      </c>
      <c r="LM69" s="687">
        <v>3560</v>
      </c>
      <c r="LN69" s="687">
        <v>3560</v>
      </c>
      <c r="LO69" s="687">
        <v>3560</v>
      </c>
      <c r="LP69" s="687">
        <v>3560</v>
      </c>
      <c r="LQ69" s="687">
        <v>3560</v>
      </c>
      <c r="LR69" s="687">
        <v>3560</v>
      </c>
      <c r="LS69" s="687">
        <v>3560</v>
      </c>
      <c r="LT69" s="687">
        <v>3560</v>
      </c>
      <c r="LU69" s="687">
        <v>3560</v>
      </c>
      <c r="LV69" s="687">
        <v>3560</v>
      </c>
      <c r="LW69" s="687">
        <v>3560</v>
      </c>
      <c r="LX69" s="687">
        <v>3560</v>
      </c>
      <c r="LY69" s="687">
        <v>3560</v>
      </c>
      <c r="LZ69" s="687">
        <v>3560</v>
      </c>
      <c r="MA69" s="687">
        <v>3560</v>
      </c>
      <c r="MB69" s="687">
        <v>3560</v>
      </c>
      <c r="MC69" s="687">
        <v>3560</v>
      </c>
      <c r="MD69" s="687">
        <v>3560</v>
      </c>
      <c r="ME69" s="687">
        <v>3560</v>
      </c>
      <c r="MF69" s="687">
        <v>3560</v>
      </c>
      <c r="MG69" s="687">
        <v>3560</v>
      </c>
      <c r="MH69" s="687">
        <v>3560</v>
      </c>
      <c r="MI69" s="687">
        <v>3560</v>
      </c>
      <c r="MJ69" s="687">
        <v>3560</v>
      </c>
      <c r="MK69" s="687">
        <v>3560</v>
      </c>
      <c r="ML69" s="687">
        <v>3560</v>
      </c>
      <c r="MM69" s="687">
        <v>3560</v>
      </c>
      <c r="MN69" s="687">
        <v>3560</v>
      </c>
      <c r="MO69" s="687">
        <v>3560</v>
      </c>
      <c r="MP69" s="687">
        <v>3560</v>
      </c>
      <c r="MQ69" s="687">
        <v>3560</v>
      </c>
      <c r="MR69" s="687">
        <v>3560</v>
      </c>
      <c r="MS69" s="687">
        <v>3560</v>
      </c>
      <c r="MT69" s="687">
        <v>3560</v>
      </c>
      <c r="MU69" s="687">
        <v>3560</v>
      </c>
      <c r="MV69" s="687">
        <v>3560</v>
      </c>
      <c r="MW69" s="687">
        <v>3560</v>
      </c>
      <c r="MX69" s="687">
        <v>3560</v>
      </c>
      <c r="MY69" s="687">
        <v>3560</v>
      </c>
      <c r="MZ69" s="687">
        <v>3560</v>
      </c>
      <c r="NA69" s="687">
        <v>3560</v>
      </c>
      <c r="NB69" s="687">
        <v>3560</v>
      </c>
      <c r="NC69" s="687">
        <v>3560</v>
      </c>
      <c r="ND69" s="687">
        <v>3560</v>
      </c>
      <c r="NE69" s="687">
        <v>3560</v>
      </c>
      <c r="NF69" s="687">
        <v>3560</v>
      </c>
      <c r="NG69" s="687">
        <v>3560</v>
      </c>
      <c r="NH69" s="687">
        <v>3560</v>
      </c>
      <c r="NI69" s="687">
        <v>3560</v>
      </c>
      <c r="NJ69" s="687">
        <v>3560</v>
      </c>
      <c r="NK69" s="687">
        <v>3560</v>
      </c>
      <c r="NL69" s="687">
        <v>3560</v>
      </c>
      <c r="NM69" s="687">
        <v>3560</v>
      </c>
      <c r="NN69" s="687">
        <v>3560</v>
      </c>
      <c r="NO69" s="687">
        <v>3560</v>
      </c>
      <c r="NP69" s="687">
        <v>3560</v>
      </c>
      <c r="NQ69" s="687">
        <v>3560</v>
      </c>
      <c r="NR69" s="687">
        <v>3560</v>
      </c>
      <c r="NS69" s="687">
        <v>3560</v>
      </c>
      <c r="NT69" s="687">
        <v>3560</v>
      </c>
      <c r="NU69" s="687">
        <v>3560</v>
      </c>
      <c r="NV69" s="687">
        <v>3560</v>
      </c>
      <c r="NW69" s="687">
        <v>3560</v>
      </c>
      <c r="NX69" s="687">
        <v>3560</v>
      </c>
      <c r="NY69" s="687">
        <v>3560</v>
      </c>
      <c r="NZ69" s="687">
        <v>3560</v>
      </c>
      <c r="OA69" s="687">
        <v>3560</v>
      </c>
      <c r="OB69" s="687">
        <v>3560</v>
      </c>
      <c r="OC69" s="687">
        <v>3560</v>
      </c>
      <c r="OD69" s="687">
        <v>3560</v>
      </c>
      <c r="OE69" s="687">
        <v>3560</v>
      </c>
      <c r="OF69" s="687">
        <v>3560</v>
      </c>
      <c r="OG69" s="687">
        <v>3560</v>
      </c>
      <c r="OH69" s="687">
        <v>3560</v>
      </c>
      <c r="OI69" s="687">
        <v>3560</v>
      </c>
      <c r="OJ69" s="687">
        <v>3560</v>
      </c>
      <c r="OK69" s="687">
        <v>3560</v>
      </c>
      <c r="OL69" s="687">
        <v>3560</v>
      </c>
      <c r="OM69" s="687">
        <v>3560</v>
      </c>
      <c r="ON69" s="687">
        <v>3560</v>
      </c>
      <c r="OO69" s="687">
        <v>3560</v>
      </c>
      <c r="OP69" s="687">
        <v>3560</v>
      </c>
      <c r="OQ69" s="687">
        <v>3560</v>
      </c>
      <c r="OR69" s="687">
        <v>3560</v>
      </c>
      <c r="OS69" s="687">
        <v>3560</v>
      </c>
      <c r="OT69" s="687">
        <v>3560</v>
      </c>
      <c r="OU69" s="687">
        <v>3560</v>
      </c>
      <c r="OV69" s="687">
        <v>3560</v>
      </c>
      <c r="OW69" s="687">
        <v>3560</v>
      </c>
      <c r="OX69" s="687">
        <v>3560</v>
      </c>
      <c r="OY69" s="687">
        <v>3560</v>
      </c>
      <c r="OZ69" s="687">
        <v>3560</v>
      </c>
      <c r="PA69" s="687">
        <v>3560</v>
      </c>
      <c r="PB69" s="687">
        <v>3560</v>
      </c>
      <c r="PC69" s="687">
        <v>3560</v>
      </c>
      <c r="PD69" s="687">
        <v>3560</v>
      </c>
      <c r="PE69" s="687">
        <v>3560</v>
      </c>
      <c r="PF69" s="687">
        <v>3560</v>
      </c>
      <c r="PG69" s="687">
        <v>3560</v>
      </c>
      <c r="PH69" s="687">
        <v>3560</v>
      </c>
      <c r="PI69" s="687">
        <v>3560</v>
      </c>
      <c r="PJ69" s="687">
        <v>3560</v>
      </c>
      <c r="PK69" s="687">
        <v>3560</v>
      </c>
      <c r="PL69" s="687">
        <v>3560</v>
      </c>
      <c r="PM69" s="687">
        <v>3560</v>
      </c>
      <c r="PN69" s="687">
        <v>3560</v>
      </c>
      <c r="PO69" s="687">
        <v>3560</v>
      </c>
      <c r="PP69" s="687">
        <v>3560</v>
      </c>
      <c r="PQ69" s="687">
        <v>3560</v>
      </c>
      <c r="PR69" s="687">
        <v>3560</v>
      </c>
      <c r="PS69" s="687">
        <v>3560</v>
      </c>
      <c r="PT69" s="687">
        <v>3560</v>
      </c>
      <c r="PU69" s="687">
        <v>3560</v>
      </c>
      <c r="PV69" s="687">
        <v>3560</v>
      </c>
      <c r="PW69" s="687">
        <v>3560</v>
      </c>
      <c r="PX69" s="687">
        <v>3560</v>
      </c>
      <c r="PY69" s="687">
        <v>3560</v>
      </c>
      <c r="PZ69" s="687">
        <v>3560</v>
      </c>
      <c r="QA69" s="687">
        <v>3560</v>
      </c>
      <c r="QB69" s="687">
        <v>3560</v>
      </c>
      <c r="QC69" s="687">
        <v>3560</v>
      </c>
      <c r="QD69" s="687">
        <v>3560</v>
      </c>
      <c r="QE69" s="687">
        <v>3560</v>
      </c>
      <c r="QF69" s="687">
        <v>3560</v>
      </c>
      <c r="QG69" s="687">
        <v>3560</v>
      </c>
      <c r="QH69" s="687">
        <v>3560</v>
      </c>
      <c r="QI69" s="687">
        <v>3560</v>
      </c>
      <c r="QJ69" s="687">
        <v>3560</v>
      </c>
      <c r="QK69" s="687">
        <v>3560</v>
      </c>
      <c r="QL69" s="687">
        <v>3560</v>
      </c>
      <c r="QM69" s="687">
        <v>3560</v>
      </c>
      <c r="QN69" s="687">
        <v>3560</v>
      </c>
      <c r="QO69" s="687">
        <v>3560</v>
      </c>
      <c r="QP69" s="687">
        <v>3560</v>
      </c>
      <c r="QQ69" s="687">
        <v>3560</v>
      </c>
      <c r="QR69" s="687">
        <v>3560</v>
      </c>
      <c r="QS69" s="687">
        <v>3560</v>
      </c>
      <c r="QT69" s="687">
        <v>3560</v>
      </c>
      <c r="QU69" s="687">
        <v>3560</v>
      </c>
      <c r="QV69" s="687">
        <v>3560</v>
      </c>
      <c r="QW69" s="687">
        <v>3560</v>
      </c>
      <c r="QX69" s="687">
        <v>3560</v>
      </c>
      <c r="QY69" s="687">
        <v>3560</v>
      </c>
      <c r="QZ69" s="687">
        <v>3560</v>
      </c>
      <c r="RA69" s="687"/>
      <c r="RB69" s="687"/>
      <c r="RC69" s="687"/>
      <c r="RD69" s="687"/>
      <c r="RE69" s="687"/>
      <c r="RF69" s="687"/>
      <c r="RG69" s="687"/>
      <c r="RH69" s="687"/>
      <c r="RI69" s="687"/>
      <c r="RJ69" s="687"/>
      <c r="RK69" s="925"/>
      <c r="RL69" s="925"/>
      <c r="RM69" s="925"/>
      <c r="RN69" s="925"/>
      <c r="RO69" s="925"/>
      <c r="RP69" s="925"/>
      <c r="RQ69" s="925"/>
      <c r="RR69" s="925"/>
      <c r="RS69" s="925"/>
      <c r="RT69" s="925"/>
      <c r="RU69" s="925"/>
      <c r="RV69" s="925"/>
      <c r="RW69" s="925"/>
      <c r="RX69" s="925"/>
      <c r="RY69" s="925"/>
      <c r="RZ69" s="925"/>
      <c r="SA69" s="925"/>
      <c r="SB69" s="925"/>
      <c r="SC69" s="925"/>
      <c r="SD69" s="925"/>
      <c r="SE69" s="925"/>
      <c r="SF69" s="925"/>
      <c r="SG69" s="925"/>
      <c r="SH69" s="925"/>
      <c r="SI69" s="925"/>
      <c r="SJ69" s="925"/>
      <c r="SK69" s="925"/>
      <c r="SL69" s="925"/>
      <c r="SM69" s="925"/>
      <c r="SN69" s="925"/>
      <c r="SO69" s="925"/>
      <c r="SP69" s="925"/>
      <c r="SQ69" s="925"/>
      <c r="SR69" s="925"/>
      <c r="SS69" s="925"/>
      <c r="ST69" s="925"/>
      <c r="SU69" s="925"/>
      <c r="SV69" s="925"/>
      <c r="SW69" s="925"/>
      <c r="SX69" s="925"/>
      <c r="SY69" s="925"/>
      <c r="SZ69" s="925"/>
      <c r="TA69" s="925"/>
      <c r="TB69" s="925"/>
      <c r="TC69" s="925"/>
      <c r="TD69" s="925"/>
      <c r="TE69" s="925"/>
      <c r="TF69" s="925"/>
      <c r="TG69" s="925"/>
      <c r="TH69" s="925"/>
      <c r="TI69" s="925"/>
      <c r="TJ69" s="925"/>
      <c r="TK69" s="925"/>
      <c r="TL69" s="925"/>
      <c r="TM69" s="925"/>
      <c r="TN69" s="925"/>
      <c r="TO69" s="925"/>
      <c r="TP69" s="925"/>
      <c r="TQ69" s="925"/>
      <c r="TR69" s="925"/>
      <c r="TS69" s="925"/>
      <c r="TT69" s="925"/>
      <c r="TU69" s="925"/>
      <c r="TV69" s="925"/>
      <c r="TW69" s="925"/>
      <c r="TX69" s="925"/>
      <c r="TY69" s="925"/>
      <c r="TZ69" s="925"/>
      <c r="UA69" s="925"/>
      <c r="UB69" s="925"/>
      <c r="UC69" s="925"/>
      <c r="UD69" s="925"/>
      <c r="UE69" s="925"/>
      <c r="UF69" s="925"/>
      <c r="UG69" s="925"/>
      <c r="UH69" s="925"/>
      <c r="UI69" s="925"/>
      <c r="UJ69" s="925"/>
      <c r="UK69" s="925"/>
      <c r="UL69" s="925"/>
      <c r="UM69" s="925"/>
      <c r="UN69" s="925"/>
      <c r="UO69" s="925"/>
      <c r="UP69" s="925"/>
      <c r="UQ69" s="925"/>
      <c r="UR69" s="925"/>
      <c r="US69" s="925"/>
      <c r="UT69" s="925"/>
      <c r="UU69" s="925"/>
      <c r="UV69" s="925"/>
      <c r="UW69" s="925"/>
      <c r="UX69" s="925"/>
      <c r="UY69" s="925"/>
      <c r="UZ69" s="925"/>
      <c r="VA69" s="925"/>
      <c r="VB69" s="925"/>
      <c r="VC69" s="925"/>
      <c r="VD69" s="925"/>
      <c r="VE69" s="925"/>
      <c r="VF69" s="925"/>
      <c r="VG69" s="925"/>
      <c r="VH69" s="925"/>
      <c r="VI69" s="925"/>
      <c r="VJ69" s="925"/>
      <c r="VK69" s="925"/>
      <c r="VL69" s="925"/>
      <c r="VM69" s="925"/>
      <c r="VN69" s="925"/>
      <c r="VO69" s="925"/>
      <c r="VP69" s="925"/>
      <c r="VQ69" s="925"/>
      <c r="VR69" s="925"/>
      <c r="VS69" s="925"/>
      <c r="VT69" s="925"/>
      <c r="VU69" s="925"/>
      <c r="VV69" s="925"/>
      <c r="VW69" s="925"/>
      <c r="VX69" s="925"/>
      <c r="VY69" s="925"/>
      <c r="VZ69" s="925"/>
      <c r="WA69" s="925"/>
      <c r="WB69" s="925"/>
      <c r="WC69" s="925"/>
      <c r="WD69" s="925"/>
      <c r="WE69" s="925"/>
      <c r="WF69" s="925"/>
      <c r="WG69" s="925"/>
      <c r="WH69" s="925"/>
      <c r="WI69" s="925"/>
      <c r="WJ69" s="925"/>
      <c r="WK69" s="925"/>
      <c r="WL69" s="925"/>
      <c r="WM69" s="925"/>
      <c r="WN69" s="925"/>
      <c r="WO69" s="925"/>
      <c r="WP69" s="925"/>
      <c r="WQ69" s="925"/>
      <c r="WR69" s="925"/>
      <c r="WS69" s="925"/>
      <c r="XZ69" s="925"/>
      <c r="YA69" s="925"/>
      <c r="ZM69" s="4"/>
      <c r="ZN69" s="4"/>
    </row>
    <row r="70" spans="1:690" outlineLevel="6">
      <c r="A70" s="1104" t="s">
        <v>1110</v>
      </c>
      <c r="B70" s="1104"/>
      <c r="C70" s="1104"/>
      <c r="D70" s="1105">
        <v>940</v>
      </c>
      <c r="E70" s="1105">
        <v>940</v>
      </c>
      <c r="F70" s="1105">
        <v>37964.720000000001</v>
      </c>
      <c r="G70" s="1106"/>
      <c r="H70" s="1104" t="s">
        <v>894</v>
      </c>
      <c r="I70" s="687"/>
      <c r="J70" s="687"/>
      <c r="K70" s="687"/>
      <c r="L70" s="687"/>
      <c r="M70" s="687"/>
      <c r="N70" s="687"/>
      <c r="O70" s="687"/>
      <c r="P70" s="687"/>
      <c r="Q70" s="687"/>
      <c r="R70" s="687"/>
      <c r="S70" s="687"/>
      <c r="T70" s="687"/>
      <c r="U70" s="687"/>
      <c r="V70" s="687"/>
      <c r="W70" s="687"/>
      <c r="X70" s="687"/>
      <c r="Y70" s="687"/>
      <c r="Z70" s="687"/>
      <c r="AA70" s="687"/>
      <c r="AB70" s="687"/>
      <c r="AC70" s="687"/>
      <c r="AD70" s="687"/>
      <c r="AE70" s="687"/>
      <c r="AF70" s="687"/>
      <c r="AG70" s="687"/>
      <c r="AH70" s="687"/>
      <c r="AI70" s="687"/>
      <c r="AJ70" s="687"/>
      <c r="AK70" s="687"/>
      <c r="AL70" s="687"/>
      <c r="AM70" s="687"/>
      <c r="AN70" s="687"/>
      <c r="AO70" s="687"/>
      <c r="AP70" s="687"/>
      <c r="AQ70" s="687"/>
      <c r="AR70" s="687"/>
      <c r="AS70" s="687"/>
      <c r="AT70" s="687"/>
      <c r="AU70" s="687"/>
      <c r="AV70" s="687"/>
      <c r="AW70" s="687"/>
      <c r="AX70" s="687"/>
      <c r="AY70" s="687"/>
      <c r="AZ70" s="687"/>
      <c r="BA70" s="687"/>
      <c r="BB70" s="687"/>
      <c r="BC70" s="687"/>
      <c r="BD70" s="687"/>
      <c r="BE70" s="687"/>
      <c r="BF70" s="687"/>
      <c r="BG70" s="687"/>
      <c r="BH70" s="687"/>
      <c r="BI70" s="687"/>
      <c r="BJ70" s="687"/>
      <c r="BK70" s="687"/>
      <c r="BL70" s="687"/>
      <c r="BM70" s="687"/>
      <c r="BN70" s="687"/>
      <c r="BO70" s="687"/>
      <c r="BP70" s="687"/>
      <c r="BQ70" s="687"/>
      <c r="BR70" s="687"/>
      <c r="BS70" s="687"/>
      <c r="BT70" s="687"/>
      <c r="BU70" s="687"/>
      <c r="BV70" s="687"/>
      <c r="BW70" s="687"/>
      <c r="BX70" s="687"/>
      <c r="BY70" s="687"/>
      <c r="BZ70" s="687"/>
      <c r="CA70" s="687"/>
      <c r="CB70" s="687"/>
      <c r="CC70" s="687"/>
      <c r="CD70" s="687"/>
      <c r="CE70" s="687"/>
      <c r="CF70" s="687"/>
      <c r="CG70" s="687"/>
      <c r="CH70" s="687"/>
      <c r="CI70" s="687"/>
      <c r="CJ70" s="687"/>
      <c r="CK70" s="687"/>
      <c r="CL70" s="687"/>
      <c r="CM70" s="687"/>
      <c r="CN70" s="687"/>
      <c r="CO70" s="687"/>
      <c r="CP70" s="687"/>
      <c r="CQ70" s="687"/>
      <c r="CR70" s="687"/>
      <c r="CS70" s="687"/>
      <c r="CT70" s="687"/>
      <c r="CU70" s="687"/>
      <c r="CV70" s="687"/>
      <c r="CW70" s="687"/>
      <c r="CX70" s="687"/>
      <c r="CY70" s="687"/>
      <c r="CZ70" s="687"/>
      <c r="DA70" s="687"/>
      <c r="DB70" s="687"/>
      <c r="DC70" s="687"/>
      <c r="DD70" s="687"/>
      <c r="DE70" s="687"/>
      <c r="DF70" s="687"/>
      <c r="DG70" s="687"/>
      <c r="DH70" s="687"/>
      <c r="DI70" s="687"/>
      <c r="DJ70" s="687"/>
      <c r="DK70" s="687"/>
      <c r="DL70" s="687"/>
      <c r="DM70" s="687"/>
      <c r="DN70" s="687"/>
      <c r="DO70" s="687"/>
      <c r="DP70" s="687"/>
      <c r="DQ70" s="687"/>
      <c r="DR70" s="687"/>
      <c r="DS70" s="687"/>
      <c r="DT70" s="687"/>
      <c r="DU70" s="687"/>
      <c r="DV70" s="687"/>
      <c r="DW70" s="687"/>
      <c r="DX70" s="687"/>
      <c r="DY70" s="687"/>
      <c r="DZ70" s="687"/>
      <c r="EA70" s="687"/>
      <c r="EB70" s="687"/>
      <c r="EC70" s="687"/>
      <c r="ED70" s="687"/>
      <c r="EE70" s="687"/>
      <c r="EF70" s="687"/>
      <c r="EG70" s="687"/>
      <c r="EH70" s="687"/>
      <c r="EI70" s="687"/>
      <c r="EJ70" s="687"/>
      <c r="EK70" s="687"/>
      <c r="EL70" s="687"/>
      <c r="EM70" s="687"/>
      <c r="EN70" s="687"/>
      <c r="EO70" s="687"/>
      <c r="EP70" s="687"/>
      <c r="EQ70" s="687"/>
      <c r="ER70" s="687"/>
      <c r="ES70" s="687"/>
      <c r="ET70" s="687"/>
      <c r="EU70" s="687"/>
      <c r="EV70" s="687"/>
      <c r="EW70" s="687"/>
      <c r="EX70" s="687"/>
      <c r="EY70" s="687"/>
      <c r="EZ70" s="687"/>
      <c r="FA70" s="687"/>
      <c r="FB70" s="687"/>
      <c r="FC70" s="687"/>
      <c r="FD70" s="687"/>
      <c r="FE70" s="687"/>
      <c r="FF70" s="687"/>
      <c r="FG70" s="687"/>
      <c r="FH70" s="687"/>
      <c r="FI70" s="687"/>
      <c r="FJ70" s="687"/>
      <c r="FK70" s="687"/>
      <c r="FL70" s="687"/>
      <c r="FM70" s="687"/>
      <c r="FN70" s="687"/>
      <c r="FO70" s="687"/>
      <c r="FP70" s="687"/>
      <c r="FQ70" s="687"/>
      <c r="FR70" s="687"/>
      <c r="FS70" s="687"/>
      <c r="FT70" s="687"/>
      <c r="FU70" s="687"/>
      <c r="FV70" s="687"/>
      <c r="FW70" s="687"/>
      <c r="FX70" s="687"/>
      <c r="FY70" s="687"/>
      <c r="FZ70" s="687"/>
      <c r="GA70" s="687"/>
      <c r="GB70" s="687"/>
      <c r="GC70" s="687"/>
      <c r="GD70" s="687"/>
      <c r="GE70" s="687"/>
      <c r="GF70" s="687"/>
      <c r="GG70" s="687"/>
      <c r="GH70" s="687"/>
      <c r="GI70" s="687"/>
      <c r="GJ70" s="687"/>
      <c r="GK70" s="687"/>
      <c r="GL70" s="687"/>
      <c r="GM70" s="687"/>
      <c r="GN70" s="687"/>
      <c r="GO70" s="687"/>
      <c r="GP70" s="687"/>
      <c r="GQ70" s="687"/>
      <c r="GR70" s="687"/>
      <c r="GS70" s="687"/>
      <c r="GT70" s="687"/>
      <c r="GU70" s="687"/>
      <c r="GV70" s="687"/>
      <c r="GW70" s="687"/>
      <c r="GX70" s="687"/>
      <c r="GY70" s="687"/>
      <c r="GZ70" s="687"/>
      <c r="HA70" s="687"/>
      <c r="HB70" s="687"/>
      <c r="HC70" s="687"/>
      <c r="HD70" s="687"/>
      <c r="HE70" s="687"/>
      <c r="HF70" s="687"/>
      <c r="HG70" s="687"/>
      <c r="HH70" s="687"/>
      <c r="HI70" s="687"/>
      <c r="HJ70" s="687">
        <v>47</v>
      </c>
      <c r="HK70" s="687">
        <v>94</v>
      </c>
      <c r="HL70" s="687">
        <v>94</v>
      </c>
      <c r="HM70" s="687">
        <v>141</v>
      </c>
      <c r="HN70" s="687">
        <v>203.67</v>
      </c>
      <c r="HO70" s="687">
        <v>319.60000000000002</v>
      </c>
      <c r="HP70" s="687">
        <v>470</v>
      </c>
      <c r="HQ70" s="687">
        <v>517</v>
      </c>
      <c r="HR70" s="687">
        <v>564</v>
      </c>
      <c r="HS70" s="687">
        <v>564</v>
      </c>
      <c r="HT70" s="687">
        <v>611</v>
      </c>
      <c r="HU70" s="687">
        <v>673.67</v>
      </c>
      <c r="HV70" s="687">
        <v>789.6</v>
      </c>
      <c r="HW70" s="687">
        <v>940</v>
      </c>
      <c r="HX70" s="687">
        <v>940</v>
      </c>
      <c r="HY70" s="687">
        <v>940</v>
      </c>
      <c r="HZ70" s="687">
        <v>940</v>
      </c>
      <c r="IA70" s="687">
        <v>940</v>
      </c>
      <c r="IB70" s="687">
        <v>940</v>
      </c>
      <c r="IC70" s="687">
        <v>940</v>
      </c>
      <c r="ID70" s="687">
        <v>940</v>
      </c>
      <c r="IE70" s="687">
        <v>940</v>
      </c>
      <c r="IF70" s="687">
        <v>940</v>
      </c>
      <c r="IG70" s="687">
        <v>940</v>
      </c>
      <c r="IH70" s="687">
        <v>940</v>
      </c>
      <c r="II70" s="687">
        <v>940</v>
      </c>
      <c r="IJ70" s="687">
        <v>940</v>
      </c>
      <c r="IK70" s="687">
        <v>940</v>
      </c>
      <c r="IL70" s="687">
        <v>940</v>
      </c>
      <c r="IM70" s="687">
        <v>940</v>
      </c>
      <c r="IN70" s="687">
        <v>940</v>
      </c>
      <c r="IO70" s="687">
        <v>940</v>
      </c>
      <c r="IP70" s="687">
        <v>940</v>
      </c>
      <c r="IQ70" s="687">
        <v>940</v>
      </c>
      <c r="IR70" s="687">
        <v>940</v>
      </c>
      <c r="IS70" s="687">
        <v>940</v>
      </c>
      <c r="IT70" s="687">
        <v>940</v>
      </c>
      <c r="IU70" s="687">
        <v>940</v>
      </c>
      <c r="IV70" s="687">
        <v>940</v>
      </c>
      <c r="IW70" s="687">
        <v>940</v>
      </c>
      <c r="IX70" s="687">
        <v>940</v>
      </c>
      <c r="IY70" s="687">
        <v>940</v>
      </c>
      <c r="IZ70" s="687">
        <v>940</v>
      </c>
      <c r="JA70" s="687">
        <v>940</v>
      </c>
      <c r="JB70" s="687">
        <v>940</v>
      </c>
      <c r="JC70" s="687">
        <v>940</v>
      </c>
      <c r="JD70" s="687">
        <v>940</v>
      </c>
      <c r="JE70" s="687">
        <v>940</v>
      </c>
      <c r="JF70" s="687">
        <v>940</v>
      </c>
      <c r="JG70" s="687">
        <v>940</v>
      </c>
      <c r="JH70" s="687">
        <v>940</v>
      </c>
      <c r="JI70" s="687">
        <v>940</v>
      </c>
      <c r="JJ70" s="687">
        <v>940</v>
      </c>
      <c r="JK70" s="687">
        <v>940</v>
      </c>
      <c r="JL70" s="687">
        <v>940</v>
      </c>
      <c r="JM70" s="687">
        <v>940</v>
      </c>
      <c r="JN70" s="687">
        <v>940</v>
      </c>
      <c r="JO70" s="687">
        <v>940</v>
      </c>
      <c r="JP70" s="687">
        <v>940</v>
      </c>
      <c r="JQ70" s="687">
        <v>940</v>
      </c>
      <c r="JR70" s="687">
        <v>940</v>
      </c>
      <c r="JS70" s="687">
        <v>940</v>
      </c>
      <c r="JT70" s="687">
        <v>940</v>
      </c>
      <c r="JU70" s="687">
        <v>940</v>
      </c>
      <c r="JV70" s="687">
        <v>940</v>
      </c>
      <c r="JW70" s="687">
        <v>940</v>
      </c>
      <c r="JX70" s="687">
        <v>940</v>
      </c>
      <c r="JY70" s="687">
        <v>940</v>
      </c>
      <c r="JZ70" s="687">
        <v>940</v>
      </c>
      <c r="KA70" s="687">
        <v>940</v>
      </c>
      <c r="KB70" s="687">
        <v>940</v>
      </c>
      <c r="KC70" s="687">
        <v>940</v>
      </c>
      <c r="KD70" s="687">
        <v>940</v>
      </c>
      <c r="KE70" s="687">
        <v>940</v>
      </c>
      <c r="KF70" s="687">
        <v>940</v>
      </c>
      <c r="KG70" s="687">
        <v>940</v>
      </c>
      <c r="KH70" s="687">
        <v>940</v>
      </c>
      <c r="KI70" s="687">
        <v>940</v>
      </c>
      <c r="KJ70" s="687">
        <v>940</v>
      </c>
      <c r="KK70" s="687">
        <v>940</v>
      </c>
      <c r="KL70" s="687">
        <v>940</v>
      </c>
      <c r="KM70" s="687">
        <v>940</v>
      </c>
      <c r="KN70" s="687">
        <v>940</v>
      </c>
      <c r="KO70" s="687">
        <v>940</v>
      </c>
      <c r="KP70" s="687">
        <v>940</v>
      </c>
      <c r="KQ70" s="687">
        <v>940</v>
      </c>
      <c r="KR70" s="687">
        <v>940</v>
      </c>
      <c r="KS70" s="687">
        <v>940</v>
      </c>
      <c r="KT70" s="687">
        <v>940</v>
      </c>
      <c r="KU70" s="687">
        <v>940</v>
      </c>
      <c r="KV70" s="687">
        <v>940</v>
      </c>
      <c r="KW70" s="687">
        <v>940</v>
      </c>
      <c r="KX70" s="687">
        <v>940</v>
      </c>
      <c r="KY70" s="687">
        <v>940</v>
      </c>
      <c r="KZ70" s="687">
        <v>940</v>
      </c>
      <c r="LA70" s="687">
        <v>940</v>
      </c>
      <c r="LB70" s="687">
        <v>940</v>
      </c>
      <c r="LC70" s="687">
        <v>940</v>
      </c>
      <c r="LD70" s="687">
        <v>940</v>
      </c>
      <c r="LE70" s="687">
        <v>940</v>
      </c>
      <c r="LF70" s="687">
        <v>940</v>
      </c>
      <c r="LG70" s="687">
        <v>940</v>
      </c>
      <c r="LH70" s="687">
        <v>940</v>
      </c>
      <c r="LI70" s="687">
        <v>940</v>
      </c>
      <c r="LJ70" s="687">
        <v>940</v>
      </c>
      <c r="LK70" s="687">
        <v>940</v>
      </c>
      <c r="LL70" s="687">
        <v>940</v>
      </c>
      <c r="LM70" s="687">
        <v>940</v>
      </c>
      <c r="LN70" s="687">
        <v>940</v>
      </c>
      <c r="LO70" s="687">
        <v>940</v>
      </c>
      <c r="LP70" s="687">
        <v>940</v>
      </c>
      <c r="LQ70" s="687">
        <v>940</v>
      </c>
      <c r="LR70" s="687">
        <v>940</v>
      </c>
      <c r="LS70" s="687">
        <v>940</v>
      </c>
      <c r="LT70" s="687">
        <v>940</v>
      </c>
      <c r="LU70" s="687">
        <v>940</v>
      </c>
      <c r="LV70" s="687">
        <v>940</v>
      </c>
      <c r="LW70" s="687">
        <v>940</v>
      </c>
      <c r="LX70" s="687">
        <v>940</v>
      </c>
      <c r="LY70" s="687">
        <v>940</v>
      </c>
      <c r="LZ70" s="687">
        <v>940</v>
      </c>
      <c r="MA70" s="687">
        <v>940</v>
      </c>
      <c r="MB70" s="687">
        <v>940</v>
      </c>
      <c r="MC70" s="687">
        <v>940</v>
      </c>
      <c r="MD70" s="687">
        <v>940</v>
      </c>
      <c r="ME70" s="687">
        <v>940</v>
      </c>
      <c r="MF70" s="687">
        <v>940</v>
      </c>
      <c r="MG70" s="687">
        <v>940</v>
      </c>
      <c r="MH70" s="687">
        <v>940</v>
      </c>
      <c r="MI70" s="687">
        <v>940</v>
      </c>
      <c r="MJ70" s="687">
        <v>940</v>
      </c>
      <c r="MK70" s="687">
        <v>940</v>
      </c>
      <c r="ML70" s="687">
        <v>940</v>
      </c>
      <c r="MM70" s="687">
        <v>940</v>
      </c>
      <c r="MN70" s="687">
        <v>940</v>
      </c>
      <c r="MO70" s="687">
        <v>940</v>
      </c>
      <c r="MP70" s="687">
        <v>940</v>
      </c>
      <c r="MQ70" s="687">
        <v>940</v>
      </c>
      <c r="MR70" s="687">
        <v>940</v>
      </c>
      <c r="MS70" s="687">
        <v>940</v>
      </c>
      <c r="MT70" s="687">
        <v>940</v>
      </c>
      <c r="MU70" s="687">
        <v>940</v>
      </c>
      <c r="MV70" s="687">
        <v>940</v>
      </c>
      <c r="MW70" s="687">
        <v>940</v>
      </c>
      <c r="MX70" s="687">
        <v>940</v>
      </c>
      <c r="MY70" s="687">
        <v>940</v>
      </c>
      <c r="MZ70" s="687">
        <v>940</v>
      </c>
      <c r="NA70" s="687">
        <v>940</v>
      </c>
      <c r="NB70" s="687">
        <v>940</v>
      </c>
      <c r="NC70" s="687">
        <v>940</v>
      </c>
      <c r="ND70" s="687">
        <v>940</v>
      </c>
      <c r="NE70" s="687">
        <v>940</v>
      </c>
      <c r="NF70" s="687">
        <v>940</v>
      </c>
      <c r="NG70" s="687">
        <v>940</v>
      </c>
      <c r="NH70" s="687">
        <v>940</v>
      </c>
      <c r="NI70" s="687">
        <v>940</v>
      </c>
      <c r="NJ70" s="687">
        <v>940</v>
      </c>
      <c r="NK70" s="687">
        <v>940</v>
      </c>
      <c r="NL70" s="687">
        <v>940</v>
      </c>
      <c r="NM70" s="687">
        <v>940</v>
      </c>
      <c r="NN70" s="687">
        <v>940</v>
      </c>
      <c r="NO70" s="687">
        <v>940</v>
      </c>
      <c r="NP70" s="687">
        <v>940</v>
      </c>
      <c r="NQ70" s="687">
        <v>940</v>
      </c>
      <c r="NR70" s="687">
        <v>940</v>
      </c>
      <c r="NS70" s="687">
        <v>940</v>
      </c>
      <c r="NT70" s="687">
        <v>940</v>
      </c>
      <c r="NU70" s="687">
        <v>940</v>
      </c>
      <c r="NV70" s="687">
        <v>940</v>
      </c>
      <c r="NW70" s="687">
        <v>940</v>
      </c>
      <c r="NX70" s="687">
        <v>940</v>
      </c>
      <c r="NY70" s="687">
        <v>940</v>
      </c>
      <c r="NZ70" s="687">
        <v>940</v>
      </c>
      <c r="OA70" s="687">
        <v>940</v>
      </c>
      <c r="OB70" s="687">
        <v>940</v>
      </c>
      <c r="OC70" s="687">
        <v>940</v>
      </c>
      <c r="OD70" s="687">
        <v>940</v>
      </c>
      <c r="OE70" s="687">
        <v>940</v>
      </c>
      <c r="OF70" s="687">
        <v>940</v>
      </c>
      <c r="OG70" s="687">
        <v>940</v>
      </c>
      <c r="OH70" s="687">
        <v>940</v>
      </c>
      <c r="OI70" s="687">
        <v>940</v>
      </c>
      <c r="OJ70" s="687">
        <v>940</v>
      </c>
      <c r="OK70" s="687">
        <v>940</v>
      </c>
      <c r="OL70" s="687">
        <v>940</v>
      </c>
      <c r="OM70" s="687">
        <v>940</v>
      </c>
      <c r="ON70" s="687">
        <v>940</v>
      </c>
      <c r="OO70" s="687">
        <v>940</v>
      </c>
      <c r="OP70" s="687">
        <v>940</v>
      </c>
      <c r="OQ70" s="687">
        <v>940</v>
      </c>
      <c r="OR70" s="687">
        <v>940</v>
      </c>
      <c r="OS70" s="687">
        <v>940</v>
      </c>
      <c r="OT70" s="687">
        <v>940</v>
      </c>
      <c r="OU70" s="687">
        <v>940</v>
      </c>
      <c r="OV70" s="687">
        <v>940</v>
      </c>
      <c r="OW70" s="687">
        <v>940</v>
      </c>
      <c r="OX70" s="687">
        <v>940</v>
      </c>
      <c r="OY70" s="687">
        <v>940</v>
      </c>
      <c r="OZ70" s="687">
        <v>940</v>
      </c>
      <c r="PA70" s="687">
        <v>940</v>
      </c>
      <c r="PB70" s="687">
        <v>940</v>
      </c>
      <c r="PC70" s="687">
        <v>940</v>
      </c>
      <c r="PD70" s="687">
        <v>940</v>
      </c>
      <c r="PE70" s="687">
        <v>940</v>
      </c>
      <c r="PF70" s="687">
        <v>940</v>
      </c>
      <c r="PG70" s="687">
        <v>940</v>
      </c>
      <c r="PH70" s="687">
        <v>940</v>
      </c>
      <c r="PI70" s="687">
        <v>940</v>
      </c>
      <c r="PJ70" s="687">
        <v>940</v>
      </c>
      <c r="PK70" s="687">
        <v>940</v>
      </c>
      <c r="PL70" s="687">
        <v>940</v>
      </c>
      <c r="PM70" s="687">
        <v>940</v>
      </c>
      <c r="PN70" s="687">
        <v>940</v>
      </c>
      <c r="PO70" s="687">
        <v>940</v>
      </c>
      <c r="PP70" s="687">
        <v>940</v>
      </c>
      <c r="PQ70" s="687">
        <v>940</v>
      </c>
      <c r="PR70" s="687">
        <v>940</v>
      </c>
      <c r="PS70" s="687">
        <v>940</v>
      </c>
      <c r="PT70" s="687">
        <v>940</v>
      </c>
      <c r="PU70" s="687">
        <v>940</v>
      </c>
      <c r="PV70" s="687">
        <v>940</v>
      </c>
      <c r="PW70" s="687">
        <v>940</v>
      </c>
      <c r="PX70" s="687">
        <v>940</v>
      </c>
      <c r="PY70" s="687">
        <v>940</v>
      </c>
      <c r="PZ70" s="687">
        <v>940</v>
      </c>
      <c r="QA70" s="687">
        <v>940</v>
      </c>
      <c r="QB70" s="687">
        <v>940</v>
      </c>
      <c r="QC70" s="687">
        <v>940</v>
      </c>
      <c r="QD70" s="687">
        <v>940</v>
      </c>
      <c r="QE70" s="687">
        <v>940</v>
      </c>
      <c r="QF70" s="687">
        <v>940</v>
      </c>
      <c r="QG70" s="687">
        <v>940</v>
      </c>
      <c r="QH70" s="687">
        <v>940</v>
      </c>
      <c r="QI70" s="687">
        <v>940</v>
      </c>
      <c r="QJ70" s="687">
        <v>940</v>
      </c>
      <c r="QK70" s="687">
        <v>940</v>
      </c>
      <c r="QL70" s="687">
        <v>940</v>
      </c>
      <c r="QM70" s="687">
        <v>940</v>
      </c>
      <c r="QN70" s="687">
        <v>940</v>
      </c>
      <c r="QO70" s="687">
        <v>940</v>
      </c>
      <c r="QP70" s="687">
        <v>940</v>
      </c>
      <c r="QQ70" s="687">
        <v>940</v>
      </c>
      <c r="QR70" s="687">
        <v>940</v>
      </c>
      <c r="QS70" s="687">
        <v>940</v>
      </c>
      <c r="QT70" s="687">
        <v>940</v>
      </c>
      <c r="QU70" s="687">
        <v>940</v>
      </c>
      <c r="QV70" s="687">
        <v>940</v>
      </c>
      <c r="QW70" s="687">
        <v>940</v>
      </c>
      <c r="QX70" s="687">
        <v>940</v>
      </c>
      <c r="QY70" s="687">
        <v>940</v>
      </c>
      <c r="QZ70" s="687">
        <v>940</v>
      </c>
      <c r="RA70" s="687"/>
      <c r="RB70" s="687"/>
      <c r="RC70" s="687"/>
      <c r="RD70" s="687"/>
      <c r="RE70" s="687"/>
      <c r="RF70" s="687"/>
      <c r="RG70" s="687"/>
      <c r="RH70" s="687"/>
      <c r="RI70" s="687"/>
      <c r="RJ70" s="687"/>
      <c r="RK70" s="925"/>
      <c r="RL70" s="925"/>
      <c r="RM70" s="925"/>
      <c r="RN70" s="925"/>
      <c r="RO70" s="925"/>
      <c r="RP70" s="925"/>
      <c r="RQ70" s="925"/>
      <c r="RR70" s="925"/>
      <c r="RS70" s="925"/>
      <c r="RT70" s="925"/>
      <c r="RU70" s="925"/>
      <c r="RV70" s="925"/>
      <c r="RW70" s="925"/>
      <c r="RX70" s="925"/>
      <c r="RY70" s="925"/>
      <c r="RZ70" s="925"/>
      <c r="SA70" s="925"/>
      <c r="SB70" s="925"/>
      <c r="SC70" s="925"/>
      <c r="SD70" s="925"/>
      <c r="SE70" s="925"/>
      <c r="SF70" s="925"/>
      <c r="SG70" s="925"/>
      <c r="SH70" s="925"/>
      <c r="SI70" s="925"/>
      <c r="SJ70" s="925"/>
      <c r="SK70" s="925"/>
      <c r="SL70" s="925"/>
      <c r="SM70" s="925"/>
      <c r="SN70" s="925"/>
      <c r="SO70" s="925"/>
      <c r="SP70" s="925"/>
      <c r="SQ70" s="925"/>
      <c r="SR70" s="925"/>
      <c r="SS70" s="925"/>
      <c r="ST70" s="925"/>
      <c r="SU70" s="925"/>
      <c r="SV70" s="925"/>
      <c r="SW70" s="925"/>
      <c r="SX70" s="925"/>
      <c r="SY70" s="925"/>
      <c r="SZ70" s="925"/>
      <c r="TA70" s="925"/>
      <c r="TB70" s="925"/>
      <c r="TC70" s="925"/>
      <c r="TD70" s="925"/>
      <c r="TE70" s="925"/>
      <c r="TF70" s="925"/>
      <c r="TG70" s="925"/>
      <c r="TH70" s="925"/>
      <c r="TI70" s="925"/>
      <c r="TJ70" s="925"/>
      <c r="TK70" s="925"/>
      <c r="TL70" s="925"/>
      <c r="TM70" s="925"/>
      <c r="TN70" s="925"/>
      <c r="TO70" s="925"/>
      <c r="TP70" s="925"/>
      <c r="TQ70" s="925"/>
      <c r="TR70" s="925"/>
      <c r="TS70" s="925"/>
      <c r="TT70" s="925"/>
      <c r="TU70" s="925"/>
      <c r="TV70" s="925"/>
      <c r="TW70" s="925"/>
      <c r="TX70" s="925"/>
      <c r="TY70" s="925"/>
      <c r="TZ70" s="925"/>
      <c r="UA70" s="925"/>
      <c r="UB70" s="925"/>
      <c r="UC70" s="925"/>
      <c r="UD70" s="925"/>
      <c r="UE70" s="925"/>
      <c r="UF70" s="925"/>
      <c r="UG70" s="925"/>
      <c r="UH70" s="925"/>
      <c r="UI70" s="925"/>
      <c r="UJ70" s="925"/>
      <c r="UK70" s="925"/>
      <c r="UL70" s="925"/>
      <c r="UM70" s="925"/>
      <c r="UN70" s="925"/>
      <c r="UO70" s="925"/>
      <c r="UP70" s="925"/>
      <c r="UQ70" s="925"/>
      <c r="UR70" s="925"/>
      <c r="US70" s="925"/>
      <c r="UT70" s="925"/>
      <c r="UU70" s="925"/>
      <c r="UV70" s="925"/>
      <c r="UW70" s="925"/>
      <c r="UX70" s="925"/>
      <c r="UY70" s="925"/>
      <c r="UZ70" s="925"/>
      <c r="VA70" s="925"/>
      <c r="VB70" s="925"/>
      <c r="VC70" s="925"/>
      <c r="VD70" s="925"/>
      <c r="VE70" s="925"/>
      <c r="VF70" s="925"/>
      <c r="VG70" s="925"/>
      <c r="VH70" s="925"/>
      <c r="VI70" s="925"/>
      <c r="VJ70" s="925"/>
      <c r="VK70" s="925"/>
      <c r="VL70" s="925"/>
      <c r="VM70" s="925"/>
      <c r="VN70" s="925"/>
      <c r="VO70" s="925"/>
      <c r="VP70" s="925"/>
      <c r="VQ70" s="925"/>
      <c r="VR70" s="925"/>
      <c r="VS70" s="925"/>
      <c r="VT70" s="925"/>
      <c r="VU70" s="925"/>
      <c r="VV70" s="925"/>
      <c r="VW70" s="925"/>
      <c r="VX70" s="925"/>
      <c r="VY70" s="925"/>
      <c r="VZ70" s="925"/>
      <c r="WA70" s="925"/>
      <c r="WB70" s="925"/>
      <c r="WC70" s="925"/>
      <c r="WD70" s="925"/>
      <c r="WE70" s="925"/>
      <c r="WF70" s="925"/>
      <c r="WG70" s="925"/>
      <c r="WH70" s="925"/>
      <c r="WI70" s="925"/>
      <c r="WJ70" s="925"/>
      <c r="WK70" s="925"/>
      <c r="WL70" s="925"/>
      <c r="WM70" s="925"/>
      <c r="WN70" s="925"/>
      <c r="WO70" s="925"/>
      <c r="WP70" s="925"/>
      <c r="WQ70" s="925"/>
      <c r="WR70" s="925"/>
      <c r="WS70" s="925"/>
      <c r="XZ70" s="925"/>
      <c r="YA70" s="925"/>
      <c r="ZM70" s="4"/>
      <c r="ZN70" s="4"/>
    </row>
    <row r="71" spans="1:690" outlineLevel="6">
      <c r="A71" s="1104" t="s">
        <v>1111</v>
      </c>
      <c r="B71" s="1104"/>
      <c r="C71" s="1104"/>
      <c r="D71" s="1105">
        <v>4</v>
      </c>
      <c r="E71" s="1105">
        <v>4</v>
      </c>
      <c r="F71" s="1105">
        <v>186.14</v>
      </c>
      <c r="G71" s="1106"/>
      <c r="H71" s="1104" t="s">
        <v>894</v>
      </c>
      <c r="I71" s="687"/>
      <c r="J71" s="687"/>
      <c r="K71" s="687"/>
      <c r="L71" s="687"/>
      <c r="M71" s="687"/>
      <c r="N71" s="687"/>
      <c r="O71" s="687"/>
      <c r="P71" s="687"/>
      <c r="Q71" s="687"/>
      <c r="R71" s="687"/>
      <c r="S71" s="687"/>
      <c r="T71" s="687"/>
      <c r="U71" s="687"/>
      <c r="V71" s="687"/>
      <c r="W71" s="687"/>
      <c r="X71" s="687"/>
      <c r="Y71" s="687"/>
      <c r="Z71" s="687"/>
      <c r="AA71" s="687"/>
      <c r="AB71" s="687"/>
      <c r="AC71" s="687"/>
      <c r="AD71" s="687"/>
      <c r="AE71" s="687"/>
      <c r="AF71" s="687"/>
      <c r="AG71" s="687"/>
      <c r="AH71" s="687"/>
      <c r="AI71" s="687"/>
      <c r="AJ71" s="687"/>
      <c r="AK71" s="687"/>
      <c r="AL71" s="687"/>
      <c r="AM71" s="687"/>
      <c r="AN71" s="687"/>
      <c r="AO71" s="687"/>
      <c r="AP71" s="687"/>
      <c r="AQ71" s="687"/>
      <c r="AR71" s="687"/>
      <c r="AS71" s="687"/>
      <c r="AT71" s="687"/>
      <c r="AU71" s="687"/>
      <c r="AV71" s="687"/>
      <c r="AW71" s="687"/>
      <c r="AX71" s="687"/>
      <c r="AY71" s="687"/>
      <c r="AZ71" s="687"/>
      <c r="BA71" s="687"/>
      <c r="BB71" s="687"/>
      <c r="BC71" s="687"/>
      <c r="BD71" s="687"/>
      <c r="BE71" s="687"/>
      <c r="BF71" s="687"/>
      <c r="BG71" s="687"/>
      <c r="BH71" s="687"/>
      <c r="BI71" s="687"/>
      <c r="BJ71" s="687"/>
      <c r="BK71" s="687"/>
      <c r="BL71" s="687"/>
      <c r="BM71" s="687"/>
      <c r="BN71" s="687"/>
      <c r="BO71" s="687"/>
      <c r="BP71" s="687"/>
      <c r="BQ71" s="687"/>
      <c r="BR71" s="687"/>
      <c r="BS71" s="687"/>
      <c r="BT71" s="687"/>
      <c r="BU71" s="687"/>
      <c r="BV71" s="687"/>
      <c r="BW71" s="687"/>
      <c r="BX71" s="687"/>
      <c r="BY71" s="687"/>
      <c r="BZ71" s="687"/>
      <c r="CA71" s="687"/>
      <c r="CB71" s="687"/>
      <c r="CC71" s="687"/>
      <c r="CD71" s="687"/>
      <c r="CE71" s="687"/>
      <c r="CF71" s="687"/>
      <c r="CG71" s="687"/>
      <c r="CH71" s="687"/>
      <c r="CI71" s="687"/>
      <c r="CJ71" s="687"/>
      <c r="CK71" s="687"/>
      <c r="CL71" s="687"/>
      <c r="CM71" s="687"/>
      <c r="CN71" s="687"/>
      <c r="CO71" s="687"/>
      <c r="CP71" s="687"/>
      <c r="CQ71" s="687"/>
      <c r="CR71" s="687"/>
      <c r="CS71" s="687"/>
      <c r="CT71" s="687"/>
      <c r="CU71" s="687"/>
      <c r="CV71" s="687"/>
      <c r="CW71" s="687"/>
      <c r="CX71" s="687"/>
      <c r="CY71" s="687"/>
      <c r="CZ71" s="687"/>
      <c r="DA71" s="687"/>
      <c r="DB71" s="687"/>
      <c r="DC71" s="687"/>
      <c r="DD71" s="687"/>
      <c r="DE71" s="687"/>
      <c r="DF71" s="687"/>
      <c r="DG71" s="687"/>
      <c r="DH71" s="687"/>
      <c r="DI71" s="687"/>
      <c r="DJ71" s="687"/>
      <c r="DK71" s="687"/>
      <c r="DL71" s="687"/>
      <c r="DM71" s="687"/>
      <c r="DN71" s="687"/>
      <c r="DO71" s="687"/>
      <c r="DP71" s="687"/>
      <c r="DQ71" s="687"/>
      <c r="DR71" s="687"/>
      <c r="DS71" s="687"/>
      <c r="DT71" s="687"/>
      <c r="DU71" s="687"/>
      <c r="DV71" s="687"/>
      <c r="DW71" s="687"/>
      <c r="DX71" s="687"/>
      <c r="DY71" s="687"/>
      <c r="DZ71" s="687"/>
      <c r="EA71" s="687"/>
      <c r="EB71" s="687"/>
      <c r="EC71" s="687"/>
      <c r="ED71" s="687"/>
      <c r="EE71" s="687"/>
      <c r="EF71" s="687"/>
      <c r="EG71" s="687"/>
      <c r="EH71" s="687"/>
      <c r="EI71" s="687"/>
      <c r="EJ71" s="687"/>
      <c r="EK71" s="687"/>
      <c r="EL71" s="687"/>
      <c r="EM71" s="687"/>
      <c r="EN71" s="687"/>
      <c r="EO71" s="687"/>
      <c r="EP71" s="687"/>
      <c r="EQ71" s="687"/>
      <c r="ER71" s="687"/>
      <c r="ES71" s="687"/>
      <c r="ET71" s="687"/>
      <c r="EU71" s="687"/>
      <c r="EV71" s="687"/>
      <c r="EW71" s="687"/>
      <c r="EX71" s="687"/>
      <c r="EY71" s="687"/>
      <c r="EZ71" s="687"/>
      <c r="FA71" s="687"/>
      <c r="FB71" s="687"/>
      <c r="FC71" s="687"/>
      <c r="FD71" s="687"/>
      <c r="FE71" s="687"/>
      <c r="FF71" s="687"/>
      <c r="FG71" s="687"/>
      <c r="FH71" s="687"/>
      <c r="FI71" s="687"/>
      <c r="FJ71" s="687"/>
      <c r="FK71" s="687"/>
      <c r="FL71" s="687"/>
      <c r="FM71" s="687"/>
      <c r="FN71" s="687"/>
      <c r="FO71" s="687"/>
      <c r="FP71" s="687"/>
      <c r="FQ71" s="687"/>
      <c r="FR71" s="687"/>
      <c r="FS71" s="687"/>
      <c r="FT71" s="687"/>
      <c r="FU71" s="687"/>
      <c r="FV71" s="687"/>
      <c r="FW71" s="687"/>
      <c r="FX71" s="687"/>
      <c r="FY71" s="687"/>
      <c r="FZ71" s="687"/>
      <c r="GA71" s="687"/>
      <c r="GB71" s="687"/>
      <c r="GC71" s="687"/>
      <c r="GD71" s="687"/>
      <c r="GE71" s="687"/>
      <c r="GF71" s="687"/>
      <c r="GG71" s="687"/>
      <c r="GH71" s="687"/>
      <c r="GI71" s="687"/>
      <c r="GJ71" s="687"/>
      <c r="GK71" s="687"/>
      <c r="GL71" s="687"/>
      <c r="GM71" s="687"/>
      <c r="GN71" s="687"/>
      <c r="GO71" s="687"/>
      <c r="GP71" s="687"/>
      <c r="GQ71" s="687"/>
      <c r="GR71" s="687"/>
      <c r="GS71" s="687"/>
      <c r="GT71" s="687"/>
      <c r="GU71" s="687"/>
      <c r="GV71" s="687"/>
      <c r="GW71" s="687"/>
      <c r="GX71" s="687"/>
      <c r="GY71" s="687"/>
      <c r="GZ71" s="687"/>
      <c r="HA71" s="687"/>
      <c r="HB71" s="687"/>
      <c r="HC71" s="687"/>
      <c r="HD71" s="687"/>
      <c r="HE71" s="687"/>
      <c r="HF71" s="687"/>
      <c r="HG71" s="687"/>
      <c r="HH71" s="687"/>
      <c r="HI71" s="687"/>
      <c r="HJ71" s="687"/>
      <c r="HK71" s="687"/>
      <c r="HL71" s="687"/>
      <c r="HM71" s="687"/>
      <c r="HN71" s="687"/>
      <c r="HO71" s="687"/>
      <c r="HP71" s="687"/>
      <c r="HQ71" s="687"/>
      <c r="HR71" s="687"/>
      <c r="HS71" s="687"/>
      <c r="HT71" s="687"/>
      <c r="HU71" s="687"/>
      <c r="HV71" s="687"/>
      <c r="HW71" s="687"/>
      <c r="HX71" s="687"/>
      <c r="HY71" s="687"/>
      <c r="HZ71" s="687"/>
      <c r="IA71" s="687"/>
      <c r="IB71" s="687"/>
      <c r="IC71" s="687"/>
      <c r="ID71" s="687"/>
      <c r="IE71" s="687"/>
      <c r="IF71" s="687"/>
      <c r="IG71" s="687"/>
      <c r="IH71" s="687"/>
      <c r="II71" s="687"/>
      <c r="IJ71" s="687"/>
      <c r="IK71" s="687"/>
      <c r="IL71" s="687"/>
      <c r="IM71" s="687"/>
      <c r="IN71" s="687"/>
      <c r="IO71" s="687"/>
      <c r="IP71" s="687"/>
      <c r="IQ71" s="687"/>
      <c r="IR71" s="687"/>
      <c r="IS71" s="687"/>
      <c r="IT71" s="687"/>
      <c r="IU71" s="687"/>
      <c r="IV71" s="687"/>
      <c r="IW71" s="687"/>
      <c r="IX71" s="687"/>
      <c r="IY71" s="687"/>
      <c r="IZ71" s="687"/>
      <c r="JA71" s="687"/>
      <c r="JB71" s="687"/>
      <c r="JC71" s="687"/>
      <c r="JD71" s="687"/>
      <c r="JE71" s="687"/>
      <c r="JF71" s="687"/>
      <c r="JG71" s="687"/>
      <c r="JH71" s="687"/>
      <c r="JI71" s="687"/>
      <c r="JJ71" s="687"/>
      <c r="JK71" s="687"/>
      <c r="JL71" s="687">
        <v>0.17</v>
      </c>
      <c r="JM71" s="687">
        <v>0.34</v>
      </c>
      <c r="JN71" s="687">
        <v>0.51</v>
      </c>
      <c r="JO71" s="687">
        <v>0.69</v>
      </c>
      <c r="JP71" s="687">
        <v>0.69</v>
      </c>
      <c r="JQ71" s="687">
        <v>1</v>
      </c>
      <c r="JR71" s="687">
        <v>1.45</v>
      </c>
      <c r="JS71" s="687">
        <v>2</v>
      </c>
      <c r="JT71" s="687">
        <v>2</v>
      </c>
      <c r="JU71" s="687">
        <v>2</v>
      </c>
      <c r="JV71" s="687">
        <v>2</v>
      </c>
      <c r="JW71" s="687">
        <v>2</v>
      </c>
      <c r="JX71" s="687">
        <v>2</v>
      </c>
      <c r="JY71" s="687">
        <v>2.6</v>
      </c>
      <c r="JZ71" s="687">
        <v>4</v>
      </c>
      <c r="KA71" s="687">
        <v>4</v>
      </c>
      <c r="KB71" s="687">
        <v>4</v>
      </c>
      <c r="KC71" s="687">
        <v>4</v>
      </c>
      <c r="KD71" s="687">
        <v>4</v>
      </c>
      <c r="KE71" s="687">
        <v>4</v>
      </c>
      <c r="KF71" s="687">
        <v>4</v>
      </c>
      <c r="KG71" s="687">
        <v>4</v>
      </c>
      <c r="KH71" s="687">
        <v>4</v>
      </c>
      <c r="KI71" s="687">
        <v>4</v>
      </c>
      <c r="KJ71" s="687">
        <v>4</v>
      </c>
      <c r="KK71" s="687">
        <v>4</v>
      </c>
      <c r="KL71" s="687">
        <v>4</v>
      </c>
      <c r="KM71" s="687">
        <v>4</v>
      </c>
      <c r="KN71" s="687">
        <v>4</v>
      </c>
      <c r="KO71" s="687">
        <v>4</v>
      </c>
      <c r="KP71" s="687">
        <v>4</v>
      </c>
      <c r="KQ71" s="687">
        <v>4</v>
      </c>
      <c r="KR71" s="687">
        <v>4</v>
      </c>
      <c r="KS71" s="687">
        <v>4</v>
      </c>
      <c r="KT71" s="687">
        <v>4</v>
      </c>
      <c r="KU71" s="687">
        <v>4</v>
      </c>
      <c r="KV71" s="687">
        <v>4</v>
      </c>
      <c r="KW71" s="687">
        <v>4</v>
      </c>
      <c r="KX71" s="687">
        <v>4</v>
      </c>
      <c r="KY71" s="687">
        <v>4</v>
      </c>
      <c r="KZ71" s="687">
        <v>4</v>
      </c>
      <c r="LA71" s="687">
        <v>4</v>
      </c>
      <c r="LB71" s="687">
        <v>4</v>
      </c>
      <c r="LC71" s="687">
        <v>4</v>
      </c>
      <c r="LD71" s="687">
        <v>4</v>
      </c>
      <c r="LE71" s="687">
        <v>4</v>
      </c>
      <c r="LF71" s="687">
        <v>4</v>
      </c>
      <c r="LG71" s="687">
        <v>4</v>
      </c>
      <c r="LH71" s="687">
        <v>4</v>
      </c>
      <c r="LI71" s="687">
        <v>4</v>
      </c>
      <c r="LJ71" s="687">
        <v>4</v>
      </c>
      <c r="LK71" s="687">
        <v>4</v>
      </c>
      <c r="LL71" s="687">
        <v>4</v>
      </c>
      <c r="LM71" s="687">
        <v>4</v>
      </c>
      <c r="LN71" s="687">
        <v>4</v>
      </c>
      <c r="LO71" s="687">
        <v>4</v>
      </c>
      <c r="LP71" s="687">
        <v>4</v>
      </c>
      <c r="LQ71" s="687">
        <v>4</v>
      </c>
      <c r="LR71" s="687">
        <v>4</v>
      </c>
      <c r="LS71" s="687">
        <v>4</v>
      </c>
      <c r="LT71" s="687">
        <v>4</v>
      </c>
      <c r="LU71" s="687">
        <v>4</v>
      </c>
      <c r="LV71" s="687">
        <v>4</v>
      </c>
      <c r="LW71" s="687">
        <v>4</v>
      </c>
      <c r="LX71" s="687">
        <v>4</v>
      </c>
      <c r="LY71" s="687">
        <v>4</v>
      </c>
      <c r="LZ71" s="687">
        <v>4</v>
      </c>
      <c r="MA71" s="687">
        <v>4</v>
      </c>
      <c r="MB71" s="687">
        <v>4</v>
      </c>
      <c r="MC71" s="687">
        <v>4</v>
      </c>
      <c r="MD71" s="687">
        <v>4</v>
      </c>
      <c r="ME71" s="687">
        <v>4</v>
      </c>
      <c r="MF71" s="687">
        <v>4</v>
      </c>
      <c r="MG71" s="687">
        <v>4</v>
      </c>
      <c r="MH71" s="687">
        <v>4</v>
      </c>
      <c r="MI71" s="687">
        <v>4</v>
      </c>
      <c r="MJ71" s="687">
        <v>4</v>
      </c>
      <c r="MK71" s="687">
        <v>4</v>
      </c>
      <c r="ML71" s="687">
        <v>4</v>
      </c>
      <c r="MM71" s="687">
        <v>4</v>
      </c>
      <c r="MN71" s="687">
        <v>4</v>
      </c>
      <c r="MO71" s="687">
        <v>4</v>
      </c>
      <c r="MP71" s="687">
        <v>4</v>
      </c>
      <c r="MQ71" s="687">
        <v>4</v>
      </c>
      <c r="MR71" s="687">
        <v>4</v>
      </c>
      <c r="MS71" s="687">
        <v>4</v>
      </c>
      <c r="MT71" s="687">
        <v>4</v>
      </c>
      <c r="MU71" s="687">
        <v>4</v>
      </c>
      <c r="MV71" s="687">
        <v>4</v>
      </c>
      <c r="MW71" s="687">
        <v>4</v>
      </c>
      <c r="MX71" s="687">
        <v>4</v>
      </c>
      <c r="MY71" s="687">
        <v>4</v>
      </c>
      <c r="MZ71" s="687">
        <v>4</v>
      </c>
      <c r="NA71" s="687">
        <v>4</v>
      </c>
      <c r="NB71" s="687">
        <v>4</v>
      </c>
      <c r="NC71" s="687">
        <v>4</v>
      </c>
      <c r="ND71" s="687">
        <v>4</v>
      </c>
      <c r="NE71" s="687">
        <v>4</v>
      </c>
      <c r="NF71" s="687">
        <v>4</v>
      </c>
      <c r="NG71" s="687">
        <v>4</v>
      </c>
      <c r="NH71" s="687">
        <v>4</v>
      </c>
      <c r="NI71" s="687">
        <v>4</v>
      </c>
      <c r="NJ71" s="687">
        <v>4</v>
      </c>
      <c r="NK71" s="687">
        <v>4</v>
      </c>
      <c r="NL71" s="687">
        <v>4</v>
      </c>
      <c r="NM71" s="687">
        <v>4</v>
      </c>
      <c r="NN71" s="687">
        <v>4</v>
      </c>
      <c r="NO71" s="687">
        <v>4</v>
      </c>
      <c r="NP71" s="687">
        <v>4</v>
      </c>
      <c r="NQ71" s="687">
        <v>4</v>
      </c>
      <c r="NR71" s="687">
        <v>4</v>
      </c>
      <c r="NS71" s="687">
        <v>4</v>
      </c>
      <c r="NT71" s="687">
        <v>4</v>
      </c>
      <c r="NU71" s="687">
        <v>4</v>
      </c>
      <c r="NV71" s="687">
        <v>4</v>
      </c>
      <c r="NW71" s="687">
        <v>4</v>
      </c>
      <c r="NX71" s="687">
        <v>4</v>
      </c>
      <c r="NY71" s="687">
        <v>4</v>
      </c>
      <c r="NZ71" s="687">
        <v>4</v>
      </c>
      <c r="OA71" s="687">
        <v>4</v>
      </c>
      <c r="OB71" s="687">
        <v>4</v>
      </c>
      <c r="OC71" s="687">
        <v>4</v>
      </c>
      <c r="OD71" s="687">
        <v>4</v>
      </c>
      <c r="OE71" s="687">
        <v>4</v>
      </c>
      <c r="OF71" s="687">
        <v>4</v>
      </c>
      <c r="OG71" s="687">
        <v>4</v>
      </c>
      <c r="OH71" s="687">
        <v>4</v>
      </c>
      <c r="OI71" s="687">
        <v>4</v>
      </c>
      <c r="OJ71" s="687">
        <v>4</v>
      </c>
      <c r="OK71" s="687">
        <v>4</v>
      </c>
      <c r="OL71" s="687">
        <v>4</v>
      </c>
      <c r="OM71" s="687">
        <v>4</v>
      </c>
      <c r="ON71" s="687">
        <v>4</v>
      </c>
      <c r="OO71" s="687">
        <v>4</v>
      </c>
      <c r="OP71" s="687">
        <v>4</v>
      </c>
      <c r="OQ71" s="687">
        <v>4</v>
      </c>
      <c r="OR71" s="687">
        <v>4</v>
      </c>
      <c r="OS71" s="687">
        <v>4</v>
      </c>
      <c r="OT71" s="687">
        <v>4</v>
      </c>
      <c r="OU71" s="687">
        <v>4</v>
      </c>
      <c r="OV71" s="687">
        <v>4</v>
      </c>
      <c r="OW71" s="687">
        <v>4</v>
      </c>
      <c r="OX71" s="687">
        <v>4</v>
      </c>
      <c r="OY71" s="687">
        <v>4</v>
      </c>
      <c r="OZ71" s="687">
        <v>4</v>
      </c>
      <c r="PA71" s="687">
        <v>4</v>
      </c>
      <c r="PB71" s="687">
        <v>4</v>
      </c>
      <c r="PC71" s="687">
        <v>4</v>
      </c>
      <c r="PD71" s="687">
        <v>4</v>
      </c>
      <c r="PE71" s="687">
        <v>4</v>
      </c>
      <c r="PF71" s="687">
        <v>4</v>
      </c>
      <c r="PG71" s="687">
        <v>4</v>
      </c>
      <c r="PH71" s="687">
        <v>4</v>
      </c>
      <c r="PI71" s="687">
        <v>4</v>
      </c>
      <c r="PJ71" s="687">
        <v>4</v>
      </c>
      <c r="PK71" s="687">
        <v>4</v>
      </c>
      <c r="PL71" s="687">
        <v>4</v>
      </c>
      <c r="PM71" s="687">
        <v>4</v>
      </c>
      <c r="PN71" s="687">
        <v>4</v>
      </c>
      <c r="PO71" s="687">
        <v>4</v>
      </c>
      <c r="PP71" s="687">
        <v>4</v>
      </c>
      <c r="PQ71" s="687">
        <v>4</v>
      </c>
      <c r="PR71" s="687">
        <v>4</v>
      </c>
      <c r="PS71" s="687">
        <v>4</v>
      </c>
      <c r="PT71" s="687">
        <v>4</v>
      </c>
      <c r="PU71" s="687">
        <v>4</v>
      </c>
      <c r="PV71" s="687">
        <v>4</v>
      </c>
      <c r="PW71" s="687">
        <v>4</v>
      </c>
      <c r="PX71" s="687">
        <v>4</v>
      </c>
      <c r="PY71" s="687">
        <v>4</v>
      </c>
      <c r="PZ71" s="687">
        <v>4</v>
      </c>
      <c r="QA71" s="687">
        <v>4</v>
      </c>
      <c r="QB71" s="687">
        <v>4</v>
      </c>
      <c r="QC71" s="687">
        <v>4</v>
      </c>
      <c r="QD71" s="687">
        <v>4</v>
      </c>
      <c r="QE71" s="687">
        <v>4</v>
      </c>
      <c r="QF71" s="687">
        <v>4</v>
      </c>
      <c r="QG71" s="687">
        <v>4</v>
      </c>
      <c r="QH71" s="687">
        <v>4</v>
      </c>
      <c r="QI71" s="687">
        <v>4</v>
      </c>
      <c r="QJ71" s="687">
        <v>4</v>
      </c>
      <c r="QK71" s="687">
        <v>4</v>
      </c>
      <c r="QL71" s="687">
        <v>4</v>
      </c>
      <c r="QM71" s="687">
        <v>4</v>
      </c>
      <c r="QN71" s="687">
        <v>4</v>
      </c>
      <c r="QO71" s="687">
        <v>4</v>
      </c>
      <c r="QP71" s="687">
        <v>4</v>
      </c>
      <c r="QQ71" s="687">
        <v>4</v>
      </c>
      <c r="QR71" s="687">
        <v>4</v>
      </c>
      <c r="QS71" s="687">
        <v>4</v>
      </c>
      <c r="QT71" s="687">
        <v>4</v>
      </c>
      <c r="QU71" s="687">
        <v>4</v>
      </c>
      <c r="QV71" s="687">
        <v>4</v>
      </c>
      <c r="QW71" s="687">
        <v>4</v>
      </c>
      <c r="QX71" s="687">
        <v>4</v>
      </c>
      <c r="QY71" s="687">
        <v>4</v>
      </c>
      <c r="QZ71" s="687">
        <v>4</v>
      </c>
      <c r="RA71" s="687"/>
      <c r="RB71" s="687"/>
      <c r="RC71" s="687"/>
      <c r="RD71" s="687"/>
      <c r="RE71" s="687"/>
      <c r="RF71" s="687"/>
      <c r="RG71" s="687"/>
      <c r="RH71" s="687"/>
      <c r="RI71" s="687"/>
      <c r="RJ71" s="687"/>
      <c r="RK71" s="925"/>
      <c r="RL71" s="925"/>
      <c r="RM71" s="925"/>
      <c r="RN71" s="925"/>
      <c r="RO71" s="925"/>
      <c r="RP71" s="925"/>
      <c r="RQ71" s="925"/>
      <c r="RR71" s="925"/>
      <c r="RS71" s="925"/>
      <c r="RT71" s="925"/>
      <c r="RU71" s="925"/>
      <c r="RV71" s="925"/>
      <c r="RW71" s="925"/>
      <c r="RX71" s="925"/>
      <c r="RY71" s="925"/>
      <c r="RZ71" s="925"/>
      <c r="SA71" s="925"/>
      <c r="SB71" s="925"/>
      <c r="SC71" s="925"/>
      <c r="SD71" s="925"/>
      <c r="SE71" s="925"/>
      <c r="SF71" s="925"/>
      <c r="SG71" s="925"/>
      <c r="SH71" s="925"/>
      <c r="SI71" s="925"/>
      <c r="SJ71" s="925"/>
      <c r="SK71" s="925"/>
      <c r="SL71" s="925"/>
      <c r="SM71" s="925"/>
      <c r="SN71" s="925"/>
      <c r="SO71" s="925"/>
      <c r="SP71" s="925"/>
      <c r="SQ71" s="925"/>
      <c r="SR71" s="925"/>
      <c r="SS71" s="925"/>
      <c r="ST71" s="925"/>
      <c r="SU71" s="925"/>
      <c r="SV71" s="925"/>
      <c r="SW71" s="925"/>
      <c r="SX71" s="925"/>
      <c r="SY71" s="925"/>
      <c r="SZ71" s="925"/>
      <c r="TA71" s="925"/>
      <c r="TB71" s="925"/>
      <c r="TC71" s="925"/>
      <c r="TD71" s="925"/>
      <c r="TE71" s="925"/>
      <c r="TF71" s="925"/>
      <c r="TG71" s="925"/>
      <c r="TH71" s="925"/>
      <c r="TI71" s="925"/>
      <c r="TJ71" s="925"/>
      <c r="TK71" s="925"/>
      <c r="TL71" s="925"/>
      <c r="TM71" s="925"/>
      <c r="TN71" s="925"/>
      <c r="TO71" s="925"/>
      <c r="TP71" s="925"/>
      <c r="TQ71" s="925"/>
      <c r="TR71" s="925"/>
      <c r="TS71" s="925"/>
      <c r="TT71" s="925"/>
      <c r="TU71" s="925"/>
      <c r="TV71" s="925"/>
      <c r="TW71" s="925"/>
      <c r="TX71" s="925"/>
      <c r="TY71" s="925"/>
      <c r="TZ71" s="925"/>
      <c r="UA71" s="925"/>
      <c r="UB71" s="925"/>
      <c r="UC71" s="925"/>
      <c r="UD71" s="925"/>
      <c r="UE71" s="925"/>
      <c r="UF71" s="925"/>
      <c r="UG71" s="925"/>
      <c r="UH71" s="925"/>
      <c r="UI71" s="925"/>
      <c r="UJ71" s="925"/>
      <c r="UK71" s="925"/>
      <c r="UL71" s="925"/>
      <c r="UM71" s="925"/>
      <c r="UN71" s="925"/>
      <c r="UO71" s="925"/>
      <c r="UP71" s="925"/>
      <c r="UQ71" s="925"/>
      <c r="UR71" s="925"/>
      <c r="US71" s="925"/>
      <c r="UT71" s="925"/>
      <c r="UU71" s="925"/>
      <c r="UV71" s="925"/>
      <c r="UW71" s="925"/>
      <c r="UX71" s="925"/>
      <c r="UY71" s="925"/>
      <c r="UZ71" s="925"/>
      <c r="VA71" s="925"/>
      <c r="VB71" s="925"/>
      <c r="VC71" s="925"/>
      <c r="VD71" s="925"/>
      <c r="VE71" s="925"/>
      <c r="VF71" s="925"/>
      <c r="VG71" s="925"/>
      <c r="VH71" s="925"/>
      <c r="VI71" s="925"/>
      <c r="VJ71" s="925"/>
      <c r="VK71" s="925"/>
      <c r="VL71" s="925"/>
      <c r="VM71" s="925"/>
      <c r="VN71" s="925"/>
      <c r="VO71" s="925"/>
      <c r="VP71" s="925"/>
      <c r="VQ71" s="925"/>
      <c r="VR71" s="925"/>
      <c r="VS71" s="925"/>
      <c r="VT71" s="925"/>
      <c r="VU71" s="925"/>
      <c r="VV71" s="925"/>
      <c r="VW71" s="925"/>
      <c r="VX71" s="925"/>
      <c r="VY71" s="925"/>
      <c r="VZ71" s="925"/>
      <c r="WA71" s="925"/>
      <c r="WB71" s="925"/>
      <c r="WC71" s="925"/>
      <c r="WD71" s="925"/>
      <c r="WE71" s="925"/>
      <c r="WF71" s="925"/>
      <c r="WG71" s="925"/>
      <c r="WH71" s="925"/>
      <c r="WI71" s="925"/>
      <c r="WJ71" s="925"/>
      <c r="WK71" s="925"/>
      <c r="WL71" s="925"/>
      <c r="WM71" s="925"/>
      <c r="WN71" s="925"/>
      <c r="WO71" s="925"/>
      <c r="WP71" s="925"/>
      <c r="WQ71" s="925"/>
      <c r="WR71" s="925"/>
      <c r="WS71" s="925"/>
      <c r="XZ71" s="925"/>
      <c r="YA71" s="925"/>
      <c r="ZM71" s="4"/>
      <c r="ZN71" s="4"/>
    </row>
    <row r="72" spans="1:690" outlineLevel="6">
      <c r="A72" s="1104" t="s">
        <v>1112</v>
      </c>
      <c r="B72" s="1104"/>
      <c r="C72" s="1104"/>
      <c r="D72" s="1105">
        <v>5</v>
      </c>
      <c r="E72" s="1105">
        <v>5</v>
      </c>
      <c r="F72" s="1105">
        <v>8692.2199999999993</v>
      </c>
      <c r="G72" s="1106"/>
      <c r="H72" s="1104" t="s">
        <v>894</v>
      </c>
      <c r="I72" s="687"/>
      <c r="J72" s="687"/>
      <c r="K72" s="687"/>
      <c r="L72" s="687"/>
      <c r="M72" s="687"/>
      <c r="N72" s="687"/>
      <c r="O72" s="687"/>
      <c r="P72" s="687"/>
      <c r="Q72" s="687"/>
      <c r="R72" s="687"/>
      <c r="S72" s="687"/>
      <c r="T72" s="687"/>
      <c r="U72" s="687"/>
      <c r="V72" s="687"/>
      <c r="W72" s="687"/>
      <c r="X72" s="687"/>
      <c r="Y72" s="687"/>
      <c r="Z72" s="687"/>
      <c r="AA72" s="687"/>
      <c r="AB72" s="687"/>
      <c r="AC72" s="687"/>
      <c r="AD72" s="687"/>
      <c r="AE72" s="687"/>
      <c r="AF72" s="687"/>
      <c r="AG72" s="687"/>
      <c r="AH72" s="687"/>
      <c r="AI72" s="687"/>
      <c r="AJ72" s="687"/>
      <c r="AK72" s="687"/>
      <c r="AL72" s="687"/>
      <c r="AM72" s="687"/>
      <c r="AN72" s="687"/>
      <c r="AO72" s="687"/>
      <c r="AP72" s="687"/>
      <c r="AQ72" s="687"/>
      <c r="AR72" s="687"/>
      <c r="AS72" s="687"/>
      <c r="AT72" s="687"/>
      <c r="AU72" s="687"/>
      <c r="AV72" s="687"/>
      <c r="AW72" s="687"/>
      <c r="AX72" s="687"/>
      <c r="AY72" s="687"/>
      <c r="AZ72" s="687"/>
      <c r="BA72" s="687"/>
      <c r="BB72" s="687"/>
      <c r="BC72" s="687"/>
      <c r="BD72" s="687"/>
      <c r="BE72" s="687"/>
      <c r="BF72" s="687"/>
      <c r="BG72" s="687"/>
      <c r="BH72" s="687"/>
      <c r="BI72" s="687"/>
      <c r="BJ72" s="687"/>
      <c r="BK72" s="687"/>
      <c r="BL72" s="687"/>
      <c r="BM72" s="687"/>
      <c r="BN72" s="687"/>
      <c r="BO72" s="687"/>
      <c r="BP72" s="687"/>
      <c r="BQ72" s="687"/>
      <c r="BR72" s="687"/>
      <c r="BS72" s="687"/>
      <c r="BT72" s="687"/>
      <c r="BU72" s="687"/>
      <c r="BV72" s="687"/>
      <c r="BW72" s="687"/>
      <c r="BX72" s="687"/>
      <c r="BY72" s="687"/>
      <c r="BZ72" s="687"/>
      <c r="CA72" s="687"/>
      <c r="CB72" s="687"/>
      <c r="CC72" s="687"/>
      <c r="CD72" s="687"/>
      <c r="CE72" s="687"/>
      <c r="CF72" s="687"/>
      <c r="CG72" s="687"/>
      <c r="CH72" s="687"/>
      <c r="CI72" s="687"/>
      <c r="CJ72" s="687"/>
      <c r="CK72" s="687"/>
      <c r="CL72" s="687"/>
      <c r="CM72" s="687"/>
      <c r="CN72" s="687"/>
      <c r="CO72" s="687"/>
      <c r="CP72" s="687"/>
      <c r="CQ72" s="687"/>
      <c r="CR72" s="687"/>
      <c r="CS72" s="687"/>
      <c r="CT72" s="687"/>
      <c r="CU72" s="687"/>
      <c r="CV72" s="687"/>
      <c r="CW72" s="687"/>
      <c r="CX72" s="687"/>
      <c r="CY72" s="687"/>
      <c r="CZ72" s="687"/>
      <c r="DA72" s="687"/>
      <c r="DB72" s="687"/>
      <c r="DC72" s="687"/>
      <c r="DD72" s="687"/>
      <c r="DE72" s="687"/>
      <c r="DF72" s="687"/>
      <c r="DG72" s="687"/>
      <c r="DH72" s="687"/>
      <c r="DI72" s="687"/>
      <c r="DJ72" s="687"/>
      <c r="DK72" s="687"/>
      <c r="DL72" s="687"/>
      <c r="DM72" s="687"/>
      <c r="DN72" s="687"/>
      <c r="DO72" s="687"/>
      <c r="DP72" s="687"/>
      <c r="DQ72" s="687"/>
      <c r="DR72" s="687"/>
      <c r="DS72" s="687"/>
      <c r="DT72" s="687"/>
      <c r="DU72" s="687"/>
      <c r="DV72" s="687"/>
      <c r="DW72" s="687"/>
      <c r="DX72" s="687"/>
      <c r="DY72" s="687"/>
      <c r="DZ72" s="687"/>
      <c r="EA72" s="687"/>
      <c r="EB72" s="687"/>
      <c r="EC72" s="687"/>
      <c r="ED72" s="687"/>
      <c r="EE72" s="687"/>
      <c r="EF72" s="687"/>
      <c r="EG72" s="687"/>
      <c r="EH72" s="687"/>
      <c r="EI72" s="687"/>
      <c r="EJ72" s="687"/>
      <c r="EK72" s="687"/>
      <c r="EL72" s="687"/>
      <c r="EM72" s="687"/>
      <c r="EN72" s="687"/>
      <c r="EO72" s="687"/>
      <c r="EP72" s="687"/>
      <c r="EQ72" s="687"/>
      <c r="ER72" s="687"/>
      <c r="ES72" s="687"/>
      <c r="ET72" s="687"/>
      <c r="EU72" s="687"/>
      <c r="EV72" s="687"/>
      <c r="EW72" s="687"/>
      <c r="EX72" s="687"/>
      <c r="EY72" s="687"/>
      <c r="EZ72" s="687"/>
      <c r="FA72" s="687"/>
      <c r="FB72" s="687"/>
      <c r="FC72" s="687"/>
      <c r="FD72" s="687"/>
      <c r="FE72" s="687"/>
      <c r="FF72" s="687"/>
      <c r="FG72" s="687"/>
      <c r="FH72" s="687"/>
      <c r="FI72" s="687"/>
      <c r="FJ72" s="687"/>
      <c r="FK72" s="687"/>
      <c r="FL72" s="687"/>
      <c r="FM72" s="687"/>
      <c r="FN72" s="687"/>
      <c r="FO72" s="687"/>
      <c r="FP72" s="687"/>
      <c r="FQ72" s="687"/>
      <c r="FR72" s="687"/>
      <c r="FS72" s="687"/>
      <c r="FT72" s="687"/>
      <c r="FU72" s="687"/>
      <c r="FV72" s="687"/>
      <c r="FW72" s="687">
        <v>0.3</v>
      </c>
      <c r="FX72" s="687">
        <v>0.6</v>
      </c>
      <c r="FY72" s="687">
        <v>0.9</v>
      </c>
      <c r="FZ72" s="687">
        <v>1.3</v>
      </c>
      <c r="GA72" s="687">
        <v>2.04</v>
      </c>
      <c r="GB72" s="687">
        <v>3</v>
      </c>
      <c r="GC72" s="687">
        <v>3</v>
      </c>
      <c r="GD72" s="687">
        <v>3</v>
      </c>
      <c r="GE72" s="687">
        <v>3</v>
      </c>
      <c r="GF72" s="687">
        <v>3</v>
      </c>
      <c r="GG72" s="687">
        <v>3</v>
      </c>
      <c r="GH72" s="687">
        <v>3</v>
      </c>
      <c r="GI72" s="687">
        <v>3</v>
      </c>
      <c r="GJ72" s="687">
        <v>3</v>
      </c>
      <c r="GK72" s="687">
        <v>3</v>
      </c>
      <c r="GL72" s="687">
        <v>3</v>
      </c>
      <c r="GM72" s="687">
        <v>3</v>
      </c>
      <c r="GN72" s="687">
        <v>3</v>
      </c>
      <c r="GO72" s="687">
        <v>3</v>
      </c>
      <c r="GP72" s="687">
        <v>3</v>
      </c>
      <c r="GQ72" s="687">
        <v>3</v>
      </c>
      <c r="GR72" s="687">
        <v>3</v>
      </c>
      <c r="GS72" s="687">
        <v>3</v>
      </c>
      <c r="GT72" s="687">
        <v>3</v>
      </c>
      <c r="GU72" s="687">
        <v>3</v>
      </c>
      <c r="GV72" s="687">
        <v>3</v>
      </c>
      <c r="GW72" s="687">
        <v>3</v>
      </c>
      <c r="GX72" s="687">
        <v>3</v>
      </c>
      <c r="GY72" s="687">
        <v>3</v>
      </c>
      <c r="GZ72" s="687">
        <v>3</v>
      </c>
      <c r="HA72" s="687">
        <v>3</v>
      </c>
      <c r="HB72" s="687">
        <v>3</v>
      </c>
      <c r="HC72" s="687">
        <v>3</v>
      </c>
      <c r="HD72" s="687">
        <v>3</v>
      </c>
      <c r="HE72" s="687">
        <v>3</v>
      </c>
      <c r="HF72" s="687">
        <v>3</v>
      </c>
      <c r="HG72" s="687">
        <v>3</v>
      </c>
      <c r="HH72" s="687">
        <v>3</v>
      </c>
      <c r="HI72" s="687">
        <v>3</v>
      </c>
      <c r="HJ72" s="687">
        <v>3</v>
      </c>
      <c r="HK72" s="687">
        <v>3</v>
      </c>
      <c r="HL72" s="687">
        <v>3</v>
      </c>
      <c r="HM72" s="687">
        <v>3</v>
      </c>
      <c r="HN72" s="687">
        <v>3</v>
      </c>
      <c r="HO72" s="687">
        <v>3</v>
      </c>
      <c r="HP72" s="687">
        <v>3</v>
      </c>
      <c r="HQ72" s="687">
        <v>3</v>
      </c>
      <c r="HR72" s="687">
        <v>3</v>
      </c>
      <c r="HS72" s="687">
        <v>3</v>
      </c>
      <c r="HT72" s="687">
        <v>3</v>
      </c>
      <c r="HU72" s="687">
        <v>3</v>
      </c>
      <c r="HV72" s="687">
        <v>3</v>
      </c>
      <c r="HW72" s="687">
        <v>3</v>
      </c>
      <c r="HX72" s="687">
        <v>3</v>
      </c>
      <c r="HY72" s="687">
        <v>3</v>
      </c>
      <c r="HZ72" s="687">
        <v>3</v>
      </c>
      <c r="IA72" s="687">
        <v>3</v>
      </c>
      <c r="IB72" s="687">
        <v>3</v>
      </c>
      <c r="IC72" s="687">
        <v>3</v>
      </c>
      <c r="ID72" s="687">
        <v>3</v>
      </c>
      <c r="IE72" s="687">
        <v>3</v>
      </c>
      <c r="IF72" s="687">
        <v>3</v>
      </c>
      <c r="IG72" s="687">
        <v>3</v>
      </c>
      <c r="IH72" s="687">
        <v>3</v>
      </c>
      <c r="II72" s="687">
        <v>3</v>
      </c>
      <c r="IJ72" s="687">
        <v>3</v>
      </c>
      <c r="IK72" s="687">
        <v>3</v>
      </c>
      <c r="IL72" s="687">
        <v>3</v>
      </c>
      <c r="IM72" s="687">
        <v>3</v>
      </c>
      <c r="IN72" s="687">
        <v>3</v>
      </c>
      <c r="IO72" s="687">
        <v>3</v>
      </c>
      <c r="IP72" s="687">
        <v>3</v>
      </c>
      <c r="IQ72" s="687">
        <v>3</v>
      </c>
      <c r="IR72" s="687">
        <v>3</v>
      </c>
      <c r="IS72" s="687">
        <v>3</v>
      </c>
      <c r="IT72" s="687">
        <v>3</v>
      </c>
      <c r="IU72" s="687">
        <v>3</v>
      </c>
      <c r="IV72" s="687">
        <v>3</v>
      </c>
      <c r="IW72" s="687">
        <v>3</v>
      </c>
      <c r="IX72" s="687">
        <v>3</v>
      </c>
      <c r="IY72" s="687">
        <v>3</v>
      </c>
      <c r="IZ72" s="687">
        <v>3</v>
      </c>
      <c r="JA72" s="687">
        <v>3</v>
      </c>
      <c r="JB72" s="687">
        <v>3</v>
      </c>
      <c r="JC72" s="687">
        <v>3</v>
      </c>
      <c r="JD72" s="687">
        <v>3</v>
      </c>
      <c r="JE72" s="687">
        <v>3</v>
      </c>
      <c r="JF72" s="687">
        <v>3</v>
      </c>
      <c r="JG72" s="687">
        <v>3</v>
      </c>
      <c r="JH72" s="687">
        <v>3</v>
      </c>
      <c r="JI72" s="687">
        <v>3</v>
      </c>
      <c r="JJ72" s="687">
        <v>3</v>
      </c>
      <c r="JK72" s="687">
        <v>3</v>
      </c>
      <c r="JL72" s="687">
        <v>3.17</v>
      </c>
      <c r="JM72" s="687">
        <v>3.34</v>
      </c>
      <c r="JN72" s="687">
        <v>3.51</v>
      </c>
      <c r="JO72" s="687">
        <v>3.69</v>
      </c>
      <c r="JP72" s="687">
        <v>3.69</v>
      </c>
      <c r="JQ72" s="687">
        <v>4</v>
      </c>
      <c r="JR72" s="687">
        <v>4.45</v>
      </c>
      <c r="JS72" s="687">
        <v>5</v>
      </c>
      <c r="JT72" s="687">
        <v>5</v>
      </c>
      <c r="JU72" s="687">
        <v>5</v>
      </c>
      <c r="JV72" s="687">
        <v>5</v>
      </c>
      <c r="JW72" s="687">
        <v>5</v>
      </c>
      <c r="JX72" s="687">
        <v>5</v>
      </c>
      <c r="JY72" s="687">
        <v>5</v>
      </c>
      <c r="JZ72" s="687">
        <v>5</v>
      </c>
      <c r="KA72" s="687">
        <v>5</v>
      </c>
      <c r="KB72" s="687">
        <v>5</v>
      </c>
      <c r="KC72" s="687">
        <v>5</v>
      </c>
      <c r="KD72" s="687">
        <v>5</v>
      </c>
      <c r="KE72" s="687">
        <v>5</v>
      </c>
      <c r="KF72" s="687">
        <v>5</v>
      </c>
      <c r="KG72" s="687">
        <v>5</v>
      </c>
      <c r="KH72" s="687">
        <v>5</v>
      </c>
      <c r="KI72" s="687">
        <v>5</v>
      </c>
      <c r="KJ72" s="687">
        <v>5</v>
      </c>
      <c r="KK72" s="687">
        <v>5</v>
      </c>
      <c r="KL72" s="687">
        <v>5</v>
      </c>
      <c r="KM72" s="687">
        <v>5</v>
      </c>
      <c r="KN72" s="687">
        <v>5</v>
      </c>
      <c r="KO72" s="687">
        <v>5</v>
      </c>
      <c r="KP72" s="687">
        <v>5</v>
      </c>
      <c r="KQ72" s="687">
        <v>5</v>
      </c>
      <c r="KR72" s="687">
        <v>5</v>
      </c>
      <c r="KS72" s="687">
        <v>5</v>
      </c>
      <c r="KT72" s="687">
        <v>5</v>
      </c>
      <c r="KU72" s="687">
        <v>5</v>
      </c>
      <c r="KV72" s="687">
        <v>5</v>
      </c>
      <c r="KW72" s="687">
        <v>5</v>
      </c>
      <c r="KX72" s="687">
        <v>5</v>
      </c>
      <c r="KY72" s="687">
        <v>5</v>
      </c>
      <c r="KZ72" s="687">
        <v>5</v>
      </c>
      <c r="LA72" s="687">
        <v>5</v>
      </c>
      <c r="LB72" s="687">
        <v>5</v>
      </c>
      <c r="LC72" s="687">
        <v>5</v>
      </c>
      <c r="LD72" s="687">
        <v>5</v>
      </c>
      <c r="LE72" s="687">
        <v>5</v>
      </c>
      <c r="LF72" s="687">
        <v>5</v>
      </c>
      <c r="LG72" s="687">
        <v>5</v>
      </c>
      <c r="LH72" s="687">
        <v>5</v>
      </c>
      <c r="LI72" s="687">
        <v>5</v>
      </c>
      <c r="LJ72" s="687">
        <v>5</v>
      </c>
      <c r="LK72" s="687">
        <v>5</v>
      </c>
      <c r="LL72" s="687">
        <v>5</v>
      </c>
      <c r="LM72" s="687">
        <v>5</v>
      </c>
      <c r="LN72" s="687">
        <v>5</v>
      </c>
      <c r="LO72" s="687">
        <v>5</v>
      </c>
      <c r="LP72" s="687">
        <v>5</v>
      </c>
      <c r="LQ72" s="687">
        <v>5</v>
      </c>
      <c r="LR72" s="687">
        <v>5</v>
      </c>
      <c r="LS72" s="687">
        <v>5</v>
      </c>
      <c r="LT72" s="687">
        <v>5</v>
      </c>
      <c r="LU72" s="687">
        <v>5</v>
      </c>
      <c r="LV72" s="687">
        <v>5</v>
      </c>
      <c r="LW72" s="687">
        <v>5</v>
      </c>
      <c r="LX72" s="687">
        <v>5</v>
      </c>
      <c r="LY72" s="687">
        <v>5</v>
      </c>
      <c r="LZ72" s="687">
        <v>5</v>
      </c>
      <c r="MA72" s="687">
        <v>5</v>
      </c>
      <c r="MB72" s="687">
        <v>5</v>
      </c>
      <c r="MC72" s="687">
        <v>5</v>
      </c>
      <c r="MD72" s="687">
        <v>5</v>
      </c>
      <c r="ME72" s="687">
        <v>5</v>
      </c>
      <c r="MF72" s="687">
        <v>5</v>
      </c>
      <c r="MG72" s="687">
        <v>5</v>
      </c>
      <c r="MH72" s="687">
        <v>5</v>
      </c>
      <c r="MI72" s="687">
        <v>5</v>
      </c>
      <c r="MJ72" s="687">
        <v>5</v>
      </c>
      <c r="MK72" s="687">
        <v>5</v>
      </c>
      <c r="ML72" s="687">
        <v>5</v>
      </c>
      <c r="MM72" s="687">
        <v>5</v>
      </c>
      <c r="MN72" s="687">
        <v>5</v>
      </c>
      <c r="MO72" s="687">
        <v>5</v>
      </c>
      <c r="MP72" s="687">
        <v>5</v>
      </c>
      <c r="MQ72" s="687">
        <v>5</v>
      </c>
      <c r="MR72" s="687">
        <v>5</v>
      </c>
      <c r="MS72" s="687">
        <v>5</v>
      </c>
      <c r="MT72" s="687">
        <v>5</v>
      </c>
      <c r="MU72" s="687">
        <v>5</v>
      </c>
      <c r="MV72" s="687">
        <v>5</v>
      </c>
      <c r="MW72" s="687">
        <v>5</v>
      </c>
      <c r="MX72" s="687">
        <v>5</v>
      </c>
      <c r="MY72" s="687">
        <v>5</v>
      </c>
      <c r="MZ72" s="687">
        <v>5</v>
      </c>
      <c r="NA72" s="687">
        <v>5</v>
      </c>
      <c r="NB72" s="687">
        <v>5</v>
      </c>
      <c r="NC72" s="687">
        <v>5</v>
      </c>
      <c r="ND72" s="687">
        <v>5</v>
      </c>
      <c r="NE72" s="687">
        <v>5</v>
      </c>
      <c r="NF72" s="687">
        <v>5</v>
      </c>
      <c r="NG72" s="687">
        <v>5</v>
      </c>
      <c r="NH72" s="687">
        <v>5</v>
      </c>
      <c r="NI72" s="687">
        <v>5</v>
      </c>
      <c r="NJ72" s="687">
        <v>5</v>
      </c>
      <c r="NK72" s="687">
        <v>5</v>
      </c>
      <c r="NL72" s="687">
        <v>5</v>
      </c>
      <c r="NM72" s="687">
        <v>5</v>
      </c>
      <c r="NN72" s="687">
        <v>5</v>
      </c>
      <c r="NO72" s="687">
        <v>5</v>
      </c>
      <c r="NP72" s="687">
        <v>5</v>
      </c>
      <c r="NQ72" s="687">
        <v>5</v>
      </c>
      <c r="NR72" s="687">
        <v>5</v>
      </c>
      <c r="NS72" s="687">
        <v>5</v>
      </c>
      <c r="NT72" s="687">
        <v>5</v>
      </c>
      <c r="NU72" s="687">
        <v>5</v>
      </c>
      <c r="NV72" s="687">
        <v>5</v>
      </c>
      <c r="NW72" s="687">
        <v>5</v>
      </c>
      <c r="NX72" s="687">
        <v>5</v>
      </c>
      <c r="NY72" s="687">
        <v>5</v>
      </c>
      <c r="NZ72" s="687">
        <v>5</v>
      </c>
      <c r="OA72" s="687">
        <v>5</v>
      </c>
      <c r="OB72" s="687">
        <v>5</v>
      </c>
      <c r="OC72" s="687">
        <v>5</v>
      </c>
      <c r="OD72" s="687">
        <v>5</v>
      </c>
      <c r="OE72" s="687">
        <v>5</v>
      </c>
      <c r="OF72" s="687">
        <v>5</v>
      </c>
      <c r="OG72" s="687">
        <v>5</v>
      </c>
      <c r="OH72" s="687">
        <v>5</v>
      </c>
      <c r="OI72" s="687">
        <v>5</v>
      </c>
      <c r="OJ72" s="687">
        <v>5</v>
      </c>
      <c r="OK72" s="687">
        <v>5</v>
      </c>
      <c r="OL72" s="687">
        <v>5</v>
      </c>
      <c r="OM72" s="687">
        <v>5</v>
      </c>
      <c r="ON72" s="687">
        <v>5</v>
      </c>
      <c r="OO72" s="687">
        <v>5</v>
      </c>
      <c r="OP72" s="687">
        <v>5</v>
      </c>
      <c r="OQ72" s="687">
        <v>5</v>
      </c>
      <c r="OR72" s="687">
        <v>5</v>
      </c>
      <c r="OS72" s="687">
        <v>5</v>
      </c>
      <c r="OT72" s="687">
        <v>5</v>
      </c>
      <c r="OU72" s="687">
        <v>5</v>
      </c>
      <c r="OV72" s="687">
        <v>5</v>
      </c>
      <c r="OW72" s="687">
        <v>5</v>
      </c>
      <c r="OX72" s="687">
        <v>5</v>
      </c>
      <c r="OY72" s="687">
        <v>5</v>
      </c>
      <c r="OZ72" s="687">
        <v>5</v>
      </c>
      <c r="PA72" s="687">
        <v>5</v>
      </c>
      <c r="PB72" s="687">
        <v>5</v>
      </c>
      <c r="PC72" s="687">
        <v>5</v>
      </c>
      <c r="PD72" s="687">
        <v>5</v>
      </c>
      <c r="PE72" s="687">
        <v>5</v>
      </c>
      <c r="PF72" s="687">
        <v>5</v>
      </c>
      <c r="PG72" s="687">
        <v>5</v>
      </c>
      <c r="PH72" s="687">
        <v>5</v>
      </c>
      <c r="PI72" s="687">
        <v>5</v>
      </c>
      <c r="PJ72" s="687">
        <v>5</v>
      </c>
      <c r="PK72" s="687">
        <v>5</v>
      </c>
      <c r="PL72" s="687">
        <v>5</v>
      </c>
      <c r="PM72" s="687">
        <v>5</v>
      </c>
      <c r="PN72" s="687">
        <v>5</v>
      </c>
      <c r="PO72" s="687">
        <v>5</v>
      </c>
      <c r="PP72" s="687">
        <v>5</v>
      </c>
      <c r="PQ72" s="687">
        <v>5</v>
      </c>
      <c r="PR72" s="687">
        <v>5</v>
      </c>
      <c r="PS72" s="687">
        <v>5</v>
      </c>
      <c r="PT72" s="687">
        <v>5</v>
      </c>
      <c r="PU72" s="687">
        <v>5</v>
      </c>
      <c r="PV72" s="687">
        <v>5</v>
      </c>
      <c r="PW72" s="687">
        <v>5</v>
      </c>
      <c r="PX72" s="687">
        <v>5</v>
      </c>
      <c r="PY72" s="687">
        <v>5</v>
      </c>
      <c r="PZ72" s="687">
        <v>5</v>
      </c>
      <c r="QA72" s="687">
        <v>5</v>
      </c>
      <c r="QB72" s="687">
        <v>5</v>
      </c>
      <c r="QC72" s="687">
        <v>5</v>
      </c>
      <c r="QD72" s="687">
        <v>5</v>
      </c>
      <c r="QE72" s="687">
        <v>5</v>
      </c>
      <c r="QF72" s="687">
        <v>5</v>
      </c>
      <c r="QG72" s="687">
        <v>5</v>
      </c>
      <c r="QH72" s="687">
        <v>5</v>
      </c>
      <c r="QI72" s="687">
        <v>5</v>
      </c>
      <c r="QJ72" s="687">
        <v>5</v>
      </c>
      <c r="QK72" s="687">
        <v>5</v>
      </c>
      <c r="QL72" s="687">
        <v>5</v>
      </c>
      <c r="QM72" s="687">
        <v>5</v>
      </c>
      <c r="QN72" s="687">
        <v>5</v>
      </c>
      <c r="QO72" s="687">
        <v>5</v>
      </c>
      <c r="QP72" s="687">
        <v>5</v>
      </c>
      <c r="QQ72" s="687">
        <v>5</v>
      </c>
      <c r="QR72" s="687">
        <v>5</v>
      </c>
      <c r="QS72" s="687">
        <v>5</v>
      </c>
      <c r="QT72" s="687">
        <v>5</v>
      </c>
      <c r="QU72" s="687">
        <v>5</v>
      </c>
      <c r="QV72" s="687">
        <v>5</v>
      </c>
      <c r="QW72" s="687">
        <v>5</v>
      </c>
      <c r="QX72" s="687">
        <v>5</v>
      </c>
      <c r="QY72" s="687">
        <v>5</v>
      </c>
      <c r="QZ72" s="687">
        <v>5</v>
      </c>
      <c r="RA72" s="687"/>
      <c r="RB72" s="687"/>
      <c r="RC72" s="687"/>
      <c r="RD72" s="687"/>
      <c r="RE72" s="687"/>
      <c r="RF72" s="687"/>
      <c r="RG72" s="687"/>
      <c r="RH72" s="687"/>
      <c r="RI72" s="687"/>
      <c r="RJ72" s="687"/>
      <c r="RK72" s="925"/>
      <c r="RL72" s="925"/>
      <c r="RM72" s="925"/>
      <c r="RN72" s="925"/>
      <c r="RO72" s="925"/>
      <c r="RP72" s="925"/>
      <c r="RQ72" s="925"/>
      <c r="RR72" s="925"/>
      <c r="RS72" s="925"/>
      <c r="RT72" s="925"/>
      <c r="RU72" s="925"/>
      <c r="RV72" s="925"/>
      <c r="RW72" s="925"/>
      <c r="RX72" s="925"/>
      <c r="RY72" s="925"/>
      <c r="RZ72" s="925"/>
      <c r="SA72" s="925"/>
      <c r="SB72" s="925"/>
      <c r="SC72" s="925"/>
      <c r="SD72" s="925"/>
      <c r="SE72" s="925"/>
      <c r="SF72" s="925"/>
      <c r="SG72" s="925"/>
      <c r="SH72" s="925"/>
      <c r="SI72" s="925"/>
      <c r="SJ72" s="925"/>
      <c r="SK72" s="925"/>
      <c r="SL72" s="925"/>
      <c r="SM72" s="925"/>
      <c r="SN72" s="925"/>
      <c r="SO72" s="925"/>
      <c r="SP72" s="925"/>
      <c r="SQ72" s="925"/>
      <c r="SR72" s="925"/>
      <c r="SS72" s="925"/>
      <c r="ST72" s="925"/>
      <c r="SU72" s="925"/>
      <c r="SV72" s="925"/>
      <c r="SW72" s="925"/>
      <c r="SX72" s="925"/>
      <c r="SY72" s="925"/>
      <c r="SZ72" s="925"/>
      <c r="TA72" s="925"/>
      <c r="TB72" s="925"/>
      <c r="TC72" s="925"/>
      <c r="TD72" s="925"/>
      <c r="TE72" s="925"/>
      <c r="TF72" s="925"/>
      <c r="TG72" s="925"/>
      <c r="TH72" s="925"/>
      <c r="TI72" s="925"/>
      <c r="TJ72" s="925"/>
      <c r="TK72" s="925"/>
      <c r="TL72" s="925"/>
      <c r="TM72" s="925"/>
      <c r="TN72" s="925"/>
      <c r="TO72" s="925"/>
      <c r="TP72" s="925"/>
      <c r="TQ72" s="925"/>
      <c r="TR72" s="925"/>
      <c r="TS72" s="925"/>
      <c r="TT72" s="925"/>
      <c r="TU72" s="925"/>
      <c r="TV72" s="925"/>
      <c r="TW72" s="925"/>
      <c r="TX72" s="925"/>
      <c r="TY72" s="925"/>
      <c r="TZ72" s="925"/>
      <c r="UA72" s="925"/>
      <c r="UB72" s="925"/>
      <c r="UC72" s="925"/>
      <c r="UD72" s="925"/>
      <c r="UE72" s="925"/>
      <c r="UF72" s="925"/>
      <c r="UG72" s="925"/>
      <c r="UH72" s="925"/>
      <c r="UI72" s="925"/>
      <c r="UJ72" s="925"/>
      <c r="UK72" s="925"/>
      <c r="UL72" s="925"/>
      <c r="UM72" s="925"/>
      <c r="UN72" s="925"/>
      <c r="UO72" s="925"/>
      <c r="UP72" s="925"/>
      <c r="UQ72" s="925"/>
      <c r="UR72" s="925"/>
      <c r="US72" s="925"/>
      <c r="UT72" s="925"/>
      <c r="UU72" s="925"/>
      <c r="UV72" s="925"/>
      <c r="UW72" s="925"/>
      <c r="UX72" s="925"/>
      <c r="UY72" s="925"/>
      <c r="UZ72" s="925"/>
      <c r="VA72" s="925"/>
      <c r="VB72" s="925"/>
      <c r="VC72" s="925"/>
      <c r="VD72" s="925"/>
      <c r="VE72" s="925"/>
      <c r="VF72" s="925"/>
      <c r="VG72" s="925"/>
      <c r="VH72" s="925"/>
      <c r="VI72" s="925"/>
      <c r="VJ72" s="925"/>
      <c r="VK72" s="925"/>
      <c r="VL72" s="925"/>
      <c r="VM72" s="925"/>
      <c r="VN72" s="925"/>
      <c r="VO72" s="925"/>
      <c r="VP72" s="925"/>
      <c r="VQ72" s="925"/>
      <c r="VR72" s="925"/>
      <c r="VS72" s="925"/>
      <c r="VT72" s="925"/>
      <c r="VU72" s="925"/>
      <c r="VV72" s="925"/>
      <c r="VW72" s="925"/>
      <c r="VX72" s="925"/>
      <c r="VY72" s="925"/>
      <c r="VZ72" s="925"/>
      <c r="WA72" s="925"/>
      <c r="WB72" s="925"/>
      <c r="WC72" s="925"/>
      <c r="WD72" s="925"/>
      <c r="WE72" s="925"/>
      <c r="WF72" s="925"/>
      <c r="WG72" s="925"/>
      <c r="WH72" s="925"/>
      <c r="WI72" s="925"/>
      <c r="WJ72" s="925"/>
      <c r="WK72" s="925"/>
      <c r="WL72" s="925"/>
      <c r="WM72" s="925"/>
      <c r="WN72" s="925"/>
      <c r="WO72" s="925"/>
      <c r="WP72" s="925"/>
      <c r="WQ72" s="925"/>
      <c r="WR72" s="925"/>
      <c r="WS72" s="925"/>
      <c r="XZ72" s="925"/>
      <c r="YA72" s="925"/>
      <c r="ZM72" s="4"/>
      <c r="ZN72" s="4"/>
    </row>
    <row r="73" spans="1:690" outlineLevel="6">
      <c r="A73" s="1104" t="s">
        <v>1113</v>
      </c>
      <c r="B73" s="1104"/>
      <c r="C73" s="1104"/>
      <c r="D73" s="1105">
        <v>1</v>
      </c>
      <c r="E73" s="1105">
        <v>1</v>
      </c>
      <c r="F73" s="1105">
        <v>3940.47</v>
      </c>
      <c r="G73" s="1106"/>
      <c r="H73" s="1104" t="s">
        <v>894</v>
      </c>
      <c r="I73" s="687"/>
      <c r="J73" s="687"/>
      <c r="K73" s="687"/>
      <c r="L73" s="687"/>
      <c r="M73" s="687"/>
      <c r="N73" s="687"/>
      <c r="O73" s="687"/>
      <c r="P73" s="687"/>
      <c r="Q73" s="687"/>
      <c r="R73" s="687"/>
      <c r="S73" s="687"/>
      <c r="T73" s="687"/>
      <c r="U73" s="687"/>
      <c r="V73" s="687"/>
      <c r="W73" s="687"/>
      <c r="X73" s="687"/>
      <c r="Y73" s="687"/>
      <c r="Z73" s="687"/>
      <c r="AA73" s="687"/>
      <c r="AB73" s="687"/>
      <c r="AC73" s="687"/>
      <c r="AD73" s="687"/>
      <c r="AE73" s="687"/>
      <c r="AF73" s="687"/>
      <c r="AG73" s="687"/>
      <c r="AH73" s="687"/>
      <c r="AI73" s="687"/>
      <c r="AJ73" s="687"/>
      <c r="AK73" s="687"/>
      <c r="AL73" s="687"/>
      <c r="AM73" s="687"/>
      <c r="AN73" s="687"/>
      <c r="AO73" s="687"/>
      <c r="AP73" s="687"/>
      <c r="AQ73" s="687"/>
      <c r="AR73" s="687"/>
      <c r="AS73" s="687"/>
      <c r="AT73" s="687"/>
      <c r="AU73" s="687"/>
      <c r="AV73" s="687"/>
      <c r="AW73" s="687"/>
      <c r="AX73" s="687"/>
      <c r="AY73" s="687"/>
      <c r="AZ73" s="687"/>
      <c r="BA73" s="687"/>
      <c r="BB73" s="687"/>
      <c r="BC73" s="687"/>
      <c r="BD73" s="687"/>
      <c r="BE73" s="687"/>
      <c r="BF73" s="687"/>
      <c r="BG73" s="687"/>
      <c r="BH73" s="687"/>
      <c r="BI73" s="687"/>
      <c r="BJ73" s="687"/>
      <c r="BK73" s="687"/>
      <c r="BL73" s="687"/>
      <c r="BM73" s="687"/>
      <c r="BN73" s="687"/>
      <c r="BO73" s="687"/>
      <c r="BP73" s="687"/>
      <c r="BQ73" s="687"/>
      <c r="BR73" s="687"/>
      <c r="BS73" s="687"/>
      <c r="BT73" s="687"/>
      <c r="BU73" s="687"/>
      <c r="BV73" s="687"/>
      <c r="BW73" s="687"/>
      <c r="BX73" s="687"/>
      <c r="BY73" s="687"/>
      <c r="BZ73" s="687"/>
      <c r="CA73" s="687"/>
      <c r="CB73" s="687"/>
      <c r="CC73" s="687"/>
      <c r="CD73" s="687"/>
      <c r="CE73" s="687"/>
      <c r="CF73" s="687"/>
      <c r="CG73" s="687"/>
      <c r="CH73" s="687"/>
      <c r="CI73" s="687"/>
      <c r="CJ73" s="687"/>
      <c r="CK73" s="687"/>
      <c r="CL73" s="687"/>
      <c r="CM73" s="687"/>
      <c r="CN73" s="687"/>
      <c r="CO73" s="687"/>
      <c r="CP73" s="687"/>
      <c r="CQ73" s="687"/>
      <c r="CR73" s="687"/>
      <c r="CS73" s="687"/>
      <c r="CT73" s="687"/>
      <c r="CU73" s="687"/>
      <c r="CV73" s="687"/>
      <c r="CW73" s="687"/>
      <c r="CX73" s="687"/>
      <c r="CY73" s="687"/>
      <c r="CZ73" s="687"/>
      <c r="DA73" s="687"/>
      <c r="DB73" s="687"/>
      <c r="DC73" s="687"/>
      <c r="DD73" s="687"/>
      <c r="DE73" s="687"/>
      <c r="DF73" s="687"/>
      <c r="DG73" s="687"/>
      <c r="DH73" s="687"/>
      <c r="DI73" s="687"/>
      <c r="DJ73" s="687"/>
      <c r="DK73" s="687"/>
      <c r="DL73" s="687"/>
      <c r="DM73" s="687"/>
      <c r="DN73" s="687"/>
      <c r="DO73" s="687"/>
      <c r="DP73" s="687"/>
      <c r="DQ73" s="687"/>
      <c r="DR73" s="687"/>
      <c r="DS73" s="687"/>
      <c r="DT73" s="687"/>
      <c r="DU73" s="687"/>
      <c r="DV73" s="687"/>
      <c r="DW73" s="687"/>
      <c r="DX73" s="687"/>
      <c r="DY73" s="687"/>
      <c r="DZ73" s="687"/>
      <c r="EA73" s="687"/>
      <c r="EB73" s="687"/>
      <c r="EC73" s="687"/>
      <c r="ED73" s="687"/>
      <c r="EE73" s="687"/>
      <c r="EF73" s="687"/>
      <c r="EG73" s="687"/>
      <c r="EH73" s="687"/>
      <c r="EI73" s="687"/>
      <c r="EJ73" s="687"/>
      <c r="EK73" s="687"/>
      <c r="EL73" s="687"/>
      <c r="EM73" s="687"/>
      <c r="EN73" s="687"/>
      <c r="EO73" s="687"/>
      <c r="EP73" s="687"/>
      <c r="EQ73" s="687"/>
      <c r="ER73" s="687"/>
      <c r="ES73" s="687"/>
      <c r="ET73" s="687"/>
      <c r="EU73" s="687"/>
      <c r="EV73" s="687"/>
      <c r="EW73" s="687"/>
      <c r="EX73" s="687"/>
      <c r="EY73" s="687"/>
      <c r="EZ73" s="687"/>
      <c r="FA73" s="687"/>
      <c r="FB73" s="687"/>
      <c r="FC73" s="687"/>
      <c r="FD73" s="687"/>
      <c r="FE73" s="687"/>
      <c r="FF73" s="687"/>
      <c r="FG73" s="687"/>
      <c r="FH73" s="687"/>
      <c r="FI73" s="687"/>
      <c r="FJ73" s="687"/>
      <c r="FK73" s="687"/>
      <c r="FL73" s="687"/>
      <c r="FM73" s="687"/>
      <c r="FN73" s="687"/>
      <c r="FO73" s="687"/>
      <c r="FP73" s="687"/>
      <c r="FQ73" s="687"/>
      <c r="FR73" s="687"/>
      <c r="FS73" s="687"/>
      <c r="FT73" s="687"/>
      <c r="FU73" s="687"/>
      <c r="FV73" s="687"/>
      <c r="FW73" s="687"/>
      <c r="FX73" s="687"/>
      <c r="FY73" s="687"/>
      <c r="FZ73" s="687"/>
      <c r="GA73" s="687"/>
      <c r="GB73" s="687"/>
      <c r="GC73" s="687"/>
      <c r="GD73" s="687"/>
      <c r="GE73" s="687"/>
      <c r="GF73" s="687"/>
      <c r="GG73" s="687"/>
      <c r="GH73" s="687"/>
      <c r="GI73" s="687"/>
      <c r="GJ73" s="687"/>
      <c r="GK73" s="687"/>
      <c r="GL73" s="687"/>
      <c r="GM73" s="687"/>
      <c r="GN73" s="687"/>
      <c r="GO73" s="687"/>
      <c r="GP73" s="687"/>
      <c r="GQ73" s="687"/>
      <c r="GR73" s="687"/>
      <c r="GS73" s="687"/>
      <c r="GT73" s="687"/>
      <c r="GU73" s="687"/>
      <c r="GV73" s="687"/>
      <c r="GW73" s="687"/>
      <c r="GX73" s="687"/>
      <c r="GY73" s="687"/>
      <c r="GZ73" s="687"/>
      <c r="HA73" s="687"/>
      <c r="HB73" s="687"/>
      <c r="HC73" s="687"/>
      <c r="HD73" s="687"/>
      <c r="HE73" s="687"/>
      <c r="HF73" s="687"/>
      <c r="HG73" s="687"/>
      <c r="HH73" s="687"/>
      <c r="HI73" s="687"/>
      <c r="HJ73" s="687"/>
      <c r="HK73" s="687"/>
      <c r="HL73" s="687"/>
      <c r="HM73" s="687"/>
      <c r="HN73" s="687"/>
      <c r="HO73" s="687"/>
      <c r="HP73" s="687"/>
      <c r="HQ73" s="687"/>
      <c r="HR73" s="687"/>
      <c r="HS73" s="687"/>
      <c r="HT73" s="687"/>
      <c r="HU73" s="687"/>
      <c r="HV73" s="687"/>
      <c r="HW73" s="687"/>
      <c r="HX73" s="687"/>
      <c r="HY73" s="687"/>
      <c r="HZ73" s="687"/>
      <c r="IA73" s="687"/>
      <c r="IB73" s="687"/>
      <c r="IC73" s="687"/>
      <c r="ID73" s="687"/>
      <c r="IE73" s="687"/>
      <c r="IF73" s="687"/>
      <c r="IG73" s="687"/>
      <c r="IH73" s="687"/>
      <c r="II73" s="687"/>
      <c r="IJ73" s="687"/>
      <c r="IK73" s="687"/>
      <c r="IL73" s="687"/>
      <c r="IM73" s="687"/>
      <c r="IN73" s="687"/>
      <c r="IO73" s="687"/>
      <c r="IP73" s="687"/>
      <c r="IQ73" s="687"/>
      <c r="IR73" s="687"/>
      <c r="IS73" s="687"/>
      <c r="IT73" s="687"/>
      <c r="IU73" s="687"/>
      <c r="IV73" s="687"/>
      <c r="IW73" s="687"/>
      <c r="IX73" s="687"/>
      <c r="IY73" s="687"/>
      <c r="IZ73" s="687"/>
      <c r="JA73" s="687"/>
      <c r="JB73" s="687"/>
      <c r="JC73" s="687"/>
      <c r="JD73" s="687"/>
      <c r="JE73" s="687"/>
      <c r="JF73" s="687"/>
      <c r="JG73" s="687"/>
      <c r="JH73" s="687"/>
      <c r="JI73" s="687"/>
      <c r="JJ73" s="687"/>
      <c r="JK73" s="687"/>
      <c r="JL73" s="687">
        <v>0.09</v>
      </c>
      <c r="JM73" s="687">
        <v>0.17</v>
      </c>
      <c r="JN73" s="687">
        <v>0.26</v>
      </c>
      <c r="JO73" s="687">
        <v>0.34</v>
      </c>
      <c r="JP73" s="687">
        <v>0.34</v>
      </c>
      <c r="JQ73" s="687">
        <v>0.5</v>
      </c>
      <c r="JR73" s="687">
        <v>0.72</v>
      </c>
      <c r="JS73" s="687">
        <v>1</v>
      </c>
      <c r="JT73" s="687">
        <v>1</v>
      </c>
      <c r="JU73" s="687">
        <v>1</v>
      </c>
      <c r="JV73" s="687">
        <v>1</v>
      </c>
      <c r="JW73" s="687">
        <v>1</v>
      </c>
      <c r="JX73" s="687">
        <v>1</v>
      </c>
      <c r="JY73" s="687">
        <v>1</v>
      </c>
      <c r="JZ73" s="687">
        <v>1</v>
      </c>
      <c r="KA73" s="687">
        <v>1</v>
      </c>
      <c r="KB73" s="687">
        <v>1</v>
      </c>
      <c r="KC73" s="687">
        <v>1</v>
      </c>
      <c r="KD73" s="687">
        <v>1</v>
      </c>
      <c r="KE73" s="687">
        <v>1</v>
      </c>
      <c r="KF73" s="687">
        <v>1</v>
      </c>
      <c r="KG73" s="687">
        <v>1</v>
      </c>
      <c r="KH73" s="687">
        <v>1</v>
      </c>
      <c r="KI73" s="687">
        <v>1</v>
      </c>
      <c r="KJ73" s="687">
        <v>1</v>
      </c>
      <c r="KK73" s="687">
        <v>1</v>
      </c>
      <c r="KL73" s="687">
        <v>1</v>
      </c>
      <c r="KM73" s="687">
        <v>1</v>
      </c>
      <c r="KN73" s="687">
        <v>1</v>
      </c>
      <c r="KO73" s="687">
        <v>1</v>
      </c>
      <c r="KP73" s="687">
        <v>1</v>
      </c>
      <c r="KQ73" s="687">
        <v>1</v>
      </c>
      <c r="KR73" s="687">
        <v>1</v>
      </c>
      <c r="KS73" s="687">
        <v>1</v>
      </c>
      <c r="KT73" s="687">
        <v>1</v>
      </c>
      <c r="KU73" s="687">
        <v>1</v>
      </c>
      <c r="KV73" s="687">
        <v>1</v>
      </c>
      <c r="KW73" s="687">
        <v>1</v>
      </c>
      <c r="KX73" s="687">
        <v>1</v>
      </c>
      <c r="KY73" s="687">
        <v>1</v>
      </c>
      <c r="KZ73" s="687">
        <v>1</v>
      </c>
      <c r="LA73" s="687">
        <v>1</v>
      </c>
      <c r="LB73" s="687">
        <v>1</v>
      </c>
      <c r="LC73" s="687">
        <v>1</v>
      </c>
      <c r="LD73" s="687">
        <v>1</v>
      </c>
      <c r="LE73" s="687">
        <v>1</v>
      </c>
      <c r="LF73" s="687">
        <v>1</v>
      </c>
      <c r="LG73" s="687">
        <v>1</v>
      </c>
      <c r="LH73" s="687">
        <v>1</v>
      </c>
      <c r="LI73" s="687">
        <v>1</v>
      </c>
      <c r="LJ73" s="687">
        <v>1</v>
      </c>
      <c r="LK73" s="687">
        <v>1</v>
      </c>
      <c r="LL73" s="687">
        <v>1</v>
      </c>
      <c r="LM73" s="687">
        <v>1</v>
      </c>
      <c r="LN73" s="687">
        <v>1</v>
      </c>
      <c r="LO73" s="687">
        <v>1</v>
      </c>
      <c r="LP73" s="687">
        <v>1</v>
      </c>
      <c r="LQ73" s="687">
        <v>1</v>
      </c>
      <c r="LR73" s="687">
        <v>1</v>
      </c>
      <c r="LS73" s="687">
        <v>1</v>
      </c>
      <c r="LT73" s="687">
        <v>1</v>
      </c>
      <c r="LU73" s="687">
        <v>1</v>
      </c>
      <c r="LV73" s="687">
        <v>1</v>
      </c>
      <c r="LW73" s="687">
        <v>1</v>
      </c>
      <c r="LX73" s="687">
        <v>1</v>
      </c>
      <c r="LY73" s="687">
        <v>1</v>
      </c>
      <c r="LZ73" s="687">
        <v>1</v>
      </c>
      <c r="MA73" s="687">
        <v>1</v>
      </c>
      <c r="MB73" s="687">
        <v>1</v>
      </c>
      <c r="MC73" s="687">
        <v>1</v>
      </c>
      <c r="MD73" s="687">
        <v>1</v>
      </c>
      <c r="ME73" s="687">
        <v>1</v>
      </c>
      <c r="MF73" s="687">
        <v>1</v>
      </c>
      <c r="MG73" s="687">
        <v>1</v>
      </c>
      <c r="MH73" s="687">
        <v>1</v>
      </c>
      <c r="MI73" s="687">
        <v>1</v>
      </c>
      <c r="MJ73" s="687">
        <v>1</v>
      </c>
      <c r="MK73" s="687">
        <v>1</v>
      </c>
      <c r="ML73" s="687">
        <v>1</v>
      </c>
      <c r="MM73" s="687">
        <v>1</v>
      </c>
      <c r="MN73" s="687">
        <v>1</v>
      </c>
      <c r="MO73" s="687">
        <v>1</v>
      </c>
      <c r="MP73" s="687">
        <v>1</v>
      </c>
      <c r="MQ73" s="687">
        <v>1</v>
      </c>
      <c r="MR73" s="687">
        <v>1</v>
      </c>
      <c r="MS73" s="687">
        <v>1</v>
      </c>
      <c r="MT73" s="687">
        <v>1</v>
      </c>
      <c r="MU73" s="687">
        <v>1</v>
      </c>
      <c r="MV73" s="687">
        <v>1</v>
      </c>
      <c r="MW73" s="687">
        <v>1</v>
      </c>
      <c r="MX73" s="687">
        <v>1</v>
      </c>
      <c r="MY73" s="687">
        <v>1</v>
      </c>
      <c r="MZ73" s="687">
        <v>1</v>
      </c>
      <c r="NA73" s="687">
        <v>1</v>
      </c>
      <c r="NB73" s="687">
        <v>1</v>
      </c>
      <c r="NC73" s="687">
        <v>1</v>
      </c>
      <c r="ND73" s="687">
        <v>1</v>
      </c>
      <c r="NE73" s="687">
        <v>1</v>
      </c>
      <c r="NF73" s="687">
        <v>1</v>
      </c>
      <c r="NG73" s="687">
        <v>1</v>
      </c>
      <c r="NH73" s="687">
        <v>1</v>
      </c>
      <c r="NI73" s="687">
        <v>1</v>
      </c>
      <c r="NJ73" s="687">
        <v>1</v>
      </c>
      <c r="NK73" s="687">
        <v>1</v>
      </c>
      <c r="NL73" s="687">
        <v>1</v>
      </c>
      <c r="NM73" s="687">
        <v>1</v>
      </c>
      <c r="NN73" s="687">
        <v>1</v>
      </c>
      <c r="NO73" s="687">
        <v>1</v>
      </c>
      <c r="NP73" s="687">
        <v>1</v>
      </c>
      <c r="NQ73" s="687">
        <v>1</v>
      </c>
      <c r="NR73" s="687">
        <v>1</v>
      </c>
      <c r="NS73" s="687">
        <v>1</v>
      </c>
      <c r="NT73" s="687">
        <v>1</v>
      </c>
      <c r="NU73" s="687">
        <v>1</v>
      </c>
      <c r="NV73" s="687">
        <v>1</v>
      </c>
      <c r="NW73" s="687">
        <v>1</v>
      </c>
      <c r="NX73" s="687">
        <v>1</v>
      </c>
      <c r="NY73" s="687">
        <v>1</v>
      </c>
      <c r="NZ73" s="687">
        <v>1</v>
      </c>
      <c r="OA73" s="687">
        <v>1</v>
      </c>
      <c r="OB73" s="687">
        <v>1</v>
      </c>
      <c r="OC73" s="687">
        <v>1</v>
      </c>
      <c r="OD73" s="687">
        <v>1</v>
      </c>
      <c r="OE73" s="687">
        <v>1</v>
      </c>
      <c r="OF73" s="687">
        <v>1</v>
      </c>
      <c r="OG73" s="687">
        <v>1</v>
      </c>
      <c r="OH73" s="687">
        <v>1</v>
      </c>
      <c r="OI73" s="687">
        <v>1</v>
      </c>
      <c r="OJ73" s="687">
        <v>1</v>
      </c>
      <c r="OK73" s="687">
        <v>1</v>
      </c>
      <c r="OL73" s="687">
        <v>1</v>
      </c>
      <c r="OM73" s="687">
        <v>1</v>
      </c>
      <c r="ON73" s="687">
        <v>1</v>
      </c>
      <c r="OO73" s="687">
        <v>1</v>
      </c>
      <c r="OP73" s="687">
        <v>1</v>
      </c>
      <c r="OQ73" s="687">
        <v>1</v>
      </c>
      <c r="OR73" s="687">
        <v>1</v>
      </c>
      <c r="OS73" s="687">
        <v>1</v>
      </c>
      <c r="OT73" s="687">
        <v>1</v>
      </c>
      <c r="OU73" s="687">
        <v>1</v>
      </c>
      <c r="OV73" s="687">
        <v>1</v>
      </c>
      <c r="OW73" s="687">
        <v>1</v>
      </c>
      <c r="OX73" s="687">
        <v>1</v>
      </c>
      <c r="OY73" s="687">
        <v>1</v>
      </c>
      <c r="OZ73" s="687">
        <v>1</v>
      </c>
      <c r="PA73" s="687">
        <v>1</v>
      </c>
      <c r="PB73" s="687">
        <v>1</v>
      </c>
      <c r="PC73" s="687">
        <v>1</v>
      </c>
      <c r="PD73" s="687">
        <v>1</v>
      </c>
      <c r="PE73" s="687">
        <v>1</v>
      </c>
      <c r="PF73" s="687">
        <v>1</v>
      </c>
      <c r="PG73" s="687">
        <v>1</v>
      </c>
      <c r="PH73" s="687">
        <v>1</v>
      </c>
      <c r="PI73" s="687">
        <v>1</v>
      </c>
      <c r="PJ73" s="687">
        <v>1</v>
      </c>
      <c r="PK73" s="687">
        <v>1</v>
      </c>
      <c r="PL73" s="687">
        <v>1</v>
      </c>
      <c r="PM73" s="687">
        <v>1</v>
      </c>
      <c r="PN73" s="687">
        <v>1</v>
      </c>
      <c r="PO73" s="687">
        <v>1</v>
      </c>
      <c r="PP73" s="687">
        <v>1</v>
      </c>
      <c r="PQ73" s="687">
        <v>1</v>
      </c>
      <c r="PR73" s="687">
        <v>1</v>
      </c>
      <c r="PS73" s="687">
        <v>1</v>
      </c>
      <c r="PT73" s="687">
        <v>1</v>
      </c>
      <c r="PU73" s="687">
        <v>1</v>
      </c>
      <c r="PV73" s="687">
        <v>1</v>
      </c>
      <c r="PW73" s="687">
        <v>1</v>
      </c>
      <c r="PX73" s="687">
        <v>1</v>
      </c>
      <c r="PY73" s="687">
        <v>1</v>
      </c>
      <c r="PZ73" s="687">
        <v>1</v>
      </c>
      <c r="QA73" s="687">
        <v>1</v>
      </c>
      <c r="QB73" s="687">
        <v>1</v>
      </c>
      <c r="QC73" s="687">
        <v>1</v>
      </c>
      <c r="QD73" s="687">
        <v>1</v>
      </c>
      <c r="QE73" s="687">
        <v>1</v>
      </c>
      <c r="QF73" s="687">
        <v>1</v>
      </c>
      <c r="QG73" s="687">
        <v>1</v>
      </c>
      <c r="QH73" s="687">
        <v>1</v>
      </c>
      <c r="QI73" s="687">
        <v>1</v>
      </c>
      <c r="QJ73" s="687">
        <v>1</v>
      </c>
      <c r="QK73" s="687">
        <v>1</v>
      </c>
      <c r="QL73" s="687">
        <v>1</v>
      </c>
      <c r="QM73" s="687">
        <v>1</v>
      </c>
      <c r="QN73" s="687">
        <v>1</v>
      </c>
      <c r="QO73" s="687">
        <v>1</v>
      </c>
      <c r="QP73" s="687">
        <v>1</v>
      </c>
      <c r="QQ73" s="687">
        <v>1</v>
      </c>
      <c r="QR73" s="687">
        <v>1</v>
      </c>
      <c r="QS73" s="687">
        <v>1</v>
      </c>
      <c r="QT73" s="687">
        <v>1</v>
      </c>
      <c r="QU73" s="687">
        <v>1</v>
      </c>
      <c r="QV73" s="687">
        <v>1</v>
      </c>
      <c r="QW73" s="687">
        <v>1</v>
      </c>
      <c r="QX73" s="687">
        <v>1</v>
      </c>
      <c r="QY73" s="687">
        <v>1</v>
      </c>
      <c r="QZ73" s="687">
        <v>1</v>
      </c>
      <c r="RA73" s="687"/>
      <c r="RB73" s="687"/>
      <c r="RC73" s="687"/>
      <c r="RD73" s="687"/>
      <c r="RE73" s="687"/>
      <c r="RF73" s="687"/>
      <c r="RG73" s="687"/>
      <c r="RH73" s="687"/>
      <c r="RI73" s="687"/>
      <c r="RJ73" s="687"/>
      <c r="RK73" s="925"/>
      <c r="RL73" s="925"/>
      <c r="RM73" s="925"/>
      <c r="RN73" s="925"/>
      <c r="RO73" s="925"/>
      <c r="RP73" s="925"/>
      <c r="RQ73" s="925"/>
      <c r="RR73" s="925"/>
      <c r="RS73" s="925"/>
      <c r="RT73" s="925"/>
      <c r="RU73" s="925"/>
      <c r="RV73" s="925"/>
      <c r="RW73" s="925"/>
      <c r="RX73" s="925"/>
      <c r="RY73" s="925"/>
      <c r="RZ73" s="925"/>
      <c r="SA73" s="925"/>
      <c r="SB73" s="925"/>
      <c r="SC73" s="925"/>
      <c r="SD73" s="925"/>
      <c r="SE73" s="925"/>
      <c r="SF73" s="925"/>
      <c r="SG73" s="925"/>
      <c r="SH73" s="925"/>
      <c r="SI73" s="925"/>
      <c r="SJ73" s="925"/>
      <c r="SK73" s="925"/>
      <c r="SL73" s="925"/>
      <c r="SM73" s="925"/>
      <c r="SN73" s="925"/>
      <c r="SO73" s="925"/>
      <c r="SP73" s="925"/>
      <c r="SQ73" s="925"/>
      <c r="SR73" s="925"/>
      <c r="SS73" s="925"/>
      <c r="ST73" s="925"/>
      <c r="SU73" s="925"/>
      <c r="SV73" s="925"/>
      <c r="SW73" s="925"/>
      <c r="SX73" s="925"/>
      <c r="SY73" s="925"/>
      <c r="SZ73" s="925"/>
      <c r="TA73" s="925"/>
      <c r="TB73" s="925"/>
      <c r="TC73" s="925"/>
      <c r="TD73" s="925"/>
      <c r="TE73" s="925"/>
      <c r="TF73" s="925"/>
      <c r="TG73" s="925"/>
      <c r="TH73" s="925"/>
      <c r="TI73" s="925"/>
      <c r="TJ73" s="925"/>
      <c r="TK73" s="925"/>
      <c r="TL73" s="925"/>
      <c r="TM73" s="925"/>
      <c r="TN73" s="925"/>
      <c r="TO73" s="925"/>
      <c r="TP73" s="925"/>
      <c r="TQ73" s="925"/>
      <c r="TR73" s="925"/>
      <c r="TS73" s="925"/>
      <c r="TT73" s="925"/>
      <c r="TU73" s="925"/>
      <c r="TV73" s="925"/>
      <c r="TW73" s="925"/>
      <c r="TX73" s="925"/>
      <c r="TY73" s="925"/>
      <c r="TZ73" s="925"/>
      <c r="UA73" s="925"/>
      <c r="UB73" s="925"/>
      <c r="UC73" s="925"/>
      <c r="UD73" s="925"/>
      <c r="UE73" s="925"/>
      <c r="UF73" s="925"/>
      <c r="UG73" s="925"/>
      <c r="UH73" s="925"/>
      <c r="UI73" s="925"/>
      <c r="UJ73" s="925"/>
      <c r="UK73" s="925"/>
      <c r="UL73" s="925"/>
      <c r="UM73" s="925"/>
      <c r="UN73" s="925"/>
      <c r="UO73" s="925"/>
      <c r="UP73" s="925"/>
      <c r="UQ73" s="925"/>
      <c r="UR73" s="925"/>
      <c r="US73" s="925"/>
      <c r="UT73" s="925"/>
      <c r="UU73" s="925"/>
      <c r="UV73" s="925"/>
      <c r="UW73" s="925"/>
      <c r="UX73" s="925"/>
      <c r="UY73" s="925"/>
      <c r="UZ73" s="925"/>
      <c r="VA73" s="925"/>
      <c r="VB73" s="925"/>
      <c r="VC73" s="925"/>
      <c r="VD73" s="925"/>
      <c r="VE73" s="925"/>
      <c r="VF73" s="925"/>
      <c r="VG73" s="925"/>
      <c r="VH73" s="925"/>
      <c r="VI73" s="925"/>
      <c r="VJ73" s="925"/>
      <c r="VK73" s="925"/>
      <c r="VL73" s="925"/>
      <c r="VM73" s="925"/>
      <c r="VN73" s="925"/>
      <c r="VO73" s="925"/>
      <c r="VP73" s="925"/>
      <c r="VQ73" s="925"/>
      <c r="VR73" s="925"/>
      <c r="VS73" s="925"/>
      <c r="VT73" s="925"/>
      <c r="VU73" s="925"/>
      <c r="VV73" s="925"/>
      <c r="VW73" s="925"/>
      <c r="VX73" s="925"/>
      <c r="VY73" s="925"/>
      <c r="VZ73" s="925"/>
      <c r="WA73" s="925"/>
      <c r="WB73" s="925"/>
      <c r="WC73" s="925"/>
      <c r="WD73" s="925"/>
      <c r="WE73" s="925"/>
      <c r="WF73" s="925"/>
      <c r="WG73" s="925"/>
      <c r="WH73" s="925"/>
      <c r="WI73" s="925"/>
      <c r="WJ73" s="925"/>
      <c r="WK73" s="925"/>
      <c r="WL73" s="925"/>
      <c r="WM73" s="925"/>
      <c r="WN73" s="925"/>
      <c r="WO73" s="925"/>
      <c r="WP73" s="925"/>
      <c r="WQ73" s="925"/>
      <c r="WR73" s="925"/>
      <c r="WS73" s="925"/>
      <c r="XZ73" s="925"/>
      <c r="YA73" s="925"/>
      <c r="ZM73" s="4"/>
      <c r="ZN73" s="4"/>
    </row>
    <row r="74" spans="1:690" outlineLevel="6">
      <c r="A74" s="1104" t="s">
        <v>1114</v>
      </c>
      <c r="B74" s="1104"/>
      <c r="C74" s="1104"/>
      <c r="D74" s="1105">
        <v>5</v>
      </c>
      <c r="E74" s="1105">
        <v>5</v>
      </c>
      <c r="F74" s="1105">
        <v>8112.72</v>
      </c>
      <c r="G74" s="1106"/>
      <c r="H74" s="1104" t="s">
        <v>894</v>
      </c>
      <c r="I74" s="687"/>
      <c r="J74" s="687"/>
      <c r="K74" s="687"/>
      <c r="L74" s="687"/>
      <c r="M74" s="687"/>
      <c r="N74" s="687"/>
      <c r="O74" s="687"/>
      <c r="P74" s="687"/>
      <c r="Q74" s="687"/>
      <c r="R74" s="687"/>
      <c r="S74" s="687"/>
      <c r="T74" s="687"/>
      <c r="U74" s="687"/>
      <c r="V74" s="687"/>
      <c r="W74" s="687"/>
      <c r="X74" s="687"/>
      <c r="Y74" s="687"/>
      <c r="Z74" s="687"/>
      <c r="AA74" s="687"/>
      <c r="AB74" s="687"/>
      <c r="AC74" s="687"/>
      <c r="AD74" s="687"/>
      <c r="AE74" s="687"/>
      <c r="AF74" s="687"/>
      <c r="AG74" s="687"/>
      <c r="AH74" s="687"/>
      <c r="AI74" s="687"/>
      <c r="AJ74" s="687"/>
      <c r="AK74" s="687"/>
      <c r="AL74" s="687"/>
      <c r="AM74" s="687"/>
      <c r="AN74" s="687"/>
      <c r="AO74" s="687"/>
      <c r="AP74" s="687"/>
      <c r="AQ74" s="687"/>
      <c r="AR74" s="687"/>
      <c r="AS74" s="687"/>
      <c r="AT74" s="687"/>
      <c r="AU74" s="687"/>
      <c r="AV74" s="687"/>
      <c r="AW74" s="687"/>
      <c r="AX74" s="687"/>
      <c r="AY74" s="687"/>
      <c r="AZ74" s="687"/>
      <c r="BA74" s="687"/>
      <c r="BB74" s="687"/>
      <c r="BC74" s="687"/>
      <c r="BD74" s="687"/>
      <c r="BE74" s="687"/>
      <c r="BF74" s="687"/>
      <c r="BG74" s="687"/>
      <c r="BH74" s="687"/>
      <c r="BI74" s="687"/>
      <c r="BJ74" s="687"/>
      <c r="BK74" s="687"/>
      <c r="BL74" s="687"/>
      <c r="BM74" s="687"/>
      <c r="BN74" s="687"/>
      <c r="BO74" s="687"/>
      <c r="BP74" s="687"/>
      <c r="BQ74" s="687"/>
      <c r="BR74" s="687"/>
      <c r="BS74" s="687"/>
      <c r="BT74" s="687"/>
      <c r="BU74" s="687"/>
      <c r="BV74" s="687"/>
      <c r="BW74" s="687"/>
      <c r="BX74" s="687"/>
      <c r="BY74" s="687"/>
      <c r="BZ74" s="687"/>
      <c r="CA74" s="687"/>
      <c r="CB74" s="687"/>
      <c r="CC74" s="687"/>
      <c r="CD74" s="687"/>
      <c r="CE74" s="687"/>
      <c r="CF74" s="687"/>
      <c r="CG74" s="687"/>
      <c r="CH74" s="687"/>
      <c r="CI74" s="687"/>
      <c r="CJ74" s="687"/>
      <c r="CK74" s="687"/>
      <c r="CL74" s="687"/>
      <c r="CM74" s="687"/>
      <c r="CN74" s="687"/>
      <c r="CO74" s="687"/>
      <c r="CP74" s="687"/>
      <c r="CQ74" s="687"/>
      <c r="CR74" s="687"/>
      <c r="CS74" s="687"/>
      <c r="CT74" s="687"/>
      <c r="CU74" s="687"/>
      <c r="CV74" s="687"/>
      <c r="CW74" s="687"/>
      <c r="CX74" s="687"/>
      <c r="CY74" s="687"/>
      <c r="CZ74" s="687"/>
      <c r="DA74" s="687"/>
      <c r="DB74" s="687"/>
      <c r="DC74" s="687"/>
      <c r="DD74" s="687"/>
      <c r="DE74" s="687"/>
      <c r="DF74" s="687"/>
      <c r="DG74" s="687"/>
      <c r="DH74" s="687"/>
      <c r="DI74" s="687"/>
      <c r="DJ74" s="687"/>
      <c r="DK74" s="687"/>
      <c r="DL74" s="687"/>
      <c r="DM74" s="687"/>
      <c r="DN74" s="687"/>
      <c r="DO74" s="687"/>
      <c r="DP74" s="687"/>
      <c r="DQ74" s="687"/>
      <c r="DR74" s="687"/>
      <c r="DS74" s="687"/>
      <c r="DT74" s="687"/>
      <c r="DU74" s="687"/>
      <c r="DV74" s="687"/>
      <c r="DW74" s="687"/>
      <c r="DX74" s="687"/>
      <c r="DY74" s="687"/>
      <c r="DZ74" s="687"/>
      <c r="EA74" s="687"/>
      <c r="EB74" s="687"/>
      <c r="EC74" s="687"/>
      <c r="ED74" s="687"/>
      <c r="EE74" s="687"/>
      <c r="EF74" s="687"/>
      <c r="EG74" s="687"/>
      <c r="EH74" s="687"/>
      <c r="EI74" s="687"/>
      <c r="EJ74" s="687"/>
      <c r="EK74" s="687"/>
      <c r="EL74" s="687"/>
      <c r="EM74" s="687"/>
      <c r="EN74" s="687"/>
      <c r="EO74" s="687"/>
      <c r="EP74" s="687"/>
      <c r="EQ74" s="687"/>
      <c r="ER74" s="687"/>
      <c r="ES74" s="687"/>
      <c r="ET74" s="687"/>
      <c r="EU74" s="687"/>
      <c r="EV74" s="687"/>
      <c r="EW74" s="687"/>
      <c r="EX74" s="687"/>
      <c r="EY74" s="687"/>
      <c r="EZ74" s="687"/>
      <c r="FA74" s="687"/>
      <c r="FB74" s="687"/>
      <c r="FC74" s="687"/>
      <c r="FD74" s="687"/>
      <c r="FE74" s="687"/>
      <c r="FF74" s="687"/>
      <c r="FG74" s="687"/>
      <c r="FH74" s="687"/>
      <c r="FI74" s="687"/>
      <c r="FJ74" s="687"/>
      <c r="FK74" s="687"/>
      <c r="FL74" s="687"/>
      <c r="FM74" s="687"/>
      <c r="FN74" s="687"/>
      <c r="FO74" s="687"/>
      <c r="FP74" s="687"/>
      <c r="FQ74" s="687"/>
      <c r="FR74" s="687"/>
      <c r="FS74" s="687"/>
      <c r="FT74" s="687"/>
      <c r="FU74" s="687"/>
      <c r="FV74" s="687"/>
      <c r="FW74" s="687"/>
      <c r="FX74" s="687"/>
      <c r="FY74" s="687"/>
      <c r="FZ74" s="687"/>
      <c r="GA74" s="687"/>
      <c r="GB74" s="687"/>
      <c r="GC74" s="687"/>
      <c r="GD74" s="687"/>
      <c r="GE74" s="687"/>
      <c r="GF74" s="687"/>
      <c r="GG74" s="687"/>
      <c r="GH74" s="687"/>
      <c r="GI74" s="687"/>
      <c r="GJ74" s="687"/>
      <c r="GK74" s="687"/>
      <c r="GL74" s="687"/>
      <c r="GM74" s="687"/>
      <c r="GN74" s="687"/>
      <c r="GO74" s="687"/>
      <c r="GP74" s="687"/>
      <c r="GQ74" s="687"/>
      <c r="GR74" s="687"/>
      <c r="GS74" s="687"/>
      <c r="GT74" s="687"/>
      <c r="GU74" s="687"/>
      <c r="GV74" s="687"/>
      <c r="GW74" s="687"/>
      <c r="GX74" s="687"/>
      <c r="GY74" s="687"/>
      <c r="GZ74" s="687"/>
      <c r="HA74" s="687">
        <v>0.45</v>
      </c>
      <c r="HB74" s="687">
        <v>0.9</v>
      </c>
      <c r="HC74" s="687">
        <v>1.65</v>
      </c>
      <c r="HD74" s="687">
        <v>3</v>
      </c>
      <c r="HE74" s="687">
        <v>3</v>
      </c>
      <c r="HF74" s="687">
        <v>3</v>
      </c>
      <c r="HG74" s="687">
        <v>3</v>
      </c>
      <c r="HH74" s="687">
        <v>3</v>
      </c>
      <c r="HI74" s="687">
        <v>3</v>
      </c>
      <c r="HJ74" s="687">
        <v>3</v>
      </c>
      <c r="HK74" s="687">
        <v>3</v>
      </c>
      <c r="HL74" s="687">
        <v>3</v>
      </c>
      <c r="HM74" s="687">
        <v>3</v>
      </c>
      <c r="HN74" s="687">
        <v>3</v>
      </c>
      <c r="HO74" s="687">
        <v>3</v>
      </c>
      <c r="HP74" s="687">
        <v>3</v>
      </c>
      <c r="HQ74" s="687">
        <v>3</v>
      </c>
      <c r="HR74" s="687">
        <v>3</v>
      </c>
      <c r="HS74" s="687">
        <v>3</v>
      </c>
      <c r="HT74" s="687">
        <v>3</v>
      </c>
      <c r="HU74" s="687">
        <v>3</v>
      </c>
      <c r="HV74" s="687">
        <v>3</v>
      </c>
      <c r="HW74" s="687">
        <v>3</v>
      </c>
      <c r="HX74" s="687">
        <v>3</v>
      </c>
      <c r="HY74" s="687">
        <v>3</v>
      </c>
      <c r="HZ74" s="687">
        <v>3</v>
      </c>
      <c r="IA74" s="687">
        <v>3</v>
      </c>
      <c r="IB74" s="687">
        <v>3</v>
      </c>
      <c r="IC74" s="687">
        <v>3</v>
      </c>
      <c r="ID74" s="687">
        <v>3</v>
      </c>
      <c r="IE74" s="687">
        <v>3</v>
      </c>
      <c r="IF74" s="687">
        <v>3</v>
      </c>
      <c r="IG74" s="687">
        <v>3</v>
      </c>
      <c r="IH74" s="687">
        <v>3</v>
      </c>
      <c r="II74" s="687">
        <v>3</v>
      </c>
      <c r="IJ74" s="687">
        <v>3</v>
      </c>
      <c r="IK74" s="687">
        <v>3</v>
      </c>
      <c r="IL74" s="687">
        <v>3</v>
      </c>
      <c r="IM74" s="687">
        <v>3</v>
      </c>
      <c r="IN74" s="687">
        <v>3</v>
      </c>
      <c r="IO74" s="687">
        <v>3</v>
      </c>
      <c r="IP74" s="687">
        <v>3</v>
      </c>
      <c r="IQ74" s="687">
        <v>3</v>
      </c>
      <c r="IR74" s="687">
        <v>3</v>
      </c>
      <c r="IS74" s="687">
        <v>3</v>
      </c>
      <c r="IT74" s="687">
        <v>3</v>
      </c>
      <c r="IU74" s="687">
        <v>3</v>
      </c>
      <c r="IV74" s="687">
        <v>3</v>
      </c>
      <c r="IW74" s="687">
        <v>3</v>
      </c>
      <c r="IX74" s="687">
        <v>3</v>
      </c>
      <c r="IY74" s="687">
        <v>3</v>
      </c>
      <c r="IZ74" s="687">
        <v>3</v>
      </c>
      <c r="JA74" s="687">
        <v>3</v>
      </c>
      <c r="JB74" s="687">
        <v>3</v>
      </c>
      <c r="JC74" s="687">
        <v>3</v>
      </c>
      <c r="JD74" s="687">
        <v>3</v>
      </c>
      <c r="JE74" s="687">
        <v>3</v>
      </c>
      <c r="JF74" s="687">
        <v>3</v>
      </c>
      <c r="JG74" s="687">
        <v>3</v>
      </c>
      <c r="JH74" s="687">
        <v>3</v>
      </c>
      <c r="JI74" s="687">
        <v>3</v>
      </c>
      <c r="JJ74" s="687">
        <v>3</v>
      </c>
      <c r="JK74" s="687">
        <v>3</v>
      </c>
      <c r="JL74" s="687">
        <v>3</v>
      </c>
      <c r="JM74" s="687">
        <v>3</v>
      </c>
      <c r="JN74" s="687">
        <v>3</v>
      </c>
      <c r="JO74" s="687">
        <v>3</v>
      </c>
      <c r="JP74" s="687">
        <v>3</v>
      </c>
      <c r="JQ74" s="687">
        <v>3</v>
      </c>
      <c r="JR74" s="687">
        <v>3</v>
      </c>
      <c r="JS74" s="687">
        <v>3</v>
      </c>
      <c r="JT74" s="687">
        <v>3</v>
      </c>
      <c r="JU74" s="687">
        <v>3.4</v>
      </c>
      <c r="JV74" s="687">
        <v>3.87</v>
      </c>
      <c r="JW74" s="687">
        <v>3.87</v>
      </c>
      <c r="JX74" s="687">
        <v>5</v>
      </c>
      <c r="JY74" s="687">
        <v>5</v>
      </c>
      <c r="JZ74" s="687">
        <v>5</v>
      </c>
      <c r="KA74" s="687">
        <v>5</v>
      </c>
      <c r="KB74" s="687">
        <v>5</v>
      </c>
      <c r="KC74" s="687">
        <v>5</v>
      </c>
      <c r="KD74" s="687">
        <v>5</v>
      </c>
      <c r="KE74" s="687">
        <v>5</v>
      </c>
      <c r="KF74" s="687">
        <v>5</v>
      </c>
      <c r="KG74" s="687">
        <v>5</v>
      </c>
      <c r="KH74" s="687">
        <v>5</v>
      </c>
      <c r="KI74" s="687">
        <v>5</v>
      </c>
      <c r="KJ74" s="687">
        <v>5</v>
      </c>
      <c r="KK74" s="687">
        <v>5</v>
      </c>
      <c r="KL74" s="687">
        <v>5</v>
      </c>
      <c r="KM74" s="687">
        <v>5</v>
      </c>
      <c r="KN74" s="687">
        <v>5</v>
      </c>
      <c r="KO74" s="687">
        <v>5</v>
      </c>
      <c r="KP74" s="687">
        <v>5</v>
      </c>
      <c r="KQ74" s="687">
        <v>5</v>
      </c>
      <c r="KR74" s="687">
        <v>5</v>
      </c>
      <c r="KS74" s="687">
        <v>5</v>
      </c>
      <c r="KT74" s="687">
        <v>5</v>
      </c>
      <c r="KU74" s="687">
        <v>5</v>
      </c>
      <c r="KV74" s="687">
        <v>5</v>
      </c>
      <c r="KW74" s="687">
        <v>5</v>
      </c>
      <c r="KX74" s="687">
        <v>5</v>
      </c>
      <c r="KY74" s="687">
        <v>5</v>
      </c>
      <c r="KZ74" s="687">
        <v>5</v>
      </c>
      <c r="LA74" s="687">
        <v>5</v>
      </c>
      <c r="LB74" s="687">
        <v>5</v>
      </c>
      <c r="LC74" s="687">
        <v>5</v>
      </c>
      <c r="LD74" s="687">
        <v>5</v>
      </c>
      <c r="LE74" s="687">
        <v>5</v>
      </c>
      <c r="LF74" s="687">
        <v>5</v>
      </c>
      <c r="LG74" s="687">
        <v>5</v>
      </c>
      <c r="LH74" s="687">
        <v>5</v>
      </c>
      <c r="LI74" s="687">
        <v>5</v>
      </c>
      <c r="LJ74" s="687">
        <v>5</v>
      </c>
      <c r="LK74" s="687">
        <v>5</v>
      </c>
      <c r="LL74" s="687">
        <v>5</v>
      </c>
      <c r="LM74" s="687">
        <v>5</v>
      </c>
      <c r="LN74" s="687">
        <v>5</v>
      </c>
      <c r="LO74" s="687">
        <v>5</v>
      </c>
      <c r="LP74" s="687">
        <v>5</v>
      </c>
      <c r="LQ74" s="687">
        <v>5</v>
      </c>
      <c r="LR74" s="687">
        <v>5</v>
      </c>
      <c r="LS74" s="687">
        <v>5</v>
      </c>
      <c r="LT74" s="687">
        <v>5</v>
      </c>
      <c r="LU74" s="687">
        <v>5</v>
      </c>
      <c r="LV74" s="687">
        <v>5</v>
      </c>
      <c r="LW74" s="687">
        <v>5</v>
      </c>
      <c r="LX74" s="687">
        <v>5</v>
      </c>
      <c r="LY74" s="687">
        <v>5</v>
      </c>
      <c r="LZ74" s="687">
        <v>5</v>
      </c>
      <c r="MA74" s="687">
        <v>5</v>
      </c>
      <c r="MB74" s="687">
        <v>5</v>
      </c>
      <c r="MC74" s="687">
        <v>5</v>
      </c>
      <c r="MD74" s="687">
        <v>5</v>
      </c>
      <c r="ME74" s="687">
        <v>5</v>
      </c>
      <c r="MF74" s="687">
        <v>5</v>
      </c>
      <c r="MG74" s="687">
        <v>5</v>
      </c>
      <c r="MH74" s="687">
        <v>5</v>
      </c>
      <c r="MI74" s="687">
        <v>5</v>
      </c>
      <c r="MJ74" s="687">
        <v>5</v>
      </c>
      <c r="MK74" s="687">
        <v>5</v>
      </c>
      <c r="ML74" s="687">
        <v>5</v>
      </c>
      <c r="MM74" s="687">
        <v>5</v>
      </c>
      <c r="MN74" s="687">
        <v>5</v>
      </c>
      <c r="MO74" s="687">
        <v>5</v>
      </c>
      <c r="MP74" s="687">
        <v>5</v>
      </c>
      <c r="MQ74" s="687">
        <v>5</v>
      </c>
      <c r="MR74" s="687">
        <v>5</v>
      </c>
      <c r="MS74" s="687">
        <v>5</v>
      </c>
      <c r="MT74" s="687">
        <v>5</v>
      </c>
      <c r="MU74" s="687">
        <v>5</v>
      </c>
      <c r="MV74" s="687">
        <v>5</v>
      </c>
      <c r="MW74" s="687">
        <v>5</v>
      </c>
      <c r="MX74" s="687">
        <v>5</v>
      </c>
      <c r="MY74" s="687">
        <v>5</v>
      </c>
      <c r="MZ74" s="687">
        <v>5</v>
      </c>
      <c r="NA74" s="687">
        <v>5</v>
      </c>
      <c r="NB74" s="687">
        <v>5</v>
      </c>
      <c r="NC74" s="687">
        <v>5</v>
      </c>
      <c r="ND74" s="687">
        <v>5</v>
      </c>
      <c r="NE74" s="687">
        <v>5</v>
      </c>
      <c r="NF74" s="687">
        <v>5</v>
      </c>
      <c r="NG74" s="687">
        <v>5</v>
      </c>
      <c r="NH74" s="687">
        <v>5</v>
      </c>
      <c r="NI74" s="687">
        <v>5</v>
      </c>
      <c r="NJ74" s="687">
        <v>5</v>
      </c>
      <c r="NK74" s="687">
        <v>5</v>
      </c>
      <c r="NL74" s="687">
        <v>5</v>
      </c>
      <c r="NM74" s="687">
        <v>5</v>
      </c>
      <c r="NN74" s="687">
        <v>5</v>
      </c>
      <c r="NO74" s="687">
        <v>5</v>
      </c>
      <c r="NP74" s="687">
        <v>5</v>
      </c>
      <c r="NQ74" s="687">
        <v>5</v>
      </c>
      <c r="NR74" s="687">
        <v>5</v>
      </c>
      <c r="NS74" s="687">
        <v>5</v>
      </c>
      <c r="NT74" s="687">
        <v>5</v>
      </c>
      <c r="NU74" s="687">
        <v>5</v>
      </c>
      <c r="NV74" s="687">
        <v>5</v>
      </c>
      <c r="NW74" s="687">
        <v>5</v>
      </c>
      <c r="NX74" s="687">
        <v>5</v>
      </c>
      <c r="NY74" s="687">
        <v>5</v>
      </c>
      <c r="NZ74" s="687">
        <v>5</v>
      </c>
      <c r="OA74" s="687">
        <v>5</v>
      </c>
      <c r="OB74" s="687">
        <v>5</v>
      </c>
      <c r="OC74" s="687">
        <v>5</v>
      </c>
      <c r="OD74" s="687">
        <v>5</v>
      </c>
      <c r="OE74" s="687">
        <v>5</v>
      </c>
      <c r="OF74" s="687">
        <v>5</v>
      </c>
      <c r="OG74" s="687">
        <v>5</v>
      </c>
      <c r="OH74" s="687">
        <v>5</v>
      </c>
      <c r="OI74" s="687">
        <v>5</v>
      </c>
      <c r="OJ74" s="687">
        <v>5</v>
      </c>
      <c r="OK74" s="687">
        <v>5</v>
      </c>
      <c r="OL74" s="687">
        <v>5</v>
      </c>
      <c r="OM74" s="687">
        <v>5</v>
      </c>
      <c r="ON74" s="687">
        <v>5</v>
      </c>
      <c r="OO74" s="687">
        <v>5</v>
      </c>
      <c r="OP74" s="687">
        <v>5</v>
      </c>
      <c r="OQ74" s="687">
        <v>5</v>
      </c>
      <c r="OR74" s="687">
        <v>5</v>
      </c>
      <c r="OS74" s="687">
        <v>5</v>
      </c>
      <c r="OT74" s="687">
        <v>5</v>
      </c>
      <c r="OU74" s="687">
        <v>5</v>
      </c>
      <c r="OV74" s="687">
        <v>5</v>
      </c>
      <c r="OW74" s="687">
        <v>5</v>
      </c>
      <c r="OX74" s="687">
        <v>5</v>
      </c>
      <c r="OY74" s="687">
        <v>5</v>
      </c>
      <c r="OZ74" s="687">
        <v>5</v>
      </c>
      <c r="PA74" s="687">
        <v>5</v>
      </c>
      <c r="PB74" s="687">
        <v>5</v>
      </c>
      <c r="PC74" s="687">
        <v>5</v>
      </c>
      <c r="PD74" s="687">
        <v>5</v>
      </c>
      <c r="PE74" s="687">
        <v>5</v>
      </c>
      <c r="PF74" s="687">
        <v>5</v>
      </c>
      <c r="PG74" s="687">
        <v>5</v>
      </c>
      <c r="PH74" s="687">
        <v>5</v>
      </c>
      <c r="PI74" s="687">
        <v>5</v>
      </c>
      <c r="PJ74" s="687">
        <v>5</v>
      </c>
      <c r="PK74" s="687">
        <v>5</v>
      </c>
      <c r="PL74" s="687">
        <v>5</v>
      </c>
      <c r="PM74" s="687">
        <v>5</v>
      </c>
      <c r="PN74" s="687">
        <v>5</v>
      </c>
      <c r="PO74" s="687">
        <v>5</v>
      </c>
      <c r="PP74" s="687">
        <v>5</v>
      </c>
      <c r="PQ74" s="687">
        <v>5</v>
      </c>
      <c r="PR74" s="687">
        <v>5</v>
      </c>
      <c r="PS74" s="687">
        <v>5</v>
      </c>
      <c r="PT74" s="687">
        <v>5</v>
      </c>
      <c r="PU74" s="687">
        <v>5</v>
      </c>
      <c r="PV74" s="687">
        <v>5</v>
      </c>
      <c r="PW74" s="687">
        <v>5</v>
      </c>
      <c r="PX74" s="687">
        <v>5</v>
      </c>
      <c r="PY74" s="687">
        <v>5</v>
      </c>
      <c r="PZ74" s="687">
        <v>5</v>
      </c>
      <c r="QA74" s="687">
        <v>5</v>
      </c>
      <c r="QB74" s="687">
        <v>5</v>
      </c>
      <c r="QC74" s="687">
        <v>5</v>
      </c>
      <c r="QD74" s="687">
        <v>5</v>
      </c>
      <c r="QE74" s="687">
        <v>5</v>
      </c>
      <c r="QF74" s="687">
        <v>5</v>
      </c>
      <c r="QG74" s="687">
        <v>5</v>
      </c>
      <c r="QH74" s="687">
        <v>5</v>
      </c>
      <c r="QI74" s="687">
        <v>5</v>
      </c>
      <c r="QJ74" s="687">
        <v>5</v>
      </c>
      <c r="QK74" s="687">
        <v>5</v>
      </c>
      <c r="QL74" s="687">
        <v>5</v>
      </c>
      <c r="QM74" s="687">
        <v>5</v>
      </c>
      <c r="QN74" s="687">
        <v>5</v>
      </c>
      <c r="QO74" s="687">
        <v>5</v>
      </c>
      <c r="QP74" s="687">
        <v>5</v>
      </c>
      <c r="QQ74" s="687">
        <v>5</v>
      </c>
      <c r="QR74" s="687">
        <v>5</v>
      </c>
      <c r="QS74" s="687">
        <v>5</v>
      </c>
      <c r="QT74" s="687">
        <v>5</v>
      </c>
      <c r="QU74" s="687">
        <v>5</v>
      </c>
      <c r="QV74" s="687">
        <v>5</v>
      </c>
      <c r="QW74" s="687">
        <v>5</v>
      </c>
      <c r="QX74" s="687">
        <v>5</v>
      </c>
      <c r="QY74" s="687">
        <v>5</v>
      </c>
      <c r="QZ74" s="687">
        <v>5</v>
      </c>
      <c r="RA74" s="687"/>
      <c r="RB74" s="687"/>
      <c r="RC74" s="687"/>
      <c r="RD74" s="687"/>
      <c r="RE74" s="687"/>
      <c r="RF74" s="687"/>
      <c r="RG74" s="687"/>
      <c r="RH74" s="687"/>
      <c r="RI74" s="687"/>
      <c r="RJ74" s="687"/>
      <c r="RK74" s="925"/>
      <c r="RL74" s="925"/>
      <c r="RM74" s="925"/>
      <c r="RN74" s="925"/>
      <c r="RO74" s="925"/>
      <c r="RP74" s="925"/>
      <c r="RQ74" s="925"/>
      <c r="RR74" s="925"/>
      <c r="RS74" s="925"/>
      <c r="RT74" s="925"/>
      <c r="RU74" s="925"/>
      <c r="RV74" s="925"/>
      <c r="RW74" s="925"/>
      <c r="RX74" s="925"/>
      <c r="RY74" s="925"/>
      <c r="RZ74" s="925"/>
      <c r="SA74" s="925"/>
      <c r="SB74" s="925"/>
      <c r="SC74" s="925"/>
      <c r="SD74" s="925"/>
      <c r="SE74" s="925"/>
      <c r="SF74" s="925"/>
      <c r="SG74" s="925"/>
      <c r="SH74" s="925"/>
      <c r="SI74" s="925"/>
      <c r="SJ74" s="925"/>
      <c r="SK74" s="925"/>
      <c r="SL74" s="925"/>
      <c r="SM74" s="925"/>
      <c r="SN74" s="925"/>
      <c r="SO74" s="925"/>
      <c r="SP74" s="925"/>
      <c r="SQ74" s="925"/>
      <c r="SR74" s="925"/>
      <c r="SS74" s="925"/>
      <c r="ST74" s="925"/>
      <c r="SU74" s="925"/>
      <c r="SV74" s="925"/>
      <c r="SW74" s="925"/>
      <c r="SX74" s="925"/>
      <c r="SY74" s="925"/>
      <c r="SZ74" s="925"/>
      <c r="TA74" s="925"/>
      <c r="TB74" s="925"/>
      <c r="TC74" s="925"/>
      <c r="TD74" s="925"/>
      <c r="TE74" s="925"/>
      <c r="TF74" s="925"/>
      <c r="TG74" s="925"/>
      <c r="TH74" s="925"/>
      <c r="TI74" s="925"/>
      <c r="TJ74" s="925"/>
      <c r="TK74" s="925"/>
      <c r="TL74" s="925"/>
      <c r="TM74" s="925"/>
      <c r="TN74" s="925"/>
      <c r="TO74" s="925"/>
      <c r="TP74" s="925"/>
      <c r="TQ74" s="925"/>
      <c r="TR74" s="925"/>
      <c r="TS74" s="925"/>
      <c r="TT74" s="925"/>
      <c r="TU74" s="925"/>
      <c r="TV74" s="925"/>
      <c r="TW74" s="925"/>
      <c r="TX74" s="925"/>
      <c r="TY74" s="925"/>
      <c r="TZ74" s="925"/>
      <c r="UA74" s="925"/>
      <c r="UB74" s="925"/>
      <c r="UC74" s="925"/>
      <c r="UD74" s="925"/>
      <c r="UE74" s="925"/>
      <c r="UF74" s="925"/>
      <c r="UG74" s="925"/>
      <c r="UH74" s="925"/>
      <c r="UI74" s="925"/>
      <c r="UJ74" s="925"/>
      <c r="UK74" s="925"/>
      <c r="UL74" s="925"/>
      <c r="UM74" s="925"/>
      <c r="UN74" s="925"/>
      <c r="UO74" s="925"/>
      <c r="UP74" s="925"/>
      <c r="UQ74" s="925"/>
      <c r="UR74" s="925"/>
      <c r="US74" s="925"/>
      <c r="UT74" s="925"/>
      <c r="UU74" s="925"/>
      <c r="UV74" s="925"/>
      <c r="UW74" s="925"/>
      <c r="UX74" s="925"/>
      <c r="UY74" s="925"/>
      <c r="UZ74" s="925"/>
      <c r="VA74" s="925"/>
      <c r="VB74" s="925"/>
      <c r="VC74" s="925"/>
      <c r="VD74" s="925"/>
      <c r="VE74" s="925"/>
      <c r="VF74" s="925"/>
      <c r="VG74" s="925"/>
      <c r="VH74" s="925"/>
      <c r="VI74" s="925"/>
      <c r="VJ74" s="925"/>
      <c r="VK74" s="925"/>
      <c r="VL74" s="925"/>
      <c r="VM74" s="925"/>
      <c r="VN74" s="925"/>
      <c r="VO74" s="925"/>
      <c r="VP74" s="925"/>
      <c r="VQ74" s="925"/>
      <c r="VR74" s="925"/>
      <c r="VS74" s="925"/>
      <c r="VT74" s="925"/>
      <c r="VU74" s="925"/>
      <c r="VV74" s="925"/>
      <c r="VW74" s="925"/>
      <c r="VX74" s="925"/>
      <c r="VY74" s="925"/>
      <c r="VZ74" s="925"/>
      <c r="WA74" s="925"/>
      <c r="WB74" s="925"/>
      <c r="WC74" s="925"/>
      <c r="WD74" s="925"/>
      <c r="WE74" s="925"/>
      <c r="WF74" s="925"/>
      <c r="WG74" s="925"/>
      <c r="WH74" s="925"/>
      <c r="WI74" s="925"/>
      <c r="WJ74" s="925"/>
      <c r="WK74" s="925"/>
      <c r="WL74" s="925"/>
      <c r="WM74" s="925"/>
      <c r="WN74" s="925"/>
      <c r="WO74" s="925"/>
      <c r="WP74" s="925"/>
      <c r="WQ74" s="925"/>
      <c r="WR74" s="925"/>
      <c r="WS74" s="925"/>
      <c r="XZ74" s="925"/>
      <c r="YA74" s="925"/>
      <c r="ZM74" s="4"/>
      <c r="ZN74" s="4"/>
    </row>
    <row r="75" spans="1:690" outlineLevel="6">
      <c r="A75" s="1104" t="s">
        <v>1115</v>
      </c>
      <c r="B75" s="1104"/>
      <c r="C75" s="1104"/>
      <c r="D75" s="1105">
        <v>21</v>
      </c>
      <c r="E75" s="1105">
        <v>21</v>
      </c>
      <c r="F75" s="1105">
        <v>194705.28</v>
      </c>
      <c r="G75" s="1106"/>
      <c r="H75" s="1104" t="s">
        <v>894</v>
      </c>
      <c r="I75" s="687"/>
      <c r="J75" s="687"/>
      <c r="K75" s="687"/>
      <c r="L75" s="687"/>
      <c r="M75" s="687"/>
      <c r="N75" s="687"/>
      <c r="O75" s="687"/>
      <c r="P75" s="687"/>
      <c r="Q75" s="687"/>
      <c r="R75" s="687"/>
      <c r="S75" s="687"/>
      <c r="T75" s="687"/>
      <c r="U75" s="687"/>
      <c r="V75" s="687"/>
      <c r="W75" s="687"/>
      <c r="X75" s="687"/>
      <c r="Y75" s="687"/>
      <c r="Z75" s="687"/>
      <c r="AA75" s="687"/>
      <c r="AB75" s="687"/>
      <c r="AC75" s="687"/>
      <c r="AD75" s="687"/>
      <c r="AE75" s="687"/>
      <c r="AF75" s="687"/>
      <c r="AG75" s="687"/>
      <c r="AH75" s="687"/>
      <c r="AI75" s="687"/>
      <c r="AJ75" s="687"/>
      <c r="AK75" s="687"/>
      <c r="AL75" s="687"/>
      <c r="AM75" s="687"/>
      <c r="AN75" s="687"/>
      <c r="AO75" s="687"/>
      <c r="AP75" s="687"/>
      <c r="AQ75" s="687"/>
      <c r="AR75" s="687"/>
      <c r="AS75" s="687"/>
      <c r="AT75" s="687"/>
      <c r="AU75" s="687"/>
      <c r="AV75" s="687"/>
      <c r="AW75" s="687"/>
      <c r="AX75" s="687"/>
      <c r="AY75" s="687"/>
      <c r="AZ75" s="687"/>
      <c r="BA75" s="687"/>
      <c r="BB75" s="687"/>
      <c r="BC75" s="687"/>
      <c r="BD75" s="687"/>
      <c r="BE75" s="687"/>
      <c r="BF75" s="687"/>
      <c r="BG75" s="687"/>
      <c r="BH75" s="687"/>
      <c r="BI75" s="687"/>
      <c r="BJ75" s="687"/>
      <c r="BK75" s="687"/>
      <c r="BL75" s="687"/>
      <c r="BM75" s="687"/>
      <c r="BN75" s="687"/>
      <c r="BO75" s="687"/>
      <c r="BP75" s="687"/>
      <c r="BQ75" s="687"/>
      <c r="BR75" s="687"/>
      <c r="BS75" s="687"/>
      <c r="BT75" s="687"/>
      <c r="BU75" s="687"/>
      <c r="BV75" s="687"/>
      <c r="BW75" s="687"/>
      <c r="BX75" s="687"/>
      <c r="BY75" s="687"/>
      <c r="BZ75" s="687"/>
      <c r="CA75" s="687"/>
      <c r="CB75" s="687"/>
      <c r="CC75" s="687"/>
      <c r="CD75" s="687"/>
      <c r="CE75" s="687"/>
      <c r="CF75" s="687"/>
      <c r="CG75" s="687"/>
      <c r="CH75" s="687"/>
      <c r="CI75" s="687"/>
      <c r="CJ75" s="687"/>
      <c r="CK75" s="687"/>
      <c r="CL75" s="687"/>
      <c r="CM75" s="687"/>
      <c r="CN75" s="687"/>
      <c r="CO75" s="687"/>
      <c r="CP75" s="687"/>
      <c r="CQ75" s="687"/>
      <c r="CR75" s="687"/>
      <c r="CS75" s="687"/>
      <c r="CT75" s="687"/>
      <c r="CU75" s="687"/>
      <c r="CV75" s="687"/>
      <c r="CW75" s="687"/>
      <c r="CX75" s="687"/>
      <c r="CY75" s="687"/>
      <c r="CZ75" s="687"/>
      <c r="DA75" s="687"/>
      <c r="DB75" s="687"/>
      <c r="DC75" s="687"/>
      <c r="DD75" s="687"/>
      <c r="DE75" s="687"/>
      <c r="DF75" s="687"/>
      <c r="DG75" s="687"/>
      <c r="DH75" s="687"/>
      <c r="DI75" s="687"/>
      <c r="DJ75" s="687"/>
      <c r="DK75" s="687"/>
      <c r="DL75" s="687"/>
      <c r="DM75" s="687"/>
      <c r="DN75" s="687"/>
      <c r="DO75" s="687"/>
      <c r="DP75" s="687"/>
      <c r="DQ75" s="687"/>
      <c r="DR75" s="687"/>
      <c r="DS75" s="687"/>
      <c r="DT75" s="687"/>
      <c r="DU75" s="687"/>
      <c r="DV75" s="687"/>
      <c r="DW75" s="687"/>
      <c r="DX75" s="687"/>
      <c r="DY75" s="687"/>
      <c r="DZ75" s="687"/>
      <c r="EA75" s="687"/>
      <c r="EB75" s="687"/>
      <c r="EC75" s="687"/>
      <c r="ED75" s="687"/>
      <c r="EE75" s="687"/>
      <c r="EF75" s="687"/>
      <c r="EG75" s="687"/>
      <c r="EH75" s="687"/>
      <c r="EI75" s="687"/>
      <c r="EJ75" s="687"/>
      <c r="EK75" s="687"/>
      <c r="EL75" s="687"/>
      <c r="EM75" s="687"/>
      <c r="EN75" s="687"/>
      <c r="EO75" s="687"/>
      <c r="EP75" s="687"/>
      <c r="EQ75" s="687"/>
      <c r="ER75" s="687"/>
      <c r="ES75" s="687"/>
      <c r="ET75" s="687"/>
      <c r="EU75" s="687"/>
      <c r="EV75" s="687"/>
      <c r="EW75" s="687"/>
      <c r="EX75" s="687"/>
      <c r="EY75" s="687"/>
      <c r="EZ75" s="687"/>
      <c r="FA75" s="687"/>
      <c r="FB75" s="687"/>
      <c r="FC75" s="687"/>
      <c r="FD75" s="687"/>
      <c r="FE75" s="687"/>
      <c r="FF75" s="687"/>
      <c r="FG75" s="687"/>
      <c r="FH75" s="687"/>
      <c r="FI75" s="687"/>
      <c r="FJ75" s="687"/>
      <c r="FK75" s="687"/>
      <c r="FL75" s="687"/>
      <c r="FM75" s="687"/>
      <c r="FN75" s="687"/>
      <c r="FO75" s="687"/>
      <c r="FP75" s="687"/>
      <c r="FQ75" s="687"/>
      <c r="FR75" s="687"/>
      <c r="FS75" s="687"/>
      <c r="FT75" s="687"/>
      <c r="FU75" s="687"/>
      <c r="FV75" s="687"/>
      <c r="FW75" s="687">
        <v>0.37</v>
      </c>
      <c r="FX75" s="687">
        <v>0.75</v>
      </c>
      <c r="FY75" s="687">
        <v>1.1200000000000001</v>
      </c>
      <c r="FZ75" s="687">
        <v>1.5</v>
      </c>
      <c r="GA75" s="687">
        <v>1.87</v>
      </c>
      <c r="GB75" s="687">
        <v>2.2400000000000002</v>
      </c>
      <c r="GC75" s="687">
        <v>2.2400000000000002</v>
      </c>
      <c r="GD75" s="687">
        <v>2.62</v>
      </c>
      <c r="GE75" s="687">
        <v>2.99</v>
      </c>
      <c r="GF75" s="687">
        <v>3.37</v>
      </c>
      <c r="GG75" s="687">
        <v>3.74</v>
      </c>
      <c r="GH75" s="687">
        <v>4.12</v>
      </c>
      <c r="GI75" s="687">
        <v>4.12</v>
      </c>
      <c r="GJ75" s="687">
        <v>4.12</v>
      </c>
      <c r="GK75" s="687">
        <v>4.12</v>
      </c>
      <c r="GL75" s="687">
        <v>4.12</v>
      </c>
      <c r="GM75" s="687">
        <v>4.12</v>
      </c>
      <c r="GN75" s="687">
        <v>4.6100000000000003</v>
      </c>
      <c r="GO75" s="687">
        <v>5.1100000000000003</v>
      </c>
      <c r="GP75" s="687">
        <v>5.61</v>
      </c>
      <c r="GQ75" s="687">
        <v>5.61</v>
      </c>
      <c r="GR75" s="687">
        <v>6.11</v>
      </c>
      <c r="GS75" s="687">
        <v>6.61</v>
      </c>
      <c r="GT75" s="687">
        <v>7.11</v>
      </c>
      <c r="GU75" s="687">
        <v>7.72</v>
      </c>
      <c r="GV75" s="687">
        <v>8.5500000000000007</v>
      </c>
      <c r="GW75" s="687">
        <v>9.58</v>
      </c>
      <c r="GX75" s="687">
        <v>9.58</v>
      </c>
      <c r="GY75" s="687">
        <v>10.74</v>
      </c>
      <c r="GZ75" s="687">
        <v>11.91</v>
      </c>
      <c r="HA75" s="687">
        <v>13.21</v>
      </c>
      <c r="HB75" s="687">
        <v>14.58</v>
      </c>
      <c r="HC75" s="687">
        <v>16.11</v>
      </c>
      <c r="HD75" s="687">
        <v>17.690000000000001</v>
      </c>
      <c r="HE75" s="687">
        <v>17.690000000000001</v>
      </c>
      <c r="HF75" s="687">
        <v>19.32</v>
      </c>
      <c r="HG75" s="687">
        <v>20.16</v>
      </c>
      <c r="HH75" s="687">
        <v>21</v>
      </c>
      <c r="HI75" s="687">
        <v>21</v>
      </c>
      <c r="HJ75" s="687">
        <v>21</v>
      </c>
      <c r="HK75" s="687">
        <v>21</v>
      </c>
      <c r="HL75" s="687">
        <v>21</v>
      </c>
      <c r="HM75" s="687">
        <v>21</v>
      </c>
      <c r="HN75" s="687">
        <v>21</v>
      </c>
      <c r="HO75" s="687">
        <v>21</v>
      </c>
      <c r="HP75" s="687">
        <v>21</v>
      </c>
      <c r="HQ75" s="687">
        <v>21</v>
      </c>
      <c r="HR75" s="687">
        <v>21</v>
      </c>
      <c r="HS75" s="687">
        <v>21</v>
      </c>
      <c r="HT75" s="687">
        <v>21</v>
      </c>
      <c r="HU75" s="687">
        <v>21</v>
      </c>
      <c r="HV75" s="687">
        <v>21</v>
      </c>
      <c r="HW75" s="687">
        <v>21</v>
      </c>
      <c r="HX75" s="687">
        <v>21</v>
      </c>
      <c r="HY75" s="687">
        <v>21</v>
      </c>
      <c r="HZ75" s="687">
        <v>21</v>
      </c>
      <c r="IA75" s="687">
        <v>21</v>
      </c>
      <c r="IB75" s="687">
        <v>21</v>
      </c>
      <c r="IC75" s="687">
        <v>21</v>
      </c>
      <c r="ID75" s="687">
        <v>21</v>
      </c>
      <c r="IE75" s="687">
        <v>21</v>
      </c>
      <c r="IF75" s="687">
        <v>21</v>
      </c>
      <c r="IG75" s="687">
        <v>21</v>
      </c>
      <c r="IH75" s="687">
        <v>21</v>
      </c>
      <c r="II75" s="687">
        <v>21</v>
      </c>
      <c r="IJ75" s="687">
        <v>21</v>
      </c>
      <c r="IK75" s="687">
        <v>21</v>
      </c>
      <c r="IL75" s="687">
        <v>21</v>
      </c>
      <c r="IM75" s="687">
        <v>21</v>
      </c>
      <c r="IN75" s="687">
        <v>21</v>
      </c>
      <c r="IO75" s="687">
        <v>21</v>
      </c>
      <c r="IP75" s="687">
        <v>21</v>
      </c>
      <c r="IQ75" s="687">
        <v>21</v>
      </c>
      <c r="IR75" s="687">
        <v>21</v>
      </c>
      <c r="IS75" s="687">
        <v>21</v>
      </c>
      <c r="IT75" s="687">
        <v>21</v>
      </c>
      <c r="IU75" s="687">
        <v>21</v>
      </c>
      <c r="IV75" s="687">
        <v>21</v>
      </c>
      <c r="IW75" s="687">
        <v>21</v>
      </c>
      <c r="IX75" s="687">
        <v>21</v>
      </c>
      <c r="IY75" s="687">
        <v>21</v>
      </c>
      <c r="IZ75" s="687">
        <v>21</v>
      </c>
      <c r="JA75" s="687">
        <v>21</v>
      </c>
      <c r="JB75" s="687">
        <v>21</v>
      </c>
      <c r="JC75" s="687">
        <v>21</v>
      </c>
      <c r="JD75" s="687">
        <v>21</v>
      </c>
      <c r="JE75" s="687">
        <v>21</v>
      </c>
      <c r="JF75" s="687">
        <v>21</v>
      </c>
      <c r="JG75" s="687">
        <v>21</v>
      </c>
      <c r="JH75" s="687">
        <v>21</v>
      </c>
      <c r="JI75" s="687">
        <v>21</v>
      </c>
      <c r="JJ75" s="687">
        <v>21</v>
      </c>
      <c r="JK75" s="687">
        <v>21</v>
      </c>
      <c r="JL75" s="687">
        <v>21</v>
      </c>
      <c r="JM75" s="687">
        <v>21</v>
      </c>
      <c r="JN75" s="687">
        <v>21</v>
      </c>
      <c r="JO75" s="687">
        <v>21</v>
      </c>
      <c r="JP75" s="687">
        <v>21</v>
      </c>
      <c r="JQ75" s="687">
        <v>21</v>
      </c>
      <c r="JR75" s="687">
        <v>21</v>
      </c>
      <c r="JS75" s="687">
        <v>21</v>
      </c>
      <c r="JT75" s="687">
        <v>21</v>
      </c>
      <c r="JU75" s="687">
        <v>21</v>
      </c>
      <c r="JV75" s="687">
        <v>21</v>
      </c>
      <c r="JW75" s="687">
        <v>21</v>
      </c>
      <c r="JX75" s="687">
        <v>21</v>
      </c>
      <c r="JY75" s="687">
        <v>21</v>
      </c>
      <c r="JZ75" s="687">
        <v>21</v>
      </c>
      <c r="KA75" s="687">
        <v>21</v>
      </c>
      <c r="KB75" s="687">
        <v>21</v>
      </c>
      <c r="KC75" s="687">
        <v>21</v>
      </c>
      <c r="KD75" s="687">
        <v>21</v>
      </c>
      <c r="KE75" s="687">
        <v>21</v>
      </c>
      <c r="KF75" s="687">
        <v>21</v>
      </c>
      <c r="KG75" s="687">
        <v>21</v>
      </c>
      <c r="KH75" s="687">
        <v>21</v>
      </c>
      <c r="KI75" s="687">
        <v>21</v>
      </c>
      <c r="KJ75" s="687">
        <v>21</v>
      </c>
      <c r="KK75" s="687">
        <v>21</v>
      </c>
      <c r="KL75" s="687">
        <v>21</v>
      </c>
      <c r="KM75" s="687">
        <v>21</v>
      </c>
      <c r="KN75" s="687">
        <v>21</v>
      </c>
      <c r="KO75" s="687">
        <v>21</v>
      </c>
      <c r="KP75" s="687">
        <v>21</v>
      </c>
      <c r="KQ75" s="687">
        <v>21</v>
      </c>
      <c r="KR75" s="687">
        <v>21</v>
      </c>
      <c r="KS75" s="687">
        <v>21</v>
      </c>
      <c r="KT75" s="687">
        <v>21</v>
      </c>
      <c r="KU75" s="687">
        <v>21</v>
      </c>
      <c r="KV75" s="687">
        <v>21</v>
      </c>
      <c r="KW75" s="687">
        <v>21</v>
      </c>
      <c r="KX75" s="687">
        <v>21</v>
      </c>
      <c r="KY75" s="687">
        <v>21</v>
      </c>
      <c r="KZ75" s="687">
        <v>21</v>
      </c>
      <c r="LA75" s="687">
        <v>21</v>
      </c>
      <c r="LB75" s="687">
        <v>21</v>
      </c>
      <c r="LC75" s="687">
        <v>21</v>
      </c>
      <c r="LD75" s="687">
        <v>21</v>
      </c>
      <c r="LE75" s="687">
        <v>21</v>
      </c>
      <c r="LF75" s="687">
        <v>21</v>
      </c>
      <c r="LG75" s="687">
        <v>21</v>
      </c>
      <c r="LH75" s="687">
        <v>21</v>
      </c>
      <c r="LI75" s="687">
        <v>21</v>
      </c>
      <c r="LJ75" s="687">
        <v>21</v>
      </c>
      <c r="LK75" s="687">
        <v>21</v>
      </c>
      <c r="LL75" s="687">
        <v>21</v>
      </c>
      <c r="LM75" s="687">
        <v>21</v>
      </c>
      <c r="LN75" s="687">
        <v>21</v>
      </c>
      <c r="LO75" s="687">
        <v>21</v>
      </c>
      <c r="LP75" s="687">
        <v>21</v>
      </c>
      <c r="LQ75" s="687">
        <v>21</v>
      </c>
      <c r="LR75" s="687">
        <v>21</v>
      </c>
      <c r="LS75" s="687">
        <v>21</v>
      </c>
      <c r="LT75" s="687">
        <v>21</v>
      </c>
      <c r="LU75" s="687">
        <v>21</v>
      </c>
      <c r="LV75" s="687">
        <v>21</v>
      </c>
      <c r="LW75" s="687">
        <v>21</v>
      </c>
      <c r="LX75" s="687">
        <v>21</v>
      </c>
      <c r="LY75" s="687">
        <v>21</v>
      </c>
      <c r="LZ75" s="687">
        <v>21</v>
      </c>
      <c r="MA75" s="687">
        <v>21</v>
      </c>
      <c r="MB75" s="687">
        <v>21</v>
      </c>
      <c r="MC75" s="687">
        <v>21</v>
      </c>
      <c r="MD75" s="687">
        <v>21</v>
      </c>
      <c r="ME75" s="687">
        <v>21</v>
      </c>
      <c r="MF75" s="687">
        <v>21</v>
      </c>
      <c r="MG75" s="687">
        <v>21</v>
      </c>
      <c r="MH75" s="687">
        <v>21</v>
      </c>
      <c r="MI75" s="687">
        <v>21</v>
      </c>
      <c r="MJ75" s="687">
        <v>21</v>
      </c>
      <c r="MK75" s="687">
        <v>21</v>
      </c>
      <c r="ML75" s="687">
        <v>21</v>
      </c>
      <c r="MM75" s="687">
        <v>21</v>
      </c>
      <c r="MN75" s="687">
        <v>21</v>
      </c>
      <c r="MO75" s="687">
        <v>21</v>
      </c>
      <c r="MP75" s="687">
        <v>21</v>
      </c>
      <c r="MQ75" s="687">
        <v>21</v>
      </c>
      <c r="MR75" s="687">
        <v>21</v>
      </c>
      <c r="MS75" s="687">
        <v>21</v>
      </c>
      <c r="MT75" s="687">
        <v>21</v>
      </c>
      <c r="MU75" s="687">
        <v>21</v>
      </c>
      <c r="MV75" s="687">
        <v>21</v>
      </c>
      <c r="MW75" s="687">
        <v>21</v>
      </c>
      <c r="MX75" s="687">
        <v>21</v>
      </c>
      <c r="MY75" s="687">
        <v>21</v>
      </c>
      <c r="MZ75" s="687">
        <v>21</v>
      </c>
      <c r="NA75" s="687">
        <v>21</v>
      </c>
      <c r="NB75" s="687">
        <v>21</v>
      </c>
      <c r="NC75" s="687">
        <v>21</v>
      </c>
      <c r="ND75" s="687">
        <v>21</v>
      </c>
      <c r="NE75" s="687">
        <v>21</v>
      </c>
      <c r="NF75" s="687">
        <v>21</v>
      </c>
      <c r="NG75" s="687">
        <v>21</v>
      </c>
      <c r="NH75" s="687">
        <v>21</v>
      </c>
      <c r="NI75" s="687">
        <v>21</v>
      </c>
      <c r="NJ75" s="687">
        <v>21</v>
      </c>
      <c r="NK75" s="687">
        <v>21</v>
      </c>
      <c r="NL75" s="687">
        <v>21</v>
      </c>
      <c r="NM75" s="687">
        <v>21</v>
      </c>
      <c r="NN75" s="687">
        <v>21</v>
      </c>
      <c r="NO75" s="687">
        <v>21</v>
      </c>
      <c r="NP75" s="687">
        <v>21</v>
      </c>
      <c r="NQ75" s="687">
        <v>21</v>
      </c>
      <c r="NR75" s="687">
        <v>21</v>
      </c>
      <c r="NS75" s="687">
        <v>21</v>
      </c>
      <c r="NT75" s="687">
        <v>21</v>
      </c>
      <c r="NU75" s="687">
        <v>21</v>
      </c>
      <c r="NV75" s="687">
        <v>21</v>
      </c>
      <c r="NW75" s="687">
        <v>21</v>
      </c>
      <c r="NX75" s="687">
        <v>21</v>
      </c>
      <c r="NY75" s="687">
        <v>21</v>
      </c>
      <c r="NZ75" s="687">
        <v>21</v>
      </c>
      <c r="OA75" s="687">
        <v>21</v>
      </c>
      <c r="OB75" s="687">
        <v>21</v>
      </c>
      <c r="OC75" s="687">
        <v>21</v>
      </c>
      <c r="OD75" s="687">
        <v>21</v>
      </c>
      <c r="OE75" s="687">
        <v>21</v>
      </c>
      <c r="OF75" s="687">
        <v>21</v>
      </c>
      <c r="OG75" s="687">
        <v>21</v>
      </c>
      <c r="OH75" s="687">
        <v>21</v>
      </c>
      <c r="OI75" s="687">
        <v>21</v>
      </c>
      <c r="OJ75" s="687">
        <v>21</v>
      </c>
      <c r="OK75" s="687">
        <v>21</v>
      </c>
      <c r="OL75" s="687">
        <v>21</v>
      </c>
      <c r="OM75" s="687">
        <v>21</v>
      </c>
      <c r="ON75" s="687">
        <v>21</v>
      </c>
      <c r="OO75" s="687">
        <v>21</v>
      </c>
      <c r="OP75" s="687">
        <v>21</v>
      </c>
      <c r="OQ75" s="687">
        <v>21</v>
      </c>
      <c r="OR75" s="687">
        <v>21</v>
      </c>
      <c r="OS75" s="687">
        <v>21</v>
      </c>
      <c r="OT75" s="687">
        <v>21</v>
      </c>
      <c r="OU75" s="687">
        <v>21</v>
      </c>
      <c r="OV75" s="687">
        <v>21</v>
      </c>
      <c r="OW75" s="687">
        <v>21</v>
      </c>
      <c r="OX75" s="687">
        <v>21</v>
      </c>
      <c r="OY75" s="687">
        <v>21</v>
      </c>
      <c r="OZ75" s="687">
        <v>21</v>
      </c>
      <c r="PA75" s="687">
        <v>21</v>
      </c>
      <c r="PB75" s="687">
        <v>21</v>
      </c>
      <c r="PC75" s="687">
        <v>21</v>
      </c>
      <c r="PD75" s="687">
        <v>21</v>
      </c>
      <c r="PE75" s="687">
        <v>21</v>
      </c>
      <c r="PF75" s="687">
        <v>21</v>
      </c>
      <c r="PG75" s="687">
        <v>21</v>
      </c>
      <c r="PH75" s="687">
        <v>21</v>
      </c>
      <c r="PI75" s="687">
        <v>21</v>
      </c>
      <c r="PJ75" s="687">
        <v>21</v>
      </c>
      <c r="PK75" s="687">
        <v>21</v>
      </c>
      <c r="PL75" s="687">
        <v>21</v>
      </c>
      <c r="PM75" s="687">
        <v>21</v>
      </c>
      <c r="PN75" s="687">
        <v>21</v>
      </c>
      <c r="PO75" s="687">
        <v>21</v>
      </c>
      <c r="PP75" s="687">
        <v>21</v>
      </c>
      <c r="PQ75" s="687">
        <v>21</v>
      </c>
      <c r="PR75" s="687">
        <v>21</v>
      </c>
      <c r="PS75" s="687">
        <v>21</v>
      </c>
      <c r="PT75" s="687">
        <v>21</v>
      </c>
      <c r="PU75" s="687">
        <v>21</v>
      </c>
      <c r="PV75" s="687">
        <v>21</v>
      </c>
      <c r="PW75" s="687">
        <v>21</v>
      </c>
      <c r="PX75" s="687">
        <v>21</v>
      </c>
      <c r="PY75" s="687">
        <v>21</v>
      </c>
      <c r="PZ75" s="687">
        <v>21</v>
      </c>
      <c r="QA75" s="687">
        <v>21</v>
      </c>
      <c r="QB75" s="687">
        <v>21</v>
      </c>
      <c r="QC75" s="687">
        <v>21</v>
      </c>
      <c r="QD75" s="687">
        <v>21</v>
      </c>
      <c r="QE75" s="687">
        <v>21</v>
      </c>
      <c r="QF75" s="687">
        <v>21</v>
      </c>
      <c r="QG75" s="687">
        <v>21</v>
      </c>
      <c r="QH75" s="687">
        <v>21</v>
      </c>
      <c r="QI75" s="687">
        <v>21</v>
      </c>
      <c r="QJ75" s="687">
        <v>21</v>
      </c>
      <c r="QK75" s="687">
        <v>21</v>
      </c>
      <c r="QL75" s="687">
        <v>21</v>
      </c>
      <c r="QM75" s="687">
        <v>21</v>
      </c>
      <c r="QN75" s="687">
        <v>21</v>
      </c>
      <c r="QO75" s="687">
        <v>21</v>
      </c>
      <c r="QP75" s="687">
        <v>21</v>
      </c>
      <c r="QQ75" s="687">
        <v>21</v>
      </c>
      <c r="QR75" s="687">
        <v>21</v>
      </c>
      <c r="QS75" s="687">
        <v>21</v>
      </c>
      <c r="QT75" s="687">
        <v>21</v>
      </c>
      <c r="QU75" s="687">
        <v>21</v>
      </c>
      <c r="QV75" s="687">
        <v>21</v>
      </c>
      <c r="QW75" s="687">
        <v>21</v>
      </c>
      <c r="QX75" s="687">
        <v>21</v>
      </c>
      <c r="QY75" s="687">
        <v>21</v>
      </c>
      <c r="QZ75" s="687">
        <v>21</v>
      </c>
      <c r="RA75" s="687"/>
      <c r="RB75" s="687"/>
      <c r="RC75" s="687"/>
      <c r="RD75" s="687"/>
      <c r="RE75" s="687"/>
      <c r="RF75" s="687"/>
      <c r="RG75" s="687"/>
      <c r="RH75" s="687"/>
      <c r="RI75" s="687"/>
      <c r="RJ75" s="687"/>
      <c r="RK75" s="925"/>
      <c r="RL75" s="925"/>
      <c r="RM75" s="925"/>
      <c r="RN75" s="925"/>
      <c r="RO75" s="925"/>
      <c r="RP75" s="925"/>
      <c r="RQ75" s="925"/>
      <c r="RR75" s="925"/>
      <c r="RS75" s="925"/>
      <c r="RT75" s="925"/>
      <c r="RU75" s="925"/>
      <c r="RV75" s="925"/>
      <c r="RW75" s="925"/>
      <c r="RX75" s="925"/>
      <c r="RY75" s="925"/>
      <c r="RZ75" s="925"/>
      <c r="SA75" s="925"/>
      <c r="SB75" s="925"/>
      <c r="SC75" s="925"/>
      <c r="SD75" s="925"/>
      <c r="SE75" s="925"/>
      <c r="SF75" s="925"/>
      <c r="SG75" s="925"/>
      <c r="SH75" s="925"/>
      <c r="SI75" s="925"/>
      <c r="SJ75" s="925"/>
      <c r="SK75" s="925"/>
      <c r="SL75" s="925"/>
      <c r="SM75" s="925"/>
      <c r="SN75" s="925"/>
      <c r="SO75" s="925"/>
      <c r="SP75" s="925"/>
      <c r="SQ75" s="925"/>
      <c r="SR75" s="925"/>
      <c r="SS75" s="925"/>
      <c r="ST75" s="925"/>
      <c r="SU75" s="925"/>
      <c r="SV75" s="925"/>
      <c r="SW75" s="925"/>
      <c r="SX75" s="925"/>
      <c r="SY75" s="925"/>
      <c r="SZ75" s="925"/>
      <c r="TA75" s="925"/>
      <c r="TB75" s="925"/>
      <c r="TC75" s="925"/>
      <c r="TD75" s="925"/>
      <c r="TE75" s="925"/>
      <c r="TF75" s="925"/>
      <c r="TG75" s="925"/>
      <c r="TH75" s="925"/>
      <c r="TI75" s="925"/>
      <c r="TJ75" s="925"/>
      <c r="TK75" s="925"/>
      <c r="TL75" s="925"/>
      <c r="TM75" s="925"/>
      <c r="TN75" s="925"/>
      <c r="TO75" s="925"/>
      <c r="TP75" s="925"/>
      <c r="TQ75" s="925"/>
      <c r="TR75" s="925"/>
      <c r="TS75" s="925"/>
      <c r="TT75" s="925"/>
      <c r="TU75" s="925"/>
      <c r="TV75" s="925"/>
      <c r="TW75" s="925"/>
      <c r="TX75" s="925"/>
      <c r="TY75" s="925"/>
      <c r="TZ75" s="925"/>
      <c r="UA75" s="925"/>
      <c r="UB75" s="925"/>
      <c r="UC75" s="925"/>
      <c r="UD75" s="925"/>
      <c r="UE75" s="925"/>
      <c r="UF75" s="925"/>
      <c r="UG75" s="925"/>
      <c r="UH75" s="925"/>
      <c r="UI75" s="925"/>
      <c r="UJ75" s="925"/>
      <c r="UK75" s="925"/>
      <c r="UL75" s="925"/>
      <c r="UM75" s="925"/>
      <c r="UN75" s="925"/>
      <c r="UO75" s="925"/>
      <c r="UP75" s="925"/>
      <c r="UQ75" s="925"/>
      <c r="UR75" s="925"/>
      <c r="US75" s="925"/>
      <c r="UT75" s="925"/>
      <c r="UU75" s="925"/>
      <c r="UV75" s="925"/>
      <c r="UW75" s="925"/>
      <c r="UX75" s="925"/>
      <c r="UY75" s="925"/>
      <c r="UZ75" s="925"/>
      <c r="VA75" s="925"/>
      <c r="VB75" s="925"/>
      <c r="VC75" s="925"/>
      <c r="VD75" s="925"/>
      <c r="VE75" s="925"/>
      <c r="VF75" s="925"/>
      <c r="VG75" s="925"/>
      <c r="VH75" s="925"/>
      <c r="VI75" s="925"/>
      <c r="VJ75" s="925"/>
      <c r="VK75" s="925"/>
      <c r="VL75" s="925"/>
      <c r="VM75" s="925"/>
      <c r="VN75" s="925"/>
      <c r="VO75" s="925"/>
      <c r="VP75" s="925"/>
      <c r="VQ75" s="925"/>
      <c r="VR75" s="925"/>
      <c r="VS75" s="925"/>
      <c r="VT75" s="925"/>
      <c r="VU75" s="925"/>
      <c r="VV75" s="925"/>
      <c r="VW75" s="925"/>
      <c r="VX75" s="925"/>
      <c r="VY75" s="925"/>
      <c r="VZ75" s="925"/>
      <c r="WA75" s="925"/>
      <c r="WB75" s="925"/>
      <c r="WC75" s="925"/>
      <c r="WD75" s="925"/>
      <c r="WE75" s="925"/>
      <c r="WF75" s="925"/>
      <c r="WG75" s="925"/>
      <c r="WH75" s="925"/>
      <c r="WI75" s="925"/>
      <c r="WJ75" s="925"/>
      <c r="WK75" s="925"/>
      <c r="WL75" s="925"/>
      <c r="WM75" s="925"/>
      <c r="WN75" s="925"/>
      <c r="WO75" s="925"/>
      <c r="WP75" s="925"/>
      <c r="WQ75" s="925"/>
      <c r="WR75" s="925"/>
      <c r="WS75" s="925"/>
      <c r="XZ75" s="925"/>
      <c r="YA75" s="925"/>
      <c r="ZM75" s="4"/>
      <c r="ZN75" s="4"/>
    </row>
    <row r="76" spans="1:690" outlineLevel="6">
      <c r="A76" s="1104" t="s">
        <v>1116</v>
      </c>
      <c r="B76" s="1104"/>
      <c r="C76" s="1104"/>
      <c r="D76" s="1105">
        <v>15</v>
      </c>
      <c r="E76" s="1105">
        <v>15</v>
      </c>
      <c r="F76" s="1105">
        <v>9903.8700000000008</v>
      </c>
      <c r="G76" s="1106"/>
      <c r="H76" s="1104" t="s">
        <v>894</v>
      </c>
      <c r="I76" s="687"/>
      <c r="J76" s="687"/>
      <c r="K76" s="687"/>
      <c r="L76" s="687"/>
      <c r="M76" s="687"/>
      <c r="N76" s="687"/>
      <c r="O76" s="687"/>
      <c r="P76" s="687"/>
      <c r="Q76" s="687"/>
      <c r="R76" s="687"/>
      <c r="S76" s="687"/>
      <c r="T76" s="687"/>
      <c r="U76" s="687"/>
      <c r="V76" s="687"/>
      <c r="W76" s="687"/>
      <c r="X76" s="687"/>
      <c r="Y76" s="687"/>
      <c r="Z76" s="687"/>
      <c r="AA76" s="687"/>
      <c r="AB76" s="687"/>
      <c r="AC76" s="687"/>
      <c r="AD76" s="687"/>
      <c r="AE76" s="687"/>
      <c r="AF76" s="687"/>
      <c r="AG76" s="687"/>
      <c r="AH76" s="687"/>
      <c r="AI76" s="687"/>
      <c r="AJ76" s="687"/>
      <c r="AK76" s="687"/>
      <c r="AL76" s="687"/>
      <c r="AM76" s="687"/>
      <c r="AN76" s="687"/>
      <c r="AO76" s="687"/>
      <c r="AP76" s="687"/>
      <c r="AQ76" s="687"/>
      <c r="AR76" s="687"/>
      <c r="AS76" s="687"/>
      <c r="AT76" s="687"/>
      <c r="AU76" s="687"/>
      <c r="AV76" s="687"/>
      <c r="AW76" s="687"/>
      <c r="AX76" s="687"/>
      <c r="AY76" s="687"/>
      <c r="AZ76" s="687"/>
      <c r="BA76" s="687"/>
      <c r="BB76" s="687"/>
      <c r="BC76" s="687"/>
      <c r="BD76" s="687"/>
      <c r="BE76" s="687"/>
      <c r="BF76" s="687"/>
      <c r="BG76" s="687"/>
      <c r="BH76" s="687"/>
      <c r="BI76" s="687"/>
      <c r="BJ76" s="687"/>
      <c r="BK76" s="687"/>
      <c r="BL76" s="687"/>
      <c r="BM76" s="687"/>
      <c r="BN76" s="687"/>
      <c r="BO76" s="687"/>
      <c r="BP76" s="687"/>
      <c r="BQ76" s="687"/>
      <c r="BR76" s="687"/>
      <c r="BS76" s="687"/>
      <c r="BT76" s="687"/>
      <c r="BU76" s="687"/>
      <c r="BV76" s="687"/>
      <c r="BW76" s="687"/>
      <c r="BX76" s="687"/>
      <c r="BY76" s="687"/>
      <c r="BZ76" s="687"/>
      <c r="CA76" s="687"/>
      <c r="CB76" s="687"/>
      <c r="CC76" s="687"/>
      <c r="CD76" s="687"/>
      <c r="CE76" s="687"/>
      <c r="CF76" s="687"/>
      <c r="CG76" s="687"/>
      <c r="CH76" s="687"/>
      <c r="CI76" s="687"/>
      <c r="CJ76" s="687"/>
      <c r="CK76" s="687"/>
      <c r="CL76" s="687"/>
      <c r="CM76" s="687"/>
      <c r="CN76" s="687"/>
      <c r="CO76" s="687"/>
      <c r="CP76" s="687"/>
      <c r="CQ76" s="687"/>
      <c r="CR76" s="687"/>
      <c r="CS76" s="687"/>
      <c r="CT76" s="687"/>
      <c r="CU76" s="687"/>
      <c r="CV76" s="687"/>
      <c r="CW76" s="687"/>
      <c r="CX76" s="687"/>
      <c r="CY76" s="687"/>
      <c r="CZ76" s="687"/>
      <c r="DA76" s="687"/>
      <c r="DB76" s="687"/>
      <c r="DC76" s="687"/>
      <c r="DD76" s="687"/>
      <c r="DE76" s="687"/>
      <c r="DF76" s="687"/>
      <c r="DG76" s="687"/>
      <c r="DH76" s="687"/>
      <c r="DI76" s="687"/>
      <c r="DJ76" s="687"/>
      <c r="DK76" s="687"/>
      <c r="DL76" s="687"/>
      <c r="DM76" s="687"/>
      <c r="DN76" s="687"/>
      <c r="DO76" s="687"/>
      <c r="DP76" s="687"/>
      <c r="DQ76" s="687"/>
      <c r="DR76" s="687"/>
      <c r="DS76" s="687"/>
      <c r="DT76" s="687"/>
      <c r="DU76" s="687"/>
      <c r="DV76" s="687"/>
      <c r="DW76" s="687"/>
      <c r="DX76" s="687"/>
      <c r="DY76" s="687"/>
      <c r="DZ76" s="687"/>
      <c r="EA76" s="687"/>
      <c r="EB76" s="687"/>
      <c r="EC76" s="687"/>
      <c r="ED76" s="687"/>
      <c r="EE76" s="687"/>
      <c r="EF76" s="687"/>
      <c r="EG76" s="687"/>
      <c r="EH76" s="687"/>
      <c r="EI76" s="687"/>
      <c r="EJ76" s="687"/>
      <c r="EK76" s="687"/>
      <c r="EL76" s="687"/>
      <c r="EM76" s="687"/>
      <c r="EN76" s="687"/>
      <c r="EO76" s="687"/>
      <c r="EP76" s="687"/>
      <c r="EQ76" s="687"/>
      <c r="ER76" s="687"/>
      <c r="ES76" s="687"/>
      <c r="ET76" s="687"/>
      <c r="EU76" s="687"/>
      <c r="EV76" s="687"/>
      <c r="EW76" s="687"/>
      <c r="EX76" s="687"/>
      <c r="EY76" s="687"/>
      <c r="EZ76" s="687"/>
      <c r="FA76" s="687"/>
      <c r="FB76" s="687"/>
      <c r="FC76" s="687"/>
      <c r="FD76" s="687"/>
      <c r="FE76" s="687"/>
      <c r="FF76" s="687"/>
      <c r="FG76" s="687"/>
      <c r="FH76" s="687"/>
      <c r="FI76" s="687"/>
      <c r="FJ76" s="687"/>
      <c r="FK76" s="687"/>
      <c r="FL76" s="687"/>
      <c r="FM76" s="687"/>
      <c r="FN76" s="687"/>
      <c r="FO76" s="687"/>
      <c r="FP76" s="687"/>
      <c r="FQ76" s="687"/>
      <c r="FR76" s="687"/>
      <c r="FS76" s="687"/>
      <c r="FT76" s="687"/>
      <c r="FU76" s="687"/>
      <c r="FV76" s="687"/>
      <c r="FW76" s="687"/>
      <c r="FX76" s="687"/>
      <c r="FY76" s="687"/>
      <c r="FZ76" s="687"/>
      <c r="GA76" s="687"/>
      <c r="GB76" s="687"/>
      <c r="GC76" s="687"/>
      <c r="GD76" s="687"/>
      <c r="GE76" s="687"/>
      <c r="GF76" s="687"/>
      <c r="GG76" s="687"/>
      <c r="GH76" s="687"/>
      <c r="GI76" s="687"/>
      <c r="GJ76" s="687"/>
      <c r="GK76" s="687"/>
      <c r="GL76" s="687"/>
      <c r="GM76" s="687"/>
      <c r="GN76" s="687"/>
      <c r="GO76" s="687"/>
      <c r="GP76" s="687"/>
      <c r="GQ76" s="687"/>
      <c r="GR76" s="687"/>
      <c r="GS76" s="687"/>
      <c r="GT76" s="687"/>
      <c r="GU76" s="687"/>
      <c r="GV76" s="687"/>
      <c r="GW76" s="687"/>
      <c r="GX76" s="687"/>
      <c r="GY76" s="687"/>
      <c r="GZ76" s="687"/>
      <c r="HA76" s="687"/>
      <c r="HB76" s="687"/>
      <c r="HC76" s="687"/>
      <c r="HD76" s="687"/>
      <c r="HE76" s="687"/>
      <c r="HF76" s="687"/>
      <c r="HG76" s="687"/>
      <c r="HH76" s="687"/>
      <c r="HI76" s="687"/>
      <c r="HJ76" s="687"/>
      <c r="HK76" s="687"/>
      <c r="HL76" s="687"/>
      <c r="HM76" s="687"/>
      <c r="HN76" s="687"/>
      <c r="HO76" s="687"/>
      <c r="HP76" s="687"/>
      <c r="HQ76" s="687"/>
      <c r="HR76" s="687"/>
      <c r="HS76" s="687"/>
      <c r="HT76" s="687"/>
      <c r="HU76" s="687"/>
      <c r="HV76" s="687"/>
      <c r="HW76" s="687"/>
      <c r="HX76" s="687"/>
      <c r="HY76" s="687"/>
      <c r="HZ76" s="687"/>
      <c r="IA76" s="687"/>
      <c r="IB76" s="687"/>
      <c r="IC76" s="687"/>
      <c r="ID76" s="687"/>
      <c r="IE76" s="687"/>
      <c r="IF76" s="687"/>
      <c r="IG76" s="687"/>
      <c r="IH76" s="687"/>
      <c r="II76" s="687"/>
      <c r="IJ76" s="687"/>
      <c r="IK76" s="687"/>
      <c r="IL76" s="687"/>
      <c r="IM76" s="687"/>
      <c r="IN76" s="687"/>
      <c r="IO76" s="687"/>
      <c r="IP76" s="687"/>
      <c r="IQ76" s="687"/>
      <c r="IR76" s="687"/>
      <c r="IS76" s="687"/>
      <c r="IT76" s="687"/>
      <c r="IU76" s="687"/>
      <c r="IV76" s="687"/>
      <c r="IW76" s="687"/>
      <c r="IX76" s="687"/>
      <c r="IY76" s="687"/>
      <c r="IZ76" s="687"/>
      <c r="JA76" s="687"/>
      <c r="JB76" s="687"/>
      <c r="JC76" s="687"/>
      <c r="JD76" s="687">
        <v>2.7</v>
      </c>
      <c r="JE76" s="687">
        <v>9</v>
      </c>
      <c r="JF76" s="687">
        <v>9</v>
      </c>
      <c r="JG76" s="687">
        <v>9</v>
      </c>
      <c r="JH76" s="687">
        <v>9</v>
      </c>
      <c r="JI76" s="687">
        <v>9</v>
      </c>
      <c r="JJ76" s="687">
        <v>9</v>
      </c>
      <c r="JK76" s="687">
        <v>9</v>
      </c>
      <c r="JL76" s="687">
        <v>9</v>
      </c>
      <c r="JM76" s="687">
        <v>9</v>
      </c>
      <c r="JN76" s="687">
        <v>9</v>
      </c>
      <c r="JO76" s="687">
        <v>9</v>
      </c>
      <c r="JP76" s="687">
        <v>9</v>
      </c>
      <c r="JQ76" s="687">
        <v>9</v>
      </c>
      <c r="JR76" s="687">
        <v>9</v>
      </c>
      <c r="JS76" s="687">
        <v>9</v>
      </c>
      <c r="JT76" s="687">
        <v>9</v>
      </c>
      <c r="JU76" s="687">
        <v>9.7200000000000006</v>
      </c>
      <c r="JV76" s="687">
        <v>10.44</v>
      </c>
      <c r="JW76" s="687">
        <v>10.44</v>
      </c>
      <c r="JX76" s="687">
        <v>11.16</v>
      </c>
      <c r="JY76" s="687">
        <v>12.72</v>
      </c>
      <c r="JZ76" s="687">
        <v>15</v>
      </c>
      <c r="KA76" s="687">
        <v>15</v>
      </c>
      <c r="KB76" s="687">
        <v>15</v>
      </c>
      <c r="KC76" s="687">
        <v>15</v>
      </c>
      <c r="KD76" s="687">
        <v>15</v>
      </c>
      <c r="KE76" s="687">
        <v>15</v>
      </c>
      <c r="KF76" s="687">
        <v>15</v>
      </c>
      <c r="KG76" s="687">
        <v>15</v>
      </c>
      <c r="KH76" s="687">
        <v>15</v>
      </c>
      <c r="KI76" s="687">
        <v>15</v>
      </c>
      <c r="KJ76" s="687">
        <v>15</v>
      </c>
      <c r="KK76" s="687">
        <v>15</v>
      </c>
      <c r="KL76" s="687">
        <v>15</v>
      </c>
      <c r="KM76" s="687">
        <v>15</v>
      </c>
      <c r="KN76" s="687">
        <v>15</v>
      </c>
      <c r="KO76" s="687">
        <v>15</v>
      </c>
      <c r="KP76" s="687">
        <v>15</v>
      </c>
      <c r="KQ76" s="687">
        <v>15</v>
      </c>
      <c r="KR76" s="687">
        <v>15</v>
      </c>
      <c r="KS76" s="687">
        <v>15</v>
      </c>
      <c r="KT76" s="687">
        <v>15</v>
      </c>
      <c r="KU76" s="687">
        <v>15</v>
      </c>
      <c r="KV76" s="687">
        <v>15</v>
      </c>
      <c r="KW76" s="687">
        <v>15</v>
      </c>
      <c r="KX76" s="687">
        <v>15</v>
      </c>
      <c r="KY76" s="687">
        <v>15</v>
      </c>
      <c r="KZ76" s="687">
        <v>15</v>
      </c>
      <c r="LA76" s="687">
        <v>15</v>
      </c>
      <c r="LB76" s="687">
        <v>15</v>
      </c>
      <c r="LC76" s="687">
        <v>15</v>
      </c>
      <c r="LD76" s="687">
        <v>15</v>
      </c>
      <c r="LE76" s="687">
        <v>15</v>
      </c>
      <c r="LF76" s="687">
        <v>15</v>
      </c>
      <c r="LG76" s="687">
        <v>15</v>
      </c>
      <c r="LH76" s="687">
        <v>15</v>
      </c>
      <c r="LI76" s="687">
        <v>15</v>
      </c>
      <c r="LJ76" s="687">
        <v>15</v>
      </c>
      <c r="LK76" s="687">
        <v>15</v>
      </c>
      <c r="LL76" s="687">
        <v>15</v>
      </c>
      <c r="LM76" s="687">
        <v>15</v>
      </c>
      <c r="LN76" s="687">
        <v>15</v>
      </c>
      <c r="LO76" s="687">
        <v>15</v>
      </c>
      <c r="LP76" s="687">
        <v>15</v>
      </c>
      <c r="LQ76" s="687">
        <v>15</v>
      </c>
      <c r="LR76" s="687">
        <v>15</v>
      </c>
      <c r="LS76" s="687">
        <v>15</v>
      </c>
      <c r="LT76" s="687">
        <v>15</v>
      </c>
      <c r="LU76" s="687">
        <v>15</v>
      </c>
      <c r="LV76" s="687">
        <v>15</v>
      </c>
      <c r="LW76" s="687">
        <v>15</v>
      </c>
      <c r="LX76" s="687">
        <v>15</v>
      </c>
      <c r="LY76" s="687">
        <v>15</v>
      </c>
      <c r="LZ76" s="687">
        <v>15</v>
      </c>
      <c r="MA76" s="687">
        <v>15</v>
      </c>
      <c r="MB76" s="687">
        <v>15</v>
      </c>
      <c r="MC76" s="687">
        <v>15</v>
      </c>
      <c r="MD76" s="687">
        <v>15</v>
      </c>
      <c r="ME76" s="687">
        <v>15</v>
      </c>
      <c r="MF76" s="687">
        <v>15</v>
      </c>
      <c r="MG76" s="687">
        <v>15</v>
      </c>
      <c r="MH76" s="687">
        <v>15</v>
      </c>
      <c r="MI76" s="687">
        <v>15</v>
      </c>
      <c r="MJ76" s="687">
        <v>15</v>
      </c>
      <c r="MK76" s="687">
        <v>15</v>
      </c>
      <c r="ML76" s="687">
        <v>15</v>
      </c>
      <c r="MM76" s="687">
        <v>15</v>
      </c>
      <c r="MN76" s="687">
        <v>15</v>
      </c>
      <c r="MO76" s="687">
        <v>15</v>
      </c>
      <c r="MP76" s="687">
        <v>15</v>
      </c>
      <c r="MQ76" s="687">
        <v>15</v>
      </c>
      <c r="MR76" s="687">
        <v>15</v>
      </c>
      <c r="MS76" s="687">
        <v>15</v>
      </c>
      <c r="MT76" s="687">
        <v>15</v>
      </c>
      <c r="MU76" s="687">
        <v>15</v>
      </c>
      <c r="MV76" s="687">
        <v>15</v>
      </c>
      <c r="MW76" s="687">
        <v>15</v>
      </c>
      <c r="MX76" s="687">
        <v>15</v>
      </c>
      <c r="MY76" s="687">
        <v>15</v>
      </c>
      <c r="MZ76" s="687">
        <v>15</v>
      </c>
      <c r="NA76" s="687">
        <v>15</v>
      </c>
      <c r="NB76" s="687">
        <v>15</v>
      </c>
      <c r="NC76" s="687">
        <v>15</v>
      </c>
      <c r="ND76" s="687">
        <v>15</v>
      </c>
      <c r="NE76" s="687">
        <v>15</v>
      </c>
      <c r="NF76" s="687">
        <v>15</v>
      </c>
      <c r="NG76" s="687">
        <v>15</v>
      </c>
      <c r="NH76" s="687">
        <v>15</v>
      </c>
      <c r="NI76" s="687">
        <v>15</v>
      </c>
      <c r="NJ76" s="687">
        <v>15</v>
      </c>
      <c r="NK76" s="687">
        <v>15</v>
      </c>
      <c r="NL76" s="687">
        <v>15</v>
      </c>
      <c r="NM76" s="687">
        <v>15</v>
      </c>
      <c r="NN76" s="687">
        <v>15</v>
      </c>
      <c r="NO76" s="687">
        <v>15</v>
      </c>
      <c r="NP76" s="687">
        <v>15</v>
      </c>
      <c r="NQ76" s="687">
        <v>15</v>
      </c>
      <c r="NR76" s="687">
        <v>15</v>
      </c>
      <c r="NS76" s="687">
        <v>15</v>
      </c>
      <c r="NT76" s="687">
        <v>15</v>
      </c>
      <c r="NU76" s="687">
        <v>15</v>
      </c>
      <c r="NV76" s="687">
        <v>15</v>
      </c>
      <c r="NW76" s="687">
        <v>15</v>
      </c>
      <c r="NX76" s="687">
        <v>15</v>
      </c>
      <c r="NY76" s="687">
        <v>15</v>
      </c>
      <c r="NZ76" s="687">
        <v>15</v>
      </c>
      <c r="OA76" s="687">
        <v>15</v>
      </c>
      <c r="OB76" s="687">
        <v>15</v>
      </c>
      <c r="OC76" s="687">
        <v>15</v>
      </c>
      <c r="OD76" s="687">
        <v>15</v>
      </c>
      <c r="OE76" s="687">
        <v>15</v>
      </c>
      <c r="OF76" s="687">
        <v>15</v>
      </c>
      <c r="OG76" s="687">
        <v>15</v>
      </c>
      <c r="OH76" s="687">
        <v>15</v>
      </c>
      <c r="OI76" s="687">
        <v>15</v>
      </c>
      <c r="OJ76" s="687">
        <v>15</v>
      </c>
      <c r="OK76" s="687">
        <v>15</v>
      </c>
      <c r="OL76" s="687">
        <v>15</v>
      </c>
      <c r="OM76" s="687">
        <v>15</v>
      </c>
      <c r="ON76" s="687">
        <v>15</v>
      </c>
      <c r="OO76" s="687">
        <v>15</v>
      </c>
      <c r="OP76" s="687">
        <v>15</v>
      </c>
      <c r="OQ76" s="687">
        <v>15</v>
      </c>
      <c r="OR76" s="687">
        <v>15</v>
      </c>
      <c r="OS76" s="687">
        <v>15</v>
      </c>
      <c r="OT76" s="687">
        <v>15</v>
      </c>
      <c r="OU76" s="687">
        <v>15</v>
      </c>
      <c r="OV76" s="687">
        <v>15</v>
      </c>
      <c r="OW76" s="687">
        <v>15</v>
      </c>
      <c r="OX76" s="687">
        <v>15</v>
      </c>
      <c r="OY76" s="687">
        <v>15</v>
      </c>
      <c r="OZ76" s="687">
        <v>15</v>
      </c>
      <c r="PA76" s="687">
        <v>15</v>
      </c>
      <c r="PB76" s="687">
        <v>15</v>
      </c>
      <c r="PC76" s="687">
        <v>15</v>
      </c>
      <c r="PD76" s="687">
        <v>15</v>
      </c>
      <c r="PE76" s="687">
        <v>15</v>
      </c>
      <c r="PF76" s="687">
        <v>15</v>
      </c>
      <c r="PG76" s="687">
        <v>15</v>
      </c>
      <c r="PH76" s="687">
        <v>15</v>
      </c>
      <c r="PI76" s="687">
        <v>15</v>
      </c>
      <c r="PJ76" s="687">
        <v>15</v>
      </c>
      <c r="PK76" s="687">
        <v>15</v>
      </c>
      <c r="PL76" s="687">
        <v>15</v>
      </c>
      <c r="PM76" s="687">
        <v>15</v>
      </c>
      <c r="PN76" s="687">
        <v>15</v>
      </c>
      <c r="PO76" s="687">
        <v>15</v>
      </c>
      <c r="PP76" s="687">
        <v>15</v>
      </c>
      <c r="PQ76" s="687">
        <v>15</v>
      </c>
      <c r="PR76" s="687">
        <v>15</v>
      </c>
      <c r="PS76" s="687">
        <v>15</v>
      </c>
      <c r="PT76" s="687">
        <v>15</v>
      </c>
      <c r="PU76" s="687">
        <v>15</v>
      </c>
      <c r="PV76" s="687">
        <v>15</v>
      </c>
      <c r="PW76" s="687">
        <v>15</v>
      </c>
      <c r="PX76" s="687">
        <v>15</v>
      </c>
      <c r="PY76" s="687">
        <v>15</v>
      </c>
      <c r="PZ76" s="687">
        <v>15</v>
      </c>
      <c r="QA76" s="687">
        <v>15</v>
      </c>
      <c r="QB76" s="687">
        <v>15</v>
      </c>
      <c r="QC76" s="687">
        <v>15</v>
      </c>
      <c r="QD76" s="687">
        <v>15</v>
      </c>
      <c r="QE76" s="687">
        <v>15</v>
      </c>
      <c r="QF76" s="687">
        <v>15</v>
      </c>
      <c r="QG76" s="687">
        <v>15</v>
      </c>
      <c r="QH76" s="687">
        <v>15</v>
      </c>
      <c r="QI76" s="687">
        <v>15</v>
      </c>
      <c r="QJ76" s="687">
        <v>15</v>
      </c>
      <c r="QK76" s="687">
        <v>15</v>
      </c>
      <c r="QL76" s="687">
        <v>15</v>
      </c>
      <c r="QM76" s="687">
        <v>15</v>
      </c>
      <c r="QN76" s="687">
        <v>15</v>
      </c>
      <c r="QO76" s="687">
        <v>15</v>
      </c>
      <c r="QP76" s="687">
        <v>15</v>
      </c>
      <c r="QQ76" s="687">
        <v>15</v>
      </c>
      <c r="QR76" s="687">
        <v>15</v>
      </c>
      <c r="QS76" s="687">
        <v>15</v>
      </c>
      <c r="QT76" s="687">
        <v>15</v>
      </c>
      <c r="QU76" s="687">
        <v>15</v>
      </c>
      <c r="QV76" s="687">
        <v>15</v>
      </c>
      <c r="QW76" s="687">
        <v>15</v>
      </c>
      <c r="QX76" s="687">
        <v>15</v>
      </c>
      <c r="QY76" s="687">
        <v>15</v>
      </c>
      <c r="QZ76" s="687">
        <v>15</v>
      </c>
      <c r="RA76" s="687"/>
      <c r="RB76" s="687"/>
      <c r="RC76" s="687"/>
      <c r="RD76" s="687"/>
      <c r="RE76" s="687"/>
      <c r="RF76" s="687"/>
      <c r="RG76" s="687"/>
      <c r="RH76" s="687"/>
      <c r="RI76" s="687"/>
      <c r="RJ76" s="687"/>
      <c r="RK76" s="925"/>
      <c r="RL76" s="925"/>
      <c r="RM76" s="925"/>
      <c r="RN76" s="925"/>
      <c r="RO76" s="925"/>
      <c r="RP76" s="925"/>
      <c r="RQ76" s="925"/>
      <c r="RR76" s="925"/>
      <c r="RS76" s="925"/>
      <c r="RT76" s="925"/>
      <c r="RU76" s="925"/>
      <c r="RV76" s="925"/>
      <c r="RW76" s="925"/>
      <c r="RX76" s="925"/>
      <c r="RY76" s="925"/>
      <c r="RZ76" s="925"/>
      <c r="SA76" s="925"/>
      <c r="SB76" s="925"/>
      <c r="SC76" s="925"/>
      <c r="SD76" s="925"/>
      <c r="SE76" s="925"/>
      <c r="SF76" s="925"/>
      <c r="SG76" s="925"/>
      <c r="SH76" s="925"/>
      <c r="SI76" s="925"/>
      <c r="SJ76" s="925"/>
      <c r="SK76" s="925"/>
      <c r="SL76" s="925"/>
      <c r="SM76" s="925"/>
      <c r="SN76" s="925"/>
      <c r="SO76" s="925"/>
      <c r="SP76" s="925"/>
      <c r="SQ76" s="925"/>
      <c r="SR76" s="925"/>
      <c r="SS76" s="925"/>
      <c r="ST76" s="925"/>
      <c r="SU76" s="925"/>
      <c r="SV76" s="925"/>
      <c r="SW76" s="925"/>
      <c r="SX76" s="925"/>
      <c r="SY76" s="925"/>
      <c r="SZ76" s="925"/>
      <c r="TA76" s="925"/>
      <c r="TB76" s="925"/>
      <c r="TC76" s="925"/>
      <c r="TD76" s="925"/>
      <c r="TE76" s="925"/>
      <c r="TF76" s="925"/>
      <c r="TG76" s="925"/>
      <c r="TH76" s="925"/>
      <c r="TI76" s="925"/>
      <c r="TJ76" s="925"/>
      <c r="TK76" s="925"/>
      <c r="TL76" s="925"/>
      <c r="TM76" s="925"/>
      <c r="TN76" s="925"/>
      <c r="TO76" s="925"/>
      <c r="TP76" s="925"/>
      <c r="TQ76" s="925"/>
      <c r="TR76" s="925"/>
      <c r="TS76" s="925"/>
      <c r="TT76" s="925"/>
      <c r="TU76" s="925"/>
      <c r="TV76" s="925"/>
      <c r="TW76" s="925"/>
      <c r="TX76" s="925"/>
      <c r="TY76" s="925"/>
      <c r="TZ76" s="925"/>
      <c r="UA76" s="925"/>
      <c r="UB76" s="925"/>
      <c r="UC76" s="925"/>
      <c r="UD76" s="925"/>
      <c r="UE76" s="925"/>
      <c r="UF76" s="925"/>
      <c r="UG76" s="925"/>
      <c r="UH76" s="925"/>
      <c r="UI76" s="925"/>
      <c r="UJ76" s="925"/>
      <c r="UK76" s="925"/>
      <c r="UL76" s="925"/>
      <c r="UM76" s="925"/>
      <c r="UN76" s="925"/>
      <c r="UO76" s="925"/>
      <c r="UP76" s="925"/>
      <c r="UQ76" s="925"/>
      <c r="UR76" s="925"/>
      <c r="US76" s="925"/>
      <c r="UT76" s="925"/>
      <c r="UU76" s="925"/>
      <c r="UV76" s="925"/>
      <c r="UW76" s="925"/>
      <c r="UX76" s="925"/>
      <c r="UY76" s="925"/>
      <c r="UZ76" s="925"/>
      <c r="VA76" s="925"/>
      <c r="VB76" s="925"/>
      <c r="VC76" s="925"/>
      <c r="VD76" s="925"/>
      <c r="VE76" s="925"/>
      <c r="VF76" s="925"/>
      <c r="VG76" s="925"/>
      <c r="VH76" s="925"/>
      <c r="VI76" s="925"/>
      <c r="VJ76" s="925"/>
      <c r="VK76" s="925"/>
      <c r="VL76" s="925"/>
      <c r="VM76" s="925"/>
      <c r="VN76" s="925"/>
      <c r="VO76" s="925"/>
      <c r="VP76" s="925"/>
      <c r="VQ76" s="925"/>
      <c r="VR76" s="925"/>
      <c r="VS76" s="925"/>
      <c r="VT76" s="925"/>
      <c r="VU76" s="925"/>
      <c r="VV76" s="925"/>
      <c r="VW76" s="925"/>
      <c r="VX76" s="925"/>
      <c r="VY76" s="925"/>
      <c r="VZ76" s="925"/>
      <c r="WA76" s="925"/>
      <c r="WB76" s="925"/>
      <c r="WC76" s="925"/>
      <c r="WD76" s="925"/>
      <c r="WE76" s="925"/>
      <c r="WF76" s="925"/>
      <c r="WG76" s="925"/>
      <c r="WH76" s="925"/>
      <c r="WI76" s="925"/>
      <c r="WJ76" s="925"/>
      <c r="WK76" s="925"/>
      <c r="WL76" s="925"/>
      <c r="WM76" s="925"/>
      <c r="WN76" s="925"/>
      <c r="WO76" s="925"/>
      <c r="WP76" s="925"/>
      <c r="WQ76" s="925"/>
      <c r="WR76" s="925"/>
      <c r="WS76" s="925"/>
      <c r="XZ76" s="925"/>
      <c r="YA76" s="925"/>
      <c r="ZM76" s="4"/>
      <c r="ZN76" s="4"/>
    </row>
    <row r="77" spans="1:690">
      <c r="A77" s="1094" t="s">
        <v>1403</v>
      </c>
      <c r="B77" s="1094"/>
      <c r="C77" s="1094"/>
      <c r="D77" s="1096">
        <v>400513</v>
      </c>
      <c r="E77" s="1096">
        <v>391259.02</v>
      </c>
      <c r="F77" s="1096">
        <v>5978057.0700000003</v>
      </c>
      <c r="G77" s="1097"/>
      <c r="H77" s="1094" t="s">
        <v>894</v>
      </c>
      <c r="I77" s="687"/>
      <c r="J77" s="687"/>
      <c r="K77" s="687"/>
      <c r="L77" s="687"/>
      <c r="M77" s="687"/>
      <c r="N77" s="687"/>
      <c r="O77" s="687"/>
      <c r="P77" s="687"/>
      <c r="Q77" s="687"/>
      <c r="R77" s="687"/>
      <c r="S77" s="687"/>
      <c r="T77" s="687"/>
      <c r="U77" s="687"/>
      <c r="V77" s="687"/>
      <c r="W77" s="687"/>
      <c r="X77" s="687"/>
      <c r="Y77" s="687"/>
      <c r="Z77" s="687"/>
      <c r="AA77" s="687"/>
      <c r="AB77" s="687"/>
      <c r="AC77" s="687"/>
      <c r="AD77" s="687">
        <v>125.94</v>
      </c>
      <c r="AE77" s="687">
        <v>125.94</v>
      </c>
      <c r="AF77" s="687">
        <v>251.89</v>
      </c>
      <c r="AG77" s="687">
        <v>377.83</v>
      </c>
      <c r="AH77" s="687">
        <v>503.78</v>
      </c>
      <c r="AI77" s="687">
        <v>803.62</v>
      </c>
      <c r="AJ77" s="687">
        <v>1103.47</v>
      </c>
      <c r="AK77" s="687">
        <v>1403.31</v>
      </c>
      <c r="AL77" s="687">
        <v>1403.31</v>
      </c>
      <c r="AM77" s="687">
        <v>1703.16</v>
      </c>
      <c r="AN77" s="687">
        <v>3257.73</v>
      </c>
      <c r="AO77" s="687">
        <v>4812.3</v>
      </c>
      <c r="AP77" s="687">
        <v>6366.87</v>
      </c>
      <c r="AQ77" s="687">
        <v>7921.44</v>
      </c>
      <c r="AR77" s="687">
        <v>9476.01</v>
      </c>
      <c r="AS77" s="687">
        <v>9476.01</v>
      </c>
      <c r="AT77" s="687">
        <v>11030.58</v>
      </c>
      <c r="AU77" s="687">
        <v>12585.15</v>
      </c>
      <c r="AV77" s="687">
        <v>14139.72</v>
      </c>
      <c r="AW77" s="687">
        <v>15694.29</v>
      </c>
      <c r="AX77" s="687">
        <v>17248.86</v>
      </c>
      <c r="AY77" s="687">
        <v>18803.43</v>
      </c>
      <c r="AZ77" s="687">
        <v>18803.43</v>
      </c>
      <c r="BA77" s="687">
        <v>20358.009999999998</v>
      </c>
      <c r="BB77" s="687">
        <v>21912.58</v>
      </c>
      <c r="BC77" s="687">
        <v>23467.15</v>
      </c>
      <c r="BD77" s="687">
        <v>25021.72</v>
      </c>
      <c r="BE77" s="687">
        <v>26576.29</v>
      </c>
      <c r="BF77" s="687">
        <v>28130.86</v>
      </c>
      <c r="BG77" s="687">
        <v>28130.86</v>
      </c>
      <c r="BH77" s="687">
        <v>29685.43</v>
      </c>
      <c r="BI77" s="687">
        <v>31240</v>
      </c>
      <c r="BJ77" s="687">
        <v>32794.57</v>
      </c>
      <c r="BK77" s="687">
        <v>34349.14</v>
      </c>
      <c r="BL77" s="687">
        <v>35903.71</v>
      </c>
      <c r="BM77" s="687">
        <v>37458.28</v>
      </c>
      <c r="BN77" s="687">
        <v>37458.28</v>
      </c>
      <c r="BO77" s="687">
        <v>39012.86</v>
      </c>
      <c r="BP77" s="687">
        <v>40567.43</v>
      </c>
      <c r="BQ77" s="687">
        <v>42122</v>
      </c>
      <c r="BR77" s="687">
        <v>43676.57</v>
      </c>
      <c r="BS77" s="687">
        <v>45231.14</v>
      </c>
      <c r="BT77" s="687">
        <v>46785.71</v>
      </c>
      <c r="BU77" s="687">
        <v>46785.71</v>
      </c>
      <c r="BV77" s="687">
        <v>49188.28</v>
      </c>
      <c r="BW77" s="687">
        <v>51590.86</v>
      </c>
      <c r="BX77" s="687">
        <v>53993.43</v>
      </c>
      <c r="BY77" s="687">
        <v>56396.01</v>
      </c>
      <c r="BZ77" s="687">
        <v>58798.58</v>
      </c>
      <c r="CA77" s="687">
        <v>61201.16</v>
      </c>
      <c r="CB77" s="687">
        <v>61201.16</v>
      </c>
      <c r="CC77" s="687">
        <v>63603.73</v>
      </c>
      <c r="CD77" s="687">
        <v>66006.31</v>
      </c>
      <c r="CE77" s="687">
        <v>68408.88</v>
      </c>
      <c r="CF77" s="687">
        <v>70811.460000000006</v>
      </c>
      <c r="CG77" s="687">
        <v>73214.03</v>
      </c>
      <c r="CH77" s="687">
        <v>75616.61</v>
      </c>
      <c r="CI77" s="687">
        <v>75616.61</v>
      </c>
      <c r="CJ77" s="687">
        <v>78019.179999999993</v>
      </c>
      <c r="CK77" s="687">
        <v>80421.759999999995</v>
      </c>
      <c r="CL77" s="687">
        <v>82824.33</v>
      </c>
      <c r="CM77" s="687">
        <v>85226.91</v>
      </c>
      <c r="CN77" s="687">
        <v>87629.49</v>
      </c>
      <c r="CO77" s="687">
        <v>90032.06</v>
      </c>
      <c r="CP77" s="687">
        <v>90032.06</v>
      </c>
      <c r="CQ77" s="687">
        <v>92434.64</v>
      </c>
      <c r="CR77" s="687">
        <v>94837.21</v>
      </c>
      <c r="CS77" s="687">
        <v>97239.79</v>
      </c>
      <c r="CT77" s="687">
        <v>99642.36</v>
      </c>
      <c r="CU77" s="687">
        <v>102045.06</v>
      </c>
      <c r="CV77" s="687">
        <v>104447.78</v>
      </c>
      <c r="CW77" s="687">
        <v>104447.78</v>
      </c>
      <c r="CX77" s="687">
        <v>106859.93</v>
      </c>
      <c r="CY77" s="687">
        <v>109828.13</v>
      </c>
      <c r="CZ77" s="687">
        <v>112925.27</v>
      </c>
      <c r="DA77" s="687">
        <v>117257.32</v>
      </c>
      <c r="DB77" s="687">
        <v>121627.05</v>
      </c>
      <c r="DC77" s="687">
        <v>125996.78</v>
      </c>
      <c r="DD77" s="687">
        <v>125996.78</v>
      </c>
      <c r="DE77" s="687">
        <v>130366.52</v>
      </c>
      <c r="DF77" s="687">
        <v>135156.32999999999</v>
      </c>
      <c r="DG77" s="687">
        <v>140362.62</v>
      </c>
      <c r="DH77" s="687">
        <v>145957.43</v>
      </c>
      <c r="DI77" s="687">
        <v>151728.82999999999</v>
      </c>
      <c r="DJ77" s="687">
        <v>157500.23000000001</v>
      </c>
      <c r="DK77" s="687">
        <v>157500.23000000001</v>
      </c>
      <c r="DL77" s="687">
        <v>163271.76</v>
      </c>
      <c r="DM77" s="687">
        <v>169191.67</v>
      </c>
      <c r="DN77" s="687">
        <v>175245.8</v>
      </c>
      <c r="DO77" s="687">
        <v>181299.97</v>
      </c>
      <c r="DP77" s="687">
        <v>187354.21</v>
      </c>
      <c r="DQ77" s="687">
        <v>192389.72</v>
      </c>
      <c r="DR77" s="687">
        <v>192389.72</v>
      </c>
      <c r="DS77" s="687">
        <v>195617.33</v>
      </c>
      <c r="DT77" s="687">
        <v>198844.95</v>
      </c>
      <c r="DU77" s="687">
        <v>202072.56</v>
      </c>
      <c r="DV77" s="687">
        <v>205751.49</v>
      </c>
      <c r="DW77" s="687">
        <v>209815.51</v>
      </c>
      <c r="DX77" s="687">
        <v>213879.53</v>
      </c>
      <c r="DY77" s="687">
        <v>213879.53</v>
      </c>
      <c r="DZ77" s="687">
        <v>217943.56</v>
      </c>
      <c r="EA77" s="687">
        <v>222007.58</v>
      </c>
      <c r="EB77" s="687">
        <v>226071.6</v>
      </c>
      <c r="EC77" s="687">
        <v>230135.63</v>
      </c>
      <c r="ED77" s="687">
        <v>234199.65</v>
      </c>
      <c r="EE77" s="687">
        <v>238263.67</v>
      </c>
      <c r="EF77" s="687">
        <v>238263.67</v>
      </c>
      <c r="EG77" s="687">
        <v>242425.27</v>
      </c>
      <c r="EH77" s="687">
        <v>246907.46</v>
      </c>
      <c r="EI77" s="687">
        <v>251389.65</v>
      </c>
      <c r="EJ77" s="687">
        <v>255871.84</v>
      </c>
      <c r="EK77" s="687">
        <v>260354.03</v>
      </c>
      <c r="EL77" s="687">
        <v>264836.26</v>
      </c>
      <c r="EM77" s="687">
        <v>264836.26</v>
      </c>
      <c r="EN77" s="687">
        <v>269318.53000000003</v>
      </c>
      <c r="EO77" s="687">
        <v>273800.78999999998</v>
      </c>
      <c r="EP77" s="687">
        <v>278283.06</v>
      </c>
      <c r="EQ77" s="687">
        <v>282765.32</v>
      </c>
      <c r="ER77" s="687">
        <v>283378.84999999998</v>
      </c>
      <c r="ES77" s="687">
        <v>283678.69</v>
      </c>
      <c r="ET77" s="687">
        <v>283678.69</v>
      </c>
      <c r="EU77" s="687">
        <v>283978.53999999998</v>
      </c>
      <c r="EV77" s="687">
        <v>284278.38</v>
      </c>
      <c r="EW77" s="687">
        <v>284578.23</v>
      </c>
      <c r="EX77" s="687">
        <v>284878.07</v>
      </c>
      <c r="EY77" s="687">
        <v>285177.92</v>
      </c>
      <c r="EZ77" s="687">
        <v>285477.76000000001</v>
      </c>
      <c r="FA77" s="687">
        <v>285477.76000000001</v>
      </c>
      <c r="FB77" s="687">
        <v>285777.61</v>
      </c>
      <c r="FC77" s="687">
        <v>286077.45</v>
      </c>
      <c r="FD77" s="687">
        <v>286377.3</v>
      </c>
      <c r="FE77" s="687">
        <v>286677.14</v>
      </c>
      <c r="FF77" s="687">
        <v>286902.02</v>
      </c>
      <c r="FG77" s="687">
        <v>287126.90999999997</v>
      </c>
      <c r="FH77" s="687">
        <v>287126.90999999997</v>
      </c>
      <c r="FI77" s="687">
        <v>287351.78999999998</v>
      </c>
      <c r="FJ77" s="687">
        <v>287351.78999999998</v>
      </c>
      <c r="FK77" s="687">
        <v>287576.67</v>
      </c>
      <c r="FL77" s="687">
        <v>287801.56</v>
      </c>
      <c r="FM77" s="687">
        <v>288026.44</v>
      </c>
      <c r="FN77" s="687">
        <v>288251.33</v>
      </c>
      <c r="FO77" s="687">
        <v>288251.33</v>
      </c>
      <c r="FP77" s="687">
        <v>288476.21000000002</v>
      </c>
      <c r="FQ77" s="687">
        <v>288701.09000000003</v>
      </c>
      <c r="FR77" s="687">
        <v>288925.98</v>
      </c>
      <c r="FS77" s="687">
        <v>289150.86</v>
      </c>
      <c r="FT77" s="687">
        <v>289375.74</v>
      </c>
      <c r="FU77" s="687">
        <v>289600.63</v>
      </c>
      <c r="FV77" s="687">
        <v>289600.63</v>
      </c>
      <c r="FW77" s="687">
        <v>289825.51</v>
      </c>
      <c r="FX77" s="687">
        <v>290050.39</v>
      </c>
      <c r="FY77" s="687">
        <v>290275.28000000003</v>
      </c>
      <c r="FZ77" s="687">
        <v>290500.15999999997</v>
      </c>
      <c r="GA77" s="687">
        <v>290725.03999999998</v>
      </c>
      <c r="GB77" s="687">
        <v>290949.93</v>
      </c>
      <c r="GC77" s="687">
        <v>290949.93</v>
      </c>
      <c r="GD77" s="687">
        <v>291174.81</v>
      </c>
      <c r="GE77" s="687">
        <v>291399.7</v>
      </c>
      <c r="GF77" s="687">
        <v>291624.58</v>
      </c>
      <c r="GG77" s="687">
        <v>291849.46000000002</v>
      </c>
      <c r="GH77" s="687">
        <v>292074.34999999998</v>
      </c>
      <c r="GI77" s="687">
        <v>292074.34999999998</v>
      </c>
      <c r="GJ77" s="687">
        <v>292074.34999999998</v>
      </c>
      <c r="GK77" s="687">
        <v>292074.34999999998</v>
      </c>
      <c r="GL77" s="687">
        <v>292074.34999999998</v>
      </c>
      <c r="GM77" s="687">
        <v>292074.34999999998</v>
      </c>
      <c r="GN77" s="687">
        <v>292374.19</v>
      </c>
      <c r="GO77" s="687">
        <v>292674.03999999998</v>
      </c>
      <c r="GP77" s="687">
        <v>292973.88</v>
      </c>
      <c r="GQ77" s="687">
        <v>292973.88</v>
      </c>
      <c r="GR77" s="687">
        <v>293273.73</v>
      </c>
      <c r="GS77" s="687">
        <v>293573.57</v>
      </c>
      <c r="GT77" s="687">
        <v>293873.40999999997</v>
      </c>
      <c r="GU77" s="687">
        <v>294173.26</v>
      </c>
      <c r="GV77" s="687">
        <v>294473.09999999998</v>
      </c>
      <c r="GW77" s="687">
        <v>294772.95</v>
      </c>
      <c r="GX77" s="687">
        <v>294772.95</v>
      </c>
      <c r="GY77" s="687">
        <v>295072.78999999998</v>
      </c>
      <c r="GZ77" s="687">
        <v>295372.64</v>
      </c>
      <c r="HA77" s="687">
        <v>295672.48</v>
      </c>
      <c r="HB77" s="687">
        <v>295972.33</v>
      </c>
      <c r="HC77" s="687">
        <v>296272.17</v>
      </c>
      <c r="HD77" s="687">
        <v>296572.02</v>
      </c>
      <c r="HE77" s="687">
        <v>296572.02</v>
      </c>
      <c r="HF77" s="687">
        <v>296871.86</v>
      </c>
      <c r="HG77" s="687">
        <v>297171.71000000002</v>
      </c>
      <c r="HH77" s="687">
        <v>297471.55</v>
      </c>
      <c r="HI77" s="687">
        <v>297771.40000000002</v>
      </c>
      <c r="HJ77" s="687">
        <v>298071.24</v>
      </c>
      <c r="HK77" s="687">
        <v>298371.09000000003</v>
      </c>
      <c r="HL77" s="687">
        <v>298371.09000000003</v>
      </c>
      <c r="HM77" s="687">
        <v>298670.93</v>
      </c>
      <c r="HN77" s="687">
        <v>298970.78000000003</v>
      </c>
      <c r="HO77" s="687">
        <v>299270.62</v>
      </c>
      <c r="HP77" s="687">
        <v>299570.46000000002</v>
      </c>
      <c r="HQ77" s="687">
        <v>299870.31</v>
      </c>
      <c r="HR77" s="687">
        <v>300170.15000000002</v>
      </c>
      <c r="HS77" s="687">
        <v>300170.15000000002</v>
      </c>
      <c r="HT77" s="687">
        <v>300470</v>
      </c>
      <c r="HU77" s="687">
        <v>300769.84000000003</v>
      </c>
      <c r="HV77" s="687">
        <v>301069.69</v>
      </c>
      <c r="HW77" s="687">
        <v>301369.53000000003</v>
      </c>
      <c r="HX77" s="687">
        <v>301669.38</v>
      </c>
      <c r="HY77" s="687">
        <v>301969.21999999997</v>
      </c>
      <c r="HZ77" s="687">
        <v>301969.21999999997</v>
      </c>
      <c r="IA77" s="687">
        <v>302269.07</v>
      </c>
      <c r="IB77" s="687">
        <v>302568.90999999997</v>
      </c>
      <c r="IC77" s="687">
        <v>302885.55</v>
      </c>
      <c r="ID77" s="687">
        <v>303269.36</v>
      </c>
      <c r="IE77" s="687">
        <v>303722.71999999997</v>
      </c>
      <c r="IF77" s="687">
        <v>304222.46999999997</v>
      </c>
      <c r="IG77" s="687">
        <v>304222.46999999997</v>
      </c>
      <c r="IH77" s="687">
        <v>304722.21000000002</v>
      </c>
      <c r="II77" s="687">
        <v>305221.95</v>
      </c>
      <c r="IJ77" s="687">
        <v>305721.69</v>
      </c>
      <c r="IK77" s="687">
        <v>306221.43</v>
      </c>
      <c r="IL77" s="687">
        <v>306721.17</v>
      </c>
      <c r="IM77" s="687">
        <v>307220.90999999997</v>
      </c>
      <c r="IN77" s="687">
        <v>307220.90999999997</v>
      </c>
      <c r="IO77" s="687">
        <v>307720.65000000002</v>
      </c>
      <c r="IP77" s="687">
        <v>308220.40000000002</v>
      </c>
      <c r="IQ77" s="687">
        <v>308720.14</v>
      </c>
      <c r="IR77" s="687">
        <v>309219.88</v>
      </c>
      <c r="IS77" s="687">
        <v>309744.81</v>
      </c>
      <c r="IT77" s="687">
        <v>310328.51</v>
      </c>
      <c r="IU77" s="687">
        <v>310328.51</v>
      </c>
      <c r="IV77" s="687">
        <v>311016.56</v>
      </c>
      <c r="IW77" s="687">
        <v>311716.19</v>
      </c>
      <c r="IX77" s="687">
        <v>312415.83</v>
      </c>
      <c r="IY77" s="687">
        <v>312415.83</v>
      </c>
      <c r="IZ77" s="687">
        <v>312415.83</v>
      </c>
      <c r="JA77" s="687">
        <v>312415.83</v>
      </c>
      <c r="JB77" s="687">
        <v>312415.83</v>
      </c>
      <c r="JC77" s="687">
        <v>312415.83</v>
      </c>
      <c r="JD77" s="687">
        <v>313115.46999999997</v>
      </c>
      <c r="JE77" s="687">
        <v>313815.11</v>
      </c>
      <c r="JF77" s="687">
        <v>314514.75</v>
      </c>
      <c r="JG77" s="687">
        <v>315214.38</v>
      </c>
      <c r="JH77" s="687">
        <v>315914.02</v>
      </c>
      <c r="JI77" s="687">
        <v>315914.02</v>
      </c>
      <c r="JJ77" s="687">
        <v>316613.65999999997</v>
      </c>
      <c r="JK77" s="687">
        <v>317313.3</v>
      </c>
      <c r="JL77" s="687">
        <v>318012.93</v>
      </c>
      <c r="JM77" s="687">
        <v>318712.57</v>
      </c>
      <c r="JN77" s="687">
        <v>319412.21000000002</v>
      </c>
      <c r="JO77" s="687">
        <v>320111.84999999998</v>
      </c>
      <c r="JP77" s="687">
        <v>320111.84999999998</v>
      </c>
      <c r="JQ77" s="687">
        <v>320811.49</v>
      </c>
      <c r="JR77" s="687">
        <v>321511.12</v>
      </c>
      <c r="JS77" s="687">
        <v>322210.76</v>
      </c>
      <c r="JT77" s="687">
        <v>322910.40000000002</v>
      </c>
      <c r="JU77" s="687">
        <v>323610.03999999998</v>
      </c>
      <c r="JV77" s="687">
        <v>324309.67</v>
      </c>
      <c r="JW77" s="687">
        <v>324309.67</v>
      </c>
      <c r="JX77" s="687">
        <v>325009.31</v>
      </c>
      <c r="JY77" s="687">
        <v>325708.95</v>
      </c>
      <c r="JZ77" s="687">
        <v>326408.59000000003</v>
      </c>
      <c r="KA77" s="687">
        <v>327108.23</v>
      </c>
      <c r="KB77" s="687">
        <v>327807.86</v>
      </c>
      <c r="KC77" s="687">
        <v>328507.5</v>
      </c>
      <c r="KD77" s="687">
        <v>328507.5</v>
      </c>
      <c r="KE77" s="687">
        <v>329207.14</v>
      </c>
      <c r="KF77" s="687">
        <v>329906.78000000003</v>
      </c>
      <c r="KG77" s="687">
        <v>330606.40999999997</v>
      </c>
      <c r="KH77" s="687">
        <v>331306.05</v>
      </c>
      <c r="KI77" s="687">
        <v>332005.69</v>
      </c>
      <c r="KJ77" s="687">
        <v>332705.33</v>
      </c>
      <c r="KK77" s="687">
        <v>332705.33</v>
      </c>
      <c r="KL77" s="687">
        <v>333404.96000000002</v>
      </c>
      <c r="KM77" s="687">
        <v>334104.59999999998</v>
      </c>
      <c r="KN77" s="687">
        <v>334804.24</v>
      </c>
      <c r="KO77" s="687">
        <v>335503.88</v>
      </c>
      <c r="KP77" s="687">
        <v>336203.52000000002</v>
      </c>
      <c r="KQ77" s="687">
        <v>336903.15</v>
      </c>
      <c r="KR77" s="687">
        <v>336903.15</v>
      </c>
      <c r="KS77" s="687">
        <v>337602.79</v>
      </c>
      <c r="KT77" s="687">
        <v>338302.43</v>
      </c>
      <c r="KU77" s="687">
        <v>339052.44</v>
      </c>
      <c r="KV77" s="687">
        <v>339928.79</v>
      </c>
      <c r="KW77" s="687">
        <v>340828.33</v>
      </c>
      <c r="KX77" s="687">
        <v>341727.86</v>
      </c>
      <c r="KY77" s="687">
        <v>341727.86</v>
      </c>
      <c r="KZ77" s="687">
        <v>342627.39</v>
      </c>
      <c r="LA77" s="687">
        <v>343526.93</v>
      </c>
      <c r="LB77" s="687">
        <v>344426.46</v>
      </c>
      <c r="LC77" s="687">
        <v>345326</v>
      </c>
      <c r="LD77" s="687">
        <v>346225.53</v>
      </c>
      <c r="LE77" s="687">
        <v>347125.07</v>
      </c>
      <c r="LF77" s="687">
        <v>347125.07</v>
      </c>
      <c r="LG77" s="687">
        <v>348024.6</v>
      </c>
      <c r="LH77" s="687">
        <v>348924.13</v>
      </c>
      <c r="LI77" s="687">
        <v>349823.67</v>
      </c>
      <c r="LJ77" s="687">
        <v>350723.2</v>
      </c>
      <c r="LK77" s="687">
        <v>351622.74</v>
      </c>
      <c r="LL77" s="687">
        <v>352522.27</v>
      </c>
      <c r="LM77" s="687">
        <v>352522.27</v>
      </c>
      <c r="LN77" s="687">
        <v>353421.81</v>
      </c>
      <c r="LO77" s="687">
        <v>354321.34</v>
      </c>
      <c r="LP77" s="687">
        <v>355220.87</v>
      </c>
      <c r="LQ77" s="687">
        <v>356120.41</v>
      </c>
      <c r="LR77" s="687">
        <v>357019.94</v>
      </c>
      <c r="LS77" s="687">
        <v>357919.48</v>
      </c>
      <c r="LT77" s="687">
        <v>357919.48</v>
      </c>
      <c r="LU77" s="687">
        <v>358819.01</v>
      </c>
      <c r="LV77" s="687">
        <v>359718.55</v>
      </c>
      <c r="LW77" s="687">
        <v>360618.08</v>
      </c>
      <c r="LX77" s="687">
        <v>361517.61</v>
      </c>
      <c r="LY77" s="687">
        <v>362417.15</v>
      </c>
      <c r="LZ77" s="687">
        <v>363316.68</v>
      </c>
      <c r="MA77" s="687">
        <v>363316.68</v>
      </c>
      <c r="MB77" s="687">
        <v>364272.99</v>
      </c>
      <c r="MC77" s="687">
        <v>365272.47</v>
      </c>
      <c r="MD77" s="687">
        <v>366271.95</v>
      </c>
      <c r="ME77" s="687">
        <v>367271.44</v>
      </c>
      <c r="MF77" s="687">
        <v>368270.92</v>
      </c>
      <c r="MG77" s="687">
        <v>369270.4</v>
      </c>
      <c r="MH77" s="687">
        <v>369270.4</v>
      </c>
      <c r="MI77" s="687">
        <v>370269.88</v>
      </c>
      <c r="MJ77" s="687">
        <v>371269.37</v>
      </c>
      <c r="MK77" s="687">
        <v>372268.85</v>
      </c>
      <c r="ML77" s="687">
        <v>373268.33</v>
      </c>
      <c r="MM77" s="687">
        <v>374267.81</v>
      </c>
      <c r="MN77" s="687">
        <v>375267.3</v>
      </c>
      <c r="MO77" s="687">
        <v>375267.3</v>
      </c>
      <c r="MP77" s="687">
        <v>376266.78</v>
      </c>
      <c r="MQ77" s="687">
        <v>377266.26</v>
      </c>
      <c r="MR77" s="687">
        <v>378265.74</v>
      </c>
      <c r="MS77" s="687">
        <v>379265.23</v>
      </c>
      <c r="MT77" s="687">
        <v>380264.71</v>
      </c>
      <c r="MU77" s="687">
        <v>381264.19</v>
      </c>
      <c r="MV77" s="687">
        <v>381264.19</v>
      </c>
      <c r="MW77" s="687">
        <v>382263.67</v>
      </c>
      <c r="MX77" s="687">
        <v>383263.16</v>
      </c>
      <c r="MY77" s="687">
        <v>384262.64</v>
      </c>
      <c r="MZ77" s="687">
        <v>385262.12</v>
      </c>
      <c r="NA77" s="687">
        <v>386261.6</v>
      </c>
      <c r="NB77" s="687">
        <v>387261.09</v>
      </c>
      <c r="NC77" s="687">
        <v>387261.09</v>
      </c>
      <c r="ND77" s="687">
        <v>388260.57</v>
      </c>
      <c r="NE77" s="687">
        <v>389260.05</v>
      </c>
      <c r="NF77" s="687">
        <v>390259.53</v>
      </c>
      <c r="NG77" s="687">
        <v>391259.02</v>
      </c>
      <c r="NH77" s="687">
        <v>392425.01</v>
      </c>
      <c r="NI77" s="687">
        <v>393591</v>
      </c>
      <c r="NJ77" s="687">
        <v>393591</v>
      </c>
      <c r="NK77" s="687">
        <v>395272.37</v>
      </c>
      <c r="NL77" s="687">
        <v>398015.91</v>
      </c>
      <c r="NM77" s="687">
        <v>398948.88</v>
      </c>
      <c r="NN77" s="687">
        <v>400210.85</v>
      </c>
      <c r="NO77" s="687">
        <v>400210.85</v>
      </c>
      <c r="NP77" s="687">
        <v>400513</v>
      </c>
      <c r="NQ77" s="687">
        <v>400513</v>
      </c>
      <c r="NR77" s="687">
        <v>400513</v>
      </c>
      <c r="NS77" s="687">
        <v>400513</v>
      </c>
      <c r="NT77" s="687">
        <v>400513</v>
      </c>
      <c r="NU77" s="687">
        <v>400513</v>
      </c>
      <c r="NV77" s="687">
        <v>400513</v>
      </c>
      <c r="NW77" s="687">
        <v>400513</v>
      </c>
      <c r="NX77" s="687">
        <v>400513</v>
      </c>
      <c r="NY77" s="687">
        <v>400513</v>
      </c>
      <c r="NZ77" s="687">
        <v>400513</v>
      </c>
      <c r="OA77" s="687">
        <v>400513</v>
      </c>
      <c r="OB77" s="687">
        <v>400513</v>
      </c>
      <c r="OC77" s="687">
        <v>400513</v>
      </c>
      <c r="OD77" s="687">
        <v>400513</v>
      </c>
      <c r="OE77" s="687">
        <v>400513</v>
      </c>
      <c r="OF77" s="687">
        <v>400513</v>
      </c>
      <c r="OG77" s="687">
        <v>400513</v>
      </c>
      <c r="OH77" s="687">
        <v>400513</v>
      </c>
      <c r="OI77" s="687">
        <v>400513</v>
      </c>
      <c r="OJ77" s="687">
        <v>400513</v>
      </c>
      <c r="OK77" s="687">
        <v>400513</v>
      </c>
      <c r="OL77" s="687">
        <v>400513</v>
      </c>
      <c r="OM77" s="687">
        <v>400513</v>
      </c>
      <c r="ON77" s="687">
        <v>400513</v>
      </c>
      <c r="OO77" s="687">
        <v>400513</v>
      </c>
      <c r="OP77" s="687">
        <v>400513</v>
      </c>
      <c r="OQ77" s="687">
        <v>400513</v>
      </c>
      <c r="OR77" s="687">
        <v>400513</v>
      </c>
      <c r="OS77" s="687">
        <v>400513</v>
      </c>
      <c r="OT77" s="687">
        <v>400513</v>
      </c>
      <c r="OU77" s="687">
        <v>400513</v>
      </c>
      <c r="OV77" s="687">
        <v>400513</v>
      </c>
      <c r="OW77" s="687">
        <v>400513</v>
      </c>
      <c r="OX77" s="687">
        <v>400513</v>
      </c>
      <c r="OY77" s="687">
        <v>400513</v>
      </c>
      <c r="OZ77" s="687">
        <v>400513</v>
      </c>
      <c r="PA77" s="687">
        <v>400513</v>
      </c>
      <c r="PB77" s="687">
        <v>400513</v>
      </c>
      <c r="PC77" s="687">
        <v>400513</v>
      </c>
      <c r="PD77" s="687">
        <v>400513</v>
      </c>
      <c r="PE77" s="687">
        <v>400513</v>
      </c>
      <c r="PF77" s="687">
        <v>400513</v>
      </c>
      <c r="PG77" s="687">
        <v>400513</v>
      </c>
      <c r="PH77" s="687">
        <v>400513</v>
      </c>
      <c r="PI77" s="687">
        <v>400513</v>
      </c>
      <c r="PJ77" s="687">
        <v>400513</v>
      </c>
      <c r="PK77" s="687">
        <v>400513</v>
      </c>
      <c r="PL77" s="687">
        <v>400513</v>
      </c>
      <c r="PM77" s="687">
        <v>400513</v>
      </c>
      <c r="PN77" s="687">
        <v>400513</v>
      </c>
      <c r="PO77" s="687">
        <v>400513</v>
      </c>
      <c r="PP77" s="687">
        <v>400513</v>
      </c>
      <c r="PQ77" s="687">
        <v>400513</v>
      </c>
      <c r="PR77" s="687">
        <v>400513</v>
      </c>
      <c r="PS77" s="687">
        <v>400513</v>
      </c>
      <c r="PT77" s="687">
        <v>400513</v>
      </c>
      <c r="PU77" s="687">
        <v>400513</v>
      </c>
      <c r="PV77" s="687">
        <v>400513</v>
      </c>
      <c r="PW77" s="687">
        <v>400513</v>
      </c>
      <c r="PX77" s="687">
        <v>400513</v>
      </c>
      <c r="PY77" s="687">
        <v>400513</v>
      </c>
      <c r="PZ77" s="687">
        <v>400513</v>
      </c>
      <c r="QA77" s="687">
        <v>400513</v>
      </c>
      <c r="QB77" s="687">
        <v>400513</v>
      </c>
      <c r="QC77" s="687">
        <v>400513</v>
      </c>
      <c r="QD77" s="687">
        <v>400513</v>
      </c>
      <c r="QE77" s="687">
        <v>400513</v>
      </c>
      <c r="QF77" s="687">
        <v>400513</v>
      </c>
      <c r="QG77" s="687">
        <v>400513</v>
      </c>
      <c r="QH77" s="687">
        <v>400513</v>
      </c>
      <c r="QI77" s="687">
        <v>400513</v>
      </c>
      <c r="QJ77" s="687">
        <v>400513</v>
      </c>
      <c r="QK77" s="687">
        <v>400513</v>
      </c>
      <c r="QL77" s="687">
        <v>400513</v>
      </c>
      <c r="QM77" s="687">
        <v>400513</v>
      </c>
      <c r="QN77" s="687">
        <v>400513</v>
      </c>
      <c r="QO77" s="687">
        <v>400513</v>
      </c>
      <c r="QP77" s="687">
        <v>400513</v>
      </c>
      <c r="QQ77" s="687">
        <v>400513</v>
      </c>
      <c r="QR77" s="687">
        <v>400513</v>
      </c>
      <c r="QS77" s="687">
        <v>400513</v>
      </c>
      <c r="QT77" s="687">
        <v>400513</v>
      </c>
      <c r="QU77" s="687">
        <v>400513</v>
      </c>
      <c r="QV77" s="687">
        <v>400513</v>
      </c>
      <c r="QW77" s="687">
        <v>400513</v>
      </c>
      <c r="QX77" s="687">
        <v>400513</v>
      </c>
      <c r="QY77" s="687">
        <v>400513</v>
      </c>
      <c r="QZ77" s="687">
        <v>400513</v>
      </c>
      <c r="RA77" s="687"/>
      <c r="RB77" s="687"/>
      <c r="RC77" s="687"/>
      <c r="RD77" s="687"/>
      <c r="RE77" s="687"/>
      <c r="RF77" s="687"/>
      <c r="RG77" s="687"/>
      <c r="RH77" s="687"/>
      <c r="RI77" s="687"/>
      <c r="RJ77" s="687"/>
      <c r="RK77" s="925"/>
      <c r="RL77" s="925"/>
      <c r="RM77" s="925"/>
      <c r="RN77" s="925"/>
      <c r="RO77" s="925"/>
      <c r="RP77" s="925"/>
      <c r="RQ77" s="925"/>
      <c r="RR77" s="925"/>
      <c r="RS77" s="925"/>
      <c r="RT77" s="925"/>
      <c r="RU77" s="925"/>
      <c r="RV77" s="925"/>
      <c r="RW77" s="925"/>
      <c r="RX77" s="925"/>
      <c r="RY77" s="925"/>
      <c r="RZ77" s="925"/>
      <c r="SA77" s="925"/>
      <c r="SB77" s="925"/>
      <c r="SC77" s="925"/>
      <c r="SD77" s="925"/>
      <c r="SE77" s="925"/>
      <c r="SF77" s="925"/>
      <c r="SG77" s="925"/>
      <c r="SH77" s="925"/>
      <c r="SI77" s="925"/>
      <c r="SJ77" s="925"/>
      <c r="SK77" s="925"/>
      <c r="SL77" s="925"/>
      <c r="SM77" s="925"/>
      <c r="SN77" s="925"/>
      <c r="SO77" s="925"/>
      <c r="SP77" s="925"/>
      <c r="SQ77" s="925"/>
      <c r="SR77" s="925"/>
      <c r="SS77" s="925"/>
      <c r="ST77" s="925"/>
      <c r="SU77" s="925"/>
      <c r="SV77" s="925"/>
      <c r="SW77" s="925"/>
      <c r="SX77" s="925"/>
      <c r="SY77" s="925"/>
      <c r="SZ77" s="925"/>
      <c r="TA77" s="925"/>
      <c r="TB77" s="925"/>
      <c r="TC77" s="925"/>
      <c r="TD77" s="925"/>
      <c r="TE77" s="925"/>
      <c r="TF77" s="925"/>
      <c r="TG77" s="925"/>
      <c r="TH77" s="925"/>
      <c r="TI77" s="925"/>
      <c r="TJ77" s="925"/>
      <c r="TK77" s="925"/>
      <c r="TL77" s="925"/>
      <c r="TM77" s="925"/>
      <c r="TN77" s="925"/>
      <c r="TO77" s="925"/>
      <c r="TP77" s="925"/>
      <c r="TQ77" s="925"/>
      <c r="TR77" s="925"/>
      <c r="TS77" s="925"/>
      <c r="TT77" s="925"/>
      <c r="TU77" s="925"/>
      <c r="TV77" s="925"/>
      <c r="TW77" s="925"/>
      <c r="TX77" s="925"/>
      <c r="TY77" s="925"/>
      <c r="TZ77" s="925"/>
      <c r="UA77" s="925"/>
      <c r="UB77" s="925"/>
      <c r="UC77" s="925"/>
      <c r="UD77" s="925"/>
      <c r="UE77" s="925"/>
      <c r="UF77" s="925"/>
      <c r="UG77" s="925"/>
      <c r="UH77" s="925"/>
      <c r="UI77" s="925"/>
      <c r="UJ77" s="925"/>
      <c r="UK77" s="925"/>
      <c r="UL77" s="925"/>
      <c r="UM77" s="925"/>
      <c r="UN77" s="925"/>
      <c r="UO77" s="925"/>
      <c r="UP77" s="925"/>
      <c r="UQ77" s="925"/>
      <c r="UR77" s="925"/>
      <c r="US77" s="925"/>
      <c r="UT77" s="925"/>
      <c r="UU77" s="925"/>
      <c r="UV77" s="925"/>
      <c r="UW77" s="925"/>
      <c r="UX77" s="925"/>
      <c r="UY77" s="925"/>
      <c r="UZ77" s="925"/>
      <c r="VA77" s="925"/>
      <c r="VB77" s="925"/>
      <c r="VC77" s="925"/>
      <c r="VD77" s="925"/>
      <c r="VE77" s="925"/>
      <c r="VF77" s="925"/>
      <c r="VG77" s="925"/>
      <c r="VH77" s="925"/>
      <c r="VI77" s="925"/>
      <c r="VJ77" s="925"/>
      <c r="VK77" s="925"/>
      <c r="VL77" s="925"/>
      <c r="VM77" s="925"/>
      <c r="VN77" s="925"/>
      <c r="VO77" s="925"/>
      <c r="VP77" s="925"/>
      <c r="VQ77" s="925"/>
      <c r="VR77" s="925"/>
      <c r="VS77" s="925"/>
      <c r="VT77" s="925"/>
      <c r="VU77" s="925"/>
      <c r="VV77" s="925"/>
      <c r="VW77" s="925"/>
      <c r="VX77" s="925"/>
      <c r="VY77" s="925"/>
      <c r="VZ77" s="925"/>
      <c r="WA77" s="925"/>
      <c r="WB77" s="925"/>
      <c r="WC77" s="925"/>
      <c r="WD77" s="925"/>
      <c r="WE77" s="925"/>
      <c r="WF77" s="925"/>
      <c r="WG77" s="925"/>
      <c r="WH77" s="925"/>
      <c r="WI77" s="925"/>
      <c r="WJ77" s="925"/>
      <c r="WK77" s="925"/>
      <c r="WL77" s="925"/>
      <c r="WM77" s="925"/>
      <c r="WN77" s="925"/>
      <c r="WO77" s="925"/>
      <c r="WP77" s="925"/>
      <c r="WQ77" s="925"/>
      <c r="WR77" s="925"/>
      <c r="WS77" s="925"/>
      <c r="XZ77" s="925"/>
      <c r="YA77" s="925"/>
      <c r="ZM77" s="4"/>
      <c r="ZN77" s="4"/>
    </row>
    <row r="78" spans="1:690">
      <c r="A78" s="1094" t="s">
        <v>1404</v>
      </c>
      <c r="B78" s="1094"/>
      <c r="C78" s="1094"/>
      <c r="D78" s="1096">
        <v>1</v>
      </c>
      <c r="E78" s="1096">
        <v>1</v>
      </c>
      <c r="F78" s="1096">
        <v>2897403.56</v>
      </c>
      <c r="G78" s="1097"/>
      <c r="H78" s="1094" t="s">
        <v>894</v>
      </c>
      <c r="I78" s="687">
        <v>0.01</v>
      </c>
      <c r="J78" s="687">
        <v>0.01</v>
      </c>
      <c r="K78" s="687">
        <v>0.02</v>
      </c>
      <c r="L78" s="687">
        <v>0.03</v>
      </c>
      <c r="M78" s="687">
        <v>0.06</v>
      </c>
      <c r="N78" s="687">
        <v>0.06</v>
      </c>
      <c r="O78" s="687">
        <v>0.08</v>
      </c>
      <c r="P78" s="687">
        <v>0.1</v>
      </c>
      <c r="Q78" s="687">
        <v>0.1</v>
      </c>
      <c r="R78" s="687">
        <v>0.13</v>
      </c>
      <c r="S78" s="687">
        <v>0.15</v>
      </c>
      <c r="T78" s="687">
        <v>0.18</v>
      </c>
      <c r="U78" s="687">
        <v>0.2</v>
      </c>
      <c r="V78" s="687">
        <v>0.23</v>
      </c>
      <c r="W78" s="687">
        <v>0.26</v>
      </c>
      <c r="X78" s="687">
        <v>0.26</v>
      </c>
      <c r="Y78" s="687">
        <v>0.3</v>
      </c>
      <c r="Z78" s="687">
        <v>0.35</v>
      </c>
      <c r="AA78" s="687">
        <v>0.39</v>
      </c>
      <c r="AB78" s="687">
        <v>0.44</v>
      </c>
      <c r="AC78" s="687">
        <v>0.47</v>
      </c>
      <c r="AD78" s="687">
        <v>0.5</v>
      </c>
      <c r="AE78" s="687">
        <v>0.5</v>
      </c>
      <c r="AF78" s="687">
        <v>0.54</v>
      </c>
      <c r="AG78" s="687">
        <v>0.56000000000000005</v>
      </c>
      <c r="AH78" s="687">
        <v>0.57999999999999996</v>
      </c>
      <c r="AI78" s="687">
        <v>0.6</v>
      </c>
      <c r="AJ78" s="687">
        <v>0.63</v>
      </c>
      <c r="AK78" s="687">
        <v>0.65</v>
      </c>
      <c r="AL78" s="687">
        <v>0.65</v>
      </c>
      <c r="AM78" s="687">
        <v>0.68</v>
      </c>
      <c r="AN78" s="687">
        <v>0.71</v>
      </c>
      <c r="AO78" s="687">
        <v>0.74</v>
      </c>
      <c r="AP78" s="687">
        <v>0.78</v>
      </c>
      <c r="AQ78" s="687">
        <v>0.81</v>
      </c>
      <c r="AR78" s="687">
        <v>0.85</v>
      </c>
      <c r="AS78" s="687">
        <v>0.85</v>
      </c>
      <c r="AT78" s="687">
        <v>0.85</v>
      </c>
      <c r="AU78" s="687">
        <v>0.85</v>
      </c>
      <c r="AV78" s="687">
        <v>0.85</v>
      </c>
      <c r="AW78" s="687">
        <v>0.85</v>
      </c>
      <c r="AX78" s="687">
        <v>0.85</v>
      </c>
      <c r="AY78" s="687">
        <v>0.85</v>
      </c>
      <c r="AZ78" s="687">
        <v>0.85</v>
      </c>
      <c r="BA78" s="687">
        <v>0.85</v>
      </c>
      <c r="BB78" s="687">
        <v>0.85</v>
      </c>
      <c r="BC78" s="687">
        <v>0.85</v>
      </c>
      <c r="BD78" s="687">
        <v>0.85</v>
      </c>
      <c r="BE78" s="687">
        <v>0.85</v>
      </c>
      <c r="BF78" s="687">
        <v>0.85</v>
      </c>
      <c r="BG78" s="687">
        <v>0.85</v>
      </c>
      <c r="BH78" s="687">
        <v>0.85</v>
      </c>
      <c r="BI78" s="687">
        <v>0.85</v>
      </c>
      <c r="BJ78" s="687">
        <v>0.85</v>
      </c>
      <c r="BK78" s="687">
        <v>0.85</v>
      </c>
      <c r="BL78" s="687">
        <v>0.85</v>
      </c>
      <c r="BM78" s="687">
        <v>0.85</v>
      </c>
      <c r="BN78" s="687">
        <v>0.85</v>
      </c>
      <c r="BO78" s="687">
        <v>0.85</v>
      </c>
      <c r="BP78" s="687">
        <v>0.85</v>
      </c>
      <c r="BQ78" s="687">
        <v>0.85</v>
      </c>
      <c r="BR78" s="687">
        <v>0.85</v>
      </c>
      <c r="BS78" s="687">
        <v>0.85</v>
      </c>
      <c r="BT78" s="687">
        <v>0.85</v>
      </c>
      <c r="BU78" s="687">
        <v>0.85</v>
      </c>
      <c r="BV78" s="687">
        <v>0.85</v>
      </c>
      <c r="BW78" s="687">
        <v>0.85</v>
      </c>
      <c r="BX78" s="687">
        <v>0.86</v>
      </c>
      <c r="BY78" s="687">
        <v>0.86</v>
      </c>
      <c r="BZ78" s="687">
        <v>0.86</v>
      </c>
      <c r="CA78" s="687">
        <v>0.86</v>
      </c>
      <c r="CB78" s="687">
        <v>0.86</v>
      </c>
      <c r="CC78" s="687">
        <v>0.86</v>
      </c>
      <c r="CD78" s="687">
        <v>0.86</v>
      </c>
      <c r="CE78" s="687">
        <v>0.86</v>
      </c>
      <c r="CF78" s="687">
        <v>0.86</v>
      </c>
      <c r="CG78" s="687">
        <v>0.86</v>
      </c>
      <c r="CH78" s="687">
        <v>0.86</v>
      </c>
      <c r="CI78" s="687">
        <v>0.86</v>
      </c>
      <c r="CJ78" s="687">
        <v>0.86</v>
      </c>
      <c r="CK78" s="687">
        <v>0.86</v>
      </c>
      <c r="CL78" s="687">
        <v>0.86</v>
      </c>
      <c r="CM78" s="687">
        <v>0.86</v>
      </c>
      <c r="CN78" s="687">
        <v>0.87</v>
      </c>
      <c r="CO78" s="687">
        <v>0.87</v>
      </c>
      <c r="CP78" s="687">
        <v>0.87</v>
      </c>
      <c r="CQ78" s="687">
        <v>0.87</v>
      </c>
      <c r="CR78" s="687">
        <v>0.87</v>
      </c>
      <c r="CS78" s="687">
        <v>0.87</v>
      </c>
      <c r="CT78" s="687">
        <v>0.87</v>
      </c>
      <c r="CU78" s="687">
        <v>0.87</v>
      </c>
      <c r="CV78" s="687">
        <v>0.87</v>
      </c>
      <c r="CW78" s="687">
        <v>0.87</v>
      </c>
      <c r="CX78" s="687">
        <v>0.87</v>
      </c>
      <c r="CY78" s="687">
        <v>0.87</v>
      </c>
      <c r="CZ78" s="687">
        <v>0.87</v>
      </c>
      <c r="DA78" s="687">
        <v>0.87</v>
      </c>
      <c r="DB78" s="687">
        <v>0.87</v>
      </c>
      <c r="DC78" s="687">
        <v>0.88</v>
      </c>
      <c r="DD78" s="687">
        <v>0.88</v>
      </c>
      <c r="DE78" s="687">
        <v>0.88</v>
      </c>
      <c r="DF78" s="687">
        <v>0.88</v>
      </c>
      <c r="DG78" s="687">
        <v>0.88</v>
      </c>
      <c r="DH78" s="687">
        <v>0.88</v>
      </c>
      <c r="DI78" s="687">
        <v>0.88</v>
      </c>
      <c r="DJ78" s="687">
        <v>0.88</v>
      </c>
      <c r="DK78" s="687">
        <v>0.88</v>
      </c>
      <c r="DL78" s="687">
        <v>0.88</v>
      </c>
      <c r="DM78" s="687">
        <v>0.88</v>
      </c>
      <c r="DN78" s="687">
        <v>0.88</v>
      </c>
      <c r="DO78" s="687">
        <v>0.88</v>
      </c>
      <c r="DP78" s="687">
        <v>0.88</v>
      </c>
      <c r="DQ78" s="687">
        <v>0.88</v>
      </c>
      <c r="DR78" s="687">
        <v>0.88</v>
      </c>
      <c r="DS78" s="687">
        <v>0.88</v>
      </c>
      <c r="DT78" s="687">
        <v>0.89</v>
      </c>
      <c r="DU78" s="687">
        <v>0.89</v>
      </c>
      <c r="DV78" s="687">
        <v>0.89</v>
      </c>
      <c r="DW78" s="687">
        <v>0.89</v>
      </c>
      <c r="DX78" s="687">
        <v>0.89</v>
      </c>
      <c r="DY78" s="687">
        <v>0.89</v>
      </c>
      <c r="DZ78" s="687">
        <v>0.89</v>
      </c>
      <c r="EA78" s="687">
        <v>0.89</v>
      </c>
      <c r="EB78" s="687">
        <v>0.89</v>
      </c>
      <c r="EC78" s="687">
        <v>0.89</v>
      </c>
      <c r="ED78" s="687">
        <v>0.89</v>
      </c>
      <c r="EE78" s="687">
        <v>0.89</v>
      </c>
      <c r="EF78" s="687">
        <v>0.89</v>
      </c>
      <c r="EG78" s="687">
        <v>0.89</v>
      </c>
      <c r="EH78" s="687">
        <v>0.89</v>
      </c>
      <c r="EI78" s="687">
        <v>0.9</v>
      </c>
      <c r="EJ78" s="687">
        <v>0.9</v>
      </c>
      <c r="EK78" s="687">
        <v>0.9</v>
      </c>
      <c r="EL78" s="687">
        <v>0.9</v>
      </c>
      <c r="EM78" s="687">
        <v>0.9</v>
      </c>
      <c r="EN78" s="687">
        <v>0.9</v>
      </c>
      <c r="EO78" s="687">
        <v>0.9</v>
      </c>
      <c r="EP78" s="687">
        <v>0.9</v>
      </c>
      <c r="EQ78" s="687">
        <v>0.9</v>
      </c>
      <c r="ER78" s="687">
        <v>0.9</v>
      </c>
      <c r="ES78" s="687">
        <v>0.9</v>
      </c>
      <c r="ET78" s="687">
        <v>0.9</v>
      </c>
      <c r="EU78" s="687">
        <v>0.9</v>
      </c>
      <c r="EV78" s="687">
        <v>0.9</v>
      </c>
      <c r="EW78" s="687">
        <v>0.9</v>
      </c>
      <c r="EX78" s="687">
        <v>0.9</v>
      </c>
      <c r="EY78" s="687">
        <v>0.9</v>
      </c>
      <c r="EZ78" s="687">
        <v>0.9</v>
      </c>
      <c r="FA78" s="687">
        <v>0.9</v>
      </c>
      <c r="FB78" s="687">
        <v>0.9</v>
      </c>
      <c r="FC78" s="687">
        <v>0.9</v>
      </c>
      <c r="FD78" s="687">
        <v>0.9</v>
      </c>
      <c r="FE78" s="687">
        <v>0.9</v>
      </c>
      <c r="FF78" s="687">
        <v>0.9</v>
      </c>
      <c r="FG78" s="687">
        <v>0.91</v>
      </c>
      <c r="FH78" s="687">
        <v>0.91</v>
      </c>
      <c r="FI78" s="687">
        <v>0.91</v>
      </c>
      <c r="FJ78" s="687">
        <v>0.91</v>
      </c>
      <c r="FK78" s="687">
        <v>0.91</v>
      </c>
      <c r="FL78" s="687">
        <v>0.91</v>
      </c>
      <c r="FM78" s="687">
        <v>0.91</v>
      </c>
      <c r="FN78" s="687">
        <v>0.91</v>
      </c>
      <c r="FO78" s="687">
        <v>0.91</v>
      </c>
      <c r="FP78" s="687">
        <v>0.91</v>
      </c>
      <c r="FQ78" s="687">
        <v>0.91</v>
      </c>
      <c r="FR78" s="687">
        <v>0.91</v>
      </c>
      <c r="FS78" s="687">
        <v>0.92</v>
      </c>
      <c r="FT78" s="687">
        <v>0.92</v>
      </c>
      <c r="FU78" s="687">
        <v>0.92</v>
      </c>
      <c r="FV78" s="687">
        <v>0.92</v>
      </c>
      <c r="FW78" s="687">
        <v>0.92</v>
      </c>
      <c r="FX78" s="687">
        <v>0.92</v>
      </c>
      <c r="FY78" s="687">
        <v>0.92</v>
      </c>
      <c r="FZ78" s="687">
        <v>0.92</v>
      </c>
      <c r="GA78" s="687">
        <v>0.92</v>
      </c>
      <c r="GB78" s="687">
        <v>0.92</v>
      </c>
      <c r="GC78" s="687">
        <v>0.92</v>
      </c>
      <c r="GD78" s="687">
        <v>0.93</v>
      </c>
      <c r="GE78" s="687">
        <v>0.93</v>
      </c>
      <c r="GF78" s="687">
        <v>0.93</v>
      </c>
      <c r="GG78" s="687">
        <v>0.93</v>
      </c>
      <c r="GH78" s="687">
        <v>0.93</v>
      </c>
      <c r="GI78" s="687">
        <v>0.93</v>
      </c>
      <c r="GJ78" s="687">
        <v>0.93</v>
      </c>
      <c r="GK78" s="687">
        <v>0.93</v>
      </c>
      <c r="GL78" s="687">
        <v>0.93</v>
      </c>
      <c r="GM78" s="687">
        <v>0.93</v>
      </c>
      <c r="GN78" s="687">
        <v>0.93</v>
      </c>
      <c r="GO78" s="687">
        <v>0.93</v>
      </c>
      <c r="GP78" s="687">
        <v>0.93</v>
      </c>
      <c r="GQ78" s="687">
        <v>0.93</v>
      </c>
      <c r="GR78" s="687">
        <v>0.94</v>
      </c>
      <c r="GS78" s="687">
        <v>0.94</v>
      </c>
      <c r="GT78" s="687">
        <v>0.94</v>
      </c>
      <c r="GU78" s="687">
        <v>0.94</v>
      </c>
      <c r="GV78" s="687">
        <v>0.94</v>
      </c>
      <c r="GW78" s="687">
        <v>0.94</v>
      </c>
      <c r="GX78" s="687">
        <v>0.94</v>
      </c>
      <c r="GY78" s="687">
        <v>0.94</v>
      </c>
      <c r="GZ78" s="687">
        <v>0.94</v>
      </c>
      <c r="HA78" s="687">
        <v>0.95</v>
      </c>
      <c r="HB78" s="687">
        <v>0.95</v>
      </c>
      <c r="HC78" s="687">
        <v>0.95</v>
      </c>
      <c r="HD78" s="687">
        <v>0.95</v>
      </c>
      <c r="HE78" s="687">
        <v>0.95</v>
      </c>
      <c r="HF78" s="687">
        <v>0.95</v>
      </c>
      <c r="HG78" s="687">
        <v>0.96</v>
      </c>
      <c r="HH78" s="687">
        <v>0.96</v>
      </c>
      <c r="HI78" s="687">
        <v>0.96</v>
      </c>
      <c r="HJ78" s="687">
        <v>0.96</v>
      </c>
      <c r="HK78" s="687">
        <v>0.96</v>
      </c>
      <c r="HL78" s="687">
        <v>0.96</v>
      </c>
      <c r="HM78" s="687">
        <v>0.97</v>
      </c>
      <c r="HN78" s="687">
        <v>0.97</v>
      </c>
      <c r="HO78" s="687">
        <v>0.97</v>
      </c>
      <c r="HP78" s="687">
        <v>0.97</v>
      </c>
      <c r="HQ78" s="687">
        <v>0.97</v>
      </c>
      <c r="HR78" s="687">
        <v>0.98</v>
      </c>
      <c r="HS78" s="687">
        <v>0.98</v>
      </c>
      <c r="HT78" s="687">
        <v>0.98</v>
      </c>
      <c r="HU78" s="687">
        <v>0.98</v>
      </c>
      <c r="HV78" s="687">
        <v>0.98</v>
      </c>
      <c r="HW78" s="687">
        <v>0.99</v>
      </c>
      <c r="HX78" s="687">
        <v>0.99</v>
      </c>
      <c r="HY78" s="687">
        <v>0.99</v>
      </c>
      <c r="HZ78" s="687">
        <v>0.99</v>
      </c>
      <c r="IA78" s="687">
        <v>0.99</v>
      </c>
      <c r="IB78" s="687">
        <v>0.99</v>
      </c>
      <c r="IC78" s="687">
        <v>1</v>
      </c>
      <c r="ID78" s="687">
        <v>1</v>
      </c>
      <c r="IE78" s="687">
        <v>1</v>
      </c>
      <c r="IF78" s="687">
        <v>1</v>
      </c>
      <c r="IG78" s="687">
        <v>1</v>
      </c>
      <c r="IH78" s="687">
        <v>1</v>
      </c>
      <c r="II78" s="687">
        <v>1</v>
      </c>
      <c r="IJ78" s="687">
        <v>1</v>
      </c>
      <c r="IK78" s="687">
        <v>1</v>
      </c>
      <c r="IL78" s="687">
        <v>1</v>
      </c>
      <c r="IM78" s="687">
        <v>1</v>
      </c>
      <c r="IN78" s="687">
        <v>1</v>
      </c>
      <c r="IO78" s="687">
        <v>1</v>
      </c>
      <c r="IP78" s="687">
        <v>1</v>
      </c>
      <c r="IQ78" s="687">
        <v>1</v>
      </c>
      <c r="IR78" s="687">
        <v>1</v>
      </c>
      <c r="IS78" s="687">
        <v>1</v>
      </c>
      <c r="IT78" s="687">
        <v>1</v>
      </c>
      <c r="IU78" s="687">
        <v>1</v>
      </c>
      <c r="IV78" s="687">
        <v>1</v>
      </c>
      <c r="IW78" s="687">
        <v>1</v>
      </c>
      <c r="IX78" s="687">
        <v>1</v>
      </c>
      <c r="IY78" s="687">
        <v>1</v>
      </c>
      <c r="IZ78" s="687">
        <v>1</v>
      </c>
      <c r="JA78" s="687">
        <v>1</v>
      </c>
      <c r="JB78" s="687">
        <v>1</v>
      </c>
      <c r="JC78" s="687">
        <v>1</v>
      </c>
      <c r="JD78" s="687">
        <v>1</v>
      </c>
      <c r="JE78" s="687">
        <v>1</v>
      </c>
      <c r="JF78" s="687">
        <v>1</v>
      </c>
      <c r="JG78" s="687">
        <v>1</v>
      </c>
      <c r="JH78" s="687">
        <v>1</v>
      </c>
      <c r="JI78" s="687">
        <v>1</v>
      </c>
      <c r="JJ78" s="687">
        <v>1</v>
      </c>
      <c r="JK78" s="687">
        <v>1</v>
      </c>
      <c r="JL78" s="687">
        <v>1</v>
      </c>
      <c r="JM78" s="687">
        <v>1</v>
      </c>
      <c r="JN78" s="687">
        <v>1</v>
      </c>
      <c r="JO78" s="687">
        <v>1</v>
      </c>
      <c r="JP78" s="687">
        <v>1</v>
      </c>
      <c r="JQ78" s="687">
        <v>1</v>
      </c>
      <c r="JR78" s="687">
        <v>1</v>
      </c>
      <c r="JS78" s="687">
        <v>1</v>
      </c>
      <c r="JT78" s="687">
        <v>1</v>
      </c>
      <c r="JU78" s="687">
        <v>1</v>
      </c>
      <c r="JV78" s="687">
        <v>1</v>
      </c>
      <c r="JW78" s="687">
        <v>1</v>
      </c>
      <c r="JX78" s="687">
        <v>1</v>
      </c>
      <c r="JY78" s="687">
        <v>1</v>
      </c>
      <c r="JZ78" s="687">
        <v>1</v>
      </c>
      <c r="KA78" s="687">
        <v>1</v>
      </c>
      <c r="KB78" s="687">
        <v>1</v>
      </c>
      <c r="KC78" s="687">
        <v>1</v>
      </c>
      <c r="KD78" s="687">
        <v>1</v>
      </c>
      <c r="KE78" s="687">
        <v>1</v>
      </c>
      <c r="KF78" s="687">
        <v>1</v>
      </c>
      <c r="KG78" s="687">
        <v>1</v>
      </c>
      <c r="KH78" s="687">
        <v>1</v>
      </c>
      <c r="KI78" s="687">
        <v>1</v>
      </c>
      <c r="KJ78" s="687">
        <v>1</v>
      </c>
      <c r="KK78" s="687">
        <v>1</v>
      </c>
      <c r="KL78" s="687">
        <v>1</v>
      </c>
      <c r="KM78" s="687">
        <v>1</v>
      </c>
      <c r="KN78" s="687">
        <v>1</v>
      </c>
      <c r="KO78" s="687">
        <v>1</v>
      </c>
      <c r="KP78" s="687">
        <v>1</v>
      </c>
      <c r="KQ78" s="687">
        <v>1</v>
      </c>
      <c r="KR78" s="687">
        <v>1</v>
      </c>
      <c r="KS78" s="687">
        <v>1</v>
      </c>
      <c r="KT78" s="687">
        <v>1</v>
      </c>
      <c r="KU78" s="687">
        <v>1</v>
      </c>
      <c r="KV78" s="687">
        <v>1</v>
      </c>
      <c r="KW78" s="687">
        <v>1</v>
      </c>
      <c r="KX78" s="687">
        <v>1</v>
      </c>
      <c r="KY78" s="687">
        <v>1</v>
      </c>
      <c r="KZ78" s="687">
        <v>1</v>
      </c>
      <c r="LA78" s="687">
        <v>1</v>
      </c>
      <c r="LB78" s="687">
        <v>1</v>
      </c>
      <c r="LC78" s="687">
        <v>1</v>
      </c>
      <c r="LD78" s="687">
        <v>1</v>
      </c>
      <c r="LE78" s="687">
        <v>1</v>
      </c>
      <c r="LF78" s="687">
        <v>1</v>
      </c>
      <c r="LG78" s="687">
        <v>1</v>
      </c>
      <c r="LH78" s="687">
        <v>1</v>
      </c>
      <c r="LI78" s="687">
        <v>1</v>
      </c>
      <c r="LJ78" s="687">
        <v>1</v>
      </c>
      <c r="LK78" s="687">
        <v>1</v>
      </c>
      <c r="LL78" s="687">
        <v>1</v>
      </c>
      <c r="LM78" s="687">
        <v>1</v>
      </c>
      <c r="LN78" s="687">
        <v>1</v>
      </c>
      <c r="LO78" s="687">
        <v>1</v>
      </c>
      <c r="LP78" s="687">
        <v>1</v>
      </c>
      <c r="LQ78" s="687">
        <v>1</v>
      </c>
      <c r="LR78" s="687">
        <v>1</v>
      </c>
      <c r="LS78" s="687">
        <v>1</v>
      </c>
      <c r="LT78" s="687">
        <v>1</v>
      </c>
      <c r="LU78" s="687">
        <v>1</v>
      </c>
      <c r="LV78" s="687">
        <v>1</v>
      </c>
      <c r="LW78" s="687">
        <v>1</v>
      </c>
      <c r="LX78" s="687">
        <v>1</v>
      </c>
      <c r="LY78" s="687">
        <v>1</v>
      </c>
      <c r="LZ78" s="687">
        <v>1</v>
      </c>
      <c r="MA78" s="687">
        <v>1</v>
      </c>
      <c r="MB78" s="687">
        <v>1</v>
      </c>
      <c r="MC78" s="687">
        <v>1</v>
      </c>
      <c r="MD78" s="687">
        <v>1</v>
      </c>
      <c r="ME78" s="687">
        <v>1</v>
      </c>
      <c r="MF78" s="687">
        <v>1</v>
      </c>
      <c r="MG78" s="687">
        <v>1</v>
      </c>
      <c r="MH78" s="687">
        <v>1</v>
      </c>
      <c r="MI78" s="687">
        <v>1</v>
      </c>
      <c r="MJ78" s="687">
        <v>1</v>
      </c>
      <c r="MK78" s="687">
        <v>1</v>
      </c>
      <c r="ML78" s="687">
        <v>1</v>
      </c>
      <c r="MM78" s="687">
        <v>1</v>
      </c>
      <c r="MN78" s="687">
        <v>1</v>
      </c>
      <c r="MO78" s="687">
        <v>1</v>
      </c>
      <c r="MP78" s="687">
        <v>1</v>
      </c>
      <c r="MQ78" s="687">
        <v>1</v>
      </c>
      <c r="MR78" s="687">
        <v>1</v>
      </c>
      <c r="MS78" s="687">
        <v>1</v>
      </c>
      <c r="MT78" s="687">
        <v>1</v>
      </c>
      <c r="MU78" s="687">
        <v>1</v>
      </c>
      <c r="MV78" s="687">
        <v>1</v>
      </c>
      <c r="MW78" s="687">
        <v>1</v>
      </c>
      <c r="MX78" s="687">
        <v>1</v>
      </c>
      <c r="MY78" s="687">
        <v>1</v>
      </c>
      <c r="MZ78" s="687">
        <v>1</v>
      </c>
      <c r="NA78" s="687">
        <v>1</v>
      </c>
      <c r="NB78" s="687">
        <v>1</v>
      </c>
      <c r="NC78" s="687">
        <v>1</v>
      </c>
      <c r="ND78" s="687">
        <v>1</v>
      </c>
      <c r="NE78" s="687">
        <v>1</v>
      </c>
      <c r="NF78" s="687">
        <v>1</v>
      </c>
      <c r="NG78" s="687">
        <v>1</v>
      </c>
      <c r="NH78" s="687">
        <v>1</v>
      </c>
      <c r="NI78" s="687">
        <v>1</v>
      </c>
      <c r="NJ78" s="687">
        <v>1</v>
      </c>
      <c r="NK78" s="687">
        <v>1</v>
      </c>
      <c r="NL78" s="687">
        <v>1</v>
      </c>
      <c r="NM78" s="687">
        <v>1</v>
      </c>
      <c r="NN78" s="687">
        <v>1</v>
      </c>
      <c r="NO78" s="687">
        <v>1</v>
      </c>
      <c r="NP78" s="687">
        <v>1</v>
      </c>
      <c r="NQ78" s="687">
        <v>1</v>
      </c>
      <c r="NR78" s="687">
        <v>1</v>
      </c>
      <c r="NS78" s="687">
        <v>1</v>
      </c>
      <c r="NT78" s="687">
        <v>1</v>
      </c>
      <c r="NU78" s="687">
        <v>1</v>
      </c>
      <c r="NV78" s="687">
        <v>1</v>
      </c>
      <c r="NW78" s="687">
        <v>1</v>
      </c>
      <c r="NX78" s="687">
        <v>1</v>
      </c>
      <c r="NY78" s="687">
        <v>1</v>
      </c>
      <c r="NZ78" s="687">
        <v>1</v>
      </c>
      <c r="OA78" s="687">
        <v>1</v>
      </c>
      <c r="OB78" s="687">
        <v>1</v>
      </c>
      <c r="OC78" s="687">
        <v>1</v>
      </c>
      <c r="OD78" s="687">
        <v>1</v>
      </c>
      <c r="OE78" s="687">
        <v>1</v>
      </c>
      <c r="OF78" s="687">
        <v>1</v>
      </c>
      <c r="OG78" s="687">
        <v>1</v>
      </c>
      <c r="OH78" s="687">
        <v>1</v>
      </c>
      <c r="OI78" s="687">
        <v>1</v>
      </c>
      <c r="OJ78" s="687">
        <v>1</v>
      </c>
      <c r="OK78" s="687">
        <v>1</v>
      </c>
      <c r="OL78" s="687">
        <v>1</v>
      </c>
      <c r="OM78" s="687">
        <v>1</v>
      </c>
      <c r="ON78" s="687">
        <v>1</v>
      </c>
      <c r="OO78" s="687">
        <v>1</v>
      </c>
      <c r="OP78" s="687">
        <v>1</v>
      </c>
      <c r="OQ78" s="687">
        <v>1</v>
      </c>
      <c r="OR78" s="687">
        <v>1</v>
      </c>
      <c r="OS78" s="687">
        <v>1</v>
      </c>
      <c r="OT78" s="687">
        <v>1</v>
      </c>
      <c r="OU78" s="687">
        <v>1</v>
      </c>
      <c r="OV78" s="687">
        <v>1</v>
      </c>
      <c r="OW78" s="687">
        <v>1</v>
      </c>
      <c r="OX78" s="687">
        <v>1</v>
      </c>
      <c r="OY78" s="687">
        <v>1</v>
      </c>
      <c r="OZ78" s="687">
        <v>1</v>
      </c>
      <c r="PA78" s="687">
        <v>1</v>
      </c>
      <c r="PB78" s="687">
        <v>1</v>
      </c>
      <c r="PC78" s="687">
        <v>1</v>
      </c>
      <c r="PD78" s="687">
        <v>1</v>
      </c>
      <c r="PE78" s="687">
        <v>1</v>
      </c>
      <c r="PF78" s="687">
        <v>1</v>
      </c>
      <c r="PG78" s="687">
        <v>1</v>
      </c>
      <c r="PH78" s="687">
        <v>1</v>
      </c>
      <c r="PI78" s="687">
        <v>1</v>
      </c>
      <c r="PJ78" s="687">
        <v>1</v>
      </c>
      <c r="PK78" s="687">
        <v>1</v>
      </c>
      <c r="PL78" s="687">
        <v>1</v>
      </c>
      <c r="PM78" s="687">
        <v>1</v>
      </c>
      <c r="PN78" s="687">
        <v>1</v>
      </c>
      <c r="PO78" s="687">
        <v>1</v>
      </c>
      <c r="PP78" s="687">
        <v>1</v>
      </c>
      <c r="PQ78" s="687">
        <v>1</v>
      </c>
      <c r="PR78" s="687">
        <v>1</v>
      </c>
      <c r="PS78" s="687">
        <v>1</v>
      </c>
      <c r="PT78" s="687">
        <v>1</v>
      </c>
      <c r="PU78" s="687">
        <v>1</v>
      </c>
      <c r="PV78" s="687">
        <v>1</v>
      </c>
      <c r="PW78" s="687">
        <v>1</v>
      </c>
      <c r="PX78" s="687">
        <v>1</v>
      </c>
      <c r="PY78" s="687">
        <v>1</v>
      </c>
      <c r="PZ78" s="687">
        <v>1</v>
      </c>
      <c r="QA78" s="687">
        <v>1</v>
      </c>
      <c r="QB78" s="687">
        <v>1</v>
      </c>
      <c r="QC78" s="687">
        <v>1</v>
      </c>
      <c r="QD78" s="687">
        <v>1</v>
      </c>
      <c r="QE78" s="687">
        <v>1</v>
      </c>
      <c r="QF78" s="687">
        <v>1</v>
      </c>
      <c r="QG78" s="687">
        <v>1</v>
      </c>
      <c r="QH78" s="687">
        <v>1</v>
      </c>
      <c r="QI78" s="687">
        <v>1</v>
      </c>
      <c r="QJ78" s="687">
        <v>1</v>
      </c>
      <c r="QK78" s="687">
        <v>1</v>
      </c>
      <c r="QL78" s="687">
        <v>1</v>
      </c>
      <c r="QM78" s="687">
        <v>1</v>
      </c>
      <c r="QN78" s="687">
        <v>1</v>
      </c>
      <c r="QO78" s="687">
        <v>1</v>
      </c>
      <c r="QP78" s="687">
        <v>1</v>
      </c>
      <c r="QQ78" s="687">
        <v>1</v>
      </c>
      <c r="QR78" s="687">
        <v>1</v>
      </c>
      <c r="QS78" s="687">
        <v>1</v>
      </c>
      <c r="QT78" s="687">
        <v>1</v>
      </c>
      <c r="QU78" s="687">
        <v>1</v>
      </c>
      <c r="QV78" s="687">
        <v>1</v>
      </c>
      <c r="QW78" s="687">
        <v>1</v>
      </c>
      <c r="QX78" s="687">
        <v>1</v>
      </c>
      <c r="QY78" s="687">
        <v>1</v>
      </c>
      <c r="QZ78" s="687">
        <v>1</v>
      </c>
      <c r="RA78" s="687"/>
      <c r="RB78" s="687"/>
      <c r="RC78" s="687"/>
      <c r="RD78" s="687"/>
      <c r="RE78" s="687"/>
      <c r="RF78" s="687"/>
      <c r="RG78" s="687"/>
      <c r="RH78" s="687"/>
      <c r="RI78" s="687"/>
      <c r="RJ78" s="687"/>
      <c r="RK78" s="925"/>
      <c r="RL78" s="925"/>
      <c r="RM78" s="925"/>
      <c r="RN78" s="925"/>
      <c r="RO78" s="925"/>
      <c r="RP78" s="925"/>
      <c r="RQ78" s="925"/>
      <c r="RR78" s="925"/>
      <c r="RS78" s="925"/>
      <c r="RT78" s="925"/>
      <c r="RU78" s="925"/>
      <c r="RV78" s="925"/>
      <c r="RW78" s="925"/>
      <c r="RX78" s="925"/>
      <c r="RY78" s="925"/>
      <c r="RZ78" s="925"/>
      <c r="SA78" s="925"/>
      <c r="SB78" s="925"/>
      <c r="SC78" s="925"/>
      <c r="SD78" s="925"/>
      <c r="SE78" s="925"/>
      <c r="SF78" s="925"/>
      <c r="SG78" s="925"/>
      <c r="SH78" s="925"/>
      <c r="SI78" s="925"/>
      <c r="SJ78" s="925"/>
      <c r="SK78" s="925"/>
      <c r="SL78" s="925"/>
      <c r="SM78" s="925"/>
      <c r="SN78" s="925"/>
      <c r="SO78" s="925"/>
      <c r="SP78" s="925"/>
      <c r="SQ78" s="925"/>
      <c r="SR78" s="925"/>
      <c r="SS78" s="925"/>
      <c r="ST78" s="925"/>
      <c r="SU78" s="925"/>
      <c r="SV78" s="925"/>
      <c r="SW78" s="925"/>
      <c r="SX78" s="925"/>
      <c r="SY78" s="925"/>
      <c r="SZ78" s="925"/>
      <c r="TA78" s="925"/>
      <c r="TB78" s="925"/>
      <c r="TC78" s="925"/>
      <c r="TD78" s="925"/>
      <c r="TE78" s="925"/>
      <c r="TF78" s="925"/>
      <c r="TG78" s="925"/>
      <c r="TH78" s="925"/>
      <c r="TI78" s="925"/>
      <c r="TJ78" s="925"/>
      <c r="TK78" s="925"/>
      <c r="TL78" s="925"/>
      <c r="TM78" s="925"/>
      <c r="TN78" s="925"/>
      <c r="TO78" s="925"/>
      <c r="TP78" s="925"/>
      <c r="TQ78" s="925"/>
      <c r="TR78" s="925"/>
      <c r="TS78" s="925"/>
      <c r="TT78" s="925"/>
      <c r="TU78" s="925"/>
      <c r="TV78" s="925"/>
      <c r="TW78" s="925"/>
      <c r="TX78" s="925"/>
      <c r="TY78" s="925"/>
      <c r="TZ78" s="925"/>
      <c r="UA78" s="925"/>
      <c r="UB78" s="925"/>
      <c r="UC78" s="925"/>
      <c r="UD78" s="925"/>
      <c r="UE78" s="925"/>
      <c r="UF78" s="925"/>
      <c r="UG78" s="925"/>
      <c r="UH78" s="925"/>
      <c r="UI78" s="925"/>
      <c r="UJ78" s="925"/>
      <c r="UK78" s="925"/>
      <c r="UL78" s="925"/>
      <c r="UM78" s="925"/>
      <c r="UN78" s="925"/>
      <c r="UO78" s="925"/>
      <c r="UP78" s="925"/>
      <c r="UQ78" s="925"/>
      <c r="UR78" s="925"/>
      <c r="US78" s="925"/>
      <c r="UT78" s="925"/>
      <c r="UU78" s="925"/>
      <c r="UV78" s="925"/>
      <c r="UW78" s="925"/>
      <c r="UX78" s="925"/>
      <c r="UY78" s="925"/>
      <c r="UZ78" s="925"/>
      <c r="VA78" s="925"/>
      <c r="VB78" s="925"/>
      <c r="VC78" s="925"/>
      <c r="VD78" s="925"/>
      <c r="VE78" s="925"/>
      <c r="VF78" s="925"/>
      <c r="VG78" s="925"/>
      <c r="VH78" s="925"/>
      <c r="VI78" s="925"/>
      <c r="VJ78" s="925"/>
      <c r="VK78" s="925"/>
      <c r="VL78" s="925"/>
      <c r="VM78" s="925"/>
      <c r="VN78" s="925"/>
      <c r="VO78" s="925"/>
      <c r="VP78" s="925"/>
      <c r="VQ78" s="925"/>
      <c r="VR78" s="925"/>
      <c r="VS78" s="925"/>
      <c r="VT78" s="925"/>
      <c r="VU78" s="925"/>
      <c r="VV78" s="925"/>
      <c r="VW78" s="925"/>
      <c r="VX78" s="925"/>
      <c r="VY78" s="925"/>
      <c r="VZ78" s="925"/>
      <c r="WA78" s="925"/>
      <c r="WB78" s="925"/>
      <c r="WC78" s="925"/>
      <c r="WD78" s="925"/>
      <c r="WE78" s="925"/>
      <c r="WF78" s="925"/>
      <c r="WG78" s="925"/>
      <c r="WH78" s="925"/>
      <c r="WI78" s="925"/>
      <c r="WJ78" s="925"/>
      <c r="WK78" s="925"/>
      <c r="WL78" s="925"/>
      <c r="WM78" s="925"/>
      <c r="WN78" s="925"/>
      <c r="WO78" s="925"/>
      <c r="WP78" s="925"/>
      <c r="WQ78" s="925"/>
      <c r="WR78" s="925"/>
      <c r="WS78" s="925"/>
      <c r="XZ78" s="925"/>
      <c r="YA78" s="925"/>
      <c r="ZM78" s="4"/>
      <c r="ZN78" s="4"/>
    </row>
    <row r="79" spans="1:690">
      <c r="A79" s="1094" t="s">
        <v>1405</v>
      </c>
      <c r="B79" s="1094"/>
      <c r="C79" s="1094"/>
      <c r="D79" s="1096">
        <v>788907</v>
      </c>
      <c r="E79" s="1096">
        <v>754083.06</v>
      </c>
      <c r="F79" s="1096">
        <v>22165131.02</v>
      </c>
      <c r="G79" s="1097"/>
      <c r="H79" s="1094" t="s">
        <v>894</v>
      </c>
      <c r="I79" s="687"/>
      <c r="J79" s="687"/>
      <c r="K79" s="687"/>
      <c r="L79" s="687"/>
      <c r="M79" s="687"/>
      <c r="N79" s="687"/>
      <c r="O79" s="687"/>
      <c r="P79" s="687"/>
      <c r="Q79" s="687"/>
      <c r="R79" s="687"/>
      <c r="S79" s="687"/>
      <c r="T79" s="687"/>
      <c r="U79" s="687"/>
      <c r="V79" s="687"/>
      <c r="W79" s="687"/>
      <c r="X79" s="687"/>
      <c r="Y79" s="687"/>
      <c r="Z79" s="687"/>
      <c r="AA79" s="687"/>
      <c r="AB79" s="687"/>
      <c r="AC79" s="687"/>
      <c r="AD79" s="687"/>
      <c r="AE79" s="687"/>
      <c r="AF79" s="687"/>
      <c r="AG79" s="687"/>
      <c r="AH79" s="687"/>
      <c r="AI79" s="687">
        <v>547.44000000000005</v>
      </c>
      <c r="AJ79" s="687">
        <v>1094.8900000000001</v>
      </c>
      <c r="AK79" s="687">
        <v>1642.33</v>
      </c>
      <c r="AL79" s="687">
        <v>1642.33</v>
      </c>
      <c r="AM79" s="687">
        <v>2189.77</v>
      </c>
      <c r="AN79" s="687">
        <v>2737.21</v>
      </c>
      <c r="AO79" s="687">
        <v>3722.26</v>
      </c>
      <c r="AP79" s="687">
        <v>5144.91</v>
      </c>
      <c r="AQ79" s="687">
        <v>6580.12</v>
      </c>
      <c r="AR79" s="687">
        <v>8015.33</v>
      </c>
      <c r="AS79" s="687">
        <v>8015.33</v>
      </c>
      <c r="AT79" s="687">
        <v>10110.620000000001</v>
      </c>
      <c r="AU79" s="687">
        <v>12205.91</v>
      </c>
      <c r="AV79" s="687">
        <v>14301.21</v>
      </c>
      <c r="AW79" s="687">
        <v>16542.419999999998</v>
      </c>
      <c r="AX79" s="687">
        <v>18921.22</v>
      </c>
      <c r="AY79" s="687">
        <v>21437.63</v>
      </c>
      <c r="AZ79" s="687">
        <v>21437.63</v>
      </c>
      <c r="BA79" s="687">
        <v>23954.03</v>
      </c>
      <c r="BB79" s="687">
        <v>26470.44</v>
      </c>
      <c r="BC79" s="687">
        <v>29077</v>
      </c>
      <c r="BD79" s="687">
        <v>31773.73</v>
      </c>
      <c r="BE79" s="687">
        <v>34470.46</v>
      </c>
      <c r="BF79" s="687">
        <v>37167.19</v>
      </c>
      <c r="BG79" s="687">
        <v>37167.19</v>
      </c>
      <c r="BH79" s="687">
        <v>40146.76</v>
      </c>
      <c r="BI79" s="687">
        <v>43545.66</v>
      </c>
      <c r="BJ79" s="687">
        <v>46944.56</v>
      </c>
      <c r="BK79" s="687">
        <v>50343.46</v>
      </c>
      <c r="BL79" s="687">
        <v>53981.7</v>
      </c>
      <c r="BM79" s="687">
        <v>58089.78</v>
      </c>
      <c r="BN79" s="687">
        <v>58089.78</v>
      </c>
      <c r="BO79" s="687">
        <v>62656.94</v>
      </c>
      <c r="BP79" s="687">
        <v>67503.91</v>
      </c>
      <c r="BQ79" s="687">
        <v>72350.880000000005</v>
      </c>
      <c r="BR79" s="687">
        <v>77525.14</v>
      </c>
      <c r="BS79" s="687">
        <v>82812.17</v>
      </c>
      <c r="BT79" s="687">
        <v>88527.21</v>
      </c>
      <c r="BU79" s="687">
        <v>88527.21</v>
      </c>
      <c r="BV79" s="687">
        <v>94453.57</v>
      </c>
      <c r="BW79" s="687">
        <v>101137.97</v>
      </c>
      <c r="BX79" s="687">
        <v>107885.46</v>
      </c>
      <c r="BY79" s="687">
        <v>114633.04</v>
      </c>
      <c r="BZ79" s="687">
        <v>121670.38</v>
      </c>
      <c r="CA79" s="687">
        <v>129082.23</v>
      </c>
      <c r="CB79" s="687">
        <v>129082.23</v>
      </c>
      <c r="CC79" s="687">
        <v>136688.75</v>
      </c>
      <c r="CD79" s="687">
        <v>144447.9</v>
      </c>
      <c r="CE79" s="687">
        <v>152600.92000000001</v>
      </c>
      <c r="CF79" s="687">
        <v>160339.64000000001</v>
      </c>
      <c r="CG79" s="687">
        <v>166770.57</v>
      </c>
      <c r="CH79" s="687">
        <v>171940.92</v>
      </c>
      <c r="CI79" s="687">
        <v>171940.92</v>
      </c>
      <c r="CJ79" s="687">
        <v>176171.57</v>
      </c>
      <c r="CK79" s="687">
        <v>180402.22</v>
      </c>
      <c r="CL79" s="687">
        <v>184632.86</v>
      </c>
      <c r="CM79" s="687">
        <v>188863.51</v>
      </c>
      <c r="CN79" s="687">
        <v>193094.15</v>
      </c>
      <c r="CO79" s="687">
        <v>197324.79999999999</v>
      </c>
      <c r="CP79" s="687">
        <v>197324.79999999999</v>
      </c>
      <c r="CQ79" s="687">
        <v>201555.45</v>
      </c>
      <c r="CR79" s="687">
        <v>205786.09</v>
      </c>
      <c r="CS79" s="687">
        <v>210016.74</v>
      </c>
      <c r="CT79" s="687">
        <v>214247.39</v>
      </c>
      <c r="CU79" s="687">
        <v>218478.03</v>
      </c>
      <c r="CV79" s="687">
        <v>222708.68</v>
      </c>
      <c r="CW79" s="687">
        <v>222708.68</v>
      </c>
      <c r="CX79" s="687">
        <v>226939.33</v>
      </c>
      <c r="CY79" s="687">
        <v>231169.97</v>
      </c>
      <c r="CZ79" s="687">
        <v>235400.62</v>
      </c>
      <c r="DA79" s="687">
        <v>239631.27</v>
      </c>
      <c r="DB79" s="687">
        <v>243931.64</v>
      </c>
      <c r="DC79" s="687">
        <v>248339.82</v>
      </c>
      <c r="DD79" s="687">
        <v>248339.82</v>
      </c>
      <c r="DE79" s="687">
        <v>253251.36</v>
      </c>
      <c r="DF79" s="687">
        <v>258162.9</v>
      </c>
      <c r="DG79" s="687">
        <v>263133.61</v>
      </c>
      <c r="DH79" s="687">
        <v>268142.40999999997</v>
      </c>
      <c r="DI79" s="687">
        <v>273384.26</v>
      </c>
      <c r="DJ79" s="687">
        <v>279159.87</v>
      </c>
      <c r="DK79" s="687">
        <v>279159.87</v>
      </c>
      <c r="DL79" s="687">
        <v>284935.48</v>
      </c>
      <c r="DM79" s="687">
        <v>290711.09999999998</v>
      </c>
      <c r="DN79" s="687">
        <v>296731.71000000002</v>
      </c>
      <c r="DO79" s="687">
        <v>303267.20000000001</v>
      </c>
      <c r="DP79" s="687">
        <v>309920.8</v>
      </c>
      <c r="DQ79" s="687">
        <v>316794.92</v>
      </c>
      <c r="DR79" s="687">
        <v>316794.92</v>
      </c>
      <c r="DS79" s="687">
        <v>324623.3</v>
      </c>
      <c r="DT79" s="687">
        <v>332633.14</v>
      </c>
      <c r="DU79" s="687">
        <v>340923.44</v>
      </c>
      <c r="DV79" s="687">
        <v>349615.07</v>
      </c>
      <c r="DW79" s="687">
        <v>358525.86</v>
      </c>
      <c r="DX79" s="687">
        <v>367613.84</v>
      </c>
      <c r="DY79" s="687">
        <v>367613.84</v>
      </c>
      <c r="DZ79" s="687">
        <v>376781.47</v>
      </c>
      <c r="EA79" s="687">
        <v>386797.07</v>
      </c>
      <c r="EB79" s="687">
        <v>396858.74</v>
      </c>
      <c r="EC79" s="687">
        <v>407178.34</v>
      </c>
      <c r="ED79" s="687">
        <v>417930.09</v>
      </c>
      <c r="EE79" s="687">
        <v>429187.01</v>
      </c>
      <c r="EF79" s="687">
        <v>429187.01</v>
      </c>
      <c r="EG79" s="687">
        <v>440545.99</v>
      </c>
      <c r="EH79" s="687">
        <v>451969.79</v>
      </c>
      <c r="EI79" s="687">
        <v>463673.47</v>
      </c>
      <c r="EJ79" s="687">
        <v>475590.79</v>
      </c>
      <c r="EK79" s="687">
        <v>487963.46</v>
      </c>
      <c r="EL79" s="687">
        <v>500643.87</v>
      </c>
      <c r="EM79" s="687">
        <v>500643.87</v>
      </c>
      <c r="EN79" s="687">
        <v>513619.69</v>
      </c>
      <c r="EO79" s="687">
        <v>526182.41</v>
      </c>
      <c r="EP79" s="687">
        <v>539573.68999999994</v>
      </c>
      <c r="EQ79" s="687">
        <v>553104.75</v>
      </c>
      <c r="ER79" s="687">
        <v>563567.06000000006</v>
      </c>
      <c r="ES79" s="687">
        <v>573592.31000000006</v>
      </c>
      <c r="ET79" s="687">
        <v>573592.31000000006</v>
      </c>
      <c r="EU79" s="687">
        <v>583689.72</v>
      </c>
      <c r="EV79" s="687">
        <v>593787.13</v>
      </c>
      <c r="EW79" s="687">
        <v>601373.43000000005</v>
      </c>
      <c r="EX79" s="687">
        <v>608865.14</v>
      </c>
      <c r="EY79" s="687">
        <v>616429.94999999995</v>
      </c>
      <c r="EZ79" s="687">
        <v>622949.06000000006</v>
      </c>
      <c r="FA79" s="687">
        <v>622949.06000000006</v>
      </c>
      <c r="FB79" s="687">
        <v>629425.77</v>
      </c>
      <c r="FC79" s="687">
        <v>636026.01</v>
      </c>
      <c r="FD79" s="687">
        <v>642106.54</v>
      </c>
      <c r="FE79" s="687">
        <v>648154.56000000006</v>
      </c>
      <c r="FF79" s="687">
        <v>652792.87</v>
      </c>
      <c r="FG79" s="687">
        <v>657855.71</v>
      </c>
      <c r="FH79" s="687">
        <v>657855.71</v>
      </c>
      <c r="FI79" s="687">
        <v>661720.72</v>
      </c>
      <c r="FJ79" s="687">
        <v>661720.72</v>
      </c>
      <c r="FK79" s="687">
        <v>665482.6</v>
      </c>
      <c r="FL79" s="687">
        <v>668425.74</v>
      </c>
      <c r="FM79" s="687">
        <v>671371.93</v>
      </c>
      <c r="FN79" s="687">
        <v>674472.3</v>
      </c>
      <c r="FO79" s="687">
        <v>674472.3</v>
      </c>
      <c r="FP79" s="687">
        <v>677597.82</v>
      </c>
      <c r="FQ79" s="687">
        <v>680288.01</v>
      </c>
      <c r="FR79" s="687">
        <v>683002.97</v>
      </c>
      <c r="FS79" s="687">
        <v>685115.59</v>
      </c>
      <c r="FT79" s="687">
        <v>687412.25</v>
      </c>
      <c r="FU79" s="687">
        <v>690303.38</v>
      </c>
      <c r="FV79" s="687">
        <v>690303.38</v>
      </c>
      <c r="FW79" s="687">
        <v>693194.5</v>
      </c>
      <c r="FX79" s="687">
        <v>696122.53</v>
      </c>
      <c r="FY79" s="687">
        <v>699159.68</v>
      </c>
      <c r="FZ79" s="687">
        <v>702196.82</v>
      </c>
      <c r="GA79" s="687">
        <v>705302.64</v>
      </c>
      <c r="GB79" s="687">
        <v>707619.01</v>
      </c>
      <c r="GC79" s="687">
        <v>707619.01</v>
      </c>
      <c r="GD79" s="687">
        <v>709298.65</v>
      </c>
      <c r="GE79" s="687">
        <v>710915.86</v>
      </c>
      <c r="GF79" s="687">
        <v>712639.58</v>
      </c>
      <c r="GG79" s="687">
        <v>714628.4</v>
      </c>
      <c r="GH79" s="687">
        <v>716638.99</v>
      </c>
      <c r="GI79" s="687">
        <v>716638.99</v>
      </c>
      <c r="GJ79" s="687">
        <v>716638.99</v>
      </c>
      <c r="GK79" s="687">
        <v>716638.99</v>
      </c>
      <c r="GL79" s="687">
        <v>716638.99</v>
      </c>
      <c r="GM79" s="687">
        <v>716638.99</v>
      </c>
      <c r="GN79" s="687">
        <v>719319.89</v>
      </c>
      <c r="GO79" s="687">
        <v>721384.02</v>
      </c>
      <c r="GP79" s="687">
        <v>724251.65</v>
      </c>
      <c r="GQ79" s="687">
        <v>724251.65</v>
      </c>
      <c r="GR79" s="687">
        <v>727574.1</v>
      </c>
      <c r="GS79" s="687">
        <v>730952.56</v>
      </c>
      <c r="GT79" s="687">
        <v>734706.36</v>
      </c>
      <c r="GU79" s="687">
        <v>738691.7</v>
      </c>
      <c r="GV79" s="687">
        <v>741300.85</v>
      </c>
      <c r="GW79" s="687">
        <v>743728.9</v>
      </c>
      <c r="GX79" s="687">
        <v>743728.9</v>
      </c>
      <c r="GY79" s="687">
        <v>743983</v>
      </c>
      <c r="GZ79" s="687">
        <v>743995.56</v>
      </c>
      <c r="HA79" s="687">
        <v>744008.11</v>
      </c>
      <c r="HB79" s="687">
        <v>744020.67</v>
      </c>
      <c r="HC79" s="687">
        <v>744033.22</v>
      </c>
      <c r="HD79" s="687">
        <v>744045.78</v>
      </c>
      <c r="HE79" s="687">
        <v>744045.78</v>
      </c>
      <c r="HF79" s="687">
        <v>744058.33</v>
      </c>
      <c r="HG79" s="687">
        <v>744070.88</v>
      </c>
      <c r="HH79" s="687">
        <v>744083.44</v>
      </c>
      <c r="HI79" s="687">
        <v>744095.99</v>
      </c>
      <c r="HJ79" s="687">
        <v>744108.55</v>
      </c>
      <c r="HK79" s="687">
        <v>744121.1</v>
      </c>
      <c r="HL79" s="687">
        <v>744121.1</v>
      </c>
      <c r="HM79" s="687">
        <v>744133.66</v>
      </c>
      <c r="HN79" s="687">
        <v>744146.21</v>
      </c>
      <c r="HO79" s="687">
        <v>744158.77</v>
      </c>
      <c r="HP79" s="687">
        <v>744171.32</v>
      </c>
      <c r="HQ79" s="687">
        <v>744183.87</v>
      </c>
      <c r="HR79" s="687">
        <v>744196.43</v>
      </c>
      <c r="HS79" s="687">
        <v>744196.43</v>
      </c>
      <c r="HT79" s="687">
        <v>744208.98</v>
      </c>
      <c r="HU79" s="687">
        <v>744221.54</v>
      </c>
      <c r="HV79" s="687">
        <v>744234.09</v>
      </c>
      <c r="HW79" s="687">
        <v>744246.65</v>
      </c>
      <c r="HX79" s="687">
        <v>744259.2</v>
      </c>
      <c r="HY79" s="687">
        <v>744271.76</v>
      </c>
      <c r="HZ79" s="687">
        <v>744271.76</v>
      </c>
      <c r="IA79" s="687">
        <v>744284.31</v>
      </c>
      <c r="IB79" s="687">
        <v>744296.86</v>
      </c>
      <c r="IC79" s="687">
        <v>744309.42</v>
      </c>
      <c r="ID79" s="687">
        <v>744321.97</v>
      </c>
      <c r="IE79" s="687">
        <v>744334.53</v>
      </c>
      <c r="IF79" s="687">
        <v>744347.08</v>
      </c>
      <c r="IG79" s="687">
        <v>744347.08</v>
      </c>
      <c r="IH79" s="687">
        <v>744359.64</v>
      </c>
      <c r="II79" s="687">
        <v>744378.89</v>
      </c>
      <c r="IJ79" s="687">
        <v>744399.81</v>
      </c>
      <c r="IK79" s="687">
        <v>744420.73</v>
      </c>
      <c r="IL79" s="687">
        <v>744441.66</v>
      </c>
      <c r="IM79" s="687">
        <v>744462.58</v>
      </c>
      <c r="IN79" s="687">
        <v>744462.58</v>
      </c>
      <c r="IO79" s="687">
        <v>744483.51</v>
      </c>
      <c r="IP79" s="687">
        <v>744504.43</v>
      </c>
      <c r="IQ79" s="687">
        <v>744525.36</v>
      </c>
      <c r="IR79" s="687">
        <v>744546.28</v>
      </c>
      <c r="IS79" s="687">
        <v>744567.2</v>
      </c>
      <c r="IT79" s="687">
        <v>744588.13</v>
      </c>
      <c r="IU79" s="687">
        <v>744588.13</v>
      </c>
      <c r="IV79" s="687">
        <v>744609.05</v>
      </c>
      <c r="IW79" s="687">
        <v>744629.98</v>
      </c>
      <c r="IX79" s="687">
        <v>744654.67</v>
      </c>
      <c r="IY79" s="687">
        <v>744654.67</v>
      </c>
      <c r="IZ79" s="687">
        <v>744654.67</v>
      </c>
      <c r="JA79" s="687">
        <v>744654.67</v>
      </c>
      <c r="JB79" s="687">
        <v>744654.67</v>
      </c>
      <c r="JC79" s="687">
        <v>744654.67</v>
      </c>
      <c r="JD79" s="687">
        <v>744683.96</v>
      </c>
      <c r="JE79" s="687">
        <v>744713.25</v>
      </c>
      <c r="JF79" s="687">
        <v>744742.55</v>
      </c>
      <c r="JG79" s="687">
        <v>744771.84</v>
      </c>
      <c r="JH79" s="687">
        <v>744801.13</v>
      </c>
      <c r="JI79" s="687">
        <v>744801.13</v>
      </c>
      <c r="JJ79" s="687">
        <v>744830.43</v>
      </c>
      <c r="JK79" s="687">
        <v>744859.72</v>
      </c>
      <c r="JL79" s="687">
        <v>744889.02</v>
      </c>
      <c r="JM79" s="687">
        <v>744918.31</v>
      </c>
      <c r="JN79" s="687">
        <v>744947.6</v>
      </c>
      <c r="JO79" s="687">
        <v>744976.9</v>
      </c>
      <c r="JP79" s="687">
        <v>744976.9</v>
      </c>
      <c r="JQ79" s="687">
        <v>745006.19</v>
      </c>
      <c r="JR79" s="687">
        <v>745035.48</v>
      </c>
      <c r="JS79" s="687">
        <v>745064.78</v>
      </c>
      <c r="JT79" s="687">
        <v>745094.07</v>
      </c>
      <c r="JU79" s="687">
        <v>745123.37</v>
      </c>
      <c r="JV79" s="687">
        <v>745152.66</v>
      </c>
      <c r="JW79" s="687">
        <v>745152.66</v>
      </c>
      <c r="JX79" s="687">
        <v>745181.95</v>
      </c>
      <c r="JY79" s="687">
        <v>745211.25</v>
      </c>
      <c r="JZ79" s="687">
        <v>745240.54</v>
      </c>
      <c r="KA79" s="687">
        <v>745269.83</v>
      </c>
      <c r="KB79" s="687">
        <v>745299.13</v>
      </c>
      <c r="KC79" s="687">
        <v>745328.42</v>
      </c>
      <c r="KD79" s="687">
        <v>745328.42</v>
      </c>
      <c r="KE79" s="687">
        <v>745357.72</v>
      </c>
      <c r="KF79" s="687">
        <v>745387.01</v>
      </c>
      <c r="KG79" s="687">
        <v>745416.3</v>
      </c>
      <c r="KH79" s="687">
        <v>745445.6</v>
      </c>
      <c r="KI79" s="687">
        <v>745474.89</v>
      </c>
      <c r="KJ79" s="687">
        <v>745504.18</v>
      </c>
      <c r="KK79" s="687">
        <v>745504.18</v>
      </c>
      <c r="KL79" s="687">
        <v>745533.48</v>
      </c>
      <c r="KM79" s="687">
        <v>745562.77</v>
      </c>
      <c r="KN79" s="687">
        <v>745592.06</v>
      </c>
      <c r="KO79" s="687">
        <v>745621.36</v>
      </c>
      <c r="KP79" s="687">
        <v>745650.65</v>
      </c>
      <c r="KQ79" s="687">
        <v>745679.95</v>
      </c>
      <c r="KR79" s="687">
        <v>745679.95</v>
      </c>
      <c r="KS79" s="687">
        <v>745709.24</v>
      </c>
      <c r="KT79" s="687">
        <v>745738.53</v>
      </c>
      <c r="KU79" s="687">
        <v>745767.83</v>
      </c>
      <c r="KV79" s="687">
        <v>745797.12</v>
      </c>
      <c r="KW79" s="687">
        <v>745829.76</v>
      </c>
      <c r="KX79" s="687">
        <v>745867.43</v>
      </c>
      <c r="KY79" s="687">
        <v>745867.43</v>
      </c>
      <c r="KZ79" s="687">
        <v>745905.09</v>
      </c>
      <c r="LA79" s="687">
        <v>745942.75</v>
      </c>
      <c r="LB79" s="687">
        <v>745980.42</v>
      </c>
      <c r="LC79" s="687">
        <v>746018.08</v>
      </c>
      <c r="LD79" s="687">
        <v>746055.74</v>
      </c>
      <c r="LE79" s="687">
        <v>746093.41</v>
      </c>
      <c r="LF79" s="687">
        <v>746093.41</v>
      </c>
      <c r="LG79" s="687">
        <v>746131.07</v>
      </c>
      <c r="LH79" s="687">
        <v>746168.73</v>
      </c>
      <c r="LI79" s="687">
        <v>746206.4</v>
      </c>
      <c r="LJ79" s="687">
        <v>746244.06</v>
      </c>
      <c r="LK79" s="687">
        <v>746281.72</v>
      </c>
      <c r="LL79" s="687">
        <v>746319.39</v>
      </c>
      <c r="LM79" s="687">
        <v>746319.39</v>
      </c>
      <c r="LN79" s="687">
        <v>746357.05</v>
      </c>
      <c r="LO79" s="687">
        <v>746394.71</v>
      </c>
      <c r="LP79" s="687">
        <v>746432.38</v>
      </c>
      <c r="LQ79" s="687">
        <v>746470.04</v>
      </c>
      <c r="LR79" s="687">
        <v>746507.7</v>
      </c>
      <c r="LS79" s="687">
        <v>746545.37</v>
      </c>
      <c r="LT79" s="687">
        <v>746545.37</v>
      </c>
      <c r="LU79" s="687">
        <v>746583.03</v>
      </c>
      <c r="LV79" s="687">
        <v>746620.69</v>
      </c>
      <c r="LW79" s="687">
        <v>746658.36</v>
      </c>
      <c r="LX79" s="687">
        <v>746696.02</v>
      </c>
      <c r="LY79" s="687">
        <v>746733.68</v>
      </c>
      <c r="LZ79" s="687">
        <v>746771.35</v>
      </c>
      <c r="MA79" s="687">
        <v>746771.35</v>
      </c>
      <c r="MB79" s="687">
        <v>746809.01</v>
      </c>
      <c r="MC79" s="687">
        <v>746849.6</v>
      </c>
      <c r="MD79" s="687">
        <v>746891.45</v>
      </c>
      <c r="ME79" s="687">
        <v>746933.3</v>
      </c>
      <c r="MF79" s="687">
        <v>746975.15</v>
      </c>
      <c r="MG79" s="687">
        <v>747016.99</v>
      </c>
      <c r="MH79" s="687">
        <v>747016.99</v>
      </c>
      <c r="MI79" s="687">
        <v>747058.84</v>
      </c>
      <c r="MJ79" s="687">
        <v>747100.69</v>
      </c>
      <c r="MK79" s="687">
        <v>747142.54</v>
      </c>
      <c r="ML79" s="687">
        <v>747184.39</v>
      </c>
      <c r="MM79" s="687">
        <v>747226.24</v>
      </c>
      <c r="MN79" s="687">
        <v>747268.08</v>
      </c>
      <c r="MO79" s="687">
        <v>747268.08</v>
      </c>
      <c r="MP79" s="687">
        <v>747309.93</v>
      </c>
      <c r="MQ79" s="687">
        <v>747351.78</v>
      </c>
      <c r="MR79" s="687">
        <v>747393.63</v>
      </c>
      <c r="MS79" s="687">
        <v>747435.48</v>
      </c>
      <c r="MT79" s="687">
        <v>747477.32</v>
      </c>
      <c r="MU79" s="687">
        <v>747519.17</v>
      </c>
      <c r="MV79" s="687">
        <v>747519.17</v>
      </c>
      <c r="MW79" s="687">
        <v>747561.02</v>
      </c>
      <c r="MX79" s="687">
        <v>747602.87</v>
      </c>
      <c r="MY79" s="687">
        <v>747644.72</v>
      </c>
      <c r="MZ79" s="687">
        <v>747686.56</v>
      </c>
      <c r="NA79" s="687">
        <v>747728.41</v>
      </c>
      <c r="NB79" s="687">
        <v>747770.26</v>
      </c>
      <c r="NC79" s="687">
        <v>747770.26</v>
      </c>
      <c r="ND79" s="687">
        <v>747812.11</v>
      </c>
      <c r="NE79" s="687">
        <v>747853.96</v>
      </c>
      <c r="NF79" s="687">
        <v>747895.81</v>
      </c>
      <c r="NG79" s="687">
        <v>747937.65</v>
      </c>
      <c r="NH79" s="687">
        <v>749986.12</v>
      </c>
      <c r="NI79" s="687">
        <v>752034.59</v>
      </c>
      <c r="NJ79" s="687">
        <v>752034.59</v>
      </c>
      <c r="NK79" s="687">
        <v>754083.06</v>
      </c>
      <c r="NL79" s="687">
        <v>756131.52</v>
      </c>
      <c r="NM79" s="687">
        <v>758179.99</v>
      </c>
      <c r="NN79" s="687">
        <v>760228.46</v>
      </c>
      <c r="NO79" s="687">
        <v>760228.46</v>
      </c>
      <c r="NP79" s="687">
        <v>762276.92</v>
      </c>
      <c r="NQ79" s="687">
        <v>762276.92</v>
      </c>
      <c r="NR79" s="687">
        <v>765691.04</v>
      </c>
      <c r="NS79" s="687">
        <v>770470.79</v>
      </c>
      <c r="NT79" s="687">
        <v>775796.81</v>
      </c>
      <c r="NU79" s="687">
        <v>782078.77</v>
      </c>
      <c r="NV79" s="687">
        <v>788907</v>
      </c>
      <c r="NW79" s="687">
        <v>788907</v>
      </c>
      <c r="NX79" s="687">
        <v>788907</v>
      </c>
      <c r="NY79" s="687">
        <v>788907</v>
      </c>
      <c r="NZ79" s="687">
        <v>788907</v>
      </c>
      <c r="OA79" s="687">
        <v>788907</v>
      </c>
      <c r="OB79" s="687">
        <v>788907</v>
      </c>
      <c r="OC79" s="687">
        <v>788907</v>
      </c>
      <c r="OD79" s="687">
        <v>788907</v>
      </c>
      <c r="OE79" s="687">
        <v>788907</v>
      </c>
      <c r="OF79" s="687">
        <v>788907</v>
      </c>
      <c r="OG79" s="687">
        <v>788907</v>
      </c>
      <c r="OH79" s="687">
        <v>788907</v>
      </c>
      <c r="OI79" s="687">
        <v>788907</v>
      </c>
      <c r="OJ79" s="687">
        <v>788907</v>
      </c>
      <c r="OK79" s="687">
        <v>788907</v>
      </c>
      <c r="OL79" s="687">
        <v>788907</v>
      </c>
      <c r="OM79" s="687">
        <v>788907</v>
      </c>
      <c r="ON79" s="687">
        <v>788907</v>
      </c>
      <c r="OO79" s="687">
        <v>788907</v>
      </c>
      <c r="OP79" s="687">
        <v>788907</v>
      </c>
      <c r="OQ79" s="687">
        <v>788907</v>
      </c>
      <c r="OR79" s="687">
        <v>788907</v>
      </c>
      <c r="OS79" s="687">
        <v>788907</v>
      </c>
      <c r="OT79" s="687">
        <v>788907</v>
      </c>
      <c r="OU79" s="687">
        <v>788907</v>
      </c>
      <c r="OV79" s="687">
        <v>788907</v>
      </c>
      <c r="OW79" s="687">
        <v>788907</v>
      </c>
      <c r="OX79" s="687">
        <v>788907</v>
      </c>
      <c r="OY79" s="687">
        <v>788907</v>
      </c>
      <c r="OZ79" s="687">
        <v>788907</v>
      </c>
      <c r="PA79" s="687">
        <v>788907</v>
      </c>
      <c r="PB79" s="687">
        <v>788907</v>
      </c>
      <c r="PC79" s="687">
        <v>788907</v>
      </c>
      <c r="PD79" s="687">
        <v>788907</v>
      </c>
      <c r="PE79" s="687">
        <v>788907</v>
      </c>
      <c r="PF79" s="687">
        <v>788907</v>
      </c>
      <c r="PG79" s="687">
        <v>788907</v>
      </c>
      <c r="PH79" s="687">
        <v>788907</v>
      </c>
      <c r="PI79" s="687">
        <v>788907</v>
      </c>
      <c r="PJ79" s="687">
        <v>788907</v>
      </c>
      <c r="PK79" s="687">
        <v>788907</v>
      </c>
      <c r="PL79" s="687">
        <v>788907</v>
      </c>
      <c r="PM79" s="687">
        <v>788907</v>
      </c>
      <c r="PN79" s="687">
        <v>788907</v>
      </c>
      <c r="PO79" s="687">
        <v>788907</v>
      </c>
      <c r="PP79" s="687">
        <v>788907</v>
      </c>
      <c r="PQ79" s="687">
        <v>788907</v>
      </c>
      <c r="PR79" s="687">
        <v>788907</v>
      </c>
      <c r="PS79" s="687">
        <v>788907</v>
      </c>
      <c r="PT79" s="687">
        <v>788907</v>
      </c>
      <c r="PU79" s="687">
        <v>788907</v>
      </c>
      <c r="PV79" s="687">
        <v>788907</v>
      </c>
      <c r="PW79" s="687">
        <v>788907</v>
      </c>
      <c r="PX79" s="687">
        <v>788907</v>
      </c>
      <c r="PY79" s="687">
        <v>788907</v>
      </c>
      <c r="PZ79" s="687">
        <v>788907</v>
      </c>
      <c r="QA79" s="687">
        <v>788907</v>
      </c>
      <c r="QB79" s="687">
        <v>788907</v>
      </c>
      <c r="QC79" s="687">
        <v>788907</v>
      </c>
      <c r="QD79" s="687">
        <v>788907</v>
      </c>
      <c r="QE79" s="687">
        <v>788907</v>
      </c>
      <c r="QF79" s="687">
        <v>788907</v>
      </c>
      <c r="QG79" s="687">
        <v>788907</v>
      </c>
      <c r="QH79" s="687">
        <v>788907</v>
      </c>
      <c r="QI79" s="687">
        <v>788907</v>
      </c>
      <c r="QJ79" s="687">
        <v>788907</v>
      </c>
      <c r="QK79" s="687">
        <v>788907</v>
      </c>
      <c r="QL79" s="687">
        <v>788907</v>
      </c>
      <c r="QM79" s="687">
        <v>788907</v>
      </c>
      <c r="QN79" s="687">
        <v>788907</v>
      </c>
      <c r="QO79" s="687">
        <v>788907</v>
      </c>
      <c r="QP79" s="687">
        <v>788907</v>
      </c>
      <c r="QQ79" s="687">
        <v>788907</v>
      </c>
      <c r="QR79" s="687">
        <v>788907</v>
      </c>
      <c r="QS79" s="687">
        <v>788907</v>
      </c>
      <c r="QT79" s="687">
        <v>788907</v>
      </c>
      <c r="QU79" s="687">
        <v>788907</v>
      </c>
      <c r="QV79" s="687">
        <v>788907</v>
      </c>
      <c r="QW79" s="687">
        <v>788907</v>
      </c>
      <c r="QX79" s="687">
        <v>788907</v>
      </c>
      <c r="QY79" s="687">
        <v>788907</v>
      </c>
      <c r="QZ79" s="687">
        <v>788907</v>
      </c>
      <c r="RA79" s="687"/>
      <c r="RB79" s="687"/>
      <c r="RC79" s="687"/>
      <c r="RD79" s="687"/>
      <c r="RE79" s="687"/>
      <c r="RF79" s="687"/>
      <c r="RG79" s="687"/>
      <c r="RH79" s="687"/>
      <c r="RI79" s="687"/>
      <c r="RJ79" s="687"/>
      <c r="RK79" s="925"/>
      <c r="RL79" s="925"/>
      <c r="RM79" s="925"/>
      <c r="RN79" s="925"/>
      <c r="RO79" s="925"/>
      <c r="RP79" s="925"/>
      <c r="RQ79" s="925"/>
      <c r="RR79" s="925"/>
      <c r="RS79" s="925"/>
      <c r="RT79" s="925"/>
      <c r="RU79" s="925"/>
      <c r="RV79" s="925"/>
      <c r="RW79" s="925"/>
      <c r="RX79" s="925"/>
      <c r="RY79" s="925"/>
      <c r="RZ79" s="925"/>
      <c r="SA79" s="925"/>
      <c r="SB79" s="925"/>
      <c r="SC79" s="925"/>
      <c r="SD79" s="925"/>
      <c r="SE79" s="925"/>
      <c r="SF79" s="925"/>
      <c r="SG79" s="925"/>
      <c r="SH79" s="925"/>
      <c r="SI79" s="925"/>
      <c r="SJ79" s="925"/>
      <c r="SK79" s="925"/>
      <c r="SL79" s="925"/>
      <c r="SM79" s="925"/>
      <c r="SN79" s="925"/>
      <c r="SO79" s="925"/>
      <c r="SP79" s="925"/>
      <c r="SQ79" s="925"/>
      <c r="SR79" s="925"/>
      <c r="SS79" s="925"/>
      <c r="ST79" s="925"/>
      <c r="SU79" s="925"/>
      <c r="SV79" s="925"/>
      <c r="SW79" s="925"/>
      <c r="SX79" s="925"/>
      <c r="SY79" s="925"/>
      <c r="SZ79" s="925"/>
      <c r="TA79" s="925"/>
      <c r="TB79" s="925"/>
      <c r="TC79" s="925"/>
      <c r="TD79" s="925"/>
      <c r="TE79" s="925"/>
      <c r="TF79" s="925"/>
      <c r="TG79" s="925"/>
      <c r="TH79" s="925"/>
      <c r="TI79" s="925"/>
      <c r="TJ79" s="925"/>
      <c r="TK79" s="925"/>
      <c r="TL79" s="925"/>
      <c r="TM79" s="925"/>
      <c r="TN79" s="925"/>
      <c r="TO79" s="925"/>
      <c r="TP79" s="925"/>
      <c r="TQ79" s="925"/>
      <c r="TR79" s="925"/>
      <c r="TS79" s="925"/>
      <c r="TT79" s="925"/>
      <c r="TU79" s="925"/>
      <c r="TV79" s="925"/>
      <c r="TW79" s="925"/>
      <c r="TX79" s="925"/>
      <c r="TY79" s="925"/>
      <c r="TZ79" s="925"/>
      <c r="UA79" s="925"/>
      <c r="UB79" s="925"/>
      <c r="UC79" s="925"/>
      <c r="UD79" s="925"/>
      <c r="UE79" s="925"/>
      <c r="UF79" s="925"/>
      <c r="UG79" s="925"/>
      <c r="UH79" s="925"/>
      <c r="UI79" s="925"/>
      <c r="UJ79" s="925"/>
      <c r="UK79" s="925"/>
      <c r="UL79" s="925"/>
      <c r="UM79" s="925"/>
      <c r="UN79" s="925"/>
      <c r="UO79" s="925"/>
      <c r="UP79" s="925"/>
      <c r="UQ79" s="925"/>
      <c r="UR79" s="925"/>
      <c r="US79" s="925"/>
      <c r="UT79" s="925"/>
      <c r="UU79" s="925"/>
      <c r="UV79" s="925"/>
      <c r="UW79" s="925"/>
      <c r="UX79" s="925"/>
      <c r="UY79" s="925"/>
      <c r="UZ79" s="925"/>
      <c r="VA79" s="925"/>
      <c r="VB79" s="925"/>
      <c r="VC79" s="925"/>
      <c r="VD79" s="925"/>
      <c r="VE79" s="925"/>
      <c r="VF79" s="925"/>
      <c r="VG79" s="925"/>
      <c r="VH79" s="925"/>
      <c r="VI79" s="925"/>
      <c r="VJ79" s="925"/>
      <c r="VK79" s="925"/>
      <c r="VL79" s="925"/>
      <c r="VM79" s="925"/>
      <c r="VN79" s="925"/>
      <c r="VO79" s="925"/>
      <c r="VP79" s="925"/>
      <c r="VQ79" s="925"/>
      <c r="VR79" s="925"/>
      <c r="VS79" s="925"/>
      <c r="VT79" s="925"/>
      <c r="VU79" s="925"/>
      <c r="VV79" s="925"/>
      <c r="VW79" s="925"/>
      <c r="VX79" s="925"/>
      <c r="VY79" s="925"/>
      <c r="VZ79" s="925"/>
      <c r="WA79" s="925"/>
      <c r="WB79" s="925"/>
      <c r="WC79" s="925"/>
      <c r="WD79" s="925"/>
      <c r="WE79" s="925"/>
      <c r="WF79" s="925"/>
      <c r="WG79" s="925"/>
      <c r="WH79" s="925"/>
      <c r="WI79" s="925"/>
      <c r="WJ79" s="925"/>
      <c r="WK79" s="925"/>
      <c r="WL79" s="925"/>
      <c r="WM79" s="925"/>
      <c r="WN79" s="925"/>
      <c r="WO79" s="925"/>
      <c r="WP79" s="925"/>
      <c r="WQ79" s="925"/>
      <c r="WR79" s="925"/>
      <c r="WS79" s="925"/>
      <c r="XZ79" s="925"/>
      <c r="YA79" s="925"/>
      <c r="ZM79" s="4"/>
      <c r="ZN79" s="4"/>
    </row>
    <row r="80" spans="1:690" s="14" customFormat="1" outlineLevel="2">
      <c r="A80" s="1101" t="s">
        <v>1117</v>
      </c>
      <c r="B80" s="1101"/>
      <c r="C80" s="1101"/>
      <c r="D80" s="1102">
        <v>1479753.03</v>
      </c>
      <c r="E80" s="1102">
        <v>1156055.8</v>
      </c>
      <c r="F80" s="1102">
        <v>79068381.040000007</v>
      </c>
      <c r="G80" s="1103"/>
      <c r="H80" s="1101" t="s">
        <v>894</v>
      </c>
      <c r="I80" s="919"/>
      <c r="J80" s="919"/>
      <c r="K80" s="919"/>
      <c r="L80" s="919"/>
      <c r="M80" s="919"/>
      <c r="N80" s="919"/>
      <c r="O80" s="919"/>
      <c r="P80" s="919"/>
      <c r="Q80" s="919"/>
      <c r="R80" s="919"/>
      <c r="S80" s="919"/>
      <c r="T80" s="919"/>
      <c r="U80" s="919"/>
      <c r="V80" s="919"/>
      <c r="W80" s="919"/>
      <c r="X80" s="919"/>
      <c r="Y80" s="919"/>
      <c r="Z80" s="919"/>
      <c r="AA80" s="919"/>
      <c r="AB80" s="919"/>
      <c r="AC80" s="919"/>
      <c r="AD80" s="919"/>
      <c r="AE80" s="919"/>
      <c r="AF80" s="919"/>
      <c r="AG80" s="919"/>
      <c r="AH80" s="919"/>
      <c r="AI80" s="919"/>
      <c r="AJ80" s="919"/>
      <c r="AK80" s="919"/>
      <c r="AL80" s="919"/>
      <c r="AM80" s="919"/>
      <c r="AN80" s="919"/>
      <c r="AO80" s="919"/>
      <c r="AP80" s="919"/>
      <c r="AQ80" s="919"/>
      <c r="AR80" s="919"/>
      <c r="AS80" s="919"/>
      <c r="AT80" s="919"/>
      <c r="AU80" s="919"/>
      <c r="AV80" s="919"/>
      <c r="AW80" s="919"/>
      <c r="AX80" s="919"/>
      <c r="AY80" s="919"/>
      <c r="AZ80" s="919"/>
      <c r="BA80" s="919"/>
      <c r="BB80" s="919"/>
      <c r="BC80" s="919"/>
      <c r="BD80" s="919"/>
      <c r="BE80" s="919"/>
      <c r="BF80" s="919"/>
      <c r="BG80" s="919"/>
      <c r="BH80" s="919"/>
      <c r="BI80" s="919"/>
      <c r="BJ80" s="919"/>
      <c r="BK80" s="919"/>
      <c r="BL80" s="919"/>
      <c r="BM80" s="919"/>
      <c r="BN80" s="919"/>
      <c r="BO80" s="919"/>
      <c r="BP80" s="919"/>
      <c r="BQ80" s="919"/>
      <c r="BR80" s="919"/>
      <c r="BS80" s="919"/>
      <c r="BT80" s="919">
        <v>831.52</v>
      </c>
      <c r="BU80" s="919">
        <v>831.52</v>
      </c>
      <c r="BV80" s="919">
        <v>7739.11</v>
      </c>
      <c r="BW80" s="919">
        <v>17287.22</v>
      </c>
      <c r="BX80" s="919">
        <v>26835.34</v>
      </c>
      <c r="BY80" s="919">
        <v>36383.449999999997</v>
      </c>
      <c r="BZ80" s="919">
        <v>47628.46</v>
      </c>
      <c r="CA80" s="919">
        <v>63081.16</v>
      </c>
      <c r="CB80" s="919">
        <v>63081.16</v>
      </c>
      <c r="CC80" s="919">
        <v>92146.8</v>
      </c>
      <c r="CD80" s="919">
        <v>130110.67</v>
      </c>
      <c r="CE80" s="919">
        <v>199583.64</v>
      </c>
      <c r="CF80" s="919">
        <v>242291.7</v>
      </c>
      <c r="CG80" s="919">
        <v>284115.44</v>
      </c>
      <c r="CH80" s="919">
        <v>312435.55</v>
      </c>
      <c r="CI80" s="919">
        <v>312435.55</v>
      </c>
      <c r="CJ80" s="919">
        <v>326041.78000000003</v>
      </c>
      <c r="CK80" s="919">
        <v>336341.76000000001</v>
      </c>
      <c r="CL80" s="919">
        <v>349386.17</v>
      </c>
      <c r="CM80" s="919">
        <v>365959.01</v>
      </c>
      <c r="CN80" s="919">
        <v>375939.92</v>
      </c>
      <c r="CO80" s="919">
        <v>389142.49</v>
      </c>
      <c r="CP80" s="919">
        <v>389142.49</v>
      </c>
      <c r="CQ80" s="919">
        <v>406043.54</v>
      </c>
      <c r="CR80" s="919">
        <v>410541.23</v>
      </c>
      <c r="CS80" s="919">
        <v>413622.13</v>
      </c>
      <c r="CT80" s="919">
        <v>416761.98</v>
      </c>
      <c r="CU80" s="919">
        <v>419915.64</v>
      </c>
      <c r="CV80" s="919">
        <v>423184.99</v>
      </c>
      <c r="CW80" s="919">
        <v>423184.99</v>
      </c>
      <c r="CX80" s="919">
        <v>426592.66</v>
      </c>
      <c r="CY80" s="919">
        <v>430163.82</v>
      </c>
      <c r="CZ80" s="919">
        <v>433735.04</v>
      </c>
      <c r="DA80" s="919">
        <v>437306.28</v>
      </c>
      <c r="DB80" s="919">
        <v>440955.91</v>
      </c>
      <c r="DC80" s="919">
        <v>444772.14</v>
      </c>
      <c r="DD80" s="919">
        <v>444772.14</v>
      </c>
      <c r="DE80" s="919">
        <v>448588.44</v>
      </c>
      <c r="DF80" s="919">
        <v>452459.52000000002</v>
      </c>
      <c r="DG80" s="919">
        <v>456380.14</v>
      </c>
      <c r="DH80" s="919">
        <v>460300.77</v>
      </c>
      <c r="DI80" s="919">
        <v>463334.03</v>
      </c>
      <c r="DJ80" s="919">
        <v>466210.69</v>
      </c>
      <c r="DK80" s="919">
        <v>466210.69</v>
      </c>
      <c r="DL80" s="919">
        <v>469087.35</v>
      </c>
      <c r="DM80" s="919">
        <v>471964.02</v>
      </c>
      <c r="DN80" s="919">
        <v>474840.68</v>
      </c>
      <c r="DO80" s="919">
        <v>477746.19</v>
      </c>
      <c r="DP80" s="919">
        <v>480729.31</v>
      </c>
      <c r="DQ80" s="919">
        <v>484110.38</v>
      </c>
      <c r="DR80" s="919">
        <v>484110.38</v>
      </c>
      <c r="DS80" s="919">
        <v>487551.56</v>
      </c>
      <c r="DT80" s="919">
        <v>491066.82</v>
      </c>
      <c r="DU80" s="919">
        <v>494582.07</v>
      </c>
      <c r="DV80" s="919">
        <v>498097.32</v>
      </c>
      <c r="DW80" s="919">
        <v>501612.59</v>
      </c>
      <c r="DX80" s="919">
        <v>505127.85</v>
      </c>
      <c r="DY80" s="919">
        <v>505127.85</v>
      </c>
      <c r="DZ80" s="919">
        <v>508643.12</v>
      </c>
      <c r="EA80" s="919">
        <v>512191.89</v>
      </c>
      <c r="EB80" s="919">
        <v>515843.26</v>
      </c>
      <c r="EC80" s="919">
        <v>519551.52</v>
      </c>
      <c r="ED80" s="919">
        <v>523697.16</v>
      </c>
      <c r="EE80" s="919">
        <v>528104.86</v>
      </c>
      <c r="EF80" s="919">
        <v>528104.86</v>
      </c>
      <c r="EG80" s="919">
        <v>532535.43999999994</v>
      </c>
      <c r="EH80" s="919">
        <v>536975.72</v>
      </c>
      <c r="EI80" s="919">
        <v>541735.39</v>
      </c>
      <c r="EJ80" s="919">
        <v>546873.29</v>
      </c>
      <c r="EK80" s="919">
        <v>552056.64</v>
      </c>
      <c r="EL80" s="919">
        <v>557258.13</v>
      </c>
      <c r="EM80" s="919">
        <v>557258.13</v>
      </c>
      <c r="EN80" s="919">
        <v>562489.16</v>
      </c>
      <c r="EO80" s="919">
        <v>567339.16</v>
      </c>
      <c r="EP80" s="919">
        <v>572350.32999999996</v>
      </c>
      <c r="EQ80" s="919">
        <v>577555.42000000004</v>
      </c>
      <c r="ER80" s="919">
        <v>582766.26</v>
      </c>
      <c r="ES80" s="919">
        <v>588063.44999999995</v>
      </c>
      <c r="ET80" s="919">
        <v>588063.44999999995</v>
      </c>
      <c r="EU80" s="919">
        <v>593467.63</v>
      </c>
      <c r="EV80" s="919">
        <v>598960.26</v>
      </c>
      <c r="EW80" s="919">
        <v>604803.74</v>
      </c>
      <c r="EX80" s="919">
        <v>611126.84</v>
      </c>
      <c r="EY80" s="919">
        <v>617705.73</v>
      </c>
      <c r="EZ80" s="919">
        <v>624325.6</v>
      </c>
      <c r="FA80" s="919">
        <v>624325.6</v>
      </c>
      <c r="FB80" s="919">
        <v>631613.68999999994</v>
      </c>
      <c r="FC80" s="919">
        <v>639457.03</v>
      </c>
      <c r="FD80" s="919">
        <v>647375.55000000005</v>
      </c>
      <c r="FE80" s="919">
        <v>655377.53</v>
      </c>
      <c r="FF80" s="919">
        <v>661254.19999999995</v>
      </c>
      <c r="FG80" s="919">
        <v>667193.36</v>
      </c>
      <c r="FH80" s="919">
        <v>667193.36</v>
      </c>
      <c r="FI80" s="919">
        <v>673219.35</v>
      </c>
      <c r="FJ80" s="919">
        <v>673219.35</v>
      </c>
      <c r="FK80" s="919">
        <v>679386.48</v>
      </c>
      <c r="FL80" s="919">
        <v>685571.56</v>
      </c>
      <c r="FM80" s="919">
        <v>691760.42</v>
      </c>
      <c r="FN80" s="919">
        <v>697949.37</v>
      </c>
      <c r="FO80" s="919">
        <v>697949.37</v>
      </c>
      <c r="FP80" s="919">
        <v>704149.42</v>
      </c>
      <c r="FQ80" s="919">
        <v>710676.05</v>
      </c>
      <c r="FR80" s="919">
        <v>717456.69</v>
      </c>
      <c r="FS80" s="919">
        <v>724418</v>
      </c>
      <c r="FT80" s="919">
        <v>731323.82</v>
      </c>
      <c r="FU80" s="919">
        <v>738413.15</v>
      </c>
      <c r="FV80" s="919">
        <v>738413.15</v>
      </c>
      <c r="FW80" s="919">
        <v>745684.06</v>
      </c>
      <c r="FX80" s="919">
        <v>750983.55</v>
      </c>
      <c r="FY80" s="919">
        <v>756273.27</v>
      </c>
      <c r="FZ80" s="919">
        <v>761505.72</v>
      </c>
      <c r="GA80" s="919">
        <v>765728.68</v>
      </c>
      <c r="GB80" s="919">
        <v>770030.07999999996</v>
      </c>
      <c r="GC80" s="919">
        <v>770030.07999999996</v>
      </c>
      <c r="GD80" s="919">
        <v>774186.97</v>
      </c>
      <c r="GE80" s="919">
        <v>778211.09</v>
      </c>
      <c r="GF80" s="919">
        <v>781957.03</v>
      </c>
      <c r="GG80" s="919">
        <v>785636.79</v>
      </c>
      <c r="GH80" s="919">
        <v>789316.55</v>
      </c>
      <c r="GI80" s="919">
        <v>789316.55</v>
      </c>
      <c r="GJ80" s="919">
        <v>789316.55</v>
      </c>
      <c r="GK80" s="919">
        <v>789316.55</v>
      </c>
      <c r="GL80" s="919">
        <v>789316.55</v>
      </c>
      <c r="GM80" s="919">
        <v>789316.55</v>
      </c>
      <c r="GN80" s="919">
        <v>796341.9</v>
      </c>
      <c r="GO80" s="919">
        <v>811689.85</v>
      </c>
      <c r="GP80" s="919">
        <v>838552.69</v>
      </c>
      <c r="GQ80" s="919">
        <v>838552.69</v>
      </c>
      <c r="GR80" s="919">
        <v>842363.94</v>
      </c>
      <c r="GS80" s="919">
        <v>846248.98</v>
      </c>
      <c r="GT80" s="919">
        <v>853269.51</v>
      </c>
      <c r="GU80" s="919">
        <v>869696.47</v>
      </c>
      <c r="GV80" s="919">
        <v>885697.41</v>
      </c>
      <c r="GW80" s="919">
        <v>901650.74</v>
      </c>
      <c r="GX80" s="919">
        <v>901650.74</v>
      </c>
      <c r="GY80" s="919">
        <v>931191.15</v>
      </c>
      <c r="GZ80" s="919">
        <v>972228.31</v>
      </c>
      <c r="HA80" s="919">
        <v>986091.32</v>
      </c>
      <c r="HB80" s="919">
        <v>989267.31</v>
      </c>
      <c r="HC80" s="919">
        <v>990516.89</v>
      </c>
      <c r="HD80" s="919">
        <v>991703.34</v>
      </c>
      <c r="HE80" s="919">
        <v>991703.34</v>
      </c>
      <c r="HF80" s="919">
        <v>993006.1</v>
      </c>
      <c r="HG80" s="919">
        <v>994308.87</v>
      </c>
      <c r="HH80" s="919">
        <v>995611.64</v>
      </c>
      <c r="HI80" s="919">
        <v>996914.41</v>
      </c>
      <c r="HJ80" s="919">
        <v>998217.18</v>
      </c>
      <c r="HK80" s="919">
        <v>999519.97</v>
      </c>
      <c r="HL80" s="919">
        <v>999519.97</v>
      </c>
      <c r="HM80" s="919">
        <v>1000822.75</v>
      </c>
      <c r="HN80" s="919">
        <v>1002125.54</v>
      </c>
      <c r="HO80" s="919">
        <v>1003431.91</v>
      </c>
      <c r="HP80" s="919">
        <v>1004738.39</v>
      </c>
      <c r="HQ80" s="919">
        <v>1006074.81</v>
      </c>
      <c r="HR80" s="919">
        <v>1007461.42</v>
      </c>
      <c r="HS80" s="919">
        <v>1007461.42</v>
      </c>
      <c r="HT80" s="919">
        <v>1008886.07</v>
      </c>
      <c r="HU80" s="919">
        <v>1010310.73</v>
      </c>
      <c r="HV80" s="919">
        <v>1011735.38</v>
      </c>
      <c r="HW80" s="919">
        <v>1013160.03</v>
      </c>
      <c r="HX80" s="919">
        <v>1014650.89</v>
      </c>
      <c r="HY80" s="919">
        <v>1016141.89</v>
      </c>
      <c r="HZ80" s="919">
        <v>1016141.89</v>
      </c>
      <c r="IA80" s="919">
        <v>1017632.89</v>
      </c>
      <c r="IB80" s="919">
        <v>1019123.9</v>
      </c>
      <c r="IC80" s="919">
        <v>1020614.9</v>
      </c>
      <c r="ID80" s="919">
        <v>1022105.91</v>
      </c>
      <c r="IE80" s="919">
        <v>1022883.95</v>
      </c>
      <c r="IF80" s="919">
        <v>1023675.58</v>
      </c>
      <c r="IG80" s="919">
        <v>1023675.58</v>
      </c>
      <c r="IH80" s="919">
        <v>1024055.03</v>
      </c>
      <c r="II80" s="919">
        <v>1024434.48</v>
      </c>
      <c r="IJ80" s="919">
        <v>1024813.92</v>
      </c>
      <c r="IK80" s="919">
        <v>1025193.37</v>
      </c>
      <c r="IL80" s="919">
        <v>1025572.82</v>
      </c>
      <c r="IM80" s="919">
        <v>1025952.27</v>
      </c>
      <c r="IN80" s="919">
        <v>1025952.27</v>
      </c>
      <c r="IO80" s="919">
        <v>1026331.71</v>
      </c>
      <c r="IP80" s="919">
        <v>1026712.62</v>
      </c>
      <c r="IQ80" s="919">
        <v>1027141.9</v>
      </c>
      <c r="IR80" s="919">
        <v>1027571.18</v>
      </c>
      <c r="IS80" s="919">
        <v>1028010.06</v>
      </c>
      <c r="IT80" s="919">
        <v>1028541.39</v>
      </c>
      <c r="IU80" s="919">
        <v>1028541.39</v>
      </c>
      <c r="IV80" s="919">
        <v>1029232.85</v>
      </c>
      <c r="IW80" s="919">
        <v>1029974.57</v>
      </c>
      <c r="IX80" s="919">
        <v>1030421.99</v>
      </c>
      <c r="IY80" s="919">
        <v>1030421.99</v>
      </c>
      <c r="IZ80" s="919">
        <v>1030421.99</v>
      </c>
      <c r="JA80" s="919">
        <v>1030421.99</v>
      </c>
      <c r="JB80" s="919">
        <v>1030421.99</v>
      </c>
      <c r="JC80" s="919">
        <v>1030421.99</v>
      </c>
      <c r="JD80" s="919">
        <v>1030869.51</v>
      </c>
      <c r="JE80" s="919">
        <v>1031347.03</v>
      </c>
      <c r="JF80" s="919">
        <v>1031837.31</v>
      </c>
      <c r="JG80" s="919">
        <v>1032331.55</v>
      </c>
      <c r="JH80" s="919">
        <v>1032827.48</v>
      </c>
      <c r="JI80" s="919">
        <v>1032827.48</v>
      </c>
      <c r="JJ80" s="919">
        <v>1033323.73</v>
      </c>
      <c r="JK80" s="919">
        <v>1033823.15</v>
      </c>
      <c r="JL80" s="919">
        <v>1034364.23</v>
      </c>
      <c r="JM80" s="919">
        <v>1034924.61</v>
      </c>
      <c r="JN80" s="919">
        <v>1035488.1</v>
      </c>
      <c r="JO80" s="919">
        <v>1036051.59</v>
      </c>
      <c r="JP80" s="919">
        <v>1036051.59</v>
      </c>
      <c r="JQ80" s="919">
        <v>1036615.09</v>
      </c>
      <c r="JR80" s="919">
        <v>1037200.31</v>
      </c>
      <c r="JS80" s="919">
        <v>1037820.25</v>
      </c>
      <c r="JT80" s="919">
        <v>1038470.21</v>
      </c>
      <c r="JU80" s="919">
        <v>1039120.16</v>
      </c>
      <c r="JV80" s="919">
        <v>1039770.8</v>
      </c>
      <c r="JW80" s="919">
        <v>1039770.8</v>
      </c>
      <c r="JX80" s="919">
        <v>1040423.01</v>
      </c>
      <c r="JY80" s="919">
        <v>1041090.83</v>
      </c>
      <c r="JZ80" s="919">
        <v>1041770.28</v>
      </c>
      <c r="KA80" s="919">
        <v>1042449.74</v>
      </c>
      <c r="KB80" s="919">
        <v>1043129.54</v>
      </c>
      <c r="KC80" s="919">
        <v>1043825.97</v>
      </c>
      <c r="KD80" s="919">
        <v>1043825.97</v>
      </c>
      <c r="KE80" s="919">
        <v>1044550.68</v>
      </c>
      <c r="KF80" s="919">
        <v>1045286.3</v>
      </c>
      <c r="KG80" s="919">
        <v>1046021.91</v>
      </c>
      <c r="KH80" s="919">
        <v>1046759.24</v>
      </c>
      <c r="KI80" s="919">
        <v>1047500.41</v>
      </c>
      <c r="KJ80" s="919">
        <v>1048244.4</v>
      </c>
      <c r="KK80" s="919">
        <v>1048244.4</v>
      </c>
      <c r="KL80" s="919">
        <v>1048991.6499999999</v>
      </c>
      <c r="KM80" s="919">
        <v>1049739.32</v>
      </c>
      <c r="KN80" s="919">
        <v>1050493.07</v>
      </c>
      <c r="KO80" s="919">
        <v>1051268.51</v>
      </c>
      <c r="KP80" s="919">
        <v>1052045.77</v>
      </c>
      <c r="KQ80" s="919">
        <v>1052823.06</v>
      </c>
      <c r="KR80" s="919">
        <v>1052823.06</v>
      </c>
      <c r="KS80" s="919">
        <v>1053601.8700000001</v>
      </c>
      <c r="KT80" s="919">
        <v>1054382.05</v>
      </c>
      <c r="KU80" s="919">
        <v>1055167.3700000001</v>
      </c>
      <c r="KV80" s="919">
        <v>1055954.8400000001</v>
      </c>
      <c r="KW80" s="919">
        <v>1056781.6100000001</v>
      </c>
      <c r="KX80" s="919">
        <v>1057638.44</v>
      </c>
      <c r="KY80" s="919">
        <v>1057638.44</v>
      </c>
      <c r="KZ80" s="919">
        <v>1058498.02</v>
      </c>
      <c r="LA80" s="919">
        <v>1059357.6000000001</v>
      </c>
      <c r="LB80" s="919">
        <v>1060218.6299999999</v>
      </c>
      <c r="LC80" s="919">
        <v>1061082.3899999999</v>
      </c>
      <c r="LD80" s="919">
        <v>1061946.1599999999</v>
      </c>
      <c r="LE80" s="919">
        <v>1062865.07</v>
      </c>
      <c r="LF80" s="919">
        <v>1062865.07</v>
      </c>
      <c r="LG80" s="919">
        <v>1063817.28</v>
      </c>
      <c r="LH80" s="919">
        <v>1064770.1200000001</v>
      </c>
      <c r="LI80" s="919">
        <v>1065754.6200000001</v>
      </c>
      <c r="LJ80" s="919">
        <v>1066771.23</v>
      </c>
      <c r="LK80" s="919">
        <v>1067798.1299999999</v>
      </c>
      <c r="LL80" s="919">
        <v>1068861.4099999999</v>
      </c>
      <c r="LM80" s="919">
        <v>1068861.4099999999</v>
      </c>
      <c r="LN80" s="919">
        <v>1070014.24</v>
      </c>
      <c r="LO80" s="919">
        <v>1071189.31</v>
      </c>
      <c r="LP80" s="919">
        <v>1072408.18</v>
      </c>
      <c r="LQ80" s="919">
        <v>1073633.3600000001</v>
      </c>
      <c r="LR80" s="919">
        <v>1074871.33</v>
      </c>
      <c r="LS80" s="919">
        <v>1076157.83</v>
      </c>
      <c r="LT80" s="919">
        <v>1076157.83</v>
      </c>
      <c r="LU80" s="919">
        <v>1077467.98</v>
      </c>
      <c r="LV80" s="919">
        <v>1078787.77</v>
      </c>
      <c r="LW80" s="919">
        <v>1080153</v>
      </c>
      <c r="LX80" s="919">
        <v>1081543.98</v>
      </c>
      <c r="LY80" s="919">
        <v>1082970.6599999999</v>
      </c>
      <c r="LZ80" s="919">
        <v>1084399.25</v>
      </c>
      <c r="MA80" s="919">
        <v>1084399.25</v>
      </c>
      <c r="MB80" s="919">
        <v>1085845.78</v>
      </c>
      <c r="MC80" s="919">
        <v>1087329.97</v>
      </c>
      <c r="MD80" s="919">
        <v>1088885.02</v>
      </c>
      <c r="ME80" s="919">
        <v>1090444.29</v>
      </c>
      <c r="MF80" s="919">
        <v>1092013.23</v>
      </c>
      <c r="MG80" s="919">
        <v>1093617.5900000001</v>
      </c>
      <c r="MH80" s="919">
        <v>1093617.5900000001</v>
      </c>
      <c r="MI80" s="919">
        <v>1095265.1499999999</v>
      </c>
      <c r="MJ80" s="919">
        <v>1096931.8999999999</v>
      </c>
      <c r="MK80" s="919">
        <v>1098658.8899999999</v>
      </c>
      <c r="ML80" s="919">
        <v>1100406.1499999999</v>
      </c>
      <c r="MM80" s="919">
        <v>1102182.98</v>
      </c>
      <c r="MN80" s="919">
        <v>1103983.8999999999</v>
      </c>
      <c r="MO80" s="919">
        <v>1103983.8999999999</v>
      </c>
      <c r="MP80" s="919">
        <v>1105808.75</v>
      </c>
      <c r="MQ80" s="919">
        <v>1107645.8500000001</v>
      </c>
      <c r="MR80" s="919">
        <v>1109889.0900000001</v>
      </c>
      <c r="MS80" s="919">
        <v>1112145.82</v>
      </c>
      <c r="MT80" s="919">
        <v>1114417.25</v>
      </c>
      <c r="MU80" s="919">
        <v>1116735.6200000001</v>
      </c>
      <c r="MV80" s="919">
        <v>1116735.6200000001</v>
      </c>
      <c r="MW80" s="919">
        <v>1119108.31</v>
      </c>
      <c r="MX80" s="919">
        <v>1121542.74</v>
      </c>
      <c r="MY80" s="919">
        <v>1123992.45</v>
      </c>
      <c r="MZ80" s="919">
        <v>1126443.53</v>
      </c>
      <c r="NA80" s="919">
        <v>1129074.24</v>
      </c>
      <c r="NB80" s="919">
        <v>1132081.6000000001</v>
      </c>
      <c r="NC80" s="919">
        <v>1132081.6000000001</v>
      </c>
      <c r="ND80" s="919">
        <v>1135169.29</v>
      </c>
      <c r="NE80" s="919">
        <v>1138572.45</v>
      </c>
      <c r="NF80" s="919">
        <v>1142344.22</v>
      </c>
      <c r="NG80" s="919">
        <v>1146768.05</v>
      </c>
      <c r="NH80" s="919">
        <v>1169008.44</v>
      </c>
      <c r="NI80" s="919">
        <v>1198844.22</v>
      </c>
      <c r="NJ80" s="919">
        <v>1198844.22</v>
      </c>
      <c r="NK80" s="919">
        <v>1226839.3</v>
      </c>
      <c r="NL80" s="919">
        <v>1243838.1100000001</v>
      </c>
      <c r="NM80" s="919">
        <v>1260397.31</v>
      </c>
      <c r="NN80" s="919">
        <v>1278996.1100000001</v>
      </c>
      <c r="NO80" s="919">
        <v>1278996.1100000001</v>
      </c>
      <c r="NP80" s="919">
        <v>1292546.73</v>
      </c>
      <c r="NQ80" s="919">
        <v>1292546.73</v>
      </c>
      <c r="NR80" s="919">
        <v>1302877.55</v>
      </c>
      <c r="NS80" s="919">
        <v>1319159.74</v>
      </c>
      <c r="NT80" s="919">
        <v>1335807</v>
      </c>
      <c r="NU80" s="919">
        <v>1354591.39</v>
      </c>
      <c r="NV80" s="919">
        <v>1373303.66</v>
      </c>
      <c r="NW80" s="919">
        <v>1392227.78</v>
      </c>
      <c r="NX80" s="919">
        <v>1392227.78</v>
      </c>
      <c r="NY80" s="919">
        <v>1393539.89</v>
      </c>
      <c r="NZ80" s="919">
        <v>1395356.27</v>
      </c>
      <c r="OA80" s="919">
        <v>1397406.1</v>
      </c>
      <c r="OB80" s="919">
        <v>1398526.88</v>
      </c>
      <c r="OC80" s="919">
        <v>1399562.41</v>
      </c>
      <c r="OD80" s="919">
        <v>1400731.75</v>
      </c>
      <c r="OE80" s="919">
        <v>1400731.75</v>
      </c>
      <c r="OF80" s="919">
        <v>1402122.98</v>
      </c>
      <c r="OG80" s="919">
        <v>1404028.1</v>
      </c>
      <c r="OH80" s="919">
        <v>1407480.64</v>
      </c>
      <c r="OI80" s="919">
        <v>1410456.37</v>
      </c>
      <c r="OJ80" s="919">
        <v>1413231.66</v>
      </c>
      <c r="OK80" s="919">
        <v>1418568.17</v>
      </c>
      <c r="OL80" s="919">
        <v>1418568.17</v>
      </c>
      <c r="OM80" s="919">
        <v>1420131.81</v>
      </c>
      <c r="ON80" s="919">
        <v>1422313.66</v>
      </c>
      <c r="OO80" s="919">
        <v>1423867.69</v>
      </c>
      <c r="OP80" s="919">
        <v>1427269.45</v>
      </c>
      <c r="OQ80" s="919">
        <v>1429247.36</v>
      </c>
      <c r="OR80" s="919">
        <v>1431333.36</v>
      </c>
      <c r="OS80" s="919">
        <v>1431333.36</v>
      </c>
      <c r="OT80" s="919">
        <v>1433687.81</v>
      </c>
      <c r="OU80" s="919">
        <v>1435963.38</v>
      </c>
      <c r="OV80" s="919">
        <v>1439955.71</v>
      </c>
      <c r="OW80" s="919">
        <v>1442910.24</v>
      </c>
      <c r="OX80" s="919">
        <v>1447067.63</v>
      </c>
      <c r="OY80" s="919">
        <v>1449681.21</v>
      </c>
      <c r="OZ80" s="919">
        <v>1449681.21</v>
      </c>
      <c r="PA80" s="919">
        <v>1451068.58</v>
      </c>
      <c r="PB80" s="919">
        <v>1452154.4</v>
      </c>
      <c r="PC80" s="919">
        <v>1453865.53</v>
      </c>
      <c r="PD80" s="919">
        <v>1455565.25</v>
      </c>
      <c r="PE80" s="919">
        <v>1457243.65</v>
      </c>
      <c r="PF80" s="919">
        <v>1459159.42</v>
      </c>
      <c r="PG80" s="919">
        <v>1459159.42</v>
      </c>
      <c r="PH80" s="919">
        <v>1460134</v>
      </c>
      <c r="PI80" s="919">
        <v>1461322.34</v>
      </c>
      <c r="PJ80" s="919">
        <v>1462072.54</v>
      </c>
      <c r="PK80" s="919">
        <v>1463139.94</v>
      </c>
      <c r="PL80" s="919">
        <v>1464306.3</v>
      </c>
      <c r="PM80" s="919">
        <v>1466764.34</v>
      </c>
      <c r="PN80" s="919">
        <v>1466764.34</v>
      </c>
      <c r="PO80" s="919">
        <v>1467787.75</v>
      </c>
      <c r="PP80" s="919">
        <v>1469605.63</v>
      </c>
      <c r="PQ80" s="919">
        <v>1470815.98</v>
      </c>
      <c r="PR80" s="919">
        <v>1472063.23</v>
      </c>
      <c r="PS80" s="919">
        <v>1473283.6</v>
      </c>
      <c r="PT80" s="919">
        <v>1474940.37</v>
      </c>
      <c r="PU80" s="919">
        <v>1474940.37</v>
      </c>
      <c r="PV80" s="919">
        <v>1475193.41</v>
      </c>
      <c r="PW80" s="919">
        <v>1476152.61</v>
      </c>
      <c r="PX80" s="919">
        <v>1477712.01</v>
      </c>
      <c r="PY80" s="919">
        <v>1479155.67</v>
      </c>
      <c r="PZ80" s="919">
        <v>1479368.79</v>
      </c>
      <c r="QA80" s="919">
        <v>1479614.86</v>
      </c>
      <c r="QB80" s="919">
        <v>1479614.86</v>
      </c>
      <c r="QC80" s="919">
        <v>1479657.61</v>
      </c>
      <c r="QD80" s="919">
        <v>1479753.03</v>
      </c>
      <c r="QE80" s="919">
        <v>1479753.03</v>
      </c>
      <c r="QF80" s="919">
        <v>1479753.03</v>
      </c>
      <c r="QG80" s="919">
        <v>1479753.03</v>
      </c>
      <c r="QH80" s="919">
        <v>1479753.03</v>
      </c>
      <c r="QI80" s="919">
        <v>1479753.03</v>
      </c>
      <c r="QJ80" s="919">
        <v>1479753.03</v>
      </c>
      <c r="QK80" s="919">
        <v>1479753.03</v>
      </c>
      <c r="QL80" s="919">
        <v>1479753.03</v>
      </c>
      <c r="QM80" s="919">
        <v>1479753.03</v>
      </c>
      <c r="QN80" s="919">
        <v>1479753.03</v>
      </c>
      <c r="QO80" s="919">
        <v>1479753.03</v>
      </c>
      <c r="QP80" s="919">
        <v>1479753.03</v>
      </c>
      <c r="QQ80" s="919">
        <v>1479753.03</v>
      </c>
      <c r="QR80" s="919">
        <v>1479753.03</v>
      </c>
      <c r="QS80" s="919">
        <v>1479753.03</v>
      </c>
      <c r="QT80" s="919">
        <v>1479753.03</v>
      </c>
      <c r="QU80" s="919">
        <v>1479753.03</v>
      </c>
      <c r="QV80" s="919">
        <v>1479753.03</v>
      </c>
      <c r="QW80" s="919">
        <v>1479753.03</v>
      </c>
      <c r="QX80" s="919">
        <v>1479753.03</v>
      </c>
      <c r="QY80" s="919">
        <v>1479753.03</v>
      </c>
      <c r="QZ80" s="919">
        <v>1479753.03</v>
      </c>
      <c r="RA80" s="919"/>
      <c r="RB80" s="919"/>
      <c r="RC80" s="919"/>
      <c r="RD80" s="919"/>
      <c r="RE80" s="919"/>
      <c r="RF80" s="919"/>
      <c r="RG80" s="919"/>
      <c r="RH80" s="919"/>
      <c r="RI80" s="919"/>
      <c r="RJ80" s="919"/>
      <c r="RK80" s="927"/>
      <c r="RL80" s="927"/>
      <c r="RM80" s="927"/>
      <c r="RN80" s="927"/>
      <c r="RO80" s="927"/>
      <c r="RP80" s="927"/>
      <c r="RQ80" s="927"/>
      <c r="RR80" s="927"/>
      <c r="RS80" s="927"/>
      <c r="RT80" s="927"/>
      <c r="RU80" s="927"/>
      <c r="RV80" s="927"/>
      <c r="RW80" s="927"/>
      <c r="RX80" s="927"/>
      <c r="RY80" s="927"/>
      <c r="RZ80" s="927"/>
      <c r="SA80" s="927"/>
      <c r="SB80" s="927"/>
      <c r="SC80" s="927"/>
      <c r="SD80" s="927"/>
      <c r="SE80" s="927"/>
      <c r="SF80" s="927"/>
      <c r="SG80" s="927"/>
      <c r="SH80" s="927"/>
      <c r="SI80" s="927"/>
      <c r="SJ80" s="927"/>
      <c r="SK80" s="927"/>
      <c r="SL80" s="927"/>
      <c r="SM80" s="927"/>
      <c r="SN80" s="927"/>
      <c r="SO80" s="927"/>
      <c r="SP80" s="927"/>
      <c r="SQ80" s="927"/>
      <c r="SR80" s="927"/>
      <c r="SS80" s="927"/>
      <c r="ST80" s="927"/>
      <c r="SU80" s="927"/>
      <c r="SV80" s="927"/>
      <c r="SW80" s="927"/>
      <c r="SX80" s="927"/>
      <c r="SY80" s="927"/>
      <c r="SZ80" s="927"/>
      <c r="TA80" s="927"/>
      <c r="TB80" s="927"/>
      <c r="TC80" s="927"/>
      <c r="TD80" s="927"/>
      <c r="TE80" s="927"/>
      <c r="TF80" s="927"/>
      <c r="TG80" s="927"/>
      <c r="TH80" s="927"/>
      <c r="TI80" s="927"/>
      <c r="TJ80" s="927"/>
      <c r="TK80" s="927"/>
      <c r="TL80" s="927"/>
      <c r="TM80" s="927"/>
      <c r="TN80" s="927"/>
      <c r="TO80" s="927"/>
      <c r="TP80" s="927"/>
      <c r="TQ80" s="927"/>
      <c r="TR80" s="927"/>
      <c r="TS80" s="927"/>
      <c r="TT80" s="927"/>
      <c r="TU80" s="927"/>
      <c r="TV80" s="927"/>
      <c r="TW80" s="927"/>
      <c r="TX80" s="927"/>
      <c r="TY80" s="927"/>
      <c r="TZ80" s="927"/>
      <c r="UA80" s="927"/>
      <c r="UB80" s="927"/>
      <c r="UC80" s="927"/>
      <c r="UD80" s="927"/>
      <c r="UE80" s="927"/>
      <c r="UF80" s="927"/>
      <c r="UG80" s="927"/>
      <c r="UH80" s="927"/>
      <c r="UI80" s="927"/>
      <c r="UJ80" s="927"/>
      <c r="UK80" s="927"/>
      <c r="UL80" s="927"/>
      <c r="UM80" s="927"/>
      <c r="UN80" s="927"/>
      <c r="UO80" s="927"/>
      <c r="UP80" s="927"/>
      <c r="UQ80" s="927"/>
      <c r="UR80" s="927"/>
      <c r="US80" s="927"/>
      <c r="UT80" s="927"/>
      <c r="UU80" s="927"/>
      <c r="UV80" s="927"/>
      <c r="UW80" s="927"/>
      <c r="UX80" s="927"/>
      <c r="UY80" s="927"/>
      <c r="UZ80" s="927"/>
      <c r="VA80" s="927"/>
      <c r="VB80" s="927"/>
      <c r="VC80" s="927"/>
      <c r="VD80" s="927"/>
      <c r="VE80" s="927"/>
      <c r="VF80" s="927"/>
      <c r="VG80" s="927"/>
      <c r="VH80" s="927"/>
      <c r="VI80" s="927"/>
      <c r="VJ80" s="927"/>
      <c r="VK80" s="927"/>
      <c r="VL80" s="927"/>
      <c r="VM80" s="927"/>
      <c r="VN80" s="927"/>
      <c r="VO80" s="927"/>
      <c r="VP80" s="927"/>
      <c r="VQ80" s="927"/>
      <c r="VR80" s="927"/>
      <c r="VS80" s="927"/>
      <c r="VT80" s="927"/>
      <c r="VU80" s="927"/>
      <c r="VV80" s="927"/>
      <c r="VW80" s="927"/>
      <c r="VX80" s="927"/>
      <c r="VY80" s="927"/>
      <c r="VZ80" s="927"/>
      <c r="WA80" s="927"/>
      <c r="WB80" s="927"/>
      <c r="WC80" s="927"/>
      <c r="WD80" s="927"/>
      <c r="WE80" s="927"/>
      <c r="WF80" s="927"/>
      <c r="WG80" s="927"/>
      <c r="WH80" s="927"/>
      <c r="WI80" s="927"/>
      <c r="WJ80" s="927"/>
      <c r="WK80" s="927"/>
      <c r="WL80" s="927"/>
      <c r="WM80" s="927"/>
      <c r="WN80" s="927"/>
      <c r="WO80" s="927"/>
      <c r="WP80" s="927"/>
      <c r="WQ80" s="927"/>
      <c r="WR80" s="927"/>
      <c r="WS80" s="927"/>
      <c r="XZ80" s="927"/>
      <c r="YA80" s="927"/>
    </row>
    <row r="81" spans="1:690">
      <c r="A81" s="1094" t="s">
        <v>1406</v>
      </c>
      <c r="B81" s="1094"/>
      <c r="C81" s="1094"/>
      <c r="D81" s="1096">
        <v>452882</v>
      </c>
      <c r="E81" s="1096">
        <v>434561.71</v>
      </c>
      <c r="F81" s="1096">
        <v>6759716.7599999998</v>
      </c>
      <c r="G81" s="1097"/>
      <c r="H81" s="1094" t="s">
        <v>894</v>
      </c>
      <c r="I81" s="687"/>
      <c r="J81" s="687"/>
      <c r="K81" s="687"/>
      <c r="L81" s="687"/>
      <c r="M81" s="687"/>
      <c r="N81" s="687"/>
      <c r="O81" s="687"/>
      <c r="P81" s="687"/>
      <c r="Q81" s="687"/>
      <c r="R81" s="687"/>
      <c r="S81" s="687"/>
      <c r="T81" s="687"/>
      <c r="U81" s="687"/>
      <c r="V81" s="687"/>
      <c r="W81" s="687"/>
      <c r="X81" s="687"/>
      <c r="Y81" s="687"/>
      <c r="Z81" s="687"/>
      <c r="AA81" s="687"/>
      <c r="AB81" s="687"/>
      <c r="AC81" s="687"/>
      <c r="AD81" s="687"/>
      <c r="AE81" s="687"/>
      <c r="AF81" s="687"/>
      <c r="AG81" s="687"/>
      <c r="AH81" s="687"/>
      <c r="AI81" s="687"/>
      <c r="AJ81" s="687"/>
      <c r="AK81" s="687"/>
      <c r="AL81" s="687"/>
      <c r="AM81" s="687"/>
      <c r="AN81" s="687"/>
      <c r="AO81" s="687"/>
      <c r="AP81" s="687"/>
      <c r="AQ81" s="687"/>
      <c r="AR81" s="687"/>
      <c r="AS81" s="687"/>
      <c r="AT81" s="687"/>
      <c r="AU81" s="687"/>
      <c r="AV81" s="687"/>
      <c r="AW81" s="687"/>
      <c r="AX81" s="687"/>
      <c r="AY81" s="687"/>
      <c r="AZ81" s="687"/>
      <c r="BA81" s="687"/>
      <c r="BB81" s="687"/>
      <c r="BC81" s="687"/>
      <c r="BD81" s="687"/>
      <c r="BE81" s="687"/>
      <c r="BF81" s="687"/>
      <c r="BG81" s="687"/>
      <c r="BH81" s="687"/>
      <c r="BI81" s="687"/>
      <c r="BJ81" s="687"/>
      <c r="BK81" s="687"/>
      <c r="BL81" s="687"/>
      <c r="BM81" s="687"/>
      <c r="BN81" s="687"/>
      <c r="BO81" s="687"/>
      <c r="BP81" s="687"/>
      <c r="BQ81" s="687"/>
      <c r="BR81" s="687"/>
      <c r="BS81" s="687"/>
      <c r="BT81" s="687">
        <v>831.52</v>
      </c>
      <c r="BU81" s="687">
        <v>831.52</v>
      </c>
      <c r="BV81" s="687">
        <v>3565.3</v>
      </c>
      <c r="BW81" s="687">
        <v>6299.08</v>
      </c>
      <c r="BX81" s="687">
        <v>9032.86</v>
      </c>
      <c r="BY81" s="687">
        <v>11766.64</v>
      </c>
      <c r="BZ81" s="687">
        <v>16197.32</v>
      </c>
      <c r="CA81" s="687">
        <v>24835.69</v>
      </c>
      <c r="CB81" s="687">
        <v>24835.69</v>
      </c>
      <c r="CC81" s="687">
        <v>46415.1</v>
      </c>
      <c r="CD81" s="687">
        <v>74941.58</v>
      </c>
      <c r="CE81" s="687">
        <v>129296.93</v>
      </c>
      <c r="CF81" s="687">
        <v>155990.04</v>
      </c>
      <c r="CG81" s="687">
        <v>177310.58</v>
      </c>
      <c r="CH81" s="687">
        <v>183156.32</v>
      </c>
      <c r="CI81" s="687">
        <v>183156.32</v>
      </c>
      <c r="CJ81" s="687">
        <v>185152.69</v>
      </c>
      <c r="CK81" s="687">
        <v>190759.57</v>
      </c>
      <c r="CL81" s="687">
        <v>198394.69</v>
      </c>
      <c r="CM81" s="687">
        <v>211775.46</v>
      </c>
      <c r="CN81" s="687">
        <v>218556.71</v>
      </c>
      <c r="CO81" s="687">
        <v>227239.88</v>
      </c>
      <c r="CP81" s="687">
        <v>227239.88</v>
      </c>
      <c r="CQ81" s="687">
        <v>238688.93</v>
      </c>
      <c r="CR81" s="687">
        <v>239529.45</v>
      </c>
      <c r="CS81" s="687">
        <v>240369.97</v>
      </c>
      <c r="CT81" s="687">
        <v>241210.49</v>
      </c>
      <c r="CU81" s="687">
        <v>242051.01</v>
      </c>
      <c r="CV81" s="687">
        <v>242891.53</v>
      </c>
      <c r="CW81" s="687">
        <v>242891.53</v>
      </c>
      <c r="CX81" s="687">
        <v>243732.05</v>
      </c>
      <c r="CY81" s="687">
        <v>244572.57</v>
      </c>
      <c r="CZ81" s="687">
        <v>245413.09</v>
      </c>
      <c r="DA81" s="687">
        <v>246253.61</v>
      </c>
      <c r="DB81" s="687">
        <v>247094.13</v>
      </c>
      <c r="DC81" s="687">
        <v>247934.65</v>
      </c>
      <c r="DD81" s="687">
        <v>247934.65</v>
      </c>
      <c r="DE81" s="687">
        <v>248775.17</v>
      </c>
      <c r="DF81" s="687">
        <v>249615.69</v>
      </c>
      <c r="DG81" s="687">
        <v>250456.21</v>
      </c>
      <c r="DH81" s="687">
        <v>251296.73</v>
      </c>
      <c r="DI81" s="687">
        <v>252137.25</v>
      </c>
      <c r="DJ81" s="687">
        <v>252977.77</v>
      </c>
      <c r="DK81" s="687">
        <v>252977.77</v>
      </c>
      <c r="DL81" s="687">
        <v>253818.29</v>
      </c>
      <c r="DM81" s="687">
        <v>254658.81</v>
      </c>
      <c r="DN81" s="687">
        <v>255499.33</v>
      </c>
      <c r="DO81" s="687">
        <v>256339.85</v>
      </c>
      <c r="DP81" s="687">
        <v>257180.36</v>
      </c>
      <c r="DQ81" s="687">
        <v>258399.5</v>
      </c>
      <c r="DR81" s="687">
        <v>258399.5</v>
      </c>
      <c r="DS81" s="687">
        <v>259618.64</v>
      </c>
      <c r="DT81" s="687">
        <v>260837.77</v>
      </c>
      <c r="DU81" s="687">
        <v>262056.91</v>
      </c>
      <c r="DV81" s="687">
        <v>263276.05</v>
      </c>
      <c r="DW81" s="687">
        <v>264495.19</v>
      </c>
      <c r="DX81" s="687">
        <v>265714.34000000003</v>
      </c>
      <c r="DY81" s="687">
        <v>265714.34000000003</v>
      </c>
      <c r="DZ81" s="687">
        <v>266933.49</v>
      </c>
      <c r="EA81" s="687">
        <v>268186.14</v>
      </c>
      <c r="EB81" s="687">
        <v>269503.93</v>
      </c>
      <c r="EC81" s="687">
        <v>270821.73</v>
      </c>
      <c r="ED81" s="687">
        <v>272143.02</v>
      </c>
      <c r="EE81" s="687">
        <v>273559.46999999997</v>
      </c>
      <c r="EF81" s="687">
        <v>273559.46999999997</v>
      </c>
      <c r="EG81" s="687">
        <v>274975.92</v>
      </c>
      <c r="EH81" s="687">
        <v>276392.36</v>
      </c>
      <c r="EI81" s="687">
        <v>277808.82</v>
      </c>
      <c r="EJ81" s="687">
        <v>279225.28000000003</v>
      </c>
      <c r="EK81" s="687">
        <v>280641.74</v>
      </c>
      <c r="EL81" s="687">
        <v>282058.21000000002</v>
      </c>
      <c r="EM81" s="687">
        <v>282058.21000000002</v>
      </c>
      <c r="EN81" s="687">
        <v>283474.68</v>
      </c>
      <c r="EO81" s="687">
        <v>284899.98</v>
      </c>
      <c r="EP81" s="687">
        <v>286439.89</v>
      </c>
      <c r="EQ81" s="687">
        <v>288156</v>
      </c>
      <c r="ER81" s="687">
        <v>289877.86</v>
      </c>
      <c r="ES81" s="687">
        <v>291637.14</v>
      </c>
      <c r="ET81" s="687">
        <v>291637.14</v>
      </c>
      <c r="EU81" s="687">
        <v>293496.81</v>
      </c>
      <c r="EV81" s="687">
        <v>295441.93</v>
      </c>
      <c r="EW81" s="687">
        <v>297464.63</v>
      </c>
      <c r="EX81" s="687">
        <v>299512.5</v>
      </c>
      <c r="EY81" s="687">
        <v>301584.53000000003</v>
      </c>
      <c r="EZ81" s="687">
        <v>303677.33</v>
      </c>
      <c r="FA81" s="687">
        <v>303677.33</v>
      </c>
      <c r="FB81" s="687">
        <v>305843.40000000002</v>
      </c>
      <c r="FC81" s="687">
        <v>308246.62</v>
      </c>
      <c r="FD81" s="687">
        <v>310665.09000000003</v>
      </c>
      <c r="FE81" s="687">
        <v>313150.89</v>
      </c>
      <c r="FF81" s="687">
        <v>314833.44</v>
      </c>
      <c r="FG81" s="687">
        <v>316534.03000000003</v>
      </c>
      <c r="FH81" s="687">
        <v>316534.03000000003</v>
      </c>
      <c r="FI81" s="687">
        <v>318250.88</v>
      </c>
      <c r="FJ81" s="687">
        <v>318250.88</v>
      </c>
      <c r="FK81" s="687">
        <v>319967.74</v>
      </c>
      <c r="FL81" s="687">
        <v>321684.59000000003</v>
      </c>
      <c r="FM81" s="687">
        <v>323401.44</v>
      </c>
      <c r="FN81" s="687">
        <v>325118.3</v>
      </c>
      <c r="FO81" s="687">
        <v>325118.3</v>
      </c>
      <c r="FP81" s="687">
        <v>326835.15000000002</v>
      </c>
      <c r="FQ81" s="687">
        <v>328615.89</v>
      </c>
      <c r="FR81" s="687">
        <v>330404.17</v>
      </c>
      <c r="FS81" s="687">
        <v>332319.15999999997</v>
      </c>
      <c r="FT81" s="687">
        <v>334365.02</v>
      </c>
      <c r="FU81" s="687">
        <v>336447.78</v>
      </c>
      <c r="FV81" s="687">
        <v>336447.78</v>
      </c>
      <c r="FW81" s="687">
        <v>338582.23</v>
      </c>
      <c r="FX81" s="687">
        <v>340749.51</v>
      </c>
      <c r="FY81" s="687">
        <v>342960.1</v>
      </c>
      <c r="FZ81" s="687">
        <v>345170.69</v>
      </c>
      <c r="GA81" s="687">
        <v>347432.82</v>
      </c>
      <c r="GB81" s="687">
        <v>349738.06</v>
      </c>
      <c r="GC81" s="687">
        <v>349738.06</v>
      </c>
      <c r="GD81" s="687">
        <v>352072.89</v>
      </c>
      <c r="GE81" s="687">
        <v>354470.15</v>
      </c>
      <c r="GF81" s="687">
        <v>356579.77</v>
      </c>
      <c r="GG81" s="687">
        <v>358623.17</v>
      </c>
      <c r="GH81" s="687">
        <v>360666.57</v>
      </c>
      <c r="GI81" s="687">
        <v>360666.57</v>
      </c>
      <c r="GJ81" s="687">
        <v>360666.57</v>
      </c>
      <c r="GK81" s="687">
        <v>360666.57</v>
      </c>
      <c r="GL81" s="687">
        <v>360666.57</v>
      </c>
      <c r="GM81" s="687">
        <v>360666.57</v>
      </c>
      <c r="GN81" s="687">
        <v>365510.1</v>
      </c>
      <c r="GO81" s="687">
        <v>378676.24</v>
      </c>
      <c r="GP81" s="687">
        <v>403357.26</v>
      </c>
      <c r="GQ81" s="687">
        <v>403357.26</v>
      </c>
      <c r="GR81" s="687">
        <v>404863.05</v>
      </c>
      <c r="GS81" s="687">
        <v>406372.57</v>
      </c>
      <c r="GT81" s="687">
        <v>407882.09</v>
      </c>
      <c r="GU81" s="687">
        <v>409391.6</v>
      </c>
      <c r="GV81" s="687">
        <v>410472.52</v>
      </c>
      <c r="GW81" s="687">
        <v>411505.83</v>
      </c>
      <c r="GX81" s="687">
        <v>411505.83</v>
      </c>
      <c r="GY81" s="687">
        <v>412539.14</v>
      </c>
      <c r="GZ81" s="687">
        <v>413572.44</v>
      </c>
      <c r="HA81" s="687">
        <v>414605.75</v>
      </c>
      <c r="HB81" s="687">
        <v>415639.06</v>
      </c>
      <c r="HC81" s="687">
        <v>416296.13</v>
      </c>
      <c r="HD81" s="687">
        <v>416919.46</v>
      </c>
      <c r="HE81" s="687">
        <v>416919.46</v>
      </c>
      <c r="HF81" s="687">
        <v>417643.33</v>
      </c>
      <c r="HG81" s="687">
        <v>418367.19</v>
      </c>
      <c r="HH81" s="687">
        <v>419091.06</v>
      </c>
      <c r="HI81" s="687">
        <v>419814.92</v>
      </c>
      <c r="HJ81" s="687">
        <v>420538.79</v>
      </c>
      <c r="HK81" s="687">
        <v>421262.66</v>
      </c>
      <c r="HL81" s="687">
        <v>421262.66</v>
      </c>
      <c r="HM81" s="687">
        <v>421986.53</v>
      </c>
      <c r="HN81" s="687">
        <v>422710.41</v>
      </c>
      <c r="HO81" s="687">
        <v>423434.28</v>
      </c>
      <c r="HP81" s="687">
        <v>424158.15</v>
      </c>
      <c r="HQ81" s="687">
        <v>424892.12</v>
      </c>
      <c r="HR81" s="687">
        <v>425658.39</v>
      </c>
      <c r="HS81" s="687">
        <v>425658.39</v>
      </c>
      <c r="HT81" s="687">
        <v>426462.69</v>
      </c>
      <c r="HU81" s="687">
        <v>427266.99</v>
      </c>
      <c r="HV81" s="687">
        <v>428071.29</v>
      </c>
      <c r="HW81" s="687">
        <v>428875.59</v>
      </c>
      <c r="HX81" s="687">
        <v>429679.89</v>
      </c>
      <c r="HY81" s="687">
        <v>430484.19</v>
      </c>
      <c r="HZ81" s="687">
        <v>430484.19</v>
      </c>
      <c r="IA81" s="687">
        <v>431288.49</v>
      </c>
      <c r="IB81" s="687">
        <v>432092.8</v>
      </c>
      <c r="IC81" s="687">
        <v>432897.1</v>
      </c>
      <c r="ID81" s="687">
        <v>433701.4</v>
      </c>
      <c r="IE81" s="687">
        <v>434139.11</v>
      </c>
      <c r="IF81" s="687">
        <v>434561.71</v>
      </c>
      <c r="IG81" s="687">
        <v>434561.71</v>
      </c>
      <c r="IH81" s="687">
        <v>434561.71</v>
      </c>
      <c r="II81" s="687">
        <v>434561.71</v>
      </c>
      <c r="IJ81" s="687">
        <v>434561.71</v>
      </c>
      <c r="IK81" s="687">
        <v>434561.71</v>
      </c>
      <c r="IL81" s="687">
        <v>434561.71</v>
      </c>
      <c r="IM81" s="687">
        <v>434561.71</v>
      </c>
      <c r="IN81" s="687">
        <v>434561.71</v>
      </c>
      <c r="IO81" s="687">
        <v>434561.71</v>
      </c>
      <c r="IP81" s="687">
        <v>434561.71</v>
      </c>
      <c r="IQ81" s="687">
        <v>434561.71</v>
      </c>
      <c r="IR81" s="687">
        <v>434561.71</v>
      </c>
      <c r="IS81" s="687">
        <v>434561.71</v>
      </c>
      <c r="IT81" s="687">
        <v>434561.71</v>
      </c>
      <c r="IU81" s="687">
        <v>434561.71</v>
      </c>
      <c r="IV81" s="687">
        <v>434561.71</v>
      </c>
      <c r="IW81" s="687">
        <v>434561.71</v>
      </c>
      <c r="IX81" s="687">
        <v>434561.71</v>
      </c>
      <c r="IY81" s="687">
        <v>434561.71</v>
      </c>
      <c r="IZ81" s="687">
        <v>434561.71</v>
      </c>
      <c r="JA81" s="687">
        <v>434561.71</v>
      </c>
      <c r="JB81" s="687">
        <v>434561.71</v>
      </c>
      <c r="JC81" s="687">
        <v>434561.71</v>
      </c>
      <c r="JD81" s="687">
        <v>434561.71</v>
      </c>
      <c r="JE81" s="687">
        <v>434561.71</v>
      </c>
      <c r="JF81" s="687">
        <v>434561.71</v>
      </c>
      <c r="JG81" s="687">
        <v>434561.71</v>
      </c>
      <c r="JH81" s="687">
        <v>434561.71</v>
      </c>
      <c r="JI81" s="687">
        <v>434561.71</v>
      </c>
      <c r="JJ81" s="687">
        <v>434561.71</v>
      </c>
      <c r="JK81" s="687">
        <v>434561.71</v>
      </c>
      <c r="JL81" s="687">
        <v>434561.71</v>
      </c>
      <c r="JM81" s="687">
        <v>434561.71</v>
      </c>
      <c r="JN81" s="687">
        <v>434561.71</v>
      </c>
      <c r="JO81" s="687">
        <v>434561.71</v>
      </c>
      <c r="JP81" s="687">
        <v>434561.71</v>
      </c>
      <c r="JQ81" s="687">
        <v>434561.71</v>
      </c>
      <c r="JR81" s="687">
        <v>434561.71</v>
      </c>
      <c r="JS81" s="687">
        <v>434561.71</v>
      </c>
      <c r="JT81" s="687">
        <v>434561.71</v>
      </c>
      <c r="JU81" s="687">
        <v>434561.71</v>
      </c>
      <c r="JV81" s="687">
        <v>434561.71</v>
      </c>
      <c r="JW81" s="687">
        <v>434561.71</v>
      </c>
      <c r="JX81" s="687">
        <v>434561.71</v>
      </c>
      <c r="JY81" s="687">
        <v>434561.71</v>
      </c>
      <c r="JZ81" s="687">
        <v>434561.71</v>
      </c>
      <c r="KA81" s="687">
        <v>434561.71</v>
      </c>
      <c r="KB81" s="687">
        <v>434561.71</v>
      </c>
      <c r="KC81" s="687">
        <v>434561.71</v>
      </c>
      <c r="KD81" s="687">
        <v>434561.71</v>
      </c>
      <c r="KE81" s="687">
        <v>434561.71</v>
      </c>
      <c r="KF81" s="687">
        <v>434561.71</v>
      </c>
      <c r="KG81" s="687">
        <v>434561.71</v>
      </c>
      <c r="KH81" s="687">
        <v>434561.71</v>
      </c>
      <c r="KI81" s="687">
        <v>434561.71</v>
      </c>
      <c r="KJ81" s="687">
        <v>434561.71</v>
      </c>
      <c r="KK81" s="687">
        <v>434561.71</v>
      </c>
      <c r="KL81" s="687">
        <v>434561.71</v>
      </c>
      <c r="KM81" s="687">
        <v>434561.71</v>
      </c>
      <c r="KN81" s="687">
        <v>434561.71</v>
      </c>
      <c r="KO81" s="687">
        <v>434561.71</v>
      </c>
      <c r="KP81" s="687">
        <v>434561.71</v>
      </c>
      <c r="KQ81" s="687">
        <v>434561.71</v>
      </c>
      <c r="KR81" s="687">
        <v>434561.71</v>
      </c>
      <c r="KS81" s="687">
        <v>434561.71</v>
      </c>
      <c r="KT81" s="687">
        <v>434561.71</v>
      </c>
      <c r="KU81" s="687">
        <v>434561.71</v>
      </c>
      <c r="KV81" s="687">
        <v>434561.71</v>
      </c>
      <c r="KW81" s="687">
        <v>434561.71</v>
      </c>
      <c r="KX81" s="687">
        <v>434561.71</v>
      </c>
      <c r="KY81" s="687">
        <v>434561.71</v>
      </c>
      <c r="KZ81" s="687">
        <v>434561.71</v>
      </c>
      <c r="LA81" s="687">
        <v>434561.71</v>
      </c>
      <c r="LB81" s="687">
        <v>434561.71</v>
      </c>
      <c r="LC81" s="687">
        <v>434561.71</v>
      </c>
      <c r="LD81" s="687">
        <v>434561.71</v>
      </c>
      <c r="LE81" s="687">
        <v>434561.71</v>
      </c>
      <c r="LF81" s="687">
        <v>434561.71</v>
      </c>
      <c r="LG81" s="687">
        <v>434561.71</v>
      </c>
      <c r="LH81" s="687">
        <v>434561.71</v>
      </c>
      <c r="LI81" s="687">
        <v>434561.71</v>
      </c>
      <c r="LJ81" s="687">
        <v>434561.71</v>
      </c>
      <c r="LK81" s="687">
        <v>434561.71</v>
      </c>
      <c r="LL81" s="687">
        <v>434561.71</v>
      </c>
      <c r="LM81" s="687">
        <v>434561.71</v>
      </c>
      <c r="LN81" s="687">
        <v>434561.71</v>
      </c>
      <c r="LO81" s="687">
        <v>434561.71</v>
      </c>
      <c r="LP81" s="687">
        <v>434561.71</v>
      </c>
      <c r="LQ81" s="687">
        <v>434561.71</v>
      </c>
      <c r="LR81" s="687">
        <v>434561.71</v>
      </c>
      <c r="LS81" s="687">
        <v>434561.71</v>
      </c>
      <c r="LT81" s="687">
        <v>434561.71</v>
      </c>
      <c r="LU81" s="687">
        <v>434561.71</v>
      </c>
      <c r="LV81" s="687">
        <v>434561.71</v>
      </c>
      <c r="LW81" s="687">
        <v>434561.71</v>
      </c>
      <c r="LX81" s="687">
        <v>434561.71</v>
      </c>
      <c r="LY81" s="687">
        <v>434561.71</v>
      </c>
      <c r="LZ81" s="687">
        <v>434561.71</v>
      </c>
      <c r="MA81" s="687">
        <v>434561.71</v>
      </c>
      <c r="MB81" s="687">
        <v>434561.71</v>
      </c>
      <c r="MC81" s="687">
        <v>434561.71</v>
      </c>
      <c r="MD81" s="687">
        <v>434561.71</v>
      </c>
      <c r="ME81" s="687">
        <v>434561.71</v>
      </c>
      <c r="MF81" s="687">
        <v>434561.71</v>
      </c>
      <c r="MG81" s="687">
        <v>434561.71</v>
      </c>
      <c r="MH81" s="687">
        <v>434561.71</v>
      </c>
      <c r="MI81" s="687">
        <v>434561.71</v>
      </c>
      <c r="MJ81" s="687">
        <v>434561.71</v>
      </c>
      <c r="MK81" s="687">
        <v>434561.71</v>
      </c>
      <c r="ML81" s="687">
        <v>434561.71</v>
      </c>
      <c r="MM81" s="687">
        <v>434561.71</v>
      </c>
      <c r="MN81" s="687">
        <v>434561.71</v>
      </c>
      <c r="MO81" s="687">
        <v>434561.71</v>
      </c>
      <c r="MP81" s="687">
        <v>434561.71</v>
      </c>
      <c r="MQ81" s="687">
        <v>434561.71</v>
      </c>
      <c r="MR81" s="687">
        <v>434561.71</v>
      </c>
      <c r="MS81" s="687">
        <v>434561.71</v>
      </c>
      <c r="MT81" s="687">
        <v>434561.71</v>
      </c>
      <c r="MU81" s="687">
        <v>434561.71</v>
      </c>
      <c r="MV81" s="687">
        <v>434561.71</v>
      </c>
      <c r="MW81" s="687">
        <v>434561.71</v>
      </c>
      <c r="MX81" s="687">
        <v>434561.71</v>
      </c>
      <c r="MY81" s="687">
        <v>434561.71</v>
      </c>
      <c r="MZ81" s="687">
        <v>434561.71</v>
      </c>
      <c r="NA81" s="687">
        <v>434561.71</v>
      </c>
      <c r="NB81" s="687">
        <v>434561.71</v>
      </c>
      <c r="NC81" s="687">
        <v>434561.71</v>
      </c>
      <c r="ND81" s="687">
        <v>434561.71</v>
      </c>
      <c r="NE81" s="687">
        <v>434561.71</v>
      </c>
      <c r="NF81" s="687">
        <v>434561.71</v>
      </c>
      <c r="NG81" s="687">
        <v>434561.71</v>
      </c>
      <c r="NH81" s="687">
        <v>434561.71</v>
      </c>
      <c r="NI81" s="687">
        <v>434561.71</v>
      </c>
      <c r="NJ81" s="687">
        <v>434561.71</v>
      </c>
      <c r="NK81" s="687">
        <v>434561.71</v>
      </c>
      <c r="NL81" s="687">
        <v>434561.71</v>
      </c>
      <c r="NM81" s="687">
        <v>438741.03</v>
      </c>
      <c r="NN81" s="687">
        <v>448565.28</v>
      </c>
      <c r="NO81" s="687">
        <v>448565.28</v>
      </c>
      <c r="NP81" s="687">
        <v>452882</v>
      </c>
      <c r="NQ81" s="687">
        <v>452882</v>
      </c>
      <c r="NR81" s="687">
        <v>452882</v>
      </c>
      <c r="NS81" s="687">
        <v>452882</v>
      </c>
      <c r="NT81" s="687">
        <v>452882</v>
      </c>
      <c r="NU81" s="687">
        <v>452882</v>
      </c>
      <c r="NV81" s="687">
        <v>452882</v>
      </c>
      <c r="NW81" s="687">
        <v>452882</v>
      </c>
      <c r="NX81" s="687">
        <v>452882</v>
      </c>
      <c r="NY81" s="687">
        <v>452882</v>
      </c>
      <c r="NZ81" s="687">
        <v>452882</v>
      </c>
      <c r="OA81" s="687">
        <v>452882</v>
      </c>
      <c r="OB81" s="687">
        <v>452882</v>
      </c>
      <c r="OC81" s="687">
        <v>452882</v>
      </c>
      <c r="OD81" s="687">
        <v>452882</v>
      </c>
      <c r="OE81" s="687">
        <v>452882</v>
      </c>
      <c r="OF81" s="687">
        <v>452882</v>
      </c>
      <c r="OG81" s="687">
        <v>452882</v>
      </c>
      <c r="OH81" s="687">
        <v>452882</v>
      </c>
      <c r="OI81" s="687">
        <v>452882</v>
      </c>
      <c r="OJ81" s="687">
        <v>452882</v>
      </c>
      <c r="OK81" s="687">
        <v>452882</v>
      </c>
      <c r="OL81" s="687">
        <v>452882</v>
      </c>
      <c r="OM81" s="687">
        <v>452882</v>
      </c>
      <c r="ON81" s="687">
        <v>452882</v>
      </c>
      <c r="OO81" s="687">
        <v>452882</v>
      </c>
      <c r="OP81" s="687">
        <v>452882</v>
      </c>
      <c r="OQ81" s="687">
        <v>452882</v>
      </c>
      <c r="OR81" s="687">
        <v>452882</v>
      </c>
      <c r="OS81" s="687">
        <v>452882</v>
      </c>
      <c r="OT81" s="687">
        <v>452882</v>
      </c>
      <c r="OU81" s="687">
        <v>452882</v>
      </c>
      <c r="OV81" s="687">
        <v>452882</v>
      </c>
      <c r="OW81" s="687">
        <v>452882</v>
      </c>
      <c r="OX81" s="687">
        <v>452882</v>
      </c>
      <c r="OY81" s="687">
        <v>452882</v>
      </c>
      <c r="OZ81" s="687">
        <v>452882</v>
      </c>
      <c r="PA81" s="687">
        <v>452882</v>
      </c>
      <c r="PB81" s="687">
        <v>452882</v>
      </c>
      <c r="PC81" s="687">
        <v>452882</v>
      </c>
      <c r="PD81" s="687">
        <v>452882</v>
      </c>
      <c r="PE81" s="687">
        <v>452882</v>
      </c>
      <c r="PF81" s="687">
        <v>452882</v>
      </c>
      <c r="PG81" s="687">
        <v>452882</v>
      </c>
      <c r="PH81" s="687">
        <v>452882</v>
      </c>
      <c r="PI81" s="687">
        <v>452882</v>
      </c>
      <c r="PJ81" s="687">
        <v>452882</v>
      </c>
      <c r="PK81" s="687">
        <v>452882</v>
      </c>
      <c r="PL81" s="687">
        <v>452882</v>
      </c>
      <c r="PM81" s="687">
        <v>452882</v>
      </c>
      <c r="PN81" s="687">
        <v>452882</v>
      </c>
      <c r="PO81" s="687">
        <v>452882</v>
      </c>
      <c r="PP81" s="687">
        <v>452882</v>
      </c>
      <c r="PQ81" s="687">
        <v>452882</v>
      </c>
      <c r="PR81" s="687">
        <v>452882</v>
      </c>
      <c r="PS81" s="687">
        <v>452882</v>
      </c>
      <c r="PT81" s="687">
        <v>452882</v>
      </c>
      <c r="PU81" s="687">
        <v>452882</v>
      </c>
      <c r="PV81" s="687">
        <v>452882</v>
      </c>
      <c r="PW81" s="687">
        <v>452882</v>
      </c>
      <c r="PX81" s="687">
        <v>452882</v>
      </c>
      <c r="PY81" s="687">
        <v>452882</v>
      </c>
      <c r="PZ81" s="687">
        <v>452882</v>
      </c>
      <c r="QA81" s="687">
        <v>452882</v>
      </c>
      <c r="QB81" s="687">
        <v>452882</v>
      </c>
      <c r="QC81" s="687">
        <v>452882</v>
      </c>
      <c r="QD81" s="687">
        <v>452882</v>
      </c>
      <c r="QE81" s="687">
        <v>452882</v>
      </c>
      <c r="QF81" s="687">
        <v>452882</v>
      </c>
      <c r="QG81" s="687">
        <v>452882</v>
      </c>
      <c r="QH81" s="687">
        <v>452882</v>
      </c>
      <c r="QI81" s="687">
        <v>452882</v>
      </c>
      <c r="QJ81" s="687">
        <v>452882</v>
      </c>
      <c r="QK81" s="687">
        <v>452882</v>
      </c>
      <c r="QL81" s="687">
        <v>452882</v>
      </c>
      <c r="QM81" s="687">
        <v>452882</v>
      </c>
      <c r="QN81" s="687">
        <v>452882</v>
      </c>
      <c r="QO81" s="687">
        <v>452882</v>
      </c>
      <c r="QP81" s="687">
        <v>452882</v>
      </c>
      <c r="QQ81" s="687">
        <v>452882</v>
      </c>
      <c r="QR81" s="687">
        <v>452882</v>
      </c>
      <c r="QS81" s="687">
        <v>452882</v>
      </c>
      <c r="QT81" s="687">
        <v>452882</v>
      </c>
      <c r="QU81" s="687">
        <v>452882</v>
      </c>
      <c r="QV81" s="687">
        <v>452882</v>
      </c>
      <c r="QW81" s="687">
        <v>452882</v>
      </c>
      <c r="QX81" s="687">
        <v>452882</v>
      </c>
      <c r="QY81" s="687">
        <v>452882</v>
      </c>
      <c r="QZ81" s="687">
        <v>452882</v>
      </c>
      <c r="RA81" s="687"/>
      <c r="RB81" s="687"/>
      <c r="RC81" s="687"/>
      <c r="RD81" s="687"/>
      <c r="RE81" s="687"/>
      <c r="RF81" s="687"/>
      <c r="RG81" s="687"/>
      <c r="RH81" s="687"/>
      <c r="RI81" s="687"/>
      <c r="RJ81" s="687"/>
      <c r="RK81" s="925"/>
      <c r="RL81" s="925"/>
      <c r="RM81" s="925"/>
      <c r="RN81" s="925"/>
      <c r="RO81" s="925"/>
      <c r="RP81" s="925"/>
      <c r="RQ81" s="925"/>
      <c r="RR81" s="925"/>
      <c r="RS81" s="925"/>
      <c r="RT81" s="925"/>
      <c r="RU81" s="925"/>
      <c r="RV81" s="925"/>
      <c r="RW81" s="925"/>
      <c r="RX81" s="925"/>
      <c r="RY81" s="925"/>
      <c r="RZ81" s="925"/>
      <c r="SA81" s="925"/>
      <c r="SB81" s="925"/>
      <c r="SC81" s="925"/>
      <c r="SD81" s="925"/>
      <c r="SE81" s="925"/>
      <c r="SF81" s="925"/>
      <c r="SG81" s="925"/>
      <c r="SH81" s="925"/>
      <c r="SI81" s="925"/>
      <c r="SJ81" s="925"/>
      <c r="SK81" s="925"/>
      <c r="SL81" s="925"/>
      <c r="SM81" s="925"/>
      <c r="SN81" s="925"/>
      <c r="SO81" s="925"/>
      <c r="SP81" s="925"/>
      <c r="SQ81" s="925"/>
      <c r="SR81" s="925"/>
      <c r="SS81" s="925"/>
      <c r="ST81" s="925"/>
      <c r="SU81" s="925"/>
      <c r="SV81" s="925"/>
      <c r="SW81" s="925"/>
      <c r="SX81" s="925"/>
      <c r="SY81" s="925"/>
      <c r="SZ81" s="925"/>
      <c r="TA81" s="925"/>
      <c r="TB81" s="925"/>
      <c r="TC81" s="925"/>
      <c r="TD81" s="925"/>
      <c r="TE81" s="925"/>
      <c r="TF81" s="925"/>
      <c r="TG81" s="925"/>
      <c r="TH81" s="925"/>
      <c r="TI81" s="925"/>
      <c r="TJ81" s="925"/>
      <c r="TK81" s="925"/>
      <c r="TL81" s="925"/>
      <c r="TM81" s="925"/>
      <c r="TN81" s="925"/>
      <c r="TO81" s="925"/>
      <c r="TP81" s="925"/>
      <c r="TQ81" s="925"/>
      <c r="TR81" s="925"/>
      <c r="TS81" s="925"/>
      <c r="TT81" s="925"/>
      <c r="TU81" s="925"/>
      <c r="TV81" s="925"/>
      <c r="TW81" s="925"/>
      <c r="TX81" s="925"/>
      <c r="TY81" s="925"/>
      <c r="TZ81" s="925"/>
      <c r="UA81" s="925"/>
      <c r="UB81" s="925"/>
      <c r="UC81" s="925"/>
      <c r="UD81" s="925"/>
      <c r="UE81" s="925"/>
      <c r="UF81" s="925"/>
      <c r="UG81" s="925"/>
      <c r="UH81" s="925"/>
      <c r="UI81" s="925"/>
      <c r="UJ81" s="925"/>
      <c r="UK81" s="925"/>
      <c r="UL81" s="925"/>
      <c r="UM81" s="925"/>
      <c r="UN81" s="925"/>
      <c r="UO81" s="925"/>
      <c r="UP81" s="925"/>
      <c r="UQ81" s="925"/>
      <c r="UR81" s="925"/>
      <c r="US81" s="925"/>
      <c r="UT81" s="925"/>
      <c r="UU81" s="925"/>
      <c r="UV81" s="925"/>
      <c r="UW81" s="925"/>
      <c r="UX81" s="925"/>
      <c r="UY81" s="925"/>
      <c r="UZ81" s="925"/>
      <c r="VA81" s="925"/>
      <c r="VB81" s="925"/>
      <c r="VC81" s="925"/>
      <c r="VD81" s="925"/>
      <c r="VE81" s="925"/>
      <c r="VF81" s="925"/>
      <c r="VG81" s="925"/>
      <c r="VH81" s="925"/>
      <c r="VI81" s="925"/>
      <c r="VJ81" s="925"/>
      <c r="VK81" s="925"/>
      <c r="VL81" s="925"/>
      <c r="VM81" s="925"/>
      <c r="VN81" s="925"/>
      <c r="VO81" s="925"/>
      <c r="VP81" s="925"/>
      <c r="VQ81" s="925"/>
      <c r="VR81" s="925"/>
      <c r="VS81" s="925"/>
      <c r="VT81" s="925"/>
      <c r="VU81" s="925"/>
      <c r="VV81" s="925"/>
      <c r="VW81" s="925"/>
      <c r="VX81" s="925"/>
      <c r="VY81" s="925"/>
      <c r="VZ81" s="925"/>
      <c r="WA81" s="925"/>
      <c r="WB81" s="925"/>
      <c r="WC81" s="925"/>
      <c r="WD81" s="925"/>
      <c r="WE81" s="925"/>
      <c r="WF81" s="925"/>
      <c r="WG81" s="925"/>
      <c r="WH81" s="925"/>
      <c r="WI81" s="925"/>
      <c r="WJ81" s="925"/>
      <c r="WK81" s="925"/>
      <c r="WL81" s="925"/>
      <c r="WM81" s="925"/>
      <c r="WN81" s="925"/>
      <c r="WO81" s="925"/>
      <c r="WP81" s="925"/>
      <c r="WQ81" s="925"/>
      <c r="WR81" s="925"/>
      <c r="WS81" s="925"/>
      <c r="XZ81" s="925"/>
      <c r="YA81" s="925"/>
      <c r="ZM81" s="4"/>
      <c r="ZN81" s="4"/>
    </row>
    <row r="82" spans="1:690">
      <c r="A82" s="1094" t="s">
        <v>1407</v>
      </c>
      <c r="B82" s="1094"/>
      <c r="C82" s="1094"/>
      <c r="D82" s="1096">
        <v>692121.01</v>
      </c>
      <c r="E82" s="1096">
        <v>586957.19999999995</v>
      </c>
      <c r="F82" s="1096">
        <v>18838149.550000001</v>
      </c>
      <c r="G82" s="1097"/>
      <c r="H82" s="1094" t="s">
        <v>894</v>
      </c>
      <c r="I82" s="687"/>
      <c r="J82" s="687"/>
      <c r="K82" s="687"/>
      <c r="L82" s="687"/>
      <c r="M82" s="687"/>
      <c r="N82" s="687"/>
      <c r="O82" s="687"/>
      <c r="P82" s="687"/>
      <c r="Q82" s="687"/>
      <c r="R82" s="687"/>
      <c r="S82" s="687"/>
      <c r="T82" s="687"/>
      <c r="U82" s="687"/>
      <c r="V82" s="687"/>
      <c r="W82" s="687"/>
      <c r="X82" s="687"/>
      <c r="Y82" s="687"/>
      <c r="Z82" s="687"/>
      <c r="AA82" s="687"/>
      <c r="AB82" s="687"/>
      <c r="AC82" s="687"/>
      <c r="AD82" s="687"/>
      <c r="AE82" s="687"/>
      <c r="AF82" s="687"/>
      <c r="AG82" s="687"/>
      <c r="AH82" s="687"/>
      <c r="AI82" s="687"/>
      <c r="AJ82" s="687"/>
      <c r="AK82" s="687"/>
      <c r="AL82" s="687"/>
      <c r="AM82" s="687"/>
      <c r="AN82" s="687"/>
      <c r="AO82" s="687"/>
      <c r="AP82" s="687"/>
      <c r="AQ82" s="687"/>
      <c r="AR82" s="687"/>
      <c r="AS82" s="687"/>
      <c r="AT82" s="687"/>
      <c r="AU82" s="687"/>
      <c r="AV82" s="687"/>
      <c r="AW82" s="687"/>
      <c r="AX82" s="687"/>
      <c r="AY82" s="687"/>
      <c r="AZ82" s="687"/>
      <c r="BA82" s="687"/>
      <c r="BB82" s="687"/>
      <c r="BC82" s="687"/>
      <c r="BD82" s="687"/>
      <c r="BE82" s="687"/>
      <c r="BF82" s="687"/>
      <c r="BG82" s="687"/>
      <c r="BH82" s="687"/>
      <c r="BI82" s="687"/>
      <c r="BJ82" s="687"/>
      <c r="BK82" s="687"/>
      <c r="BL82" s="687"/>
      <c r="BM82" s="687"/>
      <c r="BN82" s="687"/>
      <c r="BO82" s="687"/>
      <c r="BP82" s="687"/>
      <c r="BQ82" s="687"/>
      <c r="BR82" s="687"/>
      <c r="BS82" s="687"/>
      <c r="BT82" s="687"/>
      <c r="BU82" s="687"/>
      <c r="BV82" s="687">
        <v>4173.8</v>
      </c>
      <c r="BW82" s="687">
        <v>10988.14</v>
      </c>
      <c r="BX82" s="687">
        <v>17802.47</v>
      </c>
      <c r="BY82" s="687">
        <v>24616.81</v>
      </c>
      <c r="BZ82" s="687">
        <v>31431.14</v>
      </c>
      <c r="CA82" s="687">
        <v>38245.480000000003</v>
      </c>
      <c r="CB82" s="687">
        <v>38245.480000000003</v>
      </c>
      <c r="CC82" s="687">
        <v>45731.7</v>
      </c>
      <c r="CD82" s="687">
        <v>55169.1</v>
      </c>
      <c r="CE82" s="687">
        <v>70286.710000000006</v>
      </c>
      <c r="CF82" s="687">
        <v>86301.66</v>
      </c>
      <c r="CG82" s="687">
        <v>106804.87</v>
      </c>
      <c r="CH82" s="687">
        <v>129279.23</v>
      </c>
      <c r="CI82" s="687">
        <v>129279.23</v>
      </c>
      <c r="CJ82" s="687">
        <v>140889.09</v>
      </c>
      <c r="CK82" s="687">
        <v>145582.20000000001</v>
      </c>
      <c r="CL82" s="687">
        <v>150991.48000000001</v>
      </c>
      <c r="CM82" s="687">
        <v>154183.54999999999</v>
      </c>
      <c r="CN82" s="687">
        <v>157383.21</v>
      </c>
      <c r="CO82" s="687">
        <v>161902.60999999999</v>
      </c>
      <c r="CP82" s="687">
        <v>161902.60999999999</v>
      </c>
      <c r="CQ82" s="687">
        <v>167354.60999999999</v>
      </c>
      <c r="CR82" s="687">
        <v>171011.78</v>
      </c>
      <c r="CS82" s="687">
        <v>173252.16</v>
      </c>
      <c r="CT82" s="687">
        <v>175551.5</v>
      </c>
      <c r="CU82" s="687">
        <v>177864.63</v>
      </c>
      <c r="CV82" s="687">
        <v>180293.47</v>
      </c>
      <c r="CW82" s="687">
        <v>180293.47</v>
      </c>
      <c r="CX82" s="687">
        <v>182860.61</v>
      </c>
      <c r="CY82" s="687">
        <v>185591.25</v>
      </c>
      <c r="CZ82" s="687">
        <v>188321.95</v>
      </c>
      <c r="DA82" s="687">
        <v>191052.67</v>
      </c>
      <c r="DB82" s="687">
        <v>193825.58</v>
      </c>
      <c r="DC82" s="687">
        <v>196765.09</v>
      </c>
      <c r="DD82" s="687">
        <v>196765.09</v>
      </c>
      <c r="DE82" s="687">
        <v>199704.67</v>
      </c>
      <c r="DF82" s="687">
        <v>202699.03</v>
      </c>
      <c r="DG82" s="687">
        <v>205742.94</v>
      </c>
      <c r="DH82" s="687">
        <v>208786.84</v>
      </c>
      <c r="DI82" s="687">
        <v>210943.38</v>
      </c>
      <c r="DJ82" s="687">
        <v>212943.32</v>
      </c>
      <c r="DK82" s="687">
        <v>212943.32</v>
      </c>
      <c r="DL82" s="687">
        <v>214943.27</v>
      </c>
      <c r="DM82" s="687">
        <v>216943.21</v>
      </c>
      <c r="DN82" s="687">
        <v>218943.15</v>
      </c>
      <c r="DO82" s="687">
        <v>220943.1</v>
      </c>
      <c r="DP82" s="687">
        <v>223014.71</v>
      </c>
      <c r="DQ82" s="687">
        <v>225105.67</v>
      </c>
      <c r="DR82" s="687">
        <v>225105.67</v>
      </c>
      <c r="DS82" s="687">
        <v>227256.72</v>
      </c>
      <c r="DT82" s="687">
        <v>229481.85</v>
      </c>
      <c r="DU82" s="687">
        <v>231706.99</v>
      </c>
      <c r="DV82" s="687">
        <v>233932.12</v>
      </c>
      <c r="DW82" s="687">
        <v>236157.25</v>
      </c>
      <c r="DX82" s="687">
        <v>238382.38</v>
      </c>
      <c r="DY82" s="687">
        <v>238382.38</v>
      </c>
      <c r="DZ82" s="687">
        <v>240607.52</v>
      </c>
      <c r="EA82" s="687">
        <v>242832.65</v>
      </c>
      <c r="EB82" s="687">
        <v>245092.66</v>
      </c>
      <c r="EC82" s="687">
        <v>247408.76</v>
      </c>
      <c r="ED82" s="687">
        <v>250158.75</v>
      </c>
      <c r="EE82" s="687">
        <v>253074.75</v>
      </c>
      <c r="EF82" s="687">
        <v>253074.75</v>
      </c>
      <c r="EG82" s="687">
        <v>256011.31</v>
      </c>
      <c r="EH82" s="687">
        <v>258956.11</v>
      </c>
      <c r="EI82" s="687">
        <v>262220.28000000003</v>
      </c>
      <c r="EJ82" s="687">
        <v>265862.69</v>
      </c>
      <c r="EK82" s="687">
        <v>269550.53999999998</v>
      </c>
      <c r="EL82" s="687">
        <v>273256.52</v>
      </c>
      <c r="EM82" s="687">
        <v>273256.52</v>
      </c>
      <c r="EN82" s="687">
        <v>276992.05</v>
      </c>
      <c r="EO82" s="687">
        <v>280337.71000000002</v>
      </c>
      <c r="EP82" s="687">
        <v>283729.94</v>
      </c>
      <c r="EQ82" s="687">
        <v>287139.88</v>
      </c>
      <c r="ER82" s="687">
        <v>290549.82</v>
      </c>
      <c r="ES82" s="687">
        <v>294008.7</v>
      </c>
      <c r="ET82" s="687">
        <v>294008.7</v>
      </c>
      <c r="EU82" s="687">
        <v>297474.17</v>
      </c>
      <c r="EV82" s="687">
        <v>300939.65000000002</v>
      </c>
      <c r="EW82" s="687">
        <v>304678.39</v>
      </c>
      <c r="EX82" s="687">
        <v>308871.58</v>
      </c>
      <c r="EY82" s="687">
        <v>313296.40999999997</v>
      </c>
      <c r="EZ82" s="687">
        <v>317741.45</v>
      </c>
      <c r="FA82" s="687">
        <v>317741.45</v>
      </c>
      <c r="FB82" s="687">
        <v>322781.43</v>
      </c>
      <c r="FC82" s="687">
        <v>328139.51</v>
      </c>
      <c r="FD82" s="687">
        <v>333557.53000000003</v>
      </c>
      <c r="FE82" s="687">
        <v>338991.68</v>
      </c>
      <c r="FF82" s="687">
        <v>343122.21</v>
      </c>
      <c r="FG82" s="687">
        <v>347296.86</v>
      </c>
      <c r="FH82" s="687">
        <v>347296.86</v>
      </c>
      <c r="FI82" s="687">
        <v>351542.08</v>
      </c>
      <c r="FJ82" s="687">
        <v>351542.08</v>
      </c>
      <c r="FK82" s="687">
        <v>355928.44</v>
      </c>
      <c r="FL82" s="687">
        <v>360332.75</v>
      </c>
      <c r="FM82" s="687">
        <v>364738.88</v>
      </c>
      <c r="FN82" s="687">
        <v>369145.05</v>
      </c>
      <c r="FO82" s="687">
        <v>369145.05</v>
      </c>
      <c r="FP82" s="687">
        <v>373559.36</v>
      </c>
      <c r="FQ82" s="687">
        <v>378236.36</v>
      </c>
      <c r="FR82" s="687">
        <v>383159.83</v>
      </c>
      <c r="FS82" s="687">
        <v>388137.26</v>
      </c>
      <c r="FT82" s="687">
        <v>392928.32</v>
      </c>
      <c r="FU82" s="687">
        <v>397866</v>
      </c>
      <c r="FV82" s="687">
        <v>397866</v>
      </c>
      <c r="FW82" s="687">
        <v>402933.58</v>
      </c>
      <c r="FX82" s="687">
        <v>405996.9</v>
      </c>
      <c r="FY82" s="687">
        <v>409007.14</v>
      </c>
      <c r="FZ82" s="687">
        <v>411934.16</v>
      </c>
      <c r="GA82" s="687">
        <v>413798.71</v>
      </c>
      <c r="GB82" s="687">
        <v>415698.59</v>
      </c>
      <c r="GC82" s="687">
        <v>415698.59</v>
      </c>
      <c r="GD82" s="687">
        <v>417424.38</v>
      </c>
      <c r="GE82" s="687">
        <v>418953.16</v>
      </c>
      <c r="GF82" s="687">
        <v>420491.35</v>
      </c>
      <c r="GG82" s="687">
        <v>422029.56</v>
      </c>
      <c r="GH82" s="687">
        <v>423567.78</v>
      </c>
      <c r="GI82" s="687">
        <v>423567.78</v>
      </c>
      <c r="GJ82" s="687">
        <v>423567.78</v>
      </c>
      <c r="GK82" s="687">
        <v>423567.78</v>
      </c>
      <c r="GL82" s="687">
        <v>423567.78</v>
      </c>
      <c r="GM82" s="687">
        <v>423567.78</v>
      </c>
      <c r="GN82" s="687">
        <v>425618.75</v>
      </c>
      <c r="GO82" s="687">
        <v>427669.71</v>
      </c>
      <c r="GP82" s="687">
        <v>429720.68</v>
      </c>
      <c r="GQ82" s="687">
        <v>429720.68</v>
      </c>
      <c r="GR82" s="687">
        <v>431895.28</v>
      </c>
      <c r="GS82" s="687">
        <v>434139.95</v>
      </c>
      <c r="GT82" s="687">
        <v>439520.1</v>
      </c>
      <c r="GU82" s="687">
        <v>454306.69</v>
      </c>
      <c r="GV82" s="687">
        <v>469093.28</v>
      </c>
      <c r="GW82" s="687">
        <v>483879.87</v>
      </c>
      <c r="GX82" s="687">
        <v>483879.87</v>
      </c>
      <c r="GY82" s="687">
        <v>512253.54</v>
      </c>
      <c r="GZ82" s="687">
        <v>552123.96</v>
      </c>
      <c r="HA82" s="687">
        <v>564820.23</v>
      </c>
      <c r="HB82" s="687">
        <v>566829.48</v>
      </c>
      <c r="HC82" s="687">
        <v>567226.06000000006</v>
      </c>
      <c r="HD82" s="687">
        <v>567593.24</v>
      </c>
      <c r="HE82" s="687">
        <v>567593.24</v>
      </c>
      <c r="HF82" s="687">
        <v>567976.21</v>
      </c>
      <c r="HG82" s="687">
        <v>568359.18000000005</v>
      </c>
      <c r="HH82" s="687">
        <v>568742.16</v>
      </c>
      <c r="HI82" s="687">
        <v>569125.13</v>
      </c>
      <c r="HJ82" s="687">
        <v>569508.1</v>
      </c>
      <c r="HK82" s="687">
        <v>569891.09</v>
      </c>
      <c r="HL82" s="687">
        <v>569891.09</v>
      </c>
      <c r="HM82" s="687">
        <v>570274.06999999995</v>
      </c>
      <c r="HN82" s="687">
        <v>570657.05000000005</v>
      </c>
      <c r="HO82" s="687">
        <v>571040.03</v>
      </c>
      <c r="HP82" s="687">
        <v>571423.02</v>
      </c>
      <c r="HQ82" s="687">
        <v>571825.84</v>
      </c>
      <c r="HR82" s="687">
        <v>572246.56000000006</v>
      </c>
      <c r="HS82" s="687">
        <v>572246.56000000006</v>
      </c>
      <c r="HT82" s="687">
        <v>572667.29</v>
      </c>
      <c r="HU82" s="687">
        <v>573088.02</v>
      </c>
      <c r="HV82" s="687">
        <v>573508.74</v>
      </c>
      <c r="HW82" s="687">
        <v>573929.47</v>
      </c>
      <c r="HX82" s="687">
        <v>574350.19999999995</v>
      </c>
      <c r="HY82" s="687">
        <v>574770.92000000004</v>
      </c>
      <c r="HZ82" s="687">
        <v>574770.92000000004</v>
      </c>
      <c r="IA82" s="687">
        <v>575191.65</v>
      </c>
      <c r="IB82" s="687">
        <v>575612.37</v>
      </c>
      <c r="IC82" s="687">
        <v>576033.1</v>
      </c>
      <c r="ID82" s="687">
        <v>576453.82999999996</v>
      </c>
      <c r="IE82" s="687">
        <v>576508.06999999995</v>
      </c>
      <c r="IF82" s="687">
        <v>576551.31000000006</v>
      </c>
      <c r="IG82" s="687">
        <v>576551.31000000006</v>
      </c>
      <c r="IH82" s="687">
        <v>576594.55000000005</v>
      </c>
      <c r="II82" s="687">
        <v>576637.79</v>
      </c>
      <c r="IJ82" s="687">
        <v>576681.02</v>
      </c>
      <c r="IK82" s="687">
        <v>576724.26</v>
      </c>
      <c r="IL82" s="687">
        <v>576767.5</v>
      </c>
      <c r="IM82" s="687">
        <v>576810.74</v>
      </c>
      <c r="IN82" s="687">
        <v>576810.74</v>
      </c>
      <c r="IO82" s="687">
        <v>576853.98</v>
      </c>
      <c r="IP82" s="687">
        <v>576897.21</v>
      </c>
      <c r="IQ82" s="687">
        <v>576940.44999999995</v>
      </c>
      <c r="IR82" s="687">
        <v>576983.68999999994</v>
      </c>
      <c r="IS82" s="687">
        <v>577026.93000000005</v>
      </c>
      <c r="IT82" s="687">
        <v>577070.16</v>
      </c>
      <c r="IU82" s="687">
        <v>577070.16</v>
      </c>
      <c r="IV82" s="687">
        <v>577113.4</v>
      </c>
      <c r="IW82" s="687">
        <v>577156.64</v>
      </c>
      <c r="IX82" s="687">
        <v>577199.88</v>
      </c>
      <c r="IY82" s="687">
        <v>577199.88</v>
      </c>
      <c r="IZ82" s="687">
        <v>577199.88</v>
      </c>
      <c r="JA82" s="687">
        <v>577199.88</v>
      </c>
      <c r="JB82" s="687">
        <v>577199.88</v>
      </c>
      <c r="JC82" s="687">
        <v>577199.88</v>
      </c>
      <c r="JD82" s="687">
        <v>577243.12</v>
      </c>
      <c r="JE82" s="687">
        <v>577286.35</v>
      </c>
      <c r="JF82" s="687">
        <v>577329.59</v>
      </c>
      <c r="JG82" s="687">
        <v>577372.82999999996</v>
      </c>
      <c r="JH82" s="687">
        <v>577416.06999999995</v>
      </c>
      <c r="JI82" s="687">
        <v>577416.06999999995</v>
      </c>
      <c r="JJ82" s="687">
        <v>577459.30000000005</v>
      </c>
      <c r="JK82" s="687">
        <v>577502.54</v>
      </c>
      <c r="JL82" s="687">
        <v>577545.78</v>
      </c>
      <c r="JM82" s="687">
        <v>577589.02</v>
      </c>
      <c r="JN82" s="687">
        <v>577632.26</v>
      </c>
      <c r="JO82" s="687">
        <v>577675.49</v>
      </c>
      <c r="JP82" s="687">
        <v>577675.49</v>
      </c>
      <c r="JQ82" s="687">
        <v>577718.73</v>
      </c>
      <c r="JR82" s="687">
        <v>577761.97</v>
      </c>
      <c r="JS82" s="687">
        <v>577822.5</v>
      </c>
      <c r="JT82" s="687">
        <v>577894.56000000006</v>
      </c>
      <c r="JU82" s="687">
        <v>577966.63</v>
      </c>
      <c r="JV82" s="687">
        <v>578038.68999999994</v>
      </c>
      <c r="JW82" s="687">
        <v>578038.68999999994</v>
      </c>
      <c r="JX82" s="687">
        <v>578110.75</v>
      </c>
      <c r="JY82" s="687">
        <v>578182.81999999995</v>
      </c>
      <c r="JZ82" s="687">
        <v>578254.88</v>
      </c>
      <c r="KA82" s="687">
        <v>578326.93999999994</v>
      </c>
      <c r="KB82" s="687">
        <v>578399</v>
      </c>
      <c r="KC82" s="687">
        <v>578471.06999999995</v>
      </c>
      <c r="KD82" s="687">
        <v>578471.06999999995</v>
      </c>
      <c r="KE82" s="687">
        <v>578561.87</v>
      </c>
      <c r="KF82" s="687">
        <v>578662.75</v>
      </c>
      <c r="KG82" s="687">
        <v>578763.64</v>
      </c>
      <c r="KH82" s="687">
        <v>578864.53</v>
      </c>
      <c r="KI82" s="687">
        <v>578965.42000000004</v>
      </c>
      <c r="KJ82" s="687">
        <v>579066.31000000006</v>
      </c>
      <c r="KK82" s="687">
        <v>579066.31000000006</v>
      </c>
      <c r="KL82" s="687">
        <v>579167.19999999995</v>
      </c>
      <c r="KM82" s="687">
        <v>579268.07999999996</v>
      </c>
      <c r="KN82" s="687">
        <v>579368.97</v>
      </c>
      <c r="KO82" s="687">
        <v>579469.86</v>
      </c>
      <c r="KP82" s="687">
        <v>579570.75</v>
      </c>
      <c r="KQ82" s="687">
        <v>579671.64</v>
      </c>
      <c r="KR82" s="687">
        <v>579671.64</v>
      </c>
      <c r="KS82" s="687">
        <v>579772.52</v>
      </c>
      <c r="KT82" s="687">
        <v>579873.41</v>
      </c>
      <c r="KU82" s="687">
        <v>579974.30000000005</v>
      </c>
      <c r="KV82" s="687">
        <v>580075.18999999994</v>
      </c>
      <c r="KW82" s="687">
        <v>580176.07999999996</v>
      </c>
      <c r="KX82" s="687">
        <v>580276.96</v>
      </c>
      <c r="KY82" s="687">
        <v>580276.96</v>
      </c>
      <c r="KZ82" s="687">
        <v>580377.85</v>
      </c>
      <c r="LA82" s="687">
        <v>580478.74</v>
      </c>
      <c r="LB82" s="687">
        <v>580579.63</v>
      </c>
      <c r="LC82" s="687">
        <v>580680.52</v>
      </c>
      <c r="LD82" s="687">
        <v>580781.4</v>
      </c>
      <c r="LE82" s="687">
        <v>580882.29</v>
      </c>
      <c r="LF82" s="687">
        <v>580882.29</v>
      </c>
      <c r="LG82" s="687">
        <v>580983.18000000005</v>
      </c>
      <c r="LH82" s="687">
        <v>581084.06999999995</v>
      </c>
      <c r="LI82" s="687">
        <v>581184.96</v>
      </c>
      <c r="LJ82" s="687">
        <v>581285.84</v>
      </c>
      <c r="LK82" s="687">
        <v>581386.73</v>
      </c>
      <c r="LL82" s="687">
        <v>581487.62</v>
      </c>
      <c r="LM82" s="687">
        <v>581487.62</v>
      </c>
      <c r="LN82" s="687">
        <v>581611.56999999995</v>
      </c>
      <c r="LO82" s="687">
        <v>581741.28</v>
      </c>
      <c r="LP82" s="687">
        <v>581871</v>
      </c>
      <c r="LQ82" s="687">
        <v>582000.71</v>
      </c>
      <c r="LR82" s="687">
        <v>582130.42000000004</v>
      </c>
      <c r="LS82" s="687">
        <v>582260.14</v>
      </c>
      <c r="LT82" s="687">
        <v>582260.14</v>
      </c>
      <c r="LU82" s="687">
        <v>582389.85</v>
      </c>
      <c r="LV82" s="687">
        <v>582519.56000000006</v>
      </c>
      <c r="LW82" s="687">
        <v>582649.28</v>
      </c>
      <c r="LX82" s="687">
        <v>582778.99</v>
      </c>
      <c r="LY82" s="687">
        <v>582908.69999999995</v>
      </c>
      <c r="LZ82" s="687">
        <v>583038.41</v>
      </c>
      <c r="MA82" s="687">
        <v>583038.41</v>
      </c>
      <c r="MB82" s="687">
        <v>583168.13</v>
      </c>
      <c r="MC82" s="687">
        <v>583297.84</v>
      </c>
      <c r="MD82" s="687">
        <v>583427.55000000005</v>
      </c>
      <c r="ME82" s="687">
        <v>583557.27</v>
      </c>
      <c r="MF82" s="687">
        <v>583686.98</v>
      </c>
      <c r="MG82" s="687">
        <v>583816.68999999994</v>
      </c>
      <c r="MH82" s="687">
        <v>583816.68999999994</v>
      </c>
      <c r="MI82" s="687">
        <v>583946.41</v>
      </c>
      <c r="MJ82" s="687">
        <v>584076.12</v>
      </c>
      <c r="MK82" s="687">
        <v>584218.81000000006</v>
      </c>
      <c r="ML82" s="687">
        <v>584362.93000000005</v>
      </c>
      <c r="MM82" s="687">
        <v>584507.06000000006</v>
      </c>
      <c r="MN82" s="687">
        <v>584651.18000000005</v>
      </c>
      <c r="MO82" s="687">
        <v>584651.18000000005</v>
      </c>
      <c r="MP82" s="687">
        <v>584795.31000000006</v>
      </c>
      <c r="MQ82" s="687">
        <v>584939.43000000005</v>
      </c>
      <c r="MR82" s="687">
        <v>585083.56000000006</v>
      </c>
      <c r="MS82" s="687">
        <v>585227.68999999994</v>
      </c>
      <c r="MT82" s="687">
        <v>585371.81000000006</v>
      </c>
      <c r="MU82" s="687">
        <v>585515.93999999994</v>
      </c>
      <c r="MV82" s="687">
        <v>585515.93999999994</v>
      </c>
      <c r="MW82" s="687">
        <v>585660.06000000006</v>
      </c>
      <c r="MX82" s="687">
        <v>585804.18999999994</v>
      </c>
      <c r="MY82" s="687">
        <v>585948.31999999995</v>
      </c>
      <c r="MZ82" s="687">
        <v>586092.43999999994</v>
      </c>
      <c r="NA82" s="687">
        <v>586236.56999999995</v>
      </c>
      <c r="NB82" s="687">
        <v>586380.68999999994</v>
      </c>
      <c r="NC82" s="687">
        <v>586380.68999999994</v>
      </c>
      <c r="ND82" s="687">
        <v>586524.81999999995</v>
      </c>
      <c r="NE82" s="687">
        <v>586668.93999999994</v>
      </c>
      <c r="NF82" s="687">
        <v>586813.06999999995</v>
      </c>
      <c r="NG82" s="687">
        <v>586957.19999999995</v>
      </c>
      <c r="NH82" s="687">
        <v>591810.91</v>
      </c>
      <c r="NI82" s="687">
        <v>596664.62</v>
      </c>
      <c r="NJ82" s="687">
        <v>596664.62</v>
      </c>
      <c r="NK82" s="687">
        <v>601518.34</v>
      </c>
      <c r="NL82" s="687">
        <v>606372.05000000005</v>
      </c>
      <c r="NM82" s="687">
        <v>611225.77</v>
      </c>
      <c r="NN82" s="687">
        <v>616079.48</v>
      </c>
      <c r="NO82" s="687">
        <v>616079.48</v>
      </c>
      <c r="NP82" s="687">
        <v>620933.19999999995</v>
      </c>
      <c r="NQ82" s="687">
        <v>620933.19999999995</v>
      </c>
      <c r="NR82" s="687">
        <v>626434.06999999995</v>
      </c>
      <c r="NS82" s="687">
        <v>636303.29</v>
      </c>
      <c r="NT82" s="687">
        <v>647628.63</v>
      </c>
      <c r="NU82" s="687">
        <v>660895.43999999994</v>
      </c>
      <c r="NV82" s="687">
        <v>675941.96</v>
      </c>
      <c r="NW82" s="687">
        <v>692121.01</v>
      </c>
      <c r="NX82" s="687">
        <v>692121.01</v>
      </c>
      <c r="NY82" s="687">
        <v>692121.01</v>
      </c>
      <c r="NZ82" s="687">
        <v>692121.01</v>
      </c>
      <c r="OA82" s="687">
        <v>692121.01</v>
      </c>
      <c r="OB82" s="687">
        <v>692121.01</v>
      </c>
      <c r="OC82" s="687">
        <v>692121.01</v>
      </c>
      <c r="OD82" s="687">
        <v>692121.01</v>
      </c>
      <c r="OE82" s="687">
        <v>692121.01</v>
      </c>
      <c r="OF82" s="687">
        <v>692121.01</v>
      </c>
      <c r="OG82" s="687">
        <v>692121.01</v>
      </c>
      <c r="OH82" s="687">
        <v>692121.01</v>
      </c>
      <c r="OI82" s="687">
        <v>692121.01</v>
      </c>
      <c r="OJ82" s="687">
        <v>692121.01</v>
      </c>
      <c r="OK82" s="687">
        <v>692121.01</v>
      </c>
      <c r="OL82" s="687">
        <v>692121.01</v>
      </c>
      <c r="OM82" s="687">
        <v>692121.01</v>
      </c>
      <c r="ON82" s="687">
        <v>692121.01</v>
      </c>
      <c r="OO82" s="687">
        <v>692121.01</v>
      </c>
      <c r="OP82" s="687">
        <v>692121.01</v>
      </c>
      <c r="OQ82" s="687">
        <v>692121.01</v>
      </c>
      <c r="OR82" s="687">
        <v>692121.01</v>
      </c>
      <c r="OS82" s="687">
        <v>692121.01</v>
      </c>
      <c r="OT82" s="687">
        <v>692121.01</v>
      </c>
      <c r="OU82" s="687">
        <v>692121.01</v>
      </c>
      <c r="OV82" s="687">
        <v>692121.01</v>
      </c>
      <c r="OW82" s="687">
        <v>692121.01</v>
      </c>
      <c r="OX82" s="687">
        <v>692121.01</v>
      </c>
      <c r="OY82" s="687">
        <v>692121.01</v>
      </c>
      <c r="OZ82" s="687">
        <v>692121.01</v>
      </c>
      <c r="PA82" s="687">
        <v>692121.01</v>
      </c>
      <c r="PB82" s="687">
        <v>692121.01</v>
      </c>
      <c r="PC82" s="687">
        <v>692121.01</v>
      </c>
      <c r="PD82" s="687">
        <v>692121.01</v>
      </c>
      <c r="PE82" s="687">
        <v>692121.01</v>
      </c>
      <c r="PF82" s="687">
        <v>692121.01</v>
      </c>
      <c r="PG82" s="687">
        <v>692121.01</v>
      </c>
      <c r="PH82" s="687">
        <v>692121.01</v>
      </c>
      <c r="PI82" s="687">
        <v>692121.01</v>
      </c>
      <c r="PJ82" s="687">
        <v>692121.01</v>
      </c>
      <c r="PK82" s="687">
        <v>692121.01</v>
      </c>
      <c r="PL82" s="687">
        <v>692121.01</v>
      </c>
      <c r="PM82" s="687">
        <v>692121.01</v>
      </c>
      <c r="PN82" s="687">
        <v>692121.01</v>
      </c>
      <c r="PO82" s="687">
        <v>692121.01</v>
      </c>
      <c r="PP82" s="687">
        <v>692121.01</v>
      </c>
      <c r="PQ82" s="687">
        <v>692121.01</v>
      </c>
      <c r="PR82" s="687">
        <v>692121.01</v>
      </c>
      <c r="PS82" s="687">
        <v>692121.01</v>
      </c>
      <c r="PT82" s="687">
        <v>692121.01</v>
      </c>
      <c r="PU82" s="687">
        <v>692121.01</v>
      </c>
      <c r="PV82" s="687">
        <v>692121.01</v>
      </c>
      <c r="PW82" s="687">
        <v>692121.01</v>
      </c>
      <c r="PX82" s="687">
        <v>692121.01</v>
      </c>
      <c r="PY82" s="687">
        <v>692121.01</v>
      </c>
      <c r="PZ82" s="687">
        <v>692121.01</v>
      </c>
      <c r="QA82" s="687">
        <v>692121.01</v>
      </c>
      <c r="QB82" s="687">
        <v>692121.01</v>
      </c>
      <c r="QC82" s="687">
        <v>692121.01</v>
      </c>
      <c r="QD82" s="687">
        <v>692121.01</v>
      </c>
      <c r="QE82" s="687">
        <v>692121.01</v>
      </c>
      <c r="QF82" s="687">
        <v>692121.01</v>
      </c>
      <c r="QG82" s="687">
        <v>692121.01</v>
      </c>
      <c r="QH82" s="687">
        <v>692121.01</v>
      </c>
      <c r="QI82" s="687">
        <v>692121.01</v>
      </c>
      <c r="QJ82" s="687">
        <v>692121.01</v>
      </c>
      <c r="QK82" s="687">
        <v>692121.01</v>
      </c>
      <c r="QL82" s="687">
        <v>692121.01</v>
      </c>
      <c r="QM82" s="687">
        <v>692121.01</v>
      </c>
      <c r="QN82" s="687">
        <v>692121.01</v>
      </c>
      <c r="QO82" s="687">
        <v>692121.01</v>
      </c>
      <c r="QP82" s="687">
        <v>692121.01</v>
      </c>
      <c r="QQ82" s="687">
        <v>692121.01</v>
      </c>
      <c r="QR82" s="687">
        <v>692121.01</v>
      </c>
      <c r="QS82" s="687">
        <v>692121.01</v>
      </c>
      <c r="QT82" s="687">
        <v>692121.01</v>
      </c>
      <c r="QU82" s="687">
        <v>692121.01</v>
      </c>
      <c r="QV82" s="687">
        <v>692121.01</v>
      </c>
      <c r="QW82" s="687">
        <v>692121.01</v>
      </c>
      <c r="QX82" s="687">
        <v>692121.01</v>
      </c>
      <c r="QY82" s="687">
        <v>692121.01</v>
      </c>
      <c r="QZ82" s="687">
        <v>692121.01</v>
      </c>
      <c r="RA82" s="687"/>
      <c r="RB82" s="687"/>
      <c r="RC82" s="687"/>
      <c r="RD82" s="687"/>
      <c r="RE82" s="687"/>
      <c r="RF82" s="687"/>
      <c r="RG82" s="687"/>
      <c r="RH82" s="687"/>
      <c r="RI82" s="687"/>
      <c r="RJ82" s="687"/>
      <c r="RK82" s="925"/>
      <c r="RL82" s="925"/>
      <c r="RM82" s="925"/>
      <c r="RN82" s="925"/>
      <c r="RO82" s="925"/>
      <c r="RP82" s="925"/>
      <c r="RQ82" s="925"/>
      <c r="RR82" s="925"/>
      <c r="RS82" s="925"/>
      <c r="RT82" s="925"/>
      <c r="RU82" s="925"/>
      <c r="RV82" s="925"/>
      <c r="RW82" s="925"/>
      <c r="RX82" s="925"/>
      <c r="RY82" s="925"/>
      <c r="RZ82" s="925"/>
      <c r="SA82" s="925"/>
      <c r="SB82" s="925"/>
      <c r="SC82" s="925"/>
      <c r="SD82" s="925"/>
      <c r="SE82" s="925"/>
      <c r="SF82" s="925"/>
      <c r="SG82" s="925"/>
      <c r="SH82" s="925"/>
      <c r="SI82" s="925"/>
      <c r="SJ82" s="925"/>
      <c r="SK82" s="925"/>
      <c r="SL82" s="925"/>
      <c r="SM82" s="925"/>
      <c r="SN82" s="925"/>
      <c r="SO82" s="925"/>
      <c r="SP82" s="925"/>
      <c r="SQ82" s="925"/>
      <c r="SR82" s="925"/>
      <c r="SS82" s="925"/>
      <c r="ST82" s="925"/>
      <c r="SU82" s="925"/>
      <c r="SV82" s="925"/>
      <c r="SW82" s="925"/>
      <c r="SX82" s="925"/>
      <c r="SY82" s="925"/>
      <c r="SZ82" s="925"/>
      <c r="TA82" s="925"/>
      <c r="TB82" s="925"/>
      <c r="TC82" s="925"/>
      <c r="TD82" s="925"/>
      <c r="TE82" s="925"/>
      <c r="TF82" s="925"/>
      <c r="TG82" s="925"/>
      <c r="TH82" s="925"/>
      <c r="TI82" s="925"/>
      <c r="TJ82" s="925"/>
      <c r="TK82" s="925"/>
      <c r="TL82" s="925"/>
      <c r="TM82" s="925"/>
      <c r="TN82" s="925"/>
      <c r="TO82" s="925"/>
      <c r="TP82" s="925"/>
      <c r="TQ82" s="925"/>
      <c r="TR82" s="925"/>
      <c r="TS82" s="925"/>
      <c r="TT82" s="925"/>
      <c r="TU82" s="925"/>
      <c r="TV82" s="925"/>
      <c r="TW82" s="925"/>
      <c r="TX82" s="925"/>
      <c r="TY82" s="925"/>
      <c r="TZ82" s="925"/>
      <c r="UA82" s="925"/>
      <c r="UB82" s="925"/>
      <c r="UC82" s="925"/>
      <c r="UD82" s="925"/>
      <c r="UE82" s="925"/>
      <c r="UF82" s="925"/>
      <c r="UG82" s="925"/>
      <c r="UH82" s="925"/>
      <c r="UI82" s="925"/>
      <c r="UJ82" s="925"/>
      <c r="UK82" s="925"/>
      <c r="UL82" s="925"/>
      <c r="UM82" s="925"/>
      <c r="UN82" s="925"/>
      <c r="UO82" s="925"/>
      <c r="UP82" s="925"/>
      <c r="UQ82" s="925"/>
      <c r="UR82" s="925"/>
      <c r="US82" s="925"/>
      <c r="UT82" s="925"/>
      <c r="UU82" s="925"/>
      <c r="UV82" s="925"/>
      <c r="UW82" s="925"/>
      <c r="UX82" s="925"/>
      <c r="UY82" s="925"/>
      <c r="UZ82" s="925"/>
      <c r="VA82" s="925"/>
      <c r="VB82" s="925"/>
      <c r="VC82" s="925"/>
      <c r="VD82" s="925"/>
      <c r="VE82" s="925"/>
      <c r="VF82" s="925"/>
      <c r="VG82" s="925"/>
      <c r="VH82" s="925"/>
      <c r="VI82" s="925"/>
      <c r="VJ82" s="925"/>
      <c r="VK82" s="925"/>
      <c r="VL82" s="925"/>
      <c r="VM82" s="925"/>
      <c r="VN82" s="925"/>
      <c r="VO82" s="925"/>
      <c r="VP82" s="925"/>
      <c r="VQ82" s="925"/>
      <c r="VR82" s="925"/>
      <c r="VS82" s="925"/>
      <c r="VT82" s="925"/>
      <c r="VU82" s="925"/>
      <c r="VV82" s="925"/>
      <c r="VW82" s="925"/>
      <c r="VX82" s="925"/>
      <c r="VY82" s="925"/>
      <c r="VZ82" s="925"/>
      <c r="WA82" s="925"/>
      <c r="WB82" s="925"/>
      <c r="WC82" s="925"/>
      <c r="WD82" s="925"/>
      <c r="WE82" s="925"/>
      <c r="WF82" s="925"/>
      <c r="WG82" s="925"/>
      <c r="WH82" s="925"/>
      <c r="WI82" s="925"/>
      <c r="WJ82" s="925"/>
      <c r="WK82" s="925"/>
      <c r="WL82" s="925"/>
      <c r="WM82" s="925"/>
      <c r="WN82" s="925"/>
      <c r="WO82" s="925"/>
      <c r="WP82" s="925"/>
      <c r="WQ82" s="925"/>
      <c r="WR82" s="925"/>
      <c r="WS82" s="925"/>
      <c r="XZ82" s="925"/>
      <c r="YA82" s="925"/>
      <c r="ZM82" s="4"/>
      <c r="ZN82" s="4"/>
    </row>
    <row r="83" spans="1:690" outlineLevel="2">
      <c r="A83" s="1104" t="s">
        <v>1526</v>
      </c>
      <c r="B83" s="1104"/>
      <c r="C83" s="1104"/>
      <c r="D83" s="1105">
        <v>350</v>
      </c>
      <c r="E83" s="1105">
        <v>350</v>
      </c>
      <c r="F83" s="1105">
        <v>70064.58</v>
      </c>
      <c r="G83" s="1106"/>
      <c r="H83" s="1104" t="s">
        <v>894</v>
      </c>
      <c r="I83" s="687"/>
      <c r="J83" s="687"/>
      <c r="K83" s="687"/>
      <c r="L83" s="687"/>
      <c r="M83" s="687"/>
      <c r="N83" s="687"/>
      <c r="O83" s="687"/>
      <c r="P83" s="687"/>
      <c r="Q83" s="687"/>
      <c r="R83" s="687"/>
      <c r="S83" s="687"/>
      <c r="T83" s="687"/>
      <c r="U83" s="687"/>
      <c r="V83" s="687"/>
      <c r="W83" s="687"/>
      <c r="X83" s="687"/>
      <c r="Y83" s="687"/>
      <c r="Z83" s="687"/>
      <c r="AA83" s="687"/>
      <c r="AB83" s="687"/>
      <c r="AC83" s="687"/>
      <c r="AD83" s="687"/>
      <c r="AE83" s="687"/>
      <c r="AF83" s="687"/>
      <c r="AG83" s="687"/>
      <c r="AH83" s="687"/>
      <c r="AI83" s="687"/>
      <c r="AJ83" s="687"/>
      <c r="AK83" s="687"/>
      <c r="AL83" s="687"/>
      <c r="AM83" s="687"/>
      <c r="AN83" s="687"/>
      <c r="AO83" s="687"/>
      <c r="AP83" s="687"/>
      <c r="AQ83" s="687"/>
      <c r="AR83" s="687"/>
      <c r="AS83" s="687"/>
      <c r="AT83" s="687"/>
      <c r="AU83" s="687"/>
      <c r="AV83" s="687"/>
      <c r="AW83" s="687"/>
      <c r="AX83" s="687"/>
      <c r="AY83" s="687"/>
      <c r="AZ83" s="687"/>
      <c r="BA83" s="687"/>
      <c r="BB83" s="687"/>
      <c r="BC83" s="687"/>
      <c r="BD83" s="687"/>
      <c r="BE83" s="687"/>
      <c r="BF83" s="687"/>
      <c r="BG83" s="687"/>
      <c r="BH83" s="687"/>
      <c r="BI83" s="687"/>
      <c r="BJ83" s="687"/>
      <c r="BK83" s="687"/>
      <c r="BL83" s="687"/>
      <c r="BM83" s="687"/>
      <c r="BN83" s="687"/>
      <c r="BO83" s="687"/>
      <c r="BP83" s="687"/>
      <c r="BQ83" s="687"/>
      <c r="BR83" s="687"/>
      <c r="BS83" s="687"/>
      <c r="BT83" s="687"/>
      <c r="BU83" s="687"/>
      <c r="BV83" s="687"/>
      <c r="BW83" s="687"/>
      <c r="BX83" s="687"/>
      <c r="BY83" s="687"/>
      <c r="BZ83" s="687"/>
      <c r="CA83" s="687"/>
      <c r="CB83" s="687"/>
      <c r="CC83" s="687"/>
      <c r="CD83" s="687"/>
      <c r="CE83" s="687"/>
      <c r="CF83" s="687"/>
      <c r="CG83" s="687"/>
      <c r="CH83" s="687"/>
      <c r="CI83" s="687"/>
      <c r="CJ83" s="687"/>
      <c r="CK83" s="687"/>
      <c r="CL83" s="687"/>
      <c r="CM83" s="687"/>
      <c r="CN83" s="687"/>
      <c r="CO83" s="687"/>
      <c r="CP83" s="687"/>
      <c r="CQ83" s="687"/>
      <c r="CR83" s="687"/>
      <c r="CS83" s="687"/>
      <c r="CT83" s="687"/>
      <c r="CU83" s="687"/>
      <c r="CV83" s="687"/>
      <c r="CW83" s="687"/>
      <c r="CX83" s="687"/>
      <c r="CY83" s="687"/>
      <c r="CZ83" s="687"/>
      <c r="DA83" s="687"/>
      <c r="DB83" s="687"/>
      <c r="DC83" s="687"/>
      <c r="DD83" s="687"/>
      <c r="DE83" s="687"/>
      <c r="DF83" s="687"/>
      <c r="DG83" s="687"/>
      <c r="DH83" s="687"/>
      <c r="DI83" s="687"/>
      <c r="DJ83" s="687"/>
      <c r="DK83" s="687"/>
      <c r="DL83" s="687"/>
      <c r="DM83" s="687"/>
      <c r="DN83" s="687"/>
      <c r="DO83" s="687"/>
      <c r="DP83" s="687"/>
      <c r="DQ83" s="687"/>
      <c r="DR83" s="687"/>
      <c r="DS83" s="687"/>
      <c r="DT83" s="687"/>
      <c r="DU83" s="687"/>
      <c r="DV83" s="687"/>
      <c r="DW83" s="687"/>
      <c r="DX83" s="687"/>
      <c r="DY83" s="687"/>
      <c r="DZ83" s="687"/>
      <c r="EA83" s="687"/>
      <c r="EB83" s="687"/>
      <c r="EC83" s="687"/>
      <c r="ED83" s="687"/>
      <c r="EE83" s="687"/>
      <c r="EF83" s="687"/>
      <c r="EG83" s="687"/>
      <c r="EH83" s="687"/>
      <c r="EI83" s="687"/>
      <c r="EJ83" s="687"/>
      <c r="EK83" s="687"/>
      <c r="EL83" s="687"/>
      <c r="EM83" s="687"/>
      <c r="EN83" s="687"/>
      <c r="EO83" s="687"/>
      <c r="EP83" s="687"/>
      <c r="EQ83" s="687"/>
      <c r="ER83" s="687"/>
      <c r="ES83" s="687"/>
      <c r="ET83" s="687"/>
      <c r="EU83" s="687"/>
      <c r="EV83" s="687"/>
      <c r="EW83" s="687"/>
      <c r="EX83" s="687"/>
      <c r="EY83" s="687"/>
      <c r="EZ83" s="687"/>
      <c r="FA83" s="687"/>
      <c r="FB83" s="687"/>
      <c r="FC83" s="687"/>
      <c r="FD83" s="687"/>
      <c r="FE83" s="687"/>
      <c r="FF83" s="687"/>
      <c r="FG83" s="687"/>
      <c r="FH83" s="687"/>
      <c r="FI83" s="687"/>
      <c r="FJ83" s="687"/>
      <c r="FK83" s="687"/>
      <c r="FL83" s="687"/>
      <c r="FM83" s="687"/>
      <c r="FN83" s="687"/>
      <c r="FO83" s="687"/>
      <c r="FP83" s="687"/>
      <c r="FQ83" s="687"/>
      <c r="FR83" s="687"/>
      <c r="FS83" s="687"/>
      <c r="FT83" s="687"/>
      <c r="FU83" s="687"/>
      <c r="FV83" s="687"/>
      <c r="FW83" s="687"/>
      <c r="FX83" s="687"/>
      <c r="FY83" s="687"/>
      <c r="FZ83" s="687"/>
      <c r="GA83" s="687"/>
      <c r="GB83" s="687"/>
      <c r="GC83" s="687"/>
      <c r="GD83" s="687"/>
      <c r="GE83" s="687"/>
      <c r="GF83" s="687"/>
      <c r="GG83" s="687"/>
      <c r="GH83" s="687"/>
      <c r="GI83" s="687"/>
      <c r="GJ83" s="687"/>
      <c r="GK83" s="687"/>
      <c r="GL83" s="687"/>
      <c r="GM83" s="687"/>
      <c r="GN83" s="687"/>
      <c r="GO83" s="687"/>
      <c r="GP83" s="687"/>
      <c r="GQ83" s="687"/>
      <c r="GR83" s="687"/>
      <c r="GS83" s="687"/>
      <c r="GT83" s="687"/>
      <c r="GU83" s="687"/>
      <c r="GV83" s="687"/>
      <c r="GW83" s="687"/>
      <c r="GX83" s="687"/>
      <c r="GY83" s="687"/>
      <c r="GZ83" s="687"/>
      <c r="HA83" s="687"/>
      <c r="HB83" s="687"/>
      <c r="HC83" s="687"/>
      <c r="HD83" s="687"/>
      <c r="HE83" s="687"/>
      <c r="HF83" s="687"/>
      <c r="HG83" s="687"/>
      <c r="HH83" s="687"/>
      <c r="HI83" s="687"/>
      <c r="HJ83" s="687"/>
      <c r="HK83" s="687"/>
      <c r="HL83" s="687"/>
      <c r="HM83" s="687"/>
      <c r="HN83" s="687"/>
      <c r="HO83" s="687"/>
      <c r="HP83" s="687"/>
      <c r="HQ83" s="687"/>
      <c r="HR83" s="687"/>
      <c r="HS83" s="687"/>
      <c r="HT83" s="687"/>
      <c r="HU83" s="687"/>
      <c r="HV83" s="687"/>
      <c r="HW83" s="687"/>
      <c r="HX83" s="687"/>
      <c r="HY83" s="687"/>
      <c r="HZ83" s="687"/>
      <c r="IA83" s="687"/>
      <c r="IB83" s="687"/>
      <c r="IC83" s="687"/>
      <c r="ID83" s="687"/>
      <c r="IE83" s="687"/>
      <c r="IF83" s="687"/>
      <c r="IG83" s="687"/>
      <c r="IH83" s="687"/>
      <c r="II83" s="687"/>
      <c r="IJ83" s="687"/>
      <c r="IK83" s="687"/>
      <c r="IL83" s="687"/>
      <c r="IM83" s="687"/>
      <c r="IN83" s="687"/>
      <c r="IO83" s="687"/>
      <c r="IP83" s="687"/>
      <c r="IQ83" s="687"/>
      <c r="IR83" s="687"/>
      <c r="IS83" s="687"/>
      <c r="IT83" s="687"/>
      <c r="IU83" s="687"/>
      <c r="IV83" s="687"/>
      <c r="IW83" s="687"/>
      <c r="IX83" s="687"/>
      <c r="IY83" s="687"/>
      <c r="IZ83" s="687"/>
      <c r="JA83" s="687"/>
      <c r="JB83" s="687"/>
      <c r="JC83" s="687"/>
      <c r="JD83" s="687"/>
      <c r="JE83" s="687"/>
      <c r="JF83" s="687"/>
      <c r="JG83" s="687"/>
      <c r="JH83" s="687"/>
      <c r="JI83" s="687"/>
      <c r="JJ83" s="687"/>
      <c r="JK83" s="687"/>
      <c r="JL83" s="687"/>
      <c r="JM83" s="687"/>
      <c r="JN83" s="687"/>
      <c r="JO83" s="687"/>
      <c r="JP83" s="687"/>
      <c r="JQ83" s="687"/>
      <c r="JR83" s="687">
        <v>4.7699999999999996</v>
      </c>
      <c r="JS83" s="687">
        <v>9.5500000000000007</v>
      </c>
      <c r="JT83" s="687">
        <v>14.32</v>
      </c>
      <c r="JU83" s="687">
        <v>19.09</v>
      </c>
      <c r="JV83" s="687">
        <v>23.86</v>
      </c>
      <c r="JW83" s="687">
        <v>23.86</v>
      </c>
      <c r="JX83" s="687">
        <v>28.64</v>
      </c>
      <c r="JY83" s="687">
        <v>33.409999999999997</v>
      </c>
      <c r="JZ83" s="687">
        <v>38.18</v>
      </c>
      <c r="KA83" s="687">
        <v>42.95</v>
      </c>
      <c r="KB83" s="687">
        <v>47.73</v>
      </c>
      <c r="KC83" s="687">
        <v>52.5</v>
      </c>
      <c r="KD83" s="687">
        <v>52.5</v>
      </c>
      <c r="KE83" s="687">
        <v>57.27</v>
      </c>
      <c r="KF83" s="687">
        <v>62.05</v>
      </c>
      <c r="KG83" s="687">
        <v>66.819999999999993</v>
      </c>
      <c r="KH83" s="687">
        <v>71.59</v>
      </c>
      <c r="KI83" s="687">
        <v>76.36</v>
      </c>
      <c r="KJ83" s="687">
        <v>81.14</v>
      </c>
      <c r="KK83" s="687">
        <v>81.14</v>
      </c>
      <c r="KL83" s="687">
        <v>85.91</v>
      </c>
      <c r="KM83" s="687">
        <v>90.68</v>
      </c>
      <c r="KN83" s="687">
        <v>95.45</v>
      </c>
      <c r="KO83" s="687">
        <v>100.23</v>
      </c>
      <c r="KP83" s="687">
        <v>105</v>
      </c>
      <c r="KQ83" s="687">
        <v>109.77</v>
      </c>
      <c r="KR83" s="687">
        <v>109.77</v>
      </c>
      <c r="KS83" s="687">
        <v>114.55</v>
      </c>
      <c r="KT83" s="687">
        <v>119.32</v>
      </c>
      <c r="KU83" s="687">
        <v>124.09</v>
      </c>
      <c r="KV83" s="687">
        <v>130.77000000000001</v>
      </c>
      <c r="KW83" s="687">
        <v>138.72999999999999</v>
      </c>
      <c r="KX83" s="687">
        <v>147.94999999999999</v>
      </c>
      <c r="KY83" s="687">
        <v>147.94999999999999</v>
      </c>
      <c r="KZ83" s="687">
        <v>159.09</v>
      </c>
      <c r="LA83" s="687">
        <v>170.23</v>
      </c>
      <c r="LB83" s="687">
        <v>181.36</v>
      </c>
      <c r="LC83" s="687">
        <v>192.5</v>
      </c>
      <c r="LD83" s="687">
        <v>203.64</v>
      </c>
      <c r="LE83" s="687">
        <v>214.77</v>
      </c>
      <c r="LF83" s="687">
        <v>214.77</v>
      </c>
      <c r="LG83" s="687">
        <v>228.46</v>
      </c>
      <c r="LH83" s="687">
        <v>242.77</v>
      </c>
      <c r="LI83" s="687">
        <v>257.08999999999997</v>
      </c>
      <c r="LJ83" s="687">
        <v>271.41000000000003</v>
      </c>
      <c r="LK83" s="687">
        <v>286.36</v>
      </c>
      <c r="LL83" s="687">
        <v>302.27</v>
      </c>
      <c r="LM83" s="687">
        <v>302.27</v>
      </c>
      <c r="LN83" s="687">
        <v>318.18</v>
      </c>
      <c r="LO83" s="687">
        <v>334.09</v>
      </c>
      <c r="LP83" s="687">
        <v>350</v>
      </c>
      <c r="LQ83" s="687">
        <v>350</v>
      </c>
      <c r="LR83" s="687">
        <v>350</v>
      </c>
      <c r="LS83" s="687">
        <v>350</v>
      </c>
      <c r="LT83" s="687">
        <v>350</v>
      </c>
      <c r="LU83" s="687">
        <v>350</v>
      </c>
      <c r="LV83" s="687">
        <v>350</v>
      </c>
      <c r="LW83" s="687">
        <v>350</v>
      </c>
      <c r="LX83" s="687">
        <v>350</v>
      </c>
      <c r="LY83" s="687">
        <v>350</v>
      </c>
      <c r="LZ83" s="687">
        <v>350</v>
      </c>
      <c r="MA83" s="687">
        <v>350</v>
      </c>
      <c r="MB83" s="687">
        <v>350</v>
      </c>
      <c r="MC83" s="687">
        <v>350</v>
      </c>
      <c r="MD83" s="687">
        <v>350</v>
      </c>
      <c r="ME83" s="687">
        <v>350</v>
      </c>
      <c r="MF83" s="687">
        <v>350</v>
      </c>
      <c r="MG83" s="687">
        <v>350</v>
      </c>
      <c r="MH83" s="687">
        <v>350</v>
      </c>
      <c r="MI83" s="687">
        <v>350</v>
      </c>
      <c r="MJ83" s="687">
        <v>350</v>
      </c>
      <c r="MK83" s="687">
        <v>350</v>
      </c>
      <c r="ML83" s="687">
        <v>350</v>
      </c>
      <c r="MM83" s="687">
        <v>350</v>
      </c>
      <c r="MN83" s="687">
        <v>350</v>
      </c>
      <c r="MO83" s="687">
        <v>350</v>
      </c>
      <c r="MP83" s="687">
        <v>350</v>
      </c>
      <c r="MQ83" s="687">
        <v>350</v>
      </c>
      <c r="MR83" s="687">
        <v>350</v>
      </c>
      <c r="MS83" s="687">
        <v>350</v>
      </c>
      <c r="MT83" s="687">
        <v>350</v>
      </c>
      <c r="MU83" s="687">
        <v>350</v>
      </c>
      <c r="MV83" s="687">
        <v>350</v>
      </c>
      <c r="MW83" s="687">
        <v>350</v>
      </c>
      <c r="MX83" s="687">
        <v>350</v>
      </c>
      <c r="MY83" s="687">
        <v>350</v>
      </c>
      <c r="MZ83" s="687">
        <v>350</v>
      </c>
      <c r="NA83" s="687">
        <v>350</v>
      </c>
      <c r="NB83" s="687">
        <v>350</v>
      </c>
      <c r="NC83" s="687">
        <v>350</v>
      </c>
      <c r="ND83" s="687">
        <v>350</v>
      </c>
      <c r="NE83" s="687">
        <v>350</v>
      </c>
      <c r="NF83" s="687">
        <v>350</v>
      </c>
      <c r="NG83" s="687">
        <v>350</v>
      </c>
      <c r="NH83" s="687">
        <v>350</v>
      </c>
      <c r="NI83" s="687">
        <v>350</v>
      </c>
      <c r="NJ83" s="687">
        <v>350</v>
      </c>
      <c r="NK83" s="687">
        <v>350</v>
      </c>
      <c r="NL83" s="687">
        <v>350</v>
      </c>
      <c r="NM83" s="687">
        <v>350</v>
      </c>
      <c r="NN83" s="687">
        <v>350</v>
      </c>
      <c r="NO83" s="687">
        <v>350</v>
      </c>
      <c r="NP83" s="687">
        <v>350</v>
      </c>
      <c r="NQ83" s="687">
        <v>350</v>
      </c>
      <c r="NR83" s="687">
        <v>350</v>
      </c>
      <c r="NS83" s="687">
        <v>350</v>
      </c>
      <c r="NT83" s="687">
        <v>350</v>
      </c>
      <c r="NU83" s="687">
        <v>350</v>
      </c>
      <c r="NV83" s="687">
        <v>350</v>
      </c>
      <c r="NW83" s="687">
        <v>350</v>
      </c>
      <c r="NX83" s="687">
        <v>350</v>
      </c>
      <c r="NY83" s="687">
        <v>350</v>
      </c>
      <c r="NZ83" s="687">
        <v>350</v>
      </c>
      <c r="OA83" s="687">
        <v>350</v>
      </c>
      <c r="OB83" s="687">
        <v>350</v>
      </c>
      <c r="OC83" s="687">
        <v>350</v>
      </c>
      <c r="OD83" s="687">
        <v>350</v>
      </c>
      <c r="OE83" s="687">
        <v>350</v>
      </c>
      <c r="OF83" s="687">
        <v>350</v>
      </c>
      <c r="OG83" s="687">
        <v>350</v>
      </c>
      <c r="OH83" s="687">
        <v>350</v>
      </c>
      <c r="OI83" s="687">
        <v>350</v>
      </c>
      <c r="OJ83" s="687">
        <v>350</v>
      </c>
      <c r="OK83" s="687">
        <v>350</v>
      </c>
      <c r="OL83" s="687">
        <v>350</v>
      </c>
      <c r="OM83" s="687">
        <v>350</v>
      </c>
      <c r="ON83" s="687">
        <v>350</v>
      </c>
      <c r="OO83" s="687">
        <v>350</v>
      </c>
      <c r="OP83" s="687">
        <v>350</v>
      </c>
      <c r="OQ83" s="687">
        <v>350</v>
      </c>
      <c r="OR83" s="687">
        <v>350</v>
      </c>
      <c r="OS83" s="687">
        <v>350</v>
      </c>
      <c r="OT83" s="687">
        <v>350</v>
      </c>
      <c r="OU83" s="687">
        <v>350</v>
      </c>
      <c r="OV83" s="687">
        <v>350</v>
      </c>
      <c r="OW83" s="687">
        <v>350</v>
      </c>
      <c r="OX83" s="687">
        <v>350</v>
      </c>
      <c r="OY83" s="687">
        <v>350</v>
      </c>
      <c r="OZ83" s="687">
        <v>350</v>
      </c>
      <c r="PA83" s="687">
        <v>350</v>
      </c>
      <c r="PB83" s="687">
        <v>350</v>
      </c>
      <c r="PC83" s="687">
        <v>350</v>
      </c>
      <c r="PD83" s="687">
        <v>350</v>
      </c>
      <c r="PE83" s="687">
        <v>350</v>
      </c>
      <c r="PF83" s="687">
        <v>350</v>
      </c>
      <c r="PG83" s="687">
        <v>350</v>
      </c>
      <c r="PH83" s="687">
        <v>350</v>
      </c>
      <c r="PI83" s="687">
        <v>350</v>
      </c>
      <c r="PJ83" s="687">
        <v>350</v>
      </c>
      <c r="PK83" s="687">
        <v>350</v>
      </c>
      <c r="PL83" s="687">
        <v>350</v>
      </c>
      <c r="PM83" s="687">
        <v>350</v>
      </c>
      <c r="PN83" s="687">
        <v>350</v>
      </c>
      <c r="PO83" s="687">
        <v>350</v>
      </c>
      <c r="PP83" s="687">
        <v>350</v>
      </c>
      <c r="PQ83" s="687">
        <v>350</v>
      </c>
      <c r="PR83" s="687">
        <v>350</v>
      </c>
      <c r="PS83" s="687">
        <v>350</v>
      </c>
      <c r="PT83" s="687">
        <v>350</v>
      </c>
      <c r="PU83" s="687">
        <v>350</v>
      </c>
      <c r="PV83" s="687">
        <v>350</v>
      </c>
      <c r="PW83" s="687">
        <v>350</v>
      </c>
      <c r="PX83" s="687">
        <v>350</v>
      </c>
      <c r="PY83" s="687">
        <v>350</v>
      </c>
      <c r="PZ83" s="687">
        <v>350</v>
      </c>
      <c r="QA83" s="687">
        <v>350</v>
      </c>
      <c r="QB83" s="687">
        <v>350</v>
      </c>
      <c r="QC83" s="687">
        <v>350</v>
      </c>
      <c r="QD83" s="687">
        <v>350</v>
      </c>
      <c r="QE83" s="687">
        <v>350</v>
      </c>
      <c r="QF83" s="687">
        <v>350</v>
      </c>
      <c r="QG83" s="687">
        <v>350</v>
      </c>
      <c r="QH83" s="687">
        <v>350</v>
      </c>
      <c r="QI83" s="687">
        <v>350</v>
      </c>
      <c r="QJ83" s="687">
        <v>350</v>
      </c>
      <c r="QK83" s="687">
        <v>350</v>
      </c>
      <c r="QL83" s="687">
        <v>350</v>
      </c>
      <c r="QM83" s="687">
        <v>350</v>
      </c>
      <c r="QN83" s="687">
        <v>350</v>
      </c>
      <c r="QO83" s="687">
        <v>350</v>
      </c>
      <c r="QP83" s="687">
        <v>350</v>
      </c>
      <c r="QQ83" s="687">
        <v>350</v>
      </c>
      <c r="QR83" s="687">
        <v>350</v>
      </c>
      <c r="QS83" s="687">
        <v>350</v>
      </c>
      <c r="QT83" s="687">
        <v>350</v>
      </c>
      <c r="QU83" s="687">
        <v>350</v>
      </c>
      <c r="QV83" s="687">
        <v>350</v>
      </c>
      <c r="QW83" s="687">
        <v>350</v>
      </c>
      <c r="QX83" s="687">
        <v>350</v>
      </c>
      <c r="QY83" s="687">
        <v>350</v>
      </c>
      <c r="QZ83" s="687">
        <v>350</v>
      </c>
      <c r="RA83" s="687"/>
      <c r="RB83" s="687"/>
      <c r="RC83" s="687"/>
      <c r="RD83" s="687"/>
      <c r="RE83" s="687"/>
      <c r="RF83" s="687"/>
      <c r="RG83" s="687"/>
      <c r="RH83" s="687"/>
      <c r="RI83" s="687"/>
      <c r="RJ83" s="687"/>
      <c r="RK83" s="925"/>
      <c r="RL83" s="925"/>
      <c r="RM83" s="925"/>
      <c r="RN83" s="925"/>
      <c r="RO83" s="925"/>
      <c r="RP83" s="925"/>
      <c r="RQ83" s="925"/>
      <c r="RR83" s="925"/>
      <c r="RS83" s="925"/>
      <c r="RT83" s="925"/>
      <c r="RU83" s="925"/>
      <c r="RV83" s="925"/>
      <c r="RW83" s="925"/>
      <c r="RX83" s="925"/>
      <c r="RY83" s="925"/>
      <c r="RZ83" s="925"/>
      <c r="SA83" s="925"/>
      <c r="SB83" s="925"/>
      <c r="SC83" s="925"/>
      <c r="SD83" s="925"/>
      <c r="SE83" s="925"/>
      <c r="SF83" s="925"/>
      <c r="SG83" s="925"/>
      <c r="SH83" s="925"/>
      <c r="SI83" s="925"/>
      <c r="SJ83" s="925"/>
      <c r="SK83" s="925"/>
      <c r="SL83" s="925"/>
      <c r="SM83" s="925"/>
      <c r="SN83" s="925"/>
      <c r="SO83" s="925"/>
      <c r="SP83" s="925"/>
      <c r="SQ83" s="925"/>
      <c r="SR83" s="925"/>
      <c r="SS83" s="925"/>
      <c r="ST83" s="925"/>
      <c r="SU83" s="925"/>
      <c r="SV83" s="925"/>
      <c r="SW83" s="925"/>
      <c r="SX83" s="925"/>
      <c r="SY83" s="925"/>
      <c r="SZ83" s="925"/>
      <c r="TA83" s="925"/>
      <c r="TB83" s="925"/>
      <c r="TC83" s="925"/>
      <c r="TD83" s="925"/>
      <c r="TE83" s="925"/>
      <c r="TF83" s="925"/>
      <c r="TG83" s="925"/>
      <c r="TH83" s="925"/>
      <c r="TI83" s="925"/>
      <c r="TJ83" s="925"/>
      <c r="TK83" s="925"/>
      <c r="TL83" s="925"/>
      <c r="TM83" s="925"/>
      <c r="TN83" s="925"/>
      <c r="TO83" s="925"/>
      <c r="TP83" s="925"/>
      <c r="TQ83" s="925"/>
      <c r="TR83" s="925"/>
      <c r="TS83" s="925"/>
      <c r="TT83" s="925"/>
      <c r="TU83" s="925"/>
      <c r="TV83" s="925"/>
      <c r="TW83" s="925"/>
      <c r="TX83" s="925"/>
      <c r="TY83" s="925"/>
      <c r="TZ83" s="925"/>
      <c r="UA83" s="925"/>
      <c r="UB83" s="925"/>
      <c r="UC83" s="925"/>
      <c r="UD83" s="925"/>
      <c r="UE83" s="925"/>
      <c r="UF83" s="925"/>
      <c r="UG83" s="925"/>
      <c r="UH83" s="925"/>
      <c r="UI83" s="925"/>
      <c r="UJ83" s="925"/>
      <c r="UK83" s="925"/>
      <c r="UL83" s="925"/>
      <c r="UM83" s="925"/>
      <c r="UN83" s="925"/>
      <c r="UO83" s="925"/>
      <c r="UP83" s="925"/>
      <c r="UQ83" s="925"/>
      <c r="UR83" s="925"/>
      <c r="US83" s="925"/>
      <c r="UT83" s="925"/>
      <c r="UU83" s="925"/>
      <c r="UV83" s="925"/>
      <c r="UW83" s="925"/>
      <c r="UX83" s="925"/>
      <c r="UY83" s="925"/>
      <c r="UZ83" s="925"/>
      <c r="VA83" s="925"/>
      <c r="VB83" s="925"/>
      <c r="VC83" s="925"/>
      <c r="VD83" s="925"/>
      <c r="VE83" s="925"/>
      <c r="VF83" s="925"/>
      <c r="VG83" s="925"/>
      <c r="VH83" s="925"/>
      <c r="VI83" s="925"/>
      <c r="VJ83" s="925"/>
      <c r="VK83" s="925"/>
      <c r="VL83" s="925"/>
      <c r="VM83" s="925"/>
      <c r="VN83" s="925"/>
      <c r="VO83" s="925"/>
      <c r="VP83" s="925"/>
      <c r="VQ83" s="925"/>
      <c r="VR83" s="925"/>
      <c r="VS83" s="925"/>
      <c r="VT83" s="925"/>
      <c r="VU83" s="925"/>
      <c r="VV83" s="925"/>
      <c r="VW83" s="925"/>
      <c r="VX83" s="925"/>
      <c r="VY83" s="925"/>
      <c r="VZ83" s="925"/>
      <c r="WA83" s="925"/>
      <c r="WB83" s="925"/>
      <c r="WC83" s="925"/>
      <c r="WD83" s="925"/>
      <c r="WE83" s="925"/>
      <c r="WF83" s="925"/>
      <c r="WG83" s="925"/>
      <c r="WH83" s="925"/>
      <c r="WI83" s="925"/>
      <c r="WJ83" s="925"/>
      <c r="WK83" s="925"/>
      <c r="WL83" s="925"/>
      <c r="WM83" s="925"/>
      <c r="WN83" s="925"/>
      <c r="WO83" s="925"/>
      <c r="WP83" s="925"/>
      <c r="WQ83" s="925"/>
      <c r="WR83" s="925"/>
      <c r="WS83" s="925"/>
      <c r="XZ83" s="925"/>
      <c r="YA83" s="925"/>
      <c r="ZM83" s="4"/>
      <c r="ZN83" s="4"/>
    </row>
    <row r="84" spans="1:690" outlineLevel="2">
      <c r="A84" s="1104" t="s">
        <v>1118</v>
      </c>
      <c r="B84" s="1104"/>
      <c r="C84" s="1104"/>
      <c r="D84" s="1105">
        <v>103113</v>
      </c>
      <c r="E84" s="1105">
        <v>73416.160000000003</v>
      </c>
      <c r="F84" s="1105">
        <v>3078129.23</v>
      </c>
      <c r="G84" s="1106"/>
      <c r="H84" s="1104" t="s">
        <v>894</v>
      </c>
      <c r="I84" s="687"/>
      <c r="J84" s="687"/>
      <c r="K84" s="687"/>
      <c r="L84" s="687"/>
      <c r="M84" s="687"/>
      <c r="N84" s="687"/>
      <c r="O84" s="687"/>
      <c r="P84" s="687"/>
      <c r="Q84" s="687"/>
      <c r="R84" s="687"/>
      <c r="S84" s="687"/>
      <c r="T84" s="687"/>
      <c r="U84" s="687"/>
      <c r="V84" s="687"/>
      <c r="W84" s="687"/>
      <c r="X84" s="687"/>
      <c r="Y84" s="687"/>
      <c r="Z84" s="687"/>
      <c r="AA84" s="687"/>
      <c r="AB84" s="687"/>
      <c r="AC84" s="687"/>
      <c r="AD84" s="687"/>
      <c r="AE84" s="687"/>
      <c r="AF84" s="687"/>
      <c r="AG84" s="687"/>
      <c r="AH84" s="687"/>
      <c r="AI84" s="687"/>
      <c r="AJ84" s="687"/>
      <c r="AK84" s="687"/>
      <c r="AL84" s="687"/>
      <c r="AM84" s="687"/>
      <c r="AN84" s="687"/>
      <c r="AO84" s="687"/>
      <c r="AP84" s="687"/>
      <c r="AQ84" s="687"/>
      <c r="AR84" s="687"/>
      <c r="AS84" s="687"/>
      <c r="AT84" s="687"/>
      <c r="AU84" s="687"/>
      <c r="AV84" s="687"/>
      <c r="AW84" s="687"/>
      <c r="AX84" s="687"/>
      <c r="AY84" s="687"/>
      <c r="AZ84" s="687"/>
      <c r="BA84" s="687"/>
      <c r="BB84" s="687"/>
      <c r="BC84" s="687"/>
      <c r="BD84" s="687"/>
      <c r="BE84" s="687"/>
      <c r="BF84" s="687"/>
      <c r="BG84" s="687"/>
      <c r="BH84" s="687"/>
      <c r="BI84" s="687"/>
      <c r="BJ84" s="687"/>
      <c r="BK84" s="687"/>
      <c r="BL84" s="687"/>
      <c r="BM84" s="687"/>
      <c r="BN84" s="687"/>
      <c r="BO84" s="687"/>
      <c r="BP84" s="687"/>
      <c r="BQ84" s="687"/>
      <c r="BR84" s="687"/>
      <c r="BS84" s="687"/>
      <c r="BT84" s="687"/>
      <c r="BU84" s="687"/>
      <c r="BV84" s="687"/>
      <c r="BW84" s="687"/>
      <c r="BX84" s="687"/>
      <c r="BY84" s="687"/>
      <c r="BZ84" s="687"/>
      <c r="CA84" s="687"/>
      <c r="CB84" s="687"/>
      <c r="CC84" s="687"/>
      <c r="CD84" s="687"/>
      <c r="CE84" s="687"/>
      <c r="CF84" s="687"/>
      <c r="CG84" s="687"/>
      <c r="CH84" s="687"/>
      <c r="CI84" s="687"/>
      <c r="CJ84" s="687"/>
      <c r="CK84" s="687"/>
      <c r="CL84" s="687"/>
      <c r="CM84" s="687"/>
      <c r="CN84" s="687"/>
      <c r="CO84" s="687"/>
      <c r="CP84" s="687"/>
      <c r="CQ84" s="687"/>
      <c r="CR84" s="687"/>
      <c r="CS84" s="687"/>
      <c r="CT84" s="687"/>
      <c r="CU84" s="687"/>
      <c r="CV84" s="687"/>
      <c r="CW84" s="687"/>
      <c r="CX84" s="687"/>
      <c r="CY84" s="687"/>
      <c r="CZ84" s="687"/>
      <c r="DA84" s="687"/>
      <c r="DB84" s="687">
        <v>36.200000000000003</v>
      </c>
      <c r="DC84" s="687">
        <v>72.400000000000006</v>
      </c>
      <c r="DD84" s="687">
        <v>72.400000000000006</v>
      </c>
      <c r="DE84" s="687">
        <v>108.6</v>
      </c>
      <c r="DF84" s="687">
        <v>144.80000000000001</v>
      </c>
      <c r="DG84" s="687">
        <v>181</v>
      </c>
      <c r="DH84" s="687">
        <v>217.2</v>
      </c>
      <c r="DI84" s="687">
        <v>253.4</v>
      </c>
      <c r="DJ84" s="687">
        <v>289.60000000000002</v>
      </c>
      <c r="DK84" s="687">
        <v>289.60000000000002</v>
      </c>
      <c r="DL84" s="687">
        <v>325.8</v>
      </c>
      <c r="DM84" s="687">
        <v>362</v>
      </c>
      <c r="DN84" s="687">
        <v>398.2</v>
      </c>
      <c r="DO84" s="687">
        <v>463.25</v>
      </c>
      <c r="DP84" s="687">
        <v>534.23</v>
      </c>
      <c r="DQ84" s="687">
        <v>605.22</v>
      </c>
      <c r="DR84" s="687">
        <v>605.22</v>
      </c>
      <c r="DS84" s="687">
        <v>676.2</v>
      </c>
      <c r="DT84" s="687">
        <v>747.19</v>
      </c>
      <c r="DU84" s="687">
        <v>818.17</v>
      </c>
      <c r="DV84" s="687">
        <v>889.16</v>
      </c>
      <c r="DW84" s="687">
        <v>960.15</v>
      </c>
      <c r="DX84" s="687">
        <v>1031.1300000000001</v>
      </c>
      <c r="DY84" s="687">
        <v>1031.1300000000001</v>
      </c>
      <c r="DZ84" s="687">
        <v>1102.1199999999999</v>
      </c>
      <c r="EA84" s="687">
        <v>1173.0999999999999</v>
      </c>
      <c r="EB84" s="687">
        <v>1246.67</v>
      </c>
      <c r="EC84" s="687">
        <v>1321.03</v>
      </c>
      <c r="ED84" s="687">
        <v>1395.38</v>
      </c>
      <c r="EE84" s="687">
        <v>1470.63</v>
      </c>
      <c r="EF84" s="687">
        <v>1470.63</v>
      </c>
      <c r="EG84" s="687">
        <v>1548.22</v>
      </c>
      <c r="EH84" s="687">
        <v>1627.26</v>
      </c>
      <c r="EI84" s="687">
        <v>1706.29</v>
      </c>
      <c r="EJ84" s="687">
        <v>1785.33</v>
      </c>
      <c r="EK84" s="687">
        <v>1864.37</v>
      </c>
      <c r="EL84" s="687">
        <v>1943.4</v>
      </c>
      <c r="EM84" s="687">
        <v>1943.4</v>
      </c>
      <c r="EN84" s="687">
        <v>2022.44</v>
      </c>
      <c r="EO84" s="687">
        <v>2101.4699999999998</v>
      </c>
      <c r="EP84" s="687">
        <v>2180.5100000000002</v>
      </c>
      <c r="EQ84" s="687">
        <v>2259.54</v>
      </c>
      <c r="ER84" s="687">
        <v>2338.58</v>
      </c>
      <c r="ES84" s="687">
        <v>2417.62</v>
      </c>
      <c r="ET84" s="687">
        <v>2417.62</v>
      </c>
      <c r="EU84" s="687">
        <v>2496.65</v>
      </c>
      <c r="EV84" s="687">
        <v>2578.69</v>
      </c>
      <c r="EW84" s="687">
        <v>2660.72</v>
      </c>
      <c r="EX84" s="687">
        <v>2742.76</v>
      </c>
      <c r="EY84" s="687">
        <v>2824.79</v>
      </c>
      <c r="EZ84" s="687">
        <v>2906.83</v>
      </c>
      <c r="FA84" s="687">
        <v>2906.83</v>
      </c>
      <c r="FB84" s="687">
        <v>2988.86</v>
      </c>
      <c r="FC84" s="687">
        <v>3070.9</v>
      </c>
      <c r="FD84" s="687">
        <v>3152.93</v>
      </c>
      <c r="FE84" s="687">
        <v>3234.97</v>
      </c>
      <c r="FF84" s="687">
        <v>3298.56</v>
      </c>
      <c r="FG84" s="687">
        <v>3362.47</v>
      </c>
      <c r="FH84" s="687">
        <v>3362.47</v>
      </c>
      <c r="FI84" s="687">
        <v>3426.39</v>
      </c>
      <c r="FJ84" s="687">
        <v>3426.39</v>
      </c>
      <c r="FK84" s="687">
        <v>3490.31</v>
      </c>
      <c r="FL84" s="687">
        <v>3554.22</v>
      </c>
      <c r="FM84" s="687">
        <v>3620.1</v>
      </c>
      <c r="FN84" s="687">
        <v>3686.02</v>
      </c>
      <c r="FO84" s="687">
        <v>3686.02</v>
      </c>
      <c r="FP84" s="687">
        <v>3754.91</v>
      </c>
      <c r="FQ84" s="687">
        <v>3823.8</v>
      </c>
      <c r="FR84" s="687">
        <v>3892.69</v>
      </c>
      <c r="FS84" s="687">
        <v>3961.58</v>
      </c>
      <c r="FT84" s="687">
        <v>4030.47</v>
      </c>
      <c r="FU84" s="687">
        <v>4099.3599999999997</v>
      </c>
      <c r="FV84" s="687">
        <v>4099.3599999999997</v>
      </c>
      <c r="FW84" s="687">
        <v>4168.25</v>
      </c>
      <c r="FX84" s="687">
        <v>4237.1400000000003</v>
      </c>
      <c r="FY84" s="687">
        <v>4306.03</v>
      </c>
      <c r="FZ84" s="687">
        <v>4400.87</v>
      </c>
      <c r="GA84" s="687">
        <v>4497.1400000000003</v>
      </c>
      <c r="GB84" s="687">
        <v>4593.42</v>
      </c>
      <c r="GC84" s="687">
        <v>4593.42</v>
      </c>
      <c r="GD84" s="687">
        <v>4689.7</v>
      </c>
      <c r="GE84" s="687">
        <v>4787.7700000000004</v>
      </c>
      <c r="GF84" s="687">
        <v>4885.91</v>
      </c>
      <c r="GG84" s="687">
        <v>4984.05</v>
      </c>
      <c r="GH84" s="687">
        <v>5082.1899999999996</v>
      </c>
      <c r="GI84" s="687">
        <v>5082.1899999999996</v>
      </c>
      <c r="GJ84" s="687">
        <v>5082.1899999999996</v>
      </c>
      <c r="GK84" s="687">
        <v>5082.1899999999996</v>
      </c>
      <c r="GL84" s="687">
        <v>5082.1899999999996</v>
      </c>
      <c r="GM84" s="687">
        <v>5082.1899999999996</v>
      </c>
      <c r="GN84" s="687">
        <v>5213.05</v>
      </c>
      <c r="GO84" s="687">
        <v>5343.9</v>
      </c>
      <c r="GP84" s="687">
        <v>5474.76</v>
      </c>
      <c r="GQ84" s="687">
        <v>5474.76</v>
      </c>
      <c r="GR84" s="687">
        <v>5605.61</v>
      </c>
      <c r="GS84" s="687">
        <v>5736.46</v>
      </c>
      <c r="GT84" s="687">
        <v>5867.32</v>
      </c>
      <c r="GU84" s="687">
        <v>5998.17</v>
      </c>
      <c r="GV84" s="687">
        <v>6131.61</v>
      </c>
      <c r="GW84" s="687">
        <v>6265.04</v>
      </c>
      <c r="GX84" s="687">
        <v>6265.04</v>
      </c>
      <c r="GY84" s="687">
        <v>6398.47</v>
      </c>
      <c r="GZ84" s="687">
        <v>6531.91</v>
      </c>
      <c r="HA84" s="687">
        <v>6665.34</v>
      </c>
      <c r="HB84" s="687">
        <v>6798.77</v>
      </c>
      <c r="HC84" s="687">
        <v>6994.7</v>
      </c>
      <c r="HD84" s="687">
        <v>7190.63</v>
      </c>
      <c r="HE84" s="687">
        <v>7190.63</v>
      </c>
      <c r="HF84" s="687">
        <v>7386.57</v>
      </c>
      <c r="HG84" s="687">
        <v>7582.5</v>
      </c>
      <c r="HH84" s="687">
        <v>7778.43</v>
      </c>
      <c r="HI84" s="687">
        <v>7974.36</v>
      </c>
      <c r="HJ84" s="687">
        <v>8170.29</v>
      </c>
      <c r="HK84" s="687">
        <v>8366.2199999999993</v>
      </c>
      <c r="HL84" s="687">
        <v>8366.2199999999993</v>
      </c>
      <c r="HM84" s="687">
        <v>8562.15</v>
      </c>
      <c r="HN84" s="687">
        <v>8758.08</v>
      </c>
      <c r="HO84" s="687">
        <v>8957.6</v>
      </c>
      <c r="HP84" s="687">
        <v>9157.2199999999993</v>
      </c>
      <c r="HQ84" s="687">
        <v>9356.85</v>
      </c>
      <c r="HR84" s="687">
        <v>9556.4699999999993</v>
      </c>
      <c r="HS84" s="687">
        <v>9556.4699999999993</v>
      </c>
      <c r="HT84" s="687">
        <v>9756.1</v>
      </c>
      <c r="HU84" s="687">
        <v>9955.7199999999993</v>
      </c>
      <c r="HV84" s="687">
        <v>10155.35</v>
      </c>
      <c r="HW84" s="687">
        <v>10354.969999999999</v>
      </c>
      <c r="HX84" s="687">
        <v>10559.44</v>
      </c>
      <c r="HY84" s="687">
        <v>10764.06</v>
      </c>
      <c r="HZ84" s="687">
        <v>10764.06</v>
      </c>
      <c r="IA84" s="687">
        <v>10968.68</v>
      </c>
      <c r="IB84" s="687">
        <v>11173.3</v>
      </c>
      <c r="IC84" s="687">
        <v>11377.92</v>
      </c>
      <c r="ID84" s="687">
        <v>11582.53</v>
      </c>
      <c r="IE84" s="687">
        <v>11787.15</v>
      </c>
      <c r="IF84" s="687">
        <v>11991.77</v>
      </c>
      <c r="IG84" s="687">
        <v>11991.77</v>
      </c>
      <c r="IH84" s="687">
        <v>12196.39</v>
      </c>
      <c r="II84" s="687">
        <v>12401.01</v>
      </c>
      <c r="IJ84" s="687">
        <v>12605.62</v>
      </c>
      <c r="IK84" s="687">
        <v>12810.24</v>
      </c>
      <c r="IL84" s="687">
        <v>13014.86</v>
      </c>
      <c r="IM84" s="687">
        <v>13219.48</v>
      </c>
      <c r="IN84" s="687">
        <v>13219.48</v>
      </c>
      <c r="IO84" s="687">
        <v>13424.1</v>
      </c>
      <c r="IP84" s="687">
        <v>13628.72</v>
      </c>
      <c r="IQ84" s="687">
        <v>13833.33</v>
      </c>
      <c r="IR84" s="687">
        <v>14037.95</v>
      </c>
      <c r="IS84" s="687">
        <v>14242.57</v>
      </c>
      <c r="IT84" s="687">
        <v>14447.19</v>
      </c>
      <c r="IU84" s="687">
        <v>14447.19</v>
      </c>
      <c r="IV84" s="687">
        <v>14651.81</v>
      </c>
      <c r="IW84" s="687">
        <v>14856.42</v>
      </c>
      <c r="IX84" s="687">
        <v>15061.04</v>
      </c>
      <c r="IY84" s="687">
        <v>15061.04</v>
      </c>
      <c r="IZ84" s="687">
        <v>15061.04</v>
      </c>
      <c r="JA84" s="687">
        <v>15061.04</v>
      </c>
      <c r="JB84" s="687">
        <v>15061.04</v>
      </c>
      <c r="JC84" s="687">
        <v>15061.04</v>
      </c>
      <c r="JD84" s="687">
        <v>15265.66</v>
      </c>
      <c r="JE84" s="687">
        <v>15470.28</v>
      </c>
      <c r="JF84" s="687">
        <v>15674.9</v>
      </c>
      <c r="JG84" s="687">
        <v>15879.52</v>
      </c>
      <c r="JH84" s="687">
        <v>16084.14</v>
      </c>
      <c r="JI84" s="687">
        <v>16084.14</v>
      </c>
      <c r="JJ84" s="687">
        <v>16288.76</v>
      </c>
      <c r="JK84" s="687">
        <v>16493.37</v>
      </c>
      <c r="JL84" s="687">
        <v>16702.82</v>
      </c>
      <c r="JM84" s="687">
        <v>16931.57</v>
      </c>
      <c r="JN84" s="687">
        <v>17160.330000000002</v>
      </c>
      <c r="JO84" s="687">
        <v>17389.080000000002</v>
      </c>
      <c r="JP84" s="687">
        <v>17389.080000000002</v>
      </c>
      <c r="JQ84" s="687">
        <v>17617.830000000002</v>
      </c>
      <c r="JR84" s="687">
        <v>17863.54</v>
      </c>
      <c r="JS84" s="687">
        <v>18115.490000000002</v>
      </c>
      <c r="JT84" s="687">
        <v>18367.43</v>
      </c>
      <c r="JU84" s="687">
        <v>18619.37</v>
      </c>
      <c r="JV84" s="687">
        <v>18872.009999999998</v>
      </c>
      <c r="JW84" s="687">
        <v>18872.009999999998</v>
      </c>
      <c r="JX84" s="687">
        <v>19126.2</v>
      </c>
      <c r="JY84" s="687">
        <v>19396.009999999998</v>
      </c>
      <c r="JZ84" s="687">
        <v>19677.45</v>
      </c>
      <c r="KA84" s="687">
        <v>19958.89</v>
      </c>
      <c r="KB84" s="687">
        <v>20240.34</v>
      </c>
      <c r="KC84" s="687">
        <v>20536.61</v>
      </c>
      <c r="KD84" s="687">
        <v>20536.61</v>
      </c>
      <c r="KE84" s="687">
        <v>20842.45</v>
      </c>
      <c r="KF84" s="687">
        <v>21149.08</v>
      </c>
      <c r="KG84" s="687">
        <v>21455.72</v>
      </c>
      <c r="KH84" s="687">
        <v>21764.080000000002</v>
      </c>
      <c r="KI84" s="687">
        <v>22076.27</v>
      </c>
      <c r="KJ84" s="687">
        <v>22391.279999999999</v>
      </c>
      <c r="KK84" s="687">
        <v>22391.279999999999</v>
      </c>
      <c r="KL84" s="687">
        <v>22709.56</v>
      </c>
      <c r="KM84" s="687">
        <v>23028.11</v>
      </c>
      <c r="KN84" s="687">
        <v>23351.119999999999</v>
      </c>
      <c r="KO84" s="687">
        <v>23695.81</v>
      </c>
      <c r="KP84" s="687">
        <v>24042.34</v>
      </c>
      <c r="KQ84" s="687">
        <v>24388.880000000001</v>
      </c>
      <c r="KR84" s="687">
        <v>24388.880000000001</v>
      </c>
      <c r="KS84" s="687">
        <v>24736.95</v>
      </c>
      <c r="KT84" s="687">
        <v>25086.39</v>
      </c>
      <c r="KU84" s="687">
        <v>25440.97</v>
      </c>
      <c r="KV84" s="687">
        <v>25795.78</v>
      </c>
      <c r="KW84" s="687">
        <v>26188.62</v>
      </c>
      <c r="KX84" s="687">
        <v>26610.25</v>
      </c>
      <c r="KY84" s="687">
        <v>26610.25</v>
      </c>
      <c r="KZ84" s="687">
        <v>27032.73</v>
      </c>
      <c r="LA84" s="687">
        <v>27455.21</v>
      </c>
      <c r="LB84" s="687">
        <v>27879.13</v>
      </c>
      <c r="LC84" s="687">
        <v>28305.78</v>
      </c>
      <c r="LD84" s="687">
        <v>28732.44</v>
      </c>
      <c r="LE84" s="687">
        <v>29197.89</v>
      </c>
      <c r="LF84" s="687">
        <v>29197.89</v>
      </c>
      <c r="LG84" s="687">
        <v>29669.54</v>
      </c>
      <c r="LH84" s="687">
        <v>30141.19</v>
      </c>
      <c r="LI84" s="687">
        <v>30613.8</v>
      </c>
      <c r="LJ84" s="687">
        <v>31102.39</v>
      </c>
      <c r="LK84" s="687">
        <v>31600.639999999999</v>
      </c>
      <c r="LL84" s="687">
        <v>32109.35</v>
      </c>
      <c r="LM84" s="687">
        <v>32109.35</v>
      </c>
      <c r="LN84" s="687">
        <v>32634.12</v>
      </c>
      <c r="LO84" s="687">
        <v>33159.230000000003</v>
      </c>
      <c r="LP84" s="687">
        <v>33687.42</v>
      </c>
      <c r="LQ84" s="687">
        <v>34217.550000000003</v>
      </c>
      <c r="LR84" s="687">
        <v>34747.68</v>
      </c>
      <c r="LS84" s="687">
        <v>35279.410000000003</v>
      </c>
      <c r="LT84" s="687">
        <v>35279.410000000003</v>
      </c>
      <c r="LU84" s="687">
        <v>35811.54</v>
      </c>
      <c r="LV84" s="687">
        <v>36346.199999999997</v>
      </c>
      <c r="LW84" s="687">
        <v>36884.74</v>
      </c>
      <c r="LX84" s="687">
        <v>37437.82</v>
      </c>
      <c r="LY84" s="687">
        <v>38002.49</v>
      </c>
      <c r="LZ84" s="687">
        <v>38567.17</v>
      </c>
      <c r="MA84" s="687">
        <v>38567.17</v>
      </c>
      <c r="MB84" s="687">
        <v>39133.57</v>
      </c>
      <c r="MC84" s="687">
        <v>39733.300000000003</v>
      </c>
      <c r="MD84" s="687">
        <v>40341.360000000001</v>
      </c>
      <c r="ME84" s="687">
        <v>40951.379999999997</v>
      </c>
      <c r="MF84" s="687">
        <v>41562.550000000003</v>
      </c>
      <c r="MG84" s="687">
        <v>42176.41</v>
      </c>
      <c r="MH84" s="687">
        <v>42176.41</v>
      </c>
      <c r="MI84" s="687">
        <v>42793.88</v>
      </c>
      <c r="MJ84" s="687">
        <v>43421.93</v>
      </c>
      <c r="MK84" s="687">
        <v>44059.53</v>
      </c>
      <c r="ML84" s="687">
        <v>44699.25</v>
      </c>
      <c r="MM84" s="687">
        <v>45339.839999999997</v>
      </c>
      <c r="MN84" s="687">
        <v>45981.67</v>
      </c>
      <c r="MO84" s="687">
        <v>45981.67</v>
      </c>
      <c r="MP84" s="687">
        <v>46629.71</v>
      </c>
      <c r="MQ84" s="687">
        <v>47287.18</v>
      </c>
      <c r="MR84" s="687">
        <v>48349.71</v>
      </c>
      <c r="MS84" s="687">
        <v>49425.23</v>
      </c>
      <c r="MT84" s="687">
        <v>50502.48</v>
      </c>
      <c r="MU84" s="687">
        <v>51580.4</v>
      </c>
      <c r="MV84" s="687">
        <v>51580.4</v>
      </c>
      <c r="MW84" s="687">
        <v>52658.33</v>
      </c>
      <c r="MX84" s="687">
        <v>53736.25</v>
      </c>
      <c r="MY84" s="687">
        <v>54814.17</v>
      </c>
      <c r="MZ84" s="687">
        <v>55892.09</v>
      </c>
      <c r="NA84" s="687">
        <v>57128.36</v>
      </c>
      <c r="NB84" s="687">
        <v>58707.71</v>
      </c>
      <c r="NC84" s="687">
        <v>58707.71</v>
      </c>
      <c r="ND84" s="687">
        <v>60313.45</v>
      </c>
      <c r="NE84" s="687">
        <v>62130.32</v>
      </c>
      <c r="NF84" s="687">
        <v>64052.75</v>
      </c>
      <c r="NG84" s="687">
        <v>66054.350000000006</v>
      </c>
      <c r="NH84" s="687">
        <v>72944.800000000003</v>
      </c>
      <c r="NI84" s="687">
        <v>80771.210000000006</v>
      </c>
      <c r="NJ84" s="687">
        <v>80771.210000000006</v>
      </c>
      <c r="NK84" s="687">
        <v>91137.68</v>
      </c>
      <c r="NL84" s="687">
        <v>95038.95</v>
      </c>
      <c r="NM84" s="687">
        <v>100373.42</v>
      </c>
      <c r="NN84" s="687">
        <v>101490.04</v>
      </c>
      <c r="NO84" s="687">
        <v>101490.04</v>
      </c>
      <c r="NP84" s="687">
        <v>101860.28</v>
      </c>
      <c r="NQ84" s="687">
        <v>101860.28</v>
      </c>
      <c r="NR84" s="687">
        <v>102730.59</v>
      </c>
      <c r="NS84" s="687">
        <v>103113</v>
      </c>
      <c r="NT84" s="687">
        <v>103113</v>
      </c>
      <c r="NU84" s="687">
        <v>103113</v>
      </c>
      <c r="NV84" s="687">
        <v>103113</v>
      </c>
      <c r="NW84" s="687">
        <v>103113</v>
      </c>
      <c r="NX84" s="687">
        <v>103113</v>
      </c>
      <c r="NY84" s="687">
        <v>103113</v>
      </c>
      <c r="NZ84" s="687">
        <v>103113</v>
      </c>
      <c r="OA84" s="687">
        <v>103113</v>
      </c>
      <c r="OB84" s="687">
        <v>103113</v>
      </c>
      <c r="OC84" s="687">
        <v>103113</v>
      </c>
      <c r="OD84" s="687">
        <v>103113</v>
      </c>
      <c r="OE84" s="687">
        <v>103113</v>
      </c>
      <c r="OF84" s="687">
        <v>103113</v>
      </c>
      <c r="OG84" s="687">
        <v>103113</v>
      </c>
      <c r="OH84" s="687">
        <v>103113</v>
      </c>
      <c r="OI84" s="687">
        <v>103113</v>
      </c>
      <c r="OJ84" s="687">
        <v>103113</v>
      </c>
      <c r="OK84" s="687">
        <v>103113</v>
      </c>
      <c r="OL84" s="687">
        <v>103113</v>
      </c>
      <c r="OM84" s="687">
        <v>103113</v>
      </c>
      <c r="ON84" s="687">
        <v>103113</v>
      </c>
      <c r="OO84" s="687">
        <v>103113</v>
      </c>
      <c r="OP84" s="687">
        <v>103113</v>
      </c>
      <c r="OQ84" s="687">
        <v>103113</v>
      </c>
      <c r="OR84" s="687">
        <v>103113</v>
      </c>
      <c r="OS84" s="687">
        <v>103113</v>
      </c>
      <c r="OT84" s="687">
        <v>103113</v>
      </c>
      <c r="OU84" s="687">
        <v>103113</v>
      </c>
      <c r="OV84" s="687">
        <v>103113</v>
      </c>
      <c r="OW84" s="687">
        <v>103113</v>
      </c>
      <c r="OX84" s="687">
        <v>103113</v>
      </c>
      <c r="OY84" s="687">
        <v>103113</v>
      </c>
      <c r="OZ84" s="687">
        <v>103113</v>
      </c>
      <c r="PA84" s="687">
        <v>103113</v>
      </c>
      <c r="PB84" s="687">
        <v>103113</v>
      </c>
      <c r="PC84" s="687">
        <v>103113</v>
      </c>
      <c r="PD84" s="687">
        <v>103113</v>
      </c>
      <c r="PE84" s="687">
        <v>103113</v>
      </c>
      <c r="PF84" s="687">
        <v>103113</v>
      </c>
      <c r="PG84" s="687">
        <v>103113</v>
      </c>
      <c r="PH84" s="687">
        <v>103113</v>
      </c>
      <c r="PI84" s="687">
        <v>103113</v>
      </c>
      <c r="PJ84" s="687">
        <v>103113</v>
      </c>
      <c r="PK84" s="687">
        <v>103113</v>
      </c>
      <c r="PL84" s="687">
        <v>103113</v>
      </c>
      <c r="PM84" s="687">
        <v>103113</v>
      </c>
      <c r="PN84" s="687">
        <v>103113</v>
      </c>
      <c r="PO84" s="687">
        <v>103113</v>
      </c>
      <c r="PP84" s="687">
        <v>103113</v>
      </c>
      <c r="PQ84" s="687">
        <v>103113</v>
      </c>
      <c r="PR84" s="687">
        <v>103113</v>
      </c>
      <c r="PS84" s="687">
        <v>103113</v>
      </c>
      <c r="PT84" s="687">
        <v>103113</v>
      </c>
      <c r="PU84" s="687">
        <v>103113</v>
      </c>
      <c r="PV84" s="687">
        <v>103113</v>
      </c>
      <c r="PW84" s="687">
        <v>103113</v>
      </c>
      <c r="PX84" s="687">
        <v>103113</v>
      </c>
      <c r="PY84" s="687">
        <v>103113</v>
      </c>
      <c r="PZ84" s="687">
        <v>103113</v>
      </c>
      <c r="QA84" s="687">
        <v>103113</v>
      </c>
      <c r="QB84" s="687">
        <v>103113</v>
      </c>
      <c r="QC84" s="687">
        <v>103113</v>
      </c>
      <c r="QD84" s="687">
        <v>103113</v>
      </c>
      <c r="QE84" s="687">
        <v>103113</v>
      </c>
      <c r="QF84" s="687">
        <v>103113</v>
      </c>
      <c r="QG84" s="687">
        <v>103113</v>
      </c>
      <c r="QH84" s="687">
        <v>103113</v>
      </c>
      <c r="QI84" s="687">
        <v>103113</v>
      </c>
      <c r="QJ84" s="687">
        <v>103113</v>
      </c>
      <c r="QK84" s="687">
        <v>103113</v>
      </c>
      <c r="QL84" s="687">
        <v>103113</v>
      </c>
      <c r="QM84" s="687">
        <v>103113</v>
      </c>
      <c r="QN84" s="687">
        <v>103113</v>
      </c>
      <c r="QO84" s="687">
        <v>103113</v>
      </c>
      <c r="QP84" s="687">
        <v>103113</v>
      </c>
      <c r="QQ84" s="687">
        <v>103113</v>
      </c>
      <c r="QR84" s="687">
        <v>103113</v>
      </c>
      <c r="QS84" s="687">
        <v>103113</v>
      </c>
      <c r="QT84" s="687">
        <v>103113</v>
      </c>
      <c r="QU84" s="687">
        <v>103113</v>
      </c>
      <c r="QV84" s="687">
        <v>103113</v>
      </c>
      <c r="QW84" s="687">
        <v>103113</v>
      </c>
      <c r="QX84" s="687">
        <v>103113</v>
      </c>
      <c r="QY84" s="687">
        <v>103113</v>
      </c>
      <c r="QZ84" s="687">
        <v>103113</v>
      </c>
      <c r="RA84" s="687"/>
      <c r="RB84" s="687"/>
      <c r="RC84" s="687"/>
      <c r="RD84" s="687"/>
      <c r="RE84" s="687"/>
      <c r="RF84" s="687"/>
      <c r="RG84" s="687"/>
      <c r="RH84" s="687"/>
      <c r="RI84" s="687"/>
      <c r="RJ84" s="687"/>
      <c r="RK84" s="925"/>
      <c r="RL84" s="925"/>
      <c r="RM84" s="925"/>
      <c r="RN84" s="925"/>
      <c r="RO84" s="925"/>
      <c r="RP84" s="925"/>
      <c r="RQ84" s="925"/>
      <c r="RR84" s="925"/>
      <c r="RS84" s="925"/>
      <c r="RT84" s="925"/>
      <c r="RU84" s="925"/>
      <c r="RV84" s="925"/>
      <c r="RW84" s="925"/>
      <c r="RX84" s="925"/>
      <c r="RY84" s="925"/>
      <c r="RZ84" s="925"/>
      <c r="SA84" s="925"/>
      <c r="SB84" s="925"/>
      <c r="SC84" s="925"/>
      <c r="SD84" s="925"/>
      <c r="SE84" s="925"/>
      <c r="SF84" s="925"/>
      <c r="SG84" s="925"/>
      <c r="SH84" s="925"/>
      <c r="SI84" s="925"/>
      <c r="SJ84" s="925"/>
      <c r="SK84" s="925"/>
      <c r="SL84" s="925"/>
      <c r="SM84" s="925"/>
      <c r="SN84" s="925"/>
      <c r="SO84" s="925"/>
      <c r="SP84" s="925"/>
      <c r="SQ84" s="925"/>
      <c r="SR84" s="925"/>
      <c r="SS84" s="925"/>
      <c r="ST84" s="925"/>
      <c r="SU84" s="925"/>
      <c r="SV84" s="925"/>
      <c r="SW84" s="925"/>
      <c r="SX84" s="925"/>
      <c r="SY84" s="925"/>
      <c r="SZ84" s="925"/>
      <c r="TA84" s="925"/>
      <c r="TB84" s="925"/>
      <c r="TC84" s="925"/>
      <c r="TD84" s="925"/>
      <c r="TE84" s="925"/>
      <c r="TF84" s="925"/>
      <c r="TG84" s="925"/>
      <c r="TH84" s="925"/>
      <c r="TI84" s="925"/>
      <c r="TJ84" s="925"/>
      <c r="TK84" s="925"/>
      <c r="TL84" s="925"/>
      <c r="TM84" s="925"/>
      <c r="TN84" s="925"/>
      <c r="TO84" s="925"/>
      <c r="TP84" s="925"/>
      <c r="TQ84" s="925"/>
      <c r="TR84" s="925"/>
      <c r="TS84" s="925"/>
      <c r="TT84" s="925"/>
      <c r="TU84" s="925"/>
      <c r="TV84" s="925"/>
      <c r="TW84" s="925"/>
      <c r="TX84" s="925"/>
      <c r="TY84" s="925"/>
      <c r="TZ84" s="925"/>
      <c r="UA84" s="925"/>
      <c r="UB84" s="925"/>
      <c r="UC84" s="925"/>
      <c r="UD84" s="925"/>
      <c r="UE84" s="925"/>
      <c r="UF84" s="925"/>
      <c r="UG84" s="925"/>
      <c r="UH84" s="925"/>
      <c r="UI84" s="925"/>
      <c r="UJ84" s="925"/>
      <c r="UK84" s="925"/>
      <c r="UL84" s="925"/>
      <c r="UM84" s="925"/>
      <c r="UN84" s="925"/>
      <c r="UO84" s="925"/>
      <c r="UP84" s="925"/>
      <c r="UQ84" s="925"/>
      <c r="UR84" s="925"/>
      <c r="US84" s="925"/>
      <c r="UT84" s="925"/>
      <c r="UU84" s="925"/>
      <c r="UV84" s="925"/>
      <c r="UW84" s="925"/>
      <c r="UX84" s="925"/>
      <c r="UY84" s="925"/>
      <c r="UZ84" s="925"/>
      <c r="VA84" s="925"/>
      <c r="VB84" s="925"/>
      <c r="VC84" s="925"/>
      <c r="VD84" s="925"/>
      <c r="VE84" s="925"/>
      <c r="VF84" s="925"/>
      <c r="VG84" s="925"/>
      <c r="VH84" s="925"/>
      <c r="VI84" s="925"/>
      <c r="VJ84" s="925"/>
      <c r="VK84" s="925"/>
      <c r="VL84" s="925"/>
      <c r="VM84" s="925"/>
      <c r="VN84" s="925"/>
      <c r="VO84" s="925"/>
      <c r="VP84" s="925"/>
      <c r="VQ84" s="925"/>
      <c r="VR84" s="925"/>
      <c r="VS84" s="925"/>
      <c r="VT84" s="925"/>
      <c r="VU84" s="925"/>
      <c r="VV84" s="925"/>
      <c r="VW84" s="925"/>
      <c r="VX84" s="925"/>
      <c r="VY84" s="925"/>
      <c r="VZ84" s="925"/>
      <c r="WA84" s="925"/>
      <c r="WB84" s="925"/>
      <c r="WC84" s="925"/>
      <c r="WD84" s="925"/>
      <c r="WE84" s="925"/>
      <c r="WF84" s="925"/>
      <c r="WG84" s="925"/>
      <c r="WH84" s="925"/>
      <c r="WI84" s="925"/>
      <c r="WJ84" s="925"/>
      <c r="WK84" s="925"/>
      <c r="WL84" s="925"/>
      <c r="WM84" s="925"/>
      <c r="WN84" s="925"/>
      <c r="WO84" s="925"/>
      <c r="WP84" s="925"/>
      <c r="WQ84" s="925"/>
      <c r="WR84" s="925"/>
      <c r="WS84" s="925"/>
      <c r="XZ84" s="925"/>
      <c r="YA84" s="925"/>
      <c r="ZM84" s="4"/>
      <c r="ZN84" s="4"/>
    </row>
    <row r="85" spans="1:690" outlineLevel="2">
      <c r="A85" s="1104" t="s">
        <v>1119</v>
      </c>
      <c r="B85" s="1104"/>
      <c r="C85" s="1104"/>
      <c r="D85" s="1105">
        <v>68742</v>
      </c>
      <c r="E85" s="1105">
        <v>37570.370000000003</v>
      </c>
      <c r="F85" s="1105">
        <v>5975192.2000000002</v>
      </c>
      <c r="G85" s="1106"/>
      <c r="H85" s="1104" t="s">
        <v>894</v>
      </c>
      <c r="I85" s="687"/>
      <c r="J85" s="687"/>
      <c r="K85" s="687"/>
      <c r="L85" s="687"/>
      <c r="M85" s="687"/>
      <c r="N85" s="687"/>
      <c r="O85" s="687"/>
      <c r="P85" s="687"/>
      <c r="Q85" s="687"/>
      <c r="R85" s="687"/>
      <c r="S85" s="687"/>
      <c r="T85" s="687"/>
      <c r="U85" s="687"/>
      <c r="V85" s="687"/>
      <c r="W85" s="687"/>
      <c r="X85" s="687"/>
      <c r="Y85" s="687"/>
      <c r="Z85" s="687"/>
      <c r="AA85" s="687"/>
      <c r="AB85" s="687"/>
      <c r="AC85" s="687"/>
      <c r="AD85" s="687"/>
      <c r="AE85" s="687"/>
      <c r="AF85" s="687"/>
      <c r="AG85" s="687"/>
      <c r="AH85" s="687"/>
      <c r="AI85" s="687"/>
      <c r="AJ85" s="687"/>
      <c r="AK85" s="687"/>
      <c r="AL85" s="687"/>
      <c r="AM85" s="687"/>
      <c r="AN85" s="687"/>
      <c r="AO85" s="687"/>
      <c r="AP85" s="687"/>
      <c r="AQ85" s="687"/>
      <c r="AR85" s="687"/>
      <c r="AS85" s="687"/>
      <c r="AT85" s="687"/>
      <c r="AU85" s="687"/>
      <c r="AV85" s="687"/>
      <c r="AW85" s="687"/>
      <c r="AX85" s="687"/>
      <c r="AY85" s="687"/>
      <c r="AZ85" s="687"/>
      <c r="BA85" s="687"/>
      <c r="BB85" s="687"/>
      <c r="BC85" s="687"/>
      <c r="BD85" s="687"/>
      <c r="BE85" s="687"/>
      <c r="BF85" s="687"/>
      <c r="BG85" s="687"/>
      <c r="BH85" s="687"/>
      <c r="BI85" s="687"/>
      <c r="BJ85" s="687"/>
      <c r="BK85" s="687"/>
      <c r="BL85" s="687"/>
      <c r="BM85" s="687"/>
      <c r="BN85" s="687"/>
      <c r="BO85" s="687"/>
      <c r="BP85" s="687"/>
      <c r="BQ85" s="687"/>
      <c r="BR85" s="687"/>
      <c r="BS85" s="687"/>
      <c r="BT85" s="687"/>
      <c r="BU85" s="687"/>
      <c r="BV85" s="687"/>
      <c r="BW85" s="687"/>
      <c r="BX85" s="687"/>
      <c r="BY85" s="687"/>
      <c r="BZ85" s="687"/>
      <c r="CA85" s="687"/>
      <c r="CB85" s="687"/>
      <c r="CC85" s="687"/>
      <c r="CD85" s="687"/>
      <c r="CE85" s="687"/>
      <c r="CF85" s="687"/>
      <c r="CG85" s="687"/>
      <c r="CH85" s="687"/>
      <c r="CI85" s="687"/>
      <c r="CJ85" s="687"/>
      <c r="CK85" s="687"/>
      <c r="CL85" s="687"/>
      <c r="CM85" s="687"/>
      <c r="CN85" s="687"/>
      <c r="CO85" s="687"/>
      <c r="CP85" s="687"/>
      <c r="CQ85" s="687"/>
      <c r="CR85" s="687"/>
      <c r="CS85" s="687"/>
      <c r="CT85" s="687"/>
      <c r="CU85" s="687"/>
      <c r="CV85" s="687"/>
      <c r="CW85" s="687"/>
      <c r="CX85" s="687"/>
      <c r="CY85" s="687"/>
      <c r="CZ85" s="687"/>
      <c r="DA85" s="687"/>
      <c r="DB85" s="687"/>
      <c r="DC85" s="687"/>
      <c r="DD85" s="687"/>
      <c r="DE85" s="687"/>
      <c r="DF85" s="687"/>
      <c r="DG85" s="687"/>
      <c r="DH85" s="687"/>
      <c r="DI85" s="687"/>
      <c r="DJ85" s="687"/>
      <c r="DK85" s="687"/>
      <c r="DL85" s="687"/>
      <c r="DM85" s="687"/>
      <c r="DN85" s="687"/>
      <c r="DO85" s="687"/>
      <c r="DP85" s="687"/>
      <c r="DQ85" s="687"/>
      <c r="DR85" s="687"/>
      <c r="DS85" s="687"/>
      <c r="DT85" s="687"/>
      <c r="DU85" s="687"/>
      <c r="DV85" s="687"/>
      <c r="DW85" s="687"/>
      <c r="DX85" s="687"/>
      <c r="DY85" s="687"/>
      <c r="DZ85" s="687"/>
      <c r="EA85" s="687"/>
      <c r="EB85" s="687"/>
      <c r="EC85" s="687"/>
      <c r="ED85" s="687"/>
      <c r="EE85" s="687"/>
      <c r="EF85" s="687"/>
      <c r="EG85" s="687"/>
      <c r="EH85" s="687"/>
      <c r="EI85" s="687"/>
      <c r="EJ85" s="687"/>
      <c r="EK85" s="687"/>
      <c r="EL85" s="687"/>
      <c r="EM85" s="687"/>
      <c r="EN85" s="687"/>
      <c r="EO85" s="687"/>
      <c r="EP85" s="687"/>
      <c r="EQ85" s="687"/>
      <c r="ER85" s="687"/>
      <c r="ES85" s="687"/>
      <c r="ET85" s="687"/>
      <c r="EU85" s="687"/>
      <c r="EV85" s="687"/>
      <c r="EW85" s="687"/>
      <c r="EX85" s="687"/>
      <c r="EY85" s="687"/>
      <c r="EZ85" s="687"/>
      <c r="FA85" s="687"/>
      <c r="FB85" s="687"/>
      <c r="FC85" s="687"/>
      <c r="FD85" s="687"/>
      <c r="FE85" s="687"/>
      <c r="FF85" s="687"/>
      <c r="FG85" s="687"/>
      <c r="FH85" s="687"/>
      <c r="FI85" s="687"/>
      <c r="FJ85" s="687"/>
      <c r="FK85" s="687"/>
      <c r="FL85" s="687"/>
      <c r="FM85" s="687"/>
      <c r="FN85" s="687"/>
      <c r="FO85" s="687"/>
      <c r="FP85" s="687"/>
      <c r="FQ85" s="687"/>
      <c r="FR85" s="687"/>
      <c r="FS85" s="687"/>
      <c r="FT85" s="687"/>
      <c r="FU85" s="687"/>
      <c r="FV85" s="687"/>
      <c r="FW85" s="687"/>
      <c r="FX85" s="687"/>
      <c r="FY85" s="687"/>
      <c r="FZ85" s="687"/>
      <c r="GA85" s="687"/>
      <c r="GB85" s="687"/>
      <c r="GC85" s="687"/>
      <c r="GD85" s="687"/>
      <c r="GE85" s="687"/>
      <c r="GF85" s="687"/>
      <c r="GG85" s="687"/>
      <c r="GH85" s="687"/>
      <c r="GI85" s="687"/>
      <c r="GJ85" s="687"/>
      <c r="GK85" s="687"/>
      <c r="GL85" s="687"/>
      <c r="GM85" s="687"/>
      <c r="GN85" s="687"/>
      <c r="GO85" s="687"/>
      <c r="GP85" s="687"/>
      <c r="GQ85" s="687"/>
      <c r="GR85" s="687"/>
      <c r="GS85" s="687"/>
      <c r="GT85" s="687"/>
      <c r="GU85" s="687"/>
      <c r="GV85" s="687"/>
      <c r="GW85" s="687"/>
      <c r="GX85" s="687"/>
      <c r="GY85" s="687"/>
      <c r="GZ85" s="687"/>
      <c r="HA85" s="687"/>
      <c r="HB85" s="687"/>
      <c r="HC85" s="687"/>
      <c r="HD85" s="687"/>
      <c r="HE85" s="687"/>
      <c r="HF85" s="687"/>
      <c r="HG85" s="687"/>
      <c r="HH85" s="687"/>
      <c r="HI85" s="687"/>
      <c r="HJ85" s="687"/>
      <c r="HK85" s="687"/>
      <c r="HL85" s="687"/>
      <c r="HM85" s="687"/>
      <c r="HN85" s="687"/>
      <c r="HO85" s="687"/>
      <c r="HP85" s="687"/>
      <c r="HQ85" s="687"/>
      <c r="HR85" s="687"/>
      <c r="HS85" s="687"/>
      <c r="HT85" s="687"/>
      <c r="HU85" s="687"/>
      <c r="HV85" s="687"/>
      <c r="HW85" s="687"/>
      <c r="HX85" s="687">
        <v>61.36</v>
      </c>
      <c r="HY85" s="687">
        <v>122.72</v>
      </c>
      <c r="HZ85" s="687">
        <v>122.72</v>
      </c>
      <c r="IA85" s="687">
        <v>184.07</v>
      </c>
      <c r="IB85" s="687">
        <v>245.43</v>
      </c>
      <c r="IC85" s="687">
        <v>306.79000000000002</v>
      </c>
      <c r="ID85" s="687">
        <v>368.15</v>
      </c>
      <c r="IE85" s="687">
        <v>449.61</v>
      </c>
      <c r="IF85" s="687">
        <v>570.79</v>
      </c>
      <c r="IG85" s="687">
        <v>570.79</v>
      </c>
      <c r="IH85" s="687">
        <v>702.38</v>
      </c>
      <c r="II85" s="687">
        <v>833.97</v>
      </c>
      <c r="IJ85" s="687">
        <v>965.56</v>
      </c>
      <c r="IK85" s="687">
        <v>1097.1600000000001</v>
      </c>
      <c r="IL85" s="687">
        <v>1228.75</v>
      </c>
      <c r="IM85" s="687">
        <v>1360.34</v>
      </c>
      <c r="IN85" s="687">
        <v>1360.34</v>
      </c>
      <c r="IO85" s="687">
        <v>1491.93</v>
      </c>
      <c r="IP85" s="687">
        <v>1623.52</v>
      </c>
      <c r="IQ85" s="687">
        <v>1755.12</v>
      </c>
      <c r="IR85" s="687">
        <v>1886.71</v>
      </c>
      <c r="IS85" s="687">
        <v>2027.89</v>
      </c>
      <c r="IT85" s="687">
        <v>2261.5300000000002</v>
      </c>
      <c r="IU85" s="687">
        <v>2261.5300000000002</v>
      </c>
      <c r="IV85" s="687">
        <v>2652.65</v>
      </c>
      <c r="IW85" s="687">
        <v>3093.05</v>
      </c>
      <c r="IX85" s="687">
        <v>3236.17</v>
      </c>
      <c r="IY85" s="687">
        <v>3236.17</v>
      </c>
      <c r="IZ85" s="687">
        <v>3236.17</v>
      </c>
      <c r="JA85" s="687">
        <v>3236.17</v>
      </c>
      <c r="JB85" s="687">
        <v>3236.17</v>
      </c>
      <c r="JC85" s="687">
        <v>3236.17</v>
      </c>
      <c r="JD85" s="687">
        <v>3379.3</v>
      </c>
      <c r="JE85" s="687">
        <v>3552.43</v>
      </c>
      <c r="JF85" s="687">
        <v>3734.79</v>
      </c>
      <c r="JG85" s="687">
        <v>3921.11</v>
      </c>
      <c r="JH85" s="687">
        <v>4109.12</v>
      </c>
      <c r="JI85" s="687">
        <v>4109.12</v>
      </c>
      <c r="JJ85" s="687">
        <v>4297.46</v>
      </c>
      <c r="JK85" s="687">
        <v>4485.79</v>
      </c>
      <c r="JL85" s="687">
        <v>4674.12</v>
      </c>
      <c r="JM85" s="687">
        <v>4862.45</v>
      </c>
      <c r="JN85" s="687">
        <v>5053.8900000000003</v>
      </c>
      <c r="JO85" s="687">
        <v>5245.34</v>
      </c>
      <c r="JP85" s="687">
        <v>5245.34</v>
      </c>
      <c r="JQ85" s="687">
        <v>5436.78</v>
      </c>
      <c r="JR85" s="687">
        <v>5628.22</v>
      </c>
      <c r="JS85" s="687">
        <v>5819.67</v>
      </c>
      <c r="JT85" s="687">
        <v>6011.11</v>
      </c>
      <c r="JU85" s="687">
        <v>6202.55</v>
      </c>
      <c r="JV85" s="687">
        <v>6394</v>
      </c>
      <c r="JW85" s="687">
        <v>6394</v>
      </c>
      <c r="JX85" s="687">
        <v>6585.44</v>
      </c>
      <c r="JY85" s="687">
        <v>6776.88</v>
      </c>
      <c r="JZ85" s="687">
        <v>6968.33</v>
      </c>
      <c r="KA85" s="687">
        <v>7159.77</v>
      </c>
      <c r="KB85" s="687">
        <v>7351.56</v>
      </c>
      <c r="KC85" s="687">
        <v>7545.15</v>
      </c>
      <c r="KD85" s="687">
        <v>7545.15</v>
      </c>
      <c r="KE85" s="687">
        <v>7738.73</v>
      </c>
      <c r="KF85" s="687">
        <v>7932.31</v>
      </c>
      <c r="KG85" s="687">
        <v>8125.9</v>
      </c>
      <c r="KH85" s="687">
        <v>8319.48</v>
      </c>
      <c r="KI85" s="687">
        <v>8513.06</v>
      </c>
      <c r="KJ85" s="687">
        <v>8706.65</v>
      </c>
      <c r="KK85" s="687">
        <v>8706.65</v>
      </c>
      <c r="KL85" s="687">
        <v>8900.23</v>
      </c>
      <c r="KM85" s="687">
        <v>9093.81</v>
      </c>
      <c r="KN85" s="687">
        <v>9287.4</v>
      </c>
      <c r="KO85" s="687">
        <v>9480.98</v>
      </c>
      <c r="KP85" s="687">
        <v>9674.56</v>
      </c>
      <c r="KQ85" s="687">
        <v>9868.15</v>
      </c>
      <c r="KR85" s="687">
        <v>9868.15</v>
      </c>
      <c r="KS85" s="687">
        <v>10061.73</v>
      </c>
      <c r="KT85" s="687">
        <v>10255.31</v>
      </c>
      <c r="KU85" s="687">
        <v>10448.9</v>
      </c>
      <c r="KV85" s="687">
        <v>10642.48</v>
      </c>
      <c r="KW85" s="687">
        <v>10836.06</v>
      </c>
      <c r="KX85" s="687">
        <v>11029.64</v>
      </c>
      <c r="KY85" s="687">
        <v>11029.64</v>
      </c>
      <c r="KZ85" s="687">
        <v>11223.23</v>
      </c>
      <c r="LA85" s="687">
        <v>11416.81</v>
      </c>
      <c r="LB85" s="687">
        <v>11610.39</v>
      </c>
      <c r="LC85" s="687">
        <v>11803.98</v>
      </c>
      <c r="LD85" s="687">
        <v>11997.56</v>
      </c>
      <c r="LE85" s="687">
        <v>12207.51</v>
      </c>
      <c r="LF85" s="687">
        <v>12207.51</v>
      </c>
      <c r="LG85" s="687">
        <v>12441.99</v>
      </c>
      <c r="LH85" s="687">
        <v>12676.48</v>
      </c>
      <c r="LI85" s="687">
        <v>12941.66</v>
      </c>
      <c r="LJ85" s="687">
        <v>13222.98</v>
      </c>
      <c r="LK85" s="687">
        <v>13504.29</v>
      </c>
      <c r="LL85" s="687">
        <v>13810.15</v>
      </c>
      <c r="LM85" s="687">
        <v>13810.15</v>
      </c>
      <c r="LN85" s="687">
        <v>14133.64</v>
      </c>
      <c r="LO85" s="687">
        <v>14472.54</v>
      </c>
      <c r="LP85" s="687">
        <v>14849.27</v>
      </c>
      <c r="LQ85" s="687">
        <v>15244.47</v>
      </c>
      <c r="LR85" s="687">
        <v>15650.72</v>
      </c>
      <c r="LS85" s="687">
        <v>16059.5</v>
      </c>
      <c r="LT85" s="687">
        <v>16059.5</v>
      </c>
      <c r="LU85" s="687">
        <v>16475.21</v>
      </c>
      <c r="LV85" s="687">
        <v>16894.900000000001</v>
      </c>
      <c r="LW85" s="687">
        <v>17339.13</v>
      </c>
      <c r="LX85" s="687">
        <v>17785.900000000001</v>
      </c>
      <c r="LY85" s="687">
        <v>18233.490000000002</v>
      </c>
      <c r="LZ85" s="687">
        <v>18683</v>
      </c>
      <c r="MA85" s="687">
        <v>18683</v>
      </c>
      <c r="MB85" s="687">
        <v>19133.27</v>
      </c>
      <c r="MC85" s="687">
        <v>19583.54</v>
      </c>
      <c r="MD85" s="687">
        <v>20096.330000000002</v>
      </c>
      <c r="ME85" s="687">
        <v>20610.419999999998</v>
      </c>
      <c r="MF85" s="687">
        <v>21132.83</v>
      </c>
      <c r="MG85" s="687">
        <v>21687.96</v>
      </c>
      <c r="MH85" s="687">
        <v>21687.96</v>
      </c>
      <c r="MI85" s="687">
        <v>22281.83</v>
      </c>
      <c r="MJ85" s="687">
        <v>22883.78</v>
      </c>
      <c r="MK85" s="687">
        <v>23490.07</v>
      </c>
      <c r="ML85" s="687">
        <v>24108.92</v>
      </c>
      <c r="MM85" s="687">
        <v>24748.39</v>
      </c>
      <c r="MN85" s="687">
        <v>25389.82</v>
      </c>
      <c r="MO85" s="687">
        <v>25389.82</v>
      </c>
      <c r="MP85" s="687">
        <v>26031.67</v>
      </c>
      <c r="MQ85" s="687">
        <v>26673.85</v>
      </c>
      <c r="MR85" s="687">
        <v>27317.13</v>
      </c>
      <c r="MS85" s="687">
        <v>27960.41</v>
      </c>
      <c r="MT85" s="687">
        <v>28615.95</v>
      </c>
      <c r="MU85" s="687">
        <v>29317.75</v>
      </c>
      <c r="MV85" s="687">
        <v>29317.75</v>
      </c>
      <c r="MW85" s="687">
        <v>30056.06</v>
      </c>
      <c r="MX85" s="687">
        <v>30845.82</v>
      </c>
      <c r="MY85" s="687">
        <v>31636.36</v>
      </c>
      <c r="MZ85" s="687">
        <v>32427.53</v>
      </c>
      <c r="NA85" s="687">
        <v>33239.519999999997</v>
      </c>
      <c r="NB85" s="687">
        <v>34084.86</v>
      </c>
      <c r="NC85" s="687">
        <v>34084.86</v>
      </c>
      <c r="ND85" s="687">
        <v>34930.199999999997</v>
      </c>
      <c r="NE85" s="687">
        <v>35792.21</v>
      </c>
      <c r="NF85" s="687">
        <v>36676.71</v>
      </c>
      <c r="NG85" s="687">
        <v>37570.370000000003</v>
      </c>
      <c r="NH85" s="687">
        <v>44964.53</v>
      </c>
      <c r="NI85" s="687">
        <v>56676.31</v>
      </c>
      <c r="NJ85" s="687">
        <v>56676.31</v>
      </c>
      <c r="NK85" s="687">
        <v>65049.760000000002</v>
      </c>
      <c r="NL85" s="687">
        <v>66913.119999999995</v>
      </c>
      <c r="NM85" s="687">
        <v>67238.25</v>
      </c>
      <c r="NN85" s="687">
        <v>67660.02</v>
      </c>
      <c r="NO85" s="687">
        <v>67660.02</v>
      </c>
      <c r="NP85" s="687">
        <v>67660.02</v>
      </c>
      <c r="NQ85" s="687">
        <v>67660.02</v>
      </c>
      <c r="NR85" s="687">
        <v>67660.02</v>
      </c>
      <c r="NS85" s="687">
        <v>67906.850000000006</v>
      </c>
      <c r="NT85" s="687">
        <v>68487.06</v>
      </c>
      <c r="NU85" s="687">
        <v>68742</v>
      </c>
      <c r="NV85" s="687">
        <v>68742</v>
      </c>
      <c r="NW85" s="687">
        <v>68742</v>
      </c>
      <c r="NX85" s="687">
        <v>68742</v>
      </c>
      <c r="NY85" s="687">
        <v>68742</v>
      </c>
      <c r="NZ85" s="687">
        <v>68742</v>
      </c>
      <c r="OA85" s="687">
        <v>68742</v>
      </c>
      <c r="OB85" s="687">
        <v>68742</v>
      </c>
      <c r="OC85" s="687">
        <v>68742</v>
      </c>
      <c r="OD85" s="687">
        <v>68742</v>
      </c>
      <c r="OE85" s="687">
        <v>68742</v>
      </c>
      <c r="OF85" s="687">
        <v>68742</v>
      </c>
      <c r="OG85" s="687">
        <v>68742</v>
      </c>
      <c r="OH85" s="687">
        <v>68742</v>
      </c>
      <c r="OI85" s="687">
        <v>68742</v>
      </c>
      <c r="OJ85" s="687">
        <v>68742</v>
      </c>
      <c r="OK85" s="687">
        <v>68742</v>
      </c>
      <c r="OL85" s="687">
        <v>68742</v>
      </c>
      <c r="OM85" s="687">
        <v>68742</v>
      </c>
      <c r="ON85" s="687">
        <v>68742</v>
      </c>
      <c r="OO85" s="687">
        <v>68742</v>
      </c>
      <c r="OP85" s="687">
        <v>68742</v>
      </c>
      <c r="OQ85" s="687">
        <v>68742</v>
      </c>
      <c r="OR85" s="687">
        <v>68742</v>
      </c>
      <c r="OS85" s="687">
        <v>68742</v>
      </c>
      <c r="OT85" s="687">
        <v>68742</v>
      </c>
      <c r="OU85" s="687">
        <v>68742</v>
      </c>
      <c r="OV85" s="687">
        <v>68742</v>
      </c>
      <c r="OW85" s="687">
        <v>68742</v>
      </c>
      <c r="OX85" s="687">
        <v>68742</v>
      </c>
      <c r="OY85" s="687">
        <v>68742</v>
      </c>
      <c r="OZ85" s="687">
        <v>68742</v>
      </c>
      <c r="PA85" s="687">
        <v>68742</v>
      </c>
      <c r="PB85" s="687">
        <v>68742</v>
      </c>
      <c r="PC85" s="687">
        <v>68742</v>
      </c>
      <c r="PD85" s="687">
        <v>68742</v>
      </c>
      <c r="PE85" s="687">
        <v>68742</v>
      </c>
      <c r="PF85" s="687">
        <v>68742</v>
      </c>
      <c r="PG85" s="687">
        <v>68742</v>
      </c>
      <c r="PH85" s="687">
        <v>68742</v>
      </c>
      <c r="PI85" s="687">
        <v>68742</v>
      </c>
      <c r="PJ85" s="687">
        <v>68742</v>
      </c>
      <c r="PK85" s="687">
        <v>68742</v>
      </c>
      <c r="PL85" s="687">
        <v>68742</v>
      </c>
      <c r="PM85" s="687">
        <v>68742</v>
      </c>
      <c r="PN85" s="687">
        <v>68742</v>
      </c>
      <c r="PO85" s="687">
        <v>68742</v>
      </c>
      <c r="PP85" s="687">
        <v>68742</v>
      </c>
      <c r="PQ85" s="687">
        <v>68742</v>
      </c>
      <c r="PR85" s="687">
        <v>68742</v>
      </c>
      <c r="PS85" s="687">
        <v>68742</v>
      </c>
      <c r="PT85" s="687">
        <v>68742</v>
      </c>
      <c r="PU85" s="687">
        <v>68742</v>
      </c>
      <c r="PV85" s="687">
        <v>68742</v>
      </c>
      <c r="PW85" s="687">
        <v>68742</v>
      </c>
      <c r="PX85" s="687">
        <v>68742</v>
      </c>
      <c r="PY85" s="687">
        <v>68742</v>
      </c>
      <c r="PZ85" s="687">
        <v>68742</v>
      </c>
      <c r="QA85" s="687">
        <v>68742</v>
      </c>
      <c r="QB85" s="687">
        <v>68742</v>
      </c>
      <c r="QC85" s="687">
        <v>68742</v>
      </c>
      <c r="QD85" s="687">
        <v>68742</v>
      </c>
      <c r="QE85" s="687">
        <v>68742</v>
      </c>
      <c r="QF85" s="687">
        <v>68742</v>
      </c>
      <c r="QG85" s="687">
        <v>68742</v>
      </c>
      <c r="QH85" s="687">
        <v>68742</v>
      </c>
      <c r="QI85" s="687">
        <v>68742</v>
      </c>
      <c r="QJ85" s="687">
        <v>68742</v>
      </c>
      <c r="QK85" s="687">
        <v>68742</v>
      </c>
      <c r="QL85" s="687">
        <v>68742</v>
      </c>
      <c r="QM85" s="687">
        <v>68742</v>
      </c>
      <c r="QN85" s="687">
        <v>68742</v>
      </c>
      <c r="QO85" s="687">
        <v>68742</v>
      </c>
      <c r="QP85" s="687">
        <v>68742</v>
      </c>
      <c r="QQ85" s="687">
        <v>68742</v>
      </c>
      <c r="QR85" s="687">
        <v>68742</v>
      </c>
      <c r="QS85" s="687">
        <v>68742</v>
      </c>
      <c r="QT85" s="687">
        <v>68742</v>
      </c>
      <c r="QU85" s="687">
        <v>68742</v>
      </c>
      <c r="QV85" s="687">
        <v>68742</v>
      </c>
      <c r="QW85" s="687">
        <v>68742</v>
      </c>
      <c r="QX85" s="687">
        <v>68742</v>
      </c>
      <c r="QY85" s="687">
        <v>68742</v>
      </c>
      <c r="QZ85" s="687">
        <v>68742</v>
      </c>
      <c r="RA85" s="687"/>
      <c r="RB85" s="687"/>
      <c r="RC85" s="687"/>
      <c r="RD85" s="687"/>
      <c r="RE85" s="687"/>
      <c r="RF85" s="687"/>
      <c r="RG85" s="687"/>
      <c r="RH85" s="687"/>
      <c r="RI85" s="687"/>
      <c r="RJ85" s="687"/>
      <c r="RK85" s="925"/>
      <c r="RL85" s="925"/>
      <c r="RM85" s="925"/>
      <c r="RN85" s="925"/>
      <c r="RO85" s="925"/>
      <c r="RP85" s="925"/>
      <c r="RQ85" s="925"/>
      <c r="RR85" s="925"/>
      <c r="RS85" s="925"/>
      <c r="RT85" s="925"/>
      <c r="RU85" s="925"/>
      <c r="RV85" s="925"/>
      <c r="RW85" s="925"/>
      <c r="RX85" s="925"/>
      <c r="RY85" s="925"/>
      <c r="RZ85" s="925"/>
      <c r="SA85" s="925"/>
      <c r="SB85" s="925"/>
      <c r="SC85" s="925"/>
      <c r="SD85" s="925"/>
      <c r="SE85" s="925"/>
      <c r="SF85" s="925"/>
      <c r="SG85" s="925"/>
      <c r="SH85" s="925"/>
      <c r="SI85" s="925"/>
      <c r="SJ85" s="925"/>
      <c r="SK85" s="925"/>
      <c r="SL85" s="925"/>
      <c r="SM85" s="925"/>
      <c r="SN85" s="925"/>
      <c r="SO85" s="925"/>
      <c r="SP85" s="925"/>
      <c r="SQ85" s="925"/>
      <c r="SR85" s="925"/>
      <c r="SS85" s="925"/>
      <c r="ST85" s="925"/>
      <c r="SU85" s="925"/>
      <c r="SV85" s="925"/>
      <c r="SW85" s="925"/>
      <c r="SX85" s="925"/>
      <c r="SY85" s="925"/>
      <c r="SZ85" s="925"/>
      <c r="TA85" s="925"/>
      <c r="TB85" s="925"/>
      <c r="TC85" s="925"/>
      <c r="TD85" s="925"/>
      <c r="TE85" s="925"/>
      <c r="TF85" s="925"/>
      <c r="TG85" s="925"/>
      <c r="TH85" s="925"/>
      <c r="TI85" s="925"/>
      <c r="TJ85" s="925"/>
      <c r="TK85" s="925"/>
      <c r="TL85" s="925"/>
      <c r="TM85" s="925"/>
      <c r="TN85" s="925"/>
      <c r="TO85" s="925"/>
      <c r="TP85" s="925"/>
      <c r="TQ85" s="925"/>
      <c r="TR85" s="925"/>
      <c r="TS85" s="925"/>
      <c r="TT85" s="925"/>
      <c r="TU85" s="925"/>
      <c r="TV85" s="925"/>
      <c r="TW85" s="925"/>
      <c r="TX85" s="925"/>
      <c r="TY85" s="925"/>
      <c r="TZ85" s="925"/>
      <c r="UA85" s="925"/>
      <c r="UB85" s="925"/>
      <c r="UC85" s="925"/>
      <c r="UD85" s="925"/>
      <c r="UE85" s="925"/>
      <c r="UF85" s="925"/>
      <c r="UG85" s="925"/>
      <c r="UH85" s="925"/>
      <c r="UI85" s="925"/>
      <c r="UJ85" s="925"/>
      <c r="UK85" s="925"/>
      <c r="UL85" s="925"/>
      <c r="UM85" s="925"/>
      <c r="UN85" s="925"/>
      <c r="UO85" s="925"/>
      <c r="UP85" s="925"/>
      <c r="UQ85" s="925"/>
      <c r="UR85" s="925"/>
      <c r="US85" s="925"/>
      <c r="UT85" s="925"/>
      <c r="UU85" s="925"/>
      <c r="UV85" s="925"/>
      <c r="UW85" s="925"/>
      <c r="UX85" s="925"/>
      <c r="UY85" s="925"/>
      <c r="UZ85" s="925"/>
      <c r="VA85" s="925"/>
      <c r="VB85" s="925"/>
      <c r="VC85" s="925"/>
      <c r="VD85" s="925"/>
      <c r="VE85" s="925"/>
      <c r="VF85" s="925"/>
      <c r="VG85" s="925"/>
      <c r="VH85" s="925"/>
      <c r="VI85" s="925"/>
      <c r="VJ85" s="925"/>
      <c r="VK85" s="925"/>
      <c r="VL85" s="925"/>
      <c r="VM85" s="925"/>
      <c r="VN85" s="925"/>
      <c r="VO85" s="925"/>
      <c r="VP85" s="925"/>
      <c r="VQ85" s="925"/>
      <c r="VR85" s="925"/>
      <c r="VS85" s="925"/>
      <c r="VT85" s="925"/>
      <c r="VU85" s="925"/>
      <c r="VV85" s="925"/>
      <c r="VW85" s="925"/>
      <c r="VX85" s="925"/>
      <c r="VY85" s="925"/>
      <c r="VZ85" s="925"/>
      <c r="WA85" s="925"/>
      <c r="WB85" s="925"/>
      <c r="WC85" s="925"/>
      <c r="WD85" s="925"/>
      <c r="WE85" s="925"/>
      <c r="WF85" s="925"/>
      <c r="WG85" s="925"/>
      <c r="WH85" s="925"/>
      <c r="WI85" s="925"/>
      <c r="WJ85" s="925"/>
      <c r="WK85" s="925"/>
      <c r="WL85" s="925"/>
      <c r="WM85" s="925"/>
      <c r="WN85" s="925"/>
      <c r="WO85" s="925"/>
      <c r="WP85" s="925"/>
      <c r="WQ85" s="925"/>
      <c r="WR85" s="925"/>
      <c r="WS85" s="925"/>
      <c r="XZ85" s="925"/>
      <c r="YA85" s="925"/>
      <c r="ZM85" s="4"/>
      <c r="ZN85" s="4"/>
    </row>
    <row r="86" spans="1:690" outlineLevel="2">
      <c r="A86" s="1104" t="s">
        <v>1120</v>
      </c>
      <c r="B86" s="1104"/>
      <c r="C86" s="1104"/>
      <c r="D86" s="1105">
        <v>47100</v>
      </c>
      <c r="E86" s="1105">
        <v>21675.67</v>
      </c>
      <c r="F86" s="1105">
        <v>25887478.75</v>
      </c>
      <c r="G86" s="1106"/>
      <c r="H86" s="1104" t="s">
        <v>894</v>
      </c>
      <c r="I86" s="687"/>
      <c r="J86" s="687"/>
      <c r="K86" s="687"/>
      <c r="L86" s="687"/>
      <c r="M86" s="687"/>
      <c r="N86" s="687"/>
      <c r="O86" s="687"/>
      <c r="P86" s="687"/>
      <c r="Q86" s="687"/>
      <c r="R86" s="687"/>
      <c r="S86" s="687"/>
      <c r="T86" s="687"/>
      <c r="U86" s="687"/>
      <c r="V86" s="687"/>
      <c r="W86" s="687"/>
      <c r="X86" s="687"/>
      <c r="Y86" s="687"/>
      <c r="Z86" s="687"/>
      <c r="AA86" s="687"/>
      <c r="AB86" s="687"/>
      <c r="AC86" s="687"/>
      <c r="AD86" s="687"/>
      <c r="AE86" s="687"/>
      <c r="AF86" s="687"/>
      <c r="AG86" s="687"/>
      <c r="AH86" s="687"/>
      <c r="AI86" s="687"/>
      <c r="AJ86" s="687"/>
      <c r="AK86" s="687"/>
      <c r="AL86" s="687"/>
      <c r="AM86" s="687"/>
      <c r="AN86" s="687"/>
      <c r="AO86" s="687"/>
      <c r="AP86" s="687"/>
      <c r="AQ86" s="687"/>
      <c r="AR86" s="687"/>
      <c r="AS86" s="687"/>
      <c r="AT86" s="687"/>
      <c r="AU86" s="687"/>
      <c r="AV86" s="687"/>
      <c r="AW86" s="687"/>
      <c r="AX86" s="687"/>
      <c r="AY86" s="687"/>
      <c r="AZ86" s="687"/>
      <c r="BA86" s="687"/>
      <c r="BB86" s="687"/>
      <c r="BC86" s="687"/>
      <c r="BD86" s="687"/>
      <c r="BE86" s="687"/>
      <c r="BF86" s="687"/>
      <c r="BG86" s="687"/>
      <c r="BH86" s="687"/>
      <c r="BI86" s="687"/>
      <c r="BJ86" s="687"/>
      <c r="BK86" s="687"/>
      <c r="BL86" s="687"/>
      <c r="BM86" s="687"/>
      <c r="BN86" s="687"/>
      <c r="BO86" s="687"/>
      <c r="BP86" s="687"/>
      <c r="BQ86" s="687"/>
      <c r="BR86" s="687"/>
      <c r="BS86" s="687"/>
      <c r="BT86" s="687"/>
      <c r="BU86" s="687"/>
      <c r="BV86" s="687"/>
      <c r="BW86" s="687"/>
      <c r="BX86" s="687"/>
      <c r="BY86" s="687"/>
      <c r="BZ86" s="687"/>
      <c r="CA86" s="687"/>
      <c r="CB86" s="687"/>
      <c r="CC86" s="687"/>
      <c r="CD86" s="687"/>
      <c r="CE86" s="687"/>
      <c r="CF86" s="687"/>
      <c r="CG86" s="687"/>
      <c r="CH86" s="687"/>
      <c r="CI86" s="687"/>
      <c r="CJ86" s="687"/>
      <c r="CK86" s="687"/>
      <c r="CL86" s="687"/>
      <c r="CM86" s="687"/>
      <c r="CN86" s="687"/>
      <c r="CO86" s="687"/>
      <c r="CP86" s="687"/>
      <c r="CQ86" s="687"/>
      <c r="CR86" s="687"/>
      <c r="CS86" s="687"/>
      <c r="CT86" s="687"/>
      <c r="CU86" s="687"/>
      <c r="CV86" s="687"/>
      <c r="CW86" s="687"/>
      <c r="CX86" s="687"/>
      <c r="CY86" s="687"/>
      <c r="CZ86" s="687"/>
      <c r="DA86" s="687"/>
      <c r="DB86" s="687"/>
      <c r="DC86" s="687"/>
      <c r="DD86" s="687"/>
      <c r="DE86" s="687"/>
      <c r="DF86" s="687"/>
      <c r="DG86" s="687"/>
      <c r="DH86" s="687"/>
      <c r="DI86" s="687"/>
      <c r="DJ86" s="687"/>
      <c r="DK86" s="687"/>
      <c r="DL86" s="687"/>
      <c r="DM86" s="687"/>
      <c r="DN86" s="687"/>
      <c r="DO86" s="687"/>
      <c r="DP86" s="687"/>
      <c r="DQ86" s="687"/>
      <c r="DR86" s="687"/>
      <c r="DS86" s="687"/>
      <c r="DT86" s="687"/>
      <c r="DU86" s="687"/>
      <c r="DV86" s="687"/>
      <c r="DW86" s="687"/>
      <c r="DX86" s="687"/>
      <c r="DY86" s="687"/>
      <c r="DZ86" s="687"/>
      <c r="EA86" s="687"/>
      <c r="EB86" s="687"/>
      <c r="EC86" s="687"/>
      <c r="ED86" s="687"/>
      <c r="EE86" s="687"/>
      <c r="EF86" s="687"/>
      <c r="EG86" s="687"/>
      <c r="EH86" s="687"/>
      <c r="EI86" s="687"/>
      <c r="EJ86" s="687"/>
      <c r="EK86" s="687"/>
      <c r="EL86" s="687"/>
      <c r="EM86" s="687"/>
      <c r="EN86" s="687"/>
      <c r="EO86" s="687"/>
      <c r="EP86" s="687"/>
      <c r="EQ86" s="687"/>
      <c r="ER86" s="687"/>
      <c r="ES86" s="687"/>
      <c r="ET86" s="687"/>
      <c r="EU86" s="687"/>
      <c r="EV86" s="687"/>
      <c r="EW86" s="687"/>
      <c r="EX86" s="687"/>
      <c r="EY86" s="687"/>
      <c r="EZ86" s="687"/>
      <c r="FA86" s="687"/>
      <c r="FB86" s="687"/>
      <c r="FC86" s="687"/>
      <c r="FD86" s="687"/>
      <c r="FE86" s="687"/>
      <c r="FF86" s="687"/>
      <c r="FG86" s="687"/>
      <c r="FH86" s="687"/>
      <c r="FI86" s="687"/>
      <c r="FJ86" s="687"/>
      <c r="FK86" s="687"/>
      <c r="FL86" s="687"/>
      <c r="FM86" s="687"/>
      <c r="FN86" s="687"/>
      <c r="FO86" s="687"/>
      <c r="FP86" s="687"/>
      <c r="FQ86" s="687"/>
      <c r="FR86" s="687"/>
      <c r="FS86" s="687"/>
      <c r="FT86" s="687"/>
      <c r="FU86" s="687"/>
      <c r="FV86" s="687"/>
      <c r="FW86" s="687"/>
      <c r="FX86" s="687"/>
      <c r="FY86" s="687"/>
      <c r="FZ86" s="687"/>
      <c r="GA86" s="687"/>
      <c r="GB86" s="687"/>
      <c r="GC86" s="687"/>
      <c r="GD86" s="687"/>
      <c r="GE86" s="687"/>
      <c r="GF86" s="687"/>
      <c r="GG86" s="687"/>
      <c r="GH86" s="687"/>
      <c r="GI86" s="687"/>
      <c r="GJ86" s="687"/>
      <c r="GK86" s="687"/>
      <c r="GL86" s="687"/>
      <c r="GM86" s="687"/>
      <c r="GN86" s="687"/>
      <c r="GO86" s="687"/>
      <c r="GP86" s="687"/>
      <c r="GQ86" s="687"/>
      <c r="GR86" s="687"/>
      <c r="GS86" s="687"/>
      <c r="GT86" s="687"/>
      <c r="GU86" s="687"/>
      <c r="GV86" s="687"/>
      <c r="GW86" s="687"/>
      <c r="GX86" s="687"/>
      <c r="GY86" s="687"/>
      <c r="GZ86" s="687"/>
      <c r="HA86" s="687"/>
      <c r="HB86" s="687"/>
      <c r="HC86" s="687"/>
      <c r="HD86" s="687"/>
      <c r="HE86" s="687"/>
      <c r="HF86" s="687"/>
      <c r="HG86" s="687"/>
      <c r="HH86" s="687"/>
      <c r="HI86" s="687"/>
      <c r="HJ86" s="687"/>
      <c r="HK86" s="687"/>
      <c r="HL86" s="687"/>
      <c r="HM86" s="687"/>
      <c r="HN86" s="687"/>
      <c r="HO86" s="687"/>
      <c r="HP86" s="687"/>
      <c r="HQ86" s="687"/>
      <c r="HR86" s="687"/>
      <c r="HS86" s="687"/>
      <c r="HT86" s="687"/>
      <c r="HU86" s="687"/>
      <c r="HV86" s="687"/>
      <c r="HW86" s="687"/>
      <c r="HX86" s="687"/>
      <c r="HY86" s="687"/>
      <c r="HZ86" s="687"/>
      <c r="IA86" s="687"/>
      <c r="IB86" s="687"/>
      <c r="IC86" s="687"/>
      <c r="ID86" s="687"/>
      <c r="IE86" s="687"/>
      <c r="IF86" s="687"/>
      <c r="IG86" s="687"/>
      <c r="IH86" s="687"/>
      <c r="II86" s="687"/>
      <c r="IJ86" s="687"/>
      <c r="IK86" s="687"/>
      <c r="IL86" s="687"/>
      <c r="IM86" s="687"/>
      <c r="IN86" s="687"/>
      <c r="IO86" s="687"/>
      <c r="IP86" s="687">
        <v>1.45</v>
      </c>
      <c r="IQ86" s="687">
        <v>51.29</v>
      </c>
      <c r="IR86" s="687">
        <v>101.13</v>
      </c>
      <c r="IS86" s="687">
        <v>150.96</v>
      </c>
      <c r="IT86" s="687">
        <v>200.8</v>
      </c>
      <c r="IU86" s="687">
        <v>200.8</v>
      </c>
      <c r="IV86" s="687">
        <v>253.29</v>
      </c>
      <c r="IW86" s="687">
        <v>306.75</v>
      </c>
      <c r="IX86" s="687">
        <v>363.18</v>
      </c>
      <c r="IY86" s="687">
        <v>363.18</v>
      </c>
      <c r="IZ86" s="687">
        <v>363.18</v>
      </c>
      <c r="JA86" s="687">
        <v>363.18</v>
      </c>
      <c r="JB86" s="687">
        <v>363.18</v>
      </c>
      <c r="JC86" s="687">
        <v>363.18</v>
      </c>
      <c r="JD86" s="687">
        <v>419.72</v>
      </c>
      <c r="JE86" s="687">
        <v>476.26</v>
      </c>
      <c r="JF86" s="687">
        <v>536.32000000000005</v>
      </c>
      <c r="JG86" s="687">
        <v>596.38</v>
      </c>
      <c r="JH86" s="687">
        <v>656.45</v>
      </c>
      <c r="JI86" s="687">
        <v>656.45</v>
      </c>
      <c r="JJ86" s="687">
        <v>716.51</v>
      </c>
      <c r="JK86" s="687">
        <v>779.74</v>
      </c>
      <c r="JL86" s="687">
        <v>879.8</v>
      </c>
      <c r="JM86" s="687">
        <v>979.86</v>
      </c>
      <c r="JN86" s="687">
        <v>1079.92</v>
      </c>
      <c r="JO86" s="687">
        <v>1179.98</v>
      </c>
      <c r="JP86" s="687">
        <v>1179.98</v>
      </c>
      <c r="JQ86" s="687">
        <v>1280.03</v>
      </c>
      <c r="JR86" s="687">
        <v>1380.09</v>
      </c>
      <c r="JS86" s="687">
        <v>1491.34</v>
      </c>
      <c r="JT86" s="687">
        <v>1621.07</v>
      </c>
      <c r="JU86" s="687">
        <v>1750.81</v>
      </c>
      <c r="JV86" s="687">
        <v>1880.54</v>
      </c>
      <c r="JW86" s="687">
        <v>1880.54</v>
      </c>
      <c r="JX86" s="687">
        <v>2010.27</v>
      </c>
      <c r="JY86" s="687">
        <v>2140</v>
      </c>
      <c r="JZ86" s="687">
        <v>2269.73</v>
      </c>
      <c r="KA86" s="687">
        <v>2399.46</v>
      </c>
      <c r="KB86" s="687">
        <v>2529.1999999999998</v>
      </c>
      <c r="KC86" s="687">
        <v>2658.93</v>
      </c>
      <c r="KD86" s="687">
        <v>2658.93</v>
      </c>
      <c r="KE86" s="687">
        <v>2788.66</v>
      </c>
      <c r="KF86" s="687">
        <v>2918.39</v>
      </c>
      <c r="KG86" s="687">
        <v>3048.12</v>
      </c>
      <c r="KH86" s="687">
        <v>3177.85</v>
      </c>
      <c r="KI86" s="687">
        <v>3307.59</v>
      </c>
      <c r="KJ86" s="687">
        <v>3437.32</v>
      </c>
      <c r="KK86" s="687">
        <v>3437.32</v>
      </c>
      <c r="KL86" s="687">
        <v>3567.05</v>
      </c>
      <c r="KM86" s="687">
        <v>3696.92</v>
      </c>
      <c r="KN86" s="687">
        <v>3828.42</v>
      </c>
      <c r="KO86" s="687">
        <v>3959.92</v>
      </c>
      <c r="KP86" s="687">
        <v>4091.42</v>
      </c>
      <c r="KQ86" s="687">
        <v>4222.92</v>
      </c>
      <c r="KR86" s="687">
        <v>4222.92</v>
      </c>
      <c r="KS86" s="687">
        <v>4354.41</v>
      </c>
      <c r="KT86" s="687">
        <v>4485.91</v>
      </c>
      <c r="KU86" s="687">
        <v>4617.41</v>
      </c>
      <c r="KV86" s="687">
        <v>4748.91</v>
      </c>
      <c r="KW86" s="687">
        <v>4880.41</v>
      </c>
      <c r="KX86" s="687">
        <v>5011.91</v>
      </c>
      <c r="KY86" s="687">
        <v>5011.91</v>
      </c>
      <c r="KZ86" s="687">
        <v>5143.41</v>
      </c>
      <c r="LA86" s="687">
        <v>5274.9</v>
      </c>
      <c r="LB86" s="687">
        <v>5406.4</v>
      </c>
      <c r="LC86" s="687">
        <v>5537.9</v>
      </c>
      <c r="LD86" s="687">
        <v>5669.4</v>
      </c>
      <c r="LE86" s="687">
        <v>5800.9</v>
      </c>
      <c r="LF86" s="687">
        <v>5800.9</v>
      </c>
      <c r="LG86" s="687">
        <v>5932.4</v>
      </c>
      <c r="LH86" s="687">
        <v>6063.9</v>
      </c>
      <c r="LI86" s="687">
        <v>6195.4</v>
      </c>
      <c r="LJ86" s="687">
        <v>6326.89</v>
      </c>
      <c r="LK86" s="687">
        <v>6458.39</v>
      </c>
      <c r="LL86" s="687">
        <v>6590.31</v>
      </c>
      <c r="LM86" s="687">
        <v>6590.31</v>
      </c>
      <c r="LN86" s="687">
        <v>6755.02</v>
      </c>
      <c r="LO86" s="687">
        <v>6920.45</v>
      </c>
      <c r="LP86" s="687">
        <v>7088.79</v>
      </c>
      <c r="LQ86" s="687">
        <v>7258.92</v>
      </c>
      <c r="LR86" s="687">
        <v>7430.8</v>
      </c>
      <c r="LS86" s="687">
        <v>7647.07</v>
      </c>
      <c r="LT86" s="687">
        <v>7647.07</v>
      </c>
      <c r="LU86" s="687">
        <v>7879.66</v>
      </c>
      <c r="LV86" s="687">
        <v>8115.41</v>
      </c>
      <c r="LW86" s="687">
        <v>8368.14</v>
      </c>
      <c r="LX86" s="687">
        <v>8629.57</v>
      </c>
      <c r="LY86" s="687">
        <v>8914.26</v>
      </c>
      <c r="LZ86" s="687">
        <v>9198.9599999999991</v>
      </c>
      <c r="MA86" s="687">
        <v>9198.9599999999991</v>
      </c>
      <c r="MB86" s="687">
        <v>9499.1</v>
      </c>
      <c r="MC86" s="687">
        <v>9803.58</v>
      </c>
      <c r="MD86" s="687">
        <v>10108.049999999999</v>
      </c>
      <c r="ME86" s="687">
        <v>10413.51</v>
      </c>
      <c r="MF86" s="687">
        <v>10719.16</v>
      </c>
      <c r="MG86" s="687">
        <v>11024.81</v>
      </c>
      <c r="MH86" s="687">
        <v>11024.81</v>
      </c>
      <c r="MI86" s="687">
        <v>11331.32</v>
      </c>
      <c r="MJ86" s="687">
        <v>11638.36</v>
      </c>
      <c r="MK86" s="687">
        <v>11978.77</v>
      </c>
      <c r="ML86" s="687">
        <v>12323.33</v>
      </c>
      <c r="MM86" s="687">
        <v>12675.98</v>
      </c>
      <c r="MN86" s="687">
        <v>13049.51</v>
      </c>
      <c r="MO86" s="687">
        <v>13049.51</v>
      </c>
      <c r="MP86" s="687">
        <v>13440.35</v>
      </c>
      <c r="MQ86" s="687">
        <v>13833.66</v>
      </c>
      <c r="MR86" s="687">
        <v>14226.98</v>
      </c>
      <c r="MS86" s="687">
        <v>14620.79</v>
      </c>
      <c r="MT86" s="687">
        <v>15015.29</v>
      </c>
      <c r="MU86" s="687">
        <v>15409.82</v>
      </c>
      <c r="MV86" s="687">
        <v>15409.82</v>
      </c>
      <c r="MW86" s="687">
        <v>15822.15</v>
      </c>
      <c r="MX86" s="687">
        <v>16244.77</v>
      </c>
      <c r="MY86" s="687">
        <v>16681.89</v>
      </c>
      <c r="MZ86" s="687">
        <v>17119.759999999998</v>
      </c>
      <c r="NA86" s="687">
        <v>17558.080000000002</v>
      </c>
      <c r="NB86" s="687">
        <v>17996.41</v>
      </c>
      <c r="NC86" s="687">
        <v>17996.41</v>
      </c>
      <c r="ND86" s="687">
        <v>18434.740000000002</v>
      </c>
      <c r="NE86" s="687">
        <v>18873.07</v>
      </c>
      <c r="NF86" s="687">
        <v>19311.400000000001</v>
      </c>
      <c r="NG86" s="687">
        <v>19749.72</v>
      </c>
      <c r="NH86" s="687">
        <v>22660.400000000001</v>
      </c>
      <c r="NI86" s="687">
        <v>27722.560000000001</v>
      </c>
      <c r="NJ86" s="687">
        <v>27722.560000000001</v>
      </c>
      <c r="NK86" s="687">
        <v>31694.55</v>
      </c>
      <c r="NL86" s="687">
        <v>37220.26</v>
      </c>
      <c r="NM86" s="687">
        <v>37550.269999999997</v>
      </c>
      <c r="NN86" s="687">
        <v>38135.65</v>
      </c>
      <c r="NO86" s="687">
        <v>38135.65</v>
      </c>
      <c r="NP86" s="687">
        <v>38135.65</v>
      </c>
      <c r="NQ86" s="687">
        <v>38135.65</v>
      </c>
      <c r="NR86" s="687">
        <v>38135.65</v>
      </c>
      <c r="NS86" s="687">
        <v>38135.65</v>
      </c>
      <c r="NT86" s="687">
        <v>38135.65</v>
      </c>
      <c r="NU86" s="687">
        <v>38203.29</v>
      </c>
      <c r="NV86" s="687">
        <v>38292.25</v>
      </c>
      <c r="NW86" s="687">
        <v>38381.21</v>
      </c>
      <c r="NX86" s="687">
        <v>38381.21</v>
      </c>
      <c r="NY86" s="687">
        <v>38545.54</v>
      </c>
      <c r="NZ86" s="687">
        <v>38805.94</v>
      </c>
      <c r="OA86" s="687">
        <v>38876.980000000003</v>
      </c>
      <c r="OB86" s="687">
        <v>38876.980000000003</v>
      </c>
      <c r="OC86" s="687">
        <v>39370.36</v>
      </c>
      <c r="OD86" s="687">
        <v>40357.129999999997</v>
      </c>
      <c r="OE86" s="687">
        <v>40357.129999999997</v>
      </c>
      <c r="OF86" s="687">
        <v>41343.89</v>
      </c>
      <c r="OG86" s="687">
        <v>42824.03</v>
      </c>
      <c r="OH86" s="687">
        <v>45455.4</v>
      </c>
      <c r="OI86" s="687">
        <v>47100</v>
      </c>
      <c r="OJ86" s="687">
        <v>47100</v>
      </c>
      <c r="OK86" s="687">
        <v>47100</v>
      </c>
      <c r="OL86" s="687">
        <v>47100</v>
      </c>
      <c r="OM86" s="687">
        <v>47100</v>
      </c>
      <c r="ON86" s="687">
        <v>47100</v>
      </c>
      <c r="OO86" s="687">
        <v>47100</v>
      </c>
      <c r="OP86" s="687">
        <v>47100</v>
      </c>
      <c r="OQ86" s="687">
        <v>47100</v>
      </c>
      <c r="OR86" s="687">
        <v>47100</v>
      </c>
      <c r="OS86" s="687">
        <v>47100</v>
      </c>
      <c r="OT86" s="687">
        <v>47100</v>
      </c>
      <c r="OU86" s="687">
        <v>47100</v>
      </c>
      <c r="OV86" s="687">
        <v>47100</v>
      </c>
      <c r="OW86" s="687">
        <v>47100</v>
      </c>
      <c r="OX86" s="687">
        <v>47100</v>
      </c>
      <c r="OY86" s="687">
        <v>47100</v>
      </c>
      <c r="OZ86" s="687">
        <v>47100</v>
      </c>
      <c r="PA86" s="687">
        <v>47100</v>
      </c>
      <c r="PB86" s="687">
        <v>47100</v>
      </c>
      <c r="PC86" s="687">
        <v>47100</v>
      </c>
      <c r="PD86" s="687">
        <v>47100</v>
      </c>
      <c r="PE86" s="687">
        <v>47100</v>
      </c>
      <c r="PF86" s="687">
        <v>47100</v>
      </c>
      <c r="PG86" s="687">
        <v>47100</v>
      </c>
      <c r="PH86" s="687">
        <v>47100</v>
      </c>
      <c r="PI86" s="687">
        <v>47100</v>
      </c>
      <c r="PJ86" s="687">
        <v>47100</v>
      </c>
      <c r="PK86" s="687">
        <v>47100</v>
      </c>
      <c r="PL86" s="687">
        <v>47100</v>
      </c>
      <c r="PM86" s="687">
        <v>47100</v>
      </c>
      <c r="PN86" s="687">
        <v>47100</v>
      </c>
      <c r="PO86" s="687">
        <v>47100</v>
      </c>
      <c r="PP86" s="687">
        <v>47100</v>
      </c>
      <c r="PQ86" s="687">
        <v>47100</v>
      </c>
      <c r="PR86" s="687">
        <v>47100</v>
      </c>
      <c r="PS86" s="687">
        <v>47100</v>
      </c>
      <c r="PT86" s="687">
        <v>47100</v>
      </c>
      <c r="PU86" s="687">
        <v>47100</v>
      </c>
      <c r="PV86" s="687">
        <v>47100</v>
      </c>
      <c r="PW86" s="687">
        <v>47100</v>
      </c>
      <c r="PX86" s="687">
        <v>47100</v>
      </c>
      <c r="PY86" s="687">
        <v>47100</v>
      </c>
      <c r="PZ86" s="687">
        <v>47100</v>
      </c>
      <c r="QA86" s="687">
        <v>47100</v>
      </c>
      <c r="QB86" s="687">
        <v>47100</v>
      </c>
      <c r="QC86" s="687">
        <v>47100</v>
      </c>
      <c r="QD86" s="687">
        <v>47100</v>
      </c>
      <c r="QE86" s="687">
        <v>47100</v>
      </c>
      <c r="QF86" s="687">
        <v>47100</v>
      </c>
      <c r="QG86" s="687">
        <v>47100</v>
      </c>
      <c r="QH86" s="687">
        <v>47100</v>
      </c>
      <c r="QI86" s="687">
        <v>47100</v>
      </c>
      <c r="QJ86" s="687">
        <v>47100</v>
      </c>
      <c r="QK86" s="687">
        <v>47100</v>
      </c>
      <c r="QL86" s="687">
        <v>47100</v>
      </c>
      <c r="QM86" s="687">
        <v>47100</v>
      </c>
      <c r="QN86" s="687">
        <v>47100</v>
      </c>
      <c r="QO86" s="687">
        <v>47100</v>
      </c>
      <c r="QP86" s="687">
        <v>47100</v>
      </c>
      <c r="QQ86" s="687">
        <v>47100</v>
      </c>
      <c r="QR86" s="687">
        <v>47100</v>
      </c>
      <c r="QS86" s="687">
        <v>47100</v>
      </c>
      <c r="QT86" s="687">
        <v>47100</v>
      </c>
      <c r="QU86" s="687">
        <v>47100</v>
      </c>
      <c r="QV86" s="687">
        <v>47100</v>
      </c>
      <c r="QW86" s="687">
        <v>47100</v>
      </c>
      <c r="QX86" s="687">
        <v>47100</v>
      </c>
      <c r="QY86" s="687">
        <v>47100</v>
      </c>
      <c r="QZ86" s="687">
        <v>47100</v>
      </c>
      <c r="RA86" s="687"/>
      <c r="RB86" s="687"/>
      <c r="RC86" s="687"/>
      <c r="RD86" s="687"/>
      <c r="RE86" s="687"/>
      <c r="RF86" s="687"/>
      <c r="RG86" s="687"/>
      <c r="RH86" s="687"/>
      <c r="RI86" s="687"/>
      <c r="RJ86" s="687"/>
      <c r="RK86" s="925"/>
      <c r="RL86" s="925"/>
      <c r="RM86" s="925"/>
      <c r="RN86" s="925"/>
      <c r="RO86" s="925"/>
      <c r="RP86" s="925"/>
      <c r="RQ86" s="925"/>
      <c r="RR86" s="925"/>
      <c r="RS86" s="925"/>
      <c r="RT86" s="925"/>
      <c r="RU86" s="925"/>
      <c r="RV86" s="925"/>
      <c r="RW86" s="925"/>
      <c r="RX86" s="925"/>
      <c r="RY86" s="925"/>
      <c r="RZ86" s="925"/>
      <c r="SA86" s="925"/>
      <c r="SB86" s="925"/>
      <c r="SC86" s="925"/>
      <c r="SD86" s="925"/>
      <c r="SE86" s="925"/>
      <c r="SF86" s="925"/>
      <c r="SG86" s="925"/>
      <c r="SH86" s="925"/>
      <c r="SI86" s="925"/>
      <c r="SJ86" s="925"/>
      <c r="SK86" s="925"/>
      <c r="SL86" s="925"/>
      <c r="SM86" s="925"/>
      <c r="SN86" s="925"/>
      <c r="SO86" s="925"/>
      <c r="SP86" s="925"/>
      <c r="SQ86" s="925"/>
      <c r="SR86" s="925"/>
      <c r="SS86" s="925"/>
      <c r="ST86" s="925"/>
      <c r="SU86" s="925"/>
      <c r="SV86" s="925"/>
      <c r="SW86" s="925"/>
      <c r="SX86" s="925"/>
      <c r="SY86" s="925"/>
      <c r="SZ86" s="925"/>
      <c r="TA86" s="925"/>
      <c r="TB86" s="925"/>
      <c r="TC86" s="925"/>
      <c r="TD86" s="925"/>
      <c r="TE86" s="925"/>
      <c r="TF86" s="925"/>
      <c r="TG86" s="925"/>
      <c r="TH86" s="925"/>
      <c r="TI86" s="925"/>
      <c r="TJ86" s="925"/>
      <c r="TK86" s="925"/>
      <c r="TL86" s="925"/>
      <c r="TM86" s="925"/>
      <c r="TN86" s="925"/>
      <c r="TO86" s="925"/>
      <c r="TP86" s="925"/>
      <c r="TQ86" s="925"/>
      <c r="TR86" s="925"/>
      <c r="TS86" s="925"/>
      <c r="TT86" s="925"/>
      <c r="TU86" s="925"/>
      <c r="TV86" s="925"/>
      <c r="TW86" s="925"/>
      <c r="TX86" s="925"/>
      <c r="TY86" s="925"/>
      <c r="TZ86" s="925"/>
      <c r="UA86" s="925"/>
      <c r="UB86" s="925"/>
      <c r="UC86" s="925"/>
      <c r="UD86" s="925"/>
      <c r="UE86" s="925"/>
      <c r="UF86" s="925"/>
      <c r="UG86" s="925"/>
      <c r="UH86" s="925"/>
      <c r="UI86" s="925"/>
      <c r="UJ86" s="925"/>
      <c r="UK86" s="925"/>
      <c r="UL86" s="925"/>
      <c r="UM86" s="925"/>
      <c r="UN86" s="925"/>
      <c r="UO86" s="925"/>
      <c r="UP86" s="925"/>
      <c r="UQ86" s="925"/>
      <c r="UR86" s="925"/>
      <c r="US86" s="925"/>
      <c r="UT86" s="925"/>
      <c r="UU86" s="925"/>
      <c r="UV86" s="925"/>
      <c r="UW86" s="925"/>
      <c r="UX86" s="925"/>
      <c r="UY86" s="925"/>
      <c r="UZ86" s="925"/>
      <c r="VA86" s="925"/>
      <c r="VB86" s="925"/>
      <c r="VC86" s="925"/>
      <c r="VD86" s="925"/>
      <c r="VE86" s="925"/>
      <c r="VF86" s="925"/>
      <c r="VG86" s="925"/>
      <c r="VH86" s="925"/>
      <c r="VI86" s="925"/>
      <c r="VJ86" s="925"/>
      <c r="VK86" s="925"/>
      <c r="VL86" s="925"/>
      <c r="VM86" s="925"/>
      <c r="VN86" s="925"/>
      <c r="VO86" s="925"/>
      <c r="VP86" s="925"/>
      <c r="VQ86" s="925"/>
      <c r="VR86" s="925"/>
      <c r="VS86" s="925"/>
      <c r="VT86" s="925"/>
      <c r="VU86" s="925"/>
      <c r="VV86" s="925"/>
      <c r="VW86" s="925"/>
      <c r="VX86" s="925"/>
      <c r="VY86" s="925"/>
      <c r="VZ86" s="925"/>
      <c r="WA86" s="925"/>
      <c r="WB86" s="925"/>
      <c r="WC86" s="925"/>
      <c r="WD86" s="925"/>
      <c r="WE86" s="925"/>
      <c r="WF86" s="925"/>
      <c r="WG86" s="925"/>
      <c r="WH86" s="925"/>
      <c r="WI86" s="925"/>
      <c r="WJ86" s="925"/>
      <c r="WK86" s="925"/>
      <c r="WL86" s="925"/>
      <c r="WM86" s="925"/>
      <c r="WN86" s="925"/>
      <c r="WO86" s="925"/>
      <c r="WP86" s="925"/>
      <c r="WQ86" s="925"/>
      <c r="WR86" s="925"/>
      <c r="WS86" s="925"/>
      <c r="XZ86" s="925"/>
      <c r="YA86" s="925"/>
      <c r="ZM86" s="4"/>
      <c r="ZN86" s="4"/>
    </row>
    <row r="87" spans="1:690" outlineLevel="2">
      <c r="A87" s="1104" t="s">
        <v>6479</v>
      </c>
      <c r="B87" s="1104"/>
      <c r="C87" s="1104"/>
      <c r="D87" s="1105">
        <v>17234</v>
      </c>
      <c r="E87" s="1105">
        <v>0</v>
      </c>
      <c r="F87" s="1105">
        <v>10168333.289999999</v>
      </c>
      <c r="G87" s="1106"/>
      <c r="H87" s="1104" t="s">
        <v>894</v>
      </c>
      <c r="I87" s="687"/>
      <c r="J87" s="687"/>
      <c r="K87" s="687"/>
      <c r="L87" s="687"/>
      <c r="M87" s="687"/>
      <c r="N87" s="687"/>
      <c r="O87" s="687"/>
      <c r="P87" s="687"/>
      <c r="Q87" s="687"/>
      <c r="R87" s="687"/>
      <c r="S87" s="687"/>
      <c r="T87" s="687"/>
      <c r="U87" s="687"/>
      <c r="V87" s="687"/>
      <c r="W87" s="687"/>
      <c r="X87" s="687"/>
      <c r="Y87" s="687"/>
      <c r="Z87" s="687"/>
      <c r="AA87" s="687"/>
      <c r="AB87" s="687"/>
      <c r="AC87" s="687"/>
      <c r="AD87" s="687"/>
      <c r="AE87" s="687"/>
      <c r="AF87" s="687"/>
      <c r="AG87" s="687"/>
      <c r="AH87" s="687"/>
      <c r="AI87" s="687"/>
      <c r="AJ87" s="687"/>
      <c r="AK87" s="687"/>
      <c r="AL87" s="687"/>
      <c r="AM87" s="687"/>
      <c r="AN87" s="687"/>
      <c r="AO87" s="687"/>
      <c r="AP87" s="687"/>
      <c r="AQ87" s="687"/>
      <c r="AR87" s="687"/>
      <c r="AS87" s="687"/>
      <c r="AT87" s="687"/>
      <c r="AU87" s="687"/>
      <c r="AV87" s="687"/>
      <c r="AW87" s="687"/>
      <c r="AX87" s="687"/>
      <c r="AY87" s="687"/>
      <c r="AZ87" s="687"/>
      <c r="BA87" s="687"/>
      <c r="BB87" s="687"/>
      <c r="BC87" s="687"/>
      <c r="BD87" s="687"/>
      <c r="BE87" s="687"/>
      <c r="BF87" s="687"/>
      <c r="BG87" s="687"/>
      <c r="BH87" s="687"/>
      <c r="BI87" s="687"/>
      <c r="BJ87" s="687"/>
      <c r="BK87" s="687"/>
      <c r="BL87" s="687"/>
      <c r="BM87" s="687"/>
      <c r="BN87" s="687"/>
      <c r="BO87" s="687"/>
      <c r="BP87" s="687"/>
      <c r="BQ87" s="687"/>
      <c r="BR87" s="687"/>
      <c r="BS87" s="687"/>
      <c r="BT87" s="687"/>
      <c r="BU87" s="687"/>
      <c r="BV87" s="687"/>
      <c r="BW87" s="687"/>
      <c r="BX87" s="687"/>
      <c r="BY87" s="687"/>
      <c r="BZ87" s="687"/>
      <c r="CA87" s="687"/>
      <c r="CB87" s="687"/>
      <c r="CC87" s="687"/>
      <c r="CD87" s="687"/>
      <c r="CE87" s="687"/>
      <c r="CF87" s="687"/>
      <c r="CG87" s="687"/>
      <c r="CH87" s="687"/>
      <c r="CI87" s="687"/>
      <c r="CJ87" s="687"/>
      <c r="CK87" s="687"/>
      <c r="CL87" s="687"/>
      <c r="CM87" s="687"/>
      <c r="CN87" s="687"/>
      <c r="CO87" s="687"/>
      <c r="CP87" s="687"/>
      <c r="CQ87" s="687"/>
      <c r="CR87" s="687"/>
      <c r="CS87" s="687"/>
      <c r="CT87" s="687"/>
      <c r="CU87" s="687"/>
      <c r="CV87" s="687"/>
      <c r="CW87" s="687"/>
      <c r="CX87" s="687"/>
      <c r="CY87" s="687"/>
      <c r="CZ87" s="687"/>
      <c r="DA87" s="687"/>
      <c r="DB87" s="687"/>
      <c r="DC87" s="687"/>
      <c r="DD87" s="687"/>
      <c r="DE87" s="687"/>
      <c r="DF87" s="687"/>
      <c r="DG87" s="687"/>
      <c r="DH87" s="687"/>
      <c r="DI87" s="687"/>
      <c r="DJ87" s="687"/>
      <c r="DK87" s="687"/>
      <c r="DL87" s="687"/>
      <c r="DM87" s="687"/>
      <c r="DN87" s="687"/>
      <c r="DO87" s="687"/>
      <c r="DP87" s="687"/>
      <c r="DQ87" s="687"/>
      <c r="DR87" s="687"/>
      <c r="DS87" s="687"/>
      <c r="DT87" s="687"/>
      <c r="DU87" s="687"/>
      <c r="DV87" s="687"/>
      <c r="DW87" s="687"/>
      <c r="DX87" s="687"/>
      <c r="DY87" s="687"/>
      <c r="DZ87" s="687"/>
      <c r="EA87" s="687"/>
      <c r="EB87" s="687"/>
      <c r="EC87" s="687"/>
      <c r="ED87" s="687"/>
      <c r="EE87" s="687"/>
      <c r="EF87" s="687"/>
      <c r="EG87" s="687"/>
      <c r="EH87" s="687"/>
      <c r="EI87" s="687"/>
      <c r="EJ87" s="687"/>
      <c r="EK87" s="687"/>
      <c r="EL87" s="687"/>
      <c r="EM87" s="687"/>
      <c r="EN87" s="687"/>
      <c r="EO87" s="687"/>
      <c r="EP87" s="687"/>
      <c r="EQ87" s="687"/>
      <c r="ER87" s="687"/>
      <c r="ES87" s="687"/>
      <c r="ET87" s="687"/>
      <c r="EU87" s="687"/>
      <c r="EV87" s="687"/>
      <c r="EW87" s="687"/>
      <c r="EX87" s="687"/>
      <c r="EY87" s="687"/>
      <c r="EZ87" s="687"/>
      <c r="FA87" s="687"/>
      <c r="FB87" s="687"/>
      <c r="FC87" s="687"/>
      <c r="FD87" s="687"/>
      <c r="FE87" s="687"/>
      <c r="FF87" s="687"/>
      <c r="FG87" s="687"/>
      <c r="FH87" s="687"/>
      <c r="FI87" s="687"/>
      <c r="FJ87" s="687"/>
      <c r="FK87" s="687"/>
      <c r="FL87" s="687"/>
      <c r="FM87" s="687"/>
      <c r="FN87" s="687"/>
      <c r="FO87" s="687"/>
      <c r="FP87" s="687"/>
      <c r="FQ87" s="687"/>
      <c r="FR87" s="687"/>
      <c r="FS87" s="687"/>
      <c r="FT87" s="687"/>
      <c r="FU87" s="687"/>
      <c r="FV87" s="687"/>
      <c r="FW87" s="687"/>
      <c r="FX87" s="687"/>
      <c r="FY87" s="687"/>
      <c r="FZ87" s="687"/>
      <c r="GA87" s="687"/>
      <c r="GB87" s="687"/>
      <c r="GC87" s="687"/>
      <c r="GD87" s="687"/>
      <c r="GE87" s="687"/>
      <c r="GF87" s="687"/>
      <c r="GG87" s="687"/>
      <c r="GH87" s="687"/>
      <c r="GI87" s="687"/>
      <c r="GJ87" s="687"/>
      <c r="GK87" s="687"/>
      <c r="GL87" s="687"/>
      <c r="GM87" s="687"/>
      <c r="GN87" s="687"/>
      <c r="GO87" s="687"/>
      <c r="GP87" s="687"/>
      <c r="GQ87" s="687"/>
      <c r="GR87" s="687"/>
      <c r="GS87" s="687"/>
      <c r="GT87" s="687"/>
      <c r="GU87" s="687"/>
      <c r="GV87" s="687"/>
      <c r="GW87" s="687"/>
      <c r="GX87" s="687"/>
      <c r="GY87" s="687"/>
      <c r="GZ87" s="687"/>
      <c r="HA87" s="687"/>
      <c r="HB87" s="687"/>
      <c r="HC87" s="687"/>
      <c r="HD87" s="687"/>
      <c r="HE87" s="687"/>
      <c r="HF87" s="687"/>
      <c r="HG87" s="687"/>
      <c r="HH87" s="687"/>
      <c r="HI87" s="687"/>
      <c r="HJ87" s="687"/>
      <c r="HK87" s="687"/>
      <c r="HL87" s="687"/>
      <c r="HM87" s="687"/>
      <c r="HN87" s="687"/>
      <c r="HO87" s="687"/>
      <c r="HP87" s="687"/>
      <c r="HQ87" s="687"/>
      <c r="HR87" s="687"/>
      <c r="HS87" s="687"/>
      <c r="HT87" s="687"/>
      <c r="HU87" s="687"/>
      <c r="HV87" s="687"/>
      <c r="HW87" s="687"/>
      <c r="HX87" s="687"/>
      <c r="HY87" s="687"/>
      <c r="HZ87" s="687"/>
      <c r="IA87" s="687"/>
      <c r="IB87" s="687"/>
      <c r="IC87" s="687"/>
      <c r="ID87" s="687"/>
      <c r="IE87" s="687"/>
      <c r="IF87" s="687"/>
      <c r="IG87" s="687"/>
      <c r="IH87" s="687"/>
      <c r="II87" s="687"/>
      <c r="IJ87" s="687"/>
      <c r="IK87" s="687"/>
      <c r="IL87" s="687"/>
      <c r="IM87" s="687"/>
      <c r="IN87" s="687"/>
      <c r="IO87" s="687"/>
      <c r="IP87" s="687"/>
      <c r="IQ87" s="687"/>
      <c r="IR87" s="687"/>
      <c r="IS87" s="687"/>
      <c r="IT87" s="687"/>
      <c r="IU87" s="687"/>
      <c r="IV87" s="687"/>
      <c r="IW87" s="687"/>
      <c r="IX87" s="687"/>
      <c r="IY87" s="687"/>
      <c r="IZ87" s="687"/>
      <c r="JA87" s="687"/>
      <c r="JB87" s="687"/>
      <c r="JC87" s="687"/>
      <c r="JD87" s="687"/>
      <c r="JE87" s="687"/>
      <c r="JF87" s="687"/>
      <c r="JG87" s="687"/>
      <c r="JH87" s="687"/>
      <c r="JI87" s="687"/>
      <c r="JJ87" s="687"/>
      <c r="JK87" s="687"/>
      <c r="JL87" s="687"/>
      <c r="JM87" s="687"/>
      <c r="JN87" s="687"/>
      <c r="JO87" s="687"/>
      <c r="JP87" s="687"/>
      <c r="JQ87" s="687"/>
      <c r="JR87" s="687"/>
      <c r="JS87" s="687"/>
      <c r="JT87" s="687"/>
      <c r="JU87" s="687"/>
      <c r="JV87" s="687"/>
      <c r="JW87" s="687"/>
      <c r="JX87" s="687"/>
      <c r="JY87" s="687"/>
      <c r="JZ87" s="687"/>
      <c r="KA87" s="687"/>
      <c r="KB87" s="687"/>
      <c r="KC87" s="687"/>
      <c r="KD87" s="687"/>
      <c r="KE87" s="687"/>
      <c r="KF87" s="687"/>
      <c r="KG87" s="687"/>
      <c r="KH87" s="687"/>
      <c r="KI87" s="687"/>
      <c r="KJ87" s="687"/>
      <c r="KK87" s="687"/>
      <c r="KL87" s="687"/>
      <c r="KM87" s="687"/>
      <c r="KN87" s="687"/>
      <c r="KO87" s="687"/>
      <c r="KP87" s="687"/>
      <c r="KQ87" s="687"/>
      <c r="KR87" s="687"/>
      <c r="KS87" s="687"/>
      <c r="KT87" s="687"/>
      <c r="KU87" s="687"/>
      <c r="KV87" s="687"/>
      <c r="KW87" s="687"/>
      <c r="KX87" s="687"/>
      <c r="KY87" s="687"/>
      <c r="KZ87" s="687"/>
      <c r="LA87" s="687"/>
      <c r="LB87" s="687"/>
      <c r="LC87" s="687"/>
      <c r="LD87" s="687"/>
      <c r="LE87" s="687"/>
      <c r="LF87" s="687"/>
      <c r="LG87" s="687"/>
      <c r="LH87" s="687"/>
      <c r="LI87" s="687"/>
      <c r="LJ87" s="687"/>
      <c r="LK87" s="687"/>
      <c r="LL87" s="687"/>
      <c r="LM87" s="687"/>
      <c r="LN87" s="687"/>
      <c r="LO87" s="687"/>
      <c r="LP87" s="687"/>
      <c r="LQ87" s="687"/>
      <c r="LR87" s="687"/>
      <c r="LS87" s="687"/>
      <c r="LT87" s="687"/>
      <c r="LU87" s="687"/>
      <c r="LV87" s="687"/>
      <c r="LW87" s="687"/>
      <c r="LX87" s="687"/>
      <c r="LY87" s="687"/>
      <c r="LZ87" s="687"/>
      <c r="MA87" s="687"/>
      <c r="MB87" s="687"/>
      <c r="MC87" s="687"/>
      <c r="MD87" s="687"/>
      <c r="ME87" s="687"/>
      <c r="MF87" s="687"/>
      <c r="MG87" s="687"/>
      <c r="MH87" s="687"/>
      <c r="MI87" s="687"/>
      <c r="MJ87" s="687"/>
      <c r="MK87" s="687"/>
      <c r="ML87" s="687"/>
      <c r="MM87" s="687"/>
      <c r="MN87" s="687"/>
      <c r="MO87" s="687"/>
      <c r="MP87" s="687"/>
      <c r="MQ87" s="687"/>
      <c r="MR87" s="687"/>
      <c r="MS87" s="687"/>
      <c r="MT87" s="687"/>
      <c r="MU87" s="687"/>
      <c r="MV87" s="687"/>
      <c r="MW87" s="687"/>
      <c r="MX87" s="687"/>
      <c r="MY87" s="687"/>
      <c r="MZ87" s="687"/>
      <c r="NA87" s="687"/>
      <c r="NB87" s="687"/>
      <c r="NC87" s="687"/>
      <c r="ND87" s="687"/>
      <c r="NE87" s="687"/>
      <c r="NF87" s="687"/>
      <c r="NG87" s="687"/>
      <c r="NH87" s="687"/>
      <c r="NI87" s="687"/>
      <c r="NJ87" s="687"/>
      <c r="NK87" s="687">
        <v>67.58</v>
      </c>
      <c r="NL87" s="687">
        <v>225.27</v>
      </c>
      <c r="NM87" s="687">
        <v>225.27</v>
      </c>
      <c r="NN87" s="687">
        <v>225.27</v>
      </c>
      <c r="NO87" s="687">
        <v>225.27</v>
      </c>
      <c r="NP87" s="687">
        <v>644.03</v>
      </c>
      <c r="NQ87" s="687">
        <v>644.03</v>
      </c>
      <c r="NR87" s="687">
        <v>1328.88</v>
      </c>
      <c r="NS87" s="687">
        <v>2097.56</v>
      </c>
      <c r="NT87" s="687">
        <v>3354.8</v>
      </c>
      <c r="NU87" s="687">
        <v>5327.25</v>
      </c>
      <c r="NV87" s="687">
        <v>6351.52</v>
      </c>
      <c r="NW87" s="687">
        <v>6630.98</v>
      </c>
      <c r="NX87" s="687">
        <v>6630.98</v>
      </c>
      <c r="NY87" s="687">
        <v>6630.98</v>
      </c>
      <c r="NZ87" s="687">
        <v>6630.98</v>
      </c>
      <c r="OA87" s="687">
        <v>6630.98</v>
      </c>
      <c r="OB87" s="687">
        <v>6630.98</v>
      </c>
      <c r="OC87" s="687">
        <v>6630.98</v>
      </c>
      <c r="OD87" s="687">
        <v>6630.98</v>
      </c>
      <c r="OE87" s="687">
        <v>6630.98</v>
      </c>
      <c r="OF87" s="687">
        <v>6630.98</v>
      </c>
      <c r="OG87" s="687">
        <v>6630.98</v>
      </c>
      <c r="OH87" s="687">
        <v>6672.07</v>
      </c>
      <c r="OI87" s="687">
        <v>6769.9</v>
      </c>
      <c r="OJ87" s="687">
        <v>6826.64</v>
      </c>
      <c r="OK87" s="687">
        <v>6826.64</v>
      </c>
      <c r="OL87" s="687">
        <v>6826.64</v>
      </c>
      <c r="OM87" s="687">
        <v>7197.16</v>
      </c>
      <c r="ON87" s="687">
        <v>7567.67</v>
      </c>
      <c r="OO87" s="687">
        <v>7938.19</v>
      </c>
      <c r="OP87" s="687">
        <v>8740.9699999999993</v>
      </c>
      <c r="OQ87" s="687">
        <v>9914.26</v>
      </c>
      <c r="OR87" s="687">
        <v>9914.26</v>
      </c>
      <c r="OS87" s="687">
        <v>9914.26</v>
      </c>
      <c r="OT87" s="687">
        <v>9914.26</v>
      </c>
      <c r="OU87" s="687">
        <v>9914.26</v>
      </c>
      <c r="OV87" s="687">
        <v>9914.26</v>
      </c>
      <c r="OW87" s="687">
        <v>9914.26</v>
      </c>
      <c r="OX87" s="687">
        <v>9914.26</v>
      </c>
      <c r="OY87" s="687">
        <v>9914.26</v>
      </c>
      <c r="OZ87" s="687">
        <v>9914.26</v>
      </c>
      <c r="PA87" s="687">
        <v>9914.26</v>
      </c>
      <c r="PB87" s="687">
        <v>9947.32</v>
      </c>
      <c r="PC87" s="687">
        <v>10000.780000000001</v>
      </c>
      <c r="PD87" s="687">
        <v>10060.67</v>
      </c>
      <c r="PE87" s="687">
        <v>10202.540000000001</v>
      </c>
      <c r="PF87" s="687">
        <v>10408</v>
      </c>
      <c r="PG87" s="687">
        <v>10408</v>
      </c>
      <c r="PH87" s="687">
        <v>10537.76</v>
      </c>
      <c r="PI87" s="687">
        <v>10684.44</v>
      </c>
      <c r="PJ87" s="687">
        <v>10871.29</v>
      </c>
      <c r="PK87" s="687">
        <v>10929.74</v>
      </c>
      <c r="PL87" s="687">
        <v>11892.34</v>
      </c>
      <c r="PM87" s="687">
        <v>14093.51</v>
      </c>
      <c r="PN87" s="687">
        <v>14093.51</v>
      </c>
      <c r="PO87" s="687">
        <v>14707.79</v>
      </c>
      <c r="PP87" s="687">
        <v>16040.31</v>
      </c>
      <c r="PQ87" s="687">
        <v>16653.150000000001</v>
      </c>
      <c r="PR87" s="687">
        <v>16750.099999999999</v>
      </c>
      <c r="PS87" s="687">
        <v>16897.990000000002</v>
      </c>
      <c r="PT87" s="687">
        <v>16919.77</v>
      </c>
      <c r="PU87" s="687">
        <v>16919.77</v>
      </c>
      <c r="PV87" s="687">
        <v>16967.599999999999</v>
      </c>
      <c r="PW87" s="687">
        <v>17080.63</v>
      </c>
      <c r="PX87" s="687">
        <v>17103.849999999999</v>
      </c>
      <c r="PY87" s="687">
        <v>17127.060000000001</v>
      </c>
      <c r="PZ87" s="687">
        <v>17167.62</v>
      </c>
      <c r="QA87" s="687">
        <v>17234</v>
      </c>
      <c r="QB87" s="687">
        <v>17234</v>
      </c>
      <c r="QC87" s="687">
        <v>17234</v>
      </c>
      <c r="QD87" s="687">
        <v>17234</v>
      </c>
      <c r="QE87" s="687">
        <v>17234</v>
      </c>
      <c r="QF87" s="687">
        <v>17234</v>
      </c>
      <c r="QG87" s="687">
        <v>17234</v>
      </c>
      <c r="QH87" s="687">
        <v>17234</v>
      </c>
      <c r="QI87" s="687">
        <v>17234</v>
      </c>
      <c r="QJ87" s="687">
        <v>17234</v>
      </c>
      <c r="QK87" s="687">
        <v>17234</v>
      </c>
      <c r="QL87" s="687">
        <v>17234</v>
      </c>
      <c r="QM87" s="687">
        <v>17234</v>
      </c>
      <c r="QN87" s="687">
        <v>17234</v>
      </c>
      <c r="QO87" s="687">
        <v>17234</v>
      </c>
      <c r="QP87" s="687">
        <v>17234</v>
      </c>
      <c r="QQ87" s="687">
        <v>17234</v>
      </c>
      <c r="QR87" s="687">
        <v>17234</v>
      </c>
      <c r="QS87" s="687">
        <v>17234</v>
      </c>
      <c r="QT87" s="687">
        <v>17234</v>
      </c>
      <c r="QU87" s="687">
        <v>17234</v>
      </c>
      <c r="QV87" s="687">
        <v>17234</v>
      </c>
      <c r="QW87" s="687">
        <v>17234</v>
      </c>
      <c r="QX87" s="687">
        <v>17234</v>
      </c>
      <c r="QY87" s="687">
        <v>17234</v>
      </c>
      <c r="QZ87" s="687">
        <v>17234</v>
      </c>
      <c r="RA87" s="687"/>
      <c r="RB87" s="687"/>
      <c r="RC87" s="687"/>
      <c r="RD87" s="687"/>
      <c r="RE87" s="687"/>
      <c r="RF87" s="687"/>
      <c r="RG87" s="687"/>
      <c r="RH87" s="687"/>
      <c r="RI87" s="687"/>
      <c r="RJ87" s="687"/>
      <c r="RK87" s="925"/>
      <c r="RL87" s="925"/>
      <c r="RM87" s="925"/>
      <c r="RN87" s="925"/>
      <c r="RO87" s="925"/>
      <c r="RP87" s="925"/>
      <c r="RQ87" s="925"/>
      <c r="RR87" s="925"/>
      <c r="RS87" s="925"/>
      <c r="RT87" s="925"/>
      <c r="RU87" s="925"/>
      <c r="RV87" s="925"/>
      <c r="RW87" s="925"/>
      <c r="RX87" s="925"/>
      <c r="RY87" s="925"/>
      <c r="RZ87" s="925"/>
      <c r="SA87" s="925"/>
      <c r="SB87" s="925"/>
      <c r="SC87" s="925"/>
      <c r="SD87" s="925"/>
      <c r="SE87" s="925"/>
      <c r="SF87" s="925"/>
      <c r="SG87" s="925"/>
      <c r="SH87" s="925"/>
      <c r="SI87" s="925"/>
      <c r="SJ87" s="925"/>
      <c r="SK87" s="925"/>
      <c r="SL87" s="925"/>
      <c r="SM87" s="925"/>
      <c r="SN87" s="925"/>
      <c r="SO87" s="925"/>
      <c r="SP87" s="925"/>
      <c r="SQ87" s="925"/>
      <c r="SR87" s="925"/>
      <c r="SS87" s="925"/>
      <c r="ST87" s="925"/>
      <c r="SU87" s="925"/>
      <c r="SV87" s="925"/>
      <c r="SW87" s="925"/>
      <c r="SX87" s="925"/>
      <c r="SY87" s="925"/>
      <c r="SZ87" s="925"/>
      <c r="TA87" s="925"/>
      <c r="TB87" s="925"/>
      <c r="TC87" s="925"/>
      <c r="TD87" s="925"/>
      <c r="TE87" s="925"/>
      <c r="TF87" s="925"/>
      <c r="TG87" s="925"/>
      <c r="TH87" s="925"/>
      <c r="TI87" s="925"/>
      <c r="TJ87" s="925"/>
      <c r="TK87" s="925"/>
      <c r="TL87" s="925"/>
      <c r="TM87" s="925"/>
      <c r="TN87" s="925"/>
      <c r="TO87" s="925"/>
      <c r="TP87" s="925"/>
      <c r="TQ87" s="925"/>
      <c r="TR87" s="925"/>
      <c r="TS87" s="925"/>
      <c r="TT87" s="925"/>
      <c r="TU87" s="925"/>
      <c r="TV87" s="925"/>
      <c r="TW87" s="925"/>
      <c r="TX87" s="925"/>
      <c r="TY87" s="925"/>
      <c r="TZ87" s="925"/>
      <c r="UA87" s="925"/>
      <c r="UB87" s="925"/>
      <c r="UC87" s="925"/>
      <c r="UD87" s="925"/>
      <c r="UE87" s="925"/>
      <c r="UF87" s="925"/>
      <c r="UG87" s="925"/>
      <c r="UH87" s="925"/>
      <c r="UI87" s="925"/>
      <c r="UJ87" s="925"/>
      <c r="UK87" s="925"/>
      <c r="UL87" s="925"/>
      <c r="UM87" s="925"/>
      <c r="UN87" s="925"/>
      <c r="UO87" s="925"/>
      <c r="UP87" s="925"/>
      <c r="UQ87" s="925"/>
      <c r="UR87" s="925"/>
      <c r="US87" s="925"/>
      <c r="UT87" s="925"/>
      <c r="UU87" s="925"/>
      <c r="UV87" s="925"/>
      <c r="UW87" s="925"/>
      <c r="UX87" s="925"/>
      <c r="UY87" s="925"/>
      <c r="UZ87" s="925"/>
      <c r="VA87" s="925"/>
      <c r="VB87" s="925"/>
      <c r="VC87" s="925"/>
      <c r="VD87" s="925"/>
      <c r="VE87" s="925"/>
      <c r="VF87" s="925"/>
      <c r="VG87" s="925"/>
      <c r="VH87" s="925"/>
      <c r="VI87" s="925"/>
      <c r="VJ87" s="925"/>
      <c r="VK87" s="925"/>
      <c r="VL87" s="925"/>
      <c r="VM87" s="925"/>
      <c r="VN87" s="925"/>
      <c r="VO87" s="925"/>
      <c r="VP87" s="925"/>
      <c r="VQ87" s="925"/>
      <c r="VR87" s="925"/>
      <c r="VS87" s="925"/>
      <c r="VT87" s="925"/>
      <c r="VU87" s="925"/>
      <c r="VV87" s="925"/>
      <c r="VW87" s="925"/>
      <c r="VX87" s="925"/>
      <c r="VY87" s="925"/>
      <c r="VZ87" s="925"/>
      <c r="WA87" s="925"/>
      <c r="WB87" s="925"/>
      <c r="WC87" s="925"/>
      <c r="WD87" s="925"/>
      <c r="WE87" s="925"/>
      <c r="WF87" s="925"/>
      <c r="WG87" s="925"/>
      <c r="WH87" s="925"/>
      <c r="WI87" s="925"/>
      <c r="WJ87" s="925"/>
      <c r="WK87" s="925"/>
      <c r="WL87" s="925"/>
      <c r="WM87" s="925"/>
      <c r="WN87" s="925"/>
      <c r="WO87" s="925"/>
      <c r="WP87" s="925"/>
      <c r="WQ87" s="925"/>
      <c r="WR87" s="925"/>
      <c r="WS87" s="925"/>
      <c r="XZ87" s="925"/>
      <c r="YA87" s="925"/>
      <c r="ZM87" s="4"/>
      <c r="ZN87" s="4"/>
    </row>
    <row r="88" spans="1:690" outlineLevel="2">
      <c r="A88" s="1104" t="s">
        <v>1121</v>
      </c>
      <c r="B88" s="1104"/>
      <c r="C88" s="1104"/>
      <c r="D88" s="1105">
        <v>26424</v>
      </c>
      <c r="E88" s="1105">
        <v>832.82</v>
      </c>
      <c r="F88" s="1105">
        <v>1995223.52</v>
      </c>
      <c r="G88" s="1106"/>
      <c r="H88" s="1104" t="s">
        <v>894</v>
      </c>
      <c r="I88" s="687"/>
      <c r="J88" s="687"/>
      <c r="K88" s="687"/>
      <c r="L88" s="687"/>
      <c r="M88" s="687"/>
      <c r="N88" s="687"/>
      <c r="O88" s="687"/>
      <c r="P88" s="687"/>
      <c r="Q88" s="687"/>
      <c r="R88" s="687"/>
      <c r="S88" s="687"/>
      <c r="T88" s="687"/>
      <c r="U88" s="687"/>
      <c r="V88" s="687"/>
      <c r="W88" s="687"/>
      <c r="X88" s="687"/>
      <c r="Y88" s="687"/>
      <c r="Z88" s="687"/>
      <c r="AA88" s="687"/>
      <c r="AB88" s="687"/>
      <c r="AC88" s="687"/>
      <c r="AD88" s="687"/>
      <c r="AE88" s="687"/>
      <c r="AF88" s="687"/>
      <c r="AG88" s="687"/>
      <c r="AH88" s="687"/>
      <c r="AI88" s="687"/>
      <c r="AJ88" s="687"/>
      <c r="AK88" s="687"/>
      <c r="AL88" s="687"/>
      <c r="AM88" s="687"/>
      <c r="AN88" s="687"/>
      <c r="AO88" s="687"/>
      <c r="AP88" s="687"/>
      <c r="AQ88" s="687"/>
      <c r="AR88" s="687"/>
      <c r="AS88" s="687"/>
      <c r="AT88" s="687"/>
      <c r="AU88" s="687"/>
      <c r="AV88" s="687"/>
      <c r="AW88" s="687"/>
      <c r="AX88" s="687"/>
      <c r="AY88" s="687"/>
      <c r="AZ88" s="687"/>
      <c r="BA88" s="687"/>
      <c r="BB88" s="687"/>
      <c r="BC88" s="687"/>
      <c r="BD88" s="687"/>
      <c r="BE88" s="687"/>
      <c r="BF88" s="687"/>
      <c r="BG88" s="687"/>
      <c r="BH88" s="687"/>
      <c r="BI88" s="687"/>
      <c r="BJ88" s="687"/>
      <c r="BK88" s="687"/>
      <c r="BL88" s="687"/>
      <c r="BM88" s="687"/>
      <c r="BN88" s="687"/>
      <c r="BO88" s="687"/>
      <c r="BP88" s="687"/>
      <c r="BQ88" s="687"/>
      <c r="BR88" s="687"/>
      <c r="BS88" s="687"/>
      <c r="BT88" s="687"/>
      <c r="BU88" s="687"/>
      <c r="BV88" s="687"/>
      <c r="BW88" s="687"/>
      <c r="BX88" s="687"/>
      <c r="BY88" s="687"/>
      <c r="BZ88" s="687"/>
      <c r="CA88" s="687"/>
      <c r="CB88" s="687"/>
      <c r="CC88" s="687"/>
      <c r="CD88" s="687"/>
      <c r="CE88" s="687"/>
      <c r="CF88" s="687"/>
      <c r="CG88" s="687"/>
      <c r="CH88" s="687"/>
      <c r="CI88" s="687"/>
      <c r="CJ88" s="687"/>
      <c r="CK88" s="687"/>
      <c r="CL88" s="687"/>
      <c r="CM88" s="687"/>
      <c r="CN88" s="687"/>
      <c r="CO88" s="687"/>
      <c r="CP88" s="687"/>
      <c r="CQ88" s="687"/>
      <c r="CR88" s="687"/>
      <c r="CS88" s="687"/>
      <c r="CT88" s="687"/>
      <c r="CU88" s="687"/>
      <c r="CV88" s="687"/>
      <c r="CW88" s="687"/>
      <c r="CX88" s="687"/>
      <c r="CY88" s="687"/>
      <c r="CZ88" s="687"/>
      <c r="DA88" s="687"/>
      <c r="DB88" s="687"/>
      <c r="DC88" s="687"/>
      <c r="DD88" s="687"/>
      <c r="DE88" s="687"/>
      <c r="DF88" s="687"/>
      <c r="DG88" s="687"/>
      <c r="DH88" s="687"/>
      <c r="DI88" s="687"/>
      <c r="DJ88" s="687"/>
      <c r="DK88" s="687"/>
      <c r="DL88" s="687"/>
      <c r="DM88" s="687"/>
      <c r="DN88" s="687"/>
      <c r="DO88" s="687"/>
      <c r="DP88" s="687"/>
      <c r="DQ88" s="687"/>
      <c r="DR88" s="687"/>
      <c r="DS88" s="687"/>
      <c r="DT88" s="687"/>
      <c r="DU88" s="687"/>
      <c r="DV88" s="687"/>
      <c r="DW88" s="687"/>
      <c r="DX88" s="687"/>
      <c r="DY88" s="687"/>
      <c r="DZ88" s="687"/>
      <c r="EA88" s="687"/>
      <c r="EB88" s="687"/>
      <c r="EC88" s="687"/>
      <c r="ED88" s="687"/>
      <c r="EE88" s="687"/>
      <c r="EF88" s="687"/>
      <c r="EG88" s="687"/>
      <c r="EH88" s="687"/>
      <c r="EI88" s="687"/>
      <c r="EJ88" s="687"/>
      <c r="EK88" s="687"/>
      <c r="EL88" s="687"/>
      <c r="EM88" s="687"/>
      <c r="EN88" s="687"/>
      <c r="EO88" s="687"/>
      <c r="EP88" s="687"/>
      <c r="EQ88" s="687"/>
      <c r="ER88" s="687"/>
      <c r="ES88" s="687"/>
      <c r="ET88" s="687"/>
      <c r="EU88" s="687"/>
      <c r="EV88" s="687"/>
      <c r="EW88" s="687"/>
      <c r="EX88" s="687"/>
      <c r="EY88" s="687"/>
      <c r="EZ88" s="687"/>
      <c r="FA88" s="687"/>
      <c r="FB88" s="687"/>
      <c r="FC88" s="687"/>
      <c r="FD88" s="687"/>
      <c r="FE88" s="687"/>
      <c r="FF88" s="687"/>
      <c r="FG88" s="687"/>
      <c r="FH88" s="687"/>
      <c r="FI88" s="687"/>
      <c r="FJ88" s="687"/>
      <c r="FK88" s="687"/>
      <c r="FL88" s="687"/>
      <c r="FM88" s="687"/>
      <c r="FN88" s="687"/>
      <c r="FO88" s="687"/>
      <c r="FP88" s="687"/>
      <c r="FQ88" s="687"/>
      <c r="FR88" s="687"/>
      <c r="FS88" s="687"/>
      <c r="FT88" s="687"/>
      <c r="FU88" s="687"/>
      <c r="FV88" s="687"/>
      <c r="FW88" s="687"/>
      <c r="FX88" s="687"/>
      <c r="FY88" s="687"/>
      <c r="FZ88" s="687"/>
      <c r="GA88" s="687"/>
      <c r="GB88" s="687"/>
      <c r="GC88" s="687"/>
      <c r="GD88" s="687"/>
      <c r="GE88" s="687"/>
      <c r="GF88" s="687"/>
      <c r="GG88" s="687"/>
      <c r="GH88" s="687"/>
      <c r="GI88" s="687"/>
      <c r="GJ88" s="687"/>
      <c r="GK88" s="687"/>
      <c r="GL88" s="687"/>
      <c r="GM88" s="687"/>
      <c r="GN88" s="687"/>
      <c r="GO88" s="687"/>
      <c r="GP88" s="687"/>
      <c r="GQ88" s="687"/>
      <c r="GR88" s="687"/>
      <c r="GS88" s="687"/>
      <c r="GT88" s="687"/>
      <c r="GU88" s="687"/>
      <c r="GV88" s="687"/>
      <c r="GW88" s="687"/>
      <c r="GX88" s="687"/>
      <c r="GY88" s="687"/>
      <c r="GZ88" s="687"/>
      <c r="HA88" s="687"/>
      <c r="HB88" s="687"/>
      <c r="HC88" s="687"/>
      <c r="HD88" s="687"/>
      <c r="HE88" s="687"/>
      <c r="HF88" s="687"/>
      <c r="HG88" s="687"/>
      <c r="HH88" s="687"/>
      <c r="HI88" s="687"/>
      <c r="HJ88" s="687"/>
      <c r="HK88" s="687"/>
      <c r="HL88" s="687"/>
      <c r="HM88" s="687"/>
      <c r="HN88" s="687"/>
      <c r="HO88" s="687"/>
      <c r="HP88" s="687"/>
      <c r="HQ88" s="687"/>
      <c r="HR88" s="687"/>
      <c r="HS88" s="687"/>
      <c r="HT88" s="687"/>
      <c r="HU88" s="687"/>
      <c r="HV88" s="687"/>
      <c r="HW88" s="687"/>
      <c r="HX88" s="687"/>
      <c r="HY88" s="687"/>
      <c r="HZ88" s="687"/>
      <c r="IA88" s="687"/>
      <c r="IB88" s="687"/>
      <c r="IC88" s="687"/>
      <c r="ID88" s="687"/>
      <c r="IE88" s="687"/>
      <c r="IF88" s="687"/>
      <c r="IG88" s="687"/>
      <c r="IH88" s="687"/>
      <c r="II88" s="687"/>
      <c r="IJ88" s="687"/>
      <c r="IK88" s="687"/>
      <c r="IL88" s="687"/>
      <c r="IM88" s="687"/>
      <c r="IN88" s="687"/>
      <c r="IO88" s="687"/>
      <c r="IP88" s="687"/>
      <c r="IQ88" s="687"/>
      <c r="IR88" s="687"/>
      <c r="IS88" s="687"/>
      <c r="IT88" s="687"/>
      <c r="IU88" s="687"/>
      <c r="IV88" s="687"/>
      <c r="IW88" s="687"/>
      <c r="IX88" s="687"/>
      <c r="IY88" s="687"/>
      <c r="IZ88" s="687"/>
      <c r="JA88" s="687"/>
      <c r="JB88" s="687"/>
      <c r="JC88" s="687"/>
      <c r="JD88" s="687"/>
      <c r="JE88" s="687"/>
      <c r="JF88" s="687"/>
      <c r="JG88" s="687"/>
      <c r="JH88" s="687"/>
      <c r="JI88" s="687"/>
      <c r="JJ88" s="687"/>
      <c r="JK88" s="687"/>
      <c r="JL88" s="687"/>
      <c r="JM88" s="687"/>
      <c r="JN88" s="687"/>
      <c r="JO88" s="687"/>
      <c r="JP88" s="687"/>
      <c r="JQ88" s="687"/>
      <c r="JR88" s="687"/>
      <c r="JS88" s="687"/>
      <c r="JT88" s="687"/>
      <c r="JU88" s="687"/>
      <c r="JV88" s="687"/>
      <c r="JW88" s="687"/>
      <c r="JX88" s="687"/>
      <c r="JY88" s="687"/>
      <c r="JZ88" s="687"/>
      <c r="KA88" s="687"/>
      <c r="KB88" s="687"/>
      <c r="KC88" s="687"/>
      <c r="KD88" s="687"/>
      <c r="KE88" s="687"/>
      <c r="KF88" s="687"/>
      <c r="KG88" s="687"/>
      <c r="KH88" s="687"/>
      <c r="KI88" s="687"/>
      <c r="KJ88" s="687"/>
      <c r="KK88" s="687"/>
      <c r="KL88" s="687"/>
      <c r="KM88" s="687"/>
      <c r="KN88" s="687"/>
      <c r="KO88" s="687"/>
      <c r="KP88" s="687"/>
      <c r="KQ88" s="687"/>
      <c r="KR88" s="687"/>
      <c r="KS88" s="687"/>
      <c r="KT88" s="687"/>
      <c r="KU88" s="687"/>
      <c r="KV88" s="687"/>
      <c r="KW88" s="687"/>
      <c r="KX88" s="687"/>
      <c r="KY88" s="687"/>
      <c r="KZ88" s="687"/>
      <c r="LA88" s="687"/>
      <c r="LB88" s="687"/>
      <c r="LC88" s="687"/>
      <c r="LD88" s="687"/>
      <c r="LE88" s="687"/>
      <c r="LF88" s="687"/>
      <c r="LG88" s="687"/>
      <c r="LH88" s="687"/>
      <c r="LI88" s="687"/>
      <c r="LJ88" s="687"/>
      <c r="LK88" s="687"/>
      <c r="LL88" s="687"/>
      <c r="LM88" s="687"/>
      <c r="LN88" s="687"/>
      <c r="LO88" s="687"/>
      <c r="LP88" s="687"/>
      <c r="LQ88" s="687"/>
      <c r="LR88" s="687"/>
      <c r="LS88" s="687"/>
      <c r="LT88" s="687"/>
      <c r="LU88" s="687"/>
      <c r="LV88" s="687"/>
      <c r="LW88" s="687"/>
      <c r="LX88" s="687"/>
      <c r="LY88" s="687"/>
      <c r="LZ88" s="687"/>
      <c r="MA88" s="687"/>
      <c r="MB88" s="687"/>
      <c r="MC88" s="687"/>
      <c r="MD88" s="687"/>
      <c r="ME88" s="687"/>
      <c r="MF88" s="687"/>
      <c r="MG88" s="687"/>
      <c r="MH88" s="687"/>
      <c r="MI88" s="687"/>
      <c r="MJ88" s="687"/>
      <c r="MK88" s="687"/>
      <c r="ML88" s="687"/>
      <c r="MM88" s="687"/>
      <c r="MN88" s="687"/>
      <c r="MO88" s="687"/>
      <c r="MP88" s="687"/>
      <c r="MQ88" s="687"/>
      <c r="MR88" s="687"/>
      <c r="MS88" s="687"/>
      <c r="MT88" s="687"/>
      <c r="MU88" s="687"/>
      <c r="MV88" s="687"/>
      <c r="MW88" s="687"/>
      <c r="MX88" s="687"/>
      <c r="MY88" s="687"/>
      <c r="MZ88" s="687"/>
      <c r="NA88" s="687"/>
      <c r="NB88" s="687">
        <v>0.22</v>
      </c>
      <c r="NC88" s="687">
        <v>0.22</v>
      </c>
      <c r="ND88" s="687">
        <v>25.23</v>
      </c>
      <c r="NE88" s="687">
        <v>91.12</v>
      </c>
      <c r="NF88" s="687">
        <v>301.58</v>
      </c>
      <c r="NG88" s="687">
        <v>832.82</v>
      </c>
      <c r="NH88" s="687">
        <v>934.21</v>
      </c>
      <c r="NI88" s="687">
        <v>1146.3900000000001</v>
      </c>
      <c r="NJ88" s="687">
        <v>1146.3900000000001</v>
      </c>
      <c r="NK88" s="687">
        <v>1146.3900000000001</v>
      </c>
      <c r="NL88" s="687">
        <v>1359.43</v>
      </c>
      <c r="NM88" s="687">
        <v>1986.14</v>
      </c>
      <c r="NN88" s="687">
        <v>2642.14</v>
      </c>
      <c r="NO88" s="687">
        <v>2642.14</v>
      </c>
      <c r="NP88" s="687">
        <v>3976.04</v>
      </c>
      <c r="NQ88" s="687">
        <v>3976.04</v>
      </c>
      <c r="NR88" s="687">
        <v>4885.53</v>
      </c>
      <c r="NS88" s="687">
        <v>6311.78</v>
      </c>
      <c r="NT88" s="687">
        <v>7315.05</v>
      </c>
      <c r="NU88" s="687">
        <v>8053.23</v>
      </c>
      <c r="NV88" s="687">
        <v>8720.51</v>
      </c>
      <c r="NW88" s="687">
        <v>9299.27</v>
      </c>
      <c r="NX88" s="687">
        <v>9299.27</v>
      </c>
      <c r="NY88" s="687">
        <v>9729.5499999999993</v>
      </c>
      <c r="NZ88" s="687">
        <v>10320.31</v>
      </c>
      <c r="OA88" s="687">
        <v>11306.12</v>
      </c>
      <c r="OB88" s="687">
        <v>11739.28</v>
      </c>
      <c r="OC88" s="687">
        <v>11739.28</v>
      </c>
      <c r="OD88" s="687">
        <v>11750.28</v>
      </c>
      <c r="OE88" s="687">
        <v>11750.28</v>
      </c>
      <c r="OF88" s="687">
        <v>11786.37</v>
      </c>
      <c r="OG88" s="687">
        <v>11848.16</v>
      </c>
      <c r="OH88" s="687">
        <v>11944.37</v>
      </c>
      <c r="OI88" s="687">
        <v>11993.92</v>
      </c>
      <c r="OJ88" s="687">
        <v>12682.87</v>
      </c>
      <c r="OK88" s="687">
        <v>14282.34</v>
      </c>
      <c r="OL88" s="687">
        <v>14282.34</v>
      </c>
      <c r="OM88" s="687">
        <v>14532.69</v>
      </c>
      <c r="ON88" s="687">
        <v>14692.7</v>
      </c>
      <c r="OO88" s="687">
        <v>14847.74</v>
      </c>
      <c r="OP88" s="687">
        <v>14887.65</v>
      </c>
      <c r="OQ88" s="687">
        <v>15191.04</v>
      </c>
      <c r="OR88" s="687">
        <v>15865.45</v>
      </c>
      <c r="OS88" s="687">
        <v>15865.45</v>
      </c>
      <c r="OT88" s="687">
        <v>16482.580000000002</v>
      </c>
      <c r="OU88" s="687">
        <v>17172.75</v>
      </c>
      <c r="OV88" s="687">
        <v>17801.009999999998</v>
      </c>
      <c r="OW88" s="687">
        <v>18677.669999999998</v>
      </c>
      <c r="OX88" s="687">
        <v>19811.5</v>
      </c>
      <c r="OY88" s="687">
        <v>21675.439999999999</v>
      </c>
      <c r="OZ88" s="687">
        <v>21675.439999999999</v>
      </c>
      <c r="PA88" s="687">
        <v>22139.97</v>
      </c>
      <c r="PB88" s="687">
        <v>22781.62</v>
      </c>
      <c r="PC88" s="687">
        <v>23885.57</v>
      </c>
      <c r="PD88" s="687">
        <v>24418.21</v>
      </c>
      <c r="PE88" s="687">
        <v>24443.55</v>
      </c>
      <c r="PF88" s="687">
        <v>24498.65</v>
      </c>
      <c r="PG88" s="687">
        <v>24498.65</v>
      </c>
      <c r="PH88" s="687">
        <v>24829.91</v>
      </c>
      <c r="PI88" s="687">
        <v>25148.720000000001</v>
      </c>
      <c r="PJ88" s="687">
        <v>25392.31</v>
      </c>
      <c r="PK88" s="687">
        <v>25879.45</v>
      </c>
      <c r="PL88" s="687">
        <v>25938.66</v>
      </c>
      <c r="PM88" s="687">
        <v>26025.52</v>
      </c>
      <c r="PN88" s="687">
        <v>26025.52</v>
      </c>
      <c r="PO88" s="687">
        <v>26152.84</v>
      </c>
      <c r="PP88" s="687">
        <v>26320.03</v>
      </c>
      <c r="PQ88" s="687">
        <v>26335.26</v>
      </c>
      <c r="PR88" s="687">
        <v>26341.95</v>
      </c>
      <c r="PS88" s="687">
        <v>26352.31</v>
      </c>
      <c r="PT88" s="687">
        <v>26377.35</v>
      </c>
      <c r="PU88" s="687">
        <v>26377.35</v>
      </c>
      <c r="PV88" s="687">
        <v>26391.599999999999</v>
      </c>
      <c r="PW88" s="687">
        <v>26424</v>
      </c>
      <c r="PX88" s="687">
        <v>26424</v>
      </c>
      <c r="PY88" s="687">
        <v>26424</v>
      </c>
      <c r="PZ88" s="687">
        <v>26424</v>
      </c>
      <c r="QA88" s="687">
        <v>26424</v>
      </c>
      <c r="QB88" s="687">
        <v>26424</v>
      </c>
      <c r="QC88" s="687">
        <v>26424</v>
      </c>
      <c r="QD88" s="687">
        <v>26424</v>
      </c>
      <c r="QE88" s="687">
        <v>26424</v>
      </c>
      <c r="QF88" s="687">
        <v>26424</v>
      </c>
      <c r="QG88" s="687">
        <v>26424</v>
      </c>
      <c r="QH88" s="687">
        <v>26424</v>
      </c>
      <c r="QI88" s="687">
        <v>26424</v>
      </c>
      <c r="QJ88" s="687">
        <v>26424</v>
      </c>
      <c r="QK88" s="687">
        <v>26424</v>
      </c>
      <c r="QL88" s="687">
        <v>26424</v>
      </c>
      <c r="QM88" s="687">
        <v>26424</v>
      </c>
      <c r="QN88" s="687">
        <v>26424</v>
      </c>
      <c r="QO88" s="687">
        <v>26424</v>
      </c>
      <c r="QP88" s="687">
        <v>26424</v>
      </c>
      <c r="QQ88" s="687">
        <v>26424</v>
      </c>
      <c r="QR88" s="687">
        <v>26424</v>
      </c>
      <c r="QS88" s="687">
        <v>26424</v>
      </c>
      <c r="QT88" s="687">
        <v>26424</v>
      </c>
      <c r="QU88" s="687">
        <v>26424</v>
      </c>
      <c r="QV88" s="687">
        <v>26424</v>
      </c>
      <c r="QW88" s="687">
        <v>26424</v>
      </c>
      <c r="QX88" s="687">
        <v>26424</v>
      </c>
      <c r="QY88" s="687">
        <v>26424</v>
      </c>
      <c r="QZ88" s="687">
        <v>26424</v>
      </c>
      <c r="RA88" s="687"/>
      <c r="RB88" s="687"/>
      <c r="RC88" s="687"/>
      <c r="RD88" s="687"/>
      <c r="RE88" s="687"/>
      <c r="RF88" s="687"/>
      <c r="RG88" s="687"/>
      <c r="RH88" s="687"/>
      <c r="RI88" s="687"/>
      <c r="RJ88" s="687"/>
      <c r="RK88" s="925"/>
      <c r="RL88" s="925"/>
      <c r="RM88" s="925"/>
      <c r="RN88" s="925"/>
      <c r="RO88" s="925"/>
      <c r="RP88" s="925"/>
      <c r="RQ88" s="925"/>
      <c r="RR88" s="925"/>
      <c r="RS88" s="925"/>
      <c r="RT88" s="925"/>
      <c r="RU88" s="925"/>
      <c r="RV88" s="925"/>
      <c r="RW88" s="925"/>
      <c r="RX88" s="925"/>
      <c r="RY88" s="925"/>
      <c r="RZ88" s="925"/>
      <c r="SA88" s="925"/>
      <c r="SB88" s="925"/>
      <c r="SC88" s="925"/>
      <c r="SD88" s="925"/>
      <c r="SE88" s="925"/>
      <c r="SF88" s="925"/>
      <c r="SG88" s="925"/>
      <c r="SH88" s="925"/>
      <c r="SI88" s="925"/>
      <c r="SJ88" s="925"/>
      <c r="SK88" s="925"/>
      <c r="SL88" s="925"/>
      <c r="SM88" s="925"/>
      <c r="SN88" s="925"/>
      <c r="SO88" s="925"/>
      <c r="SP88" s="925"/>
      <c r="SQ88" s="925"/>
      <c r="SR88" s="925"/>
      <c r="SS88" s="925"/>
      <c r="ST88" s="925"/>
      <c r="SU88" s="925"/>
      <c r="SV88" s="925"/>
      <c r="SW88" s="925"/>
      <c r="SX88" s="925"/>
      <c r="SY88" s="925"/>
      <c r="SZ88" s="925"/>
      <c r="TA88" s="925"/>
      <c r="TB88" s="925"/>
      <c r="TC88" s="925"/>
      <c r="TD88" s="925"/>
      <c r="TE88" s="925"/>
      <c r="TF88" s="925"/>
      <c r="TG88" s="925"/>
      <c r="TH88" s="925"/>
      <c r="TI88" s="925"/>
      <c r="TJ88" s="925"/>
      <c r="TK88" s="925"/>
      <c r="TL88" s="925"/>
      <c r="TM88" s="925"/>
      <c r="TN88" s="925"/>
      <c r="TO88" s="925"/>
      <c r="TP88" s="925"/>
      <c r="TQ88" s="925"/>
      <c r="TR88" s="925"/>
      <c r="TS88" s="925"/>
      <c r="TT88" s="925"/>
      <c r="TU88" s="925"/>
      <c r="TV88" s="925"/>
      <c r="TW88" s="925"/>
      <c r="TX88" s="925"/>
      <c r="TY88" s="925"/>
      <c r="TZ88" s="925"/>
      <c r="UA88" s="925"/>
      <c r="UB88" s="925"/>
      <c r="UC88" s="925"/>
      <c r="UD88" s="925"/>
      <c r="UE88" s="925"/>
      <c r="UF88" s="925"/>
      <c r="UG88" s="925"/>
      <c r="UH88" s="925"/>
      <c r="UI88" s="925"/>
      <c r="UJ88" s="925"/>
      <c r="UK88" s="925"/>
      <c r="UL88" s="925"/>
      <c r="UM88" s="925"/>
      <c r="UN88" s="925"/>
      <c r="UO88" s="925"/>
      <c r="UP88" s="925"/>
      <c r="UQ88" s="925"/>
      <c r="UR88" s="925"/>
      <c r="US88" s="925"/>
      <c r="UT88" s="925"/>
      <c r="UU88" s="925"/>
      <c r="UV88" s="925"/>
      <c r="UW88" s="925"/>
      <c r="UX88" s="925"/>
      <c r="UY88" s="925"/>
      <c r="UZ88" s="925"/>
      <c r="VA88" s="925"/>
      <c r="VB88" s="925"/>
      <c r="VC88" s="925"/>
      <c r="VD88" s="925"/>
      <c r="VE88" s="925"/>
      <c r="VF88" s="925"/>
      <c r="VG88" s="925"/>
      <c r="VH88" s="925"/>
      <c r="VI88" s="925"/>
      <c r="VJ88" s="925"/>
      <c r="VK88" s="925"/>
      <c r="VL88" s="925"/>
      <c r="VM88" s="925"/>
      <c r="VN88" s="925"/>
      <c r="VO88" s="925"/>
      <c r="VP88" s="925"/>
      <c r="VQ88" s="925"/>
      <c r="VR88" s="925"/>
      <c r="VS88" s="925"/>
      <c r="VT88" s="925"/>
      <c r="VU88" s="925"/>
      <c r="VV88" s="925"/>
      <c r="VW88" s="925"/>
      <c r="VX88" s="925"/>
      <c r="VY88" s="925"/>
      <c r="VZ88" s="925"/>
      <c r="WA88" s="925"/>
      <c r="WB88" s="925"/>
      <c r="WC88" s="925"/>
      <c r="WD88" s="925"/>
      <c r="WE88" s="925"/>
      <c r="WF88" s="925"/>
      <c r="WG88" s="925"/>
      <c r="WH88" s="925"/>
      <c r="WI88" s="925"/>
      <c r="WJ88" s="925"/>
      <c r="WK88" s="925"/>
      <c r="WL88" s="925"/>
      <c r="WM88" s="925"/>
      <c r="WN88" s="925"/>
      <c r="WO88" s="925"/>
      <c r="WP88" s="925"/>
      <c r="WQ88" s="925"/>
      <c r="WR88" s="925"/>
      <c r="WS88" s="925"/>
      <c r="XZ88" s="925"/>
      <c r="YA88" s="925"/>
      <c r="ZM88" s="4"/>
      <c r="ZN88" s="4"/>
    </row>
    <row r="89" spans="1:690" outlineLevel="2">
      <c r="A89" s="1104" t="s">
        <v>1122</v>
      </c>
      <c r="B89" s="1104"/>
      <c r="C89" s="1104"/>
      <c r="D89" s="1105">
        <v>314</v>
      </c>
      <c r="E89" s="1105">
        <v>0</v>
      </c>
      <c r="F89" s="1105">
        <v>25364.04</v>
      </c>
      <c r="G89" s="1106"/>
      <c r="H89" s="1104" t="s">
        <v>894</v>
      </c>
      <c r="I89" s="687"/>
      <c r="J89" s="687"/>
      <c r="K89" s="687"/>
      <c r="L89" s="687"/>
      <c r="M89" s="687"/>
      <c r="N89" s="687"/>
      <c r="O89" s="687"/>
      <c r="P89" s="687"/>
      <c r="Q89" s="687"/>
      <c r="R89" s="687"/>
      <c r="S89" s="687"/>
      <c r="T89" s="687"/>
      <c r="U89" s="687"/>
      <c r="V89" s="687"/>
      <c r="W89" s="687"/>
      <c r="X89" s="687"/>
      <c r="Y89" s="687"/>
      <c r="Z89" s="687"/>
      <c r="AA89" s="687"/>
      <c r="AB89" s="687"/>
      <c r="AC89" s="687"/>
      <c r="AD89" s="687"/>
      <c r="AE89" s="687"/>
      <c r="AF89" s="687"/>
      <c r="AG89" s="687"/>
      <c r="AH89" s="687"/>
      <c r="AI89" s="687"/>
      <c r="AJ89" s="687"/>
      <c r="AK89" s="687"/>
      <c r="AL89" s="687"/>
      <c r="AM89" s="687"/>
      <c r="AN89" s="687"/>
      <c r="AO89" s="687"/>
      <c r="AP89" s="687"/>
      <c r="AQ89" s="687"/>
      <c r="AR89" s="687"/>
      <c r="AS89" s="687"/>
      <c r="AT89" s="687"/>
      <c r="AU89" s="687"/>
      <c r="AV89" s="687"/>
      <c r="AW89" s="687"/>
      <c r="AX89" s="687"/>
      <c r="AY89" s="687"/>
      <c r="AZ89" s="687"/>
      <c r="BA89" s="687"/>
      <c r="BB89" s="687"/>
      <c r="BC89" s="687"/>
      <c r="BD89" s="687"/>
      <c r="BE89" s="687"/>
      <c r="BF89" s="687"/>
      <c r="BG89" s="687"/>
      <c r="BH89" s="687"/>
      <c r="BI89" s="687"/>
      <c r="BJ89" s="687"/>
      <c r="BK89" s="687"/>
      <c r="BL89" s="687"/>
      <c r="BM89" s="687"/>
      <c r="BN89" s="687"/>
      <c r="BO89" s="687"/>
      <c r="BP89" s="687"/>
      <c r="BQ89" s="687"/>
      <c r="BR89" s="687"/>
      <c r="BS89" s="687"/>
      <c r="BT89" s="687"/>
      <c r="BU89" s="687"/>
      <c r="BV89" s="687"/>
      <c r="BW89" s="687"/>
      <c r="BX89" s="687"/>
      <c r="BY89" s="687"/>
      <c r="BZ89" s="687"/>
      <c r="CA89" s="687"/>
      <c r="CB89" s="687"/>
      <c r="CC89" s="687"/>
      <c r="CD89" s="687"/>
      <c r="CE89" s="687"/>
      <c r="CF89" s="687"/>
      <c r="CG89" s="687"/>
      <c r="CH89" s="687"/>
      <c r="CI89" s="687"/>
      <c r="CJ89" s="687"/>
      <c r="CK89" s="687"/>
      <c r="CL89" s="687"/>
      <c r="CM89" s="687"/>
      <c r="CN89" s="687"/>
      <c r="CO89" s="687"/>
      <c r="CP89" s="687"/>
      <c r="CQ89" s="687"/>
      <c r="CR89" s="687"/>
      <c r="CS89" s="687"/>
      <c r="CT89" s="687"/>
      <c r="CU89" s="687"/>
      <c r="CV89" s="687"/>
      <c r="CW89" s="687"/>
      <c r="CX89" s="687"/>
      <c r="CY89" s="687"/>
      <c r="CZ89" s="687"/>
      <c r="DA89" s="687"/>
      <c r="DB89" s="687"/>
      <c r="DC89" s="687"/>
      <c r="DD89" s="687"/>
      <c r="DE89" s="687"/>
      <c r="DF89" s="687"/>
      <c r="DG89" s="687"/>
      <c r="DH89" s="687"/>
      <c r="DI89" s="687"/>
      <c r="DJ89" s="687"/>
      <c r="DK89" s="687"/>
      <c r="DL89" s="687"/>
      <c r="DM89" s="687"/>
      <c r="DN89" s="687"/>
      <c r="DO89" s="687"/>
      <c r="DP89" s="687"/>
      <c r="DQ89" s="687"/>
      <c r="DR89" s="687"/>
      <c r="DS89" s="687"/>
      <c r="DT89" s="687"/>
      <c r="DU89" s="687"/>
      <c r="DV89" s="687"/>
      <c r="DW89" s="687"/>
      <c r="DX89" s="687"/>
      <c r="DY89" s="687"/>
      <c r="DZ89" s="687"/>
      <c r="EA89" s="687"/>
      <c r="EB89" s="687"/>
      <c r="EC89" s="687"/>
      <c r="ED89" s="687"/>
      <c r="EE89" s="687"/>
      <c r="EF89" s="687"/>
      <c r="EG89" s="687"/>
      <c r="EH89" s="687"/>
      <c r="EI89" s="687"/>
      <c r="EJ89" s="687"/>
      <c r="EK89" s="687"/>
      <c r="EL89" s="687"/>
      <c r="EM89" s="687"/>
      <c r="EN89" s="687"/>
      <c r="EO89" s="687"/>
      <c r="EP89" s="687"/>
      <c r="EQ89" s="687"/>
      <c r="ER89" s="687"/>
      <c r="ES89" s="687"/>
      <c r="ET89" s="687"/>
      <c r="EU89" s="687"/>
      <c r="EV89" s="687"/>
      <c r="EW89" s="687"/>
      <c r="EX89" s="687"/>
      <c r="EY89" s="687"/>
      <c r="EZ89" s="687"/>
      <c r="FA89" s="687"/>
      <c r="FB89" s="687"/>
      <c r="FC89" s="687"/>
      <c r="FD89" s="687"/>
      <c r="FE89" s="687"/>
      <c r="FF89" s="687"/>
      <c r="FG89" s="687"/>
      <c r="FH89" s="687"/>
      <c r="FI89" s="687"/>
      <c r="FJ89" s="687"/>
      <c r="FK89" s="687"/>
      <c r="FL89" s="687"/>
      <c r="FM89" s="687"/>
      <c r="FN89" s="687"/>
      <c r="FO89" s="687"/>
      <c r="FP89" s="687"/>
      <c r="FQ89" s="687"/>
      <c r="FR89" s="687"/>
      <c r="FS89" s="687"/>
      <c r="FT89" s="687"/>
      <c r="FU89" s="687"/>
      <c r="FV89" s="687"/>
      <c r="FW89" s="687"/>
      <c r="FX89" s="687"/>
      <c r="FY89" s="687"/>
      <c r="FZ89" s="687"/>
      <c r="GA89" s="687"/>
      <c r="GB89" s="687"/>
      <c r="GC89" s="687"/>
      <c r="GD89" s="687"/>
      <c r="GE89" s="687"/>
      <c r="GF89" s="687"/>
      <c r="GG89" s="687"/>
      <c r="GH89" s="687"/>
      <c r="GI89" s="687"/>
      <c r="GJ89" s="687"/>
      <c r="GK89" s="687"/>
      <c r="GL89" s="687"/>
      <c r="GM89" s="687"/>
      <c r="GN89" s="687"/>
      <c r="GO89" s="687"/>
      <c r="GP89" s="687"/>
      <c r="GQ89" s="687"/>
      <c r="GR89" s="687"/>
      <c r="GS89" s="687"/>
      <c r="GT89" s="687"/>
      <c r="GU89" s="687"/>
      <c r="GV89" s="687"/>
      <c r="GW89" s="687"/>
      <c r="GX89" s="687"/>
      <c r="GY89" s="687"/>
      <c r="GZ89" s="687"/>
      <c r="HA89" s="687"/>
      <c r="HB89" s="687"/>
      <c r="HC89" s="687"/>
      <c r="HD89" s="687"/>
      <c r="HE89" s="687"/>
      <c r="HF89" s="687"/>
      <c r="HG89" s="687"/>
      <c r="HH89" s="687"/>
      <c r="HI89" s="687"/>
      <c r="HJ89" s="687"/>
      <c r="HK89" s="687"/>
      <c r="HL89" s="687"/>
      <c r="HM89" s="687"/>
      <c r="HN89" s="687"/>
      <c r="HO89" s="687"/>
      <c r="HP89" s="687"/>
      <c r="HQ89" s="687"/>
      <c r="HR89" s="687"/>
      <c r="HS89" s="687"/>
      <c r="HT89" s="687"/>
      <c r="HU89" s="687"/>
      <c r="HV89" s="687"/>
      <c r="HW89" s="687"/>
      <c r="HX89" s="687"/>
      <c r="HY89" s="687"/>
      <c r="HZ89" s="687"/>
      <c r="IA89" s="687"/>
      <c r="IB89" s="687"/>
      <c r="IC89" s="687"/>
      <c r="ID89" s="687"/>
      <c r="IE89" s="687"/>
      <c r="IF89" s="687"/>
      <c r="IG89" s="687"/>
      <c r="IH89" s="687"/>
      <c r="II89" s="687"/>
      <c r="IJ89" s="687"/>
      <c r="IK89" s="687"/>
      <c r="IL89" s="687"/>
      <c r="IM89" s="687"/>
      <c r="IN89" s="687"/>
      <c r="IO89" s="687"/>
      <c r="IP89" s="687"/>
      <c r="IQ89" s="687"/>
      <c r="IR89" s="687"/>
      <c r="IS89" s="687"/>
      <c r="IT89" s="687"/>
      <c r="IU89" s="687"/>
      <c r="IV89" s="687"/>
      <c r="IW89" s="687"/>
      <c r="IX89" s="687"/>
      <c r="IY89" s="687"/>
      <c r="IZ89" s="687"/>
      <c r="JA89" s="687"/>
      <c r="JB89" s="687"/>
      <c r="JC89" s="687"/>
      <c r="JD89" s="687"/>
      <c r="JE89" s="687"/>
      <c r="JF89" s="687"/>
      <c r="JG89" s="687"/>
      <c r="JH89" s="687"/>
      <c r="JI89" s="687"/>
      <c r="JJ89" s="687"/>
      <c r="JK89" s="687"/>
      <c r="JL89" s="687"/>
      <c r="JM89" s="687"/>
      <c r="JN89" s="687"/>
      <c r="JO89" s="687"/>
      <c r="JP89" s="687"/>
      <c r="JQ89" s="687"/>
      <c r="JR89" s="687"/>
      <c r="JS89" s="687"/>
      <c r="JT89" s="687"/>
      <c r="JU89" s="687"/>
      <c r="JV89" s="687"/>
      <c r="JW89" s="687"/>
      <c r="JX89" s="687"/>
      <c r="JY89" s="687"/>
      <c r="JZ89" s="687"/>
      <c r="KA89" s="687"/>
      <c r="KB89" s="687"/>
      <c r="KC89" s="687"/>
      <c r="KD89" s="687"/>
      <c r="KE89" s="687"/>
      <c r="KF89" s="687"/>
      <c r="KG89" s="687"/>
      <c r="KH89" s="687"/>
      <c r="KI89" s="687"/>
      <c r="KJ89" s="687"/>
      <c r="KK89" s="687"/>
      <c r="KL89" s="687"/>
      <c r="KM89" s="687"/>
      <c r="KN89" s="687"/>
      <c r="KO89" s="687"/>
      <c r="KP89" s="687"/>
      <c r="KQ89" s="687"/>
      <c r="KR89" s="687"/>
      <c r="KS89" s="687"/>
      <c r="KT89" s="687"/>
      <c r="KU89" s="687"/>
      <c r="KV89" s="687"/>
      <c r="KW89" s="687"/>
      <c r="KX89" s="687"/>
      <c r="KY89" s="687"/>
      <c r="KZ89" s="687"/>
      <c r="LA89" s="687"/>
      <c r="LB89" s="687"/>
      <c r="LC89" s="687"/>
      <c r="LD89" s="687"/>
      <c r="LE89" s="687"/>
      <c r="LF89" s="687"/>
      <c r="LG89" s="687"/>
      <c r="LH89" s="687"/>
      <c r="LI89" s="687"/>
      <c r="LJ89" s="687"/>
      <c r="LK89" s="687"/>
      <c r="LL89" s="687"/>
      <c r="LM89" s="687"/>
      <c r="LN89" s="687"/>
      <c r="LO89" s="687"/>
      <c r="LP89" s="687"/>
      <c r="LQ89" s="687"/>
      <c r="LR89" s="687"/>
      <c r="LS89" s="687"/>
      <c r="LT89" s="687"/>
      <c r="LU89" s="687"/>
      <c r="LV89" s="687"/>
      <c r="LW89" s="687"/>
      <c r="LX89" s="687"/>
      <c r="LY89" s="687"/>
      <c r="LZ89" s="687"/>
      <c r="MA89" s="687"/>
      <c r="MB89" s="687"/>
      <c r="MC89" s="687"/>
      <c r="MD89" s="687"/>
      <c r="ME89" s="687"/>
      <c r="MF89" s="687"/>
      <c r="MG89" s="687"/>
      <c r="MH89" s="687"/>
      <c r="MI89" s="687"/>
      <c r="MJ89" s="687"/>
      <c r="MK89" s="687"/>
      <c r="ML89" s="687"/>
      <c r="MM89" s="687"/>
      <c r="MN89" s="687"/>
      <c r="MO89" s="687"/>
      <c r="MP89" s="687"/>
      <c r="MQ89" s="687"/>
      <c r="MR89" s="687"/>
      <c r="MS89" s="687"/>
      <c r="MT89" s="687"/>
      <c r="MU89" s="687"/>
      <c r="MV89" s="687"/>
      <c r="MW89" s="687"/>
      <c r="MX89" s="687"/>
      <c r="MY89" s="687"/>
      <c r="MZ89" s="687"/>
      <c r="NA89" s="687"/>
      <c r="NB89" s="687"/>
      <c r="NC89" s="687"/>
      <c r="ND89" s="687"/>
      <c r="NE89" s="687"/>
      <c r="NF89" s="687"/>
      <c r="NG89" s="687"/>
      <c r="NH89" s="687"/>
      <c r="NI89" s="687"/>
      <c r="NJ89" s="687"/>
      <c r="NK89" s="687"/>
      <c r="NL89" s="687"/>
      <c r="NM89" s="687">
        <v>0.5</v>
      </c>
      <c r="NN89" s="687">
        <v>1.73</v>
      </c>
      <c r="NO89" s="687">
        <v>1.73</v>
      </c>
      <c r="NP89" s="687">
        <v>3.24</v>
      </c>
      <c r="NQ89" s="687">
        <v>3.24</v>
      </c>
      <c r="NR89" s="687">
        <v>4.4800000000000004</v>
      </c>
      <c r="NS89" s="687">
        <v>8.48</v>
      </c>
      <c r="NT89" s="687">
        <v>15.4</v>
      </c>
      <c r="NU89" s="687">
        <v>21.92</v>
      </c>
      <c r="NV89" s="687">
        <v>28.3</v>
      </c>
      <c r="NW89" s="687">
        <v>33.57</v>
      </c>
      <c r="NX89" s="687">
        <v>33.57</v>
      </c>
      <c r="NY89" s="687">
        <v>40.11</v>
      </c>
      <c r="NZ89" s="687">
        <v>44.59</v>
      </c>
      <c r="OA89" s="687">
        <v>45.43</v>
      </c>
      <c r="OB89" s="687">
        <v>45.77</v>
      </c>
      <c r="OC89" s="687">
        <v>46.59</v>
      </c>
      <c r="OD89" s="687">
        <v>47.17</v>
      </c>
      <c r="OE89" s="687">
        <v>47.17</v>
      </c>
      <c r="OF89" s="687">
        <v>48.12</v>
      </c>
      <c r="OG89" s="687">
        <v>50.9</v>
      </c>
      <c r="OH89" s="687">
        <v>55.62</v>
      </c>
      <c r="OI89" s="687">
        <v>57.64</v>
      </c>
      <c r="OJ89" s="687">
        <v>58.17</v>
      </c>
      <c r="OK89" s="687">
        <v>58.56</v>
      </c>
      <c r="OL89" s="687">
        <v>58.56</v>
      </c>
      <c r="OM89" s="687">
        <v>59.39</v>
      </c>
      <c r="ON89" s="687">
        <v>59.82</v>
      </c>
      <c r="OO89" s="687">
        <v>59.82</v>
      </c>
      <c r="OP89" s="687">
        <v>67.900000000000006</v>
      </c>
      <c r="OQ89" s="687">
        <v>89.24</v>
      </c>
      <c r="OR89" s="687">
        <v>98.21</v>
      </c>
      <c r="OS89" s="687">
        <v>98.21</v>
      </c>
      <c r="OT89" s="687">
        <v>106.87</v>
      </c>
      <c r="OU89" s="687">
        <v>118.19</v>
      </c>
      <c r="OV89" s="687">
        <v>127.7</v>
      </c>
      <c r="OW89" s="687">
        <v>138.97999999999999</v>
      </c>
      <c r="OX89" s="687">
        <v>144.69999999999999</v>
      </c>
      <c r="OY89" s="687">
        <v>162.08000000000001</v>
      </c>
      <c r="OZ89" s="687">
        <v>162.08000000000001</v>
      </c>
      <c r="PA89" s="687">
        <v>182.61</v>
      </c>
      <c r="PB89" s="687">
        <v>200.84</v>
      </c>
      <c r="PC89" s="687">
        <v>203.34</v>
      </c>
      <c r="PD89" s="687">
        <v>224.48</v>
      </c>
      <c r="PE89" s="687">
        <v>238.78</v>
      </c>
      <c r="PF89" s="687">
        <v>245.77</v>
      </c>
      <c r="PG89" s="687">
        <v>245.77</v>
      </c>
      <c r="PH89" s="687">
        <v>253.68</v>
      </c>
      <c r="PI89" s="687">
        <v>267.68</v>
      </c>
      <c r="PJ89" s="687">
        <v>274.14</v>
      </c>
      <c r="PK89" s="687">
        <v>280.47000000000003</v>
      </c>
      <c r="PL89" s="687">
        <v>287.42</v>
      </c>
      <c r="PM89" s="687">
        <v>287.93</v>
      </c>
      <c r="PN89" s="687">
        <v>287.93</v>
      </c>
      <c r="PO89" s="687">
        <v>287.93</v>
      </c>
      <c r="PP89" s="687">
        <v>288.67</v>
      </c>
      <c r="PQ89" s="687">
        <v>307.98</v>
      </c>
      <c r="PR89" s="687">
        <v>308.87</v>
      </c>
      <c r="PS89" s="687">
        <v>309.02</v>
      </c>
      <c r="PT89" s="687">
        <v>309.44</v>
      </c>
      <c r="PU89" s="687">
        <v>309.44</v>
      </c>
      <c r="PV89" s="687">
        <v>310.83999999999997</v>
      </c>
      <c r="PW89" s="687">
        <v>314</v>
      </c>
      <c r="PX89" s="687">
        <v>314</v>
      </c>
      <c r="PY89" s="687">
        <v>314</v>
      </c>
      <c r="PZ89" s="687">
        <v>314</v>
      </c>
      <c r="QA89" s="687">
        <v>314</v>
      </c>
      <c r="QB89" s="687">
        <v>314</v>
      </c>
      <c r="QC89" s="687">
        <v>314</v>
      </c>
      <c r="QD89" s="687">
        <v>314</v>
      </c>
      <c r="QE89" s="687">
        <v>314</v>
      </c>
      <c r="QF89" s="687">
        <v>314</v>
      </c>
      <c r="QG89" s="687">
        <v>314</v>
      </c>
      <c r="QH89" s="687">
        <v>314</v>
      </c>
      <c r="QI89" s="687">
        <v>314</v>
      </c>
      <c r="QJ89" s="687">
        <v>314</v>
      </c>
      <c r="QK89" s="687">
        <v>314</v>
      </c>
      <c r="QL89" s="687">
        <v>314</v>
      </c>
      <c r="QM89" s="687">
        <v>314</v>
      </c>
      <c r="QN89" s="687">
        <v>314</v>
      </c>
      <c r="QO89" s="687">
        <v>314</v>
      </c>
      <c r="QP89" s="687">
        <v>314</v>
      </c>
      <c r="QQ89" s="687">
        <v>314</v>
      </c>
      <c r="QR89" s="687">
        <v>314</v>
      </c>
      <c r="QS89" s="687">
        <v>314</v>
      </c>
      <c r="QT89" s="687">
        <v>314</v>
      </c>
      <c r="QU89" s="687">
        <v>314</v>
      </c>
      <c r="QV89" s="687">
        <v>314</v>
      </c>
      <c r="QW89" s="687">
        <v>314</v>
      </c>
      <c r="QX89" s="687">
        <v>314</v>
      </c>
      <c r="QY89" s="687">
        <v>314</v>
      </c>
      <c r="QZ89" s="687">
        <v>314</v>
      </c>
      <c r="RA89" s="687"/>
      <c r="RB89" s="687"/>
      <c r="RC89" s="687"/>
      <c r="RD89" s="687"/>
      <c r="RE89" s="687"/>
      <c r="RF89" s="687"/>
      <c r="RG89" s="687"/>
      <c r="RH89" s="687"/>
      <c r="RI89" s="687"/>
      <c r="RJ89" s="687"/>
      <c r="RK89" s="925"/>
      <c r="RL89" s="925"/>
      <c r="RM89" s="925"/>
      <c r="RN89" s="925"/>
      <c r="RO89" s="925"/>
      <c r="RP89" s="925"/>
      <c r="RQ89" s="925"/>
      <c r="RR89" s="925"/>
      <c r="RS89" s="925"/>
      <c r="RT89" s="925"/>
      <c r="RU89" s="925"/>
      <c r="RV89" s="925"/>
      <c r="RW89" s="925"/>
      <c r="RX89" s="925"/>
      <c r="RY89" s="925"/>
      <c r="RZ89" s="925"/>
      <c r="SA89" s="925"/>
      <c r="SB89" s="925"/>
      <c r="SC89" s="925"/>
      <c r="SD89" s="925"/>
      <c r="SE89" s="925"/>
      <c r="SF89" s="925"/>
      <c r="SG89" s="925"/>
      <c r="SH89" s="925"/>
      <c r="SI89" s="925"/>
      <c r="SJ89" s="925"/>
      <c r="SK89" s="925"/>
      <c r="SL89" s="925"/>
      <c r="SM89" s="925"/>
      <c r="SN89" s="925"/>
      <c r="SO89" s="925"/>
      <c r="SP89" s="925"/>
      <c r="SQ89" s="925"/>
      <c r="SR89" s="925"/>
      <c r="SS89" s="925"/>
      <c r="ST89" s="925"/>
      <c r="SU89" s="925"/>
      <c r="SV89" s="925"/>
      <c r="SW89" s="925"/>
      <c r="SX89" s="925"/>
      <c r="SY89" s="925"/>
      <c r="SZ89" s="925"/>
      <c r="TA89" s="925"/>
      <c r="TB89" s="925"/>
      <c r="TC89" s="925"/>
      <c r="TD89" s="925"/>
      <c r="TE89" s="925"/>
      <c r="TF89" s="925"/>
      <c r="TG89" s="925"/>
      <c r="TH89" s="925"/>
      <c r="TI89" s="925"/>
      <c r="TJ89" s="925"/>
      <c r="TK89" s="925"/>
      <c r="TL89" s="925"/>
      <c r="TM89" s="925"/>
      <c r="TN89" s="925"/>
      <c r="TO89" s="925"/>
      <c r="TP89" s="925"/>
      <c r="TQ89" s="925"/>
      <c r="TR89" s="925"/>
      <c r="TS89" s="925"/>
      <c r="TT89" s="925"/>
      <c r="TU89" s="925"/>
      <c r="TV89" s="925"/>
      <c r="TW89" s="925"/>
      <c r="TX89" s="925"/>
      <c r="TY89" s="925"/>
      <c r="TZ89" s="925"/>
      <c r="UA89" s="925"/>
      <c r="UB89" s="925"/>
      <c r="UC89" s="925"/>
      <c r="UD89" s="925"/>
      <c r="UE89" s="925"/>
      <c r="UF89" s="925"/>
      <c r="UG89" s="925"/>
      <c r="UH89" s="925"/>
      <c r="UI89" s="925"/>
      <c r="UJ89" s="925"/>
      <c r="UK89" s="925"/>
      <c r="UL89" s="925"/>
      <c r="UM89" s="925"/>
      <c r="UN89" s="925"/>
      <c r="UO89" s="925"/>
      <c r="UP89" s="925"/>
      <c r="UQ89" s="925"/>
      <c r="UR89" s="925"/>
      <c r="US89" s="925"/>
      <c r="UT89" s="925"/>
      <c r="UU89" s="925"/>
      <c r="UV89" s="925"/>
      <c r="UW89" s="925"/>
      <c r="UX89" s="925"/>
      <c r="UY89" s="925"/>
      <c r="UZ89" s="925"/>
      <c r="VA89" s="925"/>
      <c r="VB89" s="925"/>
      <c r="VC89" s="925"/>
      <c r="VD89" s="925"/>
      <c r="VE89" s="925"/>
      <c r="VF89" s="925"/>
      <c r="VG89" s="925"/>
      <c r="VH89" s="925"/>
      <c r="VI89" s="925"/>
      <c r="VJ89" s="925"/>
      <c r="VK89" s="925"/>
      <c r="VL89" s="925"/>
      <c r="VM89" s="925"/>
      <c r="VN89" s="925"/>
      <c r="VO89" s="925"/>
      <c r="VP89" s="925"/>
      <c r="VQ89" s="925"/>
      <c r="VR89" s="925"/>
      <c r="VS89" s="925"/>
      <c r="VT89" s="925"/>
      <c r="VU89" s="925"/>
      <c r="VV89" s="925"/>
      <c r="VW89" s="925"/>
      <c r="VX89" s="925"/>
      <c r="VY89" s="925"/>
      <c r="VZ89" s="925"/>
      <c r="WA89" s="925"/>
      <c r="WB89" s="925"/>
      <c r="WC89" s="925"/>
      <c r="WD89" s="925"/>
      <c r="WE89" s="925"/>
      <c r="WF89" s="925"/>
      <c r="WG89" s="925"/>
      <c r="WH89" s="925"/>
      <c r="WI89" s="925"/>
      <c r="WJ89" s="925"/>
      <c r="WK89" s="925"/>
      <c r="WL89" s="925"/>
      <c r="WM89" s="925"/>
      <c r="WN89" s="925"/>
      <c r="WO89" s="925"/>
      <c r="WP89" s="925"/>
      <c r="WQ89" s="925"/>
      <c r="WR89" s="925"/>
      <c r="WS89" s="925"/>
      <c r="XZ89" s="925"/>
      <c r="YA89" s="925"/>
      <c r="ZM89" s="4"/>
      <c r="ZN89" s="4"/>
    </row>
    <row r="90" spans="1:690" outlineLevel="2">
      <c r="A90" s="1104" t="s">
        <v>1123</v>
      </c>
      <c r="B90" s="1104"/>
      <c r="C90" s="1104"/>
      <c r="D90" s="1105">
        <v>19372</v>
      </c>
      <c r="E90" s="1105">
        <v>418.26</v>
      </c>
      <c r="F90" s="1105">
        <v>1462740.86</v>
      </c>
      <c r="G90" s="1106"/>
      <c r="H90" s="1104" t="s">
        <v>894</v>
      </c>
      <c r="I90" s="687"/>
      <c r="J90" s="687"/>
      <c r="K90" s="687"/>
      <c r="L90" s="687"/>
      <c r="M90" s="687"/>
      <c r="N90" s="687"/>
      <c r="O90" s="687"/>
      <c r="P90" s="687"/>
      <c r="Q90" s="687"/>
      <c r="R90" s="687"/>
      <c r="S90" s="687"/>
      <c r="T90" s="687"/>
      <c r="U90" s="687"/>
      <c r="V90" s="687"/>
      <c r="W90" s="687"/>
      <c r="X90" s="687"/>
      <c r="Y90" s="687"/>
      <c r="Z90" s="687"/>
      <c r="AA90" s="687"/>
      <c r="AB90" s="687"/>
      <c r="AC90" s="687"/>
      <c r="AD90" s="687"/>
      <c r="AE90" s="687"/>
      <c r="AF90" s="687"/>
      <c r="AG90" s="687"/>
      <c r="AH90" s="687"/>
      <c r="AI90" s="687"/>
      <c r="AJ90" s="687"/>
      <c r="AK90" s="687"/>
      <c r="AL90" s="687"/>
      <c r="AM90" s="687"/>
      <c r="AN90" s="687"/>
      <c r="AO90" s="687"/>
      <c r="AP90" s="687"/>
      <c r="AQ90" s="687"/>
      <c r="AR90" s="687"/>
      <c r="AS90" s="687"/>
      <c r="AT90" s="687"/>
      <c r="AU90" s="687"/>
      <c r="AV90" s="687"/>
      <c r="AW90" s="687"/>
      <c r="AX90" s="687"/>
      <c r="AY90" s="687"/>
      <c r="AZ90" s="687"/>
      <c r="BA90" s="687"/>
      <c r="BB90" s="687"/>
      <c r="BC90" s="687"/>
      <c r="BD90" s="687"/>
      <c r="BE90" s="687"/>
      <c r="BF90" s="687"/>
      <c r="BG90" s="687"/>
      <c r="BH90" s="687"/>
      <c r="BI90" s="687"/>
      <c r="BJ90" s="687"/>
      <c r="BK90" s="687"/>
      <c r="BL90" s="687"/>
      <c r="BM90" s="687"/>
      <c r="BN90" s="687"/>
      <c r="BO90" s="687"/>
      <c r="BP90" s="687"/>
      <c r="BQ90" s="687"/>
      <c r="BR90" s="687"/>
      <c r="BS90" s="687"/>
      <c r="BT90" s="687"/>
      <c r="BU90" s="687"/>
      <c r="BV90" s="687"/>
      <c r="BW90" s="687"/>
      <c r="BX90" s="687"/>
      <c r="BY90" s="687"/>
      <c r="BZ90" s="687"/>
      <c r="CA90" s="687"/>
      <c r="CB90" s="687"/>
      <c r="CC90" s="687"/>
      <c r="CD90" s="687"/>
      <c r="CE90" s="687"/>
      <c r="CF90" s="687"/>
      <c r="CG90" s="687"/>
      <c r="CH90" s="687"/>
      <c r="CI90" s="687"/>
      <c r="CJ90" s="687"/>
      <c r="CK90" s="687"/>
      <c r="CL90" s="687"/>
      <c r="CM90" s="687"/>
      <c r="CN90" s="687"/>
      <c r="CO90" s="687"/>
      <c r="CP90" s="687"/>
      <c r="CQ90" s="687"/>
      <c r="CR90" s="687"/>
      <c r="CS90" s="687"/>
      <c r="CT90" s="687"/>
      <c r="CU90" s="687"/>
      <c r="CV90" s="687"/>
      <c r="CW90" s="687"/>
      <c r="CX90" s="687"/>
      <c r="CY90" s="687"/>
      <c r="CZ90" s="687"/>
      <c r="DA90" s="687"/>
      <c r="DB90" s="687"/>
      <c r="DC90" s="687"/>
      <c r="DD90" s="687"/>
      <c r="DE90" s="687"/>
      <c r="DF90" s="687"/>
      <c r="DG90" s="687"/>
      <c r="DH90" s="687"/>
      <c r="DI90" s="687"/>
      <c r="DJ90" s="687"/>
      <c r="DK90" s="687"/>
      <c r="DL90" s="687"/>
      <c r="DM90" s="687"/>
      <c r="DN90" s="687"/>
      <c r="DO90" s="687"/>
      <c r="DP90" s="687"/>
      <c r="DQ90" s="687"/>
      <c r="DR90" s="687"/>
      <c r="DS90" s="687"/>
      <c r="DT90" s="687"/>
      <c r="DU90" s="687"/>
      <c r="DV90" s="687"/>
      <c r="DW90" s="687"/>
      <c r="DX90" s="687"/>
      <c r="DY90" s="687"/>
      <c r="DZ90" s="687"/>
      <c r="EA90" s="687"/>
      <c r="EB90" s="687"/>
      <c r="EC90" s="687"/>
      <c r="ED90" s="687"/>
      <c r="EE90" s="687"/>
      <c r="EF90" s="687"/>
      <c r="EG90" s="687"/>
      <c r="EH90" s="687"/>
      <c r="EI90" s="687"/>
      <c r="EJ90" s="687"/>
      <c r="EK90" s="687"/>
      <c r="EL90" s="687"/>
      <c r="EM90" s="687"/>
      <c r="EN90" s="687"/>
      <c r="EO90" s="687"/>
      <c r="EP90" s="687"/>
      <c r="EQ90" s="687"/>
      <c r="ER90" s="687"/>
      <c r="ES90" s="687"/>
      <c r="ET90" s="687"/>
      <c r="EU90" s="687"/>
      <c r="EV90" s="687"/>
      <c r="EW90" s="687"/>
      <c r="EX90" s="687"/>
      <c r="EY90" s="687"/>
      <c r="EZ90" s="687"/>
      <c r="FA90" s="687"/>
      <c r="FB90" s="687"/>
      <c r="FC90" s="687"/>
      <c r="FD90" s="687"/>
      <c r="FE90" s="687"/>
      <c r="FF90" s="687"/>
      <c r="FG90" s="687"/>
      <c r="FH90" s="687"/>
      <c r="FI90" s="687"/>
      <c r="FJ90" s="687"/>
      <c r="FK90" s="687"/>
      <c r="FL90" s="687"/>
      <c r="FM90" s="687"/>
      <c r="FN90" s="687"/>
      <c r="FO90" s="687"/>
      <c r="FP90" s="687"/>
      <c r="FQ90" s="687"/>
      <c r="FR90" s="687"/>
      <c r="FS90" s="687"/>
      <c r="FT90" s="687"/>
      <c r="FU90" s="687"/>
      <c r="FV90" s="687"/>
      <c r="FW90" s="687"/>
      <c r="FX90" s="687"/>
      <c r="FY90" s="687"/>
      <c r="FZ90" s="687"/>
      <c r="GA90" s="687"/>
      <c r="GB90" s="687"/>
      <c r="GC90" s="687"/>
      <c r="GD90" s="687"/>
      <c r="GE90" s="687"/>
      <c r="GF90" s="687"/>
      <c r="GG90" s="687"/>
      <c r="GH90" s="687"/>
      <c r="GI90" s="687"/>
      <c r="GJ90" s="687"/>
      <c r="GK90" s="687"/>
      <c r="GL90" s="687"/>
      <c r="GM90" s="687"/>
      <c r="GN90" s="687"/>
      <c r="GO90" s="687"/>
      <c r="GP90" s="687"/>
      <c r="GQ90" s="687"/>
      <c r="GR90" s="687"/>
      <c r="GS90" s="687"/>
      <c r="GT90" s="687"/>
      <c r="GU90" s="687"/>
      <c r="GV90" s="687"/>
      <c r="GW90" s="687"/>
      <c r="GX90" s="687"/>
      <c r="GY90" s="687"/>
      <c r="GZ90" s="687"/>
      <c r="HA90" s="687"/>
      <c r="HB90" s="687"/>
      <c r="HC90" s="687"/>
      <c r="HD90" s="687"/>
      <c r="HE90" s="687"/>
      <c r="HF90" s="687"/>
      <c r="HG90" s="687"/>
      <c r="HH90" s="687"/>
      <c r="HI90" s="687"/>
      <c r="HJ90" s="687"/>
      <c r="HK90" s="687"/>
      <c r="HL90" s="687"/>
      <c r="HM90" s="687"/>
      <c r="HN90" s="687"/>
      <c r="HO90" s="687"/>
      <c r="HP90" s="687"/>
      <c r="HQ90" s="687"/>
      <c r="HR90" s="687"/>
      <c r="HS90" s="687"/>
      <c r="HT90" s="687"/>
      <c r="HU90" s="687"/>
      <c r="HV90" s="687"/>
      <c r="HW90" s="687"/>
      <c r="HX90" s="687"/>
      <c r="HY90" s="687"/>
      <c r="HZ90" s="687"/>
      <c r="IA90" s="687"/>
      <c r="IB90" s="687"/>
      <c r="IC90" s="687"/>
      <c r="ID90" s="687"/>
      <c r="IE90" s="687"/>
      <c r="IF90" s="687"/>
      <c r="IG90" s="687"/>
      <c r="IH90" s="687"/>
      <c r="II90" s="687"/>
      <c r="IJ90" s="687"/>
      <c r="IK90" s="687"/>
      <c r="IL90" s="687"/>
      <c r="IM90" s="687"/>
      <c r="IN90" s="687"/>
      <c r="IO90" s="687"/>
      <c r="IP90" s="687"/>
      <c r="IQ90" s="687"/>
      <c r="IR90" s="687"/>
      <c r="IS90" s="687"/>
      <c r="IT90" s="687"/>
      <c r="IU90" s="687"/>
      <c r="IV90" s="687"/>
      <c r="IW90" s="687"/>
      <c r="IX90" s="687"/>
      <c r="IY90" s="687"/>
      <c r="IZ90" s="687"/>
      <c r="JA90" s="687"/>
      <c r="JB90" s="687"/>
      <c r="JC90" s="687"/>
      <c r="JD90" s="687"/>
      <c r="JE90" s="687"/>
      <c r="JF90" s="687"/>
      <c r="JG90" s="687"/>
      <c r="JH90" s="687"/>
      <c r="JI90" s="687"/>
      <c r="JJ90" s="687"/>
      <c r="JK90" s="687"/>
      <c r="JL90" s="687"/>
      <c r="JM90" s="687"/>
      <c r="JN90" s="687"/>
      <c r="JO90" s="687"/>
      <c r="JP90" s="687"/>
      <c r="JQ90" s="687"/>
      <c r="JR90" s="687"/>
      <c r="JS90" s="687"/>
      <c r="JT90" s="687"/>
      <c r="JU90" s="687"/>
      <c r="JV90" s="687"/>
      <c r="JW90" s="687"/>
      <c r="JX90" s="687"/>
      <c r="JY90" s="687"/>
      <c r="JZ90" s="687"/>
      <c r="KA90" s="687"/>
      <c r="KB90" s="687"/>
      <c r="KC90" s="687"/>
      <c r="KD90" s="687"/>
      <c r="KE90" s="687"/>
      <c r="KF90" s="687"/>
      <c r="KG90" s="687"/>
      <c r="KH90" s="687"/>
      <c r="KI90" s="687"/>
      <c r="KJ90" s="687"/>
      <c r="KK90" s="687"/>
      <c r="KL90" s="687"/>
      <c r="KM90" s="687"/>
      <c r="KN90" s="687"/>
      <c r="KO90" s="687"/>
      <c r="KP90" s="687"/>
      <c r="KQ90" s="687"/>
      <c r="KR90" s="687"/>
      <c r="KS90" s="687"/>
      <c r="KT90" s="687"/>
      <c r="KU90" s="687"/>
      <c r="KV90" s="687"/>
      <c r="KW90" s="687"/>
      <c r="KX90" s="687"/>
      <c r="KY90" s="687"/>
      <c r="KZ90" s="687"/>
      <c r="LA90" s="687"/>
      <c r="LB90" s="687"/>
      <c r="LC90" s="687"/>
      <c r="LD90" s="687"/>
      <c r="LE90" s="687"/>
      <c r="LF90" s="687"/>
      <c r="LG90" s="687"/>
      <c r="LH90" s="687"/>
      <c r="LI90" s="687"/>
      <c r="LJ90" s="687"/>
      <c r="LK90" s="687"/>
      <c r="LL90" s="687"/>
      <c r="LM90" s="687"/>
      <c r="LN90" s="687"/>
      <c r="LO90" s="687"/>
      <c r="LP90" s="687"/>
      <c r="LQ90" s="687"/>
      <c r="LR90" s="687"/>
      <c r="LS90" s="687"/>
      <c r="LT90" s="687"/>
      <c r="LU90" s="687"/>
      <c r="LV90" s="687"/>
      <c r="LW90" s="687"/>
      <c r="LX90" s="687"/>
      <c r="LY90" s="687"/>
      <c r="LZ90" s="687"/>
      <c r="MA90" s="687"/>
      <c r="MB90" s="687"/>
      <c r="MC90" s="687"/>
      <c r="MD90" s="687"/>
      <c r="ME90" s="687"/>
      <c r="MF90" s="687"/>
      <c r="MG90" s="687"/>
      <c r="MH90" s="687"/>
      <c r="MI90" s="687"/>
      <c r="MJ90" s="687"/>
      <c r="MK90" s="687"/>
      <c r="ML90" s="687"/>
      <c r="MM90" s="687"/>
      <c r="MN90" s="687"/>
      <c r="MO90" s="687"/>
      <c r="MP90" s="687"/>
      <c r="MQ90" s="687"/>
      <c r="MR90" s="687"/>
      <c r="MS90" s="687"/>
      <c r="MT90" s="687"/>
      <c r="MU90" s="687"/>
      <c r="MV90" s="687"/>
      <c r="MW90" s="687"/>
      <c r="MX90" s="687"/>
      <c r="MY90" s="687"/>
      <c r="MZ90" s="687"/>
      <c r="NA90" s="687"/>
      <c r="NB90" s="687"/>
      <c r="NC90" s="687"/>
      <c r="ND90" s="687">
        <v>17.61</v>
      </c>
      <c r="NE90" s="687">
        <v>63.53</v>
      </c>
      <c r="NF90" s="687">
        <v>167.46</v>
      </c>
      <c r="NG90" s="687">
        <v>418.26</v>
      </c>
      <c r="NH90" s="687">
        <v>418.26</v>
      </c>
      <c r="NI90" s="687">
        <v>418.26</v>
      </c>
      <c r="NJ90" s="687">
        <v>418.26</v>
      </c>
      <c r="NK90" s="687">
        <v>418.26</v>
      </c>
      <c r="NL90" s="687">
        <v>574.59</v>
      </c>
      <c r="NM90" s="687">
        <v>1034.48</v>
      </c>
      <c r="NN90" s="687">
        <v>1515.85</v>
      </c>
      <c r="NO90" s="687">
        <v>1515.85</v>
      </c>
      <c r="NP90" s="687">
        <v>2494.6799999999998</v>
      </c>
      <c r="NQ90" s="687">
        <v>2494.6799999999998</v>
      </c>
      <c r="NR90" s="687">
        <v>2818.57</v>
      </c>
      <c r="NS90" s="687">
        <v>2970.87</v>
      </c>
      <c r="NT90" s="687">
        <v>3488.13</v>
      </c>
      <c r="NU90" s="687">
        <v>4643.3900000000003</v>
      </c>
      <c r="NV90" s="687">
        <v>5248.08</v>
      </c>
      <c r="NW90" s="687">
        <v>5441.97</v>
      </c>
      <c r="NX90" s="687">
        <v>5441.97</v>
      </c>
      <c r="NY90" s="687">
        <v>5478.97</v>
      </c>
      <c r="NZ90" s="687">
        <v>5522.44</v>
      </c>
      <c r="OA90" s="687">
        <v>5606.75</v>
      </c>
      <c r="OB90" s="687">
        <v>5677.68</v>
      </c>
      <c r="OC90" s="687">
        <v>5756.69</v>
      </c>
      <c r="OD90" s="687">
        <v>5812.49</v>
      </c>
      <c r="OE90" s="687">
        <v>5812.49</v>
      </c>
      <c r="OF90" s="687">
        <v>5899.23</v>
      </c>
      <c r="OG90" s="687">
        <v>6102.61</v>
      </c>
      <c r="OH90" s="687">
        <v>6479.83</v>
      </c>
      <c r="OI90" s="687">
        <v>6647.24</v>
      </c>
      <c r="OJ90" s="687">
        <v>7409.83</v>
      </c>
      <c r="OK90" s="687">
        <v>8533.51</v>
      </c>
      <c r="OL90" s="687">
        <v>8533.51</v>
      </c>
      <c r="OM90" s="687">
        <v>8898.0499999999993</v>
      </c>
      <c r="ON90" s="687">
        <v>8915.7999999999993</v>
      </c>
      <c r="OO90" s="687">
        <v>8915.7999999999993</v>
      </c>
      <c r="OP90" s="687">
        <v>8949.75</v>
      </c>
      <c r="OQ90" s="687">
        <v>9181.49</v>
      </c>
      <c r="OR90" s="687">
        <v>10066.120000000001</v>
      </c>
      <c r="OS90" s="687">
        <v>10066.120000000001</v>
      </c>
      <c r="OT90" s="687">
        <v>11428.39</v>
      </c>
      <c r="OU90" s="687">
        <v>11918.41</v>
      </c>
      <c r="OV90" s="687">
        <v>12336.43</v>
      </c>
      <c r="OW90" s="687">
        <v>12911.2</v>
      </c>
      <c r="OX90" s="687">
        <v>13152.33</v>
      </c>
      <c r="OY90" s="687">
        <v>13448.88</v>
      </c>
      <c r="OZ90" s="687">
        <v>13448.88</v>
      </c>
      <c r="PA90" s="687">
        <v>13926.53</v>
      </c>
      <c r="PB90" s="687">
        <v>14126.62</v>
      </c>
      <c r="PC90" s="687">
        <v>14649.63</v>
      </c>
      <c r="PD90" s="687">
        <v>15655.53</v>
      </c>
      <c r="PE90" s="687">
        <v>16343.24</v>
      </c>
      <c r="PF90" s="687">
        <v>16897.54</v>
      </c>
      <c r="PG90" s="687">
        <v>16897.54</v>
      </c>
      <c r="PH90" s="687">
        <v>17114.490000000002</v>
      </c>
      <c r="PI90" s="687">
        <v>17331.169999999998</v>
      </c>
      <c r="PJ90" s="687">
        <v>17487.740000000002</v>
      </c>
      <c r="PK90" s="687">
        <v>17772.18</v>
      </c>
      <c r="PL90" s="687">
        <v>17826.509999999998</v>
      </c>
      <c r="PM90" s="687">
        <v>17903.22</v>
      </c>
      <c r="PN90" s="687">
        <v>17903.22</v>
      </c>
      <c r="PO90" s="687">
        <v>18020.04</v>
      </c>
      <c r="PP90" s="687">
        <v>18052.98</v>
      </c>
      <c r="PQ90" s="687">
        <v>18069.61</v>
      </c>
      <c r="PR90" s="687">
        <v>18174.43</v>
      </c>
      <c r="PS90" s="687">
        <v>18527.169999999998</v>
      </c>
      <c r="PT90" s="687">
        <v>19330.02</v>
      </c>
      <c r="PU90" s="687">
        <v>19330.02</v>
      </c>
      <c r="PV90" s="687">
        <v>19342.849999999999</v>
      </c>
      <c r="PW90" s="687">
        <v>19372</v>
      </c>
      <c r="PX90" s="687">
        <v>19372</v>
      </c>
      <c r="PY90" s="687">
        <v>19372</v>
      </c>
      <c r="PZ90" s="687">
        <v>19372</v>
      </c>
      <c r="QA90" s="687">
        <v>19372</v>
      </c>
      <c r="QB90" s="687">
        <v>19372</v>
      </c>
      <c r="QC90" s="687">
        <v>19372</v>
      </c>
      <c r="QD90" s="687">
        <v>19372</v>
      </c>
      <c r="QE90" s="687">
        <v>19372</v>
      </c>
      <c r="QF90" s="687">
        <v>19372</v>
      </c>
      <c r="QG90" s="687">
        <v>19372</v>
      </c>
      <c r="QH90" s="687">
        <v>19372</v>
      </c>
      <c r="QI90" s="687">
        <v>19372</v>
      </c>
      <c r="QJ90" s="687">
        <v>19372</v>
      </c>
      <c r="QK90" s="687">
        <v>19372</v>
      </c>
      <c r="QL90" s="687">
        <v>19372</v>
      </c>
      <c r="QM90" s="687">
        <v>19372</v>
      </c>
      <c r="QN90" s="687">
        <v>19372</v>
      </c>
      <c r="QO90" s="687">
        <v>19372</v>
      </c>
      <c r="QP90" s="687">
        <v>19372</v>
      </c>
      <c r="QQ90" s="687">
        <v>19372</v>
      </c>
      <c r="QR90" s="687">
        <v>19372</v>
      </c>
      <c r="QS90" s="687">
        <v>19372</v>
      </c>
      <c r="QT90" s="687">
        <v>19372</v>
      </c>
      <c r="QU90" s="687">
        <v>19372</v>
      </c>
      <c r="QV90" s="687">
        <v>19372</v>
      </c>
      <c r="QW90" s="687">
        <v>19372</v>
      </c>
      <c r="QX90" s="687">
        <v>19372</v>
      </c>
      <c r="QY90" s="687">
        <v>19372</v>
      </c>
      <c r="QZ90" s="687">
        <v>19372</v>
      </c>
      <c r="RA90" s="687"/>
      <c r="RB90" s="687"/>
      <c r="RC90" s="687"/>
      <c r="RD90" s="687"/>
      <c r="RE90" s="687"/>
      <c r="RF90" s="687"/>
      <c r="RG90" s="687"/>
      <c r="RH90" s="687"/>
      <c r="RI90" s="687"/>
      <c r="RJ90" s="687"/>
      <c r="RK90" s="925"/>
      <c r="RL90" s="925"/>
      <c r="RM90" s="925"/>
      <c r="RN90" s="925"/>
      <c r="RO90" s="925"/>
      <c r="RP90" s="925"/>
      <c r="RQ90" s="925"/>
      <c r="RR90" s="925"/>
      <c r="RS90" s="925"/>
      <c r="RT90" s="925"/>
      <c r="RU90" s="925"/>
      <c r="RV90" s="925"/>
      <c r="RW90" s="925"/>
      <c r="RX90" s="925"/>
      <c r="RY90" s="925"/>
      <c r="RZ90" s="925"/>
      <c r="SA90" s="925"/>
      <c r="SB90" s="925"/>
      <c r="SC90" s="925"/>
      <c r="SD90" s="925"/>
      <c r="SE90" s="925"/>
      <c r="SF90" s="925"/>
      <c r="SG90" s="925"/>
      <c r="SH90" s="925"/>
      <c r="SI90" s="925"/>
      <c r="SJ90" s="925"/>
      <c r="SK90" s="925"/>
      <c r="SL90" s="925"/>
      <c r="SM90" s="925"/>
      <c r="SN90" s="925"/>
      <c r="SO90" s="925"/>
      <c r="SP90" s="925"/>
      <c r="SQ90" s="925"/>
      <c r="SR90" s="925"/>
      <c r="SS90" s="925"/>
      <c r="ST90" s="925"/>
      <c r="SU90" s="925"/>
      <c r="SV90" s="925"/>
      <c r="SW90" s="925"/>
      <c r="SX90" s="925"/>
      <c r="SY90" s="925"/>
      <c r="SZ90" s="925"/>
      <c r="TA90" s="925"/>
      <c r="TB90" s="925"/>
      <c r="TC90" s="925"/>
      <c r="TD90" s="925"/>
      <c r="TE90" s="925"/>
      <c r="TF90" s="925"/>
      <c r="TG90" s="925"/>
      <c r="TH90" s="925"/>
      <c r="TI90" s="925"/>
      <c r="TJ90" s="925"/>
      <c r="TK90" s="925"/>
      <c r="TL90" s="925"/>
      <c r="TM90" s="925"/>
      <c r="TN90" s="925"/>
      <c r="TO90" s="925"/>
      <c r="TP90" s="925"/>
      <c r="TQ90" s="925"/>
      <c r="TR90" s="925"/>
      <c r="TS90" s="925"/>
      <c r="TT90" s="925"/>
      <c r="TU90" s="925"/>
      <c r="TV90" s="925"/>
      <c r="TW90" s="925"/>
      <c r="TX90" s="925"/>
      <c r="TY90" s="925"/>
      <c r="TZ90" s="925"/>
      <c r="UA90" s="925"/>
      <c r="UB90" s="925"/>
      <c r="UC90" s="925"/>
      <c r="UD90" s="925"/>
      <c r="UE90" s="925"/>
      <c r="UF90" s="925"/>
      <c r="UG90" s="925"/>
      <c r="UH90" s="925"/>
      <c r="UI90" s="925"/>
      <c r="UJ90" s="925"/>
      <c r="UK90" s="925"/>
      <c r="UL90" s="925"/>
      <c r="UM90" s="925"/>
      <c r="UN90" s="925"/>
      <c r="UO90" s="925"/>
      <c r="UP90" s="925"/>
      <c r="UQ90" s="925"/>
      <c r="UR90" s="925"/>
      <c r="US90" s="925"/>
      <c r="UT90" s="925"/>
      <c r="UU90" s="925"/>
      <c r="UV90" s="925"/>
      <c r="UW90" s="925"/>
      <c r="UX90" s="925"/>
      <c r="UY90" s="925"/>
      <c r="UZ90" s="925"/>
      <c r="VA90" s="925"/>
      <c r="VB90" s="925"/>
      <c r="VC90" s="925"/>
      <c r="VD90" s="925"/>
      <c r="VE90" s="925"/>
      <c r="VF90" s="925"/>
      <c r="VG90" s="925"/>
      <c r="VH90" s="925"/>
      <c r="VI90" s="925"/>
      <c r="VJ90" s="925"/>
      <c r="VK90" s="925"/>
      <c r="VL90" s="925"/>
      <c r="VM90" s="925"/>
      <c r="VN90" s="925"/>
      <c r="VO90" s="925"/>
      <c r="VP90" s="925"/>
      <c r="VQ90" s="925"/>
      <c r="VR90" s="925"/>
      <c r="VS90" s="925"/>
      <c r="VT90" s="925"/>
      <c r="VU90" s="925"/>
      <c r="VV90" s="925"/>
      <c r="VW90" s="925"/>
      <c r="VX90" s="925"/>
      <c r="VY90" s="925"/>
      <c r="VZ90" s="925"/>
      <c r="WA90" s="925"/>
      <c r="WB90" s="925"/>
      <c r="WC90" s="925"/>
      <c r="WD90" s="925"/>
      <c r="WE90" s="925"/>
      <c r="WF90" s="925"/>
      <c r="WG90" s="925"/>
      <c r="WH90" s="925"/>
      <c r="WI90" s="925"/>
      <c r="WJ90" s="925"/>
      <c r="WK90" s="925"/>
      <c r="WL90" s="925"/>
      <c r="WM90" s="925"/>
      <c r="WN90" s="925"/>
      <c r="WO90" s="925"/>
      <c r="WP90" s="925"/>
      <c r="WQ90" s="925"/>
      <c r="WR90" s="925"/>
      <c r="WS90" s="925"/>
      <c r="XZ90" s="925"/>
      <c r="YA90" s="925"/>
      <c r="ZM90" s="4"/>
      <c r="ZN90" s="4"/>
    </row>
    <row r="91" spans="1:690" outlineLevel="2">
      <c r="A91" s="1104" t="s">
        <v>1124</v>
      </c>
      <c r="B91" s="1104"/>
      <c r="C91" s="1104"/>
      <c r="D91" s="1105">
        <v>12418</v>
      </c>
      <c r="E91" s="1105">
        <v>273.62</v>
      </c>
      <c r="F91" s="1105">
        <v>795919.2</v>
      </c>
      <c r="G91" s="1106"/>
      <c r="H91" s="1104" t="s">
        <v>894</v>
      </c>
      <c r="I91" s="687"/>
      <c r="J91" s="687"/>
      <c r="K91" s="687"/>
      <c r="L91" s="687"/>
      <c r="M91" s="687"/>
      <c r="N91" s="687"/>
      <c r="O91" s="687"/>
      <c r="P91" s="687"/>
      <c r="Q91" s="687"/>
      <c r="R91" s="687"/>
      <c r="S91" s="687"/>
      <c r="T91" s="687"/>
      <c r="U91" s="687"/>
      <c r="V91" s="687"/>
      <c r="W91" s="687"/>
      <c r="X91" s="687"/>
      <c r="Y91" s="687"/>
      <c r="Z91" s="687"/>
      <c r="AA91" s="687"/>
      <c r="AB91" s="687"/>
      <c r="AC91" s="687"/>
      <c r="AD91" s="687"/>
      <c r="AE91" s="687"/>
      <c r="AF91" s="687"/>
      <c r="AG91" s="687"/>
      <c r="AH91" s="687"/>
      <c r="AI91" s="687"/>
      <c r="AJ91" s="687"/>
      <c r="AK91" s="687"/>
      <c r="AL91" s="687"/>
      <c r="AM91" s="687"/>
      <c r="AN91" s="687"/>
      <c r="AO91" s="687"/>
      <c r="AP91" s="687"/>
      <c r="AQ91" s="687"/>
      <c r="AR91" s="687"/>
      <c r="AS91" s="687"/>
      <c r="AT91" s="687"/>
      <c r="AU91" s="687"/>
      <c r="AV91" s="687"/>
      <c r="AW91" s="687"/>
      <c r="AX91" s="687"/>
      <c r="AY91" s="687"/>
      <c r="AZ91" s="687"/>
      <c r="BA91" s="687"/>
      <c r="BB91" s="687"/>
      <c r="BC91" s="687"/>
      <c r="BD91" s="687"/>
      <c r="BE91" s="687"/>
      <c r="BF91" s="687"/>
      <c r="BG91" s="687"/>
      <c r="BH91" s="687"/>
      <c r="BI91" s="687"/>
      <c r="BJ91" s="687"/>
      <c r="BK91" s="687"/>
      <c r="BL91" s="687"/>
      <c r="BM91" s="687"/>
      <c r="BN91" s="687"/>
      <c r="BO91" s="687"/>
      <c r="BP91" s="687"/>
      <c r="BQ91" s="687"/>
      <c r="BR91" s="687"/>
      <c r="BS91" s="687"/>
      <c r="BT91" s="687"/>
      <c r="BU91" s="687"/>
      <c r="BV91" s="687"/>
      <c r="BW91" s="687"/>
      <c r="BX91" s="687"/>
      <c r="BY91" s="687"/>
      <c r="BZ91" s="687"/>
      <c r="CA91" s="687"/>
      <c r="CB91" s="687"/>
      <c r="CC91" s="687"/>
      <c r="CD91" s="687"/>
      <c r="CE91" s="687"/>
      <c r="CF91" s="687"/>
      <c r="CG91" s="687"/>
      <c r="CH91" s="687"/>
      <c r="CI91" s="687"/>
      <c r="CJ91" s="687"/>
      <c r="CK91" s="687"/>
      <c r="CL91" s="687"/>
      <c r="CM91" s="687"/>
      <c r="CN91" s="687"/>
      <c r="CO91" s="687"/>
      <c r="CP91" s="687"/>
      <c r="CQ91" s="687"/>
      <c r="CR91" s="687"/>
      <c r="CS91" s="687"/>
      <c r="CT91" s="687"/>
      <c r="CU91" s="687"/>
      <c r="CV91" s="687"/>
      <c r="CW91" s="687"/>
      <c r="CX91" s="687"/>
      <c r="CY91" s="687"/>
      <c r="CZ91" s="687"/>
      <c r="DA91" s="687"/>
      <c r="DB91" s="687"/>
      <c r="DC91" s="687"/>
      <c r="DD91" s="687"/>
      <c r="DE91" s="687"/>
      <c r="DF91" s="687"/>
      <c r="DG91" s="687"/>
      <c r="DH91" s="687"/>
      <c r="DI91" s="687"/>
      <c r="DJ91" s="687"/>
      <c r="DK91" s="687"/>
      <c r="DL91" s="687"/>
      <c r="DM91" s="687"/>
      <c r="DN91" s="687"/>
      <c r="DO91" s="687"/>
      <c r="DP91" s="687"/>
      <c r="DQ91" s="687"/>
      <c r="DR91" s="687"/>
      <c r="DS91" s="687"/>
      <c r="DT91" s="687"/>
      <c r="DU91" s="687"/>
      <c r="DV91" s="687"/>
      <c r="DW91" s="687"/>
      <c r="DX91" s="687"/>
      <c r="DY91" s="687"/>
      <c r="DZ91" s="687"/>
      <c r="EA91" s="687"/>
      <c r="EB91" s="687"/>
      <c r="EC91" s="687"/>
      <c r="ED91" s="687"/>
      <c r="EE91" s="687"/>
      <c r="EF91" s="687"/>
      <c r="EG91" s="687"/>
      <c r="EH91" s="687"/>
      <c r="EI91" s="687"/>
      <c r="EJ91" s="687"/>
      <c r="EK91" s="687"/>
      <c r="EL91" s="687"/>
      <c r="EM91" s="687"/>
      <c r="EN91" s="687"/>
      <c r="EO91" s="687"/>
      <c r="EP91" s="687"/>
      <c r="EQ91" s="687"/>
      <c r="ER91" s="687"/>
      <c r="ES91" s="687"/>
      <c r="ET91" s="687"/>
      <c r="EU91" s="687"/>
      <c r="EV91" s="687"/>
      <c r="EW91" s="687"/>
      <c r="EX91" s="687"/>
      <c r="EY91" s="687"/>
      <c r="EZ91" s="687"/>
      <c r="FA91" s="687"/>
      <c r="FB91" s="687"/>
      <c r="FC91" s="687"/>
      <c r="FD91" s="687"/>
      <c r="FE91" s="687"/>
      <c r="FF91" s="687"/>
      <c r="FG91" s="687"/>
      <c r="FH91" s="687"/>
      <c r="FI91" s="687"/>
      <c r="FJ91" s="687"/>
      <c r="FK91" s="687"/>
      <c r="FL91" s="687"/>
      <c r="FM91" s="687"/>
      <c r="FN91" s="687"/>
      <c r="FO91" s="687"/>
      <c r="FP91" s="687"/>
      <c r="FQ91" s="687"/>
      <c r="FR91" s="687"/>
      <c r="FS91" s="687"/>
      <c r="FT91" s="687"/>
      <c r="FU91" s="687"/>
      <c r="FV91" s="687"/>
      <c r="FW91" s="687"/>
      <c r="FX91" s="687"/>
      <c r="FY91" s="687"/>
      <c r="FZ91" s="687"/>
      <c r="GA91" s="687"/>
      <c r="GB91" s="687"/>
      <c r="GC91" s="687"/>
      <c r="GD91" s="687"/>
      <c r="GE91" s="687"/>
      <c r="GF91" s="687"/>
      <c r="GG91" s="687"/>
      <c r="GH91" s="687"/>
      <c r="GI91" s="687"/>
      <c r="GJ91" s="687"/>
      <c r="GK91" s="687"/>
      <c r="GL91" s="687"/>
      <c r="GM91" s="687"/>
      <c r="GN91" s="687"/>
      <c r="GO91" s="687"/>
      <c r="GP91" s="687"/>
      <c r="GQ91" s="687"/>
      <c r="GR91" s="687"/>
      <c r="GS91" s="687"/>
      <c r="GT91" s="687"/>
      <c r="GU91" s="687"/>
      <c r="GV91" s="687"/>
      <c r="GW91" s="687"/>
      <c r="GX91" s="687"/>
      <c r="GY91" s="687"/>
      <c r="GZ91" s="687"/>
      <c r="HA91" s="687"/>
      <c r="HB91" s="687"/>
      <c r="HC91" s="687"/>
      <c r="HD91" s="687"/>
      <c r="HE91" s="687"/>
      <c r="HF91" s="687"/>
      <c r="HG91" s="687"/>
      <c r="HH91" s="687"/>
      <c r="HI91" s="687"/>
      <c r="HJ91" s="687"/>
      <c r="HK91" s="687"/>
      <c r="HL91" s="687"/>
      <c r="HM91" s="687"/>
      <c r="HN91" s="687"/>
      <c r="HO91" s="687"/>
      <c r="HP91" s="687"/>
      <c r="HQ91" s="687"/>
      <c r="HR91" s="687"/>
      <c r="HS91" s="687"/>
      <c r="HT91" s="687"/>
      <c r="HU91" s="687"/>
      <c r="HV91" s="687"/>
      <c r="HW91" s="687"/>
      <c r="HX91" s="687"/>
      <c r="HY91" s="687"/>
      <c r="HZ91" s="687"/>
      <c r="IA91" s="687"/>
      <c r="IB91" s="687"/>
      <c r="IC91" s="687"/>
      <c r="ID91" s="687"/>
      <c r="IE91" s="687"/>
      <c r="IF91" s="687"/>
      <c r="IG91" s="687"/>
      <c r="IH91" s="687"/>
      <c r="II91" s="687"/>
      <c r="IJ91" s="687"/>
      <c r="IK91" s="687"/>
      <c r="IL91" s="687"/>
      <c r="IM91" s="687"/>
      <c r="IN91" s="687"/>
      <c r="IO91" s="687"/>
      <c r="IP91" s="687"/>
      <c r="IQ91" s="687"/>
      <c r="IR91" s="687"/>
      <c r="IS91" s="687"/>
      <c r="IT91" s="687"/>
      <c r="IU91" s="687"/>
      <c r="IV91" s="687"/>
      <c r="IW91" s="687"/>
      <c r="IX91" s="687"/>
      <c r="IY91" s="687"/>
      <c r="IZ91" s="687"/>
      <c r="JA91" s="687"/>
      <c r="JB91" s="687"/>
      <c r="JC91" s="687"/>
      <c r="JD91" s="687"/>
      <c r="JE91" s="687"/>
      <c r="JF91" s="687"/>
      <c r="JG91" s="687"/>
      <c r="JH91" s="687"/>
      <c r="JI91" s="687"/>
      <c r="JJ91" s="687"/>
      <c r="JK91" s="687"/>
      <c r="JL91" s="687"/>
      <c r="JM91" s="687"/>
      <c r="JN91" s="687"/>
      <c r="JO91" s="687"/>
      <c r="JP91" s="687"/>
      <c r="JQ91" s="687"/>
      <c r="JR91" s="687"/>
      <c r="JS91" s="687"/>
      <c r="JT91" s="687"/>
      <c r="JU91" s="687"/>
      <c r="JV91" s="687"/>
      <c r="JW91" s="687"/>
      <c r="JX91" s="687"/>
      <c r="JY91" s="687"/>
      <c r="JZ91" s="687"/>
      <c r="KA91" s="687"/>
      <c r="KB91" s="687"/>
      <c r="KC91" s="687"/>
      <c r="KD91" s="687"/>
      <c r="KE91" s="687"/>
      <c r="KF91" s="687"/>
      <c r="KG91" s="687"/>
      <c r="KH91" s="687"/>
      <c r="KI91" s="687"/>
      <c r="KJ91" s="687"/>
      <c r="KK91" s="687"/>
      <c r="KL91" s="687"/>
      <c r="KM91" s="687"/>
      <c r="KN91" s="687"/>
      <c r="KO91" s="687"/>
      <c r="KP91" s="687"/>
      <c r="KQ91" s="687"/>
      <c r="KR91" s="687"/>
      <c r="KS91" s="687"/>
      <c r="KT91" s="687"/>
      <c r="KU91" s="687"/>
      <c r="KV91" s="687"/>
      <c r="KW91" s="687"/>
      <c r="KX91" s="687"/>
      <c r="KY91" s="687"/>
      <c r="KZ91" s="687"/>
      <c r="LA91" s="687"/>
      <c r="LB91" s="687"/>
      <c r="LC91" s="687"/>
      <c r="LD91" s="687"/>
      <c r="LE91" s="687"/>
      <c r="LF91" s="687"/>
      <c r="LG91" s="687"/>
      <c r="LH91" s="687"/>
      <c r="LI91" s="687"/>
      <c r="LJ91" s="687"/>
      <c r="LK91" s="687"/>
      <c r="LL91" s="687"/>
      <c r="LM91" s="687"/>
      <c r="LN91" s="687"/>
      <c r="LO91" s="687"/>
      <c r="LP91" s="687"/>
      <c r="LQ91" s="687"/>
      <c r="LR91" s="687"/>
      <c r="LS91" s="687"/>
      <c r="LT91" s="687"/>
      <c r="LU91" s="687"/>
      <c r="LV91" s="687"/>
      <c r="LW91" s="687"/>
      <c r="LX91" s="687"/>
      <c r="LY91" s="687"/>
      <c r="LZ91" s="687"/>
      <c r="MA91" s="687"/>
      <c r="MB91" s="687"/>
      <c r="MC91" s="687"/>
      <c r="MD91" s="687"/>
      <c r="ME91" s="687"/>
      <c r="MF91" s="687"/>
      <c r="MG91" s="687"/>
      <c r="MH91" s="687"/>
      <c r="MI91" s="687"/>
      <c r="MJ91" s="687"/>
      <c r="MK91" s="687"/>
      <c r="ML91" s="687"/>
      <c r="MM91" s="687"/>
      <c r="MN91" s="687"/>
      <c r="MO91" s="687"/>
      <c r="MP91" s="687"/>
      <c r="MQ91" s="687"/>
      <c r="MR91" s="687"/>
      <c r="MS91" s="687"/>
      <c r="MT91" s="687"/>
      <c r="MU91" s="687"/>
      <c r="MV91" s="687"/>
      <c r="MW91" s="687"/>
      <c r="MX91" s="687"/>
      <c r="MY91" s="687"/>
      <c r="MZ91" s="687"/>
      <c r="NA91" s="687"/>
      <c r="NB91" s="687"/>
      <c r="NC91" s="687"/>
      <c r="ND91" s="687">
        <v>11.52</v>
      </c>
      <c r="NE91" s="687">
        <v>41.56</v>
      </c>
      <c r="NF91" s="687">
        <v>109.55</v>
      </c>
      <c r="NG91" s="687">
        <v>273.62</v>
      </c>
      <c r="NH91" s="687">
        <v>273.62</v>
      </c>
      <c r="NI91" s="687">
        <v>273.62</v>
      </c>
      <c r="NJ91" s="687">
        <v>273.62</v>
      </c>
      <c r="NK91" s="687">
        <v>273.62</v>
      </c>
      <c r="NL91" s="687">
        <v>375.88</v>
      </c>
      <c r="NM91" s="687">
        <v>676.73</v>
      </c>
      <c r="NN91" s="687">
        <v>991.64</v>
      </c>
      <c r="NO91" s="687">
        <v>991.64</v>
      </c>
      <c r="NP91" s="687">
        <v>1631.96</v>
      </c>
      <c r="NQ91" s="687">
        <v>1631.96</v>
      </c>
      <c r="NR91" s="687">
        <v>1843.85</v>
      </c>
      <c r="NS91" s="687">
        <v>1945.72</v>
      </c>
      <c r="NT91" s="687">
        <v>2066.96</v>
      </c>
      <c r="NU91" s="687">
        <v>2304.4499999999998</v>
      </c>
      <c r="NV91" s="687">
        <v>3093.49</v>
      </c>
      <c r="NW91" s="687">
        <v>3701.43</v>
      </c>
      <c r="NX91" s="687">
        <v>3701.43</v>
      </c>
      <c r="NY91" s="687">
        <v>3730.9</v>
      </c>
      <c r="NZ91" s="687">
        <v>3743.84</v>
      </c>
      <c r="OA91" s="687">
        <v>3766.36</v>
      </c>
      <c r="OB91" s="687">
        <v>3822.51</v>
      </c>
      <c r="OC91" s="687">
        <v>3868.01</v>
      </c>
      <c r="OD91" s="687">
        <v>3890.46</v>
      </c>
      <c r="OE91" s="687">
        <v>3890.46</v>
      </c>
      <c r="OF91" s="687">
        <v>3948.14</v>
      </c>
      <c r="OG91" s="687">
        <v>4102.71</v>
      </c>
      <c r="OH91" s="687">
        <v>4399.3</v>
      </c>
      <c r="OI91" s="687">
        <v>4530.91</v>
      </c>
      <c r="OJ91" s="687">
        <v>4758.91</v>
      </c>
      <c r="OK91" s="687">
        <v>4861.24</v>
      </c>
      <c r="OL91" s="687">
        <v>4861.24</v>
      </c>
      <c r="OM91" s="687">
        <v>5405.11</v>
      </c>
      <c r="ON91" s="687">
        <v>6132.1</v>
      </c>
      <c r="OO91" s="687">
        <v>6132.1</v>
      </c>
      <c r="OP91" s="687">
        <v>6160.12</v>
      </c>
      <c r="OQ91" s="687">
        <v>6325.24</v>
      </c>
      <c r="OR91" s="687">
        <v>6647.03</v>
      </c>
      <c r="OS91" s="687">
        <v>6647.03</v>
      </c>
      <c r="OT91" s="687">
        <v>6941.57</v>
      </c>
      <c r="OU91" s="687">
        <v>7545.07</v>
      </c>
      <c r="OV91" s="687">
        <v>8486.74</v>
      </c>
      <c r="OW91" s="687">
        <v>8857.14</v>
      </c>
      <c r="OX91" s="687">
        <v>9009.83</v>
      </c>
      <c r="OY91" s="687">
        <v>9201.61</v>
      </c>
      <c r="OZ91" s="687">
        <v>9201.61</v>
      </c>
      <c r="PA91" s="687">
        <v>9493.58</v>
      </c>
      <c r="PB91" s="687">
        <v>9555.86</v>
      </c>
      <c r="PC91" s="687">
        <v>9583.9599999999991</v>
      </c>
      <c r="PD91" s="687">
        <v>9663.89</v>
      </c>
      <c r="PE91" s="687">
        <v>10472.200000000001</v>
      </c>
      <c r="PF91" s="687">
        <v>11552.31</v>
      </c>
      <c r="PG91" s="687">
        <v>11552.31</v>
      </c>
      <c r="PH91" s="687">
        <v>11684.75</v>
      </c>
      <c r="PI91" s="687">
        <v>11825.46</v>
      </c>
      <c r="PJ91" s="687">
        <v>11918.35</v>
      </c>
      <c r="PK91" s="687">
        <v>12094.51</v>
      </c>
      <c r="PL91" s="687">
        <v>12120.41</v>
      </c>
      <c r="PM91" s="687">
        <v>12132.12</v>
      </c>
      <c r="PN91" s="687">
        <v>12132.12</v>
      </c>
      <c r="PO91" s="687">
        <v>12132.12</v>
      </c>
      <c r="PP91" s="687">
        <v>12159.49</v>
      </c>
      <c r="PQ91" s="687">
        <v>12223.36</v>
      </c>
      <c r="PR91" s="687">
        <v>12226.61</v>
      </c>
      <c r="PS91" s="687">
        <v>12319.28</v>
      </c>
      <c r="PT91" s="687">
        <v>12335.01</v>
      </c>
      <c r="PU91" s="687">
        <v>12335.01</v>
      </c>
      <c r="PV91" s="687">
        <v>12360.37</v>
      </c>
      <c r="PW91" s="687">
        <v>12418</v>
      </c>
      <c r="PX91" s="687">
        <v>12418</v>
      </c>
      <c r="PY91" s="687">
        <v>12418</v>
      </c>
      <c r="PZ91" s="687">
        <v>12418</v>
      </c>
      <c r="QA91" s="687">
        <v>12418</v>
      </c>
      <c r="QB91" s="687">
        <v>12418</v>
      </c>
      <c r="QC91" s="687">
        <v>12418</v>
      </c>
      <c r="QD91" s="687">
        <v>12418</v>
      </c>
      <c r="QE91" s="687">
        <v>12418</v>
      </c>
      <c r="QF91" s="687">
        <v>12418</v>
      </c>
      <c r="QG91" s="687">
        <v>12418</v>
      </c>
      <c r="QH91" s="687">
        <v>12418</v>
      </c>
      <c r="QI91" s="687">
        <v>12418</v>
      </c>
      <c r="QJ91" s="687">
        <v>12418</v>
      </c>
      <c r="QK91" s="687">
        <v>12418</v>
      </c>
      <c r="QL91" s="687">
        <v>12418</v>
      </c>
      <c r="QM91" s="687">
        <v>12418</v>
      </c>
      <c r="QN91" s="687">
        <v>12418</v>
      </c>
      <c r="QO91" s="687">
        <v>12418</v>
      </c>
      <c r="QP91" s="687">
        <v>12418</v>
      </c>
      <c r="QQ91" s="687">
        <v>12418</v>
      </c>
      <c r="QR91" s="687">
        <v>12418</v>
      </c>
      <c r="QS91" s="687">
        <v>12418</v>
      </c>
      <c r="QT91" s="687">
        <v>12418</v>
      </c>
      <c r="QU91" s="687">
        <v>12418</v>
      </c>
      <c r="QV91" s="687">
        <v>12418</v>
      </c>
      <c r="QW91" s="687">
        <v>12418</v>
      </c>
      <c r="QX91" s="687">
        <v>12418</v>
      </c>
      <c r="QY91" s="687">
        <v>12418</v>
      </c>
      <c r="QZ91" s="687">
        <v>12418</v>
      </c>
      <c r="RA91" s="687"/>
      <c r="RB91" s="687"/>
      <c r="RC91" s="687"/>
      <c r="RD91" s="687"/>
      <c r="RE91" s="687"/>
      <c r="RF91" s="687"/>
      <c r="RG91" s="687"/>
      <c r="RH91" s="687"/>
      <c r="RI91" s="687"/>
      <c r="RJ91" s="687"/>
      <c r="RK91" s="925"/>
      <c r="RL91" s="925"/>
      <c r="RM91" s="925"/>
      <c r="RN91" s="925"/>
      <c r="RO91" s="925"/>
      <c r="RP91" s="925"/>
      <c r="RQ91" s="925"/>
      <c r="RR91" s="925"/>
      <c r="RS91" s="925"/>
      <c r="RT91" s="925"/>
      <c r="RU91" s="925"/>
      <c r="RV91" s="925"/>
      <c r="RW91" s="925"/>
      <c r="RX91" s="925"/>
      <c r="RY91" s="925"/>
      <c r="RZ91" s="925"/>
      <c r="SA91" s="925"/>
      <c r="SB91" s="925"/>
      <c r="SC91" s="925"/>
      <c r="SD91" s="925"/>
      <c r="SE91" s="925"/>
      <c r="SF91" s="925"/>
      <c r="SG91" s="925"/>
      <c r="SH91" s="925"/>
      <c r="SI91" s="925"/>
      <c r="SJ91" s="925"/>
      <c r="SK91" s="925"/>
      <c r="SL91" s="925"/>
      <c r="SM91" s="925"/>
      <c r="SN91" s="925"/>
      <c r="SO91" s="925"/>
      <c r="SP91" s="925"/>
      <c r="SQ91" s="925"/>
      <c r="SR91" s="925"/>
      <c r="SS91" s="925"/>
      <c r="ST91" s="925"/>
      <c r="SU91" s="925"/>
      <c r="SV91" s="925"/>
      <c r="SW91" s="925"/>
      <c r="SX91" s="925"/>
      <c r="SY91" s="925"/>
      <c r="SZ91" s="925"/>
      <c r="TA91" s="925"/>
      <c r="TB91" s="925"/>
      <c r="TC91" s="925"/>
      <c r="TD91" s="925"/>
      <c r="TE91" s="925"/>
      <c r="TF91" s="925"/>
      <c r="TG91" s="925"/>
      <c r="TH91" s="925"/>
      <c r="TI91" s="925"/>
      <c r="TJ91" s="925"/>
      <c r="TK91" s="925"/>
      <c r="TL91" s="925"/>
      <c r="TM91" s="925"/>
      <c r="TN91" s="925"/>
      <c r="TO91" s="925"/>
      <c r="TP91" s="925"/>
      <c r="TQ91" s="925"/>
      <c r="TR91" s="925"/>
      <c r="TS91" s="925"/>
      <c r="TT91" s="925"/>
      <c r="TU91" s="925"/>
      <c r="TV91" s="925"/>
      <c r="TW91" s="925"/>
      <c r="TX91" s="925"/>
      <c r="TY91" s="925"/>
      <c r="TZ91" s="925"/>
      <c r="UA91" s="925"/>
      <c r="UB91" s="925"/>
      <c r="UC91" s="925"/>
      <c r="UD91" s="925"/>
      <c r="UE91" s="925"/>
      <c r="UF91" s="925"/>
      <c r="UG91" s="925"/>
      <c r="UH91" s="925"/>
      <c r="UI91" s="925"/>
      <c r="UJ91" s="925"/>
      <c r="UK91" s="925"/>
      <c r="UL91" s="925"/>
      <c r="UM91" s="925"/>
      <c r="UN91" s="925"/>
      <c r="UO91" s="925"/>
      <c r="UP91" s="925"/>
      <c r="UQ91" s="925"/>
      <c r="UR91" s="925"/>
      <c r="US91" s="925"/>
      <c r="UT91" s="925"/>
      <c r="UU91" s="925"/>
      <c r="UV91" s="925"/>
      <c r="UW91" s="925"/>
      <c r="UX91" s="925"/>
      <c r="UY91" s="925"/>
      <c r="UZ91" s="925"/>
      <c r="VA91" s="925"/>
      <c r="VB91" s="925"/>
      <c r="VC91" s="925"/>
      <c r="VD91" s="925"/>
      <c r="VE91" s="925"/>
      <c r="VF91" s="925"/>
      <c r="VG91" s="925"/>
      <c r="VH91" s="925"/>
      <c r="VI91" s="925"/>
      <c r="VJ91" s="925"/>
      <c r="VK91" s="925"/>
      <c r="VL91" s="925"/>
      <c r="VM91" s="925"/>
      <c r="VN91" s="925"/>
      <c r="VO91" s="925"/>
      <c r="VP91" s="925"/>
      <c r="VQ91" s="925"/>
      <c r="VR91" s="925"/>
      <c r="VS91" s="925"/>
      <c r="VT91" s="925"/>
      <c r="VU91" s="925"/>
      <c r="VV91" s="925"/>
      <c r="VW91" s="925"/>
      <c r="VX91" s="925"/>
      <c r="VY91" s="925"/>
      <c r="VZ91" s="925"/>
      <c r="WA91" s="925"/>
      <c r="WB91" s="925"/>
      <c r="WC91" s="925"/>
      <c r="WD91" s="925"/>
      <c r="WE91" s="925"/>
      <c r="WF91" s="925"/>
      <c r="WG91" s="925"/>
      <c r="WH91" s="925"/>
      <c r="WI91" s="925"/>
      <c r="WJ91" s="925"/>
      <c r="WK91" s="925"/>
      <c r="WL91" s="925"/>
      <c r="WM91" s="925"/>
      <c r="WN91" s="925"/>
      <c r="WO91" s="925"/>
      <c r="WP91" s="925"/>
      <c r="WQ91" s="925"/>
      <c r="WR91" s="925"/>
      <c r="WS91" s="925"/>
      <c r="XZ91" s="925"/>
      <c r="YA91" s="925"/>
      <c r="ZM91" s="4"/>
      <c r="ZN91" s="4"/>
    </row>
    <row r="92" spans="1:690" outlineLevel="2">
      <c r="A92" s="1104" t="s">
        <v>1125</v>
      </c>
      <c r="B92" s="1104"/>
      <c r="C92" s="1104"/>
      <c r="D92" s="1105">
        <v>120</v>
      </c>
      <c r="E92" s="1105">
        <v>0</v>
      </c>
      <c r="F92" s="1105">
        <v>9693.24</v>
      </c>
      <c r="G92" s="1106"/>
      <c r="H92" s="1104" t="s">
        <v>894</v>
      </c>
      <c r="I92" s="687"/>
      <c r="J92" s="687"/>
      <c r="K92" s="687"/>
      <c r="L92" s="687"/>
      <c r="M92" s="687"/>
      <c r="N92" s="687"/>
      <c r="O92" s="687"/>
      <c r="P92" s="687"/>
      <c r="Q92" s="687"/>
      <c r="R92" s="687"/>
      <c r="S92" s="687"/>
      <c r="T92" s="687"/>
      <c r="U92" s="687"/>
      <c r="V92" s="687"/>
      <c r="W92" s="687"/>
      <c r="X92" s="687"/>
      <c r="Y92" s="687"/>
      <c r="Z92" s="687"/>
      <c r="AA92" s="687"/>
      <c r="AB92" s="687"/>
      <c r="AC92" s="687"/>
      <c r="AD92" s="687"/>
      <c r="AE92" s="687"/>
      <c r="AF92" s="687"/>
      <c r="AG92" s="687"/>
      <c r="AH92" s="687"/>
      <c r="AI92" s="687"/>
      <c r="AJ92" s="687"/>
      <c r="AK92" s="687"/>
      <c r="AL92" s="687"/>
      <c r="AM92" s="687"/>
      <c r="AN92" s="687"/>
      <c r="AO92" s="687"/>
      <c r="AP92" s="687"/>
      <c r="AQ92" s="687"/>
      <c r="AR92" s="687"/>
      <c r="AS92" s="687"/>
      <c r="AT92" s="687"/>
      <c r="AU92" s="687"/>
      <c r="AV92" s="687"/>
      <c r="AW92" s="687"/>
      <c r="AX92" s="687"/>
      <c r="AY92" s="687"/>
      <c r="AZ92" s="687"/>
      <c r="BA92" s="687"/>
      <c r="BB92" s="687"/>
      <c r="BC92" s="687"/>
      <c r="BD92" s="687"/>
      <c r="BE92" s="687"/>
      <c r="BF92" s="687"/>
      <c r="BG92" s="687"/>
      <c r="BH92" s="687"/>
      <c r="BI92" s="687"/>
      <c r="BJ92" s="687"/>
      <c r="BK92" s="687"/>
      <c r="BL92" s="687"/>
      <c r="BM92" s="687"/>
      <c r="BN92" s="687"/>
      <c r="BO92" s="687"/>
      <c r="BP92" s="687"/>
      <c r="BQ92" s="687"/>
      <c r="BR92" s="687"/>
      <c r="BS92" s="687"/>
      <c r="BT92" s="687"/>
      <c r="BU92" s="687"/>
      <c r="BV92" s="687"/>
      <c r="BW92" s="687"/>
      <c r="BX92" s="687"/>
      <c r="BY92" s="687"/>
      <c r="BZ92" s="687"/>
      <c r="CA92" s="687"/>
      <c r="CB92" s="687"/>
      <c r="CC92" s="687"/>
      <c r="CD92" s="687"/>
      <c r="CE92" s="687"/>
      <c r="CF92" s="687"/>
      <c r="CG92" s="687"/>
      <c r="CH92" s="687"/>
      <c r="CI92" s="687"/>
      <c r="CJ92" s="687"/>
      <c r="CK92" s="687"/>
      <c r="CL92" s="687"/>
      <c r="CM92" s="687"/>
      <c r="CN92" s="687"/>
      <c r="CO92" s="687"/>
      <c r="CP92" s="687"/>
      <c r="CQ92" s="687"/>
      <c r="CR92" s="687"/>
      <c r="CS92" s="687"/>
      <c r="CT92" s="687"/>
      <c r="CU92" s="687"/>
      <c r="CV92" s="687"/>
      <c r="CW92" s="687"/>
      <c r="CX92" s="687"/>
      <c r="CY92" s="687"/>
      <c r="CZ92" s="687"/>
      <c r="DA92" s="687"/>
      <c r="DB92" s="687"/>
      <c r="DC92" s="687"/>
      <c r="DD92" s="687"/>
      <c r="DE92" s="687"/>
      <c r="DF92" s="687"/>
      <c r="DG92" s="687"/>
      <c r="DH92" s="687"/>
      <c r="DI92" s="687"/>
      <c r="DJ92" s="687"/>
      <c r="DK92" s="687"/>
      <c r="DL92" s="687"/>
      <c r="DM92" s="687"/>
      <c r="DN92" s="687"/>
      <c r="DO92" s="687"/>
      <c r="DP92" s="687"/>
      <c r="DQ92" s="687"/>
      <c r="DR92" s="687"/>
      <c r="DS92" s="687"/>
      <c r="DT92" s="687"/>
      <c r="DU92" s="687"/>
      <c r="DV92" s="687"/>
      <c r="DW92" s="687"/>
      <c r="DX92" s="687"/>
      <c r="DY92" s="687"/>
      <c r="DZ92" s="687"/>
      <c r="EA92" s="687"/>
      <c r="EB92" s="687"/>
      <c r="EC92" s="687"/>
      <c r="ED92" s="687"/>
      <c r="EE92" s="687"/>
      <c r="EF92" s="687"/>
      <c r="EG92" s="687"/>
      <c r="EH92" s="687"/>
      <c r="EI92" s="687"/>
      <c r="EJ92" s="687"/>
      <c r="EK92" s="687"/>
      <c r="EL92" s="687"/>
      <c r="EM92" s="687"/>
      <c r="EN92" s="687"/>
      <c r="EO92" s="687"/>
      <c r="EP92" s="687"/>
      <c r="EQ92" s="687"/>
      <c r="ER92" s="687"/>
      <c r="ES92" s="687"/>
      <c r="ET92" s="687"/>
      <c r="EU92" s="687"/>
      <c r="EV92" s="687"/>
      <c r="EW92" s="687"/>
      <c r="EX92" s="687"/>
      <c r="EY92" s="687"/>
      <c r="EZ92" s="687"/>
      <c r="FA92" s="687"/>
      <c r="FB92" s="687"/>
      <c r="FC92" s="687"/>
      <c r="FD92" s="687"/>
      <c r="FE92" s="687"/>
      <c r="FF92" s="687"/>
      <c r="FG92" s="687"/>
      <c r="FH92" s="687"/>
      <c r="FI92" s="687"/>
      <c r="FJ92" s="687"/>
      <c r="FK92" s="687"/>
      <c r="FL92" s="687"/>
      <c r="FM92" s="687"/>
      <c r="FN92" s="687"/>
      <c r="FO92" s="687"/>
      <c r="FP92" s="687"/>
      <c r="FQ92" s="687"/>
      <c r="FR92" s="687"/>
      <c r="FS92" s="687"/>
      <c r="FT92" s="687"/>
      <c r="FU92" s="687"/>
      <c r="FV92" s="687"/>
      <c r="FW92" s="687"/>
      <c r="FX92" s="687"/>
      <c r="FY92" s="687"/>
      <c r="FZ92" s="687"/>
      <c r="GA92" s="687"/>
      <c r="GB92" s="687"/>
      <c r="GC92" s="687"/>
      <c r="GD92" s="687"/>
      <c r="GE92" s="687"/>
      <c r="GF92" s="687"/>
      <c r="GG92" s="687"/>
      <c r="GH92" s="687"/>
      <c r="GI92" s="687"/>
      <c r="GJ92" s="687"/>
      <c r="GK92" s="687"/>
      <c r="GL92" s="687"/>
      <c r="GM92" s="687"/>
      <c r="GN92" s="687"/>
      <c r="GO92" s="687"/>
      <c r="GP92" s="687"/>
      <c r="GQ92" s="687"/>
      <c r="GR92" s="687"/>
      <c r="GS92" s="687"/>
      <c r="GT92" s="687"/>
      <c r="GU92" s="687"/>
      <c r="GV92" s="687"/>
      <c r="GW92" s="687"/>
      <c r="GX92" s="687"/>
      <c r="GY92" s="687"/>
      <c r="GZ92" s="687"/>
      <c r="HA92" s="687"/>
      <c r="HB92" s="687"/>
      <c r="HC92" s="687"/>
      <c r="HD92" s="687"/>
      <c r="HE92" s="687"/>
      <c r="HF92" s="687"/>
      <c r="HG92" s="687"/>
      <c r="HH92" s="687"/>
      <c r="HI92" s="687"/>
      <c r="HJ92" s="687"/>
      <c r="HK92" s="687"/>
      <c r="HL92" s="687"/>
      <c r="HM92" s="687"/>
      <c r="HN92" s="687"/>
      <c r="HO92" s="687"/>
      <c r="HP92" s="687"/>
      <c r="HQ92" s="687"/>
      <c r="HR92" s="687"/>
      <c r="HS92" s="687"/>
      <c r="HT92" s="687"/>
      <c r="HU92" s="687"/>
      <c r="HV92" s="687"/>
      <c r="HW92" s="687"/>
      <c r="HX92" s="687"/>
      <c r="HY92" s="687"/>
      <c r="HZ92" s="687"/>
      <c r="IA92" s="687"/>
      <c r="IB92" s="687"/>
      <c r="IC92" s="687"/>
      <c r="ID92" s="687"/>
      <c r="IE92" s="687"/>
      <c r="IF92" s="687"/>
      <c r="IG92" s="687"/>
      <c r="IH92" s="687"/>
      <c r="II92" s="687"/>
      <c r="IJ92" s="687"/>
      <c r="IK92" s="687"/>
      <c r="IL92" s="687"/>
      <c r="IM92" s="687"/>
      <c r="IN92" s="687"/>
      <c r="IO92" s="687"/>
      <c r="IP92" s="687"/>
      <c r="IQ92" s="687"/>
      <c r="IR92" s="687"/>
      <c r="IS92" s="687"/>
      <c r="IT92" s="687"/>
      <c r="IU92" s="687"/>
      <c r="IV92" s="687"/>
      <c r="IW92" s="687"/>
      <c r="IX92" s="687"/>
      <c r="IY92" s="687"/>
      <c r="IZ92" s="687"/>
      <c r="JA92" s="687"/>
      <c r="JB92" s="687"/>
      <c r="JC92" s="687"/>
      <c r="JD92" s="687"/>
      <c r="JE92" s="687"/>
      <c r="JF92" s="687"/>
      <c r="JG92" s="687"/>
      <c r="JH92" s="687"/>
      <c r="JI92" s="687"/>
      <c r="JJ92" s="687"/>
      <c r="JK92" s="687"/>
      <c r="JL92" s="687"/>
      <c r="JM92" s="687"/>
      <c r="JN92" s="687"/>
      <c r="JO92" s="687"/>
      <c r="JP92" s="687"/>
      <c r="JQ92" s="687"/>
      <c r="JR92" s="687"/>
      <c r="JS92" s="687"/>
      <c r="JT92" s="687"/>
      <c r="JU92" s="687"/>
      <c r="JV92" s="687"/>
      <c r="JW92" s="687"/>
      <c r="JX92" s="687"/>
      <c r="JY92" s="687"/>
      <c r="JZ92" s="687"/>
      <c r="KA92" s="687"/>
      <c r="KB92" s="687"/>
      <c r="KC92" s="687"/>
      <c r="KD92" s="687"/>
      <c r="KE92" s="687"/>
      <c r="KF92" s="687"/>
      <c r="KG92" s="687"/>
      <c r="KH92" s="687"/>
      <c r="KI92" s="687"/>
      <c r="KJ92" s="687"/>
      <c r="KK92" s="687"/>
      <c r="KL92" s="687"/>
      <c r="KM92" s="687"/>
      <c r="KN92" s="687"/>
      <c r="KO92" s="687"/>
      <c r="KP92" s="687"/>
      <c r="KQ92" s="687"/>
      <c r="KR92" s="687"/>
      <c r="KS92" s="687"/>
      <c r="KT92" s="687"/>
      <c r="KU92" s="687"/>
      <c r="KV92" s="687"/>
      <c r="KW92" s="687"/>
      <c r="KX92" s="687"/>
      <c r="KY92" s="687"/>
      <c r="KZ92" s="687"/>
      <c r="LA92" s="687"/>
      <c r="LB92" s="687"/>
      <c r="LC92" s="687"/>
      <c r="LD92" s="687"/>
      <c r="LE92" s="687"/>
      <c r="LF92" s="687"/>
      <c r="LG92" s="687"/>
      <c r="LH92" s="687"/>
      <c r="LI92" s="687"/>
      <c r="LJ92" s="687"/>
      <c r="LK92" s="687"/>
      <c r="LL92" s="687"/>
      <c r="LM92" s="687"/>
      <c r="LN92" s="687"/>
      <c r="LO92" s="687"/>
      <c r="LP92" s="687"/>
      <c r="LQ92" s="687"/>
      <c r="LR92" s="687"/>
      <c r="LS92" s="687"/>
      <c r="LT92" s="687"/>
      <c r="LU92" s="687"/>
      <c r="LV92" s="687"/>
      <c r="LW92" s="687"/>
      <c r="LX92" s="687"/>
      <c r="LY92" s="687"/>
      <c r="LZ92" s="687"/>
      <c r="MA92" s="687"/>
      <c r="MB92" s="687"/>
      <c r="MC92" s="687"/>
      <c r="MD92" s="687"/>
      <c r="ME92" s="687"/>
      <c r="MF92" s="687"/>
      <c r="MG92" s="687"/>
      <c r="MH92" s="687"/>
      <c r="MI92" s="687"/>
      <c r="MJ92" s="687"/>
      <c r="MK92" s="687"/>
      <c r="ML92" s="687"/>
      <c r="MM92" s="687"/>
      <c r="MN92" s="687"/>
      <c r="MO92" s="687"/>
      <c r="MP92" s="687"/>
      <c r="MQ92" s="687"/>
      <c r="MR92" s="687"/>
      <c r="MS92" s="687"/>
      <c r="MT92" s="687"/>
      <c r="MU92" s="687"/>
      <c r="MV92" s="687"/>
      <c r="MW92" s="687"/>
      <c r="MX92" s="687"/>
      <c r="MY92" s="687"/>
      <c r="MZ92" s="687"/>
      <c r="NA92" s="687"/>
      <c r="NB92" s="687"/>
      <c r="NC92" s="687"/>
      <c r="ND92" s="687"/>
      <c r="NE92" s="687"/>
      <c r="NF92" s="687"/>
      <c r="NG92" s="687"/>
      <c r="NH92" s="687"/>
      <c r="NI92" s="687"/>
      <c r="NJ92" s="687"/>
      <c r="NK92" s="687"/>
      <c r="NL92" s="687"/>
      <c r="NM92" s="687">
        <v>7.0000000000000007E-2</v>
      </c>
      <c r="NN92" s="687">
        <v>0.23</v>
      </c>
      <c r="NO92" s="687">
        <v>0.23</v>
      </c>
      <c r="NP92" s="687">
        <v>0.45</v>
      </c>
      <c r="NQ92" s="687">
        <v>0.45</v>
      </c>
      <c r="NR92" s="687">
        <v>0.64</v>
      </c>
      <c r="NS92" s="687">
        <v>1.8</v>
      </c>
      <c r="NT92" s="687">
        <v>4.17</v>
      </c>
      <c r="NU92" s="687">
        <v>6.3</v>
      </c>
      <c r="NV92" s="687">
        <v>8.59</v>
      </c>
      <c r="NW92" s="687">
        <v>10.54</v>
      </c>
      <c r="NX92" s="687">
        <v>10.54</v>
      </c>
      <c r="NY92" s="687">
        <v>12.8</v>
      </c>
      <c r="NZ92" s="687">
        <v>13.8</v>
      </c>
      <c r="OA92" s="687">
        <v>13.8</v>
      </c>
      <c r="OB92" s="687">
        <v>13.8</v>
      </c>
      <c r="OC92" s="687">
        <v>14.04</v>
      </c>
      <c r="OD92" s="687">
        <v>14.71</v>
      </c>
      <c r="OE92" s="687">
        <v>14.71</v>
      </c>
      <c r="OF92" s="687">
        <v>15.44</v>
      </c>
      <c r="OG92" s="687">
        <v>17.63</v>
      </c>
      <c r="OH92" s="687">
        <v>22.39</v>
      </c>
      <c r="OI92" s="687">
        <v>25.33</v>
      </c>
      <c r="OJ92" s="687">
        <v>29.77</v>
      </c>
      <c r="OK92" s="687">
        <v>31.79</v>
      </c>
      <c r="OL92" s="687">
        <v>31.79</v>
      </c>
      <c r="OM92" s="687">
        <v>34.450000000000003</v>
      </c>
      <c r="ON92" s="687">
        <v>34.630000000000003</v>
      </c>
      <c r="OO92" s="687">
        <v>34.630000000000003</v>
      </c>
      <c r="OP92" s="687">
        <v>34.94</v>
      </c>
      <c r="OQ92" s="687">
        <v>36.76</v>
      </c>
      <c r="OR92" s="687">
        <v>40.36</v>
      </c>
      <c r="OS92" s="687">
        <v>40.36</v>
      </c>
      <c r="OT92" s="687">
        <v>43.81</v>
      </c>
      <c r="OU92" s="687">
        <v>48.83</v>
      </c>
      <c r="OV92" s="687">
        <v>53.59</v>
      </c>
      <c r="OW92" s="687">
        <v>62.34</v>
      </c>
      <c r="OX92" s="687">
        <v>73.150000000000006</v>
      </c>
      <c r="OY92" s="687">
        <v>76.39</v>
      </c>
      <c r="OZ92" s="687">
        <v>76.39</v>
      </c>
      <c r="PA92" s="687">
        <v>80.349999999999994</v>
      </c>
      <c r="PB92" s="687">
        <v>81.03</v>
      </c>
      <c r="PC92" s="687">
        <v>81.12</v>
      </c>
      <c r="PD92" s="687">
        <v>81.349999999999994</v>
      </c>
      <c r="PE92" s="687">
        <v>81.45</v>
      </c>
      <c r="PF92" s="687">
        <v>88.16</v>
      </c>
      <c r="PG92" s="687">
        <v>88.16</v>
      </c>
      <c r="PH92" s="687">
        <v>101.05</v>
      </c>
      <c r="PI92" s="687">
        <v>112.2</v>
      </c>
      <c r="PJ92" s="687">
        <v>113.55</v>
      </c>
      <c r="PK92" s="687">
        <v>116.33</v>
      </c>
      <c r="PL92" s="687">
        <v>116.59</v>
      </c>
      <c r="PM92" s="687">
        <v>116.78</v>
      </c>
      <c r="PN92" s="687">
        <v>116.78</v>
      </c>
      <c r="PO92" s="687">
        <v>116.78</v>
      </c>
      <c r="PP92" s="687">
        <v>116.78</v>
      </c>
      <c r="PQ92" s="687">
        <v>116.78</v>
      </c>
      <c r="PR92" s="687">
        <v>117.76</v>
      </c>
      <c r="PS92" s="687">
        <v>117.85</v>
      </c>
      <c r="PT92" s="687">
        <v>118.94</v>
      </c>
      <c r="PU92" s="687">
        <v>118.94</v>
      </c>
      <c r="PV92" s="687">
        <v>119.26</v>
      </c>
      <c r="PW92" s="687">
        <v>120</v>
      </c>
      <c r="PX92" s="687">
        <v>120</v>
      </c>
      <c r="PY92" s="687">
        <v>120</v>
      </c>
      <c r="PZ92" s="687">
        <v>120</v>
      </c>
      <c r="QA92" s="687">
        <v>120</v>
      </c>
      <c r="QB92" s="687">
        <v>120</v>
      </c>
      <c r="QC92" s="687">
        <v>120</v>
      </c>
      <c r="QD92" s="687">
        <v>120</v>
      </c>
      <c r="QE92" s="687">
        <v>120</v>
      </c>
      <c r="QF92" s="687">
        <v>120</v>
      </c>
      <c r="QG92" s="687">
        <v>120</v>
      </c>
      <c r="QH92" s="687">
        <v>120</v>
      </c>
      <c r="QI92" s="687">
        <v>120</v>
      </c>
      <c r="QJ92" s="687">
        <v>120</v>
      </c>
      <c r="QK92" s="687">
        <v>120</v>
      </c>
      <c r="QL92" s="687">
        <v>120</v>
      </c>
      <c r="QM92" s="687">
        <v>120</v>
      </c>
      <c r="QN92" s="687">
        <v>120</v>
      </c>
      <c r="QO92" s="687">
        <v>120</v>
      </c>
      <c r="QP92" s="687">
        <v>120</v>
      </c>
      <c r="QQ92" s="687">
        <v>120</v>
      </c>
      <c r="QR92" s="687">
        <v>120</v>
      </c>
      <c r="QS92" s="687">
        <v>120</v>
      </c>
      <c r="QT92" s="687">
        <v>120</v>
      </c>
      <c r="QU92" s="687">
        <v>120</v>
      </c>
      <c r="QV92" s="687">
        <v>120</v>
      </c>
      <c r="QW92" s="687">
        <v>120</v>
      </c>
      <c r="QX92" s="687">
        <v>120</v>
      </c>
      <c r="QY92" s="687">
        <v>120</v>
      </c>
      <c r="QZ92" s="687">
        <v>120</v>
      </c>
      <c r="RA92" s="687"/>
      <c r="RB92" s="687"/>
      <c r="RC92" s="687"/>
      <c r="RD92" s="687"/>
      <c r="RE92" s="687"/>
      <c r="RF92" s="687"/>
      <c r="RG92" s="687"/>
      <c r="RH92" s="687"/>
      <c r="RI92" s="687"/>
      <c r="RJ92" s="687"/>
      <c r="RK92" s="925"/>
      <c r="RL92" s="925"/>
      <c r="RM92" s="925"/>
      <c r="RN92" s="925"/>
      <c r="RO92" s="925"/>
      <c r="RP92" s="925"/>
      <c r="RQ92" s="925"/>
      <c r="RR92" s="925"/>
      <c r="RS92" s="925"/>
      <c r="RT92" s="925"/>
      <c r="RU92" s="925"/>
      <c r="RV92" s="925"/>
      <c r="RW92" s="925"/>
      <c r="RX92" s="925"/>
      <c r="RY92" s="925"/>
      <c r="RZ92" s="925"/>
      <c r="SA92" s="925"/>
      <c r="SB92" s="925"/>
      <c r="SC92" s="925"/>
      <c r="SD92" s="925"/>
      <c r="SE92" s="925"/>
      <c r="SF92" s="925"/>
      <c r="SG92" s="925"/>
      <c r="SH92" s="925"/>
      <c r="SI92" s="925"/>
      <c r="SJ92" s="925"/>
      <c r="SK92" s="925"/>
      <c r="SL92" s="925"/>
      <c r="SM92" s="925"/>
      <c r="SN92" s="925"/>
      <c r="SO92" s="925"/>
      <c r="SP92" s="925"/>
      <c r="SQ92" s="925"/>
      <c r="SR92" s="925"/>
      <c r="SS92" s="925"/>
      <c r="ST92" s="925"/>
      <c r="SU92" s="925"/>
      <c r="SV92" s="925"/>
      <c r="SW92" s="925"/>
      <c r="SX92" s="925"/>
      <c r="SY92" s="925"/>
      <c r="SZ92" s="925"/>
      <c r="TA92" s="925"/>
      <c r="TB92" s="925"/>
      <c r="TC92" s="925"/>
      <c r="TD92" s="925"/>
      <c r="TE92" s="925"/>
      <c r="TF92" s="925"/>
      <c r="TG92" s="925"/>
      <c r="TH92" s="925"/>
      <c r="TI92" s="925"/>
      <c r="TJ92" s="925"/>
      <c r="TK92" s="925"/>
      <c r="TL92" s="925"/>
      <c r="TM92" s="925"/>
      <c r="TN92" s="925"/>
      <c r="TO92" s="925"/>
      <c r="TP92" s="925"/>
      <c r="TQ92" s="925"/>
      <c r="TR92" s="925"/>
      <c r="TS92" s="925"/>
      <c r="TT92" s="925"/>
      <c r="TU92" s="925"/>
      <c r="TV92" s="925"/>
      <c r="TW92" s="925"/>
      <c r="TX92" s="925"/>
      <c r="TY92" s="925"/>
      <c r="TZ92" s="925"/>
      <c r="UA92" s="925"/>
      <c r="UB92" s="925"/>
      <c r="UC92" s="925"/>
      <c r="UD92" s="925"/>
      <c r="UE92" s="925"/>
      <c r="UF92" s="925"/>
      <c r="UG92" s="925"/>
      <c r="UH92" s="925"/>
      <c r="UI92" s="925"/>
      <c r="UJ92" s="925"/>
      <c r="UK92" s="925"/>
      <c r="UL92" s="925"/>
      <c r="UM92" s="925"/>
      <c r="UN92" s="925"/>
      <c r="UO92" s="925"/>
      <c r="UP92" s="925"/>
      <c r="UQ92" s="925"/>
      <c r="UR92" s="925"/>
      <c r="US92" s="925"/>
      <c r="UT92" s="925"/>
      <c r="UU92" s="925"/>
      <c r="UV92" s="925"/>
      <c r="UW92" s="925"/>
      <c r="UX92" s="925"/>
      <c r="UY92" s="925"/>
      <c r="UZ92" s="925"/>
      <c r="VA92" s="925"/>
      <c r="VB92" s="925"/>
      <c r="VC92" s="925"/>
      <c r="VD92" s="925"/>
      <c r="VE92" s="925"/>
      <c r="VF92" s="925"/>
      <c r="VG92" s="925"/>
      <c r="VH92" s="925"/>
      <c r="VI92" s="925"/>
      <c r="VJ92" s="925"/>
      <c r="VK92" s="925"/>
      <c r="VL92" s="925"/>
      <c r="VM92" s="925"/>
      <c r="VN92" s="925"/>
      <c r="VO92" s="925"/>
      <c r="VP92" s="925"/>
      <c r="VQ92" s="925"/>
      <c r="VR92" s="925"/>
      <c r="VS92" s="925"/>
      <c r="VT92" s="925"/>
      <c r="VU92" s="925"/>
      <c r="VV92" s="925"/>
      <c r="VW92" s="925"/>
      <c r="VX92" s="925"/>
      <c r="VY92" s="925"/>
      <c r="VZ92" s="925"/>
      <c r="WA92" s="925"/>
      <c r="WB92" s="925"/>
      <c r="WC92" s="925"/>
      <c r="WD92" s="925"/>
      <c r="WE92" s="925"/>
      <c r="WF92" s="925"/>
      <c r="WG92" s="925"/>
      <c r="WH92" s="925"/>
      <c r="WI92" s="925"/>
      <c r="WJ92" s="925"/>
      <c r="WK92" s="925"/>
      <c r="WL92" s="925"/>
      <c r="WM92" s="925"/>
      <c r="WN92" s="925"/>
      <c r="WO92" s="925"/>
      <c r="WP92" s="925"/>
      <c r="WQ92" s="925"/>
      <c r="WR92" s="925"/>
      <c r="WS92" s="925"/>
      <c r="XZ92" s="925"/>
      <c r="YA92" s="925"/>
      <c r="ZM92" s="4"/>
      <c r="ZN92" s="4"/>
    </row>
    <row r="93" spans="1:690" outlineLevel="2">
      <c r="A93" s="1104" t="s">
        <v>1126</v>
      </c>
      <c r="B93" s="1104"/>
      <c r="C93" s="1104"/>
      <c r="D93" s="1105">
        <v>24541</v>
      </c>
      <c r="E93" s="1105">
        <v>0</v>
      </c>
      <c r="F93" s="1105">
        <v>1637571.96</v>
      </c>
      <c r="G93" s="1106"/>
      <c r="H93" s="1104" t="s">
        <v>894</v>
      </c>
      <c r="I93" s="687"/>
      <c r="J93" s="687"/>
      <c r="K93" s="687"/>
      <c r="L93" s="687"/>
      <c r="M93" s="687"/>
      <c r="N93" s="687"/>
      <c r="O93" s="687"/>
      <c r="P93" s="687"/>
      <c r="Q93" s="687"/>
      <c r="R93" s="687"/>
      <c r="S93" s="687"/>
      <c r="T93" s="687"/>
      <c r="U93" s="687"/>
      <c r="V93" s="687"/>
      <c r="W93" s="687"/>
      <c r="X93" s="687"/>
      <c r="Y93" s="687"/>
      <c r="Z93" s="687"/>
      <c r="AA93" s="687"/>
      <c r="AB93" s="687"/>
      <c r="AC93" s="687"/>
      <c r="AD93" s="687"/>
      <c r="AE93" s="687"/>
      <c r="AF93" s="687"/>
      <c r="AG93" s="687"/>
      <c r="AH93" s="687"/>
      <c r="AI93" s="687"/>
      <c r="AJ93" s="687"/>
      <c r="AK93" s="687"/>
      <c r="AL93" s="687"/>
      <c r="AM93" s="687"/>
      <c r="AN93" s="687"/>
      <c r="AO93" s="687"/>
      <c r="AP93" s="687"/>
      <c r="AQ93" s="687"/>
      <c r="AR93" s="687"/>
      <c r="AS93" s="687"/>
      <c r="AT93" s="687"/>
      <c r="AU93" s="687"/>
      <c r="AV93" s="687"/>
      <c r="AW93" s="687"/>
      <c r="AX93" s="687"/>
      <c r="AY93" s="687"/>
      <c r="AZ93" s="687"/>
      <c r="BA93" s="687"/>
      <c r="BB93" s="687"/>
      <c r="BC93" s="687"/>
      <c r="BD93" s="687"/>
      <c r="BE93" s="687"/>
      <c r="BF93" s="687"/>
      <c r="BG93" s="687"/>
      <c r="BH93" s="687"/>
      <c r="BI93" s="687"/>
      <c r="BJ93" s="687"/>
      <c r="BK93" s="687"/>
      <c r="BL93" s="687"/>
      <c r="BM93" s="687"/>
      <c r="BN93" s="687"/>
      <c r="BO93" s="687"/>
      <c r="BP93" s="687"/>
      <c r="BQ93" s="687"/>
      <c r="BR93" s="687"/>
      <c r="BS93" s="687"/>
      <c r="BT93" s="687"/>
      <c r="BU93" s="687"/>
      <c r="BV93" s="687"/>
      <c r="BW93" s="687"/>
      <c r="BX93" s="687"/>
      <c r="BY93" s="687"/>
      <c r="BZ93" s="687"/>
      <c r="CA93" s="687"/>
      <c r="CB93" s="687"/>
      <c r="CC93" s="687"/>
      <c r="CD93" s="687"/>
      <c r="CE93" s="687"/>
      <c r="CF93" s="687"/>
      <c r="CG93" s="687"/>
      <c r="CH93" s="687"/>
      <c r="CI93" s="687"/>
      <c r="CJ93" s="687"/>
      <c r="CK93" s="687"/>
      <c r="CL93" s="687"/>
      <c r="CM93" s="687"/>
      <c r="CN93" s="687"/>
      <c r="CO93" s="687"/>
      <c r="CP93" s="687"/>
      <c r="CQ93" s="687"/>
      <c r="CR93" s="687"/>
      <c r="CS93" s="687"/>
      <c r="CT93" s="687"/>
      <c r="CU93" s="687"/>
      <c r="CV93" s="687"/>
      <c r="CW93" s="687"/>
      <c r="CX93" s="687"/>
      <c r="CY93" s="687"/>
      <c r="CZ93" s="687"/>
      <c r="DA93" s="687"/>
      <c r="DB93" s="687"/>
      <c r="DC93" s="687"/>
      <c r="DD93" s="687"/>
      <c r="DE93" s="687"/>
      <c r="DF93" s="687"/>
      <c r="DG93" s="687"/>
      <c r="DH93" s="687"/>
      <c r="DI93" s="687"/>
      <c r="DJ93" s="687"/>
      <c r="DK93" s="687"/>
      <c r="DL93" s="687"/>
      <c r="DM93" s="687"/>
      <c r="DN93" s="687"/>
      <c r="DO93" s="687"/>
      <c r="DP93" s="687"/>
      <c r="DQ93" s="687"/>
      <c r="DR93" s="687"/>
      <c r="DS93" s="687"/>
      <c r="DT93" s="687"/>
      <c r="DU93" s="687"/>
      <c r="DV93" s="687"/>
      <c r="DW93" s="687"/>
      <c r="DX93" s="687"/>
      <c r="DY93" s="687"/>
      <c r="DZ93" s="687"/>
      <c r="EA93" s="687"/>
      <c r="EB93" s="687"/>
      <c r="EC93" s="687"/>
      <c r="ED93" s="687"/>
      <c r="EE93" s="687"/>
      <c r="EF93" s="687"/>
      <c r="EG93" s="687"/>
      <c r="EH93" s="687"/>
      <c r="EI93" s="687"/>
      <c r="EJ93" s="687"/>
      <c r="EK93" s="687"/>
      <c r="EL93" s="687"/>
      <c r="EM93" s="687"/>
      <c r="EN93" s="687"/>
      <c r="EO93" s="687"/>
      <c r="EP93" s="687"/>
      <c r="EQ93" s="687"/>
      <c r="ER93" s="687"/>
      <c r="ES93" s="687"/>
      <c r="ET93" s="687"/>
      <c r="EU93" s="687"/>
      <c r="EV93" s="687"/>
      <c r="EW93" s="687"/>
      <c r="EX93" s="687"/>
      <c r="EY93" s="687"/>
      <c r="EZ93" s="687"/>
      <c r="FA93" s="687"/>
      <c r="FB93" s="687"/>
      <c r="FC93" s="687"/>
      <c r="FD93" s="687"/>
      <c r="FE93" s="687"/>
      <c r="FF93" s="687"/>
      <c r="FG93" s="687"/>
      <c r="FH93" s="687"/>
      <c r="FI93" s="687"/>
      <c r="FJ93" s="687"/>
      <c r="FK93" s="687"/>
      <c r="FL93" s="687"/>
      <c r="FM93" s="687"/>
      <c r="FN93" s="687"/>
      <c r="FO93" s="687"/>
      <c r="FP93" s="687"/>
      <c r="FQ93" s="687"/>
      <c r="FR93" s="687"/>
      <c r="FS93" s="687"/>
      <c r="FT93" s="687"/>
      <c r="FU93" s="687"/>
      <c r="FV93" s="687"/>
      <c r="FW93" s="687"/>
      <c r="FX93" s="687"/>
      <c r="FY93" s="687"/>
      <c r="FZ93" s="687"/>
      <c r="GA93" s="687"/>
      <c r="GB93" s="687"/>
      <c r="GC93" s="687"/>
      <c r="GD93" s="687"/>
      <c r="GE93" s="687"/>
      <c r="GF93" s="687"/>
      <c r="GG93" s="687"/>
      <c r="GH93" s="687"/>
      <c r="GI93" s="687"/>
      <c r="GJ93" s="687"/>
      <c r="GK93" s="687"/>
      <c r="GL93" s="687"/>
      <c r="GM93" s="687"/>
      <c r="GN93" s="687"/>
      <c r="GO93" s="687"/>
      <c r="GP93" s="687"/>
      <c r="GQ93" s="687"/>
      <c r="GR93" s="687"/>
      <c r="GS93" s="687"/>
      <c r="GT93" s="687"/>
      <c r="GU93" s="687"/>
      <c r="GV93" s="687"/>
      <c r="GW93" s="687"/>
      <c r="GX93" s="687"/>
      <c r="GY93" s="687"/>
      <c r="GZ93" s="687"/>
      <c r="HA93" s="687"/>
      <c r="HB93" s="687"/>
      <c r="HC93" s="687"/>
      <c r="HD93" s="687"/>
      <c r="HE93" s="687"/>
      <c r="HF93" s="687"/>
      <c r="HG93" s="687"/>
      <c r="HH93" s="687"/>
      <c r="HI93" s="687"/>
      <c r="HJ93" s="687"/>
      <c r="HK93" s="687"/>
      <c r="HL93" s="687"/>
      <c r="HM93" s="687"/>
      <c r="HN93" s="687"/>
      <c r="HO93" s="687"/>
      <c r="HP93" s="687"/>
      <c r="HQ93" s="687"/>
      <c r="HR93" s="687"/>
      <c r="HS93" s="687"/>
      <c r="HT93" s="687"/>
      <c r="HU93" s="687"/>
      <c r="HV93" s="687"/>
      <c r="HW93" s="687"/>
      <c r="HX93" s="687"/>
      <c r="HY93" s="687"/>
      <c r="HZ93" s="687"/>
      <c r="IA93" s="687"/>
      <c r="IB93" s="687"/>
      <c r="IC93" s="687"/>
      <c r="ID93" s="687"/>
      <c r="IE93" s="687"/>
      <c r="IF93" s="687"/>
      <c r="IG93" s="687"/>
      <c r="IH93" s="687"/>
      <c r="II93" s="687"/>
      <c r="IJ93" s="687"/>
      <c r="IK93" s="687"/>
      <c r="IL93" s="687"/>
      <c r="IM93" s="687"/>
      <c r="IN93" s="687"/>
      <c r="IO93" s="687"/>
      <c r="IP93" s="687"/>
      <c r="IQ93" s="687"/>
      <c r="IR93" s="687"/>
      <c r="IS93" s="687"/>
      <c r="IT93" s="687"/>
      <c r="IU93" s="687"/>
      <c r="IV93" s="687"/>
      <c r="IW93" s="687"/>
      <c r="IX93" s="687"/>
      <c r="IY93" s="687"/>
      <c r="IZ93" s="687"/>
      <c r="JA93" s="687"/>
      <c r="JB93" s="687"/>
      <c r="JC93" s="687"/>
      <c r="JD93" s="687"/>
      <c r="JE93" s="687"/>
      <c r="JF93" s="687"/>
      <c r="JG93" s="687"/>
      <c r="JH93" s="687"/>
      <c r="JI93" s="687"/>
      <c r="JJ93" s="687"/>
      <c r="JK93" s="687"/>
      <c r="JL93" s="687"/>
      <c r="JM93" s="687"/>
      <c r="JN93" s="687"/>
      <c r="JO93" s="687"/>
      <c r="JP93" s="687"/>
      <c r="JQ93" s="687"/>
      <c r="JR93" s="687"/>
      <c r="JS93" s="687"/>
      <c r="JT93" s="687"/>
      <c r="JU93" s="687"/>
      <c r="JV93" s="687"/>
      <c r="JW93" s="687"/>
      <c r="JX93" s="687"/>
      <c r="JY93" s="687"/>
      <c r="JZ93" s="687"/>
      <c r="KA93" s="687"/>
      <c r="KB93" s="687"/>
      <c r="KC93" s="687"/>
      <c r="KD93" s="687"/>
      <c r="KE93" s="687"/>
      <c r="KF93" s="687"/>
      <c r="KG93" s="687"/>
      <c r="KH93" s="687"/>
      <c r="KI93" s="687"/>
      <c r="KJ93" s="687"/>
      <c r="KK93" s="687"/>
      <c r="KL93" s="687"/>
      <c r="KM93" s="687"/>
      <c r="KN93" s="687"/>
      <c r="KO93" s="687"/>
      <c r="KP93" s="687"/>
      <c r="KQ93" s="687"/>
      <c r="KR93" s="687"/>
      <c r="KS93" s="687"/>
      <c r="KT93" s="687"/>
      <c r="KU93" s="687"/>
      <c r="KV93" s="687"/>
      <c r="KW93" s="687"/>
      <c r="KX93" s="687"/>
      <c r="KY93" s="687"/>
      <c r="KZ93" s="687"/>
      <c r="LA93" s="687"/>
      <c r="LB93" s="687"/>
      <c r="LC93" s="687"/>
      <c r="LD93" s="687"/>
      <c r="LE93" s="687"/>
      <c r="LF93" s="687"/>
      <c r="LG93" s="687"/>
      <c r="LH93" s="687"/>
      <c r="LI93" s="687"/>
      <c r="LJ93" s="687"/>
      <c r="LK93" s="687"/>
      <c r="LL93" s="687"/>
      <c r="LM93" s="687"/>
      <c r="LN93" s="687"/>
      <c r="LO93" s="687"/>
      <c r="LP93" s="687"/>
      <c r="LQ93" s="687"/>
      <c r="LR93" s="687"/>
      <c r="LS93" s="687"/>
      <c r="LT93" s="687"/>
      <c r="LU93" s="687"/>
      <c r="LV93" s="687"/>
      <c r="LW93" s="687"/>
      <c r="LX93" s="687"/>
      <c r="LY93" s="687"/>
      <c r="LZ93" s="687"/>
      <c r="MA93" s="687"/>
      <c r="MB93" s="687"/>
      <c r="MC93" s="687"/>
      <c r="MD93" s="687"/>
      <c r="ME93" s="687"/>
      <c r="MF93" s="687"/>
      <c r="MG93" s="687"/>
      <c r="MH93" s="687"/>
      <c r="MI93" s="687"/>
      <c r="MJ93" s="687"/>
      <c r="MK93" s="687"/>
      <c r="ML93" s="687"/>
      <c r="MM93" s="687"/>
      <c r="MN93" s="687"/>
      <c r="MO93" s="687"/>
      <c r="MP93" s="687"/>
      <c r="MQ93" s="687"/>
      <c r="MR93" s="687"/>
      <c r="MS93" s="687"/>
      <c r="MT93" s="687"/>
      <c r="MU93" s="687"/>
      <c r="MV93" s="687"/>
      <c r="MW93" s="687"/>
      <c r="MX93" s="687"/>
      <c r="MY93" s="687"/>
      <c r="MZ93" s="687"/>
      <c r="NA93" s="687"/>
      <c r="NB93" s="687"/>
      <c r="NC93" s="687"/>
      <c r="ND93" s="687"/>
      <c r="NE93" s="687"/>
      <c r="NF93" s="687"/>
      <c r="NG93" s="687"/>
      <c r="NH93" s="687"/>
      <c r="NI93" s="687">
        <v>64.53</v>
      </c>
      <c r="NJ93" s="687">
        <v>64.53</v>
      </c>
      <c r="NK93" s="687">
        <v>171.3</v>
      </c>
      <c r="NL93" s="687">
        <v>396.45</v>
      </c>
      <c r="NM93" s="687">
        <v>533.83000000000004</v>
      </c>
      <c r="NN93" s="687">
        <v>533.83000000000004</v>
      </c>
      <c r="NO93" s="687">
        <v>533.83000000000004</v>
      </c>
      <c r="NP93" s="687">
        <v>533.83000000000004</v>
      </c>
      <c r="NQ93" s="687">
        <v>533.83000000000004</v>
      </c>
      <c r="NR93" s="687">
        <v>1607.27</v>
      </c>
      <c r="NS93" s="687">
        <v>4130.59</v>
      </c>
      <c r="NT93" s="687">
        <v>5239.32</v>
      </c>
      <c r="NU93" s="687">
        <v>5239.32</v>
      </c>
      <c r="NV93" s="687">
        <v>5239.32</v>
      </c>
      <c r="NW93" s="687">
        <v>5239.32</v>
      </c>
      <c r="NX93" s="687">
        <v>5239.32</v>
      </c>
      <c r="NY93" s="687">
        <v>5239.32</v>
      </c>
      <c r="NZ93" s="687">
        <v>5239.32</v>
      </c>
      <c r="OA93" s="687">
        <v>5283.62</v>
      </c>
      <c r="OB93" s="687">
        <v>5335.31</v>
      </c>
      <c r="OC93" s="687">
        <v>5539.28</v>
      </c>
      <c r="OD93" s="687">
        <v>5630.8</v>
      </c>
      <c r="OE93" s="687">
        <v>5630.8</v>
      </c>
      <c r="OF93" s="687">
        <v>5853.08</v>
      </c>
      <c r="OG93" s="687">
        <v>5853.08</v>
      </c>
      <c r="OH93" s="687">
        <v>5853.08</v>
      </c>
      <c r="OI93" s="687">
        <v>6732.42</v>
      </c>
      <c r="OJ93" s="687">
        <v>7758.31</v>
      </c>
      <c r="OK93" s="687">
        <v>10249.76</v>
      </c>
      <c r="OL93" s="687">
        <v>10249.76</v>
      </c>
      <c r="OM93" s="687">
        <v>10249.76</v>
      </c>
      <c r="ON93" s="687">
        <v>11106.66</v>
      </c>
      <c r="OO93" s="687">
        <v>12106.38</v>
      </c>
      <c r="OP93" s="687">
        <v>14593.02</v>
      </c>
      <c r="OQ93" s="687">
        <v>14670.28</v>
      </c>
      <c r="OR93" s="687">
        <v>14858.85</v>
      </c>
      <c r="OS93" s="687">
        <v>14858.85</v>
      </c>
      <c r="OT93" s="687">
        <v>14920.54</v>
      </c>
      <c r="OU93" s="687">
        <v>14920.54</v>
      </c>
      <c r="OV93" s="687">
        <v>15814.72</v>
      </c>
      <c r="OW93" s="687">
        <v>16916.490000000002</v>
      </c>
      <c r="OX93" s="687">
        <v>19527.009999999998</v>
      </c>
      <c r="OY93" s="687">
        <v>19760.439999999999</v>
      </c>
      <c r="OZ93" s="687">
        <v>19760.439999999999</v>
      </c>
      <c r="PA93" s="687">
        <v>19874.939999999999</v>
      </c>
      <c r="PB93" s="687">
        <v>20003.62</v>
      </c>
      <c r="PC93" s="687">
        <v>20003.62</v>
      </c>
      <c r="PD93" s="687">
        <v>20003.62</v>
      </c>
      <c r="PE93" s="687">
        <v>20003.62</v>
      </c>
      <c r="PF93" s="687">
        <v>20009.43</v>
      </c>
      <c r="PG93" s="687">
        <v>20009.43</v>
      </c>
      <c r="PH93" s="687">
        <v>20105.669999999998</v>
      </c>
      <c r="PI93" s="687">
        <v>20324.400000000001</v>
      </c>
      <c r="PJ93" s="687">
        <v>20324.400000000001</v>
      </c>
      <c r="PK93" s="687">
        <v>20324.400000000001</v>
      </c>
      <c r="PL93" s="687">
        <v>20324.400000000001</v>
      </c>
      <c r="PM93" s="687">
        <v>20324.400000000001</v>
      </c>
      <c r="PN93" s="687">
        <v>20324.400000000001</v>
      </c>
      <c r="PO93" s="687">
        <v>20403.52</v>
      </c>
      <c r="PP93" s="687">
        <v>20588.11</v>
      </c>
      <c r="PQ93" s="687">
        <v>20588.11</v>
      </c>
      <c r="PR93" s="687">
        <v>20588.11</v>
      </c>
      <c r="PS93" s="687">
        <v>20588.11</v>
      </c>
      <c r="PT93" s="687">
        <v>20627.09</v>
      </c>
      <c r="PU93" s="687">
        <v>20627.09</v>
      </c>
      <c r="PV93" s="687">
        <v>20723.14</v>
      </c>
      <c r="PW93" s="687">
        <v>21411.45</v>
      </c>
      <c r="PX93" s="687">
        <v>22897.19</v>
      </c>
      <c r="PY93" s="687">
        <v>24274.68</v>
      </c>
      <c r="PZ93" s="687">
        <v>24415.69</v>
      </c>
      <c r="QA93" s="687">
        <v>24541</v>
      </c>
      <c r="QB93" s="687">
        <v>24541</v>
      </c>
      <c r="QC93" s="687">
        <v>24541</v>
      </c>
      <c r="QD93" s="687">
        <v>24541</v>
      </c>
      <c r="QE93" s="687">
        <v>24541</v>
      </c>
      <c r="QF93" s="687">
        <v>24541</v>
      </c>
      <c r="QG93" s="687">
        <v>24541</v>
      </c>
      <c r="QH93" s="687">
        <v>24541</v>
      </c>
      <c r="QI93" s="687">
        <v>24541</v>
      </c>
      <c r="QJ93" s="687">
        <v>24541</v>
      </c>
      <c r="QK93" s="687">
        <v>24541</v>
      </c>
      <c r="QL93" s="687">
        <v>24541</v>
      </c>
      <c r="QM93" s="687">
        <v>24541</v>
      </c>
      <c r="QN93" s="687">
        <v>24541</v>
      </c>
      <c r="QO93" s="687">
        <v>24541</v>
      </c>
      <c r="QP93" s="687">
        <v>24541</v>
      </c>
      <c r="QQ93" s="687">
        <v>24541</v>
      </c>
      <c r="QR93" s="687">
        <v>24541</v>
      </c>
      <c r="QS93" s="687">
        <v>24541</v>
      </c>
      <c r="QT93" s="687">
        <v>24541</v>
      </c>
      <c r="QU93" s="687">
        <v>24541</v>
      </c>
      <c r="QV93" s="687">
        <v>24541</v>
      </c>
      <c r="QW93" s="687">
        <v>24541</v>
      </c>
      <c r="QX93" s="687">
        <v>24541</v>
      </c>
      <c r="QY93" s="687">
        <v>24541</v>
      </c>
      <c r="QZ93" s="687">
        <v>24541</v>
      </c>
      <c r="RA93" s="687"/>
      <c r="RB93" s="687"/>
      <c r="RC93" s="687"/>
      <c r="RD93" s="687"/>
      <c r="RE93" s="687"/>
      <c r="RF93" s="687"/>
      <c r="RG93" s="687"/>
      <c r="RH93" s="687"/>
      <c r="RI93" s="687"/>
      <c r="RJ93" s="687"/>
      <c r="RK93" s="925"/>
      <c r="RL93" s="925"/>
      <c r="RM93" s="925"/>
      <c r="RN93" s="925"/>
      <c r="RO93" s="925"/>
      <c r="RP93" s="925"/>
      <c r="RQ93" s="925"/>
      <c r="RR93" s="925"/>
      <c r="RS93" s="925"/>
      <c r="RT93" s="925"/>
      <c r="RU93" s="925"/>
      <c r="RV93" s="925"/>
      <c r="RW93" s="925"/>
      <c r="RX93" s="925"/>
      <c r="RY93" s="925"/>
      <c r="RZ93" s="925"/>
      <c r="SA93" s="925"/>
      <c r="SB93" s="925"/>
      <c r="SC93" s="925"/>
      <c r="SD93" s="925"/>
      <c r="SE93" s="925"/>
      <c r="SF93" s="925"/>
      <c r="SG93" s="925"/>
      <c r="SH93" s="925"/>
      <c r="SI93" s="925"/>
      <c r="SJ93" s="925"/>
      <c r="SK93" s="925"/>
      <c r="SL93" s="925"/>
      <c r="SM93" s="925"/>
      <c r="SN93" s="925"/>
      <c r="SO93" s="925"/>
      <c r="SP93" s="925"/>
      <c r="SQ93" s="925"/>
      <c r="SR93" s="925"/>
      <c r="SS93" s="925"/>
      <c r="ST93" s="925"/>
      <c r="SU93" s="925"/>
      <c r="SV93" s="925"/>
      <c r="SW93" s="925"/>
      <c r="SX93" s="925"/>
      <c r="SY93" s="925"/>
      <c r="SZ93" s="925"/>
      <c r="TA93" s="925"/>
      <c r="TB93" s="925"/>
      <c r="TC93" s="925"/>
      <c r="TD93" s="925"/>
      <c r="TE93" s="925"/>
      <c r="TF93" s="925"/>
      <c r="TG93" s="925"/>
      <c r="TH93" s="925"/>
      <c r="TI93" s="925"/>
      <c r="TJ93" s="925"/>
      <c r="TK93" s="925"/>
      <c r="TL93" s="925"/>
      <c r="TM93" s="925"/>
      <c r="TN93" s="925"/>
      <c r="TO93" s="925"/>
      <c r="TP93" s="925"/>
      <c r="TQ93" s="925"/>
      <c r="TR93" s="925"/>
      <c r="TS93" s="925"/>
      <c r="TT93" s="925"/>
      <c r="TU93" s="925"/>
      <c r="TV93" s="925"/>
      <c r="TW93" s="925"/>
      <c r="TX93" s="925"/>
      <c r="TY93" s="925"/>
      <c r="TZ93" s="925"/>
      <c r="UA93" s="925"/>
      <c r="UB93" s="925"/>
      <c r="UC93" s="925"/>
      <c r="UD93" s="925"/>
      <c r="UE93" s="925"/>
      <c r="UF93" s="925"/>
      <c r="UG93" s="925"/>
      <c r="UH93" s="925"/>
      <c r="UI93" s="925"/>
      <c r="UJ93" s="925"/>
      <c r="UK93" s="925"/>
      <c r="UL93" s="925"/>
      <c r="UM93" s="925"/>
      <c r="UN93" s="925"/>
      <c r="UO93" s="925"/>
      <c r="UP93" s="925"/>
      <c r="UQ93" s="925"/>
      <c r="UR93" s="925"/>
      <c r="US93" s="925"/>
      <c r="UT93" s="925"/>
      <c r="UU93" s="925"/>
      <c r="UV93" s="925"/>
      <c r="UW93" s="925"/>
      <c r="UX93" s="925"/>
      <c r="UY93" s="925"/>
      <c r="UZ93" s="925"/>
      <c r="VA93" s="925"/>
      <c r="VB93" s="925"/>
      <c r="VC93" s="925"/>
      <c r="VD93" s="925"/>
      <c r="VE93" s="925"/>
      <c r="VF93" s="925"/>
      <c r="VG93" s="925"/>
      <c r="VH93" s="925"/>
      <c r="VI93" s="925"/>
      <c r="VJ93" s="925"/>
      <c r="VK93" s="925"/>
      <c r="VL93" s="925"/>
      <c r="VM93" s="925"/>
      <c r="VN93" s="925"/>
      <c r="VO93" s="925"/>
      <c r="VP93" s="925"/>
      <c r="VQ93" s="925"/>
      <c r="VR93" s="925"/>
      <c r="VS93" s="925"/>
      <c r="VT93" s="925"/>
      <c r="VU93" s="925"/>
      <c r="VV93" s="925"/>
      <c r="VW93" s="925"/>
      <c r="VX93" s="925"/>
      <c r="VY93" s="925"/>
      <c r="VZ93" s="925"/>
      <c r="WA93" s="925"/>
      <c r="WB93" s="925"/>
      <c r="WC93" s="925"/>
      <c r="WD93" s="925"/>
      <c r="WE93" s="925"/>
      <c r="WF93" s="925"/>
      <c r="WG93" s="925"/>
      <c r="WH93" s="925"/>
      <c r="WI93" s="925"/>
      <c r="WJ93" s="925"/>
      <c r="WK93" s="925"/>
      <c r="WL93" s="925"/>
      <c r="WM93" s="925"/>
      <c r="WN93" s="925"/>
      <c r="WO93" s="925"/>
      <c r="WP93" s="925"/>
      <c r="WQ93" s="925"/>
      <c r="WR93" s="925"/>
      <c r="WS93" s="925"/>
      <c r="XZ93" s="925"/>
      <c r="YA93" s="925"/>
      <c r="ZM93" s="4"/>
      <c r="ZN93" s="4"/>
    </row>
    <row r="94" spans="1:690" outlineLevel="2">
      <c r="A94" s="1104" t="s">
        <v>1127</v>
      </c>
      <c r="B94" s="1104"/>
      <c r="C94" s="1104"/>
      <c r="D94" s="1105">
        <v>5842.01</v>
      </c>
      <c r="E94" s="1105">
        <v>0</v>
      </c>
      <c r="F94" s="1105">
        <v>174395.77</v>
      </c>
      <c r="G94" s="1106"/>
      <c r="H94" s="1104" t="s">
        <v>894</v>
      </c>
      <c r="I94" s="687"/>
      <c r="J94" s="687"/>
      <c r="K94" s="687"/>
      <c r="L94" s="687"/>
      <c r="M94" s="687"/>
      <c r="N94" s="687"/>
      <c r="O94" s="687"/>
      <c r="P94" s="687"/>
      <c r="Q94" s="687"/>
      <c r="R94" s="687"/>
      <c r="S94" s="687"/>
      <c r="T94" s="687"/>
      <c r="U94" s="687"/>
      <c r="V94" s="687"/>
      <c r="W94" s="687"/>
      <c r="X94" s="687"/>
      <c r="Y94" s="687"/>
      <c r="Z94" s="687"/>
      <c r="AA94" s="687"/>
      <c r="AB94" s="687"/>
      <c r="AC94" s="687"/>
      <c r="AD94" s="687"/>
      <c r="AE94" s="687"/>
      <c r="AF94" s="687"/>
      <c r="AG94" s="687"/>
      <c r="AH94" s="687"/>
      <c r="AI94" s="687"/>
      <c r="AJ94" s="687"/>
      <c r="AK94" s="687"/>
      <c r="AL94" s="687"/>
      <c r="AM94" s="687"/>
      <c r="AN94" s="687"/>
      <c r="AO94" s="687"/>
      <c r="AP94" s="687"/>
      <c r="AQ94" s="687"/>
      <c r="AR94" s="687"/>
      <c r="AS94" s="687"/>
      <c r="AT94" s="687"/>
      <c r="AU94" s="687"/>
      <c r="AV94" s="687"/>
      <c r="AW94" s="687"/>
      <c r="AX94" s="687"/>
      <c r="AY94" s="687"/>
      <c r="AZ94" s="687"/>
      <c r="BA94" s="687"/>
      <c r="BB94" s="687"/>
      <c r="BC94" s="687"/>
      <c r="BD94" s="687"/>
      <c r="BE94" s="687"/>
      <c r="BF94" s="687"/>
      <c r="BG94" s="687"/>
      <c r="BH94" s="687"/>
      <c r="BI94" s="687"/>
      <c r="BJ94" s="687"/>
      <c r="BK94" s="687"/>
      <c r="BL94" s="687"/>
      <c r="BM94" s="687"/>
      <c r="BN94" s="687"/>
      <c r="BO94" s="687"/>
      <c r="BP94" s="687"/>
      <c r="BQ94" s="687"/>
      <c r="BR94" s="687"/>
      <c r="BS94" s="687"/>
      <c r="BT94" s="687"/>
      <c r="BU94" s="687"/>
      <c r="BV94" s="687"/>
      <c r="BW94" s="687"/>
      <c r="BX94" s="687"/>
      <c r="BY94" s="687"/>
      <c r="BZ94" s="687"/>
      <c r="CA94" s="687"/>
      <c r="CB94" s="687"/>
      <c r="CC94" s="687"/>
      <c r="CD94" s="687"/>
      <c r="CE94" s="687"/>
      <c r="CF94" s="687"/>
      <c r="CG94" s="687"/>
      <c r="CH94" s="687"/>
      <c r="CI94" s="687"/>
      <c r="CJ94" s="687"/>
      <c r="CK94" s="687"/>
      <c r="CL94" s="687"/>
      <c r="CM94" s="687"/>
      <c r="CN94" s="687"/>
      <c r="CO94" s="687"/>
      <c r="CP94" s="687"/>
      <c r="CQ94" s="687"/>
      <c r="CR94" s="687"/>
      <c r="CS94" s="687"/>
      <c r="CT94" s="687"/>
      <c r="CU94" s="687"/>
      <c r="CV94" s="687"/>
      <c r="CW94" s="687"/>
      <c r="CX94" s="687"/>
      <c r="CY94" s="687"/>
      <c r="CZ94" s="687"/>
      <c r="DA94" s="687"/>
      <c r="DB94" s="687"/>
      <c r="DC94" s="687"/>
      <c r="DD94" s="687"/>
      <c r="DE94" s="687"/>
      <c r="DF94" s="687"/>
      <c r="DG94" s="687"/>
      <c r="DH94" s="687"/>
      <c r="DI94" s="687"/>
      <c r="DJ94" s="687"/>
      <c r="DK94" s="687"/>
      <c r="DL94" s="687"/>
      <c r="DM94" s="687"/>
      <c r="DN94" s="687"/>
      <c r="DO94" s="687"/>
      <c r="DP94" s="687"/>
      <c r="DQ94" s="687"/>
      <c r="DR94" s="687"/>
      <c r="DS94" s="687"/>
      <c r="DT94" s="687"/>
      <c r="DU94" s="687"/>
      <c r="DV94" s="687"/>
      <c r="DW94" s="687"/>
      <c r="DX94" s="687"/>
      <c r="DY94" s="687"/>
      <c r="DZ94" s="687"/>
      <c r="EA94" s="687"/>
      <c r="EB94" s="687"/>
      <c r="EC94" s="687"/>
      <c r="ED94" s="687"/>
      <c r="EE94" s="687"/>
      <c r="EF94" s="687"/>
      <c r="EG94" s="687"/>
      <c r="EH94" s="687"/>
      <c r="EI94" s="687"/>
      <c r="EJ94" s="687"/>
      <c r="EK94" s="687"/>
      <c r="EL94" s="687"/>
      <c r="EM94" s="687"/>
      <c r="EN94" s="687"/>
      <c r="EO94" s="687"/>
      <c r="EP94" s="687"/>
      <c r="EQ94" s="687"/>
      <c r="ER94" s="687"/>
      <c r="ES94" s="687"/>
      <c r="ET94" s="687"/>
      <c r="EU94" s="687"/>
      <c r="EV94" s="687"/>
      <c r="EW94" s="687"/>
      <c r="EX94" s="687"/>
      <c r="EY94" s="687"/>
      <c r="EZ94" s="687"/>
      <c r="FA94" s="687"/>
      <c r="FB94" s="687"/>
      <c r="FC94" s="687"/>
      <c r="FD94" s="687"/>
      <c r="FE94" s="687"/>
      <c r="FF94" s="687"/>
      <c r="FG94" s="687"/>
      <c r="FH94" s="687"/>
      <c r="FI94" s="687"/>
      <c r="FJ94" s="687"/>
      <c r="FK94" s="687"/>
      <c r="FL94" s="687"/>
      <c r="FM94" s="687"/>
      <c r="FN94" s="687"/>
      <c r="FO94" s="687"/>
      <c r="FP94" s="687"/>
      <c r="FQ94" s="687"/>
      <c r="FR94" s="687"/>
      <c r="FS94" s="687"/>
      <c r="FT94" s="687"/>
      <c r="FU94" s="687"/>
      <c r="FV94" s="687"/>
      <c r="FW94" s="687"/>
      <c r="FX94" s="687"/>
      <c r="FY94" s="687"/>
      <c r="FZ94" s="687"/>
      <c r="GA94" s="687"/>
      <c r="GB94" s="687"/>
      <c r="GC94" s="687"/>
      <c r="GD94" s="687"/>
      <c r="GE94" s="687"/>
      <c r="GF94" s="687"/>
      <c r="GG94" s="687"/>
      <c r="GH94" s="687"/>
      <c r="GI94" s="687"/>
      <c r="GJ94" s="687"/>
      <c r="GK94" s="687"/>
      <c r="GL94" s="687"/>
      <c r="GM94" s="687"/>
      <c r="GN94" s="687"/>
      <c r="GO94" s="687"/>
      <c r="GP94" s="687"/>
      <c r="GQ94" s="687"/>
      <c r="GR94" s="687"/>
      <c r="GS94" s="687"/>
      <c r="GT94" s="687"/>
      <c r="GU94" s="687"/>
      <c r="GV94" s="687"/>
      <c r="GW94" s="687"/>
      <c r="GX94" s="687"/>
      <c r="GY94" s="687"/>
      <c r="GZ94" s="687"/>
      <c r="HA94" s="687"/>
      <c r="HB94" s="687"/>
      <c r="HC94" s="687"/>
      <c r="HD94" s="687"/>
      <c r="HE94" s="687"/>
      <c r="HF94" s="687"/>
      <c r="HG94" s="687"/>
      <c r="HH94" s="687"/>
      <c r="HI94" s="687"/>
      <c r="HJ94" s="687"/>
      <c r="HK94" s="687"/>
      <c r="HL94" s="687"/>
      <c r="HM94" s="687"/>
      <c r="HN94" s="687"/>
      <c r="HO94" s="687"/>
      <c r="HP94" s="687"/>
      <c r="HQ94" s="687"/>
      <c r="HR94" s="687"/>
      <c r="HS94" s="687"/>
      <c r="HT94" s="687"/>
      <c r="HU94" s="687"/>
      <c r="HV94" s="687"/>
      <c r="HW94" s="687"/>
      <c r="HX94" s="687"/>
      <c r="HY94" s="687"/>
      <c r="HZ94" s="687"/>
      <c r="IA94" s="687"/>
      <c r="IB94" s="687"/>
      <c r="IC94" s="687"/>
      <c r="ID94" s="687"/>
      <c r="IE94" s="687"/>
      <c r="IF94" s="687"/>
      <c r="IG94" s="687"/>
      <c r="IH94" s="687"/>
      <c r="II94" s="687"/>
      <c r="IJ94" s="687"/>
      <c r="IK94" s="687"/>
      <c r="IL94" s="687"/>
      <c r="IM94" s="687"/>
      <c r="IN94" s="687"/>
      <c r="IO94" s="687"/>
      <c r="IP94" s="687"/>
      <c r="IQ94" s="687"/>
      <c r="IR94" s="687"/>
      <c r="IS94" s="687"/>
      <c r="IT94" s="687"/>
      <c r="IU94" s="687"/>
      <c r="IV94" s="687"/>
      <c r="IW94" s="687"/>
      <c r="IX94" s="687"/>
      <c r="IY94" s="687"/>
      <c r="IZ94" s="687"/>
      <c r="JA94" s="687"/>
      <c r="JB94" s="687"/>
      <c r="JC94" s="687"/>
      <c r="JD94" s="687"/>
      <c r="JE94" s="687"/>
      <c r="JF94" s="687"/>
      <c r="JG94" s="687"/>
      <c r="JH94" s="687"/>
      <c r="JI94" s="687"/>
      <c r="JJ94" s="687"/>
      <c r="JK94" s="687"/>
      <c r="JL94" s="687"/>
      <c r="JM94" s="687"/>
      <c r="JN94" s="687"/>
      <c r="JO94" s="687"/>
      <c r="JP94" s="687"/>
      <c r="JQ94" s="687"/>
      <c r="JR94" s="687"/>
      <c r="JS94" s="687"/>
      <c r="JT94" s="687"/>
      <c r="JU94" s="687"/>
      <c r="JV94" s="687"/>
      <c r="JW94" s="687"/>
      <c r="JX94" s="687"/>
      <c r="JY94" s="687"/>
      <c r="JZ94" s="687"/>
      <c r="KA94" s="687"/>
      <c r="KB94" s="687"/>
      <c r="KC94" s="687"/>
      <c r="KD94" s="687"/>
      <c r="KE94" s="687"/>
      <c r="KF94" s="687"/>
      <c r="KG94" s="687"/>
      <c r="KH94" s="687"/>
      <c r="KI94" s="687"/>
      <c r="KJ94" s="687"/>
      <c r="KK94" s="687"/>
      <c r="KL94" s="687"/>
      <c r="KM94" s="687"/>
      <c r="KN94" s="687"/>
      <c r="KO94" s="687"/>
      <c r="KP94" s="687"/>
      <c r="KQ94" s="687"/>
      <c r="KR94" s="687"/>
      <c r="KS94" s="687"/>
      <c r="KT94" s="687"/>
      <c r="KU94" s="687"/>
      <c r="KV94" s="687"/>
      <c r="KW94" s="687"/>
      <c r="KX94" s="687"/>
      <c r="KY94" s="687"/>
      <c r="KZ94" s="687"/>
      <c r="LA94" s="687"/>
      <c r="LB94" s="687"/>
      <c r="LC94" s="687"/>
      <c r="LD94" s="687"/>
      <c r="LE94" s="687"/>
      <c r="LF94" s="687"/>
      <c r="LG94" s="687"/>
      <c r="LH94" s="687"/>
      <c r="LI94" s="687"/>
      <c r="LJ94" s="687"/>
      <c r="LK94" s="687"/>
      <c r="LL94" s="687"/>
      <c r="LM94" s="687"/>
      <c r="LN94" s="687"/>
      <c r="LO94" s="687"/>
      <c r="LP94" s="687"/>
      <c r="LQ94" s="687"/>
      <c r="LR94" s="687"/>
      <c r="LS94" s="687"/>
      <c r="LT94" s="687"/>
      <c r="LU94" s="687"/>
      <c r="LV94" s="687"/>
      <c r="LW94" s="687"/>
      <c r="LX94" s="687"/>
      <c r="LY94" s="687"/>
      <c r="LZ94" s="687"/>
      <c r="MA94" s="687"/>
      <c r="MB94" s="687"/>
      <c r="MC94" s="687"/>
      <c r="MD94" s="687"/>
      <c r="ME94" s="687"/>
      <c r="MF94" s="687"/>
      <c r="MG94" s="687"/>
      <c r="MH94" s="687"/>
      <c r="MI94" s="687"/>
      <c r="MJ94" s="687"/>
      <c r="MK94" s="687"/>
      <c r="ML94" s="687"/>
      <c r="MM94" s="687"/>
      <c r="MN94" s="687"/>
      <c r="MO94" s="687"/>
      <c r="MP94" s="687"/>
      <c r="MQ94" s="687"/>
      <c r="MR94" s="687"/>
      <c r="MS94" s="687"/>
      <c r="MT94" s="687"/>
      <c r="MU94" s="687"/>
      <c r="MV94" s="687"/>
      <c r="MW94" s="687"/>
      <c r="MX94" s="687"/>
      <c r="MY94" s="687"/>
      <c r="MZ94" s="687"/>
      <c r="NA94" s="687"/>
      <c r="NB94" s="687"/>
      <c r="NC94" s="687"/>
      <c r="ND94" s="687"/>
      <c r="NE94" s="687"/>
      <c r="NF94" s="687"/>
      <c r="NG94" s="687"/>
      <c r="NH94" s="687"/>
      <c r="NI94" s="687"/>
      <c r="NJ94" s="687"/>
      <c r="NK94" s="687"/>
      <c r="NL94" s="687"/>
      <c r="NM94" s="687"/>
      <c r="NN94" s="687"/>
      <c r="NO94" s="687"/>
      <c r="NP94" s="687"/>
      <c r="NQ94" s="687"/>
      <c r="NR94" s="687"/>
      <c r="NS94" s="687"/>
      <c r="NT94" s="687"/>
      <c r="NU94" s="687"/>
      <c r="NV94" s="687">
        <v>18.829999999999998</v>
      </c>
      <c r="NW94" s="687">
        <v>62.77</v>
      </c>
      <c r="NX94" s="687">
        <v>62.77</v>
      </c>
      <c r="NY94" s="687">
        <v>286.8</v>
      </c>
      <c r="NZ94" s="687">
        <v>698.5</v>
      </c>
      <c r="OA94" s="687">
        <v>1530.95</v>
      </c>
      <c r="OB94" s="687">
        <v>2036.44</v>
      </c>
      <c r="OC94" s="687">
        <v>2247.7800000000002</v>
      </c>
      <c r="OD94" s="687">
        <v>2247.7800000000002</v>
      </c>
      <c r="OE94" s="687">
        <v>2247.7800000000002</v>
      </c>
      <c r="OF94" s="687">
        <v>2247.7800000000002</v>
      </c>
      <c r="OG94" s="687">
        <v>2247.7800000000002</v>
      </c>
      <c r="OH94" s="687">
        <v>2247.7800000000002</v>
      </c>
      <c r="OI94" s="687">
        <v>2247.7800000000002</v>
      </c>
      <c r="OJ94" s="687">
        <v>2247.7800000000002</v>
      </c>
      <c r="OK94" s="687">
        <v>2247.7800000000002</v>
      </c>
      <c r="OL94" s="687">
        <v>2247.7800000000002</v>
      </c>
      <c r="OM94" s="687">
        <v>2261.71</v>
      </c>
      <c r="ON94" s="687">
        <v>2294.88</v>
      </c>
      <c r="OO94" s="687">
        <v>2314.12</v>
      </c>
      <c r="OP94" s="687">
        <v>2314.12</v>
      </c>
      <c r="OQ94" s="687">
        <v>2314.12</v>
      </c>
      <c r="OR94" s="687">
        <v>2314.12</v>
      </c>
      <c r="OS94" s="687">
        <v>2314.12</v>
      </c>
      <c r="OT94" s="687">
        <v>2314.12</v>
      </c>
      <c r="OU94" s="687">
        <v>2628.11</v>
      </c>
      <c r="OV94" s="687">
        <v>3360.76</v>
      </c>
      <c r="OW94" s="687">
        <v>3360.76</v>
      </c>
      <c r="OX94" s="687">
        <v>3360.76</v>
      </c>
      <c r="OY94" s="687">
        <v>3360.76</v>
      </c>
      <c r="OZ94" s="687">
        <v>3360.76</v>
      </c>
      <c r="PA94" s="687">
        <v>3360.76</v>
      </c>
      <c r="PB94" s="687">
        <v>3360.76</v>
      </c>
      <c r="PC94" s="687">
        <v>3360.76</v>
      </c>
      <c r="PD94" s="687">
        <v>3360.76</v>
      </c>
      <c r="PE94" s="687">
        <v>3360.76</v>
      </c>
      <c r="PF94" s="687">
        <v>3360.76</v>
      </c>
      <c r="PG94" s="687">
        <v>3360.76</v>
      </c>
      <c r="PH94" s="687">
        <v>3360.76</v>
      </c>
      <c r="PI94" s="687">
        <v>3471.43</v>
      </c>
      <c r="PJ94" s="687">
        <v>3512.08</v>
      </c>
      <c r="PK94" s="687">
        <v>3545.76</v>
      </c>
      <c r="PL94" s="687">
        <v>3582.67</v>
      </c>
      <c r="PM94" s="687">
        <v>3634.59</v>
      </c>
      <c r="PN94" s="687">
        <v>3634.59</v>
      </c>
      <c r="PO94" s="687">
        <v>3674.62</v>
      </c>
      <c r="PP94" s="687">
        <v>3726.38</v>
      </c>
      <c r="PQ94" s="687">
        <v>3951.43</v>
      </c>
      <c r="PR94" s="687">
        <v>4386.6000000000004</v>
      </c>
      <c r="PS94" s="687">
        <v>4883.79</v>
      </c>
      <c r="PT94" s="687">
        <v>5597.74</v>
      </c>
      <c r="PU94" s="687">
        <v>5597.74</v>
      </c>
      <c r="PV94" s="687">
        <v>5597.74</v>
      </c>
      <c r="PW94" s="687">
        <v>5615.31</v>
      </c>
      <c r="PX94" s="687">
        <v>5656.61</v>
      </c>
      <c r="PY94" s="687">
        <v>5674.76</v>
      </c>
      <c r="PZ94" s="687">
        <v>5690.98</v>
      </c>
      <c r="QA94" s="687">
        <v>5730.87</v>
      </c>
      <c r="QB94" s="687">
        <v>5730.87</v>
      </c>
      <c r="QC94" s="687">
        <v>5764.83</v>
      </c>
      <c r="QD94" s="687">
        <v>5842.01</v>
      </c>
      <c r="QE94" s="687">
        <v>5842.01</v>
      </c>
      <c r="QF94" s="687">
        <v>5842.01</v>
      </c>
      <c r="QG94" s="687">
        <v>5842.01</v>
      </c>
      <c r="QH94" s="687">
        <v>5842.01</v>
      </c>
      <c r="QI94" s="687">
        <v>5842.01</v>
      </c>
      <c r="QJ94" s="687">
        <v>5842.01</v>
      </c>
      <c r="QK94" s="687">
        <v>5842.01</v>
      </c>
      <c r="QL94" s="687">
        <v>5842.01</v>
      </c>
      <c r="QM94" s="687">
        <v>5842.01</v>
      </c>
      <c r="QN94" s="687">
        <v>5842.01</v>
      </c>
      <c r="QO94" s="687">
        <v>5842.01</v>
      </c>
      <c r="QP94" s="687">
        <v>5842.01</v>
      </c>
      <c r="QQ94" s="687">
        <v>5842.01</v>
      </c>
      <c r="QR94" s="687">
        <v>5842.01</v>
      </c>
      <c r="QS94" s="687">
        <v>5842.01</v>
      </c>
      <c r="QT94" s="687">
        <v>5842.01</v>
      </c>
      <c r="QU94" s="687">
        <v>5842.01</v>
      </c>
      <c r="QV94" s="687">
        <v>5842.01</v>
      </c>
      <c r="QW94" s="687">
        <v>5842.01</v>
      </c>
      <c r="QX94" s="687">
        <v>5842.01</v>
      </c>
      <c r="QY94" s="687">
        <v>5842.01</v>
      </c>
      <c r="QZ94" s="687">
        <v>5842.01</v>
      </c>
      <c r="RA94" s="687"/>
      <c r="RB94" s="687"/>
      <c r="RC94" s="687"/>
      <c r="RD94" s="687"/>
      <c r="RE94" s="687"/>
      <c r="RF94" s="687"/>
      <c r="RG94" s="687"/>
      <c r="RH94" s="687"/>
      <c r="RI94" s="687"/>
      <c r="RJ94" s="687"/>
      <c r="RK94" s="925"/>
      <c r="RL94" s="925"/>
      <c r="RM94" s="925"/>
      <c r="RN94" s="925"/>
      <c r="RO94" s="925"/>
      <c r="RP94" s="925"/>
      <c r="RQ94" s="925"/>
      <c r="RR94" s="925"/>
      <c r="RS94" s="925"/>
      <c r="RT94" s="925"/>
      <c r="RU94" s="925"/>
      <c r="RV94" s="925"/>
      <c r="RW94" s="925"/>
      <c r="RX94" s="925"/>
      <c r="RY94" s="925"/>
      <c r="RZ94" s="925"/>
      <c r="SA94" s="925"/>
      <c r="SB94" s="925"/>
      <c r="SC94" s="925"/>
      <c r="SD94" s="925"/>
      <c r="SE94" s="925"/>
      <c r="SF94" s="925"/>
      <c r="SG94" s="925"/>
      <c r="SH94" s="925"/>
      <c r="SI94" s="925"/>
      <c r="SJ94" s="925"/>
      <c r="SK94" s="925"/>
      <c r="SL94" s="925"/>
      <c r="SM94" s="925"/>
      <c r="SN94" s="925"/>
      <c r="SO94" s="925"/>
      <c r="SP94" s="925"/>
      <c r="SQ94" s="925"/>
      <c r="SR94" s="925"/>
      <c r="SS94" s="925"/>
      <c r="ST94" s="925"/>
      <c r="SU94" s="925"/>
      <c r="SV94" s="925"/>
      <c r="SW94" s="925"/>
      <c r="SX94" s="925"/>
      <c r="SY94" s="925"/>
      <c r="SZ94" s="925"/>
      <c r="TA94" s="925"/>
      <c r="TB94" s="925"/>
      <c r="TC94" s="925"/>
      <c r="TD94" s="925"/>
      <c r="TE94" s="925"/>
      <c r="TF94" s="925"/>
      <c r="TG94" s="925"/>
      <c r="TH94" s="925"/>
      <c r="TI94" s="925"/>
      <c r="TJ94" s="925"/>
      <c r="TK94" s="925"/>
      <c r="TL94" s="925"/>
      <c r="TM94" s="925"/>
      <c r="TN94" s="925"/>
      <c r="TO94" s="925"/>
      <c r="TP94" s="925"/>
      <c r="TQ94" s="925"/>
      <c r="TR94" s="925"/>
      <c r="TS94" s="925"/>
      <c r="TT94" s="925"/>
      <c r="TU94" s="925"/>
      <c r="TV94" s="925"/>
      <c r="TW94" s="925"/>
      <c r="TX94" s="925"/>
      <c r="TY94" s="925"/>
      <c r="TZ94" s="925"/>
      <c r="UA94" s="925"/>
      <c r="UB94" s="925"/>
      <c r="UC94" s="925"/>
      <c r="UD94" s="925"/>
      <c r="UE94" s="925"/>
      <c r="UF94" s="925"/>
      <c r="UG94" s="925"/>
      <c r="UH94" s="925"/>
      <c r="UI94" s="925"/>
      <c r="UJ94" s="925"/>
      <c r="UK94" s="925"/>
      <c r="UL94" s="925"/>
      <c r="UM94" s="925"/>
      <c r="UN94" s="925"/>
      <c r="UO94" s="925"/>
      <c r="UP94" s="925"/>
      <c r="UQ94" s="925"/>
      <c r="UR94" s="925"/>
      <c r="US94" s="925"/>
      <c r="UT94" s="925"/>
      <c r="UU94" s="925"/>
      <c r="UV94" s="925"/>
      <c r="UW94" s="925"/>
      <c r="UX94" s="925"/>
      <c r="UY94" s="925"/>
      <c r="UZ94" s="925"/>
      <c r="VA94" s="925"/>
      <c r="VB94" s="925"/>
      <c r="VC94" s="925"/>
      <c r="VD94" s="925"/>
      <c r="VE94" s="925"/>
      <c r="VF94" s="925"/>
      <c r="VG94" s="925"/>
      <c r="VH94" s="925"/>
      <c r="VI94" s="925"/>
      <c r="VJ94" s="925"/>
      <c r="VK94" s="925"/>
      <c r="VL94" s="925"/>
      <c r="VM94" s="925"/>
      <c r="VN94" s="925"/>
      <c r="VO94" s="925"/>
      <c r="VP94" s="925"/>
      <c r="VQ94" s="925"/>
      <c r="VR94" s="925"/>
      <c r="VS94" s="925"/>
      <c r="VT94" s="925"/>
      <c r="VU94" s="925"/>
      <c r="VV94" s="925"/>
      <c r="VW94" s="925"/>
      <c r="VX94" s="925"/>
      <c r="VY94" s="925"/>
      <c r="VZ94" s="925"/>
      <c r="WA94" s="925"/>
      <c r="WB94" s="925"/>
      <c r="WC94" s="925"/>
      <c r="WD94" s="925"/>
      <c r="WE94" s="925"/>
      <c r="WF94" s="925"/>
      <c r="WG94" s="925"/>
      <c r="WH94" s="925"/>
      <c r="WI94" s="925"/>
      <c r="WJ94" s="925"/>
      <c r="WK94" s="925"/>
      <c r="WL94" s="925"/>
      <c r="WM94" s="925"/>
      <c r="WN94" s="925"/>
      <c r="WO94" s="925"/>
      <c r="WP94" s="925"/>
      <c r="WQ94" s="925"/>
      <c r="WR94" s="925"/>
      <c r="WS94" s="925"/>
      <c r="XZ94" s="925"/>
      <c r="YA94" s="925"/>
      <c r="ZM94" s="4"/>
      <c r="ZN94" s="4"/>
    </row>
    <row r="95" spans="1:690" outlineLevel="2">
      <c r="A95" s="1104" t="s">
        <v>1128</v>
      </c>
      <c r="B95" s="1104"/>
      <c r="C95" s="1104"/>
      <c r="D95" s="1105">
        <v>2800.01</v>
      </c>
      <c r="E95" s="1105">
        <v>0</v>
      </c>
      <c r="F95" s="1105">
        <v>83585.88</v>
      </c>
      <c r="G95" s="1106"/>
      <c r="H95" s="1104" t="s">
        <v>894</v>
      </c>
      <c r="I95" s="687"/>
      <c r="J95" s="687"/>
      <c r="K95" s="687"/>
      <c r="L95" s="687"/>
      <c r="M95" s="687"/>
      <c r="N95" s="687"/>
      <c r="O95" s="687"/>
      <c r="P95" s="687"/>
      <c r="Q95" s="687"/>
      <c r="R95" s="687"/>
      <c r="S95" s="687"/>
      <c r="T95" s="687"/>
      <c r="U95" s="687"/>
      <c r="V95" s="687"/>
      <c r="W95" s="687"/>
      <c r="X95" s="687"/>
      <c r="Y95" s="687"/>
      <c r="Z95" s="687"/>
      <c r="AA95" s="687"/>
      <c r="AB95" s="687"/>
      <c r="AC95" s="687"/>
      <c r="AD95" s="687"/>
      <c r="AE95" s="687"/>
      <c r="AF95" s="687"/>
      <c r="AG95" s="687"/>
      <c r="AH95" s="687"/>
      <c r="AI95" s="687"/>
      <c r="AJ95" s="687"/>
      <c r="AK95" s="687"/>
      <c r="AL95" s="687"/>
      <c r="AM95" s="687"/>
      <c r="AN95" s="687"/>
      <c r="AO95" s="687"/>
      <c r="AP95" s="687"/>
      <c r="AQ95" s="687"/>
      <c r="AR95" s="687"/>
      <c r="AS95" s="687"/>
      <c r="AT95" s="687"/>
      <c r="AU95" s="687"/>
      <c r="AV95" s="687"/>
      <c r="AW95" s="687"/>
      <c r="AX95" s="687"/>
      <c r="AY95" s="687"/>
      <c r="AZ95" s="687"/>
      <c r="BA95" s="687"/>
      <c r="BB95" s="687"/>
      <c r="BC95" s="687"/>
      <c r="BD95" s="687"/>
      <c r="BE95" s="687"/>
      <c r="BF95" s="687"/>
      <c r="BG95" s="687"/>
      <c r="BH95" s="687"/>
      <c r="BI95" s="687"/>
      <c r="BJ95" s="687"/>
      <c r="BK95" s="687"/>
      <c r="BL95" s="687"/>
      <c r="BM95" s="687"/>
      <c r="BN95" s="687"/>
      <c r="BO95" s="687"/>
      <c r="BP95" s="687"/>
      <c r="BQ95" s="687"/>
      <c r="BR95" s="687"/>
      <c r="BS95" s="687"/>
      <c r="BT95" s="687"/>
      <c r="BU95" s="687"/>
      <c r="BV95" s="687"/>
      <c r="BW95" s="687"/>
      <c r="BX95" s="687"/>
      <c r="BY95" s="687"/>
      <c r="BZ95" s="687"/>
      <c r="CA95" s="687"/>
      <c r="CB95" s="687"/>
      <c r="CC95" s="687"/>
      <c r="CD95" s="687"/>
      <c r="CE95" s="687"/>
      <c r="CF95" s="687"/>
      <c r="CG95" s="687"/>
      <c r="CH95" s="687"/>
      <c r="CI95" s="687"/>
      <c r="CJ95" s="687"/>
      <c r="CK95" s="687"/>
      <c r="CL95" s="687"/>
      <c r="CM95" s="687"/>
      <c r="CN95" s="687"/>
      <c r="CO95" s="687"/>
      <c r="CP95" s="687"/>
      <c r="CQ95" s="687"/>
      <c r="CR95" s="687"/>
      <c r="CS95" s="687"/>
      <c r="CT95" s="687"/>
      <c r="CU95" s="687"/>
      <c r="CV95" s="687"/>
      <c r="CW95" s="687"/>
      <c r="CX95" s="687"/>
      <c r="CY95" s="687"/>
      <c r="CZ95" s="687"/>
      <c r="DA95" s="687"/>
      <c r="DB95" s="687"/>
      <c r="DC95" s="687"/>
      <c r="DD95" s="687"/>
      <c r="DE95" s="687"/>
      <c r="DF95" s="687"/>
      <c r="DG95" s="687"/>
      <c r="DH95" s="687"/>
      <c r="DI95" s="687"/>
      <c r="DJ95" s="687"/>
      <c r="DK95" s="687"/>
      <c r="DL95" s="687"/>
      <c r="DM95" s="687"/>
      <c r="DN95" s="687"/>
      <c r="DO95" s="687"/>
      <c r="DP95" s="687"/>
      <c r="DQ95" s="687"/>
      <c r="DR95" s="687"/>
      <c r="DS95" s="687"/>
      <c r="DT95" s="687"/>
      <c r="DU95" s="687"/>
      <c r="DV95" s="687"/>
      <c r="DW95" s="687"/>
      <c r="DX95" s="687"/>
      <c r="DY95" s="687"/>
      <c r="DZ95" s="687"/>
      <c r="EA95" s="687"/>
      <c r="EB95" s="687"/>
      <c r="EC95" s="687"/>
      <c r="ED95" s="687"/>
      <c r="EE95" s="687"/>
      <c r="EF95" s="687"/>
      <c r="EG95" s="687"/>
      <c r="EH95" s="687"/>
      <c r="EI95" s="687"/>
      <c r="EJ95" s="687"/>
      <c r="EK95" s="687"/>
      <c r="EL95" s="687"/>
      <c r="EM95" s="687"/>
      <c r="EN95" s="687"/>
      <c r="EO95" s="687"/>
      <c r="EP95" s="687"/>
      <c r="EQ95" s="687"/>
      <c r="ER95" s="687"/>
      <c r="ES95" s="687"/>
      <c r="ET95" s="687"/>
      <c r="EU95" s="687"/>
      <c r="EV95" s="687"/>
      <c r="EW95" s="687"/>
      <c r="EX95" s="687"/>
      <c r="EY95" s="687"/>
      <c r="EZ95" s="687"/>
      <c r="FA95" s="687"/>
      <c r="FB95" s="687"/>
      <c r="FC95" s="687"/>
      <c r="FD95" s="687"/>
      <c r="FE95" s="687"/>
      <c r="FF95" s="687"/>
      <c r="FG95" s="687"/>
      <c r="FH95" s="687"/>
      <c r="FI95" s="687"/>
      <c r="FJ95" s="687"/>
      <c r="FK95" s="687"/>
      <c r="FL95" s="687"/>
      <c r="FM95" s="687"/>
      <c r="FN95" s="687"/>
      <c r="FO95" s="687"/>
      <c r="FP95" s="687"/>
      <c r="FQ95" s="687"/>
      <c r="FR95" s="687"/>
      <c r="FS95" s="687"/>
      <c r="FT95" s="687"/>
      <c r="FU95" s="687"/>
      <c r="FV95" s="687"/>
      <c r="FW95" s="687"/>
      <c r="FX95" s="687"/>
      <c r="FY95" s="687"/>
      <c r="FZ95" s="687"/>
      <c r="GA95" s="687"/>
      <c r="GB95" s="687"/>
      <c r="GC95" s="687"/>
      <c r="GD95" s="687"/>
      <c r="GE95" s="687"/>
      <c r="GF95" s="687"/>
      <c r="GG95" s="687"/>
      <c r="GH95" s="687"/>
      <c r="GI95" s="687"/>
      <c r="GJ95" s="687"/>
      <c r="GK95" s="687"/>
      <c r="GL95" s="687"/>
      <c r="GM95" s="687"/>
      <c r="GN95" s="687"/>
      <c r="GO95" s="687"/>
      <c r="GP95" s="687"/>
      <c r="GQ95" s="687"/>
      <c r="GR95" s="687"/>
      <c r="GS95" s="687"/>
      <c r="GT95" s="687"/>
      <c r="GU95" s="687"/>
      <c r="GV95" s="687"/>
      <c r="GW95" s="687"/>
      <c r="GX95" s="687"/>
      <c r="GY95" s="687"/>
      <c r="GZ95" s="687"/>
      <c r="HA95" s="687"/>
      <c r="HB95" s="687"/>
      <c r="HC95" s="687"/>
      <c r="HD95" s="687"/>
      <c r="HE95" s="687"/>
      <c r="HF95" s="687"/>
      <c r="HG95" s="687"/>
      <c r="HH95" s="687"/>
      <c r="HI95" s="687"/>
      <c r="HJ95" s="687"/>
      <c r="HK95" s="687"/>
      <c r="HL95" s="687"/>
      <c r="HM95" s="687"/>
      <c r="HN95" s="687"/>
      <c r="HO95" s="687"/>
      <c r="HP95" s="687"/>
      <c r="HQ95" s="687"/>
      <c r="HR95" s="687"/>
      <c r="HS95" s="687"/>
      <c r="HT95" s="687"/>
      <c r="HU95" s="687"/>
      <c r="HV95" s="687"/>
      <c r="HW95" s="687"/>
      <c r="HX95" s="687"/>
      <c r="HY95" s="687"/>
      <c r="HZ95" s="687"/>
      <c r="IA95" s="687"/>
      <c r="IB95" s="687"/>
      <c r="IC95" s="687"/>
      <c r="ID95" s="687"/>
      <c r="IE95" s="687"/>
      <c r="IF95" s="687"/>
      <c r="IG95" s="687"/>
      <c r="IH95" s="687"/>
      <c r="II95" s="687"/>
      <c r="IJ95" s="687"/>
      <c r="IK95" s="687"/>
      <c r="IL95" s="687"/>
      <c r="IM95" s="687"/>
      <c r="IN95" s="687"/>
      <c r="IO95" s="687"/>
      <c r="IP95" s="687"/>
      <c r="IQ95" s="687"/>
      <c r="IR95" s="687"/>
      <c r="IS95" s="687"/>
      <c r="IT95" s="687"/>
      <c r="IU95" s="687"/>
      <c r="IV95" s="687"/>
      <c r="IW95" s="687"/>
      <c r="IX95" s="687"/>
      <c r="IY95" s="687"/>
      <c r="IZ95" s="687"/>
      <c r="JA95" s="687"/>
      <c r="JB95" s="687"/>
      <c r="JC95" s="687"/>
      <c r="JD95" s="687"/>
      <c r="JE95" s="687"/>
      <c r="JF95" s="687"/>
      <c r="JG95" s="687"/>
      <c r="JH95" s="687"/>
      <c r="JI95" s="687"/>
      <c r="JJ95" s="687"/>
      <c r="JK95" s="687"/>
      <c r="JL95" s="687"/>
      <c r="JM95" s="687"/>
      <c r="JN95" s="687"/>
      <c r="JO95" s="687"/>
      <c r="JP95" s="687"/>
      <c r="JQ95" s="687"/>
      <c r="JR95" s="687"/>
      <c r="JS95" s="687"/>
      <c r="JT95" s="687"/>
      <c r="JU95" s="687"/>
      <c r="JV95" s="687"/>
      <c r="JW95" s="687"/>
      <c r="JX95" s="687"/>
      <c r="JY95" s="687"/>
      <c r="JZ95" s="687"/>
      <c r="KA95" s="687"/>
      <c r="KB95" s="687"/>
      <c r="KC95" s="687"/>
      <c r="KD95" s="687"/>
      <c r="KE95" s="687"/>
      <c r="KF95" s="687"/>
      <c r="KG95" s="687"/>
      <c r="KH95" s="687"/>
      <c r="KI95" s="687"/>
      <c r="KJ95" s="687"/>
      <c r="KK95" s="687"/>
      <c r="KL95" s="687"/>
      <c r="KM95" s="687"/>
      <c r="KN95" s="687"/>
      <c r="KO95" s="687"/>
      <c r="KP95" s="687"/>
      <c r="KQ95" s="687"/>
      <c r="KR95" s="687"/>
      <c r="KS95" s="687"/>
      <c r="KT95" s="687"/>
      <c r="KU95" s="687"/>
      <c r="KV95" s="687"/>
      <c r="KW95" s="687"/>
      <c r="KX95" s="687"/>
      <c r="KY95" s="687"/>
      <c r="KZ95" s="687"/>
      <c r="LA95" s="687"/>
      <c r="LB95" s="687"/>
      <c r="LC95" s="687"/>
      <c r="LD95" s="687"/>
      <c r="LE95" s="687"/>
      <c r="LF95" s="687"/>
      <c r="LG95" s="687"/>
      <c r="LH95" s="687"/>
      <c r="LI95" s="687"/>
      <c r="LJ95" s="687"/>
      <c r="LK95" s="687"/>
      <c r="LL95" s="687"/>
      <c r="LM95" s="687"/>
      <c r="LN95" s="687"/>
      <c r="LO95" s="687"/>
      <c r="LP95" s="687"/>
      <c r="LQ95" s="687"/>
      <c r="LR95" s="687"/>
      <c r="LS95" s="687"/>
      <c r="LT95" s="687"/>
      <c r="LU95" s="687"/>
      <c r="LV95" s="687"/>
      <c r="LW95" s="687"/>
      <c r="LX95" s="687"/>
      <c r="LY95" s="687"/>
      <c r="LZ95" s="687"/>
      <c r="MA95" s="687"/>
      <c r="MB95" s="687"/>
      <c r="MC95" s="687"/>
      <c r="MD95" s="687"/>
      <c r="ME95" s="687"/>
      <c r="MF95" s="687"/>
      <c r="MG95" s="687"/>
      <c r="MH95" s="687"/>
      <c r="MI95" s="687"/>
      <c r="MJ95" s="687"/>
      <c r="MK95" s="687"/>
      <c r="ML95" s="687"/>
      <c r="MM95" s="687"/>
      <c r="MN95" s="687"/>
      <c r="MO95" s="687"/>
      <c r="MP95" s="687"/>
      <c r="MQ95" s="687"/>
      <c r="MR95" s="687"/>
      <c r="MS95" s="687"/>
      <c r="MT95" s="687"/>
      <c r="MU95" s="687"/>
      <c r="MV95" s="687"/>
      <c r="MW95" s="687"/>
      <c r="MX95" s="687"/>
      <c r="MY95" s="687"/>
      <c r="MZ95" s="687"/>
      <c r="NA95" s="687"/>
      <c r="NB95" s="687"/>
      <c r="NC95" s="687"/>
      <c r="ND95" s="687"/>
      <c r="NE95" s="687"/>
      <c r="NF95" s="687"/>
      <c r="NG95" s="687"/>
      <c r="NH95" s="687"/>
      <c r="NI95" s="687"/>
      <c r="NJ95" s="687"/>
      <c r="NK95" s="687"/>
      <c r="NL95" s="687"/>
      <c r="NM95" s="687">
        <v>10.98</v>
      </c>
      <c r="NN95" s="687">
        <v>36.6</v>
      </c>
      <c r="NO95" s="687">
        <v>36.6</v>
      </c>
      <c r="NP95" s="687">
        <v>36.6</v>
      </c>
      <c r="NQ95" s="687">
        <v>36.6</v>
      </c>
      <c r="NR95" s="687">
        <v>36.6</v>
      </c>
      <c r="NS95" s="687">
        <v>36.6</v>
      </c>
      <c r="NT95" s="687">
        <v>36.6</v>
      </c>
      <c r="NU95" s="687">
        <v>36.6</v>
      </c>
      <c r="NV95" s="687">
        <v>45.63</v>
      </c>
      <c r="NW95" s="687">
        <v>174.77</v>
      </c>
      <c r="NX95" s="687">
        <v>174.77</v>
      </c>
      <c r="NY95" s="687">
        <v>589.89</v>
      </c>
      <c r="NZ95" s="687">
        <v>1077.33</v>
      </c>
      <c r="OA95" s="687">
        <v>1077.33</v>
      </c>
      <c r="OB95" s="687">
        <v>1077.33</v>
      </c>
      <c r="OC95" s="687">
        <v>1077.33</v>
      </c>
      <c r="OD95" s="687">
        <v>1077.33</v>
      </c>
      <c r="OE95" s="687">
        <v>1077.33</v>
      </c>
      <c r="OF95" s="687">
        <v>1077.33</v>
      </c>
      <c r="OG95" s="687">
        <v>1077.33</v>
      </c>
      <c r="OH95" s="687">
        <v>1077.33</v>
      </c>
      <c r="OI95" s="687">
        <v>1077.33</v>
      </c>
      <c r="OJ95" s="687">
        <v>1077.33</v>
      </c>
      <c r="OK95" s="687">
        <v>1077.33</v>
      </c>
      <c r="OL95" s="687">
        <v>1077.33</v>
      </c>
      <c r="OM95" s="687">
        <v>1084.01</v>
      </c>
      <c r="ON95" s="687">
        <v>1099.9100000000001</v>
      </c>
      <c r="OO95" s="687">
        <v>1109.1300000000001</v>
      </c>
      <c r="OP95" s="687">
        <v>1109.1300000000001</v>
      </c>
      <c r="OQ95" s="687">
        <v>1109.1300000000001</v>
      </c>
      <c r="OR95" s="687">
        <v>1109.1300000000001</v>
      </c>
      <c r="OS95" s="687">
        <v>1109.1300000000001</v>
      </c>
      <c r="OT95" s="687">
        <v>1109.1300000000001</v>
      </c>
      <c r="OU95" s="687">
        <v>1259.6199999999999</v>
      </c>
      <c r="OV95" s="687">
        <v>1610.78</v>
      </c>
      <c r="OW95" s="687">
        <v>1610.78</v>
      </c>
      <c r="OX95" s="687">
        <v>1610.78</v>
      </c>
      <c r="OY95" s="687">
        <v>1610.78</v>
      </c>
      <c r="OZ95" s="687">
        <v>1610.78</v>
      </c>
      <c r="PA95" s="687">
        <v>1610.78</v>
      </c>
      <c r="PB95" s="687">
        <v>1610.78</v>
      </c>
      <c r="PC95" s="687">
        <v>1610.78</v>
      </c>
      <c r="PD95" s="687">
        <v>1610.78</v>
      </c>
      <c r="PE95" s="687">
        <v>1610.78</v>
      </c>
      <c r="PF95" s="687">
        <v>1610.78</v>
      </c>
      <c r="PG95" s="687">
        <v>1610.78</v>
      </c>
      <c r="PH95" s="687">
        <v>1655.53</v>
      </c>
      <c r="PI95" s="687">
        <v>1663.82</v>
      </c>
      <c r="PJ95" s="687">
        <v>1683.3</v>
      </c>
      <c r="PK95" s="687">
        <v>1699.44</v>
      </c>
      <c r="PL95" s="687">
        <v>1717.13</v>
      </c>
      <c r="PM95" s="687">
        <v>1742.01</v>
      </c>
      <c r="PN95" s="687">
        <v>1742.01</v>
      </c>
      <c r="PO95" s="687">
        <v>1786.01</v>
      </c>
      <c r="PP95" s="687">
        <v>1805.15</v>
      </c>
      <c r="PQ95" s="687">
        <v>2040.53</v>
      </c>
      <c r="PR95" s="687">
        <v>2591.29</v>
      </c>
      <c r="PS95" s="687">
        <v>2682.93</v>
      </c>
      <c r="PT95" s="687">
        <v>2691.35</v>
      </c>
      <c r="PU95" s="687">
        <v>2691.35</v>
      </c>
      <c r="PV95" s="687">
        <v>2711.15</v>
      </c>
      <c r="PW95" s="687">
        <v>2719.85</v>
      </c>
      <c r="PX95" s="687">
        <v>2727.62</v>
      </c>
      <c r="PY95" s="687">
        <v>2750.9</v>
      </c>
      <c r="PZ95" s="687">
        <v>2763.59</v>
      </c>
      <c r="QA95" s="687">
        <v>2775.32</v>
      </c>
      <c r="QB95" s="687">
        <v>2775.32</v>
      </c>
      <c r="QC95" s="687">
        <v>2782.86</v>
      </c>
      <c r="QD95" s="687">
        <v>2800.01</v>
      </c>
      <c r="QE95" s="687">
        <v>2800.01</v>
      </c>
      <c r="QF95" s="687">
        <v>2800.01</v>
      </c>
      <c r="QG95" s="687">
        <v>2800.01</v>
      </c>
      <c r="QH95" s="687">
        <v>2800.01</v>
      </c>
      <c r="QI95" s="687">
        <v>2800.01</v>
      </c>
      <c r="QJ95" s="687">
        <v>2800.01</v>
      </c>
      <c r="QK95" s="687">
        <v>2800.01</v>
      </c>
      <c r="QL95" s="687">
        <v>2800.01</v>
      </c>
      <c r="QM95" s="687">
        <v>2800.01</v>
      </c>
      <c r="QN95" s="687">
        <v>2800.01</v>
      </c>
      <c r="QO95" s="687">
        <v>2800.01</v>
      </c>
      <c r="QP95" s="687">
        <v>2800.01</v>
      </c>
      <c r="QQ95" s="687">
        <v>2800.01</v>
      </c>
      <c r="QR95" s="687">
        <v>2800.01</v>
      </c>
      <c r="QS95" s="687">
        <v>2800.01</v>
      </c>
      <c r="QT95" s="687">
        <v>2800.01</v>
      </c>
      <c r="QU95" s="687">
        <v>2800.01</v>
      </c>
      <c r="QV95" s="687">
        <v>2800.01</v>
      </c>
      <c r="QW95" s="687">
        <v>2800.01</v>
      </c>
      <c r="QX95" s="687">
        <v>2800.01</v>
      </c>
      <c r="QY95" s="687">
        <v>2800.01</v>
      </c>
      <c r="QZ95" s="687">
        <v>2800.01</v>
      </c>
      <c r="RA95" s="687"/>
      <c r="RB95" s="687"/>
      <c r="RC95" s="687"/>
      <c r="RD95" s="687"/>
      <c r="RE95" s="687"/>
      <c r="RF95" s="687"/>
      <c r="RG95" s="687"/>
      <c r="RH95" s="687"/>
      <c r="RI95" s="687"/>
      <c r="RJ95" s="687"/>
      <c r="RK95" s="925"/>
      <c r="RL95" s="925"/>
      <c r="RM95" s="925"/>
      <c r="RN95" s="925"/>
      <c r="RO95" s="925"/>
      <c r="RP95" s="925"/>
      <c r="RQ95" s="925"/>
      <c r="RR95" s="925"/>
      <c r="RS95" s="925"/>
      <c r="RT95" s="925"/>
      <c r="RU95" s="925"/>
      <c r="RV95" s="925"/>
      <c r="RW95" s="925"/>
      <c r="RX95" s="925"/>
      <c r="RY95" s="925"/>
      <c r="RZ95" s="925"/>
      <c r="SA95" s="925"/>
      <c r="SB95" s="925"/>
      <c r="SC95" s="925"/>
      <c r="SD95" s="925"/>
      <c r="SE95" s="925"/>
      <c r="SF95" s="925"/>
      <c r="SG95" s="925"/>
      <c r="SH95" s="925"/>
      <c r="SI95" s="925"/>
      <c r="SJ95" s="925"/>
      <c r="SK95" s="925"/>
      <c r="SL95" s="925"/>
      <c r="SM95" s="925"/>
      <c r="SN95" s="925"/>
      <c r="SO95" s="925"/>
      <c r="SP95" s="925"/>
      <c r="SQ95" s="925"/>
      <c r="SR95" s="925"/>
      <c r="SS95" s="925"/>
      <c r="ST95" s="925"/>
      <c r="SU95" s="925"/>
      <c r="SV95" s="925"/>
      <c r="SW95" s="925"/>
      <c r="SX95" s="925"/>
      <c r="SY95" s="925"/>
      <c r="SZ95" s="925"/>
      <c r="TA95" s="925"/>
      <c r="TB95" s="925"/>
      <c r="TC95" s="925"/>
      <c r="TD95" s="925"/>
      <c r="TE95" s="925"/>
      <c r="TF95" s="925"/>
      <c r="TG95" s="925"/>
      <c r="TH95" s="925"/>
      <c r="TI95" s="925"/>
      <c r="TJ95" s="925"/>
      <c r="TK95" s="925"/>
      <c r="TL95" s="925"/>
      <c r="TM95" s="925"/>
      <c r="TN95" s="925"/>
      <c r="TO95" s="925"/>
      <c r="TP95" s="925"/>
      <c r="TQ95" s="925"/>
      <c r="TR95" s="925"/>
      <c r="TS95" s="925"/>
      <c r="TT95" s="925"/>
      <c r="TU95" s="925"/>
      <c r="TV95" s="925"/>
      <c r="TW95" s="925"/>
      <c r="TX95" s="925"/>
      <c r="TY95" s="925"/>
      <c r="TZ95" s="925"/>
      <c r="UA95" s="925"/>
      <c r="UB95" s="925"/>
      <c r="UC95" s="925"/>
      <c r="UD95" s="925"/>
      <c r="UE95" s="925"/>
      <c r="UF95" s="925"/>
      <c r="UG95" s="925"/>
      <c r="UH95" s="925"/>
      <c r="UI95" s="925"/>
      <c r="UJ95" s="925"/>
      <c r="UK95" s="925"/>
      <c r="UL95" s="925"/>
      <c r="UM95" s="925"/>
      <c r="UN95" s="925"/>
      <c r="UO95" s="925"/>
      <c r="UP95" s="925"/>
      <c r="UQ95" s="925"/>
      <c r="UR95" s="925"/>
      <c r="US95" s="925"/>
      <c r="UT95" s="925"/>
      <c r="UU95" s="925"/>
      <c r="UV95" s="925"/>
      <c r="UW95" s="925"/>
      <c r="UX95" s="925"/>
      <c r="UY95" s="925"/>
      <c r="UZ95" s="925"/>
      <c r="VA95" s="925"/>
      <c r="VB95" s="925"/>
      <c r="VC95" s="925"/>
      <c r="VD95" s="925"/>
      <c r="VE95" s="925"/>
      <c r="VF95" s="925"/>
      <c r="VG95" s="925"/>
      <c r="VH95" s="925"/>
      <c r="VI95" s="925"/>
      <c r="VJ95" s="925"/>
      <c r="VK95" s="925"/>
      <c r="VL95" s="925"/>
      <c r="VM95" s="925"/>
      <c r="VN95" s="925"/>
      <c r="VO95" s="925"/>
      <c r="VP95" s="925"/>
      <c r="VQ95" s="925"/>
      <c r="VR95" s="925"/>
      <c r="VS95" s="925"/>
      <c r="VT95" s="925"/>
      <c r="VU95" s="925"/>
      <c r="VV95" s="925"/>
      <c r="VW95" s="925"/>
      <c r="VX95" s="925"/>
      <c r="VY95" s="925"/>
      <c r="VZ95" s="925"/>
      <c r="WA95" s="925"/>
      <c r="WB95" s="925"/>
      <c r="WC95" s="925"/>
      <c r="WD95" s="925"/>
      <c r="WE95" s="925"/>
      <c r="WF95" s="925"/>
      <c r="WG95" s="925"/>
      <c r="WH95" s="925"/>
      <c r="WI95" s="925"/>
      <c r="WJ95" s="925"/>
      <c r="WK95" s="925"/>
      <c r="WL95" s="925"/>
      <c r="WM95" s="925"/>
      <c r="WN95" s="925"/>
      <c r="WO95" s="925"/>
      <c r="WP95" s="925"/>
      <c r="WQ95" s="925"/>
      <c r="WR95" s="925"/>
      <c r="WS95" s="925"/>
      <c r="XZ95" s="925"/>
      <c r="YA95" s="925"/>
      <c r="ZM95" s="4"/>
      <c r="ZN95" s="4"/>
    </row>
    <row r="96" spans="1:690" outlineLevel="2">
      <c r="A96" s="1104" t="s">
        <v>1129</v>
      </c>
      <c r="B96" s="1104"/>
      <c r="C96" s="1104"/>
      <c r="D96" s="1105">
        <v>152</v>
      </c>
      <c r="E96" s="1105">
        <v>0</v>
      </c>
      <c r="F96" s="1105">
        <v>26424.36</v>
      </c>
      <c r="G96" s="1106"/>
      <c r="H96" s="1104" t="s">
        <v>894</v>
      </c>
      <c r="I96" s="687"/>
      <c r="J96" s="687"/>
      <c r="K96" s="687"/>
      <c r="L96" s="687"/>
      <c r="M96" s="687"/>
      <c r="N96" s="687"/>
      <c r="O96" s="687"/>
      <c r="P96" s="687"/>
      <c r="Q96" s="687"/>
      <c r="R96" s="687"/>
      <c r="S96" s="687"/>
      <c r="T96" s="687"/>
      <c r="U96" s="687"/>
      <c r="V96" s="687"/>
      <c r="W96" s="687"/>
      <c r="X96" s="687"/>
      <c r="Y96" s="687"/>
      <c r="Z96" s="687"/>
      <c r="AA96" s="687"/>
      <c r="AB96" s="687"/>
      <c r="AC96" s="687"/>
      <c r="AD96" s="687"/>
      <c r="AE96" s="687"/>
      <c r="AF96" s="687"/>
      <c r="AG96" s="687"/>
      <c r="AH96" s="687"/>
      <c r="AI96" s="687"/>
      <c r="AJ96" s="687"/>
      <c r="AK96" s="687"/>
      <c r="AL96" s="687"/>
      <c r="AM96" s="687"/>
      <c r="AN96" s="687"/>
      <c r="AO96" s="687"/>
      <c r="AP96" s="687"/>
      <c r="AQ96" s="687"/>
      <c r="AR96" s="687"/>
      <c r="AS96" s="687"/>
      <c r="AT96" s="687"/>
      <c r="AU96" s="687"/>
      <c r="AV96" s="687"/>
      <c r="AW96" s="687"/>
      <c r="AX96" s="687"/>
      <c r="AY96" s="687"/>
      <c r="AZ96" s="687"/>
      <c r="BA96" s="687"/>
      <c r="BB96" s="687"/>
      <c r="BC96" s="687"/>
      <c r="BD96" s="687"/>
      <c r="BE96" s="687"/>
      <c r="BF96" s="687"/>
      <c r="BG96" s="687"/>
      <c r="BH96" s="687"/>
      <c r="BI96" s="687"/>
      <c r="BJ96" s="687"/>
      <c r="BK96" s="687"/>
      <c r="BL96" s="687"/>
      <c r="BM96" s="687"/>
      <c r="BN96" s="687"/>
      <c r="BO96" s="687"/>
      <c r="BP96" s="687"/>
      <c r="BQ96" s="687"/>
      <c r="BR96" s="687"/>
      <c r="BS96" s="687"/>
      <c r="BT96" s="687"/>
      <c r="BU96" s="687"/>
      <c r="BV96" s="687"/>
      <c r="BW96" s="687"/>
      <c r="BX96" s="687"/>
      <c r="BY96" s="687"/>
      <c r="BZ96" s="687"/>
      <c r="CA96" s="687"/>
      <c r="CB96" s="687"/>
      <c r="CC96" s="687"/>
      <c r="CD96" s="687"/>
      <c r="CE96" s="687"/>
      <c r="CF96" s="687"/>
      <c r="CG96" s="687"/>
      <c r="CH96" s="687"/>
      <c r="CI96" s="687"/>
      <c r="CJ96" s="687"/>
      <c r="CK96" s="687"/>
      <c r="CL96" s="687"/>
      <c r="CM96" s="687"/>
      <c r="CN96" s="687"/>
      <c r="CO96" s="687"/>
      <c r="CP96" s="687"/>
      <c r="CQ96" s="687"/>
      <c r="CR96" s="687"/>
      <c r="CS96" s="687"/>
      <c r="CT96" s="687"/>
      <c r="CU96" s="687"/>
      <c r="CV96" s="687"/>
      <c r="CW96" s="687"/>
      <c r="CX96" s="687"/>
      <c r="CY96" s="687"/>
      <c r="CZ96" s="687"/>
      <c r="DA96" s="687"/>
      <c r="DB96" s="687"/>
      <c r="DC96" s="687"/>
      <c r="DD96" s="687"/>
      <c r="DE96" s="687"/>
      <c r="DF96" s="687"/>
      <c r="DG96" s="687"/>
      <c r="DH96" s="687"/>
      <c r="DI96" s="687"/>
      <c r="DJ96" s="687"/>
      <c r="DK96" s="687"/>
      <c r="DL96" s="687"/>
      <c r="DM96" s="687"/>
      <c r="DN96" s="687"/>
      <c r="DO96" s="687"/>
      <c r="DP96" s="687"/>
      <c r="DQ96" s="687"/>
      <c r="DR96" s="687"/>
      <c r="DS96" s="687"/>
      <c r="DT96" s="687"/>
      <c r="DU96" s="687"/>
      <c r="DV96" s="687"/>
      <c r="DW96" s="687"/>
      <c r="DX96" s="687"/>
      <c r="DY96" s="687"/>
      <c r="DZ96" s="687"/>
      <c r="EA96" s="687"/>
      <c r="EB96" s="687"/>
      <c r="EC96" s="687"/>
      <c r="ED96" s="687"/>
      <c r="EE96" s="687"/>
      <c r="EF96" s="687"/>
      <c r="EG96" s="687"/>
      <c r="EH96" s="687"/>
      <c r="EI96" s="687"/>
      <c r="EJ96" s="687"/>
      <c r="EK96" s="687"/>
      <c r="EL96" s="687"/>
      <c r="EM96" s="687"/>
      <c r="EN96" s="687"/>
      <c r="EO96" s="687"/>
      <c r="EP96" s="687"/>
      <c r="EQ96" s="687"/>
      <c r="ER96" s="687"/>
      <c r="ES96" s="687"/>
      <c r="ET96" s="687"/>
      <c r="EU96" s="687"/>
      <c r="EV96" s="687"/>
      <c r="EW96" s="687"/>
      <c r="EX96" s="687"/>
      <c r="EY96" s="687"/>
      <c r="EZ96" s="687"/>
      <c r="FA96" s="687"/>
      <c r="FB96" s="687"/>
      <c r="FC96" s="687"/>
      <c r="FD96" s="687"/>
      <c r="FE96" s="687"/>
      <c r="FF96" s="687"/>
      <c r="FG96" s="687"/>
      <c r="FH96" s="687"/>
      <c r="FI96" s="687"/>
      <c r="FJ96" s="687"/>
      <c r="FK96" s="687"/>
      <c r="FL96" s="687"/>
      <c r="FM96" s="687"/>
      <c r="FN96" s="687"/>
      <c r="FO96" s="687"/>
      <c r="FP96" s="687"/>
      <c r="FQ96" s="687"/>
      <c r="FR96" s="687"/>
      <c r="FS96" s="687"/>
      <c r="FT96" s="687"/>
      <c r="FU96" s="687"/>
      <c r="FV96" s="687"/>
      <c r="FW96" s="687"/>
      <c r="FX96" s="687"/>
      <c r="FY96" s="687"/>
      <c r="FZ96" s="687"/>
      <c r="GA96" s="687"/>
      <c r="GB96" s="687"/>
      <c r="GC96" s="687"/>
      <c r="GD96" s="687"/>
      <c r="GE96" s="687"/>
      <c r="GF96" s="687"/>
      <c r="GG96" s="687"/>
      <c r="GH96" s="687"/>
      <c r="GI96" s="687"/>
      <c r="GJ96" s="687"/>
      <c r="GK96" s="687"/>
      <c r="GL96" s="687"/>
      <c r="GM96" s="687"/>
      <c r="GN96" s="687"/>
      <c r="GO96" s="687"/>
      <c r="GP96" s="687"/>
      <c r="GQ96" s="687"/>
      <c r="GR96" s="687"/>
      <c r="GS96" s="687"/>
      <c r="GT96" s="687"/>
      <c r="GU96" s="687"/>
      <c r="GV96" s="687"/>
      <c r="GW96" s="687"/>
      <c r="GX96" s="687"/>
      <c r="GY96" s="687"/>
      <c r="GZ96" s="687"/>
      <c r="HA96" s="687"/>
      <c r="HB96" s="687"/>
      <c r="HC96" s="687"/>
      <c r="HD96" s="687"/>
      <c r="HE96" s="687"/>
      <c r="HF96" s="687"/>
      <c r="HG96" s="687"/>
      <c r="HH96" s="687"/>
      <c r="HI96" s="687"/>
      <c r="HJ96" s="687"/>
      <c r="HK96" s="687"/>
      <c r="HL96" s="687"/>
      <c r="HM96" s="687"/>
      <c r="HN96" s="687"/>
      <c r="HO96" s="687"/>
      <c r="HP96" s="687"/>
      <c r="HQ96" s="687"/>
      <c r="HR96" s="687"/>
      <c r="HS96" s="687"/>
      <c r="HT96" s="687"/>
      <c r="HU96" s="687"/>
      <c r="HV96" s="687"/>
      <c r="HW96" s="687"/>
      <c r="HX96" s="687"/>
      <c r="HY96" s="687"/>
      <c r="HZ96" s="687"/>
      <c r="IA96" s="687"/>
      <c r="IB96" s="687"/>
      <c r="IC96" s="687"/>
      <c r="ID96" s="687"/>
      <c r="IE96" s="687"/>
      <c r="IF96" s="687"/>
      <c r="IG96" s="687"/>
      <c r="IH96" s="687"/>
      <c r="II96" s="687"/>
      <c r="IJ96" s="687"/>
      <c r="IK96" s="687"/>
      <c r="IL96" s="687"/>
      <c r="IM96" s="687"/>
      <c r="IN96" s="687"/>
      <c r="IO96" s="687"/>
      <c r="IP96" s="687"/>
      <c r="IQ96" s="687"/>
      <c r="IR96" s="687"/>
      <c r="IS96" s="687"/>
      <c r="IT96" s="687"/>
      <c r="IU96" s="687"/>
      <c r="IV96" s="687"/>
      <c r="IW96" s="687"/>
      <c r="IX96" s="687"/>
      <c r="IY96" s="687"/>
      <c r="IZ96" s="687"/>
      <c r="JA96" s="687"/>
      <c r="JB96" s="687"/>
      <c r="JC96" s="687"/>
      <c r="JD96" s="687"/>
      <c r="JE96" s="687"/>
      <c r="JF96" s="687"/>
      <c r="JG96" s="687"/>
      <c r="JH96" s="687"/>
      <c r="JI96" s="687"/>
      <c r="JJ96" s="687"/>
      <c r="JK96" s="687"/>
      <c r="JL96" s="687"/>
      <c r="JM96" s="687"/>
      <c r="JN96" s="687"/>
      <c r="JO96" s="687"/>
      <c r="JP96" s="687"/>
      <c r="JQ96" s="687"/>
      <c r="JR96" s="687"/>
      <c r="JS96" s="687"/>
      <c r="JT96" s="687"/>
      <c r="JU96" s="687"/>
      <c r="JV96" s="687"/>
      <c r="JW96" s="687"/>
      <c r="JX96" s="687"/>
      <c r="JY96" s="687"/>
      <c r="JZ96" s="687"/>
      <c r="KA96" s="687"/>
      <c r="KB96" s="687"/>
      <c r="KC96" s="687"/>
      <c r="KD96" s="687"/>
      <c r="KE96" s="687"/>
      <c r="KF96" s="687"/>
      <c r="KG96" s="687"/>
      <c r="KH96" s="687"/>
      <c r="KI96" s="687"/>
      <c r="KJ96" s="687"/>
      <c r="KK96" s="687"/>
      <c r="KL96" s="687"/>
      <c r="KM96" s="687"/>
      <c r="KN96" s="687"/>
      <c r="KO96" s="687"/>
      <c r="KP96" s="687"/>
      <c r="KQ96" s="687"/>
      <c r="KR96" s="687"/>
      <c r="KS96" s="687"/>
      <c r="KT96" s="687"/>
      <c r="KU96" s="687"/>
      <c r="KV96" s="687"/>
      <c r="KW96" s="687"/>
      <c r="KX96" s="687"/>
      <c r="KY96" s="687"/>
      <c r="KZ96" s="687"/>
      <c r="LA96" s="687"/>
      <c r="LB96" s="687"/>
      <c r="LC96" s="687"/>
      <c r="LD96" s="687"/>
      <c r="LE96" s="687"/>
      <c r="LF96" s="687"/>
      <c r="LG96" s="687"/>
      <c r="LH96" s="687"/>
      <c r="LI96" s="687"/>
      <c r="LJ96" s="687"/>
      <c r="LK96" s="687"/>
      <c r="LL96" s="687"/>
      <c r="LM96" s="687"/>
      <c r="LN96" s="687"/>
      <c r="LO96" s="687"/>
      <c r="LP96" s="687"/>
      <c r="LQ96" s="687"/>
      <c r="LR96" s="687"/>
      <c r="LS96" s="687"/>
      <c r="LT96" s="687"/>
      <c r="LU96" s="687"/>
      <c r="LV96" s="687"/>
      <c r="LW96" s="687"/>
      <c r="LX96" s="687"/>
      <c r="LY96" s="687"/>
      <c r="LZ96" s="687"/>
      <c r="MA96" s="687"/>
      <c r="MB96" s="687"/>
      <c r="MC96" s="687"/>
      <c r="MD96" s="687"/>
      <c r="ME96" s="687"/>
      <c r="MF96" s="687"/>
      <c r="MG96" s="687"/>
      <c r="MH96" s="687"/>
      <c r="MI96" s="687"/>
      <c r="MJ96" s="687"/>
      <c r="MK96" s="687"/>
      <c r="ML96" s="687"/>
      <c r="MM96" s="687"/>
      <c r="MN96" s="687"/>
      <c r="MO96" s="687"/>
      <c r="MP96" s="687"/>
      <c r="MQ96" s="687"/>
      <c r="MR96" s="687"/>
      <c r="MS96" s="687"/>
      <c r="MT96" s="687"/>
      <c r="MU96" s="687"/>
      <c r="MV96" s="687"/>
      <c r="MW96" s="687"/>
      <c r="MX96" s="687"/>
      <c r="MY96" s="687"/>
      <c r="MZ96" s="687"/>
      <c r="NA96" s="687"/>
      <c r="NB96" s="687"/>
      <c r="NC96" s="687"/>
      <c r="ND96" s="687"/>
      <c r="NE96" s="687"/>
      <c r="NF96" s="687"/>
      <c r="NG96" s="687"/>
      <c r="NH96" s="687"/>
      <c r="NI96" s="687"/>
      <c r="NJ96" s="687"/>
      <c r="NK96" s="687"/>
      <c r="NL96" s="687"/>
      <c r="NM96" s="687"/>
      <c r="NN96" s="687"/>
      <c r="NO96" s="687"/>
      <c r="NP96" s="687"/>
      <c r="NQ96" s="687"/>
      <c r="NR96" s="687"/>
      <c r="NS96" s="687"/>
      <c r="NT96" s="687"/>
      <c r="NU96" s="687"/>
      <c r="NV96" s="687"/>
      <c r="NW96" s="687"/>
      <c r="NX96" s="687"/>
      <c r="NY96" s="687"/>
      <c r="NZ96" s="687"/>
      <c r="OA96" s="687"/>
      <c r="OB96" s="687"/>
      <c r="OC96" s="687"/>
      <c r="OD96" s="687"/>
      <c r="OE96" s="687"/>
      <c r="OF96" s="687"/>
      <c r="OG96" s="687"/>
      <c r="OH96" s="687"/>
      <c r="OI96" s="687"/>
      <c r="OJ96" s="687">
        <v>6.72</v>
      </c>
      <c r="OK96" s="687">
        <v>22.72</v>
      </c>
      <c r="OL96" s="687">
        <v>22.72</v>
      </c>
      <c r="OM96" s="687">
        <v>32</v>
      </c>
      <c r="ON96" s="687">
        <v>32</v>
      </c>
      <c r="OO96" s="687">
        <v>32</v>
      </c>
      <c r="OP96" s="687">
        <v>32</v>
      </c>
      <c r="OQ96" s="687">
        <v>32</v>
      </c>
      <c r="OR96" s="687">
        <v>32</v>
      </c>
      <c r="OS96" s="687">
        <v>32</v>
      </c>
      <c r="OT96" s="687">
        <v>32</v>
      </c>
      <c r="OU96" s="687">
        <v>32</v>
      </c>
      <c r="OV96" s="687">
        <v>32</v>
      </c>
      <c r="OW96" s="687">
        <v>32</v>
      </c>
      <c r="OX96" s="687">
        <v>32</v>
      </c>
      <c r="OY96" s="687">
        <v>32</v>
      </c>
      <c r="OZ96" s="687">
        <v>32</v>
      </c>
      <c r="PA96" s="687">
        <v>32</v>
      </c>
      <c r="PB96" s="687">
        <v>32</v>
      </c>
      <c r="PC96" s="687">
        <v>32</v>
      </c>
      <c r="PD96" s="687">
        <v>32</v>
      </c>
      <c r="PE96" s="687">
        <v>32</v>
      </c>
      <c r="PF96" s="687">
        <v>32</v>
      </c>
      <c r="PG96" s="687">
        <v>32</v>
      </c>
      <c r="PH96" s="687">
        <v>32</v>
      </c>
      <c r="PI96" s="687">
        <v>32</v>
      </c>
      <c r="PJ96" s="687">
        <v>32</v>
      </c>
      <c r="PK96" s="687">
        <v>32</v>
      </c>
      <c r="PL96" s="687">
        <v>32</v>
      </c>
      <c r="PM96" s="687">
        <v>32</v>
      </c>
      <c r="PN96" s="687">
        <v>32</v>
      </c>
      <c r="PO96" s="687">
        <v>32</v>
      </c>
      <c r="PP96" s="687">
        <v>32</v>
      </c>
      <c r="PQ96" s="687">
        <v>52.08</v>
      </c>
      <c r="PR96" s="687">
        <v>99.27</v>
      </c>
      <c r="PS96" s="687">
        <v>120</v>
      </c>
      <c r="PT96" s="687">
        <v>129.6</v>
      </c>
      <c r="PU96" s="687">
        <v>129.6</v>
      </c>
      <c r="PV96" s="687">
        <v>152</v>
      </c>
      <c r="PW96" s="687">
        <v>152</v>
      </c>
      <c r="PX96" s="687">
        <v>152</v>
      </c>
      <c r="PY96" s="687">
        <v>152</v>
      </c>
      <c r="PZ96" s="687">
        <v>152</v>
      </c>
      <c r="QA96" s="687">
        <v>152</v>
      </c>
      <c r="QB96" s="687">
        <v>152</v>
      </c>
      <c r="QC96" s="687">
        <v>152</v>
      </c>
      <c r="QD96" s="687">
        <v>152</v>
      </c>
      <c r="QE96" s="687">
        <v>152</v>
      </c>
      <c r="QF96" s="687">
        <v>152</v>
      </c>
      <c r="QG96" s="687">
        <v>152</v>
      </c>
      <c r="QH96" s="687">
        <v>152</v>
      </c>
      <c r="QI96" s="687">
        <v>152</v>
      </c>
      <c r="QJ96" s="687">
        <v>152</v>
      </c>
      <c r="QK96" s="687">
        <v>152</v>
      </c>
      <c r="QL96" s="687">
        <v>152</v>
      </c>
      <c r="QM96" s="687">
        <v>152</v>
      </c>
      <c r="QN96" s="687">
        <v>152</v>
      </c>
      <c r="QO96" s="687">
        <v>152</v>
      </c>
      <c r="QP96" s="687">
        <v>152</v>
      </c>
      <c r="QQ96" s="687">
        <v>152</v>
      </c>
      <c r="QR96" s="687">
        <v>152</v>
      </c>
      <c r="QS96" s="687">
        <v>152</v>
      </c>
      <c r="QT96" s="687">
        <v>152</v>
      </c>
      <c r="QU96" s="687">
        <v>152</v>
      </c>
      <c r="QV96" s="687">
        <v>152</v>
      </c>
      <c r="QW96" s="687">
        <v>152</v>
      </c>
      <c r="QX96" s="687">
        <v>152</v>
      </c>
      <c r="QY96" s="687">
        <v>152</v>
      </c>
      <c r="QZ96" s="687">
        <v>152</v>
      </c>
      <c r="RA96" s="687"/>
      <c r="RB96" s="687"/>
      <c r="RC96" s="687"/>
      <c r="RD96" s="687"/>
      <c r="RE96" s="687"/>
      <c r="RF96" s="687"/>
      <c r="RG96" s="687"/>
      <c r="RH96" s="687"/>
      <c r="RI96" s="687"/>
      <c r="RJ96" s="687"/>
      <c r="RK96" s="925"/>
      <c r="RL96" s="925"/>
      <c r="RM96" s="925"/>
      <c r="RN96" s="925"/>
      <c r="RO96" s="925"/>
      <c r="RP96" s="925"/>
      <c r="RQ96" s="925"/>
      <c r="RR96" s="925"/>
      <c r="RS96" s="925"/>
      <c r="RT96" s="925"/>
      <c r="RU96" s="925"/>
      <c r="RV96" s="925"/>
      <c r="RW96" s="925"/>
      <c r="RX96" s="925"/>
      <c r="RY96" s="925"/>
      <c r="RZ96" s="925"/>
      <c r="SA96" s="925"/>
      <c r="SB96" s="925"/>
      <c r="SC96" s="925"/>
      <c r="SD96" s="925"/>
      <c r="SE96" s="925"/>
      <c r="SF96" s="925"/>
      <c r="SG96" s="925"/>
      <c r="SH96" s="925"/>
      <c r="SI96" s="925"/>
      <c r="SJ96" s="925"/>
      <c r="SK96" s="925"/>
      <c r="SL96" s="925"/>
      <c r="SM96" s="925"/>
      <c r="SN96" s="925"/>
      <c r="SO96" s="925"/>
      <c r="SP96" s="925"/>
      <c r="SQ96" s="925"/>
      <c r="SR96" s="925"/>
      <c r="SS96" s="925"/>
      <c r="ST96" s="925"/>
      <c r="SU96" s="925"/>
      <c r="SV96" s="925"/>
      <c r="SW96" s="925"/>
      <c r="SX96" s="925"/>
      <c r="SY96" s="925"/>
      <c r="SZ96" s="925"/>
      <c r="TA96" s="925"/>
      <c r="TB96" s="925"/>
      <c r="TC96" s="925"/>
      <c r="TD96" s="925"/>
      <c r="TE96" s="925"/>
      <c r="TF96" s="925"/>
      <c r="TG96" s="925"/>
      <c r="TH96" s="925"/>
      <c r="TI96" s="925"/>
      <c r="TJ96" s="925"/>
      <c r="TK96" s="925"/>
      <c r="TL96" s="925"/>
      <c r="TM96" s="925"/>
      <c r="TN96" s="925"/>
      <c r="TO96" s="925"/>
      <c r="TP96" s="925"/>
      <c r="TQ96" s="925"/>
      <c r="TR96" s="925"/>
      <c r="TS96" s="925"/>
      <c r="TT96" s="925"/>
      <c r="TU96" s="925"/>
      <c r="TV96" s="925"/>
      <c r="TW96" s="925"/>
      <c r="TX96" s="925"/>
      <c r="TY96" s="925"/>
      <c r="TZ96" s="925"/>
      <c r="UA96" s="925"/>
      <c r="UB96" s="925"/>
      <c r="UC96" s="925"/>
      <c r="UD96" s="925"/>
      <c r="UE96" s="925"/>
      <c r="UF96" s="925"/>
      <c r="UG96" s="925"/>
      <c r="UH96" s="925"/>
      <c r="UI96" s="925"/>
      <c r="UJ96" s="925"/>
      <c r="UK96" s="925"/>
      <c r="UL96" s="925"/>
      <c r="UM96" s="925"/>
      <c r="UN96" s="925"/>
      <c r="UO96" s="925"/>
      <c r="UP96" s="925"/>
      <c r="UQ96" s="925"/>
      <c r="UR96" s="925"/>
      <c r="US96" s="925"/>
      <c r="UT96" s="925"/>
      <c r="UU96" s="925"/>
      <c r="UV96" s="925"/>
      <c r="UW96" s="925"/>
      <c r="UX96" s="925"/>
      <c r="UY96" s="925"/>
      <c r="UZ96" s="925"/>
      <c r="VA96" s="925"/>
      <c r="VB96" s="925"/>
      <c r="VC96" s="925"/>
      <c r="VD96" s="925"/>
      <c r="VE96" s="925"/>
      <c r="VF96" s="925"/>
      <c r="VG96" s="925"/>
      <c r="VH96" s="925"/>
      <c r="VI96" s="925"/>
      <c r="VJ96" s="925"/>
      <c r="VK96" s="925"/>
      <c r="VL96" s="925"/>
      <c r="VM96" s="925"/>
      <c r="VN96" s="925"/>
      <c r="VO96" s="925"/>
      <c r="VP96" s="925"/>
      <c r="VQ96" s="925"/>
      <c r="VR96" s="925"/>
      <c r="VS96" s="925"/>
      <c r="VT96" s="925"/>
      <c r="VU96" s="925"/>
      <c r="VV96" s="925"/>
      <c r="VW96" s="925"/>
      <c r="VX96" s="925"/>
      <c r="VY96" s="925"/>
      <c r="VZ96" s="925"/>
      <c r="WA96" s="925"/>
      <c r="WB96" s="925"/>
      <c r="WC96" s="925"/>
      <c r="WD96" s="925"/>
      <c r="WE96" s="925"/>
      <c r="WF96" s="925"/>
      <c r="WG96" s="925"/>
      <c r="WH96" s="925"/>
      <c r="WI96" s="925"/>
      <c r="WJ96" s="925"/>
      <c r="WK96" s="925"/>
      <c r="WL96" s="925"/>
      <c r="WM96" s="925"/>
      <c r="WN96" s="925"/>
      <c r="WO96" s="925"/>
      <c r="WP96" s="925"/>
      <c r="WQ96" s="925"/>
      <c r="WR96" s="925"/>
      <c r="WS96" s="925"/>
      <c r="XZ96" s="925"/>
      <c r="YA96" s="925"/>
      <c r="ZM96" s="4"/>
      <c r="ZN96" s="4"/>
    </row>
    <row r="97" spans="1:690" outlineLevel="2">
      <c r="A97" s="1104" t="s">
        <v>1130</v>
      </c>
      <c r="B97" s="1104"/>
      <c r="C97" s="1104"/>
      <c r="D97" s="1105">
        <v>10</v>
      </c>
      <c r="E97" s="1105">
        <v>0</v>
      </c>
      <c r="F97" s="1105">
        <v>122042.31</v>
      </c>
      <c r="G97" s="1106"/>
      <c r="H97" s="1104" t="s">
        <v>894</v>
      </c>
      <c r="I97" s="687"/>
      <c r="J97" s="687"/>
      <c r="K97" s="687"/>
      <c r="L97" s="687"/>
      <c r="M97" s="687"/>
      <c r="N97" s="687"/>
      <c r="O97" s="687"/>
      <c r="P97" s="687"/>
      <c r="Q97" s="687"/>
      <c r="R97" s="687"/>
      <c r="S97" s="687"/>
      <c r="T97" s="687"/>
      <c r="U97" s="687"/>
      <c r="V97" s="687"/>
      <c r="W97" s="687"/>
      <c r="X97" s="687"/>
      <c r="Y97" s="687"/>
      <c r="Z97" s="687"/>
      <c r="AA97" s="687"/>
      <c r="AB97" s="687"/>
      <c r="AC97" s="687"/>
      <c r="AD97" s="687"/>
      <c r="AE97" s="687"/>
      <c r="AF97" s="687"/>
      <c r="AG97" s="687"/>
      <c r="AH97" s="687"/>
      <c r="AI97" s="687"/>
      <c r="AJ97" s="687"/>
      <c r="AK97" s="687"/>
      <c r="AL97" s="687"/>
      <c r="AM97" s="687"/>
      <c r="AN97" s="687"/>
      <c r="AO97" s="687"/>
      <c r="AP97" s="687"/>
      <c r="AQ97" s="687"/>
      <c r="AR97" s="687"/>
      <c r="AS97" s="687"/>
      <c r="AT97" s="687"/>
      <c r="AU97" s="687"/>
      <c r="AV97" s="687"/>
      <c r="AW97" s="687"/>
      <c r="AX97" s="687"/>
      <c r="AY97" s="687"/>
      <c r="AZ97" s="687"/>
      <c r="BA97" s="687"/>
      <c r="BB97" s="687"/>
      <c r="BC97" s="687"/>
      <c r="BD97" s="687"/>
      <c r="BE97" s="687"/>
      <c r="BF97" s="687"/>
      <c r="BG97" s="687"/>
      <c r="BH97" s="687"/>
      <c r="BI97" s="687"/>
      <c r="BJ97" s="687"/>
      <c r="BK97" s="687"/>
      <c r="BL97" s="687"/>
      <c r="BM97" s="687"/>
      <c r="BN97" s="687"/>
      <c r="BO97" s="687"/>
      <c r="BP97" s="687"/>
      <c r="BQ97" s="687"/>
      <c r="BR97" s="687"/>
      <c r="BS97" s="687"/>
      <c r="BT97" s="687"/>
      <c r="BU97" s="687"/>
      <c r="BV97" s="687"/>
      <c r="BW97" s="687"/>
      <c r="BX97" s="687"/>
      <c r="BY97" s="687"/>
      <c r="BZ97" s="687"/>
      <c r="CA97" s="687"/>
      <c r="CB97" s="687"/>
      <c r="CC97" s="687"/>
      <c r="CD97" s="687"/>
      <c r="CE97" s="687"/>
      <c r="CF97" s="687"/>
      <c r="CG97" s="687"/>
      <c r="CH97" s="687"/>
      <c r="CI97" s="687"/>
      <c r="CJ97" s="687"/>
      <c r="CK97" s="687"/>
      <c r="CL97" s="687"/>
      <c r="CM97" s="687"/>
      <c r="CN97" s="687"/>
      <c r="CO97" s="687"/>
      <c r="CP97" s="687"/>
      <c r="CQ97" s="687"/>
      <c r="CR97" s="687"/>
      <c r="CS97" s="687"/>
      <c r="CT97" s="687"/>
      <c r="CU97" s="687"/>
      <c r="CV97" s="687"/>
      <c r="CW97" s="687"/>
      <c r="CX97" s="687"/>
      <c r="CY97" s="687"/>
      <c r="CZ97" s="687"/>
      <c r="DA97" s="687"/>
      <c r="DB97" s="687"/>
      <c r="DC97" s="687"/>
      <c r="DD97" s="687"/>
      <c r="DE97" s="687"/>
      <c r="DF97" s="687"/>
      <c r="DG97" s="687"/>
      <c r="DH97" s="687"/>
      <c r="DI97" s="687"/>
      <c r="DJ97" s="687"/>
      <c r="DK97" s="687"/>
      <c r="DL97" s="687"/>
      <c r="DM97" s="687"/>
      <c r="DN97" s="687"/>
      <c r="DO97" s="687"/>
      <c r="DP97" s="687"/>
      <c r="DQ97" s="687"/>
      <c r="DR97" s="687"/>
      <c r="DS97" s="687"/>
      <c r="DT97" s="687"/>
      <c r="DU97" s="687"/>
      <c r="DV97" s="687"/>
      <c r="DW97" s="687"/>
      <c r="DX97" s="687"/>
      <c r="DY97" s="687"/>
      <c r="DZ97" s="687"/>
      <c r="EA97" s="687"/>
      <c r="EB97" s="687"/>
      <c r="EC97" s="687"/>
      <c r="ED97" s="687"/>
      <c r="EE97" s="687"/>
      <c r="EF97" s="687"/>
      <c r="EG97" s="687"/>
      <c r="EH97" s="687"/>
      <c r="EI97" s="687"/>
      <c r="EJ97" s="687"/>
      <c r="EK97" s="687"/>
      <c r="EL97" s="687"/>
      <c r="EM97" s="687"/>
      <c r="EN97" s="687"/>
      <c r="EO97" s="687"/>
      <c r="EP97" s="687"/>
      <c r="EQ97" s="687"/>
      <c r="ER97" s="687"/>
      <c r="ES97" s="687"/>
      <c r="ET97" s="687"/>
      <c r="EU97" s="687"/>
      <c r="EV97" s="687"/>
      <c r="EW97" s="687"/>
      <c r="EX97" s="687"/>
      <c r="EY97" s="687"/>
      <c r="EZ97" s="687"/>
      <c r="FA97" s="687"/>
      <c r="FB97" s="687"/>
      <c r="FC97" s="687"/>
      <c r="FD97" s="687"/>
      <c r="FE97" s="687"/>
      <c r="FF97" s="687"/>
      <c r="FG97" s="687"/>
      <c r="FH97" s="687"/>
      <c r="FI97" s="687"/>
      <c r="FJ97" s="687"/>
      <c r="FK97" s="687"/>
      <c r="FL97" s="687"/>
      <c r="FM97" s="687"/>
      <c r="FN97" s="687"/>
      <c r="FO97" s="687"/>
      <c r="FP97" s="687"/>
      <c r="FQ97" s="687"/>
      <c r="FR97" s="687"/>
      <c r="FS97" s="687"/>
      <c r="FT97" s="687"/>
      <c r="FU97" s="687"/>
      <c r="FV97" s="687"/>
      <c r="FW97" s="687"/>
      <c r="FX97" s="687"/>
      <c r="FY97" s="687"/>
      <c r="FZ97" s="687"/>
      <c r="GA97" s="687"/>
      <c r="GB97" s="687"/>
      <c r="GC97" s="687"/>
      <c r="GD97" s="687"/>
      <c r="GE97" s="687"/>
      <c r="GF97" s="687"/>
      <c r="GG97" s="687"/>
      <c r="GH97" s="687"/>
      <c r="GI97" s="687"/>
      <c r="GJ97" s="687"/>
      <c r="GK97" s="687"/>
      <c r="GL97" s="687"/>
      <c r="GM97" s="687"/>
      <c r="GN97" s="687"/>
      <c r="GO97" s="687"/>
      <c r="GP97" s="687"/>
      <c r="GQ97" s="687"/>
      <c r="GR97" s="687"/>
      <c r="GS97" s="687"/>
      <c r="GT97" s="687"/>
      <c r="GU97" s="687"/>
      <c r="GV97" s="687"/>
      <c r="GW97" s="687"/>
      <c r="GX97" s="687"/>
      <c r="GY97" s="687"/>
      <c r="GZ97" s="687"/>
      <c r="HA97" s="687"/>
      <c r="HB97" s="687"/>
      <c r="HC97" s="687"/>
      <c r="HD97" s="687"/>
      <c r="HE97" s="687"/>
      <c r="HF97" s="687"/>
      <c r="HG97" s="687"/>
      <c r="HH97" s="687"/>
      <c r="HI97" s="687"/>
      <c r="HJ97" s="687"/>
      <c r="HK97" s="687"/>
      <c r="HL97" s="687"/>
      <c r="HM97" s="687"/>
      <c r="HN97" s="687"/>
      <c r="HO97" s="687"/>
      <c r="HP97" s="687"/>
      <c r="HQ97" s="687"/>
      <c r="HR97" s="687"/>
      <c r="HS97" s="687"/>
      <c r="HT97" s="687"/>
      <c r="HU97" s="687"/>
      <c r="HV97" s="687"/>
      <c r="HW97" s="687"/>
      <c r="HX97" s="687"/>
      <c r="HY97" s="687"/>
      <c r="HZ97" s="687"/>
      <c r="IA97" s="687"/>
      <c r="IB97" s="687"/>
      <c r="IC97" s="687"/>
      <c r="ID97" s="687"/>
      <c r="IE97" s="687"/>
      <c r="IF97" s="687"/>
      <c r="IG97" s="687"/>
      <c r="IH97" s="687"/>
      <c r="II97" s="687"/>
      <c r="IJ97" s="687"/>
      <c r="IK97" s="687"/>
      <c r="IL97" s="687"/>
      <c r="IM97" s="687"/>
      <c r="IN97" s="687"/>
      <c r="IO97" s="687"/>
      <c r="IP97" s="687"/>
      <c r="IQ97" s="687"/>
      <c r="IR97" s="687"/>
      <c r="IS97" s="687"/>
      <c r="IT97" s="687"/>
      <c r="IU97" s="687"/>
      <c r="IV97" s="687"/>
      <c r="IW97" s="687"/>
      <c r="IX97" s="687"/>
      <c r="IY97" s="687"/>
      <c r="IZ97" s="687"/>
      <c r="JA97" s="687"/>
      <c r="JB97" s="687"/>
      <c r="JC97" s="687"/>
      <c r="JD97" s="687"/>
      <c r="JE97" s="687"/>
      <c r="JF97" s="687"/>
      <c r="JG97" s="687"/>
      <c r="JH97" s="687"/>
      <c r="JI97" s="687"/>
      <c r="JJ97" s="687"/>
      <c r="JK97" s="687"/>
      <c r="JL97" s="687"/>
      <c r="JM97" s="687"/>
      <c r="JN97" s="687"/>
      <c r="JO97" s="687"/>
      <c r="JP97" s="687"/>
      <c r="JQ97" s="687"/>
      <c r="JR97" s="687"/>
      <c r="JS97" s="687"/>
      <c r="JT97" s="687"/>
      <c r="JU97" s="687"/>
      <c r="JV97" s="687"/>
      <c r="JW97" s="687"/>
      <c r="JX97" s="687"/>
      <c r="JY97" s="687"/>
      <c r="JZ97" s="687"/>
      <c r="KA97" s="687"/>
      <c r="KB97" s="687"/>
      <c r="KC97" s="687"/>
      <c r="KD97" s="687"/>
      <c r="KE97" s="687"/>
      <c r="KF97" s="687"/>
      <c r="KG97" s="687"/>
      <c r="KH97" s="687"/>
      <c r="KI97" s="687"/>
      <c r="KJ97" s="687"/>
      <c r="KK97" s="687"/>
      <c r="KL97" s="687"/>
      <c r="KM97" s="687"/>
      <c r="KN97" s="687"/>
      <c r="KO97" s="687"/>
      <c r="KP97" s="687"/>
      <c r="KQ97" s="687"/>
      <c r="KR97" s="687"/>
      <c r="KS97" s="687"/>
      <c r="KT97" s="687"/>
      <c r="KU97" s="687"/>
      <c r="KV97" s="687"/>
      <c r="KW97" s="687"/>
      <c r="KX97" s="687"/>
      <c r="KY97" s="687"/>
      <c r="KZ97" s="687"/>
      <c r="LA97" s="687"/>
      <c r="LB97" s="687"/>
      <c r="LC97" s="687"/>
      <c r="LD97" s="687"/>
      <c r="LE97" s="687"/>
      <c r="LF97" s="687"/>
      <c r="LG97" s="687"/>
      <c r="LH97" s="687"/>
      <c r="LI97" s="687"/>
      <c r="LJ97" s="687"/>
      <c r="LK97" s="687"/>
      <c r="LL97" s="687"/>
      <c r="LM97" s="687"/>
      <c r="LN97" s="687"/>
      <c r="LO97" s="687"/>
      <c r="LP97" s="687"/>
      <c r="LQ97" s="687"/>
      <c r="LR97" s="687"/>
      <c r="LS97" s="687"/>
      <c r="LT97" s="687"/>
      <c r="LU97" s="687"/>
      <c r="LV97" s="687"/>
      <c r="LW97" s="687"/>
      <c r="LX97" s="687"/>
      <c r="LY97" s="687"/>
      <c r="LZ97" s="687"/>
      <c r="MA97" s="687"/>
      <c r="MB97" s="687"/>
      <c r="MC97" s="687"/>
      <c r="MD97" s="687"/>
      <c r="ME97" s="687"/>
      <c r="MF97" s="687"/>
      <c r="MG97" s="687"/>
      <c r="MH97" s="687"/>
      <c r="MI97" s="687"/>
      <c r="MJ97" s="687"/>
      <c r="MK97" s="687"/>
      <c r="ML97" s="687"/>
      <c r="MM97" s="687"/>
      <c r="MN97" s="687"/>
      <c r="MO97" s="687"/>
      <c r="MP97" s="687"/>
      <c r="MQ97" s="687"/>
      <c r="MR97" s="687"/>
      <c r="MS97" s="687"/>
      <c r="MT97" s="687"/>
      <c r="MU97" s="687"/>
      <c r="MV97" s="687"/>
      <c r="MW97" s="687"/>
      <c r="MX97" s="687"/>
      <c r="MY97" s="687"/>
      <c r="MZ97" s="687"/>
      <c r="NA97" s="687"/>
      <c r="NB97" s="687"/>
      <c r="NC97" s="687"/>
      <c r="ND97" s="687"/>
      <c r="NE97" s="687"/>
      <c r="NF97" s="687"/>
      <c r="NG97" s="687"/>
      <c r="NH97" s="687"/>
      <c r="NI97" s="687"/>
      <c r="NJ97" s="687"/>
      <c r="NK97" s="687"/>
      <c r="NL97" s="687"/>
      <c r="NM97" s="687"/>
      <c r="NN97" s="687"/>
      <c r="NO97" s="687"/>
      <c r="NP97" s="687"/>
      <c r="NQ97" s="687"/>
      <c r="NR97" s="687"/>
      <c r="NS97" s="687"/>
      <c r="NT97" s="687"/>
      <c r="NU97" s="687"/>
      <c r="NV97" s="687">
        <v>0.6</v>
      </c>
      <c r="NW97" s="687">
        <v>2</v>
      </c>
      <c r="NX97" s="687">
        <v>2</v>
      </c>
      <c r="NY97" s="687">
        <v>2</v>
      </c>
      <c r="NZ97" s="687">
        <v>2</v>
      </c>
      <c r="OA97" s="687">
        <v>2</v>
      </c>
      <c r="OB97" s="687">
        <v>2</v>
      </c>
      <c r="OC97" s="687">
        <v>2</v>
      </c>
      <c r="OD97" s="687">
        <v>2</v>
      </c>
      <c r="OE97" s="687">
        <v>2</v>
      </c>
      <c r="OF97" s="687">
        <v>2</v>
      </c>
      <c r="OG97" s="687">
        <v>2</v>
      </c>
      <c r="OH97" s="687">
        <v>2</v>
      </c>
      <c r="OI97" s="687">
        <v>2</v>
      </c>
      <c r="OJ97" s="687">
        <v>2.42</v>
      </c>
      <c r="OK97" s="687">
        <v>3.42</v>
      </c>
      <c r="OL97" s="687">
        <v>3.42</v>
      </c>
      <c r="OM97" s="687">
        <v>4</v>
      </c>
      <c r="ON97" s="687">
        <v>4</v>
      </c>
      <c r="OO97" s="687">
        <v>4</v>
      </c>
      <c r="OP97" s="687">
        <v>4</v>
      </c>
      <c r="OQ97" s="687">
        <v>4</v>
      </c>
      <c r="OR97" s="687">
        <v>4.3</v>
      </c>
      <c r="OS97" s="687">
        <v>4.3</v>
      </c>
      <c r="OT97" s="687">
        <v>5</v>
      </c>
      <c r="OU97" s="687">
        <v>5</v>
      </c>
      <c r="OV97" s="687">
        <v>5</v>
      </c>
      <c r="OW97" s="687">
        <v>5</v>
      </c>
      <c r="OX97" s="687">
        <v>5</v>
      </c>
      <c r="OY97" s="687">
        <v>5</v>
      </c>
      <c r="OZ97" s="687">
        <v>5</v>
      </c>
      <c r="PA97" s="687">
        <v>5</v>
      </c>
      <c r="PB97" s="687">
        <v>5</v>
      </c>
      <c r="PC97" s="687">
        <v>5</v>
      </c>
      <c r="PD97" s="687">
        <v>5</v>
      </c>
      <c r="PE97" s="687">
        <v>5</v>
      </c>
      <c r="PF97" s="687">
        <v>5</v>
      </c>
      <c r="PG97" s="687">
        <v>5</v>
      </c>
      <c r="PH97" s="687">
        <v>5</v>
      </c>
      <c r="PI97" s="687">
        <v>5</v>
      </c>
      <c r="PJ97" s="687">
        <v>5</v>
      </c>
      <c r="PK97" s="687">
        <v>5.23</v>
      </c>
      <c r="PL97" s="687">
        <v>5.76</v>
      </c>
      <c r="PM97" s="687">
        <v>6</v>
      </c>
      <c r="PN97" s="687">
        <v>6</v>
      </c>
      <c r="PO97" s="687">
        <v>6.6</v>
      </c>
      <c r="PP97" s="687">
        <v>8</v>
      </c>
      <c r="PQ97" s="687">
        <v>8</v>
      </c>
      <c r="PR97" s="687">
        <v>8</v>
      </c>
      <c r="PS97" s="687">
        <v>8</v>
      </c>
      <c r="PT97" s="687">
        <v>8</v>
      </c>
      <c r="PU97" s="687">
        <v>8</v>
      </c>
      <c r="PV97" s="687">
        <v>8</v>
      </c>
      <c r="PW97" s="687">
        <v>8</v>
      </c>
      <c r="PX97" s="687">
        <v>8</v>
      </c>
      <c r="PY97" s="687">
        <v>8.35</v>
      </c>
      <c r="PZ97" s="687">
        <v>9.23</v>
      </c>
      <c r="QA97" s="687">
        <v>10</v>
      </c>
      <c r="QB97" s="687">
        <v>10</v>
      </c>
      <c r="QC97" s="687">
        <v>10</v>
      </c>
      <c r="QD97" s="687">
        <v>10</v>
      </c>
      <c r="QE97" s="687">
        <v>10</v>
      </c>
      <c r="QF97" s="687">
        <v>10</v>
      </c>
      <c r="QG97" s="687">
        <v>10</v>
      </c>
      <c r="QH97" s="687">
        <v>10</v>
      </c>
      <c r="QI97" s="687">
        <v>10</v>
      </c>
      <c r="QJ97" s="687">
        <v>10</v>
      </c>
      <c r="QK97" s="687">
        <v>10</v>
      </c>
      <c r="QL97" s="687">
        <v>10</v>
      </c>
      <c r="QM97" s="687">
        <v>10</v>
      </c>
      <c r="QN97" s="687">
        <v>10</v>
      </c>
      <c r="QO97" s="687">
        <v>10</v>
      </c>
      <c r="QP97" s="687">
        <v>10</v>
      </c>
      <c r="QQ97" s="687">
        <v>10</v>
      </c>
      <c r="QR97" s="687">
        <v>10</v>
      </c>
      <c r="QS97" s="687">
        <v>10</v>
      </c>
      <c r="QT97" s="687">
        <v>10</v>
      </c>
      <c r="QU97" s="687">
        <v>10</v>
      </c>
      <c r="QV97" s="687">
        <v>10</v>
      </c>
      <c r="QW97" s="687">
        <v>10</v>
      </c>
      <c r="QX97" s="687">
        <v>10</v>
      </c>
      <c r="QY97" s="687">
        <v>10</v>
      </c>
      <c r="QZ97" s="687">
        <v>10</v>
      </c>
      <c r="RA97" s="687"/>
      <c r="RB97" s="687"/>
      <c r="RC97" s="687"/>
      <c r="RD97" s="687"/>
      <c r="RE97" s="687"/>
      <c r="RF97" s="687"/>
      <c r="RG97" s="687"/>
      <c r="RH97" s="687"/>
      <c r="RI97" s="687"/>
      <c r="RJ97" s="687"/>
      <c r="RK97" s="925"/>
      <c r="RL97" s="925"/>
      <c r="RM97" s="925"/>
      <c r="RN97" s="925"/>
      <c r="RO97" s="925"/>
      <c r="RP97" s="925"/>
      <c r="RQ97" s="925"/>
      <c r="RR97" s="925"/>
      <c r="RS97" s="925"/>
      <c r="RT97" s="925"/>
      <c r="RU97" s="925"/>
      <c r="RV97" s="925"/>
      <c r="RW97" s="925"/>
      <c r="RX97" s="925"/>
      <c r="RY97" s="925"/>
      <c r="RZ97" s="925"/>
      <c r="SA97" s="925"/>
      <c r="SB97" s="925"/>
      <c r="SC97" s="925"/>
      <c r="SD97" s="925"/>
      <c r="SE97" s="925"/>
      <c r="SF97" s="925"/>
      <c r="SG97" s="925"/>
      <c r="SH97" s="925"/>
      <c r="SI97" s="925"/>
      <c r="SJ97" s="925"/>
      <c r="SK97" s="925"/>
      <c r="SL97" s="925"/>
      <c r="SM97" s="925"/>
      <c r="SN97" s="925"/>
      <c r="SO97" s="925"/>
      <c r="SP97" s="925"/>
      <c r="SQ97" s="925"/>
      <c r="SR97" s="925"/>
      <c r="SS97" s="925"/>
      <c r="ST97" s="925"/>
      <c r="SU97" s="925"/>
      <c r="SV97" s="925"/>
      <c r="SW97" s="925"/>
      <c r="SX97" s="925"/>
      <c r="SY97" s="925"/>
      <c r="SZ97" s="925"/>
      <c r="TA97" s="925"/>
      <c r="TB97" s="925"/>
      <c r="TC97" s="925"/>
      <c r="TD97" s="925"/>
      <c r="TE97" s="925"/>
      <c r="TF97" s="925"/>
      <c r="TG97" s="925"/>
      <c r="TH97" s="925"/>
      <c r="TI97" s="925"/>
      <c r="TJ97" s="925"/>
      <c r="TK97" s="925"/>
      <c r="TL97" s="925"/>
      <c r="TM97" s="925"/>
      <c r="TN97" s="925"/>
      <c r="TO97" s="925"/>
      <c r="TP97" s="925"/>
      <c r="TQ97" s="925"/>
      <c r="TR97" s="925"/>
      <c r="TS97" s="925"/>
      <c r="TT97" s="925"/>
      <c r="TU97" s="925"/>
      <c r="TV97" s="925"/>
      <c r="TW97" s="925"/>
      <c r="TX97" s="925"/>
      <c r="TY97" s="925"/>
      <c r="TZ97" s="925"/>
      <c r="UA97" s="925"/>
      <c r="UB97" s="925"/>
      <c r="UC97" s="925"/>
      <c r="UD97" s="925"/>
      <c r="UE97" s="925"/>
      <c r="UF97" s="925"/>
      <c r="UG97" s="925"/>
      <c r="UH97" s="925"/>
      <c r="UI97" s="925"/>
      <c r="UJ97" s="925"/>
      <c r="UK97" s="925"/>
      <c r="UL97" s="925"/>
      <c r="UM97" s="925"/>
      <c r="UN97" s="925"/>
      <c r="UO97" s="925"/>
      <c r="UP97" s="925"/>
      <c r="UQ97" s="925"/>
      <c r="UR97" s="925"/>
      <c r="US97" s="925"/>
      <c r="UT97" s="925"/>
      <c r="UU97" s="925"/>
      <c r="UV97" s="925"/>
      <c r="UW97" s="925"/>
      <c r="UX97" s="925"/>
      <c r="UY97" s="925"/>
      <c r="UZ97" s="925"/>
      <c r="VA97" s="925"/>
      <c r="VB97" s="925"/>
      <c r="VC97" s="925"/>
      <c r="VD97" s="925"/>
      <c r="VE97" s="925"/>
      <c r="VF97" s="925"/>
      <c r="VG97" s="925"/>
      <c r="VH97" s="925"/>
      <c r="VI97" s="925"/>
      <c r="VJ97" s="925"/>
      <c r="VK97" s="925"/>
      <c r="VL97" s="925"/>
      <c r="VM97" s="925"/>
      <c r="VN97" s="925"/>
      <c r="VO97" s="925"/>
      <c r="VP97" s="925"/>
      <c r="VQ97" s="925"/>
      <c r="VR97" s="925"/>
      <c r="VS97" s="925"/>
      <c r="VT97" s="925"/>
      <c r="VU97" s="925"/>
      <c r="VV97" s="925"/>
      <c r="VW97" s="925"/>
      <c r="VX97" s="925"/>
      <c r="VY97" s="925"/>
      <c r="VZ97" s="925"/>
      <c r="WA97" s="925"/>
      <c r="WB97" s="925"/>
      <c r="WC97" s="925"/>
      <c r="WD97" s="925"/>
      <c r="WE97" s="925"/>
      <c r="WF97" s="925"/>
      <c r="WG97" s="925"/>
      <c r="WH97" s="925"/>
      <c r="WI97" s="925"/>
      <c r="WJ97" s="925"/>
      <c r="WK97" s="925"/>
      <c r="WL97" s="925"/>
      <c r="WM97" s="925"/>
      <c r="WN97" s="925"/>
      <c r="WO97" s="925"/>
      <c r="WP97" s="925"/>
      <c r="WQ97" s="925"/>
      <c r="WR97" s="925"/>
      <c r="WS97" s="925"/>
      <c r="XZ97" s="925"/>
      <c r="YA97" s="925"/>
      <c r="ZM97" s="4"/>
      <c r="ZN97" s="4"/>
    </row>
    <row r="98" spans="1:690" outlineLevel="2">
      <c r="A98" s="1104" t="s">
        <v>1131</v>
      </c>
      <c r="B98" s="1104"/>
      <c r="C98" s="1104"/>
      <c r="D98" s="1105">
        <v>180</v>
      </c>
      <c r="E98" s="1105">
        <v>0</v>
      </c>
      <c r="F98" s="1105">
        <v>200869.35</v>
      </c>
      <c r="G98" s="1106"/>
      <c r="H98" s="1104" t="s">
        <v>894</v>
      </c>
      <c r="I98" s="687"/>
      <c r="J98" s="687"/>
      <c r="K98" s="687"/>
      <c r="L98" s="687"/>
      <c r="M98" s="687"/>
      <c r="N98" s="687"/>
      <c r="O98" s="687"/>
      <c r="P98" s="687"/>
      <c r="Q98" s="687"/>
      <c r="R98" s="687"/>
      <c r="S98" s="687"/>
      <c r="T98" s="687"/>
      <c r="U98" s="687"/>
      <c r="V98" s="687"/>
      <c r="W98" s="687"/>
      <c r="X98" s="687"/>
      <c r="Y98" s="687"/>
      <c r="Z98" s="687"/>
      <c r="AA98" s="687"/>
      <c r="AB98" s="687"/>
      <c r="AC98" s="687"/>
      <c r="AD98" s="687"/>
      <c r="AE98" s="687"/>
      <c r="AF98" s="687"/>
      <c r="AG98" s="687"/>
      <c r="AH98" s="687"/>
      <c r="AI98" s="687"/>
      <c r="AJ98" s="687"/>
      <c r="AK98" s="687"/>
      <c r="AL98" s="687"/>
      <c r="AM98" s="687"/>
      <c r="AN98" s="687"/>
      <c r="AO98" s="687"/>
      <c r="AP98" s="687"/>
      <c r="AQ98" s="687"/>
      <c r="AR98" s="687"/>
      <c r="AS98" s="687"/>
      <c r="AT98" s="687"/>
      <c r="AU98" s="687"/>
      <c r="AV98" s="687"/>
      <c r="AW98" s="687"/>
      <c r="AX98" s="687"/>
      <c r="AY98" s="687"/>
      <c r="AZ98" s="687"/>
      <c r="BA98" s="687"/>
      <c r="BB98" s="687"/>
      <c r="BC98" s="687"/>
      <c r="BD98" s="687"/>
      <c r="BE98" s="687"/>
      <c r="BF98" s="687"/>
      <c r="BG98" s="687"/>
      <c r="BH98" s="687"/>
      <c r="BI98" s="687"/>
      <c r="BJ98" s="687"/>
      <c r="BK98" s="687"/>
      <c r="BL98" s="687"/>
      <c r="BM98" s="687"/>
      <c r="BN98" s="687"/>
      <c r="BO98" s="687"/>
      <c r="BP98" s="687"/>
      <c r="BQ98" s="687"/>
      <c r="BR98" s="687"/>
      <c r="BS98" s="687"/>
      <c r="BT98" s="687"/>
      <c r="BU98" s="687"/>
      <c r="BV98" s="687"/>
      <c r="BW98" s="687"/>
      <c r="BX98" s="687"/>
      <c r="BY98" s="687"/>
      <c r="BZ98" s="687"/>
      <c r="CA98" s="687"/>
      <c r="CB98" s="687"/>
      <c r="CC98" s="687"/>
      <c r="CD98" s="687"/>
      <c r="CE98" s="687"/>
      <c r="CF98" s="687"/>
      <c r="CG98" s="687"/>
      <c r="CH98" s="687"/>
      <c r="CI98" s="687"/>
      <c r="CJ98" s="687"/>
      <c r="CK98" s="687"/>
      <c r="CL98" s="687"/>
      <c r="CM98" s="687"/>
      <c r="CN98" s="687"/>
      <c r="CO98" s="687"/>
      <c r="CP98" s="687"/>
      <c r="CQ98" s="687"/>
      <c r="CR98" s="687"/>
      <c r="CS98" s="687"/>
      <c r="CT98" s="687"/>
      <c r="CU98" s="687"/>
      <c r="CV98" s="687"/>
      <c r="CW98" s="687"/>
      <c r="CX98" s="687"/>
      <c r="CY98" s="687"/>
      <c r="CZ98" s="687"/>
      <c r="DA98" s="687"/>
      <c r="DB98" s="687"/>
      <c r="DC98" s="687"/>
      <c r="DD98" s="687"/>
      <c r="DE98" s="687"/>
      <c r="DF98" s="687"/>
      <c r="DG98" s="687"/>
      <c r="DH98" s="687"/>
      <c r="DI98" s="687"/>
      <c r="DJ98" s="687"/>
      <c r="DK98" s="687"/>
      <c r="DL98" s="687"/>
      <c r="DM98" s="687"/>
      <c r="DN98" s="687"/>
      <c r="DO98" s="687"/>
      <c r="DP98" s="687"/>
      <c r="DQ98" s="687"/>
      <c r="DR98" s="687"/>
      <c r="DS98" s="687"/>
      <c r="DT98" s="687"/>
      <c r="DU98" s="687"/>
      <c r="DV98" s="687"/>
      <c r="DW98" s="687"/>
      <c r="DX98" s="687"/>
      <c r="DY98" s="687"/>
      <c r="DZ98" s="687"/>
      <c r="EA98" s="687"/>
      <c r="EB98" s="687"/>
      <c r="EC98" s="687"/>
      <c r="ED98" s="687"/>
      <c r="EE98" s="687"/>
      <c r="EF98" s="687"/>
      <c r="EG98" s="687"/>
      <c r="EH98" s="687"/>
      <c r="EI98" s="687"/>
      <c r="EJ98" s="687"/>
      <c r="EK98" s="687"/>
      <c r="EL98" s="687"/>
      <c r="EM98" s="687"/>
      <c r="EN98" s="687"/>
      <c r="EO98" s="687"/>
      <c r="EP98" s="687"/>
      <c r="EQ98" s="687"/>
      <c r="ER98" s="687"/>
      <c r="ES98" s="687"/>
      <c r="ET98" s="687"/>
      <c r="EU98" s="687"/>
      <c r="EV98" s="687"/>
      <c r="EW98" s="687"/>
      <c r="EX98" s="687"/>
      <c r="EY98" s="687"/>
      <c r="EZ98" s="687"/>
      <c r="FA98" s="687"/>
      <c r="FB98" s="687"/>
      <c r="FC98" s="687"/>
      <c r="FD98" s="687"/>
      <c r="FE98" s="687"/>
      <c r="FF98" s="687"/>
      <c r="FG98" s="687"/>
      <c r="FH98" s="687"/>
      <c r="FI98" s="687"/>
      <c r="FJ98" s="687"/>
      <c r="FK98" s="687"/>
      <c r="FL98" s="687"/>
      <c r="FM98" s="687"/>
      <c r="FN98" s="687"/>
      <c r="FO98" s="687"/>
      <c r="FP98" s="687"/>
      <c r="FQ98" s="687"/>
      <c r="FR98" s="687"/>
      <c r="FS98" s="687"/>
      <c r="FT98" s="687"/>
      <c r="FU98" s="687"/>
      <c r="FV98" s="687"/>
      <c r="FW98" s="687"/>
      <c r="FX98" s="687"/>
      <c r="FY98" s="687"/>
      <c r="FZ98" s="687"/>
      <c r="GA98" s="687"/>
      <c r="GB98" s="687"/>
      <c r="GC98" s="687"/>
      <c r="GD98" s="687"/>
      <c r="GE98" s="687"/>
      <c r="GF98" s="687"/>
      <c r="GG98" s="687"/>
      <c r="GH98" s="687"/>
      <c r="GI98" s="687"/>
      <c r="GJ98" s="687"/>
      <c r="GK98" s="687"/>
      <c r="GL98" s="687"/>
      <c r="GM98" s="687"/>
      <c r="GN98" s="687"/>
      <c r="GO98" s="687"/>
      <c r="GP98" s="687"/>
      <c r="GQ98" s="687"/>
      <c r="GR98" s="687"/>
      <c r="GS98" s="687"/>
      <c r="GT98" s="687"/>
      <c r="GU98" s="687"/>
      <c r="GV98" s="687"/>
      <c r="GW98" s="687"/>
      <c r="GX98" s="687"/>
      <c r="GY98" s="687"/>
      <c r="GZ98" s="687"/>
      <c r="HA98" s="687"/>
      <c r="HB98" s="687"/>
      <c r="HC98" s="687"/>
      <c r="HD98" s="687"/>
      <c r="HE98" s="687"/>
      <c r="HF98" s="687"/>
      <c r="HG98" s="687"/>
      <c r="HH98" s="687"/>
      <c r="HI98" s="687"/>
      <c r="HJ98" s="687"/>
      <c r="HK98" s="687"/>
      <c r="HL98" s="687"/>
      <c r="HM98" s="687"/>
      <c r="HN98" s="687"/>
      <c r="HO98" s="687"/>
      <c r="HP98" s="687"/>
      <c r="HQ98" s="687"/>
      <c r="HR98" s="687"/>
      <c r="HS98" s="687"/>
      <c r="HT98" s="687"/>
      <c r="HU98" s="687"/>
      <c r="HV98" s="687"/>
      <c r="HW98" s="687"/>
      <c r="HX98" s="687"/>
      <c r="HY98" s="687"/>
      <c r="HZ98" s="687"/>
      <c r="IA98" s="687"/>
      <c r="IB98" s="687"/>
      <c r="IC98" s="687"/>
      <c r="ID98" s="687"/>
      <c r="IE98" s="687"/>
      <c r="IF98" s="687"/>
      <c r="IG98" s="687"/>
      <c r="IH98" s="687"/>
      <c r="II98" s="687"/>
      <c r="IJ98" s="687"/>
      <c r="IK98" s="687"/>
      <c r="IL98" s="687"/>
      <c r="IM98" s="687"/>
      <c r="IN98" s="687"/>
      <c r="IO98" s="687"/>
      <c r="IP98" s="687"/>
      <c r="IQ98" s="687"/>
      <c r="IR98" s="687"/>
      <c r="IS98" s="687"/>
      <c r="IT98" s="687"/>
      <c r="IU98" s="687"/>
      <c r="IV98" s="687"/>
      <c r="IW98" s="687"/>
      <c r="IX98" s="687"/>
      <c r="IY98" s="687"/>
      <c r="IZ98" s="687"/>
      <c r="JA98" s="687"/>
      <c r="JB98" s="687"/>
      <c r="JC98" s="687"/>
      <c r="JD98" s="687"/>
      <c r="JE98" s="687"/>
      <c r="JF98" s="687"/>
      <c r="JG98" s="687"/>
      <c r="JH98" s="687"/>
      <c r="JI98" s="687"/>
      <c r="JJ98" s="687"/>
      <c r="JK98" s="687"/>
      <c r="JL98" s="687"/>
      <c r="JM98" s="687"/>
      <c r="JN98" s="687"/>
      <c r="JO98" s="687"/>
      <c r="JP98" s="687"/>
      <c r="JQ98" s="687"/>
      <c r="JR98" s="687"/>
      <c r="JS98" s="687"/>
      <c r="JT98" s="687"/>
      <c r="JU98" s="687"/>
      <c r="JV98" s="687"/>
      <c r="JW98" s="687"/>
      <c r="JX98" s="687"/>
      <c r="JY98" s="687"/>
      <c r="JZ98" s="687"/>
      <c r="KA98" s="687"/>
      <c r="KB98" s="687"/>
      <c r="KC98" s="687"/>
      <c r="KD98" s="687"/>
      <c r="KE98" s="687"/>
      <c r="KF98" s="687"/>
      <c r="KG98" s="687"/>
      <c r="KH98" s="687"/>
      <c r="KI98" s="687"/>
      <c r="KJ98" s="687"/>
      <c r="KK98" s="687"/>
      <c r="KL98" s="687"/>
      <c r="KM98" s="687"/>
      <c r="KN98" s="687"/>
      <c r="KO98" s="687"/>
      <c r="KP98" s="687"/>
      <c r="KQ98" s="687"/>
      <c r="KR98" s="687"/>
      <c r="KS98" s="687"/>
      <c r="KT98" s="687"/>
      <c r="KU98" s="687"/>
      <c r="KV98" s="687"/>
      <c r="KW98" s="687"/>
      <c r="KX98" s="687"/>
      <c r="KY98" s="687"/>
      <c r="KZ98" s="687"/>
      <c r="LA98" s="687"/>
      <c r="LB98" s="687"/>
      <c r="LC98" s="687"/>
      <c r="LD98" s="687"/>
      <c r="LE98" s="687"/>
      <c r="LF98" s="687"/>
      <c r="LG98" s="687"/>
      <c r="LH98" s="687"/>
      <c r="LI98" s="687"/>
      <c r="LJ98" s="687"/>
      <c r="LK98" s="687"/>
      <c r="LL98" s="687"/>
      <c r="LM98" s="687"/>
      <c r="LN98" s="687"/>
      <c r="LO98" s="687"/>
      <c r="LP98" s="687"/>
      <c r="LQ98" s="687"/>
      <c r="LR98" s="687"/>
      <c r="LS98" s="687"/>
      <c r="LT98" s="687"/>
      <c r="LU98" s="687"/>
      <c r="LV98" s="687"/>
      <c r="LW98" s="687"/>
      <c r="LX98" s="687"/>
      <c r="LY98" s="687"/>
      <c r="LZ98" s="687"/>
      <c r="MA98" s="687"/>
      <c r="MB98" s="687"/>
      <c r="MC98" s="687"/>
      <c r="MD98" s="687"/>
      <c r="ME98" s="687"/>
      <c r="MF98" s="687"/>
      <c r="MG98" s="687"/>
      <c r="MH98" s="687"/>
      <c r="MI98" s="687"/>
      <c r="MJ98" s="687"/>
      <c r="MK98" s="687"/>
      <c r="ML98" s="687"/>
      <c r="MM98" s="687"/>
      <c r="MN98" s="687"/>
      <c r="MO98" s="687"/>
      <c r="MP98" s="687"/>
      <c r="MQ98" s="687"/>
      <c r="MR98" s="687"/>
      <c r="MS98" s="687"/>
      <c r="MT98" s="687"/>
      <c r="MU98" s="687"/>
      <c r="MV98" s="687"/>
      <c r="MW98" s="687"/>
      <c r="MX98" s="687"/>
      <c r="MY98" s="687"/>
      <c r="MZ98" s="687"/>
      <c r="NA98" s="687"/>
      <c r="NB98" s="687"/>
      <c r="NC98" s="687"/>
      <c r="ND98" s="687"/>
      <c r="NE98" s="687"/>
      <c r="NF98" s="687"/>
      <c r="NG98" s="687"/>
      <c r="NH98" s="687"/>
      <c r="NI98" s="687"/>
      <c r="NJ98" s="687"/>
      <c r="NK98" s="687">
        <v>0.11</v>
      </c>
      <c r="NL98" s="687">
        <v>0.36</v>
      </c>
      <c r="NM98" s="687">
        <v>0.54</v>
      </c>
      <c r="NN98" s="687">
        <v>3.01</v>
      </c>
      <c r="NO98" s="687">
        <v>3.01</v>
      </c>
      <c r="NP98" s="687">
        <v>8.76</v>
      </c>
      <c r="NQ98" s="687">
        <v>8.76</v>
      </c>
      <c r="NR98" s="687">
        <v>12.91</v>
      </c>
      <c r="NS98" s="687">
        <v>22.6</v>
      </c>
      <c r="NT98" s="687">
        <v>26.21</v>
      </c>
      <c r="NU98" s="687">
        <v>28.65</v>
      </c>
      <c r="NV98" s="687">
        <v>32.29</v>
      </c>
      <c r="NW98" s="687">
        <v>35.840000000000003</v>
      </c>
      <c r="NX98" s="687">
        <v>35.840000000000003</v>
      </c>
      <c r="NY98" s="687">
        <v>38.950000000000003</v>
      </c>
      <c r="NZ98" s="687">
        <v>43.13</v>
      </c>
      <c r="OA98" s="687">
        <v>51.7</v>
      </c>
      <c r="OB98" s="687">
        <v>54.18</v>
      </c>
      <c r="OC98" s="687">
        <v>54.18</v>
      </c>
      <c r="OD98" s="687">
        <v>54.18</v>
      </c>
      <c r="OE98" s="687">
        <v>54.18</v>
      </c>
      <c r="OF98" s="687">
        <v>54.18</v>
      </c>
      <c r="OG98" s="687">
        <v>54.32</v>
      </c>
      <c r="OH98" s="687">
        <v>54.65</v>
      </c>
      <c r="OI98" s="687">
        <v>54.96</v>
      </c>
      <c r="OJ98" s="687">
        <v>55.69</v>
      </c>
      <c r="OK98" s="687">
        <v>55.86</v>
      </c>
      <c r="OL98" s="687">
        <v>55.86</v>
      </c>
      <c r="OM98" s="687">
        <v>56.26</v>
      </c>
      <c r="ON98" s="687">
        <v>56.26</v>
      </c>
      <c r="OO98" s="687">
        <v>56.34</v>
      </c>
      <c r="OP98" s="687">
        <v>57.9</v>
      </c>
      <c r="OQ98" s="687">
        <v>61.63</v>
      </c>
      <c r="OR98" s="687">
        <v>65.36</v>
      </c>
      <c r="OS98" s="687">
        <v>65.36</v>
      </c>
      <c r="OT98" s="687">
        <v>70.91</v>
      </c>
      <c r="OU98" s="687">
        <v>80.91</v>
      </c>
      <c r="OV98" s="687">
        <v>92.59</v>
      </c>
      <c r="OW98" s="687">
        <v>102.43</v>
      </c>
      <c r="OX98" s="687">
        <v>105.11</v>
      </c>
      <c r="OY98" s="687">
        <v>111.93</v>
      </c>
      <c r="OZ98" s="687">
        <v>111.93</v>
      </c>
      <c r="PA98" s="687">
        <v>125.11</v>
      </c>
      <c r="PB98" s="687">
        <v>126.29</v>
      </c>
      <c r="PC98" s="687">
        <v>126.29</v>
      </c>
      <c r="PD98" s="687">
        <v>126.29</v>
      </c>
      <c r="PE98" s="687">
        <v>127.04</v>
      </c>
      <c r="PF98" s="687">
        <v>127.7</v>
      </c>
      <c r="PG98" s="687">
        <v>127.7</v>
      </c>
      <c r="PH98" s="687">
        <v>128.44999999999999</v>
      </c>
      <c r="PI98" s="687">
        <v>129.4</v>
      </c>
      <c r="PJ98" s="687">
        <v>130.13999999999999</v>
      </c>
      <c r="PK98" s="687">
        <v>130.88999999999999</v>
      </c>
      <c r="PL98" s="687">
        <v>131.91999999999999</v>
      </c>
      <c r="PM98" s="687">
        <v>134.56</v>
      </c>
      <c r="PN98" s="687">
        <v>134.56</v>
      </c>
      <c r="PO98" s="687">
        <v>135.26</v>
      </c>
      <c r="PP98" s="687">
        <v>135.26</v>
      </c>
      <c r="PQ98" s="687">
        <v>136.68</v>
      </c>
      <c r="PR98" s="687">
        <v>136.80000000000001</v>
      </c>
      <c r="PS98" s="687">
        <v>142.72999999999999</v>
      </c>
      <c r="PT98" s="687">
        <v>160.29</v>
      </c>
      <c r="PU98" s="687">
        <v>160.29</v>
      </c>
      <c r="PV98" s="687">
        <v>170.55</v>
      </c>
      <c r="PW98" s="687">
        <v>175.64</v>
      </c>
      <c r="PX98" s="687">
        <v>177.02</v>
      </c>
      <c r="PY98" s="687">
        <v>177.62</v>
      </c>
      <c r="PZ98" s="687">
        <v>178.04</v>
      </c>
      <c r="QA98" s="687">
        <v>179.05</v>
      </c>
      <c r="QB98" s="687">
        <v>179.05</v>
      </c>
      <c r="QC98" s="687">
        <v>179.34</v>
      </c>
      <c r="QD98" s="687">
        <v>180</v>
      </c>
      <c r="QE98" s="687">
        <v>180</v>
      </c>
      <c r="QF98" s="687">
        <v>180</v>
      </c>
      <c r="QG98" s="687">
        <v>180</v>
      </c>
      <c r="QH98" s="687">
        <v>180</v>
      </c>
      <c r="QI98" s="687">
        <v>180</v>
      </c>
      <c r="QJ98" s="687">
        <v>180</v>
      </c>
      <c r="QK98" s="687">
        <v>180</v>
      </c>
      <c r="QL98" s="687">
        <v>180</v>
      </c>
      <c r="QM98" s="687">
        <v>180</v>
      </c>
      <c r="QN98" s="687">
        <v>180</v>
      </c>
      <c r="QO98" s="687">
        <v>180</v>
      </c>
      <c r="QP98" s="687">
        <v>180</v>
      </c>
      <c r="QQ98" s="687">
        <v>180</v>
      </c>
      <c r="QR98" s="687">
        <v>180</v>
      </c>
      <c r="QS98" s="687">
        <v>180</v>
      </c>
      <c r="QT98" s="687">
        <v>180</v>
      </c>
      <c r="QU98" s="687">
        <v>180</v>
      </c>
      <c r="QV98" s="687">
        <v>180</v>
      </c>
      <c r="QW98" s="687">
        <v>180</v>
      </c>
      <c r="QX98" s="687">
        <v>180</v>
      </c>
      <c r="QY98" s="687">
        <v>180</v>
      </c>
      <c r="QZ98" s="687">
        <v>180</v>
      </c>
      <c r="RA98" s="687"/>
      <c r="RB98" s="687"/>
      <c r="RC98" s="687"/>
      <c r="RD98" s="687"/>
      <c r="RE98" s="687"/>
      <c r="RF98" s="687"/>
      <c r="RG98" s="687"/>
      <c r="RH98" s="687"/>
      <c r="RI98" s="687"/>
      <c r="RJ98" s="687"/>
      <c r="RK98" s="925"/>
      <c r="RL98" s="925"/>
      <c r="RM98" s="925"/>
      <c r="RN98" s="925"/>
      <c r="RO98" s="925"/>
      <c r="RP98" s="925"/>
      <c r="RQ98" s="925"/>
      <c r="RR98" s="925"/>
      <c r="RS98" s="925"/>
      <c r="RT98" s="925"/>
      <c r="RU98" s="925"/>
      <c r="RV98" s="925"/>
      <c r="RW98" s="925"/>
      <c r="RX98" s="925"/>
      <c r="RY98" s="925"/>
      <c r="RZ98" s="925"/>
      <c r="SA98" s="925"/>
      <c r="SB98" s="925"/>
      <c r="SC98" s="925"/>
      <c r="SD98" s="925"/>
      <c r="SE98" s="925"/>
      <c r="SF98" s="925"/>
      <c r="SG98" s="925"/>
      <c r="SH98" s="925"/>
      <c r="SI98" s="925"/>
      <c r="SJ98" s="925"/>
      <c r="SK98" s="925"/>
      <c r="SL98" s="925"/>
      <c r="SM98" s="925"/>
      <c r="SN98" s="925"/>
      <c r="SO98" s="925"/>
      <c r="SP98" s="925"/>
      <c r="SQ98" s="925"/>
      <c r="SR98" s="925"/>
      <c r="SS98" s="925"/>
      <c r="ST98" s="925"/>
      <c r="SU98" s="925"/>
      <c r="SV98" s="925"/>
      <c r="SW98" s="925"/>
      <c r="SX98" s="925"/>
      <c r="SY98" s="925"/>
      <c r="SZ98" s="925"/>
      <c r="TA98" s="925"/>
      <c r="TB98" s="925"/>
      <c r="TC98" s="925"/>
      <c r="TD98" s="925"/>
      <c r="TE98" s="925"/>
      <c r="TF98" s="925"/>
      <c r="TG98" s="925"/>
      <c r="TH98" s="925"/>
      <c r="TI98" s="925"/>
      <c r="TJ98" s="925"/>
      <c r="TK98" s="925"/>
      <c r="TL98" s="925"/>
      <c r="TM98" s="925"/>
      <c r="TN98" s="925"/>
      <c r="TO98" s="925"/>
      <c r="TP98" s="925"/>
      <c r="TQ98" s="925"/>
      <c r="TR98" s="925"/>
      <c r="TS98" s="925"/>
      <c r="TT98" s="925"/>
      <c r="TU98" s="925"/>
      <c r="TV98" s="925"/>
      <c r="TW98" s="925"/>
      <c r="TX98" s="925"/>
      <c r="TY98" s="925"/>
      <c r="TZ98" s="925"/>
      <c r="UA98" s="925"/>
      <c r="UB98" s="925"/>
      <c r="UC98" s="925"/>
      <c r="UD98" s="925"/>
      <c r="UE98" s="925"/>
      <c r="UF98" s="925"/>
      <c r="UG98" s="925"/>
      <c r="UH98" s="925"/>
      <c r="UI98" s="925"/>
      <c r="UJ98" s="925"/>
      <c r="UK98" s="925"/>
      <c r="UL98" s="925"/>
      <c r="UM98" s="925"/>
      <c r="UN98" s="925"/>
      <c r="UO98" s="925"/>
      <c r="UP98" s="925"/>
      <c r="UQ98" s="925"/>
      <c r="UR98" s="925"/>
      <c r="US98" s="925"/>
      <c r="UT98" s="925"/>
      <c r="UU98" s="925"/>
      <c r="UV98" s="925"/>
      <c r="UW98" s="925"/>
      <c r="UX98" s="925"/>
      <c r="UY98" s="925"/>
      <c r="UZ98" s="925"/>
      <c r="VA98" s="925"/>
      <c r="VB98" s="925"/>
      <c r="VC98" s="925"/>
      <c r="VD98" s="925"/>
      <c r="VE98" s="925"/>
      <c r="VF98" s="925"/>
      <c r="VG98" s="925"/>
      <c r="VH98" s="925"/>
      <c r="VI98" s="925"/>
      <c r="VJ98" s="925"/>
      <c r="VK98" s="925"/>
      <c r="VL98" s="925"/>
      <c r="VM98" s="925"/>
      <c r="VN98" s="925"/>
      <c r="VO98" s="925"/>
      <c r="VP98" s="925"/>
      <c r="VQ98" s="925"/>
      <c r="VR98" s="925"/>
      <c r="VS98" s="925"/>
      <c r="VT98" s="925"/>
      <c r="VU98" s="925"/>
      <c r="VV98" s="925"/>
      <c r="VW98" s="925"/>
      <c r="VX98" s="925"/>
      <c r="VY98" s="925"/>
      <c r="VZ98" s="925"/>
      <c r="WA98" s="925"/>
      <c r="WB98" s="925"/>
      <c r="WC98" s="925"/>
      <c r="WD98" s="925"/>
      <c r="WE98" s="925"/>
      <c r="WF98" s="925"/>
      <c r="WG98" s="925"/>
      <c r="WH98" s="925"/>
      <c r="WI98" s="925"/>
      <c r="WJ98" s="925"/>
      <c r="WK98" s="925"/>
      <c r="WL98" s="925"/>
      <c r="WM98" s="925"/>
      <c r="WN98" s="925"/>
      <c r="WO98" s="925"/>
      <c r="WP98" s="925"/>
      <c r="WQ98" s="925"/>
      <c r="WR98" s="925"/>
      <c r="WS98" s="925"/>
      <c r="XZ98" s="925"/>
      <c r="YA98" s="925"/>
      <c r="ZM98" s="4"/>
      <c r="ZN98" s="4"/>
    </row>
    <row r="99" spans="1:690" outlineLevel="2">
      <c r="A99" s="1104" t="s">
        <v>1132</v>
      </c>
      <c r="B99" s="1104"/>
      <c r="C99" s="1104"/>
      <c r="D99" s="1105">
        <v>12</v>
      </c>
      <c r="E99" s="1105">
        <v>0</v>
      </c>
      <c r="F99" s="1105">
        <v>18449.43</v>
      </c>
      <c r="G99" s="1106"/>
      <c r="H99" s="1104" t="s">
        <v>894</v>
      </c>
      <c r="I99" s="687"/>
      <c r="J99" s="687"/>
      <c r="K99" s="687"/>
      <c r="L99" s="687"/>
      <c r="M99" s="687"/>
      <c r="N99" s="687"/>
      <c r="O99" s="687"/>
      <c r="P99" s="687"/>
      <c r="Q99" s="687"/>
      <c r="R99" s="687"/>
      <c r="S99" s="687"/>
      <c r="T99" s="687"/>
      <c r="U99" s="687"/>
      <c r="V99" s="687"/>
      <c r="W99" s="687"/>
      <c r="X99" s="687"/>
      <c r="Y99" s="687"/>
      <c r="Z99" s="687"/>
      <c r="AA99" s="687"/>
      <c r="AB99" s="687"/>
      <c r="AC99" s="687"/>
      <c r="AD99" s="687"/>
      <c r="AE99" s="687"/>
      <c r="AF99" s="687"/>
      <c r="AG99" s="687"/>
      <c r="AH99" s="687"/>
      <c r="AI99" s="687"/>
      <c r="AJ99" s="687"/>
      <c r="AK99" s="687"/>
      <c r="AL99" s="687"/>
      <c r="AM99" s="687"/>
      <c r="AN99" s="687"/>
      <c r="AO99" s="687"/>
      <c r="AP99" s="687"/>
      <c r="AQ99" s="687"/>
      <c r="AR99" s="687"/>
      <c r="AS99" s="687"/>
      <c r="AT99" s="687"/>
      <c r="AU99" s="687"/>
      <c r="AV99" s="687"/>
      <c r="AW99" s="687"/>
      <c r="AX99" s="687"/>
      <c r="AY99" s="687"/>
      <c r="AZ99" s="687"/>
      <c r="BA99" s="687"/>
      <c r="BB99" s="687"/>
      <c r="BC99" s="687"/>
      <c r="BD99" s="687"/>
      <c r="BE99" s="687"/>
      <c r="BF99" s="687"/>
      <c r="BG99" s="687"/>
      <c r="BH99" s="687"/>
      <c r="BI99" s="687"/>
      <c r="BJ99" s="687"/>
      <c r="BK99" s="687"/>
      <c r="BL99" s="687"/>
      <c r="BM99" s="687"/>
      <c r="BN99" s="687"/>
      <c r="BO99" s="687"/>
      <c r="BP99" s="687"/>
      <c r="BQ99" s="687"/>
      <c r="BR99" s="687"/>
      <c r="BS99" s="687"/>
      <c r="BT99" s="687"/>
      <c r="BU99" s="687"/>
      <c r="BV99" s="687"/>
      <c r="BW99" s="687"/>
      <c r="BX99" s="687"/>
      <c r="BY99" s="687"/>
      <c r="BZ99" s="687"/>
      <c r="CA99" s="687"/>
      <c r="CB99" s="687"/>
      <c r="CC99" s="687"/>
      <c r="CD99" s="687"/>
      <c r="CE99" s="687"/>
      <c r="CF99" s="687"/>
      <c r="CG99" s="687"/>
      <c r="CH99" s="687"/>
      <c r="CI99" s="687"/>
      <c r="CJ99" s="687"/>
      <c r="CK99" s="687"/>
      <c r="CL99" s="687"/>
      <c r="CM99" s="687"/>
      <c r="CN99" s="687"/>
      <c r="CO99" s="687"/>
      <c r="CP99" s="687"/>
      <c r="CQ99" s="687"/>
      <c r="CR99" s="687"/>
      <c r="CS99" s="687"/>
      <c r="CT99" s="687"/>
      <c r="CU99" s="687"/>
      <c r="CV99" s="687"/>
      <c r="CW99" s="687"/>
      <c r="CX99" s="687"/>
      <c r="CY99" s="687"/>
      <c r="CZ99" s="687"/>
      <c r="DA99" s="687"/>
      <c r="DB99" s="687"/>
      <c r="DC99" s="687"/>
      <c r="DD99" s="687"/>
      <c r="DE99" s="687"/>
      <c r="DF99" s="687"/>
      <c r="DG99" s="687"/>
      <c r="DH99" s="687"/>
      <c r="DI99" s="687"/>
      <c r="DJ99" s="687"/>
      <c r="DK99" s="687"/>
      <c r="DL99" s="687"/>
      <c r="DM99" s="687"/>
      <c r="DN99" s="687"/>
      <c r="DO99" s="687"/>
      <c r="DP99" s="687"/>
      <c r="DQ99" s="687"/>
      <c r="DR99" s="687"/>
      <c r="DS99" s="687"/>
      <c r="DT99" s="687"/>
      <c r="DU99" s="687"/>
      <c r="DV99" s="687"/>
      <c r="DW99" s="687"/>
      <c r="DX99" s="687"/>
      <c r="DY99" s="687"/>
      <c r="DZ99" s="687"/>
      <c r="EA99" s="687"/>
      <c r="EB99" s="687"/>
      <c r="EC99" s="687"/>
      <c r="ED99" s="687"/>
      <c r="EE99" s="687"/>
      <c r="EF99" s="687"/>
      <c r="EG99" s="687"/>
      <c r="EH99" s="687"/>
      <c r="EI99" s="687"/>
      <c r="EJ99" s="687"/>
      <c r="EK99" s="687"/>
      <c r="EL99" s="687"/>
      <c r="EM99" s="687"/>
      <c r="EN99" s="687"/>
      <c r="EO99" s="687"/>
      <c r="EP99" s="687"/>
      <c r="EQ99" s="687"/>
      <c r="ER99" s="687"/>
      <c r="ES99" s="687"/>
      <c r="ET99" s="687"/>
      <c r="EU99" s="687"/>
      <c r="EV99" s="687"/>
      <c r="EW99" s="687"/>
      <c r="EX99" s="687"/>
      <c r="EY99" s="687"/>
      <c r="EZ99" s="687"/>
      <c r="FA99" s="687"/>
      <c r="FB99" s="687"/>
      <c r="FC99" s="687"/>
      <c r="FD99" s="687"/>
      <c r="FE99" s="687"/>
      <c r="FF99" s="687"/>
      <c r="FG99" s="687"/>
      <c r="FH99" s="687"/>
      <c r="FI99" s="687"/>
      <c r="FJ99" s="687"/>
      <c r="FK99" s="687"/>
      <c r="FL99" s="687"/>
      <c r="FM99" s="687"/>
      <c r="FN99" s="687"/>
      <c r="FO99" s="687"/>
      <c r="FP99" s="687"/>
      <c r="FQ99" s="687"/>
      <c r="FR99" s="687"/>
      <c r="FS99" s="687"/>
      <c r="FT99" s="687"/>
      <c r="FU99" s="687"/>
      <c r="FV99" s="687"/>
      <c r="FW99" s="687"/>
      <c r="FX99" s="687"/>
      <c r="FY99" s="687"/>
      <c r="FZ99" s="687"/>
      <c r="GA99" s="687"/>
      <c r="GB99" s="687"/>
      <c r="GC99" s="687"/>
      <c r="GD99" s="687"/>
      <c r="GE99" s="687"/>
      <c r="GF99" s="687"/>
      <c r="GG99" s="687"/>
      <c r="GH99" s="687"/>
      <c r="GI99" s="687"/>
      <c r="GJ99" s="687"/>
      <c r="GK99" s="687"/>
      <c r="GL99" s="687"/>
      <c r="GM99" s="687"/>
      <c r="GN99" s="687"/>
      <c r="GO99" s="687"/>
      <c r="GP99" s="687"/>
      <c r="GQ99" s="687"/>
      <c r="GR99" s="687"/>
      <c r="GS99" s="687"/>
      <c r="GT99" s="687"/>
      <c r="GU99" s="687"/>
      <c r="GV99" s="687"/>
      <c r="GW99" s="687"/>
      <c r="GX99" s="687"/>
      <c r="GY99" s="687"/>
      <c r="GZ99" s="687"/>
      <c r="HA99" s="687"/>
      <c r="HB99" s="687"/>
      <c r="HC99" s="687"/>
      <c r="HD99" s="687"/>
      <c r="HE99" s="687"/>
      <c r="HF99" s="687"/>
      <c r="HG99" s="687"/>
      <c r="HH99" s="687"/>
      <c r="HI99" s="687"/>
      <c r="HJ99" s="687"/>
      <c r="HK99" s="687"/>
      <c r="HL99" s="687"/>
      <c r="HM99" s="687"/>
      <c r="HN99" s="687"/>
      <c r="HO99" s="687"/>
      <c r="HP99" s="687"/>
      <c r="HQ99" s="687"/>
      <c r="HR99" s="687"/>
      <c r="HS99" s="687"/>
      <c r="HT99" s="687"/>
      <c r="HU99" s="687"/>
      <c r="HV99" s="687"/>
      <c r="HW99" s="687"/>
      <c r="HX99" s="687"/>
      <c r="HY99" s="687"/>
      <c r="HZ99" s="687"/>
      <c r="IA99" s="687"/>
      <c r="IB99" s="687"/>
      <c r="IC99" s="687"/>
      <c r="ID99" s="687"/>
      <c r="IE99" s="687"/>
      <c r="IF99" s="687"/>
      <c r="IG99" s="687"/>
      <c r="IH99" s="687"/>
      <c r="II99" s="687"/>
      <c r="IJ99" s="687"/>
      <c r="IK99" s="687"/>
      <c r="IL99" s="687"/>
      <c r="IM99" s="687"/>
      <c r="IN99" s="687"/>
      <c r="IO99" s="687"/>
      <c r="IP99" s="687"/>
      <c r="IQ99" s="687"/>
      <c r="IR99" s="687"/>
      <c r="IS99" s="687"/>
      <c r="IT99" s="687"/>
      <c r="IU99" s="687"/>
      <c r="IV99" s="687"/>
      <c r="IW99" s="687"/>
      <c r="IX99" s="687"/>
      <c r="IY99" s="687"/>
      <c r="IZ99" s="687"/>
      <c r="JA99" s="687"/>
      <c r="JB99" s="687"/>
      <c r="JC99" s="687"/>
      <c r="JD99" s="687"/>
      <c r="JE99" s="687"/>
      <c r="JF99" s="687"/>
      <c r="JG99" s="687"/>
      <c r="JH99" s="687"/>
      <c r="JI99" s="687"/>
      <c r="JJ99" s="687"/>
      <c r="JK99" s="687"/>
      <c r="JL99" s="687"/>
      <c r="JM99" s="687"/>
      <c r="JN99" s="687"/>
      <c r="JO99" s="687"/>
      <c r="JP99" s="687"/>
      <c r="JQ99" s="687"/>
      <c r="JR99" s="687"/>
      <c r="JS99" s="687"/>
      <c r="JT99" s="687"/>
      <c r="JU99" s="687"/>
      <c r="JV99" s="687"/>
      <c r="JW99" s="687"/>
      <c r="JX99" s="687"/>
      <c r="JY99" s="687"/>
      <c r="JZ99" s="687"/>
      <c r="KA99" s="687"/>
      <c r="KB99" s="687"/>
      <c r="KC99" s="687"/>
      <c r="KD99" s="687"/>
      <c r="KE99" s="687"/>
      <c r="KF99" s="687"/>
      <c r="KG99" s="687"/>
      <c r="KH99" s="687"/>
      <c r="KI99" s="687"/>
      <c r="KJ99" s="687"/>
      <c r="KK99" s="687"/>
      <c r="KL99" s="687"/>
      <c r="KM99" s="687"/>
      <c r="KN99" s="687"/>
      <c r="KO99" s="687"/>
      <c r="KP99" s="687"/>
      <c r="KQ99" s="687"/>
      <c r="KR99" s="687"/>
      <c r="KS99" s="687"/>
      <c r="KT99" s="687"/>
      <c r="KU99" s="687"/>
      <c r="KV99" s="687"/>
      <c r="KW99" s="687"/>
      <c r="KX99" s="687"/>
      <c r="KY99" s="687"/>
      <c r="KZ99" s="687"/>
      <c r="LA99" s="687"/>
      <c r="LB99" s="687"/>
      <c r="LC99" s="687"/>
      <c r="LD99" s="687"/>
      <c r="LE99" s="687"/>
      <c r="LF99" s="687"/>
      <c r="LG99" s="687"/>
      <c r="LH99" s="687"/>
      <c r="LI99" s="687"/>
      <c r="LJ99" s="687"/>
      <c r="LK99" s="687"/>
      <c r="LL99" s="687"/>
      <c r="LM99" s="687"/>
      <c r="LN99" s="687"/>
      <c r="LO99" s="687"/>
      <c r="LP99" s="687"/>
      <c r="LQ99" s="687"/>
      <c r="LR99" s="687"/>
      <c r="LS99" s="687"/>
      <c r="LT99" s="687"/>
      <c r="LU99" s="687"/>
      <c r="LV99" s="687"/>
      <c r="LW99" s="687"/>
      <c r="LX99" s="687"/>
      <c r="LY99" s="687"/>
      <c r="LZ99" s="687"/>
      <c r="MA99" s="687"/>
      <c r="MB99" s="687"/>
      <c r="MC99" s="687"/>
      <c r="MD99" s="687"/>
      <c r="ME99" s="687"/>
      <c r="MF99" s="687"/>
      <c r="MG99" s="687"/>
      <c r="MH99" s="687"/>
      <c r="MI99" s="687"/>
      <c r="MJ99" s="687"/>
      <c r="MK99" s="687"/>
      <c r="ML99" s="687"/>
      <c r="MM99" s="687"/>
      <c r="MN99" s="687"/>
      <c r="MO99" s="687"/>
      <c r="MP99" s="687"/>
      <c r="MQ99" s="687"/>
      <c r="MR99" s="687"/>
      <c r="MS99" s="687"/>
      <c r="MT99" s="687"/>
      <c r="MU99" s="687"/>
      <c r="MV99" s="687"/>
      <c r="MW99" s="687"/>
      <c r="MX99" s="687"/>
      <c r="MY99" s="687"/>
      <c r="MZ99" s="687"/>
      <c r="NA99" s="687"/>
      <c r="NB99" s="687"/>
      <c r="NC99" s="687"/>
      <c r="ND99" s="687"/>
      <c r="NE99" s="687"/>
      <c r="NF99" s="687"/>
      <c r="NG99" s="687"/>
      <c r="NH99" s="687"/>
      <c r="NI99" s="687"/>
      <c r="NJ99" s="687"/>
      <c r="NK99" s="687">
        <v>0.01</v>
      </c>
      <c r="NL99" s="687">
        <v>0.03</v>
      </c>
      <c r="NM99" s="687">
        <v>0.05</v>
      </c>
      <c r="NN99" s="687">
        <v>0.21</v>
      </c>
      <c r="NO99" s="687">
        <v>0.21</v>
      </c>
      <c r="NP99" s="687">
        <v>0.59</v>
      </c>
      <c r="NQ99" s="687">
        <v>0.59</v>
      </c>
      <c r="NR99" s="687">
        <v>0.88</v>
      </c>
      <c r="NS99" s="687">
        <v>1.56</v>
      </c>
      <c r="NT99" s="687">
        <v>1.8</v>
      </c>
      <c r="NU99" s="687">
        <v>1.93</v>
      </c>
      <c r="NV99" s="687">
        <v>2.2400000000000002</v>
      </c>
      <c r="NW99" s="687">
        <v>2.4300000000000002</v>
      </c>
      <c r="NX99" s="687">
        <v>2.4300000000000002</v>
      </c>
      <c r="NY99" s="687">
        <v>2.4300000000000002</v>
      </c>
      <c r="NZ99" s="687">
        <v>2.4300000000000002</v>
      </c>
      <c r="OA99" s="687">
        <v>2.4300000000000002</v>
      </c>
      <c r="OB99" s="687">
        <v>2.79</v>
      </c>
      <c r="OC99" s="687">
        <v>3.63</v>
      </c>
      <c r="OD99" s="687">
        <v>4</v>
      </c>
      <c r="OE99" s="687">
        <v>4</v>
      </c>
      <c r="OF99" s="687">
        <v>4</v>
      </c>
      <c r="OG99" s="687">
        <v>4</v>
      </c>
      <c r="OH99" s="687">
        <v>4</v>
      </c>
      <c r="OI99" s="687">
        <v>4</v>
      </c>
      <c r="OJ99" s="687">
        <v>4</v>
      </c>
      <c r="OK99" s="687">
        <v>4</v>
      </c>
      <c r="OL99" s="687">
        <v>4</v>
      </c>
      <c r="OM99" s="687">
        <v>4</v>
      </c>
      <c r="ON99" s="687">
        <v>4</v>
      </c>
      <c r="OO99" s="687">
        <v>4.01</v>
      </c>
      <c r="OP99" s="687">
        <v>4.04</v>
      </c>
      <c r="OQ99" s="687">
        <v>4.05</v>
      </c>
      <c r="OR99" s="687">
        <v>4.05</v>
      </c>
      <c r="OS99" s="687">
        <v>4.05</v>
      </c>
      <c r="OT99" s="687">
        <v>4.21</v>
      </c>
      <c r="OU99" s="687">
        <v>4.5599999999999996</v>
      </c>
      <c r="OV99" s="687">
        <v>4.72</v>
      </c>
      <c r="OW99" s="687">
        <v>5.07</v>
      </c>
      <c r="OX99" s="687">
        <v>5.07</v>
      </c>
      <c r="OY99" s="687">
        <v>5.52</v>
      </c>
      <c r="OZ99" s="687">
        <v>5.52</v>
      </c>
      <c r="PA99" s="687">
        <v>6.56</v>
      </c>
      <c r="PB99" s="687">
        <v>6.56</v>
      </c>
      <c r="PC99" s="687">
        <v>6.56</v>
      </c>
      <c r="PD99" s="687">
        <v>6.56</v>
      </c>
      <c r="PE99" s="687">
        <v>6.56</v>
      </c>
      <c r="PF99" s="687">
        <v>6.67</v>
      </c>
      <c r="PG99" s="687">
        <v>6.67</v>
      </c>
      <c r="PH99" s="687">
        <v>6.94</v>
      </c>
      <c r="PI99" s="687">
        <v>7.17</v>
      </c>
      <c r="PJ99" s="687">
        <v>7.44</v>
      </c>
      <c r="PK99" s="687">
        <v>7.84</v>
      </c>
      <c r="PL99" s="687">
        <v>8.49</v>
      </c>
      <c r="PM99" s="687">
        <v>8.7799999999999994</v>
      </c>
      <c r="PN99" s="687">
        <v>8.7799999999999994</v>
      </c>
      <c r="PO99" s="687">
        <v>8.7799999999999994</v>
      </c>
      <c r="PP99" s="687">
        <v>8.7799999999999994</v>
      </c>
      <c r="PQ99" s="687">
        <v>8.7799999999999994</v>
      </c>
      <c r="PR99" s="687">
        <v>8.7799999999999994</v>
      </c>
      <c r="PS99" s="687">
        <v>8.7799999999999994</v>
      </c>
      <c r="PT99" s="687">
        <v>9.17</v>
      </c>
      <c r="PU99" s="687">
        <v>9.17</v>
      </c>
      <c r="PV99" s="687">
        <v>10.53</v>
      </c>
      <c r="PW99" s="687">
        <v>12</v>
      </c>
      <c r="PX99" s="687">
        <v>12</v>
      </c>
      <c r="PY99" s="687">
        <v>12</v>
      </c>
      <c r="PZ99" s="687">
        <v>12</v>
      </c>
      <c r="QA99" s="687">
        <v>12</v>
      </c>
      <c r="QB99" s="687">
        <v>12</v>
      </c>
      <c r="QC99" s="687">
        <v>12</v>
      </c>
      <c r="QD99" s="687">
        <v>12</v>
      </c>
      <c r="QE99" s="687">
        <v>12</v>
      </c>
      <c r="QF99" s="687">
        <v>12</v>
      </c>
      <c r="QG99" s="687">
        <v>12</v>
      </c>
      <c r="QH99" s="687">
        <v>12</v>
      </c>
      <c r="QI99" s="687">
        <v>12</v>
      </c>
      <c r="QJ99" s="687">
        <v>12</v>
      </c>
      <c r="QK99" s="687">
        <v>12</v>
      </c>
      <c r="QL99" s="687">
        <v>12</v>
      </c>
      <c r="QM99" s="687">
        <v>12</v>
      </c>
      <c r="QN99" s="687">
        <v>12</v>
      </c>
      <c r="QO99" s="687">
        <v>12</v>
      </c>
      <c r="QP99" s="687">
        <v>12</v>
      </c>
      <c r="QQ99" s="687">
        <v>12</v>
      </c>
      <c r="QR99" s="687">
        <v>12</v>
      </c>
      <c r="QS99" s="687">
        <v>12</v>
      </c>
      <c r="QT99" s="687">
        <v>12</v>
      </c>
      <c r="QU99" s="687">
        <v>12</v>
      </c>
      <c r="QV99" s="687">
        <v>12</v>
      </c>
      <c r="QW99" s="687">
        <v>12</v>
      </c>
      <c r="QX99" s="687">
        <v>12</v>
      </c>
      <c r="QY99" s="687">
        <v>12</v>
      </c>
      <c r="QZ99" s="687">
        <v>12</v>
      </c>
      <c r="RA99" s="687"/>
      <c r="RB99" s="687"/>
      <c r="RC99" s="687"/>
      <c r="RD99" s="687"/>
      <c r="RE99" s="687"/>
      <c r="RF99" s="687"/>
      <c r="RG99" s="687"/>
      <c r="RH99" s="687"/>
      <c r="RI99" s="687"/>
      <c r="RJ99" s="687"/>
      <c r="RK99" s="925"/>
      <c r="RL99" s="925"/>
      <c r="RM99" s="925"/>
      <c r="RN99" s="925"/>
      <c r="RO99" s="925"/>
      <c r="RP99" s="925"/>
      <c r="RQ99" s="925"/>
      <c r="RR99" s="925"/>
      <c r="RS99" s="925"/>
      <c r="RT99" s="925"/>
      <c r="RU99" s="925"/>
      <c r="RV99" s="925"/>
      <c r="RW99" s="925"/>
      <c r="RX99" s="925"/>
      <c r="RY99" s="925"/>
      <c r="RZ99" s="925"/>
      <c r="SA99" s="925"/>
      <c r="SB99" s="925"/>
      <c r="SC99" s="925"/>
      <c r="SD99" s="925"/>
      <c r="SE99" s="925"/>
      <c r="SF99" s="925"/>
      <c r="SG99" s="925"/>
      <c r="SH99" s="925"/>
      <c r="SI99" s="925"/>
      <c r="SJ99" s="925"/>
      <c r="SK99" s="925"/>
      <c r="SL99" s="925"/>
      <c r="SM99" s="925"/>
      <c r="SN99" s="925"/>
      <c r="SO99" s="925"/>
      <c r="SP99" s="925"/>
      <c r="SQ99" s="925"/>
      <c r="SR99" s="925"/>
      <c r="SS99" s="925"/>
      <c r="ST99" s="925"/>
      <c r="SU99" s="925"/>
      <c r="SV99" s="925"/>
      <c r="SW99" s="925"/>
      <c r="SX99" s="925"/>
      <c r="SY99" s="925"/>
      <c r="SZ99" s="925"/>
      <c r="TA99" s="925"/>
      <c r="TB99" s="925"/>
      <c r="TC99" s="925"/>
      <c r="TD99" s="925"/>
      <c r="TE99" s="925"/>
      <c r="TF99" s="925"/>
      <c r="TG99" s="925"/>
      <c r="TH99" s="925"/>
      <c r="TI99" s="925"/>
      <c r="TJ99" s="925"/>
      <c r="TK99" s="925"/>
      <c r="TL99" s="925"/>
      <c r="TM99" s="925"/>
      <c r="TN99" s="925"/>
      <c r="TO99" s="925"/>
      <c r="TP99" s="925"/>
      <c r="TQ99" s="925"/>
      <c r="TR99" s="925"/>
      <c r="TS99" s="925"/>
      <c r="TT99" s="925"/>
      <c r="TU99" s="925"/>
      <c r="TV99" s="925"/>
      <c r="TW99" s="925"/>
      <c r="TX99" s="925"/>
      <c r="TY99" s="925"/>
      <c r="TZ99" s="925"/>
      <c r="UA99" s="925"/>
      <c r="UB99" s="925"/>
      <c r="UC99" s="925"/>
      <c r="UD99" s="925"/>
      <c r="UE99" s="925"/>
      <c r="UF99" s="925"/>
      <c r="UG99" s="925"/>
      <c r="UH99" s="925"/>
      <c r="UI99" s="925"/>
      <c r="UJ99" s="925"/>
      <c r="UK99" s="925"/>
      <c r="UL99" s="925"/>
      <c r="UM99" s="925"/>
      <c r="UN99" s="925"/>
      <c r="UO99" s="925"/>
      <c r="UP99" s="925"/>
      <c r="UQ99" s="925"/>
      <c r="UR99" s="925"/>
      <c r="US99" s="925"/>
      <c r="UT99" s="925"/>
      <c r="UU99" s="925"/>
      <c r="UV99" s="925"/>
      <c r="UW99" s="925"/>
      <c r="UX99" s="925"/>
      <c r="UY99" s="925"/>
      <c r="UZ99" s="925"/>
      <c r="VA99" s="925"/>
      <c r="VB99" s="925"/>
      <c r="VC99" s="925"/>
      <c r="VD99" s="925"/>
      <c r="VE99" s="925"/>
      <c r="VF99" s="925"/>
      <c r="VG99" s="925"/>
      <c r="VH99" s="925"/>
      <c r="VI99" s="925"/>
      <c r="VJ99" s="925"/>
      <c r="VK99" s="925"/>
      <c r="VL99" s="925"/>
      <c r="VM99" s="925"/>
      <c r="VN99" s="925"/>
      <c r="VO99" s="925"/>
      <c r="VP99" s="925"/>
      <c r="VQ99" s="925"/>
      <c r="VR99" s="925"/>
      <c r="VS99" s="925"/>
      <c r="VT99" s="925"/>
      <c r="VU99" s="925"/>
      <c r="VV99" s="925"/>
      <c r="VW99" s="925"/>
      <c r="VX99" s="925"/>
      <c r="VY99" s="925"/>
      <c r="VZ99" s="925"/>
      <c r="WA99" s="925"/>
      <c r="WB99" s="925"/>
      <c r="WC99" s="925"/>
      <c r="WD99" s="925"/>
      <c r="WE99" s="925"/>
      <c r="WF99" s="925"/>
      <c r="WG99" s="925"/>
      <c r="WH99" s="925"/>
      <c r="WI99" s="925"/>
      <c r="WJ99" s="925"/>
      <c r="WK99" s="925"/>
      <c r="WL99" s="925"/>
      <c r="WM99" s="925"/>
      <c r="WN99" s="925"/>
      <c r="WO99" s="925"/>
      <c r="WP99" s="925"/>
      <c r="WQ99" s="925"/>
      <c r="WR99" s="925"/>
      <c r="WS99" s="925"/>
      <c r="XZ99" s="925"/>
      <c r="YA99" s="925"/>
      <c r="ZM99" s="4"/>
      <c r="ZN99" s="4"/>
    </row>
    <row r="100" spans="1:690" outlineLevel="2">
      <c r="A100" s="1104" t="s">
        <v>1133</v>
      </c>
      <c r="B100" s="1104"/>
      <c r="C100" s="1104"/>
      <c r="D100" s="1105">
        <v>9</v>
      </c>
      <c r="E100" s="1105">
        <v>0</v>
      </c>
      <c r="F100" s="1105">
        <v>28060.09</v>
      </c>
      <c r="G100" s="1106"/>
      <c r="H100" s="1104" t="s">
        <v>894</v>
      </c>
      <c r="I100" s="687"/>
      <c r="J100" s="687"/>
      <c r="K100" s="687"/>
      <c r="L100" s="687"/>
      <c r="M100" s="687"/>
      <c r="N100" s="687"/>
      <c r="O100" s="687"/>
      <c r="P100" s="687"/>
      <c r="Q100" s="687"/>
      <c r="R100" s="687"/>
      <c r="S100" s="687"/>
      <c r="T100" s="687"/>
      <c r="U100" s="687"/>
      <c r="V100" s="687"/>
      <c r="W100" s="687"/>
      <c r="X100" s="687"/>
      <c r="Y100" s="687"/>
      <c r="Z100" s="687"/>
      <c r="AA100" s="687"/>
      <c r="AB100" s="687"/>
      <c r="AC100" s="687"/>
      <c r="AD100" s="687"/>
      <c r="AE100" s="687"/>
      <c r="AF100" s="687"/>
      <c r="AG100" s="687"/>
      <c r="AH100" s="687"/>
      <c r="AI100" s="687"/>
      <c r="AJ100" s="687"/>
      <c r="AK100" s="687"/>
      <c r="AL100" s="687"/>
      <c r="AM100" s="687"/>
      <c r="AN100" s="687"/>
      <c r="AO100" s="687"/>
      <c r="AP100" s="687"/>
      <c r="AQ100" s="687"/>
      <c r="AR100" s="687"/>
      <c r="AS100" s="687"/>
      <c r="AT100" s="687"/>
      <c r="AU100" s="687"/>
      <c r="AV100" s="687"/>
      <c r="AW100" s="687"/>
      <c r="AX100" s="687"/>
      <c r="AY100" s="687"/>
      <c r="AZ100" s="687"/>
      <c r="BA100" s="687"/>
      <c r="BB100" s="687"/>
      <c r="BC100" s="687"/>
      <c r="BD100" s="687"/>
      <c r="BE100" s="687"/>
      <c r="BF100" s="687"/>
      <c r="BG100" s="687"/>
      <c r="BH100" s="687"/>
      <c r="BI100" s="687"/>
      <c r="BJ100" s="687"/>
      <c r="BK100" s="687"/>
      <c r="BL100" s="687"/>
      <c r="BM100" s="687"/>
      <c r="BN100" s="687"/>
      <c r="BO100" s="687"/>
      <c r="BP100" s="687"/>
      <c r="BQ100" s="687"/>
      <c r="BR100" s="687"/>
      <c r="BS100" s="687"/>
      <c r="BT100" s="687"/>
      <c r="BU100" s="687"/>
      <c r="BV100" s="687"/>
      <c r="BW100" s="687"/>
      <c r="BX100" s="687"/>
      <c r="BY100" s="687"/>
      <c r="BZ100" s="687"/>
      <c r="CA100" s="687"/>
      <c r="CB100" s="687"/>
      <c r="CC100" s="687"/>
      <c r="CD100" s="687"/>
      <c r="CE100" s="687"/>
      <c r="CF100" s="687"/>
      <c r="CG100" s="687"/>
      <c r="CH100" s="687"/>
      <c r="CI100" s="687"/>
      <c r="CJ100" s="687"/>
      <c r="CK100" s="687"/>
      <c r="CL100" s="687"/>
      <c r="CM100" s="687"/>
      <c r="CN100" s="687"/>
      <c r="CO100" s="687"/>
      <c r="CP100" s="687"/>
      <c r="CQ100" s="687"/>
      <c r="CR100" s="687"/>
      <c r="CS100" s="687"/>
      <c r="CT100" s="687"/>
      <c r="CU100" s="687"/>
      <c r="CV100" s="687"/>
      <c r="CW100" s="687"/>
      <c r="CX100" s="687"/>
      <c r="CY100" s="687"/>
      <c r="CZ100" s="687"/>
      <c r="DA100" s="687"/>
      <c r="DB100" s="687"/>
      <c r="DC100" s="687"/>
      <c r="DD100" s="687"/>
      <c r="DE100" s="687"/>
      <c r="DF100" s="687"/>
      <c r="DG100" s="687"/>
      <c r="DH100" s="687"/>
      <c r="DI100" s="687"/>
      <c r="DJ100" s="687"/>
      <c r="DK100" s="687"/>
      <c r="DL100" s="687"/>
      <c r="DM100" s="687"/>
      <c r="DN100" s="687"/>
      <c r="DO100" s="687"/>
      <c r="DP100" s="687"/>
      <c r="DQ100" s="687"/>
      <c r="DR100" s="687"/>
      <c r="DS100" s="687"/>
      <c r="DT100" s="687"/>
      <c r="DU100" s="687"/>
      <c r="DV100" s="687"/>
      <c r="DW100" s="687"/>
      <c r="DX100" s="687"/>
      <c r="DY100" s="687"/>
      <c r="DZ100" s="687"/>
      <c r="EA100" s="687"/>
      <c r="EB100" s="687"/>
      <c r="EC100" s="687"/>
      <c r="ED100" s="687"/>
      <c r="EE100" s="687"/>
      <c r="EF100" s="687"/>
      <c r="EG100" s="687"/>
      <c r="EH100" s="687"/>
      <c r="EI100" s="687"/>
      <c r="EJ100" s="687"/>
      <c r="EK100" s="687"/>
      <c r="EL100" s="687"/>
      <c r="EM100" s="687"/>
      <c r="EN100" s="687"/>
      <c r="EO100" s="687"/>
      <c r="EP100" s="687"/>
      <c r="EQ100" s="687"/>
      <c r="ER100" s="687"/>
      <c r="ES100" s="687"/>
      <c r="ET100" s="687"/>
      <c r="EU100" s="687"/>
      <c r="EV100" s="687"/>
      <c r="EW100" s="687"/>
      <c r="EX100" s="687"/>
      <c r="EY100" s="687"/>
      <c r="EZ100" s="687"/>
      <c r="FA100" s="687"/>
      <c r="FB100" s="687"/>
      <c r="FC100" s="687"/>
      <c r="FD100" s="687"/>
      <c r="FE100" s="687"/>
      <c r="FF100" s="687"/>
      <c r="FG100" s="687"/>
      <c r="FH100" s="687"/>
      <c r="FI100" s="687"/>
      <c r="FJ100" s="687"/>
      <c r="FK100" s="687"/>
      <c r="FL100" s="687"/>
      <c r="FM100" s="687"/>
      <c r="FN100" s="687"/>
      <c r="FO100" s="687"/>
      <c r="FP100" s="687"/>
      <c r="FQ100" s="687"/>
      <c r="FR100" s="687"/>
      <c r="FS100" s="687"/>
      <c r="FT100" s="687"/>
      <c r="FU100" s="687"/>
      <c r="FV100" s="687"/>
      <c r="FW100" s="687"/>
      <c r="FX100" s="687"/>
      <c r="FY100" s="687"/>
      <c r="FZ100" s="687"/>
      <c r="GA100" s="687"/>
      <c r="GB100" s="687"/>
      <c r="GC100" s="687"/>
      <c r="GD100" s="687"/>
      <c r="GE100" s="687"/>
      <c r="GF100" s="687"/>
      <c r="GG100" s="687"/>
      <c r="GH100" s="687"/>
      <c r="GI100" s="687"/>
      <c r="GJ100" s="687"/>
      <c r="GK100" s="687"/>
      <c r="GL100" s="687"/>
      <c r="GM100" s="687"/>
      <c r="GN100" s="687"/>
      <c r="GO100" s="687"/>
      <c r="GP100" s="687"/>
      <c r="GQ100" s="687"/>
      <c r="GR100" s="687"/>
      <c r="GS100" s="687"/>
      <c r="GT100" s="687"/>
      <c r="GU100" s="687"/>
      <c r="GV100" s="687"/>
      <c r="GW100" s="687"/>
      <c r="GX100" s="687"/>
      <c r="GY100" s="687"/>
      <c r="GZ100" s="687"/>
      <c r="HA100" s="687"/>
      <c r="HB100" s="687"/>
      <c r="HC100" s="687"/>
      <c r="HD100" s="687"/>
      <c r="HE100" s="687"/>
      <c r="HF100" s="687"/>
      <c r="HG100" s="687"/>
      <c r="HH100" s="687"/>
      <c r="HI100" s="687"/>
      <c r="HJ100" s="687"/>
      <c r="HK100" s="687"/>
      <c r="HL100" s="687"/>
      <c r="HM100" s="687"/>
      <c r="HN100" s="687"/>
      <c r="HO100" s="687"/>
      <c r="HP100" s="687"/>
      <c r="HQ100" s="687"/>
      <c r="HR100" s="687"/>
      <c r="HS100" s="687"/>
      <c r="HT100" s="687"/>
      <c r="HU100" s="687"/>
      <c r="HV100" s="687"/>
      <c r="HW100" s="687"/>
      <c r="HX100" s="687"/>
      <c r="HY100" s="687"/>
      <c r="HZ100" s="687"/>
      <c r="IA100" s="687"/>
      <c r="IB100" s="687"/>
      <c r="IC100" s="687"/>
      <c r="ID100" s="687"/>
      <c r="IE100" s="687"/>
      <c r="IF100" s="687"/>
      <c r="IG100" s="687"/>
      <c r="IH100" s="687"/>
      <c r="II100" s="687"/>
      <c r="IJ100" s="687"/>
      <c r="IK100" s="687"/>
      <c r="IL100" s="687"/>
      <c r="IM100" s="687"/>
      <c r="IN100" s="687"/>
      <c r="IO100" s="687"/>
      <c r="IP100" s="687"/>
      <c r="IQ100" s="687"/>
      <c r="IR100" s="687"/>
      <c r="IS100" s="687"/>
      <c r="IT100" s="687"/>
      <c r="IU100" s="687"/>
      <c r="IV100" s="687"/>
      <c r="IW100" s="687"/>
      <c r="IX100" s="687"/>
      <c r="IY100" s="687"/>
      <c r="IZ100" s="687"/>
      <c r="JA100" s="687"/>
      <c r="JB100" s="687"/>
      <c r="JC100" s="687"/>
      <c r="JD100" s="687"/>
      <c r="JE100" s="687"/>
      <c r="JF100" s="687"/>
      <c r="JG100" s="687"/>
      <c r="JH100" s="687"/>
      <c r="JI100" s="687"/>
      <c r="JJ100" s="687"/>
      <c r="JK100" s="687"/>
      <c r="JL100" s="687"/>
      <c r="JM100" s="687"/>
      <c r="JN100" s="687"/>
      <c r="JO100" s="687"/>
      <c r="JP100" s="687"/>
      <c r="JQ100" s="687"/>
      <c r="JR100" s="687"/>
      <c r="JS100" s="687"/>
      <c r="JT100" s="687"/>
      <c r="JU100" s="687"/>
      <c r="JV100" s="687"/>
      <c r="JW100" s="687"/>
      <c r="JX100" s="687"/>
      <c r="JY100" s="687"/>
      <c r="JZ100" s="687"/>
      <c r="KA100" s="687"/>
      <c r="KB100" s="687"/>
      <c r="KC100" s="687"/>
      <c r="KD100" s="687"/>
      <c r="KE100" s="687"/>
      <c r="KF100" s="687"/>
      <c r="KG100" s="687"/>
      <c r="KH100" s="687"/>
      <c r="KI100" s="687"/>
      <c r="KJ100" s="687"/>
      <c r="KK100" s="687"/>
      <c r="KL100" s="687"/>
      <c r="KM100" s="687"/>
      <c r="KN100" s="687"/>
      <c r="KO100" s="687"/>
      <c r="KP100" s="687"/>
      <c r="KQ100" s="687"/>
      <c r="KR100" s="687"/>
      <c r="KS100" s="687"/>
      <c r="KT100" s="687"/>
      <c r="KU100" s="687"/>
      <c r="KV100" s="687"/>
      <c r="KW100" s="687"/>
      <c r="KX100" s="687"/>
      <c r="KY100" s="687"/>
      <c r="KZ100" s="687"/>
      <c r="LA100" s="687"/>
      <c r="LB100" s="687"/>
      <c r="LC100" s="687"/>
      <c r="LD100" s="687"/>
      <c r="LE100" s="687"/>
      <c r="LF100" s="687"/>
      <c r="LG100" s="687"/>
      <c r="LH100" s="687"/>
      <c r="LI100" s="687"/>
      <c r="LJ100" s="687"/>
      <c r="LK100" s="687"/>
      <c r="LL100" s="687"/>
      <c r="LM100" s="687"/>
      <c r="LN100" s="687"/>
      <c r="LO100" s="687"/>
      <c r="LP100" s="687"/>
      <c r="LQ100" s="687"/>
      <c r="LR100" s="687"/>
      <c r="LS100" s="687"/>
      <c r="LT100" s="687"/>
      <c r="LU100" s="687"/>
      <c r="LV100" s="687"/>
      <c r="LW100" s="687"/>
      <c r="LX100" s="687"/>
      <c r="LY100" s="687"/>
      <c r="LZ100" s="687"/>
      <c r="MA100" s="687"/>
      <c r="MB100" s="687"/>
      <c r="MC100" s="687"/>
      <c r="MD100" s="687"/>
      <c r="ME100" s="687"/>
      <c r="MF100" s="687"/>
      <c r="MG100" s="687"/>
      <c r="MH100" s="687"/>
      <c r="MI100" s="687"/>
      <c r="MJ100" s="687"/>
      <c r="MK100" s="687"/>
      <c r="ML100" s="687"/>
      <c r="MM100" s="687"/>
      <c r="MN100" s="687"/>
      <c r="MO100" s="687"/>
      <c r="MP100" s="687"/>
      <c r="MQ100" s="687"/>
      <c r="MR100" s="687"/>
      <c r="MS100" s="687"/>
      <c r="MT100" s="687"/>
      <c r="MU100" s="687"/>
      <c r="MV100" s="687"/>
      <c r="MW100" s="687"/>
      <c r="MX100" s="687"/>
      <c r="MY100" s="687"/>
      <c r="MZ100" s="687"/>
      <c r="NA100" s="687"/>
      <c r="NB100" s="687"/>
      <c r="NC100" s="687"/>
      <c r="ND100" s="687"/>
      <c r="NE100" s="687"/>
      <c r="NF100" s="687"/>
      <c r="NG100" s="687"/>
      <c r="NH100" s="687"/>
      <c r="NI100" s="687"/>
      <c r="NJ100" s="687"/>
      <c r="NK100" s="687"/>
      <c r="NL100" s="687"/>
      <c r="NM100" s="687"/>
      <c r="NN100" s="687"/>
      <c r="NO100" s="687"/>
      <c r="NP100" s="687"/>
      <c r="NQ100" s="687"/>
      <c r="NR100" s="687"/>
      <c r="NS100" s="687"/>
      <c r="NT100" s="687"/>
      <c r="NU100" s="687"/>
      <c r="NV100" s="687"/>
      <c r="NW100" s="687"/>
      <c r="NX100" s="687"/>
      <c r="NY100" s="687"/>
      <c r="NZ100" s="687"/>
      <c r="OA100" s="687"/>
      <c r="OB100" s="687"/>
      <c r="OC100" s="687"/>
      <c r="OD100" s="687"/>
      <c r="OE100" s="687"/>
      <c r="OF100" s="687"/>
      <c r="OG100" s="687"/>
      <c r="OH100" s="687"/>
      <c r="OI100" s="687"/>
      <c r="OJ100" s="687"/>
      <c r="OK100" s="687"/>
      <c r="OL100" s="687"/>
      <c r="OM100" s="687"/>
      <c r="ON100" s="687"/>
      <c r="OO100" s="687"/>
      <c r="OP100" s="687"/>
      <c r="OQ100" s="687"/>
      <c r="OR100" s="687"/>
      <c r="OS100" s="687"/>
      <c r="OT100" s="687">
        <v>0.3</v>
      </c>
      <c r="OU100" s="687">
        <v>1</v>
      </c>
      <c r="OV100" s="687">
        <v>1.3</v>
      </c>
      <c r="OW100" s="687">
        <v>2</v>
      </c>
      <c r="OX100" s="687">
        <v>2</v>
      </c>
      <c r="OY100" s="687">
        <v>2</v>
      </c>
      <c r="OZ100" s="687">
        <v>2</v>
      </c>
      <c r="PA100" s="687">
        <v>2</v>
      </c>
      <c r="PB100" s="687">
        <v>2</v>
      </c>
      <c r="PC100" s="687">
        <v>2</v>
      </c>
      <c r="PD100" s="687">
        <v>2</v>
      </c>
      <c r="PE100" s="687">
        <v>2</v>
      </c>
      <c r="PF100" s="687">
        <v>2.23</v>
      </c>
      <c r="PG100" s="687">
        <v>2.23</v>
      </c>
      <c r="PH100" s="687">
        <v>2.76</v>
      </c>
      <c r="PI100" s="687">
        <v>3.23</v>
      </c>
      <c r="PJ100" s="687">
        <v>3.76</v>
      </c>
      <c r="PK100" s="687">
        <v>4</v>
      </c>
      <c r="PL100" s="687">
        <v>4</v>
      </c>
      <c r="PM100" s="687">
        <v>4</v>
      </c>
      <c r="PN100" s="687">
        <v>4</v>
      </c>
      <c r="PO100" s="687">
        <v>4</v>
      </c>
      <c r="PP100" s="687">
        <v>4</v>
      </c>
      <c r="PQ100" s="687">
        <v>4</v>
      </c>
      <c r="PR100" s="687">
        <v>4</v>
      </c>
      <c r="PS100" s="687">
        <v>4</v>
      </c>
      <c r="PT100" s="687">
        <v>4</v>
      </c>
      <c r="PU100" s="687">
        <v>4</v>
      </c>
      <c r="PV100" s="687">
        <v>4.75</v>
      </c>
      <c r="PW100" s="687">
        <v>6.5</v>
      </c>
      <c r="PX100" s="687">
        <v>6.5</v>
      </c>
      <c r="PY100" s="687">
        <v>7.07</v>
      </c>
      <c r="PZ100" s="687">
        <v>8.41</v>
      </c>
      <c r="QA100" s="687">
        <v>9</v>
      </c>
      <c r="QB100" s="687">
        <v>9</v>
      </c>
      <c r="QC100" s="687">
        <v>9</v>
      </c>
      <c r="QD100" s="687">
        <v>9</v>
      </c>
      <c r="QE100" s="687">
        <v>9</v>
      </c>
      <c r="QF100" s="687">
        <v>9</v>
      </c>
      <c r="QG100" s="687">
        <v>9</v>
      </c>
      <c r="QH100" s="687">
        <v>9</v>
      </c>
      <c r="QI100" s="687">
        <v>9</v>
      </c>
      <c r="QJ100" s="687">
        <v>9</v>
      </c>
      <c r="QK100" s="687">
        <v>9</v>
      </c>
      <c r="QL100" s="687">
        <v>9</v>
      </c>
      <c r="QM100" s="687">
        <v>9</v>
      </c>
      <c r="QN100" s="687">
        <v>9</v>
      </c>
      <c r="QO100" s="687">
        <v>9</v>
      </c>
      <c r="QP100" s="687">
        <v>9</v>
      </c>
      <c r="QQ100" s="687">
        <v>9</v>
      </c>
      <c r="QR100" s="687">
        <v>9</v>
      </c>
      <c r="QS100" s="687">
        <v>9</v>
      </c>
      <c r="QT100" s="687">
        <v>9</v>
      </c>
      <c r="QU100" s="687">
        <v>9</v>
      </c>
      <c r="QV100" s="687">
        <v>9</v>
      </c>
      <c r="QW100" s="687">
        <v>9</v>
      </c>
      <c r="QX100" s="687">
        <v>9</v>
      </c>
      <c r="QY100" s="687">
        <v>9</v>
      </c>
      <c r="QZ100" s="687">
        <v>9</v>
      </c>
      <c r="RA100" s="687"/>
      <c r="RB100" s="687"/>
      <c r="RC100" s="687"/>
      <c r="RD100" s="687"/>
      <c r="RE100" s="687"/>
      <c r="RF100" s="687"/>
      <c r="RG100" s="687"/>
      <c r="RH100" s="687"/>
      <c r="RI100" s="687"/>
      <c r="RJ100" s="687"/>
      <c r="RK100" s="925"/>
      <c r="RL100" s="925"/>
      <c r="RM100" s="925"/>
      <c r="RN100" s="925"/>
      <c r="RO100" s="925"/>
      <c r="RP100" s="925"/>
      <c r="RQ100" s="925"/>
      <c r="RR100" s="925"/>
      <c r="RS100" s="925"/>
      <c r="RT100" s="925"/>
      <c r="RU100" s="925"/>
      <c r="RV100" s="925"/>
      <c r="RW100" s="925"/>
      <c r="RX100" s="925"/>
      <c r="RY100" s="925"/>
      <c r="RZ100" s="925"/>
      <c r="SA100" s="925"/>
      <c r="SB100" s="925"/>
      <c r="SC100" s="925"/>
      <c r="SD100" s="925"/>
      <c r="SE100" s="925"/>
      <c r="SF100" s="925"/>
      <c r="SG100" s="925"/>
      <c r="SH100" s="925"/>
      <c r="SI100" s="925"/>
      <c r="SJ100" s="925"/>
      <c r="SK100" s="925"/>
      <c r="SL100" s="925"/>
      <c r="SM100" s="925"/>
      <c r="SN100" s="925"/>
      <c r="SO100" s="925"/>
      <c r="SP100" s="925"/>
      <c r="SQ100" s="925"/>
      <c r="SR100" s="925"/>
      <c r="SS100" s="925"/>
      <c r="ST100" s="925"/>
      <c r="SU100" s="925"/>
      <c r="SV100" s="925"/>
      <c r="SW100" s="925"/>
      <c r="SX100" s="925"/>
      <c r="SY100" s="925"/>
      <c r="SZ100" s="925"/>
      <c r="TA100" s="925"/>
      <c r="TB100" s="925"/>
      <c r="TC100" s="925"/>
      <c r="TD100" s="925"/>
      <c r="TE100" s="925"/>
      <c r="TF100" s="925"/>
      <c r="TG100" s="925"/>
      <c r="TH100" s="925"/>
      <c r="TI100" s="925"/>
      <c r="TJ100" s="925"/>
      <c r="TK100" s="925"/>
      <c r="TL100" s="925"/>
      <c r="TM100" s="925"/>
      <c r="TN100" s="925"/>
      <c r="TO100" s="925"/>
      <c r="TP100" s="925"/>
      <c r="TQ100" s="925"/>
      <c r="TR100" s="925"/>
      <c r="TS100" s="925"/>
      <c r="TT100" s="925"/>
      <c r="TU100" s="925"/>
      <c r="TV100" s="925"/>
      <c r="TW100" s="925"/>
      <c r="TX100" s="925"/>
      <c r="TY100" s="925"/>
      <c r="TZ100" s="925"/>
      <c r="UA100" s="925"/>
      <c r="UB100" s="925"/>
      <c r="UC100" s="925"/>
      <c r="UD100" s="925"/>
      <c r="UE100" s="925"/>
      <c r="UF100" s="925"/>
      <c r="UG100" s="925"/>
      <c r="UH100" s="925"/>
      <c r="UI100" s="925"/>
      <c r="UJ100" s="925"/>
      <c r="UK100" s="925"/>
      <c r="UL100" s="925"/>
      <c r="UM100" s="925"/>
      <c r="UN100" s="925"/>
      <c r="UO100" s="925"/>
      <c r="UP100" s="925"/>
      <c r="UQ100" s="925"/>
      <c r="UR100" s="925"/>
      <c r="US100" s="925"/>
      <c r="UT100" s="925"/>
      <c r="UU100" s="925"/>
      <c r="UV100" s="925"/>
      <c r="UW100" s="925"/>
      <c r="UX100" s="925"/>
      <c r="UY100" s="925"/>
      <c r="UZ100" s="925"/>
      <c r="VA100" s="925"/>
      <c r="VB100" s="925"/>
      <c r="VC100" s="925"/>
      <c r="VD100" s="925"/>
      <c r="VE100" s="925"/>
      <c r="VF100" s="925"/>
      <c r="VG100" s="925"/>
      <c r="VH100" s="925"/>
      <c r="VI100" s="925"/>
      <c r="VJ100" s="925"/>
      <c r="VK100" s="925"/>
      <c r="VL100" s="925"/>
      <c r="VM100" s="925"/>
      <c r="VN100" s="925"/>
      <c r="VO100" s="925"/>
      <c r="VP100" s="925"/>
      <c r="VQ100" s="925"/>
      <c r="VR100" s="925"/>
      <c r="VS100" s="925"/>
      <c r="VT100" s="925"/>
      <c r="VU100" s="925"/>
      <c r="VV100" s="925"/>
      <c r="VW100" s="925"/>
      <c r="VX100" s="925"/>
      <c r="VY100" s="925"/>
      <c r="VZ100" s="925"/>
      <c r="WA100" s="925"/>
      <c r="WB100" s="925"/>
      <c r="WC100" s="925"/>
      <c r="WD100" s="925"/>
      <c r="WE100" s="925"/>
      <c r="WF100" s="925"/>
      <c r="WG100" s="925"/>
      <c r="WH100" s="925"/>
      <c r="WI100" s="925"/>
      <c r="WJ100" s="925"/>
      <c r="WK100" s="925"/>
      <c r="WL100" s="925"/>
      <c r="WM100" s="925"/>
      <c r="WN100" s="925"/>
      <c r="WO100" s="925"/>
      <c r="WP100" s="925"/>
      <c r="WQ100" s="925"/>
      <c r="WR100" s="925"/>
      <c r="WS100" s="925"/>
      <c r="XZ100" s="925"/>
      <c r="YA100" s="925"/>
      <c r="ZM100" s="4"/>
      <c r="ZN100" s="4"/>
    </row>
    <row r="101" spans="1:690" outlineLevel="2">
      <c r="A101" s="1104" t="s">
        <v>1134</v>
      </c>
      <c r="B101" s="1104"/>
      <c r="C101" s="1104"/>
      <c r="D101" s="1105">
        <v>11</v>
      </c>
      <c r="E101" s="1105">
        <v>0</v>
      </c>
      <c r="F101" s="1105">
        <v>12269.95</v>
      </c>
      <c r="G101" s="1106"/>
      <c r="H101" s="1104" t="s">
        <v>894</v>
      </c>
      <c r="I101" s="687"/>
      <c r="J101" s="687"/>
      <c r="K101" s="687"/>
      <c r="L101" s="687"/>
      <c r="M101" s="687"/>
      <c r="N101" s="687"/>
      <c r="O101" s="687"/>
      <c r="P101" s="687"/>
      <c r="Q101" s="687"/>
      <c r="R101" s="687"/>
      <c r="S101" s="687"/>
      <c r="T101" s="687"/>
      <c r="U101" s="687"/>
      <c r="V101" s="687"/>
      <c r="W101" s="687"/>
      <c r="X101" s="687"/>
      <c r="Y101" s="687"/>
      <c r="Z101" s="687"/>
      <c r="AA101" s="687"/>
      <c r="AB101" s="687"/>
      <c r="AC101" s="687"/>
      <c r="AD101" s="687"/>
      <c r="AE101" s="687"/>
      <c r="AF101" s="687"/>
      <c r="AG101" s="687"/>
      <c r="AH101" s="687"/>
      <c r="AI101" s="687"/>
      <c r="AJ101" s="687"/>
      <c r="AK101" s="687"/>
      <c r="AL101" s="687"/>
      <c r="AM101" s="687"/>
      <c r="AN101" s="687"/>
      <c r="AO101" s="687"/>
      <c r="AP101" s="687"/>
      <c r="AQ101" s="687"/>
      <c r="AR101" s="687"/>
      <c r="AS101" s="687"/>
      <c r="AT101" s="687"/>
      <c r="AU101" s="687"/>
      <c r="AV101" s="687"/>
      <c r="AW101" s="687"/>
      <c r="AX101" s="687"/>
      <c r="AY101" s="687"/>
      <c r="AZ101" s="687"/>
      <c r="BA101" s="687"/>
      <c r="BB101" s="687"/>
      <c r="BC101" s="687"/>
      <c r="BD101" s="687"/>
      <c r="BE101" s="687"/>
      <c r="BF101" s="687"/>
      <c r="BG101" s="687"/>
      <c r="BH101" s="687"/>
      <c r="BI101" s="687"/>
      <c r="BJ101" s="687"/>
      <c r="BK101" s="687"/>
      <c r="BL101" s="687"/>
      <c r="BM101" s="687"/>
      <c r="BN101" s="687"/>
      <c r="BO101" s="687"/>
      <c r="BP101" s="687"/>
      <c r="BQ101" s="687"/>
      <c r="BR101" s="687"/>
      <c r="BS101" s="687"/>
      <c r="BT101" s="687"/>
      <c r="BU101" s="687"/>
      <c r="BV101" s="687"/>
      <c r="BW101" s="687"/>
      <c r="BX101" s="687"/>
      <c r="BY101" s="687"/>
      <c r="BZ101" s="687"/>
      <c r="CA101" s="687"/>
      <c r="CB101" s="687"/>
      <c r="CC101" s="687"/>
      <c r="CD101" s="687"/>
      <c r="CE101" s="687"/>
      <c r="CF101" s="687"/>
      <c r="CG101" s="687"/>
      <c r="CH101" s="687"/>
      <c r="CI101" s="687"/>
      <c r="CJ101" s="687"/>
      <c r="CK101" s="687"/>
      <c r="CL101" s="687"/>
      <c r="CM101" s="687"/>
      <c r="CN101" s="687"/>
      <c r="CO101" s="687"/>
      <c r="CP101" s="687"/>
      <c r="CQ101" s="687"/>
      <c r="CR101" s="687"/>
      <c r="CS101" s="687"/>
      <c r="CT101" s="687"/>
      <c r="CU101" s="687"/>
      <c r="CV101" s="687"/>
      <c r="CW101" s="687"/>
      <c r="CX101" s="687"/>
      <c r="CY101" s="687"/>
      <c r="CZ101" s="687"/>
      <c r="DA101" s="687"/>
      <c r="DB101" s="687"/>
      <c r="DC101" s="687"/>
      <c r="DD101" s="687"/>
      <c r="DE101" s="687"/>
      <c r="DF101" s="687"/>
      <c r="DG101" s="687"/>
      <c r="DH101" s="687"/>
      <c r="DI101" s="687"/>
      <c r="DJ101" s="687"/>
      <c r="DK101" s="687"/>
      <c r="DL101" s="687"/>
      <c r="DM101" s="687"/>
      <c r="DN101" s="687"/>
      <c r="DO101" s="687"/>
      <c r="DP101" s="687"/>
      <c r="DQ101" s="687"/>
      <c r="DR101" s="687"/>
      <c r="DS101" s="687"/>
      <c r="DT101" s="687"/>
      <c r="DU101" s="687"/>
      <c r="DV101" s="687"/>
      <c r="DW101" s="687"/>
      <c r="DX101" s="687"/>
      <c r="DY101" s="687"/>
      <c r="DZ101" s="687"/>
      <c r="EA101" s="687"/>
      <c r="EB101" s="687"/>
      <c r="EC101" s="687"/>
      <c r="ED101" s="687"/>
      <c r="EE101" s="687"/>
      <c r="EF101" s="687"/>
      <c r="EG101" s="687"/>
      <c r="EH101" s="687"/>
      <c r="EI101" s="687"/>
      <c r="EJ101" s="687"/>
      <c r="EK101" s="687"/>
      <c r="EL101" s="687"/>
      <c r="EM101" s="687"/>
      <c r="EN101" s="687"/>
      <c r="EO101" s="687"/>
      <c r="EP101" s="687"/>
      <c r="EQ101" s="687"/>
      <c r="ER101" s="687"/>
      <c r="ES101" s="687"/>
      <c r="ET101" s="687"/>
      <c r="EU101" s="687"/>
      <c r="EV101" s="687"/>
      <c r="EW101" s="687"/>
      <c r="EX101" s="687"/>
      <c r="EY101" s="687"/>
      <c r="EZ101" s="687"/>
      <c r="FA101" s="687"/>
      <c r="FB101" s="687"/>
      <c r="FC101" s="687"/>
      <c r="FD101" s="687"/>
      <c r="FE101" s="687"/>
      <c r="FF101" s="687"/>
      <c r="FG101" s="687"/>
      <c r="FH101" s="687"/>
      <c r="FI101" s="687"/>
      <c r="FJ101" s="687"/>
      <c r="FK101" s="687"/>
      <c r="FL101" s="687"/>
      <c r="FM101" s="687"/>
      <c r="FN101" s="687"/>
      <c r="FO101" s="687"/>
      <c r="FP101" s="687"/>
      <c r="FQ101" s="687"/>
      <c r="FR101" s="687"/>
      <c r="FS101" s="687"/>
      <c r="FT101" s="687"/>
      <c r="FU101" s="687"/>
      <c r="FV101" s="687"/>
      <c r="FW101" s="687"/>
      <c r="FX101" s="687"/>
      <c r="FY101" s="687"/>
      <c r="FZ101" s="687"/>
      <c r="GA101" s="687"/>
      <c r="GB101" s="687"/>
      <c r="GC101" s="687"/>
      <c r="GD101" s="687"/>
      <c r="GE101" s="687"/>
      <c r="GF101" s="687"/>
      <c r="GG101" s="687"/>
      <c r="GH101" s="687"/>
      <c r="GI101" s="687"/>
      <c r="GJ101" s="687"/>
      <c r="GK101" s="687"/>
      <c r="GL101" s="687"/>
      <c r="GM101" s="687"/>
      <c r="GN101" s="687"/>
      <c r="GO101" s="687"/>
      <c r="GP101" s="687"/>
      <c r="GQ101" s="687"/>
      <c r="GR101" s="687"/>
      <c r="GS101" s="687"/>
      <c r="GT101" s="687"/>
      <c r="GU101" s="687"/>
      <c r="GV101" s="687"/>
      <c r="GW101" s="687"/>
      <c r="GX101" s="687"/>
      <c r="GY101" s="687"/>
      <c r="GZ101" s="687"/>
      <c r="HA101" s="687"/>
      <c r="HB101" s="687"/>
      <c r="HC101" s="687"/>
      <c r="HD101" s="687"/>
      <c r="HE101" s="687"/>
      <c r="HF101" s="687"/>
      <c r="HG101" s="687"/>
      <c r="HH101" s="687"/>
      <c r="HI101" s="687"/>
      <c r="HJ101" s="687"/>
      <c r="HK101" s="687"/>
      <c r="HL101" s="687"/>
      <c r="HM101" s="687"/>
      <c r="HN101" s="687"/>
      <c r="HO101" s="687"/>
      <c r="HP101" s="687"/>
      <c r="HQ101" s="687"/>
      <c r="HR101" s="687"/>
      <c r="HS101" s="687"/>
      <c r="HT101" s="687"/>
      <c r="HU101" s="687"/>
      <c r="HV101" s="687"/>
      <c r="HW101" s="687"/>
      <c r="HX101" s="687"/>
      <c r="HY101" s="687"/>
      <c r="HZ101" s="687"/>
      <c r="IA101" s="687"/>
      <c r="IB101" s="687"/>
      <c r="IC101" s="687"/>
      <c r="ID101" s="687"/>
      <c r="IE101" s="687"/>
      <c r="IF101" s="687"/>
      <c r="IG101" s="687"/>
      <c r="IH101" s="687"/>
      <c r="II101" s="687"/>
      <c r="IJ101" s="687"/>
      <c r="IK101" s="687"/>
      <c r="IL101" s="687"/>
      <c r="IM101" s="687"/>
      <c r="IN101" s="687"/>
      <c r="IO101" s="687"/>
      <c r="IP101" s="687"/>
      <c r="IQ101" s="687"/>
      <c r="IR101" s="687"/>
      <c r="IS101" s="687"/>
      <c r="IT101" s="687"/>
      <c r="IU101" s="687"/>
      <c r="IV101" s="687"/>
      <c r="IW101" s="687"/>
      <c r="IX101" s="687"/>
      <c r="IY101" s="687"/>
      <c r="IZ101" s="687"/>
      <c r="JA101" s="687"/>
      <c r="JB101" s="687"/>
      <c r="JC101" s="687"/>
      <c r="JD101" s="687"/>
      <c r="JE101" s="687"/>
      <c r="JF101" s="687"/>
      <c r="JG101" s="687"/>
      <c r="JH101" s="687"/>
      <c r="JI101" s="687"/>
      <c r="JJ101" s="687"/>
      <c r="JK101" s="687"/>
      <c r="JL101" s="687"/>
      <c r="JM101" s="687"/>
      <c r="JN101" s="687"/>
      <c r="JO101" s="687"/>
      <c r="JP101" s="687"/>
      <c r="JQ101" s="687"/>
      <c r="JR101" s="687"/>
      <c r="JS101" s="687"/>
      <c r="JT101" s="687"/>
      <c r="JU101" s="687"/>
      <c r="JV101" s="687"/>
      <c r="JW101" s="687"/>
      <c r="JX101" s="687"/>
      <c r="JY101" s="687"/>
      <c r="JZ101" s="687"/>
      <c r="KA101" s="687"/>
      <c r="KB101" s="687"/>
      <c r="KC101" s="687"/>
      <c r="KD101" s="687"/>
      <c r="KE101" s="687"/>
      <c r="KF101" s="687"/>
      <c r="KG101" s="687"/>
      <c r="KH101" s="687"/>
      <c r="KI101" s="687"/>
      <c r="KJ101" s="687"/>
      <c r="KK101" s="687"/>
      <c r="KL101" s="687"/>
      <c r="KM101" s="687"/>
      <c r="KN101" s="687"/>
      <c r="KO101" s="687"/>
      <c r="KP101" s="687"/>
      <c r="KQ101" s="687"/>
      <c r="KR101" s="687"/>
      <c r="KS101" s="687"/>
      <c r="KT101" s="687"/>
      <c r="KU101" s="687"/>
      <c r="KV101" s="687"/>
      <c r="KW101" s="687"/>
      <c r="KX101" s="687"/>
      <c r="KY101" s="687"/>
      <c r="KZ101" s="687"/>
      <c r="LA101" s="687"/>
      <c r="LB101" s="687"/>
      <c r="LC101" s="687"/>
      <c r="LD101" s="687"/>
      <c r="LE101" s="687"/>
      <c r="LF101" s="687"/>
      <c r="LG101" s="687"/>
      <c r="LH101" s="687"/>
      <c r="LI101" s="687"/>
      <c r="LJ101" s="687"/>
      <c r="LK101" s="687"/>
      <c r="LL101" s="687"/>
      <c r="LM101" s="687"/>
      <c r="LN101" s="687"/>
      <c r="LO101" s="687"/>
      <c r="LP101" s="687"/>
      <c r="LQ101" s="687"/>
      <c r="LR101" s="687"/>
      <c r="LS101" s="687"/>
      <c r="LT101" s="687"/>
      <c r="LU101" s="687"/>
      <c r="LV101" s="687"/>
      <c r="LW101" s="687"/>
      <c r="LX101" s="687"/>
      <c r="LY101" s="687"/>
      <c r="LZ101" s="687"/>
      <c r="MA101" s="687"/>
      <c r="MB101" s="687"/>
      <c r="MC101" s="687"/>
      <c r="MD101" s="687"/>
      <c r="ME101" s="687"/>
      <c r="MF101" s="687"/>
      <c r="MG101" s="687"/>
      <c r="MH101" s="687"/>
      <c r="MI101" s="687"/>
      <c r="MJ101" s="687"/>
      <c r="MK101" s="687"/>
      <c r="ML101" s="687"/>
      <c r="MM101" s="687"/>
      <c r="MN101" s="687"/>
      <c r="MO101" s="687"/>
      <c r="MP101" s="687"/>
      <c r="MQ101" s="687"/>
      <c r="MR101" s="687"/>
      <c r="MS101" s="687"/>
      <c r="MT101" s="687"/>
      <c r="MU101" s="687"/>
      <c r="MV101" s="687"/>
      <c r="MW101" s="687"/>
      <c r="MX101" s="687"/>
      <c r="MY101" s="687"/>
      <c r="MZ101" s="687"/>
      <c r="NA101" s="687"/>
      <c r="NB101" s="687"/>
      <c r="NC101" s="687"/>
      <c r="ND101" s="687"/>
      <c r="NE101" s="687"/>
      <c r="NF101" s="687"/>
      <c r="NG101" s="687"/>
      <c r="NH101" s="687"/>
      <c r="NI101" s="687"/>
      <c r="NJ101" s="687"/>
      <c r="NK101" s="687"/>
      <c r="NL101" s="687"/>
      <c r="NM101" s="687"/>
      <c r="NN101" s="687">
        <v>0.12</v>
      </c>
      <c r="NO101" s="687">
        <v>0.12</v>
      </c>
      <c r="NP101" s="687">
        <v>0.4</v>
      </c>
      <c r="NQ101" s="687">
        <v>0.4</v>
      </c>
      <c r="NR101" s="687">
        <v>0.61</v>
      </c>
      <c r="NS101" s="687">
        <v>1.27</v>
      </c>
      <c r="NT101" s="687">
        <v>1.85</v>
      </c>
      <c r="NU101" s="687">
        <v>2.11</v>
      </c>
      <c r="NV101" s="687">
        <v>2.5299999999999998</v>
      </c>
      <c r="NW101" s="687">
        <v>3.15</v>
      </c>
      <c r="NX101" s="687">
        <v>3.15</v>
      </c>
      <c r="NY101" s="687">
        <v>3.15</v>
      </c>
      <c r="NZ101" s="687">
        <v>3.15</v>
      </c>
      <c r="OA101" s="687">
        <v>3.15</v>
      </c>
      <c r="OB101" s="687">
        <v>3.33</v>
      </c>
      <c r="OC101" s="687">
        <v>3.75</v>
      </c>
      <c r="OD101" s="687">
        <v>3.94</v>
      </c>
      <c r="OE101" s="687">
        <v>3.94</v>
      </c>
      <c r="OF101" s="687">
        <v>3.94</v>
      </c>
      <c r="OG101" s="687">
        <v>4.05</v>
      </c>
      <c r="OH101" s="687">
        <v>4.33</v>
      </c>
      <c r="OI101" s="687">
        <v>4.4400000000000004</v>
      </c>
      <c r="OJ101" s="687">
        <v>4.72</v>
      </c>
      <c r="OK101" s="687">
        <v>4.72</v>
      </c>
      <c r="OL101" s="687">
        <v>4.72</v>
      </c>
      <c r="OM101" s="687">
        <v>4.72</v>
      </c>
      <c r="ON101" s="687">
        <v>4.72</v>
      </c>
      <c r="OO101" s="687">
        <v>4.8</v>
      </c>
      <c r="OP101" s="687">
        <v>5.01</v>
      </c>
      <c r="OQ101" s="687">
        <v>5.1100000000000003</v>
      </c>
      <c r="OR101" s="687">
        <v>5.1100000000000003</v>
      </c>
      <c r="OS101" s="687">
        <v>5.1100000000000003</v>
      </c>
      <c r="OT101" s="687">
        <v>5.1100000000000003</v>
      </c>
      <c r="OU101" s="687">
        <v>5.1100000000000003</v>
      </c>
      <c r="OV101" s="687">
        <v>5.1100000000000003</v>
      </c>
      <c r="OW101" s="687">
        <v>5.1100000000000003</v>
      </c>
      <c r="OX101" s="687">
        <v>5.1100000000000003</v>
      </c>
      <c r="OY101" s="687">
        <v>5.1100000000000003</v>
      </c>
      <c r="OZ101" s="687">
        <v>5.1100000000000003</v>
      </c>
      <c r="PA101" s="687">
        <v>5.1100000000000003</v>
      </c>
      <c r="PB101" s="687">
        <v>5.1100000000000003</v>
      </c>
      <c r="PC101" s="687">
        <v>5.1100000000000003</v>
      </c>
      <c r="PD101" s="687">
        <v>5.1100000000000003</v>
      </c>
      <c r="PE101" s="687">
        <v>5.1100000000000003</v>
      </c>
      <c r="PF101" s="687">
        <v>5.28</v>
      </c>
      <c r="PG101" s="687">
        <v>5.28</v>
      </c>
      <c r="PH101" s="687">
        <v>5.7</v>
      </c>
      <c r="PI101" s="687">
        <v>6.06</v>
      </c>
      <c r="PJ101" s="687">
        <v>6.48</v>
      </c>
      <c r="PK101" s="687">
        <v>6.67</v>
      </c>
      <c r="PL101" s="687">
        <v>6.67</v>
      </c>
      <c r="PM101" s="687">
        <v>6.9</v>
      </c>
      <c r="PN101" s="687">
        <v>6.9</v>
      </c>
      <c r="PO101" s="687">
        <v>7.46</v>
      </c>
      <c r="PP101" s="687">
        <v>7.69</v>
      </c>
      <c r="PQ101" s="687">
        <v>8.25</v>
      </c>
      <c r="PR101" s="687">
        <v>8.36</v>
      </c>
      <c r="PS101" s="687">
        <v>8.64</v>
      </c>
      <c r="PT101" s="687">
        <v>9.6</v>
      </c>
      <c r="PU101" s="687">
        <v>9.6</v>
      </c>
      <c r="PV101" s="687">
        <v>10.02</v>
      </c>
      <c r="PW101" s="687">
        <v>10.210000000000001</v>
      </c>
      <c r="PX101" s="687">
        <v>10.210000000000001</v>
      </c>
      <c r="PY101" s="687">
        <v>10.210000000000001</v>
      </c>
      <c r="PZ101" s="687">
        <v>10.210000000000001</v>
      </c>
      <c r="QA101" s="687">
        <v>10.39</v>
      </c>
      <c r="QB101" s="687">
        <v>10.39</v>
      </c>
      <c r="QC101" s="687">
        <v>10.81</v>
      </c>
      <c r="QD101" s="687">
        <v>11</v>
      </c>
      <c r="QE101" s="687">
        <v>11</v>
      </c>
      <c r="QF101" s="687">
        <v>11</v>
      </c>
      <c r="QG101" s="687">
        <v>11</v>
      </c>
      <c r="QH101" s="687">
        <v>11</v>
      </c>
      <c r="QI101" s="687">
        <v>11</v>
      </c>
      <c r="QJ101" s="687">
        <v>11</v>
      </c>
      <c r="QK101" s="687">
        <v>11</v>
      </c>
      <c r="QL101" s="687">
        <v>11</v>
      </c>
      <c r="QM101" s="687">
        <v>11</v>
      </c>
      <c r="QN101" s="687">
        <v>11</v>
      </c>
      <c r="QO101" s="687">
        <v>11</v>
      </c>
      <c r="QP101" s="687">
        <v>11</v>
      </c>
      <c r="QQ101" s="687">
        <v>11</v>
      </c>
      <c r="QR101" s="687">
        <v>11</v>
      </c>
      <c r="QS101" s="687">
        <v>11</v>
      </c>
      <c r="QT101" s="687">
        <v>11</v>
      </c>
      <c r="QU101" s="687">
        <v>11</v>
      </c>
      <c r="QV101" s="687">
        <v>11</v>
      </c>
      <c r="QW101" s="687">
        <v>11</v>
      </c>
      <c r="QX101" s="687">
        <v>11</v>
      </c>
      <c r="QY101" s="687">
        <v>11</v>
      </c>
      <c r="QZ101" s="687">
        <v>11</v>
      </c>
      <c r="RA101" s="687"/>
      <c r="RB101" s="687"/>
      <c r="RC101" s="687"/>
      <c r="RD101" s="687"/>
      <c r="RE101" s="687"/>
      <c r="RF101" s="687"/>
      <c r="RG101" s="687"/>
      <c r="RH101" s="687"/>
      <c r="RI101" s="687"/>
      <c r="RJ101" s="687"/>
      <c r="RK101" s="925"/>
      <c r="RL101" s="925"/>
      <c r="RM101" s="925"/>
      <c r="RN101" s="925"/>
      <c r="RO101" s="925"/>
      <c r="RP101" s="925"/>
      <c r="RQ101" s="925"/>
      <c r="RR101" s="925"/>
      <c r="RS101" s="925"/>
      <c r="RT101" s="925"/>
      <c r="RU101" s="925"/>
      <c r="RV101" s="925"/>
      <c r="RW101" s="925"/>
      <c r="RX101" s="925"/>
      <c r="RY101" s="925"/>
      <c r="RZ101" s="925"/>
      <c r="SA101" s="925"/>
      <c r="SB101" s="925"/>
      <c r="SC101" s="925"/>
      <c r="SD101" s="925"/>
      <c r="SE101" s="925"/>
      <c r="SF101" s="925"/>
      <c r="SG101" s="925"/>
      <c r="SH101" s="925"/>
      <c r="SI101" s="925"/>
      <c r="SJ101" s="925"/>
      <c r="SK101" s="925"/>
      <c r="SL101" s="925"/>
      <c r="SM101" s="925"/>
      <c r="SN101" s="925"/>
      <c r="SO101" s="925"/>
      <c r="SP101" s="925"/>
      <c r="SQ101" s="925"/>
      <c r="SR101" s="925"/>
      <c r="SS101" s="925"/>
      <c r="ST101" s="925"/>
      <c r="SU101" s="925"/>
      <c r="SV101" s="925"/>
      <c r="SW101" s="925"/>
      <c r="SX101" s="925"/>
      <c r="SY101" s="925"/>
      <c r="SZ101" s="925"/>
      <c r="TA101" s="925"/>
      <c r="TB101" s="925"/>
      <c r="TC101" s="925"/>
      <c r="TD101" s="925"/>
      <c r="TE101" s="925"/>
      <c r="TF101" s="925"/>
      <c r="TG101" s="925"/>
      <c r="TH101" s="925"/>
      <c r="TI101" s="925"/>
      <c r="TJ101" s="925"/>
      <c r="TK101" s="925"/>
      <c r="TL101" s="925"/>
      <c r="TM101" s="925"/>
      <c r="TN101" s="925"/>
      <c r="TO101" s="925"/>
      <c r="TP101" s="925"/>
      <c r="TQ101" s="925"/>
      <c r="TR101" s="925"/>
      <c r="TS101" s="925"/>
      <c r="TT101" s="925"/>
      <c r="TU101" s="925"/>
      <c r="TV101" s="925"/>
      <c r="TW101" s="925"/>
      <c r="TX101" s="925"/>
      <c r="TY101" s="925"/>
      <c r="TZ101" s="925"/>
      <c r="UA101" s="925"/>
      <c r="UB101" s="925"/>
      <c r="UC101" s="925"/>
      <c r="UD101" s="925"/>
      <c r="UE101" s="925"/>
      <c r="UF101" s="925"/>
      <c r="UG101" s="925"/>
      <c r="UH101" s="925"/>
      <c r="UI101" s="925"/>
      <c r="UJ101" s="925"/>
      <c r="UK101" s="925"/>
      <c r="UL101" s="925"/>
      <c r="UM101" s="925"/>
      <c r="UN101" s="925"/>
      <c r="UO101" s="925"/>
      <c r="UP101" s="925"/>
      <c r="UQ101" s="925"/>
      <c r="UR101" s="925"/>
      <c r="US101" s="925"/>
      <c r="UT101" s="925"/>
      <c r="UU101" s="925"/>
      <c r="UV101" s="925"/>
      <c r="UW101" s="925"/>
      <c r="UX101" s="925"/>
      <c r="UY101" s="925"/>
      <c r="UZ101" s="925"/>
      <c r="VA101" s="925"/>
      <c r="VB101" s="925"/>
      <c r="VC101" s="925"/>
      <c r="VD101" s="925"/>
      <c r="VE101" s="925"/>
      <c r="VF101" s="925"/>
      <c r="VG101" s="925"/>
      <c r="VH101" s="925"/>
      <c r="VI101" s="925"/>
      <c r="VJ101" s="925"/>
      <c r="VK101" s="925"/>
      <c r="VL101" s="925"/>
      <c r="VM101" s="925"/>
      <c r="VN101" s="925"/>
      <c r="VO101" s="925"/>
      <c r="VP101" s="925"/>
      <c r="VQ101" s="925"/>
      <c r="VR101" s="925"/>
      <c r="VS101" s="925"/>
      <c r="VT101" s="925"/>
      <c r="VU101" s="925"/>
      <c r="VV101" s="925"/>
      <c r="VW101" s="925"/>
      <c r="VX101" s="925"/>
      <c r="VY101" s="925"/>
      <c r="VZ101" s="925"/>
      <c r="WA101" s="925"/>
      <c r="WB101" s="925"/>
      <c r="WC101" s="925"/>
      <c r="WD101" s="925"/>
      <c r="WE101" s="925"/>
      <c r="WF101" s="925"/>
      <c r="WG101" s="925"/>
      <c r="WH101" s="925"/>
      <c r="WI101" s="925"/>
      <c r="WJ101" s="925"/>
      <c r="WK101" s="925"/>
      <c r="WL101" s="925"/>
      <c r="WM101" s="925"/>
      <c r="WN101" s="925"/>
      <c r="WO101" s="925"/>
      <c r="WP101" s="925"/>
      <c r="WQ101" s="925"/>
      <c r="WR101" s="925"/>
      <c r="WS101" s="925"/>
      <c r="XZ101" s="925"/>
      <c r="YA101" s="925"/>
      <c r="ZM101" s="4"/>
      <c r="ZN101" s="4"/>
    </row>
    <row r="102" spans="1:690" outlineLevel="2">
      <c r="A102" s="1104" t="s">
        <v>1135</v>
      </c>
      <c r="B102" s="1104"/>
      <c r="C102" s="1104"/>
      <c r="D102" s="1105">
        <v>6</v>
      </c>
      <c r="E102" s="1105">
        <v>0</v>
      </c>
      <c r="F102" s="1105">
        <v>18706.73</v>
      </c>
      <c r="G102" s="1106"/>
      <c r="H102" s="1104" t="s">
        <v>894</v>
      </c>
      <c r="I102" s="687"/>
      <c r="J102" s="687"/>
      <c r="K102" s="687"/>
      <c r="L102" s="687"/>
      <c r="M102" s="687"/>
      <c r="N102" s="687"/>
      <c r="O102" s="687"/>
      <c r="P102" s="687"/>
      <c r="Q102" s="687"/>
      <c r="R102" s="687"/>
      <c r="S102" s="687"/>
      <c r="T102" s="687"/>
      <c r="U102" s="687"/>
      <c r="V102" s="687"/>
      <c r="W102" s="687"/>
      <c r="X102" s="687"/>
      <c r="Y102" s="687"/>
      <c r="Z102" s="687"/>
      <c r="AA102" s="687"/>
      <c r="AB102" s="687"/>
      <c r="AC102" s="687"/>
      <c r="AD102" s="687"/>
      <c r="AE102" s="687"/>
      <c r="AF102" s="687"/>
      <c r="AG102" s="687"/>
      <c r="AH102" s="687"/>
      <c r="AI102" s="687"/>
      <c r="AJ102" s="687"/>
      <c r="AK102" s="687"/>
      <c r="AL102" s="687"/>
      <c r="AM102" s="687"/>
      <c r="AN102" s="687"/>
      <c r="AO102" s="687"/>
      <c r="AP102" s="687"/>
      <c r="AQ102" s="687"/>
      <c r="AR102" s="687"/>
      <c r="AS102" s="687"/>
      <c r="AT102" s="687"/>
      <c r="AU102" s="687"/>
      <c r="AV102" s="687"/>
      <c r="AW102" s="687"/>
      <c r="AX102" s="687"/>
      <c r="AY102" s="687"/>
      <c r="AZ102" s="687"/>
      <c r="BA102" s="687"/>
      <c r="BB102" s="687"/>
      <c r="BC102" s="687"/>
      <c r="BD102" s="687"/>
      <c r="BE102" s="687"/>
      <c r="BF102" s="687"/>
      <c r="BG102" s="687"/>
      <c r="BH102" s="687"/>
      <c r="BI102" s="687"/>
      <c r="BJ102" s="687"/>
      <c r="BK102" s="687"/>
      <c r="BL102" s="687"/>
      <c r="BM102" s="687"/>
      <c r="BN102" s="687"/>
      <c r="BO102" s="687"/>
      <c r="BP102" s="687"/>
      <c r="BQ102" s="687"/>
      <c r="BR102" s="687"/>
      <c r="BS102" s="687"/>
      <c r="BT102" s="687"/>
      <c r="BU102" s="687"/>
      <c r="BV102" s="687"/>
      <c r="BW102" s="687"/>
      <c r="BX102" s="687"/>
      <c r="BY102" s="687"/>
      <c r="BZ102" s="687"/>
      <c r="CA102" s="687"/>
      <c r="CB102" s="687"/>
      <c r="CC102" s="687"/>
      <c r="CD102" s="687"/>
      <c r="CE102" s="687"/>
      <c r="CF102" s="687"/>
      <c r="CG102" s="687"/>
      <c r="CH102" s="687"/>
      <c r="CI102" s="687"/>
      <c r="CJ102" s="687"/>
      <c r="CK102" s="687"/>
      <c r="CL102" s="687"/>
      <c r="CM102" s="687"/>
      <c r="CN102" s="687"/>
      <c r="CO102" s="687"/>
      <c r="CP102" s="687"/>
      <c r="CQ102" s="687"/>
      <c r="CR102" s="687"/>
      <c r="CS102" s="687"/>
      <c r="CT102" s="687"/>
      <c r="CU102" s="687"/>
      <c r="CV102" s="687"/>
      <c r="CW102" s="687"/>
      <c r="CX102" s="687"/>
      <c r="CY102" s="687"/>
      <c r="CZ102" s="687"/>
      <c r="DA102" s="687"/>
      <c r="DB102" s="687"/>
      <c r="DC102" s="687"/>
      <c r="DD102" s="687"/>
      <c r="DE102" s="687"/>
      <c r="DF102" s="687"/>
      <c r="DG102" s="687"/>
      <c r="DH102" s="687"/>
      <c r="DI102" s="687"/>
      <c r="DJ102" s="687"/>
      <c r="DK102" s="687"/>
      <c r="DL102" s="687"/>
      <c r="DM102" s="687"/>
      <c r="DN102" s="687"/>
      <c r="DO102" s="687"/>
      <c r="DP102" s="687"/>
      <c r="DQ102" s="687"/>
      <c r="DR102" s="687"/>
      <c r="DS102" s="687"/>
      <c r="DT102" s="687"/>
      <c r="DU102" s="687"/>
      <c r="DV102" s="687"/>
      <c r="DW102" s="687"/>
      <c r="DX102" s="687"/>
      <c r="DY102" s="687"/>
      <c r="DZ102" s="687"/>
      <c r="EA102" s="687"/>
      <c r="EB102" s="687"/>
      <c r="EC102" s="687"/>
      <c r="ED102" s="687"/>
      <c r="EE102" s="687"/>
      <c r="EF102" s="687"/>
      <c r="EG102" s="687"/>
      <c r="EH102" s="687"/>
      <c r="EI102" s="687"/>
      <c r="EJ102" s="687"/>
      <c r="EK102" s="687"/>
      <c r="EL102" s="687"/>
      <c r="EM102" s="687"/>
      <c r="EN102" s="687"/>
      <c r="EO102" s="687"/>
      <c r="EP102" s="687"/>
      <c r="EQ102" s="687"/>
      <c r="ER102" s="687"/>
      <c r="ES102" s="687"/>
      <c r="ET102" s="687"/>
      <c r="EU102" s="687"/>
      <c r="EV102" s="687"/>
      <c r="EW102" s="687"/>
      <c r="EX102" s="687"/>
      <c r="EY102" s="687"/>
      <c r="EZ102" s="687"/>
      <c r="FA102" s="687"/>
      <c r="FB102" s="687"/>
      <c r="FC102" s="687"/>
      <c r="FD102" s="687"/>
      <c r="FE102" s="687"/>
      <c r="FF102" s="687"/>
      <c r="FG102" s="687"/>
      <c r="FH102" s="687"/>
      <c r="FI102" s="687"/>
      <c r="FJ102" s="687"/>
      <c r="FK102" s="687"/>
      <c r="FL102" s="687"/>
      <c r="FM102" s="687"/>
      <c r="FN102" s="687"/>
      <c r="FO102" s="687"/>
      <c r="FP102" s="687"/>
      <c r="FQ102" s="687"/>
      <c r="FR102" s="687"/>
      <c r="FS102" s="687"/>
      <c r="FT102" s="687"/>
      <c r="FU102" s="687"/>
      <c r="FV102" s="687"/>
      <c r="FW102" s="687"/>
      <c r="FX102" s="687"/>
      <c r="FY102" s="687"/>
      <c r="FZ102" s="687"/>
      <c r="GA102" s="687"/>
      <c r="GB102" s="687"/>
      <c r="GC102" s="687"/>
      <c r="GD102" s="687"/>
      <c r="GE102" s="687"/>
      <c r="GF102" s="687"/>
      <c r="GG102" s="687"/>
      <c r="GH102" s="687"/>
      <c r="GI102" s="687"/>
      <c r="GJ102" s="687"/>
      <c r="GK102" s="687"/>
      <c r="GL102" s="687"/>
      <c r="GM102" s="687"/>
      <c r="GN102" s="687"/>
      <c r="GO102" s="687"/>
      <c r="GP102" s="687"/>
      <c r="GQ102" s="687"/>
      <c r="GR102" s="687"/>
      <c r="GS102" s="687"/>
      <c r="GT102" s="687"/>
      <c r="GU102" s="687"/>
      <c r="GV102" s="687"/>
      <c r="GW102" s="687"/>
      <c r="GX102" s="687"/>
      <c r="GY102" s="687"/>
      <c r="GZ102" s="687"/>
      <c r="HA102" s="687"/>
      <c r="HB102" s="687"/>
      <c r="HC102" s="687"/>
      <c r="HD102" s="687"/>
      <c r="HE102" s="687"/>
      <c r="HF102" s="687"/>
      <c r="HG102" s="687"/>
      <c r="HH102" s="687"/>
      <c r="HI102" s="687"/>
      <c r="HJ102" s="687"/>
      <c r="HK102" s="687"/>
      <c r="HL102" s="687"/>
      <c r="HM102" s="687"/>
      <c r="HN102" s="687"/>
      <c r="HO102" s="687"/>
      <c r="HP102" s="687"/>
      <c r="HQ102" s="687"/>
      <c r="HR102" s="687"/>
      <c r="HS102" s="687"/>
      <c r="HT102" s="687"/>
      <c r="HU102" s="687"/>
      <c r="HV102" s="687"/>
      <c r="HW102" s="687"/>
      <c r="HX102" s="687"/>
      <c r="HY102" s="687"/>
      <c r="HZ102" s="687"/>
      <c r="IA102" s="687"/>
      <c r="IB102" s="687"/>
      <c r="IC102" s="687"/>
      <c r="ID102" s="687"/>
      <c r="IE102" s="687"/>
      <c r="IF102" s="687"/>
      <c r="IG102" s="687"/>
      <c r="IH102" s="687"/>
      <c r="II102" s="687"/>
      <c r="IJ102" s="687"/>
      <c r="IK102" s="687"/>
      <c r="IL102" s="687"/>
      <c r="IM102" s="687"/>
      <c r="IN102" s="687"/>
      <c r="IO102" s="687"/>
      <c r="IP102" s="687"/>
      <c r="IQ102" s="687"/>
      <c r="IR102" s="687"/>
      <c r="IS102" s="687"/>
      <c r="IT102" s="687"/>
      <c r="IU102" s="687"/>
      <c r="IV102" s="687"/>
      <c r="IW102" s="687"/>
      <c r="IX102" s="687"/>
      <c r="IY102" s="687"/>
      <c r="IZ102" s="687"/>
      <c r="JA102" s="687"/>
      <c r="JB102" s="687"/>
      <c r="JC102" s="687"/>
      <c r="JD102" s="687"/>
      <c r="JE102" s="687"/>
      <c r="JF102" s="687"/>
      <c r="JG102" s="687"/>
      <c r="JH102" s="687"/>
      <c r="JI102" s="687"/>
      <c r="JJ102" s="687"/>
      <c r="JK102" s="687"/>
      <c r="JL102" s="687"/>
      <c r="JM102" s="687"/>
      <c r="JN102" s="687"/>
      <c r="JO102" s="687"/>
      <c r="JP102" s="687"/>
      <c r="JQ102" s="687"/>
      <c r="JR102" s="687"/>
      <c r="JS102" s="687"/>
      <c r="JT102" s="687"/>
      <c r="JU102" s="687"/>
      <c r="JV102" s="687"/>
      <c r="JW102" s="687"/>
      <c r="JX102" s="687"/>
      <c r="JY102" s="687"/>
      <c r="JZ102" s="687"/>
      <c r="KA102" s="687"/>
      <c r="KB102" s="687"/>
      <c r="KC102" s="687"/>
      <c r="KD102" s="687"/>
      <c r="KE102" s="687"/>
      <c r="KF102" s="687"/>
      <c r="KG102" s="687"/>
      <c r="KH102" s="687"/>
      <c r="KI102" s="687"/>
      <c r="KJ102" s="687"/>
      <c r="KK102" s="687"/>
      <c r="KL102" s="687"/>
      <c r="KM102" s="687"/>
      <c r="KN102" s="687"/>
      <c r="KO102" s="687"/>
      <c r="KP102" s="687"/>
      <c r="KQ102" s="687"/>
      <c r="KR102" s="687"/>
      <c r="KS102" s="687"/>
      <c r="KT102" s="687"/>
      <c r="KU102" s="687"/>
      <c r="KV102" s="687"/>
      <c r="KW102" s="687"/>
      <c r="KX102" s="687"/>
      <c r="KY102" s="687"/>
      <c r="KZ102" s="687"/>
      <c r="LA102" s="687"/>
      <c r="LB102" s="687"/>
      <c r="LC102" s="687"/>
      <c r="LD102" s="687"/>
      <c r="LE102" s="687"/>
      <c r="LF102" s="687"/>
      <c r="LG102" s="687"/>
      <c r="LH102" s="687"/>
      <c r="LI102" s="687"/>
      <c r="LJ102" s="687"/>
      <c r="LK102" s="687"/>
      <c r="LL102" s="687"/>
      <c r="LM102" s="687"/>
      <c r="LN102" s="687"/>
      <c r="LO102" s="687"/>
      <c r="LP102" s="687"/>
      <c r="LQ102" s="687"/>
      <c r="LR102" s="687"/>
      <c r="LS102" s="687"/>
      <c r="LT102" s="687"/>
      <c r="LU102" s="687"/>
      <c r="LV102" s="687"/>
      <c r="LW102" s="687"/>
      <c r="LX102" s="687"/>
      <c r="LY102" s="687"/>
      <c r="LZ102" s="687"/>
      <c r="MA102" s="687"/>
      <c r="MB102" s="687"/>
      <c r="MC102" s="687"/>
      <c r="MD102" s="687"/>
      <c r="ME102" s="687"/>
      <c r="MF102" s="687"/>
      <c r="MG102" s="687"/>
      <c r="MH102" s="687"/>
      <c r="MI102" s="687"/>
      <c r="MJ102" s="687"/>
      <c r="MK102" s="687"/>
      <c r="ML102" s="687"/>
      <c r="MM102" s="687"/>
      <c r="MN102" s="687"/>
      <c r="MO102" s="687"/>
      <c r="MP102" s="687"/>
      <c r="MQ102" s="687"/>
      <c r="MR102" s="687"/>
      <c r="MS102" s="687"/>
      <c r="MT102" s="687"/>
      <c r="MU102" s="687"/>
      <c r="MV102" s="687"/>
      <c r="MW102" s="687"/>
      <c r="MX102" s="687"/>
      <c r="MY102" s="687"/>
      <c r="MZ102" s="687"/>
      <c r="NA102" s="687"/>
      <c r="NB102" s="687"/>
      <c r="NC102" s="687"/>
      <c r="ND102" s="687"/>
      <c r="NE102" s="687"/>
      <c r="NF102" s="687"/>
      <c r="NG102" s="687"/>
      <c r="NH102" s="687"/>
      <c r="NI102" s="687"/>
      <c r="NJ102" s="687"/>
      <c r="NK102" s="687"/>
      <c r="NL102" s="687"/>
      <c r="NM102" s="687"/>
      <c r="NN102" s="687"/>
      <c r="NO102" s="687"/>
      <c r="NP102" s="687"/>
      <c r="NQ102" s="687"/>
      <c r="NR102" s="687"/>
      <c r="NS102" s="687">
        <v>0.11</v>
      </c>
      <c r="NT102" s="687">
        <v>0.38</v>
      </c>
      <c r="NU102" s="687">
        <v>0.5</v>
      </c>
      <c r="NV102" s="687">
        <v>0.5</v>
      </c>
      <c r="NW102" s="687">
        <v>0.5</v>
      </c>
      <c r="NX102" s="687">
        <v>0.5</v>
      </c>
      <c r="NY102" s="687">
        <v>0.5</v>
      </c>
      <c r="NZ102" s="687">
        <v>0.5</v>
      </c>
      <c r="OA102" s="687">
        <v>0.5</v>
      </c>
      <c r="OB102" s="687">
        <v>0.5</v>
      </c>
      <c r="OC102" s="687">
        <v>0.5</v>
      </c>
      <c r="OD102" s="687">
        <v>0.5</v>
      </c>
      <c r="OE102" s="687">
        <v>0.5</v>
      </c>
      <c r="OF102" s="687">
        <v>0.5</v>
      </c>
      <c r="OG102" s="687">
        <v>0.5</v>
      </c>
      <c r="OH102" s="687">
        <v>0.5</v>
      </c>
      <c r="OI102" s="687">
        <v>0.5</v>
      </c>
      <c r="OJ102" s="687">
        <v>0.5</v>
      </c>
      <c r="OK102" s="687">
        <v>0.5</v>
      </c>
      <c r="OL102" s="687">
        <v>0.5</v>
      </c>
      <c r="OM102" s="687">
        <v>0.5</v>
      </c>
      <c r="ON102" s="687">
        <v>0.5</v>
      </c>
      <c r="OO102" s="687">
        <v>0.61</v>
      </c>
      <c r="OP102" s="687">
        <v>0.88</v>
      </c>
      <c r="OQ102" s="687">
        <v>1</v>
      </c>
      <c r="OR102" s="687">
        <v>1</v>
      </c>
      <c r="OS102" s="687">
        <v>1</v>
      </c>
      <c r="OT102" s="687">
        <v>1</v>
      </c>
      <c r="OU102" s="687">
        <v>1</v>
      </c>
      <c r="OV102" s="687">
        <v>1</v>
      </c>
      <c r="OW102" s="687">
        <v>1</v>
      </c>
      <c r="OX102" s="687">
        <v>1</v>
      </c>
      <c r="OY102" s="687">
        <v>1</v>
      </c>
      <c r="OZ102" s="687">
        <v>1</v>
      </c>
      <c r="PA102" s="687">
        <v>1</v>
      </c>
      <c r="PB102" s="687">
        <v>1</v>
      </c>
      <c r="PC102" s="687">
        <v>1</v>
      </c>
      <c r="PD102" s="687">
        <v>1</v>
      </c>
      <c r="PE102" s="687">
        <v>1</v>
      </c>
      <c r="PF102" s="687">
        <v>1.1200000000000001</v>
      </c>
      <c r="PG102" s="687">
        <v>1.1200000000000001</v>
      </c>
      <c r="PH102" s="687">
        <v>1.54</v>
      </c>
      <c r="PI102" s="687">
        <v>2.12</v>
      </c>
      <c r="PJ102" s="687">
        <v>2.54</v>
      </c>
      <c r="PK102" s="687">
        <v>3.02</v>
      </c>
      <c r="PL102" s="687">
        <v>3.32</v>
      </c>
      <c r="PM102" s="687">
        <v>4</v>
      </c>
      <c r="PN102" s="687">
        <v>4</v>
      </c>
      <c r="PO102" s="687">
        <v>4</v>
      </c>
      <c r="PP102" s="687">
        <v>4</v>
      </c>
      <c r="PQ102" s="687">
        <v>4</v>
      </c>
      <c r="PR102" s="687">
        <v>4.3</v>
      </c>
      <c r="PS102" s="687">
        <v>5</v>
      </c>
      <c r="PT102" s="687">
        <v>5</v>
      </c>
      <c r="PU102" s="687">
        <v>5</v>
      </c>
      <c r="PV102" s="687">
        <v>5</v>
      </c>
      <c r="PW102" s="687">
        <v>5</v>
      </c>
      <c r="PX102" s="687">
        <v>5</v>
      </c>
      <c r="PY102" s="687">
        <v>5</v>
      </c>
      <c r="PZ102" s="687">
        <v>5</v>
      </c>
      <c r="QA102" s="687">
        <v>5.23</v>
      </c>
      <c r="QB102" s="687">
        <v>5.23</v>
      </c>
      <c r="QC102" s="687">
        <v>5.76</v>
      </c>
      <c r="QD102" s="687">
        <v>6</v>
      </c>
      <c r="QE102" s="687">
        <v>6</v>
      </c>
      <c r="QF102" s="687">
        <v>6</v>
      </c>
      <c r="QG102" s="687">
        <v>6</v>
      </c>
      <c r="QH102" s="687">
        <v>6</v>
      </c>
      <c r="QI102" s="687">
        <v>6</v>
      </c>
      <c r="QJ102" s="687">
        <v>6</v>
      </c>
      <c r="QK102" s="687">
        <v>6</v>
      </c>
      <c r="QL102" s="687">
        <v>6</v>
      </c>
      <c r="QM102" s="687">
        <v>6</v>
      </c>
      <c r="QN102" s="687">
        <v>6</v>
      </c>
      <c r="QO102" s="687">
        <v>6</v>
      </c>
      <c r="QP102" s="687">
        <v>6</v>
      </c>
      <c r="QQ102" s="687">
        <v>6</v>
      </c>
      <c r="QR102" s="687">
        <v>6</v>
      </c>
      <c r="QS102" s="687">
        <v>6</v>
      </c>
      <c r="QT102" s="687">
        <v>6</v>
      </c>
      <c r="QU102" s="687">
        <v>6</v>
      </c>
      <c r="QV102" s="687">
        <v>6</v>
      </c>
      <c r="QW102" s="687">
        <v>6</v>
      </c>
      <c r="QX102" s="687">
        <v>6</v>
      </c>
      <c r="QY102" s="687">
        <v>6</v>
      </c>
      <c r="QZ102" s="687">
        <v>6</v>
      </c>
      <c r="RA102" s="687"/>
      <c r="RB102" s="687"/>
      <c r="RC102" s="687"/>
      <c r="RD102" s="687"/>
      <c r="RE102" s="687"/>
      <c r="RF102" s="687"/>
      <c r="RG102" s="687"/>
      <c r="RH102" s="687"/>
      <c r="RI102" s="687"/>
      <c r="RJ102" s="687"/>
      <c r="RK102" s="925"/>
      <c r="RL102" s="925"/>
      <c r="RM102" s="925"/>
      <c r="RN102" s="925"/>
      <c r="RO102" s="925"/>
      <c r="RP102" s="925"/>
      <c r="RQ102" s="925"/>
      <c r="RR102" s="925"/>
      <c r="RS102" s="925"/>
      <c r="RT102" s="925"/>
      <c r="RU102" s="925"/>
      <c r="RV102" s="925"/>
      <c r="RW102" s="925"/>
      <c r="RX102" s="925"/>
      <c r="RY102" s="925"/>
      <c r="RZ102" s="925"/>
      <c r="SA102" s="925"/>
      <c r="SB102" s="925"/>
      <c r="SC102" s="925"/>
      <c r="SD102" s="925"/>
      <c r="SE102" s="925"/>
      <c r="SF102" s="925"/>
      <c r="SG102" s="925"/>
      <c r="SH102" s="925"/>
      <c r="SI102" s="925"/>
      <c r="SJ102" s="925"/>
      <c r="SK102" s="925"/>
      <c r="SL102" s="925"/>
      <c r="SM102" s="925"/>
      <c r="SN102" s="925"/>
      <c r="SO102" s="925"/>
      <c r="SP102" s="925"/>
      <c r="SQ102" s="925"/>
      <c r="SR102" s="925"/>
      <c r="SS102" s="925"/>
      <c r="ST102" s="925"/>
      <c r="SU102" s="925"/>
      <c r="SV102" s="925"/>
      <c r="SW102" s="925"/>
      <c r="SX102" s="925"/>
      <c r="SY102" s="925"/>
      <c r="SZ102" s="925"/>
      <c r="TA102" s="925"/>
      <c r="TB102" s="925"/>
      <c r="TC102" s="925"/>
      <c r="TD102" s="925"/>
      <c r="TE102" s="925"/>
      <c r="TF102" s="925"/>
      <c r="TG102" s="925"/>
      <c r="TH102" s="925"/>
      <c r="TI102" s="925"/>
      <c r="TJ102" s="925"/>
      <c r="TK102" s="925"/>
      <c r="TL102" s="925"/>
      <c r="TM102" s="925"/>
      <c r="TN102" s="925"/>
      <c r="TO102" s="925"/>
      <c r="TP102" s="925"/>
      <c r="TQ102" s="925"/>
      <c r="TR102" s="925"/>
      <c r="TS102" s="925"/>
      <c r="TT102" s="925"/>
      <c r="TU102" s="925"/>
      <c r="TV102" s="925"/>
      <c r="TW102" s="925"/>
      <c r="TX102" s="925"/>
      <c r="TY102" s="925"/>
      <c r="TZ102" s="925"/>
      <c r="UA102" s="925"/>
      <c r="UB102" s="925"/>
      <c r="UC102" s="925"/>
      <c r="UD102" s="925"/>
      <c r="UE102" s="925"/>
      <c r="UF102" s="925"/>
      <c r="UG102" s="925"/>
      <c r="UH102" s="925"/>
      <c r="UI102" s="925"/>
      <c r="UJ102" s="925"/>
      <c r="UK102" s="925"/>
      <c r="UL102" s="925"/>
      <c r="UM102" s="925"/>
      <c r="UN102" s="925"/>
      <c r="UO102" s="925"/>
      <c r="UP102" s="925"/>
      <c r="UQ102" s="925"/>
      <c r="UR102" s="925"/>
      <c r="US102" s="925"/>
      <c r="UT102" s="925"/>
      <c r="UU102" s="925"/>
      <c r="UV102" s="925"/>
      <c r="UW102" s="925"/>
      <c r="UX102" s="925"/>
      <c r="UY102" s="925"/>
      <c r="UZ102" s="925"/>
      <c r="VA102" s="925"/>
      <c r="VB102" s="925"/>
      <c r="VC102" s="925"/>
      <c r="VD102" s="925"/>
      <c r="VE102" s="925"/>
      <c r="VF102" s="925"/>
      <c r="VG102" s="925"/>
      <c r="VH102" s="925"/>
      <c r="VI102" s="925"/>
      <c r="VJ102" s="925"/>
      <c r="VK102" s="925"/>
      <c r="VL102" s="925"/>
      <c r="VM102" s="925"/>
      <c r="VN102" s="925"/>
      <c r="VO102" s="925"/>
      <c r="VP102" s="925"/>
      <c r="VQ102" s="925"/>
      <c r="VR102" s="925"/>
      <c r="VS102" s="925"/>
      <c r="VT102" s="925"/>
      <c r="VU102" s="925"/>
      <c r="VV102" s="925"/>
      <c r="VW102" s="925"/>
      <c r="VX102" s="925"/>
      <c r="VY102" s="925"/>
      <c r="VZ102" s="925"/>
      <c r="WA102" s="925"/>
      <c r="WB102" s="925"/>
      <c r="WC102" s="925"/>
      <c r="WD102" s="925"/>
      <c r="WE102" s="925"/>
      <c r="WF102" s="925"/>
      <c r="WG102" s="925"/>
      <c r="WH102" s="925"/>
      <c r="WI102" s="925"/>
      <c r="WJ102" s="925"/>
      <c r="WK102" s="925"/>
      <c r="WL102" s="925"/>
      <c r="WM102" s="925"/>
      <c r="WN102" s="925"/>
      <c r="WO102" s="925"/>
      <c r="WP102" s="925"/>
      <c r="WQ102" s="925"/>
      <c r="WR102" s="925"/>
      <c r="WS102" s="925"/>
      <c r="XZ102" s="925"/>
      <c r="YA102" s="925"/>
      <c r="ZM102" s="4"/>
      <c r="ZN102" s="4"/>
    </row>
    <row r="103" spans="1:690" s="14" customFormat="1" outlineLevel="2">
      <c r="A103" s="1101" t="s">
        <v>1136</v>
      </c>
      <c r="B103" s="1101"/>
      <c r="C103" s="1101"/>
      <c r="D103" s="1102">
        <v>70608</v>
      </c>
      <c r="E103" s="1102">
        <v>9781.3799999999992</v>
      </c>
      <c r="F103" s="1102">
        <v>20270268.550000001</v>
      </c>
      <c r="G103" s="1103"/>
      <c r="H103" s="1101" t="s">
        <v>894</v>
      </c>
      <c r="I103" s="919"/>
      <c r="J103" s="919"/>
      <c r="K103" s="919"/>
      <c r="L103" s="919"/>
      <c r="M103" s="919"/>
      <c r="N103" s="919"/>
      <c r="O103" s="919"/>
      <c r="P103" s="919"/>
      <c r="Q103" s="919"/>
      <c r="R103" s="919"/>
      <c r="S103" s="919"/>
      <c r="T103" s="919"/>
      <c r="U103" s="919"/>
      <c r="V103" s="919"/>
      <c r="W103" s="919"/>
      <c r="X103" s="919"/>
      <c r="Y103" s="919"/>
      <c r="Z103" s="919"/>
      <c r="AA103" s="919"/>
      <c r="AB103" s="919"/>
      <c r="AC103" s="919"/>
      <c r="AD103" s="919"/>
      <c r="AE103" s="919"/>
      <c r="AF103" s="919"/>
      <c r="AG103" s="919"/>
      <c r="AH103" s="919"/>
      <c r="AI103" s="919"/>
      <c r="AJ103" s="919"/>
      <c r="AK103" s="919"/>
      <c r="AL103" s="919"/>
      <c r="AM103" s="919"/>
      <c r="AN103" s="919"/>
      <c r="AO103" s="919"/>
      <c r="AP103" s="919"/>
      <c r="AQ103" s="919"/>
      <c r="AR103" s="919"/>
      <c r="AS103" s="919"/>
      <c r="AT103" s="919"/>
      <c r="AU103" s="919"/>
      <c r="AV103" s="919"/>
      <c r="AW103" s="919"/>
      <c r="AX103" s="919"/>
      <c r="AY103" s="919"/>
      <c r="AZ103" s="919"/>
      <c r="BA103" s="919"/>
      <c r="BB103" s="919"/>
      <c r="BC103" s="919"/>
      <c r="BD103" s="919"/>
      <c r="BE103" s="919"/>
      <c r="BF103" s="919"/>
      <c r="BG103" s="919"/>
      <c r="BH103" s="919"/>
      <c r="BI103" s="919"/>
      <c r="BJ103" s="919"/>
      <c r="BK103" s="919"/>
      <c r="BL103" s="919"/>
      <c r="BM103" s="919"/>
      <c r="BN103" s="919"/>
      <c r="BO103" s="919"/>
      <c r="BP103" s="919"/>
      <c r="BQ103" s="919"/>
      <c r="BR103" s="919"/>
      <c r="BS103" s="919"/>
      <c r="BT103" s="919"/>
      <c r="BU103" s="919"/>
      <c r="BV103" s="919"/>
      <c r="BW103" s="919"/>
      <c r="BX103" s="919"/>
      <c r="BY103" s="919"/>
      <c r="BZ103" s="919"/>
      <c r="CA103" s="919"/>
      <c r="CB103" s="919"/>
      <c r="CC103" s="919"/>
      <c r="CD103" s="919"/>
      <c r="CE103" s="919"/>
      <c r="CF103" s="919"/>
      <c r="CG103" s="919"/>
      <c r="CH103" s="919"/>
      <c r="CI103" s="919"/>
      <c r="CJ103" s="919"/>
      <c r="CK103" s="919"/>
      <c r="CL103" s="919"/>
      <c r="CM103" s="919"/>
      <c r="CN103" s="919"/>
      <c r="CO103" s="919"/>
      <c r="CP103" s="919"/>
      <c r="CQ103" s="919"/>
      <c r="CR103" s="919"/>
      <c r="CS103" s="919"/>
      <c r="CT103" s="919"/>
      <c r="CU103" s="919"/>
      <c r="CV103" s="919"/>
      <c r="CW103" s="919"/>
      <c r="CX103" s="919"/>
      <c r="CY103" s="919"/>
      <c r="CZ103" s="919"/>
      <c r="DA103" s="919"/>
      <c r="DB103" s="919"/>
      <c r="DC103" s="919"/>
      <c r="DD103" s="919"/>
      <c r="DE103" s="919"/>
      <c r="DF103" s="919"/>
      <c r="DG103" s="919"/>
      <c r="DH103" s="919"/>
      <c r="DI103" s="919"/>
      <c r="DJ103" s="919"/>
      <c r="DK103" s="919"/>
      <c r="DL103" s="919"/>
      <c r="DM103" s="919"/>
      <c r="DN103" s="919"/>
      <c r="DO103" s="919"/>
      <c r="DP103" s="919"/>
      <c r="DQ103" s="919"/>
      <c r="DR103" s="919"/>
      <c r="DS103" s="919"/>
      <c r="DT103" s="919"/>
      <c r="DU103" s="919"/>
      <c r="DV103" s="919"/>
      <c r="DW103" s="919"/>
      <c r="DX103" s="919"/>
      <c r="DY103" s="919"/>
      <c r="DZ103" s="919"/>
      <c r="EA103" s="919"/>
      <c r="EB103" s="919"/>
      <c r="EC103" s="919"/>
      <c r="ED103" s="919"/>
      <c r="EE103" s="919"/>
      <c r="EF103" s="919"/>
      <c r="EG103" s="919"/>
      <c r="EH103" s="919"/>
      <c r="EI103" s="919"/>
      <c r="EJ103" s="919"/>
      <c r="EK103" s="919"/>
      <c r="EL103" s="919"/>
      <c r="EM103" s="919"/>
      <c r="EN103" s="919"/>
      <c r="EO103" s="919"/>
      <c r="EP103" s="919"/>
      <c r="EQ103" s="919"/>
      <c r="ER103" s="919"/>
      <c r="ES103" s="919"/>
      <c r="ET103" s="919"/>
      <c r="EU103" s="919"/>
      <c r="EV103" s="919"/>
      <c r="EW103" s="919"/>
      <c r="EX103" s="919"/>
      <c r="EY103" s="919"/>
      <c r="EZ103" s="919"/>
      <c r="FA103" s="919"/>
      <c r="FB103" s="919"/>
      <c r="FC103" s="919"/>
      <c r="FD103" s="919"/>
      <c r="FE103" s="919"/>
      <c r="FF103" s="919"/>
      <c r="FG103" s="919"/>
      <c r="FH103" s="919"/>
      <c r="FI103" s="919"/>
      <c r="FJ103" s="919"/>
      <c r="FK103" s="919"/>
      <c r="FL103" s="919"/>
      <c r="FM103" s="919"/>
      <c r="FN103" s="919"/>
      <c r="FO103" s="919"/>
      <c r="FP103" s="919"/>
      <c r="FQ103" s="919"/>
      <c r="FR103" s="919"/>
      <c r="FS103" s="919"/>
      <c r="FT103" s="919"/>
      <c r="FU103" s="919"/>
      <c r="FV103" s="919"/>
      <c r="FW103" s="919"/>
      <c r="FX103" s="919"/>
      <c r="FY103" s="919"/>
      <c r="FZ103" s="919"/>
      <c r="GA103" s="919"/>
      <c r="GB103" s="919"/>
      <c r="GC103" s="919"/>
      <c r="GD103" s="919"/>
      <c r="GE103" s="919"/>
      <c r="GF103" s="919"/>
      <c r="GG103" s="919"/>
      <c r="GH103" s="919"/>
      <c r="GI103" s="919"/>
      <c r="GJ103" s="919"/>
      <c r="GK103" s="919"/>
      <c r="GL103" s="919"/>
      <c r="GM103" s="919"/>
      <c r="GN103" s="919"/>
      <c r="GO103" s="919"/>
      <c r="GP103" s="919"/>
      <c r="GQ103" s="919"/>
      <c r="GR103" s="919"/>
      <c r="GS103" s="919"/>
      <c r="GT103" s="919"/>
      <c r="GU103" s="919"/>
      <c r="GV103" s="919"/>
      <c r="GW103" s="919"/>
      <c r="GX103" s="919"/>
      <c r="GY103" s="919"/>
      <c r="GZ103" s="919"/>
      <c r="HA103" s="919"/>
      <c r="HB103" s="919"/>
      <c r="HC103" s="919"/>
      <c r="HD103" s="919"/>
      <c r="HE103" s="919"/>
      <c r="HF103" s="919"/>
      <c r="HG103" s="919"/>
      <c r="HH103" s="919"/>
      <c r="HI103" s="919"/>
      <c r="HJ103" s="919"/>
      <c r="HK103" s="919"/>
      <c r="HL103" s="919"/>
      <c r="HM103" s="919"/>
      <c r="HN103" s="919"/>
      <c r="HO103" s="919"/>
      <c r="HP103" s="919"/>
      <c r="HQ103" s="919"/>
      <c r="HR103" s="919"/>
      <c r="HS103" s="919"/>
      <c r="HT103" s="919"/>
      <c r="HU103" s="919"/>
      <c r="HV103" s="919"/>
      <c r="HW103" s="919"/>
      <c r="HX103" s="919"/>
      <c r="HY103" s="919">
        <v>25.76</v>
      </c>
      <c r="HZ103" s="919">
        <v>25.76</v>
      </c>
      <c r="IA103" s="919">
        <v>85.88</v>
      </c>
      <c r="IB103" s="919">
        <v>85.88</v>
      </c>
      <c r="IC103" s="919">
        <v>85.88</v>
      </c>
      <c r="ID103" s="919">
        <v>85.88</v>
      </c>
      <c r="IE103" s="919">
        <v>104.16</v>
      </c>
      <c r="IF103" s="919">
        <v>125.48</v>
      </c>
      <c r="IG103" s="919">
        <v>125.48</v>
      </c>
      <c r="IH103" s="919">
        <v>177.26</v>
      </c>
      <c r="II103" s="919">
        <v>177.26</v>
      </c>
      <c r="IJ103" s="919">
        <v>178.66</v>
      </c>
      <c r="IK103" s="919">
        <v>180.65</v>
      </c>
      <c r="IL103" s="919">
        <v>185.24</v>
      </c>
      <c r="IM103" s="919">
        <v>187.26</v>
      </c>
      <c r="IN103" s="919">
        <v>187.26</v>
      </c>
      <c r="IO103" s="919">
        <v>193.54</v>
      </c>
      <c r="IP103" s="919">
        <v>208.5</v>
      </c>
      <c r="IQ103" s="919">
        <v>217.26</v>
      </c>
      <c r="IR103" s="919">
        <v>217.48</v>
      </c>
      <c r="IS103" s="919">
        <v>217.82</v>
      </c>
      <c r="IT103" s="919">
        <v>218.15</v>
      </c>
      <c r="IU103" s="919">
        <v>218.15</v>
      </c>
      <c r="IV103" s="919">
        <v>218.48</v>
      </c>
      <c r="IW103" s="919">
        <v>218.82</v>
      </c>
      <c r="IX103" s="919">
        <v>219.15</v>
      </c>
      <c r="IY103" s="919">
        <v>219.15</v>
      </c>
      <c r="IZ103" s="919">
        <v>219.15</v>
      </c>
      <c r="JA103" s="919">
        <v>219.15</v>
      </c>
      <c r="JB103" s="919">
        <v>219.15</v>
      </c>
      <c r="JC103" s="919">
        <v>219.15</v>
      </c>
      <c r="JD103" s="919">
        <v>219.48</v>
      </c>
      <c r="JE103" s="919">
        <v>219.81</v>
      </c>
      <c r="JF103" s="919">
        <v>220.15</v>
      </c>
      <c r="JG103" s="919">
        <v>220.48</v>
      </c>
      <c r="JH103" s="919">
        <v>220.81</v>
      </c>
      <c r="JI103" s="919">
        <v>220.81</v>
      </c>
      <c r="JJ103" s="919">
        <v>221.34</v>
      </c>
      <c r="JK103" s="919">
        <v>222.94</v>
      </c>
      <c r="JL103" s="919">
        <v>225.55</v>
      </c>
      <c r="JM103" s="919">
        <v>228.38</v>
      </c>
      <c r="JN103" s="919">
        <v>233.04</v>
      </c>
      <c r="JO103" s="919">
        <v>234.92</v>
      </c>
      <c r="JP103" s="919">
        <v>234.92</v>
      </c>
      <c r="JQ103" s="919">
        <v>236.86</v>
      </c>
      <c r="JR103" s="919">
        <v>238.04</v>
      </c>
      <c r="JS103" s="919">
        <v>238.87</v>
      </c>
      <c r="JT103" s="919">
        <v>239.7</v>
      </c>
      <c r="JU103" s="919">
        <v>240.53</v>
      </c>
      <c r="JV103" s="919">
        <v>241.35</v>
      </c>
      <c r="JW103" s="919">
        <v>241.35</v>
      </c>
      <c r="JX103" s="919">
        <v>242.18</v>
      </c>
      <c r="JY103" s="919">
        <v>243.01</v>
      </c>
      <c r="JZ103" s="919">
        <v>243.84</v>
      </c>
      <c r="KA103" s="919">
        <v>244.66</v>
      </c>
      <c r="KB103" s="919">
        <v>245.49</v>
      </c>
      <c r="KC103" s="919">
        <v>246.32</v>
      </c>
      <c r="KD103" s="919">
        <v>246.32</v>
      </c>
      <c r="KE103" s="919">
        <v>247.15</v>
      </c>
      <c r="KF103" s="919">
        <v>247.97</v>
      </c>
      <c r="KG103" s="919">
        <v>248.8</v>
      </c>
      <c r="KH103" s="919">
        <v>251.05</v>
      </c>
      <c r="KI103" s="919">
        <v>255.3</v>
      </c>
      <c r="KJ103" s="919">
        <v>265.86</v>
      </c>
      <c r="KK103" s="919">
        <v>265.86</v>
      </c>
      <c r="KL103" s="919">
        <v>285.73</v>
      </c>
      <c r="KM103" s="919">
        <v>304.5</v>
      </c>
      <c r="KN103" s="919">
        <v>314.48</v>
      </c>
      <c r="KO103" s="919">
        <v>331.79</v>
      </c>
      <c r="KP103" s="919">
        <v>335.89</v>
      </c>
      <c r="KQ103" s="919">
        <v>339.51</v>
      </c>
      <c r="KR103" s="919">
        <v>339.51</v>
      </c>
      <c r="KS103" s="919">
        <v>345.57</v>
      </c>
      <c r="KT103" s="919">
        <v>348.13</v>
      </c>
      <c r="KU103" s="919">
        <v>350.32</v>
      </c>
      <c r="KV103" s="919">
        <v>353.84</v>
      </c>
      <c r="KW103" s="919">
        <v>355.76</v>
      </c>
      <c r="KX103" s="919">
        <v>356.59</v>
      </c>
      <c r="KY103" s="919">
        <v>356.59</v>
      </c>
      <c r="KZ103" s="919">
        <v>357.42</v>
      </c>
      <c r="LA103" s="919">
        <v>358.24</v>
      </c>
      <c r="LB103" s="919">
        <v>359.07</v>
      </c>
      <c r="LC103" s="919">
        <v>359.9</v>
      </c>
      <c r="LD103" s="919">
        <v>360.73</v>
      </c>
      <c r="LE103" s="919">
        <v>361.55</v>
      </c>
      <c r="LF103" s="919">
        <v>361.55</v>
      </c>
      <c r="LG103" s="919">
        <v>362.38</v>
      </c>
      <c r="LH103" s="919">
        <v>363.21</v>
      </c>
      <c r="LI103" s="919">
        <v>364.04</v>
      </c>
      <c r="LJ103" s="919">
        <v>364.86</v>
      </c>
      <c r="LK103" s="919">
        <v>365.69</v>
      </c>
      <c r="LL103" s="919">
        <v>366.52</v>
      </c>
      <c r="LM103" s="919">
        <v>366.52</v>
      </c>
      <c r="LN103" s="919">
        <v>367.35</v>
      </c>
      <c r="LO103" s="919">
        <v>368.17</v>
      </c>
      <c r="LP103" s="919">
        <v>369</v>
      </c>
      <c r="LQ103" s="919">
        <v>369.83</v>
      </c>
      <c r="LR103" s="919">
        <v>370.66</v>
      </c>
      <c r="LS103" s="919">
        <v>371.93</v>
      </c>
      <c r="LT103" s="919">
        <v>371.93</v>
      </c>
      <c r="LU103" s="919">
        <v>373.3</v>
      </c>
      <c r="LV103" s="919">
        <v>374.68</v>
      </c>
      <c r="LW103" s="919">
        <v>376.06</v>
      </c>
      <c r="LX103" s="919">
        <v>377.69</v>
      </c>
      <c r="LY103" s="919">
        <v>379.62</v>
      </c>
      <c r="LZ103" s="919">
        <v>381.55</v>
      </c>
      <c r="MA103" s="919">
        <v>381.55</v>
      </c>
      <c r="MB103" s="919">
        <v>383.48</v>
      </c>
      <c r="MC103" s="919">
        <v>385.41</v>
      </c>
      <c r="MD103" s="919">
        <v>387.34</v>
      </c>
      <c r="ME103" s="919">
        <v>389.27</v>
      </c>
      <c r="MF103" s="919">
        <v>391.21</v>
      </c>
      <c r="MG103" s="919">
        <v>393.14</v>
      </c>
      <c r="MH103" s="919">
        <v>393.14</v>
      </c>
      <c r="MI103" s="919">
        <v>395.07</v>
      </c>
      <c r="MJ103" s="919">
        <v>397</v>
      </c>
      <c r="MK103" s="919">
        <v>398.93</v>
      </c>
      <c r="ML103" s="919">
        <v>400.86</v>
      </c>
      <c r="MM103" s="919">
        <v>403.28</v>
      </c>
      <c r="MN103" s="919">
        <v>406.03</v>
      </c>
      <c r="MO103" s="919">
        <v>406.03</v>
      </c>
      <c r="MP103" s="919">
        <v>409.1</v>
      </c>
      <c r="MQ103" s="919">
        <v>412.42</v>
      </c>
      <c r="MR103" s="919">
        <v>416.02</v>
      </c>
      <c r="MS103" s="919">
        <v>424.17</v>
      </c>
      <c r="MT103" s="919">
        <v>468.83</v>
      </c>
      <c r="MU103" s="919">
        <v>513.98</v>
      </c>
      <c r="MV103" s="919">
        <v>513.98</v>
      </c>
      <c r="MW103" s="919">
        <v>603.42999999999995</v>
      </c>
      <c r="MX103" s="919">
        <v>907.25</v>
      </c>
      <c r="MY103" s="919">
        <v>1579.8</v>
      </c>
      <c r="MZ103" s="919">
        <v>1853.2</v>
      </c>
      <c r="NA103" s="919">
        <v>2192.08</v>
      </c>
      <c r="NB103" s="919">
        <v>2630.29</v>
      </c>
      <c r="NC103" s="919">
        <v>2630.29</v>
      </c>
      <c r="ND103" s="919">
        <v>3272.87</v>
      </c>
      <c r="NE103" s="919">
        <v>4420.33</v>
      </c>
      <c r="NF103" s="919">
        <v>6265.33</v>
      </c>
      <c r="NG103" s="919">
        <v>9781.3799999999992</v>
      </c>
      <c r="NH103" s="919">
        <v>10432.629999999999</v>
      </c>
      <c r="NI103" s="919">
        <v>11299.47</v>
      </c>
      <c r="NJ103" s="919">
        <v>11299.47</v>
      </c>
      <c r="NK103" s="919">
        <v>12100.92</v>
      </c>
      <c r="NL103" s="919">
        <v>13713.39</v>
      </c>
      <c r="NM103" s="919">
        <v>13926.08</v>
      </c>
      <c r="NN103" s="919">
        <v>14196.17</v>
      </c>
      <c r="NO103" s="919">
        <v>14196.17</v>
      </c>
      <c r="NP103" s="919">
        <v>14641.9</v>
      </c>
      <c r="NQ103" s="919">
        <v>14641.9</v>
      </c>
      <c r="NR103" s="919">
        <v>15830.35</v>
      </c>
      <c r="NS103" s="919">
        <v>17040.3</v>
      </c>
      <c r="NT103" s="919">
        <v>18742.62</v>
      </c>
      <c r="NU103" s="919">
        <v>20410.7</v>
      </c>
      <c r="NV103" s="919">
        <v>23281.3</v>
      </c>
      <c r="NW103" s="919">
        <v>24532.82</v>
      </c>
      <c r="NX103" s="919">
        <v>24532.82</v>
      </c>
      <c r="NY103" s="919">
        <v>26141.93</v>
      </c>
      <c r="NZ103" s="919">
        <v>27557.759999999998</v>
      </c>
      <c r="OA103" s="919">
        <v>29838.59</v>
      </c>
      <c r="OB103" s="919">
        <v>30214.52</v>
      </c>
      <c r="OC103" s="919">
        <v>30539.66</v>
      </c>
      <c r="OD103" s="919">
        <v>32125.95</v>
      </c>
      <c r="OE103" s="919">
        <v>32125.95</v>
      </c>
      <c r="OF103" s="919">
        <v>34033.69</v>
      </c>
      <c r="OG103" s="919">
        <v>36035.17</v>
      </c>
      <c r="OH103" s="919">
        <v>38978.300000000003</v>
      </c>
      <c r="OI103" s="919">
        <v>41645.769999999997</v>
      </c>
      <c r="OJ103" s="919">
        <v>44026.55</v>
      </c>
      <c r="OK103" s="919">
        <v>45246.23</v>
      </c>
      <c r="OL103" s="919">
        <v>45246.23</v>
      </c>
      <c r="OM103" s="919">
        <v>46611.82</v>
      </c>
      <c r="ON103" s="919">
        <v>48241.14</v>
      </c>
      <c r="OO103" s="919">
        <v>50863.49</v>
      </c>
      <c r="OP103" s="919">
        <v>52270.05</v>
      </c>
      <c r="OQ103" s="919">
        <v>54625.25</v>
      </c>
      <c r="OR103" s="919">
        <v>55149.48</v>
      </c>
      <c r="OS103" s="919">
        <v>55149.48</v>
      </c>
      <c r="OT103" s="919">
        <v>55928.66</v>
      </c>
      <c r="OU103" s="919">
        <v>56570.59</v>
      </c>
      <c r="OV103" s="919">
        <v>57336.89</v>
      </c>
      <c r="OW103" s="919">
        <v>58911.71</v>
      </c>
      <c r="OX103" s="919">
        <v>59205.07</v>
      </c>
      <c r="OY103" s="919">
        <v>59555.69</v>
      </c>
      <c r="OZ103" s="919">
        <v>59555.69</v>
      </c>
      <c r="PA103" s="919">
        <v>60034.62</v>
      </c>
      <c r="PB103" s="919">
        <v>60652.1</v>
      </c>
      <c r="PC103" s="919">
        <v>61737.2</v>
      </c>
      <c r="PD103" s="919">
        <v>62297.21</v>
      </c>
      <c r="PE103" s="919">
        <v>63108.13</v>
      </c>
      <c r="PF103" s="919">
        <v>63762.34</v>
      </c>
      <c r="PG103" s="919">
        <v>63762.34</v>
      </c>
      <c r="PH103" s="919">
        <v>64475.71</v>
      </c>
      <c r="PI103" s="919">
        <v>64824.67</v>
      </c>
      <c r="PJ103" s="919">
        <v>65396.39</v>
      </c>
      <c r="PK103" s="919">
        <v>66198.95</v>
      </c>
      <c r="PL103" s="919">
        <v>66352.03</v>
      </c>
      <c r="PM103" s="919">
        <v>66592.33</v>
      </c>
      <c r="PN103" s="919">
        <v>66592.33</v>
      </c>
      <c r="PO103" s="919">
        <v>66933.53</v>
      </c>
      <c r="PP103" s="919">
        <v>67133.87</v>
      </c>
      <c r="PQ103" s="919">
        <v>67305.31</v>
      </c>
      <c r="PR103" s="919">
        <v>67655.09</v>
      </c>
      <c r="PS103" s="919">
        <v>68122.570000000007</v>
      </c>
      <c r="PT103" s="919">
        <v>68841.460000000006</v>
      </c>
      <c r="PU103" s="919">
        <v>68841.460000000006</v>
      </c>
      <c r="PV103" s="919">
        <v>69750.47</v>
      </c>
      <c r="PW103" s="919">
        <v>69891.320000000007</v>
      </c>
      <c r="PX103" s="919">
        <v>70188.94</v>
      </c>
      <c r="PY103" s="919">
        <v>70264.479999999996</v>
      </c>
      <c r="PZ103" s="919">
        <v>70446.52</v>
      </c>
      <c r="QA103" s="919">
        <v>70608</v>
      </c>
      <c r="QB103" s="919">
        <v>70608</v>
      </c>
      <c r="QC103" s="919">
        <v>70608</v>
      </c>
      <c r="QD103" s="919">
        <v>70608</v>
      </c>
      <c r="QE103" s="919">
        <v>70608</v>
      </c>
      <c r="QF103" s="919">
        <v>70608</v>
      </c>
      <c r="QG103" s="919">
        <v>70608</v>
      </c>
      <c r="QH103" s="919">
        <v>70608</v>
      </c>
      <c r="QI103" s="919">
        <v>70608</v>
      </c>
      <c r="QJ103" s="919">
        <v>70608</v>
      </c>
      <c r="QK103" s="919">
        <v>70608</v>
      </c>
      <c r="QL103" s="919">
        <v>70608</v>
      </c>
      <c r="QM103" s="919">
        <v>70608</v>
      </c>
      <c r="QN103" s="919">
        <v>70608</v>
      </c>
      <c r="QO103" s="919">
        <v>70608</v>
      </c>
      <c r="QP103" s="919">
        <v>70608</v>
      </c>
      <c r="QQ103" s="919">
        <v>70608</v>
      </c>
      <c r="QR103" s="919">
        <v>70608</v>
      </c>
      <c r="QS103" s="919">
        <v>70608</v>
      </c>
      <c r="QT103" s="919">
        <v>70608</v>
      </c>
      <c r="QU103" s="919">
        <v>70608</v>
      </c>
      <c r="QV103" s="919">
        <v>70608</v>
      </c>
      <c r="QW103" s="919">
        <v>70608</v>
      </c>
      <c r="QX103" s="919">
        <v>70608</v>
      </c>
      <c r="QY103" s="919">
        <v>70608</v>
      </c>
      <c r="QZ103" s="919">
        <v>70608</v>
      </c>
      <c r="RA103" s="919"/>
      <c r="RB103" s="919"/>
      <c r="RC103" s="919"/>
      <c r="RD103" s="919"/>
      <c r="RE103" s="919"/>
      <c r="RF103" s="919"/>
      <c r="RG103" s="919"/>
      <c r="RH103" s="919"/>
      <c r="RI103" s="919"/>
      <c r="RJ103" s="919"/>
      <c r="RK103" s="927"/>
      <c r="RL103" s="927"/>
      <c r="RM103" s="927"/>
      <c r="RN103" s="927"/>
      <c r="RO103" s="927"/>
      <c r="RP103" s="927"/>
      <c r="RQ103" s="927"/>
      <c r="RR103" s="927"/>
      <c r="RS103" s="927"/>
      <c r="RT103" s="927"/>
      <c r="RU103" s="927"/>
      <c r="RV103" s="927"/>
      <c r="RW103" s="927"/>
      <c r="RX103" s="927"/>
      <c r="RY103" s="927"/>
      <c r="RZ103" s="927"/>
      <c r="SA103" s="927"/>
      <c r="SB103" s="927"/>
      <c r="SC103" s="927"/>
      <c r="SD103" s="927"/>
      <c r="SE103" s="927"/>
      <c r="SF103" s="927"/>
      <c r="SG103" s="927"/>
      <c r="SH103" s="927"/>
      <c r="SI103" s="927"/>
      <c r="SJ103" s="927"/>
      <c r="SK103" s="927"/>
      <c r="SL103" s="927"/>
      <c r="SM103" s="927"/>
      <c r="SN103" s="927"/>
      <c r="SO103" s="927"/>
      <c r="SP103" s="927"/>
      <c r="SQ103" s="927"/>
      <c r="SR103" s="927"/>
      <c r="SS103" s="927"/>
      <c r="ST103" s="927"/>
      <c r="SU103" s="927"/>
      <c r="SV103" s="927"/>
      <c r="SW103" s="927"/>
      <c r="SX103" s="927"/>
      <c r="SY103" s="927"/>
      <c r="SZ103" s="927"/>
      <c r="TA103" s="927"/>
      <c r="TB103" s="927"/>
      <c r="TC103" s="927"/>
      <c r="TD103" s="927"/>
      <c r="TE103" s="927"/>
      <c r="TF103" s="927"/>
      <c r="TG103" s="927"/>
      <c r="TH103" s="927"/>
      <c r="TI103" s="927"/>
      <c r="TJ103" s="927"/>
      <c r="TK103" s="927"/>
      <c r="TL103" s="927"/>
      <c r="TM103" s="927"/>
      <c r="TN103" s="927"/>
      <c r="TO103" s="927"/>
      <c r="TP103" s="927"/>
      <c r="TQ103" s="927"/>
      <c r="TR103" s="927"/>
      <c r="TS103" s="927"/>
      <c r="TT103" s="927"/>
      <c r="TU103" s="927"/>
      <c r="TV103" s="927"/>
      <c r="TW103" s="927"/>
      <c r="TX103" s="927"/>
      <c r="TY103" s="927"/>
      <c r="TZ103" s="927"/>
      <c r="UA103" s="927"/>
      <c r="UB103" s="927"/>
      <c r="UC103" s="927"/>
      <c r="UD103" s="927"/>
      <c r="UE103" s="927"/>
      <c r="UF103" s="927"/>
      <c r="UG103" s="927"/>
      <c r="UH103" s="927"/>
      <c r="UI103" s="927"/>
      <c r="UJ103" s="927"/>
      <c r="UK103" s="927"/>
      <c r="UL103" s="927"/>
      <c r="UM103" s="927"/>
      <c r="UN103" s="927"/>
      <c r="UO103" s="927"/>
      <c r="UP103" s="927"/>
      <c r="UQ103" s="927"/>
      <c r="UR103" s="927"/>
      <c r="US103" s="927"/>
      <c r="UT103" s="927"/>
      <c r="UU103" s="927"/>
      <c r="UV103" s="927"/>
      <c r="UW103" s="927"/>
      <c r="UX103" s="927"/>
      <c r="UY103" s="927"/>
      <c r="UZ103" s="927"/>
      <c r="VA103" s="927"/>
      <c r="VB103" s="927"/>
      <c r="VC103" s="927"/>
      <c r="VD103" s="927"/>
      <c r="VE103" s="927"/>
      <c r="VF103" s="927"/>
      <c r="VG103" s="927"/>
      <c r="VH103" s="927"/>
      <c r="VI103" s="927"/>
      <c r="VJ103" s="927"/>
      <c r="VK103" s="927"/>
      <c r="VL103" s="927"/>
      <c r="VM103" s="927"/>
      <c r="VN103" s="927"/>
      <c r="VO103" s="927"/>
      <c r="VP103" s="927"/>
      <c r="VQ103" s="927"/>
      <c r="VR103" s="927"/>
      <c r="VS103" s="927"/>
      <c r="VT103" s="927"/>
      <c r="VU103" s="927"/>
      <c r="VV103" s="927"/>
      <c r="VW103" s="927"/>
      <c r="VX103" s="927"/>
      <c r="VY103" s="927"/>
      <c r="VZ103" s="927"/>
      <c r="WA103" s="927"/>
      <c r="WB103" s="927"/>
      <c r="WC103" s="927"/>
      <c r="WD103" s="927"/>
      <c r="WE103" s="927"/>
      <c r="WF103" s="927"/>
      <c r="WG103" s="927"/>
      <c r="WH103" s="927"/>
      <c r="WI103" s="927"/>
      <c r="WJ103" s="927"/>
      <c r="WK103" s="927"/>
      <c r="WL103" s="927"/>
      <c r="WM103" s="927"/>
      <c r="WN103" s="927"/>
      <c r="WO103" s="927"/>
      <c r="WP103" s="927"/>
      <c r="WQ103" s="927"/>
      <c r="WR103" s="927"/>
      <c r="WS103" s="927"/>
      <c r="XZ103" s="927"/>
      <c r="YA103" s="927"/>
    </row>
    <row r="104" spans="1:690" s="14" customFormat="1" outlineLevel="4">
      <c r="A104" s="1104" t="s">
        <v>1137</v>
      </c>
      <c r="B104" s="1104"/>
      <c r="C104" s="1104"/>
      <c r="D104" s="1105">
        <v>18380.009999999998</v>
      </c>
      <c r="E104" s="1105">
        <v>3952.55</v>
      </c>
      <c r="F104" s="1105">
        <v>5615614.8200000003</v>
      </c>
      <c r="G104" s="1106"/>
      <c r="H104" s="1104" t="s">
        <v>894</v>
      </c>
      <c r="I104" s="920"/>
      <c r="J104" s="920"/>
      <c r="K104" s="920"/>
      <c r="L104" s="920"/>
      <c r="M104" s="920"/>
      <c r="N104" s="920"/>
      <c r="O104" s="920"/>
      <c r="P104" s="920"/>
      <c r="Q104" s="920"/>
      <c r="R104" s="920"/>
      <c r="S104" s="920"/>
      <c r="T104" s="920"/>
      <c r="U104" s="920"/>
      <c r="V104" s="920"/>
      <c r="W104" s="920"/>
      <c r="X104" s="920"/>
      <c r="Y104" s="920"/>
      <c r="Z104" s="920"/>
      <c r="AA104" s="920"/>
      <c r="AB104" s="920"/>
      <c r="AC104" s="920"/>
      <c r="AD104" s="920"/>
      <c r="AE104" s="920"/>
      <c r="AF104" s="920"/>
      <c r="AG104" s="920"/>
      <c r="AH104" s="920"/>
      <c r="AI104" s="920"/>
      <c r="AJ104" s="920"/>
      <c r="AK104" s="920"/>
      <c r="AL104" s="920"/>
      <c r="AM104" s="920"/>
      <c r="AN104" s="920"/>
      <c r="AO104" s="920"/>
      <c r="AP104" s="920"/>
      <c r="AQ104" s="920"/>
      <c r="AR104" s="920"/>
      <c r="AS104" s="920"/>
      <c r="AT104" s="920"/>
      <c r="AU104" s="920"/>
      <c r="AV104" s="920"/>
      <c r="AW104" s="920"/>
      <c r="AX104" s="920"/>
      <c r="AY104" s="920"/>
      <c r="AZ104" s="920"/>
      <c r="BA104" s="920"/>
      <c r="BB104" s="920"/>
      <c r="BC104" s="920"/>
      <c r="BD104" s="920"/>
      <c r="BE104" s="920"/>
      <c r="BF104" s="920"/>
      <c r="BG104" s="920"/>
      <c r="BH104" s="920"/>
      <c r="BI104" s="920"/>
      <c r="BJ104" s="920"/>
      <c r="BK104" s="920"/>
      <c r="BL104" s="920"/>
      <c r="BM104" s="920"/>
      <c r="BN104" s="920"/>
      <c r="BO104" s="920"/>
      <c r="BP104" s="920"/>
      <c r="BQ104" s="920"/>
      <c r="BR104" s="920"/>
      <c r="BS104" s="920"/>
      <c r="BT104" s="920"/>
      <c r="BU104" s="920"/>
      <c r="BV104" s="920"/>
      <c r="BW104" s="920"/>
      <c r="BX104" s="920"/>
      <c r="BY104" s="920"/>
      <c r="BZ104" s="920"/>
      <c r="CA104" s="920"/>
      <c r="CB104" s="920"/>
      <c r="CC104" s="920"/>
      <c r="CD104" s="920"/>
      <c r="CE104" s="920"/>
      <c r="CF104" s="920"/>
      <c r="CG104" s="920"/>
      <c r="CH104" s="920"/>
      <c r="CI104" s="920"/>
      <c r="CJ104" s="920"/>
      <c r="CK104" s="920"/>
      <c r="CL104" s="920"/>
      <c r="CM104" s="920"/>
      <c r="CN104" s="920"/>
      <c r="CO104" s="920"/>
      <c r="CP104" s="920"/>
      <c r="CQ104" s="920"/>
      <c r="CR104" s="920"/>
      <c r="CS104" s="920"/>
      <c r="CT104" s="920"/>
      <c r="CU104" s="920"/>
      <c r="CV104" s="920"/>
      <c r="CW104" s="920"/>
      <c r="CX104" s="920"/>
      <c r="CY104" s="920"/>
      <c r="CZ104" s="920"/>
      <c r="DA104" s="920"/>
      <c r="DB104" s="920"/>
      <c r="DC104" s="920"/>
      <c r="DD104" s="920"/>
      <c r="DE104" s="920"/>
      <c r="DF104" s="920"/>
      <c r="DG104" s="920"/>
      <c r="DH104" s="920"/>
      <c r="DI104" s="920"/>
      <c r="DJ104" s="920"/>
      <c r="DK104" s="920"/>
      <c r="DL104" s="920"/>
      <c r="DM104" s="920"/>
      <c r="DN104" s="920"/>
      <c r="DO104" s="920"/>
      <c r="DP104" s="920"/>
      <c r="DQ104" s="920"/>
      <c r="DR104" s="920"/>
      <c r="DS104" s="920"/>
      <c r="DT104" s="920"/>
      <c r="DU104" s="920"/>
      <c r="DV104" s="920"/>
      <c r="DW104" s="920"/>
      <c r="DX104" s="920"/>
      <c r="DY104" s="920"/>
      <c r="DZ104" s="920"/>
      <c r="EA104" s="920"/>
      <c r="EB104" s="920"/>
      <c r="EC104" s="920"/>
      <c r="ED104" s="920"/>
      <c r="EE104" s="920"/>
      <c r="EF104" s="920"/>
      <c r="EG104" s="920"/>
      <c r="EH104" s="920"/>
      <c r="EI104" s="920"/>
      <c r="EJ104" s="920"/>
      <c r="EK104" s="920"/>
      <c r="EL104" s="920"/>
      <c r="EM104" s="920"/>
      <c r="EN104" s="920"/>
      <c r="EO104" s="920"/>
      <c r="EP104" s="920"/>
      <c r="EQ104" s="920"/>
      <c r="ER104" s="920"/>
      <c r="ES104" s="920"/>
      <c r="ET104" s="920"/>
      <c r="EU104" s="920"/>
      <c r="EV104" s="920"/>
      <c r="EW104" s="920"/>
      <c r="EX104" s="920"/>
      <c r="EY104" s="920"/>
      <c r="EZ104" s="920"/>
      <c r="FA104" s="920"/>
      <c r="FB104" s="920"/>
      <c r="FC104" s="920"/>
      <c r="FD104" s="920"/>
      <c r="FE104" s="920"/>
      <c r="FF104" s="920"/>
      <c r="FG104" s="920"/>
      <c r="FH104" s="920"/>
      <c r="FI104" s="920"/>
      <c r="FJ104" s="920"/>
      <c r="FK104" s="920"/>
      <c r="FL104" s="920"/>
      <c r="FM104" s="920"/>
      <c r="FN104" s="920"/>
      <c r="FO104" s="920"/>
      <c r="FP104" s="920"/>
      <c r="FQ104" s="920"/>
      <c r="FR104" s="920"/>
      <c r="FS104" s="920"/>
      <c r="FT104" s="920"/>
      <c r="FU104" s="920"/>
      <c r="FV104" s="920"/>
      <c r="FW104" s="920"/>
      <c r="FX104" s="920"/>
      <c r="FY104" s="920"/>
      <c r="FZ104" s="920"/>
      <c r="GA104" s="920"/>
      <c r="GB104" s="920"/>
      <c r="GC104" s="920"/>
      <c r="GD104" s="920"/>
      <c r="GE104" s="920"/>
      <c r="GF104" s="920"/>
      <c r="GG104" s="920"/>
      <c r="GH104" s="920"/>
      <c r="GI104" s="920"/>
      <c r="GJ104" s="920"/>
      <c r="GK104" s="920"/>
      <c r="GL104" s="920"/>
      <c r="GM104" s="920"/>
      <c r="GN104" s="920"/>
      <c r="GO104" s="920"/>
      <c r="GP104" s="920"/>
      <c r="GQ104" s="920"/>
      <c r="GR104" s="920"/>
      <c r="GS104" s="920"/>
      <c r="GT104" s="920"/>
      <c r="GU104" s="920"/>
      <c r="GV104" s="920"/>
      <c r="GW104" s="920"/>
      <c r="GX104" s="920"/>
      <c r="GY104" s="920"/>
      <c r="GZ104" s="920"/>
      <c r="HA104" s="920"/>
      <c r="HB104" s="920"/>
      <c r="HC104" s="920"/>
      <c r="HD104" s="920"/>
      <c r="HE104" s="920"/>
      <c r="HF104" s="920"/>
      <c r="HG104" s="920"/>
      <c r="HH104" s="920"/>
      <c r="HI104" s="920"/>
      <c r="HJ104" s="920"/>
      <c r="HK104" s="920"/>
      <c r="HL104" s="920"/>
      <c r="HM104" s="920"/>
      <c r="HN104" s="920"/>
      <c r="HO104" s="920"/>
      <c r="HP104" s="920"/>
      <c r="HQ104" s="920"/>
      <c r="HR104" s="920"/>
      <c r="HS104" s="920"/>
      <c r="HT104" s="920"/>
      <c r="HU104" s="920"/>
      <c r="HV104" s="920"/>
      <c r="HW104" s="920"/>
      <c r="HX104" s="920"/>
      <c r="HY104" s="920">
        <v>25.76</v>
      </c>
      <c r="HZ104" s="920">
        <v>25.76</v>
      </c>
      <c r="IA104" s="920">
        <v>85.88</v>
      </c>
      <c r="IB104" s="920">
        <v>85.88</v>
      </c>
      <c r="IC104" s="920">
        <v>85.88</v>
      </c>
      <c r="ID104" s="920">
        <v>85.88</v>
      </c>
      <c r="IE104" s="920">
        <v>104.16</v>
      </c>
      <c r="IF104" s="920">
        <v>125.48</v>
      </c>
      <c r="IG104" s="920">
        <v>125.48</v>
      </c>
      <c r="IH104" s="920">
        <v>177.26</v>
      </c>
      <c r="II104" s="920">
        <v>177.26</v>
      </c>
      <c r="IJ104" s="920">
        <v>177.26</v>
      </c>
      <c r="IK104" s="920">
        <v>177.26</v>
      </c>
      <c r="IL104" s="920">
        <v>177.26</v>
      </c>
      <c r="IM104" s="920">
        <v>177.26</v>
      </c>
      <c r="IN104" s="920">
        <v>177.26</v>
      </c>
      <c r="IO104" s="920">
        <v>177.26</v>
      </c>
      <c r="IP104" s="920">
        <v>177.26</v>
      </c>
      <c r="IQ104" s="920">
        <v>177.26</v>
      </c>
      <c r="IR104" s="920">
        <v>177.26</v>
      </c>
      <c r="IS104" s="920">
        <v>177.26</v>
      </c>
      <c r="IT104" s="920">
        <v>177.26</v>
      </c>
      <c r="IU104" s="920">
        <v>177.26</v>
      </c>
      <c r="IV104" s="920">
        <v>177.26</v>
      </c>
      <c r="IW104" s="920">
        <v>177.26</v>
      </c>
      <c r="IX104" s="920">
        <v>177.26</v>
      </c>
      <c r="IY104" s="920">
        <v>177.26</v>
      </c>
      <c r="IZ104" s="920">
        <v>177.26</v>
      </c>
      <c r="JA104" s="920">
        <v>177.26</v>
      </c>
      <c r="JB104" s="920">
        <v>177.26</v>
      </c>
      <c r="JC104" s="920">
        <v>177.26</v>
      </c>
      <c r="JD104" s="920">
        <v>177.26</v>
      </c>
      <c r="JE104" s="920">
        <v>177.26</v>
      </c>
      <c r="JF104" s="920">
        <v>177.26</v>
      </c>
      <c r="JG104" s="920">
        <v>177.26</v>
      </c>
      <c r="JH104" s="920">
        <v>177.26</v>
      </c>
      <c r="JI104" s="920">
        <v>177.26</v>
      </c>
      <c r="JJ104" s="920">
        <v>177.26</v>
      </c>
      <c r="JK104" s="920">
        <v>178.09</v>
      </c>
      <c r="JL104" s="920">
        <v>178.92</v>
      </c>
      <c r="JM104" s="920">
        <v>179.74</v>
      </c>
      <c r="JN104" s="920">
        <v>180.57</v>
      </c>
      <c r="JO104" s="920">
        <v>181.4</v>
      </c>
      <c r="JP104" s="920">
        <v>181.4</v>
      </c>
      <c r="JQ104" s="920">
        <v>182.23</v>
      </c>
      <c r="JR104" s="920">
        <v>183.05</v>
      </c>
      <c r="JS104" s="920">
        <v>183.88</v>
      </c>
      <c r="JT104" s="920">
        <v>184.71</v>
      </c>
      <c r="JU104" s="920">
        <v>185.54</v>
      </c>
      <c r="JV104" s="920">
        <v>186.36</v>
      </c>
      <c r="JW104" s="920">
        <v>186.36</v>
      </c>
      <c r="JX104" s="920">
        <v>187.19</v>
      </c>
      <c r="JY104" s="920">
        <v>188.02</v>
      </c>
      <c r="JZ104" s="920">
        <v>188.85</v>
      </c>
      <c r="KA104" s="920">
        <v>189.67</v>
      </c>
      <c r="KB104" s="920">
        <v>190.5</v>
      </c>
      <c r="KC104" s="920">
        <v>191.33</v>
      </c>
      <c r="KD104" s="920">
        <v>191.33</v>
      </c>
      <c r="KE104" s="920">
        <v>192.15</v>
      </c>
      <c r="KF104" s="920">
        <v>192.98</v>
      </c>
      <c r="KG104" s="920">
        <v>193.81</v>
      </c>
      <c r="KH104" s="920">
        <v>194.64</v>
      </c>
      <c r="KI104" s="920">
        <v>195.46</v>
      </c>
      <c r="KJ104" s="920">
        <v>196.29</v>
      </c>
      <c r="KK104" s="920">
        <v>196.29</v>
      </c>
      <c r="KL104" s="920">
        <v>197.12</v>
      </c>
      <c r="KM104" s="920">
        <v>197.95</v>
      </c>
      <c r="KN104" s="920">
        <v>198.77</v>
      </c>
      <c r="KO104" s="920">
        <v>199.6</v>
      </c>
      <c r="KP104" s="920">
        <v>200.43</v>
      </c>
      <c r="KQ104" s="920">
        <v>201.26</v>
      </c>
      <c r="KR104" s="920">
        <v>201.26</v>
      </c>
      <c r="KS104" s="920">
        <v>202.08</v>
      </c>
      <c r="KT104" s="920">
        <v>202.91</v>
      </c>
      <c r="KU104" s="920">
        <v>203.74</v>
      </c>
      <c r="KV104" s="920">
        <v>204.57</v>
      </c>
      <c r="KW104" s="920">
        <v>205.39</v>
      </c>
      <c r="KX104" s="920">
        <v>206.22</v>
      </c>
      <c r="KY104" s="920">
        <v>206.22</v>
      </c>
      <c r="KZ104" s="920">
        <v>207.05</v>
      </c>
      <c r="LA104" s="920">
        <v>207.88</v>
      </c>
      <c r="LB104" s="920">
        <v>208.7</v>
      </c>
      <c r="LC104" s="920">
        <v>209.53</v>
      </c>
      <c r="LD104" s="920">
        <v>210.36</v>
      </c>
      <c r="LE104" s="920">
        <v>211.19</v>
      </c>
      <c r="LF104" s="920">
        <v>211.19</v>
      </c>
      <c r="LG104" s="920">
        <v>212.01</v>
      </c>
      <c r="LH104" s="920">
        <v>212.84</v>
      </c>
      <c r="LI104" s="920">
        <v>213.67</v>
      </c>
      <c r="LJ104" s="920">
        <v>214.5</v>
      </c>
      <c r="LK104" s="920">
        <v>215.32</v>
      </c>
      <c r="LL104" s="920">
        <v>216.15</v>
      </c>
      <c r="LM104" s="920">
        <v>216.15</v>
      </c>
      <c r="LN104" s="920">
        <v>216.98</v>
      </c>
      <c r="LO104" s="920">
        <v>217.81</v>
      </c>
      <c r="LP104" s="920">
        <v>218.63</v>
      </c>
      <c r="LQ104" s="920">
        <v>219.46</v>
      </c>
      <c r="LR104" s="920">
        <v>220.29</v>
      </c>
      <c r="LS104" s="920">
        <v>221.56</v>
      </c>
      <c r="LT104" s="920">
        <v>221.56</v>
      </c>
      <c r="LU104" s="920">
        <v>222.94</v>
      </c>
      <c r="LV104" s="920">
        <v>224.32</v>
      </c>
      <c r="LW104" s="920">
        <v>225.7</v>
      </c>
      <c r="LX104" s="920">
        <v>227.32</v>
      </c>
      <c r="LY104" s="920">
        <v>229.25</v>
      </c>
      <c r="LZ104" s="920">
        <v>231.18</v>
      </c>
      <c r="MA104" s="920">
        <v>231.18</v>
      </c>
      <c r="MB104" s="920">
        <v>233.11</v>
      </c>
      <c r="MC104" s="920">
        <v>235.05</v>
      </c>
      <c r="MD104" s="920">
        <v>236.98</v>
      </c>
      <c r="ME104" s="920">
        <v>238.91</v>
      </c>
      <c r="MF104" s="920">
        <v>240.84</v>
      </c>
      <c r="MG104" s="920">
        <v>242.77</v>
      </c>
      <c r="MH104" s="920">
        <v>242.77</v>
      </c>
      <c r="MI104" s="920">
        <v>244.7</v>
      </c>
      <c r="MJ104" s="920">
        <v>246.63</v>
      </c>
      <c r="MK104" s="920">
        <v>248.56</v>
      </c>
      <c r="ML104" s="920">
        <v>250.49</v>
      </c>
      <c r="MM104" s="920">
        <v>252.64</v>
      </c>
      <c r="MN104" s="920">
        <v>255.13</v>
      </c>
      <c r="MO104" s="920">
        <v>255.13</v>
      </c>
      <c r="MP104" s="920">
        <v>257.61</v>
      </c>
      <c r="MQ104" s="920">
        <v>260.08999999999997</v>
      </c>
      <c r="MR104" s="920">
        <v>262.57</v>
      </c>
      <c r="MS104" s="920">
        <v>269.11</v>
      </c>
      <c r="MT104" s="920">
        <v>312.08999999999997</v>
      </c>
      <c r="MU104" s="920">
        <v>355.08</v>
      </c>
      <c r="MV104" s="920">
        <v>355.08</v>
      </c>
      <c r="MW104" s="920">
        <v>398.06</v>
      </c>
      <c r="MX104" s="920">
        <v>554.57000000000005</v>
      </c>
      <c r="MY104" s="920">
        <v>711.17</v>
      </c>
      <c r="MZ104" s="920">
        <v>868.85</v>
      </c>
      <c r="NA104" s="920">
        <v>1107.8</v>
      </c>
      <c r="NB104" s="920">
        <v>1369.96</v>
      </c>
      <c r="NC104" s="920">
        <v>1369.96</v>
      </c>
      <c r="ND104" s="920">
        <v>1715.91</v>
      </c>
      <c r="NE104" s="920">
        <v>2236.7600000000002</v>
      </c>
      <c r="NF104" s="920">
        <v>2902.34</v>
      </c>
      <c r="NG104" s="920">
        <v>3952.55</v>
      </c>
      <c r="NH104" s="920">
        <v>4082.19</v>
      </c>
      <c r="NI104" s="920">
        <v>4216.3999999999996</v>
      </c>
      <c r="NJ104" s="920">
        <v>4216.3999999999996</v>
      </c>
      <c r="NK104" s="920">
        <v>4464.42</v>
      </c>
      <c r="NL104" s="920">
        <v>4803.3500000000004</v>
      </c>
      <c r="NM104" s="920">
        <v>4942.1899999999996</v>
      </c>
      <c r="NN104" s="920">
        <v>5121.59</v>
      </c>
      <c r="NO104" s="920">
        <v>5121.59</v>
      </c>
      <c r="NP104" s="920">
        <v>5420.84</v>
      </c>
      <c r="NQ104" s="920">
        <v>5420.84</v>
      </c>
      <c r="NR104" s="920">
        <v>6260.34</v>
      </c>
      <c r="NS104" s="920">
        <v>6970.21</v>
      </c>
      <c r="NT104" s="920">
        <v>8153.39</v>
      </c>
      <c r="NU104" s="920">
        <v>9067.23</v>
      </c>
      <c r="NV104" s="920">
        <v>10258.61</v>
      </c>
      <c r="NW104" s="920">
        <v>11123.5</v>
      </c>
      <c r="NX104" s="920">
        <v>11123.5</v>
      </c>
      <c r="NY104" s="920">
        <v>12346.23</v>
      </c>
      <c r="NZ104" s="920">
        <v>12758.89</v>
      </c>
      <c r="OA104" s="920">
        <v>12967.54</v>
      </c>
      <c r="OB104" s="920">
        <v>13213.9</v>
      </c>
      <c r="OC104" s="920">
        <v>13401.09</v>
      </c>
      <c r="OD104" s="920">
        <v>13629.92</v>
      </c>
      <c r="OE104" s="920">
        <v>13629.92</v>
      </c>
      <c r="OF104" s="920">
        <v>13827.46</v>
      </c>
      <c r="OG104" s="920">
        <v>14127.13</v>
      </c>
      <c r="OH104" s="920">
        <v>14307.88</v>
      </c>
      <c r="OI104" s="920">
        <v>14474.03</v>
      </c>
      <c r="OJ104" s="920">
        <v>14695.11</v>
      </c>
      <c r="OK104" s="920">
        <v>14968.29</v>
      </c>
      <c r="OL104" s="920">
        <v>14968.29</v>
      </c>
      <c r="OM104" s="920">
        <v>15315.34</v>
      </c>
      <c r="ON104" s="920">
        <v>15695.2</v>
      </c>
      <c r="OO104" s="920">
        <v>15996.73</v>
      </c>
      <c r="OP104" s="920">
        <v>16417.25</v>
      </c>
      <c r="OQ104" s="920">
        <v>16851.830000000002</v>
      </c>
      <c r="OR104" s="920">
        <v>16983.41</v>
      </c>
      <c r="OS104" s="920">
        <v>16983.41</v>
      </c>
      <c r="OT104" s="920">
        <v>17041.62</v>
      </c>
      <c r="OU104" s="920">
        <v>17120.96</v>
      </c>
      <c r="OV104" s="920">
        <v>17235.599999999999</v>
      </c>
      <c r="OW104" s="920">
        <v>17312.57</v>
      </c>
      <c r="OX104" s="920">
        <v>17368.03</v>
      </c>
      <c r="OY104" s="920">
        <v>17488.72</v>
      </c>
      <c r="OZ104" s="920">
        <v>17488.72</v>
      </c>
      <c r="PA104" s="920">
        <v>17643.62</v>
      </c>
      <c r="PB104" s="920">
        <v>17758.7</v>
      </c>
      <c r="PC104" s="920">
        <v>17916.740000000002</v>
      </c>
      <c r="PD104" s="920">
        <v>18180.5</v>
      </c>
      <c r="PE104" s="920">
        <v>18366.11</v>
      </c>
      <c r="PF104" s="920">
        <v>18377.07</v>
      </c>
      <c r="PG104" s="920">
        <v>18377.07</v>
      </c>
      <c r="PH104" s="920">
        <v>18377.900000000001</v>
      </c>
      <c r="PI104" s="920">
        <v>18378.54</v>
      </c>
      <c r="PJ104" s="920">
        <v>18378.72</v>
      </c>
      <c r="PK104" s="920">
        <v>18379.099999999999</v>
      </c>
      <c r="PL104" s="920">
        <v>18379.419999999998</v>
      </c>
      <c r="PM104" s="920">
        <v>18379.560000000001</v>
      </c>
      <c r="PN104" s="920">
        <v>18379.560000000001</v>
      </c>
      <c r="PO104" s="920">
        <v>18379.830000000002</v>
      </c>
      <c r="PP104" s="920">
        <v>18380.009999999998</v>
      </c>
      <c r="PQ104" s="920">
        <v>18380.009999999998</v>
      </c>
      <c r="PR104" s="920">
        <v>18380.009999999998</v>
      </c>
      <c r="PS104" s="920">
        <v>18380.009999999998</v>
      </c>
      <c r="PT104" s="920">
        <v>18380.009999999998</v>
      </c>
      <c r="PU104" s="920">
        <v>18380.009999999998</v>
      </c>
      <c r="PV104" s="920">
        <v>18380.009999999998</v>
      </c>
      <c r="PW104" s="920">
        <v>18380.009999999998</v>
      </c>
      <c r="PX104" s="920">
        <v>18380.009999999998</v>
      </c>
      <c r="PY104" s="920">
        <v>18380.009999999998</v>
      </c>
      <c r="PZ104" s="920">
        <v>18380.009999999998</v>
      </c>
      <c r="QA104" s="920">
        <v>18380.009999999998</v>
      </c>
      <c r="QB104" s="920">
        <v>18380.009999999998</v>
      </c>
      <c r="QC104" s="920">
        <v>18380.009999999998</v>
      </c>
      <c r="QD104" s="920">
        <v>18380.009999999998</v>
      </c>
      <c r="QE104" s="920">
        <v>18380.009999999998</v>
      </c>
      <c r="QF104" s="920">
        <v>18380.009999999998</v>
      </c>
      <c r="QG104" s="920">
        <v>18380.009999999998</v>
      </c>
      <c r="QH104" s="920">
        <v>18380.009999999998</v>
      </c>
      <c r="QI104" s="920">
        <v>18380.009999999998</v>
      </c>
      <c r="QJ104" s="920">
        <v>18380.009999999998</v>
      </c>
      <c r="QK104" s="920">
        <v>18380.009999999998</v>
      </c>
      <c r="QL104" s="920">
        <v>18380.009999999998</v>
      </c>
      <c r="QM104" s="920">
        <v>18380.009999999998</v>
      </c>
      <c r="QN104" s="920">
        <v>18380.009999999998</v>
      </c>
      <c r="QO104" s="920">
        <v>18380.009999999998</v>
      </c>
      <c r="QP104" s="920">
        <v>18380.009999999998</v>
      </c>
      <c r="QQ104" s="920">
        <v>18380.009999999998</v>
      </c>
      <c r="QR104" s="920">
        <v>18380.009999999998</v>
      </c>
      <c r="QS104" s="920">
        <v>18380.009999999998</v>
      </c>
      <c r="QT104" s="920">
        <v>18380.009999999998</v>
      </c>
      <c r="QU104" s="920">
        <v>18380.009999999998</v>
      </c>
      <c r="QV104" s="920">
        <v>18380.009999999998</v>
      </c>
      <c r="QW104" s="920">
        <v>18380.009999999998</v>
      </c>
      <c r="QX104" s="920">
        <v>18380.009999999998</v>
      </c>
      <c r="QY104" s="920">
        <v>18380.009999999998</v>
      </c>
      <c r="QZ104" s="920">
        <v>18380.009999999998</v>
      </c>
      <c r="RA104" s="920"/>
      <c r="RB104" s="920"/>
      <c r="RC104" s="920"/>
      <c r="RD104" s="920"/>
      <c r="RE104" s="920"/>
      <c r="RF104" s="920"/>
      <c r="RG104" s="920"/>
      <c r="RH104" s="920"/>
      <c r="RI104" s="920"/>
      <c r="RJ104" s="920"/>
      <c r="RK104" s="927"/>
      <c r="RL104" s="927"/>
      <c r="RM104" s="927"/>
      <c r="RN104" s="927"/>
      <c r="RO104" s="927"/>
      <c r="RP104" s="927"/>
      <c r="RQ104" s="927"/>
      <c r="RR104" s="927"/>
      <c r="RS104" s="927"/>
      <c r="RT104" s="927"/>
      <c r="RU104" s="927"/>
      <c r="RV104" s="927"/>
      <c r="RW104" s="927"/>
      <c r="RX104" s="927"/>
      <c r="RY104" s="927"/>
      <c r="RZ104" s="927"/>
      <c r="SA104" s="927"/>
      <c r="SB104" s="927"/>
      <c r="SC104" s="927"/>
      <c r="SD104" s="927"/>
      <c r="SE104" s="927"/>
      <c r="SF104" s="927"/>
      <c r="SG104" s="927"/>
      <c r="SH104" s="927"/>
      <c r="SI104" s="927"/>
      <c r="SJ104" s="927"/>
      <c r="SK104" s="927"/>
      <c r="SL104" s="927"/>
      <c r="SM104" s="927"/>
      <c r="SN104" s="927"/>
      <c r="SO104" s="927"/>
      <c r="SP104" s="927"/>
      <c r="SQ104" s="927"/>
      <c r="SR104" s="927"/>
      <c r="SS104" s="927"/>
      <c r="ST104" s="927"/>
      <c r="SU104" s="927"/>
      <c r="SV104" s="927"/>
      <c r="SW104" s="927"/>
      <c r="SX104" s="927"/>
      <c r="SY104" s="927"/>
      <c r="SZ104" s="927"/>
      <c r="TA104" s="927"/>
      <c r="TB104" s="927"/>
      <c r="TC104" s="927"/>
      <c r="TD104" s="927"/>
      <c r="TE104" s="927"/>
      <c r="TF104" s="927"/>
      <c r="TG104" s="927"/>
      <c r="TH104" s="927"/>
      <c r="TI104" s="927"/>
      <c r="TJ104" s="927"/>
      <c r="TK104" s="927"/>
      <c r="TL104" s="927"/>
      <c r="TM104" s="927"/>
      <c r="TN104" s="927"/>
      <c r="TO104" s="927"/>
      <c r="TP104" s="927"/>
      <c r="TQ104" s="927"/>
      <c r="TR104" s="927"/>
      <c r="TS104" s="927"/>
      <c r="TT104" s="927"/>
      <c r="TU104" s="927"/>
      <c r="TV104" s="927"/>
      <c r="TW104" s="927"/>
      <c r="TX104" s="927"/>
      <c r="TY104" s="927"/>
      <c r="TZ104" s="927"/>
      <c r="UA104" s="927"/>
      <c r="UB104" s="927"/>
      <c r="UC104" s="927"/>
      <c r="UD104" s="927"/>
      <c r="UE104" s="927"/>
      <c r="UF104" s="927"/>
      <c r="UG104" s="927"/>
      <c r="UH104" s="927"/>
      <c r="UI104" s="927"/>
      <c r="UJ104" s="927"/>
      <c r="UK104" s="927"/>
      <c r="UL104" s="927"/>
      <c r="UM104" s="927"/>
      <c r="UN104" s="927"/>
      <c r="UO104" s="927"/>
      <c r="UP104" s="927"/>
      <c r="UQ104" s="927"/>
      <c r="UR104" s="927"/>
      <c r="US104" s="927"/>
      <c r="UT104" s="927"/>
      <c r="UU104" s="927"/>
      <c r="UV104" s="927"/>
      <c r="UW104" s="927"/>
      <c r="UX104" s="927"/>
      <c r="UY104" s="927"/>
      <c r="UZ104" s="927"/>
      <c r="VA104" s="927"/>
      <c r="VB104" s="927"/>
      <c r="VC104" s="927"/>
      <c r="VD104" s="927"/>
      <c r="VE104" s="927"/>
      <c r="VF104" s="927"/>
      <c r="VG104" s="927"/>
      <c r="VH104" s="927"/>
      <c r="VI104" s="927"/>
      <c r="VJ104" s="927"/>
      <c r="VK104" s="927"/>
      <c r="VL104" s="927"/>
      <c r="VM104" s="927"/>
      <c r="VN104" s="927"/>
      <c r="VO104" s="927"/>
      <c r="VP104" s="927"/>
      <c r="VQ104" s="927"/>
      <c r="VR104" s="927"/>
      <c r="VS104" s="927"/>
      <c r="VT104" s="927"/>
      <c r="VU104" s="927"/>
      <c r="VV104" s="927"/>
      <c r="VW104" s="927"/>
      <c r="VX104" s="927"/>
      <c r="VY104" s="927"/>
      <c r="VZ104" s="927"/>
      <c r="WA104" s="927"/>
      <c r="WB104" s="927"/>
      <c r="WC104" s="927"/>
      <c r="WD104" s="927"/>
      <c r="WE104" s="927"/>
      <c r="WF104" s="927"/>
      <c r="WG104" s="927"/>
      <c r="WH104" s="927"/>
      <c r="WI104" s="927"/>
      <c r="WJ104" s="927"/>
      <c r="WK104" s="927"/>
      <c r="WL104" s="927"/>
      <c r="WM104" s="927"/>
      <c r="WN104" s="927"/>
      <c r="WO104" s="927"/>
      <c r="WP104" s="927"/>
      <c r="WQ104" s="927"/>
      <c r="WR104" s="927"/>
      <c r="WS104" s="927"/>
      <c r="XZ104" s="927"/>
      <c r="YA104" s="927"/>
    </row>
    <row r="105" spans="1:690" outlineLevel="6">
      <c r="A105" s="1107" t="s">
        <v>1182</v>
      </c>
      <c r="B105" s="1107"/>
      <c r="C105" s="1107"/>
      <c r="D105" s="1108">
        <v>4330.01</v>
      </c>
      <c r="E105" s="1108">
        <v>584.29</v>
      </c>
      <c r="F105" s="1108">
        <v>98845.41</v>
      </c>
      <c r="G105" s="1109"/>
      <c r="H105" s="1107" t="s">
        <v>894</v>
      </c>
      <c r="I105" s="687"/>
      <c r="J105" s="687"/>
      <c r="K105" s="687"/>
      <c r="L105" s="687"/>
      <c r="M105" s="687"/>
      <c r="N105" s="687"/>
      <c r="O105" s="687"/>
      <c r="P105" s="687"/>
      <c r="Q105" s="687"/>
      <c r="R105" s="687"/>
      <c r="S105" s="687"/>
      <c r="T105" s="687"/>
      <c r="U105" s="687"/>
      <c r="V105" s="687"/>
      <c r="W105" s="687"/>
      <c r="X105" s="687"/>
      <c r="Y105" s="687"/>
      <c r="Z105" s="687"/>
      <c r="AA105" s="687"/>
      <c r="AB105" s="687"/>
      <c r="AC105" s="687"/>
      <c r="AD105" s="687"/>
      <c r="AE105" s="687"/>
      <c r="AF105" s="687"/>
      <c r="AG105" s="687"/>
      <c r="AH105" s="687"/>
      <c r="AI105" s="687"/>
      <c r="AJ105" s="687"/>
      <c r="AK105" s="687"/>
      <c r="AL105" s="687"/>
      <c r="AM105" s="687"/>
      <c r="AN105" s="687"/>
      <c r="AO105" s="687"/>
      <c r="AP105" s="687"/>
      <c r="AQ105" s="687"/>
      <c r="AR105" s="687"/>
      <c r="AS105" s="687"/>
      <c r="AT105" s="687"/>
      <c r="AU105" s="687"/>
      <c r="AV105" s="687"/>
      <c r="AW105" s="687"/>
      <c r="AX105" s="687"/>
      <c r="AY105" s="687"/>
      <c r="AZ105" s="687"/>
      <c r="BA105" s="687"/>
      <c r="BB105" s="687"/>
      <c r="BC105" s="687"/>
      <c r="BD105" s="687"/>
      <c r="BE105" s="687"/>
      <c r="BF105" s="687"/>
      <c r="BG105" s="687"/>
      <c r="BH105" s="687"/>
      <c r="BI105" s="687"/>
      <c r="BJ105" s="687"/>
      <c r="BK105" s="687"/>
      <c r="BL105" s="687"/>
      <c r="BM105" s="687"/>
      <c r="BN105" s="687"/>
      <c r="BO105" s="687"/>
      <c r="BP105" s="687"/>
      <c r="BQ105" s="687"/>
      <c r="BR105" s="687"/>
      <c r="BS105" s="687"/>
      <c r="BT105" s="687"/>
      <c r="BU105" s="687"/>
      <c r="BV105" s="687"/>
      <c r="BW105" s="687"/>
      <c r="BX105" s="687"/>
      <c r="BY105" s="687"/>
      <c r="BZ105" s="687"/>
      <c r="CA105" s="687"/>
      <c r="CB105" s="687"/>
      <c r="CC105" s="687"/>
      <c r="CD105" s="687"/>
      <c r="CE105" s="687"/>
      <c r="CF105" s="687"/>
      <c r="CG105" s="687"/>
      <c r="CH105" s="687"/>
      <c r="CI105" s="687"/>
      <c r="CJ105" s="687"/>
      <c r="CK105" s="687"/>
      <c r="CL105" s="687"/>
      <c r="CM105" s="687"/>
      <c r="CN105" s="687"/>
      <c r="CO105" s="687"/>
      <c r="CP105" s="687"/>
      <c r="CQ105" s="687"/>
      <c r="CR105" s="687"/>
      <c r="CS105" s="687"/>
      <c r="CT105" s="687"/>
      <c r="CU105" s="687"/>
      <c r="CV105" s="687"/>
      <c r="CW105" s="687"/>
      <c r="CX105" s="687"/>
      <c r="CY105" s="687"/>
      <c r="CZ105" s="687"/>
      <c r="DA105" s="687"/>
      <c r="DB105" s="687"/>
      <c r="DC105" s="687"/>
      <c r="DD105" s="687"/>
      <c r="DE105" s="687"/>
      <c r="DF105" s="687"/>
      <c r="DG105" s="687"/>
      <c r="DH105" s="687"/>
      <c r="DI105" s="687"/>
      <c r="DJ105" s="687"/>
      <c r="DK105" s="687"/>
      <c r="DL105" s="687"/>
      <c r="DM105" s="687"/>
      <c r="DN105" s="687"/>
      <c r="DO105" s="687"/>
      <c r="DP105" s="687"/>
      <c r="DQ105" s="687"/>
      <c r="DR105" s="687"/>
      <c r="DS105" s="687"/>
      <c r="DT105" s="687"/>
      <c r="DU105" s="687"/>
      <c r="DV105" s="687"/>
      <c r="DW105" s="687"/>
      <c r="DX105" s="687"/>
      <c r="DY105" s="687"/>
      <c r="DZ105" s="687"/>
      <c r="EA105" s="687"/>
      <c r="EB105" s="687"/>
      <c r="EC105" s="687"/>
      <c r="ED105" s="687"/>
      <c r="EE105" s="687"/>
      <c r="EF105" s="687"/>
      <c r="EG105" s="687"/>
      <c r="EH105" s="687"/>
      <c r="EI105" s="687"/>
      <c r="EJ105" s="687"/>
      <c r="EK105" s="687"/>
      <c r="EL105" s="687"/>
      <c r="EM105" s="687"/>
      <c r="EN105" s="687"/>
      <c r="EO105" s="687"/>
      <c r="EP105" s="687"/>
      <c r="EQ105" s="687"/>
      <c r="ER105" s="687"/>
      <c r="ES105" s="687"/>
      <c r="ET105" s="687"/>
      <c r="EU105" s="687"/>
      <c r="EV105" s="687"/>
      <c r="EW105" s="687"/>
      <c r="EX105" s="687"/>
      <c r="EY105" s="687"/>
      <c r="EZ105" s="687"/>
      <c r="FA105" s="687"/>
      <c r="FB105" s="687"/>
      <c r="FC105" s="687"/>
      <c r="FD105" s="687"/>
      <c r="FE105" s="687"/>
      <c r="FF105" s="687"/>
      <c r="FG105" s="687"/>
      <c r="FH105" s="687"/>
      <c r="FI105" s="687"/>
      <c r="FJ105" s="687"/>
      <c r="FK105" s="687"/>
      <c r="FL105" s="687"/>
      <c r="FM105" s="687"/>
      <c r="FN105" s="687"/>
      <c r="FO105" s="687"/>
      <c r="FP105" s="687"/>
      <c r="FQ105" s="687"/>
      <c r="FR105" s="687"/>
      <c r="FS105" s="687"/>
      <c r="FT105" s="687"/>
      <c r="FU105" s="687"/>
      <c r="FV105" s="687"/>
      <c r="FW105" s="687"/>
      <c r="FX105" s="687"/>
      <c r="FY105" s="687"/>
      <c r="FZ105" s="687"/>
      <c r="GA105" s="687"/>
      <c r="GB105" s="687"/>
      <c r="GC105" s="687"/>
      <c r="GD105" s="687"/>
      <c r="GE105" s="687"/>
      <c r="GF105" s="687"/>
      <c r="GG105" s="687"/>
      <c r="GH105" s="687"/>
      <c r="GI105" s="687"/>
      <c r="GJ105" s="687"/>
      <c r="GK105" s="687"/>
      <c r="GL105" s="687"/>
      <c r="GM105" s="687"/>
      <c r="GN105" s="687"/>
      <c r="GO105" s="687"/>
      <c r="GP105" s="687"/>
      <c r="GQ105" s="687"/>
      <c r="GR105" s="687"/>
      <c r="GS105" s="687"/>
      <c r="GT105" s="687"/>
      <c r="GU105" s="687"/>
      <c r="GV105" s="687"/>
      <c r="GW105" s="687"/>
      <c r="GX105" s="687"/>
      <c r="GY105" s="687"/>
      <c r="GZ105" s="687"/>
      <c r="HA105" s="687"/>
      <c r="HB105" s="687"/>
      <c r="HC105" s="687"/>
      <c r="HD105" s="687"/>
      <c r="HE105" s="687"/>
      <c r="HF105" s="687"/>
      <c r="HG105" s="687"/>
      <c r="HH105" s="687"/>
      <c r="HI105" s="687"/>
      <c r="HJ105" s="687"/>
      <c r="HK105" s="687"/>
      <c r="HL105" s="687"/>
      <c r="HM105" s="687"/>
      <c r="HN105" s="687"/>
      <c r="HO105" s="687"/>
      <c r="HP105" s="687"/>
      <c r="HQ105" s="687"/>
      <c r="HR105" s="687"/>
      <c r="HS105" s="687"/>
      <c r="HT105" s="687"/>
      <c r="HU105" s="687"/>
      <c r="HV105" s="687"/>
      <c r="HW105" s="687"/>
      <c r="HX105" s="687"/>
      <c r="HY105" s="687">
        <v>24.94</v>
      </c>
      <c r="HZ105" s="687">
        <v>24.94</v>
      </c>
      <c r="IA105" s="687">
        <v>83.13</v>
      </c>
      <c r="IB105" s="687">
        <v>83.13</v>
      </c>
      <c r="IC105" s="687">
        <v>83.13</v>
      </c>
      <c r="ID105" s="687">
        <v>83.13</v>
      </c>
      <c r="IE105" s="687">
        <v>99.76</v>
      </c>
      <c r="IF105" s="687">
        <v>119.15</v>
      </c>
      <c r="IG105" s="687">
        <v>119.15</v>
      </c>
      <c r="IH105" s="687">
        <v>166.26</v>
      </c>
      <c r="II105" s="687">
        <v>166.26</v>
      </c>
      <c r="IJ105" s="687">
        <v>166.26</v>
      </c>
      <c r="IK105" s="687">
        <v>166.26</v>
      </c>
      <c r="IL105" s="687">
        <v>166.26</v>
      </c>
      <c r="IM105" s="687">
        <v>166.26</v>
      </c>
      <c r="IN105" s="687">
        <v>166.26</v>
      </c>
      <c r="IO105" s="687">
        <v>166.26</v>
      </c>
      <c r="IP105" s="687">
        <v>166.26</v>
      </c>
      <c r="IQ105" s="687">
        <v>166.26</v>
      </c>
      <c r="IR105" s="687">
        <v>166.26</v>
      </c>
      <c r="IS105" s="687">
        <v>166.26</v>
      </c>
      <c r="IT105" s="687">
        <v>166.26</v>
      </c>
      <c r="IU105" s="687">
        <v>166.26</v>
      </c>
      <c r="IV105" s="687">
        <v>166.26</v>
      </c>
      <c r="IW105" s="687">
        <v>166.26</v>
      </c>
      <c r="IX105" s="687">
        <v>166.26</v>
      </c>
      <c r="IY105" s="687">
        <v>166.26</v>
      </c>
      <c r="IZ105" s="687">
        <v>166.26</v>
      </c>
      <c r="JA105" s="687">
        <v>166.26</v>
      </c>
      <c r="JB105" s="687">
        <v>166.26</v>
      </c>
      <c r="JC105" s="687">
        <v>166.26</v>
      </c>
      <c r="JD105" s="687">
        <v>166.26</v>
      </c>
      <c r="JE105" s="687">
        <v>166.26</v>
      </c>
      <c r="JF105" s="687">
        <v>166.26</v>
      </c>
      <c r="JG105" s="687">
        <v>166.26</v>
      </c>
      <c r="JH105" s="687">
        <v>166.26</v>
      </c>
      <c r="JI105" s="687">
        <v>166.26</v>
      </c>
      <c r="JJ105" s="687">
        <v>166.26</v>
      </c>
      <c r="JK105" s="687">
        <v>167.07</v>
      </c>
      <c r="JL105" s="687">
        <v>167.89</v>
      </c>
      <c r="JM105" s="687">
        <v>168.7</v>
      </c>
      <c r="JN105" s="687">
        <v>169.52</v>
      </c>
      <c r="JO105" s="687">
        <v>170.33</v>
      </c>
      <c r="JP105" s="687">
        <v>170.33</v>
      </c>
      <c r="JQ105" s="687">
        <v>171.14</v>
      </c>
      <c r="JR105" s="687">
        <v>171.96</v>
      </c>
      <c r="JS105" s="687">
        <v>172.77</v>
      </c>
      <c r="JT105" s="687">
        <v>173.59</v>
      </c>
      <c r="JU105" s="687">
        <v>174.4</v>
      </c>
      <c r="JV105" s="687">
        <v>175.21</v>
      </c>
      <c r="JW105" s="687">
        <v>175.21</v>
      </c>
      <c r="JX105" s="687">
        <v>176.03</v>
      </c>
      <c r="JY105" s="687">
        <v>176.84</v>
      </c>
      <c r="JZ105" s="687">
        <v>177.66</v>
      </c>
      <c r="KA105" s="687">
        <v>178.47</v>
      </c>
      <c r="KB105" s="687">
        <v>179.28</v>
      </c>
      <c r="KC105" s="687">
        <v>180.1</v>
      </c>
      <c r="KD105" s="687">
        <v>180.1</v>
      </c>
      <c r="KE105" s="687">
        <v>180.91</v>
      </c>
      <c r="KF105" s="687">
        <v>181.73</v>
      </c>
      <c r="KG105" s="687">
        <v>182.54</v>
      </c>
      <c r="KH105" s="687">
        <v>183.35</v>
      </c>
      <c r="KI105" s="687">
        <v>184.17</v>
      </c>
      <c r="KJ105" s="687">
        <v>184.98</v>
      </c>
      <c r="KK105" s="687">
        <v>184.98</v>
      </c>
      <c r="KL105" s="687">
        <v>185.8</v>
      </c>
      <c r="KM105" s="687">
        <v>186.61</v>
      </c>
      <c r="KN105" s="687">
        <v>187.42</v>
      </c>
      <c r="KO105" s="687">
        <v>188.24</v>
      </c>
      <c r="KP105" s="687">
        <v>189.05</v>
      </c>
      <c r="KQ105" s="687">
        <v>189.87</v>
      </c>
      <c r="KR105" s="687">
        <v>189.87</v>
      </c>
      <c r="KS105" s="687">
        <v>190.68</v>
      </c>
      <c r="KT105" s="687">
        <v>191.49</v>
      </c>
      <c r="KU105" s="687">
        <v>192.31</v>
      </c>
      <c r="KV105" s="687">
        <v>193.12</v>
      </c>
      <c r="KW105" s="687">
        <v>193.94</v>
      </c>
      <c r="KX105" s="687">
        <v>194.75</v>
      </c>
      <c r="KY105" s="687">
        <v>194.75</v>
      </c>
      <c r="KZ105" s="687">
        <v>195.56</v>
      </c>
      <c r="LA105" s="687">
        <v>196.38</v>
      </c>
      <c r="LB105" s="687">
        <v>197.19</v>
      </c>
      <c r="LC105" s="687">
        <v>198.01</v>
      </c>
      <c r="LD105" s="687">
        <v>198.82</v>
      </c>
      <c r="LE105" s="687">
        <v>199.63</v>
      </c>
      <c r="LF105" s="687">
        <v>199.63</v>
      </c>
      <c r="LG105" s="687">
        <v>200.45</v>
      </c>
      <c r="LH105" s="687">
        <v>201.26</v>
      </c>
      <c r="LI105" s="687">
        <v>202.08</v>
      </c>
      <c r="LJ105" s="687">
        <v>202.89</v>
      </c>
      <c r="LK105" s="687">
        <v>203.7</v>
      </c>
      <c r="LL105" s="687">
        <v>204.52</v>
      </c>
      <c r="LM105" s="687">
        <v>204.52</v>
      </c>
      <c r="LN105" s="687">
        <v>205.33</v>
      </c>
      <c r="LO105" s="687">
        <v>206.15</v>
      </c>
      <c r="LP105" s="687">
        <v>206.96</v>
      </c>
      <c r="LQ105" s="687">
        <v>207.77</v>
      </c>
      <c r="LR105" s="687">
        <v>208.59</v>
      </c>
      <c r="LS105" s="687">
        <v>209.84</v>
      </c>
      <c r="LT105" s="687">
        <v>209.84</v>
      </c>
      <c r="LU105" s="687">
        <v>211.19</v>
      </c>
      <c r="LV105" s="687">
        <v>212.55</v>
      </c>
      <c r="LW105" s="687">
        <v>213.91</v>
      </c>
      <c r="LX105" s="687">
        <v>215.51</v>
      </c>
      <c r="LY105" s="687">
        <v>217.41</v>
      </c>
      <c r="LZ105" s="687">
        <v>219.31</v>
      </c>
      <c r="MA105" s="687">
        <v>219.31</v>
      </c>
      <c r="MB105" s="687">
        <v>221.21</v>
      </c>
      <c r="MC105" s="687">
        <v>223.11</v>
      </c>
      <c r="MD105" s="687">
        <v>225</v>
      </c>
      <c r="ME105" s="687">
        <v>226.9</v>
      </c>
      <c r="MF105" s="687">
        <v>228.8</v>
      </c>
      <c r="MG105" s="687">
        <v>230.7</v>
      </c>
      <c r="MH105" s="687">
        <v>230.7</v>
      </c>
      <c r="MI105" s="687">
        <v>232.6</v>
      </c>
      <c r="MJ105" s="687">
        <v>234.5</v>
      </c>
      <c r="MK105" s="687">
        <v>236.4</v>
      </c>
      <c r="ML105" s="687">
        <v>238.3</v>
      </c>
      <c r="MM105" s="687">
        <v>240.42</v>
      </c>
      <c r="MN105" s="687">
        <v>242.86</v>
      </c>
      <c r="MO105" s="687">
        <v>242.86</v>
      </c>
      <c r="MP105" s="687">
        <v>245.3</v>
      </c>
      <c r="MQ105" s="687">
        <v>247.74</v>
      </c>
      <c r="MR105" s="687">
        <v>250.18</v>
      </c>
      <c r="MS105" s="687">
        <v>252.63</v>
      </c>
      <c r="MT105" s="687">
        <v>255.07</v>
      </c>
      <c r="MU105" s="687">
        <v>257.51</v>
      </c>
      <c r="MV105" s="687">
        <v>257.51</v>
      </c>
      <c r="MW105" s="687">
        <v>259.95</v>
      </c>
      <c r="MX105" s="687">
        <v>262.58</v>
      </c>
      <c r="MY105" s="687">
        <v>265.3</v>
      </c>
      <c r="MZ105" s="687">
        <v>268.01</v>
      </c>
      <c r="NA105" s="687">
        <v>270.72000000000003</v>
      </c>
      <c r="NB105" s="687">
        <v>282.07</v>
      </c>
      <c r="NC105" s="687">
        <v>282.07</v>
      </c>
      <c r="ND105" s="687">
        <v>293.88</v>
      </c>
      <c r="NE105" s="687">
        <v>349.16</v>
      </c>
      <c r="NF105" s="687">
        <v>423.59</v>
      </c>
      <c r="NG105" s="687">
        <v>584.29</v>
      </c>
      <c r="NH105" s="687">
        <v>610.55999999999995</v>
      </c>
      <c r="NI105" s="687">
        <v>641.21</v>
      </c>
      <c r="NJ105" s="687">
        <v>641.21</v>
      </c>
      <c r="NK105" s="687">
        <v>715.63</v>
      </c>
      <c r="NL105" s="687">
        <v>742.76</v>
      </c>
      <c r="NM105" s="687">
        <v>773.22</v>
      </c>
      <c r="NN105" s="687">
        <v>837.01</v>
      </c>
      <c r="NO105" s="687">
        <v>837.01</v>
      </c>
      <c r="NP105" s="687">
        <v>859.13</v>
      </c>
      <c r="NQ105" s="687">
        <v>859.13</v>
      </c>
      <c r="NR105" s="687">
        <v>887.2</v>
      </c>
      <c r="NS105" s="687">
        <v>930.72</v>
      </c>
      <c r="NT105" s="687">
        <v>998.76</v>
      </c>
      <c r="NU105" s="687">
        <v>1020.46</v>
      </c>
      <c r="NV105" s="687">
        <v>1047.93</v>
      </c>
      <c r="NW105" s="687">
        <v>1086.55</v>
      </c>
      <c r="NX105" s="687">
        <v>1086.55</v>
      </c>
      <c r="NY105" s="687">
        <v>1162.93</v>
      </c>
      <c r="NZ105" s="687">
        <v>1215.21</v>
      </c>
      <c r="OA105" s="687">
        <v>1283.4000000000001</v>
      </c>
      <c r="OB105" s="687">
        <v>1352.73</v>
      </c>
      <c r="OC105" s="687">
        <v>1461.03</v>
      </c>
      <c r="OD105" s="687">
        <v>1631.38</v>
      </c>
      <c r="OE105" s="687">
        <v>1631.38</v>
      </c>
      <c r="OF105" s="687">
        <v>1762.83</v>
      </c>
      <c r="OG105" s="687">
        <v>1950.81</v>
      </c>
      <c r="OH105" s="687">
        <v>2084.2199999999998</v>
      </c>
      <c r="OI105" s="687">
        <v>2216.41</v>
      </c>
      <c r="OJ105" s="687">
        <v>2396.8000000000002</v>
      </c>
      <c r="OK105" s="687">
        <v>2621.3000000000002</v>
      </c>
      <c r="OL105" s="687">
        <v>2621.3000000000002</v>
      </c>
      <c r="OM105" s="687">
        <v>2893.42</v>
      </c>
      <c r="ON105" s="687">
        <v>3085.57</v>
      </c>
      <c r="OO105" s="687">
        <v>3251.48</v>
      </c>
      <c r="OP105" s="687">
        <v>3467.19</v>
      </c>
      <c r="OQ105" s="687">
        <v>3574.56</v>
      </c>
      <c r="OR105" s="687">
        <v>3682.59</v>
      </c>
      <c r="OS105" s="687">
        <v>3682.59</v>
      </c>
      <c r="OT105" s="687">
        <v>3731.46</v>
      </c>
      <c r="OU105" s="687">
        <v>3798.21</v>
      </c>
      <c r="OV105" s="687">
        <v>3896.44</v>
      </c>
      <c r="OW105" s="687">
        <v>3964.82</v>
      </c>
      <c r="OX105" s="687">
        <v>4015.03</v>
      </c>
      <c r="OY105" s="687">
        <v>4081.69</v>
      </c>
      <c r="OZ105" s="687">
        <v>4081.69</v>
      </c>
      <c r="PA105" s="687">
        <v>4153.38</v>
      </c>
      <c r="PB105" s="687">
        <v>4185.59</v>
      </c>
      <c r="PC105" s="687">
        <v>4210.5200000000004</v>
      </c>
      <c r="PD105" s="687">
        <v>4247.93</v>
      </c>
      <c r="PE105" s="687">
        <v>4319.62</v>
      </c>
      <c r="PF105" s="687">
        <v>4330.01</v>
      </c>
      <c r="PG105" s="687">
        <v>4330.01</v>
      </c>
      <c r="PH105" s="687">
        <v>4330.01</v>
      </c>
      <c r="PI105" s="687">
        <v>4330.01</v>
      </c>
      <c r="PJ105" s="687">
        <v>4330.01</v>
      </c>
      <c r="PK105" s="687">
        <v>4330.01</v>
      </c>
      <c r="PL105" s="687">
        <v>4330.01</v>
      </c>
      <c r="PM105" s="687">
        <v>4330.01</v>
      </c>
      <c r="PN105" s="687">
        <v>4330.01</v>
      </c>
      <c r="PO105" s="687">
        <v>4330.01</v>
      </c>
      <c r="PP105" s="687">
        <v>4330.01</v>
      </c>
      <c r="PQ105" s="687">
        <v>4330.01</v>
      </c>
      <c r="PR105" s="687">
        <v>4330.01</v>
      </c>
      <c r="PS105" s="687">
        <v>4330.01</v>
      </c>
      <c r="PT105" s="687">
        <v>4330.01</v>
      </c>
      <c r="PU105" s="687">
        <v>4330.01</v>
      </c>
      <c r="PV105" s="687">
        <v>4330.01</v>
      </c>
      <c r="PW105" s="687">
        <v>4330.01</v>
      </c>
      <c r="PX105" s="687">
        <v>4330.01</v>
      </c>
      <c r="PY105" s="687">
        <v>4330.01</v>
      </c>
      <c r="PZ105" s="687">
        <v>4330.01</v>
      </c>
      <c r="QA105" s="687">
        <v>4330.01</v>
      </c>
      <c r="QB105" s="687">
        <v>4330.01</v>
      </c>
      <c r="QC105" s="687">
        <v>4330.01</v>
      </c>
      <c r="QD105" s="687">
        <v>4330.01</v>
      </c>
      <c r="QE105" s="687">
        <v>4330.01</v>
      </c>
      <c r="QF105" s="687">
        <v>4330.01</v>
      </c>
      <c r="QG105" s="687">
        <v>4330.01</v>
      </c>
      <c r="QH105" s="687">
        <v>4330.01</v>
      </c>
      <c r="QI105" s="687">
        <v>4330.01</v>
      </c>
      <c r="QJ105" s="687">
        <v>4330.01</v>
      </c>
      <c r="QK105" s="687">
        <v>4330.01</v>
      </c>
      <c r="QL105" s="687">
        <v>4330.01</v>
      </c>
      <c r="QM105" s="687">
        <v>4330.01</v>
      </c>
      <c r="QN105" s="687">
        <v>4330.01</v>
      </c>
      <c r="QO105" s="687">
        <v>4330.01</v>
      </c>
      <c r="QP105" s="687">
        <v>4330.01</v>
      </c>
      <c r="QQ105" s="687">
        <v>4330.01</v>
      </c>
      <c r="QR105" s="687">
        <v>4330.01</v>
      </c>
      <c r="QS105" s="687">
        <v>4330.01</v>
      </c>
      <c r="QT105" s="687">
        <v>4330.01</v>
      </c>
      <c r="QU105" s="687">
        <v>4330.01</v>
      </c>
      <c r="QV105" s="687">
        <v>4330.01</v>
      </c>
      <c r="QW105" s="687">
        <v>4330.01</v>
      </c>
      <c r="QX105" s="687">
        <v>4330.01</v>
      </c>
      <c r="QY105" s="687">
        <v>4330.01</v>
      </c>
      <c r="QZ105" s="687">
        <v>4330.01</v>
      </c>
      <c r="RA105" s="687"/>
      <c r="RB105" s="687"/>
      <c r="RC105" s="687"/>
      <c r="RD105" s="687"/>
      <c r="RE105" s="687"/>
      <c r="RF105" s="687"/>
      <c r="RG105" s="687"/>
      <c r="RH105" s="687"/>
      <c r="RI105" s="687"/>
      <c r="RJ105" s="687"/>
      <c r="RK105" s="925"/>
      <c r="RL105" s="925"/>
      <c r="RM105" s="925"/>
      <c r="RN105" s="925"/>
      <c r="RO105" s="925"/>
      <c r="RP105" s="925"/>
      <c r="RQ105" s="925"/>
      <c r="RR105" s="925"/>
      <c r="RS105" s="925"/>
      <c r="RT105" s="925"/>
      <c r="RU105" s="925"/>
      <c r="RV105" s="925"/>
      <c r="RW105" s="925"/>
      <c r="RX105" s="925"/>
      <c r="RY105" s="925"/>
      <c r="RZ105" s="925"/>
      <c r="SA105" s="925"/>
      <c r="SB105" s="925"/>
      <c r="SC105" s="925"/>
      <c r="SD105" s="925"/>
      <c r="SE105" s="925"/>
      <c r="SF105" s="925"/>
      <c r="SG105" s="925"/>
      <c r="SH105" s="925"/>
      <c r="SI105" s="925"/>
      <c r="SJ105" s="925"/>
      <c r="SK105" s="925"/>
      <c r="SL105" s="925"/>
      <c r="SM105" s="925"/>
      <c r="SN105" s="925"/>
      <c r="SO105" s="925"/>
      <c r="SP105" s="925"/>
      <c r="SQ105" s="925"/>
      <c r="SR105" s="925"/>
      <c r="SS105" s="925"/>
      <c r="ST105" s="925"/>
      <c r="SU105" s="925"/>
      <c r="SV105" s="925"/>
      <c r="SW105" s="925"/>
      <c r="SX105" s="925"/>
      <c r="SY105" s="925"/>
      <c r="SZ105" s="925"/>
      <c r="TA105" s="925"/>
      <c r="TB105" s="925"/>
      <c r="TC105" s="925"/>
      <c r="TD105" s="925"/>
      <c r="TE105" s="925"/>
      <c r="TF105" s="925"/>
      <c r="TG105" s="925"/>
      <c r="TH105" s="925"/>
      <c r="TI105" s="925"/>
      <c r="TJ105" s="925"/>
      <c r="TK105" s="925"/>
      <c r="TL105" s="925"/>
      <c r="TM105" s="925"/>
      <c r="TN105" s="925"/>
      <c r="TO105" s="925"/>
      <c r="TP105" s="925"/>
      <c r="TQ105" s="925"/>
      <c r="TR105" s="925"/>
      <c r="TS105" s="925"/>
      <c r="TT105" s="925"/>
      <c r="TU105" s="925"/>
      <c r="TV105" s="925"/>
      <c r="TW105" s="925"/>
      <c r="TX105" s="925"/>
      <c r="TY105" s="925"/>
      <c r="TZ105" s="925"/>
      <c r="UA105" s="925"/>
      <c r="UB105" s="925"/>
      <c r="UC105" s="925"/>
      <c r="UD105" s="925"/>
      <c r="UE105" s="925"/>
      <c r="UF105" s="925"/>
      <c r="UG105" s="925"/>
      <c r="UH105" s="925"/>
      <c r="UI105" s="925"/>
      <c r="UJ105" s="925"/>
      <c r="UK105" s="925"/>
      <c r="UL105" s="925"/>
      <c r="UM105" s="925"/>
      <c r="UN105" s="925"/>
      <c r="UO105" s="925"/>
      <c r="UP105" s="925"/>
      <c r="UQ105" s="925"/>
      <c r="UR105" s="925"/>
      <c r="US105" s="925"/>
      <c r="UT105" s="925"/>
      <c r="UU105" s="925"/>
      <c r="UV105" s="925"/>
      <c r="UW105" s="925"/>
      <c r="UX105" s="925"/>
      <c r="UY105" s="925"/>
      <c r="UZ105" s="925"/>
      <c r="VA105" s="925"/>
      <c r="VB105" s="925"/>
      <c r="VC105" s="925"/>
      <c r="VD105" s="925"/>
      <c r="VE105" s="925"/>
      <c r="VF105" s="925"/>
      <c r="VG105" s="925"/>
      <c r="VH105" s="925"/>
      <c r="VI105" s="925"/>
      <c r="VJ105" s="925"/>
      <c r="VK105" s="925"/>
      <c r="VL105" s="925"/>
      <c r="VM105" s="925"/>
      <c r="VN105" s="925"/>
      <c r="VO105" s="925"/>
      <c r="VP105" s="925"/>
      <c r="VQ105" s="925"/>
      <c r="VR105" s="925"/>
      <c r="VS105" s="925"/>
      <c r="VT105" s="925"/>
      <c r="VU105" s="925"/>
      <c r="VV105" s="925"/>
      <c r="VW105" s="925"/>
      <c r="VX105" s="925"/>
      <c r="VY105" s="925"/>
      <c r="VZ105" s="925"/>
      <c r="WA105" s="925"/>
      <c r="WB105" s="925"/>
      <c r="WC105" s="925"/>
      <c r="WD105" s="925"/>
      <c r="WE105" s="925"/>
      <c r="WF105" s="925"/>
      <c r="WG105" s="925"/>
      <c r="WH105" s="925"/>
      <c r="WI105" s="925"/>
      <c r="WJ105" s="925"/>
      <c r="WK105" s="925"/>
      <c r="WL105" s="925"/>
      <c r="WM105" s="925"/>
      <c r="WN105" s="925"/>
      <c r="WO105" s="925"/>
      <c r="WP105" s="925"/>
      <c r="WQ105" s="925"/>
      <c r="WR105" s="925"/>
      <c r="WS105" s="925"/>
      <c r="XZ105" s="925"/>
      <c r="YA105" s="925"/>
      <c r="ZM105" s="4"/>
      <c r="ZN105" s="4"/>
    </row>
    <row r="106" spans="1:690" outlineLevel="6">
      <c r="A106" s="1107" t="s">
        <v>1183</v>
      </c>
      <c r="B106" s="1107"/>
      <c r="C106" s="1107"/>
      <c r="D106" s="1108">
        <v>585</v>
      </c>
      <c r="E106" s="1108">
        <v>77.34</v>
      </c>
      <c r="F106" s="1108">
        <v>209434.27</v>
      </c>
      <c r="G106" s="1109"/>
      <c r="H106" s="1107" t="s">
        <v>894</v>
      </c>
      <c r="I106" s="687"/>
      <c r="J106" s="687"/>
      <c r="K106" s="687"/>
      <c r="L106" s="687"/>
      <c r="M106" s="687"/>
      <c r="N106" s="687"/>
      <c r="O106" s="687"/>
      <c r="P106" s="687"/>
      <c r="Q106" s="687"/>
      <c r="R106" s="687"/>
      <c r="S106" s="687"/>
      <c r="T106" s="687"/>
      <c r="U106" s="687"/>
      <c r="V106" s="687"/>
      <c r="W106" s="687"/>
      <c r="X106" s="687"/>
      <c r="Y106" s="687"/>
      <c r="Z106" s="687"/>
      <c r="AA106" s="687"/>
      <c r="AB106" s="687"/>
      <c r="AC106" s="687"/>
      <c r="AD106" s="687"/>
      <c r="AE106" s="687"/>
      <c r="AF106" s="687"/>
      <c r="AG106" s="687"/>
      <c r="AH106" s="687"/>
      <c r="AI106" s="687"/>
      <c r="AJ106" s="687"/>
      <c r="AK106" s="687"/>
      <c r="AL106" s="687"/>
      <c r="AM106" s="687"/>
      <c r="AN106" s="687"/>
      <c r="AO106" s="687"/>
      <c r="AP106" s="687"/>
      <c r="AQ106" s="687"/>
      <c r="AR106" s="687"/>
      <c r="AS106" s="687"/>
      <c r="AT106" s="687"/>
      <c r="AU106" s="687"/>
      <c r="AV106" s="687"/>
      <c r="AW106" s="687"/>
      <c r="AX106" s="687"/>
      <c r="AY106" s="687"/>
      <c r="AZ106" s="687"/>
      <c r="BA106" s="687"/>
      <c r="BB106" s="687"/>
      <c r="BC106" s="687"/>
      <c r="BD106" s="687"/>
      <c r="BE106" s="687"/>
      <c r="BF106" s="687"/>
      <c r="BG106" s="687"/>
      <c r="BH106" s="687"/>
      <c r="BI106" s="687"/>
      <c r="BJ106" s="687"/>
      <c r="BK106" s="687"/>
      <c r="BL106" s="687"/>
      <c r="BM106" s="687"/>
      <c r="BN106" s="687"/>
      <c r="BO106" s="687"/>
      <c r="BP106" s="687"/>
      <c r="BQ106" s="687"/>
      <c r="BR106" s="687"/>
      <c r="BS106" s="687"/>
      <c r="BT106" s="687"/>
      <c r="BU106" s="687"/>
      <c r="BV106" s="687"/>
      <c r="BW106" s="687"/>
      <c r="BX106" s="687"/>
      <c r="BY106" s="687"/>
      <c r="BZ106" s="687"/>
      <c r="CA106" s="687"/>
      <c r="CB106" s="687"/>
      <c r="CC106" s="687"/>
      <c r="CD106" s="687"/>
      <c r="CE106" s="687"/>
      <c r="CF106" s="687"/>
      <c r="CG106" s="687"/>
      <c r="CH106" s="687"/>
      <c r="CI106" s="687"/>
      <c r="CJ106" s="687"/>
      <c r="CK106" s="687"/>
      <c r="CL106" s="687"/>
      <c r="CM106" s="687"/>
      <c r="CN106" s="687"/>
      <c r="CO106" s="687"/>
      <c r="CP106" s="687"/>
      <c r="CQ106" s="687"/>
      <c r="CR106" s="687"/>
      <c r="CS106" s="687"/>
      <c r="CT106" s="687"/>
      <c r="CU106" s="687"/>
      <c r="CV106" s="687"/>
      <c r="CW106" s="687"/>
      <c r="CX106" s="687"/>
      <c r="CY106" s="687"/>
      <c r="CZ106" s="687"/>
      <c r="DA106" s="687"/>
      <c r="DB106" s="687"/>
      <c r="DC106" s="687"/>
      <c r="DD106" s="687"/>
      <c r="DE106" s="687"/>
      <c r="DF106" s="687"/>
      <c r="DG106" s="687"/>
      <c r="DH106" s="687"/>
      <c r="DI106" s="687"/>
      <c r="DJ106" s="687"/>
      <c r="DK106" s="687"/>
      <c r="DL106" s="687"/>
      <c r="DM106" s="687"/>
      <c r="DN106" s="687"/>
      <c r="DO106" s="687"/>
      <c r="DP106" s="687"/>
      <c r="DQ106" s="687"/>
      <c r="DR106" s="687"/>
      <c r="DS106" s="687"/>
      <c r="DT106" s="687"/>
      <c r="DU106" s="687"/>
      <c r="DV106" s="687"/>
      <c r="DW106" s="687"/>
      <c r="DX106" s="687"/>
      <c r="DY106" s="687"/>
      <c r="DZ106" s="687"/>
      <c r="EA106" s="687"/>
      <c r="EB106" s="687"/>
      <c r="EC106" s="687"/>
      <c r="ED106" s="687"/>
      <c r="EE106" s="687"/>
      <c r="EF106" s="687"/>
      <c r="EG106" s="687"/>
      <c r="EH106" s="687"/>
      <c r="EI106" s="687"/>
      <c r="EJ106" s="687"/>
      <c r="EK106" s="687"/>
      <c r="EL106" s="687"/>
      <c r="EM106" s="687"/>
      <c r="EN106" s="687"/>
      <c r="EO106" s="687"/>
      <c r="EP106" s="687"/>
      <c r="EQ106" s="687"/>
      <c r="ER106" s="687"/>
      <c r="ES106" s="687"/>
      <c r="ET106" s="687"/>
      <c r="EU106" s="687"/>
      <c r="EV106" s="687"/>
      <c r="EW106" s="687"/>
      <c r="EX106" s="687"/>
      <c r="EY106" s="687"/>
      <c r="EZ106" s="687"/>
      <c r="FA106" s="687"/>
      <c r="FB106" s="687"/>
      <c r="FC106" s="687"/>
      <c r="FD106" s="687"/>
      <c r="FE106" s="687"/>
      <c r="FF106" s="687"/>
      <c r="FG106" s="687"/>
      <c r="FH106" s="687"/>
      <c r="FI106" s="687"/>
      <c r="FJ106" s="687"/>
      <c r="FK106" s="687"/>
      <c r="FL106" s="687"/>
      <c r="FM106" s="687"/>
      <c r="FN106" s="687"/>
      <c r="FO106" s="687"/>
      <c r="FP106" s="687"/>
      <c r="FQ106" s="687"/>
      <c r="FR106" s="687"/>
      <c r="FS106" s="687"/>
      <c r="FT106" s="687"/>
      <c r="FU106" s="687"/>
      <c r="FV106" s="687"/>
      <c r="FW106" s="687"/>
      <c r="FX106" s="687"/>
      <c r="FY106" s="687"/>
      <c r="FZ106" s="687"/>
      <c r="GA106" s="687"/>
      <c r="GB106" s="687"/>
      <c r="GC106" s="687"/>
      <c r="GD106" s="687"/>
      <c r="GE106" s="687"/>
      <c r="GF106" s="687"/>
      <c r="GG106" s="687"/>
      <c r="GH106" s="687"/>
      <c r="GI106" s="687"/>
      <c r="GJ106" s="687"/>
      <c r="GK106" s="687"/>
      <c r="GL106" s="687"/>
      <c r="GM106" s="687"/>
      <c r="GN106" s="687"/>
      <c r="GO106" s="687"/>
      <c r="GP106" s="687"/>
      <c r="GQ106" s="687"/>
      <c r="GR106" s="687"/>
      <c r="GS106" s="687"/>
      <c r="GT106" s="687"/>
      <c r="GU106" s="687"/>
      <c r="GV106" s="687"/>
      <c r="GW106" s="687"/>
      <c r="GX106" s="687"/>
      <c r="GY106" s="687"/>
      <c r="GZ106" s="687"/>
      <c r="HA106" s="687"/>
      <c r="HB106" s="687"/>
      <c r="HC106" s="687"/>
      <c r="HD106" s="687"/>
      <c r="HE106" s="687"/>
      <c r="HF106" s="687"/>
      <c r="HG106" s="687"/>
      <c r="HH106" s="687"/>
      <c r="HI106" s="687"/>
      <c r="HJ106" s="687"/>
      <c r="HK106" s="687"/>
      <c r="HL106" s="687"/>
      <c r="HM106" s="687"/>
      <c r="HN106" s="687"/>
      <c r="HO106" s="687"/>
      <c r="HP106" s="687"/>
      <c r="HQ106" s="687"/>
      <c r="HR106" s="687"/>
      <c r="HS106" s="687"/>
      <c r="HT106" s="687"/>
      <c r="HU106" s="687"/>
      <c r="HV106" s="687"/>
      <c r="HW106" s="687"/>
      <c r="HX106" s="687"/>
      <c r="HY106" s="687">
        <v>0.83</v>
      </c>
      <c r="HZ106" s="687">
        <v>0.83</v>
      </c>
      <c r="IA106" s="687">
        <v>2.75</v>
      </c>
      <c r="IB106" s="687">
        <v>2.75</v>
      </c>
      <c r="IC106" s="687">
        <v>2.75</v>
      </c>
      <c r="ID106" s="687">
        <v>2.75</v>
      </c>
      <c r="IE106" s="687">
        <v>4.4000000000000004</v>
      </c>
      <c r="IF106" s="687">
        <v>6.33</v>
      </c>
      <c r="IG106" s="687">
        <v>6.33</v>
      </c>
      <c r="IH106" s="687">
        <v>11</v>
      </c>
      <c r="II106" s="687">
        <v>11</v>
      </c>
      <c r="IJ106" s="687">
        <v>11</v>
      </c>
      <c r="IK106" s="687">
        <v>11</v>
      </c>
      <c r="IL106" s="687">
        <v>11</v>
      </c>
      <c r="IM106" s="687">
        <v>11</v>
      </c>
      <c r="IN106" s="687">
        <v>11</v>
      </c>
      <c r="IO106" s="687">
        <v>11</v>
      </c>
      <c r="IP106" s="687">
        <v>11</v>
      </c>
      <c r="IQ106" s="687">
        <v>11</v>
      </c>
      <c r="IR106" s="687">
        <v>11</v>
      </c>
      <c r="IS106" s="687">
        <v>11</v>
      </c>
      <c r="IT106" s="687">
        <v>11</v>
      </c>
      <c r="IU106" s="687">
        <v>11</v>
      </c>
      <c r="IV106" s="687">
        <v>11</v>
      </c>
      <c r="IW106" s="687">
        <v>11</v>
      </c>
      <c r="IX106" s="687">
        <v>11</v>
      </c>
      <c r="IY106" s="687">
        <v>11</v>
      </c>
      <c r="IZ106" s="687">
        <v>11</v>
      </c>
      <c r="JA106" s="687">
        <v>11</v>
      </c>
      <c r="JB106" s="687">
        <v>11</v>
      </c>
      <c r="JC106" s="687">
        <v>11</v>
      </c>
      <c r="JD106" s="687">
        <v>11</v>
      </c>
      <c r="JE106" s="687">
        <v>11</v>
      </c>
      <c r="JF106" s="687">
        <v>11</v>
      </c>
      <c r="JG106" s="687">
        <v>11</v>
      </c>
      <c r="JH106" s="687">
        <v>11</v>
      </c>
      <c r="JI106" s="687">
        <v>11</v>
      </c>
      <c r="JJ106" s="687">
        <v>11</v>
      </c>
      <c r="JK106" s="687">
        <v>11.01</v>
      </c>
      <c r="JL106" s="687">
        <v>11.03</v>
      </c>
      <c r="JM106" s="687">
        <v>11.04</v>
      </c>
      <c r="JN106" s="687">
        <v>11.05</v>
      </c>
      <c r="JO106" s="687">
        <v>11.07</v>
      </c>
      <c r="JP106" s="687">
        <v>11.07</v>
      </c>
      <c r="JQ106" s="687">
        <v>11.08</v>
      </c>
      <c r="JR106" s="687">
        <v>11.09</v>
      </c>
      <c r="JS106" s="687">
        <v>11.11</v>
      </c>
      <c r="JT106" s="687">
        <v>11.12</v>
      </c>
      <c r="JU106" s="687">
        <v>11.13</v>
      </c>
      <c r="JV106" s="687">
        <v>11.15</v>
      </c>
      <c r="JW106" s="687">
        <v>11.15</v>
      </c>
      <c r="JX106" s="687">
        <v>11.16</v>
      </c>
      <c r="JY106" s="687">
        <v>11.18</v>
      </c>
      <c r="JZ106" s="687">
        <v>11.19</v>
      </c>
      <c r="KA106" s="687">
        <v>11.2</v>
      </c>
      <c r="KB106" s="687">
        <v>11.22</v>
      </c>
      <c r="KC106" s="687">
        <v>11.23</v>
      </c>
      <c r="KD106" s="687">
        <v>11.23</v>
      </c>
      <c r="KE106" s="687">
        <v>11.24</v>
      </c>
      <c r="KF106" s="687">
        <v>11.26</v>
      </c>
      <c r="KG106" s="687">
        <v>11.27</v>
      </c>
      <c r="KH106" s="687">
        <v>11.28</v>
      </c>
      <c r="KI106" s="687">
        <v>11.3</v>
      </c>
      <c r="KJ106" s="687">
        <v>11.31</v>
      </c>
      <c r="KK106" s="687">
        <v>11.31</v>
      </c>
      <c r="KL106" s="687">
        <v>11.32</v>
      </c>
      <c r="KM106" s="687">
        <v>11.34</v>
      </c>
      <c r="KN106" s="687">
        <v>11.35</v>
      </c>
      <c r="KO106" s="687">
        <v>11.36</v>
      </c>
      <c r="KP106" s="687">
        <v>11.38</v>
      </c>
      <c r="KQ106" s="687">
        <v>11.39</v>
      </c>
      <c r="KR106" s="687">
        <v>11.39</v>
      </c>
      <c r="KS106" s="687">
        <v>11.4</v>
      </c>
      <c r="KT106" s="687">
        <v>11.42</v>
      </c>
      <c r="KU106" s="687">
        <v>11.43</v>
      </c>
      <c r="KV106" s="687">
        <v>11.44</v>
      </c>
      <c r="KW106" s="687">
        <v>11.46</v>
      </c>
      <c r="KX106" s="687">
        <v>11.47</v>
      </c>
      <c r="KY106" s="687">
        <v>11.47</v>
      </c>
      <c r="KZ106" s="687">
        <v>11.48</v>
      </c>
      <c r="LA106" s="687">
        <v>11.5</v>
      </c>
      <c r="LB106" s="687">
        <v>11.51</v>
      </c>
      <c r="LC106" s="687">
        <v>11.53</v>
      </c>
      <c r="LD106" s="687">
        <v>11.54</v>
      </c>
      <c r="LE106" s="687">
        <v>11.55</v>
      </c>
      <c r="LF106" s="687">
        <v>11.55</v>
      </c>
      <c r="LG106" s="687">
        <v>11.57</v>
      </c>
      <c r="LH106" s="687">
        <v>11.58</v>
      </c>
      <c r="LI106" s="687">
        <v>11.59</v>
      </c>
      <c r="LJ106" s="687">
        <v>11.61</v>
      </c>
      <c r="LK106" s="687">
        <v>11.62</v>
      </c>
      <c r="LL106" s="687">
        <v>11.63</v>
      </c>
      <c r="LM106" s="687">
        <v>11.63</v>
      </c>
      <c r="LN106" s="687">
        <v>11.65</v>
      </c>
      <c r="LO106" s="687">
        <v>11.66</v>
      </c>
      <c r="LP106" s="687">
        <v>11.67</v>
      </c>
      <c r="LQ106" s="687">
        <v>11.69</v>
      </c>
      <c r="LR106" s="687">
        <v>11.7</v>
      </c>
      <c r="LS106" s="687">
        <v>11.72</v>
      </c>
      <c r="LT106" s="687">
        <v>11.72</v>
      </c>
      <c r="LU106" s="687">
        <v>11.74</v>
      </c>
      <c r="LV106" s="687">
        <v>11.77</v>
      </c>
      <c r="LW106" s="687">
        <v>11.79</v>
      </c>
      <c r="LX106" s="687">
        <v>11.81</v>
      </c>
      <c r="LY106" s="687">
        <v>11.85</v>
      </c>
      <c r="LZ106" s="687">
        <v>11.88</v>
      </c>
      <c r="MA106" s="687">
        <v>11.88</v>
      </c>
      <c r="MB106" s="687">
        <v>11.91</v>
      </c>
      <c r="MC106" s="687">
        <v>11.94</v>
      </c>
      <c r="MD106" s="687">
        <v>11.97</v>
      </c>
      <c r="ME106" s="687">
        <v>12</v>
      </c>
      <c r="MF106" s="687">
        <v>12.03</v>
      </c>
      <c r="MG106" s="687">
        <v>12.07</v>
      </c>
      <c r="MH106" s="687">
        <v>12.07</v>
      </c>
      <c r="MI106" s="687">
        <v>12.1</v>
      </c>
      <c r="MJ106" s="687">
        <v>12.13</v>
      </c>
      <c r="MK106" s="687">
        <v>12.16</v>
      </c>
      <c r="ML106" s="687">
        <v>12.19</v>
      </c>
      <c r="MM106" s="687">
        <v>12.23</v>
      </c>
      <c r="MN106" s="687">
        <v>12.27</v>
      </c>
      <c r="MO106" s="687">
        <v>12.27</v>
      </c>
      <c r="MP106" s="687">
        <v>12.31</v>
      </c>
      <c r="MQ106" s="687">
        <v>12.35</v>
      </c>
      <c r="MR106" s="687">
        <v>12.39</v>
      </c>
      <c r="MS106" s="687">
        <v>12.43</v>
      </c>
      <c r="MT106" s="687">
        <v>12.47</v>
      </c>
      <c r="MU106" s="687">
        <v>12.51</v>
      </c>
      <c r="MV106" s="687">
        <v>12.51</v>
      </c>
      <c r="MW106" s="687">
        <v>12.55</v>
      </c>
      <c r="MX106" s="687">
        <v>12.59</v>
      </c>
      <c r="MY106" s="687">
        <v>12.64</v>
      </c>
      <c r="MZ106" s="687">
        <v>12.68</v>
      </c>
      <c r="NA106" s="687">
        <v>12.73</v>
      </c>
      <c r="NB106" s="687">
        <v>14.25</v>
      </c>
      <c r="NC106" s="687">
        <v>14.25</v>
      </c>
      <c r="ND106" s="687">
        <v>15.85</v>
      </c>
      <c r="NE106" s="687">
        <v>27.41</v>
      </c>
      <c r="NF106" s="687">
        <v>42.75</v>
      </c>
      <c r="NG106" s="687">
        <v>77.34</v>
      </c>
      <c r="NH106" s="687">
        <v>78.05</v>
      </c>
      <c r="NI106" s="687">
        <v>78.88</v>
      </c>
      <c r="NJ106" s="687">
        <v>78.88</v>
      </c>
      <c r="NK106" s="687">
        <v>80.89</v>
      </c>
      <c r="NL106" s="687">
        <v>85.88</v>
      </c>
      <c r="NM106" s="687">
        <v>91.6</v>
      </c>
      <c r="NN106" s="687">
        <v>104.47</v>
      </c>
      <c r="NO106" s="687">
        <v>104.47</v>
      </c>
      <c r="NP106" s="687">
        <v>107.74</v>
      </c>
      <c r="NQ106" s="687">
        <v>107.74</v>
      </c>
      <c r="NR106" s="687">
        <v>111.6</v>
      </c>
      <c r="NS106" s="687">
        <v>117.7</v>
      </c>
      <c r="NT106" s="687">
        <v>127.68</v>
      </c>
      <c r="NU106" s="687">
        <v>130.46</v>
      </c>
      <c r="NV106" s="687">
        <v>133.43</v>
      </c>
      <c r="NW106" s="687">
        <v>138.15</v>
      </c>
      <c r="NX106" s="687">
        <v>138.15</v>
      </c>
      <c r="NY106" s="687">
        <v>146.88</v>
      </c>
      <c r="NZ106" s="687">
        <v>154.22</v>
      </c>
      <c r="OA106" s="687">
        <v>166.48</v>
      </c>
      <c r="OB106" s="687">
        <v>178.84</v>
      </c>
      <c r="OC106" s="687">
        <v>196.6</v>
      </c>
      <c r="OD106" s="687">
        <v>227.05</v>
      </c>
      <c r="OE106" s="687">
        <v>227.05</v>
      </c>
      <c r="OF106" s="687">
        <v>251.81</v>
      </c>
      <c r="OG106" s="687">
        <v>284.62</v>
      </c>
      <c r="OH106" s="687">
        <v>303.25</v>
      </c>
      <c r="OI106" s="687">
        <v>318.69</v>
      </c>
      <c r="OJ106" s="687">
        <v>340.8</v>
      </c>
      <c r="OK106" s="687">
        <v>367.46</v>
      </c>
      <c r="OL106" s="687">
        <v>367.46</v>
      </c>
      <c r="OM106" s="687">
        <v>399.45</v>
      </c>
      <c r="ON106" s="687">
        <v>427.59</v>
      </c>
      <c r="OO106" s="687">
        <v>451.55</v>
      </c>
      <c r="OP106" s="687">
        <v>485.25</v>
      </c>
      <c r="OQ106" s="687">
        <v>505.2</v>
      </c>
      <c r="OR106" s="687">
        <v>527.61</v>
      </c>
      <c r="OS106" s="687">
        <v>527.61</v>
      </c>
      <c r="OT106" s="687">
        <v>535.86</v>
      </c>
      <c r="OU106" s="687">
        <v>546.87</v>
      </c>
      <c r="OV106" s="687">
        <v>562.24</v>
      </c>
      <c r="OW106" s="687">
        <v>570.54999999999995</v>
      </c>
      <c r="OX106" s="687">
        <v>575.28</v>
      </c>
      <c r="OY106" s="687">
        <v>580.89</v>
      </c>
      <c r="OZ106" s="687">
        <v>580.89</v>
      </c>
      <c r="PA106" s="687">
        <v>582.08000000000004</v>
      </c>
      <c r="PB106" s="687">
        <v>582.61</v>
      </c>
      <c r="PC106" s="687">
        <v>583.02</v>
      </c>
      <c r="PD106" s="687">
        <v>583.64</v>
      </c>
      <c r="PE106" s="687">
        <v>584.83000000000004</v>
      </c>
      <c r="PF106" s="687">
        <v>585</v>
      </c>
      <c r="PG106" s="687">
        <v>585</v>
      </c>
      <c r="PH106" s="687">
        <v>585</v>
      </c>
      <c r="PI106" s="687">
        <v>585</v>
      </c>
      <c r="PJ106" s="687">
        <v>585</v>
      </c>
      <c r="PK106" s="687">
        <v>585</v>
      </c>
      <c r="PL106" s="687">
        <v>585</v>
      </c>
      <c r="PM106" s="687">
        <v>585</v>
      </c>
      <c r="PN106" s="687">
        <v>585</v>
      </c>
      <c r="PO106" s="687">
        <v>585</v>
      </c>
      <c r="PP106" s="687">
        <v>585</v>
      </c>
      <c r="PQ106" s="687">
        <v>585</v>
      </c>
      <c r="PR106" s="687">
        <v>585</v>
      </c>
      <c r="PS106" s="687">
        <v>585</v>
      </c>
      <c r="PT106" s="687">
        <v>585</v>
      </c>
      <c r="PU106" s="687">
        <v>585</v>
      </c>
      <c r="PV106" s="687">
        <v>585</v>
      </c>
      <c r="PW106" s="687">
        <v>585</v>
      </c>
      <c r="PX106" s="687">
        <v>585</v>
      </c>
      <c r="PY106" s="687">
        <v>585</v>
      </c>
      <c r="PZ106" s="687">
        <v>585</v>
      </c>
      <c r="QA106" s="687">
        <v>585</v>
      </c>
      <c r="QB106" s="687">
        <v>585</v>
      </c>
      <c r="QC106" s="687">
        <v>585</v>
      </c>
      <c r="QD106" s="687">
        <v>585</v>
      </c>
      <c r="QE106" s="687">
        <v>585</v>
      </c>
      <c r="QF106" s="687">
        <v>585</v>
      </c>
      <c r="QG106" s="687">
        <v>585</v>
      </c>
      <c r="QH106" s="687">
        <v>585</v>
      </c>
      <c r="QI106" s="687">
        <v>585</v>
      </c>
      <c r="QJ106" s="687">
        <v>585</v>
      </c>
      <c r="QK106" s="687">
        <v>585</v>
      </c>
      <c r="QL106" s="687">
        <v>585</v>
      </c>
      <c r="QM106" s="687">
        <v>585</v>
      </c>
      <c r="QN106" s="687">
        <v>585</v>
      </c>
      <c r="QO106" s="687">
        <v>585</v>
      </c>
      <c r="QP106" s="687">
        <v>585</v>
      </c>
      <c r="QQ106" s="687">
        <v>585</v>
      </c>
      <c r="QR106" s="687">
        <v>585</v>
      </c>
      <c r="QS106" s="687">
        <v>585</v>
      </c>
      <c r="QT106" s="687">
        <v>585</v>
      </c>
      <c r="QU106" s="687">
        <v>585</v>
      </c>
      <c r="QV106" s="687">
        <v>585</v>
      </c>
      <c r="QW106" s="687">
        <v>585</v>
      </c>
      <c r="QX106" s="687">
        <v>585</v>
      </c>
      <c r="QY106" s="687">
        <v>585</v>
      </c>
      <c r="QZ106" s="687">
        <v>585</v>
      </c>
      <c r="RA106" s="687"/>
      <c r="RB106" s="687"/>
      <c r="RC106" s="687"/>
      <c r="RD106" s="687"/>
      <c r="RE106" s="687"/>
      <c r="RF106" s="687"/>
      <c r="RG106" s="687"/>
      <c r="RH106" s="687"/>
      <c r="RI106" s="687"/>
      <c r="RJ106" s="687"/>
      <c r="RK106" s="925"/>
      <c r="RL106" s="925"/>
      <c r="RM106" s="925"/>
      <c r="RN106" s="925"/>
      <c r="RO106" s="925"/>
      <c r="RP106" s="925"/>
      <c r="RQ106" s="925"/>
      <c r="RR106" s="925"/>
      <c r="RS106" s="925"/>
      <c r="RT106" s="925"/>
      <c r="RU106" s="925"/>
      <c r="RV106" s="925"/>
      <c r="RW106" s="925"/>
      <c r="RX106" s="925"/>
      <c r="RY106" s="925"/>
      <c r="RZ106" s="925"/>
      <c r="SA106" s="925"/>
      <c r="SB106" s="925"/>
      <c r="SC106" s="925"/>
      <c r="SD106" s="925"/>
      <c r="SE106" s="925"/>
      <c r="SF106" s="925"/>
      <c r="SG106" s="925"/>
      <c r="SH106" s="925"/>
      <c r="SI106" s="925"/>
      <c r="SJ106" s="925"/>
      <c r="SK106" s="925"/>
      <c r="SL106" s="925"/>
      <c r="SM106" s="925"/>
      <c r="SN106" s="925"/>
      <c r="SO106" s="925"/>
      <c r="SP106" s="925"/>
      <c r="SQ106" s="925"/>
      <c r="SR106" s="925"/>
      <c r="SS106" s="925"/>
      <c r="ST106" s="925"/>
      <c r="SU106" s="925"/>
      <c r="SV106" s="925"/>
      <c r="SW106" s="925"/>
      <c r="SX106" s="925"/>
      <c r="SY106" s="925"/>
      <c r="SZ106" s="925"/>
      <c r="TA106" s="925"/>
      <c r="TB106" s="925"/>
      <c r="TC106" s="925"/>
      <c r="TD106" s="925"/>
      <c r="TE106" s="925"/>
      <c r="TF106" s="925"/>
      <c r="TG106" s="925"/>
      <c r="TH106" s="925"/>
      <c r="TI106" s="925"/>
      <c r="TJ106" s="925"/>
      <c r="TK106" s="925"/>
      <c r="TL106" s="925"/>
      <c r="TM106" s="925"/>
      <c r="TN106" s="925"/>
      <c r="TO106" s="925"/>
      <c r="TP106" s="925"/>
      <c r="TQ106" s="925"/>
      <c r="TR106" s="925"/>
      <c r="TS106" s="925"/>
      <c r="TT106" s="925"/>
      <c r="TU106" s="925"/>
      <c r="TV106" s="925"/>
      <c r="TW106" s="925"/>
      <c r="TX106" s="925"/>
      <c r="TY106" s="925"/>
      <c r="TZ106" s="925"/>
      <c r="UA106" s="925"/>
      <c r="UB106" s="925"/>
      <c r="UC106" s="925"/>
      <c r="UD106" s="925"/>
      <c r="UE106" s="925"/>
      <c r="UF106" s="925"/>
      <c r="UG106" s="925"/>
      <c r="UH106" s="925"/>
      <c r="UI106" s="925"/>
      <c r="UJ106" s="925"/>
      <c r="UK106" s="925"/>
      <c r="UL106" s="925"/>
      <c r="UM106" s="925"/>
      <c r="UN106" s="925"/>
      <c r="UO106" s="925"/>
      <c r="UP106" s="925"/>
      <c r="UQ106" s="925"/>
      <c r="UR106" s="925"/>
      <c r="US106" s="925"/>
      <c r="UT106" s="925"/>
      <c r="UU106" s="925"/>
      <c r="UV106" s="925"/>
      <c r="UW106" s="925"/>
      <c r="UX106" s="925"/>
      <c r="UY106" s="925"/>
      <c r="UZ106" s="925"/>
      <c r="VA106" s="925"/>
      <c r="VB106" s="925"/>
      <c r="VC106" s="925"/>
      <c r="VD106" s="925"/>
      <c r="VE106" s="925"/>
      <c r="VF106" s="925"/>
      <c r="VG106" s="925"/>
      <c r="VH106" s="925"/>
      <c r="VI106" s="925"/>
      <c r="VJ106" s="925"/>
      <c r="VK106" s="925"/>
      <c r="VL106" s="925"/>
      <c r="VM106" s="925"/>
      <c r="VN106" s="925"/>
      <c r="VO106" s="925"/>
      <c r="VP106" s="925"/>
      <c r="VQ106" s="925"/>
      <c r="VR106" s="925"/>
      <c r="VS106" s="925"/>
      <c r="VT106" s="925"/>
      <c r="VU106" s="925"/>
      <c r="VV106" s="925"/>
      <c r="VW106" s="925"/>
      <c r="VX106" s="925"/>
      <c r="VY106" s="925"/>
      <c r="VZ106" s="925"/>
      <c r="WA106" s="925"/>
      <c r="WB106" s="925"/>
      <c r="WC106" s="925"/>
      <c r="WD106" s="925"/>
      <c r="WE106" s="925"/>
      <c r="WF106" s="925"/>
      <c r="WG106" s="925"/>
      <c r="WH106" s="925"/>
      <c r="WI106" s="925"/>
      <c r="WJ106" s="925"/>
      <c r="WK106" s="925"/>
      <c r="WL106" s="925"/>
      <c r="WM106" s="925"/>
      <c r="WN106" s="925"/>
      <c r="WO106" s="925"/>
      <c r="WP106" s="925"/>
      <c r="WQ106" s="925"/>
      <c r="WR106" s="925"/>
      <c r="WS106" s="925"/>
      <c r="XZ106" s="925"/>
      <c r="YA106" s="925"/>
      <c r="ZM106" s="4"/>
      <c r="ZN106" s="4"/>
    </row>
    <row r="107" spans="1:690">
      <c r="A107" s="1095" t="s">
        <v>1408</v>
      </c>
      <c r="B107" s="1094"/>
      <c r="C107" s="1094"/>
      <c r="D107" s="1096">
        <v>12559</v>
      </c>
      <c r="E107" s="1096">
        <v>3290.92</v>
      </c>
      <c r="F107" s="1096">
        <v>4498075.66</v>
      </c>
      <c r="G107" s="1097"/>
      <c r="H107" s="1094" t="s">
        <v>894</v>
      </c>
      <c r="I107" s="687"/>
      <c r="J107" s="687"/>
      <c r="K107" s="687"/>
      <c r="L107" s="687"/>
      <c r="M107" s="687"/>
      <c r="N107" s="687"/>
      <c r="O107" s="687"/>
      <c r="P107" s="687"/>
      <c r="Q107" s="687"/>
      <c r="R107" s="687"/>
      <c r="S107" s="687"/>
      <c r="T107" s="687"/>
      <c r="U107" s="687"/>
      <c r="V107" s="687"/>
      <c r="W107" s="687"/>
      <c r="X107" s="687"/>
      <c r="Y107" s="687"/>
      <c r="Z107" s="687"/>
      <c r="AA107" s="687"/>
      <c r="AB107" s="687"/>
      <c r="AC107" s="687"/>
      <c r="AD107" s="687"/>
      <c r="AE107" s="687"/>
      <c r="AF107" s="687"/>
      <c r="AG107" s="687"/>
      <c r="AH107" s="687"/>
      <c r="AI107" s="687"/>
      <c r="AJ107" s="687"/>
      <c r="AK107" s="687"/>
      <c r="AL107" s="687"/>
      <c r="AM107" s="687"/>
      <c r="AN107" s="687"/>
      <c r="AO107" s="687"/>
      <c r="AP107" s="687"/>
      <c r="AQ107" s="687"/>
      <c r="AR107" s="687"/>
      <c r="AS107" s="687"/>
      <c r="AT107" s="687"/>
      <c r="AU107" s="687"/>
      <c r="AV107" s="687"/>
      <c r="AW107" s="687"/>
      <c r="AX107" s="687"/>
      <c r="AY107" s="687"/>
      <c r="AZ107" s="687"/>
      <c r="BA107" s="687"/>
      <c r="BB107" s="687"/>
      <c r="BC107" s="687"/>
      <c r="BD107" s="687"/>
      <c r="BE107" s="687"/>
      <c r="BF107" s="687"/>
      <c r="BG107" s="687"/>
      <c r="BH107" s="687"/>
      <c r="BI107" s="687"/>
      <c r="BJ107" s="687"/>
      <c r="BK107" s="687"/>
      <c r="BL107" s="687"/>
      <c r="BM107" s="687"/>
      <c r="BN107" s="687"/>
      <c r="BO107" s="687"/>
      <c r="BP107" s="687"/>
      <c r="BQ107" s="687"/>
      <c r="BR107" s="687"/>
      <c r="BS107" s="687"/>
      <c r="BT107" s="687"/>
      <c r="BU107" s="687"/>
      <c r="BV107" s="687"/>
      <c r="BW107" s="687"/>
      <c r="BX107" s="687"/>
      <c r="BY107" s="687"/>
      <c r="BZ107" s="687"/>
      <c r="CA107" s="687"/>
      <c r="CB107" s="687"/>
      <c r="CC107" s="687"/>
      <c r="CD107" s="687"/>
      <c r="CE107" s="687"/>
      <c r="CF107" s="687"/>
      <c r="CG107" s="687"/>
      <c r="CH107" s="687"/>
      <c r="CI107" s="687"/>
      <c r="CJ107" s="687"/>
      <c r="CK107" s="687"/>
      <c r="CL107" s="687"/>
      <c r="CM107" s="687"/>
      <c r="CN107" s="687"/>
      <c r="CO107" s="687"/>
      <c r="CP107" s="687"/>
      <c r="CQ107" s="687"/>
      <c r="CR107" s="687"/>
      <c r="CS107" s="687"/>
      <c r="CT107" s="687"/>
      <c r="CU107" s="687"/>
      <c r="CV107" s="687"/>
      <c r="CW107" s="687"/>
      <c r="CX107" s="687"/>
      <c r="CY107" s="687"/>
      <c r="CZ107" s="687"/>
      <c r="DA107" s="687"/>
      <c r="DB107" s="687"/>
      <c r="DC107" s="687"/>
      <c r="DD107" s="687"/>
      <c r="DE107" s="687"/>
      <c r="DF107" s="687"/>
      <c r="DG107" s="687"/>
      <c r="DH107" s="687"/>
      <c r="DI107" s="687"/>
      <c r="DJ107" s="687"/>
      <c r="DK107" s="687"/>
      <c r="DL107" s="687"/>
      <c r="DM107" s="687"/>
      <c r="DN107" s="687"/>
      <c r="DO107" s="687"/>
      <c r="DP107" s="687"/>
      <c r="DQ107" s="687"/>
      <c r="DR107" s="687"/>
      <c r="DS107" s="687"/>
      <c r="DT107" s="687"/>
      <c r="DU107" s="687"/>
      <c r="DV107" s="687"/>
      <c r="DW107" s="687"/>
      <c r="DX107" s="687"/>
      <c r="DY107" s="687"/>
      <c r="DZ107" s="687"/>
      <c r="EA107" s="687"/>
      <c r="EB107" s="687"/>
      <c r="EC107" s="687"/>
      <c r="ED107" s="687"/>
      <c r="EE107" s="687"/>
      <c r="EF107" s="687"/>
      <c r="EG107" s="687"/>
      <c r="EH107" s="687"/>
      <c r="EI107" s="687"/>
      <c r="EJ107" s="687"/>
      <c r="EK107" s="687"/>
      <c r="EL107" s="687"/>
      <c r="EM107" s="687"/>
      <c r="EN107" s="687"/>
      <c r="EO107" s="687"/>
      <c r="EP107" s="687"/>
      <c r="EQ107" s="687"/>
      <c r="ER107" s="687"/>
      <c r="ES107" s="687"/>
      <c r="ET107" s="687"/>
      <c r="EU107" s="687"/>
      <c r="EV107" s="687"/>
      <c r="EW107" s="687"/>
      <c r="EX107" s="687"/>
      <c r="EY107" s="687"/>
      <c r="EZ107" s="687"/>
      <c r="FA107" s="687"/>
      <c r="FB107" s="687"/>
      <c r="FC107" s="687"/>
      <c r="FD107" s="687"/>
      <c r="FE107" s="687"/>
      <c r="FF107" s="687"/>
      <c r="FG107" s="687"/>
      <c r="FH107" s="687"/>
      <c r="FI107" s="687"/>
      <c r="FJ107" s="687"/>
      <c r="FK107" s="687"/>
      <c r="FL107" s="687"/>
      <c r="FM107" s="687"/>
      <c r="FN107" s="687"/>
      <c r="FO107" s="687"/>
      <c r="FP107" s="687"/>
      <c r="FQ107" s="687"/>
      <c r="FR107" s="687"/>
      <c r="FS107" s="687"/>
      <c r="FT107" s="687"/>
      <c r="FU107" s="687"/>
      <c r="FV107" s="687"/>
      <c r="FW107" s="687"/>
      <c r="FX107" s="687"/>
      <c r="FY107" s="687"/>
      <c r="FZ107" s="687"/>
      <c r="GA107" s="687"/>
      <c r="GB107" s="687"/>
      <c r="GC107" s="687"/>
      <c r="GD107" s="687"/>
      <c r="GE107" s="687"/>
      <c r="GF107" s="687"/>
      <c r="GG107" s="687"/>
      <c r="GH107" s="687"/>
      <c r="GI107" s="687"/>
      <c r="GJ107" s="687"/>
      <c r="GK107" s="687"/>
      <c r="GL107" s="687"/>
      <c r="GM107" s="687"/>
      <c r="GN107" s="687"/>
      <c r="GO107" s="687"/>
      <c r="GP107" s="687"/>
      <c r="GQ107" s="687"/>
      <c r="GR107" s="687"/>
      <c r="GS107" s="687"/>
      <c r="GT107" s="687"/>
      <c r="GU107" s="687"/>
      <c r="GV107" s="687"/>
      <c r="GW107" s="687"/>
      <c r="GX107" s="687"/>
      <c r="GY107" s="687"/>
      <c r="GZ107" s="687"/>
      <c r="HA107" s="687"/>
      <c r="HB107" s="687"/>
      <c r="HC107" s="687"/>
      <c r="HD107" s="687"/>
      <c r="HE107" s="687"/>
      <c r="HF107" s="687"/>
      <c r="HG107" s="687"/>
      <c r="HH107" s="687"/>
      <c r="HI107" s="687"/>
      <c r="HJ107" s="687"/>
      <c r="HK107" s="687"/>
      <c r="HL107" s="687"/>
      <c r="HM107" s="687"/>
      <c r="HN107" s="687"/>
      <c r="HO107" s="687"/>
      <c r="HP107" s="687"/>
      <c r="HQ107" s="687"/>
      <c r="HR107" s="687"/>
      <c r="HS107" s="687"/>
      <c r="HT107" s="687"/>
      <c r="HU107" s="687"/>
      <c r="HV107" s="687"/>
      <c r="HW107" s="687"/>
      <c r="HX107" s="687"/>
      <c r="HY107" s="687"/>
      <c r="HZ107" s="687"/>
      <c r="IA107" s="687"/>
      <c r="IB107" s="687"/>
      <c r="IC107" s="687"/>
      <c r="ID107" s="687"/>
      <c r="IE107" s="687"/>
      <c r="IF107" s="687"/>
      <c r="IG107" s="687"/>
      <c r="IH107" s="687"/>
      <c r="II107" s="687"/>
      <c r="IJ107" s="687"/>
      <c r="IK107" s="687"/>
      <c r="IL107" s="687"/>
      <c r="IM107" s="687"/>
      <c r="IN107" s="687"/>
      <c r="IO107" s="687"/>
      <c r="IP107" s="687"/>
      <c r="IQ107" s="687"/>
      <c r="IR107" s="687"/>
      <c r="IS107" s="687"/>
      <c r="IT107" s="687"/>
      <c r="IU107" s="687"/>
      <c r="IV107" s="687"/>
      <c r="IW107" s="687"/>
      <c r="IX107" s="687"/>
      <c r="IY107" s="687"/>
      <c r="IZ107" s="687"/>
      <c r="JA107" s="687"/>
      <c r="JB107" s="687"/>
      <c r="JC107" s="687"/>
      <c r="JD107" s="687"/>
      <c r="JE107" s="687"/>
      <c r="JF107" s="687"/>
      <c r="JG107" s="687"/>
      <c r="JH107" s="687"/>
      <c r="JI107" s="687"/>
      <c r="JJ107" s="687"/>
      <c r="JK107" s="687"/>
      <c r="JL107" s="687"/>
      <c r="JM107" s="687"/>
      <c r="JN107" s="687"/>
      <c r="JO107" s="687"/>
      <c r="JP107" s="687"/>
      <c r="JQ107" s="687"/>
      <c r="JR107" s="687"/>
      <c r="JS107" s="687"/>
      <c r="JT107" s="687"/>
      <c r="JU107" s="687"/>
      <c r="JV107" s="687"/>
      <c r="JW107" s="687"/>
      <c r="JX107" s="687"/>
      <c r="JY107" s="687"/>
      <c r="JZ107" s="687"/>
      <c r="KA107" s="687"/>
      <c r="KB107" s="687"/>
      <c r="KC107" s="687"/>
      <c r="KD107" s="687"/>
      <c r="KE107" s="687"/>
      <c r="KF107" s="687"/>
      <c r="KG107" s="687"/>
      <c r="KH107" s="687"/>
      <c r="KI107" s="687"/>
      <c r="KJ107" s="687"/>
      <c r="KK107" s="687"/>
      <c r="KL107" s="687"/>
      <c r="KM107" s="687"/>
      <c r="KN107" s="687"/>
      <c r="KO107" s="687"/>
      <c r="KP107" s="687"/>
      <c r="KQ107" s="687"/>
      <c r="KR107" s="687"/>
      <c r="KS107" s="687"/>
      <c r="KT107" s="687"/>
      <c r="KU107" s="687"/>
      <c r="KV107" s="687"/>
      <c r="KW107" s="687"/>
      <c r="KX107" s="687"/>
      <c r="KY107" s="687"/>
      <c r="KZ107" s="687"/>
      <c r="LA107" s="687"/>
      <c r="LB107" s="687"/>
      <c r="LC107" s="687"/>
      <c r="LD107" s="687"/>
      <c r="LE107" s="687"/>
      <c r="LF107" s="687"/>
      <c r="LG107" s="687"/>
      <c r="LH107" s="687"/>
      <c r="LI107" s="687"/>
      <c r="LJ107" s="687"/>
      <c r="LK107" s="687"/>
      <c r="LL107" s="687"/>
      <c r="LM107" s="687"/>
      <c r="LN107" s="687"/>
      <c r="LO107" s="687"/>
      <c r="LP107" s="687"/>
      <c r="LQ107" s="687"/>
      <c r="LR107" s="687"/>
      <c r="LS107" s="687"/>
      <c r="LT107" s="687"/>
      <c r="LU107" s="687"/>
      <c r="LV107" s="687"/>
      <c r="LW107" s="687"/>
      <c r="LX107" s="687"/>
      <c r="LY107" s="687"/>
      <c r="LZ107" s="687"/>
      <c r="MA107" s="687"/>
      <c r="MB107" s="687"/>
      <c r="MC107" s="687"/>
      <c r="MD107" s="687"/>
      <c r="ME107" s="687"/>
      <c r="MF107" s="687"/>
      <c r="MG107" s="687"/>
      <c r="MH107" s="687"/>
      <c r="MI107" s="687"/>
      <c r="MJ107" s="687"/>
      <c r="MK107" s="687"/>
      <c r="ML107" s="687"/>
      <c r="MM107" s="687"/>
      <c r="MN107" s="687"/>
      <c r="MO107" s="687"/>
      <c r="MP107" s="687"/>
      <c r="MQ107" s="687"/>
      <c r="MR107" s="687"/>
      <c r="MS107" s="687">
        <v>4.05</v>
      </c>
      <c r="MT107" s="687">
        <v>44.55</v>
      </c>
      <c r="MU107" s="687">
        <v>85.06</v>
      </c>
      <c r="MV107" s="687">
        <v>85.06</v>
      </c>
      <c r="MW107" s="687">
        <v>125.56</v>
      </c>
      <c r="MX107" s="687">
        <v>279.39999999999998</v>
      </c>
      <c r="MY107" s="687">
        <v>433.23</v>
      </c>
      <c r="MZ107" s="687">
        <v>588.15</v>
      </c>
      <c r="NA107" s="687">
        <v>824.35</v>
      </c>
      <c r="NB107" s="687">
        <v>1073.6400000000001</v>
      </c>
      <c r="NC107" s="687">
        <v>1073.6400000000001</v>
      </c>
      <c r="ND107" s="687">
        <v>1406.19</v>
      </c>
      <c r="NE107" s="687">
        <v>1860.19</v>
      </c>
      <c r="NF107" s="687">
        <v>2436</v>
      </c>
      <c r="NG107" s="687">
        <v>3290.92</v>
      </c>
      <c r="NH107" s="687">
        <v>3393.59</v>
      </c>
      <c r="NI107" s="687">
        <v>3496.32</v>
      </c>
      <c r="NJ107" s="687">
        <v>3496.32</v>
      </c>
      <c r="NK107" s="687">
        <v>3667.9</v>
      </c>
      <c r="NL107" s="687">
        <v>3974.71</v>
      </c>
      <c r="NM107" s="687">
        <v>4077.38</v>
      </c>
      <c r="NN107" s="687">
        <v>4180.12</v>
      </c>
      <c r="NO107" s="687">
        <v>4180.12</v>
      </c>
      <c r="NP107" s="687">
        <v>4453.97</v>
      </c>
      <c r="NQ107" s="687">
        <v>4453.97</v>
      </c>
      <c r="NR107" s="687">
        <v>5261.55</v>
      </c>
      <c r="NS107" s="687">
        <v>5921.75</v>
      </c>
      <c r="NT107" s="687">
        <v>7026.88</v>
      </c>
      <c r="NU107" s="687">
        <v>7885.17</v>
      </c>
      <c r="NV107" s="687">
        <v>9008.6</v>
      </c>
      <c r="NW107" s="687">
        <v>9735.2800000000007</v>
      </c>
      <c r="NX107" s="687">
        <v>9735.2800000000007</v>
      </c>
      <c r="NY107" s="687">
        <v>10809.58</v>
      </c>
      <c r="NZ107" s="687">
        <v>11108.56</v>
      </c>
      <c r="OA107" s="687">
        <v>11156.67</v>
      </c>
      <c r="OB107" s="687">
        <v>11166.74</v>
      </c>
      <c r="OC107" s="687">
        <v>11179.23</v>
      </c>
      <c r="OD107" s="687">
        <v>11180.13</v>
      </c>
      <c r="OE107" s="687">
        <v>11180.13</v>
      </c>
      <c r="OF107" s="687">
        <v>11181.25</v>
      </c>
      <c r="OG107" s="687">
        <v>11182.59</v>
      </c>
      <c r="OH107" s="687">
        <v>11182.98</v>
      </c>
      <c r="OI107" s="687">
        <v>11183.2</v>
      </c>
      <c r="OJ107" s="687">
        <v>11183.39</v>
      </c>
      <c r="OK107" s="687">
        <v>11183.87</v>
      </c>
      <c r="OL107" s="687">
        <v>11183.87</v>
      </c>
      <c r="OM107" s="687">
        <v>11184.11</v>
      </c>
      <c r="ON107" s="687">
        <v>11286.57</v>
      </c>
      <c r="OO107" s="687">
        <v>11389.41</v>
      </c>
      <c r="OP107" s="687">
        <v>11560.18</v>
      </c>
      <c r="OQ107" s="687">
        <v>11867.26</v>
      </c>
      <c r="OR107" s="687">
        <v>11868.23</v>
      </c>
      <c r="OS107" s="687">
        <v>11868.23</v>
      </c>
      <c r="OT107" s="687">
        <v>11869.09</v>
      </c>
      <c r="OU107" s="687">
        <v>11870.64</v>
      </c>
      <c r="OV107" s="687">
        <v>11871.58</v>
      </c>
      <c r="OW107" s="687">
        <v>11871.87</v>
      </c>
      <c r="OX107" s="687">
        <v>11872.38</v>
      </c>
      <c r="OY107" s="687">
        <v>11920.8</v>
      </c>
      <c r="OZ107" s="687">
        <v>11920.8</v>
      </c>
      <c r="PA107" s="687">
        <v>12002.83</v>
      </c>
      <c r="PB107" s="687">
        <v>12085.16</v>
      </c>
      <c r="PC107" s="687">
        <v>12217.86</v>
      </c>
      <c r="PD107" s="687">
        <v>12443.59</v>
      </c>
      <c r="PE107" s="687">
        <v>12556.32</v>
      </c>
      <c r="PF107" s="687">
        <v>12556.72</v>
      </c>
      <c r="PG107" s="687">
        <v>12556.72</v>
      </c>
      <c r="PH107" s="687">
        <v>12557.55</v>
      </c>
      <c r="PI107" s="687">
        <v>12558.19</v>
      </c>
      <c r="PJ107" s="687">
        <v>12558.38</v>
      </c>
      <c r="PK107" s="687">
        <v>12558.75</v>
      </c>
      <c r="PL107" s="687">
        <v>12559</v>
      </c>
      <c r="PM107" s="687">
        <v>12559</v>
      </c>
      <c r="PN107" s="687">
        <v>12559</v>
      </c>
      <c r="PO107" s="687">
        <v>12559</v>
      </c>
      <c r="PP107" s="687">
        <v>12559</v>
      </c>
      <c r="PQ107" s="687">
        <v>12559</v>
      </c>
      <c r="PR107" s="687">
        <v>12559</v>
      </c>
      <c r="PS107" s="687">
        <v>12559</v>
      </c>
      <c r="PT107" s="687">
        <v>12559</v>
      </c>
      <c r="PU107" s="687">
        <v>12559</v>
      </c>
      <c r="PV107" s="687">
        <v>12559</v>
      </c>
      <c r="PW107" s="687">
        <v>12559</v>
      </c>
      <c r="PX107" s="687">
        <v>12559</v>
      </c>
      <c r="PY107" s="687">
        <v>12559</v>
      </c>
      <c r="PZ107" s="687">
        <v>12559</v>
      </c>
      <c r="QA107" s="687">
        <v>12559</v>
      </c>
      <c r="QB107" s="687">
        <v>12559</v>
      </c>
      <c r="QC107" s="687">
        <v>12559</v>
      </c>
      <c r="QD107" s="687">
        <v>12559</v>
      </c>
      <c r="QE107" s="687">
        <v>12559</v>
      </c>
      <c r="QF107" s="687">
        <v>12559</v>
      </c>
      <c r="QG107" s="687">
        <v>12559</v>
      </c>
      <c r="QH107" s="687">
        <v>12559</v>
      </c>
      <c r="QI107" s="687">
        <v>12559</v>
      </c>
      <c r="QJ107" s="687">
        <v>12559</v>
      </c>
      <c r="QK107" s="687">
        <v>12559</v>
      </c>
      <c r="QL107" s="687">
        <v>12559</v>
      </c>
      <c r="QM107" s="687">
        <v>12559</v>
      </c>
      <c r="QN107" s="687">
        <v>12559</v>
      </c>
      <c r="QO107" s="687">
        <v>12559</v>
      </c>
      <c r="QP107" s="687">
        <v>12559</v>
      </c>
      <c r="QQ107" s="687">
        <v>12559</v>
      </c>
      <c r="QR107" s="687">
        <v>12559</v>
      </c>
      <c r="QS107" s="687">
        <v>12559</v>
      </c>
      <c r="QT107" s="687">
        <v>12559</v>
      </c>
      <c r="QU107" s="687">
        <v>12559</v>
      </c>
      <c r="QV107" s="687">
        <v>12559</v>
      </c>
      <c r="QW107" s="687">
        <v>12559</v>
      </c>
      <c r="QX107" s="687">
        <v>12559</v>
      </c>
      <c r="QY107" s="687">
        <v>12559</v>
      </c>
      <c r="QZ107" s="687">
        <v>12559</v>
      </c>
      <c r="RA107" s="687"/>
      <c r="RB107" s="687"/>
      <c r="RC107" s="687"/>
      <c r="RD107" s="687"/>
      <c r="RE107" s="687"/>
      <c r="RF107" s="687"/>
      <c r="RG107" s="687"/>
      <c r="RH107" s="687"/>
      <c r="RI107" s="687"/>
      <c r="RJ107" s="687"/>
      <c r="RK107" s="925"/>
      <c r="RL107" s="925"/>
      <c r="RM107" s="925"/>
      <c r="RN107" s="925"/>
      <c r="RO107" s="925"/>
      <c r="RP107" s="925"/>
      <c r="RQ107" s="925"/>
      <c r="RR107" s="925"/>
      <c r="RS107" s="925"/>
      <c r="RT107" s="925"/>
      <c r="RU107" s="925"/>
      <c r="RV107" s="925"/>
      <c r="RW107" s="925"/>
      <c r="RX107" s="925"/>
      <c r="RY107" s="925"/>
      <c r="RZ107" s="925"/>
      <c r="SA107" s="925"/>
      <c r="SB107" s="925"/>
      <c r="SC107" s="925"/>
      <c r="SD107" s="925"/>
      <c r="SE107" s="925"/>
      <c r="SF107" s="925"/>
      <c r="SG107" s="925"/>
      <c r="SH107" s="925"/>
      <c r="SI107" s="925"/>
      <c r="SJ107" s="925"/>
      <c r="SK107" s="925"/>
      <c r="SL107" s="925"/>
      <c r="SM107" s="925"/>
      <c r="SN107" s="925"/>
      <c r="SO107" s="925"/>
      <c r="SP107" s="925"/>
      <c r="SQ107" s="925"/>
      <c r="SR107" s="925"/>
      <c r="SS107" s="925"/>
      <c r="ST107" s="925"/>
      <c r="SU107" s="925"/>
      <c r="SV107" s="925"/>
      <c r="SW107" s="925"/>
      <c r="SX107" s="925"/>
      <c r="SY107" s="925"/>
      <c r="SZ107" s="925"/>
      <c r="TA107" s="925"/>
      <c r="TB107" s="925"/>
      <c r="TC107" s="925"/>
      <c r="TD107" s="925"/>
      <c r="TE107" s="925"/>
      <c r="TF107" s="925"/>
      <c r="TG107" s="925"/>
      <c r="TH107" s="925"/>
      <c r="TI107" s="925"/>
      <c r="TJ107" s="925"/>
      <c r="TK107" s="925"/>
      <c r="TL107" s="925"/>
      <c r="TM107" s="925"/>
      <c r="TN107" s="925"/>
      <c r="TO107" s="925"/>
      <c r="TP107" s="925"/>
      <c r="TQ107" s="925"/>
      <c r="TR107" s="925"/>
      <c r="TS107" s="925"/>
      <c r="TT107" s="925"/>
      <c r="TU107" s="925"/>
      <c r="TV107" s="925"/>
      <c r="TW107" s="925"/>
      <c r="TX107" s="925"/>
      <c r="TY107" s="925"/>
      <c r="TZ107" s="925"/>
      <c r="UA107" s="925"/>
      <c r="UB107" s="925"/>
      <c r="UC107" s="925"/>
      <c r="UD107" s="925"/>
      <c r="UE107" s="925"/>
      <c r="UF107" s="925"/>
      <c r="UG107" s="925"/>
      <c r="UH107" s="925"/>
      <c r="UI107" s="925"/>
      <c r="UJ107" s="925"/>
      <c r="UK107" s="925"/>
      <c r="UL107" s="925"/>
      <c r="UM107" s="925"/>
      <c r="UN107" s="925"/>
      <c r="UO107" s="925"/>
      <c r="UP107" s="925"/>
      <c r="UQ107" s="925"/>
      <c r="UR107" s="925"/>
      <c r="US107" s="925"/>
      <c r="UT107" s="925"/>
      <c r="UU107" s="925"/>
      <c r="UV107" s="925"/>
      <c r="UW107" s="925"/>
      <c r="UX107" s="925"/>
      <c r="UY107" s="925"/>
      <c r="UZ107" s="925"/>
      <c r="VA107" s="925"/>
      <c r="VB107" s="925"/>
      <c r="VC107" s="925"/>
      <c r="VD107" s="925"/>
      <c r="VE107" s="925"/>
      <c r="VF107" s="925"/>
      <c r="VG107" s="925"/>
      <c r="VH107" s="925"/>
      <c r="VI107" s="925"/>
      <c r="VJ107" s="925"/>
      <c r="VK107" s="925"/>
      <c r="VL107" s="925"/>
      <c r="VM107" s="925"/>
      <c r="VN107" s="925"/>
      <c r="VO107" s="925"/>
      <c r="VP107" s="925"/>
      <c r="VQ107" s="925"/>
      <c r="VR107" s="925"/>
      <c r="VS107" s="925"/>
      <c r="VT107" s="925"/>
      <c r="VU107" s="925"/>
      <c r="VV107" s="925"/>
      <c r="VW107" s="925"/>
      <c r="VX107" s="925"/>
      <c r="VY107" s="925"/>
      <c r="VZ107" s="925"/>
      <c r="WA107" s="925"/>
      <c r="WB107" s="925"/>
      <c r="WC107" s="925"/>
      <c r="WD107" s="925"/>
      <c r="WE107" s="925"/>
      <c r="WF107" s="925"/>
      <c r="WG107" s="925"/>
      <c r="WH107" s="925"/>
      <c r="WI107" s="925"/>
      <c r="WJ107" s="925"/>
      <c r="WK107" s="925"/>
      <c r="WL107" s="925"/>
      <c r="WM107" s="925"/>
      <c r="WN107" s="925"/>
      <c r="WO107" s="925"/>
      <c r="WP107" s="925"/>
      <c r="WQ107" s="925"/>
      <c r="WR107" s="925"/>
      <c r="WS107" s="925"/>
      <c r="XZ107" s="925"/>
      <c r="YA107" s="925"/>
      <c r="ZM107" s="4"/>
      <c r="ZN107" s="4"/>
    </row>
    <row r="108" spans="1:690" outlineLevel="2">
      <c r="A108" s="1107" t="s">
        <v>1184</v>
      </c>
      <c r="B108" s="1107"/>
      <c r="C108" s="1107"/>
      <c r="D108" s="1108">
        <v>900</v>
      </c>
      <c r="E108" s="1108">
        <v>0</v>
      </c>
      <c r="F108" s="1108">
        <v>316871.01</v>
      </c>
      <c r="G108" s="1109"/>
      <c r="H108" s="1107" t="s">
        <v>894</v>
      </c>
      <c r="I108" s="687"/>
      <c r="J108" s="687"/>
      <c r="K108" s="687"/>
      <c r="L108" s="687"/>
      <c r="M108" s="687"/>
      <c r="N108" s="687"/>
      <c r="O108" s="687"/>
      <c r="P108" s="687"/>
      <c r="Q108" s="687"/>
      <c r="R108" s="687"/>
      <c r="S108" s="687"/>
      <c r="T108" s="687"/>
      <c r="U108" s="687"/>
      <c r="V108" s="687"/>
      <c r="W108" s="687"/>
      <c r="X108" s="687"/>
      <c r="Y108" s="687"/>
      <c r="Z108" s="687"/>
      <c r="AA108" s="687"/>
      <c r="AB108" s="687"/>
      <c r="AC108" s="687"/>
      <c r="AD108" s="687"/>
      <c r="AE108" s="687"/>
      <c r="AF108" s="687"/>
      <c r="AG108" s="687"/>
      <c r="AH108" s="687"/>
      <c r="AI108" s="687"/>
      <c r="AJ108" s="687"/>
      <c r="AK108" s="687"/>
      <c r="AL108" s="687"/>
      <c r="AM108" s="687"/>
      <c r="AN108" s="687"/>
      <c r="AO108" s="687"/>
      <c r="AP108" s="687"/>
      <c r="AQ108" s="687"/>
      <c r="AR108" s="687"/>
      <c r="AS108" s="687"/>
      <c r="AT108" s="687"/>
      <c r="AU108" s="687"/>
      <c r="AV108" s="687"/>
      <c r="AW108" s="687"/>
      <c r="AX108" s="687"/>
      <c r="AY108" s="687"/>
      <c r="AZ108" s="687"/>
      <c r="BA108" s="687"/>
      <c r="BB108" s="687"/>
      <c r="BC108" s="687"/>
      <c r="BD108" s="687"/>
      <c r="BE108" s="687"/>
      <c r="BF108" s="687"/>
      <c r="BG108" s="687"/>
      <c r="BH108" s="687"/>
      <c r="BI108" s="687"/>
      <c r="BJ108" s="687"/>
      <c r="BK108" s="687"/>
      <c r="BL108" s="687"/>
      <c r="BM108" s="687"/>
      <c r="BN108" s="687"/>
      <c r="BO108" s="687"/>
      <c r="BP108" s="687"/>
      <c r="BQ108" s="687"/>
      <c r="BR108" s="687"/>
      <c r="BS108" s="687"/>
      <c r="BT108" s="687"/>
      <c r="BU108" s="687"/>
      <c r="BV108" s="687"/>
      <c r="BW108" s="687"/>
      <c r="BX108" s="687"/>
      <c r="BY108" s="687"/>
      <c r="BZ108" s="687"/>
      <c r="CA108" s="687"/>
      <c r="CB108" s="687"/>
      <c r="CC108" s="687"/>
      <c r="CD108" s="687"/>
      <c r="CE108" s="687"/>
      <c r="CF108" s="687"/>
      <c r="CG108" s="687"/>
      <c r="CH108" s="687"/>
      <c r="CI108" s="687"/>
      <c r="CJ108" s="687"/>
      <c r="CK108" s="687"/>
      <c r="CL108" s="687"/>
      <c r="CM108" s="687"/>
      <c r="CN108" s="687"/>
      <c r="CO108" s="687"/>
      <c r="CP108" s="687"/>
      <c r="CQ108" s="687"/>
      <c r="CR108" s="687"/>
      <c r="CS108" s="687"/>
      <c r="CT108" s="687"/>
      <c r="CU108" s="687"/>
      <c r="CV108" s="687"/>
      <c r="CW108" s="687"/>
      <c r="CX108" s="687"/>
      <c r="CY108" s="687"/>
      <c r="CZ108" s="687"/>
      <c r="DA108" s="687"/>
      <c r="DB108" s="687"/>
      <c r="DC108" s="687"/>
      <c r="DD108" s="687"/>
      <c r="DE108" s="687"/>
      <c r="DF108" s="687"/>
      <c r="DG108" s="687"/>
      <c r="DH108" s="687"/>
      <c r="DI108" s="687"/>
      <c r="DJ108" s="687"/>
      <c r="DK108" s="687"/>
      <c r="DL108" s="687"/>
      <c r="DM108" s="687"/>
      <c r="DN108" s="687"/>
      <c r="DO108" s="687"/>
      <c r="DP108" s="687"/>
      <c r="DQ108" s="687"/>
      <c r="DR108" s="687"/>
      <c r="DS108" s="687"/>
      <c r="DT108" s="687"/>
      <c r="DU108" s="687"/>
      <c r="DV108" s="687"/>
      <c r="DW108" s="687"/>
      <c r="DX108" s="687"/>
      <c r="DY108" s="687"/>
      <c r="DZ108" s="687"/>
      <c r="EA108" s="687"/>
      <c r="EB108" s="687"/>
      <c r="EC108" s="687"/>
      <c r="ED108" s="687"/>
      <c r="EE108" s="687"/>
      <c r="EF108" s="687"/>
      <c r="EG108" s="687"/>
      <c r="EH108" s="687"/>
      <c r="EI108" s="687"/>
      <c r="EJ108" s="687"/>
      <c r="EK108" s="687"/>
      <c r="EL108" s="687"/>
      <c r="EM108" s="687"/>
      <c r="EN108" s="687"/>
      <c r="EO108" s="687"/>
      <c r="EP108" s="687"/>
      <c r="EQ108" s="687"/>
      <c r="ER108" s="687"/>
      <c r="ES108" s="687"/>
      <c r="ET108" s="687"/>
      <c r="EU108" s="687"/>
      <c r="EV108" s="687"/>
      <c r="EW108" s="687"/>
      <c r="EX108" s="687"/>
      <c r="EY108" s="687"/>
      <c r="EZ108" s="687"/>
      <c r="FA108" s="687"/>
      <c r="FB108" s="687"/>
      <c r="FC108" s="687"/>
      <c r="FD108" s="687"/>
      <c r="FE108" s="687"/>
      <c r="FF108" s="687"/>
      <c r="FG108" s="687"/>
      <c r="FH108" s="687"/>
      <c r="FI108" s="687"/>
      <c r="FJ108" s="687"/>
      <c r="FK108" s="687"/>
      <c r="FL108" s="687"/>
      <c r="FM108" s="687"/>
      <c r="FN108" s="687"/>
      <c r="FO108" s="687"/>
      <c r="FP108" s="687"/>
      <c r="FQ108" s="687"/>
      <c r="FR108" s="687"/>
      <c r="FS108" s="687"/>
      <c r="FT108" s="687"/>
      <c r="FU108" s="687"/>
      <c r="FV108" s="687"/>
      <c r="FW108" s="687"/>
      <c r="FX108" s="687"/>
      <c r="FY108" s="687"/>
      <c r="FZ108" s="687"/>
      <c r="GA108" s="687"/>
      <c r="GB108" s="687"/>
      <c r="GC108" s="687"/>
      <c r="GD108" s="687"/>
      <c r="GE108" s="687"/>
      <c r="GF108" s="687"/>
      <c r="GG108" s="687"/>
      <c r="GH108" s="687"/>
      <c r="GI108" s="687"/>
      <c r="GJ108" s="687"/>
      <c r="GK108" s="687"/>
      <c r="GL108" s="687"/>
      <c r="GM108" s="687"/>
      <c r="GN108" s="687"/>
      <c r="GO108" s="687"/>
      <c r="GP108" s="687"/>
      <c r="GQ108" s="687"/>
      <c r="GR108" s="687"/>
      <c r="GS108" s="687"/>
      <c r="GT108" s="687"/>
      <c r="GU108" s="687"/>
      <c r="GV108" s="687"/>
      <c r="GW108" s="687"/>
      <c r="GX108" s="687"/>
      <c r="GY108" s="687"/>
      <c r="GZ108" s="687"/>
      <c r="HA108" s="687"/>
      <c r="HB108" s="687"/>
      <c r="HC108" s="687"/>
      <c r="HD108" s="687"/>
      <c r="HE108" s="687"/>
      <c r="HF108" s="687"/>
      <c r="HG108" s="687"/>
      <c r="HH108" s="687"/>
      <c r="HI108" s="687"/>
      <c r="HJ108" s="687"/>
      <c r="HK108" s="687"/>
      <c r="HL108" s="687"/>
      <c r="HM108" s="687"/>
      <c r="HN108" s="687"/>
      <c r="HO108" s="687"/>
      <c r="HP108" s="687"/>
      <c r="HQ108" s="687"/>
      <c r="HR108" s="687"/>
      <c r="HS108" s="687"/>
      <c r="HT108" s="687"/>
      <c r="HU108" s="687"/>
      <c r="HV108" s="687"/>
      <c r="HW108" s="687"/>
      <c r="HX108" s="687"/>
      <c r="HY108" s="687"/>
      <c r="HZ108" s="687"/>
      <c r="IA108" s="687"/>
      <c r="IB108" s="687"/>
      <c r="IC108" s="687"/>
      <c r="ID108" s="687"/>
      <c r="IE108" s="687"/>
      <c r="IF108" s="687"/>
      <c r="IG108" s="687"/>
      <c r="IH108" s="687"/>
      <c r="II108" s="687"/>
      <c r="IJ108" s="687"/>
      <c r="IK108" s="687"/>
      <c r="IL108" s="687"/>
      <c r="IM108" s="687"/>
      <c r="IN108" s="687"/>
      <c r="IO108" s="687"/>
      <c r="IP108" s="687"/>
      <c r="IQ108" s="687"/>
      <c r="IR108" s="687"/>
      <c r="IS108" s="687"/>
      <c r="IT108" s="687"/>
      <c r="IU108" s="687"/>
      <c r="IV108" s="687"/>
      <c r="IW108" s="687"/>
      <c r="IX108" s="687"/>
      <c r="IY108" s="687"/>
      <c r="IZ108" s="687"/>
      <c r="JA108" s="687"/>
      <c r="JB108" s="687"/>
      <c r="JC108" s="687"/>
      <c r="JD108" s="687"/>
      <c r="JE108" s="687"/>
      <c r="JF108" s="687"/>
      <c r="JG108" s="687"/>
      <c r="JH108" s="687"/>
      <c r="JI108" s="687"/>
      <c r="JJ108" s="687"/>
      <c r="JK108" s="687"/>
      <c r="JL108" s="687"/>
      <c r="JM108" s="687"/>
      <c r="JN108" s="687"/>
      <c r="JO108" s="687"/>
      <c r="JP108" s="687"/>
      <c r="JQ108" s="687"/>
      <c r="JR108" s="687"/>
      <c r="JS108" s="687"/>
      <c r="JT108" s="687"/>
      <c r="JU108" s="687"/>
      <c r="JV108" s="687"/>
      <c r="JW108" s="687"/>
      <c r="JX108" s="687"/>
      <c r="JY108" s="687"/>
      <c r="JZ108" s="687"/>
      <c r="KA108" s="687"/>
      <c r="KB108" s="687"/>
      <c r="KC108" s="687"/>
      <c r="KD108" s="687"/>
      <c r="KE108" s="687"/>
      <c r="KF108" s="687"/>
      <c r="KG108" s="687"/>
      <c r="KH108" s="687"/>
      <c r="KI108" s="687"/>
      <c r="KJ108" s="687"/>
      <c r="KK108" s="687"/>
      <c r="KL108" s="687"/>
      <c r="KM108" s="687"/>
      <c r="KN108" s="687"/>
      <c r="KO108" s="687"/>
      <c r="KP108" s="687"/>
      <c r="KQ108" s="687"/>
      <c r="KR108" s="687"/>
      <c r="KS108" s="687"/>
      <c r="KT108" s="687"/>
      <c r="KU108" s="687"/>
      <c r="KV108" s="687"/>
      <c r="KW108" s="687"/>
      <c r="KX108" s="687"/>
      <c r="KY108" s="687"/>
      <c r="KZ108" s="687"/>
      <c r="LA108" s="687"/>
      <c r="LB108" s="687"/>
      <c r="LC108" s="687"/>
      <c r="LD108" s="687"/>
      <c r="LE108" s="687"/>
      <c r="LF108" s="687"/>
      <c r="LG108" s="687"/>
      <c r="LH108" s="687"/>
      <c r="LI108" s="687"/>
      <c r="LJ108" s="687"/>
      <c r="LK108" s="687"/>
      <c r="LL108" s="687"/>
      <c r="LM108" s="687"/>
      <c r="LN108" s="687"/>
      <c r="LO108" s="687"/>
      <c r="LP108" s="687"/>
      <c r="LQ108" s="687"/>
      <c r="LR108" s="687"/>
      <c r="LS108" s="687"/>
      <c r="LT108" s="687"/>
      <c r="LU108" s="687"/>
      <c r="LV108" s="687"/>
      <c r="LW108" s="687"/>
      <c r="LX108" s="687"/>
      <c r="LY108" s="687"/>
      <c r="LZ108" s="687"/>
      <c r="MA108" s="687"/>
      <c r="MB108" s="687"/>
      <c r="MC108" s="687"/>
      <c r="MD108" s="687"/>
      <c r="ME108" s="687"/>
      <c r="MF108" s="687"/>
      <c r="MG108" s="687"/>
      <c r="MH108" s="687"/>
      <c r="MI108" s="687"/>
      <c r="MJ108" s="687"/>
      <c r="MK108" s="687"/>
      <c r="ML108" s="687"/>
      <c r="MM108" s="687"/>
      <c r="MN108" s="687"/>
      <c r="MO108" s="687"/>
      <c r="MP108" s="687"/>
      <c r="MQ108" s="687"/>
      <c r="MR108" s="687"/>
      <c r="MS108" s="687"/>
      <c r="MT108" s="687"/>
      <c r="MU108" s="687"/>
      <c r="MV108" s="687"/>
      <c r="MW108" s="687"/>
      <c r="MX108" s="687"/>
      <c r="MY108" s="687"/>
      <c r="MZ108" s="687"/>
      <c r="NA108" s="687"/>
      <c r="NB108" s="687"/>
      <c r="NC108" s="687"/>
      <c r="ND108" s="687"/>
      <c r="NE108" s="687"/>
      <c r="NF108" s="687"/>
      <c r="NG108" s="687"/>
      <c r="NH108" s="687"/>
      <c r="NI108" s="687"/>
      <c r="NJ108" s="687"/>
      <c r="NK108" s="687"/>
      <c r="NL108" s="687"/>
      <c r="NM108" s="687"/>
      <c r="NN108" s="687"/>
      <c r="NO108" s="687"/>
      <c r="NP108" s="687"/>
      <c r="NQ108" s="687"/>
      <c r="NR108" s="687"/>
      <c r="NS108" s="687"/>
      <c r="NT108" s="687"/>
      <c r="NU108" s="687">
        <v>30.98</v>
      </c>
      <c r="NV108" s="687">
        <v>68.430000000000007</v>
      </c>
      <c r="NW108" s="687">
        <v>163.25</v>
      </c>
      <c r="NX108" s="687">
        <v>163.25</v>
      </c>
      <c r="NY108" s="687">
        <v>226.46</v>
      </c>
      <c r="NZ108" s="687">
        <v>280.45999999999998</v>
      </c>
      <c r="OA108" s="687">
        <v>360.41</v>
      </c>
      <c r="OB108" s="687">
        <v>514.88</v>
      </c>
      <c r="OC108" s="687">
        <v>563.23</v>
      </c>
      <c r="OD108" s="687">
        <v>590.23</v>
      </c>
      <c r="OE108" s="687">
        <v>590.23</v>
      </c>
      <c r="OF108" s="687">
        <v>630.21</v>
      </c>
      <c r="OG108" s="687">
        <v>707.44</v>
      </c>
      <c r="OH108" s="687">
        <v>735.49</v>
      </c>
      <c r="OI108" s="687">
        <v>753.49</v>
      </c>
      <c r="OJ108" s="687">
        <v>771.49</v>
      </c>
      <c r="OK108" s="687">
        <v>792.61</v>
      </c>
      <c r="OL108" s="687">
        <v>792.61</v>
      </c>
      <c r="OM108" s="687">
        <v>834.86</v>
      </c>
      <c r="ON108" s="687">
        <v>891.63</v>
      </c>
      <c r="OO108" s="687">
        <v>900</v>
      </c>
      <c r="OP108" s="687">
        <v>900</v>
      </c>
      <c r="OQ108" s="687">
        <v>900</v>
      </c>
      <c r="OR108" s="687">
        <v>900</v>
      </c>
      <c r="OS108" s="687">
        <v>900</v>
      </c>
      <c r="OT108" s="687">
        <v>900</v>
      </c>
      <c r="OU108" s="687">
        <v>900</v>
      </c>
      <c r="OV108" s="687">
        <v>900</v>
      </c>
      <c r="OW108" s="687">
        <v>900</v>
      </c>
      <c r="OX108" s="687">
        <v>900</v>
      </c>
      <c r="OY108" s="687">
        <v>900</v>
      </c>
      <c r="OZ108" s="687">
        <v>900</v>
      </c>
      <c r="PA108" s="687">
        <v>900</v>
      </c>
      <c r="PB108" s="687">
        <v>900</v>
      </c>
      <c r="PC108" s="687">
        <v>900</v>
      </c>
      <c r="PD108" s="687">
        <v>900</v>
      </c>
      <c r="PE108" s="687">
        <v>900</v>
      </c>
      <c r="PF108" s="687">
        <v>900</v>
      </c>
      <c r="PG108" s="687">
        <v>900</v>
      </c>
      <c r="PH108" s="687">
        <v>900</v>
      </c>
      <c r="PI108" s="687">
        <v>900</v>
      </c>
      <c r="PJ108" s="687">
        <v>900</v>
      </c>
      <c r="PK108" s="687">
        <v>900</v>
      </c>
      <c r="PL108" s="687">
        <v>900</v>
      </c>
      <c r="PM108" s="687">
        <v>900</v>
      </c>
      <c r="PN108" s="687">
        <v>900</v>
      </c>
      <c r="PO108" s="687">
        <v>900</v>
      </c>
      <c r="PP108" s="687">
        <v>900</v>
      </c>
      <c r="PQ108" s="687">
        <v>900</v>
      </c>
      <c r="PR108" s="687">
        <v>900</v>
      </c>
      <c r="PS108" s="687">
        <v>900</v>
      </c>
      <c r="PT108" s="687">
        <v>900</v>
      </c>
      <c r="PU108" s="687">
        <v>900</v>
      </c>
      <c r="PV108" s="687">
        <v>900</v>
      </c>
      <c r="PW108" s="687">
        <v>900</v>
      </c>
      <c r="PX108" s="687">
        <v>900</v>
      </c>
      <c r="PY108" s="687">
        <v>900</v>
      </c>
      <c r="PZ108" s="687">
        <v>900</v>
      </c>
      <c r="QA108" s="687">
        <v>900</v>
      </c>
      <c r="QB108" s="687">
        <v>900</v>
      </c>
      <c r="QC108" s="687">
        <v>900</v>
      </c>
      <c r="QD108" s="687">
        <v>900</v>
      </c>
      <c r="QE108" s="687">
        <v>900</v>
      </c>
      <c r="QF108" s="687">
        <v>900</v>
      </c>
      <c r="QG108" s="687">
        <v>900</v>
      </c>
      <c r="QH108" s="687">
        <v>900</v>
      </c>
      <c r="QI108" s="687">
        <v>900</v>
      </c>
      <c r="QJ108" s="687">
        <v>900</v>
      </c>
      <c r="QK108" s="687">
        <v>900</v>
      </c>
      <c r="QL108" s="687">
        <v>900</v>
      </c>
      <c r="QM108" s="687">
        <v>900</v>
      </c>
      <c r="QN108" s="687">
        <v>900</v>
      </c>
      <c r="QO108" s="687">
        <v>900</v>
      </c>
      <c r="QP108" s="687">
        <v>900</v>
      </c>
      <c r="QQ108" s="687">
        <v>900</v>
      </c>
      <c r="QR108" s="687">
        <v>900</v>
      </c>
      <c r="QS108" s="687">
        <v>900</v>
      </c>
      <c r="QT108" s="687">
        <v>900</v>
      </c>
      <c r="QU108" s="687">
        <v>900</v>
      </c>
      <c r="QV108" s="687">
        <v>900</v>
      </c>
      <c r="QW108" s="687">
        <v>900</v>
      </c>
      <c r="QX108" s="687">
        <v>900</v>
      </c>
      <c r="QY108" s="687">
        <v>900</v>
      </c>
      <c r="QZ108" s="687">
        <v>900</v>
      </c>
      <c r="RA108" s="687"/>
      <c r="RB108" s="687"/>
      <c r="RC108" s="687"/>
      <c r="RD108" s="687"/>
      <c r="RE108" s="687"/>
      <c r="RF108" s="687"/>
      <c r="RG108" s="687"/>
      <c r="RH108" s="687"/>
      <c r="RI108" s="687"/>
      <c r="RJ108" s="687"/>
      <c r="RK108" s="925"/>
      <c r="RL108" s="925"/>
      <c r="RM108" s="925"/>
      <c r="RN108" s="925"/>
      <c r="RO108" s="925"/>
      <c r="RP108" s="925"/>
      <c r="RQ108" s="925"/>
      <c r="RR108" s="925"/>
      <c r="RS108" s="925"/>
      <c r="RT108" s="925"/>
      <c r="RU108" s="925"/>
      <c r="RV108" s="925"/>
      <c r="RW108" s="925"/>
      <c r="RX108" s="925"/>
      <c r="RY108" s="925"/>
      <c r="RZ108" s="925"/>
      <c r="SA108" s="925"/>
      <c r="SB108" s="925"/>
      <c r="SC108" s="925"/>
      <c r="SD108" s="925"/>
      <c r="SE108" s="925"/>
      <c r="SF108" s="925"/>
      <c r="SG108" s="925"/>
      <c r="SH108" s="925"/>
      <c r="SI108" s="925"/>
      <c r="SJ108" s="925"/>
      <c r="SK108" s="925"/>
      <c r="SL108" s="925"/>
      <c r="SM108" s="925"/>
      <c r="SN108" s="925"/>
      <c r="SO108" s="925"/>
      <c r="SP108" s="925"/>
      <c r="SQ108" s="925"/>
      <c r="SR108" s="925"/>
      <c r="SS108" s="925"/>
      <c r="ST108" s="925"/>
      <c r="SU108" s="925"/>
      <c r="SV108" s="925"/>
      <c r="SW108" s="925"/>
      <c r="SX108" s="925"/>
      <c r="SY108" s="925"/>
      <c r="SZ108" s="925"/>
      <c r="TA108" s="925"/>
      <c r="TB108" s="925"/>
      <c r="TC108" s="925"/>
      <c r="TD108" s="925"/>
      <c r="TE108" s="925"/>
      <c r="TF108" s="925"/>
      <c r="TG108" s="925"/>
      <c r="TH108" s="925"/>
      <c r="TI108" s="925"/>
      <c r="TJ108" s="925"/>
      <c r="TK108" s="925"/>
      <c r="TL108" s="925"/>
      <c r="TM108" s="925"/>
      <c r="TN108" s="925"/>
      <c r="TO108" s="925"/>
      <c r="TP108" s="925"/>
      <c r="TQ108" s="925"/>
      <c r="TR108" s="925"/>
      <c r="TS108" s="925"/>
      <c r="TT108" s="925"/>
      <c r="TU108" s="925"/>
      <c r="TV108" s="925"/>
      <c r="TW108" s="925"/>
      <c r="TX108" s="925"/>
      <c r="TY108" s="925"/>
      <c r="TZ108" s="925"/>
      <c r="UA108" s="925"/>
      <c r="UB108" s="925"/>
      <c r="UC108" s="925"/>
      <c r="UD108" s="925"/>
      <c r="UE108" s="925"/>
      <c r="UF108" s="925"/>
      <c r="UG108" s="925"/>
      <c r="UH108" s="925"/>
      <c r="UI108" s="925"/>
      <c r="UJ108" s="925"/>
      <c r="UK108" s="925"/>
      <c r="UL108" s="925"/>
      <c r="UM108" s="925"/>
      <c r="UN108" s="925"/>
      <c r="UO108" s="925"/>
      <c r="UP108" s="925"/>
      <c r="UQ108" s="925"/>
      <c r="UR108" s="925"/>
      <c r="US108" s="925"/>
      <c r="UT108" s="925"/>
      <c r="UU108" s="925"/>
      <c r="UV108" s="925"/>
      <c r="UW108" s="925"/>
      <c r="UX108" s="925"/>
      <c r="UY108" s="925"/>
      <c r="UZ108" s="925"/>
      <c r="VA108" s="925"/>
      <c r="VB108" s="925"/>
      <c r="VC108" s="925"/>
      <c r="VD108" s="925"/>
      <c r="VE108" s="925"/>
      <c r="VF108" s="925"/>
      <c r="VG108" s="925"/>
      <c r="VH108" s="925"/>
      <c r="VI108" s="925"/>
      <c r="VJ108" s="925"/>
      <c r="VK108" s="925"/>
      <c r="VL108" s="925"/>
      <c r="VM108" s="925"/>
      <c r="VN108" s="925"/>
      <c r="VO108" s="925"/>
      <c r="VP108" s="925"/>
      <c r="VQ108" s="925"/>
      <c r="VR108" s="925"/>
      <c r="VS108" s="925"/>
      <c r="VT108" s="925"/>
      <c r="VU108" s="925"/>
      <c r="VV108" s="925"/>
      <c r="VW108" s="925"/>
      <c r="VX108" s="925"/>
      <c r="VY108" s="925"/>
      <c r="VZ108" s="925"/>
      <c r="WA108" s="925"/>
      <c r="WB108" s="925"/>
      <c r="WC108" s="925"/>
      <c r="WD108" s="925"/>
      <c r="WE108" s="925"/>
      <c r="WF108" s="925"/>
      <c r="WG108" s="925"/>
      <c r="WH108" s="925"/>
      <c r="WI108" s="925"/>
      <c r="WJ108" s="925"/>
      <c r="WK108" s="925"/>
      <c r="WL108" s="925"/>
      <c r="WM108" s="925"/>
      <c r="WN108" s="925"/>
      <c r="WO108" s="925"/>
      <c r="WP108" s="925"/>
      <c r="WQ108" s="925"/>
      <c r="WR108" s="925"/>
      <c r="WS108" s="925"/>
      <c r="XZ108" s="925"/>
      <c r="YA108" s="925"/>
      <c r="ZM108" s="4"/>
      <c r="ZN108" s="4"/>
    </row>
    <row r="109" spans="1:690">
      <c r="A109" s="1095" t="s">
        <v>1409</v>
      </c>
      <c r="B109" s="1094"/>
      <c r="C109" s="1094"/>
      <c r="D109" s="1096">
        <v>3</v>
      </c>
      <c r="E109" s="1096">
        <v>0</v>
      </c>
      <c r="F109" s="1096">
        <v>342858.71</v>
      </c>
      <c r="G109" s="1097"/>
      <c r="H109" s="1094" t="s">
        <v>894</v>
      </c>
      <c r="I109" s="687"/>
      <c r="J109" s="687"/>
      <c r="K109" s="687"/>
      <c r="L109" s="687"/>
      <c r="M109" s="687"/>
      <c r="N109" s="687"/>
      <c r="O109" s="687"/>
      <c r="P109" s="687"/>
      <c r="Q109" s="687"/>
      <c r="R109" s="687"/>
      <c r="S109" s="687"/>
      <c r="T109" s="687"/>
      <c r="U109" s="687"/>
      <c r="V109" s="687"/>
      <c r="W109" s="687"/>
      <c r="X109" s="687"/>
      <c r="Y109" s="687"/>
      <c r="Z109" s="687"/>
      <c r="AA109" s="687"/>
      <c r="AB109" s="687"/>
      <c r="AC109" s="687"/>
      <c r="AD109" s="687"/>
      <c r="AE109" s="687"/>
      <c r="AF109" s="687"/>
      <c r="AG109" s="687"/>
      <c r="AH109" s="687"/>
      <c r="AI109" s="687"/>
      <c r="AJ109" s="687"/>
      <c r="AK109" s="687"/>
      <c r="AL109" s="687"/>
      <c r="AM109" s="687"/>
      <c r="AN109" s="687"/>
      <c r="AO109" s="687"/>
      <c r="AP109" s="687"/>
      <c r="AQ109" s="687"/>
      <c r="AR109" s="687"/>
      <c r="AS109" s="687"/>
      <c r="AT109" s="687"/>
      <c r="AU109" s="687"/>
      <c r="AV109" s="687"/>
      <c r="AW109" s="687"/>
      <c r="AX109" s="687"/>
      <c r="AY109" s="687"/>
      <c r="AZ109" s="687"/>
      <c r="BA109" s="687"/>
      <c r="BB109" s="687"/>
      <c r="BC109" s="687"/>
      <c r="BD109" s="687"/>
      <c r="BE109" s="687"/>
      <c r="BF109" s="687"/>
      <c r="BG109" s="687"/>
      <c r="BH109" s="687"/>
      <c r="BI109" s="687"/>
      <c r="BJ109" s="687"/>
      <c r="BK109" s="687"/>
      <c r="BL109" s="687"/>
      <c r="BM109" s="687"/>
      <c r="BN109" s="687"/>
      <c r="BO109" s="687"/>
      <c r="BP109" s="687"/>
      <c r="BQ109" s="687"/>
      <c r="BR109" s="687"/>
      <c r="BS109" s="687"/>
      <c r="BT109" s="687"/>
      <c r="BU109" s="687"/>
      <c r="BV109" s="687"/>
      <c r="BW109" s="687"/>
      <c r="BX109" s="687"/>
      <c r="BY109" s="687"/>
      <c r="BZ109" s="687"/>
      <c r="CA109" s="687"/>
      <c r="CB109" s="687"/>
      <c r="CC109" s="687"/>
      <c r="CD109" s="687"/>
      <c r="CE109" s="687"/>
      <c r="CF109" s="687"/>
      <c r="CG109" s="687"/>
      <c r="CH109" s="687"/>
      <c r="CI109" s="687"/>
      <c r="CJ109" s="687"/>
      <c r="CK109" s="687"/>
      <c r="CL109" s="687"/>
      <c r="CM109" s="687"/>
      <c r="CN109" s="687"/>
      <c r="CO109" s="687"/>
      <c r="CP109" s="687"/>
      <c r="CQ109" s="687"/>
      <c r="CR109" s="687"/>
      <c r="CS109" s="687"/>
      <c r="CT109" s="687"/>
      <c r="CU109" s="687"/>
      <c r="CV109" s="687"/>
      <c r="CW109" s="687"/>
      <c r="CX109" s="687"/>
      <c r="CY109" s="687"/>
      <c r="CZ109" s="687"/>
      <c r="DA109" s="687"/>
      <c r="DB109" s="687"/>
      <c r="DC109" s="687"/>
      <c r="DD109" s="687"/>
      <c r="DE109" s="687"/>
      <c r="DF109" s="687"/>
      <c r="DG109" s="687"/>
      <c r="DH109" s="687"/>
      <c r="DI109" s="687"/>
      <c r="DJ109" s="687"/>
      <c r="DK109" s="687"/>
      <c r="DL109" s="687"/>
      <c r="DM109" s="687"/>
      <c r="DN109" s="687"/>
      <c r="DO109" s="687"/>
      <c r="DP109" s="687"/>
      <c r="DQ109" s="687"/>
      <c r="DR109" s="687"/>
      <c r="DS109" s="687"/>
      <c r="DT109" s="687"/>
      <c r="DU109" s="687"/>
      <c r="DV109" s="687"/>
      <c r="DW109" s="687"/>
      <c r="DX109" s="687"/>
      <c r="DY109" s="687"/>
      <c r="DZ109" s="687"/>
      <c r="EA109" s="687"/>
      <c r="EB109" s="687"/>
      <c r="EC109" s="687"/>
      <c r="ED109" s="687"/>
      <c r="EE109" s="687"/>
      <c r="EF109" s="687"/>
      <c r="EG109" s="687"/>
      <c r="EH109" s="687"/>
      <c r="EI109" s="687"/>
      <c r="EJ109" s="687"/>
      <c r="EK109" s="687"/>
      <c r="EL109" s="687"/>
      <c r="EM109" s="687"/>
      <c r="EN109" s="687"/>
      <c r="EO109" s="687"/>
      <c r="EP109" s="687"/>
      <c r="EQ109" s="687"/>
      <c r="ER109" s="687"/>
      <c r="ES109" s="687"/>
      <c r="ET109" s="687"/>
      <c r="EU109" s="687"/>
      <c r="EV109" s="687"/>
      <c r="EW109" s="687"/>
      <c r="EX109" s="687"/>
      <c r="EY109" s="687"/>
      <c r="EZ109" s="687"/>
      <c r="FA109" s="687"/>
      <c r="FB109" s="687"/>
      <c r="FC109" s="687"/>
      <c r="FD109" s="687"/>
      <c r="FE109" s="687"/>
      <c r="FF109" s="687"/>
      <c r="FG109" s="687"/>
      <c r="FH109" s="687"/>
      <c r="FI109" s="687"/>
      <c r="FJ109" s="687"/>
      <c r="FK109" s="687"/>
      <c r="FL109" s="687"/>
      <c r="FM109" s="687"/>
      <c r="FN109" s="687"/>
      <c r="FO109" s="687"/>
      <c r="FP109" s="687"/>
      <c r="FQ109" s="687"/>
      <c r="FR109" s="687"/>
      <c r="FS109" s="687"/>
      <c r="FT109" s="687"/>
      <c r="FU109" s="687"/>
      <c r="FV109" s="687"/>
      <c r="FW109" s="687"/>
      <c r="FX109" s="687"/>
      <c r="FY109" s="687"/>
      <c r="FZ109" s="687"/>
      <c r="GA109" s="687"/>
      <c r="GB109" s="687"/>
      <c r="GC109" s="687"/>
      <c r="GD109" s="687"/>
      <c r="GE109" s="687"/>
      <c r="GF109" s="687"/>
      <c r="GG109" s="687"/>
      <c r="GH109" s="687"/>
      <c r="GI109" s="687"/>
      <c r="GJ109" s="687"/>
      <c r="GK109" s="687"/>
      <c r="GL109" s="687"/>
      <c r="GM109" s="687"/>
      <c r="GN109" s="687"/>
      <c r="GO109" s="687"/>
      <c r="GP109" s="687"/>
      <c r="GQ109" s="687"/>
      <c r="GR109" s="687"/>
      <c r="GS109" s="687"/>
      <c r="GT109" s="687"/>
      <c r="GU109" s="687"/>
      <c r="GV109" s="687"/>
      <c r="GW109" s="687"/>
      <c r="GX109" s="687"/>
      <c r="GY109" s="687"/>
      <c r="GZ109" s="687"/>
      <c r="HA109" s="687"/>
      <c r="HB109" s="687"/>
      <c r="HC109" s="687"/>
      <c r="HD109" s="687"/>
      <c r="HE109" s="687"/>
      <c r="HF109" s="687"/>
      <c r="HG109" s="687"/>
      <c r="HH109" s="687"/>
      <c r="HI109" s="687"/>
      <c r="HJ109" s="687"/>
      <c r="HK109" s="687"/>
      <c r="HL109" s="687"/>
      <c r="HM109" s="687"/>
      <c r="HN109" s="687"/>
      <c r="HO109" s="687"/>
      <c r="HP109" s="687"/>
      <c r="HQ109" s="687"/>
      <c r="HR109" s="687"/>
      <c r="HS109" s="687"/>
      <c r="HT109" s="687"/>
      <c r="HU109" s="687"/>
      <c r="HV109" s="687"/>
      <c r="HW109" s="687"/>
      <c r="HX109" s="687"/>
      <c r="HY109" s="687"/>
      <c r="HZ109" s="687"/>
      <c r="IA109" s="687"/>
      <c r="IB109" s="687"/>
      <c r="IC109" s="687"/>
      <c r="ID109" s="687"/>
      <c r="IE109" s="687"/>
      <c r="IF109" s="687"/>
      <c r="IG109" s="687"/>
      <c r="IH109" s="687"/>
      <c r="II109" s="687"/>
      <c r="IJ109" s="687"/>
      <c r="IK109" s="687"/>
      <c r="IL109" s="687"/>
      <c r="IM109" s="687"/>
      <c r="IN109" s="687"/>
      <c r="IO109" s="687"/>
      <c r="IP109" s="687"/>
      <c r="IQ109" s="687"/>
      <c r="IR109" s="687"/>
      <c r="IS109" s="687"/>
      <c r="IT109" s="687"/>
      <c r="IU109" s="687"/>
      <c r="IV109" s="687"/>
      <c r="IW109" s="687"/>
      <c r="IX109" s="687"/>
      <c r="IY109" s="687"/>
      <c r="IZ109" s="687"/>
      <c r="JA109" s="687"/>
      <c r="JB109" s="687"/>
      <c r="JC109" s="687"/>
      <c r="JD109" s="687"/>
      <c r="JE109" s="687"/>
      <c r="JF109" s="687"/>
      <c r="JG109" s="687"/>
      <c r="JH109" s="687"/>
      <c r="JI109" s="687"/>
      <c r="JJ109" s="687"/>
      <c r="JK109" s="687"/>
      <c r="JL109" s="687"/>
      <c r="JM109" s="687"/>
      <c r="JN109" s="687"/>
      <c r="JO109" s="687"/>
      <c r="JP109" s="687"/>
      <c r="JQ109" s="687"/>
      <c r="JR109" s="687"/>
      <c r="JS109" s="687"/>
      <c r="JT109" s="687"/>
      <c r="JU109" s="687"/>
      <c r="JV109" s="687"/>
      <c r="JW109" s="687"/>
      <c r="JX109" s="687"/>
      <c r="JY109" s="687"/>
      <c r="JZ109" s="687"/>
      <c r="KA109" s="687"/>
      <c r="KB109" s="687"/>
      <c r="KC109" s="687"/>
      <c r="KD109" s="687"/>
      <c r="KE109" s="687"/>
      <c r="KF109" s="687"/>
      <c r="KG109" s="687"/>
      <c r="KH109" s="687"/>
      <c r="KI109" s="687"/>
      <c r="KJ109" s="687"/>
      <c r="KK109" s="687"/>
      <c r="KL109" s="687"/>
      <c r="KM109" s="687"/>
      <c r="KN109" s="687"/>
      <c r="KO109" s="687"/>
      <c r="KP109" s="687"/>
      <c r="KQ109" s="687"/>
      <c r="KR109" s="687"/>
      <c r="KS109" s="687"/>
      <c r="KT109" s="687"/>
      <c r="KU109" s="687"/>
      <c r="KV109" s="687"/>
      <c r="KW109" s="687"/>
      <c r="KX109" s="687"/>
      <c r="KY109" s="687"/>
      <c r="KZ109" s="687"/>
      <c r="LA109" s="687"/>
      <c r="LB109" s="687"/>
      <c r="LC109" s="687"/>
      <c r="LD109" s="687"/>
      <c r="LE109" s="687"/>
      <c r="LF109" s="687"/>
      <c r="LG109" s="687"/>
      <c r="LH109" s="687"/>
      <c r="LI109" s="687"/>
      <c r="LJ109" s="687"/>
      <c r="LK109" s="687"/>
      <c r="LL109" s="687"/>
      <c r="LM109" s="687"/>
      <c r="LN109" s="687"/>
      <c r="LO109" s="687"/>
      <c r="LP109" s="687"/>
      <c r="LQ109" s="687"/>
      <c r="LR109" s="687"/>
      <c r="LS109" s="687"/>
      <c r="LT109" s="687"/>
      <c r="LU109" s="687"/>
      <c r="LV109" s="687"/>
      <c r="LW109" s="687"/>
      <c r="LX109" s="687"/>
      <c r="LY109" s="687"/>
      <c r="LZ109" s="687"/>
      <c r="MA109" s="687"/>
      <c r="MB109" s="687"/>
      <c r="MC109" s="687"/>
      <c r="MD109" s="687"/>
      <c r="ME109" s="687"/>
      <c r="MF109" s="687"/>
      <c r="MG109" s="687"/>
      <c r="MH109" s="687"/>
      <c r="MI109" s="687"/>
      <c r="MJ109" s="687"/>
      <c r="MK109" s="687"/>
      <c r="ML109" s="687"/>
      <c r="MM109" s="687"/>
      <c r="MN109" s="687"/>
      <c r="MO109" s="687"/>
      <c r="MP109" s="687"/>
      <c r="MQ109" s="687"/>
      <c r="MR109" s="687"/>
      <c r="MS109" s="687"/>
      <c r="MT109" s="687"/>
      <c r="MU109" s="687"/>
      <c r="MV109" s="687"/>
      <c r="MW109" s="687"/>
      <c r="MX109" s="687"/>
      <c r="MY109" s="687"/>
      <c r="MZ109" s="687"/>
      <c r="NA109" s="687"/>
      <c r="NB109" s="687"/>
      <c r="NC109" s="687"/>
      <c r="ND109" s="687"/>
      <c r="NE109" s="687"/>
      <c r="NF109" s="687"/>
      <c r="NG109" s="687"/>
      <c r="NH109" s="687"/>
      <c r="NI109" s="687"/>
      <c r="NJ109" s="687"/>
      <c r="NK109" s="687"/>
      <c r="NL109" s="687"/>
      <c r="NM109" s="687"/>
      <c r="NN109" s="687"/>
      <c r="NO109" s="687"/>
      <c r="NP109" s="687"/>
      <c r="NQ109" s="687"/>
      <c r="NR109" s="687"/>
      <c r="NS109" s="687"/>
      <c r="NT109" s="687"/>
      <c r="NU109" s="687"/>
      <c r="NV109" s="687">
        <v>0.03</v>
      </c>
      <c r="NW109" s="687">
        <v>7.0000000000000007E-2</v>
      </c>
      <c r="NX109" s="687">
        <v>7.0000000000000007E-2</v>
      </c>
      <c r="NY109" s="687">
        <v>0.17</v>
      </c>
      <c r="NZ109" s="687">
        <v>0.22</v>
      </c>
      <c r="OA109" s="687">
        <v>0.33</v>
      </c>
      <c r="OB109" s="687">
        <v>0.38</v>
      </c>
      <c r="OC109" s="687">
        <v>0.5</v>
      </c>
      <c r="OD109" s="687">
        <v>0.51</v>
      </c>
      <c r="OE109" s="687">
        <v>0.51</v>
      </c>
      <c r="OF109" s="687">
        <v>0.53</v>
      </c>
      <c r="OG109" s="687">
        <v>0.54</v>
      </c>
      <c r="OH109" s="687">
        <v>0.63</v>
      </c>
      <c r="OI109" s="687">
        <v>0.76</v>
      </c>
      <c r="OJ109" s="687">
        <v>1.07</v>
      </c>
      <c r="OK109" s="687">
        <v>1.29</v>
      </c>
      <c r="OL109" s="687">
        <v>1.29</v>
      </c>
      <c r="OM109" s="687">
        <v>1.53</v>
      </c>
      <c r="ON109" s="687">
        <v>1.58</v>
      </c>
      <c r="OO109" s="687">
        <v>1.65</v>
      </c>
      <c r="OP109" s="687">
        <v>1.76</v>
      </c>
      <c r="OQ109" s="687">
        <v>1.9</v>
      </c>
      <c r="OR109" s="687">
        <v>1.98</v>
      </c>
      <c r="OS109" s="687">
        <v>1.98</v>
      </c>
      <c r="OT109" s="687">
        <v>2.2000000000000002</v>
      </c>
      <c r="OU109" s="687">
        <v>2.2400000000000002</v>
      </c>
      <c r="OV109" s="687">
        <v>2.34</v>
      </c>
      <c r="OW109" s="687">
        <v>2.34</v>
      </c>
      <c r="OX109" s="687">
        <v>2.34</v>
      </c>
      <c r="OY109" s="687">
        <v>2.34</v>
      </c>
      <c r="OZ109" s="687">
        <v>2.34</v>
      </c>
      <c r="PA109" s="687">
        <v>2.34</v>
      </c>
      <c r="PB109" s="687">
        <v>2.34</v>
      </c>
      <c r="PC109" s="687">
        <v>2.34</v>
      </c>
      <c r="PD109" s="687">
        <v>2.34</v>
      </c>
      <c r="PE109" s="687">
        <v>2.34</v>
      </c>
      <c r="PF109" s="687">
        <v>2.34</v>
      </c>
      <c r="PG109" s="687">
        <v>2.34</v>
      </c>
      <c r="PH109" s="687">
        <v>2.34</v>
      </c>
      <c r="PI109" s="687">
        <v>2.34</v>
      </c>
      <c r="PJ109" s="687">
        <v>2.34</v>
      </c>
      <c r="PK109" s="687">
        <v>2.34</v>
      </c>
      <c r="PL109" s="687">
        <v>2.41</v>
      </c>
      <c r="PM109" s="687">
        <v>2.5499999999999998</v>
      </c>
      <c r="PN109" s="687">
        <v>2.5499999999999998</v>
      </c>
      <c r="PO109" s="687">
        <v>2.83</v>
      </c>
      <c r="PP109" s="687">
        <v>3</v>
      </c>
      <c r="PQ109" s="687">
        <v>3</v>
      </c>
      <c r="PR109" s="687">
        <v>3</v>
      </c>
      <c r="PS109" s="687">
        <v>3</v>
      </c>
      <c r="PT109" s="687">
        <v>3</v>
      </c>
      <c r="PU109" s="687">
        <v>3</v>
      </c>
      <c r="PV109" s="687">
        <v>3</v>
      </c>
      <c r="PW109" s="687">
        <v>3</v>
      </c>
      <c r="PX109" s="687">
        <v>3</v>
      </c>
      <c r="PY109" s="687">
        <v>3</v>
      </c>
      <c r="PZ109" s="687">
        <v>3</v>
      </c>
      <c r="QA109" s="687">
        <v>3</v>
      </c>
      <c r="QB109" s="687">
        <v>3</v>
      </c>
      <c r="QC109" s="687">
        <v>3</v>
      </c>
      <c r="QD109" s="687">
        <v>3</v>
      </c>
      <c r="QE109" s="687">
        <v>3</v>
      </c>
      <c r="QF109" s="687">
        <v>3</v>
      </c>
      <c r="QG109" s="687">
        <v>3</v>
      </c>
      <c r="QH109" s="687">
        <v>3</v>
      </c>
      <c r="QI109" s="687">
        <v>3</v>
      </c>
      <c r="QJ109" s="687">
        <v>3</v>
      </c>
      <c r="QK109" s="687">
        <v>3</v>
      </c>
      <c r="QL109" s="687">
        <v>3</v>
      </c>
      <c r="QM109" s="687">
        <v>3</v>
      </c>
      <c r="QN109" s="687">
        <v>3</v>
      </c>
      <c r="QO109" s="687">
        <v>3</v>
      </c>
      <c r="QP109" s="687">
        <v>3</v>
      </c>
      <c r="QQ109" s="687">
        <v>3</v>
      </c>
      <c r="QR109" s="687">
        <v>3</v>
      </c>
      <c r="QS109" s="687">
        <v>3</v>
      </c>
      <c r="QT109" s="687">
        <v>3</v>
      </c>
      <c r="QU109" s="687">
        <v>3</v>
      </c>
      <c r="QV109" s="687">
        <v>3</v>
      </c>
      <c r="QW109" s="687">
        <v>3</v>
      </c>
      <c r="QX109" s="687">
        <v>3</v>
      </c>
      <c r="QY109" s="687">
        <v>3</v>
      </c>
      <c r="QZ109" s="687">
        <v>3</v>
      </c>
      <c r="RA109" s="687"/>
      <c r="RB109" s="687"/>
      <c r="RC109" s="687"/>
      <c r="RD109" s="687"/>
      <c r="RE109" s="687"/>
      <c r="RF109" s="687"/>
      <c r="RG109" s="687"/>
      <c r="RH109" s="687"/>
      <c r="RI109" s="687"/>
      <c r="RJ109" s="687"/>
      <c r="RK109" s="925"/>
      <c r="RL109" s="925"/>
      <c r="RM109" s="925"/>
      <c r="RN109" s="925"/>
      <c r="RO109" s="925"/>
      <c r="RP109" s="925"/>
      <c r="RQ109" s="925"/>
      <c r="RR109" s="925"/>
      <c r="RS109" s="925"/>
      <c r="RT109" s="925"/>
      <c r="RU109" s="925"/>
      <c r="RV109" s="925"/>
      <c r="RW109" s="925"/>
      <c r="RX109" s="925"/>
      <c r="RY109" s="925"/>
      <c r="RZ109" s="925"/>
      <c r="SA109" s="925"/>
      <c r="SB109" s="925"/>
      <c r="SC109" s="925"/>
      <c r="SD109" s="925"/>
      <c r="SE109" s="925"/>
      <c r="SF109" s="925"/>
      <c r="SG109" s="925"/>
      <c r="SH109" s="925"/>
      <c r="SI109" s="925"/>
      <c r="SJ109" s="925"/>
      <c r="SK109" s="925"/>
      <c r="SL109" s="925"/>
      <c r="SM109" s="925"/>
      <c r="SN109" s="925"/>
      <c r="SO109" s="925"/>
      <c r="SP109" s="925"/>
      <c r="SQ109" s="925"/>
      <c r="SR109" s="925"/>
      <c r="SS109" s="925"/>
      <c r="ST109" s="925"/>
      <c r="SU109" s="925"/>
      <c r="SV109" s="925"/>
      <c r="SW109" s="925"/>
      <c r="SX109" s="925"/>
      <c r="SY109" s="925"/>
      <c r="SZ109" s="925"/>
      <c r="TA109" s="925"/>
      <c r="TB109" s="925"/>
      <c r="TC109" s="925"/>
      <c r="TD109" s="925"/>
      <c r="TE109" s="925"/>
      <c r="TF109" s="925"/>
      <c r="TG109" s="925"/>
      <c r="TH109" s="925"/>
      <c r="TI109" s="925"/>
      <c r="TJ109" s="925"/>
      <c r="TK109" s="925"/>
      <c r="TL109" s="925"/>
      <c r="TM109" s="925"/>
      <c r="TN109" s="925"/>
      <c r="TO109" s="925"/>
      <c r="TP109" s="925"/>
      <c r="TQ109" s="925"/>
      <c r="TR109" s="925"/>
      <c r="TS109" s="925"/>
      <c r="TT109" s="925"/>
      <c r="TU109" s="925"/>
      <c r="TV109" s="925"/>
      <c r="TW109" s="925"/>
      <c r="TX109" s="925"/>
      <c r="TY109" s="925"/>
      <c r="TZ109" s="925"/>
      <c r="UA109" s="925"/>
      <c r="UB109" s="925"/>
      <c r="UC109" s="925"/>
      <c r="UD109" s="925"/>
      <c r="UE109" s="925"/>
      <c r="UF109" s="925"/>
      <c r="UG109" s="925"/>
      <c r="UH109" s="925"/>
      <c r="UI109" s="925"/>
      <c r="UJ109" s="925"/>
      <c r="UK109" s="925"/>
      <c r="UL109" s="925"/>
      <c r="UM109" s="925"/>
      <c r="UN109" s="925"/>
      <c r="UO109" s="925"/>
      <c r="UP109" s="925"/>
      <c r="UQ109" s="925"/>
      <c r="UR109" s="925"/>
      <c r="US109" s="925"/>
      <c r="UT109" s="925"/>
      <c r="UU109" s="925"/>
      <c r="UV109" s="925"/>
      <c r="UW109" s="925"/>
      <c r="UX109" s="925"/>
      <c r="UY109" s="925"/>
      <c r="UZ109" s="925"/>
      <c r="VA109" s="925"/>
      <c r="VB109" s="925"/>
      <c r="VC109" s="925"/>
      <c r="VD109" s="925"/>
      <c r="VE109" s="925"/>
      <c r="VF109" s="925"/>
      <c r="VG109" s="925"/>
      <c r="VH109" s="925"/>
      <c r="VI109" s="925"/>
      <c r="VJ109" s="925"/>
      <c r="VK109" s="925"/>
      <c r="VL109" s="925"/>
      <c r="VM109" s="925"/>
      <c r="VN109" s="925"/>
      <c r="VO109" s="925"/>
      <c r="VP109" s="925"/>
      <c r="VQ109" s="925"/>
      <c r="VR109" s="925"/>
      <c r="VS109" s="925"/>
      <c r="VT109" s="925"/>
      <c r="VU109" s="925"/>
      <c r="VV109" s="925"/>
      <c r="VW109" s="925"/>
      <c r="VX109" s="925"/>
      <c r="VY109" s="925"/>
      <c r="VZ109" s="925"/>
      <c r="WA109" s="925"/>
      <c r="WB109" s="925"/>
      <c r="WC109" s="925"/>
      <c r="WD109" s="925"/>
      <c r="WE109" s="925"/>
      <c r="WF109" s="925"/>
      <c r="WG109" s="925"/>
      <c r="WH109" s="925"/>
      <c r="WI109" s="925"/>
      <c r="WJ109" s="925"/>
      <c r="WK109" s="925"/>
      <c r="WL109" s="925"/>
      <c r="WM109" s="925"/>
      <c r="WN109" s="925"/>
      <c r="WO109" s="925"/>
      <c r="WP109" s="925"/>
      <c r="WQ109" s="925"/>
      <c r="WR109" s="925"/>
      <c r="WS109" s="925"/>
      <c r="XZ109" s="925"/>
      <c r="YA109" s="925"/>
      <c r="ZM109" s="4"/>
      <c r="ZN109" s="4"/>
    </row>
    <row r="110" spans="1:690">
      <c r="A110" s="1095" t="s">
        <v>1410</v>
      </c>
      <c r="B110" s="1094"/>
      <c r="C110" s="1094"/>
      <c r="D110" s="1096">
        <v>3</v>
      </c>
      <c r="E110" s="1096">
        <v>0</v>
      </c>
      <c r="F110" s="1096">
        <v>149529.76999999999</v>
      </c>
      <c r="G110" s="1097"/>
      <c r="H110" s="1094" t="s">
        <v>894</v>
      </c>
      <c r="I110" s="687"/>
      <c r="J110" s="687"/>
      <c r="K110" s="687"/>
      <c r="L110" s="687"/>
      <c r="M110" s="687"/>
      <c r="N110" s="687"/>
      <c r="O110" s="687"/>
      <c r="P110" s="687"/>
      <c r="Q110" s="687"/>
      <c r="R110" s="687"/>
      <c r="S110" s="687"/>
      <c r="T110" s="687"/>
      <c r="U110" s="687"/>
      <c r="V110" s="687"/>
      <c r="W110" s="687"/>
      <c r="X110" s="687"/>
      <c r="Y110" s="687"/>
      <c r="Z110" s="687"/>
      <c r="AA110" s="687"/>
      <c r="AB110" s="687"/>
      <c r="AC110" s="687"/>
      <c r="AD110" s="687"/>
      <c r="AE110" s="687"/>
      <c r="AF110" s="687"/>
      <c r="AG110" s="687"/>
      <c r="AH110" s="687"/>
      <c r="AI110" s="687"/>
      <c r="AJ110" s="687"/>
      <c r="AK110" s="687"/>
      <c r="AL110" s="687"/>
      <c r="AM110" s="687"/>
      <c r="AN110" s="687"/>
      <c r="AO110" s="687"/>
      <c r="AP110" s="687"/>
      <c r="AQ110" s="687"/>
      <c r="AR110" s="687"/>
      <c r="AS110" s="687"/>
      <c r="AT110" s="687"/>
      <c r="AU110" s="687"/>
      <c r="AV110" s="687"/>
      <c r="AW110" s="687"/>
      <c r="AX110" s="687"/>
      <c r="AY110" s="687"/>
      <c r="AZ110" s="687"/>
      <c r="BA110" s="687"/>
      <c r="BB110" s="687"/>
      <c r="BC110" s="687"/>
      <c r="BD110" s="687"/>
      <c r="BE110" s="687"/>
      <c r="BF110" s="687"/>
      <c r="BG110" s="687"/>
      <c r="BH110" s="687"/>
      <c r="BI110" s="687"/>
      <c r="BJ110" s="687"/>
      <c r="BK110" s="687"/>
      <c r="BL110" s="687"/>
      <c r="BM110" s="687"/>
      <c r="BN110" s="687"/>
      <c r="BO110" s="687"/>
      <c r="BP110" s="687"/>
      <c r="BQ110" s="687"/>
      <c r="BR110" s="687"/>
      <c r="BS110" s="687"/>
      <c r="BT110" s="687"/>
      <c r="BU110" s="687"/>
      <c r="BV110" s="687"/>
      <c r="BW110" s="687"/>
      <c r="BX110" s="687"/>
      <c r="BY110" s="687"/>
      <c r="BZ110" s="687"/>
      <c r="CA110" s="687"/>
      <c r="CB110" s="687"/>
      <c r="CC110" s="687"/>
      <c r="CD110" s="687"/>
      <c r="CE110" s="687"/>
      <c r="CF110" s="687"/>
      <c r="CG110" s="687"/>
      <c r="CH110" s="687"/>
      <c r="CI110" s="687"/>
      <c r="CJ110" s="687"/>
      <c r="CK110" s="687"/>
      <c r="CL110" s="687"/>
      <c r="CM110" s="687"/>
      <c r="CN110" s="687"/>
      <c r="CO110" s="687"/>
      <c r="CP110" s="687"/>
      <c r="CQ110" s="687"/>
      <c r="CR110" s="687"/>
      <c r="CS110" s="687"/>
      <c r="CT110" s="687"/>
      <c r="CU110" s="687"/>
      <c r="CV110" s="687"/>
      <c r="CW110" s="687"/>
      <c r="CX110" s="687"/>
      <c r="CY110" s="687"/>
      <c r="CZ110" s="687"/>
      <c r="DA110" s="687"/>
      <c r="DB110" s="687"/>
      <c r="DC110" s="687"/>
      <c r="DD110" s="687"/>
      <c r="DE110" s="687"/>
      <c r="DF110" s="687"/>
      <c r="DG110" s="687"/>
      <c r="DH110" s="687"/>
      <c r="DI110" s="687"/>
      <c r="DJ110" s="687"/>
      <c r="DK110" s="687"/>
      <c r="DL110" s="687"/>
      <c r="DM110" s="687"/>
      <c r="DN110" s="687"/>
      <c r="DO110" s="687"/>
      <c r="DP110" s="687"/>
      <c r="DQ110" s="687"/>
      <c r="DR110" s="687"/>
      <c r="DS110" s="687"/>
      <c r="DT110" s="687"/>
      <c r="DU110" s="687"/>
      <c r="DV110" s="687"/>
      <c r="DW110" s="687"/>
      <c r="DX110" s="687"/>
      <c r="DY110" s="687"/>
      <c r="DZ110" s="687"/>
      <c r="EA110" s="687"/>
      <c r="EB110" s="687"/>
      <c r="EC110" s="687"/>
      <c r="ED110" s="687"/>
      <c r="EE110" s="687"/>
      <c r="EF110" s="687"/>
      <c r="EG110" s="687"/>
      <c r="EH110" s="687"/>
      <c r="EI110" s="687"/>
      <c r="EJ110" s="687"/>
      <c r="EK110" s="687"/>
      <c r="EL110" s="687"/>
      <c r="EM110" s="687"/>
      <c r="EN110" s="687"/>
      <c r="EO110" s="687"/>
      <c r="EP110" s="687"/>
      <c r="EQ110" s="687"/>
      <c r="ER110" s="687"/>
      <c r="ES110" s="687"/>
      <c r="ET110" s="687"/>
      <c r="EU110" s="687"/>
      <c r="EV110" s="687"/>
      <c r="EW110" s="687"/>
      <c r="EX110" s="687"/>
      <c r="EY110" s="687"/>
      <c r="EZ110" s="687"/>
      <c r="FA110" s="687"/>
      <c r="FB110" s="687"/>
      <c r="FC110" s="687"/>
      <c r="FD110" s="687"/>
      <c r="FE110" s="687"/>
      <c r="FF110" s="687"/>
      <c r="FG110" s="687"/>
      <c r="FH110" s="687"/>
      <c r="FI110" s="687"/>
      <c r="FJ110" s="687"/>
      <c r="FK110" s="687"/>
      <c r="FL110" s="687"/>
      <c r="FM110" s="687"/>
      <c r="FN110" s="687"/>
      <c r="FO110" s="687"/>
      <c r="FP110" s="687"/>
      <c r="FQ110" s="687"/>
      <c r="FR110" s="687"/>
      <c r="FS110" s="687"/>
      <c r="FT110" s="687"/>
      <c r="FU110" s="687"/>
      <c r="FV110" s="687"/>
      <c r="FW110" s="687"/>
      <c r="FX110" s="687"/>
      <c r="FY110" s="687"/>
      <c r="FZ110" s="687"/>
      <c r="GA110" s="687"/>
      <c r="GB110" s="687"/>
      <c r="GC110" s="687"/>
      <c r="GD110" s="687"/>
      <c r="GE110" s="687"/>
      <c r="GF110" s="687"/>
      <c r="GG110" s="687"/>
      <c r="GH110" s="687"/>
      <c r="GI110" s="687"/>
      <c r="GJ110" s="687"/>
      <c r="GK110" s="687"/>
      <c r="GL110" s="687"/>
      <c r="GM110" s="687"/>
      <c r="GN110" s="687"/>
      <c r="GO110" s="687"/>
      <c r="GP110" s="687"/>
      <c r="GQ110" s="687"/>
      <c r="GR110" s="687"/>
      <c r="GS110" s="687"/>
      <c r="GT110" s="687"/>
      <c r="GU110" s="687"/>
      <c r="GV110" s="687"/>
      <c r="GW110" s="687"/>
      <c r="GX110" s="687"/>
      <c r="GY110" s="687"/>
      <c r="GZ110" s="687"/>
      <c r="HA110" s="687"/>
      <c r="HB110" s="687"/>
      <c r="HC110" s="687"/>
      <c r="HD110" s="687"/>
      <c r="HE110" s="687"/>
      <c r="HF110" s="687"/>
      <c r="HG110" s="687"/>
      <c r="HH110" s="687"/>
      <c r="HI110" s="687"/>
      <c r="HJ110" s="687"/>
      <c r="HK110" s="687"/>
      <c r="HL110" s="687"/>
      <c r="HM110" s="687"/>
      <c r="HN110" s="687"/>
      <c r="HO110" s="687"/>
      <c r="HP110" s="687"/>
      <c r="HQ110" s="687"/>
      <c r="HR110" s="687"/>
      <c r="HS110" s="687"/>
      <c r="HT110" s="687"/>
      <c r="HU110" s="687"/>
      <c r="HV110" s="687"/>
      <c r="HW110" s="687"/>
      <c r="HX110" s="687"/>
      <c r="HY110" s="687"/>
      <c r="HZ110" s="687"/>
      <c r="IA110" s="687"/>
      <c r="IB110" s="687"/>
      <c r="IC110" s="687"/>
      <c r="ID110" s="687"/>
      <c r="IE110" s="687"/>
      <c r="IF110" s="687"/>
      <c r="IG110" s="687"/>
      <c r="IH110" s="687"/>
      <c r="II110" s="687"/>
      <c r="IJ110" s="687"/>
      <c r="IK110" s="687"/>
      <c r="IL110" s="687"/>
      <c r="IM110" s="687"/>
      <c r="IN110" s="687"/>
      <c r="IO110" s="687"/>
      <c r="IP110" s="687"/>
      <c r="IQ110" s="687"/>
      <c r="IR110" s="687"/>
      <c r="IS110" s="687"/>
      <c r="IT110" s="687"/>
      <c r="IU110" s="687"/>
      <c r="IV110" s="687"/>
      <c r="IW110" s="687"/>
      <c r="IX110" s="687"/>
      <c r="IY110" s="687"/>
      <c r="IZ110" s="687"/>
      <c r="JA110" s="687"/>
      <c r="JB110" s="687"/>
      <c r="JC110" s="687"/>
      <c r="JD110" s="687"/>
      <c r="JE110" s="687"/>
      <c r="JF110" s="687"/>
      <c r="JG110" s="687"/>
      <c r="JH110" s="687"/>
      <c r="JI110" s="687"/>
      <c r="JJ110" s="687"/>
      <c r="JK110" s="687"/>
      <c r="JL110" s="687"/>
      <c r="JM110" s="687"/>
      <c r="JN110" s="687"/>
      <c r="JO110" s="687"/>
      <c r="JP110" s="687"/>
      <c r="JQ110" s="687"/>
      <c r="JR110" s="687"/>
      <c r="JS110" s="687"/>
      <c r="JT110" s="687"/>
      <c r="JU110" s="687"/>
      <c r="JV110" s="687"/>
      <c r="JW110" s="687"/>
      <c r="JX110" s="687"/>
      <c r="JY110" s="687"/>
      <c r="JZ110" s="687"/>
      <c r="KA110" s="687"/>
      <c r="KB110" s="687"/>
      <c r="KC110" s="687"/>
      <c r="KD110" s="687"/>
      <c r="KE110" s="687"/>
      <c r="KF110" s="687"/>
      <c r="KG110" s="687"/>
      <c r="KH110" s="687"/>
      <c r="KI110" s="687"/>
      <c r="KJ110" s="687"/>
      <c r="KK110" s="687"/>
      <c r="KL110" s="687"/>
      <c r="KM110" s="687"/>
      <c r="KN110" s="687"/>
      <c r="KO110" s="687"/>
      <c r="KP110" s="687"/>
      <c r="KQ110" s="687"/>
      <c r="KR110" s="687"/>
      <c r="KS110" s="687"/>
      <c r="KT110" s="687"/>
      <c r="KU110" s="687"/>
      <c r="KV110" s="687"/>
      <c r="KW110" s="687"/>
      <c r="KX110" s="687"/>
      <c r="KY110" s="687"/>
      <c r="KZ110" s="687"/>
      <c r="LA110" s="687"/>
      <c r="LB110" s="687"/>
      <c r="LC110" s="687"/>
      <c r="LD110" s="687"/>
      <c r="LE110" s="687"/>
      <c r="LF110" s="687"/>
      <c r="LG110" s="687"/>
      <c r="LH110" s="687"/>
      <c r="LI110" s="687"/>
      <c r="LJ110" s="687"/>
      <c r="LK110" s="687"/>
      <c r="LL110" s="687"/>
      <c r="LM110" s="687"/>
      <c r="LN110" s="687"/>
      <c r="LO110" s="687"/>
      <c r="LP110" s="687"/>
      <c r="LQ110" s="687"/>
      <c r="LR110" s="687"/>
      <c r="LS110" s="687"/>
      <c r="LT110" s="687"/>
      <c r="LU110" s="687"/>
      <c r="LV110" s="687"/>
      <c r="LW110" s="687"/>
      <c r="LX110" s="687"/>
      <c r="LY110" s="687"/>
      <c r="LZ110" s="687"/>
      <c r="MA110" s="687"/>
      <c r="MB110" s="687"/>
      <c r="MC110" s="687"/>
      <c r="MD110" s="687"/>
      <c r="ME110" s="687"/>
      <c r="MF110" s="687"/>
      <c r="MG110" s="687"/>
      <c r="MH110" s="687"/>
      <c r="MI110" s="687"/>
      <c r="MJ110" s="687"/>
      <c r="MK110" s="687"/>
      <c r="ML110" s="687"/>
      <c r="MM110" s="687"/>
      <c r="MN110" s="687"/>
      <c r="MO110" s="687"/>
      <c r="MP110" s="687"/>
      <c r="MQ110" s="687"/>
      <c r="MR110" s="687"/>
      <c r="MS110" s="687"/>
      <c r="MT110" s="687"/>
      <c r="MU110" s="687"/>
      <c r="MV110" s="687"/>
      <c r="MW110" s="687"/>
      <c r="MX110" s="687"/>
      <c r="MY110" s="687"/>
      <c r="MZ110" s="687"/>
      <c r="NA110" s="687"/>
      <c r="NB110" s="687"/>
      <c r="NC110" s="687"/>
      <c r="ND110" s="687"/>
      <c r="NE110" s="687"/>
      <c r="NF110" s="687"/>
      <c r="NG110" s="687"/>
      <c r="NH110" s="687"/>
      <c r="NI110" s="687"/>
      <c r="NJ110" s="687"/>
      <c r="NK110" s="687"/>
      <c r="NL110" s="687"/>
      <c r="NM110" s="687"/>
      <c r="NN110" s="687"/>
      <c r="NO110" s="687"/>
      <c r="NP110" s="687"/>
      <c r="NQ110" s="687"/>
      <c r="NR110" s="687"/>
      <c r="NS110" s="687">
        <v>0.03</v>
      </c>
      <c r="NT110" s="687">
        <v>7.0000000000000007E-2</v>
      </c>
      <c r="NU110" s="687">
        <v>0.16</v>
      </c>
      <c r="NV110" s="687">
        <v>0.18</v>
      </c>
      <c r="NW110" s="687">
        <v>0.19</v>
      </c>
      <c r="NX110" s="687">
        <v>0.19</v>
      </c>
      <c r="NY110" s="687">
        <v>0.21</v>
      </c>
      <c r="NZ110" s="687">
        <v>0.22</v>
      </c>
      <c r="OA110" s="687">
        <v>0.25</v>
      </c>
      <c r="OB110" s="687">
        <v>0.33</v>
      </c>
      <c r="OC110" s="687">
        <v>0.49</v>
      </c>
      <c r="OD110" s="687">
        <v>0.61</v>
      </c>
      <c r="OE110" s="687">
        <v>0.61</v>
      </c>
      <c r="OF110" s="687">
        <v>0.83</v>
      </c>
      <c r="OG110" s="687">
        <v>1.1200000000000001</v>
      </c>
      <c r="OH110" s="687">
        <v>1.31</v>
      </c>
      <c r="OI110" s="687">
        <v>1.48</v>
      </c>
      <c r="OJ110" s="687">
        <v>1.57</v>
      </c>
      <c r="OK110" s="687">
        <v>1.74</v>
      </c>
      <c r="OL110" s="687">
        <v>1.74</v>
      </c>
      <c r="OM110" s="687">
        <v>1.96</v>
      </c>
      <c r="ON110" s="687">
        <v>2.2599999999999998</v>
      </c>
      <c r="OO110" s="687">
        <v>2.65</v>
      </c>
      <c r="OP110" s="687">
        <v>2.87</v>
      </c>
      <c r="OQ110" s="687">
        <v>2.91</v>
      </c>
      <c r="OR110" s="687">
        <v>3</v>
      </c>
      <c r="OS110" s="687">
        <v>3</v>
      </c>
      <c r="OT110" s="687">
        <v>3</v>
      </c>
      <c r="OU110" s="687">
        <v>3</v>
      </c>
      <c r="OV110" s="687">
        <v>3</v>
      </c>
      <c r="OW110" s="687">
        <v>3</v>
      </c>
      <c r="OX110" s="687">
        <v>3</v>
      </c>
      <c r="OY110" s="687">
        <v>3</v>
      </c>
      <c r="OZ110" s="687">
        <v>3</v>
      </c>
      <c r="PA110" s="687">
        <v>3</v>
      </c>
      <c r="PB110" s="687">
        <v>3</v>
      </c>
      <c r="PC110" s="687">
        <v>3</v>
      </c>
      <c r="PD110" s="687">
        <v>3</v>
      </c>
      <c r="PE110" s="687">
        <v>3</v>
      </c>
      <c r="PF110" s="687">
        <v>3</v>
      </c>
      <c r="PG110" s="687">
        <v>3</v>
      </c>
      <c r="PH110" s="687">
        <v>3</v>
      </c>
      <c r="PI110" s="687">
        <v>3</v>
      </c>
      <c r="PJ110" s="687">
        <v>3</v>
      </c>
      <c r="PK110" s="687">
        <v>3</v>
      </c>
      <c r="PL110" s="687">
        <v>3</v>
      </c>
      <c r="PM110" s="687">
        <v>3</v>
      </c>
      <c r="PN110" s="687">
        <v>3</v>
      </c>
      <c r="PO110" s="687">
        <v>3</v>
      </c>
      <c r="PP110" s="687">
        <v>3</v>
      </c>
      <c r="PQ110" s="687">
        <v>3</v>
      </c>
      <c r="PR110" s="687">
        <v>3</v>
      </c>
      <c r="PS110" s="687">
        <v>3</v>
      </c>
      <c r="PT110" s="687">
        <v>3</v>
      </c>
      <c r="PU110" s="687">
        <v>3</v>
      </c>
      <c r="PV110" s="687">
        <v>3</v>
      </c>
      <c r="PW110" s="687">
        <v>3</v>
      </c>
      <c r="PX110" s="687">
        <v>3</v>
      </c>
      <c r="PY110" s="687">
        <v>3</v>
      </c>
      <c r="PZ110" s="687">
        <v>3</v>
      </c>
      <c r="QA110" s="687">
        <v>3</v>
      </c>
      <c r="QB110" s="687">
        <v>3</v>
      </c>
      <c r="QC110" s="687">
        <v>3</v>
      </c>
      <c r="QD110" s="687">
        <v>3</v>
      </c>
      <c r="QE110" s="687">
        <v>3</v>
      </c>
      <c r="QF110" s="687">
        <v>3</v>
      </c>
      <c r="QG110" s="687">
        <v>3</v>
      </c>
      <c r="QH110" s="687">
        <v>3</v>
      </c>
      <c r="QI110" s="687">
        <v>3</v>
      </c>
      <c r="QJ110" s="687">
        <v>3</v>
      </c>
      <c r="QK110" s="687">
        <v>3</v>
      </c>
      <c r="QL110" s="687">
        <v>3</v>
      </c>
      <c r="QM110" s="687">
        <v>3</v>
      </c>
      <c r="QN110" s="687">
        <v>3</v>
      </c>
      <c r="QO110" s="687">
        <v>3</v>
      </c>
      <c r="QP110" s="687">
        <v>3</v>
      </c>
      <c r="QQ110" s="687">
        <v>3</v>
      </c>
      <c r="QR110" s="687">
        <v>3</v>
      </c>
      <c r="QS110" s="687">
        <v>3</v>
      </c>
      <c r="QT110" s="687">
        <v>3</v>
      </c>
      <c r="QU110" s="687">
        <v>3</v>
      </c>
      <c r="QV110" s="687">
        <v>3</v>
      </c>
      <c r="QW110" s="687">
        <v>3</v>
      </c>
      <c r="QX110" s="687">
        <v>3</v>
      </c>
      <c r="QY110" s="687">
        <v>3</v>
      </c>
      <c r="QZ110" s="687">
        <v>3</v>
      </c>
      <c r="RA110" s="687"/>
      <c r="RB110" s="687"/>
      <c r="RC110" s="687"/>
      <c r="RD110" s="687"/>
      <c r="RE110" s="687"/>
      <c r="RF110" s="687"/>
      <c r="RG110" s="687"/>
      <c r="RH110" s="687"/>
      <c r="RI110" s="687"/>
      <c r="RJ110" s="687"/>
      <c r="RK110" s="925"/>
      <c r="RL110" s="925"/>
      <c r="RM110" s="925"/>
      <c r="RN110" s="925"/>
      <c r="RO110" s="925"/>
      <c r="RP110" s="925"/>
      <c r="RQ110" s="925"/>
      <c r="RR110" s="925"/>
      <c r="RS110" s="925"/>
      <c r="RT110" s="925"/>
      <c r="RU110" s="925"/>
      <c r="RV110" s="925"/>
      <c r="RW110" s="925"/>
      <c r="RX110" s="925"/>
      <c r="RY110" s="925"/>
      <c r="RZ110" s="925"/>
      <c r="SA110" s="925"/>
      <c r="SB110" s="925"/>
      <c r="SC110" s="925"/>
      <c r="SD110" s="925"/>
      <c r="SE110" s="925"/>
      <c r="SF110" s="925"/>
      <c r="SG110" s="925"/>
      <c r="SH110" s="925"/>
      <c r="SI110" s="925"/>
      <c r="SJ110" s="925"/>
      <c r="SK110" s="925"/>
      <c r="SL110" s="925"/>
      <c r="SM110" s="925"/>
      <c r="SN110" s="925"/>
      <c r="SO110" s="925"/>
      <c r="SP110" s="925"/>
      <c r="SQ110" s="925"/>
      <c r="SR110" s="925"/>
      <c r="SS110" s="925"/>
      <c r="ST110" s="925"/>
      <c r="SU110" s="925"/>
      <c r="SV110" s="925"/>
      <c r="SW110" s="925"/>
      <c r="SX110" s="925"/>
      <c r="SY110" s="925"/>
      <c r="SZ110" s="925"/>
      <c r="TA110" s="925"/>
      <c r="TB110" s="925"/>
      <c r="TC110" s="925"/>
      <c r="TD110" s="925"/>
      <c r="TE110" s="925"/>
      <c r="TF110" s="925"/>
      <c r="TG110" s="925"/>
      <c r="TH110" s="925"/>
      <c r="TI110" s="925"/>
      <c r="TJ110" s="925"/>
      <c r="TK110" s="925"/>
      <c r="TL110" s="925"/>
      <c r="TM110" s="925"/>
      <c r="TN110" s="925"/>
      <c r="TO110" s="925"/>
      <c r="TP110" s="925"/>
      <c r="TQ110" s="925"/>
      <c r="TR110" s="925"/>
      <c r="TS110" s="925"/>
      <c r="TT110" s="925"/>
      <c r="TU110" s="925"/>
      <c r="TV110" s="925"/>
      <c r="TW110" s="925"/>
      <c r="TX110" s="925"/>
      <c r="TY110" s="925"/>
      <c r="TZ110" s="925"/>
      <c r="UA110" s="925"/>
      <c r="UB110" s="925"/>
      <c r="UC110" s="925"/>
      <c r="UD110" s="925"/>
      <c r="UE110" s="925"/>
      <c r="UF110" s="925"/>
      <c r="UG110" s="925"/>
      <c r="UH110" s="925"/>
      <c r="UI110" s="925"/>
      <c r="UJ110" s="925"/>
      <c r="UK110" s="925"/>
      <c r="UL110" s="925"/>
      <c r="UM110" s="925"/>
      <c r="UN110" s="925"/>
      <c r="UO110" s="925"/>
      <c r="UP110" s="925"/>
      <c r="UQ110" s="925"/>
      <c r="UR110" s="925"/>
      <c r="US110" s="925"/>
      <c r="UT110" s="925"/>
      <c r="UU110" s="925"/>
      <c r="UV110" s="925"/>
      <c r="UW110" s="925"/>
      <c r="UX110" s="925"/>
      <c r="UY110" s="925"/>
      <c r="UZ110" s="925"/>
      <c r="VA110" s="925"/>
      <c r="VB110" s="925"/>
      <c r="VC110" s="925"/>
      <c r="VD110" s="925"/>
      <c r="VE110" s="925"/>
      <c r="VF110" s="925"/>
      <c r="VG110" s="925"/>
      <c r="VH110" s="925"/>
      <c r="VI110" s="925"/>
      <c r="VJ110" s="925"/>
      <c r="VK110" s="925"/>
      <c r="VL110" s="925"/>
      <c r="VM110" s="925"/>
      <c r="VN110" s="925"/>
      <c r="VO110" s="925"/>
      <c r="VP110" s="925"/>
      <c r="VQ110" s="925"/>
      <c r="VR110" s="925"/>
      <c r="VS110" s="925"/>
      <c r="VT110" s="925"/>
      <c r="VU110" s="925"/>
      <c r="VV110" s="925"/>
      <c r="VW110" s="925"/>
      <c r="VX110" s="925"/>
      <c r="VY110" s="925"/>
      <c r="VZ110" s="925"/>
      <c r="WA110" s="925"/>
      <c r="WB110" s="925"/>
      <c r="WC110" s="925"/>
      <c r="WD110" s="925"/>
      <c r="WE110" s="925"/>
      <c r="WF110" s="925"/>
      <c r="WG110" s="925"/>
      <c r="WH110" s="925"/>
      <c r="WI110" s="925"/>
      <c r="WJ110" s="925"/>
      <c r="WK110" s="925"/>
      <c r="WL110" s="925"/>
      <c r="WM110" s="925"/>
      <c r="WN110" s="925"/>
      <c r="WO110" s="925"/>
      <c r="WP110" s="925"/>
      <c r="WQ110" s="925"/>
      <c r="WR110" s="925"/>
      <c r="WS110" s="925"/>
      <c r="XZ110" s="925"/>
      <c r="YA110" s="925"/>
      <c r="ZM110" s="4"/>
      <c r="ZN110" s="4"/>
    </row>
    <row r="111" spans="1:690" s="14" customFormat="1" outlineLevel="2">
      <c r="A111" s="1104" t="s">
        <v>1138</v>
      </c>
      <c r="B111" s="1104"/>
      <c r="C111" s="1104"/>
      <c r="D111" s="1105">
        <v>16126.96</v>
      </c>
      <c r="E111" s="1105">
        <v>54.99</v>
      </c>
      <c r="F111" s="1105">
        <v>2029959.31</v>
      </c>
      <c r="G111" s="1106"/>
      <c r="H111" s="1104" t="s">
        <v>894</v>
      </c>
      <c r="I111" s="920"/>
      <c r="J111" s="920"/>
      <c r="K111" s="920"/>
      <c r="L111" s="920"/>
      <c r="M111" s="920"/>
      <c r="N111" s="920"/>
      <c r="O111" s="920"/>
      <c r="P111" s="920"/>
      <c r="Q111" s="920"/>
      <c r="R111" s="920"/>
      <c r="S111" s="920"/>
      <c r="T111" s="920"/>
      <c r="U111" s="920"/>
      <c r="V111" s="920"/>
      <c r="W111" s="920"/>
      <c r="X111" s="920"/>
      <c r="Y111" s="920"/>
      <c r="Z111" s="920"/>
      <c r="AA111" s="920"/>
      <c r="AB111" s="920"/>
      <c r="AC111" s="920"/>
      <c r="AD111" s="920"/>
      <c r="AE111" s="920"/>
      <c r="AF111" s="920"/>
      <c r="AG111" s="920"/>
      <c r="AH111" s="920"/>
      <c r="AI111" s="920"/>
      <c r="AJ111" s="920"/>
      <c r="AK111" s="920"/>
      <c r="AL111" s="920"/>
      <c r="AM111" s="920"/>
      <c r="AN111" s="920"/>
      <c r="AO111" s="920"/>
      <c r="AP111" s="920"/>
      <c r="AQ111" s="920"/>
      <c r="AR111" s="920"/>
      <c r="AS111" s="920"/>
      <c r="AT111" s="920"/>
      <c r="AU111" s="920"/>
      <c r="AV111" s="920"/>
      <c r="AW111" s="920"/>
      <c r="AX111" s="920"/>
      <c r="AY111" s="920"/>
      <c r="AZ111" s="920"/>
      <c r="BA111" s="920"/>
      <c r="BB111" s="920"/>
      <c r="BC111" s="920"/>
      <c r="BD111" s="920"/>
      <c r="BE111" s="920"/>
      <c r="BF111" s="920"/>
      <c r="BG111" s="920"/>
      <c r="BH111" s="920"/>
      <c r="BI111" s="920"/>
      <c r="BJ111" s="920"/>
      <c r="BK111" s="920"/>
      <c r="BL111" s="920"/>
      <c r="BM111" s="920"/>
      <c r="BN111" s="920"/>
      <c r="BO111" s="920"/>
      <c r="BP111" s="920"/>
      <c r="BQ111" s="920"/>
      <c r="BR111" s="920"/>
      <c r="BS111" s="920"/>
      <c r="BT111" s="920"/>
      <c r="BU111" s="920"/>
      <c r="BV111" s="920"/>
      <c r="BW111" s="920"/>
      <c r="BX111" s="920"/>
      <c r="BY111" s="920"/>
      <c r="BZ111" s="920"/>
      <c r="CA111" s="920"/>
      <c r="CB111" s="920"/>
      <c r="CC111" s="920"/>
      <c r="CD111" s="920"/>
      <c r="CE111" s="920"/>
      <c r="CF111" s="920"/>
      <c r="CG111" s="920"/>
      <c r="CH111" s="920"/>
      <c r="CI111" s="920"/>
      <c r="CJ111" s="920"/>
      <c r="CK111" s="920"/>
      <c r="CL111" s="920"/>
      <c r="CM111" s="920"/>
      <c r="CN111" s="920"/>
      <c r="CO111" s="920"/>
      <c r="CP111" s="920"/>
      <c r="CQ111" s="920"/>
      <c r="CR111" s="920"/>
      <c r="CS111" s="920"/>
      <c r="CT111" s="920"/>
      <c r="CU111" s="920"/>
      <c r="CV111" s="920"/>
      <c r="CW111" s="920"/>
      <c r="CX111" s="920"/>
      <c r="CY111" s="920"/>
      <c r="CZ111" s="920"/>
      <c r="DA111" s="920"/>
      <c r="DB111" s="920"/>
      <c r="DC111" s="920"/>
      <c r="DD111" s="920"/>
      <c r="DE111" s="920"/>
      <c r="DF111" s="920"/>
      <c r="DG111" s="920"/>
      <c r="DH111" s="920"/>
      <c r="DI111" s="920"/>
      <c r="DJ111" s="920"/>
      <c r="DK111" s="920"/>
      <c r="DL111" s="920"/>
      <c r="DM111" s="920"/>
      <c r="DN111" s="920"/>
      <c r="DO111" s="920"/>
      <c r="DP111" s="920"/>
      <c r="DQ111" s="920"/>
      <c r="DR111" s="920"/>
      <c r="DS111" s="920"/>
      <c r="DT111" s="920"/>
      <c r="DU111" s="920"/>
      <c r="DV111" s="920"/>
      <c r="DW111" s="920"/>
      <c r="DX111" s="920"/>
      <c r="DY111" s="920"/>
      <c r="DZ111" s="920"/>
      <c r="EA111" s="920"/>
      <c r="EB111" s="920"/>
      <c r="EC111" s="920"/>
      <c r="ED111" s="920"/>
      <c r="EE111" s="920"/>
      <c r="EF111" s="920"/>
      <c r="EG111" s="920"/>
      <c r="EH111" s="920"/>
      <c r="EI111" s="920"/>
      <c r="EJ111" s="920"/>
      <c r="EK111" s="920"/>
      <c r="EL111" s="920"/>
      <c r="EM111" s="920"/>
      <c r="EN111" s="920"/>
      <c r="EO111" s="920"/>
      <c r="EP111" s="920"/>
      <c r="EQ111" s="920"/>
      <c r="ER111" s="920"/>
      <c r="ES111" s="920"/>
      <c r="ET111" s="920"/>
      <c r="EU111" s="920"/>
      <c r="EV111" s="920"/>
      <c r="EW111" s="920"/>
      <c r="EX111" s="920"/>
      <c r="EY111" s="920"/>
      <c r="EZ111" s="920"/>
      <c r="FA111" s="920"/>
      <c r="FB111" s="920"/>
      <c r="FC111" s="920"/>
      <c r="FD111" s="920"/>
      <c r="FE111" s="920"/>
      <c r="FF111" s="920"/>
      <c r="FG111" s="920"/>
      <c r="FH111" s="920"/>
      <c r="FI111" s="920"/>
      <c r="FJ111" s="920"/>
      <c r="FK111" s="920"/>
      <c r="FL111" s="920"/>
      <c r="FM111" s="920"/>
      <c r="FN111" s="920"/>
      <c r="FO111" s="920"/>
      <c r="FP111" s="920"/>
      <c r="FQ111" s="920"/>
      <c r="FR111" s="920"/>
      <c r="FS111" s="920"/>
      <c r="FT111" s="920"/>
      <c r="FU111" s="920"/>
      <c r="FV111" s="920"/>
      <c r="FW111" s="920"/>
      <c r="FX111" s="920"/>
      <c r="FY111" s="920"/>
      <c r="FZ111" s="920"/>
      <c r="GA111" s="920"/>
      <c r="GB111" s="920"/>
      <c r="GC111" s="920"/>
      <c r="GD111" s="920"/>
      <c r="GE111" s="920"/>
      <c r="GF111" s="920"/>
      <c r="GG111" s="920"/>
      <c r="GH111" s="920"/>
      <c r="GI111" s="920"/>
      <c r="GJ111" s="920"/>
      <c r="GK111" s="920"/>
      <c r="GL111" s="920"/>
      <c r="GM111" s="920"/>
      <c r="GN111" s="920"/>
      <c r="GO111" s="920"/>
      <c r="GP111" s="920"/>
      <c r="GQ111" s="920"/>
      <c r="GR111" s="920"/>
      <c r="GS111" s="920"/>
      <c r="GT111" s="920"/>
      <c r="GU111" s="920"/>
      <c r="GV111" s="920"/>
      <c r="GW111" s="920"/>
      <c r="GX111" s="920"/>
      <c r="GY111" s="920"/>
      <c r="GZ111" s="920"/>
      <c r="HA111" s="920"/>
      <c r="HB111" s="920"/>
      <c r="HC111" s="920"/>
      <c r="HD111" s="920"/>
      <c r="HE111" s="920"/>
      <c r="HF111" s="920"/>
      <c r="HG111" s="920"/>
      <c r="HH111" s="920"/>
      <c r="HI111" s="920"/>
      <c r="HJ111" s="920"/>
      <c r="HK111" s="920"/>
      <c r="HL111" s="920"/>
      <c r="HM111" s="920"/>
      <c r="HN111" s="920"/>
      <c r="HO111" s="920"/>
      <c r="HP111" s="920"/>
      <c r="HQ111" s="920"/>
      <c r="HR111" s="920"/>
      <c r="HS111" s="920"/>
      <c r="HT111" s="920"/>
      <c r="HU111" s="920"/>
      <c r="HV111" s="920"/>
      <c r="HW111" s="920"/>
      <c r="HX111" s="920"/>
      <c r="HY111" s="920"/>
      <c r="HZ111" s="920"/>
      <c r="IA111" s="920"/>
      <c r="IB111" s="920"/>
      <c r="IC111" s="920"/>
      <c r="ID111" s="920"/>
      <c r="IE111" s="920"/>
      <c r="IF111" s="920"/>
      <c r="IG111" s="920"/>
      <c r="IH111" s="920"/>
      <c r="II111" s="920"/>
      <c r="IJ111" s="920">
        <v>1.4</v>
      </c>
      <c r="IK111" s="920">
        <v>3.39</v>
      </c>
      <c r="IL111" s="920">
        <v>7.98</v>
      </c>
      <c r="IM111" s="920">
        <v>10</v>
      </c>
      <c r="IN111" s="920">
        <v>10</v>
      </c>
      <c r="IO111" s="920">
        <v>16.28</v>
      </c>
      <c r="IP111" s="920">
        <v>31.24</v>
      </c>
      <c r="IQ111" s="920">
        <v>40</v>
      </c>
      <c r="IR111" s="920">
        <v>40.22</v>
      </c>
      <c r="IS111" s="920">
        <v>40.56</v>
      </c>
      <c r="IT111" s="920">
        <v>40.89</v>
      </c>
      <c r="IU111" s="920">
        <v>40.89</v>
      </c>
      <c r="IV111" s="920">
        <v>41.22</v>
      </c>
      <c r="IW111" s="920">
        <v>41.55</v>
      </c>
      <c r="IX111" s="920">
        <v>41.89</v>
      </c>
      <c r="IY111" s="920">
        <v>41.89</v>
      </c>
      <c r="IZ111" s="920">
        <v>41.89</v>
      </c>
      <c r="JA111" s="920">
        <v>41.89</v>
      </c>
      <c r="JB111" s="920">
        <v>41.89</v>
      </c>
      <c r="JC111" s="920">
        <v>41.89</v>
      </c>
      <c r="JD111" s="920">
        <v>42.22</v>
      </c>
      <c r="JE111" s="920">
        <v>42.55</v>
      </c>
      <c r="JF111" s="920">
        <v>42.89</v>
      </c>
      <c r="JG111" s="920">
        <v>43.22</v>
      </c>
      <c r="JH111" s="920">
        <v>43.55</v>
      </c>
      <c r="JI111" s="920">
        <v>43.55</v>
      </c>
      <c r="JJ111" s="920">
        <v>44.08</v>
      </c>
      <c r="JK111" s="920">
        <v>44.85</v>
      </c>
      <c r="JL111" s="920">
        <v>46.63</v>
      </c>
      <c r="JM111" s="920">
        <v>48.64</v>
      </c>
      <c r="JN111" s="920">
        <v>52.47</v>
      </c>
      <c r="JO111" s="920">
        <v>53.52</v>
      </c>
      <c r="JP111" s="920">
        <v>53.52</v>
      </c>
      <c r="JQ111" s="920">
        <v>54.63</v>
      </c>
      <c r="JR111" s="920">
        <v>54.99</v>
      </c>
      <c r="JS111" s="920">
        <v>54.99</v>
      </c>
      <c r="JT111" s="920">
        <v>54.99</v>
      </c>
      <c r="JU111" s="920">
        <v>54.99</v>
      </c>
      <c r="JV111" s="920">
        <v>54.99</v>
      </c>
      <c r="JW111" s="920">
        <v>54.99</v>
      </c>
      <c r="JX111" s="920">
        <v>54.99</v>
      </c>
      <c r="JY111" s="920">
        <v>54.99</v>
      </c>
      <c r="JZ111" s="920">
        <v>54.99</v>
      </c>
      <c r="KA111" s="920">
        <v>54.99</v>
      </c>
      <c r="KB111" s="920">
        <v>54.99</v>
      </c>
      <c r="KC111" s="920">
        <v>54.99</v>
      </c>
      <c r="KD111" s="920">
        <v>54.99</v>
      </c>
      <c r="KE111" s="920">
        <v>54.99</v>
      </c>
      <c r="KF111" s="920">
        <v>54.99</v>
      </c>
      <c r="KG111" s="920">
        <v>54.99</v>
      </c>
      <c r="KH111" s="920">
        <v>54.99</v>
      </c>
      <c r="KI111" s="920">
        <v>54.99</v>
      </c>
      <c r="KJ111" s="920">
        <v>54.99</v>
      </c>
      <c r="KK111" s="920">
        <v>54.99</v>
      </c>
      <c r="KL111" s="920">
        <v>54.99</v>
      </c>
      <c r="KM111" s="920">
        <v>54.99</v>
      </c>
      <c r="KN111" s="920">
        <v>54.99</v>
      </c>
      <c r="KO111" s="920">
        <v>54.99</v>
      </c>
      <c r="KP111" s="920">
        <v>54.99</v>
      </c>
      <c r="KQ111" s="920">
        <v>54.99</v>
      </c>
      <c r="KR111" s="920">
        <v>54.99</v>
      </c>
      <c r="KS111" s="920">
        <v>54.99</v>
      </c>
      <c r="KT111" s="920">
        <v>54.99</v>
      </c>
      <c r="KU111" s="920">
        <v>54.99</v>
      </c>
      <c r="KV111" s="920">
        <v>54.99</v>
      </c>
      <c r="KW111" s="920">
        <v>54.99</v>
      </c>
      <c r="KX111" s="920">
        <v>54.99</v>
      </c>
      <c r="KY111" s="920">
        <v>54.99</v>
      </c>
      <c r="KZ111" s="920">
        <v>54.99</v>
      </c>
      <c r="LA111" s="920">
        <v>54.99</v>
      </c>
      <c r="LB111" s="920">
        <v>54.99</v>
      </c>
      <c r="LC111" s="920">
        <v>54.99</v>
      </c>
      <c r="LD111" s="920">
        <v>54.99</v>
      </c>
      <c r="LE111" s="920">
        <v>54.99</v>
      </c>
      <c r="LF111" s="920">
        <v>54.99</v>
      </c>
      <c r="LG111" s="920">
        <v>54.99</v>
      </c>
      <c r="LH111" s="920">
        <v>54.99</v>
      </c>
      <c r="LI111" s="920">
        <v>54.99</v>
      </c>
      <c r="LJ111" s="920">
        <v>54.99</v>
      </c>
      <c r="LK111" s="920">
        <v>54.99</v>
      </c>
      <c r="LL111" s="920">
        <v>54.99</v>
      </c>
      <c r="LM111" s="920">
        <v>54.99</v>
      </c>
      <c r="LN111" s="920">
        <v>54.99</v>
      </c>
      <c r="LO111" s="920">
        <v>54.99</v>
      </c>
      <c r="LP111" s="920">
        <v>54.99</v>
      </c>
      <c r="LQ111" s="920">
        <v>54.99</v>
      </c>
      <c r="LR111" s="920">
        <v>54.99</v>
      </c>
      <c r="LS111" s="920">
        <v>54.99</v>
      </c>
      <c r="LT111" s="920">
        <v>54.99</v>
      </c>
      <c r="LU111" s="920">
        <v>54.99</v>
      </c>
      <c r="LV111" s="920">
        <v>54.99</v>
      </c>
      <c r="LW111" s="920">
        <v>54.99</v>
      </c>
      <c r="LX111" s="920">
        <v>54.99</v>
      </c>
      <c r="LY111" s="920">
        <v>54.99</v>
      </c>
      <c r="LZ111" s="920">
        <v>54.99</v>
      </c>
      <c r="MA111" s="920">
        <v>54.99</v>
      </c>
      <c r="MB111" s="920">
        <v>54.99</v>
      </c>
      <c r="MC111" s="920">
        <v>54.99</v>
      </c>
      <c r="MD111" s="920">
        <v>54.99</v>
      </c>
      <c r="ME111" s="920">
        <v>54.99</v>
      </c>
      <c r="MF111" s="920">
        <v>54.99</v>
      </c>
      <c r="MG111" s="920">
        <v>54.99</v>
      </c>
      <c r="MH111" s="920">
        <v>54.99</v>
      </c>
      <c r="MI111" s="920">
        <v>54.99</v>
      </c>
      <c r="MJ111" s="920">
        <v>54.99</v>
      </c>
      <c r="MK111" s="920">
        <v>54.99</v>
      </c>
      <c r="ML111" s="920">
        <v>54.99</v>
      </c>
      <c r="MM111" s="920">
        <v>54.99</v>
      </c>
      <c r="MN111" s="920">
        <v>54.99</v>
      </c>
      <c r="MO111" s="920">
        <v>54.99</v>
      </c>
      <c r="MP111" s="920">
        <v>54.99</v>
      </c>
      <c r="MQ111" s="920">
        <v>54.99</v>
      </c>
      <c r="MR111" s="920">
        <v>54.99</v>
      </c>
      <c r="MS111" s="920">
        <v>54.99</v>
      </c>
      <c r="MT111" s="920">
        <v>54.99</v>
      </c>
      <c r="MU111" s="920">
        <v>54.99</v>
      </c>
      <c r="MV111" s="920">
        <v>54.99</v>
      </c>
      <c r="MW111" s="920">
        <v>54.99</v>
      </c>
      <c r="MX111" s="920">
        <v>54.99</v>
      </c>
      <c r="MY111" s="920">
        <v>54.99</v>
      </c>
      <c r="MZ111" s="920">
        <v>54.99</v>
      </c>
      <c r="NA111" s="920">
        <v>54.99</v>
      </c>
      <c r="NB111" s="920">
        <v>54.99</v>
      </c>
      <c r="NC111" s="920">
        <v>54.99</v>
      </c>
      <c r="ND111" s="920">
        <v>54.99</v>
      </c>
      <c r="NE111" s="920">
        <v>54.99</v>
      </c>
      <c r="NF111" s="920">
        <v>54.99</v>
      </c>
      <c r="NG111" s="920">
        <v>54.99</v>
      </c>
      <c r="NH111" s="920">
        <v>59.49</v>
      </c>
      <c r="NI111" s="920">
        <v>69.989999999999995</v>
      </c>
      <c r="NJ111" s="920">
        <v>69.989999999999995</v>
      </c>
      <c r="NK111" s="920">
        <v>530.66</v>
      </c>
      <c r="NL111" s="920">
        <v>1605.54</v>
      </c>
      <c r="NM111" s="920">
        <v>1605.54</v>
      </c>
      <c r="NN111" s="920">
        <v>1605.54</v>
      </c>
      <c r="NO111" s="920">
        <v>1605.54</v>
      </c>
      <c r="NP111" s="920">
        <v>1611.54</v>
      </c>
      <c r="NQ111" s="920">
        <v>1611.54</v>
      </c>
      <c r="NR111" s="920">
        <v>1625.53</v>
      </c>
      <c r="NS111" s="920">
        <v>1642.75</v>
      </c>
      <c r="NT111" s="920">
        <v>1668.93</v>
      </c>
      <c r="NU111" s="920">
        <v>2176.64</v>
      </c>
      <c r="NV111" s="920">
        <v>3271.09</v>
      </c>
      <c r="NW111" s="920">
        <v>3308.93</v>
      </c>
      <c r="NX111" s="920">
        <v>3308.93</v>
      </c>
      <c r="NY111" s="920">
        <v>3320.21</v>
      </c>
      <c r="NZ111" s="920">
        <v>3802.18</v>
      </c>
      <c r="OA111" s="920">
        <v>4892.29</v>
      </c>
      <c r="OB111" s="920">
        <v>4898.57</v>
      </c>
      <c r="OC111" s="920">
        <v>4911.13</v>
      </c>
      <c r="OD111" s="920">
        <v>5377.07</v>
      </c>
      <c r="OE111" s="920">
        <v>5377.07</v>
      </c>
      <c r="OF111" s="920">
        <v>6498.49</v>
      </c>
      <c r="OG111" s="920">
        <v>7107.32</v>
      </c>
      <c r="OH111" s="920">
        <v>8400.4699999999993</v>
      </c>
      <c r="OI111" s="920">
        <v>9031.39</v>
      </c>
      <c r="OJ111" s="920">
        <v>10272.23</v>
      </c>
      <c r="OK111" s="920">
        <v>10490.68</v>
      </c>
      <c r="OL111" s="920">
        <v>10490.68</v>
      </c>
      <c r="OM111" s="920">
        <v>10703.33</v>
      </c>
      <c r="ON111" s="920">
        <v>11483.69</v>
      </c>
      <c r="OO111" s="920">
        <v>12994.32</v>
      </c>
      <c r="OP111" s="920">
        <v>13431.91</v>
      </c>
      <c r="OQ111" s="920">
        <v>14153.29</v>
      </c>
      <c r="OR111" s="920">
        <v>14233.02</v>
      </c>
      <c r="OS111" s="920">
        <v>14233.02</v>
      </c>
      <c r="OT111" s="920">
        <v>14353.26</v>
      </c>
      <c r="OU111" s="920">
        <v>14408.15</v>
      </c>
      <c r="OV111" s="920">
        <v>14892.77</v>
      </c>
      <c r="OW111" s="920">
        <v>15999.84</v>
      </c>
      <c r="OX111" s="920">
        <v>16019.67</v>
      </c>
      <c r="OY111" s="920">
        <v>16027.45</v>
      </c>
      <c r="OZ111" s="920">
        <v>16027.45</v>
      </c>
      <c r="PA111" s="920">
        <v>16043.84</v>
      </c>
      <c r="PB111" s="920">
        <v>16051.99</v>
      </c>
      <c r="PC111" s="920">
        <v>16055.61</v>
      </c>
      <c r="PD111" s="920">
        <v>16063.5</v>
      </c>
      <c r="PE111" s="920">
        <v>16067.58</v>
      </c>
      <c r="PF111" s="920">
        <v>16070.91</v>
      </c>
      <c r="PG111" s="920">
        <v>16070.91</v>
      </c>
      <c r="PH111" s="920">
        <v>16077.74</v>
      </c>
      <c r="PI111" s="920">
        <v>16083.05</v>
      </c>
      <c r="PJ111" s="920">
        <v>16087.94</v>
      </c>
      <c r="PK111" s="920">
        <v>16097.3</v>
      </c>
      <c r="PL111" s="920">
        <v>16102.97</v>
      </c>
      <c r="PM111" s="920">
        <v>16104.97</v>
      </c>
      <c r="PN111" s="920">
        <v>16104.97</v>
      </c>
      <c r="PO111" s="920">
        <v>16107.3</v>
      </c>
      <c r="PP111" s="920">
        <v>16113.28</v>
      </c>
      <c r="PQ111" s="920">
        <v>16114.28</v>
      </c>
      <c r="PR111" s="920">
        <v>16120.96</v>
      </c>
      <c r="PS111" s="920">
        <v>16126.96</v>
      </c>
      <c r="PT111" s="920">
        <v>16126.96</v>
      </c>
      <c r="PU111" s="920">
        <v>16126.96</v>
      </c>
      <c r="PV111" s="920">
        <v>16126.96</v>
      </c>
      <c r="PW111" s="920">
        <v>16126.96</v>
      </c>
      <c r="PX111" s="920">
        <v>16126.96</v>
      </c>
      <c r="PY111" s="920">
        <v>16126.96</v>
      </c>
      <c r="PZ111" s="920">
        <v>16126.96</v>
      </c>
      <c r="QA111" s="920">
        <v>16126.96</v>
      </c>
      <c r="QB111" s="920">
        <v>16126.96</v>
      </c>
      <c r="QC111" s="920">
        <v>16126.96</v>
      </c>
      <c r="QD111" s="920">
        <v>16126.96</v>
      </c>
      <c r="QE111" s="920">
        <v>16126.96</v>
      </c>
      <c r="QF111" s="920">
        <v>16126.96</v>
      </c>
      <c r="QG111" s="920">
        <v>16126.96</v>
      </c>
      <c r="QH111" s="920">
        <v>16126.96</v>
      </c>
      <c r="QI111" s="920">
        <v>16126.96</v>
      </c>
      <c r="QJ111" s="920">
        <v>16126.96</v>
      </c>
      <c r="QK111" s="920">
        <v>16126.96</v>
      </c>
      <c r="QL111" s="920">
        <v>16126.96</v>
      </c>
      <c r="QM111" s="920">
        <v>16126.96</v>
      </c>
      <c r="QN111" s="920">
        <v>16126.96</v>
      </c>
      <c r="QO111" s="920">
        <v>16126.96</v>
      </c>
      <c r="QP111" s="920">
        <v>16126.96</v>
      </c>
      <c r="QQ111" s="920">
        <v>16126.96</v>
      </c>
      <c r="QR111" s="920">
        <v>16126.96</v>
      </c>
      <c r="QS111" s="920">
        <v>16126.96</v>
      </c>
      <c r="QT111" s="920">
        <v>16126.96</v>
      </c>
      <c r="QU111" s="920">
        <v>16126.96</v>
      </c>
      <c r="QV111" s="920">
        <v>16126.96</v>
      </c>
      <c r="QW111" s="920">
        <v>16126.96</v>
      </c>
      <c r="QX111" s="920">
        <v>16126.96</v>
      </c>
      <c r="QY111" s="920">
        <v>16126.96</v>
      </c>
      <c r="QZ111" s="920">
        <v>16126.96</v>
      </c>
      <c r="RA111" s="920"/>
      <c r="RB111" s="920"/>
      <c r="RC111" s="920"/>
      <c r="RD111" s="920"/>
      <c r="RE111" s="920"/>
      <c r="RF111" s="920"/>
      <c r="RG111" s="920"/>
      <c r="RH111" s="920"/>
      <c r="RI111" s="920"/>
      <c r="RJ111" s="920"/>
      <c r="RK111" s="927"/>
      <c r="RL111" s="927"/>
      <c r="RM111" s="927"/>
      <c r="RN111" s="927"/>
      <c r="RO111" s="927"/>
      <c r="RP111" s="927"/>
      <c r="RQ111" s="927"/>
      <c r="RR111" s="927"/>
      <c r="RS111" s="927"/>
      <c r="RT111" s="927"/>
      <c r="RU111" s="927"/>
      <c r="RV111" s="927"/>
      <c r="RW111" s="927"/>
      <c r="RX111" s="927"/>
      <c r="RY111" s="927"/>
      <c r="RZ111" s="927"/>
      <c r="SA111" s="927"/>
      <c r="SB111" s="927"/>
      <c r="SC111" s="927"/>
      <c r="SD111" s="927"/>
      <c r="SE111" s="927"/>
      <c r="SF111" s="927"/>
      <c r="SG111" s="927"/>
      <c r="SH111" s="927"/>
      <c r="SI111" s="927"/>
      <c r="SJ111" s="927"/>
      <c r="SK111" s="927"/>
      <c r="SL111" s="927"/>
      <c r="SM111" s="927"/>
      <c r="SN111" s="927"/>
      <c r="SO111" s="927"/>
      <c r="SP111" s="927"/>
      <c r="SQ111" s="927"/>
      <c r="SR111" s="927"/>
      <c r="SS111" s="927"/>
      <c r="ST111" s="927"/>
      <c r="SU111" s="927"/>
      <c r="SV111" s="927"/>
      <c r="SW111" s="927"/>
      <c r="SX111" s="927"/>
      <c r="SY111" s="927"/>
      <c r="SZ111" s="927"/>
      <c r="TA111" s="927"/>
      <c r="TB111" s="927"/>
      <c r="TC111" s="927"/>
      <c r="TD111" s="927"/>
      <c r="TE111" s="927"/>
      <c r="TF111" s="927"/>
      <c r="TG111" s="927"/>
      <c r="TH111" s="927"/>
      <c r="TI111" s="927"/>
      <c r="TJ111" s="927"/>
      <c r="TK111" s="927"/>
      <c r="TL111" s="927"/>
      <c r="TM111" s="927"/>
      <c r="TN111" s="927"/>
      <c r="TO111" s="927"/>
      <c r="TP111" s="927"/>
      <c r="TQ111" s="927"/>
      <c r="TR111" s="927"/>
      <c r="TS111" s="927"/>
      <c r="TT111" s="927"/>
      <c r="TU111" s="927"/>
      <c r="TV111" s="927"/>
      <c r="TW111" s="927"/>
      <c r="TX111" s="927"/>
      <c r="TY111" s="927"/>
      <c r="TZ111" s="927"/>
      <c r="UA111" s="927"/>
      <c r="UB111" s="927"/>
      <c r="UC111" s="927"/>
      <c r="UD111" s="927"/>
      <c r="UE111" s="927"/>
      <c r="UF111" s="927"/>
      <c r="UG111" s="927"/>
      <c r="UH111" s="927"/>
      <c r="UI111" s="927"/>
      <c r="UJ111" s="927"/>
      <c r="UK111" s="927"/>
      <c r="UL111" s="927"/>
      <c r="UM111" s="927"/>
      <c r="UN111" s="927"/>
      <c r="UO111" s="927"/>
      <c r="UP111" s="927"/>
      <c r="UQ111" s="927"/>
      <c r="UR111" s="927"/>
      <c r="US111" s="927"/>
      <c r="UT111" s="927"/>
      <c r="UU111" s="927"/>
      <c r="UV111" s="927"/>
      <c r="UW111" s="927"/>
      <c r="UX111" s="927"/>
      <c r="UY111" s="927"/>
      <c r="UZ111" s="927"/>
      <c r="VA111" s="927"/>
      <c r="VB111" s="927"/>
      <c r="VC111" s="927"/>
      <c r="VD111" s="927"/>
      <c r="VE111" s="927"/>
      <c r="VF111" s="927"/>
      <c r="VG111" s="927"/>
      <c r="VH111" s="927"/>
      <c r="VI111" s="927"/>
      <c r="VJ111" s="927"/>
      <c r="VK111" s="927"/>
      <c r="VL111" s="927"/>
      <c r="VM111" s="927"/>
      <c r="VN111" s="927"/>
      <c r="VO111" s="927"/>
      <c r="VP111" s="927"/>
      <c r="VQ111" s="927"/>
      <c r="VR111" s="927"/>
      <c r="VS111" s="927"/>
      <c r="VT111" s="927"/>
      <c r="VU111" s="927"/>
      <c r="VV111" s="927"/>
      <c r="VW111" s="927"/>
      <c r="VX111" s="927"/>
      <c r="VY111" s="927"/>
      <c r="VZ111" s="927"/>
      <c r="WA111" s="927"/>
      <c r="WB111" s="927"/>
      <c r="WC111" s="927"/>
      <c r="WD111" s="927"/>
      <c r="WE111" s="927"/>
      <c r="WF111" s="927"/>
      <c r="WG111" s="927"/>
      <c r="WH111" s="927"/>
      <c r="WI111" s="927"/>
      <c r="WJ111" s="927"/>
      <c r="WK111" s="927"/>
      <c r="WL111" s="927"/>
      <c r="WM111" s="927"/>
      <c r="WN111" s="927"/>
      <c r="WO111" s="927"/>
      <c r="WP111" s="927"/>
      <c r="WQ111" s="927"/>
      <c r="WR111" s="927"/>
      <c r="WS111" s="927"/>
      <c r="XZ111" s="927"/>
      <c r="YA111" s="927"/>
    </row>
    <row r="112" spans="1:690" outlineLevel="4">
      <c r="A112" s="1107" t="s">
        <v>1185</v>
      </c>
      <c r="B112" s="1107"/>
      <c r="C112" s="1107"/>
      <c r="D112" s="1108">
        <v>0</v>
      </c>
      <c r="E112" s="1108">
        <v>0</v>
      </c>
      <c r="F112" s="1108">
        <v>0</v>
      </c>
      <c r="G112" s="1109"/>
      <c r="H112" s="1107" t="s">
        <v>894</v>
      </c>
      <c r="I112" s="687"/>
      <c r="J112" s="687"/>
      <c r="K112" s="687"/>
      <c r="L112" s="687"/>
      <c r="M112" s="687"/>
      <c r="N112" s="687"/>
      <c r="O112" s="687"/>
      <c r="P112" s="687"/>
      <c r="Q112" s="687"/>
      <c r="R112" s="687"/>
      <c r="S112" s="687"/>
      <c r="T112" s="687"/>
      <c r="U112" s="687"/>
      <c r="V112" s="687"/>
      <c r="W112" s="687"/>
      <c r="X112" s="687"/>
      <c r="Y112" s="687"/>
      <c r="Z112" s="687"/>
      <c r="AA112" s="687"/>
      <c r="AB112" s="687"/>
      <c r="AC112" s="687"/>
      <c r="AD112" s="687"/>
      <c r="AE112" s="687"/>
      <c r="AF112" s="687"/>
      <c r="AG112" s="687"/>
      <c r="AH112" s="687"/>
      <c r="AI112" s="687"/>
      <c r="AJ112" s="687"/>
      <c r="AK112" s="687"/>
      <c r="AL112" s="687"/>
      <c r="AM112" s="687"/>
      <c r="AN112" s="687"/>
      <c r="AO112" s="687"/>
      <c r="AP112" s="687"/>
      <c r="AQ112" s="687"/>
      <c r="AR112" s="687"/>
      <c r="AS112" s="687"/>
      <c r="AT112" s="687"/>
      <c r="AU112" s="687"/>
      <c r="AV112" s="687"/>
      <c r="AW112" s="687"/>
      <c r="AX112" s="687"/>
      <c r="AY112" s="687"/>
      <c r="AZ112" s="687"/>
      <c r="BA112" s="687"/>
      <c r="BB112" s="687"/>
      <c r="BC112" s="687"/>
      <c r="BD112" s="687"/>
      <c r="BE112" s="687"/>
      <c r="BF112" s="687"/>
      <c r="BG112" s="687"/>
      <c r="BH112" s="687"/>
      <c r="BI112" s="687"/>
      <c r="BJ112" s="687"/>
      <c r="BK112" s="687"/>
      <c r="BL112" s="687"/>
      <c r="BM112" s="687"/>
      <c r="BN112" s="687"/>
      <c r="BO112" s="687"/>
      <c r="BP112" s="687"/>
      <c r="BQ112" s="687"/>
      <c r="BR112" s="687"/>
      <c r="BS112" s="687"/>
      <c r="BT112" s="687"/>
      <c r="BU112" s="687"/>
      <c r="BV112" s="687"/>
      <c r="BW112" s="687"/>
      <c r="BX112" s="687"/>
      <c r="BY112" s="687"/>
      <c r="BZ112" s="687"/>
      <c r="CA112" s="687"/>
      <c r="CB112" s="687"/>
      <c r="CC112" s="687"/>
      <c r="CD112" s="687"/>
      <c r="CE112" s="687"/>
      <c r="CF112" s="687"/>
      <c r="CG112" s="687"/>
      <c r="CH112" s="687"/>
      <c r="CI112" s="687"/>
      <c r="CJ112" s="687"/>
      <c r="CK112" s="687"/>
      <c r="CL112" s="687"/>
      <c r="CM112" s="687"/>
      <c r="CN112" s="687"/>
      <c r="CO112" s="687"/>
      <c r="CP112" s="687"/>
      <c r="CQ112" s="687"/>
      <c r="CR112" s="687"/>
      <c r="CS112" s="687"/>
      <c r="CT112" s="687"/>
      <c r="CU112" s="687"/>
      <c r="CV112" s="687"/>
      <c r="CW112" s="687"/>
      <c r="CX112" s="687"/>
      <c r="CY112" s="687"/>
      <c r="CZ112" s="687"/>
      <c r="DA112" s="687"/>
      <c r="DB112" s="687"/>
      <c r="DC112" s="687"/>
      <c r="DD112" s="687"/>
      <c r="DE112" s="687"/>
      <c r="DF112" s="687"/>
      <c r="DG112" s="687"/>
      <c r="DH112" s="687"/>
      <c r="DI112" s="687"/>
      <c r="DJ112" s="687"/>
      <c r="DK112" s="687"/>
      <c r="DL112" s="687"/>
      <c r="DM112" s="687"/>
      <c r="DN112" s="687"/>
      <c r="DO112" s="687"/>
      <c r="DP112" s="687"/>
      <c r="DQ112" s="687"/>
      <c r="DR112" s="687"/>
      <c r="DS112" s="687"/>
      <c r="DT112" s="687"/>
      <c r="DU112" s="687"/>
      <c r="DV112" s="687"/>
      <c r="DW112" s="687"/>
      <c r="DX112" s="687"/>
      <c r="DY112" s="687"/>
      <c r="DZ112" s="687"/>
      <c r="EA112" s="687"/>
      <c r="EB112" s="687"/>
      <c r="EC112" s="687"/>
      <c r="ED112" s="687"/>
      <c r="EE112" s="687"/>
      <c r="EF112" s="687"/>
      <c r="EG112" s="687"/>
      <c r="EH112" s="687"/>
      <c r="EI112" s="687"/>
      <c r="EJ112" s="687"/>
      <c r="EK112" s="687"/>
      <c r="EL112" s="687"/>
      <c r="EM112" s="687"/>
      <c r="EN112" s="687"/>
      <c r="EO112" s="687"/>
      <c r="EP112" s="687"/>
      <c r="EQ112" s="687"/>
      <c r="ER112" s="687"/>
      <c r="ES112" s="687"/>
      <c r="ET112" s="687"/>
      <c r="EU112" s="687"/>
      <c r="EV112" s="687"/>
      <c r="EW112" s="687"/>
      <c r="EX112" s="687"/>
      <c r="EY112" s="687"/>
      <c r="EZ112" s="687"/>
      <c r="FA112" s="687"/>
      <c r="FB112" s="687"/>
      <c r="FC112" s="687"/>
      <c r="FD112" s="687"/>
      <c r="FE112" s="687"/>
      <c r="FF112" s="687"/>
      <c r="FG112" s="687"/>
      <c r="FH112" s="687"/>
      <c r="FI112" s="687"/>
      <c r="FJ112" s="687"/>
      <c r="FK112" s="687"/>
      <c r="FL112" s="687"/>
      <c r="FM112" s="687"/>
      <c r="FN112" s="687"/>
      <c r="FO112" s="687"/>
      <c r="FP112" s="687"/>
      <c r="FQ112" s="687"/>
      <c r="FR112" s="687"/>
      <c r="FS112" s="687"/>
      <c r="FT112" s="687"/>
      <c r="FU112" s="687"/>
      <c r="FV112" s="687"/>
      <c r="FW112" s="687"/>
      <c r="FX112" s="687"/>
      <c r="FY112" s="687"/>
      <c r="FZ112" s="687"/>
      <c r="GA112" s="687"/>
      <c r="GB112" s="687"/>
      <c r="GC112" s="687"/>
      <c r="GD112" s="687"/>
      <c r="GE112" s="687"/>
      <c r="GF112" s="687"/>
      <c r="GG112" s="687"/>
      <c r="GH112" s="687"/>
      <c r="GI112" s="687"/>
      <c r="GJ112" s="687"/>
      <c r="GK112" s="687"/>
      <c r="GL112" s="687"/>
      <c r="GM112" s="687"/>
      <c r="GN112" s="687"/>
      <c r="GO112" s="687"/>
      <c r="GP112" s="687"/>
      <c r="GQ112" s="687"/>
      <c r="GR112" s="687"/>
      <c r="GS112" s="687"/>
      <c r="GT112" s="687"/>
      <c r="GU112" s="687"/>
      <c r="GV112" s="687"/>
      <c r="GW112" s="687"/>
      <c r="GX112" s="687"/>
      <c r="GY112" s="687"/>
      <c r="GZ112" s="687"/>
      <c r="HA112" s="687"/>
      <c r="HB112" s="687"/>
      <c r="HC112" s="687"/>
      <c r="HD112" s="687"/>
      <c r="HE112" s="687"/>
      <c r="HF112" s="687"/>
      <c r="HG112" s="687"/>
      <c r="HH112" s="687"/>
      <c r="HI112" s="687"/>
      <c r="HJ112" s="687"/>
      <c r="HK112" s="687"/>
      <c r="HL112" s="687"/>
      <c r="HM112" s="687"/>
      <c r="HN112" s="687"/>
      <c r="HO112" s="687"/>
      <c r="HP112" s="687"/>
      <c r="HQ112" s="687"/>
      <c r="HR112" s="687"/>
      <c r="HS112" s="687"/>
      <c r="HT112" s="687"/>
      <c r="HU112" s="687"/>
      <c r="HV112" s="687"/>
      <c r="HW112" s="687"/>
      <c r="HX112" s="687"/>
      <c r="HY112" s="687"/>
      <c r="HZ112" s="687"/>
      <c r="IA112" s="687"/>
      <c r="IB112" s="687"/>
      <c r="IC112" s="687"/>
      <c r="ID112" s="687"/>
      <c r="IE112" s="687"/>
      <c r="IF112" s="687"/>
      <c r="IG112" s="687"/>
      <c r="IH112" s="687"/>
      <c r="II112" s="687"/>
      <c r="IJ112" s="687"/>
      <c r="IK112" s="687"/>
      <c r="IL112" s="687"/>
      <c r="IM112" s="687"/>
      <c r="IN112" s="687"/>
      <c r="IO112" s="687"/>
      <c r="IP112" s="687"/>
      <c r="IQ112" s="687"/>
      <c r="IR112" s="687"/>
      <c r="IS112" s="687"/>
      <c r="IT112" s="687"/>
      <c r="IU112" s="687"/>
      <c r="IV112" s="687"/>
      <c r="IW112" s="687"/>
      <c r="IX112" s="687"/>
      <c r="IY112" s="687"/>
      <c r="IZ112" s="687"/>
      <c r="JA112" s="687"/>
      <c r="JB112" s="687"/>
      <c r="JC112" s="687"/>
      <c r="JD112" s="687"/>
      <c r="JE112" s="687"/>
      <c r="JF112" s="687"/>
      <c r="JG112" s="687"/>
      <c r="JH112" s="687"/>
      <c r="JI112" s="687"/>
      <c r="JJ112" s="687"/>
      <c r="JK112" s="687"/>
      <c r="JL112" s="687"/>
      <c r="JM112" s="687"/>
      <c r="JN112" s="687"/>
      <c r="JO112" s="687"/>
      <c r="JP112" s="687"/>
      <c r="JQ112" s="687"/>
      <c r="JR112" s="687"/>
      <c r="JS112" s="687"/>
      <c r="JT112" s="687"/>
      <c r="JU112" s="687"/>
      <c r="JV112" s="687"/>
      <c r="JW112" s="687"/>
      <c r="JX112" s="687"/>
      <c r="JY112" s="687"/>
      <c r="JZ112" s="687"/>
      <c r="KA112" s="687"/>
      <c r="KB112" s="687"/>
      <c r="KC112" s="687"/>
      <c r="KD112" s="687"/>
      <c r="KE112" s="687"/>
      <c r="KF112" s="687"/>
      <c r="KG112" s="687"/>
      <c r="KH112" s="687"/>
      <c r="KI112" s="687"/>
      <c r="KJ112" s="687"/>
      <c r="KK112" s="687"/>
      <c r="KL112" s="687"/>
      <c r="KM112" s="687"/>
      <c r="KN112" s="687"/>
      <c r="KO112" s="687"/>
      <c r="KP112" s="687"/>
      <c r="KQ112" s="687"/>
      <c r="KR112" s="687"/>
      <c r="KS112" s="687"/>
      <c r="KT112" s="687"/>
      <c r="KU112" s="687"/>
      <c r="KV112" s="687"/>
      <c r="KW112" s="687"/>
      <c r="KX112" s="687"/>
      <c r="KY112" s="687"/>
      <c r="KZ112" s="687"/>
      <c r="LA112" s="687"/>
      <c r="LB112" s="687"/>
      <c r="LC112" s="687"/>
      <c r="LD112" s="687"/>
      <c r="LE112" s="687"/>
      <c r="LF112" s="687"/>
      <c r="LG112" s="687"/>
      <c r="LH112" s="687"/>
      <c r="LI112" s="687"/>
      <c r="LJ112" s="687"/>
      <c r="LK112" s="687"/>
      <c r="LL112" s="687"/>
      <c r="LM112" s="687"/>
      <c r="LN112" s="687"/>
      <c r="LO112" s="687"/>
      <c r="LP112" s="687"/>
      <c r="LQ112" s="687"/>
      <c r="LR112" s="687"/>
      <c r="LS112" s="687"/>
      <c r="LT112" s="687"/>
      <c r="LU112" s="687"/>
      <c r="LV112" s="687"/>
      <c r="LW112" s="687"/>
      <c r="LX112" s="687"/>
      <c r="LY112" s="687"/>
      <c r="LZ112" s="687"/>
      <c r="MA112" s="687"/>
      <c r="MB112" s="687"/>
      <c r="MC112" s="687"/>
      <c r="MD112" s="687"/>
      <c r="ME112" s="687"/>
      <c r="MF112" s="687"/>
      <c r="MG112" s="687"/>
      <c r="MH112" s="687"/>
      <c r="MI112" s="687"/>
      <c r="MJ112" s="687"/>
      <c r="MK112" s="687"/>
      <c r="ML112" s="687"/>
      <c r="MM112" s="687"/>
      <c r="MN112" s="687"/>
      <c r="MO112" s="687"/>
      <c r="MP112" s="687"/>
      <c r="MQ112" s="687"/>
      <c r="MR112" s="687"/>
      <c r="MS112" s="687"/>
      <c r="MT112" s="687"/>
      <c r="MU112" s="687"/>
      <c r="MV112" s="687"/>
      <c r="MW112" s="687"/>
      <c r="MX112" s="687"/>
      <c r="MY112" s="687"/>
      <c r="MZ112" s="687"/>
      <c r="NA112" s="687"/>
      <c r="NB112" s="687"/>
      <c r="NC112" s="687"/>
      <c r="ND112" s="687"/>
      <c r="NE112" s="687"/>
      <c r="NF112" s="687"/>
      <c r="NG112" s="687"/>
      <c r="NH112" s="687"/>
      <c r="NI112" s="687"/>
      <c r="NJ112" s="687"/>
      <c r="NK112" s="687"/>
      <c r="NL112" s="687"/>
      <c r="NM112" s="687"/>
      <c r="NN112" s="687"/>
      <c r="NO112" s="687"/>
      <c r="NP112" s="687"/>
      <c r="NQ112" s="687"/>
      <c r="NR112" s="687"/>
      <c r="NS112" s="687"/>
      <c r="NT112" s="687"/>
      <c r="NU112" s="687"/>
      <c r="NV112" s="687"/>
      <c r="NW112" s="687"/>
      <c r="NX112" s="687"/>
      <c r="NY112" s="687"/>
      <c r="NZ112" s="687"/>
      <c r="OA112" s="687"/>
      <c r="OB112" s="687"/>
      <c r="OC112" s="687"/>
      <c r="OD112" s="687"/>
      <c r="OE112" s="687"/>
      <c r="OF112" s="687"/>
      <c r="OG112" s="687"/>
      <c r="OH112" s="687"/>
      <c r="OI112" s="687"/>
      <c r="OJ112" s="687"/>
      <c r="OK112" s="687"/>
      <c r="OL112" s="687"/>
      <c r="OM112" s="687"/>
      <c r="ON112" s="687"/>
      <c r="OO112" s="687"/>
      <c r="OP112" s="687"/>
      <c r="OQ112" s="687"/>
      <c r="OR112" s="687"/>
      <c r="OS112" s="687"/>
      <c r="OT112" s="687"/>
      <c r="OU112" s="687"/>
      <c r="OV112" s="687"/>
      <c r="OW112" s="687"/>
      <c r="OX112" s="687"/>
      <c r="OY112" s="687"/>
      <c r="OZ112" s="687"/>
      <c r="PA112" s="687"/>
      <c r="PB112" s="687"/>
      <c r="PC112" s="687"/>
      <c r="PD112" s="687"/>
      <c r="PE112" s="687"/>
      <c r="PF112" s="687"/>
      <c r="PG112" s="687"/>
      <c r="PH112" s="687"/>
      <c r="PI112" s="687"/>
      <c r="PJ112" s="687"/>
      <c r="PK112" s="687"/>
      <c r="PL112" s="687"/>
      <c r="PM112" s="687"/>
      <c r="PN112" s="687"/>
      <c r="PO112" s="687"/>
      <c r="PP112" s="687"/>
      <c r="PQ112" s="687"/>
      <c r="PR112" s="687"/>
      <c r="PS112" s="687"/>
      <c r="PT112" s="687"/>
      <c r="PU112" s="687"/>
      <c r="PV112" s="687"/>
      <c r="PW112" s="687"/>
      <c r="PX112" s="687"/>
      <c r="PY112" s="687"/>
      <c r="PZ112" s="687"/>
      <c r="QA112" s="687"/>
      <c r="QB112" s="687"/>
      <c r="QC112" s="687"/>
      <c r="QD112" s="687"/>
      <c r="QE112" s="687"/>
      <c r="QF112" s="687"/>
      <c r="QG112" s="687"/>
      <c r="QH112" s="687"/>
      <c r="QI112" s="687"/>
      <c r="QJ112" s="687"/>
      <c r="QK112" s="687"/>
      <c r="QL112" s="687"/>
      <c r="QM112" s="687"/>
      <c r="QN112" s="687"/>
      <c r="QO112" s="687"/>
      <c r="QP112" s="687"/>
      <c r="QQ112" s="687"/>
      <c r="QR112" s="687"/>
      <c r="QS112" s="687"/>
      <c r="QT112" s="687"/>
      <c r="QU112" s="687"/>
      <c r="QV112" s="687"/>
      <c r="QW112" s="687"/>
      <c r="QX112" s="687"/>
      <c r="QY112" s="687"/>
      <c r="QZ112" s="687"/>
      <c r="RA112" s="687"/>
      <c r="RB112" s="687"/>
      <c r="RC112" s="687"/>
      <c r="RD112" s="687"/>
      <c r="RE112" s="687"/>
      <c r="RF112" s="687"/>
      <c r="RG112" s="687"/>
      <c r="RH112" s="687"/>
      <c r="RI112" s="687"/>
      <c r="RJ112" s="687"/>
      <c r="RK112" s="925"/>
      <c r="RL112" s="925"/>
      <c r="RM112" s="925"/>
      <c r="RN112" s="925"/>
      <c r="RO112" s="925"/>
      <c r="RP112" s="925"/>
      <c r="RQ112" s="925"/>
      <c r="RR112" s="925"/>
      <c r="RS112" s="925"/>
      <c r="RT112" s="925"/>
      <c r="RU112" s="925"/>
      <c r="RV112" s="925"/>
      <c r="RW112" s="925"/>
      <c r="RX112" s="925"/>
      <c r="RY112" s="925"/>
      <c r="RZ112" s="925"/>
      <c r="SA112" s="925"/>
      <c r="SB112" s="925"/>
      <c r="SC112" s="925"/>
      <c r="SD112" s="925"/>
      <c r="SE112" s="925"/>
      <c r="SF112" s="925"/>
      <c r="SG112" s="925"/>
      <c r="SH112" s="925"/>
      <c r="SI112" s="925"/>
      <c r="SJ112" s="925"/>
      <c r="SK112" s="925"/>
      <c r="SL112" s="925"/>
      <c r="SM112" s="925"/>
      <c r="SN112" s="925"/>
      <c r="SO112" s="925"/>
      <c r="SP112" s="925"/>
      <c r="SQ112" s="925"/>
      <c r="SR112" s="925"/>
      <c r="SS112" s="925"/>
      <c r="ST112" s="925"/>
      <c r="SU112" s="925"/>
      <c r="SV112" s="925"/>
      <c r="SW112" s="925"/>
      <c r="SX112" s="925"/>
      <c r="SY112" s="925"/>
      <c r="SZ112" s="925"/>
      <c r="TA112" s="925"/>
      <c r="TB112" s="925"/>
      <c r="TC112" s="925"/>
      <c r="TD112" s="925"/>
      <c r="TE112" s="925"/>
      <c r="TF112" s="925"/>
      <c r="TG112" s="925"/>
      <c r="TH112" s="925"/>
      <c r="TI112" s="925"/>
      <c r="TJ112" s="925"/>
      <c r="TK112" s="925"/>
      <c r="TL112" s="925"/>
      <c r="TM112" s="925"/>
      <c r="TN112" s="925"/>
      <c r="TO112" s="925"/>
      <c r="TP112" s="925"/>
      <c r="TQ112" s="925"/>
      <c r="TR112" s="925"/>
      <c r="TS112" s="925"/>
      <c r="TT112" s="925"/>
      <c r="TU112" s="925"/>
      <c r="TV112" s="925"/>
      <c r="TW112" s="925"/>
      <c r="TX112" s="925"/>
      <c r="TY112" s="925"/>
      <c r="TZ112" s="925"/>
      <c r="UA112" s="925"/>
      <c r="UB112" s="925"/>
      <c r="UC112" s="925"/>
      <c r="UD112" s="925"/>
      <c r="UE112" s="925"/>
      <c r="UF112" s="925"/>
      <c r="UG112" s="925"/>
      <c r="UH112" s="925"/>
      <c r="UI112" s="925"/>
      <c r="UJ112" s="925"/>
      <c r="UK112" s="925"/>
      <c r="UL112" s="925"/>
      <c r="UM112" s="925"/>
      <c r="UN112" s="925"/>
      <c r="UO112" s="925"/>
      <c r="UP112" s="925"/>
      <c r="UQ112" s="925"/>
      <c r="UR112" s="925"/>
      <c r="US112" s="925"/>
      <c r="UT112" s="925"/>
      <c r="UU112" s="925"/>
      <c r="UV112" s="925"/>
      <c r="UW112" s="925"/>
      <c r="UX112" s="925"/>
      <c r="UY112" s="925"/>
      <c r="UZ112" s="925"/>
      <c r="VA112" s="925"/>
      <c r="VB112" s="925"/>
      <c r="VC112" s="925"/>
      <c r="VD112" s="925"/>
      <c r="VE112" s="925"/>
      <c r="VF112" s="925"/>
      <c r="VG112" s="925"/>
      <c r="VH112" s="925"/>
      <c r="VI112" s="925"/>
      <c r="VJ112" s="925"/>
      <c r="VK112" s="925"/>
      <c r="VL112" s="925"/>
      <c r="VM112" s="925"/>
      <c r="VN112" s="925"/>
      <c r="VO112" s="925"/>
      <c r="VP112" s="925"/>
      <c r="VQ112" s="925"/>
      <c r="VR112" s="925"/>
      <c r="VS112" s="925"/>
      <c r="VT112" s="925"/>
      <c r="VU112" s="925"/>
      <c r="VV112" s="925"/>
      <c r="VW112" s="925"/>
      <c r="VX112" s="925"/>
      <c r="VY112" s="925"/>
      <c r="VZ112" s="925"/>
      <c r="WA112" s="925"/>
      <c r="WB112" s="925"/>
      <c r="WC112" s="925"/>
      <c r="WD112" s="925"/>
      <c r="WE112" s="925"/>
      <c r="WF112" s="925"/>
      <c r="WG112" s="925"/>
      <c r="WH112" s="925"/>
      <c r="WI112" s="925"/>
      <c r="WJ112" s="925"/>
      <c r="WK112" s="925"/>
      <c r="WL112" s="925"/>
      <c r="WM112" s="925"/>
      <c r="WN112" s="925"/>
      <c r="WO112" s="925"/>
      <c r="WP112" s="925"/>
      <c r="WQ112" s="925"/>
      <c r="WR112" s="925"/>
      <c r="WS112" s="925"/>
      <c r="XZ112" s="925"/>
      <c r="YA112" s="925"/>
      <c r="ZM112" s="4"/>
      <c r="ZN112" s="4"/>
    </row>
    <row r="113" spans="1:690" outlineLevel="4">
      <c r="A113" s="1107" t="s">
        <v>1186</v>
      </c>
      <c r="B113" s="1107"/>
      <c r="C113" s="1107"/>
      <c r="D113" s="1108">
        <v>815</v>
      </c>
      <c r="E113" s="1108">
        <v>54.99</v>
      </c>
      <c r="F113" s="1108">
        <v>338873.14</v>
      </c>
      <c r="G113" s="1109"/>
      <c r="H113" s="1107" t="s">
        <v>894</v>
      </c>
      <c r="I113" s="687"/>
      <c r="J113" s="687"/>
      <c r="K113" s="687"/>
      <c r="L113" s="687"/>
      <c r="M113" s="687"/>
      <c r="N113" s="687"/>
      <c r="O113" s="687"/>
      <c r="P113" s="687"/>
      <c r="Q113" s="687"/>
      <c r="R113" s="687"/>
      <c r="S113" s="687"/>
      <c r="T113" s="687"/>
      <c r="U113" s="687"/>
      <c r="V113" s="687"/>
      <c r="W113" s="687"/>
      <c r="X113" s="687"/>
      <c r="Y113" s="687"/>
      <c r="Z113" s="687"/>
      <c r="AA113" s="687"/>
      <c r="AB113" s="687"/>
      <c r="AC113" s="687"/>
      <c r="AD113" s="687"/>
      <c r="AE113" s="687"/>
      <c r="AF113" s="687"/>
      <c r="AG113" s="687"/>
      <c r="AH113" s="687"/>
      <c r="AI113" s="687"/>
      <c r="AJ113" s="687"/>
      <c r="AK113" s="687"/>
      <c r="AL113" s="687"/>
      <c r="AM113" s="687"/>
      <c r="AN113" s="687"/>
      <c r="AO113" s="687"/>
      <c r="AP113" s="687"/>
      <c r="AQ113" s="687"/>
      <c r="AR113" s="687"/>
      <c r="AS113" s="687"/>
      <c r="AT113" s="687"/>
      <c r="AU113" s="687"/>
      <c r="AV113" s="687"/>
      <c r="AW113" s="687"/>
      <c r="AX113" s="687"/>
      <c r="AY113" s="687"/>
      <c r="AZ113" s="687"/>
      <c r="BA113" s="687"/>
      <c r="BB113" s="687"/>
      <c r="BC113" s="687"/>
      <c r="BD113" s="687"/>
      <c r="BE113" s="687"/>
      <c r="BF113" s="687"/>
      <c r="BG113" s="687"/>
      <c r="BH113" s="687"/>
      <c r="BI113" s="687"/>
      <c r="BJ113" s="687"/>
      <c r="BK113" s="687"/>
      <c r="BL113" s="687"/>
      <c r="BM113" s="687"/>
      <c r="BN113" s="687"/>
      <c r="BO113" s="687"/>
      <c r="BP113" s="687"/>
      <c r="BQ113" s="687"/>
      <c r="BR113" s="687"/>
      <c r="BS113" s="687"/>
      <c r="BT113" s="687"/>
      <c r="BU113" s="687"/>
      <c r="BV113" s="687"/>
      <c r="BW113" s="687"/>
      <c r="BX113" s="687"/>
      <c r="BY113" s="687"/>
      <c r="BZ113" s="687"/>
      <c r="CA113" s="687"/>
      <c r="CB113" s="687"/>
      <c r="CC113" s="687"/>
      <c r="CD113" s="687"/>
      <c r="CE113" s="687"/>
      <c r="CF113" s="687"/>
      <c r="CG113" s="687"/>
      <c r="CH113" s="687"/>
      <c r="CI113" s="687"/>
      <c r="CJ113" s="687"/>
      <c r="CK113" s="687"/>
      <c r="CL113" s="687"/>
      <c r="CM113" s="687"/>
      <c r="CN113" s="687"/>
      <c r="CO113" s="687"/>
      <c r="CP113" s="687"/>
      <c r="CQ113" s="687"/>
      <c r="CR113" s="687"/>
      <c r="CS113" s="687"/>
      <c r="CT113" s="687"/>
      <c r="CU113" s="687"/>
      <c r="CV113" s="687"/>
      <c r="CW113" s="687"/>
      <c r="CX113" s="687"/>
      <c r="CY113" s="687"/>
      <c r="CZ113" s="687"/>
      <c r="DA113" s="687"/>
      <c r="DB113" s="687"/>
      <c r="DC113" s="687"/>
      <c r="DD113" s="687"/>
      <c r="DE113" s="687"/>
      <c r="DF113" s="687"/>
      <c r="DG113" s="687"/>
      <c r="DH113" s="687"/>
      <c r="DI113" s="687"/>
      <c r="DJ113" s="687"/>
      <c r="DK113" s="687"/>
      <c r="DL113" s="687"/>
      <c r="DM113" s="687"/>
      <c r="DN113" s="687"/>
      <c r="DO113" s="687"/>
      <c r="DP113" s="687"/>
      <c r="DQ113" s="687"/>
      <c r="DR113" s="687"/>
      <c r="DS113" s="687"/>
      <c r="DT113" s="687"/>
      <c r="DU113" s="687"/>
      <c r="DV113" s="687"/>
      <c r="DW113" s="687"/>
      <c r="DX113" s="687"/>
      <c r="DY113" s="687"/>
      <c r="DZ113" s="687"/>
      <c r="EA113" s="687"/>
      <c r="EB113" s="687"/>
      <c r="EC113" s="687"/>
      <c r="ED113" s="687"/>
      <c r="EE113" s="687"/>
      <c r="EF113" s="687"/>
      <c r="EG113" s="687"/>
      <c r="EH113" s="687"/>
      <c r="EI113" s="687"/>
      <c r="EJ113" s="687"/>
      <c r="EK113" s="687"/>
      <c r="EL113" s="687"/>
      <c r="EM113" s="687"/>
      <c r="EN113" s="687"/>
      <c r="EO113" s="687"/>
      <c r="EP113" s="687"/>
      <c r="EQ113" s="687"/>
      <c r="ER113" s="687"/>
      <c r="ES113" s="687"/>
      <c r="ET113" s="687"/>
      <c r="EU113" s="687"/>
      <c r="EV113" s="687"/>
      <c r="EW113" s="687"/>
      <c r="EX113" s="687"/>
      <c r="EY113" s="687"/>
      <c r="EZ113" s="687"/>
      <c r="FA113" s="687"/>
      <c r="FB113" s="687"/>
      <c r="FC113" s="687"/>
      <c r="FD113" s="687"/>
      <c r="FE113" s="687"/>
      <c r="FF113" s="687"/>
      <c r="FG113" s="687"/>
      <c r="FH113" s="687"/>
      <c r="FI113" s="687"/>
      <c r="FJ113" s="687"/>
      <c r="FK113" s="687"/>
      <c r="FL113" s="687"/>
      <c r="FM113" s="687"/>
      <c r="FN113" s="687"/>
      <c r="FO113" s="687"/>
      <c r="FP113" s="687"/>
      <c r="FQ113" s="687"/>
      <c r="FR113" s="687"/>
      <c r="FS113" s="687"/>
      <c r="FT113" s="687"/>
      <c r="FU113" s="687"/>
      <c r="FV113" s="687"/>
      <c r="FW113" s="687"/>
      <c r="FX113" s="687"/>
      <c r="FY113" s="687"/>
      <c r="FZ113" s="687"/>
      <c r="GA113" s="687"/>
      <c r="GB113" s="687"/>
      <c r="GC113" s="687"/>
      <c r="GD113" s="687"/>
      <c r="GE113" s="687"/>
      <c r="GF113" s="687"/>
      <c r="GG113" s="687"/>
      <c r="GH113" s="687"/>
      <c r="GI113" s="687"/>
      <c r="GJ113" s="687"/>
      <c r="GK113" s="687"/>
      <c r="GL113" s="687"/>
      <c r="GM113" s="687"/>
      <c r="GN113" s="687"/>
      <c r="GO113" s="687"/>
      <c r="GP113" s="687"/>
      <c r="GQ113" s="687"/>
      <c r="GR113" s="687"/>
      <c r="GS113" s="687"/>
      <c r="GT113" s="687"/>
      <c r="GU113" s="687"/>
      <c r="GV113" s="687"/>
      <c r="GW113" s="687"/>
      <c r="GX113" s="687"/>
      <c r="GY113" s="687"/>
      <c r="GZ113" s="687"/>
      <c r="HA113" s="687"/>
      <c r="HB113" s="687"/>
      <c r="HC113" s="687"/>
      <c r="HD113" s="687"/>
      <c r="HE113" s="687"/>
      <c r="HF113" s="687"/>
      <c r="HG113" s="687"/>
      <c r="HH113" s="687"/>
      <c r="HI113" s="687"/>
      <c r="HJ113" s="687"/>
      <c r="HK113" s="687"/>
      <c r="HL113" s="687"/>
      <c r="HM113" s="687"/>
      <c r="HN113" s="687"/>
      <c r="HO113" s="687"/>
      <c r="HP113" s="687"/>
      <c r="HQ113" s="687"/>
      <c r="HR113" s="687"/>
      <c r="HS113" s="687"/>
      <c r="HT113" s="687"/>
      <c r="HU113" s="687"/>
      <c r="HV113" s="687"/>
      <c r="HW113" s="687"/>
      <c r="HX113" s="687"/>
      <c r="HY113" s="687"/>
      <c r="HZ113" s="687"/>
      <c r="IA113" s="687"/>
      <c r="IB113" s="687"/>
      <c r="IC113" s="687"/>
      <c r="ID113" s="687"/>
      <c r="IE113" s="687"/>
      <c r="IF113" s="687"/>
      <c r="IG113" s="687"/>
      <c r="IH113" s="687"/>
      <c r="II113" s="687"/>
      <c r="IJ113" s="687">
        <v>1.4</v>
      </c>
      <c r="IK113" s="687">
        <v>3.39</v>
      </c>
      <c r="IL113" s="687">
        <v>7.98</v>
      </c>
      <c r="IM113" s="687">
        <v>10</v>
      </c>
      <c r="IN113" s="687">
        <v>10</v>
      </c>
      <c r="IO113" s="687">
        <v>16.28</v>
      </c>
      <c r="IP113" s="687">
        <v>31.24</v>
      </c>
      <c r="IQ113" s="687">
        <v>40</v>
      </c>
      <c r="IR113" s="687">
        <v>40.22</v>
      </c>
      <c r="IS113" s="687">
        <v>40.56</v>
      </c>
      <c r="IT113" s="687">
        <v>40.89</v>
      </c>
      <c r="IU113" s="687">
        <v>40.89</v>
      </c>
      <c r="IV113" s="687">
        <v>41.22</v>
      </c>
      <c r="IW113" s="687">
        <v>41.55</v>
      </c>
      <c r="IX113" s="687">
        <v>41.89</v>
      </c>
      <c r="IY113" s="687">
        <v>41.89</v>
      </c>
      <c r="IZ113" s="687">
        <v>41.89</v>
      </c>
      <c r="JA113" s="687">
        <v>41.89</v>
      </c>
      <c r="JB113" s="687">
        <v>41.89</v>
      </c>
      <c r="JC113" s="687">
        <v>41.89</v>
      </c>
      <c r="JD113" s="687">
        <v>42.22</v>
      </c>
      <c r="JE113" s="687">
        <v>42.55</v>
      </c>
      <c r="JF113" s="687">
        <v>42.89</v>
      </c>
      <c r="JG113" s="687">
        <v>43.22</v>
      </c>
      <c r="JH113" s="687">
        <v>43.55</v>
      </c>
      <c r="JI113" s="687">
        <v>43.55</v>
      </c>
      <c r="JJ113" s="687">
        <v>44.08</v>
      </c>
      <c r="JK113" s="687">
        <v>44.85</v>
      </c>
      <c r="JL113" s="687">
        <v>46.63</v>
      </c>
      <c r="JM113" s="687">
        <v>48.64</v>
      </c>
      <c r="JN113" s="687">
        <v>52.47</v>
      </c>
      <c r="JO113" s="687">
        <v>53.52</v>
      </c>
      <c r="JP113" s="687">
        <v>53.52</v>
      </c>
      <c r="JQ113" s="687">
        <v>54.63</v>
      </c>
      <c r="JR113" s="687">
        <v>54.99</v>
      </c>
      <c r="JS113" s="687">
        <v>54.99</v>
      </c>
      <c r="JT113" s="687">
        <v>54.99</v>
      </c>
      <c r="JU113" s="687">
        <v>54.99</v>
      </c>
      <c r="JV113" s="687">
        <v>54.99</v>
      </c>
      <c r="JW113" s="687">
        <v>54.99</v>
      </c>
      <c r="JX113" s="687">
        <v>54.99</v>
      </c>
      <c r="JY113" s="687">
        <v>54.99</v>
      </c>
      <c r="JZ113" s="687">
        <v>54.99</v>
      </c>
      <c r="KA113" s="687">
        <v>54.99</v>
      </c>
      <c r="KB113" s="687">
        <v>54.99</v>
      </c>
      <c r="KC113" s="687">
        <v>54.99</v>
      </c>
      <c r="KD113" s="687">
        <v>54.99</v>
      </c>
      <c r="KE113" s="687">
        <v>54.99</v>
      </c>
      <c r="KF113" s="687">
        <v>54.99</v>
      </c>
      <c r="KG113" s="687">
        <v>54.99</v>
      </c>
      <c r="KH113" s="687">
        <v>54.99</v>
      </c>
      <c r="KI113" s="687">
        <v>54.99</v>
      </c>
      <c r="KJ113" s="687">
        <v>54.99</v>
      </c>
      <c r="KK113" s="687">
        <v>54.99</v>
      </c>
      <c r="KL113" s="687">
        <v>54.99</v>
      </c>
      <c r="KM113" s="687">
        <v>54.99</v>
      </c>
      <c r="KN113" s="687">
        <v>54.99</v>
      </c>
      <c r="KO113" s="687">
        <v>54.99</v>
      </c>
      <c r="KP113" s="687">
        <v>54.99</v>
      </c>
      <c r="KQ113" s="687">
        <v>54.99</v>
      </c>
      <c r="KR113" s="687">
        <v>54.99</v>
      </c>
      <c r="KS113" s="687">
        <v>54.99</v>
      </c>
      <c r="KT113" s="687">
        <v>54.99</v>
      </c>
      <c r="KU113" s="687">
        <v>54.99</v>
      </c>
      <c r="KV113" s="687">
        <v>54.99</v>
      </c>
      <c r="KW113" s="687">
        <v>54.99</v>
      </c>
      <c r="KX113" s="687">
        <v>54.99</v>
      </c>
      <c r="KY113" s="687">
        <v>54.99</v>
      </c>
      <c r="KZ113" s="687">
        <v>54.99</v>
      </c>
      <c r="LA113" s="687">
        <v>54.99</v>
      </c>
      <c r="LB113" s="687">
        <v>54.99</v>
      </c>
      <c r="LC113" s="687">
        <v>54.99</v>
      </c>
      <c r="LD113" s="687">
        <v>54.99</v>
      </c>
      <c r="LE113" s="687">
        <v>54.99</v>
      </c>
      <c r="LF113" s="687">
        <v>54.99</v>
      </c>
      <c r="LG113" s="687">
        <v>54.99</v>
      </c>
      <c r="LH113" s="687">
        <v>54.99</v>
      </c>
      <c r="LI113" s="687">
        <v>54.99</v>
      </c>
      <c r="LJ113" s="687">
        <v>54.99</v>
      </c>
      <c r="LK113" s="687">
        <v>54.99</v>
      </c>
      <c r="LL113" s="687">
        <v>54.99</v>
      </c>
      <c r="LM113" s="687">
        <v>54.99</v>
      </c>
      <c r="LN113" s="687">
        <v>54.99</v>
      </c>
      <c r="LO113" s="687">
        <v>54.99</v>
      </c>
      <c r="LP113" s="687">
        <v>54.99</v>
      </c>
      <c r="LQ113" s="687">
        <v>54.99</v>
      </c>
      <c r="LR113" s="687">
        <v>54.99</v>
      </c>
      <c r="LS113" s="687">
        <v>54.99</v>
      </c>
      <c r="LT113" s="687">
        <v>54.99</v>
      </c>
      <c r="LU113" s="687">
        <v>54.99</v>
      </c>
      <c r="LV113" s="687">
        <v>54.99</v>
      </c>
      <c r="LW113" s="687">
        <v>54.99</v>
      </c>
      <c r="LX113" s="687">
        <v>54.99</v>
      </c>
      <c r="LY113" s="687">
        <v>54.99</v>
      </c>
      <c r="LZ113" s="687">
        <v>54.99</v>
      </c>
      <c r="MA113" s="687">
        <v>54.99</v>
      </c>
      <c r="MB113" s="687">
        <v>54.99</v>
      </c>
      <c r="MC113" s="687">
        <v>54.99</v>
      </c>
      <c r="MD113" s="687">
        <v>54.99</v>
      </c>
      <c r="ME113" s="687">
        <v>54.99</v>
      </c>
      <c r="MF113" s="687">
        <v>54.99</v>
      </c>
      <c r="MG113" s="687">
        <v>54.99</v>
      </c>
      <c r="MH113" s="687">
        <v>54.99</v>
      </c>
      <c r="MI113" s="687">
        <v>54.99</v>
      </c>
      <c r="MJ113" s="687">
        <v>54.99</v>
      </c>
      <c r="MK113" s="687">
        <v>54.99</v>
      </c>
      <c r="ML113" s="687">
        <v>54.99</v>
      </c>
      <c r="MM113" s="687">
        <v>54.99</v>
      </c>
      <c r="MN113" s="687">
        <v>54.99</v>
      </c>
      <c r="MO113" s="687">
        <v>54.99</v>
      </c>
      <c r="MP113" s="687">
        <v>54.99</v>
      </c>
      <c r="MQ113" s="687">
        <v>54.99</v>
      </c>
      <c r="MR113" s="687">
        <v>54.99</v>
      </c>
      <c r="MS113" s="687">
        <v>54.99</v>
      </c>
      <c r="MT113" s="687">
        <v>54.99</v>
      </c>
      <c r="MU113" s="687">
        <v>54.99</v>
      </c>
      <c r="MV113" s="687">
        <v>54.99</v>
      </c>
      <c r="MW113" s="687">
        <v>54.99</v>
      </c>
      <c r="MX113" s="687">
        <v>54.99</v>
      </c>
      <c r="MY113" s="687">
        <v>54.99</v>
      </c>
      <c r="MZ113" s="687">
        <v>54.99</v>
      </c>
      <c r="NA113" s="687">
        <v>54.99</v>
      </c>
      <c r="NB113" s="687">
        <v>54.99</v>
      </c>
      <c r="NC113" s="687">
        <v>54.99</v>
      </c>
      <c r="ND113" s="687">
        <v>54.99</v>
      </c>
      <c r="NE113" s="687">
        <v>54.99</v>
      </c>
      <c r="NF113" s="687">
        <v>54.99</v>
      </c>
      <c r="NG113" s="687">
        <v>54.99</v>
      </c>
      <c r="NH113" s="687">
        <v>59.49</v>
      </c>
      <c r="NI113" s="687">
        <v>69.989999999999995</v>
      </c>
      <c r="NJ113" s="687">
        <v>69.989999999999995</v>
      </c>
      <c r="NK113" s="687">
        <v>69.989999999999995</v>
      </c>
      <c r="NL113" s="687">
        <v>69.989999999999995</v>
      </c>
      <c r="NM113" s="687">
        <v>69.989999999999995</v>
      </c>
      <c r="NN113" s="687">
        <v>69.989999999999995</v>
      </c>
      <c r="NO113" s="687">
        <v>69.989999999999995</v>
      </c>
      <c r="NP113" s="687">
        <v>75.989999999999995</v>
      </c>
      <c r="NQ113" s="687">
        <v>75.989999999999995</v>
      </c>
      <c r="NR113" s="687">
        <v>89.98</v>
      </c>
      <c r="NS113" s="687">
        <v>107.2</v>
      </c>
      <c r="NT113" s="687">
        <v>133.38</v>
      </c>
      <c r="NU113" s="687">
        <v>180.42</v>
      </c>
      <c r="NV113" s="687">
        <v>199.98</v>
      </c>
      <c r="NW113" s="687">
        <v>237.83</v>
      </c>
      <c r="NX113" s="687">
        <v>237.83</v>
      </c>
      <c r="NY113" s="687">
        <v>249.11</v>
      </c>
      <c r="NZ113" s="687">
        <v>270.41000000000003</v>
      </c>
      <c r="OA113" s="687">
        <v>285.33</v>
      </c>
      <c r="OB113" s="687">
        <v>290.91000000000003</v>
      </c>
      <c r="OC113" s="687">
        <v>301.68</v>
      </c>
      <c r="OD113" s="687">
        <v>302.74</v>
      </c>
      <c r="OE113" s="687">
        <v>302.74</v>
      </c>
      <c r="OF113" s="687">
        <v>308.22000000000003</v>
      </c>
      <c r="OG113" s="687">
        <v>318.31</v>
      </c>
      <c r="OH113" s="687">
        <v>335.16</v>
      </c>
      <c r="OI113" s="687">
        <v>358.28</v>
      </c>
      <c r="OJ113" s="687">
        <v>393.5</v>
      </c>
      <c r="OK113" s="687">
        <v>425.71</v>
      </c>
      <c r="OL113" s="687">
        <v>425.71</v>
      </c>
      <c r="OM113" s="687">
        <v>450.89</v>
      </c>
      <c r="ON113" s="687">
        <v>462.44</v>
      </c>
      <c r="OO113" s="687">
        <v>483.03</v>
      </c>
      <c r="OP113" s="687">
        <v>506.34</v>
      </c>
      <c r="OQ113" s="687">
        <v>536.41999999999996</v>
      </c>
      <c r="OR113" s="687">
        <v>573.9</v>
      </c>
      <c r="OS113" s="687">
        <v>573.9</v>
      </c>
      <c r="OT113" s="687">
        <v>596.5</v>
      </c>
      <c r="OU113" s="687">
        <v>648.85</v>
      </c>
      <c r="OV113" s="687">
        <v>670.71</v>
      </c>
      <c r="OW113" s="687">
        <v>702.58</v>
      </c>
      <c r="OX113" s="687">
        <v>721.71</v>
      </c>
      <c r="OY113" s="687">
        <v>729.49</v>
      </c>
      <c r="OZ113" s="687">
        <v>729.49</v>
      </c>
      <c r="PA113" s="687">
        <v>745.88</v>
      </c>
      <c r="PB113" s="687">
        <v>754.03</v>
      </c>
      <c r="PC113" s="687">
        <v>757.65</v>
      </c>
      <c r="PD113" s="687">
        <v>765.54</v>
      </c>
      <c r="PE113" s="687">
        <v>769.61</v>
      </c>
      <c r="PF113" s="687">
        <v>772.95</v>
      </c>
      <c r="PG113" s="687">
        <v>772.95</v>
      </c>
      <c r="PH113" s="687">
        <v>779.78</v>
      </c>
      <c r="PI113" s="687">
        <v>785.09</v>
      </c>
      <c r="PJ113" s="687">
        <v>789.98</v>
      </c>
      <c r="PK113" s="687">
        <v>799.34</v>
      </c>
      <c r="PL113" s="687">
        <v>805.01</v>
      </c>
      <c r="PM113" s="687">
        <v>807.01</v>
      </c>
      <c r="PN113" s="687">
        <v>807.01</v>
      </c>
      <c r="PO113" s="687">
        <v>809.34</v>
      </c>
      <c r="PP113" s="687">
        <v>815</v>
      </c>
      <c r="PQ113" s="687">
        <v>815</v>
      </c>
      <c r="PR113" s="687">
        <v>815</v>
      </c>
      <c r="PS113" s="687">
        <v>815</v>
      </c>
      <c r="PT113" s="687">
        <v>815</v>
      </c>
      <c r="PU113" s="687">
        <v>815</v>
      </c>
      <c r="PV113" s="687">
        <v>815</v>
      </c>
      <c r="PW113" s="687">
        <v>815</v>
      </c>
      <c r="PX113" s="687">
        <v>815</v>
      </c>
      <c r="PY113" s="687">
        <v>815</v>
      </c>
      <c r="PZ113" s="687">
        <v>815</v>
      </c>
      <c r="QA113" s="687">
        <v>815</v>
      </c>
      <c r="QB113" s="687">
        <v>815</v>
      </c>
      <c r="QC113" s="687">
        <v>815</v>
      </c>
      <c r="QD113" s="687">
        <v>815</v>
      </c>
      <c r="QE113" s="687">
        <v>815</v>
      </c>
      <c r="QF113" s="687">
        <v>815</v>
      </c>
      <c r="QG113" s="687">
        <v>815</v>
      </c>
      <c r="QH113" s="687">
        <v>815</v>
      </c>
      <c r="QI113" s="687">
        <v>815</v>
      </c>
      <c r="QJ113" s="687">
        <v>815</v>
      </c>
      <c r="QK113" s="687">
        <v>815</v>
      </c>
      <c r="QL113" s="687">
        <v>815</v>
      </c>
      <c r="QM113" s="687">
        <v>815</v>
      </c>
      <c r="QN113" s="687">
        <v>815</v>
      </c>
      <c r="QO113" s="687">
        <v>815</v>
      </c>
      <c r="QP113" s="687">
        <v>815</v>
      </c>
      <c r="QQ113" s="687">
        <v>815</v>
      </c>
      <c r="QR113" s="687">
        <v>815</v>
      </c>
      <c r="QS113" s="687">
        <v>815</v>
      </c>
      <c r="QT113" s="687">
        <v>815</v>
      </c>
      <c r="QU113" s="687">
        <v>815</v>
      </c>
      <c r="QV113" s="687">
        <v>815</v>
      </c>
      <c r="QW113" s="687">
        <v>815</v>
      </c>
      <c r="QX113" s="687">
        <v>815</v>
      </c>
      <c r="QY113" s="687">
        <v>815</v>
      </c>
      <c r="QZ113" s="687">
        <v>815</v>
      </c>
      <c r="RA113" s="687"/>
      <c r="RB113" s="687"/>
      <c r="RC113" s="687"/>
      <c r="RD113" s="687"/>
      <c r="RE113" s="687"/>
      <c r="RF113" s="687"/>
      <c r="RG113" s="687"/>
      <c r="RH113" s="687"/>
      <c r="RI113" s="687"/>
      <c r="RJ113" s="687"/>
      <c r="RK113" s="925"/>
      <c r="RL113" s="925"/>
      <c r="RM113" s="925"/>
      <c r="RN113" s="925"/>
      <c r="RO113" s="925"/>
      <c r="RP113" s="925"/>
      <c r="RQ113" s="925"/>
      <c r="RR113" s="925"/>
      <c r="RS113" s="925"/>
      <c r="RT113" s="925"/>
      <c r="RU113" s="925"/>
      <c r="RV113" s="925"/>
      <c r="RW113" s="925"/>
      <c r="RX113" s="925"/>
      <c r="RY113" s="925"/>
      <c r="RZ113" s="925"/>
      <c r="SA113" s="925"/>
      <c r="SB113" s="925"/>
      <c r="SC113" s="925"/>
      <c r="SD113" s="925"/>
      <c r="SE113" s="925"/>
      <c r="SF113" s="925"/>
      <c r="SG113" s="925"/>
      <c r="SH113" s="925"/>
      <c r="SI113" s="925"/>
      <c r="SJ113" s="925"/>
      <c r="SK113" s="925"/>
      <c r="SL113" s="925"/>
      <c r="SM113" s="925"/>
      <c r="SN113" s="925"/>
      <c r="SO113" s="925"/>
      <c r="SP113" s="925"/>
      <c r="SQ113" s="925"/>
      <c r="SR113" s="925"/>
      <c r="SS113" s="925"/>
      <c r="ST113" s="925"/>
      <c r="SU113" s="925"/>
      <c r="SV113" s="925"/>
      <c r="SW113" s="925"/>
      <c r="SX113" s="925"/>
      <c r="SY113" s="925"/>
      <c r="SZ113" s="925"/>
      <c r="TA113" s="925"/>
      <c r="TB113" s="925"/>
      <c r="TC113" s="925"/>
      <c r="TD113" s="925"/>
      <c r="TE113" s="925"/>
      <c r="TF113" s="925"/>
      <c r="TG113" s="925"/>
      <c r="TH113" s="925"/>
      <c r="TI113" s="925"/>
      <c r="TJ113" s="925"/>
      <c r="TK113" s="925"/>
      <c r="TL113" s="925"/>
      <c r="TM113" s="925"/>
      <c r="TN113" s="925"/>
      <c r="TO113" s="925"/>
      <c r="TP113" s="925"/>
      <c r="TQ113" s="925"/>
      <c r="TR113" s="925"/>
      <c r="TS113" s="925"/>
      <c r="TT113" s="925"/>
      <c r="TU113" s="925"/>
      <c r="TV113" s="925"/>
      <c r="TW113" s="925"/>
      <c r="TX113" s="925"/>
      <c r="TY113" s="925"/>
      <c r="TZ113" s="925"/>
      <c r="UA113" s="925"/>
      <c r="UB113" s="925"/>
      <c r="UC113" s="925"/>
      <c r="UD113" s="925"/>
      <c r="UE113" s="925"/>
      <c r="UF113" s="925"/>
      <c r="UG113" s="925"/>
      <c r="UH113" s="925"/>
      <c r="UI113" s="925"/>
      <c r="UJ113" s="925"/>
      <c r="UK113" s="925"/>
      <c r="UL113" s="925"/>
      <c r="UM113" s="925"/>
      <c r="UN113" s="925"/>
      <c r="UO113" s="925"/>
      <c r="UP113" s="925"/>
      <c r="UQ113" s="925"/>
      <c r="UR113" s="925"/>
      <c r="US113" s="925"/>
      <c r="UT113" s="925"/>
      <c r="UU113" s="925"/>
      <c r="UV113" s="925"/>
      <c r="UW113" s="925"/>
      <c r="UX113" s="925"/>
      <c r="UY113" s="925"/>
      <c r="UZ113" s="925"/>
      <c r="VA113" s="925"/>
      <c r="VB113" s="925"/>
      <c r="VC113" s="925"/>
      <c r="VD113" s="925"/>
      <c r="VE113" s="925"/>
      <c r="VF113" s="925"/>
      <c r="VG113" s="925"/>
      <c r="VH113" s="925"/>
      <c r="VI113" s="925"/>
      <c r="VJ113" s="925"/>
      <c r="VK113" s="925"/>
      <c r="VL113" s="925"/>
      <c r="VM113" s="925"/>
      <c r="VN113" s="925"/>
      <c r="VO113" s="925"/>
      <c r="VP113" s="925"/>
      <c r="VQ113" s="925"/>
      <c r="VR113" s="925"/>
      <c r="VS113" s="925"/>
      <c r="VT113" s="925"/>
      <c r="VU113" s="925"/>
      <c r="VV113" s="925"/>
      <c r="VW113" s="925"/>
      <c r="VX113" s="925"/>
      <c r="VY113" s="925"/>
      <c r="VZ113" s="925"/>
      <c r="WA113" s="925"/>
      <c r="WB113" s="925"/>
      <c r="WC113" s="925"/>
      <c r="WD113" s="925"/>
      <c r="WE113" s="925"/>
      <c r="WF113" s="925"/>
      <c r="WG113" s="925"/>
      <c r="WH113" s="925"/>
      <c r="WI113" s="925"/>
      <c r="WJ113" s="925"/>
      <c r="WK113" s="925"/>
      <c r="WL113" s="925"/>
      <c r="WM113" s="925"/>
      <c r="WN113" s="925"/>
      <c r="WO113" s="925"/>
      <c r="WP113" s="925"/>
      <c r="WQ113" s="925"/>
      <c r="WR113" s="925"/>
      <c r="WS113" s="925"/>
      <c r="XZ113" s="925"/>
      <c r="YA113" s="925"/>
      <c r="ZM113" s="4"/>
      <c r="ZN113" s="4"/>
    </row>
    <row r="114" spans="1:690">
      <c r="A114" s="1095" t="s">
        <v>1411</v>
      </c>
      <c r="B114" s="1094"/>
      <c r="C114" s="1094"/>
      <c r="D114" s="1096">
        <v>14369.96</v>
      </c>
      <c r="E114" s="1096">
        <v>0</v>
      </c>
      <c r="F114" s="1096">
        <v>964844.6</v>
      </c>
      <c r="G114" s="1097"/>
      <c r="H114" s="1094" t="s">
        <v>894</v>
      </c>
      <c r="I114" s="687"/>
      <c r="J114" s="687"/>
      <c r="K114" s="687"/>
      <c r="L114" s="687"/>
      <c r="M114" s="687"/>
      <c r="N114" s="687"/>
      <c r="O114" s="687"/>
      <c r="P114" s="687"/>
      <c r="Q114" s="687"/>
      <c r="R114" s="687"/>
      <c r="S114" s="687"/>
      <c r="T114" s="687"/>
      <c r="U114" s="687"/>
      <c r="V114" s="687"/>
      <c r="W114" s="687"/>
      <c r="X114" s="687"/>
      <c r="Y114" s="687"/>
      <c r="Z114" s="687"/>
      <c r="AA114" s="687"/>
      <c r="AB114" s="687"/>
      <c r="AC114" s="687"/>
      <c r="AD114" s="687"/>
      <c r="AE114" s="687"/>
      <c r="AF114" s="687"/>
      <c r="AG114" s="687"/>
      <c r="AH114" s="687"/>
      <c r="AI114" s="687"/>
      <c r="AJ114" s="687"/>
      <c r="AK114" s="687"/>
      <c r="AL114" s="687"/>
      <c r="AM114" s="687"/>
      <c r="AN114" s="687"/>
      <c r="AO114" s="687"/>
      <c r="AP114" s="687"/>
      <c r="AQ114" s="687"/>
      <c r="AR114" s="687"/>
      <c r="AS114" s="687"/>
      <c r="AT114" s="687"/>
      <c r="AU114" s="687"/>
      <c r="AV114" s="687"/>
      <c r="AW114" s="687"/>
      <c r="AX114" s="687"/>
      <c r="AY114" s="687"/>
      <c r="AZ114" s="687"/>
      <c r="BA114" s="687"/>
      <c r="BB114" s="687"/>
      <c r="BC114" s="687"/>
      <c r="BD114" s="687"/>
      <c r="BE114" s="687"/>
      <c r="BF114" s="687"/>
      <c r="BG114" s="687"/>
      <c r="BH114" s="687"/>
      <c r="BI114" s="687"/>
      <c r="BJ114" s="687"/>
      <c r="BK114" s="687"/>
      <c r="BL114" s="687"/>
      <c r="BM114" s="687"/>
      <c r="BN114" s="687"/>
      <c r="BO114" s="687"/>
      <c r="BP114" s="687"/>
      <c r="BQ114" s="687"/>
      <c r="BR114" s="687"/>
      <c r="BS114" s="687"/>
      <c r="BT114" s="687"/>
      <c r="BU114" s="687"/>
      <c r="BV114" s="687"/>
      <c r="BW114" s="687"/>
      <c r="BX114" s="687"/>
      <c r="BY114" s="687"/>
      <c r="BZ114" s="687"/>
      <c r="CA114" s="687"/>
      <c r="CB114" s="687"/>
      <c r="CC114" s="687"/>
      <c r="CD114" s="687"/>
      <c r="CE114" s="687"/>
      <c r="CF114" s="687"/>
      <c r="CG114" s="687"/>
      <c r="CH114" s="687"/>
      <c r="CI114" s="687"/>
      <c r="CJ114" s="687"/>
      <c r="CK114" s="687"/>
      <c r="CL114" s="687"/>
      <c r="CM114" s="687"/>
      <c r="CN114" s="687"/>
      <c r="CO114" s="687"/>
      <c r="CP114" s="687"/>
      <c r="CQ114" s="687"/>
      <c r="CR114" s="687"/>
      <c r="CS114" s="687"/>
      <c r="CT114" s="687"/>
      <c r="CU114" s="687"/>
      <c r="CV114" s="687"/>
      <c r="CW114" s="687"/>
      <c r="CX114" s="687"/>
      <c r="CY114" s="687"/>
      <c r="CZ114" s="687"/>
      <c r="DA114" s="687"/>
      <c r="DB114" s="687"/>
      <c r="DC114" s="687"/>
      <c r="DD114" s="687"/>
      <c r="DE114" s="687"/>
      <c r="DF114" s="687"/>
      <c r="DG114" s="687"/>
      <c r="DH114" s="687"/>
      <c r="DI114" s="687"/>
      <c r="DJ114" s="687"/>
      <c r="DK114" s="687"/>
      <c r="DL114" s="687"/>
      <c r="DM114" s="687"/>
      <c r="DN114" s="687"/>
      <c r="DO114" s="687"/>
      <c r="DP114" s="687"/>
      <c r="DQ114" s="687"/>
      <c r="DR114" s="687"/>
      <c r="DS114" s="687"/>
      <c r="DT114" s="687"/>
      <c r="DU114" s="687"/>
      <c r="DV114" s="687"/>
      <c r="DW114" s="687"/>
      <c r="DX114" s="687"/>
      <c r="DY114" s="687"/>
      <c r="DZ114" s="687"/>
      <c r="EA114" s="687"/>
      <c r="EB114" s="687"/>
      <c r="EC114" s="687"/>
      <c r="ED114" s="687"/>
      <c r="EE114" s="687"/>
      <c r="EF114" s="687"/>
      <c r="EG114" s="687"/>
      <c r="EH114" s="687"/>
      <c r="EI114" s="687"/>
      <c r="EJ114" s="687"/>
      <c r="EK114" s="687"/>
      <c r="EL114" s="687"/>
      <c r="EM114" s="687"/>
      <c r="EN114" s="687"/>
      <c r="EO114" s="687"/>
      <c r="EP114" s="687"/>
      <c r="EQ114" s="687"/>
      <c r="ER114" s="687"/>
      <c r="ES114" s="687"/>
      <c r="ET114" s="687"/>
      <c r="EU114" s="687"/>
      <c r="EV114" s="687"/>
      <c r="EW114" s="687"/>
      <c r="EX114" s="687"/>
      <c r="EY114" s="687"/>
      <c r="EZ114" s="687"/>
      <c r="FA114" s="687"/>
      <c r="FB114" s="687"/>
      <c r="FC114" s="687"/>
      <c r="FD114" s="687"/>
      <c r="FE114" s="687"/>
      <c r="FF114" s="687"/>
      <c r="FG114" s="687"/>
      <c r="FH114" s="687"/>
      <c r="FI114" s="687"/>
      <c r="FJ114" s="687"/>
      <c r="FK114" s="687"/>
      <c r="FL114" s="687"/>
      <c r="FM114" s="687"/>
      <c r="FN114" s="687"/>
      <c r="FO114" s="687"/>
      <c r="FP114" s="687"/>
      <c r="FQ114" s="687"/>
      <c r="FR114" s="687"/>
      <c r="FS114" s="687"/>
      <c r="FT114" s="687"/>
      <c r="FU114" s="687"/>
      <c r="FV114" s="687"/>
      <c r="FW114" s="687"/>
      <c r="FX114" s="687"/>
      <c r="FY114" s="687"/>
      <c r="FZ114" s="687"/>
      <c r="GA114" s="687"/>
      <c r="GB114" s="687"/>
      <c r="GC114" s="687"/>
      <c r="GD114" s="687"/>
      <c r="GE114" s="687"/>
      <c r="GF114" s="687"/>
      <c r="GG114" s="687"/>
      <c r="GH114" s="687"/>
      <c r="GI114" s="687"/>
      <c r="GJ114" s="687"/>
      <c r="GK114" s="687"/>
      <c r="GL114" s="687"/>
      <c r="GM114" s="687"/>
      <c r="GN114" s="687"/>
      <c r="GO114" s="687"/>
      <c r="GP114" s="687"/>
      <c r="GQ114" s="687"/>
      <c r="GR114" s="687"/>
      <c r="GS114" s="687"/>
      <c r="GT114" s="687"/>
      <c r="GU114" s="687"/>
      <c r="GV114" s="687"/>
      <c r="GW114" s="687"/>
      <c r="GX114" s="687"/>
      <c r="GY114" s="687"/>
      <c r="GZ114" s="687"/>
      <c r="HA114" s="687"/>
      <c r="HB114" s="687"/>
      <c r="HC114" s="687"/>
      <c r="HD114" s="687"/>
      <c r="HE114" s="687"/>
      <c r="HF114" s="687"/>
      <c r="HG114" s="687"/>
      <c r="HH114" s="687"/>
      <c r="HI114" s="687"/>
      <c r="HJ114" s="687"/>
      <c r="HK114" s="687"/>
      <c r="HL114" s="687"/>
      <c r="HM114" s="687"/>
      <c r="HN114" s="687"/>
      <c r="HO114" s="687"/>
      <c r="HP114" s="687"/>
      <c r="HQ114" s="687"/>
      <c r="HR114" s="687"/>
      <c r="HS114" s="687"/>
      <c r="HT114" s="687"/>
      <c r="HU114" s="687"/>
      <c r="HV114" s="687"/>
      <c r="HW114" s="687"/>
      <c r="HX114" s="687"/>
      <c r="HY114" s="687"/>
      <c r="HZ114" s="687"/>
      <c r="IA114" s="687"/>
      <c r="IB114" s="687"/>
      <c r="IC114" s="687"/>
      <c r="ID114" s="687"/>
      <c r="IE114" s="687"/>
      <c r="IF114" s="687"/>
      <c r="IG114" s="687"/>
      <c r="IH114" s="687"/>
      <c r="II114" s="687"/>
      <c r="IJ114" s="687"/>
      <c r="IK114" s="687"/>
      <c r="IL114" s="687"/>
      <c r="IM114" s="687"/>
      <c r="IN114" s="687"/>
      <c r="IO114" s="687"/>
      <c r="IP114" s="687"/>
      <c r="IQ114" s="687"/>
      <c r="IR114" s="687"/>
      <c r="IS114" s="687"/>
      <c r="IT114" s="687"/>
      <c r="IU114" s="687"/>
      <c r="IV114" s="687"/>
      <c r="IW114" s="687"/>
      <c r="IX114" s="687"/>
      <c r="IY114" s="687"/>
      <c r="IZ114" s="687"/>
      <c r="JA114" s="687"/>
      <c r="JB114" s="687"/>
      <c r="JC114" s="687"/>
      <c r="JD114" s="687"/>
      <c r="JE114" s="687"/>
      <c r="JF114" s="687"/>
      <c r="JG114" s="687"/>
      <c r="JH114" s="687"/>
      <c r="JI114" s="687"/>
      <c r="JJ114" s="687"/>
      <c r="JK114" s="687"/>
      <c r="JL114" s="687"/>
      <c r="JM114" s="687"/>
      <c r="JN114" s="687"/>
      <c r="JO114" s="687"/>
      <c r="JP114" s="687"/>
      <c r="JQ114" s="687"/>
      <c r="JR114" s="687"/>
      <c r="JS114" s="687"/>
      <c r="JT114" s="687"/>
      <c r="JU114" s="687"/>
      <c r="JV114" s="687"/>
      <c r="JW114" s="687"/>
      <c r="JX114" s="687"/>
      <c r="JY114" s="687"/>
      <c r="JZ114" s="687"/>
      <c r="KA114" s="687"/>
      <c r="KB114" s="687"/>
      <c r="KC114" s="687"/>
      <c r="KD114" s="687"/>
      <c r="KE114" s="687"/>
      <c r="KF114" s="687"/>
      <c r="KG114" s="687"/>
      <c r="KH114" s="687"/>
      <c r="KI114" s="687"/>
      <c r="KJ114" s="687"/>
      <c r="KK114" s="687"/>
      <c r="KL114" s="687"/>
      <c r="KM114" s="687"/>
      <c r="KN114" s="687"/>
      <c r="KO114" s="687"/>
      <c r="KP114" s="687"/>
      <c r="KQ114" s="687"/>
      <c r="KR114" s="687"/>
      <c r="KS114" s="687"/>
      <c r="KT114" s="687"/>
      <c r="KU114" s="687"/>
      <c r="KV114" s="687"/>
      <c r="KW114" s="687"/>
      <c r="KX114" s="687"/>
      <c r="KY114" s="687"/>
      <c r="KZ114" s="687"/>
      <c r="LA114" s="687"/>
      <c r="LB114" s="687"/>
      <c r="LC114" s="687"/>
      <c r="LD114" s="687"/>
      <c r="LE114" s="687"/>
      <c r="LF114" s="687"/>
      <c r="LG114" s="687"/>
      <c r="LH114" s="687"/>
      <c r="LI114" s="687"/>
      <c r="LJ114" s="687"/>
      <c r="LK114" s="687"/>
      <c r="LL114" s="687"/>
      <c r="LM114" s="687"/>
      <c r="LN114" s="687"/>
      <c r="LO114" s="687"/>
      <c r="LP114" s="687"/>
      <c r="LQ114" s="687"/>
      <c r="LR114" s="687"/>
      <c r="LS114" s="687"/>
      <c r="LT114" s="687"/>
      <c r="LU114" s="687"/>
      <c r="LV114" s="687"/>
      <c r="LW114" s="687"/>
      <c r="LX114" s="687"/>
      <c r="LY114" s="687"/>
      <c r="LZ114" s="687"/>
      <c r="MA114" s="687"/>
      <c r="MB114" s="687"/>
      <c r="MC114" s="687"/>
      <c r="MD114" s="687"/>
      <c r="ME114" s="687"/>
      <c r="MF114" s="687"/>
      <c r="MG114" s="687"/>
      <c r="MH114" s="687"/>
      <c r="MI114" s="687"/>
      <c r="MJ114" s="687"/>
      <c r="MK114" s="687"/>
      <c r="ML114" s="687"/>
      <c r="MM114" s="687"/>
      <c r="MN114" s="687"/>
      <c r="MO114" s="687"/>
      <c r="MP114" s="687"/>
      <c r="MQ114" s="687"/>
      <c r="MR114" s="687"/>
      <c r="MS114" s="687"/>
      <c r="MT114" s="687"/>
      <c r="MU114" s="687"/>
      <c r="MV114" s="687"/>
      <c r="MW114" s="687"/>
      <c r="MX114" s="687"/>
      <c r="MY114" s="687"/>
      <c r="MZ114" s="687"/>
      <c r="NA114" s="687"/>
      <c r="NB114" s="687"/>
      <c r="NC114" s="687"/>
      <c r="ND114" s="687"/>
      <c r="NE114" s="687"/>
      <c r="NF114" s="687"/>
      <c r="NG114" s="687"/>
      <c r="NH114" s="687"/>
      <c r="NI114" s="687"/>
      <c r="NJ114" s="687"/>
      <c r="NK114" s="687">
        <v>460.67</v>
      </c>
      <c r="NL114" s="687">
        <v>1535.55</v>
      </c>
      <c r="NM114" s="687">
        <v>1535.55</v>
      </c>
      <c r="NN114" s="687">
        <v>1535.55</v>
      </c>
      <c r="NO114" s="687">
        <v>1535.55</v>
      </c>
      <c r="NP114" s="687">
        <v>1535.55</v>
      </c>
      <c r="NQ114" s="687">
        <v>1535.55</v>
      </c>
      <c r="NR114" s="687">
        <v>1535.55</v>
      </c>
      <c r="NS114" s="687">
        <v>1535.55</v>
      </c>
      <c r="NT114" s="687">
        <v>1535.55</v>
      </c>
      <c r="NU114" s="687">
        <v>1996.22</v>
      </c>
      <c r="NV114" s="687">
        <v>3071.11</v>
      </c>
      <c r="NW114" s="687">
        <v>3071.11</v>
      </c>
      <c r="NX114" s="687">
        <v>3071.11</v>
      </c>
      <c r="NY114" s="687">
        <v>3071.11</v>
      </c>
      <c r="NZ114" s="687">
        <v>3531.77</v>
      </c>
      <c r="OA114" s="687">
        <v>4606.66</v>
      </c>
      <c r="OB114" s="687">
        <v>4606.66</v>
      </c>
      <c r="OC114" s="687">
        <v>4606.66</v>
      </c>
      <c r="OD114" s="687">
        <v>5067.32</v>
      </c>
      <c r="OE114" s="687">
        <v>5067.32</v>
      </c>
      <c r="OF114" s="687">
        <v>6142.21</v>
      </c>
      <c r="OG114" s="687">
        <v>6644.12</v>
      </c>
      <c r="OH114" s="687">
        <v>7815.25</v>
      </c>
      <c r="OI114" s="687">
        <v>8275.92</v>
      </c>
      <c r="OJ114" s="687">
        <v>9350.81</v>
      </c>
      <c r="OK114" s="687">
        <v>9392.0499999999993</v>
      </c>
      <c r="OL114" s="687">
        <v>9392.0499999999993</v>
      </c>
      <c r="OM114" s="687">
        <v>9488.2999999999993</v>
      </c>
      <c r="ON114" s="687">
        <v>10220.540000000001</v>
      </c>
      <c r="OO114" s="687">
        <v>11622.01</v>
      </c>
      <c r="OP114" s="687">
        <v>12005.9</v>
      </c>
      <c r="OQ114" s="687">
        <v>12696.91</v>
      </c>
      <c r="OR114" s="687">
        <v>12738.15</v>
      </c>
      <c r="OS114" s="687">
        <v>12738.15</v>
      </c>
      <c r="OT114" s="687">
        <v>12834.4</v>
      </c>
      <c r="OU114" s="687">
        <v>12834.4</v>
      </c>
      <c r="OV114" s="687">
        <v>13295.07</v>
      </c>
      <c r="OW114" s="687">
        <v>14369.96</v>
      </c>
      <c r="OX114" s="687">
        <v>14369.96</v>
      </c>
      <c r="OY114" s="687">
        <v>14369.96</v>
      </c>
      <c r="OZ114" s="687">
        <v>14369.96</v>
      </c>
      <c r="PA114" s="687">
        <v>14369.96</v>
      </c>
      <c r="PB114" s="687">
        <v>14369.96</v>
      </c>
      <c r="PC114" s="687">
        <v>14369.96</v>
      </c>
      <c r="PD114" s="687">
        <v>14369.96</v>
      </c>
      <c r="PE114" s="687">
        <v>14369.96</v>
      </c>
      <c r="PF114" s="687">
        <v>14369.96</v>
      </c>
      <c r="PG114" s="687">
        <v>14369.96</v>
      </c>
      <c r="PH114" s="687">
        <v>14369.96</v>
      </c>
      <c r="PI114" s="687">
        <v>14369.96</v>
      </c>
      <c r="PJ114" s="687">
        <v>14369.96</v>
      </c>
      <c r="PK114" s="687">
        <v>14369.96</v>
      </c>
      <c r="PL114" s="687">
        <v>14369.96</v>
      </c>
      <c r="PM114" s="687">
        <v>14369.96</v>
      </c>
      <c r="PN114" s="687">
        <v>14369.96</v>
      </c>
      <c r="PO114" s="687">
        <v>14369.96</v>
      </c>
      <c r="PP114" s="687">
        <v>14369.96</v>
      </c>
      <c r="PQ114" s="687">
        <v>14369.96</v>
      </c>
      <c r="PR114" s="687">
        <v>14369.96</v>
      </c>
      <c r="PS114" s="687">
        <v>14369.96</v>
      </c>
      <c r="PT114" s="687">
        <v>14369.96</v>
      </c>
      <c r="PU114" s="687">
        <v>14369.96</v>
      </c>
      <c r="PV114" s="687">
        <v>14369.96</v>
      </c>
      <c r="PW114" s="687">
        <v>14369.96</v>
      </c>
      <c r="PX114" s="687">
        <v>14369.96</v>
      </c>
      <c r="PY114" s="687">
        <v>14369.96</v>
      </c>
      <c r="PZ114" s="687">
        <v>14369.96</v>
      </c>
      <c r="QA114" s="687">
        <v>14369.96</v>
      </c>
      <c r="QB114" s="687">
        <v>14369.96</v>
      </c>
      <c r="QC114" s="687">
        <v>14369.96</v>
      </c>
      <c r="QD114" s="687">
        <v>14369.96</v>
      </c>
      <c r="QE114" s="687">
        <v>14369.96</v>
      </c>
      <c r="QF114" s="687">
        <v>14369.96</v>
      </c>
      <c r="QG114" s="687">
        <v>14369.96</v>
      </c>
      <c r="QH114" s="687">
        <v>14369.96</v>
      </c>
      <c r="QI114" s="687">
        <v>14369.96</v>
      </c>
      <c r="QJ114" s="687">
        <v>14369.96</v>
      </c>
      <c r="QK114" s="687">
        <v>14369.96</v>
      </c>
      <c r="QL114" s="687">
        <v>14369.96</v>
      </c>
      <c r="QM114" s="687">
        <v>14369.96</v>
      </c>
      <c r="QN114" s="687">
        <v>14369.96</v>
      </c>
      <c r="QO114" s="687">
        <v>14369.96</v>
      </c>
      <c r="QP114" s="687">
        <v>14369.96</v>
      </c>
      <c r="QQ114" s="687">
        <v>14369.96</v>
      </c>
      <c r="QR114" s="687">
        <v>14369.96</v>
      </c>
      <c r="QS114" s="687">
        <v>14369.96</v>
      </c>
      <c r="QT114" s="687">
        <v>14369.96</v>
      </c>
      <c r="QU114" s="687">
        <v>14369.96</v>
      </c>
      <c r="QV114" s="687">
        <v>14369.96</v>
      </c>
      <c r="QW114" s="687">
        <v>14369.96</v>
      </c>
      <c r="QX114" s="687">
        <v>14369.96</v>
      </c>
      <c r="QY114" s="687">
        <v>14369.96</v>
      </c>
      <c r="QZ114" s="687">
        <v>14369.96</v>
      </c>
      <c r="RA114" s="687"/>
      <c r="RB114" s="687"/>
      <c r="RC114" s="687"/>
      <c r="RD114" s="687"/>
      <c r="RE114" s="687"/>
      <c r="RF114" s="687"/>
      <c r="RG114" s="687"/>
      <c r="RH114" s="687"/>
      <c r="RI114" s="687"/>
      <c r="RJ114" s="687"/>
      <c r="RK114" s="925"/>
      <c r="RL114" s="925"/>
      <c r="RM114" s="925"/>
      <c r="RN114" s="925"/>
      <c r="RO114" s="925"/>
      <c r="RP114" s="925"/>
      <c r="RQ114" s="925"/>
      <c r="RR114" s="925"/>
      <c r="RS114" s="925"/>
      <c r="RT114" s="925"/>
      <c r="RU114" s="925"/>
      <c r="RV114" s="925"/>
      <c r="RW114" s="925"/>
      <c r="RX114" s="925"/>
      <c r="RY114" s="925"/>
      <c r="RZ114" s="925"/>
      <c r="SA114" s="925"/>
      <c r="SB114" s="925"/>
      <c r="SC114" s="925"/>
      <c r="SD114" s="925"/>
      <c r="SE114" s="925"/>
      <c r="SF114" s="925"/>
      <c r="SG114" s="925"/>
      <c r="SH114" s="925"/>
      <c r="SI114" s="925"/>
      <c r="SJ114" s="925"/>
      <c r="SK114" s="925"/>
      <c r="SL114" s="925"/>
      <c r="SM114" s="925"/>
      <c r="SN114" s="925"/>
      <c r="SO114" s="925"/>
      <c r="SP114" s="925"/>
      <c r="SQ114" s="925"/>
      <c r="SR114" s="925"/>
      <c r="SS114" s="925"/>
      <c r="ST114" s="925"/>
      <c r="SU114" s="925"/>
      <c r="SV114" s="925"/>
      <c r="SW114" s="925"/>
      <c r="SX114" s="925"/>
      <c r="SY114" s="925"/>
      <c r="SZ114" s="925"/>
      <c r="TA114" s="925"/>
      <c r="TB114" s="925"/>
      <c r="TC114" s="925"/>
      <c r="TD114" s="925"/>
      <c r="TE114" s="925"/>
      <c r="TF114" s="925"/>
      <c r="TG114" s="925"/>
      <c r="TH114" s="925"/>
      <c r="TI114" s="925"/>
      <c r="TJ114" s="925"/>
      <c r="TK114" s="925"/>
      <c r="TL114" s="925"/>
      <c r="TM114" s="925"/>
      <c r="TN114" s="925"/>
      <c r="TO114" s="925"/>
      <c r="TP114" s="925"/>
      <c r="TQ114" s="925"/>
      <c r="TR114" s="925"/>
      <c r="TS114" s="925"/>
      <c r="TT114" s="925"/>
      <c r="TU114" s="925"/>
      <c r="TV114" s="925"/>
      <c r="TW114" s="925"/>
      <c r="TX114" s="925"/>
      <c r="TY114" s="925"/>
      <c r="TZ114" s="925"/>
      <c r="UA114" s="925"/>
      <c r="UB114" s="925"/>
      <c r="UC114" s="925"/>
      <c r="UD114" s="925"/>
      <c r="UE114" s="925"/>
      <c r="UF114" s="925"/>
      <c r="UG114" s="925"/>
      <c r="UH114" s="925"/>
      <c r="UI114" s="925"/>
      <c r="UJ114" s="925"/>
      <c r="UK114" s="925"/>
      <c r="UL114" s="925"/>
      <c r="UM114" s="925"/>
      <c r="UN114" s="925"/>
      <c r="UO114" s="925"/>
      <c r="UP114" s="925"/>
      <c r="UQ114" s="925"/>
      <c r="UR114" s="925"/>
      <c r="US114" s="925"/>
      <c r="UT114" s="925"/>
      <c r="UU114" s="925"/>
      <c r="UV114" s="925"/>
      <c r="UW114" s="925"/>
      <c r="UX114" s="925"/>
      <c r="UY114" s="925"/>
      <c r="UZ114" s="925"/>
      <c r="VA114" s="925"/>
      <c r="VB114" s="925"/>
      <c r="VC114" s="925"/>
      <c r="VD114" s="925"/>
      <c r="VE114" s="925"/>
      <c r="VF114" s="925"/>
      <c r="VG114" s="925"/>
      <c r="VH114" s="925"/>
      <c r="VI114" s="925"/>
      <c r="VJ114" s="925"/>
      <c r="VK114" s="925"/>
      <c r="VL114" s="925"/>
      <c r="VM114" s="925"/>
      <c r="VN114" s="925"/>
      <c r="VO114" s="925"/>
      <c r="VP114" s="925"/>
      <c r="VQ114" s="925"/>
      <c r="VR114" s="925"/>
      <c r="VS114" s="925"/>
      <c r="VT114" s="925"/>
      <c r="VU114" s="925"/>
      <c r="VV114" s="925"/>
      <c r="VW114" s="925"/>
      <c r="VX114" s="925"/>
      <c r="VY114" s="925"/>
      <c r="VZ114" s="925"/>
      <c r="WA114" s="925"/>
      <c r="WB114" s="925"/>
      <c r="WC114" s="925"/>
      <c r="WD114" s="925"/>
      <c r="WE114" s="925"/>
      <c r="WF114" s="925"/>
      <c r="WG114" s="925"/>
      <c r="WH114" s="925"/>
      <c r="WI114" s="925"/>
      <c r="WJ114" s="925"/>
      <c r="WK114" s="925"/>
      <c r="WL114" s="925"/>
      <c r="WM114" s="925"/>
      <c r="WN114" s="925"/>
      <c r="WO114" s="925"/>
      <c r="WP114" s="925"/>
      <c r="WQ114" s="925"/>
      <c r="WR114" s="925"/>
      <c r="WS114" s="925"/>
      <c r="XZ114" s="925"/>
      <c r="YA114" s="925"/>
      <c r="ZM114" s="4"/>
      <c r="ZN114" s="4"/>
    </row>
    <row r="115" spans="1:690" outlineLevel="2">
      <c r="A115" s="1107" t="s">
        <v>1187</v>
      </c>
      <c r="B115" s="1107"/>
      <c r="C115" s="1107"/>
      <c r="D115" s="1108">
        <v>900</v>
      </c>
      <c r="E115" s="1108">
        <v>0</v>
      </c>
      <c r="F115" s="1108">
        <v>293955.15000000002</v>
      </c>
      <c r="G115" s="1109"/>
      <c r="H115" s="1107" t="s">
        <v>894</v>
      </c>
      <c r="I115" s="687"/>
      <c r="J115" s="687"/>
      <c r="K115" s="687"/>
      <c r="L115" s="687"/>
      <c r="M115" s="687"/>
      <c r="N115" s="687"/>
      <c r="O115" s="687"/>
      <c r="P115" s="687"/>
      <c r="Q115" s="687"/>
      <c r="R115" s="687"/>
      <c r="S115" s="687"/>
      <c r="T115" s="687"/>
      <c r="U115" s="687"/>
      <c r="V115" s="687"/>
      <c r="W115" s="687"/>
      <c r="X115" s="687"/>
      <c r="Y115" s="687"/>
      <c r="Z115" s="687"/>
      <c r="AA115" s="687"/>
      <c r="AB115" s="687"/>
      <c r="AC115" s="687"/>
      <c r="AD115" s="687"/>
      <c r="AE115" s="687"/>
      <c r="AF115" s="687"/>
      <c r="AG115" s="687"/>
      <c r="AH115" s="687"/>
      <c r="AI115" s="687"/>
      <c r="AJ115" s="687"/>
      <c r="AK115" s="687"/>
      <c r="AL115" s="687"/>
      <c r="AM115" s="687"/>
      <c r="AN115" s="687"/>
      <c r="AO115" s="687"/>
      <c r="AP115" s="687"/>
      <c r="AQ115" s="687"/>
      <c r="AR115" s="687"/>
      <c r="AS115" s="687"/>
      <c r="AT115" s="687"/>
      <c r="AU115" s="687"/>
      <c r="AV115" s="687"/>
      <c r="AW115" s="687"/>
      <c r="AX115" s="687"/>
      <c r="AY115" s="687"/>
      <c r="AZ115" s="687"/>
      <c r="BA115" s="687"/>
      <c r="BB115" s="687"/>
      <c r="BC115" s="687"/>
      <c r="BD115" s="687"/>
      <c r="BE115" s="687"/>
      <c r="BF115" s="687"/>
      <c r="BG115" s="687"/>
      <c r="BH115" s="687"/>
      <c r="BI115" s="687"/>
      <c r="BJ115" s="687"/>
      <c r="BK115" s="687"/>
      <c r="BL115" s="687"/>
      <c r="BM115" s="687"/>
      <c r="BN115" s="687"/>
      <c r="BO115" s="687"/>
      <c r="BP115" s="687"/>
      <c r="BQ115" s="687"/>
      <c r="BR115" s="687"/>
      <c r="BS115" s="687"/>
      <c r="BT115" s="687"/>
      <c r="BU115" s="687"/>
      <c r="BV115" s="687"/>
      <c r="BW115" s="687"/>
      <c r="BX115" s="687"/>
      <c r="BY115" s="687"/>
      <c r="BZ115" s="687"/>
      <c r="CA115" s="687"/>
      <c r="CB115" s="687"/>
      <c r="CC115" s="687"/>
      <c r="CD115" s="687"/>
      <c r="CE115" s="687"/>
      <c r="CF115" s="687"/>
      <c r="CG115" s="687"/>
      <c r="CH115" s="687"/>
      <c r="CI115" s="687"/>
      <c r="CJ115" s="687"/>
      <c r="CK115" s="687"/>
      <c r="CL115" s="687"/>
      <c r="CM115" s="687"/>
      <c r="CN115" s="687"/>
      <c r="CO115" s="687"/>
      <c r="CP115" s="687"/>
      <c r="CQ115" s="687"/>
      <c r="CR115" s="687"/>
      <c r="CS115" s="687"/>
      <c r="CT115" s="687"/>
      <c r="CU115" s="687"/>
      <c r="CV115" s="687"/>
      <c r="CW115" s="687"/>
      <c r="CX115" s="687"/>
      <c r="CY115" s="687"/>
      <c r="CZ115" s="687"/>
      <c r="DA115" s="687"/>
      <c r="DB115" s="687"/>
      <c r="DC115" s="687"/>
      <c r="DD115" s="687"/>
      <c r="DE115" s="687"/>
      <c r="DF115" s="687"/>
      <c r="DG115" s="687"/>
      <c r="DH115" s="687"/>
      <c r="DI115" s="687"/>
      <c r="DJ115" s="687"/>
      <c r="DK115" s="687"/>
      <c r="DL115" s="687"/>
      <c r="DM115" s="687"/>
      <c r="DN115" s="687"/>
      <c r="DO115" s="687"/>
      <c r="DP115" s="687"/>
      <c r="DQ115" s="687"/>
      <c r="DR115" s="687"/>
      <c r="DS115" s="687"/>
      <c r="DT115" s="687"/>
      <c r="DU115" s="687"/>
      <c r="DV115" s="687"/>
      <c r="DW115" s="687"/>
      <c r="DX115" s="687"/>
      <c r="DY115" s="687"/>
      <c r="DZ115" s="687"/>
      <c r="EA115" s="687"/>
      <c r="EB115" s="687"/>
      <c r="EC115" s="687"/>
      <c r="ED115" s="687"/>
      <c r="EE115" s="687"/>
      <c r="EF115" s="687"/>
      <c r="EG115" s="687"/>
      <c r="EH115" s="687"/>
      <c r="EI115" s="687"/>
      <c r="EJ115" s="687"/>
      <c r="EK115" s="687"/>
      <c r="EL115" s="687"/>
      <c r="EM115" s="687"/>
      <c r="EN115" s="687"/>
      <c r="EO115" s="687"/>
      <c r="EP115" s="687"/>
      <c r="EQ115" s="687"/>
      <c r="ER115" s="687"/>
      <c r="ES115" s="687"/>
      <c r="ET115" s="687"/>
      <c r="EU115" s="687"/>
      <c r="EV115" s="687"/>
      <c r="EW115" s="687"/>
      <c r="EX115" s="687"/>
      <c r="EY115" s="687"/>
      <c r="EZ115" s="687"/>
      <c r="FA115" s="687"/>
      <c r="FB115" s="687"/>
      <c r="FC115" s="687"/>
      <c r="FD115" s="687"/>
      <c r="FE115" s="687"/>
      <c r="FF115" s="687"/>
      <c r="FG115" s="687"/>
      <c r="FH115" s="687"/>
      <c r="FI115" s="687"/>
      <c r="FJ115" s="687"/>
      <c r="FK115" s="687"/>
      <c r="FL115" s="687"/>
      <c r="FM115" s="687"/>
      <c r="FN115" s="687"/>
      <c r="FO115" s="687"/>
      <c r="FP115" s="687"/>
      <c r="FQ115" s="687"/>
      <c r="FR115" s="687"/>
      <c r="FS115" s="687"/>
      <c r="FT115" s="687"/>
      <c r="FU115" s="687"/>
      <c r="FV115" s="687"/>
      <c r="FW115" s="687"/>
      <c r="FX115" s="687"/>
      <c r="FY115" s="687"/>
      <c r="FZ115" s="687"/>
      <c r="GA115" s="687"/>
      <c r="GB115" s="687"/>
      <c r="GC115" s="687"/>
      <c r="GD115" s="687"/>
      <c r="GE115" s="687"/>
      <c r="GF115" s="687"/>
      <c r="GG115" s="687"/>
      <c r="GH115" s="687"/>
      <c r="GI115" s="687"/>
      <c r="GJ115" s="687"/>
      <c r="GK115" s="687"/>
      <c r="GL115" s="687"/>
      <c r="GM115" s="687"/>
      <c r="GN115" s="687"/>
      <c r="GO115" s="687"/>
      <c r="GP115" s="687"/>
      <c r="GQ115" s="687"/>
      <c r="GR115" s="687"/>
      <c r="GS115" s="687"/>
      <c r="GT115" s="687"/>
      <c r="GU115" s="687"/>
      <c r="GV115" s="687"/>
      <c r="GW115" s="687"/>
      <c r="GX115" s="687"/>
      <c r="GY115" s="687"/>
      <c r="GZ115" s="687"/>
      <c r="HA115" s="687"/>
      <c r="HB115" s="687"/>
      <c r="HC115" s="687"/>
      <c r="HD115" s="687"/>
      <c r="HE115" s="687"/>
      <c r="HF115" s="687"/>
      <c r="HG115" s="687"/>
      <c r="HH115" s="687"/>
      <c r="HI115" s="687"/>
      <c r="HJ115" s="687"/>
      <c r="HK115" s="687"/>
      <c r="HL115" s="687"/>
      <c r="HM115" s="687"/>
      <c r="HN115" s="687"/>
      <c r="HO115" s="687"/>
      <c r="HP115" s="687"/>
      <c r="HQ115" s="687"/>
      <c r="HR115" s="687"/>
      <c r="HS115" s="687"/>
      <c r="HT115" s="687"/>
      <c r="HU115" s="687"/>
      <c r="HV115" s="687"/>
      <c r="HW115" s="687"/>
      <c r="HX115" s="687"/>
      <c r="HY115" s="687"/>
      <c r="HZ115" s="687"/>
      <c r="IA115" s="687"/>
      <c r="IB115" s="687"/>
      <c r="IC115" s="687"/>
      <c r="ID115" s="687"/>
      <c r="IE115" s="687"/>
      <c r="IF115" s="687"/>
      <c r="IG115" s="687"/>
      <c r="IH115" s="687"/>
      <c r="II115" s="687"/>
      <c r="IJ115" s="687"/>
      <c r="IK115" s="687"/>
      <c r="IL115" s="687"/>
      <c r="IM115" s="687"/>
      <c r="IN115" s="687"/>
      <c r="IO115" s="687"/>
      <c r="IP115" s="687"/>
      <c r="IQ115" s="687"/>
      <c r="IR115" s="687"/>
      <c r="IS115" s="687"/>
      <c r="IT115" s="687"/>
      <c r="IU115" s="687"/>
      <c r="IV115" s="687"/>
      <c r="IW115" s="687"/>
      <c r="IX115" s="687"/>
      <c r="IY115" s="687"/>
      <c r="IZ115" s="687"/>
      <c r="JA115" s="687"/>
      <c r="JB115" s="687"/>
      <c r="JC115" s="687"/>
      <c r="JD115" s="687"/>
      <c r="JE115" s="687"/>
      <c r="JF115" s="687"/>
      <c r="JG115" s="687"/>
      <c r="JH115" s="687"/>
      <c r="JI115" s="687"/>
      <c r="JJ115" s="687"/>
      <c r="JK115" s="687"/>
      <c r="JL115" s="687"/>
      <c r="JM115" s="687"/>
      <c r="JN115" s="687"/>
      <c r="JO115" s="687"/>
      <c r="JP115" s="687"/>
      <c r="JQ115" s="687"/>
      <c r="JR115" s="687"/>
      <c r="JS115" s="687"/>
      <c r="JT115" s="687"/>
      <c r="JU115" s="687"/>
      <c r="JV115" s="687"/>
      <c r="JW115" s="687"/>
      <c r="JX115" s="687"/>
      <c r="JY115" s="687"/>
      <c r="JZ115" s="687"/>
      <c r="KA115" s="687"/>
      <c r="KB115" s="687"/>
      <c r="KC115" s="687"/>
      <c r="KD115" s="687"/>
      <c r="KE115" s="687"/>
      <c r="KF115" s="687"/>
      <c r="KG115" s="687"/>
      <c r="KH115" s="687"/>
      <c r="KI115" s="687"/>
      <c r="KJ115" s="687"/>
      <c r="KK115" s="687"/>
      <c r="KL115" s="687"/>
      <c r="KM115" s="687"/>
      <c r="KN115" s="687"/>
      <c r="KO115" s="687"/>
      <c r="KP115" s="687"/>
      <c r="KQ115" s="687"/>
      <c r="KR115" s="687"/>
      <c r="KS115" s="687"/>
      <c r="KT115" s="687"/>
      <c r="KU115" s="687"/>
      <c r="KV115" s="687"/>
      <c r="KW115" s="687"/>
      <c r="KX115" s="687"/>
      <c r="KY115" s="687"/>
      <c r="KZ115" s="687"/>
      <c r="LA115" s="687"/>
      <c r="LB115" s="687"/>
      <c r="LC115" s="687"/>
      <c r="LD115" s="687"/>
      <c r="LE115" s="687"/>
      <c r="LF115" s="687"/>
      <c r="LG115" s="687"/>
      <c r="LH115" s="687"/>
      <c r="LI115" s="687"/>
      <c r="LJ115" s="687"/>
      <c r="LK115" s="687"/>
      <c r="LL115" s="687"/>
      <c r="LM115" s="687"/>
      <c r="LN115" s="687"/>
      <c r="LO115" s="687"/>
      <c r="LP115" s="687"/>
      <c r="LQ115" s="687"/>
      <c r="LR115" s="687"/>
      <c r="LS115" s="687"/>
      <c r="LT115" s="687"/>
      <c r="LU115" s="687"/>
      <c r="LV115" s="687"/>
      <c r="LW115" s="687"/>
      <c r="LX115" s="687"/>
      <c r="LY115" s="687"/>
      <c r="LZ115" s="687"/>
      <c r="MA115" s="687"/>
      <c r="MB115" s="687"/>
      <c r="MC115" s="687"/>
      <c r="MD115" s="687"/>
      <c r="ME115" s="687"/>
      <c r="MF115" s="687"/>
      <c r="MG115" s="687"/>
      <c r="MH115" s="687"/>
      <c r="MI115" s="687"/>
      <c r="MJ115" s="687"/>
      <c r="MK115" s="687"/>
      <c r="ML115" s="687"/>
      <c r="MM115" s="687"/>
      <c r="MN115" s="687"/>
      <c r="MO115" s="687"/>
      <c r="MP115" s="687"/>
      <c r="MQ115" s="687"/>
      <c r="MR115" s="687"/>
      <c r="MS115" s="687"/>
      <c r="MT115" s="687"/>
      <c r="MU115" s="687"/>
      <c r="MV115" s="687"/>
      <c r="MW115" s="687"/>
      <c r="MX115" s="687"/>
      <c r="MY115" s="687"/>
      <c r="MZ115" s="687"/>
      <c r="NA115" s="687"/>
      <c r="NB115" s="687"/>
      <c r="NC115" s="687"/>
      <c r="ND115" s="687"/>
      <c r="NE115" s="687"/>
      <c r="NF115" s="687"/>
      <c r="NG115" s="687"/>
      <c r="NH115" s="687"/>
      <c r="NI115" s="687"/>
      <c r="NJ115" s="687"/>
      <c r="NK115" s="687"/>
      <c r="NL115" s="687"/>
      <c r="NM115" s="687"/>
      <c r="NN115" s="687"/>
      <c r="NO115" s="687"/>
      <c r="NP115" s="687"/>
      <c r="NQ115" s="687"/>
      <c r="NR115" s="687"/>
      <c r="NS115" s="687"/>
      <c r="NT115" s="687"/>
      <c r="NU115" s="687"/>
      <c r="NV115" s="687"/>
      <c r="NW115" s="687"/>
      <c r="NX115" s="687"/>
      <c r="NY115" s="687"/>
      <c r="NZ115" s="687"/>
      <c r="OA115" s="687"/>
      <c r="OB115" s="687"/>
      <c r="OC115" s="687"/>
      <c r="OD115" s="687"/>
      <c r="OE115" s="687"/>
      <c r="OF115" s="687">
        <v>41.06</v>
      </c>
      <c r="OG115" s="687">
        <v>137.59</v>
      </c>
      <c r="OH115" s="687">
        <v>241.59</v>
      </c>
      <c r="OI115" s="687">
        <v>386.38</v>
      </c>
      <c r="OJ115" s="687">
        <v>511.6</v>
      </c>
      <c r="OK115" s="687">
        <v>656.38</v>
      </c>
      <c r="OL115" s="687">
        <v>656.38</v>
      </c>
      <c r="OM115" s="687">
        <v>747.38</v>
      </c>
      <c r="ON115" s="687">
        <v>783.38</v>
      </c>
      <c r="OO115" s="687">
        <v>871.25</v>
      </c>
      <c r="OP115" s="687">
        <v>900</v>
      </c>
      <c r="OQ115" s="687">
        <v>900</v>
      </c>
      <c r="OR115" s="687">
        <v>900</v>
      </c>
      <c r="OS115" s="687">
        <v>900</v>
      </c>
      <c r="OT115" s="687">
        <v>900</v>
      </c>
      <c r="OU115" s="687">
        <v>900</v>
      </c>
      <c r="OV115" s="687">
        <v>900</v>
      </c>
      <c r="OW115" s="687">
        <v>900</v>
      </c>
      <c r="OX115" s="687">
        <v>900</v>
      </c>
      <c r="OY115" s="687">
        <v>900</v>
      </c>
      <c r="OZ115" s="687">
        <v>900</v>
      </c>
      <c r="PA115" s="687">
        <v>900</v>
      </c>
      <c r="PB115" s="687">
        <v>900</v>
      </c>
      <c r="PC115" s="687">
        <v>900</v>
      </c>
      <c r="PD115" s="687">
        <v>900</v>
      </c>
      <c r="PE115" s="687">
        <v>900</v>
      </c>
      <c r="PF115" s="687">
        <v>900</v>
      </c>
      <c r="PG115" s="687">
        <v>900</v>
      </c>
      <c r="PH115" s="687">
        <v>900</v>
      </c>
      <c r="PI115" s="687">
        <v>900</v>
      </c>
      <c r="PJ115" s="687">
        <v>900</v>
      </c>
      <c r="PK115" s="687">
        <v>900</v>
      </c>
      <c r="PL115" s="687">
        <v>900</v>
      </c>
      <c r="PM115" s="687">
        <v>900</v>
      </c>
      <c r="PN115" s="687">
        <v>900</v>
      </c>
      <c r="PO115" s="687">
        <v>900</v>
      </c>
      <c r="PP115" s="687">
        <v>900</v>
      </c>
      <c r="PQ115" s="687">
        <v>900</v>
      </c>
      <c r="PR115" s="687">
        <v>900</v>
      </c>
      <c r="PS115" s="687">
        <v>900</v>
      </c>
      <c r="PT115" s="687">
        <v>900</v>
      </c>
      <c r="PU115" s="687">
        <v>900</v>
      </c>
      <c r="PV115" s="687">
        <v>900</v>
      </c>
      <c r="PW115" s="687">
        <v>900</v>
      </c>
      <c r="PX115" s="687">
        <v>900</v>
      </c>
      <c r="PY115" s="687">
        <v>900</v>
      </c>
      <c r="PZ115" s="687">
        <v>900</v>
      </c>
      <c r="QA115" s="687">
        <v>900</v>
      </c>
      <c r="QB115" s="687">
        <v>900</v>
      </c>
      <c r="QC115" s="687">
        <v>900</v>
      </c>
      <c r="QD115" s="687">
        <v>900</v>
      </c>
      <c r="QE115" s="687">
        <v>900</v>
      </c>
      <c r="QF115" s="687">
        <v>900</v>
      </c>
      <c r="QG115" s="687">
        <v>900</v>
      </c>
      <c r="QH115" s="687">
        <v>900</v>
      </c>
      <c r="QI115" s="687">
        <v>900</v>
      </c>
      <c r="QJ115" s="687">
        <v>900</v>
      </c>
      <c r="QK115" s="687">
        <v>900</v>
      </c>
      <c r="QL115" s="687">
        <v>900</v>
      </c>
      <c r="QM115" s="687">
        <v>900</v>
      </c>
      <c r="QN115" s="687">
        <v>900</v>
      </c>
      <c r="QO115" s="687">
        <v>900</v>
      </c>
      <c r="QP115" s="687">
        <v>900</v>
      </c>
      <c r="QQ115" s="687">
        <v>900</v>
      </c>
      <c r="QR115" s="687">
        <v>900</v>
      </c>
      <c r="QS115" s="687">
        <v>900</v>
      </c>
      <c r="QT115" s="687">
        <v>900</v>
      </c>
      <c r="QU115" s="687">
        <v>900</v>
      </c>
      <c r="QV115" s="687">
        <v>900</v>
      </c>
      <c r="QW115" s="687">
        <v>900</v>
      </c>
      <c r="QX115" s="687">
        <v>900</v>
      </c>
      <c r="QY115" s="687">
        <v>900</v>
      </c>
      <c r="QZ115" s="687">
        <v>900</v>
      </c>
      <c r="RA115" s="687"/>
      <c r="RB115" s="687"/>
      <c r="RC115" s="687"/>
      <c r="RD115" s="687"/>
      <c r="RE115" s="687"/>
      <c r="RF115" s="687"/>
      <c r="RG115" s="687"/>
      <c r="RH115" s="687"/>
      <c r="RI115" s="687"/>
      <c r="RJ115" s="687"/>
      <c r="RK115" s="925"/>
      <c r="RL115" s="925"/>
      <c r="RM115" s="925"/>
      <c r="RN115" s="925"/>
      <c r="RO115" s="925"/>
      <c r="RP115" s="925"/>
      <c r="RQ115" s="925"/>
      <c r="RR115" s="925"/>
      <c r="RS115" s="925"/>
      <c r="RT115" s="925"/>
      <c r="RU115" s="925"/>
      <c r="RV115" s="925"/>
      <c r="RW115" s="925"/>
      <c r="RX115" s="925"/>
      <c r="RY115" s="925"/>
      <c r="RZ115" s="925"/>
      <c r="SA115" s="925"/>
      <c r="SB115" s="925"/>
      <c r="SC115" s="925"/>
      <c r="SD115" s="925"/>
      <c r="SE115" s="925"/>
      <c r="SF115" s="925"/>
      <c r="SG115" s="925"/>
      <c r="SH115" s="925"/>
      <c r="SI115" s="925"/>
      <c r="SJ115" s="925"/>
      <c r="SK115" s="925"/>
      <c r="SL115" s="925"/>
      <c r="SM115" s="925"/>
      <c r="SN115" s="925"/>
      <c r="SO115" s="925"/>
      <c r="SP115" s="925"/>
      <c r="SQ115" s="925"/>
      <c r="SR115" s="925"/>
      <c r="SS115" s="925"/>
      <c r="ST115" s="925"/>
      <c r="SU115" s="925"/>
      <c r="SV115" s="925"/>
      <c r="SW115" s="925"/>
      <c r="SX115" s="925"/>
      <c r="SY115" s="925"/>
      <c r="SZ115" s="925"/>
      <c r="TA115" s="925"/>
      <c r="TB115" s="925"/>
      <c r="TC115" s="925"/>
      <c r="TD115" s="925"/>
      <c r="TE115" s="925"/>
      <c r="TF115" s="925"/>
      <c r="TG115" s="925"/>
      <c r="TH115" s="925"/>
      <c r="TI115" s="925"/>
      <c r="TJ115" s="925"/>
      <c r="TK115" s="925"/>
      <c r="TL115" s="925"/>
      <c r="TM115" s="925"/>
      <c r="TN115" s="925"/>
      <c r="TO115" s="925"/>
      <c r="TP115" s="925"/>
      <c r="TQ115" s="925"/>
      <c r="TR115" s="925"/>
      <c r="TS115" s="925"/>
      <c r="TT115" s="925"/>
      <c r="TU115" s="925"/>
      <c r="TV115" s="925"/>
      <c r="TW115" s="925"/>
      <c r="TX115" s="925"/>
      <c r="TY115" s="925"/>
      <c r="TZ115" s="925"/>
      <c r="UA115" s="925"/>
      <c r="UB115" s="925"/>
      <c r="UC115" s="925"/>
      <c r="UD115" s="925"/>
      <c r="UE115" s="925"/>
      <c r="UF115" s="925"/>
      <c r="UG115" s="925"/>
      <c r="UH115" s="925"/>
      <c r="UI115" s="925"/>
      <c r="UJ115" s="925"/>
      <c r="UK115" s="925"/>
      <c r="UL115" s="925"/>
      <c r="UM115" s="925"/>
      <c r="UN115" s="925"/>
      <c r="UO115" s="925"/>
      <c r="UP115" s="925"/>
      <c r="UQ115" s="925"/>
      <c r="UR115" s="925"/>
      <c r="US115" s="925"/>
      <c r="UT115" s="925"/>
      <c r="UU115" s="925"/>
      <c r="UV115" s="925"/>
      <c r="UW115" s="925"/>
      <c r="UX115" s="925"/>
      <c r="UY115" s="925"/>
      <c r="UZ115" s="925"/>
      <c r="VA115" s="925"/>
      <c r="VB115" s="925"/>
      <c r="VC115" s="925"/>
      <c r="VD115" s="925"/>
      <c r="VE115" s="925"/>
      <c r="VF115" s="925"/>
      <c r="VG115" s="925"/>
      <c r="VH115" s="925"/>
      <c r="VI115" s="925"/>
      <c r="VJ115" s="925"/>
      <c r="VK115" s="925"/>
      <c r="VL115" s="925"/>
      <c r="VM115" s="925"/>
      <c r="VN115" s="925"/>
      <c r="VO115" s="925"/>
      <c r="VP115" s="925"/>
      <c r="VQ115" s="925"/>
      <c r="VR115" s="925"/>
      <c r="VS115" s="925"/>
      <c r="VT115" s="925"/>
      <c r="VU115" s="925"/>
      <c r="VV115" s="925"/>
      <c r="VW115" s="925"/>
      <c r="VX115" s="925"/>
      <c r="VY115" s="925"/>
      <c r="VZ115" s="925"/>
      <c r="WA115" s="925"/>
      <c r="WB115" s="925"/>
      <c r="WC115" s="925"/>
      <c r="WD115" s="925"/>
      <c r="WE115" s="925"/>
      <c r="WF115" s="925"/>
      <c r="WG115" s="925"/>
      <c r="WH115" s="925"/>
      <c r="WI115" s="925"/>
      <c r="WJ115" s="925"/>
      <c r="WK115" s="925"/>
      <c r="WL115" s="925"/>
      <c r="WM115" s="925"/>
      <c r="WN115" s="925"/>
      <c r="WO115" s="925"/>
      <c r="WP115" s="925"/>
      <c r="WQ115" s="925"/>
      <c r="WR115" s="925"/>
      <c r="WS115" s="925"/>
      <c r="XZ115" s="925"/>
      <c r="YA115" s="925"/>
      <c r="ZM115" s="4"/>
      <c r="ZN115" s="4"/>
    </row>
    <row r="116" spans="1:690" outlineLevel="2">
      <c r="A116" s="1107" t="s">
        <v>1188</v>
      </c>
      <c r="B116" s="1107"/>
      <c r="C116" s="1107"/>
      <c r="D116" s="1108">
        <v>9.99</v>
      </c>
      <c r="E116" s="1108">
        <v>0</v>
      </c>
      <c r="F116" s="1108">
        <v>115884.67</v>
      </c>
      <c r="G116" s="1109"/>
      <c r="H116" s="1107" t="s">
        <v>894</v>
      </c>
      <c r="I116" s="687"/>
      <c r="J116" s="687"/>
      <c r="K116" s="687"/>
      <c r="L116" s="687"/>
      <c r="M116" s="687"/>
      <c r="N116" s="687"/>
      <c r="O116" s="687"/>
      <c r="P116" s="687"/>
      <c r="Q116" s="687"/>
      <c r="R116" s="687"/>
      <c r="S116" s="687"/>
      <c r="T116" s="687"/>
      <c r="U116" s="687"/>
      <c r="V116" s="687"/>
      <c r="W116" s="687"/>
      <c r="X116" s="687"/>
      <c r="Y116" s="687"/>
      <c r="Z116" s="687"/>
      <c r="AA116" s="687"/>
      <c r="AB116" s="687"/>
      <c r="AC116" s="687"/>
      <c r="AD116" s="687"/>
      <c r="AE116" s="687"/>
      <c r="AF116" s="687"/>
      <c r="AG116" s="687"/>
      <c r="AH116" s="687"/>
      <c r="AI116" s="687"/>
      <c r="AJ116" s="687"/>
      <c r="AK116" s="687"/>
      <c r="AL116" s="687"/>
      <c r="AM116" s="687"/>
      <c r="AN116" s="687"/>
      <c r="AO116" s="687"/>
      <c r="AP116" s="687"/>
      <c r="AQ116" s="687"/>
      <c r="AR116" s="687"/>
      <c r="AS116" s="687"/>
      <c r="AT116" s="687"/>
      <c r="AU116" s="687"/>
      <c r="AV116" s="687"/>
      <c r="AW116" s="687"/>
      <c r="AX116" s="687"/>
      <c r="AY116" s="687"/>
      <c r="AZ116" s="687"/>
      <c r="BA116" s="687"/>
      <c r="BB116" s="687"/>
      <c r="BC116" s="687"/>
      <c r="BD116" s="687"/>
      <c r="BE116" s="687"/>
      <c r="BF116" s="687"/>
      <c r="BG116" s="687"/>
      <c r="BH116" s="687"/>
      <c r="BI116" s="687"/>
      <c r="BJ116" s="687"/>
      <c r="BK116" s="687"/>
      <c r="BL116" s="687"/>
      <c r="BM116" s="687"/>
      <c r="BN116" s="687"/>
      <c r="BO116" s="687"/>
      <c r="BP116" s="687"/>
      <c r="BQ116" s="687"/>
      <c r="BR116" s="687"/>
      <c r="BS116" s="687"/>
      <c r="BT116" s="687"/>
      <c r="BU116" s="687"/>
      <c r="BV116" s="687"/>
      <c r="BW116" s="687"/>
      <c r="BX116" s="687"/>
      <c r="BY116" s="687"/>
      <c r="BZ116" s="687"/>
      <c r="CA116" s="687"/>
      <c r="CB116" s="687"/>
      <c r="CC116" s="687"/>
      <c r="CD116" s="687"/>
      <c r="CE116" s="687"/>
      <c r="CF116" s="687"/>
      <c r="CG116" s="687"/>
      <c r="CH116" s="687"/>
      <c r="CI116" s="687"/>
      <c r="CJ116" s="687"/>
      <c r="CK116" s="687"/>
      <c r="CL116" s="687"/>
      <c r="CM116" s="687"/>
      <c r="CN116" s="687"/>
      <c r="CO116" s="687"/>
      <c r="CP116" s="687"/>
      <c r="CQ116" s="687"/>
      <c r="CR116" s="687"/>
      <c r="CS116" s="687"/>
      <c r="CT116" s="687"/>
      <c r="CU116" s="687"/>
      <c r="CV116" s="687"/>
      <c r="CW116" s="687"/>
      <c r="CX116" s="687"/>
      <c r="CY116" s="687"/>
      <c r="CZ116" s="687"/>
      <c r="DA116" s="687"/>
      <c r="DB116" s="687"/>
      <c r="DC116" s="687"/>
      <c r="DD116" s="687"/>
      <c r="DE116" s="687"/>
      <c r="DF116" s="687"/>
      <c r="DG116" s="687"/>
      <c r="DH116" s="687"/>
      <c r="DI116" s="687"/>
      <c r="DJ116" s="687"/>
      <c r="DK116" s="687"/>
      <c r="DL116" s="687"/>
      <c r="DM116" s="687"/>
      <c r="DN116" s="687"/>
      <c r="DO116" s="687"/>
      <c r="DP116" s="687"/>
      <c r="DQ116" s="687"/>
      <c r="DR116" s="687"/>
      <c r="DS116" s="687"/>
      <c r="DT116" s="687"/>
      <c r="DU116" s="687"/>
      <c r="DV116" s="687"/>
      <c r="DW116" s="687"/>
      <c r="DX116" s="687"/>
      <c r="DY116" s="687"/>
      <c r="DZ116" s="687"/>
      <c r="EA116" s="687"/>
      <c r="EB116" s="687"/>
      <c r="EC116" s="687"/>
      <c r="ED116" s="687"/>
      <c r="EE116" s="687"/>
      <c r="EF116" s="687"/>
      <c r="EG116" s="687"/>
      <c r="EH116" s="687"/>
      <c r="EI116" s="687"/>
      <c r="EJ116" s="687"/>
      <c r="EK116" s="687"/>
      <c r="EL116" s="687"/>
      <c r="EM116" s="687"/>
      <c r="EN116" s="687"/>
      <c r="EO116" s="687"/>
      <c r="EP116" s="687"/>
      <c r="EQ116" s="687"/>
      <c r="ER116" s="687"/>
      <c r="ES116" s="687"/>
      <c r="ET116" s="687"/>
      <c r="EU116" s="687"/>
      <c r="EV116" s="687"/>
      <c r="EW116" s="687"/>
      <c r="EX116" s="687"/>
      <c r="EY116" s="687"/>
      <c r="EZ116" s="687"/>
      <c r="FA116" s="687"/>
      <c r="FB116" s="687"/>
      <c r="FC116" s="687"/>
      <c r="FD116" s="687"/>
      <c r="FE116" s="687"/>
      <c r="FF116" s="687"/>
      <c r="FG116" s="687"/>
      <c r="FH116" s="687"/>
      <c r="FI116" s="687"/>
      <c r="FJ116" s="687"/>
      <c r="FK116" s="687"/>
      <c r="FL116" s="687"/>
      <c r="FM116" s="687"/>
      <c r="FN116" s="687"/>
      <c r="FO116" s="687"/>
      <c r="FP116" s="687"/>
      <c r="FQ116" s="687"/>
      <c r="FR116" s="687"/>
      <c r="FS116" s="687"/>
      <c r="FT116" s="687"/>
      <c r="FU116" s="687"/>
      <c r="FV116" s="687"/>
      <c r="FW116" s="687"/>
      <c r="FX116" s="687"/>
      <c r="FY116" s="687"/>
      <c r="FZ116" s="687"/>
      <c r="GA116" s="687"/>
      <c r="GB116" s="687"/>
      <c r="GC116" s="687"/>
      <c r="GD116" s="687"/>
      <c r="GE116" s="687"/>
      <c r="GF116" s="687"/>
      <c r="GG116" s="687"/>
      <c r="GH116" s="687"/>
      <c r="GI116" s="687"/>
      <c r="GJ116" s="687"/>
      <c r="GK116" s="687"/>
      <c r="GL116" s="687"/>
      <c r="GM116" s="687"/>
      <c r="GN116" s="687"/>
      <c r="GO116" s="687"/>
      <c r="GP116" s="687"/>
      <c r="GQ116" s="687"/>
      <c r="GR116" s="687"/>
      <c r="GS116" s="687"/>
      <c r="GT116" s="687"/>
      <c r="GU116" s="687"/>
      <c r="GV116" s="687"/>
      <c r="GW116" s="687"/>
      <c r="GX116" s="687"/>
      <c r="GY116" s="687"/>
      <c r="GZ116" s="687"/>
      <c r="HA116" s="687"/>
      <c r="HB116" s="687"/>
      <c r="HC116" s="687"/>
      <c r="HD116" s="687"/>
      <c r="HE116" s="687"/>
      <c r="HF116" s="687"/>
      <c r="HG116" s="687"/>
      <c r="HH116" s="687"/>
      <c r="HI116" s="687"/>
      <c r="HJ116" s="687"/>
      <c r="HK116" s="687"/>
      <c r="HL116" s="687"/>
      <c r="HM116" s="687"/>
      <c r="HN116" s="687"/>
      <c r="HO116" s="687"/>
      <c r="HP116" s="687"/>
      <c r="HQ116" s="687"/>
      <c r="HR116" s="687"/>
      <c r="HS116" s="687"/>
      <c r="HT116" s="687"/>
      <c r="HU116" s="687"/>
      <c r="HV116" s="687"/>
      <c r="HW116" s="687"/>
      <c r="HX116" s="687"/>
      <c r="HY116" s="687"/>
      <c r="HZ116" s="687"/>
      <c r="IA116" s="687"/>
      <c r="IB116" s="687"/>
      <c r="IC116" s="687"/>
      <c r="ID116" s="687"/>
      <c r="IE116" s="687"/>
      <c r="IF116" s="687"/>
      <c r="IG116" s="687"/>
      <c r="IH116" s="687"/>
      <c r="II116" s="687"/>
      <c r="IJ116" s="687"/>
      <c r="IK116" s="687"/>
      <c r="IL116" s="687"/>
      <c r="IM116" s="687"/>
      <c r="IN116" s="687"/>
      <c r="IO116" s="687"/>
      <c r="IP116" s="687"/>
      <c r="IQ116" s="687"/>
      <c r="IR116" s="687"/>
      <c r="IS116" s="687"/>
      <c r="IT116" s="687"/>
      <c r="IU116" s="687"/>
      <c r="IV116" s="687"/>
      <c r="IW116" s="687"/>
      <c r="IX116" s="687"/>
      <c r="IY116" s="687"/>
      <c r="IZ116" s="687"/>
      <c r="JA116" s="687"/>
      <c r="JB116" s="687"/>
      <c r="JC116" s="687"/>
      <c r="JD116" s="687"/>
      <c r="JE116" s="687"/>
      <c r="JF116" s="687"/>
      <c r="JG116" s="687"/>
      <c r="JH116" s="687"/>
      <c r="JI116" s="687"/>
      <c r="JJ116" s="687"/>
      <c r="JK116" s="687"/>
      <c r="JL116" s="687"/>
      <c r="JM116" s="687"/>
      <c r="JN116" s="687"/>
      <c r="JO116" s="687"/>
      <c r="JP116" s="687"/>
      <c r="JQ116" s="687"/>
      <c r="JR116" s="687"/>
      <c r="JS116" s="687"/>
      <c r="JT116" s="687"/>
      <c r="JU116" s="687"/>
      <c r="JV116" s="687"/>
      <c r="JW116" s="687"/>
      <c r="JX116" s="687"/>
      <c r="JY116" s="687"/>
      <c r="JZ116" s="687"/>
      <c r="KA116" s="687"/>
      <c r="KB116" s="687"/>
      <c r="KC116" s="687"/>
      <c r="KD116" s="687"/>
      <c r="KE116" s="687"/>
      <c r="KF116" s="687"/>
      <c r="KG116" s="687"/>
      <c r="KH116" s="687"/>
      <c r="KI116" s="687"/>
      <c r="KJ116" s="687"/>
      <c r="KK116" s="687"/>
      <c r="KL116" s="687"/>
      <c r="KM116" s="687"/>
      <c r="KN116" s="687"/>
      <c r="KO116" s="687"/>
      <c r="KP116" s="687"/>
      <c r="KQ116" s="687"/>
      <c r="KR116" s="687"/>
      <c r="KS116" s="687"/>
      <c r="KT116" s="687"/>
      <c r="KU116" s="687"/>
      <c r="KV116" s="687"/>
      <c r="KW116" s="687"/>
      <c r="KX116" s="687"/>
      <c r="KY116" s="687"/>
      <c r="KZ116" s="687"/>
      <c r="LA116" s="687"/>
      <c r="LB116" s="687"/>
      <c r="LC116" s="687"/>
      <c r="LD116" s="687"/>
      <c r="LE116" s="687"/>
      <c r="LF116" s="687"/>
      <c r="LG116" s="687"/>
      <c r="LH116" s="687"/>
      <c r="LI116" s="687"/>
      <c r="LJ116" s="687"/>
      <c r="LK116" s="687"/>
      <c r="LL116" s="687"/>
      <c r="LM116" s="687"/>
      <c r="LN116" s="687"/>
      <c r="LO116" s="687"/>
      <c r="LP116" s="687"/>
      <c r="LQ116" s="687"/>
      <c r="LR116" s="687"/>
      <c r="LS116" s="687"/>
      <c r="LT116" s="687"/>
      <c r="LU116" s="687"/>
      <c r="LV116" s="687"/>
      <c r="LW116" s="687"/>
      <c r="LX116" s="687"/>
      <c r="LY116" s="687"/>
      <c r="LZ116" s="687"/>
      <c r="MA116" s="687"/>
      <c r="MB116" s="687"/>
      <c r="MC116" s="687"/>
      <c r="MD116" s="687"/>
      <c r="ME116" s="687"/>
      <c r="MF116" s="687"/>
      <c r="MG116" s="687"/>
      <c r="MH116" s="687"/>
      <c r="MI116" s="687"/>
      <c r="MJ116" s="687"/>
      <c r="MK116" s="687"/>
      <c r="ML116" s="687"/>
      <c r="MM116" s="687"/>
      <c r="MN116" s="687"/>
      <c r="MO116" s="687"/>
      <c r="MP116" s="687"/>
      <c r="MQ116" s="687"/>
      <c r="MR116" s="687"/>
      <c r="MS116" s="687"/>
      <c r="MT116" s="687"/>
      <c r="MU116" s="687"/>
      <c r="MV116" s="687"/>
      <c r="MW116" s="687"/>
      <c r="MX116" s="687"/>
      <c r="MY116" s="687"/>
      <c r="MZ116" s="687"/>
      <c r="NA116" s="687"/>
      <c r="NB116" s="687"/>
      <c r="NC116" s="687"/>
      <c r="ND116" s="687"/>
      <c r="NE116" s="687"/>
      <c r="NF116" s="687"/>
      <c r="NG116" s="687"/>
      <c r="NH116" s="687"/>
      <c r="NI116" s="687"/>
      <c r="NJ116" s="687"/>
      <c r="NK116" s="687"/>
      <c r="NL116" s="687"/>
      <c r="NM116" s="687"/>
      <c r="NN116" s="687"/>
      <c r="NO116" s="687"/>
      <c r="NP116" s="687"/>
      <c r="NQ116" s="687"/>
      <c r="NR116" s="687"/>
      <c r="NS116" s="687"/>
      <c r="NT116" s="687"/>
      <c r="NU116" s="687"/>
      <c r="NV116" s="687"/>
      <c r="NW116" s="687"/>
      <c r="NX116" s="687"/>
      <c r="NY116" s="687"/>
      <c r="NZ116" s="687"/>
      <c r="OA116" s="687"/>
      <c r="OB116" s="687"/>
      <c r="OC116" s="687"/>
      <c r="OD116" s="687"/>
      <c r="OE116" s="687"/>
      <c r="OF116" s="687"/>
      <c r="OG116" s="687"/>
      <c r="OH116" s="687">
        <v>0.47</v>
      </c>
      <c r="OI116" s="687">
        <v>1.01</v>
      </c>
      <c r="OJ116" s="687">
        <v>2.33</v>
      </c>
      <c r="OK116" s="687">
        <v>2.5299999999999998</v>
      </c>
      <c r="OL116" s="687">
        <v>2.5299999999999998</v>
      </c>
      <c r="OM116" s="687">
        <v>2.77</v>
      </c>
      <c r="ON116" s="687">
        <v>3.33</v>
      </c>
      <c r="OO116" s="687">
        <v>4.03</v>
      </c>
      <c r="OP116" s="687">
        <v>5.66</v>
      </c>
      <c r="OQ116" s="687">
        <v>5.96</v>
      </c>
      <c r="OR116" s="687">
        <v>6.66</v>
      </c>
      <c r="OS116" s="687">
        <v>6.66</v>
      </c>
      <c r="OT116" s="687">
        <v>7.36</v>
      </c>
      <c r="OU116" s="687">
        <v>8.99</v>
      </c>
      <c r="OV116" s="687">
        <v>8.99</v>
      </c>
      <c r="OW116" s="687">
        <v>9.2899999999999991</v>
      </c>
      <c r="OX116" s="687">
        <v>9.99</v>
      </c>
      <c r="OY116" s="687">
        <v>9.99</v>
      </c>
      <c r="OZ116" s="687">
        <v>9.99</v>
      </c>
      <c r="PA116" s="687">
        <v>9.99</v>
      </c>
      <c r="PB116" s="687">
        <v>9.99</v>
      </c>
      <c r="PC116" s="687">
        <v>9.99</v>
      </c>
      <c r="PD116" s="687">
        <v>9.99</v>
      </c>
      <c r="PE116" s="687">
        <v>9.99</v>
      </c>
      <c r="PF116" s="687">
        <v>9.99</v>
      </c>
      <c r="PG116" s="687">
        <v>9.99</v>
      </c>
      <c r="PH116" s="687">
        <v>9.99</v>
      </c>
      <c r="PI116" s="687">
        <v>9.99</v>
      </c>
      <c r="PJ116" s="687">
        <v>9.99</v>
      </c>
      <c r="PK116" s="687">
        <v>9.99</v>
      </c>
      <c r="PL116" s="687">
        <v>9.99</v>
      </c>
      <c r="PM116" s="687">
        <v>9.99</v>
      </c>
      <c r="PN116" s="687">
        <v>9.99</v>
      </c>
      <c r="PO116" s="687">
        <v>9.99</v>
      </c>
      <c r="PP116" s="687">
        <v>9.99</v>
      </c>
      <c r="PQ116" s="687">
        <v>9.99</v>
      </c>
      <c r="PR116" s="687">
        <v>9.99</v>
      </c>
      <c r="PS116" s="687">
        <v>9.99</v>
      </c>
      <c r="PT116" s="687">
        <v>9.99</v>
      </c>
      <c r="PU116" s="687">
        <v>9.99</v>
      </c>
      <c r="PV116" s="687">
        <v>9.99</v>
      </c>
      <c r="PW116" s="687">
        <v>9.99</v>
      </c>
      <c r="PX116" s="687">
        <v>9.99</v>
      </c>
      <c r="PY116" s="687">
        <v>9.99</v>
      </c>
      <c r="PZ116" s="687">
        <v>9.99</v>
      </c>
      <c r="QA116" s="687">
        <v>9.99</v>
      </c>
      <c r="QB116" s="687">
        <v>9.99</v>
      </c>
      <c r="QC116" s="687">
        <v>9.99</v>
      </c>
      <c r="QD116" s="687">
        <v>9.99</v>
      </c>
      <c r="QE116" s="687">
        <v>9.99</v>
      </c>
      <c r="QF116" s="687">
        <v>9.99</v>
      </c>
      <c r="QG116" s="687">
        <v>9.99</v>
      </c>
      <c r="QH116" s="687">
        <v>9.99</v>
      </c>
      <c r="QI116" s="687">
        <v>9.99</v>
      </c>
      <c r="QJ116" s="687">
        <v>9.99</v>
      </c>
      <c r="QK116" s="687">
        <v>9.99</v>
      </c>
      <c r="QL116" s="687">
        <v>9.99</v>
      </c>
      <c r="QM116" s="687">
        <v>9.99</v>
      </c>
      <c r="QN116" s="687">
        <v>9.99</v>
      </c>
      <c r="QO116" s="687">
        <v>9.99</v>
      </c>
      <c r="QP116" s="687">
        <v>9.99</v>
      </c>
      <c r="QQ116" s="687">
        <v>9.99</v>
      </c>
      <c r="QR116" s="687">
        <v>9.99</v>
      </c>
      <c r="QS116" s="687">
        <v>9.99</v>
      </c>
      <c r="QT116" s="687">
        <v>9.99</v>
      </c>
      <c r="QU116" s="687">
        <v>9.99</v>
      </c>
      <c r="QV116" s="687">
        <v>9.99</v>
      </c>
      <c r="QW116" s="687">
        <v>9.99</v>
      </c>
      <c r="QX116" s="687">
        <v>9.99</v>
      </c>
      <c r="QY116" s="687">
        <v>9.99</v>
      </c>
      <c r="QZ116" s="687">
        <v>9.99</v>
      </c>
      <c r="RA116" s="687"/>
      <c r="RB116" s="687"/>
      <c r="RC116" s="687"/>
      <c r="RD116" s="687"/>
      <c r="RE116" s="687"/>
      <c r="RF116" s="687"/>
      <c r="RG116" s="687"/>
      <c r="RH116" s="687"/>
      <c r="RI116" s="687"/>
      <c r="RJ116" s="687"/>
      <c r="RK116" s="925"/>
      <c r="RL116" s="925"/>
      <c r="RM116" s="925"/>
      <c r="RN116" s="925"/>
      <c r="RO116" s="925"/>
      <c r="RP116" s="925"/>
      <c r="RQ116" s="925"/>
      <c r="RR116" s="925"/>
      <c r="RS116" s="925"/>
      <c r="RT116" s="925"/>
      <c r="RU116" s="925"/>
      <c r="RV116" s="925"/>
      <c r="RW116" s="925"/>
      <c r="RX116" s="925"/>
      <c r="RY116" s="925"/>
      <c r="RZ116" s="925"/>
      <c r="SA116" s="925"/>
      <c r="SB116" s="925"/>
      <c r="SC116" s="925"/>
      <c r="SD116" s="925"/>
      <c r="SE116" s="925"/>
      <c r="SF116" s="925"/>
      <c r="SG116" s="925"/>
      <c r="SH116" s="925"/>
      <c r="SI116" s="925"/>
      <c r="SJ116" s="925"/>
      <c r="SK116" s="925"/>
      <c r="SL116" s="925"/>
      <c r="SM116" s="925"/>
      <c r="SN116" s="925"/>
      <c r="SO116" s="925"/>
      <c r="SP116" s="925"/>
      <c r="SQ116" s="925"/>
      <c r="SR116" s="925"/>
      <c r="SS116" s="925"/>
      <c r="ST116" s="925"/>
      <c r="SU116" s="925"/>
      <c r="SV116" s="925"/>
      <c r="SW116" s="925"/>
      <c r="SX116" s="925"/>
      <c r="SY116" s="925"/>
      <c r="SZ116" s="925"/>
      <c r="TA116" s="925"/>
      <c r="TB116" s="925"/>
      <c r="TC116" s="925"/>
      <c r="TD116" s="925"/>
      <c r="TE116" s="925"/>
      <c r="TF116" s="925"/>
      <c r="TG116" s="925"/>
      <c r="TH116" s="925"/>
      <c r="TI116" s="925"/>
      <c r="TJ116" s="925"/>
      <c r="TK116" s="925"/>
      <c r="TL116" s="925"/>
      <c r="TM116" s="925"/>
      <c r="TN116" s="925"/>
      <c r="TO116" s="925"/>
      <c r="TP116" s="925"/>
      <c r="TQ116" s="925"/>
      <c r="TR116" s="925"/>
      <c r="TS116" s="925"/>
      <c r="TT116" s="925"/>
      <c r="TU116" s="925"/>
      <c r="TV116" s="925"/>
      <c r="TW116" s="925"/>
      <c r="TX116" s="925"/>
      <c r="TY116" s="925"/>
      <c r="TZ116" s="925"/>
      <c r="UA116" s="925"/>
      <c r="UB116" s="925"/>
      <c r="UC116" s="925"/>
      <c r="UD116" s="925"/>
      <c r="UE116" s="925"/>
      <c r="UF116" s="925"/>
      <c r="UG116" s="925"/>
      <c r="UH116" s="925"/>
      <c r="UI116" s="925"/>
      <c r="UJ116" s="925"/>
      <c r="UK116" s="925"/>
      <c r="UL116" s="925"/>
      <c r="UM116" s="925"/>
      <c r="UN116" s="925"/>
      <c r="UO116" s="925"/>
      <c r="UP116" s="925"/>
      <c r="UQ116" s="925"/>
      <c r="UR116" s="925"/>
      <c r="US116" s="925"/>
      <c r="UT116" s="925"/>
      <c r="UU116" s="925"/>
      <c r="UV116" s="925"/>
      <c r="UW116" s="925"/>
      <c r="UX116" s="925"/>
      <c r="UY116" s="925"/>
      <c r="UZ116" s="925"/>
      <c r="VA116" s="925"/>
      <c r="VB116" s="925"/>
      <c r="VC116" s="925"/>
      <c r="VD116" s="925"/>
      <c r="VE116" s="925"/>
      <c r="VF116" s="925"/>
      <c r="VG116" s="925"/>
      <c r="VH116" s="925"/>
      <c r="VI116" s="925"/>
      <c r="VJ116" s="925"/>
      <c r="VK116" s="925"/>
      <c r="VL116" s="925"/>
      <c r="VM116" s="925"/>
      <c r="VN116" s="925"/>
      <c r="VO116" s="925"/>
      <c r="VP116" s="925"/>
      <c r="VQ116" s="925"/>
      <c r="VR116" s="925"/>
      <c r="VS116" s="925"/>
      <c r="VT116" s="925"/>
      <c r="VU116" s="925"/>
      <c r="VV116" s="925"/>
      <c r="VW116" s="925"/>
      <c r="VX116" s="925"/>
      <c r="VY116" s="925"/>
      <c r="VZ116" s="925"/>
      <c r="WA116" s="925"/>
      <c r="WB116" s="925"/>
      <c r="WC116" s="925"/>
      <c r="WD116" s="925"/>
      <c r="WE116" s="925"/>
      <c r="WF116" s="925"/>
      <c r="WG116" s="925"/>
      <c r="WH116" s="925"/>
      <c r="WI116" s="925"/>
      <c r="WJ116" s="925"/>
      <c r="WK116" s="925"/>
      <c r="WL116" s="925"/>
      <c r="WM116" s="925"/>
      <c r="WN116" s="925"/>
      <c r="WO116" s="925"/>
      <c r="WP116" s="925"/>
      <c r="WQ116" s="925"/>
      <c r="WR116" s="925"/>
      <c r="WS116" s="925"/>
      <c r="XZ116" s="925"/>
      <c r="YA116" s="925"/>
      <c r="ZM116" s="4"/>
      <c r="ZN116" s="4"/>
    </row>
    <row r="117" spans="1:690" outlineLevel="2">
      <c r="A117" s="1107" t="s">
        <v>1189</v>
      </c>
      <c r="B117" s="1107"/>
      <c r="C117" s="1107"/>
      <c r="D117" s="1108">
        <v>32</v>
      </c>
      <c r="E117" s="1108">
        <v>0</v>
      </c>
      <c r="F117" s="1108">
        <v>316401.74</v>
      </c>
      <c r="G117" s="1109"/>
      <c r="H117" s="1107" t="s">
        <v>894</v>
      </c>
      <c r="I117" s="687"/>
      <c r="J117" s="687"/>
      <c r="K117" s="687"/>
      <c r="L117" s="687"/>
      <c r="M117" s="687"/>
      <c r="N117" s="687"/>
      <c r="O117" s="687"/>
      <c r="P117" s="687"/>
      <c r="Q117" s="687"/>
      <c r="R117" s="687"/>
      <c r="S117" s="687"/>
      <c r="T117" s="687"/>
      <c r="U117" s="687"/>
      <c r="V117" s="687"/>
      <c r="W117" s="687"/>
      <c r="X117" s="687"/>
      <c r="Y117" s="687"/>
      <c r="Z117" s="687"/>
      <c r="AA117" s="687"/>
      <c r="AB117" s="687"/>
      <c r="AC117" s="687"/>
      <c r="AD117" s="687"/>
      <c r="AE117" s="687"/>
      <c r="AF117" s="687"/>
      <c r="AG117" s="687"/>
      <c r="AH117" s="687"/>
      <c r="AI117" s="687"/>
      <c r="AJ117" s="687"/>
      <c r="AK117" s="687"/>
      <c r="AL117" s="687"/>
      <c r="AM117" s="687"/>
      <c r="AN117" s="687"/>
      <c r="AO117" s="687"/>
      <c r="AP117" s="687"/>
      <c r="AQ117" s="687"/>
      <c r="AR117" s="687"/>
      <c r="AS117" s="687"/>
      <c r="AT117" s="687"/>
      <c r="AU117" s="687"/>
      <c r="AV117" s="687"/>
      <c r="AW117" s="687"/>
      <c r="AX117" s="687"/>
      <c r="AY117" s="687"/>
      <c r="AZ117" s="687"/>
      <c r="BA117" s="687"/>
      <c r="BB117" s="687"/>
      <c r="BC117" s="687"/>
      <c r="BD117" s="687"/>
      <c r="BE117" s="687"/>
      <c r="BF117" s="687"/>
      <c r="BG117" s="687"/>
      <c r="BH117" s="687"/>
      <c r="BI117" s="687"/>
      <c r="BJ117" s="687"/>
      <c r="BK117" s="687"/>
      <c r="BL117" s="687"/>
      <c r="BM117" s="687"/>
      <c r="BN117" s="687"/>
      <c r="BO117" s="687"/>
      <c r="BP117" s="687"/>
      <c r="BQ117" s="687"/>
      <c r="BR117" s="687"/>
      <c r="BS117" s="687"/>
      <c r="BT117" s="687"/>
      <c r="BU117" s="687"/>
      <c r="BV117" s="687"/>
      <c r="BW117" s="687"/>
      <c r="BX117" s="687"/>
      <c r="BY117" s="687"/>
      <c r="BZ117" s="687"/>
      <c r="CA117" s="687"/>
      <c r="CB117" s="687"/>
      <c r="CC117" s="687"/>
      <c r="CD117" s="687"/>
      <c r="CE117" s="687"/>
      <c r="CF117" s="687"/>
      <c r="CG117" s="687"/>
      <c r="CH117" s="687"/>
      <c r="CI117" s="687"/>
      <c r="CJ117" s="687"/>
      <c r="CK117" s="687"/>
      <c r="CL117" s="687"/>
      <c r="CM117" s="687"/>
      <c r="CN117" s="687"/>
      <c r="CO117" s="687"/>
      <c r="CP117" s="687"/>
      <c r="CQ117" s="687"/>
      <c r="CR117" s="687"/>
      <c r="CS117" s="687"/>
      <c r="CT117" s="687"/>
      <c r="CU117" s="687"/>
      <c r="CV117" s="687"/>
      <c r="CW117" s="687"/>
      <c r="CX117" s="687"/>
      <c r="CY117" s="687"/>
      <c r="CZ117" s="687"/>
      <c r="DA117" s="687"/>
      <c r="DB117" s="687"/>
      <c r="DC117" s="687"/>
      <c r="DD117" s="687"/>
      <c r="DE117" s="687"/>
      <c r="DF117" s="687"/>
      <c r="DG117" s="687"/>
      <c r="DH117" s="687"/>
      <c r="DI117" s="687"/>
      <c r="DJ117" s="687"/>
      <c r="DK117" s="687"/>
      <c r="DL117" s="687"/>
      <c r="DM117" s="687"/>
      <c r="DN117" s="687"/>
      <c r="DO117" s="687"/>
      <c r="DP117" s="687"/>
      <c r="DQ117" s="687"/>
      <c r="DR117" s="687"/>
      <c r="DS117" s="687"/>
      <c r="DT117" s="687"/>
      <c r="DU117" s="687"/>
      <c r="DV117" s="687"/>
      <c r="DW117" s="687"/>
      <c r="DX117" s="687"/>
      <c r="DY117" s="687"/>
      <c r="DZ117" s="687"/>
      <c r="EA117" s="687"/>
      <c r="EB117" s="687"/>
      <c r="EC117" s="687"/>
      <c r="ED117" s="687"/>
      <c r="EE117" s="687"/>
      <c r="EF117" s="687"/>
      <c r="EG117" s="687"/>
      <c r="EH117" s="687"/>
      <c r="EI117" s="687"/>
      <c r="EJ117" s="687"/>
      <c r="EK117" s="687"/>
      <c r="EL117" s="687"/>
      <c r="EM117" s="687"/>
      <c r="EN117" s="687"/>
      <c r="EO117" s="687"/>
      <c r="EP117" s="687"/>
      <c r="EQ117" s="687"/>
      <c r="ER117" s="687"/>
      <c r="ES117" s="687"/>
      <c r="ET117" s="687"/>
      <c r="EU117" s="687"/>
      <c r="EV117" s="687"/>
      <c r="EW117" s="687"/>
      <c r="EX117" s="687"/>
      <c r="EY117" s="687"/>
      <c r="EZ117" s="687"/>
      <c r="FA117" s="687"/>
      <c r="FB117" s="687"/>
      <c r="FC117" s="687"/>
      <c r="FD117" s="687"/>
      <c r="FE117" s="687"/>
      <c r="FF117" s="687"/>
      <c r="FG117" s="687"/>
      <c r="FH117" s="687"/>
      <c r="FI117" s="687"/>
      <c r="FJ117" s="687"/>
      <c r="FK117" s="687"/>
      <c r="FL117" s="687"/>
      <c r="FM117" s="687"/>
      <c r="FN117" s="687"/>
      <c r="FO117" s="687"/>
      <c r="FP117" s="687"/>
      <c r="FQ117" s="687"/>
      <c r="FR117" s="687"/>
      <c r="FS117" s="687"/>
      <c r="FT117" s="687"/>
      <c r="FU117" s="687"/>
      <c r="FV117" s="687"/>
      <c r="FW117" s="687"/>
      <c r="FX117" s="687"/>
      <c r="FY117" s="687"/>
      <c r="FZ117" s="687"/>
      <c r="GA117" s="687"/>
      <c r="GB117" s="687"/>
      <c r="GC117" s="687"/>
      <c r="GD117" s="687"/>
      <c r="GE117" s="687"/>
      <c r="GF117" s="687"/>
      <c r="GG117" s="687"/>
      <c r="GH117" s="687"/>
      <c r="GI117" s="687"/>
      <c r="GJ117" s="687"/>
      <c r="GK117" s="687"/>
      <c r="GL117" s="687"/>
      <c r="GM117" s="687"/>
      <c r="GN117" s="687"/>
      <c r="GO117" s="687"/>
      <c r="GP117" s="687"/>
      <c r="GQ117" s="687"/>
      <c r="GR117" s="687"/>
      <c r="GS117" s="687"/>
      <c r="GT117" s="687"/>
      <c r="GU117" s="687"/>
      <c r="GV117" s="687"/>
      <c r="GW117" s="687"/>
      <c r="GX117" s="687"/>
      <c r="GY117" s="687"/>
      <c r="GZ117" s="687"/>
      <c r="HA117" s="687"/>
      <c r="HB117" s="687"/>
      <c r="HC117" s="687"/>
      <c r="HD117" s="687"/>
      <c r="HE117" s="687"/>
      <c r="HF117" s="687"/>
      <c r="HG117" s="687"/>
      <c r="HH117" s="687"/>
      <c r="HI117" s="687"/>
      <c r="HJ117" s="687"/>
      <c r="HK117" s="687"/>
      <c r="HL117" s="687"/>
      <c r="HM117" s="687"/>
      <c r="HN117" s="687"/>
      <c r="HO117" s="687"/>
      <c r="HP117" s="687"/>
      <c r="HQ117" s="687"/>
      <c r="HR117" s="687"/>
      <c r="HS117" s="687"/>
      <c r="HT117" s="687"/>
      <c r="HU117" s="687"/>
      <c r="HV117" s="687"/>
      <c r="HW117" s="687"/>
      <c r="HX117" s="687"/>
      <c r="HY117" s="687"/>
      <c r="HZ117" s="687"/>
      <c r="IA117" s="687"/>
      <c r="IB117" s="687"/>
      <c r="IC117" s="687"/>
      <c r="ID117" s="687"/>
      <c r="IE117" s="687"/>
      <c r="IF117" s="687"/>
      <c r="IG117" s="687"/>
      <c r="IH117" s="687"/>
      <c r="II117" s="687"/>
      <c r="IJ117" s="687"/>
      <c r="IK117" s="687"/>
      <c r="IL117" s="687"/>
      <c r="IM117" s="687"/>
      <c r="IN117" s="687"/>
      <c r="IO117" s="687"/>
      <c r="IP117" s="687"/>
      <c r="IQ117" s="687"/>
      <c r="IR117" s="687"/>
      <c r="IS117" s="687"/>
      <c r="IT117" s="687"/>
      <c r="IU117" s="687"/>
      <c r="IV117" s="687"/>
      <c r="IW117" s="687"/>
      <c r="IX117" s="687"/>
      <c r="IY117" s="687"/>
      <c r="IZ117" s="687"/>
      <c r="JA117" s="687"/>
      <c r="JB117" s="687"/>
      <c r="JC117" s="687"/>
      <c r="JD117" s="687"/>
      <c r="JE117" s="687"/>
      <c r="JF117" s="687"/>
      <c r="JG117" s="687"/>
      <c r="JH117" s="687"/>
      <c r="JI117" s="687"/>
      <c r="JJ117" s="687"/>
      <c r="JK117" s="687"/>
      <c r="JL117" s="687"/>
      <c r="JM117" s="687"/>
      <c r="JN117" s="687"/>
      <c r="JO117" s="687"/>
      <c r="JP117" s="687"/>
      <c r="JQ117" s="687"/>
      <c r="JR117" s="687"/>
      <c r="JS117" s="687"/>
      <c r="JT117" s="687"/>
      <c r="JU117" s="687"/>
      <c r="JV117" s="687"/>
      <c r="JW117" s="687"/>
      <c r="JX117" s="687"/>
      <c r="JY117" s="687"/>
      <c r="JZ117" s="687"/>
      <c r="KA117" s="687"/>
      <c r="KB117" s="687"/>
      <c r="KC117" s="687"/>
      <c r="KD117" s="687"/>
      <c r="KE117" s="687"/>
      <c r="KF117" s="687"/>
      <c r="KG117" s="687"/>
      <c r="KH117" s="687"/>
      <c r="KI117" s="687"/>
      <c r="KJ117" s="687"/>
      <c r="KK117" s="687"/>
      <c r="KL117" s="687"/>
      <c r="KM117" s="687"/>
      <c r="KN117" s="687"/>
      <c r="KO117" s="687"/>
      <c r="KP117" s="687"/>
      <c r="KQ117" s="687"/>
      <c r="KR117" s="687"/>
      <c r="KS117" s="687"/>
      <c r="KT117" s="687"/>
      <c r="KU117" s="687"/>
      <c r="KV117" s="687"/>
      <c r="KW117" s="687"/>
      <c r="KX117" s="687"/>
      <c r="KY117" s="687"/>
      <c r="KZ117" s="687"/>
      <c r="LA117" s="687"/>
      <c r="LB117" s="687"/>
      <c r="LC117" s="687"/>
      <c r="LD117" s="687"/>
      <c r="LE117" s="687"/>
      <c r="LF117" s="687"/>
      <c r="LG117" s="687"/>
      <c r="LH117" s="687"/>
      <c r="LI117" s="687"/>
      <c r="LJ117" s="687"/>
      <c r="LK117" s="687"/>
      <c r="LL117" s="687"/>
      <c r="LM117" s="687"/>
      <c r="LN117" s="687"/>
      <c r="LO117" s="687"/>
      <c r="LP117" s="687"/>
      <c r="LQ117" s="687"/>
      <c r="LR117" s="687"/>
      <c r="LS117" s="687"/>
      <c r="LT117" s="687"/>
      <c r="LU117" s="687"/>
      <c r="LV117" s="687"/>
      <c r="LW117" s="687"/>
      <c r="LX117" s="687"/>
      <c r="LY117" s="687"/>
      <c r="LZ117" s="687"/>
      <c r="MA117" s="687"/>
      <c r="MB117" s="687"/>
      <c r="MC117" s="687"/>
      <c r="MD117" s="687"/>
      <c r="ME117" s="687"/>
      <c r="MF117" s="687"/>
      <c r="MG117" s="687"/>
      <c r="MH117" s="687"/>
      <c r="MI117" s="687"/>
      <c r="MJ117" s="687"/>
      <c r="MK117" s="687"/>
      <c r="ML117" s="687"/>
      <c r="MM117" s="687"/>
      <c r="MN117" s="687"/>
      <c r="MO117" s="687"/>
      <c r="MP117" s="687"/>
      <c r="MQ117" s="687"/>
      <c r="MR117" s="687"/>
      <c r="MS117" s="687"/>
      <c r="MT117" s="687"/>
      <c r="MU117" s="687"/>
      <c r="MV117" s="687"/>
      <c r="MW117" s="687"/>
      <c r="MX117" s="687"/>
      <c r="MY117" s="687"/>
      <c r="MZ117" s="687"/>
      <c r="NA117" s="687"/>
      <c r="NB117" s="687"/>
      <c r="NC117" s="687"/>
      <c r="ND117" s="687"/>
      <c r="NE117" s="687"/>
      <c r="NF117" s="687"/>
      <c r="NG117" s="687"/>
      <c r="NH117" s="687"/>
      <c r="NI117" s="687"/>
      <c r="NJ117" s="687"/>
      <c r="NK117" s="687"/>
      <c r="NL117" s="687"/>
      <c r="NM117" s="687"/>
      <c r="NN117" s="687"/>
      <c r="NO117" s="687"/>
      <c r="NP117" s="687"/>
      <c r="NQ117" s="687"/>
      <c r="NR117" s="687"/>
      <c r="NS117" s="687"/>
      <c r="NT117" s="687"/>
      <c r="NU117" s="687"/>
      <c r="NV117" s="687"/>
      <c r="NW117" s="687"/>
      <c r="NX117" s="687"/>
      <c r="NY117" s="687"/>
      <c r="NZ117" s="687"/>
      <c r="OA117" s="687">
        <v>0.3</v>
      </c>
      <c r="OB117" s="687">
        <v>1</v>
      </c>
      <c r="OC117" s="687">
        <v>2.8</v>
      </c>
      <c r="OD117" s="687">
        <v>7</v>
      </c>
      <c r="OE117" s="687">
        <v>7</v>
      </c>
      <c r="OF117" s="687">
        <v>7</v>
      </c>
      <c r="OG117" s="687">
        <v>7.3</v>
      </c>
      <c r="OH117" s="687">
        <v>8</v>
      </c>
      <c r="OI117" s="687">
        <v>9.8000000000000007</v>
      </c>
      <c r="OJ117" s="687">
        <v>14</v>
      </c>
      <c r="OK117" s="687">
        <v>14</v>
      </c>
      <c r="OL117" s="687">
        <v>14</v>
      </c>
      <c r="OM117" s="687">
        <v>14</v>
      </c>
      <c r="ON117" s="687">
        <v>14</v>
      </c>
      <c r="OO117" s="687">
        <v>14</v>
      </c>
      <c r="OP117" s="687">
        <v>14</v>
      </c>
      <c r="OQ117" s="687">
        <v>14</v>
      </c>
      <c r="OR117" s="687">
        <v>14.3</v>
      </c>
      <c r="OS117" s="687">
        <v>14.3</v>
      </c>
      <c r="OT117" s="687">
        <v>15</v>
      </c>
      <c r="OU117" s="687">
        <v>15.9</v>
      </c>
      <c r="OV117" s="687">
        <v>18</v>
      </c>
      <c r="OW117" s="687">
        <v>18</v>
      </c>
      <c r="OX117" s="687">
        <v>18</v>
      </c>
      <c r="OY117" s="687">
        <v>18</v>
      </c>
      <c r="OZ117" s="687">
        <v>18</v>
      </c>
      <c r="PA117" s="687">
        <v>18</v>
      </c>
      <c r="PB117" s="687">
        <v>18</v>
      </c>
      <c r="PC117" s="687">
        <v>18</v>
      </c>
      <c r="PD117" s="687">
        <v>18</v>
      </c>
      <c r="PE117" s="687">
        <v>18</v>
      </c>
      <c r="PF117" s="687">
        <v>18</v>
      </c>
      <c r="PG117" s="687">
        <v>18</v>
      </c>
      <c r="PH117" s="687">
        <v>18</v>
      </c>
      <c r="PI117" s="687">
        <v>18</v>
      </c>
      <c r="PJ117" s="687">
        <v>18</v>
      </c>
      <c r="PK117" s="687">
        <v>18</v>
      </c>
      <c r="PL117" s="687">
        <v>18</v>
      </c>
      <c r="PM117" s="687">
        <v>18</v>
      </c>
      <c r="PN117" s="687">
        <v>18</v>
      </c>
      <c r="PO117" s="687">
        <v>18</v>
      </c>
      <c r="PP117" s="687">
        <v>18.32</v>
      </c>
      <c r="PQ117" s="687">
        <v>19.32</v>
      </c>
      <c r="PR117" s="687">
        <v>26</v>
      </c>
      <c r="PS117" s="687">
        <v>32</v>
      </c>
      <c r="PT117" s="687">
        <v>32</v>
      </c>
      <c r="PU117" s="687">
        <v>32</v>
      </c>
      <c r="PV117" s="687">
        <v>32</v>
      </c>
      <c r="PW117" s="687">
        <v>32</v>
      </c>
      <c r="PX117" s="687">
        <v>32</v>
      </c>
      <c r="PY117" s="687">
        <v>32</v>
      </c>
      <c r="PZ117" s="687">
        <v>32</v>
      </c>
      <c r="QA117" s="687">
        <v>32</v>
      </c>
      <c r="QB117" s="687">
        <v>32</v>
      </c>
      <c r="QC117" s="687">
        <v>32</v>
      </c>
      <c r="QD117" s="687">
        <v>32</v>
      </c>
      <c r="QE117" s="687">
        <v>32</v>
      </c>
      <c r="QF117" s="687">
        <v>32</v>
      </c>
      <c r="QG117" s="687">
        <v>32</v>
      </c>
      <c r="QH117" s="687">
        <v>32</v>
      </c>
      <c r="QI117" s="687">
        <v>32</v>
      </c>
      <c r="QJ117" s="687">
        <v>32</v>
      </c>
      <c r="QK117" s="687">
        <v>32</v>
      </c>
      <c r="QL117" s="687">
        <v>32</v>
      </c>
      <c r="QM117" s="687">
        <v>32</v>
      </c>
      <c r="QN117" s="687">
        <v>32</v>
      </c>
      <c r="QO117" s="687">
        <v>32</v>
      </c>
      <c r="QP117" s="687">
        <v>32</v>
      </c>
      <c r="QQ117" s="687">
        <v>32</v>
      </c>
      <c r="QR117" s="687">
        <v>32</v>
      </c>
      <c r="QS117" s="687">
        <v>32</v>
      </c>
      <c r="QT117" s="687">
        <v>32</v>
      </c>
      <c r="QU117" s="687">
        <v>32</v>
      </c>
      <c r="QV117" s="687">
        <v>32</v>
      </c>
      <c r="QW117" s="687">
        <v>32</v>
      </c>
      <c r="QX117" s="687">
        <v>32</v>
      </c>
      <c r="QY117" s="687">
        <v>32</v>
      </c>
      <c r="QZ117" s="687">
        <v>32</v>
      </c>
      <c r="RA117" s="687"/>
      <c r="RB117" s="687"/>
      <c r="RC117" s="687"/>
      <c r="RD117" s="687"/>
      <c r="RE117" s="687"/>
      <c r="RF117" s="687"/>
      <c r="RG117" s="687"/>
      <c r="RH117" s="687"/>
      <c r="RI117" s="687"/>
      <c r="RJ117" s="687"/>
      <c r="RK117" s="925"/>
      <c r="RL117" s="925"/>
      <c r="RM117" s="925"/>
      <c r="RN117" s="925"/>
      <c r="RO117" s="925"/>
      <c r="RP117" s="925"/>
      <c r="RQ117" s="925"/>
      <c r="RR117" s="925"/>
      <c r="RS117" s="925"/>
      <c r="RT117" s="925"/>
      <c r="RU117" s="925"/>
      <c r="RV117" s="925"/>
      <c r="RW117" s="925"/>
      <c r="RX117" s="925"/>
      <c r="RY117" s="925"/>
      <c r="RZ117" s="925"/>
      <c r="SA117" s="925"/>
      <c r="SB117" s="925"/>
      <c r="SC117" s="925"/>
      <c r="SD117" s="925"/>
      <c r="SE117" s="925"/>
      <c r="SF117" s="925"/>
      <c r="SG117" s="925"/>
      <c r="SH117" s="925"/>
      <c r="SI117" s="925"/>
      <c r="SJ117" s="925"/>
      <c r="SK117" s="925"/>
      <c r="SL117" s="925"/>
      <c r="SM117" s="925"/>
      <c r="SN117" s="925"/>
      <c r="SO117" s="925"/>
      <c r="SP117" s="925"/>
      <c r="SQ117" s="925"/>
      <c r="SR117" s="925"/>
      <c r="SS117" s="925"/>
      <c r="ST117" s="925"/>
      <c r="SU117" s="925"/>
      <c r="SV117" s="925"/>
      <c r="SW117" s="925"/>
      <c r="SX117" s="925"/>
      <c r="SY117" s="925"/>
      <c r="SZ117" s="925"/>
      <c r="TA117" s="925"/>
      <c r="TB117" s="925"/>
      <c r="TC117" s="925"/>
      <c r="TD117" s="925"/>
      <c r="TE117" s="925"/>
      <c r="TF117" s="925"/>
      <c r="TG117" s="925"/>
      <c r="TH117" s="925"/>
      <c r="TI117" s="925"/>
      <c r="TJ117" s="925"/>
      <c r="TK117" s="925"/>
      <c r="TL117" s="925"/>
      <c r="TM117" s="925"/>
      <c r="TN117" s="925"/>
      <c r="TO117" s="925"/>
      <c r="TP117" s="925"/>
      <c r="TQ117" s="925"/>
      <c r="TR117" s="925"/>
      <c r="TS117" s="925"/>
      <c r="TT117" s="925"/>
      <c r="TU117" s="925"/>
      <c r="TV117" s="925"/>
      <c r="TW117" s="925"/>
      <c r="TX117" s="925"/>
      <c r="TY117" s="925"/>
      <c r="TZ117" s="925"/>
      <c r="UA117" s="925"/>
      <c r="UB117" s="925"/>
      <c r="UC117" s="925"/>
      <c r="UD117" s="925"/>
      <c r="UE117" s="925"/>
      <c r="UF117" s="925"/>
      <c r="UG117" s="925"/>
      <c r="UH117" s="925"/>
      <c r="UI117" s="925"/>
      <c r="UJ117" s="925"/>
      <c r="UK117" s="925"/>
      <c r="UL117" s="925"/>
      <c r="UM117" s="925"/>
      <c r="UN117" s="925"/>
      <c r="UO117" s="925"/>
      <c r="UP117" s="925"/>
      <c r="UQ117" s="925"/>
      <c r="UR117" s="925"/>
      <c r="US117" s="925"/>
      <c r="UT117" s="925"/>
      <c r="UU117" s="925"/>
      <c r="UV117" s="925"/>
      <c r="UW117" s="925"/>
      <c r="UX117" s="925"/>
      <c r="UY117" s="925"/>
      <c r="UZ117" s="925"/>
      <c r="VA117" s="925"/>
      <c r="VB117" s="925"/>
      <c r="VC117" s="925"/>
      <c r="VD117" s="925"/>
      <c r="VE117" s="925"/>
      <c r="VF117" s="925"/>
      <c r="VG117" s="925"/>
      <c r="VH117" s="925"/>
      <c r="VI117" s="925"/>
      <c r="VJ117" s="925"/>
      <c r="VK117" s="925"/>
      <c r="VL117" s="925"/>
      <c r="VM117" s="925"/>
      <c r="VN117" s="925"/>
      <c r="VO117" s="925"/>
      <c r="VP117" s="925"/>
      <c r="VQ117" s="925"/>
      <c r="VR117" s="925"/>
      <c r="VS117" s="925"/>
      <c r="VT117" s="925"/>
      <c r="VU117" s="925"/>
      <c r="VV117" s="925"/>
      <c r="VW117" s="925"/>
      <c r="VX117" s="925"/>
      <c r="VY117" s="925"/>
      <c r="VZ117" s="925"/>
      <c r="WA117" s="925"/>
      <c r="WB117" s="925"/>
      <c r="WC117" s="925"/>
      <c r="WD117" s="925"/>
      <c r="WE117" s="925"/>
      <c r="WF117" s="925"/>
      <c r="WG117" s="925"/>
      <c r="WH117" s="925"/>
      <c r="WI117" s="925"/>
      <c r="WJ117" s="925"/>
      <c r="WK117" s="925"/>
      <c r="WL117" s="925"/>
      <c r="WM117" s="925"/>
      <c r="WN117" s="925"/>
      <c r="WO117" s="925"/>
      <c r="WP117" s="925"/>
      <c r="WQ117" s="925"/>
      <c r="WR117" s="925"/>
      <c r="WS117" s="925"/>
      <c r="XZ117" s="925"/>
      <c r="YA117" s="925"/>
      <c r="ZM117" s="4"/>
      <c r="ZN117" s="4"/>
    </row>
    <row r="118" spans="1:690" s="14" customFormat="1" outlineLevel="2">
      <c r="A118" s="1104" t="s">
        <v>1139</v>
      </c>
      <c r="B118" s="1104"/>
      <c r="C118" s="1104"/>
      <c r="D118" s="1105">
        <v>23806.99</v>
      </c>
      <c r="E118" s="1105">
        <v>2811.56</v>
      </c>
      <c r="F118" s="1105">
        <v>8169728.8499999996</v>
      </c>
      <c r="G118" s="1106"/>
      <c r="H118" s="1104" t="s">
        <v>894</v>
      </c>
      <c r="I118" s="920"/>
      <c r="J118" s="920"/>
      <c r="K118" s="920"/>
      <c r="L118" s="920"/>
      <c r="M118" s="920"/>
      <c r="N118" s="920"/>
      <c r="O118" s="920"/>
      <c r="P118" s="920"/>
      <c r="Q118" s="920"/>
      <c r="R118" s="920"/>
      <c r="S118" s="920"/>
      <c r="T118" s="920"/>
      <c r="U118" s="920"/>
      <c r="V118" s="920"/>
      <c r="W118" s="920"/>
      <c r="X118" s="920"/>
      <c r="Y118" s="920"/>
      <c r="Z118" s="920"/>
      <c r="AA118" s="920"/>
      <c r="AB118" s="920"/>
      <c r="AC118" s="920"/>
      <c r="AD118" s="920"/>
      <c r="AE118" s="920"/>
      <c r="AF118" s="920"/>
      <c r="AG118" s="920"/>
      <c r="AH118" s="920"/>
      <c r="AI118" s="920"/>
      <c r="AJ118" s="920"/>
      <c r="AK118" s="920"/>
      <c r="AL118" s="920"/>
      <c r="AM118" s="920"/>
      <c r="AN118" s="920"/>
      <c r="AO118" s="920"/>
      <c r="AP118" s="920"/>
      <c r="AQ118" s="920"/>
      <c r="AR118" s="920"/>
      <c r="AS118" s="920"/>
      <c r="AT118" s="920"/>
      <c r="AU118" s="920"/>
      <c r="AV118" s="920"/>
      <c r="AW118" s="920"/>
      <c r="AX118" s="920"/>
      <c r="AY118" s="920"/>
      <c r="AZ118" s="920"/>
      <c r="BA118" s="920"/>
      <c r="BB118" s="920"/>
      <c r="BC118" s="920"/>
      <c r="BD118" s="920"/>
      <c r="BE118" s="920"/>
      <c r="BF118" s="920"/>
      <c r="BG118" s="920"/>
      <c r="BH118" s="920"/>
      <c r="BI118" s="920"/>
      <c r="BJ118" s="920"/>
      <c r="BK118" s="920"/>
      <c r="BL118" s="920"/>
      <c r="BM118" s="920"/>
      <c r="BN118" s="920"/>
      <c r="BO118" s="920"/>
      <c r="BP118" s="920"/>
      <c r="BQ118" s="920"/>
      <c r="BR118" s="920"/>
      <c r="BS118" s="920"/>
      <c r="BT118" s="920"/>
      <c r="BU118" s="920"/>
      <c r="BV118" s="920"/>
      <c r="BW118" s="920"/>
      <c r="BX118" s="920"/>
      <c r="BY118" s="920"/>
      <c r="BZ118" s="920"/>
      <c r="CA118" s="920"/>
      <c r="CB118" s="920"/>
      <c r="CC118" s="920"/>
      <c r="CD118" s="920"/>
      <c r="CE118" s="920"/>
      <c r="CF118" s="920"/>
      <c r="CG118" s="920"/>
      <c r="CH118" s="920"/>
      <c r="CI118" s="920"/>
      <c r="CJ118" s="920"/>
      <c r="CK118" s="920"/>
      <c r="CL118" s="920"/>
      <c r="CM118" s="920"/>
      <c r="CN118" s="920"/>
      <c r="CO118" s="920"/>
      <c r="CP118" s="920"/>
      <c r="CQ118" s="920"/>
      <c r="CR118" s="920"/>
      <c r="CS118" s="920"/>
      <c r="CT118" s="920"/>
      <c r="CU118" s="920"/>
      <c r="CV118" s="920"/>
      <c r="CW118" s="920"/>
      <c r="CX118" s="920"/>
      <c r="CY118" s="920"/>
      <c r="CZ118" s="920"/>
      <c r="DA118" s="920"/>
      <c r="DB118" s="920"/>
      <c r="DC118" s="920"/>
      <c r="DD118" s="920"/>
      <c r="DE118" s="920"/>
      <c r="DF118" s="920"/>
      <c r="DG118" s="920"/>
      <c r="DH118" s="920"/>
      <c r="DI118" s="920"/>
      <c r="DJ118" s="920"/>
      <c r="DK118" s="920"/>
      <c r="DL118" s="920"/>
      <c r="DM118" s="920"/>
      <c r="DN118" s="920"/>
      <c r="DO118" s="920"/>
      <c r="DP118" s="920"/>
      <c r="DQ118" s="920"/>
      <c r="DR118" s="920"/>
      <c r="DS118" s="920"/>
      <c r="DT118" s="920"/>
      <c r="DU118" s="920"/>
      <c r="DV118" s="920"/>
      <c r="DW118" s="920"/>
      <c r="DX118" s="920"/>
      <c r="DY118" s="920"/>
      <c r="DZ118" s="920"/>
      <c r="EA118" s="920"/>
      <c r="EB118" s="920"/>
      <c r="EC118" s="920"/>
      <c r="ED118" s="920"/>
      <c r="EE118" s="920"/>
      <c r="EF118" s="920"/>
      <c r="EG118" s="920"/>
      <c r="EH118" s="920"/>
      <c r="EI118" s="920"/>
      <c r="EJ118" s="920"/>
      <c r="EK118" s="920"/>
      <c r="EL118" s="920"/>
      <c r="EM118" s="920"/>
      <c r="EN118" s="920"/>
      <c r="EO118" s="920"/>
      <c r="EP118" s="920"/>
      <c r="EQ118" s="920"/>
      <c r="ER118" s="920"/>
      <c r="ES118" s="920"/>
      <c r="ET118" s="920"/>
      <c r="EU118" s="920"/>
      <c r="EV118" s="920"/>
      <c r="EW118" s="920"/>
      <c r="EX118" s="920"/>
      <c r="EY118" s="920"/>
      <c r="EZ118" s="920"/>
      <c r="FA118" s="920"/>
      <c r="FB118" s="920"/>
      <c r="FC118" s="920"/>
      <c r="FD118" s="920"/>
      <c r="FE118" s="920"/>
      <c r="FF118" s="920"/>
      <c r="FG118" s="920"/>
      <c r="FH118" s="920"/>
      <c r="FI118" s="920"/>
      <c r="FJ118" s="920"/>
      <c r="FK118" s="920"/>
      <c r="FL118" s="920"/>
      <c r="FM118" s="920"/>
      <c r="FN118" s="920"/>
      <c r="FO118" s="920"/>
      <c r="FP118" s="920"/>
      <c r="FQ118" s="920"/>
      <c r="FR118" s="920"/>
      <c r="FS118" s="920"/>
      <c r="FT118" s="920"/>
      <c r="FU118" s="920"/>
      <c r="FV118" s="920"/>
      <c r="FW118" s="920"/>
      <c r="FX118" s="920"/>
      <c r="FY118" s="920"/>
      <c r="FZ118" s="920"/>
      <c r="GA118" s="920"/>
      <c r="GB118" s="920"/>
      <c r="GC118" s="920"/>
      <c r="GD118" s="920"/>
      <c r="GE118" s="920"/>
      <c r="GF118" s="920"/>
      <c r="GG118" s="920"/>
      <c r="GH118" s="920"/>
      <c r="GI118" s="920"/>
      <c r="GJ118" s="920"/>
      <c r="GK118" s="920"/>
      <c r="GL118" s="920"/>
      <c r="GM118" s="920"/>
      <c r="GN118" s="920"/>
      <c r="GO118" s="920"/>
      <c r="GP118" s="920"/>
      <c r="GQ118" s="920"/>
      <c r="GR118" s="920"/>
      <c r="GS118" s="920"/>
      <c r="GT118" s="920"/>
      <c r="GU118" s="920"/>
      <c r="GV118" s="920"/>
      <c r="GW118" s="920"/>
      <c r="GX118" s="920"/>
      <c r="GY118" s="920"/>
      <c r="GZ118" s="920"/>
      <c r="HA118" s="920"/>
      <c r="HB118" s="920"/>
      <c r="HC118" s="920"/>
      <c r="HD118" s="920"/>
      <c r="HE118" s="920"/>
      <c r="HF118" s="920"/>
      <c r="HG118" s="920"/>
      <c r="HH118" s="920"/>
      <c r="HI118" s="920"/>
      <c r="HJ118" s="920"/>
      <c r="HK118" s="920"/>
      <c r="HL118" s="920"/>
      <c r="HM118" s="920"/>
      <c r="HN118" s="920"/>
      <c r="HO118" s="920"/>
      <c r="HP118" s="920"/>
      <c r="HQ118" s="920"/>
      <c r="HR118" s="920"/>
      <c r="HS118" s="920"/>
      <c r="HT118" s="920"/>
      <c r="HU118" s="920"/>
      <c r="HV118" s="920"/>
      <c r="HW118" s="920"/>
      <c r="HX118" s="920"/>
      <c r="HY118" s="920"/>
      <c r="HZ118" s="920"/>
      <c r="IA118" s="920"/>
      <c r="IB118" s="920"/>
      <c r="IC118" s="920"/>
      <c r="ID118" s="920"/>
      <c r="IE118" s="920"/>
      <c r="IF118" s="920"/>
      <c r="IG118" s="920"/>
      <c r="IH118" s="920"/>
      <c r="II118" s="920"/>
      <c r="IJ118" s="920"/>
      <c r="IK118" s="920"/>
      <c r="IL118" s="920"/>
      <c r="IM118" s="920"/>
      <c r="IN118" s="920"/>
      <c r="IO118" s="920"/>
      <c r="IP118" s="920"/>
      <c r="IQ118" s="920"/>
      <c r="IR118" s="920"/>
      <c r="IS118" s="920"/>
      <c r="IT118" s="920"/>
      <c r="IU118" s="920"/>
      <c r="IV118" s="920"/>
      <c r="IW118" s="920"/>
      <c r="IX118" s="920"/>
      <c r="IY118" s="920"/>
      <c r="IZ118" s="920"/>
      <c r="JA118" s="920"/>
      <c r="JB118" s="920"/>
      <c r="JC118" s="920"/>
      <c r="JD118" s="920"/>
      <c r="JE118" s="920"/>
      <c r="JF118" s="920"/>
      <c r="JG118" s="920"/>
      <c r="JH118" s="920"/>
      <c r="JI118" s="920"/>
      <c r="JJ118" s="920"/>
      <c r="JK118" s="920"/>
      <c r="JL118" s="920"/>
      <c r="JM118" s="920"/>
      <c r="JN118" s="920"/>
      <c r="JO118" s="920"/>
      <c r="JP118" s="920"/>
      <c r="JQ118" s="920"/>
      <c r="JR118" s="920"/>
      <c r="JS118" s="920"/>
      <c r="JT118" s="920"/>
      <c r="JU118" s="920"/>
      <c r="JV118" s="920"/>
      <c r="JW118" s="920"/>
      <c r="JX118" s="920"/>
      <c r="JY118" s="920"/>
      <c r="JZ118" s="920"/>
      <c r="KA118" s="920"/>
      <c r="KB118" s="920"/>
      <c r="KC118" s="920"/>
      <c r="KD118" s="920"/>
      <c r="KE118" s="920"/>
      <c r="KF118" s="920"/>
      <c r="KG118" s="920"/>
      <c r="KH118" s="920"/>
      <c r="KI118" s="920"/>
      <c r="KJ118" s="920"/>
      <c r="KK118" s="920"/>
      <c r="KL118" s="920"/>
      <c r="KM118" s="920"/>
      <c r="KN118" s="920"/>
      <c r="KO118" s="920"/>
      <c r="KP118" s="920"/>
      <c r="KQ118" s="920"/>
      <c r="KR118" s="920"/>
      <c r="KS118" s="920"/>
      <c r="KT118" s="920"/>
      <c r="KU118" s="920"/>
      <c r="KV118" s="920"/>
      <c r="KW118" s="920"/>
      <c r="KX118" s="920"/>
      <c r="KY118" s="920"/>
      <c r="KZ118" s="920"/>
      <c r="LA118" s="920"/>
      <c r="LB118" s="920"/>
      <c r="LC118" s="920"/>
      <c r="LD118" s="920"/>
      <c r="LE118" s="920"/>
      <c r="LF118" s="920"/>
      <c r="LG118" s="920"/>
      <c r="LH118" s="920"/>
      <c r="LI118" s="920"/>
      <c r="LJ118" s="920"/>
      <c r="LK118" s="920"/>
      <c r="LL118" s="920"/>
      <c r="LM118" s="920"/>
      <c r="LN118" s="920"/>
      <c r="LO118" s="920"/>
      <c r="LP118" s="920"/>
      <c r="LQ118" s="920"/>
      <c r="LR118" s="920"/>
      <c r="LS118" s="920"/>
      <c r="LT118" s="920"/>
      <c r="LU118" s="920"/>
      <c r="LV118" s="920"/>
      <c r="LW118" s="920"/>
      <c r="LX118" s="920"/>
      <c r="LY118" s="920"/>
      <c r="LZ118" s="920"/>
      <c r="MA118" s="920"/>
      <c r="MB118" s="920"/>
      <c r="MC118" s="920"/>
      <c r="MD118" s="920"/>
      <c r="ME118" s="920"/>
      <c r="MF118" s="920"/>
      <c r="MG118" s="920"/>
      <c r="MH118" s="920"/>
      <c r="MI118" s="920"/>
      <c r="MJ118" s="920"/>
      <c r="MK118" s="920"/>
      <c r="ML118" s="920"/>
      <c r="MM118" s="920">
        <v>0.27</v>
      </c>
      <c r="MN118" s="920">
        <v>0.54</v>
      </c>
      <c r="MO118" s="920">
        <v>0.54</v>
      </c>
      <c r="MP118" s="920">
        <v>1.1299999999999999</v>
      </c>
      <c r="MQ118" s="920">
        <v>1.96</v>
      </c>
      <c r="MR118" s="920">
        <v>3.08</v>
      </c>
      <c r="MS118" s="920">
        <v>4.7</v>
      </c>
      <c r="MT118" s="920">
        <v>6.37</v>
      </c>
      <c r="MU118" s="920">
        <v>8.5399999999999991</v>
      </c>
      <c r="MV118" s="920">
        <v>8.5399999999999991</v>
      </c>
      <c r="MW118" s="920">
        <v>11.59</v>
      </c>
      <c r="MX118" s="920">
        <v>15.81</v>
      </c>
      <c r="MY118" s="920">
        <v>20.54</v>
      </c>
      <c r="MZ118" s="920">
        <v>26.33</v>
      </c>
      <c r="NA118" s="920">
        <v>39.86</v>
      </c>
      <c r="NB118" s="920">
        <v>114.47</v>
      </c>
      <c r="NC118" s="920">
        <v>114.47</v>
      </c>
      <c r="ND118" s="920">
        <v>286.77</v>
      </c>
      <c r="NE118" s="920">
        <v>603.14</v>
      </c>
      <c r="NF118" s="920">
        <v>1327.84</v>
      </c>
      <c r="NG118" s="920">
        <v>2811.56</v>
      </c>
      <c r="NH118" s="920">
        <v>3212.55</v>
      </c>
      <c r="NI118" s="920">
        <v>3663.76</v>
      </c>
      <c r="NJ118" s="920">
        <v>3663.76</v>
      </c>
      <c r="NK118" s="920">
        <v>3682.11</v>
      </c>
      <c r="NL118" s="920">
        <v>3730.13</v>
      </c>
      <c r="NM118" s="920">
        <v>3785.53</v>
      </c>
      <c r="NN118" s="920">
        <v>3836.15</v>
      </c>
      <c r="NO118" s="920">
        <v>3836.15</v>
      </c>
      <c r="NP118" s="920">
        <v>3881.39</v>
      </c>
      <c r="NQ118" s="920">
        <v>3881.39</v>
      </c>
      <c r="NR118" s="920">
        <v>4165.84</v>
      </c>
      <c r="NS118" s="920">
        <v>4533.91</v>
      </c>
      <c r="NT118" s="920">
        <v>4895.6499999999996</v>
      </c>
      <c r="NU118" s="920">
        <v>5001.37</v>
      </c>
      <c r="NV118" s="920">
        <v>5250.39</v>
      </c>
      <c r="NW118" s="920">
        <v>5542.32</v>
      </c>
      <c r="NX118" s="920">
        <v>5542.32</v>
      </c>
      <c r="NY118" s="920">
        <v>5828.65</v>
      </c>
      <c r="NZ118" s="920">
        <v>6261.07</v>
      </c>
      <c r="OA118" s="920">
        <v>7188.27</v>
      </c>
      <c r="OB118" s="920">
        <v>7227.21</v>
      </c>
      <c r="OC118" s="920">
        <v>7269.65</v>
      </c>
      <c r="OD118" s="920">
        <v>7520.49</v>
      </c>
      <c r="OE118" s="920">
        <v>7520.49</v>
      </c>
      <c r="OF118" s="920">
        <v>7901.47</v>
      </c>
      <c r="OG118" s="920">
        <v>8615.65</v>
      </c>
      <c r="OH118" s="920">
        <v>9669.2900000000009</v>
      </c>
      <c r="OI118" s="920">
        <v>10846.65</v>
      </c>
      <c r="OJ118" s="920">
        <v>11273.65</v>
      </c>
      <c r="OK118" s="920">
        <v>11795.01</v>
      </c>
      <c r="OL118" s="920">
        <v>11795.01</v>
      </c>
      <c r="OM118" s="920">
        <v>12418.63</v>
      </c>
      <c r="ON118" s="920">
        <v>12718.53</v>
      </c>
      <c r="OO118" s="920">
        <v>13315.82</v>
      </c>
      <c r="OP118" s="920">
        <v>13704.86</v>
      </c>
      <c r="OQ118" s="920">
        <v>14603.22</v>
      </c>
      <c r="OR118" s="920">
        <v>14748.61</v>
      </c>
      <c r="OS118" s="920">
        <v>14748.61</v>
      </c>
      <c r="OT118" s="920">
        <v>15079.63</v>
      </c>
      <c r="OU118" s="920">
        <v>15170.37</v>
      </c>
      <c r="OV118" s="920">
        <v>15265.33</v>
      </c>
      <c r="OW118" s="920">
        <v>15495.69</v>
      </c>
      <c r="OX118" s="920">
        <v>15672.21</v>
      </c>
      <c r="OY118" s="920">
        <v>15818.85</v>
      </c>
      <c r="OZ118" s="920">
        <v>15818.85</v>
      </c>
      <c r="PA118" s="920">
        <v>16081.13</v>
      </c>
      <c r="PB118" s="920">
        <v>16474.830000000002</v>
      </c>
      <c r="PC118" s="920">
        <v>17388.54</v>
      </c>
      <c r="PD118" s="920">
        <v>17651.59</v>
      </c>
      <c r="PE118" s="920">
        <v>18139.34</v>
      </c>
      <c r="PF118" s="920">
        <v>18643.45</v>
      </c>
      <c r="PG118" s="920">
        <v>18643.45</v>
      </c>
      <c r="PH118" s="920">
        <v>19069.53</v>
      </c>
      <c r="PI118" s="920">
        <v>19340.71</v>
      </c>
      <c r="PJ118" s="920">
        <v>19784.2</v>
      </c>
      <c r="PK118" s="920">
        <v>20483.23</v>
      </c>
      <c r="PL118" s="920">
        <v>20521.919999999998</v>
      </c>
      <c r="PM118" s="920">
        <v>20582.48</v>
      </c>
      <c r="PN118" s="920">
        <v>20582.48</v>
      </c>
      <c r="PO118" s="920">
        <v>20600.93</v>
      </c>
      <c r="PP118" s="920">
        <v>20627.71</v>
      </c>
      <c r="PQ118" s="920">
        <v>20671.29</v>
      </c>
      <c r="PR118" s="920">
        <v>20934.66</v>
      </c>
      <c r="PS118" s="920">
        <v>21369.99</v>
      </c>
      <c r="PT118" s="920">
        <v>22069.94</v>
      </c>
      <c r="PU118" s="920">
        <v>22069.94</v>
      </c>
      <c r="PV118" s="920">
        <v>22957.91</v>
      </c>
      <c r="PW118" s="920">
        <v>23095.279999999999</v>
      </c>
      <c r="PX118" s="920">
        <v>23388.29</v>
      </c>
      <c r="PY118" s="920">
        <v>23463.47</v>
      </c>
      <c r="PZ118" s="920">
        <v>23645.5</v>
      </c>
      <c r="QA118" s="920">
        <v>23806.99</v>
      </c>
      <c r="QB118" s="920">
        <v>23806.99</v>
      </c>
      <c r="QC118" s="920">
        <v>23806.99</v>
      </c>
      <c r="QD118" s="920">
        <v>23806.99</v>
      </c>
      <c r="QE118" s="920">
        <v>23806.99</v>
      </c>
      <c r="QF118" s="920">
        <v>23806.99</v>
      </c>
      <c r="QG118" s="920">
        <v>23806.99</v>
      </c>
      <c r="QH118" s="920">
        <v>23806.99</v>
      </c>
      <c r="QI118" s="920">
        <v>23806.99</v>
      </c>
      <c r="QJ118" s="920">
        <v>23806.99</v>
      </c>
      <c r="QK118" s="920">
        <v>23806.99</v>
      </c>
      <c r="QL118" s="920">
        <v>23806.99</v>
      </c>
      <c r="QM118" s="920">
        <v>23806.99</v>
      </c>
      <c r="QN118" s="920">
        <v>23806.99</v>
      </c>
      <c r="QO118" s="920">
        <v>23806.99</v>
      </c>
      <c r="QP118" s="920">
        <v>23806.99</v>
      </c>
      <c r="QQ118" s="920">
        <v>23806.99</v>
      </c>
      <c r="QR118" s="920">
        <v>23806.99</v>
      </c>
      <c r="QS118" s="920">
        <v>23806.99</v>
      </c>
      <c r="QT118" s="920">
        <v>23806.99</v>
      </c>
      <c r="QU118" s="920">
        <v>23806.99</v>
      </c>
      <c r="QV118" s="920">
        <v>23806.99</v>
      </c>
      <c r="QW118" s="920">
        <v>23806.99</v>
      </c>
      <c r="QX118" s="920">
        <v>23806.99</v>
      </c>
      <c r="QY118" s="920">
        <v>23806.99</v>
      </c>
      <c r="QZ118" s="920">
        <v>23806.99</v>
      </c>
      <c r="RA118" s="920"/>
      <c r="RB118" s="920"/>
      <c r="RC118" s="920"/>
      <c r="RD118" s="920"/>
      <c r="RE118" s="920"/>
      <c r="RF118" s="920"/>
      <c r="RG118" s="920"/>
      <c r="RH118" s="920"/>
      <c r="RI118" s="920"/>
      <c r="RJ118" s="920"/>
      <c r="RK118" s="927"/>
      <c r="RL118" s="927"/>
      <c r="RM118" s="927"/>
      <c r="RN118" s="927"/>
      <c r="RO118" s="927"/>
      <c r="RP118" s="927"/>
      <c r="RQ118" s="927"/>
      <c r="RR118" s="927"/>
      <c r="RS118" s="927"/>
      <c r="RT118" s="927"/>
      <c r="RU118" s="927"/>
      <c r="RV118" s="927"/>
      <c r="RW118" s="927"/>
      <c r="RX118" s="927"/>
      <c r="RY118" s="927"/>
      <c r="RZ118" s="927"/>
      <c r="SA118" s="927"/>
      <c r="SB118" s="927"/>
      <c r="SC118" s="927"/>
      <c r="SD118" s="927"/>
      <c r="SE118" s="927"/>
      <c r="SF118" s="927"/>
      <c r="SG118" s="927"/>
      <c r="SH118" s="927"/>
      <c r="SI118" s="927"/>
      <c r="SJ118" s="927"/>
      <c r="SK118" s="927"/>
      <c r="SL118" s="927"/>
      <c r="SM118" s="927"/>
      <c r="SN118" s="927"/>
      <c r="SO118" s="927"/>
      <c r="SP118" s="927"/>
      <c r="SQ118" s="927"/>
      <c r="SR118" s="927"/>
      <c r="SS118" s="927"/>
      <c r="ST118" s="927"/>
      <c r="SU118" s="927"/>
      <c r="SV118" s="927"/>
      <c r="SW118" s="927"/>
      <c r="SX118" s="927"/>
      <c r="SY118" s="927"/>
      <c r="SZ118" s="927"/>
      <c r="TA118" s="927"/>
      <c r="TB118" s="927"/>
      <c r="TC118" s="927"/>
      <c r="TD118" s="927"/>
      <c r="TE118" s="927"/>
      <c r="TF118" s="927"/>
      <c r="TG118" s="927"/>
      <c r="TH118" s="927"/>
      <c r="TI118" s="927"/>
      <c r="TJ118" s="927"/>
      <c r="TK118" s="927"/>
      <c r="TL118" s="927"/>
      <c r="TM118" s="927"/>
      <c r="TN118" s="927"/>
      <c r="TO118" s="927"/>
      <c r="TP118" s="927"/>
      <c r="TQ118" s="927"/>
      <c r="TR118" s="927"/>
      <c r="TS118" s="927"/>
      <c r="TT118" s="927"/>
      <c r="TU118" s="927"/>
      <c r="TV118" s="927"/>
      <c r="TW118" s="927"/>
      <c r="TX118" s="927"/>
      <c r="TY118" s="927"/>
      <c r="TZ118" s="927"/>
      <c r="UA118" s="927"/>
      <c r="UB118" s="927"/>
      <c r="UC118" s="927"/>
      <c r="UD118" s="927"/>
      <c r="UE118" s="927"/>
      <c r="UF118" s="927"/>
      <c r="UG118" s="927"/>
      <c r="UH118" s="927"/>
      <c r="UI118" s="927"/>
      <c r="UJ118" s="927"/>
      <c r="UK118" s="927"/>
      <c r="UL118" s="927"/>
      <c r="UM118" s="927"/>
      <c r="UN118" s="927"/>
      <c r="UO118" s="927"/>
      <c r="UP118" s="927"/>
      <c r="UQ118" s="927"/>
      <c r="UR118" s="927"/>
      <c r="US118" s="927"/>
      <c r="UT118" s="927"/>
      <c r="UU118" s="927"/>
      <c r="UV118" s="927"/>
      <c r="UW118" s="927"/>
      <c r="UX118" s="927"/>
      <c r="UY118" s="927"/>
      <c r="UZ118" s="927"/>
      <c r="VA118" s="927"/>
      <c r="VB118" s="927"/>
      <c r="VC118" s="927"/>
      <c r="VD118" s="927"/>
      <c r="VE118" s="927"/>
      <c r="VF118" s="927"/>
      <c r="VG118" s="927"/>
      <c r="VH118" s="927"/>
      <c r="VI118" s="927"/>
      <c r="VJ118" s="927"/>
      <c r="VK118" s="927"/>
      <c r="VL118" s="927"/>
      <c r="VM118" s="927"/>
      <c r="VN118" s="927"/>
      <c r="VO118" s="927"/>
      <c r="VP118" s="927"/>
      <c r="VQ118" s="927"/>
      <c r="VR118" s="927"/>
      <c r="VS118" s="927"/>
      <c r="VT118" s="927"/>
      <c r="VU118" s="927"/>
      <c r="VV118" s="927"/>
      <c r="VW118" s="927"/>
      <c r="VX118" s="927"/>
      <c r="VY118" s="927"/>
      <c r="VZ118" s="927"/>
      <c r="WA118" s="927"/>
      <c r="WB118" s="927"/>
      <c r="WC118" s="927"/>
      <c r="WD118" s="927"/>
      <c r="WE118" s="927"/>
      <c r="WF118" s="927"/>
      <c r="WG118" s="927"/>
      <c r="WH118" s="927"/>
      <c r="WI118" s="927"/>
      <c r="WJ118" s="927"/>
      <c r="WK118" s="927"/>
      <c r="WL118" s="927"/>
      <c r="WM118" s="927"/>
      <c r="WN118" s="927"/>
      <c r="WO118" s="927"/>
      <c r="WP118" s="927"/>
      <c r="WQ118" s="927"/>
      <c r="WR118" s="927"/>
      <c r="WS118" s="927"/>
      <c r="XZ118" s="927"/>
      <c r="YA118" s="927"/>
    </row>
    <row r="119" spans="1:690">
      <c r="A119" s="1095" t="s">
        <v>1412</v>
      </c>
      <c r="B119" s="1094"/>
      <c r="C119" s="1094"/>
      <c r="D119" s="1096">
        <v>21524.99</v>
      </c>
      <c r="E119" s="1096">
        <v>2582.3000000000002</v>
      </c>
      <c r="F119" s="1096">
        <v>1358418.64</v>
      </c>
      <c r="G119" s="1097"/>
      <c r="H119" s="1094" t="s">
        <v>894</v>
      </c>
      <c r="I119" s="687"/>
      <c r="J119" s="687"/>
      <c r="K119" s="687"/>
      <c r="L119" s="687"/>
      <c r="M119" s="687"/>
      <c r="N119" s="687"/>
      <c r="O119" s="687"/>
      <c r="P119" s="687"/>
      <c r="Q119" s="687"/>
      <c r="R119" s="687"/>
      <c r="S119" s="687"/>
      <c r="T119" s="687"/>
      <c r="U119" s="687"/>
      <c r="V119" s="687"/>
      <c r="W119" s="687"/>
      <c r="X119" s="687"/>
      <c r="Y119" s="687"/>
      <c r="Z119" s="687"/>
      <c r="AA119" s="687"/>
      <c r="AB119" s="687"/>
      <c r="AC119" s="687"/>
      <c r="AD119" s="687"/>
      <c r="AE119" s="687"/>
      <c r="AF119" s="687"/>
      <c r="AG119" s="687"/>
      <c r="AH119" s="687"/>
      <c r="AI119" s="687"/>
      <c r="AJ119" s="687"/>
      <c r="AK119" s="687"/>
      <c r="AL119" s="687"/>
      <c r="AM119" s="687"/>
      <c r="AN119" s="687"/>
      <c r="AO119" s="687"/>
      <c r="AP119" s="687"/>
      <c r="AQ119" s="687"/>
      <c r="AR119" s="687"/>
      <c r="AS119" s="687"/>
      <c r="AT119" s="687"/>
      <c r="AU119" s="687"/>
      <c r="AV119" s="687"/>
      <c r="AW119" s="687"/>
      <c r="AX119" s="687"/>
      <c r="AY119" s="687"/>
      <c r="AZ119" s="687"/>
      <c r="BA119" s="687"/>
      <c r="BB119" s="687"/>
      <c r="BC119" s="687"/>
      <c r="BD119" s="687"/>
      <c r="BE119" s="687"/>
      <c r="BF119" s="687"/>
      <c r="BG119" s="687"/>
      <c r="BH119" s="687"/>
      <c r="BI119" s="687"/>
      <c r="BJ119" s="687"/>
      <c r="BK119" s="687"/>
      <c r="BL119" s="687"/>
      <c r="BM119" s="687"/>
      <c r="BN119" s="687"/>
      <c r="BO119" s="687"/>
      <c r="BP119" s="687"/>
      <c r="BQ119" s="687"/>
      <c r="BR119" s="687"/>
      <c r="BS119" s="687"/>
      <c r="BT119" s="687"/>
      <c r="BU119" s="687"/>
      <c r="BV119" s="687"/>
      <c r="BW119" s="687"/>
      <c r="BX119" s="687"/>
      <c r="BY119" s="687"/>
      <c r="BZ119" s="687"/>
      <c r="CA119" s="687"/>
      <c r="CB119" s="687"/>
      <c r="CC119" s="687"/>
      <c r="CD119" s="687"/>
      <c r="CE119" s="687"/>
      <c r="CF119" s="687"/>
      <c r="CG119" s="687"/>
      <c r="CH119" s="687"/>
      <c r="CI119" s="687"/>
      <c r="CJ119" s="687"/>
      <c r="CK119" s="687"/>
      <c r="CL119" s="687"/>
      <c r="CM119" s="687"/>
      <c r="CN119" s="687"/>
      <c r="CO119" s="687"/>
      <c r="CP119" s="687"/>
      <c r="CQ119" s="687"/>
      <c r="CR119" s="687"/>
      <c r="CS119" s="687"/>
      <c r="CT119" s="687"/>
      <c r="CU119" s="687"/>
      <c r="CV119" s="687"/>
      <c r="CW119" s="687"/>
      <c r="CX119" s="687"/>
      <c r="CY119" s="687"/>
      <c r="CZ119" s="687"/>
      <c r="DA119" s="687"/>
      <c r="DB119" s="687"/>
      <c r="DC119" s="687"/>
      <c r="DD119" s="687"/>
      <c r="DE119" s="687"/>
      <c r="DF119" s="687"/>
      <c r="DG119" s="687"/>
      <c r="DH119" s="687"/>
      <c r="DI119" s="687"/>
      <c r="DJ119" s="687"/>
      <c r="DK119" s="687"/>
      <c r="DL119" s="687"/>
      <c r="DM119" s="687"/>
      <c r="DN119" s="687"/>
      <c r="DO119" s="687"/>
      <c r="DP119" s="687"/>
      <c r="DQ119" s="687"/>
      <c r="DR119" s="687"/>
      <c r="DS119" s="687"/>
      <c r="DT119" s="687"/>
      <c r="DU119" s="687"/>
      <c r="DV119" s="687"/>
      <c r="DW119" s="687"/>
      <c r="DX119" s="687"/>
      <c r="DY119" s="687"/>
      <c r="DZ119" s="687"/>
      <c r="EA119" s="687"/>
      <c r="EB119" s="687"/>
      <c r="EC119" s="687"/>
      <c r="ED119" s="687"/>
      <c r="EE119" s="687"/>
      <c r="EF119" s="687"/>
      <c r="EG119" s="687"/>
      <c r="EH119" s="687"/>
      <c r="EI119" s="687"/>
      <c r="EJ119" s="687"/>
      <c r="EK119" s="687"/>
      <c r="EL119" s="687"/>
      <c r="EM119" s="687"/>
      <c r="EN119" s="687"/>
      <c r="EO119" s="687"/>
      <c r="EP119" s="687"/>
      <c r="EQ119" s="687"/>
      <c r="ER119" s="687"/>
      <c r="ES119" s="687"/>
      <c r="ET119" s="687"/>
      <c r="EU119" s="687"/>
      <c r="EV119" s="687"/>
      <c r="EW119" s="687"/>
      <c r="EX119" s="687"/>
      <c r="EY119" s="687"/>
      <c r="EZ119" s="687"/>
      <c r="FA119" s="687"/>
      <c r="FB119" s="687"/>
      <c r="FC119" s="687"/>
      <c r="FD119" s="687"/>
      <c r="FE119" s="687"/>
      <c r="FF119" s="687"/>
      <c r="FG119" s="687"/>
      <c r="FH119" s="687"/>
      <c r="FI119" s="687"/>
      <c r="FJ119" s="687"/>
      <c r="FK119" s="687"/>
      <c r="FL119" s="687"/>
      <c r="FM119" s="687"/>
      <c r="FN119" s="687"/>
      <c r="FO119" s="687"/>
      <c r="FP119" s="687"/>
      <c r="FQ119" s="687"/>
      <c r="FR119" s="687"/>
      <c r="FS119" s="687"/>
      <c r="FT119" s="687"/>
      <c r="FU119" s="687"/>
      <c r="FV119" s="687"/>
      <c r="FW119" s="687"/>
      <c r="FX119" s="687"/>
      <c r="FY119" s="687"/>
      <c r="FZ119" s="687"/>
      <c r="GA119" s="687"/>
      <c r="GB119" s="687"/>
      <c r="GC119" s="687"/>
      <c r="GD119" s="687"/>
      <c r="GE119" s="687"/>
      <c r="GF119" s="687"/>
      <c r="GG119" s="687"/>
      <c r="GH119" s="687"/>
      <c r="GI119" s="687"/>
      <c r="GJ119" s="687"/>
      <c r="GK119" s="687"/>
      <c r="GL119" s="687"/>
      <c r="GM119" s="687"/>
      <c r="GN119" s="687"/>
      <c r="GO119" s="687"/>
      <c r="GP119" s="687"/>
      <c r="GQ119" s="687"/>
      <c r="GR119" s="687"/>
      <c r="GS119" s="687"/>
      <c r="GT119" s="687"/>
      <c r="GU119" s="687"/>
      <c r="GV119" s="687"/>
      <c r="GW119" s="687"/>
      <c r="GX119" s="687"/>
      <c r="GY119" s="687"/>
      <c r="GZ119" s="687"/>
      <c r="HA119" s="687"/>
      <c r="HB119" s="687"/>
      <c r="HC119" s="687"/>
      <c r="HD119" s="687"/>
      <c r="HE119" s="687"/>
      <c r="HF119" s="687"/>
      <c r="HG119" s="687"/>
      <c r="HH119" s="687"/>
      <c r="HI119" s="687"/>
      <c r="HJ119" s="687"/>
      <c r="HK119" s="687"/>
      <c r="HL119" s="687"/>
      <c r="HM119" s="687"/>
      <c r="HN119" s="687"/>
      <c r="HO119" s="687"/>
      <c r="HP119" s="687"/>
      <c r="HQ119" s="687"/>
      <c r="HR119" s="687"/>
      <c r="HS119" s="687"/>
      <c r="HT119" s="687"/>
      <c r="HU119" s="687"/>
      <c r="HV119" s="687"/>
      <c r="HW119" s="687"/>
      <c r="HX119" s="687"/>
      <c r="HY119" s="687"/>
      <c r="HZ119" s="687"/>
      <c r="IA119" s="687"/>
      <c r="IB119" s="687"/>
      <c r="IC119" s="687"/>
      <c r="ID119" s="687"/>
      <c r="IE119" s="687"/>
      <c r="IF119" s="687"/>
      <c r="IG119" s="687"/>
      <c r="IH119" s="687"/>
      <c r="II119" s="687"/>
      <c r="IJ119" s="687"/>
      <c r="IK119" s="687"/>
      <c r="IL119" s="687"/>
      <c r="IM119" s="687"/>
      <c r="IN119" s="687"/>
      <c r="IO119" s="687"/>
      <c r="IP119" s="687"/>
      <c r="IQ119" s="687"/>
      <c r="IR119" s="687"/>
      <c r="IS119" s="687"/>
      <c r="IT119" s="687"/>
      <c r="IU119" s="687"/>
      <c r="IV119" s="687"/>
      <c r="IW119" s="687"/>
      <c r="IX119" s="687"/>
      <c r="IY119" s="687"/>
      <c r="IZ119" s="687"/>
      <c r="JA119" s="687"/>
      <c r="JB119" s="687"/>
      <c r="JC119" s="687"/>
      <c r="JD119" s="687"/>
      <c r="JE119" s="687"/>
      <c r="JF119" s="687"/>
      <c r="JG119" s="687"/>
      <c r="JH119" s="687"/>
      <c r="JI119" s="687"/>
      <c r="JJ119" s="687"/>
      <c r="JK119" s="687"/>
      <c r="JL119" s="687"/>
      <c r="JM119" s="687"/>
      <c r="JN119" s="687"/>
      <c r="JO119" s="687"/>
      <c r="JP119" s="687"/>
      <c r="JQ119" s="687"/>
      <c r="JR119" s="687"/>
      <c r="JS119" s="687"/>
      <c r="JT119" s="687"/>
      <c r="JU119" s="687"/>
      <c r="JV119" s="687"/>
      <c r="JW119" s="687"/>
      <c r="JX119" s="687"/>
      <c r="JY119" s="687"/>
      <c r="JZ119" s="687"/>
      <c r="KA119" s="687"/>
      <c r="KB119" s="687"/>
      <c r="KC119" s="687"/>
      <c r="KD119" s="687"/>
      <c r="KE119" s="687"/>
      <c r="KF119" s="687"/>
      <c r="KG119" s="687"/>
      <c r="KH119" s="687"/>
      <c r="KI119" s="687"/>
      <c r="KJ119" s="687"/>
      <c r="KK119" s="687"/>
      <c r="KL119" s="687"/>
      <c r="KM119" s="687"/>
      <c r="KN119" s="687"/>
      <c r="KO119" s="687"/>
      <c r="KP119" s="687"/>
      <c r="KQ119" s="687"/>
      <c r="KR119" s="687"/>
      <c r="KS119" s="687"/>
      <c r="KT119" s="687"/>
      <c r="KU119" s="687"/>
      <c r="KV119" s="687"/>
      <c r="KW119" s="687"/>
      <c r="KX119" s="687"/>
      <c r="KY119" s="687"/>
      <c r="KZ119" s="687"/>
      <c r="LA119" s="687"/>
      <c r="LB119" s="687"/>
      <c r="LC119" s="687"/>
      <c r="LD119" s="687"/>
      <c r="LE119" s="687"/>
      <c r="LF119" s="687"/>
      <c r="LG119" s="687"/>
      <c r="LH119" s="687"/>
      <c r="LI119" s="687"/>
      <c r="LJ119" s="687"/>
      <c r="LK119" s="687"/>
      <c r="LL119" s="687"/>
      <c r="LM119" s="687"/>
      <c r="LN119" s="687"/>
      <c r="LO119" s="687"/>
      <c r="LP119" s="687"/>
      <c r="LQ119" s="687"/>
      <c r="LR119" s="687"/>
      <c r="LS119" s="687"/>
      <c r="LT119" s="687"/>
      <c r="LU119" s="687"/>
      <c r="LV119" s="687"/>
      <c r="LW119" s="687"/>
      <c r="LX119" s="687"/>
      <c r="LY119" s="687"/>
      <c r="LZ119" s="687"/>
      <c r="MA119" s="687"/>
      <c r="MB119" s="687"/>
      <c r="MC119" s="687"/>
      <c r="MD119" s="687"/>
      <c r="ME119" s="687"/>
      <c r="MF119" s="687"/>
      <c r="MG119" s="687"/>
      <c r="MH119" s="687"/>
      <c r="MI119" s="687"/>
      <c r="MJ119" s="687"/>
      <c r="MK119" s="687"/>
      <c r="ML119" s="687"/>
      <c r="MM119" s="687"/>
      <c r="MN119" s="687"/>
      <c r="MO119" s="687"/>
      <c r="MP119" s="687"/>
      <c r="MQ119" s="687"/>
      <c r="MR119" s="687"/>
      <c r="MS119" s="687"/>
      <c r="MT119" s="687"/>
      <c r="MU119" s="687"/>
      <c r="MV119" s="687"/>
      <c r="MW119" s="687"/>
      <c r="MX119" s="687"/>
      <c r="MY119" s="687"/>
      <c r="MZ119" s="687"/>
      <c r="NA119" s="687">
        <v>4.1900000000000004</v>
      </c>
      <c r="NB119" s="687">
        <v>65.88</v>
      </c>
      <c r="NC119" s="687">
        <v>65.88</v>
      </c>
      <c r="ND119" s="687">
        <v>221.84</v>
      </c>
      <c r="NE119" s="687">
        <v>513.77</v>
      </c>
      <c r="NF119" s="687">
        <v>1189.31</v>
      </c>
      <c r="NG119" s="687">
        <v>2582.3000000000002</v>
      </c>
      <c r="NH119" s="687">
        <v>2977.97</v>
      </c>
      <c r="NI119" s="687">
        <v>3415.3</v>
      </c>
      <c r="NJ119" s="687">
        <v>3415.3</v>
      </c>
      <c r="NK119" s="687">
        <v>3415.3</v>
      </c>
      <c r="NL119" s="687">
        <v>3415.3</v>
      </c>
      <c r="NM119" s="687">
        <v>3415.3</v>
      </c>
      <c r="NN119" s="687">
        <v>3415.3</v>
      </c>
      <c r="NO119" s="687">
        <v>3415.3</v>
      </c>
      <c r="NP119" s="687">
        <v>3415.3</v>
      </c>
      <c r="NQ119" s="687">
        <v>3415.3</v>
      </c>
      <c r="NR119" s="687">
        <v>3615.98</v>
      </c>
      <c r="NS119" s="687">
        <v>3962.06</v>
      </c>
      <c r="NT119" s="687">
        <v>4278.32</v>
      </c>
      <c r="NU119" s="687">
        <v>4361.62</v>
      </c>
      <c r="NV119" s="687">
        <v>4582.13</v>
      </c>
      <c r="NW119" s="687">
        <v>4845.28</v>
      </c>
      <c r="NX119" s="687">
        <v>4845.28</v>
      </c>
      <c r="NY119" s="687">
        <v>5081.3</v>
      </c>
      <c r="NZ119" s="687">
        <v>5456.15</v>
      </c>
      <c r="OA119" s="687">
        <v>6330.79</v>
      </c>
      <c r="OB119" s="687">
        <v>6330.79</v>
      </c>
      <c r="OC119" s="687">
        <v>6330.79</v>
      </c>
      <c r="OD119" s="687">
        <v>6567.37</v>
      </c>
      <c r="OE119" s="687">
        <v>6567.37</v>
      </c>
      <c r="OF119" s="687">
        <v>6925.01</v>
      </c>
      <c r="OG119" s="687">
        <v>7606.96</v>
      </c>
      <c r="OH119" s="687">
        <v>8621.5499999999993</v>
      </c>
      <c r="OI119" s="687">
        <v>9744.1</v>
      </c>
      <c r="OJ119" s="687">
        <v>10089.98</v>
      </c>
      <c r="OK119" s="687">
        <v>10494.18</v>
      </c>
      <c r="OL119" s="687">
        <v>10494.18</v>
      </c>
      <c r="OM119" s="687">
        <v>11052.98</v>
      </c>
      <c r="ON119" s="687">
        <v>11275.93</v>
      </c>
      <c r="OO119" s="687">
        <v>11805.48</v>
      </c>
      <c r="OP119" s="687">
        <v>12180.33</v>
      </c>
      <c r="OQ119" s="687">
        <v>13054.98</v>
      </c>
      <c r="OR119" s="687">
        <v>13179.93</v>
      </c>
      <c r="OS119" s="687">
        <v>13179.93</v>
      </c>
      <c r="OT119" s="687">
        <v>13471.48</v>
      </c>
      <c r="OU119" s="687">
        <v>13534.82</v>
      </c>
      <c r="OV119" s="687">
        <v>13618.12</v>
      </c>
      <c r="OW119" s="687">
        <v>13821.46</v>
      </c>
      <c r="OX119" s="687">
        <v>13971.28</v>
      </c>
      <c r="OY119" s="687">
        <v>14068.47</v>
      </c>
      <c r="OZ119" s="687">
        <v>14068.47</v>
      </c>
      <c r="PA119" s="687">
        <v>14304.48</v>
      </c>
      <c r="PB119" s="687">
        <v>14679.33</v>
      </c>
      <c r="PC119" s="687">
        <v>15561.53</v>
      </c>
      <c r="PD119" s="687">
        <v>15769.78</v>
      </c>
      <c r="PE119" s="687">
        <v>16243.33</v>
      </c>
      <c r="PF119" s="687">
        <v>16726.47</v>
      </c>
      <c r="PG119" s="687">
        <v>16726.47</v>
      </c>
      <c r="PH119" s="687">
        <v>17112.43</v>
      </c>
      <c r="PI119" s="687">
        <v>17351.7</v>
      </c>
      <c r="PJ119" s="687">
        <v>17785.84</v>
      </c>
      <c r="PK119" s="687">
        <v>18469.48</v>
      </c>
      <c r="PL119" s="687">
        <v>18469.48</v>
      </c>
      <c r="PM119" s="687">
        <v>18469.48</v>
      </c>
      <c r="PN119" s="687">
        <v>18469.48</v>
      </c>
      <c r="PO119" s="687">
        <v>18469.48</v>
      </c>
      <c r="PP119" s="687">
        <v>18469.48</v>
      </c>
      <c r="PQ119" s="687">
        <v>18469.48</v>
      </c>
      <c r="PR119" s="687">
        <v>18705.740000000002</v>
      </c>
      <c r="PS119" s="687">
        <v>19127.14</v>
      </c>
      <c r="PT119" s="687">
        <v>19817.34</v>
      </c>
      <c r="PU119" s="687">
        <v>19817.34</v>
      </c>
      <c r="PV119" s="687">
        <v>20691.98</v>
      </c>
      <c r="PW119" s="687">
        <v>20816.93</v>
      </c>
      <c r="PX119" s="687">
        <v>21108.49</v>
      </c>
      <c r="PY119" s="687">
        <v>21182.15</v>
      </c>
      <c r="PZ119" s="687">
        <v>21363.68</v>
      </c>
      <c r="QA119" s="687">
        <v>21524.99</v>
      </c>
      <c r="QB119" s="687">
        <v>21524.99</v>
      </c>
      <c r="QC119" s="687">
        <v>21524.99</v>
      </c>
      <c r="QD119" s="687">
        <v>21524.99</v>
      </c>
      <c r="QE119" s="687">
        <v>21524.99</v>
      </c>
      <c r="QF119" s="687">
        <v>21524.99</v>
      </c>
      <c r="QG119" s="687">
        <v>21524.99</v>
      </c>
      <c r="QH119" s="687">
        <v>21524.99</v>
      </c>
      <c r="QI119" s="687">
        <v>21524.99</v>
      </c>
      <c r="QJ119" s="687">
        <v>21524.99</v>
      </c>
      <c r="QK119" s="687">
        <v>21524.99</v>
      </c>
      <c r="QL119" s="687">
        <v>21524.99</v>
      </c>
      <c r="QM119" s="687">
        <v>21524.99</v>
      </c>
      <c r="QN119" s="687">
        <v>21524.99</v>
      </c>
      <c r="QO119" s="687">
        <v>21524.99</v>
      </c>
      <c r="QP119" s="687">
        <v>21524.99</v>
      </c>
      <c r="QQ119" s="687">
        <v>21524.99</v>
      </c>
      <c r="QR119" s="687">
        <v>21524.99</v>
      </c>
      <c r="QS119" s="687">
        <v>21524.99</v>
      </c>
      <c r="QT119" s="687">
        <v>21524.99</v>
      </c>
      <c r="QU119" s="687">
        <v>21524.99</v>
      </c>
      <c r="QV119" s="687">
        <v>21524.99</v>
      </c>
      <c r="QW119" s="687">
        <v>21524.99</v>
      </c>
      <c r="QX119" s="687">
        <v>21524.99</v>
      </c>
      <c r="QY119" s="687">
        <v>21524.99</v>
      </c>
      <c r="QZ119" s="687">
        <v>21524.99</v>
      </c>
      <c r="RA119" s="687"/>
      <c r="RB119" s="687"/>
      <c r="RC119" s="687"/>
      <c r="RD119" s="687"/>
      <c r="RE119" s="687"/>
      <c r="RF119" s="687"/>
      <c r="RG119" s="687"/>
      <c r="RH119" s="687"/>
      <c r="RI119" s="687"/>
      <c r="RJ119" s="687"/>
      <c r="RK119" s="925"/>
      <c r="RL119" s="925"/>
      <c r="RM119" s="925"/>
      <c r="RN119" s="925"/>
      <c r="RO119" s="925"/>
      <c r="RP119" s="925"/>
      <c r="RQ119" s="925"/>
      <c r="RR119" s="925"/>
      <c r="RS119" s="925"/>
      <c r="RT119" s="925"/>
      <c r="RU119" s="925"/>
      <c r="RV119" s="925"/>
      <c r="RW119" s="925"/>
      <c r="RX119" s="925"/>
      <c r="RY119" s="925"/>
      <c r="RZ119" s="925"/>
      <c r="SA119" s="925"/>
      <c r="SB119" s="925"/>
      <c r="SC119" s="925"/>
      <c r="SD119" s="925"/>
      <c r="SE119" s="925"/>
      <c r="SF119" s="925"/>
      <c r="SG119" s="925"/>
      <c r="SH119" s="925"/>
      <c r="SI119" s="925"/>
      <c r="SJ119" s="925"/>
      <c r="SK119" s="925"/>
      <c r="SL119" s="925"/>
      <c r="SM119" s="925"/>
      <c r="SN119" s="925"/>
      <c r="SO119" s="925"/>
      <c r="SP119" s="925"/>
      <c r="SQ119" s="925"/>
      <c r="SR119" s="925"/>
      <c r="SS119" s="925"/>
      <c r="ST119" s="925"/>
      <c r="SU119" s="925"/>
      <c r="SV119" s="925"/>
      <c r="SW119" s="925"/>
      <c r="SX119" s="925"/>
      <c r="SY119" s="925"/>
      <c r="SZ119" s="925"/>
      <c r="TA119" s="925"/>
      <c r="TB119" s="925"/>
      <c r="TC119" s="925"/>
      <c r="TD119" s="925"/>
      <c r="TE119" s="925"/>
      <c r="TF119" s="925"/>
      <c r="TG119" s="925"/>
      <c r="TH119" s="925"/>
      <c r="TI119" s="925"/>
      <c r="TJ119" s="925"/>
      <c r="TK119" s="925"/>
      <c r="TL119" s="925"/>
      <c r="TM119" s="925"/>
      <c r="TN119" s="925"/>
      <c r="TO119" s="925"/>
      <c r="TP119" s="925"/>
      <c r="TQ119" s="925"/>
      <c r="TR119" s="925"/>
      <c r="TS119" s="925"/>
      <c r="TT119" s="925"/>
      <c r="TU119" s="925"/>
      <c r="TV119" s="925"/>
      <c r="TW119" s="925"/>
      <c r="TX119" s="925"/>
      <c r="TY119" s="925"/>
      <c r="TZ119" s="925"/>
      <c r="UA119" s="925"/>
      <c r="UB119" s="925"/>
      <c r="UC119" s="925"/>
      <c r="UD119" s="925"/>
      <c r="UE119" s="925"/>
      <c r="UF119" s="925"/>
      <c r="UG119" s="925"/>
      <c r="UH119" s="925"/>
      <c r="UI119" s="925"/>
      <c r="UJ119" s="925"/>
      <c r="UK119" s="925"/>
      <c r="UL119" s="925"/>
      <c r="UM119" s="925"/>
      <c r="UN119" s="925"/>
      <c r="UO119" s="925"/>
      <c r="UP119" s="925"/>
      <c r="UQ119" s="925"/>
      <c r="UR119" s="925"/>
      <c r="US119" s="925"/>
      <c r="UT119" s="925"/>
      <c r="UU119" s="925"/>
      <c r="UV119" s="925"/>
      <c r="UW119" s="925"/>
      <c r="UX119" s="925"/>
      <c r="UY119" s="925"/>
      <c r="UZ119" s="925"/>
      <c r="VA119" s="925"/>
      <c r="VB119" s="925"/>
      <c r="VC119" s="925"/>
      <c r="VD119" s="925"/>
      <c r="VE119" s="925"/>
      <c r="VF119" s="925"/>
      <c r="VG119" s="925"/>
      <c r="VH119" s="925"/>
      <c r="VI119" s="925"/>
      <c r="VJ119" s="925"/>
      <c r="VK119" s="925"/>
      <c r="VL119" s="925"/>
      <c r="VM119" s="925"/>
      <c r="VN119" s="925"/>
      <c r="VO119" s="925"/>
      <c r="VP119" s="925"/>
      <c r="VQ119" s="925"/>
      <c r="VR119" s="925"/>
      <c r="VS119" s="925"/>
      <c r="VT119" s="925"/>
      <c r="VU119" s="925"/>
      <c r="VV119" s="925"/>
      <c r="VW119" s="925"/>
      <c r="VX119" s="925"/>
      <c r="VY119" s="925"/>
      <c r="VZ119" s="925"/>
      <c r="WA119" s="925"/>
      <c r="WB119" s="925"/>
      <c r="WC119" s="925"/>
      <c r="WD119" s="925"/>
      <c r="WE119" s="925"/>
      <c r="WF119" s="925"/>
      <c r="WG119" s="925"/>
      <c r="WH119" s="925"/>
      <c r="WI119" s="925"/>
      <c r="WJ119" s="925"/>
      <c r="WK119" s="925"/>
      <c r="WL119" s="925"/>
      <c r="WM119" s="925"/>
      <c r="WN119" s="925"/>
      <c r="WO119" s="925"/>
      <c r="WP119" s="925"/>
      <c r="WQ119" s="925"/>
      <c r="WR119" s="925"/>
      <c r="WS119" s="925"/>
      <c r="XZ119" s="925"/>
      <c r="YA119" s="925"/>
      <c r="ZM119" s="4"/>
      <c r="ZN119" s="4"/>
    </row>
    <row r="120" spans="1:690" outlineLevel="2">
      <c r="A120" s="1107" t="s">
        <v>1190</v>
      </c>
      <c r="B120" s="1107"/>
      <c r="C120" s="1107"/>
      <c r="D120" s="1108">
        <v>0</v>
      </c>
      <c r="E120" s="1108">
        <v>0</v>
      </c>
      <c r="F120" s="1108">
        <v>0</v>
      </c>
      <c r="G120" s="1109"/>
      <c r="H120" s="1107" t="s">
        <v>894</v>
      </c>
      <c r="I120" s="687"/>
      <c r="J120" s="687"/>
      <c r="K120" s="687"/>
      <c r="L120" s="687"/>
      <c r="M120" s="687"/>
      <c r="N120" s="687"/>
      <c r="O120" s="687"/>
      <c r="P120" s="687"/>
      <c r="Q120" s="687"/>
      <c r="R120" s="687"/>
      <c r="S120" s="687"/>
      <c r="T120" s="687"/>
      <c r="U120" s="687"/>
      <c r="V120" s="687"/>
      <c r="W120" s="687"/>
      <c r="X120" s="687"/>
      <c r="Y120" s="687"/>
      <c r="Z120" s="687"/>
      <c r="AA120" s="687"/>
      <c r="AB120" s="687"/>
      <c r="AC120" s="687"/>
      <c r="AD120" s="687"/>
      <c r="AE120" s="687"/>
      <c r="AF120" s="687"/>
      <c r="AG120" s="687"/>
      <c r="AH120" s="687"/>
      <c r="AI120" s="687"/>
      <c r="AJ120" s="687"/>
      <c r="AK120" s="687"/>
      <c r="AL120" s="687"/>
      <c r="AM120" s="687"/>
      <c r="AN120" s="687"/>
      <c r="AO120" s="687"/>
      <c r="AP120" s="687"/>
      <c r="AQ120" s="687"/>
      <c r="AR120" s="687"/>
      <c r="AS120" s="687"/>
      <c r="AT120" s="687"/>
      <c r="AU120" s="687"/>
      <c r="AV120" s="687"/>
      <c r="AW120" s="687"/>
      <c r="AX120" s="687"/>
      <c r="AY120" s="687"/>
      <c r="AZ120" s="687"/>
      <c r="BA120" s="687"/>
      <c r="BB120" s="687"/>
      <c r="BC120" s="687"/>
      <c r="BD120" s="687"/>
      <c r="BE120" s="687"/>
      <c r="BF120" s="687"/>
      <c r="BG120" s="687"/>
      <c r="BH120" s="687"/>
      <c r="BI120" s="687"/>
      <c r="BJ120" s="687"/>
      <c r="BK120" s="687"/>
      <c r="BL120" s="687"/>
      <c r="BM120" s="687"/>
      <c r="BN120" s="687"/>
      <c r="BO120" s="687"/>
      <c r="BP120" s="687"/>
      <c r="BQ120" s="687"/>
      <c r="BR120" s="687"/>
      <c r="BS120" s="687"/>
      <c r="BT120" s="687"/>
      <c r="BU120" s="687"/>
      <c r="BV120" s="687"/>
      <c r="BW120" s="687"/>
      <c r="BX120" s="687"/>
      <c r="BY120" s="687"/>
      <c r="BZ120" s="687"/>
      <c r="CA120" s="687"/>
      <c r="CB120" s="687"/>
      <c r="CC120" s="687"/>
      <c r="CD120" s="687"/>
      <c r="CE120" s="687"/>
      <c r="CF120" s="687"/>
      <c r="CG120" s="687"/>
      <c r="CH120" s="687"/>
      <c r="CI120" s="687"/>
      <c r="CJ120" s="687"/>
      <c r="CK120" s="687"/>
      <c r="CL120" s="687"/>
      <c r="CM120" s="687"/>
      <c r="CN120" s="687"/>
      <c r="CO120" s="687"/>
      <c r="CP120" s="687"/>
      <c r="CQ120" s="687"/>
      <c r="CR120" s="687"/>
      <c r="CS120" s="687"/>
      <c r="CT120" s="687"/>
      <c r="CU120" s="687"/>
      <c r="CV120" s="687"/>
      <c r="CW120" s="687"/>
      <c r="CX120" s="687"/>
      <c r="CY120" s="687"/>
      <c r="CZ120" s="687"/>
      <c r="DA120" s="687"/>
      <c r="DB120" s="687"/>
      <c r="DC120" s="687"/>
      <c r="DD120" s="687"/>
      <c r="DE120" s="687"/>
      <c r="DF120" s="687"/>
      <c r="DG120" s="687"/>
      <c r="DH120" s="687"/>
      <c r="DI120" s="687"/>
      <c r="DJ120" s="687"/>
      <c r="DK120" s="687"/>
      <c r="DL120" s="687"/>
      <c r="DM120" s="687"/>
      <c r="DN120" s="687"/>
      <c r="DO120" s="687"/>
      <c r="DP120" s="687"/>
      <c r="DQ120" s="687"/>
      <c r="DR120" s="687"/>
      <c r="DS120" s="687"/>
      <c r="DT120" s="687"/>
      <c r="DU120" s="687"/>
      <c r="DV120" s="687"/>
      <c r="DW120" s="687"/>
      <c r="DX120" s="687"/>
      <c r="DY120" s="687"/>
      <c r="DZ120" s="687"/>
      <c r="EA120" s="687"/>
      <c r="EB120" s="687"/>
      <c r="EC120" s="687"/>
      <c r="ED120" s="687"/>
      <c r="EE120" s="687"/>
      <c r="EF120" s="687"/>
      <c r="EG120" s="687"/>
      <c r="EH120" s="687"/>
      <c r="EI120" s="687"/>
      <c r="EJ120" s="687"/>
      <c r="EK120" s="687"/>
      <c r="EL120" s="687"/>
      <c r="EM120" s="687"/>
      <c r="EN120" s="687"/>
      <c r="EO120" s="687"/>
      <c r="EP120" s="687"/>
      <c r="EQ120" s="687"/>
      <c r="ER120" s="687"/>
      <c r="ES120" s="687"/>
      <c r="ET120" s="687"/>
      <c r="EU120" s="687"/>
      <c r="EV120" s="687"/>
      <c r="EW120" s="687"/>
      <c r="EX120" s="687"/>
      <c r="EY120" s="687"/>
      <c r="EZ120" s="687"/>
      <c r="FA120" s="687"/>
      <c r="FB120" s="687"/>
      <c r="FC120" s="687"/>
      <c r="FD120" s="687"/>
      <c r="FE120" s="687"/>
      <c r="FF120" s="687"/>
      <c r="FG120" s="687"/>
      <c r="FH120" s="687"/>
      <c r="FI120" s="687"/>
      <c r="FJ120" s="687"/>
      <c r="FK120" s="687"/>
      <c r="FL120" s="687"/>
      <c r="FM120" s="687"/>
      <c r="FN120" s="687"/>
      <c r="FO120" s="687"/>
      <c r="FP120" s="687"/>
      <c r="FQ120" s="687"/>
      <c r="FR120" s="687"/>
      <c r="FS120" s="687"/>
      <c r="FT120" s="687"/>
      <c r="FU120" s="687"/>
      <c r="FV120" s="687"/>
      <c r="FW120" s="687"/>
      <c r="FX120" s="687"/>
      <c r="FY120" s="687"/>
      <c r="FZ120" s="687"/>
      <c r="GA120" s="687"/>
      <c r="GB120" s="687"/>
      <c r="GC120" s="687"/>
      <c r="GD120" s="687"/>
      <c r="GE120" s="687"/>
      <c r="GF120" s="687"/>
      <c r="GG120" s="687"/>
      <c r="GH120" s="687"/>
      <c r="GI120" s="687"/>
      <c r="GJ120" s="687"/>
      <c r="GK120" s="687"/>
      <c r="GL120" s="687"/>
      <c r="GM120" s="687"/>
      <c r="GN120" s="687"/>
      <c r="GO120" s="687"/>
      <c r="GP120" s="687"/>
      <c r="GQ120" s="687"/>
      <c r="GR120" s="687"/>
      <c r="GS120" s="687"/>
      <c r="GT120" s="687"/>
      <c r="GU120" s="687"/>
      <c r="GV120" s="687"/>
      <c r="GW120" s="687"/>
      <c r="GX120" s="687"/>
      <c r="GY120" s="687"/>
      <c r="GZ120" s="687"/>
      <c r="HA120" s="687"/>
      <c r="HB120" s="687"/>
      <c r="HC120" s="687"/>
      <c r="HD120" s="687"/>
      <c r="HE120" s="687"/>
      <c r="HF120" s="687"/>
      <c r="HG120" s="687"/>
      <c r="HH120" s="687"/>
      <c r="HI120" s="687"/>
      <c r="HJ120" s="687"/>
      <c r="HK120" s="687"/>
      <c r="HL120" s="687"/>
      <c r="HM120" s="687"/>
      <c r="HN120" s="687"/>
      <c r="HO120" s="687"/>
      <c r="HP120" s="687"/>
      <c r="HQ120" s="687"/>
      <c r="HR120" s="687"/>
      <c r="HS120" s="687"/>
      <c r="HT120" s="687"/>
      <c r="HU120" s="687"/>
      <c r="HV120" s="687"/>
      <c r="HW120" s="687"/>
      <c r="HX120" s="687"/>
      <c r="HY120" s="687"/>
      <c r="HZ120" s="687"/>
      <c r="IA120" s="687"/>
      <c r="IB120" s="687"/>
      <c r="IC120" s="687"/>
      <c r="ID120" s="687"/>
      <c r="IE120" s="687"/>
      <c r="IF120" s="687"/>
      <c r="IG120" s="687"/>
      <c r="IH120" s="687"/>
      <c r="II120" s="687"/>
      <c r="IJ120" s="687"/>
      <c r="IK120" s="687"/>
      <c r="IL120" s="687"/>
      <c r="IM120" s="687"/>
      <c r="IN120" s="687"/>
      <c r="IO120" s="687"/>
      <c r="IP120" s="687"/>
      <c r="IQ120" s="687"/>
      <c r="IR120" s="687"/>
      <c r="IS120" s="687"/>
      <c r="IT120" s="687"/>
      <c r="IU120" s="687"/>
      <c r="IV120" s="687"/>
      <c r="IW120" s="687"/>
      <c r="IX120" s="687"/>
      <c r="IY120" s="687"/>
      <c r="IZ120" s="687"/>
      <c r="JA120" s="687"/>
      <c r="JB120" s="687"/>
      <c r="JC120" s="687"/>
      <c r="JD120" s="687"/>
      <c r="JE120" s="687"/>
      <c r="JF120" s="687"/>
      <c r="JG120" s="687"/>
      <c r="JH120" s="687"/>
      <c r="JI120" s="687"/>
      <c r="JJ120" s="687"/>
      <c r="JK120" s="687"/>
      <c r="JL120" s="687"/>
      <c r="JM120" s="687"/>
      <c r="JN120" s="687"/>
      <c r="JO120" s="687"/>
      <c r="JP120" s="687"/>
      <c r="JQ120" s="687"/>
      <c r="JR120" s="687"/>
      <c r="JS120" s="687"/>
      <c r="JT120" s="687"/>
      <c r="JU120" s="687"/>
      <c r="JV120" s="687"/>
      <c r="JW120" s="687"/>
      <c r="JX120" s="687"/>
      <c r="JY120" s="687"/>
      <c r="JZ120" s="687"/>
      <c r="KA120" s="687"/>
      <c r="KB120" s="687"/>
      <c r="KC120" s="687"/>
      <c r="KD120" s="687"/>
      <c r="KE120" s="687"/>
      <c r="KF120" s="687"/>
      <c r="KG120" s="687"/>
      <c r="KH120" s="687"/>
      <c r="KI120" s="687"/>
      <c r="KJ120" s="687"/>
      <c r="KK120" s="687"/>
      <c r="KL120" s="687"/>
      <c r="KM120" s="687"/>
      <c r="KN120" s="687"/>
      <c r="KO120" s="687"/>
      <c r="KP120" s="687"/>
      <c r="KQ120" s="687"/>
      <c r="KR120" s="687"/>
      <c r="KS120" s="687"/>
      <c r="KT120" s="687"/>
      <c r="KU120" s="687"/>
      <c r="KV120" s="687"/>
      <c r="KW120" s="687"/>
      <c r="KX120" s="687"/>
      <c r="KY120" s="687"/>
      <c r="KZ120" s="687"/>
      <c r="LA120" s="687"/>
      <c r="LB120" s="687"/>
      <c r="LC120" s="687"/>
      <c r="LD120" s="687"/>
      <c r="LE120" s="687"/>
      <c r="LF120" s="687"/>
      <c r="LG120" s="687"/>
      <c r="LH120" s="687"/>
      <c r="LI120" s="687"/>
      <c r="LJ120" s="687"/>
      <c r="LK120" s="687"/>
      <c r="LL120" s="687"/>
      <c r="LM120" s="687"/>
      <c r="LN120" s="687"/>
      <c r="LO120" s="687"/>
      <c r="LP120" s="687"/>
      <c r="LQ120" s="687"/>
      <c r="LR120" s="687"/>
      <c r="LS120" s="687"/>
      <c r="LT120" s="687"/>
      <c r="LU120" s="687"/>
      <c r="LV120" s="687"/>
      <c r="LW120" s="687"/>
      <c r="LX120" s="687"/>
      <c r="LY120" s="687"/>
      <c r="LZ120" s="687"/>
      <c r="MA120" s="687"/>
      <c r="MB120" s="687"/>
      <c r="MC120" s="687"/>
      <c r="MD120" s="687"/>
      <c r="ME120" s="687"/>
      <c r="MF120" s="687"/>
      <c r="MG120" s="687"/>
      <c r="MH120" s="687"/>
      <c r="MI120" s="687"/>
      <c r="MJ120" s="687"/>
      <c r="MK120" s="687"/>
      <c r="ML120" s="687"/>
      <c r="MM120" s="687"/>
      <c r="MN120" s="687"/>
      <c r="MO120" s="687"/>
      <c r="MP120" s="687"/>
      <c r="MQ120" s="687"/>
      <c r="MR120" s="687"/>
      <c r="MS120" s="687"/>
      <c r="MT120" s="687"/>
      <c r="MU120" s="687"/>
      <c r="MV120" s="687"/>
      <c r="MW120" s="687"/>
      <c r="MX120" s="687"/>
      <c r="MY120" s="687"/>
      <c r="MZ120" s="687"/>
      <c r="NA120" s="687"/>
      <c r="NB120" s="687"/>
      <c r="NC120" s="687"/>
      <c r="ND120" s="687"/>
      <c r="NE120" s="687"/>
      <c r="NF120" s="687"/>
      <c r="NG120" s="687"/>
      <c r="NH120" s="687"/>
      <c r="NI120" s="687"/>
      <c r="NJ120" s="687"/>
      <c r="NK120" s="687"/>
      <c r="NL120" s="687"/>
      <c r="NM120" s="687"/>
      <c r="NN120" s="687"/>
      <c r="NO120" s="687"/>
      <c r="NP120" s="687"/>
      <c r="NQ120" s="687"/>
      <c r="NR120" s="687"/>
      <c r="NS120" s="687"/>
      <c r="NT120" s="687"/>
      <c r="NU120" s="687"/>
      <c r="NV120" s="687"/>
      <c r="NW120" s="687"/>
      <c r="NX120" s="687"/>
      <c r="NY120" s="687"/>
      <c r="NZ120" s="687"/>
      <c r="OA120" s="687"/>
      <c r="OB120" s="687"/>
      <c r="OC120" s="687"/>
      <c r="OD120" s="687"/>
      <c r="OE120" s="687"/>
      <c r="OF120" s="687"/>
      <c r="OG120" s="687"/>
      <c r="OH120" s="687"/>
      <c r="OI120" s="687"/>
      <c r="OJ120" s="687"/>
      <c r="OK120" s="687"/>
      <c r="OL120" s="687"/>
      <c r="OM120" s="687"/>
      <c r="ON120" s="687"/>
      <c r="OO120" s="687"/>
      <c r="OP120" s="687"/>
      <c r="OQ120" s="687"/>
      <c r="OR120" s="687"/>
      <c r="OS120" s="687"/>
      <c r="OT120" s="687"/>
      <c r="OU120" s="687"/>
      <c r="OV120" s="687"/>
      <c r="OW120" s="687"/>
      <c r="OX120" s="687"/>
      <c r="OY120" s="687"/>
      <c r="OZ120" s="687"/>
      <c r="PA120" s="687"/>
      <c r="PB120" s="687"/>
      <c r="PC120" s="687"/>
      <c r="PD120" s="687"/>
      <c r="PE120" s="687"/>
      <c r="PF120" s="687"/>
      <c r="PG120" s="687"/>
      <c r="PH120" s="687"/>
      <c r="PI120" s="687"/>
      <c r="PJ120" s="687"/>
      <c r="PK120" s="687"/>
      <c r="PL120" s="687"/>
      <c r="PM120" s="687"/>
      <c r="PN120" s="687"/>
      <c r="PO120" s="687"/>
      <c r="PP120" s="687"/>
      <c r="PQ120" s="687"/>
      <c r="PR120" s="687"/>
      <c r="PS120" s="687"/>
      <c r="PT120" s="687"/>
      <c r="PU120" s="687"/>
      <c r="PV120" s="687"/>
      <c r="PW120" s="687"/>
      <c r="PX120" s="687"/>
      <c r="PY120" s="687"/>
      <c r="PZ120" s="687"/>
      <c r="QA120" s="687"/>
      <c r="QB120" s="687"/>
      <c r="QC120" s="687"/>
      <c r="QD120" s="687"/>
      <c r="QE120" s="687"/>
      <c r="QF120" s="687"/>
      <c r="QG120" s="687"/>
      <c r="QH120" s="687"/>
      <c r="QI120" s="687"/>
      <c r="QJ120" s="687"/>
      <c r="QK120" s="687"/>
      <c r="QL120" s="687"/>
      <c r="QM120" s="687"/>
      <c r="QN120" s="687"/>
      <c r="QO120" s="687"/>
      <c r="QP120" s="687"/>
      <c r="QQ120" s="687"/>
      <c r="QR120" s="687"/>
      <c r="QS120" s="687"/>
      <c r="QT120" s="687"/>
      <c r="QU120" s="687"/>
      <c r="QV120" s="687"/>
      <c r="QW120" s="687"/>
      <c r="QX120" s="687"/>
      <c r="QY120" s="687"/>
      <c r="QZ120" s="687"/>
      <c r="RA120" s="687"/>
      <c r="RB120" s="687"/>
      <c r="RC120" s="687"/>
      <c r="RD120" s="687"/>
      <c r="RE120" s="687"/>
      <c r="RF120" s="687"/>
      <c r="RG120" s="687"/>
      <c r="RH120" s="687"/>
      <c r="RI120" s="687"/>
      <c r="RJ120" s="687"/>
      <c r="RK120" s="925"/>
      <c r="RL120" s="925"/>
      <c r="RM120" s="925"/>
      <c r="RN120" s="925"/>
      <c r="RO120" s="925"/>
      <c r="RP120" s="925"/>
      <c r="RQ120" s="925"/>
      <c r="RR120" s="925"/>
      <c r="RS120" s="925"/>
      <c r="RT120" s="925"/>
      <c r="RU120" s="925"/>
      <c r="RV120" s="925"/>
      <c r="RW120" s="925"/>
      <c r="RX120" s="925"/>
      <c r="RY120" s="925"/>
      <c r="RZ120" s="925"/>
      <c r="SA120" s="925"/>
      <c r="SB120" s="925"/>
      <c r="SC120" s="925"/>
      <c r="SD120" s="925"/>
      <c r="SE120" s="925"/>
      <c r="SF120" s="925"/>
      <c r="SG120" s="925"/>
      <c r="SH120" s="925"/>
      <c r="SI120" s="925"/>
      <c r="SJ120" s="925"/>
      <c r="SK120" s="925"/>
      <c r="SL120" s="925"/>
      <c r="SM120" s="925"/>
      <c r="SN120" s="925"/>
      <c r="SO120" s="925"/>
      <c r="SP120" s="925"/>
      <c r="SQ120" s="925"/>
      <c r="SR120" s="925"/>
      <c r="SS120" s="925"/>
      <c r="ST120" s="925"/>
      <c r="SU120" s="925"/>
      <c r="SV120" s="925"/>
      <c r="SW120" s="925"/>
      <c r="SX120" s="925"/>
      <c r="SY120" s="925"/>
      <c r="SZ120" s="925"/>
      <c r="TA120" s="925"/>
      <c r="TB120" s="925"/>
      <c r="TC120" s="925"/>
      <c r="TD120" s="925"/>
      <c r="TE120" s="925"/>
      <c r="TF120" s="925"/>
      <c r="TG120" s="925"/>
      <c r="TH120" s="925"/>
      <c r="TI120" s="925"/>
      <c r="TJ120" s="925"/>
      <c r="TK120" s="925"/>
      <c r="TL120" s="925"/>
      <c r="TM120" s="925"/>
      <c r="TN120" s="925"/>
      <c r="TO120" s="925"/>
      <c r="TP120" s="925"/>
      <c r="TQ120" s="925"/>
      <c r="TR120" s="925"/>
      <c r="TS120" s="925"/>
      <c r="TT120" s="925"/>
      <c r="TU120" s="925"/>
      <c r="TV120" s="925"/>
      <c r="TW120" s="925"/>
      <c r="TX120" s="925"/>
      <c r="TY120" s="925"/>
      <c r="TZ120" s="925"/>
      <c r="UA120" s="925"/>
      <c r="UB120" s="925"/>
      <c r="UC120" s="925"/>
      <c r="UD120" s="925"/>
      <c r="UE120" s="925"/>
      <c r="UF120" s="925"/>
      <c r="UG120" s="925"/>
      <c r="UH120" s="925"/>
      <c r="UI120" s="925"/>
      <c r="UJ120" s="925"/>
      <c r="UK120" s="925"/>
      <c r="UL120" s="925"/>
      <c r="UM120" s="925"/>
      <c r="UN120" s="925"/>
      <c r="UO120" s="925"/>
      <c r="UP120" s="925"/>
      <c r="UQ120" s="925"/>
      <c r="UR120" s="925"/>
      <c r="US120" s="925"/>
      <c r="UT120" s="925"/>
      <c r="UU120" s="925"/>
      <c r="UV120" s="925"/>
      <c r="UW120" s="925"/>
      <c r="UX120" s="925"/>
      <c r="UY120" s="925"/>
      <c r="UZ120" s="925"/>
      <c r="VA120" s="925"/>
      <c r="VB120" s="925"/>
      <c r="VC120" s="925"/>
      <c r="VD120" s="925"/>
      <c r="VE120" s="925"/>
      <c r="VF120" s="925"/>
      <c r="VG120" s="925"/>
      <c r="VH120" s="925"/>
      <c r="VI120" s="925"/>
      <c r="VJ120" s="925"/>
      <c r="VK120" s="925"/>
      <c r="VL120" s="925"/>
      <c r="VM120" s="925"/>
      <c r="VN120" s="925"/>
      <c r="VO120" s="925"/>
      <c r="VP120" s="925"/>
      <c r="VQ120" s="925"/>
      <c r="VR120" s="925"/>
      <c r="VS120" s="925"/>
      <c r="VT120" s="925"/>
      <c r="VU120" s="925"/>
      <c r="VV120" s="925"/>
      <c r="VW120" s="925"/>
      <c r="VX120" s="925"/>
      <c r="VY120" s="925"/>
      <c r="VZ120" s="925"/>
      <c r="WA120" s="925"/>
      <c r="WB120" s="925"/>
      <c r="WC120" s="925"/>
      <c r="WD120" s="925"/>
      <c r="WE120" s="925"/>
      <c r="WF120" s="925"/>
      <c r="WG120" s="925"/>
      <c r="WH120" s="925"/>
      <c r="WI120" s="925"/>
      <c r="WJ120" s="925"/>
      <c r="WK120" s="925"/>
      <c r="WL120" s="925"/>
      <c r="WM120" s="925"/>
      <c r="WN120" s="925"/>
      <c r="WO120" s="925"/>
      <c r="WP120" s="925"/>
      <c r="WQ120" s="925"/>
      <c r="WR120" s="925"/>
      <c r="WS120" s="925"/>
      <c r="XZ120" s="925"/>
      <c r="YA120" s="925"/>
      <c r="ZM120" s="4"/>
      <c r="ZN120" s="4"/>
    </row>
    <row r="121" spans="1:690">
      <c r="A121" s="1095" t="s">
        <v>1413</v>
      </c>
      <c r="B121" s="1094"/>
      <c r="C121" s="1094"/>
      <c r="D121" s="1096">
        <v>564.99</v>
      </c>
      <c r="E121" s="1096">
        <v>123.47</v>
      </c>
      <c r="F121" s="1096">
        <v>5246000.8899999997</v>
      </c>
      <c r="G121" s="1097"/>
      <c r="H121" s="1094" t="s">
        <v>894</v>
      </c>
      <c r="I121" s="687"/>
      <c r="J121" s="687"/>
      <c r="K121" s="687"/>
      <c r="L121" s="687"/>
      <c r="M121" s="687"/>
      <c r="N121" s="687"/>
      <c r="O121" s="687"/>
      <c r="P121" s="687"/>
      <c r="Q121" s="687"/>
      <c r="R121" s="687"/>
      <c r="S121" s="687"/>
      <c r="T121" s="687"/>
      <c r="U121" s="687"/>
      <c r="V121" s="687"/>
      <c r="W121" s="687"/>
      <c r="X121" s="687"/>
      <c r="Y121" s="687"/>
      <c r="Z121" s="687"/>
      <c r="AA121" s="687"/>
      <c r="AB121" s="687"/>
      <c r="AC121" s="687"/>
      <c r="AD121" s="687"/>
      <c r="AE121" s="687"/>
      <c r="AF121" s="687"/>
      <c r="AG121" s="687"/>
      <c r="AH121" s="687"/>
      <c r="AI121" s="687"/>
      <c r="AJ121" s="687"/>
      <c r="AK121" s="687"/>
      <c r="AL121" s="687"/>
      <c r="AM121" s="687"/>
      <c r="AN121" s="687"/>
      <c r="AO121" s="687"/>
      <c r="AP121" s="687"/>
      <c r="AQ121" s="687"/>
      <c r="AR121" s="687"/>
      <c r="AS121" s="687"/>
      <c r="AT121" s="687"/>
      <c r="AU121" s="687"/>
      <c r="AV121" s="687"/>
      <c r="AW121" s="687"/>
      <c r="AX121" s="687"/>
      <c r="AY121" s="687"/>
      <c r="AZ121" s="687"/>
      <c r="BA121" s="687"/>
      <c r="BB121" s="687"/>
      <c r="BC121" s="687"/>
      <c r="BD121" s="687"/>
      <c r="BE121" s="687"/>
      <c r="BF121" s="687"/>
      <c r="BG121" s="687"/>
      <c r="BH121" s="687"/>
      <c r="BI121" s="687"/>
      <c r="BJ121" s="687"/>
      <c r="BK121" s="687"/>
      <c r="BL121" s="687"/>
      <c r="BM121" s="687"/>
      <c r="BN121" s="687"/>
      <c r="BO121" s="687"/>
      <c r="BP121" s="687"/>
      <c r="BQ121" s="687"/>
      <c r="BR121" s="687"/>
      <c r="BS121" s="687"/>
      <c r="BT121" s="687"/>
      <c r="BU121" s="687"/>
      <c r="BV121" s="687"/>
      <c r="BW121" s="687"/>
      <c r="BX121" s="687"/>
      <c r="BY121" s="687"/>
      <c r="BZ121" s="687"/>
      <c r="CA121" s="687"/>
      <c r="CB121" s="687"/>
      <c r="CC121" s="687"/>
      <c r="CD121" s="687"/>
      <c r="CE121" s="687"/>
      <c r="CF121" s="687"/>
      <c r="CG121" s="687"/>
      <c r="CH121" s="687"/>
      <c r="CI121" s="687"/>
      <c r="CJ121" s="687"/>
      <c r="CK121" s="687"/>
      <c r="CL121" s="687"/>
      <c r="CM121" s="687"/>
      <c r="CN121" s="687"/>
      <c r="CO121" s="687"/>
      <c r="CP121" s="687"/>
      <c r="CQ121" s="687"/>
      <c r="CR121" s="687"/>
      <c r="CS121" s="687"/>
      <c r="CT121" s="687"/>
      <c r="CU121" s="687"/>
      <c r="CV121" s="687"/>
      <c r="CW121" s="687"/>
      <c r="CX121" s="687"/>
      <c r="CY121" s="687"/>
      <c r="CZ121" s="687"/>
      <c r="DA121" s="687"/>
      <c r="DB121" s="687"/>
      <c r="DC121" s="687"/>
      <c r="DD121" s="687"/>
      <c r="DE121" s="687"/>
      <c r="DF121" s="687"/>
      <c r="DG121" s="687"/>
      <c r="DH121" s="687"/>
      <c r="DI121" s="687"/>
      <c r="DJ121" s="687"/>
      <c r="DK121" s="687"/>
      <c r="DL121" s="687"/>
      <c r="DM121" s="687"/>
      <c r="DN121" s="687"/>
      <c r="DO121" s="687"/>
      <c r="DP121" s="687"/>
      <c r="DQ121" s="687"/>
      <c r="DR121" s="687"/>
      <c r="DS121" s="687"/>
      <c r="DT121" s="687"/>
      <c r="DU121" s="687"/>
      <c r="DV121" s="687"/>
      <c r="DW121" s="687"/>
      <c r="DX121" s="687"/>
      <c r="DY121" s="687"/>
      <c r="DZ121" s="687"/>
      <c r="EA121" s="687"/>
      <c r="EB121" s="687"/>
      <c r="EC121" s="687"/>
      <c r="ED121" s="687"/>
      <c r="EE121" s="687"/>
      <c r="EF121" s="687"/>
      <c r="EG121" s="687"/>
      <c r="EH121" s="687"/>
      <c r="EI121" s="687"/>
      <c r="EJ121" s="687"/>
      <c r="EK121" s="687"/>
      <c r="EL121" s="687"/>
      <c r="EM121" s="687"/>
      <c r="EN121" s="687"/>
      <c r="EO121" s="687"/>
      <c r="EP121" s="687"/>
      <c r="EQ121" s="687"/>
      <c r="ER121" s="687"/>
      <c r="ES121" s="687"/>
      <c r="ET121" s="687"/>
      <c r="EU121" s="687"/>
      <c r="EV121" s="687"/>
      <c r="EW121" s="687"/>
      <c r="EX121" s="687"/>
      <c r="EY121" s="687"/>
      <c r="EZ121" s="687"/>
      <c r="FA121" s="687"/>
      <c r="FB121" s="687"/>
      <c r="FC121" s="687"/>
      <c r="FD121" s="687"/>
      <c r="FE121" s="687"/>
      <c r="FF121" s="687"/>
      <c r="FG121" s="687"/>
      <c r="FH121" s="687"/>
      <c r="FI121" s="687"/>
      <c r="FJ121" s="687"/>
      <c r="FK121" s="687"/>
      <c r="FL121" s="687"/>
      <c r="FM121" s="687"/>
      <c r="FN121" s="687"/>
      <c r="FO121" s="687"/>
      <c r="FP121" s="687"/>
      <c r="FQ121" s="687"/>
      <c r="FR121" s="687"/>
      <c r="FS121" s="687"/>
      <c r="FT121" s="687"/>
      <c r="FU121" s="687"/>
      <c r="FV121" s="687"/>
      <c r="FW121" s="687"/>
      <c r="FX121" s="687"/>
      <c r="FY121" s="687"/>
      <c r="FZ121" s="687"/>
      <c r="GA121" s="687"/>
      <c r="GB121" s="687"/>
      <c r="GC121" s="687"/>
      <c r="GD121" s="687"/>
      <c r="GE121" s="687"/>
      <c r="GF121" s="687"/>
      <c r="GG121" s="687"/>
      <c r="GH121" s="687"/>
      <c r="GI121" s="687"/>
      <c r="GJ121" s="687"/>
      <c r="GK121" s="687"/>
      <c r="GL121" s="687"/>
      <c r="GM121" s="687"/>
      <c r="GN121" s="687"/>
      <c r="GO121" s="687"/>
      <c r="GP121" s="687"/>
      <c r="GQ121" s="687"/>
      <c r="GR121" s="687"/>
      <c r="GS121" s="687"/>
      <c r="GT121" s="687"/>
      <c r="GU121" s="687"/>
      <c r="GV121" s="687"/>
      <c r="GW121" s="687"/>
      <c r="GX121" s="687"/>
      <c r="GY121" s="687"/>
      <c r="GZ121" s="687"/>
      <c r="HA121" s="687"/>
      <c r="HB121" s="687"/>
      <c r="HC121" s="687"/>
      <c r="HD121" s="687"/>
      <c r="HE121" s="687"/>
      <c r="HF121" s="687"/>
      <c r="HG121" s="687"/>
      <c r="HH121" s="687"/>
      <c r="HI121" s="687"/>
      <c r="HJ121" s="687"/>
      <c r="HK121" s="687"/>
      <c r="HL121" s="687"/>
      <c r="HM121" s="687"/>
      <c r="HN121" s="687"/>
      <c r="HO121" s="687"/>
      <c r="HP121" s="687"/>
      <c r="HQ121" s="687"/>
      <c r="HR121" s="687"/>
      <c r="HS121" s="687"/>
      <c r="HT121" s="687"/>
      <c r="HU121" s="687"/>
      <c r="HV121" s="687"/>
      <c r="HW121" s="687"/>
      <c r="HX121" s="687"/>
      <c r="HY121" s="687"/>
      <c r="HZ121" s="687"/>
      <c r="IA121" s="687"/>
      <c r="IB121" s="687"/>
      <c r="IC121" s="687"/>
      <c r="ID121" s="687"/>
      <c r="IE121" s="687"/>
      <c r="IF121" s="687"/>
      <c r="IG121" s="687"/>
      <c r="IH121" s="687"/>
      <c r="II121" s="687"/>
      <c r="IJ121" s="687"/>
      <c r="IK121" s="687"/>
      <c r="IL121" s="687"/>
      <c r="IM121" s="687"/>
      <c r="IN121" s="687"/>
      <c r="IO121" s="687"/>
      <c r="IP121" s="687"/>
      <c r="IQ121" s="687"/>
      <c r="IR121" s="687"/>
      <c r="IS121" s="687"/>
      <c r="IT121" s="687"/>
      <c r="IU121" s="687"/>
      <c r="IV121" s="687"/>
      <c r="IW121" s="687"/>
      <c r="IX121" s="687"/>
      <c r="IY121" s="687"/>
      <c r="IZ121" s="687"/>
      <c r="JA121" s="687"/>
      <c r="JB121" s="687"/>
      <c r="JC121" s="687"/>
      <c r="JD121" s="687"/>
      <c r="JE121" s="687"/>
      <c r="JF121" s="687"/>
      <c r="JG121" s="687"/>
      <c r="JH121" s="687"/>
      <c r="JI121" s="687"/>
      <c r="JJ121" s="687"/>
      <c r="JK121" s="687"/>
      <c r="JL121" s="687"/>
      <c r="JM121" s="687"/>
      <c r="JN121" s="687"/>
      <c r="JO121" s="687"/>
      <c r="JP121" s="687"/>
      <c r="JQ121" s="687"/>
      <c r="JR121" s="687"/>
      <c r="JS121" s="687"/>
      <c r="JT121" s="687"/>
      <c r="JU121" s="687"/>
      <c r="JV121" s="687"/>
      <c r="JW121" s="687"/>
      <c r="JX121" s="687"/>
      <c r="JY121" s="687"/>
      <c r="JZ121" s="687"/>
      <c r="KA121" s="687"/>
      <c r="KB121" s="687"/>
      <c r="KC121" s="687"/>
      <c r="KD121" s="687"/>
      <c r="KE121" s="687"/>
      <c r="KF121" s="687"/>
      <c r="KG121" s="687"/>
      <c r="KH121" s="687"/>
      <c r="KI121" s="687"/>
      <c r="KJ121" s="687"/>
      <c r="KK121" s="687"/>
      <c r="KL121" s="687"/>
      <c r="KM121" s="687"/>
      <c r="KN121" s="687"/>
      <c r="KO121" s="687"/>
      <c r="KP121" s="687"/>
      <c r="KQ121" s="687"/>
      <c r="KR121" s="687"/>
      <c r="KS121" s="687"/>
      <c r="KT121" s="687"/>
      <c r="KU121" s="687"/>
      <c r="KV121" s="687"/>
      <c r="KW121" s="687"/>
      <c r="KX121" s="687"/>
      <c r="KY121" s="687"/>
      <c r="KZ121" s="687"/>
      <c r="LA121" s="687"/>
      <c r="LB121" s="687"/>
      <c r="LC121" s="687"/>
      <c r="LD121" s="687"/>
      <c r="LE121" s="687"/>
      <c r="LF121" s="687"/>
      <c r="LG121" s="687"/>
      <c r="LH121" s="687"/>
      <c r="LI121" s="687"/>
      <c r="LJ121" s="687"/>
      <c r="LK121" s="687"/>
      <c r="LL121" s="687"/>
      <c r="LM121" s="687"/>
      <c r="LN121" s="687"/>
      <c r="LO121" s="687"/>
      <c r="LP121" s="687"/>
      <c r="LQ121" s="687"/>
      <c r="LR121" s="687"/>
      <c r="LS121" s="687"/>
      <c r="LT121" s="687"/>
      <c r="LU121" s="687"/>
      <c r="LV121" s="687"/>
      <c r="LW121" s="687"/>
      <c r="LX121" s="687"/>
      <c r="LY121" s="687"/>
      <c r="LZ121" s="687"/>
      <c r="MA121" s="687"/>
      <c r="MB121" s="687"/>
      <c r="MC121" s="687"/>
      <c r="MD121" s="687"/>
      <c r="ME121" s="687"/>
      <c r="MF121" s="687"/>
      <c r="MG121" s="687"/>
      <c r="MH121" s="687"/>
      <c r="MI121" s="687"/>
      <c r="MJ121" s="687"/>
      <c r="MK121" s="687"/>
      <c r="ML121" s="687"/>
      <c r="MM121" s="687">
        <v>0.27</v>
      </c>
      <c r="MN121" s="687">
        <v>0.54</v>
      </c>
      <c r="MO121" s="687">
        <v>0.54</v>
      </c>
      <c r="MP121" s="687">
        <v>1.1299999999999999</v>
      </c>
      <c r="MQ121" s="687">
        <v>1.96</v>
      </c>
      <c r="MR121" s="687">
        <v>3.08</v>
      </c>
      <c r="MS121" s="687">
        <v>4.7</v>
      </c>
      <c r="MT121" s="687">
        <v>6.37</v>
      </c>
      <c r="MU121" s="687">
        <v>8.5399999999999991</v>
      </c>
      <c r="MV121" s="687">
        <v>8.5399999999999991</v>
      </c>
      <c r="MW121" s="687">
        <v>11.59</v>
      </c>
      <c r="MX121" s="687">
        <v>15.81</v>
      </c>
      <c r="MY121" s="687">
        <v>20.54</v>
      </c>
      <c r="MZ121" s="687">
        <v>26.25</v>
      </c>
      <c r="NA121" s="687">
        <v>32.4</v>
      </c>
      <c r="NB121" s="687">
        <v>39.54</v>
      </c>
      <c r="NC121" s="687">
        <v>39.54</v>
      </c>
      <c r="ND121" s="687">
        <v>49.66</v>
      </c>
      <c r="NE121" s="687">
        <v>63.75</v>
      </c>
      <c r="NF121" s="687">
        <v>87.25</v>
      </c>
      <c r="NG121" s="687">
        <v>123.47</v>
      </c>
      <c r="NH121" s="687">
        <v>126.45</v>
      </c>
      <c r="NI121" s="687">
        <v>134.84</v>
      </c>
      <c r="NJ121" s="687">
        <v>134.84</v>
      </c>
      <c r="NK121" s="687">
        <v>142.84</v>
      </c>
      <c r="NL121" s="687">
        <v>150.31</v>
      </c>
      <c r="NM121" s="687">
        <v>156.29</v>
      </c>
      <c r="NN121" s="687">
        <v>169.11</v>
      </c>
      <c r="NO121" s="687">
        <v>169.11</v>
      </c>
      <c r="NP121" s="687">
        <v>179.84</v>
      </c>
      <c r="NQ121" s="687">
        <v>179.84</v>
      </c>
      <c r="NR121" s="687">
        <v>193.82</v>
      </c>
      <c r="NS121" s="687">
        <v>199.4</v>
      </c>
      <c r="NT121" s="687">
        <v>208.06</v>
      </c>
      <c r="NU121" s="687">
        <v>218.9</v>
      </c>
      <c r="NV121" s="687">
        <v>231.68</v>
      </c>
      <c r="NW121" s="687">
        <v>242.12</v>
      </c>
      <c r="NX121" s="687">
        <v>242.12</v>
      </c>
      <c r="NY121" s="687">
        <v>248.24</v>
      </c>
      <c r="NZ121" s="687">
        <v>253.82</v>
      </c>
      <c r="OA121" s="687">
        <v>260.16000000000003</v>
      </c>
      <c r="OB121" s="687">
        <v>274.66000000000003</v>
      </c>
      <c r="OC121" s="687">
        <v>293.31</v>
      </c>
      <c r="OD121" s="687">
        <v>299.52999999999997</v>
      </c>
      <c r="OE121" s="687">
        <v>299.52999999999997</v>
      </c>
      <c r="OF121" s="687">
        <v>311.35000000000002</v>
      </c>
      <c r="OG121" s="687">
        <v>318.61</v>
      </c>
      <c r="OH121" s="687">
        <v>332.33</v>
      </c>
      <c r="OI121" s="687">
        <v>341.08</v>
      </c>
      <c r="OJ121" s="687">
        <v>348.59</v>
      </c>
      <c r="OK121" s="687">
        <v>355.77</v>
      </c>
      <c r="OL121" s="687">
        <v>355.77</v>
      </c>
      <c r="OM121" s="687">
        <v>361.93</v>
      </c>
      <c r="ON121" s="687">
        <v>367.99</v>
      </c>
      <c r="OO121" s="687">
        <v>374.57</v>
      </c>
      <c r="OP121" s="687">
        <v>385.87</v>
      </c>
      <c r="OQ121" s="687">
        <v>398.79</v>
      </c>
      <c r="OR121" s="687">
        <v>400.33</v>
      </c>
      <c r="OS121" s="687">
        <v>400.33</v>
      </c>
      <c r="OT121" s="687">
        <v>404.07</v>
      </c>
      <c r="OU121" s="687">
        <v>406.71</v>
      </c>
      <c r="OV121" s="687">
        <v>411.19</v>
      </c>
      <c r="OW121" s="687">
        <v>421.53</v>
      </c>
      <c r="OX121" s="687">
        <v>426.91</v>
      </c>
      <c r="OY121" s="687">
        <v>430.55</v>
      </c>
      <c r="OZ121" s="687">
        <v>430.55</v>
      </c>
      <c r="PA121" s="687">
        <v>431.87</v>
      </c>
      <c r="PB121" s="687">
        <v>433.51</v>
      </c>
      <c r="PC121" s="687">
        <v>437.23</v>
      </c>
      <c r="PD121" s="687">
        <v>440.47</v>
      </c>
      <c r="PE121" s="687">
        <v>447.26</v>
      </c>
      <c r="PF121" s="687">
        <v>458.19</v>
      </c>
      <c r="PG121" s="687">
        <v>458.19</v>
      </c>
      <c r="PH121" s="687">
        <v>470.09</v>
      </c>
      <c r="PI121" s="687">
        <v>480.65</v>
      </c>
      <c r="PJ121" s="687">
        <v>488.67</v>
      </c>
      <c r="PK121" s="687">
        <v>497.12</v>
      </c>
      <c r="PL121" s="687">
        <v>507.05</v>
      </c>
      <c r="PM121" s="687">
        <v>522.12</v>
      </c>
      <c r="PN121" s="687">
        <v>522.12</v>
      </c>
      <c r="PO121" s="687">
        <v>535.1</v>
      </c>
      <c r="PP121" s="687">
        <v>542.96</v>
      </c>
      <c r="PQ121" s="687">
        <v>550.15</v>
      </c>
      <c r="PR121" s="687">
        <v>553.01</v>
      </c>
      <c r="PS121" s="687">
        <v>558.63</v>
      </c>
      <c r="PT121" s="687">
        <v>562.98</v>
      </c>
      <c r="PU121" s="687">
        <v>562.98</v>
      </c>
      <c r="PV121" s="687">
        <v>562.98</v>
      </c>
      <c r="PW121" s="687">
        <v>563.34</v>
      </c>
      <c r="PX121" s="687">
        <v>564.21</v>
      </c>
      <c r="PY121" s="687">
        <v>564.99</v>
      </c>
      <c r="PZ121" s="687">
        <v>564.99</v>
      </c>
      <c r="QA121" s="687">
        <v>564.99</v>
      </c>
      <c r="QB121" s="687">
        <v>564.99</v>
      </c>
      <c r="QC121" s="687">
        <v>564.99</v>
      </c>
      <c r="QD121" s="687">
        <v>564.99</v>
      </c>
      <c r="QE121" s="687">
        <v>564.99</v>
      </c>
      <c r="QF121" s="687">
        <v>564.99</v>
      </c>
      <c r="QG121" s="687">
        <v>564.99</v>
      </c>
      <c r="QH121" s="687">
        <v>564.99</v>
      </c>
      <c r="QI121" s="687">
        <v>564.99</v>
      </c>
      <c r="QJ121" s="687">
        <v>564.99</v>
      </c>
      <c r="QK121" s="687">
        <v>564.99</v>
      </c>
      <c r="QL121" s="687">
        <v>564.99</v>
      </c>
      <c r="QM121" s="687">
        <v>564.99</v>
      </c>
      <c r="QN121" s="687">
        <v>564.99</v>
      </c>
      <c r="QO121" s="687">
        <v>564.99</v>
      </c>
      <c r="QP121" s="687">
        <v>564.99</v>
      </c>
      <c r="QQ121" s="687">
        <v>564.99</v>
      </c>
      <c r="QR121" s="687">
        <v>564.99</v>
      </c>
      <c r="QS121" s="687">
        <v>564.99</v>
      </c>
      <c r="QT121" s="687">
        <v>564.99</v>
      </c>
      <c r="QU121" s="687">
        <v>564.99</v>
      </c>
      <c r="QV121" s="687">
        <v>564.99</v>
      </c>
      <c r="QW121" s="687">
        <v>564.99</v>
      </c>
      <c r="QX121" s="687">
        <v>564.99</v>
      </c>
      <c r="QY121" s="687">
        <v>564.99</v>
      </c>
      <c r="QZ121" s="687">
        <v>564.99</v>
      </c>
      <c r="RA121" s="687"/>
      <c r="RB121" s="687"/>
      <c r="RC121" s="687"/>
      <c r="RD121" s="687"/>
      <c r="RE121" s="687"/>
      <c r="RF121" s="687"/>
      <c r="RG121" s="687"/>
      <c r="RH121" s="687"/>
      <c r="RI121" s="687"/>
      <c r="RJ121" s="687"/>
      <c r="RK121" s="925"/>
      <c r="RL121" s="925"/>
      <c r="RM121" s="925"/>
      <c r="RN121" s="925"/>
      <c r="RO121" s="925"/>
      <c r="RP121" s="925"/>
      <c r="RQ121" s="925"/>
      <c r="RR121" s="925"/>
      <c r="RS121" s="925"/>
      <c r="RT121" s="925"/>
      <c r="RU121" s="925"/>
      <c r="RV121" s="925"/>
      <c r="RW121" s="925"/>
      <c r="RX121" s="925"/>
      <c r="RY121" s="925"/>
      <c r="RZ121" s="925"/>
      <c r="SA121" s="925"/>
      <c r="SB121" s="925"/>
      <c r="SC121" s="925"/>
      <c r="SD121" s="925"/>
      <c r="SE121" s="925"/>
      <c r="SF121" s="925"/>
      <c r="SG121" s="925"/>
      <c r="SH121" s="925"/>
      <c r="SI121" s="925"/>
      <c r="SJ121" s="925"/>
      <c r="SK121" s="925"/>
      <c r="SL121" s="925"/>
      <c r="SM121" s="925"/>
      <c r="SN121" s="925"/>
      <c r="SO121" s="925"/>
      <c r="SP121" s="925"/>
      <c r="SQ121" s="925"/>
      <c r="SR121" s="925"/>
      <c r="SS121" s="925"/>
      <c r="ST121" s="925"/>
      <c r="SU121" s="925"/>
      <c r="SV121" s="925"/>
      <c r="SW121" s="925"/>
      <c r="SX121" s="925"/>
      <c r="SY121" s="925"/>
      <c r="SZ121" s="925"/>
      <c r="TA121" s="925"/>
      <c r="TB121" s="925"/>
      <c r="TC121" s="925"/>
      <c r="TD121" s="925"/>
      <c r="TE121" s="925"/>
      <c r="TF121" s="925"/>
      <c r="TG121" s="925"/>
      <c r="TH121" s="925"/>
      <c r="TI121" s="925"/>
      <c r="TJ121" s="925"/>
      <c r="TK121" s="925"/>
      <c r="TL121" s="925"/>
      <c r="TM121" s="925"/>
      <c r="TN121" s="925"/>
      <c r="TO121" s="925"/>
      <c r="TP121" s="925"/>
      <c r="TQ121" s="925"/>
      <c r="TR121" s="925"/>
      <c r="TS121" s="925"/>
      <c r="TT121" s="925"/>
      <c r="TU121" s="925"/>
      <c r="TV121" s="925"/>
      <c r="TW121" s="925"/>
      <c r="TX121" s="925"/>
      <c r="TY121" s="925"/>
      <c r="TZ121" s="925"/>
      <c r="UA121" s="925"/>
      <c r="UB121" s="925"/>
      <c r="UC121" s="925"/>
      <c r="UD121" s="925"/>
      <c r="UE121" s="925"/>
      <c r="UF121" s="925"/>
      <c r="UG121" s="925"/>
      <c r="UH121" s="925"/>
      <c r="UI121" s="925"/>
      <c r="UJ121" s="925"/>
      <c r="UK121" s="925"/>
      <c r="UL121" s="925"/>
      <c r="UM121" s="925"/>
      <c r="UN121" s="925"/>
      <c r="UO121" s="925"/>
      <c r="UP121" s="925"/>
      <c r="UQ121" s="925"/>
      <c r="UR121" s="925"/>
      <c r="US121" s="925"/>
      <c r="UT121" s="925"/>
      <c r="UU121" s="925"/>
      <c r="UV121" s="925"/>
      <c r="UW121" s="925"/>
      <c r="UX121" s="925"/>
      <c r="UY121" s="925"/>
      <c r="UZ121" s="925"/>
      <c r="VA121" s="925"/>
      <c r="VB121" s="925"/>
      <c r="VC121" s="925"/>
      <c r="VD121" s="925"/>
      <c r="VE121" s="925"/>
      <c r="VF121" s="925"/>
      <c r="VG121" s="925"/>
      <c r="VH121" s="925"/>
      <c r="VI121" s="925"/>
      <c r="VJ121" s="925"/>
      <c r="VK121" s="925"/>
      <c r="VL121" s="925"/>
      <c r="VM121" s="925"/>
      <c r="VN121" s="925"/>
      <c r="VO121" s="925"/>
      <c r="VP121" s="925"/>
      <c r="VQ121" s="925"/>
      <c r="VR121" s="925"/>
      <c r="VS121" s="925"/>
      <c r="VT121" s="925"/>
      <c r="VU121" s="925"/>
      <c r="VV121" s="925"/>
      <c r="VW121" s="925"/>
      <c r="VX121" s="925"/>
      <c r="VY121" s="925"/>
      <c r="VZ121" s="925"/>
      <c r="WA121" s="925"/>
      <c r="WB121" s="925"/>
      <c r="WC121" s="925"/>
      <c r="WD121" s="925"/>
      <c r="WE121" s="925"/>
      <c r="WF121" s="925"/>
      <c r="WG121" s="925"/>
      <c r="WH121" s="925"/>
      <c r="WI121" s="925"/>
      <c r="WJ121" s="925"/>
      <c r="WK121" s="925"/>
      <c r="WL121" s="925"/>
      <c r="WM121" s="925"/>
      <c r="WN121" s="925"/>
      <c r="WO121" s="925"/>
      <c r="WP121" s="925"/>
      <c r="WQ121" s="925"/>
      <c r="WR121" s="925"/>
      <c r="WS121" s="925"/>
      <c r="XZ121" s="925"/>
      <c r="YA121" s="925"/>
      <c r="ZM121" s="4"/>
      <c r="ZN121" s="4"/>
    </row>
    <row r="122" spans="1:690" outlineLevel="2">
      <c r="A122" s="1107" t="s">
        <v>1191</v>
      </c>
      <c r="B122" s="1107"/>
      <c r="C122" s="1107"/>
      <c r="D122" s="1108">
        <v>2</v>
      </c>
      <c r="E122" s="1108">
        <v>0</v>
      </c>
      <c r="F122" s="1108">
        <v>12053.21</v>
      </c>
      <c r="G122" s="1109"/>
      <c r="H122" s="1107" t="s">
        <v>894</v>
      </c>
      <c r="I122" s="687"/>
      <c r="J122" s="687"/>
      <c r="K122" s="687"/>
      <c r="L122" s="687"/>
      <c r="M122" s="687"/>
      <c r="N122" s="687"/>
      <c r="O122" s="687"/>
      <c r="P122" s="687"/>
      <c r="Q122" s="687"/>
      <c r="R122" s="687"/>
      <c r="S122" s="687"/>
      <c r="T122" s="687"/>
      <c r="U122" s="687"/>
      <c r="V122" s="687"/>
      <c r="W122" s="687"/>
      <c r="X122" s="687"/>
      <c r="Y122" s="687"/>
      <c r="Z122" s="687"/>
      <c r="AA122" s="687"/>
      <c r="AB122" s="687"/>
      <c r="AC122" s="687"/>
      <c r="AD122" s="687"/>
      <c r="AE122" s="687"/>
      <c r="AF122" s="687"/>
      <c r="AG122" s="687"/>
      <c r="AH122" s="687"/>
      <c r="AI122" s="687"/>
      <c r="AJ122" s="687"/>
      <c r="AK122" s="687"/>
      <c r="AL122" s="687"/>
      <c r="AM122" s="687"/>
      <c r="AN122" s="687"/>
      <c r="AO122" s="687"/>
      <c r="AP122" s="687"/>
      <c r="AQ122" s="687"/>
      <c r="AR122" s="687"/>
      <c r="AS122" s="687"/>
      <c r="AT122" s="687"/>
      <c r="AU122" s="687"/>
      <c r="AV122" s="687"/>
      <c r="AW122" s="687"/>
      <c r="AX122" s="687"/>
      <c r="AY122" s="687"/>
      <c r="AZ122" s="687"/>
      <c r="BA122" s="687"/>
      <c r="BB122" s="687"/>
      <c r="BC122" s="687"/>
      <c r="BD122" s="687"/>
      <c r="BE122" s="687"/>
      <c r="BF122" s="687"/>
      <c r="BG122" s="687"/>
      <c r="BH122" s="687"/>
      <c r="BI122" s="687"/>
      <c r="BJ122" s="687"/>
      <c r="BK122" s="687"/>
      <c r="BL122" s="687"/>
      <c r="BM122" s="687"/>
      <c r="BN122" s="687"/>
      <c r="BO122" s="687"/>
      <c r="BP122" s="687"/>
      <c r="BQ122" s="687"/>
      <c r="BR122" s="687"/>
      <c r="BS122" s="687"/>
      <c r="BT122" s="687"/>
      <c r="BU122" s="687"/>
      <c r="BV122" s="687"/>
      <c r="BW122" s="687"/>
      <c r="BX122" s="687"/>
      <c r="BY122" s="687"/>
      <c r="BZ122" s="687"/>
      <c r="CA122" s="687"/>
      <c r="CB122" s="687"/>
      <c r="CC122" s="687"/>
      <c r="CD122" s="687"/>
      <c r="CE122" s="687"/>
      <c r="CF122" s="687"/>
      <c r="CG122" s="687"/>
      <c r="CH122" s="687"/>
      <c r="CI122" s="687"/>
      <c r="CJ122" s="687"/>
      <c r="CK122" s="687"/>
      <c r="CL122" s="687"/>
      <c r="CM122" s="687"/>
      <c r="CN122" s="687"/>
      <c r="CO122" s="687"/>
      <c r="CP122" s="687"/>
      <c r="CQ122" s="687"/>
      <c r="CR122" s="687"/>
      <c r="CS122" s="687"/>
      <c r="CT122" s="687"/>
      <c r="CU122" s="687"/>
      <c r="CV122" s="687"/>
      <c r="CW122" s="687"/>
      <c r="CX122" s="687"/>
      <c r="CY122" s="687"/>
      <c r="CZ122" s="687"/>
      <c r="DA122" s="687"/>
      <c r="DB122" s="687"/>
      <c r="DC122" s="687"/>
      <c r="DD122" s="687"/>
      <c r="DE122" s="687"/>
      <c r="DF122" s="687"/>
      <c r="DG122" s="687"/>
      <c r="DH122" s="687"/>
      <c r="DI122" s="687"/>
      <c r="DJ122" s="687"/>
      <c r="DK122" s="687"/>
      <c r="DL122" s="687"/>
      <c r="DM122" s="687"/>
      <c r="DN122" s="687"/>
      <c r="DO122" s="687"/>
      <c r="DP122" s="687"/>
      <c r="DQ122" s="687"/>
      <c r="DR122" s="687"/>
      <c r="DS122" s="687"/>
      <c r="DT122" s="687"/>
      <c r="DU122" s="687"/>
      <c r="DV122" s="687"/>
      <c r="DW122" s="687"/>
      <c r="DX122" s="687"/>
      <c r="DY122" s="687"/>
      <c r="DZ122" s="687"/>
      <c r="EA122" s="687"/>
      <c r="EB122" s="687"/>
      <c r="EC122" s="687"/>
      <c r="ED122" s="687"/>
      <c r="EE122" s="687"/>
      <c r="EF122" s="687"/>
      <c r="EG122" s="687"/>
      <c r="EH122" s="687"/>
      <c r="EI122" s="687"/>
      <c r="EJ122" s="687"/>
      <c r="EK122" s="687"/>
      <c r="EL122" s="687"/>
      <c r="EM122" s="687"/>
      <c r="EN122" s="687"/>
      <c r="EO122" s="687"/>
      <c r="EP122" s="687"/>
      <c r="EQ122" s="687"/>
      <c r="ER122" s="687"/>
      <c r="ES122" s="687"/>
      <c r="ET122" s="687"/>
      <c r="EU122" s="687"/>
      <c r="EV122" s="687"/>
      <c r="EW122" s="687"/>
      <c r="EX122" s="687"/>
      <c r="EY122" s="687"/>
      <c r="EZ122" s="687"/>
      <c r="FA122" s="687"/>
      <c r="FB122" s="687"/>
      <c r="FC122" s="687"/>
      <c r="FD122" s="687"/>
      <c r="FE122" s="687"/>
      <c r="FF122" s="687"/>
      <c r="FG122" s="687"/>
      <c r="FH122" s="687"/>
      <c r="FI122" s="687"/>
      <c r="FJ122" s="687"/>
      <c r="FK122" s="687"/>
      <c r="FL122" s="687"/>
      <c r="FM122" s="687"/>
      <c r="FN122" s="687"/>
      <c r="FO122" s="687"/>
      <c r="FP122" s="687"/>
      <c r="FQ122" s="687"/>
      <c r="FR122" s="687"/>
      <c r="FS122" s="687"/>
      <c r="FT122" s="687"/>
      <c r="FU122" s="687"/>
      <c r="FV122" s="687"/>
      <c r="FW122" s="687"/>
      <c r="FX122" s="687"/>
      <c r="FY122" s="687"/>
      <c r="FZ122" s="687"/>
      <c r="GA122" s="687"/>
      <c r="GB122" s="687"/>
      <c r="GC122" s="687"/>
      <c r="GD122" s="687"/>
      <c r="GE122" s="687"/>
      <c r="GF122" s="687"/>
      <c r="GG122" s="687"/>
      <c r="GH122" s="687"/>
      <c r="GI122" s="687"/>
      <c r="GJ122" s="687"/>
      <c r="GK122" s="687"/>
      <c r="GL122" s="687"/>
      <c r="GM122" s="687"/>
      <c r="GN122" s="687"/>
      <c r="GO122" s="687"/>
      <c r="GP122" s="687"/>
      <c r="GQ122" s="687"/>
      <c r="GR122" s="687"/>
      <c r="GS122" s="687"/>
      <c r="GT122" s="687"/>
      <c r="GU122" s="687"/>
      <c r="GV122" s="687"/>
      <c r="GW122" s="687"/>
      <c r="GX122" s="687"/>
      <c r="GY122" s="687"/>
      <c r="GZ122" s="687"/>
      <c r="HA122" s="687"/>
      <c r="HB122" s="687"/>
      <c r="HC122" s="687"/>
      <c r="HD122" s="687"/>
      <c r="HE122" s="687"/>
      <c r="HF122" s="687"/>
      <c r="HG122" s="687"/>
      <c r="HH122" s="687"/>
      <c r="HI122" s="687"/>
      <c r="HJ122" s="687"/>
      <c r="HK122" s="687"/>
      <c r="HL122" s="687"/>
      <c r="HM122" s="687"/>
      <c r="HN122" s="687"/>
      <c r="HO122" s="687"/>
      <c r="HP122" s="687"/>
      <c r="HQ122" s="687"/>
      <c r="HR122" s="687"/>
      <c r="HS122" s="687"/>
      <c r="HT122" s="687"/>
      <c r="HU122" s="687"/>
      <c r="HV122" s="687"/>
      <c r="HW122" s="687"/>
      <c r="HX122" s="687"/>
      <c r="HY122" s="687"/>
      <c r="HZ122" s="687"/>
      <c r="IA122" s="687"/>
      <c r="IB122" s="687"/>
      <c r="IC122" s="687"/>
      <c r="ID122" s="687"/>
      <c r="IE122" s="687"/>
      <c r="IF122" s="687"/>
      <c r="IG122" s="687"/>
      <c r="IH122" s="687"/>
      <c r="II122" s="687"/>
      <c r="IJ122" s="687"/>
      <c r="IK122" s="687"/>
      <c r="IL122" s="687"/>
      <c r="IM122" s="687"/>
      <c r="IN122" s="687"/>
      <c r="IO122" s="687"/>
      <c r="IP122" s="687"/>
      <c r="IQ122" s="687"/>
      <c r="IR122" s="687"/>
      <c r="IS122" s="687"/>
      <c r="IT122" s="687"/>
      <c r="IU122" s="687"/>
      <c r="IV122" s="687"/>
      <c r="IW122" s="687"/>
      <c r="IX122" s="687"/>
      <c r="IY122" s="687"/>
      <c r="IZ122" s="687"/>
      <c r="JA122" s="687"/>
      <c r="JB122" s="687"/>
      <c r="JC122" s="687"/>
      <c r="JD122" s="687"/>
      <c r="JE122" s="687"/>
      <c r="JF122" s="687"/>
      <c r="JG122" s="687"/>
      <c r="JH122" s="687"/>
      <c r="JI122" s="687"/>
      <c r="JJ122" s="687"/>
      <c r="JK122" s="687"/>
      <c r="JL122" s="687"/>
      <c r="JM122" s="687"/>
      <c r="JN122" s="687"/>
      <c r="JO122" s="687"/>
      <c r="JP122" s="687"/>
      <c r="JQ122" s="687"/>
      <c r="JR122" s="687"/>
      <c r="JS122" s="687"/>
      <c r="JT122" s="687"/>
      <c r="JU122" s="687"/>
      <c r="JV122" s="687"/>
      <c r="JW122" s="687"/>
      <c r="JX122" s="687"/>
      <c r="JY122" s="687"/>
      <c r="JZ122" s="687"/>
      <c r="KA122" s="687"/>
      <c r="KB122" s="687"/>
      <c r="KC122" s="687"/>
      <c r="KD122" s="687"/>
      <c r="KE122" s="687"/>
      <c r="KF122" s="687"/>
      <c r="KG122" s="687"/>
      <c r="KH122" s="687"/>
      <c r="KI122" s="687"/>
      <c r="KJ122" s="687"/>
      <c r="KK122" s="687"/>
      <c r="KL122" s="687"/>
      <c r="KM122" s="687"/>
      <c r="KN122" s="687"/>
      <c r="KO122" s="687"/>
      <c r="KP122" s="687"/>
      <c r="KQ122" s="687"/>
      <c r="KR122" s="687"/>
      <c r="KS122" s="687"/>
      <c r="KT122" s="687"/>
      <c r="KU122" s="687"/>
      <c r="KV122" s="687"/>
      <c r="KW122" s="687"/>
      <c r="KX122" s="687"/>
      <c r="KY122" s="687"/>
      <c r="KZ122" s="687"/>
      <c r="LA122" s="687"/>
      <c r="LB122" s="687"/>
      <c r="LC122" s="687"/>
      <c r="LD122" s="687"/>
      <c r="LE122" s="687"/>
      <c r="LF122" s="687"/>
      <c r="LG122" s="687"/>
      <c r="LH122" s="687"/>
      <c r="LI122" s="687"/>
      <c r="LJ122" s="687"/>
      <c r="LK122" s="687"/>
      <c r="LL122" s="687"/>
      <c r="LM122" s="687"/>
      <c r="LN122" s="687"/>
      <c r="LO122" s="687"/>
      <c r="LP122" s="687"/>
      <c r="LQ122" s="687"/>
      <c r="LR122" s="687"/>
      <c r="LS122" s="687"/>
      <c r="LT122" s="687"/>
      <c r="LU122" s="687"/>
      <c r="LV122" s="687"/>
      <c r="LW122" s="687"/>
      <c r="LX122" s="687"/>
      <c r="LY122" s="687"/>
      <c r="LZ122" s="687"/>
      <c r="MA122" s="687"/>
      <c r="MB122" s="687"/>
      <c r="MC122" s="687"/>
      <c r="MD122" s="687"/>
      <c r="ME122" s="687"/>
      <c r="MF122" s="687"/>
      <c r="MG122" s="687"/>
      <c r="MH122" s="687"/>
      <c r="MI122" s="687"/>
      <c r="MJ122" s="687"/>
      <c r="MK122" s="687"/>
      <c r="ML122" s="687"/>
      <c r="MM122" s="687"/>
      <c r="MN122" s="687"/>
      <c r="MO122" s="687"/>
      <c r="MP122" s="687"/>
      <c r="MQ122" s="687"/>
      <c r="MR122" s="687"/>
      <c r="MS122" s="687"/>
      <c r="MT122" s="687"/>
      <c r="MU122" s="687"/>
      <c r="MV122" s="687"/>
      <c r="MW122" s="687"/>
      <c r="MX122" s="687"/>
      <c r="MY122" s="687"/>
      <c r="MZ122" s="687"/>
      <c r="NA122" s="687"/>
      <c r="NB122" s="687"/>
      <c r="NC122" s="687"/>
      <c r="ND122" s="687"/>
      <c r="NE122" s="687"/>
      <c r="NF122" s="687"/>
      <c r="NG122" s="687"/>
      <c r="NH122" s="687"/>
      <c r="NI122" s="687"/>
      <c r="NJ122" s="687"/>
      <c r="NK122" s="687"/>
      <c r="NL122" s="687"/>
      <c r="NM122" s="687"/>
      <c r="NN122" s="687"/>
      <c r="NO122" s="687"/>
      <c r="NP122" s="687"/>
      <c r="NQ122" s="687"/>
      <c r="NR122" s="687"/>
      <c r="NS122" s="687"/>
      <c r="NT122" s="687"/>
      <c r="NU122" s="687"/>
      <c r="NV122" s="687">
        <v>0.09</v>
      </c>
      <c r="NW122" s="687">
        <v>0.3</v>
      </c>
      <c r="NX122" s="687">
        <v>0.3</v>
      </c>
      <c r="NY122" s="687">
        <v>0.4</v>
      </c>
      <c r="NZ122" s="687">
        <v>0.52</v>
      </c>
      <c r="OA122" s="687">
        <v>0.8</v>
      </c>
      <c r="OB122" s="687">
        <v>1.07</v>
      </c>
      <c r="OC122" s="687">
        <v>1.7</v>
      </c>
      <c r="OD122" s="687">
        <v>1.7</v>
      </c>
      <c r="OE122" s="687">
        <v>1.7</v>
      </c>
      <c r="OF122" s="687">
        <v>1.7</v>
      </c>
      <c r="OG122" s="687">
        <v>1.7</v>
      </c>
      <c r="OH122" s="687">
        <v>1.7</v>
      </c>
      <c r="OI122" s="687">
        <v>1.7</v>
      </c>
      <c r="OJ122" s="687">
        <v>1.7</v>
      </c>
      <c r="OK122" s="687">
        <v>1.7</v>
      </c>
      <c r="OL122" s="687">
        <v>1.7</v>
      </c>
      <c r="OM122" s="687">
        <v>1.7</v>
      </c>
      <c r="ON122" s="687">
        <v>1.7</v>
      </c>
      <c r="OO122" s="687">
        <v>1.7</v>
      </c>
      <c r="OP122" s="687">
        <v>1.7</v>
      </c>
      <c r="OQ122" s="687">
        <v>1.7</v>
      </c>
      <c r="OR122" s="687">
        <v>1.7</v>
      </c>
      <c r="OS122" s="687">
        <v>1.7</v>
      </c>
      <c r="OT122" s="687">
        <v>1.7</v>
      </c>
      <c r="OU122" s="687">
        <v>1.75</v>
      </c>
      <c r="OV122" s="687">
        <v>1.81</v>
      </c>
      <c r="OW122" s="687">
        <v>1.95</v>
      </c>
      <c r="OX122" s="687">
        <v>2</v>
      </c>
      <c r="OY122" s="687">
        <v>2</v>
      </c>
      <c r="OZ122" s="687">
        <v>2</v>
      </c>
      <c r="PA122" s="687">
        <v>2</v>
      </c>
      <c r="PB122" s="687">
        <v>2</v>
      </c>
      <c r="PC122" s="687">
        <v>2</v>
      </c>
      <c r="PD122" s="687">
        <v>2</v>
      </c>
      <c r="PE122" s="687">
        <v>2</v>
      </c>
      <c r="PF122" s="687">
        <v>2</v>
      </c>
      <c r="PG122" s="687">
        <v>2</v>
      </c>
      <c r="PH122" s="687">
        <v>2</v>
      </c>
      <c r="PI122" s="687">
        <v>2</v>
      </c>
      <c r="PJ122" s="687">
        <v>2</v>
      </c>
      <c r="PK122" s="687">
        <v>2</v>
      </c>
      <c r="PL122" s="687">
        <v>2</v>
      </c>
      <c r="PM122" s="687">
        <v>2</v>
      </c>
      <c r="PN122" s="687">
        <v>2</v>
      </c>
      <c r="PO122" s="687">
        <v>2</v>
      </c>
      <c r="PP122" s="687">
        <v>2</v>
      </c>
      <c r="PQ122" s="687">
        <v>2</v>
      </c>
      <c r="PR122" s="687">
        <v>2</v>
      </c>
      <c r="PS122" s="687">
        <v>2</v>
      </c>
      <c r="PT122" s="687">
        <v>2</v>
      </c>
      <c r="PU122" s="687">
        <v>2</v>
      </c>
      <c r="PV122" s="687">
        <v>2</v>
      </c>
      <c r="PW122" s="687">
        <v>2</v>
      </c>
      <c r="PX122" s="687">
        <v>2</v>
      </c>
      <c r="PY122" s="687">
        <v>2</v>
      </c>
      <c r="PZ122" s="687">
        <v>2</v>
      </c>
      <c r="QA122" s="687">
        <v>2</v>
      </c>
      <c r="QB122" s="687">
        <v>2</v>
      </c>
      <c r="QC122" s="687">
        <v>2</v>
      </c>
      <c r="QD122" s="687">
        <v>2</v>
      </c>
      <c r="QE122" s="687">
        <v>2</v>
      </c>
      <c r="QF122" s="687">
        <v>2</v>
      </c>
      <c r="QG122" s="687">
        <v>2</v>
      </c>
      <c r="QH122" s="687">
        <v>2</v>
      </c>
      <c r="QI122" s="687">
        <v>2</v>
      </c>
      <c r="QJ122" s="687">
        <v>2</v>
      </c>
      <c r="QK122" s="687">
        <v>2</v>
      </c>
      <c r="QL122" s="687">
        <v>2</v>
      </c>
      <c r="QM122" s="687">
        <v>2</v>
      </c>
      <c r="QN122" s="687">
        <v>2</v>
      </c>
      <c r="QO122" s="687">
        <v>2</v>
      </c>
      <c r="QP122" s="687">
        <v>2</v>
      </c>
      <c r="QQ122" s="687">
        <v>2</v>
      </c>
      <c r="QR122" s="687">
        <v>2</v>
      </c>
      <c r="QS122" s="687">
        <v>2</v>
      </c>
      <c r="QT122" s="687">
        <v>2</v>
      </c>
      <c r="QU122" s="687">
        <v>2</v>
      </c>
      <c r="QV122" s="687">
        <v>2</v>
      </c>
      <c r="QW122" s="687">
        <v>2</v>
      </c>
      <c r="QX122" s="687">
        <v>2</v>
      </c>
      <c r="QY122" s="687">
        <v>2</v>
      </c>
      <c r="QZ122" s="687">
        <v>2</v>
      </c>
      <c r="RA122" s="687"/>
      <c r="RB122" s="687"/>
      <c r="RC122" s="687"/>
      <c r="RD122" s="687"/>
      <c r="RE122" s="687"/>
      <c r="RF122" s="687"/>
      <c r="RG122" s="687"/>
      <c r="RH122" s="687"/>
      <c r="RI122" s="687"/>
      <c r="RJ122" s="687"/>
      <c r="RK122" s="925"/>
      <c r="RL122" s="925"/>
      <c r="RM122" s="925"/>
      <c r="RN122" s="925"/>
      <c r="RO122" s="925"/>
      <c r="RP122" s="925"/>
      <c r="RQ122" s="925"/>
      <c r="RR122" s="925"/>
      <c r="RS122" s="925"/>
      <c r="RT122" s="925"/>
      <c r="RU122" s="925"/>
      <c r="RV122" s="925"/>
      <c r="RW122" s="925"/>
      <c r="RX122" s="925"/>
      <c r="RY122" s="925"/>
      <c r="RZ122" s="925"/>
      <c r="SA122" s="925"/>
      <c r="SB122" s="925"/>
      <c r="SC122" s="925"/>
      <c r="SD122" s="925"/>
      <c r="SE122" s="925"/>
      <c r="SF122" s="925"/>
      <c r="SG122" s="925"/>
      <c r="SH122" s="925"/>
      <c r="SI122" s="925"/>
      <c r="SJ122" s="925"/>
      <c r="SK122" s="925"/>
      <c r="SL122" s="925"/>
      <c r="SM122" s="925"/>
      <c r="SN122" s="925"/>
      <c r="SO122" s="925"/>
      <c r="SP122" s="925"/>
      <c r="SQ122" s="925"/>
      <c r="SR122" s="925"/>
      <c r="SS122" s="925"/>
      <c r="ST122" s="925"/>
      <c r="SU122" s="925"/>
      <c r="SV122" s="925"/>
      <c r="SW122" s="925"/>
      <c r="SX122" s="925"/>
      <c r="SY122" s="925"/>
      <c r="SZ122" s="925"/>
      <c r="TA122" s="925"/>
      <c r="TB122" s="925"/>
      <c r="TC122" s="925"/>
      <c r="TD122" s="925"/>
      <c r="TE122" s="925"/>
      <c r="TF122" s="925"/>
      <c r="TG122" s="925"/>
      <c r="TH122" s="925"/>
      <c r="TI122" s="925"/>
      <c r="TJ122" s="925"/>
      <c r="TK122" s="925"/>
      <c r="TL122" s="925"/>
      <c r="TM122" s="925"/>
      <c r="TN122" s="925"/>
      <c r="TO122" s="925"/>
      <c r="TP122" s="925"/>
      <c r="TQ122" s="925"/>
      <c r="TR122" s="925"/>
      <c r="TS122" s="925"/>
      <c r="TT122" s="925"/>
      <c r="TU122" s="925"/>
      <c r="TV122" s="925"/>
      <c r="TW122" s="925"/>
      <c r="TX122" s="925"/>
      <c r="TY122" s="925"/>
      <c r="TZ122" s="925"/>
      <c r="UA122" s="925"/>
      <c r="UB122" s="925"/>
      <c r="UC122" s="925"/>
      <c r="UD122" s="925"/>
      <c r="UE122" s="925"/>
      <c r="UF122" s="925"/>
      <c r="UG122" s="925"/>
      <c r="UH122" s="925"/>
      <c r="UI122" s="925"/>
      <c r="UJ122" s="925"/>
      <c r="UK122" s="925"/>
      <c r="UL122" s="925"/>
      <c r="UM122" s="925"/>
      <c r="UN122" s="925"/>
      <c r="UO122" s="925"/>
      <c r="UP122" s="925"/>
      <c r="UQ122" s="925"/>
      <c r="UR122" s="925"/>
      <c r="US122" s="925"/>
      <c r="UT122" s="925"/>
      <c r="UU122" s="925"/>
      <c r="UV122" s="925"/>
      <c r="UW122" s="925"/>
      <c r="UX122" s="925"/>
      <c r="UY122" s="925"/>
      <c r="UZ122" s="925"/>
      <c r="VA122" s="925"/>
      <c r="VB122" s="925"/>
      <c r="VC122" s="925"/>
      <c r="VD122" s="925"/>
      <c r="VE122" s="925"/>
      <c r="VF122" s="925"/>
      <c r="VG122" s="925"/>
      <c r="VH122" s="925"/>
      <c r="VI122" s="925"/>
      <c r="VJ122" s="925"/>
      <c r="VK122" s="925"/>
      <c r="VL122" s="925"/>
      <c r="VM122" s="925"/>
      <c r="VN122" s="925"/>
      <c r="VO122" s="925"/>
      <c r="VP122" s="925"/>
      <c r="VQ122" s="925"/>
      <c r="VR122" s="925"/>
      <c r="VS122" s="925"/>
      <c r="VT122" s="925"/>
      <c r="VU122" s="925"/>
      <c r="VV122" s="925"/>
      <c r="VW122" s="925"/>
      <c r="VX122" s="925"/>
      <c r="VY122" s="925"/>
      <c r="VZ122" s="925"/>
      <c r="WA122" s="925"/>
      <c r="WB122" s="925"/>
      <c r="WC122" s="925"/>
      <c r="WD122" s="925"/>
      <c r="WE122" s="925"/>
      <c r="WF122" s="925"/>
      <c r="WG122" s="925"/>
      <c r="WH122" s="925"/>
      <c r="WI122" s="925"/>
      <c r="WJ122" s="925"/>
      <c r="WK122" s="925"/>
      <c r="WL122" s="925"/>
      <c r="WM122" s="925"/>
      <c r="WN122" s="925"/>
      <c r="WO122" s="925"/>
      <c r="WP122" s="925"/>
      <c r="WQ122" s="925"/>
      <c r="WR122" s="925"/>
      <c r="WS122" s="925"/>
      <c r="XZ122" s="925"/>
      <c r="YA122" s="925"/>
      <c r="ZM122" s="4"/>
      <c r="ZN122" s="4"/>
    </row>
    <row r="123" spans="1:690" outlineLevel="2">
      <c r="A123" s="1107" t="s">
        <v>1192</v>
      </c>
      <c r="B123" s="1107"/>
      <c r="C123" s="1107"/>
      <c r="D123" s="1108">
        <v>632</v>
      </c>
      <c r="E123" s="1108">
        <v>86.16</v>
      </c>
      <c r="F123" s="1108">
        <v>603895.98</v>
      </c>
      <c r="G123" s="1109"/>
      <c r="H123" s="1107" t="s">
        <v>894</v>
      </c>
      <c r="I123" s="687"/>
      <c r="J123" s="687"/>
      <c r="K123" s="687"/>
      <c r="L123" s="687"/>
      <c r="M123" s="687"/>
      <c r="N123" s="687"/>
      <c r="O123" s="687"/>
      <c r="P123" s="687"/>
      <c r="Q123" s="687"/>
      <c r="R123" s="687"/>
      <c r="S123" s="687"/>
      <c r="T123" s="687"/>
      <c r="U123" s="687"/>
      <c r="V123" s="687"/>
      <c r="W123" s="687"/>
      <c r="X123" s="687"/>
      <c r="Y123" s="687"/>
      <c r="Z123" s="687"/>
      <c r="AA123" s="687"/>
      <c r="AB123" s="687"/>
      <c r="AC123" s="687"/>
      <c r="AD123" s="687"/>
      <c r="AE123" s="687"/>
      <c r="AF123" s="687"/>
      <c r="AG123" s="687"/>
      <c r="AH123" s="687"/>
      <c r="AI123" s="687"/>
      <c r="AJ123" s="687"/>
      <c r="AK123" s="687"/>
      <c r="AL123" s="687"/>
      <c r="AM123" s="687"/>
      <c r="AN123" s="687"/>
      <c r="AO123" s="687"/>
      <c r="AP123" s="687"/>
      <c r="AQ123" s="687"/>
      <c r="AR123" s="687"/>
      <c r="AS123" s="687"/>
      <c r="AT123" s="687"/>
      <c r="AU123" s="687"/>
      <c r="AV123" s="687"/>
      <c r="AW123" s="687"/>
      <c r="AX123" s="687"/>
      <c r="AY123" s="687"/>
      <c r="AZ123" s="687"/>
      <c r="BA123" s="687"/>
      <c r="BB123" s="687"/>
      <c r="BC123" s="687"/>
      <c r="BD123" s="687"/>
      <c r="BE123" s="687"/>
      <c r="BF123" s="687"/>
      <c r="BG123" s="687"/>
      <c r="BH123" s="687"/>
      <c r="BI123" s="687"/>
      <c r="BJ123" s="687"/>
      <c r="BK123" s="687"/>
      <c r="BL123" s="687"/>
      <c r="BM123" s="687"/>
      <c r="BN123" s="687"/>
      <c r="BO123" s="687"/>
      <c r="BP123" s="687"/>
      <c r="BQ123" s="687"/>
      <c r="BR123" s="687"/>
      <c r="BS123" s="687"/>
      <c r="BT123" s="687"/>
      <c r="BU123" s="687"/>
      <c r="BV123" s="687"/>
      <c r="BW123" s="687"/>
      <c r="BX123" s="687"/>
      <c r="BY123" s="687"/>
      <c r="BZ123" s="687"/>
      <c r="CA123" s="687"/>
      <c r="CB123" s="687"/>
      <c r="CC123" s="687"/>
      <c r="CD123" s="687"/>
      <c r="CE123" s="687"/>
      <c r="CF123" s="687"/>
      <c r="CG123" s="687"/>
      <c r="CH123" s="687"/>
      <c r="CI123" s="687"/>
      <c r="CJ123" s="687"/>
      <c r="CK123" s="687"/>
      <c r="CL123" s="687"/>
      <c r="CM123" s="687"/>
      <c r="CN123" s="687"/>
      <c r="CO123" s="687"/>
      <c r="CP123" s="687"/>
      <c r="CQ123" s="687"/>
      <c r="CR123" s="687"/>
      <c r="CS123" s="687"/>
      <c r="CT123" s="687"/>
      <c r="CU123" s="687"/>
      <c r="CV123" s="687"/>
      <c r="CW123" s="687"/>
      <c r="CX123" s="687"/>
      <c r="CY123" s="687"/>
      <c r="CZ123" s="687"/>
      <c r="DA123" s="687"/>
      <c r="DB123" s="687"/>
      <c r="DC123" s="687"/>
      <c r="DD123" s="687"/>
      <c r="DE123" s="687"/>
      <c r="DF123" s="687"/>
      <c r="DG123" s="687"/>
      <c r="DH123" s="687"/>
      <c r="DI123" s="687"/>
      <c r="DJ123" s="687"/>
      <c r="DK123" s="687"/>
      <c r="DL123" s="687"/>
      <c r="DM123" s="687"/>
      <c r="DN123" s="687"/>
      <c r="DO123" s="687"/>
      <c r="DP123" s="687"/>
      <c r="DQ123" s="687"/>
      <c r="DR123" s="687"/>
      <c r="DS123" s="687"/>
      <c r="DT123" s="687"/>
      <c r="DU123" s="687"/>
      <c r="DV123" s="687"/>
      <c r="DW123" s="687"/>
      <c r="DX123" s="687"/>
      <c r="DY123" s="687"/>
      <c r="DZ123" s="687"/>
      <c r="EA123" s="687"/>
      <c r="EB123" s="687"/>
      <c r="EC123" s="687"/>
      <c r="ED123" s="687"/>
      <c r="EE123" s="687"/>
      <c r="EF123" s="687"/>
      <c r="EG123" s="687"/>
      <c r="EH123" s="687"/>
      <c r="EI123" s="687"/>
      <c r="EJ123" s="687"/>
      <c r="EK123" s="687"/>
      <c r="EL123" s="687"/>
      <c r="EM123" s="687"/>
      <c r="EN123" s="687"/>
      <c r="EO123" s="687"/>
      <c r="EP123" s="687"/>
      <c r="EQ123" s="687"/>
      <c r="ER123" s="687"/>
      <c r="ES123" s="687"/>
      <c r="ET123" s="687"/>
      <c r="EU123" s="687"/>
      <c r="EV123" s="687"/>
      <c r="EW123" s="687"/>
      <c r="EX123" s="687"/>
      <c r="EY123" s="687"/>
      <c r="EZ123" s="687"/>
      <c r="FA123" s="687"/>
      <c r="FB123" s="687"/>
      <c r="FC123" s="687"/>
      <c r="FD123" s="687"/>
      <c r="FE123" s="687"/>
      <c r="FF123" s="687"/>
      <c r="FG123" s="687"/>
      <c r="FH123" s="687"/>
      <c r="FI123" s="687"/>
      <c r="FJ123" s="687"/>
      <c r="FK123" s="687"/>
      <c r="FL123" s="687"/>
      <c r="FM123" s="687"/>
      <c r="FN123" s="687"/>
      <c r="FO123" s="687"/>
      <c r="FP123" s="687"/>
      <c r="FQ123" s="687"/>
      <c r="FR123" s="687"/>
      <c r="FS123" s="687"/>
      <c r="FT123" s="687"/>
      <c r="FU123" s="687"/>
      <c r="FV123" s="687"/>
      <c r="FW123" s="687"/>
      <c r="FX123" s="687"/>
      <c r="FY123" s="687"/>
      <c r="FZ123" s="687"/>
      <c r="GA123" s="687"/>
      <c r="GB123" s="687"/>
      <c r="GC123" s="687"/>
      <c r="GD123" s="687"/>
      <c r="GE123" s="687"/>
      <c r="GF123" s="687"/>
      <c r="GG123" s="687"/>
      <c r="GH123" s="687"/>
      <c r="GI123" s="687"/>
      <c r="GJ123" s="687"/>
      <c r="GK123" s="687"/>
      <c r="GL123" s="687"/>
      <c r="GM123" s="687"/>
      <c r="GN123" s="687"/>
      <c r="GO123" s="687"/>
      <c r="GP123" s="687"/>
      <c r="GQ123" s="687"/>
      <c r="GR123" s="687"/>
      <c r="GS123" s="687"/>
      <c r="GT123" s="687"/>
      <c r="GU123" s="687"/>
      <c r="GV123" s="687"/>
      <c r="GW123" s="687"/>
      <c r="GX123" s="687"/>
      <c r="GY123" s="687"/>
      <c r="GZ123" s="687"/>
      <c r="HA123" s="687"/>
      <c r="HB123" s="687"/>
      <c r="HC123" s="687"/>
      <c r="HD123" s="687"/>
      <c r="HE123" s="687"/>
      <c r="HF123" s="687"/>
      <c r="HG123" s="687"/>
      <c r="HH123" s="687"/>
      <c r="HI123" s="687"/>
      <c r="HJ123" s="687"/>
      <c r="HK123" s="687"/>
      <c r="HL123" s="687"/>
      <c r="HM123" s="687"/>
      <c r="HN123" s="687"/>
      <c r="HO123" s="687"/>
      <c r="HP123" s="687"/>
      <c r="HQ123" s="687"/>
      <c r="HR123" s="687"/>
      <c r="HS123" s="687"/>
      <c r="HT123" s="687"/>
      <c r="HU123" s="687"/>
      <c r="HV123" s="687"/>
      <c r="HW123" s="687"/>
      <c r="HX123" s="687"/>
      <c r="HY123" s="687"/>
      <c r="HZ123" s="687"/>
      <c r="IA123" s="687"/>
      <c r="IB123" s="687"/>
      <c r="IC123" s="687"/>
      <c r="ID123" s="687"/>
      <c r="IE123" s="687"/>
      <c r="IF123" s="687"/>
      <c r="IG123" s="687"/>
      <c r="IH123" s="687"/>
      <c r="II123" s="687"/>
      <c r="IJ123" s="687"/>
      <c r="IK123" s="687"/>
      <c r="IL123" s="687"/>
      <c r="IM123" s="687"/>
      <c r="IN123" s="687"/>
      <c r="IO123" s="687"/>
      <c r="IP123" s="687"/>
      <c r="IQ123" s="687"/>
      <c r="IR123" s="687"/>
      <c r="IS123" s="687"/>
      <c r="IT123" s="687"/>
      <c r="IU123" s="687"/>
      <c r="IV123" s="687"/>
      <c r="IW123" s="687"/>
      <c r="IX123" s="687"/>
      <c r="IY123" s="687"/>
      <c r="IZ123" s="687"/>
      <c r="JA123" s="687"/>
      <c r="JB123" s="687"/>
      <c r="JC123" s="687"/>
      <c r="JD123" s="687"/>
      <c r="JE123" s="687"/>
      <c r="JF123" s="687"/>
      <c r="JG123" s="687"/>
      <c r="JH123" s="687"/>
      <c r="JI123" s="687"/>
      <c r="JJ123" s="687"/>
      <c r="JK123" s="687"/>
      <c r="JL123" s="687"/>
      <c r="JM123" s="687"/>
      <c r="JN123" s="687"/>
      <c r="JO123" s="687"/>
      <c r="JP123" s="687"/>
      <c r="JQ123" s="687"/>
      <c r="JR123" s="687"/>
      <c r="JS123" s="687"/>
      <c r="JT123" s="687"/>
      <c r="JU123" s="687"/>
      <c r="JV123" s="687"/>
      <c r="JW123" s="687"/>
      <c r="JX123" s="687"/>
      <c r="JY123" s="687"/>
      <c r="JZ123" s="687"/>
      <c r="KA123" s="687"/>
      <c r="KB123" s="687"/>
      <c r="KC123" s="687"/>
      <c r="KD123" s="687"/>
      <c r="KE123" s="687"/>
      <c r="KF123" s="687"/>
      <c r="KG123" s="687"/>
      <c r="KH123" s="687"/>
      <c r="KI123" s="687"/>
      <c r="KJ123" s="687"/>
      <c r="KK123" s="687"/>
      <c r="KL123" s="687"/>
      <c r="KM123" s="687"/>
      <c r="KN123" s="687"/>
      <c r="KO123" s="687"/>
      <c r="KP123" s="687"/>
      <c r="KQ123" s="687"/>
      <c r="KR123" s="687"/>
      <c r="KS123" s="687"/>
      <c r="KT123" s="687"/>
      <c r="KU123" s="687"/>
      <c r="KV123" s="687"/>
      <c r="KW123" s="687"/>
      <c r="KX123" s="687"/>
      <c r="KY123" s="687"/>
      <c r="KZ123" s="687"/>
      <c r="LA123" s="687"/>
      <c r="LB123" s="687"/>
      <c r="LC123" s="687"/>
      <c r="LD123" s="687"/>
      <c r="LE123" s="687"/>
      <c r="LF123" s="687"/>
      <c r="LG123" s="687"/>
      <c r="LH123" s="687"/>
      <c r="LI123" s="687"/>
      <c r="LJ123" s="687"/>
      <c r="LK123" s="687"/>
      <c r="LL123" s="687"/>
      <c r="LM123" s="687"/>
      <c r="LN123" s="687"/>
      <c r="LO123" s="687"/>
      <c r="LP123" s="687"/>
      <c r="LQ123" s="687"/>
      <c r="LR123" s="687"/>
      <c r="LS123" s="687"/>
      <c r="LT123" s="687"/>
      <c r="LU123" s="687"/>
      <c r="LV123" s="687"/>
      <c r="LW123" s="687"/>
      <c r="LX123" s="687"/>
      <c r="LY123" s="687"/>
      <c r="LZ123" s="687"/>
      <c r="MA123" s="687"/>
      <c r="MB123" s="687"/>
      <c r="MC123" s="687"/>
      <c r="MD123" s="687"/>
      <c r="ME123" s="687"/>
      <c r="MF123" s="687"/>
      <c r="MG123" s="687"/>
      <c r="MH123" s="687"/>
      <c r="MI123" s="687"/>
      <c r="MJ123" s="687"/>
      <c r="MK123" s="687"/>
      <c r="ML123" s="687"/>
      <c r="MM123" s="687"/>
      <c r="MN123" s="687"/>
      <c r="MO123" s="687"/>
      <c r="MP123" s="687"/>
      <c r="MQ123" s="687"/>
      <c r="MR123" s="687"/>
      <c r="MS123" s="687"/>
      <c r="MT123" s="687"/>
      <c r="MU123" s="687"/>
      <c r="MV123" s="687"/>
      <c r="MW123" s="687"/>
      <c r="MX123" s="687"/>
      <c r="MY123" s="687"/>
      <c r="MZ123" s="687"/>
      <c r="NA123" s="687">
        <v>2.81</v>
      </c>
      <c r="NB123" s="687">
        <v>8.2100000000000009</v>
      </c>
      <c r="NC123" s="687">
        <v>8.2100000000000009</v>
      </c>
      <c r="ND123" s="687">
        <v>13.61</v>
      </c>
      <c r="NE123" s="687">
        <v>21.21</v>
      </c>
      <c r="NF123" s="687">
        <v>43.13</v>
      </c>
      <c r="NG123" s="687">
        <v>86.16</v>
      </c>
      <c r="NH123" s="687">
        <v>88.51</v>
      </c>
      <c r="NI123" s="687">
        <v>94</v>
      </c>
      <c r="NJ123" s="687">
        <v>94</v>
      </c>
      <c r="NK123" s="687">
        <v>104.12</v>
      </c>
      <c r="NL123" s="687">
        <v>134.24</v>
      </c>
      <c r="NM123" s="687">
        <v>159.62</v>
      </c>
      <c r="NN123" s="687">
        <v>172.22</v>
      </c>
      <c r="NO123" s="687">
        <v>172.22</v>
      </c>
      <c r="NP123" s="687">
        <v>172.22</v>
      </c>
      <c r="NQ123" s="687">
        <v>172.22</v>
      </c>
      <c r="NR123" s="687">
        <v>172.22</v>
      </c>
      <c r="NS123" s="687">
        <v>172.22</v>
      </c>
      <c r="NT123" s="687">
        <v>172.22</v>
      </c>
      <c r="NU123" s="687">
        <v>172.22</v>
      </c>
      <c r="NV123" s="687">
        <v>172.22</v>
      </c>
      <c r="NW123" s="687">
        <v>177.22</v>
      </c>
      <c r="NX123" s="687">
        <v>177.22</v>
      </c>
      <c r="NY123" s="687">
        <v>190.56</v>
      </c>
      <c r="NZ123" s="687">
        <v>231.26</v>
      </c>
      <c r="OA123" s="687">
        <v>257.33</v>
      </c>
      <c r="OB123" s="687">
        <v>263.17</v>
      </c>
      <c r="OC123" s="687">
        <v>277.33</v>
      </c>
      <c r="OD123" s="687">
        <v>282.18</v>
      </c>
      <c r="OE123" s="687">
        <v>282.18</v>
      </c>
      <c r="OF123" s="687">
        <v>287.83</v>
      </c>
      <c r="OG123" s="687">
        <v>301.55</v>
      </c>
      <c r="OH123" s="687">
        <v>301.55</v>
      </c>
      <c r="OI123" s="687">
        <v>310.58999999999997</v>
      </c>
      <c r="OJ123" s="687">
        <v>336.25</v>
      </c>
      <c r="OK123" s="687">
        <v>342.27</v>
      </c>
      <c r="OL123" s="687">
        <v>342.27</v>
      </c>
      <c r="OM123" s="687">
        <v>366.57</v>
      </c>
      <c r="ON123" s="687">
        <v>393.78</v>
      </c>
      <c r="OO123" s="687">
        <v>393.78</v>
      </c>
      <c r="OP123" s="687">
        <v>393.78</v>
      </c>
      <c r="OQ123" s="687">
        <v>393.78</v>
      </c>
      <c r="OR123" s="687">
        <v>399.8</v>
      </c>
      <c r="OS123" s="687">
        <v>399.8</v>
      </c>
      <c r="OT123" s="687">
        <v>406.83</v>
      </c>
      <c r="OU123" s="687">
        <v>423.89</v>
      </c>
      <c r="OV123" s="687">
        <v>423.89</v>
      </c>
      <c r="OW123" s="687">
        <v>423.89</v>
      </c>
      <c r="OX123" s="687">
        <v>431.89</v>
      </c>
      <c r="OY123" s="687">
        <v>450.56</v>
      </c>
      <c r="OZ123" s="687">
        <v>450.56</v>
      </c>
      <c r="PA123" s="687">
        <v>450.56</v>
      </c>
      <c r="PB123" s="687">
        <v>450.56</v>
      </c>
      <c r="PC123" s="687">
        <v>450.56</v>
      </c>
      <c r="PD123" s="687">
        <v>450.56</v>
      </c>
      <c r="PE123" s="687">
        <v>450.56</v>
      </c>
      <c r="PF123" s="687">
        <v>451.11</v>
      </c>
      <c r="PG123" s="687">
        <v>451.11</v>
      </c>
      <c r="PH123" s="687">
        <v>460.14</v>
      </c>
      <c r="PI123" s="687">
        <v>480.67</v>
      </c>
      <c r="PJ123" s="687">
        <v>480.67</v>
      </c>
      <c r="PK123" s="687">
        <v>480.67</v>
      </c>
      <c r="PL123" s="687">
        <v>489.7</v>
      </c>
      <c r="PM123" s="687">
        <v>510.78</v>
      </c>
      <c r="PN123" s="687">
        <v>510.78</v>
      </c>
      <c r="PO123" s="687">
        <v>516.11</v>
      </c>
      <c r="PP123" s="687">
        <v>534.63</v>
      </c>
      <c r="PQ123" s="687">
        <v>570.91999999999996</v>
      </c>
      <c r="PR123" s="687">
        <v>594.91999999999996</v>
      </c>
      <c r="PS123" s="687">
        <v>601.89</v>
      </c>
      <c r="PT123" s="687">
        <v>607.22</v>
      </c>
      <c r="PU123" s="687">
        <v>607.22</v>
      </c>
      <c r="PV123" s="687">
        <v>620.34</v>
      </c>
      <c r="PW123" s="687">
        <v>632</v>
      </c>
      <c r="PX123" s="687">
        <v>632</v>
      </c>
      <c r="PY123" s="687">
        <v>632</v>
      </c>
      <c r="PZ123" s="687">
        <v>632</v>
      </c>
      <c r="QA123" s="687">
        <v>632</v>
      </c>
      <c r="QB123" s="687">
        <v>632</v>
      </c>
      <c r="QC123" s="687">
        <v>632</v>
      </c>
      <c r="QD123" s="687">
        <v>632</v>
      </c>
      <c r="QE123" s="687">
        <v>632</v>
      </c>
      <c r="QF123" s="687">
        <v>632</v>
      </c>
      <c r="QG123" s="687">
        <v>632</v>
      </c>
      <c r="QH123" s="687">
        <v>632</v>
      </c>
      <c r="QI123" s="687">
        <v>632</v>
      </c>
      <c r="QJ123" s="687">
        <v>632</v>
      </c>
      <c r="QK123" s="687">
        <v>632</v>
      </c>
      <c r="QL123" s="687">
        <v>632</v>
      </c>
      <c r="QM123" s="687">
        <v>632</v>
      </c>
      <c r="QN123" s="687">
        <v>632</v>
      </c>
      <c r="QO123" s="687">
        <v>632</v>
      </c>
      <c r="QP123" s="687">
        <v>632</v>
      </c>
      <c r="QQ123" s="687">
        <v>632</v>
      </c>
      <c r="QR123" s="687">
        <v>632</v>
      </c>
      <c r="QS123" s="687">
        <v>632</v>
      </c>
      <c r="QT123" s="687">
        <v>632</v>
      </c>
      <c r="QU123" s="687">
        <v>632</v>
      </c>
      <c r="QV123" s="687">
        <v>632</v>
      </c>
      <c r="QW123" s="687">
        <v>632</v>
      </c>
      <c r="QX123" s="687">
        <v>632</v>
      </c>
      <c r="QY123" s="687">
        <v>632</v>
      </c>
      <c r="QZ123" s="687">
        <v>632</v>
      </c>
      <c r="RA123" s="687"/>
      <c r="RB123" s="687"/>
      <c r="RC123" s="687"/>
      <c r="RD123" s="687"/>
      <c r="RE123" s="687"/>
      <c r="RF123" s="687"/>
      <c r="RG123" s="687"/>
      <c r="RH123" s="687"/>
      <c r="RI123" s="687"/>
      <c r="RJ123" s="687"/>
      <c r="RK123" s="925"/>
      <c r="RL123" s="925"/>
      <c r="RM123" s="925"/>
      <c r="RN123" s="925"/>
      <c r="RO123" s="925"/>
      <c r="RP123" s="925"/>
      <c r="RQ123" s="925"/>
      <c r="RR123" s="925"/>
      <c r="RS123" s="925"/>
      <c r="RT123" s="925"/>
      <c r="RU123" s="925"/>
      <c r="RV123" s="925"/>
      <c r="RW123" s="925"/>
      <c r="RX123" s="925"/>
      <c r="RY123" s="925"/>
      <c r="RZ123" s="925"/>
      <c r="SA123" s="925"/>
      <c r="SB123" s="925"/>
      <c r="SC123" s="925"/>
      <c r="SD123" s="925"/>
      <c r="SE123" s="925"/>
      <c r="SF123" s="925"/>
      <c r="SG123" s="925"/>
      <c r="SH123" s="925"/>
      <c r="SI123" s="925"/>
      <c r="SJ123" s="925"/>
      <c r="SK123" s="925"/>
      <c r="SL123" s="925"/>
      <c r="SM123" s="925"/>
      <c r="SN123" s="925"/>
      <c r="SO123" s="925"/>
      <c r="SP123" s="925"/>
      <c r="SQ123" s="925"/>
      <c r="SR123" s="925"/>
      <c r="SS123" s="925"/>
      <c r="ST123" s="925"/>
      <c r="SU123" s="925"/>
      <c r="SV123" s="925"/>
      <c r="SW123" s="925"/>
      <c r="SX123" s="925"/>
      <c r="SY123" s="925"/>
      <c r="SZ123" s="925"/>
      <c r="TA123" s="925"/>
      <c r="TB123" s="925"/>
      <c r="TC123" s="925"/>
      <c r="TD123" s="925"/>
      <c r="TE123" s="925"/>
      <c r="TF123" s="925"/>
      <c r="TG123" s="925"/>
      <c r="TH123" s="925"/>
      <c r="TI123" s="925"/>
      <c r="TJ123" s="925"/>
      <c r="TK123" s="925"/>
      <c r="TL123" s="925"/>
      <c r="TM123" s="925"/>
      <c r="TN123" s="925"/>
      <c r="TO123" s="925"/>
      <c r="TP123" s="925"/>
      <c r="TQ123" s="925"/>
      <c r="TR123" s="925"/>
      <c r="TS123" s="925"/>
      <c r="TT123" s="925"/>
      <c r="TU123" s="925"/>
      <c r="TV123" s="925"/>
      <c r="TW123" s="925"/>
      <c r="TX123" s="925"/>
      <c r="TY123" s="925"/>
      <c r="TZ123" s="925"/>
      <c r="UA123" s="925"/>
      <c r="UB123" s="925"/>
      <c r="UC123" s="925"/>
      <c r="UD123" s="925"/>
      <c r="UE123" s="925"/>
      <c r="UF123" s="925"/>
      <c r="UG123" s="925"/>
      <c r="UH123" s="925"/>
      <c r="UI123" s="925"/>
      <c r="UJ123" s="925"/>
      <c r="UK123" s="925"/>
      <c r="UL123" s="925"/>
      <c r="UM123" s="925"/>
      <c r="UN123" s="925"/>
      <c r="UO123" s="925"/>
      <c r="UP123" s="925"/>
      <c r="UQ123" s="925"/>
      <c r="UR123" s="925"/>
      <c r="US123" s="925"/>
      <c r="UT123" s="925"/>
      <c r="UU123" s="925"/>
      <c r="UV123" s="925"/>
      <c r="UW123" s="925"/>
      <c r="UX123" s="925"/>
      <c r="UY123" s="925"/>
      <c r="UZ123" s="925"/>
      <c r="VA123" s="925"/>
      <c r="VB123" s="925"/>
      <c r="VC123" s="925"/>
      <c r="VD123" s="925"/>
      <c r="VE123" s="925"/>
      <c r="VF123" s="925"/>
      <c r="VG123" s="925"/>
      <c r="VH123" s="925"/>
      <c r="VI123" s="925"/>
      <c r="VJ123" s="925"/>
      <c r="VK123" s="925"/>
      <c r="VL123" s="925"/>
      <c r="VM123" s="925"/>
      <c r="VN123" s="925"/>
      <c r="VO123" s="925"/>
      <c r="VP123" s="925"/>
      <c r="VQ123" s="925"/>
      <c r="VR123" s="925"/>
      <c r="VS123" s="925"/>
      <c r="VT123" s="925"/>
      <c r="VU123" s="925"/>
      <c r="VV123" s="925"/>
      <c r="VW123" s="925"/>
      <c r="VX123" s="925"/>
      <c r="VY123" s="925"/>
      <c r="VZ123" s="925"/>
      <c r="WA123" s="925"/>
      <c r="WB123" s="925"/>
      <c r="WC123" s="925"/>
      <c r="WD123" s="925"/>
      <c r="WE123" s="925"/>
      <c r="WF123" s="925"/>
      <c r="WG123" s="925"/>
      <c r="WH123" s="925"/>
      <c r="WI123" s="925"/>
      <c r="WJ123" s="925"/>
      <c r="WK123" s="925"/>
      <c r="WL123" s="925"/>
      <c r="WM123" s="925"/>
      <c r="WN123" s="925"/>
      <c r="WO123" s="925"/>
      <c r="WP123" s="925"/>
      <c r="WQ123" s="925"/>
      <c r="WR123" s="925"/>
      <c r="WS123" s="925"/>
      <c r="XZ123" s="925"/>
      <c r="YA123" s="925"/>
      <c r="ZM123" s="4"/>
      <c r="ZN123" s="4"/>
    </row>
    <row r="124" spans="1:690" outlineLevel="2">
      <c r="A124" s="1107" t="s">
        <v>1193</v>
      </c>
      <c r="B124" s="1107"/>
      <c r="C124" s="1107"/>
      <c r="D124" s="1108">
        <v>29</v>
      </c>
      <c r="E124" s="1108">
        <v>0</v>
      </c>
      <c r="F124" s="1108">
        <v>58282.67</v>
      </c>
      <c r="G124" s="1109"/>
      <c r="H124" s="1107" t="s">
        <v>894</v>
      </c>
      <c r="I124" s="687"/>
      <c r="J124" s="687"/>
      <c r="K124" s="687"/>
      <c r="L124" s="687"/>
      <c r="M124" s="687"/>
      <c r="N124" s="687"/>
      <c r="O124" s="687"/>
      <c r="P124" s="687"/>
      <c r="Q124" s="687"/>
      <c r="R124" s="687"/>
      <c r="S124" s="687"/>
      <c r="T124" s="687"/>
      <c r="U124" s="687"/>
      <c r="V124" s="687"/>
      <c r="W124" s="687"/>
      <c r="X124" s="687"/>
      <c r="Y124" s="687"/>
      <c r="Z124" s="687"/>
      <c r="AA124" s="687"/>
      <c r="AB124" s="687"/>
      <c r="AC124" s="687"/>
      <c r="AD124" s="687"/>
      <c r="AE124" s="687"/>
      <c r="AF124" s="687"/>
      <c r="AG124" s="687"/>
      <c r="AH124" s="687"/>
      <c r="AI124" s="687"/>
      <c r="AJ124" s="687"/>
      <c r="AK124" s="687"/>
      <c r="AL124" s="687"/>
      <c r="AM124" s="687"/>
      <c r="AN124" s="687"/>
      <c r="AO124" s="687"/>
      <c r="AP124" s="687"/>
      <c r="AQ124" s="687"/>
      <c r="AR124" s="687"/>
      <c r="AS124" s="687"/>
      <c r="AT124" s="687"/>
      <c r="AU124" s="687"/>
      <c r="AV124" s="687"/>
      <c r="AW124" s="687"/>
      <c r="AX124" s="687"/>
      <c r="AY124" s="687"/>
      <c r="AZ124" s="687"/>
      <c r="BA124" s="687"/>
      <c r="BB124" s="687"/>
      <c r="BC124" s="687"/>
      <c r="BD124" s="687"/>
      <c r="BE124" s="687"/>
      <c r="BF124" s="687"/>
      <c r="BG124" s="687"/>
      <c r="BH124" s="687"/>
      <c r="BI124" s="687"/>
      <c r="BJ124" s="687"/>
      <c r="BK124" s="687"/>
      <c r="BL124" s="687"/>
      <c r="BM124" s="687"/>
      <c r="BN124" s="687"/>
      <c r="BO124" s="687"/>
      <c r="BP124" s="687"/>
      <c r="BQ124" s="687"/>
      <c r="BR124" s="687"/>
      <c r="BS124" s="687"/>
      <c r="BT124" s="687"/>
      <c r="BU124" s="687"/>
      <c r="BV124" s="687"/>
      <c r="BW124" s="687"/>
      <c r="BX124" s="687"/>
      <c r="BY124" s="687"/>
      <c r="BZ124" s="687"/>
      <c r="CA124" s="687"/>
      <c r="CB124" s="687"/>
      <c r="CC124" s="687"/>
      <c r="CD124" s="687"/>
      <c r="CE124" s="687"/>
      <c r="CF124" s="687"/>
      <c r="CG124" s="687"/>
      <c r="CH124" s="687"/>
      <c r="CI124" s="687"/>
      <c r="CJ124" s="687"/>
      <c r="CK124" s="687"/>
      <c r="CL124" s="687"/>
      <c r="CM124" s="687"/>
      <c r="CN124" s="687"/>
      <c r="CO124" s="687"/>
      <c r="CP124" s="687"/>
      <c r="CQ124" s="687"/>
      <c r="CR124" s="687"/>
      <c r="CS124" s="687"/>
      <c r="CT124" s="687"/>
      <c r="CU124" s="687"/>
      <c r="CV124" s="687"/>
      <c r="CW124" s="687"/>
      <c r="CX124" s="687"/>
      <c r="CY124" s="687"/>
      <c r="CZ124" s="687"/>
      <c r="DA124" s="687"/>
      <c r="DB124" s="687"/>
      <c r="DC124" s="687"/>
      <c r="DD124" s="687"/>
      <c r="DE124" s="687"/>
      <c r="DF124" s="687"/>
      <c r="DG124" s="687"/>
      <c r="DH124" s="687"/>
      <c r="DI124" s="687"/>
      <c r="DJ124" s="687"/>
      <c r="DK124" s="687"/>
      <c r="DL124" s="687"/>
      <c r="DM124" s="687"/>
      <c r="DN124" s="687"/>
      <c r="DO124" s="687"/>
      <c r="DP124" s="687"/>
      <c r="DQ124" s="687"/>
      <c r="DR124" s="687"/>
      <c r="DS124" s="687"/>
      <c r="DT124" s="687"/>
      <c r="DU124" s="687"/>
      <c r="DV124" s="687"/>
      <c r="DW124" s="687"/>
      <c r="DX124" s="687"/>
      <c r="DY124" s="687"/>
      <c r="DZ124" s="687"/>
      <c r="EA124" s="687"/>
      <c r="EB124" s="687"/>
      <c r="EC124" s="687"/>
      <c r="ED124" s="687"/>
      <c r="EE124" s="687"/>
      <c r="EF124" s="687"/>
      <c r="EG124" s="687"/>
      <c r="EH124" s="687"/>
      <c r="EI124" s="687"/>
      <c r="EJ124" s="687"/>
      <c r="EK124" s="687"/>
      <c r="EL124" s="687"/>
      <c r="EM124" s="687"/>
      <c r="EN124" s="687"/>
      <c r="EO124" s="687"/>
      <c r="EP124" s="687"/>
      <c r="EQ124" s="687"/>
      <c r="ER124" s="687"/>
      <c r="ES124" s="687"/>
      <c r="ET124" s="687"/>
      <c r="EU124" s="687"/>
      <c r="EV124" s="687"/>
      <c r="EW124" s="687"/>
      <c r="EX124" s="687"/>
      <c r="EY124" s="687"/>
      <c r="EZ124" s="687"/>
      <c r="FA124" s="687"/>
      <c r="FB124" s="687"/>
      <c r="FC124" s="687"/>
      <c r="FD124" s="687"/>
      <c r="FE124" s="687"/>
      <c r="FF124" s="687"/>
      <c r="FG124" s="687"/>
      <c r="FH124" s="687"/>
      <c r="FI124" s="687"/>
      <c r="FJ124" s="687"/>
      <c r="FK124" s="687"/>
      <c r="FL124" s="687"/>
      <c r="FM124" s="687"/>
      <c r="FN124" s="687"/>
      <c r="FO124" s="687"/>
      <c r="FP124" s="687"/>
      <c r="FQ124" s="687"/>
      <c r="FR124" s="687"/>
      <c r="FS124" s="687"/>
      <c r="FT124" s="687"/>
      <c r="FU124" s="687"/>
      <c r="FV124" s="687"/>
      <c r="FW124" s="687"/>
      <c r="FX124" s="687"/>
      <c r="FY124" s="687"/>
      <c r="FZ124" s="687"/>
      <c r="GA124" s="687"/>
      <c r="GB124" s="687"/>
      <c r="GC124" s="687"/>
      <c r="GD124" s="687"/>
      <c r="GE124" s="687"/>
      <c r="GF124" s="687"/>
      <c r="GG124" s="687"/>
      <c r="GH124" s="687"/>
      <c r="GI124" s="687"/>
      <c r="GJ124" s="687"/>
      <c r="GK124" s="687"/>
      <c r="GL124" s="687"/>
      <c r="GM124" s="687"/>
      <c r="GN124" s="687"/>
      <c r="GO124" s="687"/>
      <c r="GP124" s="687"/>
      <c r="GQ124" s="687"/>
      <c r="GR124" s="687"/>
      <c r="GS124" s="687"/>
      <c r="GT124" s="687"/>
      <c r="GU124" s="687"/>
      <c r="GV124" s="687"/>
      <c r="GW124" s="687"/>
      <c r="GX124" s="687"/>
      <c r="GY124" s="687"/>
      <c r="GZ124" s="687"/>
      <c r="HA124" s="687"/>
      <c r="HB124" s="687"/>
      <c r="HC124" s="687"/>
      <c r="HD124" s="687"/>
      <c r="HE124" s="687"/>
      <c r="HF124" s="687"/>
      <c r="HG124" s="687"/>
      <c r="HH124" s="687"/>
      <c r="HI124" s="687"/>
      <c r="HJ124" s="687"/>
      <c r="HK124" s="687"/>
      <c r="HL124" s="687"/>
      <c r="HM124" s="687"/>
      <c r="HN124" s="687"/>
      <c r="HO124" s="687"/>
      <c r="HP124" s="687"/>
      <c r="HQ124" s="687"/>
      <c r="HR124" s="687"/>
      <c r="HS124" s="687"/>
      <c r="HT124" s="687"/>
      <c r="HU124" s="687"/>
      <c r="HV124" s="687"/>
      <c r="HW124" s="687"/>
      <c r="HX124" s="687"/>
      <c r="HY124" s="687"/>
      <c r="HZ124" s="687"/>
      <c r="IA124" s="687"/>
      <c r="IB124" s="687"/>
      <c r="IC124" s="687"/>
      <c r="ID124" s="687"/>
      <c r="IE124" s="687"/>
      <c r="IF124" s="687"/>
      <c r="IG124" s="687"/>
      <c r="IH124" s="687"/>
      <c r="II124" s="687"/>
      <c r="IJ124" s="687"/>
      <c r="IK124" s="687"/>
      <c r="IL124" s="687"/>
      <c r="IM124" s="687"/>
      <c r="IN124" s="687"/>
      <c r="IO124" s="687"/>
      <c r="IP124" s="687"/>
      <c r="IQ124" s="687"/>
      <c r="IR124" s="687"/>
      <c r="IS124" s="687"/>
      <c r="IT124" s="687"/>
      <c r="IU124" s="687"/>
      <c r="IV124" s="687"/>
      <c r="IW124" s="687"/>
      <c r="IX124" s="687"/>
      <c r="IY124" s="687"/>
      <c r="IZ124" s="687"/>
      <c r="JA124" s="687"/>
      <c r="JB124" s="687"/>
      <c r="JC124" s="687"/>
      <c r="JD124" s="687"/>
      <c r="JE124" s="687"/>
      <c r="JF124" s="687"/>
      <c r="JG124" s="687"/>
      <c r="JH124" s="687"/>
      <c r="JI124" s="687"/>
      <c r="JJ124" s="687"/>
      <c r="JK124" s="687"/>
      <c r="JL124" s="687"/>
      <c r="JM124" s="687"/>
      <c r="JN124" s="687"/>
      <c r="JO124" s="687"/>
      <c r="JP124" s="687"/>
      <c r="JQ124" s="687"/>
      <c r="JR124" s="687"/>
      <c r="JS124" s="687"/>
      <c r="JT124" s="687"/>
      <c r="JU124" s="687"/>
      <c r="JV124" s="687"/>
      <c r="JW124" s="687"/>
      <c r="JX124" s="687"/>
      <c r="JY124" s="687"/>
      <c r="JZ124" s="687"/>
      <c r="KA124" s="687"/>
      <c r="KB124" s="687"/>
      <c r="KC124" s="687"/>
      <c r="KD124" s="687"/>
      <c r="KE124" s="687"/>
      <c r="KF124" s="687"/>
      <c r="KG124" s="687"/>
      <c r="KH124" s="687"/>
      <c r="KI124" s="687"/>
      <c r="KJ124" s="687"/>
      <c r="KK124" s="687"/>
      <c r="KL124" s="687"/>
      <c r="KM124" s="687"/>
      <c r="KN124" s="687"/>
      <c r="KO124" s="687"/>
      <c r="KP124" s="687"/>
      <c r="KQ124" s="687"/>
      <c r="KR124" s="687"/>
      <c r="KS124" s="687"/>
      <c r="KT124" s="687"/>
      <c r="KU124" s="687"/>
      <c r="KV124" s="687"/>
      <c r="KW124" s="687"/>
      <c r="KX124" s="687"/>
      <c r="KY124" s="687"/>
      <c r="KZ124" s="687"/>
      <c r="LA124" s="687"/>
      <c r="LB124" s="687"/>
      <c r="LC124" s="687"/>
      <c r="LD124" s="687"/>
      <c r="LE124" s="687"/>
      <c r="LF124" s="687"/>
      <c r="LG124" s="687"/>
      <c r="LH124" s="687"/>
      <c r="LI124" s="687"/>
      <c r="LJ124" s="687"/>
      <c r="LK124" s="687"/>
      <c r="LL124" s="687"/>
      <c r="LM124" s="687"/>
      <c r="LN124" s="687"/>
      <c r="LO124" s="687"/>
      <c r="LP124" s="687"/>
      <c r="LQ124" s="687"/>
      <c r="LR124" s="687"/>
      <c r="LS124" s="687"/>
      <c r="LT124" s="687"/>
      <c r="LU124" s="687"/>
      <c r="LV124" s="687"/>
      <c r="LW124" s="687"/>
      <c r="LX124" s="687"/>
      <c r="LY124" s="687"/>
      <c r="LZ124" s="687"/>
      <c r="MA124" s="687"/>
      <c r="MB124" s="687"/>
      <c r="MC124" s="687"/>
      <c r="MD124" s="687"/>
      <c r="ME124" s="687"/>
      <c r="MF124" s="687"/>
      <c r="MG124" s="687"/>
      <c r="MH124" s="687"/>
      <c r="MI124" s="687"/>
      <c r="MJ124" s="687"/>
      <c r="MK124" s="687"/>
      <c r="ML124" s="687"/>
      <c r="MM124" s="687"/>
      <c r="MN124" s="687"/>
      <c r="MO124" s="687"/>
      <c r="MP124" s="687"/>
      <c r="MQ124" s="687"/>
      <c r="MR124" s="687"/>
      <c r="MS124" s="687"/>
      <c r="MT124" s="687"/>
      <c r="MU124" s="687"/>
      <c r="MV124" s="687"/>
      <c r="MW124" s="687"/>
      <c r="MX124" s="687"/>
      <c r="MY124" s="687"/>
      <c r="MZ124" s="687"/>
      <c r="NA124" s="687"/>
      <c r="NB124" s="687"/>
      <c r="NC124" s="687"/>
      <c r="ND124" s="687"/>
      <c r="NE124" s="687"/>
      <c r="NF124" s="687"/>
      <c r="NG124" s="687"/>
      <c r="NH124" s="687"/>
      <c r="NI124" s="687"/>
      <c r="NJ124" s="687"/>
      <c r="NK124" s="687">
        <v>0.23</v>
      </c>
      <c r="NL124" s="687">
        <v>0.65</v>
      </c>
      <c r="NM124" s="687">
        <v>1.3</v>
      </c>
      <c r="NN124" s="687">
        <v>2.5</v>
      </c>
      <c r="NO124" s="687">
        <v>2.5</v>
      </c>
      <c r="NP124" s="687">
        <v>2.9</v>
      </c>
      <c r="NQ124" s="687">
        <v>2.9</v>
      </c>
      <c r="NR124" s="687">
        <v>3.76</v>
      </c>
      <c r="NS124" s="687">
        <v>4.01</v>
      </c>
      <c r="NT124" s="687">
        <v>4.01</v>
      </c>
      <c r="NU124" s="687">
        <v>4.1500000000000004</v>
      </c>
      <c r="NV124" s="687">
        <v>4.46</v>
      </c>
      <c r="NW124" s="687">
        <v>4.8600000000000003</v>
      </c>
      <c r="NX124" s="687">
        <v>4.8600000000000003</v>
      </c>
      <c r="NY124" s="687">
        <v>5.88</v>
      </c>
      <c r="NZ124" s="687">
        <v>6.12</v>
      </c>
      <c r="OA124" s="687">
        <v>6.69</v>
      </c>
      <c r="OB124" s="687">
        <v>6.96</v>
      </c>
      <c r="OC124" s="687">
        <v>7.37</v>
      </c>
      <c r="OD124" s="687">
        <v>8.5</v>
      </c>
      <c r="OE124" s="687">
        <v>8.5</v>
      </c>
      <c r="OF124" s="687">
        <v>9.31</v>
      </c>
      <c r="OG124" s="687">
        <v>10.53</v>
      </c>
      <c r="OH124" s="687">
        <v>12.03</v>
      </c>
      <c r="OI124" s="687">
        <v>12.26</v>
      </c>
      <c r="OJ124" s="687">
        <v>12.68</v>
      </c>
      <c r="OK124" s="687">
        <v>13.47</v>
      </c>
      <c r="OL124" s="687">
        <v>13.47</v>
      </c>
      <c r="OM124" s="687">
        <v>14.86</v>
      </c>
      <c r="ON124" s="687">
        <v>15.7</v>
      </c>
      <c r="OO124" s="687">
        <v>17.22</v>
      </c>
      <c r="OP124" s="687">
        <v>17.66</v>
      </c>
      <c r="OQ124" s="687">
        <v>18.73</v>
      </c>
      <c r="OR124" s="687">
        <v>18.82</v>
      </c>
      <c r="OS124" s="687">
        <v>18.82</v>
      </c>
      <c r="OT124" s="687">
        <v>18.93</v>
      </c>
      <c r="OU124" s="687">
        <v>19.32</v>
      </c>
      <c r="OV124" s="687">
        <v>19.63</v>
      </c>
      <c r="OW124" s="687">
        <v>19.63</v>
      </c>
      <c r="OX124" s="687">
        <v>19.63</v>
      </c>
      <c r="OY124" s="687">
        <v>19.63</v>
      </c>
      <c r="OZ124" s="687">
        <v>19.63</v>
      </c>
      <c r="PA124" s="687">
        <v>19.63</v>
      </c>
      <c r="PB124" s="687">
        <v>19.63</v>
      </c>
      <c r="PC124" s="687">
        <v>19.63</v>
      </c>
      <c r="PD124" s="687">
        <v>19.63</v>
      </c>
      <c r="PE124" s="687">
        <v>19.63</v>
      </c>
      <c r="PF124" s="687">
        <v>19.64</v>
      </c>
      <c r="PG124" s="687">
        <v>19.64</v>
      </c>
      <c r="PH124" s="687">
        <v>19.91</v>
      </c>
      <c r="PI124" s="687">
        <v>20.23</v>
      </c>
      <c r="PJ124" s="687">
        <v>21</v>
      </c>
      <c r="PK124" s="687">
        <v>22.59</v>
      </c>
      <c r="PL124" s="687">
        <v>23.06</v>
      </c>
      <c r="PM124" s="687">
        <v>24.1</v>
      </c>
      <c r="PN124" s="687">
        <v>24.1</v>
      </c>
      <c r="PO124" s="687">
        <v>24.23</v>
      </c>
      <c r="PP124" s="687">
        <v>24.63</v>
      </c>
      <c r="PQ124" s="687">
        <v>24.74</v>
      </c>
      <c r="PR124" s="687">
        <v>24.99</v>
      </c>
      <c r="PS124" s="687">
        <v>26.32</v>
      </c>
      <c r="PT124" s="687">
        <v>26.4</v>
      </c>
      <c r="PU124" s="687">
        <v>26.4</v>
      </c>
      <c r="PV124" s="687">
        <v>26.6</v>
      </c>
      <c r="PW124" s="687">
        <v>27.01</v>
      </c>
      <c r="PX124" s="687">
        <v>27.58</v>
      </c>
      <c r="PY124" s="687">
        <v>28.31</v>
      </c>
      <c r="PZ124" s="687">
        <v>28.83</v>
      </c>
      <c r="QA124" s="687">
        <v>29</v>
      </c>
      <c r="QB124" s="687">
        <v>29</v>
      </c>
      <c r="QC124" s="687">
        <v>29</v>
      </c>
      <c r="QD124" s="687">
        <v>29</v>
      </c>
      <c r="QE124" s="687">
        <v>29</v>
      </c>
      <c r="QF124" s="687">
        <v>29</v>
      </c>
      <c r="QG124" s="687">
        <v>29</v>
      </c>
      <c r="QH124" s="687">
        <v>29</v>
      </c>
      <c r="QI124" s="687">
        <v>29</v>
      </c>
      <c r="QJ124" s="687">
        <v>29</v>
      </c>
      <c r="QK124" s="687">
        <v>29</v>
      </c>
      <c r="QL124" s="687">
        <v>29</v>
      </c>
      <c r="QM124" s="687">
        <v>29</v>
      </c>
      <c r="QN124" s="687">
        <v>29</v>
      </c>
      <c r="QO124" s="687">
        <v>29</v>
      </c>
      <c r="QP124" s="687">
        <v>29</v>
      </c>
      <c r="QQ124" s="687">
        <v>29</v>
      </c>
      <c r="QR124" s="687">
        <v>29</v>
      </c>
      <c r="QS124" s="687">
        <v>29</v>
      </c>
      <c r="QT124" s="687">
        <v>29</v>
      </c>
      <c r="QU124" s="687">
        <v>29</v>
      </c>
      <c r="QV124" s="687">
        <v>29</v>
      </c>
      <c r="QW124" s="687">
        <v>29</v>
      </c>
      <c r="QX124" s="687">
        <v>29</v>
      </c>
      <c r="QY124" s="687">
        <v>29</v>
      </c>
      <c r="QZ124" s="687">
        <v>29</v>
      </c>
      <c r="RA124" s="687"/>
      <c r="RB124" s="687"/>
      <c r="RC124" s="687"/>
      <c r="RD124" s="687"/>
      <c r="RE124" s="687"/>
      <c r="RF124" s="687"/>
      <c r="RG124" s="687"/>
      <c r="RH124" s="687"/>
      <c r="RI124" s="687"/>
      <c r="RJ124" s="687"/>
      <c r="RK124" s="925"/>
      <c r="RL124" s="925"/>
      <c r="RM124" s="925"/>
      <c r="RN124" s="925"/>
      <c r="RO124" s="925"/>
      <c r="RP124" s="925"/>
      <c r="RQ124" s="925"/>
      <c r="RR124" s="925"/>
      <c r="RS124" s="925"/>
      <c r="RT124" s="925"/>
      <c r="RU124" s="925"/>
      <c r="RV124" s="925"/>
      <c r="RW124" s="925"/>
      <c r="RX124" s="925"/>
      <c r="RY124" s="925"/>
      <c r="RZ124" s="925"/>
      <c r="SA124" s="925"/>
      <c r="SB124" s="925"/>
      <c r="SC124" s="925"/>
      <c r="SD124" s="925"/>
      <c r="SE124" s="925"/>
      <c r="SF124" s="925"/>
      <c r="SG124" s="925"/>
      <c r="SH124" s="925"/>
      <c r="SI124" s="925"/>
      <c r="SJ124" s="925"/>
      <c r="SK124" s="925"/>
      <c r="SL124" s="925"/>
      <c r="SM124" s="925"/>
      <c r="SN124" s="925"/>
      <c r="SO124" s="925"/>
      <c r="SP124" s="925"/>
      <c r="SQ124" s="925"/>
      <c r="SR124" s="925"/>
      <c r="SS124" s="925"/>
      <c r="ST124" s="925"/>
      <c r="SU124" s="925"/>
      <c r="SV124" s="925"/>
      <c r="SW124" s="925"/>
      <c r="SX124" s="925"/>
      <c r="SY124" s="925"/>
      <c r="SZ124" s="925"/>
      <c r="TA124" s="925"/>
      <c r="TB124" s="925"/>
      <c r="TC124" s="925"/>
      <c r="TD124" s="925"/>
      <c r="TE124" s="925"/>
      <c r="TF124" s="925"/>
      <c r="TG124" s="925"/>
      <c r="TH124" s="925"/>
      <c r="TI124" s="925"/>
      <c r="TJ124" s="925"/>
      <c r="TK124" s="925"/>
      <c r="TL124" s="925"/>
      <c r="TM124" s="925"/>
      <c r="TN124" s="925"/>
      <c r="TO124" s="925"/>
      <c r="TP124" s="925"/>
      <c r="TQ124" s="925"/>
      <c r="TR124" s="925"/>
      <c r="TS124" s="925"/>
      <c r="TT124" s="925"/>
      <c r="TU124" s="925"/>
      <c r="TV124" s="925"/>
      <c r="TW124" s="925"/>
      <c r="TX124" s="925"/>
      <c r="TY124" s="925"/>
      <c r="TZ124" s="925"/>
      <c r="UA124" s="925"/>
      <c r="UB124" s="925"/>
      <c r="UC124" s="925"/>
      <c r="UD124" s="925"/>
      <c r="UE124" s="925"/>
      <c r="UF124" s="925"/>
      <c r="UG124" s="925"/>
      <c r="UH124" s="925"/>
      <c r="UI124" s="925"/>
      <c r="UJ124" s="925"/>
      <c r="UK124" s="925"/>
      <c r="UL124" s="925"/>
      <c r="UM124" s="925"/>
      <c r="UN124" s="925"/>
      <c r="UO124" s="925"/>
      <c r="UP124" s="925"/>
      <c r="UQ124" s="925"/>
      <c r="UR124" s="925"/>
      <c r="US124" s="925"/>
      <c r="UT124" s="925"/>
      <c r="UU124" s="925"/>
      <c r="UV124" s="925"/>
      <c r="UW124" s="925"/>
      <c r="UX124" s="925"/>
      <c r="UY124" s="925"/>
      <c r="UZ124" s="925"/>
      <c r="VA124" s="925"/>
      <c r="VB124" s="925"/>
      <c r="VC124" s="925"/>
      <c r="VD124" s="925"/>
      <c r="VE124" s="925"/>
      <c r="VF124" s="925"/>
      <c r="VG124" s="925"/>
      <c r="VH124" s="925"/>
      <c r="VI124" s="925"/>
      <c r="VJ124" s="925"/>
      <c r="VK124" s="925"/>
      <c r="VL124" s="925"/>
      <c r="VM124" s="925"/>
      <c r="VN124" s="925"/>
      <c r="VO124" s="925"/>
      <c r="VP124" s="925"/>
      <c r="VQ124" s="925"/>
      <c r="VR124" s="925"/>
      <c r="VS124" s="925"/>
      <c r="VT124" s="925"/>
      <c r="VU124" s="925"/>
      <c r="VV124" s="925"/>
      <c r="VW124" s="925"/>
      <c r="VX124" s="925"/>
      <c r="VY124" s="925"/>
      <c r="VZ124" s="925"/>
      <c r="WA124" s="925"/>
      <c r="WB124" s="925"/>
      <c r="WC124" s="925"/>
      <c r="WD124" s="925"/>
      <c r="WE124" s="925"/>
      <c r="WF124" s="925"/>
      <c r="WG124" s="925"/>
      <c r="WH124" s="925"/>
      <c r="WI124" s="925"/>
      <c r="WJ124" s="925"/>
      <c r="WK124" s="925"/>
      <c r="WL124" s="925"/>
      <c r="WM124" s="925"/>
      <c r="WN124" s="925"/>
      <c r="WO124" s="925"/>
      <c r="WP124" s="925"/>
      <c r="WQ124" s="925"/>
      <c r="WR124" s="925"/>
      <c r="WS124" s="925"/>
      <c r="XZ124" s="925"/>
      <c r="YA124" s="925"/>
      <c r="ZM124" s="4"/>
      <c r="ZN124" s="4"/>
    </row>
    <row r="125" spans="1:690" outlineLevel="2">
      <c r="A125" s="1107" t="s">
        <v>1194</v>
      </c>
      <c r="B125" s="1107"/>
      <c r="C125" s="1107"/>
      <c r="D125" s="1108">
        <v>957</v>
      </c>
      <c r="E125" s="1108">
        <v>19.62</v>
      </c>
      <c r="F125" s="1108">
        <v>315694.49</v>
      </c>
      <c r="G125" s="1109"/>
      <c r="H125" s="1107" t="s">
        <v>894</v>
      </c>
      <c r="I125" s="687"/>
      <c r="J125" s="687"/>
      <c r="K125" s="687"/>
      <c r="L125" s="687"/>
      <c r="M125" s="687"/>
      <c r="N125" s="687"/>
      <c r="O125" s="687"/>
      <c r="P125" s="687"/>
      <c r="Q125" s="687"/>
      <c r="R125" s="687"/>
      <c r="S125" s="687"/>
      <c r="T125" s="687"/>
      <c r="U125" s="687"/>
      <c r="V125" s="687"/>
      <c r="W125" s="687"/>
      <c r="X125" s="687"/>
      <c r="Y125" s="687"/>
      <c r="Z125" s="687"/>
      <c r="AA125" s="687"/>
      <c r="AB125" s="687"/>
      <c r="AC125" s="687"/>
      <c r="AD125" s="687"/>
      <c r="AE125" s="687"/>
      <c r="AF125" s="687"/>
      <c r="AG125" s="687"/>
      <c r="AH125" s="687"/>
      <c r="AI125" s="687"/>
      <c r="AJ125" s="687"/>
      <c r="AK125" s="687"/>
      <c r="AL125" s="687"/>
      <c r="AM125" s="687"/>
      <c r="AN125" s="687"/>
      <c r="AO125" s="687"/>
      <c r="AP125" s="687"/>
      <c r="AQ125" s="687"/>
      <c r="AR125" s="687"/>
      <c r="AS125" s="687"/>
      <c r="AT125" s="687"/>
      <c r="AU125" s="687"/>
      <c r="AV125" s="687"/>
      <c r="AW125" s="687"/>
      <c r="AX125" s="687"/>
      <c r="AY125" s="687"/>
      <c r="AZ125" s="687"/>
      <c r="BA125" s="687"/>
      <c r="BB125" s="687"/>
      <c r="BC125" s="687"/>
      <c r="BD125" s="687"/>
      <c r="BE125" s="687"/>
      <c r="BF125" s="687"/>
      <c r="BG125" s="687"/>
      <c r="BH125" s="687"/>
      <c r="BI125" s="687"/>
      <c r="BJ125" s="687"/>
      <c r="BK125" s="687"/>
      <c r="BL125" s="687"/>
      <c r="BM125" s="687"/>
      <c r="BN125" s="687"/>
      <c r="BO125" s="687"/>
      <c r="BP125" s="687"/>
      <c r="BQ125" s="687"/>
      <c r="BR125" s="687"/>
      <c r="BS125" s="687"/>
      <c r="BT125" s="687"/>
      <c r="BU125" s="687"/>
      <c r="BV125" s="687"/>
      <c r="BW125" s="687"/>
      <c r="BX125" s="687"/>
      <c r="BY125" s="687"/>
      <c r="BZ125" s="687"/>
      <c r="CA125" s="687"/>
      <c r="CB125" s="687"/>
      <c r="CC125" s="687"/>
      <c r="CD125" s="687"/>
      <c r="CE125" s="687"/>
      <c r="CF125" s="687"/>
      <c r="CG125" s="687"/>
      <c r="CH125" s="687"/>
      <c r="CI125" s="687"/>
      <c r="CJ125" s="687"/>
      <c r="CK125" s="687"/>
      <c r="CL125" s="687"/>
      <c r="CM125" s="687"/>
      <c r="CN125" s="687"/>
      <c r="CO125" s="687"/>
      <c r="CP125" s="687"/>
      <c r="CQ125" s="687"/>
      <c r="CR125" s="687"/>
      <c r="CS125" s="687"/>
      <c r="CT125" s="687"/>
      <c r="CU125" s="687"/>
      <c r="CV125" s="687"/>
      <c r="CW125" s="687"/>
      <c r="CX125" s="687"/>
      <c r="CY125" s="687"/>
      <c r="CZ125" s="687"/>
      <c r="DA125" s="687"/>
      <c r="DB125" s="687"/>
      <c r="DC125" s="687"/>
      <c r="DD125" s="687"/>
      <c r="DE125" s="687"/>
      <c r="DF125" s="687"/>
      <c r="DG125" s="687"/>
      <c r="DH125" s="687"/>
      <c r="DI125" s="687"/>
      <c r="DJ125" s="687"/>
      <c r="DK125" s="687"/>
      <c r="DL125" s="687"/>
      <c r="DM125" s="687"/>
      <c r="DN125" s="687"/>
      <c r="DO125" s="687"/>
      <c r="DP125" s="687"/>
      <c r="DQ125" s="687"/>
      <c r="DR125" s="687"/>
      <c r="DS125" s="687"/>
      <c r="DT125" s="687"/>
      <c r="DU125" s="687"/>
      <c r="DV125" s="687"/>
      <c r="DW125" s="687"/>
      <c r="DX125" s="687"/>
      <c r="DY125" s="687"/>
      <c r="DZ125" s="687"/>
      <c r="EA125" s="687"/>
      <c r="EB125" s="687"/>
      <c r="EC125" s="687"/>
      <c r="ED125" s="687"/>
      <c r="EE125" s="687"/>
      <c r="EF125" s="687"/>
      <c r="EG125" s="687"/>
      <c r="EH125" s="687"/>
      <c r="EI125" s="687"/>
      <c r="EJ125" s="687"/>
      <c r="EK125" s="687"/>
      <c r="EL125" s="687"/>
      <c r="EM125" s="687"/>
      <c r="EN125" s="687"/>
      <c r="EO125" s="687"/>
      <c r="EP125" s="687"/>
      <c r="EQ125" s="687"/>
      <c r="ER125" s="687"/>
      <c r="ES125" s="687"/>
      <c r="ET125" s="687"/>
      <c r="EU125" s="687"/>
      <c r="EV125" s="687"/>
      <c r="EW125" s="687"/>
      <c r="EX125" s="687"/>
      <c r="EY125" s="687"/>
      <c r="EZ125" s="687"/>
      <c r="FA125" s="687"/>
      <c r="FB125" s="687"/>
      <c r="FC125" s="687"/>
      <c r="FD125" s="687"/>
      <c r="FE125" s="687"/>
      <c r="FF125" s="687"/>
      <c r="FG125" s="687"/>
      <c r="FH125" s="687"/>
      <c r="FI125" s="687"/>
      <c r="FJ125" s="687"/>
      <c r="FK125" s="687"/>
      <c r="FL125" s="687"/>
      <c r="FM125" s="687"/>
      <c r="FN125" s="687"/>
      <c r="FO125" s="687"/>
      <c r="FP125" s="687"/>
      <c r="FQ125" s="687"/>
      <c r="FR125" s="687"/>
      <c r="FS125" s="687"/>
      <c r="FT125" s="687"/>
      <c r="FU125" s="687"/>
      <c r="FV125" s="687"/>
      <c r="FW125" s="687"/>
      <c r="FX125" s="687"/>
      <c r="FY125" s="687"/>
      <c r="FZ125" s="687"/>
      <c r="GA125" s="687"/>
      <c r="GB125" s="687"/>
      <c r="GC125" s="687"/>
      <c r="GD125" s="687"/>
      <c r="GE125" s="687"/>
      <c r="GF125" s="687"/>
      <c r="GG125" s="687"/>
      <c r="GH125" s="687"/>
      <c r="GI125" s="687"/>
      <c r="GJ125" s="687"/>
      <c r="GK125" s="687"/>
      <c r="GL125" s="687"/>
      <c r="GM125" s="687"/>
      <c r="GN125" s="687"/>
      <c r="GO125" s="687"/>
      <c r="GP125" s="687"/>
      <c r="GQ125" s="687"/>
      <c r="GR125" s="687"/>
      <c r="GS125" s="687"/>
      <c r="GT125" s="687"/>
      <c r="GU125" s="687"/>
      <c r="GV125" s="687"/>
      <c r="GW125" s="687"/>
      <c r="GX125" s="687"/>
      <c r="GY125" s="687"/>
      <c r="GZ125" s="687"/>
      <c r="HA125" s="687"/>
      <c r="HB125" s="687"/>
      <c r="HC125" s="687"/>
      <c r="HD125" s="687"/>
      <c r="HE125" s="687"/>
      <c r="HF125" s="687"/>
      <c r="HG125" s="687"/>
      <c r="HH125" s="687"/>
      <c r="HI125" s="687"/>
      <c r="HJ125" s="687"/>
      <c r="HK125" s="687"/>
      <c r="HL125" s="687"/>
      <c r="HM125" s="687"/>
      <c r="HN125" s="687"/>
      <c r="HO125" s="687"/>
      <c r="HP125" s="687"/>
      <c r="HQ125" s="687"/>
      <c r="HR125" s="687"/>
      <c r="HS125" s="687"/>
      <c r="HT125" s="687"/>
      <c r="HU125" s="687"/>
      <c r="HV125" s="687"/>
      <c r="HW125" s="687"/>
      <c r="HX125" s="687"/>
      <c r="HY125" s="687"/>
      <c r="HZ125" s="687"/>
      <c r="IA125" s="687"/>
      <c r="IB125" s="687"/>
      <c r="IC125" s="687"/>
      <c r="ID125" s="687"/>
      <c r="IE125" s="687"/>
      <c r="IF125" s="687"/>
      <c r="IG125" s="687"/>
      <c r="IH125" s="687"/>
      <c r="II125" s="687"/>
      <c r="IJ125" s="687"/>
      <c r="IK125" s="687"/>
      <c r="IL125" s="687"/>
      <c r="IM125" s="687"/>
      <c r="IN125" s="687"/>
      <c r="IO125" s="687"/>
      <c r="IP125" s="687"/>
      <c r="IQ125" s="687"/>
      <c r="IR125" s="687"/>
      <c r="IS125" s="687"/>
      <c r="IT125" s="687"/>
      <c r="IU125" s="687"/>
      <c r="IV125" s="687"/>
      <c r="IW125" s="687"/>
      <c r="IX125" s="687"/>
      <c r="IY125" s="687"/>
      <c r="IZ125" s="687"/>
      <c r="JA125" s="687"/>
      <c r="JB125" s="687"/>
      <c r="JC125" s="687"/>
      <c r="JD125" s="687"/>
      <c r="JE125" s="687"/>
      <c r="JF125" s="687"/>
      <c r="JG125" s="687"/>
      <c r="JH125" s="687"/>
      <c r="JI125" s="687"/>
      <c r="JJ125" s="687"/>
      <c r="JK125" s="687"/>
      <c r="JL125" s="687"/>
      <c r="JM125" s="687"/>
      <c r="JN125" s="687"/>
      <c r="JO125" s="687"/>
      <c r="JP125" s="687"/>
      <c r="JQ125" s="687"/>
      <c r="JR125" s="687"/>
      <c r="JS125" s="687"/>
      <c r="JT125" s="687"/>
      <c r="JU125" s="687"/>
      <c r="JV125" s="687"/>
      <c r="JW125" s="687"/>
      <c r="JX125" s="687"/>
      <c r="JY125" s="687"/>
      <c r="JZ125" s="687"/>
      <c r="KA125" s="687"/>
      <c r="KB125" s="687"/>
      <c r="KC125" s="687"/>
      <c r="KD125" s="687"/>
      <c r="KE125" s="687"/>
      <c r="KF125" s="687"/>
      <c r="KG125" s="687"/>
      <c r="KH125" s="687"/>
      <c r="KI125" s="687"/>
      <c r="KJ125" s="687"/>
      <c r="KK125" s="687"/>
      <c r="KL125" s="687"/>
      <c r="KM125" s="687"/>
      <c r="KN125" s="687"/>
      <c r="KO125" s="687"/>
      <c r="KP125" s="687"/>
      <c r="KQ125" s="687"/>
      <c r="KR125" s="687"/>
      <c r="KS125" s="687"/>
      <c r="KT125" s="687"/>
      <c r="KU125" s="687"/>
      <c r="KV125" s="687"/>
      <c r="KW125" s="687"/>
      <c r="KX125" s="687"/>
      <c r="KY125" s="687"/>
      <c r="KZ125" s="687"/>
      <c r="LA125" s="687"/>
      <c r="LB125" s="687"/>
      <c r="LC125" s="687"/>
      <c r="LD125" s="687"/>
      <c r="LE125" s="687"/>
      <c r="LF125" s="687"/>
      <c r="LG125" s="687"/>
      <c r="LH125" s="687"/>
      <c r="LI125" s="687"/>
      <c r="LJ125" s="687"/>
      <c r="LK125" s="687"/>
      <c r="LL125" s="687"/>
      <c r="LM125" s="687"/>
      <c r="LN125" s="687"/>
      <c r="LO125" s="687"/>
      <c r="LP125" s="687"/>
      <c r="LQ125" s="687"/>
      <c r="LR125" s="687"/>
      <c r="LS125" s="687"/>
      <c r="LT125" s="687"/>
      <c r="LU125" s="687"/>
      <c r="LV125" s="687"/>
      <c r="LW125" s="687"/>
      <c r="LX125" s="687"/>
      <c r="LY125" s="687"/>
      <c r="LZ125" s="687"/>
      <c r="MA125" s="687"/>
      <c r="MB125" s="687"/>
      <c r="MC125" s="687"/>
      <c r="MD125" s="687"/>
      <c r="ME125" s="687"/>
      <c r="MF125" s="687"/>
      <c r="MG125" s="687"/>
      <c r="MH125" s="687"/>
      <c r="MI125" s="687"/>
      <c r="MJ125" s="687"/>
      <c r="MK125" s="687"/>
      <c r="ML125" s="687"/>
      <c r="MM125" s="687"/>
      <c r="MN125" s="687"/>
      <c r="MO125" s="687"/>
      <c r="MP125" s="687"/>
      <c r="MQ125" s="687"/>
      <c r="MR125" s="687"/>
      <c r="MS125" s="687"/>
      <c r="MT125" s="687"/>
      <c r="MU125" s="687"/>
      <c r="MV125" s="687"/>
      <c r="MW125" s="687"/>
      <c r="MX125" s="687"/>
      <c r="MY125" s="687"/>
      <c r="MZ125" s="687">
        <v>0.08</v>
      </c>
      <c r="NA125" s="687">
        <v>0.46</v>
      </c>
      <c r="NB125" s="687">
        <v>0.84</v>
      </c>
      <c r="NC125" s="687">
        <v>0.84</v>
      </c>
      <c r="ND125" s="687">
        <v>1.65</v>
      </c>
      <c r="NE125" s="687">
        <v>4.41</v>
      </c>
      <c r="NF125" s="687">
        <v>8.15</v>
      </c>
      <c r="NG125" s="687">
        <v>19.62</v>
      </c>
      <c r="NH125" s="687">
        <v>19.62</v>
      </c>
      <c r="NI125" s="687">
        <v>19.62</v>
      </c>
      <c r="NJ125" s="687">
        <v>19.62</v>
      </c>
      <c r="NK125" s="687">
        <v>19.62</v>
      </c>
      <c r="NL125" s="687">
        <v>29.64</v>
      </c>
      <c r="NM125" s="687">
        <v>53.02</v>
      </c>
      <c r="NN125" s="687">
        <v>77.02</v>
      </c>
      <c r="NO125" s="687">
        <v>77.02</v>
      </c>
      <c r="NP125" s="687">
        <v>111.14</v>
      </c>
      <c r="NQ125" s="687">
        <v>111.14</v>
      </c>
      <c r="NR125" s="687">
        <v>179.34</v>
      </c>
      <c r="NS125" s="687">
        <v>193.08</v>
      </c>
      <c r="NT125" s="687">
        <v>226.01</v>
      </c>
      <c r="NU125" s="687">
        <v>230.18</v>
      </c>
      <c r="NV125" s="687">
        <v>239.92</v>
      </c>
      <c r="NW125" s="687">
        <v>250.62</v>
      </c>
      <c r="NX125" s="687">
        <v>250.62</v>
      </c>
      <c r="NY125" s="687">
        <v>275.60000000000002</v>
      </c>
      <c r="NZ125" s="687">
        <v>283.63</v>
      </c>
      <c r="OA125" s="687">
        <v>296.12</v>
      </c>
      <c r="OB125" s="687">
        <v>311.27999999999997</v>
      </c>
      <c r="OC125" s="687">
        <v>313.06</v>
      </c>
      <c r="OD125" s="687">
        <v>315.14999999999998</v>
      </c>
      <c r="OE125" s="687">
        <v>315.14999999999998</v>
      </c>
      <c r="OF125" s="687">
        <v>320.2</v>
      </c>
      <c r="OG125" s="687">
        <v>330.22</v>
      </c>
      <c r="OH125" s="687">
        <v>354</v>
      </c>
      <c r="OI125" s="687">
        <v>390.08</v>
      </c>
      <c r="OJ125" s="687">
        <v>435.83</v>
      </c>
      <c r="OK125" s="687">
        <v>536.08000000000004</v>
      </c>
      <c r="OL125" s="687">
        <v>536.08000000000004</v>
      </c>
      <c r="OM125" s="687">
        <v>562.37</v>
      </c>
      <c r="ON125" s="687">
        <v>602.53</v>
      </c>
      <c r="OO125" s="687">
        <v>656.48</v>
      </c>
      <c r="OP125" s="687">
        <v>656.89</v>
      </c>
      <c r="OQ125" s="687">
        <v>664.92</v>
      </c>
      <c r="OR125" s="687">
        <v>677.71</v>
      </c>
      <c r="OS125" s="687">
        <v>677.71</v>
      </c>
      <c r="OT125" s="687">
        <v>706.3</v>
      </c>
      <c r="OU125" s="687">
        <v>713.07</v>
      </c>
      <c r="OV125" s="687">
        <v>719.32</v>
      </c>
      <c r="OW125" s="687">
        <v>734.48</v>
      </c>
      <c r="OX125" s="687">
        <v>746.29</v>
      </c>
      <c r="OY125" s="687">
        <v>771.75</v>
      </c>
      <c r="OZ125" s="687">
        <v>771.75</v>
      </c>
      <c r="PA125" s="687">
        <v>791.83</v>
      </c>
      <c r="PB125" s="687">
        <v>806.86</v>
      </c>
      <c r="PC125" s="687">
        <v>831.91</v>
      </c>
      <c r="PD125" s="687">
        <v>877</v>
      </c>
      <c r="PE125" s="687">
        <v>883.68</v>
      </c>
      <c r="PF125" s="687">
        <v>891.48</v>
      </c>
      <c r="PG125" s="687">
        <v>891.48</v>
      </c>
      <c r="PH125" s="687">
        <v>910.4</v>
      </c>
      <c r="PI125" s="687">
        <v>910.4</v>
      </c>
      <c r="PJ125" s="687">
        <v>910.4</v>
      </c>
      <c r="PK125" s="687">
        <v>914.36</v>
      </c>
      <c r="PL125" s="687">
        <v>933.62</v>
      </c>
      <c r="PM125" s="687">
        <v>957</v>
      </c>
      <c r="PN125" s="687">
        <v>957</v>
      </c>
      <c r="PO125" s="687">
        <v>957</v>
      </c>
      <c r="PP125" s="687">
        <v>957</v>
      </c>
      <c r="PQ125" s="687">
        <v>957</v>
      </c>
      <c r="PR125" s="687">
        <v>957</v>
      </c>
      <c r="PS125" s="687">
        <v>957</v>
      </c>
      <c r="PT125" s="687">
        <v>957</v>
      </c>
      <c r="PU125" s="687">
        <v>957</v>
      </c>
      <c r="PV125" s="687">
        <v>957</v>
      </c>
      <c r="PW125" s="687">
        <v>957</v>
      </c>
      <c r="PX125" s="687">
        <v>957</v>
      </c>
      <c r="PY125" s="687">
        <v>957</v>
      </c>
      <c r="PZ125" s="687">
        <v>957</v>
      </c>
      <c r="QA125" s="687">
        <v>957</v>
      </c>
      <c r="QB125" s="687">
        <v>957</v>
      </c>
      <c r="QC125" s="687">
        <v>957</v>
      </c>
      <c r="QD125" s="687">
        <v>957</v>
      </c>
      <c r="QE125" s="687">
        <v>957</v>
      </c>
      <c r="QF125" s="687">
        <v>957</v>
      </c>
      <c r="QG125" s="687">
        <v>957</v>
      </c>
      <c r="QH125" s="687">
        <v>957</v>
      </c>
      <c r="QI125" s="687">
        <v>957</v>
      </c>
      <c r="QJ125" s="687">
        <v>957</v>
      </c>
      <c r="QK125" s="687">
        <v>957</v>
      </c>
      <c r="QL125" s="687">
        <v>957</v>
      </c>
      <c r="QM125" s="687">
        <v>957</v>
      </c>
      <c r="QN125" s="687">
        <v>957</v>
      </c>
      <c r="QO125" s="687">
        <v>957</v>
      </c>
      <c r="QP125" s="687">
        <v>957</v>
      </c>
      <c r="QQ125" s="687">
        <v>957</v>
      </c>
      <c r="QR125" s="687">
        <v>957</v>
      </c>
      <c r="QS125" s="687">
        <v>957</v>
      </c>
      <c r="QT125" s="687">
        <v>957</v>
      </c>
      <c r="QU125" s="687">
        <v>957</v>
      </c>
      <c r="QV125" s="687">
        <v>957</v>
      </c>
      <c r="QW125" s="687">
        <v>957</v>
      </c>
      <c r="QX125" s="687">
        <v>957</v>
      </c>
      <c r="QY125" s="687">
        <v>957</v>
      </c>
      <c r="QZ125" s="687">
        <v>957</v>
      </c>
      <c r="RA125" s="687"/>
      <c r="RB125" s="687"/>
      <c r="RC125" s="687"/>
      <c r="RD125" s="687"/>
      <c r="RE125" s="687"/>
      <c r="RF125" s="687"/>
      <c r="RG125" s="687"/>
      <c r="RH125" s="687"/>
      <c r="RI125" s="687"/>
      <c r="RJ125" s="687"/>
      <c r="RK125" s="925"/>
      <c r="RL125" s="925"/>
      <c r="RM125" s="925"/>
      <c r="RN125" s="925"/>
      <c r="RO125" s="925"/>
      <c r="RP125" s="925"/>
      <c r="RQ125" s="925"/>
      <c r="RR125" s="925"/>
      <c r="RS125" s="925"/>
      <c r="RT125" s="925"/>
      <c r="RU125" s="925"/>
      <c r="RV125" s="925"/>
      <c r="RW125" s="925"/>
      <c r="RX125" s="925"/>
      <c r="RY125" s="925"/>
      <c r="RZ125" s="925"/>
      <c r="SA125" s="925"/>
      <c r="SB125" s="925"/>
      <c r="SC125" s="925"/>
      <c r="SD125" s="925"/>
      <c r="SE125" s="925"/>
      <c r="SF125" s="925"/>
      <c r="SG125" s="925"/>
      <c r="SH125" s="925"/>
      <c r="SI125" s="925"/>
      <c r="SJ125" s="925"/>
      <c r="SK125" s="925"/>
      <c r="SL125" s="925"/>
      <c r="SM125" s="925"/>
      <c r="SN125" s="925"/>
      <c r="SO125" s="925"/>
      <c r="SP125" s="925"/>
      <c r="SQ125" s="925"/>
      <c r="SR125" s="925"/>
      <c r="SS125" s="925"/>
      <c r="ST125" s="925"/>
      <c r="SU125" s="925"/>
      <c r="SV125" s="925"/>
      <c r="SW125" s="925"/>
      <c r="SX125" s="925"/>
      <c r="SY125" s="925"/>
      <c r="SZ125" s="925"/>
      <c r="TA125" s="925"/>
      <c r="TB125" s="925"/>
      <c r="TC125" s="925"/>
      <c r="TD125" s="925"/>
      <c r="TE125" s="925"/>
      <c r="TF125" s="925"/>
      <c r="TG125" s="925"/>
      <c r="TH125" s="925"/>
      <c r="TI125" s="925"/>
      <c r="TJ125" s="925"/>
      <c r="TK125" s="925"/>
      <c r="TL125" s="925"/>
      <c r="TM125" s="925"/>
      <c r="TN125" s="925"/>
      <c r="TO125" s="925"/>
      <c r="TP125" s="925"/>
      <c r="TQ125" s="925"/>
      <c r="TR125" s="925"/>
      <c r="TS125" s="925"/>
      <c r="TT125" s="925"/>
      <c r="TU125" s="925"/>
      <c r="TV125" s="925"/>
      <c r="TW125" s="925"/>
      <c r="TX125" s="925"/>
      <c r="TY125" s="925"/>
      <c r="TZ125" s="925"/>
      <c r="UA125" s="925"/>
      <c r="UB125" s="925"/>
      <c r="UC125" s="925"/>
      <c r="UD125" s="925"/>
      <c r="UE125" s="925"/>
      <c r="UF125" s="925"/>
      <c r="UG125" s="925"/>
      <c r="UH125" s="925"/>
      <c r="UI125" s="925"/>
      <c r="UJ125" s="925"/>
      <c r="UK125" s="925"/>
      <c r="UL125" s="925"/>
      <c r="UM125" s="925"/>
      <c r="UN125" s="925"/>
      <c r="UO125" s="925"/>
      <c r="UP125" s="925"/>
      <c r="UQ125" s="925"/>
      <c r="UR125" s="925"/>
      <c r="US125" s="925"/>
      <c r="UT125" s="925"/>
      <c r="UU125" s="925"/>
      <c r="UV125" s="925"/>
      <c r="UW125" s="925"/>
      <c r="UX125" s="925"/>
      <c r="UY125" s="925"/>
      <c r="UZ125" s="925"/>
      <c r="VA125" s="925"/>
      <c r="VB125" s="925"/>
      <c r="VC125" s="925"/>
      <c r="VD125" s="925"/>
      <c r="VE125" s="925"/>
      <c r="VF125" s="925"/>
      <c r="VG125" s="925"/>
      <c r="VH125" s="925"/>
      <c r="VI125" s="925"/>
      <c r="VJ125" s="925"/>
      <c r="VK125" s="925"/>
      <c r="VL125" s="925"/>
      <c r="VM125" s="925"/>
      <c r="VN125" s="925"/>
      <c r="VO125" s="925"/>
      <c r="VP125" s="925"/>
      <c r="VQ125" s="925"/>
      <c r="VR125" s="925"/>
      <c r="VS125" s="925"/>
      <c r="VT125" s="925"/>
      <c r="VU125" s="925"/>
      <c r="VV125" s="925"/>
      <c r="VW125" s="925"/>
      <c r="VX125" s="925"/>
      <c r="VY125" s="925"/>
      <c r="VZ125" s="925"/>
      <c r="WA125" s="925"/>
      <c r="WB125" s="925"/>
      <c r="WC125" s="925"/>
      <c r="WD125" s="925"/>
      <c r="WE125" s="925"/>
      <c r="WF125" s="925"/>
      <c r="WG125" s="925"/>
      <c r="WH125" s="925"/>
      <c r="WI125" s="925"/>
      <c r="WJ125" s="925"/>
      <c r="WK125" s="925"/>
      <c r="WL125" s="925"/>
      <c r="WM125" s="925"/>
      <c r="WN125" s="925"/>
      <c r="WO125" s="925"/>
      <c r="WP125" s="925"/>
      <c r="WQ125" s="925"/>
      <c r="WR125" s="925"/>
      <c r="WS125" s="925"/>
      <c r="XZ125" s="925"/>
      <c r="YA125" s="925"/>
      <c r="ZM125" s="4"/>
      <c r="ZN125" s="4"/>
    </row>
    <row r="126" spans="1:690" outlineLevel="2">
      <c r="A126" s="1107" t="s">
        <v>1195</v>
      </c>
      <c r="B126" s="1107"/>
      <c r="C126" s="1107"/>
      <c r="D126" s="1108">
        <v>97</v>
      </c>
      <c r="E126" s="1108">
        <v>0</v>
      </c>
      <c r="F126" s="1108">
        <v>575382.97</v>
      </c>
      <c r="G126" s="1109"/>
      <c r="H126" s="1107" t="s">
        <v>894</v>
      </c>
      <c r="I126" s="687"/>
      <c r="J126" s="687"/>
      <c r="K126" s="687"/>
      <c r="L126" s="687"/>
      <c r="M126" s="687"/>
      <c r="N126" s="687"/>
      <c r="O126" s="687"/>
      <c r="P126" s="687"/>
      <c r="Q126" s="687"/>
      <c r="R126" s="687"/>
      <c r="S126" s="687"/>
      <c r="T126" s="687"/>
      <c r="U126" s="687"/>
      <c r="V126" s="687"/>
      <c r="W126" s="687"/>
      <c r="X126" s="687"/>
      <c r="Y126" s="687"/>
      <c r="Z126" s="687"/>
      <c r="AA126" s="687"/>
      <c r="AB126" s="687"/>
      <c r="AC126" s="687"/>
      <c r="AD126" s="687"/>
      <c r="AE126" s="687"/>
      <c r="AF126" s="687"/>
      <c r="AG126" s="687"/>
      <c r="AH126" s="687"/>
      <c r="AI126" s="687"/>
      <c r="AJ126" s="687"/>
      <c r="AK126" s="687"/>
      <c r="AL126" s="687"/>
      <c r="AM126" s="687"/>
      <c r="AN126" s="687"/>
      <c r="AO126" s="687"/>
      <c r="AP126" s="687"/>
      <c r="AQ126" s="687"/>
      <c r="AR126" s="687"/>
      <c r="AS126" s="687"/>
      <c r="AT126" s="687"/>
      <c r="AU126" s="687"/>
      <c r="AV126" s="687"/>
      <c r="AW126" s="687"/>
      <c r="AX126" s="687"/>
      <c r="AY126" s="687"/>
      <c r="AZ126" s="687"/>
      <c r="BA126" s="687"/>
      <c r="BB126" s="687"/>
      <c r="BC126" s="687"/>
      <c r="BD126" s="687"/>
      <c r="BE126" s="687"/>
      <c r="BF126" s="687"/>
      <c r="BG126" s="687"/>
      <c r="BH126" s="687"/>
      <c r="BI126" s="687"/>
      <c r="BJ126" s="687"/>
      <c r="BK126" s="687"/>
      <c r="BL126" s="687"/>
      <c r="BM126" s="687"/>
      <c r="BN126" s="687"/>
      <c r="BO126" s="687"/>
      <c r="BP126" s="687"/>
      <c r="BQ126" s="687"/>
      <c r="BR126" s="687"/>
      <c r="BS126" s="687"/>
      <c r="BT126" s="687"/>
      <c r="BU126" s="687"/>
      <c r="BV126" s="687"/>
      <c r="BW126" s="687"/>
      <c r="BX126" s="687"/>
      <c r="BY126" s="687"/>
      <c r="BZ126" s="687"/>
      <c r="CA126" s="687"/>
      <c r="CB126" s="687"/>
      <c r="CC126" s="687"/>
      <c r="CD126" s="687"/>
      <c r="CE126" s="687"/>
      <c r="CF126" s="687"/>
      <c r="CG126" s="687"/>
      <c r="CH126" s="687"/>
      <c r="CI126" s="687"/>
      <c r="CJ126" s="687"/>
      <c r="CK126" s="687"/>
      <c r="CL126" s="687"/>
      <c r="CM126" s="687"/>
      <c r="CN126" s="687"/>
      <c r="CO126" s="687"/>
      <c r="CP126" s="687"/>
      <c r="CQ126" s="687"/>
      <c r="CR126" s="687"/>
      <c r="CS126" s="687"/>
      <c r="CT126" s="687"/>
      <c r="CU126" s="687"/>
      <c r="CV126" s="687"/>
      <c r="CW126" s="687"/>
      <c r="CX126" s="687"/>
      <c r="CY126" s="687"/>
      <c r="CZ126" s="687"/>
      <c r="DA126" s="687"/>
      <c r="DB126" s="687"/>
      <c r="DC126" s="687"/>
      <c r="DD126" s="687"/>
      <c r="DE126" s="687"/>
      <c r="DF126" s="687"/>
      <c r="DG126" s="687"/>
      <c r="DH126" s="687"/>
      <c r="DI126" s="687"/>
      <c r="DJ126" s="687"/>
      <c r="DK126" s="687"/>
      <c r="DL126" s="687"/>
      <c r="DM126" s="687"/>
      <c r="DN126" s="687"/>
      <c r="DO126" s="687"/>
      <c r="DP126" s="687"/>
      <c r="DQ126" s="687"/>
      <c r="DR126" s="687"/>
      <c r="DS126" s="687"/>
      <c r="DT126" s="687"/>
      <c r="DU126" s="687"/>
      <c r="DV126" s="687"/>
      <c r="DW126" s="687"/>
      <c r="DX126" s="687"/>
      <c r="DY126" s="687"/>
      <c r="DZ126" s="687"/>
      <c r="EA126" s="687"/>
      <c r="EB126" s="687"/>
      <c r="EC126" s="687"/>
      <c r="ED126" s="687"/>
      <c r="EE126" s="687"/>
      <c r="EF126" s="687"/>
      <c r="EG126" s="687"/>
      <c r="EH126" s="687"/>
      <c r="EI126" s="687"/>
      <c r="EJ126" s="687"/>
      <c r="EK126" s="687"/>
      <c r="EL126" s="687"/>
      <c r="EM126" s="687"/>
      <c r="EN126" s="687"/>
      <c r="EO126" s="687"/>
      <c r="EP126" s="687"/>
      <c r="EQ126" s="687"/>
      <c r="ER126" s="687"/>
      <c r="ES126" s="687"/>
      <c r="ET126" s="687"/>
      <c r="EU126" s="687"/>
      <c r="EV126" s="687"/>
      <c r="EW126" s="687"/>
      <c r="EX126" s="687"/>
      <c r="EY126" s="687"/>
      <c r="EZ126" s="687"/>
      <c r="FA126" s="687"/>
      <c r="FB126" s="687"/>
      <c r="FC126" s="687"/>
      <c r="FD126" s="687"/>
      <c r="FE126" s="687"/>
      <c r="FF126" s="687"/>
      <c r="FG126" s="687"/>
      <c r="FH126" s="687"/>
      <c r="FI126" s="687"/>
      <c r="FJ126" s="687"/>
      <c r="FK126" s="687"/>
      <c r="FL126" s="687"/>
      <c r="FM126" s="687"/>
      <c r="FN126" s="687"/>
      <c r="FO126" s="687"/>
      <c r="FP126" s="687"/>
      <c r="FQ126" s="687"/>
      <c r="FR126" s="687"/>
      <c r="FS126" s="687"/>
      <c r="FT126" s="687"/>
      <c r="FU126" s="687"/>
      <c r="FV126" s="687"/>
      <c r="FW126" s="687"/>
      <c r="FX126" s="687"/>
      <c r="FY126" s="687"/>
      <c r="FZ126" s="687"/>
      <c r="GA126" s="687"/>
      <c r="GB126" s="687"/>
      <c r="GC126" s="687"/>
      <c r="GD126" s="687"/>
      <c r="GE126" s="687"/>
      <c r="GF126" s="687"/>
      <c r="GG126" s="687"/>
      <c r="GH126" s="687"/>
      <c r="GI126" s="687"/>
      <c r="GJ126" s="687"/>
      <c r="GK126" s="687"/>
      <c r="GL126" s="687"/>
      <c r="GM126" s="687"/>
      <c r="GN126" s="687"/>
      <c r="GO126" s="687"/>
      <c r="GP126" s="687"/>
      <c r="GQ126" s="687"/>
      <c r="GR126" s="687"/>
      <c r="GS126" s="687"/>
      <c r="GT126" s="687"/>
      <c r="GU126" s="687"/>
      <c r="GV126" s="687"/>
      <c r="GW126" s="687"/>
      <c r="GX126" s="687"/>
      <c r="GY126" s="687"/>
      <c r="GZ126" s="687"/>
      <c r="HA126" s="687"/>
      <c r="HB126" s="687"/>
      <c r="HC126" s="687"/>
      <c r="HD126" s="687"/>
      <c r="HE126" s="687"/>
      <c r="HF126" s="687"/>
      <c r="HG126" s="687"/>
      <c r="HH126" s="687"/>
      <c r="HI126" s="687"/>
      <c r="HJ126" s="687"/>
      <c r="HK126" s="687"/>
      <c r="HL126" s="687"/>
      <c r="HM126" s="687"/>
      <c r="HN126" s="687"/>
      <c r="HO126" s="687"/>
      <c r="HP126" s="687"/>
      <c r="HQ126" s="687"/>
      <c r="HR126" s="687"/>
      <c r="HS126" s="687"/>
      <c r="HT126" s="687"/>
      <c r="HU126" s="687"/>
      <c r="HV126" s="687"/>
      <c r="HW126" s="687"/>
      <c r="HX126" s="687"/>
      <c r="HY126" s="687"/>
      <c r="HZ126" s="687"/>
      <c r="IA126" s="687"/>
      <c r="IB126" s="687"/>
      <c r="IC126" s="687"/>
      <c r="ID126" s="687"/>
      <c r="IE126" s="687"/>
      <c r="IF126" s="687"/>
      <c r="IG126" s="687"/>
      <c r="IH126" s="687"/>
      <c r="II126" s="687"/>
      <c r="IJ126" s="687"/>
      <c r="IK126" s="687"/>
      <c r="IL126" s="687"/>
      <c r="IM126" s="687"/>
      <c r="IN126" s="687"/>
      <c r="IO126" s="687"/>
      <c r="IP126" s="687"/>
      <c r="IQ126" s="687"/>
      <c r="IR126" s="687"/>
      <c r="IS126" s="687"/>
      <c r="IT126" s="687"/>
      <c r="IU126" s="687"/>
      <c r="IV126" s="687"/>
      <c r="IW126" s="687"/>
      <c r="IX126" s="687"/>
      <c r="IY126" s="687"/>
      <c r="IZ126" s="687"/>
      <c r="JA126" s="687"/>
      <c r="JB126" s="687"/>
      <c r="JC126" s="687"/>
      <c r="JD126" s="687"/>
      <c r="JE126" s="687"/>
      <c r="JF126" s="687"/>
      <c r="JG126" s="687"/>
      <c r="JH126" s="687"/>
      <c r="JI126" s="687"/>
      <c r="JJ126" s="687"/>
      <c r="JK126" s="687"/>
      <c r="JL126" s="687"/>
      <c r="JM126" s="687"/>
      <c r="JN126" s="687"/>
      <c r="JO126" s="687"/>
      <c r="JP126" s="687"/>
      <c r="JQ126" s="687"/>
      <c r="JR126" s="687"/>
      <c r="JS126" s="687"/>
      <c r="JT126" s="687"/>
      <c r="JU126" s="687"/>
      <c r="JV126" s="687"/>
      <c r="JW126" s="687"/>
      <c r="JX126" s="687"/>
      <c r="JY126" s="687"/>
      <c r="JZ126" s="687"/>
      <c r="KA126" s="687"/>
      <c r="KB126" s="687"/>
      <c r="KC126" s="687"/>
      <c r="KD126" s="687"/>
      <c r="KE126" s="687"/>
      <c r="KF126" s="687"/>
      <c r="KG126" s="687"/>
      <c r="KH126" s="687"/>
      <c r="KI126" s="687"/>
      <c r="KJ126" s="687"/>
      <c r="KK126" s="687"/>
      <c r="KL126" s="687"/>
      <c r="KM126" s="687"/>
      <c r="KN126" s="687"/>
      <c r="KO126" s="687"/>
      <c r="KP126" s="687"/>
      <c r="KQ126" s="687"/>
      <c r="KR126" s="687"/>
      <c r="KS126" s="687"/>
      <c r="KT126" s="687"/>
      <c r="KU126" s="687"/>
      <c r="KV126" s="687"/>
      <c r="KW126" s="687"/>
      <c r="KX126" s="687"/>
      <c r="KY126" s="687"/>
      <c r="KZ126" s="687"/>
      <c r="LA126" s="687"/>
      <c r="LB126" s="687"/>
      <c r="LC126" s="687"/>
      <c r="LD126" s="687"/>
      <c r="LE126" s="687"/>
      <c r="LF126" s="687"/>
      <c r="LG126" s="687"/>
      <c r="LH126" s="687"/>
      <c r="LI126" s="687"/>
      <c r="LJ126" s="687"/>
      <c r="LK126" s="687"/>
      <c r="LL126" s="687"/>
      <c r="LM126" s="687"/>
      <c r="LN126" s="687"/>
      <c r="LO126" s="687"/>
      <c r="LP126" s="687"/>
      <c r="LQ126" s="687"/>
      <c r="LR126" s="687"/>
      <c r="LS126" s="687"/>
      <c r="LT126" s="687"/>
      <c r="LU126" s="687"/>
      <c r="LV126" s="687"/>
      <c r="LW126" s="687"/>
      <c r="LX126" s="687"/>
      <c r="LY126" s="687"/>
      <c r="LZ126" s="687"/>
      <c r="MA126" s="687"/>
      <c r="MB126" s="687"/>
      <c r="MC126" s="687"/>
      <c r="MD126" s="687"/>
      <c r="ME126" s="687"/>
      <c r="MF126" s="687"/>
      <c r="MG126" s="687"/>
      <c r="MH126" s="687"/>
      <c r="MI126" s="687"/>
      <c r="MJ126" s="687"/>
      <c r="MK126" s="687"/>
      <c r="ML126" s="687"/>
      <c r="MM126" s="687"/>
      <c r="MN126" s="687"/>
      <c r="MO126" s="687"/>
      <c r="MP126" s="687"/>
      <c r="MQ126" s="687"/>
      <c r="MR126" s="687"/>
      <c r="MS126" s="687"/>
      <c r="MT126" s="687"/>
      <c r="MU126" s="687"/>
      <c r="MV126" s="687"/>
      <c r="MW126" s="687"/>
      <c r="MX126" s="687"/>
      <c r="MY126" s="687"/>
      <c r="MZ126" s="687"/>
      <c r="NA126" s="687"/>
      <c r="NB126" s="687"/>
      <c r="NC126" s="687"/>
      <c r="ND126" s="687"/>
      <c r="NE126" s="687"/>
      <c r="NF126" s="687"/>
      <c r="NG126" s="687"/>
      <c r="NH126" s="687"/>
      <c r="NI126" s="687"/>
      <c r="NJ126" s="687"/>
      <c r="NK126" s="687"/>
      <c r="NL126" s="687"/>
      <c r="NM126" s="687"/>
      <c r="NN126" s="687"/>
      <c r="NO126" s="687"/>
      <c r="NP126" s="687"/>
      <c r="NQ126" s="687"/>
      <c r="NR126" s="687">
        <v>0.73</v>
      </c>
      <c r="NS126" s="687">
        <v>3.15</v>
      </c>
      <c r="NT126" s="687">
        <v>7.03</v>
      </c>
      <c r="NU126" s="687">
        <v>14.31</v>
      </c>
      <c r="NV126" s="687">
        <v>19.89</v>
      </c>
      <c r="NW126" s="687">
        <v>21.91</v>
      </c>
      <c r="NX126" s="687">
        <v>21.91</v>
      </c>
      <c r="NY126" s="687">
        <v>26.68</v>
      </c>
      <c r="NZ126" s="687">
        <v>29.59</v>
      </c>
      <c r="OA126" s="687">
        <v>36.380000000000003</v>
      </c>
      <c r="OB126" s="687">
        <v>39.29</v>
      </c>
      <c r="OC126" s="687">
        <v>46.08</v>
      </c>
      <c r="OD126" s="687">
        <v>46.08</v>
      </c>
      <c r="OE126" s="687">
        <v>46.08</v>
      </c>
      <c r="OF126" s="687">
        <v>46.08</v>
      </c>
      <c r="OG126" s="687">
        <v>46.08</v>
      </c>
      <c r="OH126" s="687">
        <v>46.12</v>
      </c>
      <c r="OI126" s="687">
        <v>46.85</v>
      </c>
      <c r="OJ126" s="687">
        <v>48.63</v>
      </c>
      <c r="OK126" s="687">
        <v>51.54</v>
      </c>
      <c r="OL126" s="687">
        <v>51.54</v>
      </c>
      <c r="OM126" s="687">
        <v>58.23</v>
      </c>
      <c r="ON126" s="687">
        <v>60.9</v>
      </c>
      <c r="OO126" s="687">
        <v>66.59</v>
      </c>
      <c r="OP126" s="687">
        <v>68.63</v>
      </c>
      <c r="OQ126" s="687">
        <v>70.33</v>
      </c>
      <c r="OR126" s="687">
        <v>70.33</v>
      </c>
      <c r="OS126" s="687">
        <v>70.33</v>
      </c>
      <c r="OT126" s="687">
        <v>70.33</v>
      </c>
      <c r="OU126" s="687">
        <v>70.81</v>
      </c>
      <c r="OV126" s="687">
        <v>71.38</v>
      </c>
      <c r="OW126" s="687">
        <v>72.75</v>
      </c>
      <c r="OX126" s="687">
        <v>74.209999999999994</v>
      </c>
      <c r="OY126" s="687">
        <v>75.900000000000006</v>
      </c>
      <c r="OZ126" s="687">
        <v>75.900000000000006</v>
      </c>
      <c r="PA126" s="687">
        <v>80.75</v>
      </c>
      <c r="PB126" s="687">
        <v>82.94</v>
      </c>
      <c r="PC126" s="687">
        <v>85.68</v>
      </c>
      <c r="PD126" s="687">
        <v>92.15</v>
      </c>
      <c r="PE126" s="687">
        <v>92.88</v>
      </c>
      <c r="PF126" s="687">
        <v>94.58</v>
      </c>
      <c r="PG126" s="687">
        <v>94.58</v>
      </c>
      <c r="PH126" s="687">
        <v>94.58</v>
      </c>
      <c r="PI126" s="687">
        <v>95.06</v>
      </c>
      <c r="PJ126" s="687">
        <v>95.63</v>
      </c>
      <c r="PK126" s="687">
        <v>97</v>
      </c>
      <c r="PL126" s="687">
        <v>97</v>
      </c>
      <c r="PM126" s="687">
        <v>97</v>
      </c>
      <c r="PN126" s="687">
        <v>97</v>
      </c>
      <c r="PO126" s="687">
        <v>97</v>
      </c>
      <c r="PP126" s="687">
        <v>97</v>
      </c>
      <c r="PQ126" s="687">
        <v>97</v>
      </c>
      <c r="PR126" s="687">
        <v>97</v>
      </c>
      <c r="PS126" s="687">
        <v>97</v>
      </c>
      <c r="PT126" s="687">
        <v>97</v>
      </c>
      <c r="PU126" s="687">
        <v>97</v>
      </c>
      <c r="PV126" s="687">
        <v>97</v>
      </c>
      <c r="PW126" s="687">
        <v>97</v>
      </c>
      <c r="PX126" s="687">
        <v>97</v>
      </c>
      <c r="PY126" s="687">
        <v>97</v>
      </c>
      <c r="PZ126" s="687">
        <v>97</v>
      </c>
      <c r="QA126" s="687">
        <v>97</v>
      </c>
      <c r="QB126" s="687">
        <v>97</v>
      </c>
      <c r="QC126" s="687">
        <v>97</v>
      </c>
      <c r="QD126" s="687">
        <v>97</v>
      </c>
      <c r="QE126" s="687">
        <v>97</v>
      </c>
      <c r="QF126" s="687">
        <v>97</v>
      </c>
      <c r="QG126" s="687">
        <v>97</v>
      </c>
      <c r="QH126" s="687">
        <v>97</v>
      </c>
      <c r="QI126" s="687">
        <v>97</v>
      </c>
      <c r="QJ126" s="687">
        <v>97</v>
      </c>
      <c r="QK126" s="687">
        <v>97</v>
      </c>
      <c r="QL126" s="687">
        <v>97</v>
      </c>
      <c r="QM126" s="687">
        <v>97</v>
      </c>
      <c r="QN126" s="687">
        <v>97</v>
      </c>
      <c r="QO126" s="687">
        <v>97</v>
      </c>
      <c r="QP126" s="687">
        <v>97</v>
      </c>
      <c r="QQ126" s="687">
        <v>97</v>
      </c>
      <c r="QR126" s="687">
        <v>97</v>
      </c>
      <c r="QS126" s="687">
        <v>97</v>
      </c>
      <c r="QT126" s="687">
        <v>97</v>
      </c>
      <c r="QU126" s="687">
        <v>97</v>
      </c>
      <c r="QV126" s="687">
        <v>97</v>
      </c>
      <c r="QW126" s="687">
        <v>97</v>
      </c>
      <c r="QX126" s="687">
        <v>97</v>
      </c>
      <c r="QY126" s="687">
        <v>97</v>
      </c>
      <c r="QZ126" s="687">
        <v>97</v>
      </c>
      <c r="RA126" s="687"/>
      <c r="RB126" s="687"/>
      <c r="RC126" s="687"/>
      <c r="RD126" s="687"/>
      <c r="RE126" s="687"/>
      <c r="RF126" s="687"/>
      <c r="RG126" s="687"/>
      <c r="RH126" s="687"/>
      <c r="RI126" s="687"/>
      <c r="RJ126" s="687"/>
      <c r="RK126" s="925"/>
      <c r="RL126" s="925"/>
      <c r="RM126" s="925"/>
      <c r="RN126" s="925"/>
      <c r="RO126" s="925"/>
      <c r="RP126" s="925"/>
      <c r="RQ126" s="925"/>
      <c r="RR126" s="925"/>
      <c r="RS126" s="925"/>
      <c r="RT126" s="925"/>
      <c r="RU126" s="925"/>
      <c r="RV126" s="925"/>
      <c r="RW126" s="925"/>
      <c r="RX126" s="925"/>
      <c r="RY126" s="925"/>
      <c r="RZ126" s="925"/>
      <c r="SA126" s="925"/>
      <c r="SB126" s="925"/>
      <c r="SC126" s="925"/>
      <c r="SD126" s="925"/>
      <c r="SE126" s="925"/>
      <c r="SF126" s="925"/>
      <c r="SG126" s="925"/>
      <c r="SH126" s="925"/>
      <c r="SI126" s="925"/>
      <c r="SJ126" s="925"/>
      <c r="SK126" s="925"/>
      <c r="SL126" s="925"/>
      <c r="SM126" s="925"/>
      <c r="SN126" s="925"/>
      <c r="SO126" s="925"/>
      <c r="SP126" s="925"/>
      <c r="SQ126" s="925"/>
      <c r="SR126" s="925"/>
      <c r="SS126" s="925"/>
      <c r="ST126" s="925"/>
      <c r="SU126" s="925"/>
      <c r="SV126" s="925"/>
      <c r="SW126" s="925"/>
      <c r="SX126" s="925"/>
      <c r="SY126" s="925"/>
      <c r="SZ126" s="925"/>
      <c r="TA126" s="925"/>
      <c r="TB126" s="925"/>
      <c r="TC126" s="925"/>
      <c r="TD126" s="925"/>
      <c r="TE126" s="925"/>
      <c r="TF126" s="925"/>
      <c r="TG126" s="925"/>
      <c r="TH126" s="925"/>
      <c r="TI126" s="925"/>
      <c r="TJ126" s="925"/>
      <c r="TK126" s="925"/>
      <c r="TL126" s="925"/>
      <c r="TM126" s="925"/>
      <c r="TN126" s="925"/>
      <c r="TO126" s="925"/>
      <c r="TP126" s="925"/>
      <c r="TQ126" s="925"/>
      <c r="TR126" s="925"/>
      <c r="TS126" s="925"/>
      <c r="TT126" s="925"/>
      <c r="TU126" s="925"/>
      <c r="TV126" s="925"/>
      <c r="TW126" s="925"/>
      <c r="TX126" s="925"/>
      <c r="TY126" s="925"/>
      <c r="TZ126" s="925"/>
      <c r="UA126" s="925"/>
      <c r="UB126" s="925"/>
      <c r="UC126" s="925"/>
      <c r="UD126" s="925"/>
      <c r="UE126" s="925"/>
      <c r="UF126" s="925"/>
      <c r="UG126" s="925"/>
      <c r="UH126" s="925"/>
      <c r="UI126" s="925"/>
      <c r="UJ126" s="925"/>
      <c r="UK126" s="925"/>
      <c r="UL126" s="925"/>
      <c r="UM126" s="925"/>
      <c r="UN126" s="925"/>
      <c r="UO126" s="925"/>
      <c r="UP126" s="925"/>
      <c r="UQ126" s="925"/>
      <c r="UR126" s="925"/>
      <c r="US126" s="925"/>
      <c r="UT126" s="925"/>
      <c r="UU126" s="925"/>
      <c r="UV126" s="925"/>
      <c r="UW126" s="925"/>
      <c r="UX126" s="925"/>
      <c r="UY126" s="925"/>
      <c r="UZ126" s="925"/>
      <c r="VA126" s="925"/>
      <c r="VB126" s="925"/>
      <c r="VC126" s="925"/>
      <c r="VD126" s="925"/>
      <c r="VE126" s="925"/>
      <c r="VF126" s="925"/>
      <c r="VG126" s="925"/>
      <c r="VH126" s="925"/>
      <c r="VI126" s="925"/>
      <c r="VJ126" s="925"/>
      <c r="VK126" s="925"/>
      <c r="VL126" s="925"/>
      <c r="VM126" s="925"/>
      <c r="VN126" s="925"/>
      <c r="VO126" s="925"/>
      <c r="VP126" s="925"/>
      <c r="VQ126" s="925"/>
      <c r="VR126" s="925"/>
      <c r="VS126" s="925"/>
      <c r="VT126" s="925"/>
      <c r="VU126" s="925"/>
      <c r="VV126" s="925"/>
      <c r="VW126" s="925"/>
      <c r="VX126" s="925"/>
      <c r="VY126" s="925"/>
      <c r="VZ126" s="925"/>
      <c r="WA126" s="925"/>
      <c r="WB126" s="925"/>
      <c r="WC126" s="925"/>
      <c r="WD126" s="925"/>
      <c r="WE126" s="925"/>
      <c r="WF126" s="925"/>
      <c r="WG126" s="925"/>
      <c r="WH126" s="925"/>
      <c r="WI126" s="925"/>
      <c r="WJ126" s="925"/>
      <c r="WK126" s="925"/>
      <c r="WL126" s="925"/>
      <c r="WM126" s="925"/>
      <c r="WN126" s="925"/>
      <c r="WO126" s="925"/>
      <c r="WP126" s="925"/>
      <c r="WQ126" s="925"/>
      <c r="WR126" s="925"/>
      <c r="WS126" s="925"/>
      <c r="XZ126" s="925"/>
      <c r="YA126" s="925"/>
      <c r="ZM126" s="4"/>
      <c r="ZN126" s="4"/>
    </row>
    <row r="127" spans="1:690" outlineLevel="2">
      <c r="A127" s="1107" t="s">
        <v>1196</v>
      </c>
      <c r="B127" s="1107"/>
      <c r="C127" s="1107"/>
      <c r="D127" s="1108">
        <v>0</v>
      </c>
      <c r="E127" s="1108">
        <v>0</v>
      </c>
      <c r="F127" s="1108">
        <v>0</v>
      </c>
      <c r="G127" s="1109"/>
      <c r="H127" s="1107" t="s">
        <v>894</v>
      </c>
      <c r="I127" s="687"/>
      <c r="J127" s="687"/>
      <c r="K127" s="687"/>
      <c r="L127" s="687"/>
      <c r="M127" s="687"/>
      <c r="N127" s="687"/>
      <c r="O127" s="687"/>
      <c r="P127" s="687"/>
      <c r="Q127" s="687"/>
      <c r="R127" s="687"/>
      <c r="S127" s="687"/>
      <c r="T127" s="687"/>
      <c r="U127" s="687"/>
      <c r="V127" s="687"/>
      <c r="W127" s="687"/>
      <c r="X127" s="687"/>
      <c r="Y127" s="687"/>
      <c r="Z127" s="687"/>
      <c r="AA127" s="687"/>
      <c r="AB127" s="687"/>
      <c r="AC127" s="687"/>
      <c r="AD127" s="687"/>
      <c r="AE127" s="687"/>
      <c r="AF127" s="687"/>
      <c r="AG127" s="687"/>
      <c r="AH127" s="687"/>
      <c r="AI127" s="687"/>
      <c r="AJ127" s="687"/>
      <c r="AK127" s="687"/>
      <c r="AL127" s="687"/>
      <c r="AM127" s="687"/>
      <c r="AN127" s="687"/>
      <c r="AO127" s="687"/>
      <c r="AP127" s="687"/>
      <c r="AQ127" s="687"/>
      <c r="AR127" s="687"/>
      <c r="AS127" s="687"/>
      <c r="AT127" s="687"/>
      <c r="AU127" s="687"/>
      <c r="AV127" s="687"/>
      <c r="AW127" s="687"/>
      <c r="AX127" s="687"/>
      <c r="AY127" s="687"/>
      <c r="AZ127" s="687"/>
      <c r="BA127" s="687"/>
      <c r="BB127" s="687"/>
      <c r="BC127" s="687"/>
      <c r="BD127" s="687"/>
      <c r="BE127" s="687"/>
      <c r="BF127" s="687"/>
      <c r="BG127" s="687"/>
      <c r="BH127" s="687"/>
      <c r="BI127" s="687"/>
      <c r="BJ127" s="687"/>
      <c r="BK127" s="687"/>
      <c r="BL127" s="687"/>
      <c r="BM127" s="687"/>
      <c r="BN127" s="687"/>
      <c r="BO127" s="687"/>
      <c r="BP127" s="687"/>
      <c r="BQ127" s="687"/>
      <c r="BR127" s="687"/>
      <c r="BS127" s="687"/>
      <c r="BT127" s="687"/>
      <c r="BU127" s="687"/>
      <c r="BV127" s="687"/>
      <c r="BW127" s="687"/>
      <c r="BX127" s="687"/>
      <c r="BY127" s="687"/>
      <c r="BZ127" s="687"/>
      <c r="CA127" s="687"/>
      <c r="CB127" s="687"/>
      <c r="CC127" s="687"/>
      <c r="CD127" s="687"/>
      <c r="CE127" s="687"/>
      <c r="CF127" s="687"/>
      <c r="CG127" s="687"/>
      <c r="CH127" s="687"/>
      <c r="CI127" s="687"/>
      <c r="CJ127" s="687"/>
      <c r="CK127" s="687"/>
      <c r="CL127" s="687"/>
      <c r="CM127" s="687"/>
      <c r="CN127" s="687"/>
      <c r="CO127" s="687"/>
      <c r="CP127" s="687"/>
      <c r="CQ127" s="687"/>
      <c r="CR127" s="687"/>
      <c r="CS127" s="687"/>
      <c r="CT127" s="687"/>
      <c r="CU127" s="687"/>
      <c r="CV127" s="687"/>
      <c r="CW127" s="687"/>
      <c r="CX127" s="687"/>
      <c r="CY127" s="687"/>
      <c r="CZ127" s="687"/>
      <c r="DA127" s="687"/>
      <c r="DB127" s="687"/>
      <c r="DC127" s="687"/>
      <c r="DD127" s="687"/>
      <c r="DE127" s="687"/>
      <c r="DF127" s="687"/>
      <c r="DG127" s="687"/>
      <c r="DH127" s="687"/>
      <c r="DI127" s="687"/>
      <c r="DJ127" s="687"/>
      <c r="DK127" s="687"/>
      <c r="DL127" s="687"/>
      <c r="DM127" s="687"/>
      <c r="DN127" s="687"/>
      <c r="DO127" s="687"/>
      <c r="DP127" s="687"/>
      <c r="DQ127" s="687"/>
      <c r="DR127" s="687"/>
      <c r="DS127" s="687"/>
      <c r="DT127" s="687"/>
      <c r="DU127" s="687"/>
      <c r="DV127" s="687"/>
      <c r="DW127" s="687"/>
      <c r="DX127" s="687"/>
      <c r="DY127" s="687"/>
      <c r="DZ127" s="687"/>
      <c r="EA127" s="687"/>
      <c r="EB127" s="687"/>
      <c r="EC127" s="687"/>
      <c r="ED127" s="687"/>
      <c r="EE127" s="687"/>
      <c r="EF127" s="687"/>
      <c r="EG127" s="687"/>
      <c r="EH127" s="687"/>
      <c r="EI127" s="687"/>
      <c r="EJ127" s="687"/>
      <c r="EK127" s="687"/>
      <c r="EL127" s="687"/>
      <c r="EM127" s="687"/>
      <c r="EN127" s="687"/>
      <c r="EO127" s="687"/>
      <c r="EP127" s="687"/>
      <c r="EQ127" s="687"/>
      <c r="ER127" s="687"/>
      <c r="ES127" s="687"/>
      <c r="ET127" s="687"/>
      <c r="EU127" s="687"/>
      <c r="EV127" s="687"/>
      <c r="EW127" s="687"/>
      <c r="EX127" s="687"/>
      <c r="EY127" s="687"/>
      <c r="EZ127" s="687"/>
      <c r="FA127" s="687"/>
      <c r="FB127" s="687"/>
      <c r="FC127" s="687"/>
      <c r="FD127" s="687"/>
      <c r="FE127" s="687"/>
      <c r="FF127" s="687"/>
      <c r="FG127" s="687"/>
      <c r="FH127" s="687"/>
      <c r="FI127" s="687"/>
      <c r="FJ127" s="687"/>
      <c r="FK127" s="687"/>
      <c r="FL127" s="687"/>
      <c r="FM127" s="687"/>
      <c r="FN127" s="687"/>
      <c r="FO127" s="687"/>
      <c r="FP127" s="687"/>
      <c r="FQ127" s="687"/>
      <c r="FR127" s="687"/>
      <c r="FS127" s="687"/>
      <c r="FT127" s="687"/>
      <c r="FU127" s="687"/>
      <c r="FV127" s="687"/>
      <c r="FW127" s="687"/>
      <c r="FX127" s="687"/>
      <c r="FY127" s="687"/>
      <c r="FZ127" s="687"/>
      <c r="GA127" s="687"/>
      <c r="GB127" s="687"/>
      <c r="GC127" s="687"/>
      <c r="GD127" s="687"/>
      <c r="GE127" s="687"/>
      <c r="GF127" s="687"/>
      <c r="GG127" s="687"/>
      <c r="GH127" s="687"/>
      <c r="GI127" s="687"/>
      <c r="GJ127" s="687"/>
      <c r="GK127" s="687"/>
      <c r="GL127" s="687"/>
      <c r="GM127" s="687"/>
      <c r="GN127" s="687"/>
      <c r="GO127" s="687"/>
      <c r="GP127" s="687"/>
      <c r="GQ127" s="687"/>
      <c r="GR127" s="687"/>
      <c r="GS127" s="687"/>
      <c r="GT127" s="687"/>
      <c r="GU127" s="687"/>
      <c r="GV127" s="687"/>
      <c r="GW127" s="687"/>
      <c r="GX127" s="687"/>
      <c r="GY127" s="687"/>
      <c r="GZ127" s="687"/>
      <c r="HA127" s="687"/>
      <c r="HB127" s="687"/>
      <c r="HC127" s="687"/>
      <c r="HD127" s="687"/>
      <c r="HE127" s="687"/>
      <c r="HF127" s="687"/>
      <c r="HG127" s="687"/>
      <c r="HH127" s="687"/>
      <c r="HI127" s="687"/>
      <c r="HJ127" s="687"/>
      <c r="HK127" s="687"/>
      <c r="HL127" s="687"/>
      <c r="HM127" s="687"/>
      <c r="HN127" s="687"/>
      <c r="HO127" s="687"/>
      <c r="HP127" s="687"/>
      <c r="HQ127" s="687"/>
      <c r="HR127" s="687"/>
      <c r="HS127" s="687"/>
      <c r="HT127" s="687"/>
      <c r="HU127" s="687"/>
      <c r="HV127" s="687"/>
      <c r="HW127" s="687"/>
      <c r="HX127" s="687"/>
      <c r="HY127" s="687"/>
      <c r="HZ127" s="687"/>
      <c r="IA127" s="687"/>
      <c r="IB127" s="687"/>
      <c r="IC127" s="687"/>
      <c r="ID127" s="687"/>
      <c r="IE127" s="687"/>
      <c r="IF127" s="687"/>
      <c r="IG127" s="687"/>
      <c r="IH127" s="687"/>
      <c r="II127" s="687"/>
      <c r="IJ127" s="687"/>
      <c r="IK127" s="687"/>
      <c r="IL127" s="687"/>
      <c r="IM127" s="687"/>
      <c r="IN127" s="687"/>
      <c r="IO127" s="687"/>
      <c r="IP127" s="687"/>
      <c r="IQ127" s="687"/>
      <c r="IR127" s="687"/>
      <c r="IS127" s="687"/>
      <c r="IT127" s="687"/>
      <c r="IU127" s="687"/>
      <c r="IV127" s="687"/>
      <c r="IW127" s="687"/>
      <c r="IX127" s="687"/>
      <c r="IY127" s="687"/>
      <c r="IZ127" s="687"/>
      <c r="JA127" s="687"/>
      <c r="JB127" s="687"/>
      <c r="JC127" s="687"/>
      <c r="JD127" s="687"/>
      <c r="JE127" s="687"/>
      <c r="JF127" s="687"/>
      <c r="JG127" s="687"/>
      <c r="JH127" s="687"/>
      <c r="JI127" s="687"/>
      <c r="JJ127" s="687"/>
      <c r="JK127" s="687"/>
      <c r="JL127" s="687"/>
      <c r="JM127" s="687"/>
      <c r="JN127" s="687"/>
      <c r="JO127" s="687"/>
      <c r="JP127" s="687"/>
      <c r="JQ127" s="687"/>
      <c r="JR127" s="687"/>
      <c r="JS127" s="687"/>
      <c r="JT127" s="687"/>
      <c r="JU127" s="687"/>
      <c r="JV127" s="687"/>
      <c r="JW127" s="687"/>
      <c r="JX127" s="687"/>
      <c r="JY127" s="687"/>
      <c r="JZ127" s="687"/>
      <c r="KA127" s="687"/>
      <c r="KB127" s="687"/>
      <c r="KC127" s="687"/>
      <c r="KD127" s="687"/>
      <c r="KE127" s="687"/>
      <c r="KF127" s="687"/>
      <c r="KG127" s="687"/>
      <c r="KH127" s="687"/>
      <c r="KI127" s="687"/>
      <c r="KJ127" s="687"/>
      <c r="KK127" s="687"/>
      <c r="KL127" s="687"/>
      <c r="KM127" s="687"/>
      <c r="KN127" s="687"/>
      <c r="KO127" s="687"/>
      <c r="KP127" s="687"/>
      <c r="KQ127" s="687"/>
      <c r="KR127" s="687"/>
      <c r="KS127" s="687"/>
      <c r="KT127" s="687"/>
      <c r="KU127" s="687"/>
      <c r="KV127" s="687"/>
      <c r="KW127" s="687"/>
      <c r="KX127" s="687"/>
      <c r="KY127" s="687"/>
      <c r="KZ127" s="687"/>
      <c r="LA127" s="687"/>
      <c r="LB127" s="687"/>
      <c r="LC127" s="687"/>
      <c r="LD127" s="687"/>
      <c r="LE127" s="687"/>
      <c r="LF127" s="687"/>
      <c r="LG127" s="687"/>
      <c r="LH127" s="687"/>
      <c r="LI127" s="687"/>
      <c r="LJ127" s="687"/>
      <c r="LK127" s="687"/>
      <c r="LL127" s="687"/>
      <c r="LM127" s="687"/>
      <c r="LN127" s="687"/>
      <c r="LO127" s="687"/>
      <c r="LP127" s="687"/>
      <c r="LQ127" s="687"/>
      <c r="LR127" s="687"/>
      <c r="LS127" s="687"/>
      <c r="LT127" s="687"/>
      <c r="LU127" s="687"/>
      <c r="LV127" s="687"/>
      <c r="LW127" s="687"/>
      <c r="LX127" s="687"/>
      <c r="LY127" s="687"/>
      <c r="LZ127" s="687"/>
      <c r="MA127" s="687"/>
      <c r="MB127" s="687"/>
      <c r="MC127" s="687"/>
      <c r="MD127" s="687"/>
      <c r="ME127" s="687"/>
      <c r="MF127" s="687"/>
      <c r="MG127" s="687"/>
      <c r="MH127" s="687"/>
      <c r="MI127" s="687"/>
      <c r="MJ127" s="687"/>
      <c r="MK127" s="687"/>
      <c r="ML127" s="687"/>
      <c r="MM127" s="687"/>
      <c r="MN127" s="687"/>
      <c r="MO127" s="687"/>
      <c r="MP127" s="687"/>
      <c r="MQ127" s="687"/>
      <c r="MR127" s="687"/>
      <c r="MS127" s="687"/>
      <c r="MT127" s="687"/>
      <c r="MU127" s="687"/>
      <c r="MV127" s="687"/>
      <c r="MW127" s="687"/>
      <c r="MX127" s="687"/>
      <c r="MY127" s="687"/>
      <c r="MZ127" s="687"/>
      <c r="NA127" s="687"/>
      <c r="NB127" s="687"/>
      <c r="NC127" s="687"/>
      <c r="ND127" s="687"/>
      <c r="NE127" s="687"/>
      <c r="NF127" s="687"/>
      <c r="NG127" s="687"/>
      <c r="NH127" s="687"/>
      <c r="NI127" s="687"/>
      <c r="NJ127" s="687"/>
      <c r="NK127" s="687"/>
      <c r="NL127" s="687"/>
      <c r="NM127" s="687"/>
      <c r="NN127" s="687"/>
      <c r="NO127" s="687"/>
      <c r="NP127" s="687"/>
      <c r="NQ127" s="687"/>
      <c r="NR127" s="687"/>
      <c r="NS127" s="687"/>
      <c r="NT127" s="687"/>
      <c r="NU127" s="687"/>
      <c r="NV127" s="687"/>
      <c r="NW127" s="687"/>
      <c r="NX127" s="687"/>
      <c r="NY127" s="687"/>
      <c r="NZ127" s="687"/>
      <c r="OA127" s="687"/>
      <c r="OB127" s="687"/>
      <c r="OC127" s="687"/>
      <c r="OD127" s="687"/>
      <c r="OE127" s="687"/>
      <c r="OF127" s="687"/>
      <c r="OG127" s="687"/>
      <c r="OH127" s="687"/>
      <c r="OI127" s="687"/>
      <c r="OJ127" s="687"/>
      <c r="OK127" s="687"/>
      <c r="OL127" s="687"/>
      <c r="OM127" s="687"/>
      <c r="ON127" s="687"/>
      <c r="OO127" s="687"/>
      <c r="OP127" s="687"/>
      <c r="OQ127" s="687"/>
      <c r="OR127" s="687"/>
      <c r="OS127" s="687"/>
      <c r="OT127" s="687"/>
      <c r="OU127" s="687"/>
      <c r="OV127" s="687"/>
      <c r="OW127" s="687"/>
      <c r="OX127" s="687"/>
      <c r="OY127" s="687"/>
      <c r="OZ127" s="687"/>
      <c r="PA127" s="687"/>
      <c r="PB127" s="687"/>
      <c r="PC127" s="687"/>
      <c r="PD127" s="687"/>
      <c r="PE127" s="687"/>
      <c r="PF127" s="687"/>
      <c r="PG127" s="687"/>
      <c r="PH127" s="687"/>
      <c r="PI127" s="687"/>
      <c r="PJ127" s="687"/>
      <c r="PK127" s="687"/>
      <c r="PL127" s="687"/>
      <c r="PM127" s="687"/>
      <c r="PN127" s="687"/>
      <c r="PO127" s="687"/>
      <c r="PP127" s="687"/>
      <c r="PQ127" s="687"/>
      <c r="PR127" s="687"/>
      <c r="PS127" s="687"/>
      <c r="PT127" s="687"/>
      <c r="PU127" s="687"/>
      <c r="PV127" s="687"/>
      <c r="PW127" s="687"/>
      <c r="PX127" s="687"/>
      <c r="PY127" s="687"/>
      <c r="PZ127" s="687"/>
      <c r="QA127" s="687"/>
      <c r="QB127" s="687"/>
      <c r="QC127" s="687"/>
      <c r="QD127" s="687"/>
      <c r="QE127" s="687"/>
      <c r="QF127" s="687"/>
      <c r="QG127" s="687"/>
      <c r="QH127" s="687"/>
      <c r="QI127" s="687"/>
      <c r="QJ127" s="687"/>
      <c r="QK127" s="687"/>
      <c r="QL127" s="687"/>
      <c r="QM127" s="687"/>
      <c r="QN127" s="687"/>
      <c r="QO127" s="687"/>
      <c r="QP127" s="687"/>
      <c r="QQ127" s="687"/>
      <c r="QR127" s="687"/>
      <c r="QS127" s="687"/>
      <c r="QT127" s="687"/>
      <c r="QU127" s="687"/>
      <c r="QV127" s="687"/>
      <c r="QW127" s="687"/>
      <c r="QX127" s="687"/>
      <c r="QY127" s="687"/>
      <c r="QZ127" s="687"/>
      <c r="RA127" s="687"/>
      <c r="RB127" s="687"/>
      <c r="RC127" s="687"/>
      <c r="RD127" s="687"/>
      <c r="RE127" s="687"/>
      <c r="RF127" s="687"/>
      <c r="RG127" s="687"/>
      <c r="RH127" s="687"/>
      <c r="RI127" s="687"/>
      <c r="RJ127" s="687"/>
      <c r="RK127" s="925"/>
      <c r="RL127" s="925"/>
      <c r="RM127" s="925"/>
      <c r="RN127" s="925"/>
      <c r="RO127" s="925"/>
      <c r="RP127" s="925"/>
      <c r="RQ127" s="925"/>
      <c r="RR127" s="925"/>
      <c r="RS127" s="925"/>
      <c r="RT127" s="925"/>
      <c r="RU127" s="925"/>
      <c r="RV127" s="925"/>
      <c r="RW127" s="925"/>
      <c r="RX127" s="925"/>
      <c r="RY127" s="925"/>
      <c r="RZ127" s="925"/>
      <c r="SA127" s="925"/>
      <c r="SB127" s="925"/>
      <c r="SC127" s="925"/>
      <c r="SD127" s="925"/>
      <c r="SE127" s="925"/>
      <c r="SF127" s="925"/>
      <c r="SG127" s="925"/>
      <c r="SH127" s="925"/>
      <c r="SI127" s="925"/>
      <c r="SJ127" s="925"/>
      <c r="SK127" s="925"/>
      <c r="SL127" s="925"/>
      <c r="SM127" s="925"/>
      <c r="SN127" s="925"/>
      <c r="SO127" s="925"/>
      <c r="SP127" s="925"/>
      <c r="SQ127" s="925"/>
      <c r="SR127" s="925"/>
      <c r="SS127" s="925"/>
      <c r="ST127" s="925"/>
      <c r="SU127" s="925"/>
      <c r="SV127" s="925"/>
      <c r="SW127" s="925"/>
      <c r="SX127" s="925"/>
      <c r="SY127" s="925"/>
      <c r="SZ127" s="925"/>
      <c r="TA127" s="925"/>
      <c r="TB127" s="925"/>
      <c r="TC127" s="925"/>
      <c r="TD127" s="925"/>
      <c r="TE127" s="925"/>
      <c r="TF127" s="925"/>
      <c r="TG127" s="925"/>
      <c r="TH127" s="925"/>
      <c r="TI127" s="925"/>
      <c r="TJ127" s="925"/>
      <c r="TK127" s="925"/>
      <c r="TL127" s="925"/>
      <c r="TM127" s="925"/>
      <c r="TN127" s="925"/>
      <c r="TO127" s="925"/>
      <c r="TP127" s="925"/>
      <c r="TQ127" s="925"/>
      <c r="TR127" s="925"/>
      <c r="TS127" s="925"/>
      <c r="TT127" s="925"/>
      <c r="TU127" s="925"/>
      <c r="TV127" s="925"/>
      <c r="TW127" s="925"/>
      <c r="TX127" s="925"/>
      <c r="TY127" s="925"/>
      <c r="TZ127" s="925"/>
      <c r="UA127" s="925"/>
      <c r="UB127" s="925"/>
      <c r="UC127" s="925"/>
      <c r="UD127" s="925"/>
      <c r="UE127" s="925"/>
      <c r="UF127" s="925"/>
      <c r="UG127" s="925"/>
      <c r="UH127" s="925"/>
      <c r="UI127" s="925"/>
      <c r="UJ127" s="925"/>
      <c r="UK127" s="925"/>
      <c r="UL127" s="925"/>
      <c r="UM127" s="925"/>
      <c r="UN127" s="925"/>
      <c r="UO127" s="925"/>
      <c r="UP127" s="925"/>
      <c r="UQ127" s="925"/>
      <c r="UR127" s="925"/>
      <c r="US127" s="925"/>
      <c r="UT127" s="925"/>
      <c r="UU127" s="925"/>
      <c r="UV127" s="925"/>
      <c r="UW127" s="925"/>
      <c r="UX127" s="925"/>
      <c r="UY127" s="925"/>
      <c r="UZ127" s="925"/>
      <c r="VA127" s="925"/>
      <c r="VB127" s="925"/>
      <c r="VC127" s="925"/>
      <c r="VD127" s="925"/>
      <c r="VE127" s="925"/>
      <c r="VF127" s="925"/>
      <c r="VG127" s="925"/>
      <c r="VH127" s="925"/>
      <c r="VI127" s="925"/>
      <c r="VJ127" s="925"/>
      <c r="VK127" s="925"/>
      <c r="VL127" s="925"/>
      <c r="VM127" s="925"/>
      <c r="VN127" s="925"/>
      <c r="VO127" s="925"/>
      <c r="VP127" s="925"/>
      <c r="VQ127" s="925"/>
      <c r="VR127" s="925"/>
      <c r="VS127" s="925"/>
      <c r="VT127" s="925"/>
      <c r="VU127" s="925"/>
      <c r="VV127" s="925"/>
      <c r="VW127" s="925"/>
      <c r="VX127" s="925"/>
      <c r="VY127" s="925"/>
      <c r="VZ127" s="925"/>
      <c r="WA127" s="925"/>
      <c r="WB127" s="925"/>
      <c r="WC127" s="925"/>
      <c r="WD127" s="925"/>
      <c r="WE127" s="925"/>
      <c r="WF127" s="925"/>
      <c r="WG127" s="925"/>
      <c r="WH127" s="925"/>
      <c r="WI127" s="925"/>
      <c r="WJ127" s="925"/>
      <c r="WK127" s="925"/>
      <c r="WL127" s="925"/>
      <c r="WM127" s="925"/>
      <c r="WN127" s="925"/>
      <c r="WO127" s="925"/>
      <c r="WP127" s="925"/>
      <c r="WQ127" s="925"/>
      <c r="WR127" s="925"/>
      <c r="WS127" s="925"/>
      <c r="XZ127" s="925"/>
      <c r="YA127" s="925"/>
      <c r="ZM127" s="4"/>
      <c r="ZN127" s="4"/>
    </row>
    <row r="128" spans="1:690" s="14" customFormat="1" outlineLevel="2">
      <c r="A128" s="1104" t="s">
        <v>1140</v>
      </c>
      <c r="B128" s="1104"/>
      <c r="C128" s="1104"/>
      <c r="D128" s="1105">
        <v>12294.04</v>
      </c>
      <c r="E128" s="1105">
        <v>2962.28</v>
      </c>
      <c r="F128" s="1105">
        <v>4454965.57</v>
      </c>
      <c r="G128" s="1106"/>
      <c r="H128" s="1104" t="s">
        <v>894</v>
      </c>
      <c r="I128" s="920"/>
      <c r="J128" s="920"/>
      <c r="K128" s="920"/>
      <c r="L128" s="920"/>
      <c r="M128" s="920"/>
      <c r="N128" s="920"/>
      <c r="O128" s="920"/>
      <c r="P128" s="920"/>
      <c r="Q128" s="920"/>
      <c r="R128" s="920"/>
      <c r="S128" s="920"/>
      <c r="T128" s="920"/>
      <c r="U128" s="920"/>
      <c r="V128" s="920"/>
      <c r="W128" s="920"/>
      <c r="X128" s="920"/>
      <c r="Y128" s="920"/>
      <c r="Z128" s="920"/>
      <c r="AA128" s="920"/>
      <c r="AB128" s="920"/>
      <c r="AC128" s="920"/>
      <c r="AD128" s="920"/>
      <c r="AE128" s="920"/>
      <c r="AF128" s="920"/>
      <c r="AG128" s="920"/>
      <c r="AH128" s="920"/>
      <c r="AI128" s="920"/>
      <c r="AJ128" s="920"/>
      <c r="AK128" s="920"/>
      <c r="AL128" s="920"/>
      <c r="AM128" s="920"/>
      <c r="AN128" s="920"/>
      <c r="AO128" s="920"/>
      <c r="AP128" s="920"/>
      <c r="AQ128" s="920"/>
      <c r="AR128" s="920"/>
      <c r="AS128" s="920"/>
      <c r="AT128" s="920"/>
      <c r="AU128" s="920"/>
      <c r="AV128" s="920"/>
      <c r="AW128" s="920"/>
      <c r="AX128" s="920"/>
      <c r="AY128" s="920"/>
      <c r="AZ128" s="920"/>
      <c r="BA128" s="920"/>
      <c r="BB128" s="920"/>
      <c r="BC128" s="920"/>
      <c r="BD128" s="920"/>
      <c r="BE128" s="920"/>
      <c r="BF128" s="920"/>
      <c r="BG128" s="920"/>
      <c r="BH128" s="920"/>
      <c r="BI128" s="920"/>
      <c r="BJ128" s="920"/>
      <c r="BK128" s="920"/>
      <c r="BL128" s="920"/>
      <c r="BM128" s="920"/>
      <c r="BN128" s="920"/>
      <c r="BO128" s="920"/>
      <c r="BP128" s="920"/>
      <c r="BQ128" s="920"/>
      <c r="BR128" s="920"/>
      <c r="BS128" s="920"/>
      <c r="BT128" s="920"/>
      <c r="BU128" s="920"/>
      <c r="BV128" s="920"/>
      <c r="BW128" s="920"/>
      <c r="BX128" s="920"/>
      <c r="BY128" s="920"/>
      <c r="BZ128" s="920"/>
      <c r="CA128" s="920"/>
      <c r="CB128" s="920"/>
      <c r="CC128" s="920"/>
      <c r="CD128" s="920"/>
      <c r="CE128" s="920"/>
      <c r="CF128" s="920"/>
      <c r="CG128" s="920"/>
      <c r="CH128" s="920"/>
      <c r="CI128" s="920"/>
      <c r="CJ128" s="920"/>
      <c r="CK128" s="920"/>
      <c r="CL128" s="920"/>
      <c r="CM128" s="920"/>
      <c r="CN128" s="920"/>
      <c r="CO128" s="920"/>
      <c r="CP128" s="920"/>
      <c r="CQ128" s="920"/>
      <c r="CR128" s="920"/>
      <c r="CS128" s="920"/>
      <c r="CT128" s="920"/>
      <c r="CU128" s="920"/>
      <c r="CV128" s="920"/>
      <c r="CW128" s="920"/>
      <c r="CX128" s="920"/>
      <c r="CY128" s="920"/>
      <c r="CZ128" s="920"/>
      <c r="DA128" s="920"/>
      <c r="DB128" s="920"/>
      <c r="DC128" s="920"/>
      <c r="DD128" s="920"/>
      <c r="DE128" s="920"/>
      <c r="DF128" s="920"/>
      <c r="DG128" s="920"/>
      <c r="DH128" s="920"/>
      <c r="DI128" s="920"/>
      <c r="DJ128" s="920"/>
      <c r="DK128" s="920"/>
      <c r="DL128" s="920"/>
      <c r="DM128" s="920"/>
      <c r="DN128" s="920"/>
      <c r="DO128" s="920"/>
      <c r="DP128" s="920"/>
      <c r="DQ128" s="920"/>
      <c r="DR128" s="920"/>
      <c r="DS128" s="920"/>
      <c r="DT128" s="920"/>
      <c r="DU128" s="920"/>
      <c r="DV128" s="920"/>
      <c r="DW128" s="920"/>
      <c r="DX128" s="920"/>
      <c r="DY128" s="920"/>
      <c r="DZ128" s="920"/>
      <c r="EA128" s="920"/>
      <c r="EB128" s="920"/>
      <c r="EC128" s="920"/>
      <c r="ED128" s="920"/>
      <c r="EE128" s="920"/>
      <c r="EF128" s="920"/>
      <c r="EG128" s="920"/>
      <c r="EH128" s="920"/>
      <c r="EI128" s="920"/>
      <c r="EJ128" s="920"/>
      <c r="EK128" s="920"/>
      <c r="EL128" s="920"/>
      <c r="EM128" s="920"/>
      <c r="EN128" s="920"/>
      <c r="EO128" s="920"/>
      <c r="EP128" s="920"/>
      <c r="EQ128" s="920"/>
      <c r="ER128" s="920"/>
      <c r="ES128" s="920"/>
      <c r="ET128" s="920"/>
      <c r="EU128" s="920"/>
      <c r="EV128" s="920"/>
      <c r="EW128" s="920"/>
      <c r="EX128" s="920"/>
      <c r="EY128" s="920"/>
      <c r="EZ128" s="920"/>
      <c r="FA128" s="920"/>
      <c r="FB128" s="920"/>
      <c r="FC128" s="920"/>
      <c r="FD128" s="920"/>
      <c r="FE128" s="920"/>
      <c r="FF128" s="920"/>
      <c r="FG128" s="920"/>
      <c r="FH128" s="920"/>
      <c r="FI128" s="920"/>
      <c r="FJ128" s="920"/>
      <c r="FK128" s="920"/>
      <c r="FL128" s="920"/>
      <c r="FM128" s="920"/>
      <c r="FN128" s="920"/>
      <c r="FO128" s="920"/>
      <c r="FP128" s="920"/>
      <c r="FQ128" s="920"/>
      <c r="FR128" s="920"/>
      <c r="FS128" s="920"/>
      <c r="FT128" s="920"/>
      <c r="FU128" s="920"/>
      <c r="FV128" s="920"/>
      <c r="FW128" s="920"/>
      <c r="FX128" s="920"/>
      <c r="FY128" s="920"/>
      <c r="FZ128" s="920"/>
      <c r="GA128" s="920"/>
      <c r="GB128" s="920"/>
      <c r="GC128" s="920"/>
      <c r="GD128" s="920"/>
      <c r="GE128" s="920"/>
      <c r="GF128" s="920"/>
      <c r="GG128" s="920"/>
      <c r="GH128" s="920"/>
      <c r="GI128" s="920"/>
      <c r="GJ128" s="920"/>
      <c r="GK128" s="920"/>
      <c r="GL128" s="920"/>
      <c r="GM128" s="920"/>
      <c r="GN128" s="920"/>
      <c r="GO128" s="920"/>
      <c r="GP128" s="920"/>
      <c r="GQ128" s="920"/>
      <c r="GR128" s="920"/>
      <c r="GS128" s="920"/>
      <c r="GT128" s="920"/>
      <c r="GU128" s="920"/>
      <c r="GV128" s="920"/>
      <c r="GW128" s="920"/>
      <c r="GX128" s="920"/>
      <c r="GY128" s="920"/>
      <c r="GZ128" s="920"/>
      <c r="HA128" s="920"/>
      <c r="HB128" s="920"/>
      <c r="HC128" s="920"/>
      <c r="HD128" s="920"/>
      <c r="HE128" s="920"/>
      <c r="HF128" s="920"/>
      <c r="HG128" s="920"/>
      <c r="HH128" s="920"/>
      <c r="HI128" s="920"/>
      <c r="HJ128" s="920"/>
      <c r="HK128" s="920"/>
      <c r="HL128" s="920"/>
      <c r="HM128" s="920"/>
      <c r="HN128" s="920"/>
      <c r="HO128" s="920"/>
      <c r="HP128" s="920"/>
      <c r="HQ128" s="920"/>
      <c r="HR128" s="920"/>
      <c r="HS128" s="920"/>
      <c r="HT128" s="920"/>
      <c r="HU128" s="920"/>
      <c r="HV128" s="920"/>
      <c r="HW128" s="920"/>
      <c r="HX128" s="920"/>
      <c r="HY128" s="920"/>
      <c r="HZ128" s="920"/>
      <c r="IA128" s="920"/>
      <c r="IB128" s="920"/>
      <c r="IC128" s="920"/>
      <c r="ID128" s="920"/>
      <c r="IE128" s="920"/>
      <c r="IF128" s="920"/>
      <c r="IG128" s="920"/>
      <c r="IH128" s="920"/>
      <c r="II128" s="920"/>
      <c r="IJ128" s="920"/>
      <c r="IK128" s="920"/>
      <c r="IL128" s="920"/>
      <c r="IM128" s="920"/>
      <c r="IN128" s="920"/>
      <c r="IO128" s="920"/>
      <c r="IP128" s="920"/>
      <c r="IQ128" s="920"/>
      <c r="IR128" s="920"/>
      <c r="IS128" s="920"/>
      <c r="IT128" s="920"/>
      <c r="IU128" s="920"/>
      <c r="IV128" s="920"/>
      <c r="IW128" s="920"/>
      <c r="IX128" s="920"/>
      <c r="IY128" s="920"/>
      <c r="IZ128" s="920"/>
      <c r="JA128" s="920"/>
      <c r="JB128" s="920"/>
      <c r="JC128" s="920"/>
      <c r="JD128" s="920"/>
      <c r="JE128" s="920"/>
      <c r="JF128" s="920"/>
      <c r="JG128" s="920"/>
      <c r="JH128" s="920"/>
      <c r="JI128" s="920"/>
      <c r="JJ128" s="920"/>
      <c r="JK128" s="920"/>
      <c r="JL128" s="920"/>
      <c r="JM128" s="920"/>
      <c r="JN128" s="920"/>
      <c r="JO128" s="920"/>
      <c r="JP128" s="920"/>
      <c r="JQ128" s="920"/>
      <c r="JR128" s="920"/>
      <c r="JS128" s="920"/>
      <c r="JT128" s="920"/>
      <c r="JU128" s="920"/>
      <c r="JV128" s="920"/>
      <c r="JW128" s="920"/>
      <c r="JX128" s="920"/>
      <c r="JY128" s="920"/>
      <c r="JZ128" s="920"/>
      <c r="KA128" s="920"/>
      <c r="KB128" s="920"/>
      <c r="KC128" s="920"/>
      <c r="KD128" s="920"/>
      <c r="KE128" s="920"/>
      <c r="KF128" s="920"/>
      <c r="KG128" s="920"/>
      <c r="KH128" s="920">
        <v>1.43</v>
      </c>
      <c r="KI128" s="920">
        <v>4.8499999999999996</v>
      </c>
      <c r="KJ128" s="920">
        <v>14.58</v>
      </c>
      <c r="KK128" s="920">
        <v>14.58</v>
      </c>
      <c r="KL128" s="920">
        <v>33.61</v>
      </c>
      <c r="KM128" s="920">
        <v>51.56</v>
      </c>
      <c r="KN128" s="920">
        <v>60.71</v>
      </c>
      <c r="KO128" s="920">
        <v>77.2</v>
      </c>
      <c r="KP128" s="920">
        <v>80.47</v>
      </c>
      <c r="KQ128" s="920">
        <v>83.26</v>
      </c>
      <c r="KR128" s="920">
        <v>83.26</v>
      </c>
      <c r="KS128" s="920">
        <v>88.5</v>
      </c>
      <c r="KT128" s="920">
        <v>90.22</v>
      </c>
      <c r="KU128" s="920">
        <v>91.59</v>
      </c>
      <c r="KV128" s="920">
        <v>94.28</v>
      </c>
      <c r="KW128" s="920">
        <v>95.38</v>
      </c>
      <c r="KX128" s="920">
        <v>95.38</v>
      </c>
      <c r="KY128" s="920">
        <v>95.38</v>
      </c>
      <c r="KZ128" s="920">
        <v>95.38</v>
      </c>
      <c r="LA128" s="920">
        <v>95.38</v>
      </c>
      <c r="LB128" s="920">
        <v>95.38</v>
      </c>
      <c r="LC128" s="920">
        <v>95.38</v>
      </c>
      <c r="LD128" s="920">
        <v>95.38</v>
      </c>
      <c r="LE128" s="920">
        <v>95.38</v>
      </c>
      <c r="LF128" s="920">
        <v>95.38</v>
      </c>
      <c r="LG128" s="920">
        <v>95.38</v>
      </c>
      <c r="LH128" s="920">
        <v>95.38</v>
      </c>
      <c r="LI128" s="920">
        <v>95.38</v>
      </c>
      <c r="LJ128" s="920">
        <v>95.38</v>
      </c>
      <c r="LK128" s="920">
        <v>95.38</v>
      </c>
      <c r="LL128" s="920">
        <v>95.38</v>
      </c>
      <c r="LM128" s="920">
        <v>95.38</v>
      </c>
      <c r="LN128" s="920">
        <v>95.38</v>
      </c>
      <c r="LO128" s="920">
        <v>95.38</v>
      </c>
      <c r="LP128" s="920">
        <v>95.38</v>
      </c>
      <c r="LQ128" s="920">
        <v>95.38</v>
      </c>
      <c r="LR128" s="920">
        <v>95.38</v>
      </c>
      <c r="LS128" s="920">
        <v>95.38</v>
      </c>
      <c r="LT128" s="920">
        <v>95.38</v>
      </c>
      <c r="LU128" s="920">
        <v>95.38</v>
      </c>
      <c r="LV128" s="920">
        <v>95.38</v>
      </c>
      <c r="LW128" s="920">
        <v>95.38</v>
      </c>
      <c r="LX128" s="920">
        <v>95.38</v>
      </c>
      <c r="LY128" s="920">
        <v>95.38</v>
      </c>
      <c r="LZ128" s="920">
        <v>95.38</v>
      </c>
      <c r="MA128" s="920">
        <v>95.38</v>
      </c>
      <c r="MB128" s="920">
        <v>95.38</v>
      </c>
      <c r="MC128" s="920">
        <v>95.38</v>
      </c>
      <c r="MD128" s="920">
        <v>95.38</v>
      </c>
      <c r="ME128" s="920">
        <v>95.38</v>
      </c>
      <c r="MF128" s="920">
        <v>95.38</v>
      </c>
      <c r="MG128" s="920">
        <v>95.38</v>
      </c>
      <c r="MH128" s="920">
        <v>95.38</v>
      </c>
      <c r="MI128" s="920">
        <v>95.38</v>
      </c>
      <c r="MJ128" s="920">
        <v>95.38</v>
      </c>
      <c r="MK128" s="920">
        <v>95.38</v>
      </c>
      <c r="ML128" s="920">
        <v>95.38</v>
      </c>
      <c r="MM128" s="920">
        <v>95.38</v>
      </c>
      <c r="MN128" s="920">
        <v>95.38</v>
      </c>
      <c r="MO128" s="920">
        <v>95.38</v>
      </c>
      <c r="MP128" s="920">
        <v>95.38</v>
      </c>
      <c r="MQ128" s="920">
        <v>95.38</v>
      </c>
      <c r="MR128" s="920">
        <v>95.38</v>
      </c>
      <c r="MS128" s="920">
        <v>95.38</v>
      </c>
      <c r="MT128" s="920">
        <v>95.38</v>
      </c>
      <c r="MU128" s="920">
        <v>95.38</v>
      </c>
      <c r="MV128" s="920">
        <v>95.38</v>
      </c>
      <c r="MW128" s="920">
        <v>138.79</v>
      </c>
      <c r="MX128" s="920">
        <v>281.88</v>
      </c>
      <c r="MY128" s="920">
        <v>793.1</v>
      </c>
      <c r="MZ128" s="920">
        <v>903.04</v>
      </c>
      <c r="NA128" s="920">
        <v>989.43</v>
      </c>
      <c r="NB128" s="920">
        <v>1090.8599999999999</v>
      </c>
      <c r="NC128" s="920">
        <v>1090.8599999999999</v>
      </c>
      <c r="ND128" s="920">
        <v>1215.2</v>
      </c>
      <c r="NE128" s="920">
        <v>1525.45</v>
      </c>
      <c r="NF128" s="920">
        <v>1980.16</v>
      </c>
      <c r="NG128" s="920">
        <v>2962.28</v>
      </c>
      <c r="NH128" s="920">
        <v>3078.39</v>
      </c>
      <c r="NI128" s="920">
        <v>3349.32</v>
      </c>
      <c r="NJ128" s="920">
        <v>3349.32</v>
      </c>
      <c r="NK128" s="920">
        <v>3423.73</v>
      </c>
      <c r="NL128" s="920">
        <v>3574.36</v>
      </c>
      <c r="NM128" s="920">
        <v>3592.81</v>
      </c>
      <c r="NN128" s="920">
        <v>3632.88</v>
      </c>
      <c r="NO128" s="920">
        <v>3632.88</v>
      </c>
      <c r="NP128" s="920">
        <v>3728.13</v>
      </c>
      <c r="NQ128" s="920">
        <v>3728.13</v>
      </c>
      <c r="NR128" s="920">
        <v>3778.63</v>
      </c>
      <c r="NS128" s="920">
        <v>3893.42</v>
      </c>
      <c r="NT128" s="920">
        <v>4024.65</v>
      </c>
      <c r="NU128" s="920">
        <v>4165.45</v>
      </c>
      <c r="NV128" s="920">
        <v>4501.21</v>
      </c>
      <c r="NW128" s="920">
        <v>4558.07</v>
      </c>
      <c r="NX128" s="920">
        <v>4558.07</v>
      </c>
      <c r="NY128" s="920">
        <v>4646.84</v>
      </c>
      <c r="NZ128" s="920">
        <v>4735.62</v>
      </c>
      <c r="OA128" s="920">
        <v>4790.49</v>
      </c>
      <c r="OB128" s="920">
        <v>4874.83</v>
      </c>
      <c r="OC128" s="920">
        <v>4957.79</v>
      </c>
      <c r="OD128" s="920">
        <v>5598.48</v>
      </c>
      <c r="OE128" s="920">
        <v>5598.48</v>
      </c>
      <c r="OF128" s="920">
        <v>5806.26</v>
      </c>
      <c r="OG128" s="920">
        <v>6185.07</v>
      </c>
      <c r="OH128" s="920">
        <v>6600.66</v>
      </c>
      <c r="OI128" s="920">
        <v>7293.69</v>
      </c>
      <c r="OJ128" s="920">
        <v>7785.55</v>
      </c>
      <c r="OK128" s="920">
        <v>7992.26</v>
      </c>
      <c r="OL128" s="920">
        <v>7992.26</v>
      </c>
      <c r="OM128" s="920">
        <v>8174.52</v>
      </c>
      <c r="ON128" s="920">
        <v>8343.73</v>
      </c>
      <c r="OO128" s="920">
        <v>8556.61</v>
      </c>
      <c r="OP128" s="920">
        <v>8716.0400000000009</v>
      </c>
      <c r="OQ128" s="920">
        <v>9016.92</v>
      </c>
      <c r="OR128" s="920">
        <v>9184.43</v>
      </c>
      <c r="OS128" s="920">
        <v>9184.43</v>
      </c>
      <c r="OT128" s="920">
        <v>9454.15</v>
      </c>
      <c r="OU128" s="920">
        <v>9871.11</v>
      </c>
      <c r="OV128" s="920">
        <v>9943.19</v>
      </c>
      <c r="OW128" s="920">
        <v>10103.61</v>
      </c>
      <c r="OX128" s="920">
        <v>10145.17</v>
      </c>
      <c r="OY128" s="920">
        <v>10220.66</v>
      </c>
      <c r="OZ128" s="920">
        <v>10220.66</v>
      </c>
      <c r="PA128" s="920">
        <v>10266.030000000001</v>
      </c>
      <c r="PB128" s="920">
        <v>10366.59</v>
      </c>
      <c r="PC128" s="920">
        <v>10376.31</v>
      </c>
      <c r="PD128" s="920">
        <v>10401.629999999999</v>
      </c>
      <c r="PE128" s="920">
        <v>10535.1</v>
      </c>
      <c r="PF128" s="920">
        <v>10670.92</v>
      </c>
      <c r="PG128" s="920">
        <v>10670.92</v>
      </c>
      <c r="PH128" s="920">
        <v>10950.54</v>
      </c>
      <c r="PI128" s="920">
        <v>11022.36</v>
      </c>
      <c r="PJ128" s="920">
        <v>11145.53</v>
      </c>
      <c r="PK128" s="920">
        <v>11239.32</v>
      </c>
      <c r="PL128" s="920">
        <v>11347.71</v>
      </c>
      <c r="PM128" s="920">
        <v>11525.32</v>
      </c>
      <c r="PN128" s="920">
        <v>11525.32</v>
      </c>
      <c r="PO128" s="920">
        <v>11845.47</v>
      </c>
      <c r="PP128" s="920">
        <v>12012.87</v>
      </c>
      <c r="PQ128" s="920">
        <v>12139.73</v>
      </c>
      <c r="PR128" s="920">
        <v>12219.45</v>
      </c>
      <c r="PS128" s="920">
        <v>12245.61</v>
      </c>
      <c r="PT128" s="920">
        <v>12264.55</v>
      </c>
      <c r="PU128" s="920">
        <v>12264.55</v>
      </c>
      <c r="PV128" s="920">
        <v>12285.59</v>
      </c>
      <c r="PW128" s="920">
        <v>12289.06</v>
      </c>
      <c r="PX128" s="920">
        <v>12293.68</v>
      </c>
      <c r="PY128" s="920">
        <v>12294.04</v>
      </c>
      <c r="PZ128" s="920">
        <v>12294.04</v>
      </c>
      <c r="QA128" s="920">
        <v>12294.04</v>
      </c>
      <c r="QB128" s="920">
        <v>12294.04</v>
      </c>
      <c r="QC128" s="920">
        <v>12294.04</v>
      </c>
      <c r="QD128" s="920">
        <v>12294.04</v>
      </c>
      <c r="QE128" s="920">
        <v>12294.04</v>
      </c>
      <c r="QF128" s="920">
        <v>12294.04</v>
      </c>
      <c r="QG128" s="920">
        <v>12294.04</v>
      </c>
      <c r="QH128" s="920">
        <v>12294.04</v>
      </c>
      <c r="QI128" s="920">
        <v>12294.04</v>
      </c>
      <c r="QJ128" s="920">
        <v>12294.04</v>
      </c>
      <c r="QK128" s="920">
        <v>12294.04</v>
      </c>
      <c r="QL128" s="920">
        <v>12294.04</v>
      </c>
      <c r="QM128" s="920">
        <v>12294.04</v>
      </c>
      <c r="QN128" s="920">
        <v>12294.04</v>
      </c>
      <c r="QO128" s="920">
        <v>12294.04</v>
      </c>
      <c r="QP128" s="920">
        <v>12294.04</v>
      </c>
      <c r="QQ128" s="920">
        <v>12294.04</v>
      </c>
      <c r="QR128" s="920">
        <v>12294.04</v>
      </c>
      <c r="QS128" s="920">
        <v>12294.04</v>
      </c>
      <c r="QT128" s="920">
        <v>12294.04</v>
      </c>
      <c r="QU128" s="920">
        <v>12294.04</v>
      </c>
      <c r="QV128" s="920">
        <v>12294.04</v>
      </c>
      <c r="QW128" s="920">
        <v>12294.04</v>
      </c>
      <c r="QX128" s="920">
        <v>12294.04</v>
      </c>
      <c r="QY128" s="920">
        <v>12294.04</v>
      </c>
      <c r="QZ128" s="920">
        <v>12294.04</v>
      </c>
      <c r="RA128" s="920"/>
      <c r="RB128" s="920"/>
      <c r="RC128" s="920"/>
      <c r="RD128" s="920"/>
      <c r="RE128" s="920"/>
      <c r="RF128" s="920"/>
      <c r="RG128" s="920"/>
      <c r="RH128" s="920"/>
      <c r="RI128" s="920"/>
      <c r="RJ128" s="920"/>
      <c r="RK128" s="927"/>
      <c r="RL128" s="927"/>
      <c r="RM128" s="927"/>
      <c r="RN128" s="927"/>
      <c r="RO128" s="927"/>
      <c r="RP128" s="927"/>
      <c r="RQ128" s="927"/>
      <c r="RR128" s="927"/>
      <c r="RS128" s="927"/>
      <c r="RT128" s="927"/>
      <c r="RU128" s="927"/>
      <c r="RV128" s="927"/>
      <c r="RW128" s="927"/>
      <c r="RX128" s="927"/>
      <c r="RY128" s="927"/>
      <c r="RZ128" s="927"/>
      <c r="SA128" s="927"/>
      <c r="SB128" s="927"/>
      <c r="SC128" s="927"/>
      <c r="SD128" s="927"/>
      <c r="SE128" s="927"/>
      <c r="SF128" s="927"/>
      <c r="SG128" s="927"/>
      <c r="SH128" s="927"/>
      <c r="SI128" s="927"/>
      <c r="SJ128" s="927"/>
      <c r="SK128" s="927"/>
      <c r="SL128" s="927"/>
      <c r="SM128" s="927"/>
      <c r="SN128" s="927"/>
      <c r="SO128" s="927"/>
      <c r="SP128" s="927"/>
      <c r="SQ128" s="927"/>
      <c r="SR128" s="927"/>
      <c r="SS128" s="927"/>
      <c r="ST128" s="927"/>
      <c r="SU128" s="927"/>
      <c r="SV128" s="927"/>
      <c r="SW128" s="927"/>
      <c r="SX128" s="927"/>
      <c r="SY128" s="927"/>
      <c r="SZ128" s="927"/>
      <c r="TA128" s="927"/>
      <c r="TB128" s="927"/>
      <c r="TC128" s="927"/>
      <c r="TD128" s="927"/>
      <c r="TE128" s="927"/>
      <c r="TF128" s="927"/>
      <c r="TG128" s="927"/>
      <c r="TH128" s="927"/>
      <c r="TI128" s="927"/>
      <c r="TJ128" s="927"/>
      <c r="TK128" s="927"/>
      <c r="TL128" s="927"/>
      <c r="TM128" s="927"/>
      <c r="TN128" s="927"/>
      <c r="TO128" s="927"/>
      <c r="TP128" s="927"/>
      <c r="TQ128" s="927"/>
      <c r="TR128" s="927"/>
      <c r="TS128" s="927"/>
      <c r="TT128" s="927"/>
      <c r="TU128" s="927"/>
      <c r="TV128" s="927"/>
      <c r="TW128" s="927"/>
      <c r="TX128" s="927"/>
      <c r="TY128" s="927"/>
      <c r="TZ128" s="927"/>
      <c r="UA128" s="927"/>
      <c r="UB128" s="927"/>
      <c r="UC128" s="927"/>
      <c r="UD128" s="927"/>
      <c r="UE128" s="927"/>
      <c r="UF128" s="927"/>
      <c r="UG128" s="927"/>
      <c r="UH128" s="927"/>
      <c r="UI128" s="927"/>
      <c r="UJ128" s="927"/>
      <c r="UK128" s="927"/>
      <c r="UL128" s="927"/>
      <c r="UM128" s="927"/>
      <c r="UN128" s="927"/>
      <c r="UO128" s="927"/>
      <c r="UP128" s="927"/>
      <c r="UQ128" s="927"/>
      <c r="UR128" s="927"/>
      <c r="US128" s="927"/>
      <c r="UT128" s="927"/>
      <c r="UU128" s="927"/>
      <c r="UV128" s="927"/>
      <c r="UW128" s="927"/>
      <c r="UX128" s="927"/>
      <c r="UY128" s="927"/>
      <c r="UZ128" s="927"/>
      <c r="VA128" s="927"/>
      <c r="VB128" s="927"/>
      <c r="VC128" s="927"/>
      <c r="VD128" s="927"/>
      <c r="VE128" s="927"/>
      <c r="VF128" s="927"/>
      <c r="VG128" s="927"/>
      <c r="VH128" s="927"/>
      <c r="VI128" s="927"/>
      <c r="VJ128" s="927"/>
      <c r="VK128" s="927"/>
      <c r="VL128" s="927"/>
      <c r="VM128" s="927"/>
      <c r="VN128" s="927"/>
      <c r="VO128" s="927"/>
      <c r="VP128" s="927"/>
      <c r="VQ128" s="927"/>
      <c r="VR128" s="927"/>
      <c r="VS128" s="927"/>
      <c r="VT128" s="927"/>
      <c r="VU128" s="927"/>
      <c r="VV128" s="927"/>
      <c r="VW128" s="927"/>
      <c r="VX128" s="927"/>
      <c r="VY128" s="927"/>
      <c r="VZ128" s="927"/>
      <c r="WA128" s="927"/>
      <c r="WB128" s="927"/>
      <c r="WC128" s="927"/>
      <c r="WD128" s="927"/>
      <c r="WE128" s="927"/>
      <c r="WF128" s="927"/>
      <c r="WG128" s="927"/>
      <c r="WH128" s="927"/>
      <c r="WI128" s="927"/>
      <c r="WJ128" s="927"/>
      <c r="WK128" s="927"/>
      <c r="WL128" s="927"/>
      <c r="WM128" s="927"/>
      <c r="WN128" s="927"/>
      <c r="WO128" s="927"/>
      <c r="WP128" s="927"/>
      <c r="WQ128" s="927"/>
      <c r="WR128" s="927"/>
      <c r="WS128" s="927"/>
      <c r="XZ128" s="927"/>
      <c r="YA128" s="927"/>
    </row>
    <row r="129" spans="1:690" outlineLevel="4">
      <c r="A129" s="1107" t="s">
        <v>1197</v>
      </c>
      <c r="B129" s="1107"/>
      <c r="C129" s="1107"/>
      <c r="D129" s="1108">
        <v>4</v>
      </c>
      <c r="E129" s="1108">
        <v>3.08</v>
      </c>
      <c r="F129" s="1108">
        <v>26424.35</v>
      </c>
      <c r="G129" s="1109"/>
      <c r="H129" s="1107" t="s">
        <v>894</v>
      </c>
      <c r="I129" s="687"/>
      <c r="J129" s="687"/>
      <c r="K129" s="687"/>
      <c r="L129" s="687"/>
      <c r="M129" s="687"/>
      <c r="N129" s="687"/>
      <c r="O129" s="687"/>
      <c r="P129" s="687"/>
      <c r="Q129" s="687"/>
      <c r="R129" s="687"/>
      <c r="S129" s="687"/>
      <c r="T129" s="687"/>
      <c r="U129" s="687"/>
      <c r="V129" s="687"/>
      <c r="W129" s="687"/>
      <c r="X129" s="687"/>
      <c r="Y129" s="687"/>
      <c r="Z129" s="687"/>
      <c r="AA129" s="687"/>
      <c r="AB129" s="687"/>
      <c r="AC129" s="687"/>
      <c r="AD129" s="687"/>
      <c r="AE129" s="687"/>
      <c r="AF129" s="687"/>
      <c r="AG129" s="687"/>
      <c r="AH129" s="687"/>
      <c r="AI129" s="687"/>
      <c r="AJ129" s="687"/>
      <c r="AK129" s="687"/>
      <c r="AL129" s="687"/>
      <c r="AM129" s="687"/>
      <c r="AN129" s="687"/>
      <c r="AO129" s="687"/>
      <c r="AP129" s="687"/>
      <c r="AQ129" s="687"/>
      <c r="AR129" s="687"/>
      <c r="AS129" s="687"/>
      <c r="AT129" s="687"/>
      <c r="AU129" s="687"/>
      <c r="AV129" s="687"/>
      <c r="AW129" s="687"/>
      <c r="AX129" s="687"/>
      <c r="AY129" s="687"/>
      <c r="AZ129" s="687"/>
      <c r="BA129" s="687"/>
      <c r="BB129" s="687"/>
      <c r="BC129" s="687"/>
      <c r="BD129" s="687"/>
      <c r="BE129" s="687"/>
      <c r="BF129" s="687"/>
      <c r="BG129" s="687"/>
      <c r="BH129" s="687"/>
      <c r="BI129" s="687"/>
      <c r="BJ129" s="687"/>
      <c r="BK129" s="687"/>
      <c r="BL129" s="687"/>
      <c r="BM129" s="687"/>
      <c r="BN129" s="687"/>
      <c r="BO129" s="687"/>
      <c r="BP129" s="687"/>
      <c r="BQ129" s="687"/>
      <c r="BR129" s="687"/>
      <c r="BS129" s="687"/>
      <c r="BT129" s="687"/>
      <c r="BU129" s="687"/>
      <c r="BV129" s="687"/>
      <c r="BW129" s="687"/>
      <c r="BX129" s="687"/>
      <c r="BY129" s="687"/>
      <c r="BZ129" s="687"/>
      <c r="CA129" s="687"/>
      <c r="CB129" s="687"/>
      <c r="CC129" s="687"/>
      <c r="CD129" s="687"/>
      <c r="CE129" s="687"/>
      <c r="CF129" s="687"/>
      <c r="CG129" s="687"/>
      <c r="CH129" s="687"/>
      <c r="CI129" s="687"/>
      <c r="CJ129" s="687"/>
      <c r="CK129" s="687"/>
      <c r="CL129" s="687"/>
      <c r="CM129" s="687"/>
      <c r="CN129" s="687"/>
      <c r="CO129" s="687"/>
      <c r="CP129" s="687"/>
      <c r="CQ129" s="687"/>
      <c r="CR129" s="687"/>
      <c r="CS129" s="687"/>
      <c r="CT129" s="687"/>
      <c r="CU129" s="687"/>
      <c r="CV129" s="687"/>
      <c r="CW129" s="687"/>
      <c r="CX129" s="687"/>
      <c r="CY129" s="687"/>
      <c r="CZ129" s="687"/>
      <c r="DA129" s="687"/>
      <c r="DB129" s="687"/>
      <c r="DC129" s="687"/>
      <c r="DD129" s="687"/>
      <c r="DE129" s="687"/>
      <c r="DF129" s="687"/>
      <c r="DG129" s="687"/>
      <c r="DH129" s="687"/>
      <c r="DI129" s="687"/>
      <c r="DJ129" s="687"/>
      <c r="DK129" s="687"/>
      <c r="DL129" s="687"/>
      <c r="DM129" s="687"/>
      <c r="DN129" s="687"/>
      <c r="DO129" s="687"/>
      <c r="DP129" s="687"/>
      <c r="DQ129" s="687"/>
      <c r="DR129" s="687"/>
      <c r="DS129" s="687"/>
      <c r="DT129" s="687"/>
      <c r="DU129" s="687"/>
      <c r="DV129" s="687"/>
      <c r="DW129" s="687"/>
      <c r="DX129" s="687"/>
      <c r="DY129" s="687"/>
      <c r="DZ129" s="687"/>
      <c r="EA129" s="687"/>
      <c r="EB129" s="687"/>
      <c r="EC129" s="687"/>
      <c r="ED129" s="687"/>
      <c r="EE129" s="687"/>
      <c r="EF129" s="687"/>
      <c r="EG129" s="687"/>
      <c r="EH129" s="687"/>
      <c r="EI129" s="687"/>
      <c r="EJ129" s="687"/>
      <c r="EK129" s="687"/>
      <c r="EL129" s="687"/>
      <c r="EM129" s="687"/>
      <c r="EN129" s="687"/>
      <c r="EO129" s="687"/>
      <c r="EP129" s="687"/>
      <c r="EQ129" s="687"/>
      <c r="ER129" s="687"/>
      <c r="ES129" s="687"/>
      <c r="ET129" s="687"/>
      <c r="EU129" s="687"/>
      <c r="EV129" s="687"/>
      <c r="EW129" s="687"/>
      <c r="EX129" s="687"/>
      <c r="EY129" s="687"/>
      <c r="EZ129" s="687"/>
      <c r="FA129" s="687"/>
      <c r="FB129" s="687"/>
      <c r="FC129" s="687"/>
      <c r="FD129" s="687"/>
      <c r="FE129" s="687"/>
      <c r="FF129" s="687"/>
      <c r="FG129" s="687"/>
      <c r="FH129" s="687"/>
      <c r="FI129" s="687"/>
      <c r="FJ129" s="687"/>
      <c r="FK129" s="687"/>
      <c r="FL129" s="687"/>
      <c r="FM129" s="687"/>
      <c r="FN129" s="687"/>
      <c r="FO129" s="687"/>
      <c r="FP129" s="687"/>
      <c r="FQ129" s="687"/>
      <c r="FR129" s="687"/>
      <c r="FS129" s="687"/>
      <c r="FT129" s="687"/>
      <c r="FU129" s="687"/>
      <c r="FV129" s="687"/>
      <c r="FW129" s="687"/>
      <c r="FX129" s="687"/>
      <c r="FY129" s="687"/>
      <c r="FZ129" s="687"/>
      <c r="GA129" s="687"/>
      <c r="GB129" s="687"/>
      <c r="GC129" s="687"/>
      <c r="GD129" s="687"/>
      <c r="GE129" s="687"/>
      <c r="GF129" s="687"/>
      <c r="GG129" s="687"/>
      <c r="GH129" s="687"/>
      <c r="GI129" s="687"/>
      <c r="GJ129" s="687"/>
      <c r="GK129" s="687"/>
      <c r="GL129" s="687"/>
      <c r="GM129" s="687"/>
      <c r="GN129" s="687"/>
      <c r="GO129" s="687"/>
      <c r="GP129" s="687"/>
      <c r="GQ129" s="687"/>
      <c r="GR129" s="687"/>
      <c r="GS129" s="687"/>
      <c r="GT129" s="687"/>
      <c r="GU129" s="687"/>
      <c r="GV129" s="687"/>
      <c r="GW129" s="687"/>
      <c r="GX129" s="687"/>
      <c r="GY129" s="687"/>
      <c r="GZ129" s="687"/>
      <c r="HA129" s="687"/>
      <c r="HB129" s="687"/>
      <c r="HC129" s="687"/>
      <c r="HD129" s="687"/>
      <c r="HE129" s="687"/>
      <c r="HF129" s="687"/>
      <c r="HG129" s="687"/>
      <c r="HH129" s="687"/>
      <c r="HI129" s="687"/>
      <c r="HJ129" s="687"/>
      <c r="HK129" s="687"/>
      <c r="HL129" s="687"/>
      <c r="HM129" s="687"/>
      <c r="HN129" s="687"/>
      <c r="HO129" s="687"/>
      <c r="HP129" s="687"/>
      <c r="HQ129" s="687"/>
      <c r="HR129" s="687"/>
      <c r="HS129" s="687"/>
      <c r="HT129" s="687"/>
      <c r="HU129" s="687"/>
      <c r="HV129" s="687"/>
      <c r="HW129" s="687"/>
      <c r="HX129" s="687"/>
      <c r="HY129" s="687"/>
      <c r="HZ129" s="687"/>
      <c r="IA129" s="687"/>
      <c r="IB129" s="687"/>
      <c r="IC129" s="687"/>
      <c r="ID129" s="687"/>
      <c r="IE129" s="687"/>
      <c r="IF129" s="687"/>
      <c r="IG129" s="687"/>
      <c r="IH129" s="687"/>
      <c r="II129" s="687"/>
      <c r="IJ129" s="687"/>
      <c r="IK129" s="687"/>
      <c r="IL129" s="687"/>
      <c r="IM129" s="687"/>
      <c r="IN129" s="687"/>
      <c r="IO129" s="687"/>
      <c r="IP129" s="687"/>
      <c r="IQ129" s="687"/>
      <c r="IR129" s="687"/>
      <c r="IS129" s="687"/>
      <c r="IT129" s="687"/>
      <c r="IU129" s="687"/>
      <c r="IV129" s="687"/>
      <c r="IW129" s="687"/>
      <c r="IX129" s="687"/>
      <c r="IY129" s="687"/>
      <c r="IZ129" s="687"/>
      <c r="JA129" s="687"/>
      <c r="JB129" s="687"/>
      <c r="JC129" s="687"/>
      <c r="JD129" s="687"/>
      <c r="JE129" s="687"/>
      <c r="JF129" s="687"/>
      <c r="JG129" s="687"/>
      <c r="JH129" s="687"/>
      <c r="JI129" s="687"/>
      <c r="JJ129" s="687"/>
      <c r="JK129" s="687"/>
      <c r="JL129" s="687"/>
      <c r="JM129" s="687"/>
      <c r="JN129" s="687"/>
      <c r="JO129" s="687"/>
      <c r="JP129" s="687"/>
      <c r="JQ129" s="687"/>
      <c r="JR129" s="687"/>
      <c r="JS129" s="687"/>
      <c r="JT129" s="687"/>
      <c r="JU129" s="687"/>
      <c r="JV129" s="687"/>
      <c r="JW129" s="687"/>
      <c r="JX129" s="687"/>
      <c r="JY129" s="687"/>
      <c r="JZ129" s="687"/>
      <c r="KA129" s="687"/>
      <c r="KB129" s="687"/>
      <c r="KC129" s="687"/>
      <c r="KD129" s="687"/>
      <c r="KE129" s="687"/>
      <c r="KF129" s="687"/>
      <c r="KG129" s="687"/>
      <c r="KH129" s="687"/>
      <c r="KI129" s="687"/>
      <c r="KJ129" s="687"/>
      <c r="KK129" s="687"/>
      <c r="KL129" s="687"/>
      <c r="KM129" s="687"/>
      <c r="KN129" s="687"/>
      <c r="KO129" s="687"/>
      <c r="KP129" s="687"/>
      <c r="KQ129" s="687"/>
      <c r="KR129" s="687"/>
      <c r="KS129" s="687"/>
      <c r="KT129" s="687"/>
      <c r="KU129" s="687"/>
      <c r="KV129" s="687"/>
      <c r="KW129" s="687"/>
      <c r="KX129" s="687"/>
      <c r="KY129" s="687"/>
      <c r="KZ129" s="687"/>
      <c r="LA129" s="687"/>
      <c r="LB129" s="687"/>
      <c r="LC129" s="687"/>
      <c r="LD129" s="687"/>
      <c r="LE129" s="687"/>
      <c r="LF129" s="687"/>
      <c r="LG129" s="687"/>
      <c r="LH129" s="687"/>
      <c r="LI129" s="687"/>
      <c r="LJ129" s="687"/>
      <c r="LK129" s="687"/>
      <c r="LL129" s="687"/>
      <c r="LM129" s="687"/>
      <c r="LN129" s="687"/>
      <c r="LO129" s="687"/>
      <c r="LP129" s="687"/>
      <c r="LQ129" s="687"/>
      <c r="LR129" s="687"/>
      <c r="LS129" s="687"/>
      <c r="LT129" s="687"/>
      <c r="LU129" s="687"/>
      <c r="LV129" s="687"/>
      <c r="LW129" s="687"/>
      <c r="LX129" s="687"/>
      <c r="LY129" s="687"/>
      <c r="LZ129" s="687"/>
      <c r="MA129" s="687"/>
      <c r="MB129" s="687"/>
      <c r="MC129" s="687"/>
      <c r="MD129" s="687"/>
      <c r="ME129" s="687"/>
      <c r="MF129" s="687"/>
      <c r="MG129" s="687"/>
      <c r="MH129" s="687"/>
      <c r="MI129" s="687"/>
      <c r="MJ129" s="687"/>
      <c r="MK129" s="687"/>
      <c r="ML129" s="687"/>
      <c r="MM129" s="687"/>
      <c r="MN129" s="687"/>
      <c r="MO129" s="687"/>
      <c r="MP129" s="687"/>
      <c r="MQ129" s="687"/>
      <c r="MR129" s="687"/>
      <c r="MS129" s="687"/>
      <c r="MT129" s="687"/>
      <c r="MU129" s="687"/>
      <c r="MV129" s="687"/>
      <c r="MW129" s="687"/>
      <c r="MX129" s="687">
        <v>0.03</v>
      </c>
      <c r="MY129" s="687">
        <v>0.12</v>
      </c>
      <c r="MZ129" s="687">
        <v>0.22</v>
      </c>
      <c r="NA129" s="687">
        <v>0.32</v>
      </c>
      <c r="NB129" s="687">
        <v>0.41</v>
      </c>
      <c r="NC129" s="687">
        <v>0.41</v>
      </c>
      <c r="ND129" s="687">
        <v>0.79</v>
      </c>
      <c r="NE129" s="687">
        <v>1.27</v>
      </c>
      <c r="NF129" s="687">
        <v>1.98</v>
      </c>
      <c r="NG129" s="687">
        <v>3.08</v>
      </c>
      <c r="NH129" s="687">
        <v>3.21</v>
      </c>
      <c r="NI129" s="687">
        <v>3.5</v>
      </c>
      <c r="NJ129" s="687">
        <v>3.5</v>
      </c>
      <c r="NK129" s="687">
        <v>3.56</v>
      </c>
      <c r="NL129" s="687">
        <v>3.62</v>
      </c>
      <c r="NM129" s="687">
        <v>3.68</v>
      </c>
      <c r="NN129" s="687">
        <v>3.81</v>
      </c>
      <c r="NO129" s="687">
        <v>3.81</v>
      </c>
      <c r="NP129" s="687">
        <v>4</v>
      </c>
      <c r="NQ129" s="687">
        <v>4</v>
      </c>
      <c r="NR129" s="687">
        <v>4</v>
      </c>
      <c r="NS129" s="687">
        <v>4</v>
      </c>
      <c r="NT129" s="687">
        <v>4</v>
      </c>
      <c r="NU129" s="687">
        <v>4</v>
      </c>
      <c r="NV129" s="687">
        <v>4</v>
      </c>
      <c r="NW129" s="687">
        <v>4</v>
      </c>
      <c r="NX129" s="687">
        <v>4</v>
      </c>
      <c r="NY129" s="687">
        <v>4</v>
      </c>
      <c r="NZ129" s="687">
        <v>4</v>
      </c>
      <c r="OA129" s="687">
        <v>4</v>
      </c>
      <c r="OB129" s="687">
        <v>4</v>
      </c>
      <c r="OC129" s="687">
        <v>4</v>
      </c>
      <c r="OD129" s="687">
        <v>4</v>
      </c>
      <c r="OE129" s="687">
        <v>4</v>
      </c>
      <c r="OF129" s="687">
        <v>4</v>
      </c>
      <c r="OG129" s="687">
        <v>4</v>
      </c>
      <c r="OH129" s="687">
        <v>4</v>
      </c>
      <c r="OI129" s="687">
        <v>4</v>
      </c>
      <c r="OJ129" s="687">
        <v>4</v>
      </c>
      <c r="OK129" s="687">
        <v>4</v>
      </c>
      <c r="OL129" s="687">
        <v>4</v>
      </c>
      <c r="OM129" s="687">
        <v>4</v>
      </c>
      <c r="ON129" s="687">
        <v>4</v>
      </c>
      <c r="OO129" s="687">
        <v>4</v>
      </c>
      <c r="OP129" s="687">
        <v>4</v>
      </c>
      <c r="OQ129" s="687">
        <v>4</v>
      </c>
      <c r="OR129" s="687">
        <v>4</v>
      </c>
      <c r="OS129" s="687">
        <v>4</v>
      </c>
      <c r="OT129" s="687">
        <v>4</v>
      </c>
      <c r="OU129" s="687">
        <v>4</v>
      </c>
      <c r="OV129" s="687">
        <v>4</v>
      </c>
      <c r="OW129" s="687">
        <v>4</v>
      </c>
      <c r="OX129" s="687">
        <v>4</v>
      </c>
      <c r="OY129" s="687">
        <v>4</v>
      </c>
      <c r="OZ129" s="687">
        <v>4</v>
      </c>
      <c r="PA129" s="687">
        <v>4</v>
      </c>
      <c r="PB129" s="687">
        <v>4</v>
      </c>
      <c r="PC129" s="687">
        <v>4</v>
      </c>
      <c r="PD129" s="687">
        <v>4</v>
      </c>
      <c r="PE129" s="687">
        <v>4</v>
      </c>
      <c r="PF129" s="687">
        <v>4</v>
      </c>
      <c r="PG129" s="687">
        <v>4</v>
      </c>
      <c r="PH129" s="687">
        <v>4</v>
      </c>
      <c r="PI129" s="687">
        <v>4</v>
      </c>
      <c r="PJ129" s="687">
        <v>4</v>
      </c>
      <c r="PK129" s="687">
        <v>4</v>
      </c>
      <c r="PL129" s="687">
        <v>4</v>
      </c>
      <c r="PM129" s="687">
        <v>4</v>
      </c>
      <c r="PN129" s="687">
        <v>4</v>
      </c>
      <c r="PO129" s="687">
        <v>4</v>
      </c>
      <c r="PP129" s="687">
        <v>4</v>
      </c>
      <c r="PQ129" s="687">
        <v>4</v>
      </c>
      <c r="PR129" s="687">
        <v>4</v>
      </c>
      <c r="PS129" s="687">
        <v>4</v>
      </c>
      <c r="PT129" s="687">
        <v>4</v>
      </c>
      <c r="PU129" s="687">
        <v>4</v>
      </c>
      <c r="PV129" s="687">
        <v>4</v>
      </c>
      <c r="PW129" s="687">
        <v>4</v>
      </c>
      <c r="PX129" s="687">
        <v>4</v>
      </c>
      <c r="PY129" s="687">
        <v>4</v>
      </c>
      <c r="PZ129" s="687">
        <v>4</v>
      </c>
      <c r="QA129" s="687">
        <v>4</v>
      </c>
      <c r="QB129" s="687">
        <v>4</v>
      </c>
      <c r="QC129" s="687">
        <v>4</v>
      </c>
      <c r="QD129" s="687">
        <v>4</v>
      </c>
      <c r="QE129" s="687">
        <v>4</v>
      </c>
      <c r="QF129" s="687">
        <v>4</v>
      </c>
      <c r="QG129" s="687">
        <v>4</v>
      </c>
      <c r="QH129" s="687">
        <v>4</v>
      </c>
      <c r="QI129" s="687">
        <v>4</v>
      </c>
      <c r="QJ129" s="687">
        <v>4</v>
      </c>
      <c r="QK129" s="687">
        <v>4</v>
      </c>
      <c r="QL129" s="687">
        <v>4</v>
      </c>
      <c r="QM129" s="687">
        <v>4</v>
      </c>
      <c r="QN129" s="687">
        <v>4</v>
      </c>
      <c r="QO129" s="687">
        <v>4</v>
      </c>
      <c r="QP129" s="687">
        <v>4</v>
      </c>
      <c r="QQ129" s="687">
        <v>4</v>
      </c>
      <c r="QR129" s="687">
        <v>4</v>
      </c>
      <c r="QS129" s="687">
        <v>4</v>
      </c>
      <c r="QT129" s="687">
        <v>4</v>
      </c>
      <c r="QU129" s="687">
        <v>4</v>
      </c>
      <c r="QV129" s="687">
        <v>4</v>
      </c>
      <c r="QW129" s="687">
        <v>4</v>
      </c>
      <c r="QX129" s="687">
        <v>4</v>
      </c>
      <c r="QY129" s="687">
        <v>4</v>
      </c>
      <c r="QZ129" s="687">
        <v>4</v>
      </c>
      <c r="RA129" s="687"/>
      <c r="RB129" s="687"/>
      <c r="RC129" s="687"/>
      <c r="RD129" s="687"/>
      <c r="RE129" s="687"/>
      <c r="RF129" s="687"/>
      <c r="RG129" s="687"/>
      <c r="RH129" s="687"/>
      <c r="RI129" s="687"/>
      <c r="RJ129" s="687"/>
      <c r="RK129" s="925"/>
      <c r="RL129" s="925"/>
      <c r="RM129" s="925"/>
      <c r="RN129" s="925"/>
      <c r="RO129" s="925"/>
      <c r="RP129" s="925"/>
      <c r="RQ129" s="925"/>
      <c r="RR129" s="925"/>
      <c r="RS129" s="925"/>
      <c r="RT129" s="925"/>
      <c r="RU129" s="925"/>
      <c r="RV129" s="925"/>
      <c r="RW129" s="925"/>
      <c r="RX129" s="925"/>
      <c r="RY129" s="925"/>
      <c r="RZ129" s="925"/>
      <c r="SA129" s="925"/>
      <c r="SB129" s="925"/>
      <c r="SC129" s="925"/>
      <c r="SD129" s="925"/>
      <c r="SE129" s="925"/>
      <c r="SF129" s="925"/>
      <c r="SG129" s="925"/>
      <c r="SH129" s="925"/>
      <c r="SI129" s="925"/>
      <c r="SJ129" s="925"/>
      <c r="SK129" s="925"/>
      <c r="SL129" s="925"/>
      <c r="SM129" s="925"/>
      <c r="SN129" s="925"/>
      <c r="SO129" s="925"/>
      <c r="SP129" s="925"/>
      <c r="SQ129" s="925"/>
      <c r="SR129" s="925"/>
      <c r="SS129" s="925"/>
      <c r="ST129" s="925"/>
      <c r="SU129" s="925"/>
      <c r="SV129" s="925"/>
      <c r="SW129" s="925"/>
      <c r="SX129" s="925"/>
      <c r="SY129" s="925"/>
      <c r="SZ129" s="925"/>
      <c r="TA129" s="925"/>
      <c r="TB129" s="925"/>
      <c r="TC129" s="925"/>
      <c r="TD129" s="925"/>
      <c r="TE129" s="925"/>
      <c r="TF129" s="925"/>
      <c r="TG129" s="925"/>
      <c r="TH129" s="925"/>
      <c r="TI129" s="925"/>
      <c r="TJ129" s="925"/>
      <c r="TK129" s="925"/>
      <c r="TL129" s="925"/>
      <c r="TM129" s="925"/>
      <c r="TN129" s="925"/>
      <c r="TO129" s="925"/>
      <c r="TP129" s="925"/>
      <c r="TQ129" s="925"/>
      <c r="TR129" s="925"/>
      <c r="TS129" s="925"/>
      <c r="TT129" s="925"/>
      <c r="TU129" s="925"/>
      <c r="TV129" s="925"/>
      <c r="TW129" s="925"/>
      <c r="TX129" s="925"/>
      <c r="TY129" s="925"/>
      <c r="TZ129" s="925"/>
      <c r="UA129" s="925"/>
      <c r="UB129" s="925"/>
      <c r="UC129" s="925"/>
      <c r="UD129" s="925"/>
      <c r="UE129" s="925"/>
      <c r="UF129" s="925"/>
      <c r="UG129" s="925"/>
      <c r="UH129" s="925"/>
      <c r="UI129" s="925"/>
      <c r="UJ129" s="925"/>
      <c r="UK129" s="925"/>
      <c r="UL129" s="925"/>
      <c r="UM129" s="925"/>
      <c r="UN129" s="925"/>
      <c r="UO129" s="925"/>
      <c r="UP129" s="925"/>
      <c r="UQ129" s="925"/>
      <c r="UR129" s="925"/>
      <c r="US129" s="925"/>
      <c r="UT129" s="925"/>
      <c r="UU129" s="925"/>
      <c r="UV129" s="925"/>
      <c r="UW129" s="925"/>
      <c r="UX129" s="925"/>
      <c r="UY129" s="925"/>
      <c r="UZ129" s="925"/>
      <c r="VA129" s="925"/>
      <c r="VB129" s="925"/>
      <c r="VC129" s="925"/>
      <c r="VD129" s="925"/>
      <c r="VE129" s="925"/>
      <c r="VF129" s="925"/>
      <c r="VG129" s="925"/>
      <c r="VH129" s="925"/>
      <c r="VI129" s="925"/>
      <c r="VJ129" s="925"/>
      <c r="VK129" s="925"/>
      <c r="VL129" s="925"/>
      <c r="VM129" s="925"/>
      <c r="VN129" s="925"/>
      <c r="VO129" s="925"/>
      <c r="VP129" s="925"/>
      <c r="VQ129" s="925"/>
      <c r="VR129" s="925"/>
      <c r="VS129" s="925"/>
      <c r="VT129" s="925"/>
      <c r="VU129" s="925"/>
      <c r="VV129" s="925"/>
      <c r="VW129" s="925"/>
      <c r="VX129" s="925"/>
      <c r="VY129" s="925"/>
      <c r="VZ129" s="925"/>
      <c r="WA129" s="925"/>
      <c r="WB129" s="925"/>
      <c r="WC129" s="925"/>
      <c r="WD129" s="925"/>
      <c r="WE129" s="925"/>
      <c r="WF129" s="925"/>
      <c r="WG129" s="925"/>
      <c r="WH129" s="925"/>
      <c r="WI129" s="925"/>
      <c r="WJ129" s="925"/>
      <c r="WK129" s="925"/>
      <c r="WL129" s="925"/>
      <c r="WM129" s="925"/>
      <c r="WN129" s="925"/>
      <c r="WO129" s="925"/>
      <c r="WP129" s="925"/>
      <c r="WQ129" s="925"/>
      <c r="WR129" s="925"/>
      <c r="WS129" s="925"/>
      <c r="XZ129" s="925"/>
      <c r="YA129" s="925"/>
      <c r="ZM129" s="4"/>
      <c r="ZN129" s="4"/>
    </row>
    <row r="130" spans="1:690" outlineLevel="4">
      <c r="A130" s="1107" t="s">
        <v>1198</v>
      </c>
      <c r="B130" s="1107"/>
      <c r="C130" s="1107"/>
      <c r="D130" s="1108">
        <v>1145</v>
      </c>
      <c r="E130" s="1108">
        <v>881.65</v>
      </c>
      <c r="F130" s="1108">
        <v>232227.21</v>
      </c>
      <c r="G130" s="1109"/>
      <c r="H130" s="1107" t="s">
        <v>894</v>
      </c>
      <c r="I130" s="687"/>
      <c r="J130" s="687"/>
      <c r="K130" s="687"/>
      <c r="L130" s="687"/>
      <c r="M130" s="687"/>
      <c r="N130" s="687"/>
      <c r="O130" s="687"/>
      <c r="P130" s="687"/>
      <c r="Q130" s="687"/>
      <c r="R130" s="687"/>
      <c r="S130" s="687"/>
      <c r="T130" s="687"/>
      <c r="U130" s="687"/>
      <c r="V130" s="687"/>
      <c r="W130" s="687"/>
      <c r="X130" s="687"/>
      <c r="Y130" s="687"/>
      <c r="Z130" s="687"/>
      <c r="AA130" s="687"/>
      <c r="AB130" s="687"/>
      <c r="AC130" s="687"/>
      <c r="AD130" s="687"/>
      <c r="AE130" s="687"/>
      <c r="AF130" s="687"/>
      <c r="AG130" s="687"/>
      <c r="AH130" s="687"/>
      <c r="AI130" s="687"/>
      <c r="AJ130" s="687"/>
      <c r="AK130" s="687"/>
      <c r="AL130" s="687"/>
      <c r="AM130" s="687"/>
      <c r="AN130" s="687"/>
      <c r="AO130" s="687"/>
      <c r="AP130" s="687"/>
      <c r="AQ130" s="687"/>
      <c r="AR130" s="687"/>
      <c r="AS130" s="687"/>
      <c r="AT130" s="687"/>
      <c r="AU130" s="687"/>
      <c r="AV130" s="687"/>
      <c r="AW130" s="687"/>
      <c r="AX130" s="687"/>
      <c r="AY130" s="687"/>
      <c r="AZ130" s="687"/>
      <c r="BA130" s="687"/>
      <c r="BB130" s="687"/>
      <c r="BC130" s="687"/>
      <c r="BD130" s="687"/>
      <c r="BE130" s="687"/>
      <c r="BF130" s="687"/>
      <c r="BG130" s="687"/>
      <c r="BH130" s="687"/>
      <c r="BI130" s="687"/>
      <c r="BJ130" s="687"/>
      <c r="BK130" s="687"/>
      <c r="BL130" s="687"/>
      <c r="BM130" s="687"/>
      <c r="BN130" s="687"/>
      <c r="BO130" s="687"/>
      <c r="BP130" s="687"/>
      <c r="BQ130" s="687"/>
      <c r="BR130" s="687"/>
      <c r="BS130" s="687"/>
      <c r="BT130" s="687"/>
      <c r="BU130" s="687"/>
      <c r="BV130" s="687"/>
      <c r="BW130" s="687"/>
      <c r="BX130" s="687"/>
      <c r="BY130" s="687"/>
      <c r="BZ130" s="687"/>
      <c r="CA130" s="687"/>
      <c r="CB130" s="687"/>
      <c r="CC130" s="687"/>
      <c r="CD130" s="687"/>
      <c r="CE130" s="687"/>
      <c r="CF130" s="687"/>
      <c r="CG130" s="687"/>
      <c r="CH130" s="687"/>
      <c r="CI130" s="687"/>
      <c r="CJ130" s="687"/>
      <c r="CK130" s="687"/>
      <c r="CL130" s="687"/>
      <c r="CM130" s="687"/>
      <c r="CN130" s="687"/>
      <c r="CO130" s="687"/>
      <c r="CP130" s="687"/>
      <c r="CQ130" s="687"/>
      <c r="CR130" s="687"/>
      <c r="CS130" s="687"/>
      <c r="CT130" s="687"/>
      <c r="CU130" s="687"/>
      <c r="CV130" s="687"/>
      <c r="CW130" s="687"/>
      <c r="CX130" s="687"/>
      <c r="CY130" s="687"/>
      <c r="CZ130" s="687"/>
      <c r="DA130" s="687"/>
      <c r="DB130" s="687"/>
      <c r="DC130" s="687"/>
      <c r="DD130" s="687"/>
      <c r="DE130" s="687"/>
      <c r="DF130" s="687"/>
      <c r="DG130" s="687"/>
      <c r="DH130" s="687"/>
      <c r="DI130" s="687"/>
      <c r="DJ130" s="687"/>
      <c r="DK130" s="687"/>
      <c r="DL130" s="687"/>
      <c r="DM130" s="687"/>
      <c r="DN130" s="687"/>
      <c r="DO130" s="687"/>
      <c r="DP130" s="687"/>
      <c r="DQ130" s="687"/>
      <c r="DR130" s="687"/>
      <c r="DS130" s="687"/>
      <c r="DT130" s="687"/>
      <c r="DU130" s="687"/>
      <c r="DV130" s="687"/>
      <c r="DW130" s="687"/>
      <c r="DX130" s="687"/>
      <c r="DY130" s="687"/>
      <c r="DZ130" s="687"/>
      <c r="EA130" s="687"/>
      <c r="EB130" s="687"/>
      <c r="EC130" s="687"/>
      <c r="ED130" s="687"/>
      <c r="EE130" s="687"/>
      <c r="EF130" s="687"/>
      <c r="EG130" s="687"/>
      <c r="EH130" s="687"/>
      <c r="EI130" s="687"/>
      <c r="EJ130" s="687"/>
      <c r="EK130" s="687"/>
      <c r="EL130" s="687"/>
      <c r="EM130" s="687"/>
      <c r="EN130" s="687"/>
      <c r="EO130" s="687"/>
      <c r="EP130" s="687"/>
      <c r="EQ130" s="687"/>
      <c r="ER130" s="687"/>
      <c r="ES130" s="687"/>
      <c r="ET130" s="687"/>
      <c r="EU130" s="687"/>
      <c r="EV130" s="687"/>
      <c r="EW130" s="687"/>
      <c r="EX130" s="687"/>
      <c r="EY130" s="687"/>
      <c r="EZ130" s="687"/>
      <c r="FA130" s="687"/>
      <c r="FB130" s="687"/>
      <c r="FC130" s="687"/>
      <c r="FD130" s="687"/>
      <c r="FE130" s="687"/>
      <c r="FF130" s="687"/>
      <c r="FG130" s="687"/>
      <c r="FH130" s="687"/>
      <c r="FI130" s="687"/>
      <c r="FJ130" s="687"/>
      <c r="FK130" s="687"/>
      <c r="FL130" s="687"/>
      <c r="FM130" s="687"/>
      <c r="FN130" s="687"/>
      <c r="FO130" s="687"/>
      <c r="FP130" s="687"/>
      <c r="FQ130" s="687"/>
      <c r="FR130" s="687"/>
      <c r="FS130" s="687"/>
      <c r="FT130" s="687"/>
      <c r="FU130" s="687"/>
      <c r="FV130" s="687"/>
      <c r="FW130" s="687"/>
      <c r="FX130" s="687"/>
      <c r="FY130" s="687"/>
      <c r="FZ130" s="687"/>
      <c r="GA130" s="687"/>
      <c r="GB130" s="687"/>
      <c r="GC130" s="687"/>
      <c r="GD130" s="687"/>
      <c r="GE130" s="687"/>
      <c r="GF130" s="687"/>
      <c r="GG130" s="687"/>
      <c r="GH130" s="687"/>
      <c r="GI130" s="687"/>
      <c r="GJ130" s="687"/>
      <c r="GK130" s="687"/>
      <c r="GL130" s="687"/>
      <c r="GM130" s="687"/>
      <c r="GN130" s="687"/>
      <c r="GO130" s="687"/>
      <c r="GP130" s="687"/>
      <c r="GQ130" s="687"/>
      <c r="GR130" s="687"/>
      <c r="GS130" s="687"/>
      <c r="GT130" s="687"/>
      <c r="GU130" s="687"/>
      <c r="GV130" s="687"/>
      <c r="GW130" s="687"/>
      <c r="GX130" s="687"/>
      <c r="GY130" s="687"/>
      <c r="GZ130" s="687"/>
      <c r="HA130" s="687"/>
      <c r="HB130" s="687"/>
      <c r="HC130" s="687"/>
      <c r="HD130" s="687"/>
      <c r="HE130" s="687"/>
      <c r="HF130" s="687"/>
      <c r="HG130" s="687"/>
      <c r="HH130" s="687"/>
      <c r="HI130" s="687"/>
      <c r="HJ130" s="687"/>
      <c r="HK130" s="687"/>
      <c r="HL130" s="687"/>
      <c r="HM130" s="687"/>
      <c r="HN130" s="687"/>
      <c r="HO130" s="687"/>
      <c r="HP130" s="687"/>
      <c r="HQ130" s="687"/>
      <c r="HR130" s="687"/>
      <c r="HS130" s="687"/>
      <c r="HT130" s="687"/>
      <c r="HU130" s="687"/>
      <c r="HV130" s="687"/>
      <c r="HW130" s="687"/>
      <c r="HX130" s="687"/>
      <c r="HY130" s="687"/>
      <c r="HZ130" s="687"/>
      <c r="IA130" s="687"/>
      <c r="IB130" s="687"/>
      <c r="IC130" s="687"/>
      <c r="ID130" s="687"/>
      <c r="IE130" s="687"/>
      <c r="IF130" s="687"/>
      <c r="IG130" s="687"/>
      <c r="IH130" s="687"/>
      <c r="II130" s="687"/>
      <c r="IJ130" s="687"/>
      <c r="IK130" s="687"/>
      <c r="IL130" s="687"/>
      <c r="IM130" s="687"/>
      <c r="IN130" s="687"/>
      <c r="IO130" s="687"/>
      <c r="IP130" s="687"/>
      <c r="IQ130" s="687"/>
      <c r="IR130" s="687"/>
      <c r="IS130" s="687"/>
      <c r="IT130" s="687"/>
      <c r="IU130" s="687"/>
      <c r="IV130" s="687"/>
      <c r="IW130" s="687"/>
      <c r="IX130" s="687"/>
      <c r="IY130" s="687"/>
      <c r="IZ130" s="687"/>
      <c r="JA130" s="687"/>
      <c r="JB130" s="687"/>
      <c r="JC130" s="687"/>
      <c r="JD130" s="687"/>
      <c r="JE130" s="687"/>
      <c r="JF130" s="687"/>
      <c r="JG130" s="687"/>
      <c r="JH130" s="687"/>
      <c r="JI130" s="687"/>
      <c r="JJ130" s="687"/>
      <c r="JK130" s="687"/>
      <c r="JL130" s="687"/>
      <c r="JM130" s="687"/>
      <c r="JN130" s="687"/>
      <c r="JO130" s="687"/>
      <c r="JP130" s="687"/>
      <c r="JQ130" s="687"/>
      <c r="JR130" s="687"/>
      <c r="JS130" s="687"/>
      <c r="JT130" s="687"/>
      <c r="JU130" s="687"/>
      <c r="JV130" s="687"/>
      <c r="JW130" s="687"/>
      <c r="JX130" s="687"/>
      <c r="JY130" s="687"/>
      <c r="JZ130" s="687"/>
      <c r="KA130" s="687"/>
      <c r="KB130" s="687"/>
      <c r="KC130" s="687"/>
      <c r="KD130" s="687"/>
      <c r="KE130" s="687"/>
      <c r="KF130" s="687"/>
      <c r="KG130" s="687"/>
      <c r="KH130" s="687"/>
      <c r="KI130" s="687"/>
      <c r="KJ130" s="687"/>
      <c r="KK130" s="687"/>
      <c r="KL130" s="687"/>
      <c r="KM130" s="687"/>
      <c r="KN130" s="687"/>
      <c r="KO130" s="687"/>
      <c r="KP130" s="687"/>
      <c r="KQ130" s="687"/>
      <c r="KR130" s="687"/>
      <c r="KS130" s="687"/>
      <c r="KT130" s="687"/>
      <c r="KU130" s="687"/>
      <c r="KV130" s="687"/>
      <c r="KW130" s="687"/>
      <c r="KX130" s="687"/>
      <c r="KY130" s="687"/>
      <c r="KZ130" s="687"/>
      <c r="LA130" s="687"/>
      <c r="LB130" s="687"/>
      <c r="LC130" s="687"/>
      <c r="LD130" s="687"/>
      <c r="LE130" s="687"/>
      <c r="LF130" s="687"/>
      <c r="LG130" s="687"/>
      <c r="LH130" s="687"/>
      <c r="LI130" s="687"/>
      <c r="LJ130" s="687"/>
      <c r="LK130" s="687"/>
      <c r="LL130" s="687"/>
      <c r="LM130" s="687"/>
      <c r="LN130" s="687"/>
      <c r="LO130" s="687"/>
      <c r="LP130" s="687"/>
      <c r="LQ130" s="687"/>
      <c r="LR130" s="687"/>
      <c r="LS130" s="687"/>
      <c r="LT130" s="687"/>
      <c r="LU130" s="687"/>
      <c r="LV130" s="687"/>
      <c r="LW130" s="687"/>
      <c r="LX130" s="687"/>
      <c r="LY130" s="687"/>
      <c r="LZ130" s="687"/>
      <c r="MA130" s="687"/>
      <c r="MB130" s="687"/>
      <c r="MC130" s="687"/>
      <c r="MD130" s="687"/>
      <c r="ME130" s="687"/>
      <c r="MF130" s="687"/>
      <c r="MG130" s="687"/>
      <c r="MH130" s="687"/>
      <c r="MI130" s="687"/>
      <c r="MJ130" s="687"/>
      <c r="MK130" s="687"/>
      <c r="ML130" s="687"/>
      <c r="MM130" s="687"/>
      <c r="MN130" s="687"/>
      <c r="MO130" s="687"/>
      <c r="MP130" s="687"/>
      <c r="MQ130" s="687"/>
      <c r="MR130" s="687"/>
      <c r="MS130" s="687"/>
      <c r="MT130" s="687"/>
      <c r="MU130" s="687"/>
      <c r="MV130" s="687"/>
      <c r="MW130" s="687"/>
      <c r="MX130" s="687">
        <v>8.4</v>
      </c>
      <c r="MY130" s="687">
        <v>16.79</v>
      </c>
      <c r="MZ130" s="687">
        <v>25.19</v>
      </c>
      <c r="NA130" s="687">
        <v>58.78</v>
      </c>
      <c r="NB130" s="687">
        <v>92.36</v>
      </c>
      <c r="NC130" s="687">
        <v>92.36</v>
      </c>
      <c r="ND130" s="687">
        <v>130.15</v>
      </c>
      <c r="NE130" s="687">
        <v>284.08999999999997</v>
      </c>
      <c r="NF130" s="687">
        <v>487.85</v>
      </c>
      <c r="NG130" s="687">
        <v>881.65</v>
      </c>
      <c r="NH130" s="687">
        <v>917.72</v>
      </c>
      <c r="NI130" s="687">
        <v>1001.87</v>
      </c>
      <c r="NJ130" s="687">
        <v>1001.87</v>
      </c>
      <c r="NK130" s="687">
        <v>1019.05</v>
      </c>
      <c r="NL130" s="687">
        <v>1036.22</v>
      </c>
      <c r="NM130" s="687">
        <v>1053.4000000000001</v>
      </c>
      <c r="NN130" s="687">
        <v>1090.6099999999999</v>
      </c>
      <c r="NO130" s="687">
        <v>1090.6099999999999</v>
      </c>
      <c r="NP130" s="687">
        <v>1145</v>
      </c>
      <c r="NQ130" s="687">
        <v>1145</v>
      </c>
      <c r="NR130" s="687">
        <v>1145</v>
      </c>
      <c r="NS130" s="687">
        <v>1145</v>
      </c>
      <c r="NT130" s="687">
        <v>1145</v>
      </c>
      <c r="NU130" s="687">
        <v>1145</v>
      </c>
      <c r="NV130" s="687">
        <v>1145</v>
      </c>
      <c r="NW130" s="687">
        <v>1145</v>
      </c>
      <c r="NX130" s="687">
        <v>1145</v>
      </c>
      <c r="NY130" s="687">
        <v>1145</v>
      </c>
      <c r="NZ130" s="687">
        <v>1145</v>
      </c>
      <c r="OA130" s="687">
        <v>1145</v>
      </c>
      <c r="OB130" s="687">
        <v>1145</v>
      </c>
      <c r="OC130" s="687">
        <v>1145</v>
      </c>
      <c r="OD130" s="687">
        <v>1145</v>
      </c>
      <c r="OE130" s="687">
        <v>1145</v>
      </c>
      <c r="OF130" s="687">
        <v>1145</v>
      </c>
      <c r="OG130" s="687">
        <v>1145</v>
      </c>
      <c r="OH130" s="687">
        <v>1145</v>
      </c>
      <c r="OI130" s="687">
        <v>1145</v>
      </c>
      <c r="OJ130" s="687">
        <v>1145</v>
      </c>
      <c r="OK130" s="687">
        <v>1145</v>
      </c>
      <c r="OL130" s="687">
        <v>1145</v>
      </c>
      <c r="OM130" s="687">
        <v>1145</v>
      </c>
      <c r="ON130" s="687">
        <v>1145</v>
      </c>
      <c r="OO130" s="687">
        <v>1145</v>
      </c>
      <c r="OP130" s="687">
        <v>1145</v>
      </c>
      <c r="OQ130" s="687">
        <v>1145</v>
      </c>
      <c r="OR130" s="687">
        <v>1145</v>
      </c>
      <c r="OS130" s="687">
        <v>1145</v>
      </c>
      <c r="OT130" s="687">
        <v>1145</v>
      </c>
      <c r="OU130" s="687">
        <v>1145</v>
      </c>
      <c r="OV130" s="687">
        <v>1145</v>
      </c>
      <c r="OW130" s="687">
        <v>1145</v>
      </c>
      <c r="OX130" s="687">
        <v>1145</v>
      </c>
      <c r="OY130" s="687">
        <v>1145</v>
      </c>
      <c r="OZ130" s="687">
        <v>1145</v>
      </c>
      <c r="PA130" s="687">
        <v>1145</v>
      </c>
      <c r="PB130" s="687">
        <v>1145</v>
      </c>
      <c r="PC130" s="687">
        <v>1145</v>
      </c>
      <c r="PD130" s="687">
        <v>1145</v>
      </c>
      <c r="PE130" s="687">
        <v>1145</v>
      </c>
      <c r="PF130" s="687">
        <v>1145</v>
      </c>
      <c r="PG130" s="687">
        <v>1145</v>
      </c>
      <c r="PH130" s="687">
        <v>1145</v>
      </c>
      <c r="PI130" s="687">
        <v>1145</v>
      </c>
      <c r="PJ130" s="687">
        <v>1145</v>
      </c>
      <c r="PK130" s="687">
        <v>1145</v>
      </c>
      <c r="PL130" s="687">
        <v>1145</v>
      </c>
      <c r="PM130" s="687">
        <v>1145</v>
      </c>
      <c r="PN130" s="687">
        <v>1145</v>
      </c>
      <c r="PO130" s="687">
        <v>1145</v>
      </c>
      <c r="PP130" s="687">
        <v>1145</v>
      </c>
      <c r="PQ130" s="687">
        <v>1145</v>
      </c>
      <c r="PR130" s="687">
        <v>1145</v>
      </c>
      <c r="PS130" s="687">
        <v>1145</v>
      </c>
      <c r="PT130" s="687">
        <v>1145</v>
      </c>
      <c r="PU130" s="687">
        <v>1145</v>
      </c>
      <c r="PV130" s="687">
        <v>1145</v>
      </c>
      <c r="PW130" s="687">
        <v>1145</v>
      </c>
      <c r="PX130" s="687">
        <v>1145</v>
      </c>
      <c r="PY130" s="687">
        <v>1145</v>
      </c>
      <c r="PZ130" s="687">
        <v>1145</v>
      </c>
      <c r="QA130" s="687">
        <v>1145</v>
      </c>
      <c r="QB130" s="687">
        <v>1145</v>
      </c>
      <c r="QC130" s="687">
        <v>1145</v>
      </c>
      <c r="QD130" s="687">
        <v>1145</v>
      </c>
      <c r="QE130" s="687">
        <v>1145</v>
      </c>
      <c r="QF130" s="687">
        <v>1145</v>
      </c>
      <c r="QG130" s="687">
        <v>1145</v>
      </c>
      <c r="QH130" s="687">
        <v>1145</v>
      </c>
      <c r="QI130" s="687">
        <v>1145</v>
      </c>
      <c r="QJ130" s="687">
        <v>1145</v>
      </c>
      <c r="QK130" s="687">
        <v>1145</v>
      </c>
      <c r="QL130" s="687">
        <v>1145</v>
      </c>
      <c r="QM130" s="687">
        <v>1145</v>
      </c>
      <c r="QN130" s="687">
        <v>1145</v>
      </c>
      <c r="QO130" s="687">
        <v>1145</v>
      </c>
      <c r="QP130" s="687">
        <v>1145</v>
      </c>
      <c r="QQ130" s="687">
        <v>1145</v>
      </c>
      <c r="QR130" s="687">
        <v>1145</v>
      </c>
      <c r="QS130" s="687">
        <v>1145</v>
      </c>
      <c r="QT130" s="687">
        <v>1145</v>
      </c>
      <c r="QU130" s="687">
        <v>1145</v>
      </c>
      <c r="QV130" s="687">
        <v>1145</v>
      </c>
      <c r="QW130" s="687">
        <v>1145</v>
      </c>
      <c r="QX130" s="687">
        <v>1145</v>
      </c>
      <c r="QY130" s="687">
        <v>1145</v>
      </c>
      <c r="QZ130" s="687">
        <v>1145</v>
      </c>
      <c r="RA130" s="687"/>
      <c r="RB130" s="687"/>
      <c r="RC130" s="687"/>
      <c r="RD130" s="687"/>
      <c r="RE130" s="687"/>
      <c r="RF130" s="687"/>
      <c r="RG130" s="687"/>
      <c r="RH130" s="687"/>
      <c r="RI130" s="687"/>
      <c r="RJ130" s="687"/>
      <c r="RK130" s="925"/>
      <c r="RL130" s="925"/>
      <c r="RM130" s="925"/>
      <c r="RN130" s="925"/>
      <c r="RO130" s="925"/>
      <c r="RP130" s="925"/>
      <c r="RQ130" s="925"/>
      <c r="RR130" s="925"/>
      <c r="RS130" s="925"/>
      <c r="RT130" s="925"/>
      <c r="RU130" s="925"/>
      <c r="RV130" s="925"/>
      <c r="RW130" s="925"/>
      <c r="RX130" s="925"/>
      <c r="RY130" s="925"/>
      <c r="RZ130" s="925"/>
      <c r="SA130" s="925"/>
      <c r="SB130" s="925"/>
      <c r="SC130" s="925"/>
      <c r="SD130" s="925"/>
      <c r="SE130" s="925"/>
      <c r="SF130" s="925"/>
      <c r="SG130" s="925"/>
      <c r="SH130" s="925"/>
      <c r="SI130" s="925"/>
      <c r="SJ130" s="925"/>
      <c r="SK130" s="925"/>
      <c r="SL130" s="925"/>
      <c r="SM130" s="925"/>
      <c r="SN130" s="925"/>
      <c r="SO130" s="925"/>
      <c r="SP130" s="925"/>
      <c r="SQ130" s="925"/>
      <c r="SR130" s="925"/>
      <c r="SS130" s="925"/>
      <c r="ST130" s="925"/>
      <c r="SU130" s="925"/>
      <c r="SV130" s="925"/>
      <c r="SW130" s="925"/>
      <c r="SX130" s="925"/>
      <c r="SY130" s="925"/>
      <c r="SZ130" s="925"/>
      <c r="TA130" s="925"/>
      <c r="TB130" s="925"/>
      <c r="TC130" s="925"/>
      <c r="TD130" s="925"/>
      <c r="TE130" s="925"/>
      <c r="TF130" s="925"/>
      <c r="TG130" s="925"/>
      <c r="TH130" s="925"/>
      <c r="TI130" s="925"/>
      <c r="TJ130" s="925"/>
      <c r="TK130" s="925"/>
      <c r="TL130" s="925"/>
      <c r="TM130" s="925"/>
      <c r="TN130" s="925"/>
      <c r="TO130" s="925"/>
      <c r="TP130" s="925"/>
      <c r="TQ130" s="925"/>
      <c r="TR130" s="925"/>
      <c r="TS130" s="925"/>
      <c r="TT130" s="925"/>
      <c r="TU130" s="925"/>
      <c r="TV130" s="925"/>
      <c r="TW130" s="925"/>
      <c r="TX130" s="925"/>
      <c r="TY130" s="925"/>
      <c r="TZ130" s="925"/>
      <c r="UA130" s="925"/>
      <c r="UB130" s="925"/>
      <c r="UC130" s="925"/>
      <c r="UD130" s="925"/>
      <c r="UE130" s="925"/>
      <c r="UF130" s="925"/>
      <c r="UG130" s="925"/>
      <c r="UH130" s="925"/>
      <c r="UI130" s="925"/>
      <c r="UJ130" s="925"/>
      <c r="UK130" s="925"/>
      <c r="UL130" s="925"/>
      <c r="UM130" s="925"/>
      <c r="UN130" s="925"/>
      <c r="UO130" s="925"/>
      <c r="UP130" s="925"/>
      <c r="UQ130" s="925"/>
      <c r="UR130" s="925"/>
      <c r="US130" s="925"/>
      <c r="UT130" s="925"/>
      <c r="UU130" s="925"/>
      <c r="UV130" s="925"/>
      <c r="UW130" s="925"/>
      <c r="UX130" s="925"/>
      <c r="UY130" s="925"/>
      <c r="UZ130" s="925"/>
      <c r="VA130" s="925"/>
      <c r="VB130" s="925"/>
      <c r="VC130" s="925"/>
      <c r="VD130" s="925"/>
      <c r="VE130" s="925"/>
      <c r="VF130" s="925"/>
      <c r="VG130" s="925"/>
      <c r="VH130" s="925"/>
      <c r="VI130" s="925"/>
      <c r="VJ130" s="925"/>
      <c r="VK130" s="925"/>
      <c r="VL130" s="925"/>
      <c r="VM130" s="925"/>
      <c r="VN130" s="925"/>
      <c r="VO130" s="925"/>
      <c r="VP130" s="925"/>
      <c r="VQ130" s="925"/>
      <c r="VR130" s="925"/>
      <c r="VS130" s="925"/>
      <c r="VT130" s="925"/>
      <c r="VU130" s="925"/>
      <c r="VV130" s="925"/>
      <c r="VW130" s="925"/>
      <c r="VX130" s="925"/>
      <c r="VY130" s="925"/>
      <c r="VZ130" s="925"/>
      <c r="WA130" s="925"/>
      <c r="WB130" s="925"/>
      <c r="WC130" s="925"/>
      <c r="WD130" s="925"/>
      <c r="WE130" s="925"/>
      <c r="WF130" s="925"/>
      <c r="WG130" s="925"/>
      <c r="WH130" s="925"/>
      <c r="WI130" s="925"/>
      <c r="WJ130" s="925"/>
      <c r="WK130" s="925"/>
      <c r="WL130" s="925"/>
      <c r="WM130" s="925"/>
      <c r="WN130" s="925"/>
      <c r="WO130" s="925"/>
      <c r="WP130" s="925"/>
      <c r="WQ130" s="925"/>
      <c r="WR130" s="925"/>
      <c r="WS130" s="925"/>
      <c r="XZ130" s="925"/>
      <c r="YA130" s="925"/>
      <c r="ZM130" s="4"/>
      <c r="ZN130" s="4"/>
    </row>
    <row r="131" spans="1:690">
      <c r="A131" s="1095" t="s">
        <v>1414</v>
      </c>
      <c r="B131" s="1094"/>
      <c r="C131" s="1094"/>
      <c r="D131" s="1096">
        <v>10647.01</v>
      </c>
      <c r="E131" s="1096">
        <v>1995.51</v>
      </c>
      <c r="F131" s="1096">
        <v>3461693.6</v>
      </c>
      <c r="G131" s="1097"/>
      <c r="H131" s="1094" t="s">
        <v>894</v>
      </c>
      <c r="I131" s="687"/>
      <c r="J131" s="687"/>
      <c r="K131" s="687"/>
      <c r="L131" s="687"/>
      <c r="M131" s="687"/>
      <c r="N131" s="687"/>
      <c r="O131" s="687"/>
      <c r="P131" s="687"/>
      <c r="Q131" s="687"/>
      <c r="R131" s="687"/>
      <c r="S131" s="687"/>
      <c r="T131" s="687"/>
      <c r="U131" s="687"/>
      <c r="V131" s="687"/>
      <c r="W131" s="687"/>
      <c r="X131" s="687"/>
      <c r="Y131" s="687"/>
      <c r="Z131" s="687"/>
      <c r="AA131" s="687"/>
      <c r="AB131" s="687"/>
      <c r="AC131" s="687"/>
      <c r="AD131" s="687"/>
      <c r="AE131" s="687"/>
      <c r="AF131" s="687"/>
      <c r="AG131" s="687"/>
      <c r="AH131" s="687"/>
      <c r="AI131" s="687"/>
      <c r="AJ131" s="687"/>
      <c r="AK131" s="687"/>
      <c r="AL131" s="687"/>
      <c r="AM131" s="687"/>
      <c r="AN131" s="687"/>
      <c r="AO131" s="687"/>
      <c r="AP131" s="687"/>
      <c r="AQ131" s="687"/>
      <c r="AR131" s="687"/>
      <c r="AS131" s="687"/>
      <c r="AT131" s="687"/>
      <c r="AU131" s="687"/>
      <c r="AV131" s="687"/>
      <c r="AW131" s="687"/>
      <c r="AX131" s="687"/>
      <c r="AY131" s="687"/>
      <c r="AZ131" s="687"/>
      <c r="BA131" s="687"/>
      <c r="BB131" s="687"/>
      <c r="BC131" s="687"/>
      <c r="BD131" s="687"/>
      <c r="BE131" s="687"/>
      <c r="BF131" s="687"/>
      <c r="BG131" s="687"/>
      <c r="BH131" s="687"/>
      <c r="BI131" s="687"/>
      <c r="BJ131" s="687"/>
      <c r="BK131" s="687"/>
      <c r="BL131" s="687"/>
      <c r="BM131" s="687"/>
      <c r="BN131" s="687"/>
      <c r="BO131" s="687"/>
      <c r="BP131" s="687"/>
      <c r="BQ131" s="687"/>
      <c r="BR131" s="687"/>
      <c r="BS131" s="687"/>
      <c r="BT131" s="687"/>
      <c r="BU131" s="687"/>
      <c r="BV131" s="687"/>
      <c r="BW131" s="687"/>
      <c r="BX131" s="687"/>
      <c r="BY131" s="687"/>
      <c r="BZ131" s="687"/>
      <c r="CA131" s="687"/>
      <c r="CB131" s="687"/>
      <c r="CC131" s="687"/>
      <c r="CD131" s="687"/>
      <c r="CE131" s="687"/>
      <c r="CF131" s="687"/>
      <c r="CG131" s="687"/>
      <c r="CH131" s="687"/>
      <c r="CI131" s="687"/>
      <c r="CJ131" s="687"/>
      <c r="CK131" s="687"/>
      <c r="CL131" s="687"/>
      <c r="CM131" s="687"/>
      <c r="CN131" s="687"/>
      <c r="CO131" s="687"/>
      <c r="CP131" s="687"/>
      <c r="CQ131" s="687"/>
      <c r="CR131" s="687"/>
      <c r="CS131" s="687"/>
      <c r="CT131" s="687"/>
      <c r="CU131" s="687"/>
      <c r="CV131" s="687"/>
      <c r="CW131" s="687"/>
      <c r="CX131" s="687"/>
      <c r="CY131" s="687"/>
      <c r="CZ131" s="687"/>
      <c r="DA131" s="687"/>
      <c r="DB131" s="687"/>
      <c r="DC131" s="687"/>
      <c r="DD131" s="687"/>
      <c r="DE131" s="687"/>
      <c r="DF131" s="687"/>
      <c r="DG131" s="687"/>
      <c r="DH131" s="687"/>
      <c r="DI131" s="687"/>
      <c r="DJ131" s="687"/>
      <c r="DK131" s="687"/>
      <c r="DL131" s="687"/>
      <c r="DM131" s="687"/>
      <c r="DN131" s="687"/>
      <c r="DO131" s="687"/>
      <c r="DP131" s="687"/>
      <c r="DQ131" s="687"/>
      <c r="DR131" s="687"/>
      <c r="DS131" s="687"/>
      <c r="DT131" s="687"/>
      <c r="DU131" s="687"/>
      <c r="DV131" s="687"/>
      <c r="DW131" s="687"/>
      <c r="DX131" s="687"/>
      <c r="DY131" s="687"/>
      <c r="DZ131" s="687"/>
      <c r="EA131" s="687"/>
      <c r="EB131" s="687"/>
      <c r="EC131" s="687"/>
      <c r="ED131" s="687"/>
      <c r="EE131" s="687"/>
      <c r="EF131" s="687"/>
      <c r="EG131" s="687"/>
      <c r="EH131" s="687"/>
      <c r="EI131" s="687"/>
      <c r="EJ131" s="687"/>
      <c r="EK131" s="687"/>
      <c r="EL131" s="687"/>
      <c r="EM131" s="687"/>
      <c r="EN131" s="687"/>
      <c r="EO131" s="687"/>
      <c r="EP131" s="687"/>
      <c r="EQ131" s="687"/>
      <c r="ER131" s="687"/>
      <c r="ES131" s="687"/>
      <c r="ET131" s="687"/>
      <c r="EU131" s="687"/>
      <c r="EV131" s="687"/>
      <c r="EW131" s="687"/>
      <c r="EX131" s="687"/>
      <c r="EY131" s="687"/>
      <c r="EZ131" s="687"/>
      <c r="FA131" s="687"/>
      <c r="FB131" s="687"/>
      <c r="FC131" s="687"/>
      <c r="FD131" s="687"/>
      <c r="FE131" s="687"/>
      <c r="FF131" s="687"/>
      <c r="FG131" s="687"/>
      <c r="FH131" s="687"/>
      <c r="FI131" s="687"/>
      <c r="FJ131" s="687"/>
      <c r="FK131" s="687"/>
      <c r="FL131" s="687"/>
      <c r="FM131" s="687"/>
      <c r="FN131" s="687"/>
      <c r="FO131" s="687"/>
      <c r="FP131" s="687"/>
      <c r="FQ131" s="687"/>
      <c r="FR131" s="687"/>
      <c r="FS131" s="687"/>
      <c r="FT131" s="687"/>
      <c r="FU131" s="687"/>
      <c r="FV131" s="687"/>
      <c r="FW131" s="687"/>
      <c r="FX131" s="687"/>
      <c r="FY131" s="687"/>
      <c r="FZ131" s="687"/>
      <c r="GA131" s="687"/>
      <c r="GB131" s="687"/>
      <c r="GC131" s="687"/>
      <c r="GD131" s="687"/>
      <c r="GE131" s="687"/>
      <c r="GF131" s="687"/>
      <c r="GG131" s="687"/>
      <c r="GH131" s="687"/>
      <c r="GI131" s="687"/>
      <c r="GJ131" s="687"/>
      <c r="GK131" s="687"/>
      <c r="GL131" s="687"/>
      <c r="GM131" s="687"/>
      <c r="GN131" s="687"/>
      <c r="GO131" s="687"/>
      <c r="GP131" s="687"/>
      <c r="GQ131" s="687"/>
      <c r="GR131" s="687"/>
      <c r="GS131" s="687"/>
      <c r="GT131" s="687"/>
      <c r="GU131" s="687"/>
      <c r="GV131" s="687"/>
      <c r="GW131" s="687"/>
      <c r="GX131" s="687"/>
      <c r="GY131" s="687"/>
      <c r="GZ131" s="687"/>
      <c r="HA131" s="687"/>
      <c r="HB131" s="687"/>
      <c r="HC131" s="687"/>
      <c r="HD131" s="687"/>
      <c r="HE131" s="687"/>
      <c r="HF131" s="687"/>
      <c r="HG131" s="687"/>
      <c r="HH131" s="687"/>
      <c r="HI131" s="687"/>
      <c r="HJ131" s="687"/>
      <c r="HK131" s="687"/>
      <c r="HL131" s="687"/>
      <c r="HM131" s="687"/>
      <c r="HN131" s="687"/>
      <c r="HO131" s="687"/>
      <c r="HP131" s="687"/>
      <c r="HQ131" s="687"/>
      <c r="HR131" s="687"/>
      <c r="HS131" s="687"/>
      <c r="HT131" s="687"/>
      <c r="HU131" s="687"/>
      <c r="HV131" s="687"/>
      <c r="HW131" s="687"/>
      <c r="HX131" s="687"/>
      <c r="HY131" s="687"/>
      <c r="HZ131" s="687"/>
      <c r="IA131" s="687"/>
      <c r="IB131" s="687"/>
      <c r="IC131" s="687"/>
      <c r="ID131" s="687"/>
      <c r="IE131" s="687"/>
      <c r="IF131" s="687"/>
      <c r="IG131" s="687"/>
      <c r="IH131" s="687"/>
      <c r="II131" s="687"/>
      <c r="IJ131" s="687"/>
      <c r="IK131" s="687"/>
      <c r="IL131" s="687"/>
      <c r="IM131" s="687"/>
      <c r="IN131" s="687"/>
      <c r="IO131" s="687"/>
      <c r="IP131" s="687"/>
      <c r="IQ131" s="687"/>
      <c r="IR131" s="687"/>
      <c r="IS131" s="687"/>
      <c r="IT131" s="687"/>
      <c r="IU131" s="687"/>
      <c r="IV131" s="687"/>
      <c r="IW131" s="687"/>
      <c r="IX131" s="687"/>
      <c r="IY131" s="687"/>
      <c r="IZ131" s="687"/>
      <c r="JA131" s="687"/>
      <c r="JB131" s="687"/>
      <c r="JC131" s="687"/>
      <c r="JD131" s="687"/>
      <c r="JE131" s="687"/>
      <c r="JF131" s="687"/>
      <c r="JG131" s="687"/>
      <c r="JH131" s="687"/>
      <c r="JI131" s="687"/>
      <c r="JJ131" s="687"/>
      <c r="JK131" s="687"/>
      <c r="JL131" s="687"/>
      <c r="JM131" s="687"/>
      <c r="JN131" s="687"/>
      <c r="JO131" s="687"/>
      <c r="JP131" s="687"/>
      <c r="JQ131" s="687"/>
      <c r="JR131" s="687"/>
      <c r="JS131" s="687"/>
      <c r="JT131" s="687"/>
      <c r="JU131" s="687"/>
      <c r="JV131" s="687"/>
      <c r="JW131" s="687"/>
      <c r="JX131" s="687"/>
      <c r="JY131" s="687"/>
      <c r="JZ131" s="687"/>
      <c r="KA131" s="687"/>
      <c r="KB131" s="687"/>
      <c r="KC131" s="687"/>
      <c r="KD131" s="687"/>
      <c r="KE131" s="687"/>
      <c r="KF131" s="687"/>
      <c r="KG131" s="687"/>
      <c r="KH131" s="687"/>
      <c r="KI131" s="687"/>
      <c r="KJ131" s="687">
        <v>1.72</v>
      </c>
      <c r="KK131" s="687">
        <v>1.72</v>
      </c>
      <c r="KL131" s="687">
        <v>7.6</v>
      </c>
      <c r="KM131" s="687">
        <v>17.2</v>
      </c>
      <c r="KN131" s="687">
        <v>24.51</v>
      </c>
      <c r="KO131" s="687">
        <v>36.979999999999997</v>
      </c>
      <c r="KP131" s="687">
        <v>38.130000000000003</v>
      </c>
      <c r="KQ131" s="687">
        <v>40.25</v>
      </c>
      <c r="KR131" s="687">
        <v>40.25</v>
      </c>
      <c r="KS131" s="687">
        <v>43</v>
      </c>
      <c r="KT131" s="687">
        <v>43</v>
      </c>
      <c r="KU131" s="687">
        <v>43</v>
      </c>
      <c r="KV131" s="687">
        <v>43</v>
      </c>
      <c r="KW131" s="687">
        <v>43</v>
      </c>
      <c r="KX131" s="687">
        <v>43</v>
      </c>
      <c r="KY131" s="687">
        <v>43</v>
      </c>
      <c r="KZ131" s="687">
        <v>43</v>
      </c>
      <c r="LA131" s="687">
        <v>43</v>
      </c>
      <c r="LB131" s="687">
        <v>43</v>
      </c>
      <c r="LC131" s="687">
        <v>43</v>
      </c>
      <c r="LD131" s="687">
        <v>43</v>
      </c>
      <c r="LE131" s="687">
        <v>43</v>
      </c>
      <c r="LF131" s="687">
        <v>43</v>
      </c>
      <c r="LG131" s="687">
        <v>43</v>
      </c>
      <c r="LH131" s="687">
        <v>43</v>
      </c>
      <c r="LI131" s="687">
        <v>43</v>
      </c>
      <c r="LJ131" s="687">
        <v>43</v>
      </c>
      <c r="LK131" s="687">
        <v>43</v>
      </c>
      <c r="LL131" s="687">
        <v>43</v>
      </c>
      <c r="LM131" s="687">
        <v>43</v>
      </c>
      <c r="LN131" s="687">
        <v>43</v>
      </c>
      <c r="LO131" s="687">
        <v>43</v>
      </c>
      <c r="LP131" s="687">
        <v>43</v>
      </c>
      <c r="LQ131" s="687">
        <v>43</v>
      </c>
      <c r="LR131" s="687">
        <v>43</v>
      </c>
      <c r="LS131" s="687">
        <v>43</v>
      </c>
      <c r="LT131" s="687">
        <v>43</v>
      </c>
      <c r="LU131" s="687">
        <v>43</v>
      </c>
      <c r="LV131" s="687">
        <v>43</v>
      </c>
      <c r="LW131" s="687">
        <v>43</v>
      </c>
      <c r="LX131" s="687">
        <v>43</v>
      </c>
      <c r="LY131" s="687">
        <v>43</v>
      </c>
      <c r="LZ131" s="687">
        <v>43</v>
      </c>
      <c r="MA131" s="687">
        <v>43</v>
      </c>
      <c r="MB131" s="687">
        <v>43</v>
      </c>
      <c r="MC131" s="687">
        <v>43</v>
      </c>
      <c r="MD131" s="687">
        <v>43</v>
      </c>
      <c r="ME131" s="687">
        <v>43</v>
      </c>
      <c r="MF131" s="687">
        <v>43</v>
      </c>
      <c r="MG131" s="687">
        <v>43</v>
      </c>
      <c r="MH131" s="687">
        <v>43</v>
      </c>
      <c r="MI131" s="687">
        <v>43</v>
      </c>
      <c r="MJ131" s="687">
        <v>43</v>
      </c>
      <c r="MK131" s="687">
        <v>43</v>
      </c>
      <c r="ML131" s="687">
        <v>43</v>
      </c>
      <c r="MM131" s="687">
        <v>43</v>
      </c>
      <c r="MN131" s="687">
        <v>43</v>
      </c>
      <c r="MO131" s="687">
        <v>43</v>
      </c>
      <c r="MP131" s="687">
        <v>43</v>
      </c>
      <c r="MQ131" s="687">
        <v>43</v>
      </c>
      <c r="MR131" s="687">
        <v>43</v>
      </c>
      <c r="MS131" s="687">
        <v>43</v>
      </c>
      <c r="MT131" s="687">
        <v>43</v>
      </c>
      <c r="MU131" s="687">
        <v>43</v>
      </c>
      <c r="MV131" s="687">
        <v>43</v>
      </c>
      <c r="MW131" s="687">
        <v>86.42</v>
      </c>
      <c r="MX131" s="687">
        <v>221.07</v>
      </c>
      <c r="MY131" s="687">
        <v>723.78</v>
      </c>
      <c r="MZ131" s="687">
        <v>825.2</v>
      </c>
      <c r="NA131" s="687">
        <v>877.65</v>
      </c>
      <c r="NB131" s="687">
        <v>945.14</v>
      </c>
      <c r="NC131" s="687">
        <v>945.14</v>
      </c>
      <c r="ND131" s="687">
        <v>1030.2</v>
      </c>
      <c r="NE131" s="687">
        <v>1182.22</v>
      </c>
      <c r="NF131" s="687">
        <v>1425.2</v>
      </c>
      <c r="NG131" s="687">
        <v>1995.51</v>
      </c>
      <c r="NH131" s="687">
        <v>2075.11</v>
      </c>
      <c r="NI131" s="687">
        <v>2260.85</v>
      </c>
      <c r="NJ131" s="687">
        <v>2260.85</v>
      </c>
      <c r="NK131" s="687">
        <v>2317.64</v>
      </c>
      <c r="NL131" s="687">
        <v>2450.17</v>
      </c>
      <c r="NM131" s="687">
        <v>2450.17</v>
      </c>
      <c r="NN131" s="687">
        <v>2450.17</v>
      </c>
      <c r="NO131" s="687">
        <v>2450.17</v>
      </c>
      <c r="NP131" s="687">
        <v>2488.0300000000002</v>
      </c>
      <c r="NQ131" s="687">
        <v>2488.0300000000002</v>
      </c>
      <c r="NR131" s="687">
        <v>2532.21</v>
      </c>
      <c r="NS131" s="687">
        <v>2639.49</v>
      </c>
      <c r="NT131" s="687">
        <v>2755.66</v>
      </c>
      <c r="NU131" s="687">
        <v>2894.2</v>
      </c>
      <c r="NV131" s="687">
        <v>3221.2</v>
      </c>
      <c r="NW131" s="687">
        <v>3269.93</v>
      </c>
      <c r="NX131" s="687">
        <v>3269.93</v>
      </c>
      <c r="NY131" s="687">
        <v>3351.37</v>
      </c>
      <c r="NZ131" s="687">
        <v>3431.16</v>
      </c>
      <c r="OA131" s="687">
        <v>3464.19</v>
      </c>
      <c r="OB131" s="687">
        <v>3541.25</v>
      </c>
      <c r="OC131" s="687">
        <v>3619.25</v>
      </c>
      <c r="OD131" s="687">
        <v>4249.8599999999997</v>
      </c>
      <c r="OE131" s="687">
        <v>4249.8599999999997</v>
      </c>
      <c r="OF131" s="687">
        <v>4429.62</v>
      </c>
      <c r="OG131" s="687">
        <v>4808.43</v>
      </c>
      <c r="OH131" s="687">
        <v>5223.5</v>
      </c>
      <c r="OI131" s="687">
        <v>5915.29</v>
      </c>
      <c r="OJ131" s="687">
        <v>6403.43</v>
      </c>
      <c r="OK131" s="687">
        <v>6601.46</v>
      </c>
      <c r="OL131" s="687">
        <v>6601.46</v>
      </c>
      <c r="OM131" s="687">
        <v>6774.58</v>
      </c>
      <c r="ON131" s="687">
        <v>6922.47</v>
      </c>
      <c r="OO131" s="687">
        <v>7125.45</v>
      </c>
      <c r="OP131" s="687">
        <v>7263.8</v>
      </c>
      <c r="OQ131" s="687">
        <v>7558.5</v>
      </c>
      <c r="OR131" s="687">
        <v>7721.74</v>
      </c>
      <c r="OS131" s="687">
        <v>7721.74</v>
      </c>
      <c r="OT131" s="687">
        <v>7981.94</v>
      </c>
      <c r="OU131" s="687">
        <v>8394.4500000000007</v>
      </c>
      <c r="OV131" s="687">
        <v>8462.4699999999993</v>
      </c>
      <c r="OW131" s="687">
        <v>8615.83</v>
      </c>
      <c r="OX131" s="687">
        <v>8649.9</v>
      </c>
      <c r="OY131" s="687">
        <v>8710.5400000000009</v>
      </c>
      <c r="OZ131" s="687">
        <v>8710.5400000000009</v>
      </c>
      <c r="PA131" s="687">
        <v>8753.0400000000009</v>
      </c>
      <c r="PB131" s="687">
        <v>8847.83</v>
      </c>
      <c r="PC131" s="687">
        <v>8855.61</v>
      </c>
      <c r="PD131" s="687">
        <v>8873.76</v>
      </c>
      <c r="PE131" s="687">
        <v>9001.56</v>
      </c>
      <c r="PF131" s="687">
        <v>9128.01</v>
      </c>
      <c r="PG131" s="687">
        <v>9128.01</v>
      </c>
      <c r="PH131" s="687">
        <v>9405.1</v>
      </c>
      <c r="PI131" s="687">
        <v>9465.5300000000007</v>
      </c>
      <c r="PJ131" s="687">
        <v>9578.93</v>
      </c>
      <c r="PK131" s="687">
        <v>9654.75</v>
      </c>
      <c r="PL131" s="687">
        <v>9753.98</v>
      </c>
      <c r="PM131" s="687">
        <v>9919.31</v>
      </c>
      <c r="PN131" s="687">
        <v>9919.31</v>
      </c>
      <c r="PO131" s="687">
        <v>10231.68</v>
      </c>
      <c r="PP131" s="687">
        <v>10381.77</v>
      </c>
      <c r="PQ131" s="687">
        <v>10506.49</v>
      </c>
      <c r="PR131" s="687">
        <v>10581.23</v>
      </c>
      <c r="PS131" s="687">
        <v>10607.38</v>
      </c>
      <c r="PT131" s="687">
        <v>10625.08</v>
      </c>
      <c r="PU131" s="687">
        <v>10625.08</v>
      </c>
      <c r="PV131" s="687">
        <v>10641.88</v>
      </c>
      <c r="PW131" s="687">
        <v>10643.42</v>
      </c>
      <c r="PX131" s="687">
        <v>10647.01</v>
      </c>
      <c r="PY131" s="687">
        <v>10647.01</v>
      </c>
      <c r="PZ131" s="687">
        <v>10647.01</v>
      </c>
      <c r="QA131" s="687">
        <v>10647.01</v>
      </c>
      <c r="QB131" s="687">
        <v>10647.01</v>
      </c>
      <c r="QC131" s="687">
        <v>10647.01</v>
      </c>
      <c r="QD131" s="687">
        <v>10647.01</v>
      </c>
      <c r="QE131" s="687">
        <v>10647.01</v>
      </c>
      <c r="QF131" s="687">
        <v>10647.01</v>
      </c>
      <c r="QG131" s="687">
        <v>10647.01</v>
      </c>
      <c r="QH131" s="687">
        <v>10647.01</v>
      </c>
      <c r="QI131" s="687">
        <v>10647.01</v>
      </c>
      <c r="QJ131" s="687">
        <v>10647.01</v>
      </c>
      <c r="QK131" s="687">
        <v>10647.01</v>
      </c>
      <c r="QL131" s="687">
        <v>10647.01</v>
      </c>
      <c r="QM131" s="687">
        <v>10647.01</v>
      </c>
      <c r="QN131" s="687">
        <v>10647.01</v>
      </c>
      <c r="QO131" s="687">
        <v>10647.01</v>
      </c>
      <c r="QP131" s="687">
        <v>10647.01</v>
      </c>
      <c r="QQ131" s="687">
        <v>10647.01</v>
      </c>
      <c r="QR131" s="687">
        <v>10647.01</v>
      </c>
      <c r="QS131" s="687">
        <v>10647.01</v>
      </c>
      <c r="QT131" s="687">
        <v>10647.01</v>
      </c>
      <c r="QU131" s="687">
        <v>10647.01</v>
      </c>
      <c r="QV131" s="687">
        <v>10647.01</v>
      </c>
      <c r="QW131" s="687">
        <v>10647.01</v>
      </c>
      <c r="QX131" s="687">
        <v>10647.01</v>
      </c>
      <c r="QY131" s="687">
        <v>10647.01</v>
      </c>
      <c r="QZ131" s="687">
        <v>10647.01</v>
      </c>
      <c r="RA131" s="687"/>
      <c r="RB131" s="687"/>
      <c r="RC131" s="687"/>
      <c r="RD131" s="687"/>
      <c r="RE131" s="687"/>
      <c r="RF131" s="687"/>
      <c r="RG131" s="687"/>
      <c r="RH131" s="687"/>
      <c r="RI131" s="687"/>
      <c r="RJ131" s="687"/>
      <c r="RK131" s="925"/>
      <c r="RL131" s="925"/>
      <c r="RM131" s="925"/>
      <c r="RN131" s="925"/>
      <c r="RO131" s="925"/>
      <c r="RP131" s="925"/>
      <c r="RQ131" s="925"/>
      <c r="RR131" s="925"/>
      <c r="RS131" s="925"/>
      <c r="RT131" s="925"/>
      <c r="RU131" s="925"/>
      <c r="RV131" s="925"/>
      <c r="RW131" s="925"/>
      <c r="RX131" s="925"/>
      <c r="RY131" s="925"/>
      <c r="RZ131" s="925"/>
      <c r="SA131" s="925"/>
      <c r="SB131" s="925"/>
      <c r="SC131" s="925"/>
      <c r="SD131" s="925"/>
      <c r="SE131" s="925"/>
      <c r="SF131" s="925"/>
      <c r="SG131" s="925"/>
      <c r="SH131" s="925"/>
      <c r="SI131" s="925"/>
      <c r="SJ131" s="925"/>
      <c r="SK131" s="925"/>
      <c r="SL131" s="925"/>
      <c r="SM131" s="925"/>
      <c r="SN131" s="925"/>
      <c r="SO131" s="925"/>
      <c r="SP131" s="925"/>
      <c r="SQ131" s="925"/>
      <c r="SR131" s="925"/>
      <c r="SS131" s="925"/>
      <c r="ST131" s="925"/>
      <c r="SU131" s="925"/>
      <c r="SV131" s="925"/>
      <c r="SW131" s="925"/>
      <c r="SX131" s="925"/>
      <c r="SY131" s="925"/>
      <c r="SZ131" s="925"/>
      <c r="TA131" s="925"/>
      <c r="TB131" s="925"/>
      <c r="TC131" s="925"/>
      <c r="TD131" s="925"/>
      <c r="TE131" s="925"/>
      <c r="TF131" s="925"/>
      <c r="TG131" s="925"/>
      <c r="TH131" s="925"/>
      <c r="TI131" s="925"/>
      <c r="TJ131" s="925"/>
      <c r="TK131" s="925"/>
      <c r="TL131" s="925"/>
      <c r="TM131" s="925"/>
      <c r="TN131" s="925"/>
      <c r="TO131" s="925"/>
      <c r="TP131" s="925"/>
      <c r="TQ131" s="925"/>
      <c r="TR131" s="925"/>
      <c r="TS131" s="925"/>
      <c r="TT131" s="925"/>
      <c r="TU131" s="925"/>
      <c r="TV131" s="925"/>
      <c r="TW131" s="925"/>
      <c r="TX131" s="925"/>
      <c r="TY131" s="925"/>
      <c r="TZ131" s="925"/>
      <c r="UA131" s="925"/>
      <c r="UB131" s="925"/>
      <c r="UC131" s="925"/>
      <c r="UD131" s="925"/>
      <c r="UE131" s="925"/>
      <c r="UF131" s="925"/>
      <c r="UG131" s="925"/>
      <c r="UH131" s="925"/>
      <c r="UI131" s="925"/>
      <c r="UJ131" s="925"/>
      <c r="UK131" s="925"/>
      <c r="UL131" s="925"/>
      <c r="UM131" s="925"/>
      <c r="UN131" s="925"/>
      <c r="UO131" s="925"/>
      <c r="UP131" s="925"/>
      <c r="UQ131" s="925"/>
      <c r="UR131" s="925"/>
      <c r="US131" s="925"/>
      <c r="UT131" s="925"/>
      <c r="UU131" s="925"/>
      <c r="UV131" s="925"/>
      <c r="UW131" s="925"/>
      <c r="UX131" s="925"/>
      <c r="UY131" s="925"/>
      <c r="UZ131" s="925"/>
      <c r="VA131" s="925"/>
      <c r="VB131" s="925"/>
      <c r="VC131" s="925"/>
      <c r="VD131" s="925"/>
      <c r="VE131" s="925"/>
      <c r="VF131" s="925"/>
      <c r="VG131" s="925"/>
      <c r="VH131" s="925"/>
      <c r="VI131" s="925"/>
      <c r="VJ131" s="925"/>
      <c r="VK131" s="925"/>
      <c r="VL131" s="925"/>
      <c r="VM131" s="925"/>
      <c r="VN131" s="925"/>
      <c r="VO131" s="925"/>
      <c r="VP131" s="925"/>
      <c r="VQ131" s="925"/>
      <c r="VR131" s="925"/>
      <c r="VS131" s="925"/>
      <c r="VT131" s="925"/>
      <c r="VU131" s="925"/>
      <c r="VV131" s="925"/>
      <c r="VW131" s="925"/>
      <c r="VX131" s="925"/>
      <c r="VY131" s="925"/>
      <c r="VZ131" s="925"/>
      <c r="WA131" s="925"/>
      <c r="WB131" s="925"/>
      <c r="WC131" s="925"/>
      <c r="WD131" s="925"/>
      <c r="WE131" s="925"/>
      <c r="WF131" s="925"/>
      <c r="WG131" s="925"/>
      <c r="WH131" s="925"/>
      <c r="WI131" s="925"/>
      <c r="WJ131" s="925"/>
      <c r="WK131" s="925"/>
      <c r="WL131" s="925"/>
      <c r="WM131" s="925"/>
      <c r="WN131" s="925"/>
      <c r="WO131" s="925"/>
      <c r="WP131" s="925"/>
      <c r="WQ131" s="925"/>
      <c r="WR131" s="925"/>
      <c r="WS131" s="925"/>
      <c r="XZ131" s="925"/>
      <c r="YA131" s="925"/>
      <c r="ZM131" s="4"/>
      <c r="ZN131" s="4"/>
    </row>
    <row r="132" spans="1:690" outlineLevel="2">
      <c r="A132" s="1107" t="s">
        <v>1199</v>
      </c>
      <c r="B132" s="1107"/>
      <c r="C132" s="1107"/>
      <c r="D132" s="1108">
        <v>88</v>
      </c>
      <c r="E132" s="1108">
        <v>13.64</v>
      </c>
      <c r="F132" s="1108">
        <v>602704.48</v>
      </c>
      <c r="G132" s="1109"/>
      <c r="H132" s="1107" t="s">
        <v>894</v>
      </c>
      <c r="I132" s="687"/>
      <c r="J132" s="687"/>
      <c r="K132" s="687"/>
      <c r="L132" s="687"/>
      <c r="M132" s="687"/>
      <c r="N132" s="687"/>
      <c r="O132" s="687"/>
      <c r="P132" s="687"/>
      <c r="Q132" s="687"/>
      <c r="R132" s="687"/>
      <c r="S132" s="687"/>
      <c r="T132" s="687"/>
      <c r="U132" s="687"/>
      <c r="V132" s="687"/>
      <c r="W132" s="687"/>
      <c r="X132" s="687"/>
      <c r="Y132" s="687"/>
      <c r="Z132" s="687"/>
      <c r="AA132" s="687"/>
      <c r="AB132" s="687"/>
      <c r="AC132" s="687"/>
      <c r="AD132" s="687"/>
      <c r="AE132" s="687"/>
      <c r="AF132" s="687"/>
      <c r="AG132" s="687"/>
      <c r="AH132" s="687"/>
      <c r="AI132" s="687"/>
      <c r="AJ132" s="687"/>
      <c r="AK132" s="687"/>
      <c r="AL132" s="687"/>
      <c r="AM132" s="687"/>
      <c r="AN132" s="687"/>
      <c r="AO132" s="687"/>
      <c r="AP132" s="687"/>
      <c r="AQ132" s="687"/>
      <c r="AR132" s="687"/>
      <c r="AS132" s="687"/>
      <c r="AT132" s="687"/>
      <c r="AU132" s="687"/>
      <c r="AV132" s="687"/>
      <c r="AW132" s="687"/>
      <c r="AX132" s="687"/>
      <c r="AY132" s="687"/>
      <c r="AZ132" s="687"/>
      <c r="BA132" s="687"/>
      <c r="BB132" s="687"/>
      <c r="BC132" s="687"/>
      <c r="BD132" s="687"/>
      <c r="BE132" s="687"/>
      <c r="BF132" s="687"/>
      <c r="BG132" s="687"/>
      <c r="BH132" s="687"/>
      <c r="BI132" s="687"/>
      <c r="BJ132" s="687"/>
      <c r="BK132" s="687"/>
      <c r="BL132" s="687"/>
      <c r="BM132" s="687"/>
      <c r="BN132" s="687"/>
      <c r="BO132" s="687"/>
      <c r="BP132" s="687"/>
      <c r="BQ132" s="687"/>
      <c r="BR132" s="687"/>
      <c r="BS132" s="687"/>
      <c r="BT132" s="687"/>
      <c r="BU132" s="687"/>
      <c r="BV132" s="687"/>
      <c r="BW132" s="687"/>
      <c r="BX132" s="687"/>
      <c r="BY132" s="687"/>
      <c r="BZ132" s="687"/>
      <c r="CA132" s="687"/>
      <c r="CB132" s="687"/>
      <c r="CC132" s="687"/>
      <c r="CD132" s="687"/>
      <c r="CE132" s="687"/>
      <c r="CF132" s="687"/>
      <c r="CG132" s="687"/>
      <c r="CH132" s="687"/>
      <c r="CI132" s="687"/>
      <c r="CJ132" s="687"/>
      <c r="CK132" s="687"/>
      <c r="CL132" s="687"/>
      <c r="CM132" s="687"/>
      <c r="CN132" s="687"/>
      <c r="CO132" s="687"/>
      <c r="CP132" s="687"/>
      <c r="CQ132" s="687"/>
      <c r="CR132" s="687"/>
      <c r="CS132" s="687"/>
      <c r="CT132" s="687"/>
      <c r="CU132" s="687"/>
      <c r="CV132" s="687"/>
      <c r="CW132" s="687"/>
      <c r="CX132" s="687"/>
      <c r="CY132" s="687"/>
      <c r="CZ132" s="687"/>
      <c r="DA132" s="687"/>
      <c r="DB132" s="687"/>
      <c r="DC132" s="687"/>
      <c r="DD132" s="687"/>
      <c r="DE132" s="687"/>
      <c r="DF132" s="687"/>
      <c r="DG132" s="687"/>
      <c r="DH132" s="687"/>
      <c r="DI132" s="687"/>
      <c r="DJ132" s="687"/>
      <c r="DK132" s="687"/>
      <c r="DL132" s="687"/>
      <c r="DM132" s="687"/>
      <c r="DN132" s="687"/>
      <c r="DO132" s="687"/>
      <c r="DP132" s="687"/>
      <c r="DQ132" s="687"/>
      <c r="DR132" s="687"/>
      <c r="DS132" s="687"/>
      <c r="DT132" s="687"/>
      <c r="DU132" s="687"/>
      <c r="DV132" s="687"/>
      <c r="DW132" s="687"/>
      <c r="DX132" s="687"/>
      <c r="DY132" s="687"/>
      <c r="DZ132" s="687"/>
      <c r="EA132" s="687"/>
      <c r="EB132" s="687"/>
      <c r="EC132" s="687"/>
      <c r="ED132" s="687"/>
      <c r="EE132" s="687"/>
      <c r="EF132" s="687"/>
      <c r="EG132" s="687"/>
      <c r="EH132" s="687"/>
      <c r="EI132" s="687"/>
      <c r="EJ132" s="687"/>
      <c r="EK132" s="687"/>
      <c r="EL132" s="687"/>
      <c r="EM132" s="687"/>
      <c r="EN132" s="687"/>
      <c r="EO132" s="687"/>
      <c r="EP132" s="687"/>
      <c r="EQ132" s="687"/>
      <c r="ER132" s="687"/>
      <c r="ES132" s="687"/>
      <c r="ET132" s="687"/>
      <c r="EU132" s="687"/>
      <c r="EV132" s="687"/>
      <c r="EW132" s="687"/>
      <c r="EX132" s="687"/>
      <c r="EY132" s="687"/>
      <c r="EZ132" s="687"/>
      <c r="FA132" s="687"/>
      <c r="FB132" s="687"/>
      <c r="FC132" s="687"/>
      <c r="FD132" s="687"/>
      <c r="FE132" s="687"/>
      <c r="FF132" s="687"/>
      <c r="FG132" s="687"/>
      <c r="FH132" s="687"/>
      <c r="FI132" s="687"/>
      <c r="FJ132" s="687"/>
      <c r="FK132" s="687"/>
      <c r="FL132" s="687"/>
      <c r="FM132" s="687"/>
      <c r="FN132" s="687"/>
      <c r="FO132" s="687"/>
      <c r="FP132" s="687"/>
      <c r="FQ132" s="687"/>
      <c r="FR132" s="687"/>
      <c r="FS132" s="687"/>
      <c r="FT132" s="687"/>
      <c r="FU132" s="687"/>
      <c r="FV132" s="687"/>
      <c r="FW132" s="687"/>
      <c r="FX132" s="687"/>
      <c r="FY132" s="687"/>
      <c r="FZ132" s="687"/>
      <c r="GA132" s="687"/>
      <c r="GB132" s="687"/>
      <c r="GC132" s="687"/>
      <c r="GD132" s="687"/>
      <c r="GE132" s="687"/>
      <c r="GF132" s="687"/>
      <c r="GG132" s="687"/>
      <c r="GH132" s="687"/>
      <c r="GI132" s="687"/>
      <c r="GJ132" s="687"/>
      <c r="GK132" s="687"/>
      <c r="GL132" s="687"/>
      <c r="GM132" s="687"/>
      <c r="GN132" s="687"/>
      <c r="GO132" s="687"/>
      <c r="GP132" s="687"/>
      <c r="GQ132" s="687"/>
      <c r="GR132" s="687"/>
      <c r="GS132" s="687"/>
      <c r="GT132" s="687"/>
      <c r="GU132" s="687"/>
      <c r="GV132" s="687"/>
      <c r="GW132" s="687"/>
      <c r="GX132" s="687"/>
      <c r="GY132" s="687"/>
      <c r="GZ132" s="687"/>
      <c r="HA132" s="687"/>
      <c r="HB132" s="687"/>
      <c r="HC132" s="687"/>
      <c r="HD132" s="687"/>
      <c r="HE132" s="687"/>
      <c r="HF132" s="687"/>
      <c r="HG132" s="687"/>
      <c r="HH132" s="687"/>
      <c r="HI132" s="687"/>
      <c r="HJ132" s="687"/>
      <c r="HK132" s="687"/>
      <c r="HL132" s="687"/>
      <c r="HM132" s="687"/>
      <c r="HN132" s="687"/>
      <c r="HO132" s="687"/>
      <c r="HP132" s="687"/>
      <c r="HQ132" s="687"/>
      <c r="HR132" s="687"/>
      <c r="HS132" s="687"/>
      <c r="HT132" s="687"/>
      <c r="HU132" s="687"/>
      <c r="HV132" s="687"/>
      <c r="HW132" s="687"/>
      <c r="HX132" s="687"/>
      <c r="HY132" s="687"/>
      <c r="HZ132" s="687"/>
      <c r="IA132" s="687"/>
      <c r="IB132" s="687"/>
      <c r="IC132" s="687"/>
      <c r="ID132" s="687"/>
      <c r="IE132" s="687"/>
      <c r="IF132" s="687"/>
      <c r="IG132" s="687"/>
      <c r="IH132" s="687"/>
      <c r="II132" s="687"/>
      <c r="IJ132" s="687"/>
      <c r="IK132" s="687"/>
      <c r="IL132" s="687"/>
      <c r="IM132" s="687"/>
      <c r="IN132" s="687"/>
      <c r="IO132" s="687"/>
      <c r="IP132" s="687"/>
      <c r="IQ132" s="687"/>
      <c r="IR132" s="687"/>
      <c r="IS132" s="687"/>
      <c r="IT132" s="687"/>
      <c r="IU132" s="687"/>
      <c r="IV132" s="687"/>
      <c r="IW132" s="687"/>
      <c r="IX132" s="687"/>
      <c r="IY132" s="687"/>
      <c r="IZ132" s="687"/>
      <c r="JA132" s="687"/>
      <c r="JB132" s="687"/>
      <c r="JC132" s="687"/>
      <c r="JD132" s="687"/>
      <c r="JE132" s="687"/>
      <c r="JF132" s="687"/>
      <c r="JG132" s="687"/>
      <c r="JH132" s="687"/>
      <c r="JI132" s="687"/>
      <c r="JJ132" s="687"/>
      <c r="JK132" s="687"/>
      <c r="JL132" s="687"/>
      <c r="JM132" s="687"/>
      <c r="JN132" s="687"/>
      <c r="JO132" s="687"/>
      <c r="JP132" s="687"/>
      <c r="JQ132" s="687"/>
      <c r="JR132" s="687"/>
      <c r="JS132" s="687"/>
      <c r="JT132" s="687"/>
      <c r="JU132" s="687"/>
      <c r="JV132" s="687"/>
      <c r="JW132" s="687"/>
      <c r="JX132" s="687"/>
      <c r="JY132" s="687"/>
      <c r="JZ132" s="687"/>
      <c r="KA132" s="687"/>
      <c r="KB132" s="687"/>
      <c r="KC132" s="687"/>
      <c r="KD132" s="687"/>
      <c r="KE132" s="687"/>
      <c r="KF132" s="687"/>
      <c r="KG132" s="687"/>
      <c r="KH132" s="687"/>
      <c r="KI132" s="687"/>
      <c r="KJ132" s="687"/>
      <c r="KK132" s="687"/>
      <c r="KL132" s="687"/>
      <c r="KM132" s="687"/>
      <c r="KN132" s="687"/>
      <c r="KO132" s="687"/>
      <c r="KP132" s="687"/>
      <c r="KQ132" s="687"/>
      <c r="KR132" s="687"/>
      <c r="KS132" s="687"/>
      <c r="KT132" s="687"/>
      <c r="KU132" s="687"/>
      <c r="KV132" s="687"/>
      <c r="KW132" s="687"/>
      <c r="KX132" s="687"/>
      <c r="KY132" s="687"/>
      <c r="KZ132" s="687"/>
      <c r="LA132" s="687"/>
      <c r="LB132" s="687"/>
      <c r="LC132" s="687"/>
      <c r="LD132" s="687"/>
      <c r="LE132" s="687"/>
      <c r="LF132" s="687"/>
      <c r="LG132" s="687"/>
      <c r="LH132" s="687"/>
      <c r="LI132" s="687"/>
      <c r="LJ132" s="687"/>
      <c r="LK132" s="687"/>
      <c r="LL132" s="687"/>
      <c r="LM132" s="687"/>
      <c r="LN132" s="687"/>
      <c r="LO132" s="687"/>
      <c r="LP132" s="687"/>
      <c r="LQ132" s="687"/>
      <c r="LR132" s="687"/>
      <c r="LS132" s="687"/>
      <c r="LT132" s="687"/>
      <c r="LU132" s="687"/>
      <c r="LV132" s="687"/>
      <c r="LW132" s="687"/>
      <c r="LX132" s="687"/>
      <c r="LY132" s="687"/>
      <c r="LZ132" s="687"/>
      <c r="MA132" s="687"/>
      <c r="MB132" s="687"/>
      <c r="MC132" s="687"/>
      <c r="MD132" s="687"/>
      <c r="ME132" s="687"/>
      <c r="MF132" s="687"/>
      <c r="MG132" s="687"/>
      <c r="MH132" s="687"/>
      <c r="MI132" s="687"/>
      <c r="MJ132" s="687"/>
      <c r="MK132" s="687"/>
      <c r="ML132" s="687"/>
      <c r="MM132" s="687"/>
      <c r="MN132" s="687"/>
      <c r="MO132" s="687"/>
      <c r="MP132" s="687"/>
      <c r="MQ132" s="687"/>
      <c r="MR132" s="687"/>
      <c r="MS132" s="687"/>
      <c r="MT132" s="687"/>
      <c r="MU132" s="687"/>
      <c r="MV132" s="687"/>
      <c r="MW132" s="687"/>
      <c r="MX132" s="687"/>
      <c r="MY132" s="687">
        <v>0.03</v>
      </c>
      <c r="MZ132" s="687">
        <v>0.05</v>
      </c>
      <c r="NA132" s="687">
        <v>0.31</v>
      </c>
      <c r="NB132" s="687">
        <v>0.56999999999999995</v>
      </c>
      <c r="NC132" s="687">
        <v>0.56999999999999995</v>
      </c>
      <c r="ND132" s="687">
        <v>1.2</v>
      </c>
      <c r="NE132" s="687">
        <v>2.6</v>
      </c>
      <c r="NF132" s="687">
        <v>5.87</v>
      </c>
      <c r="NG132" s="687">
        <v>13.64</v>
      </c>
      <c r="NH132" s="687">
        <v>13.96</v>
      </c>
      <c r="NI132" s="687">
        <v>14.7</v>
      </c>
      <c r="NJ132" s="687">
        <v>14.7</v>
      </c>
      <c r="NK132" s="687">
        <v>15.07</v>
      </c>
      <c r="NL132" s="687">
        <v>15.94</v>
      </c>
      <c r="NM132" s="687">
        <v>17.16</v>
      </c>
      <c r="NN132" s="687">
        <v>19.88</v>
      </c>
      <c r="NO132" s="687">
        <v>19.88</v>
      </c>
      <c r="NP132" s="687">
        <v>20.55</v>
      </c>
      <c r="NQ132" s="687">
        <v>20.55</v>
      </c>
      <c r="NR132" s="687">
        <v>21.88</v>
      </c>
      <c r="NS132" s="687">
        <v>22.98</v>
      </c>
      <c r="NT132" s="687">
        <v>23.08</v>
      </c>
      <c r="NU132" s="687">
        <v>23.2</v>
      </c>
      <c r="NV132" s="687">
        <v>23.5</v>
      </c>
      <c r="NW132" s="687">
        <v>23.5</v>
      </c>
      <c r="NX132" s="687">
        <v>23.5</v>
      </c>
      <c r="NY132" s="687">
        <v>23.87</v>
      </c>
      <c r="NZ132" s="687">
        <v>24.74</v>
      </c>
      <c r="OA132" s="687">
        <v>25.85</v>
      </c>
      <c r="OB132" s="687">
        <v>28.46</v>
      </c>
      <c r="OC132" s="687">
        <v>28.7</v>
      </c>
      <c r="OD132" s="687">
        <v>29.86</v>
      </c>
      <c r="OE132" s="687">
        <v>29.86</v>
      </c>
      <c r="OF132" s="687">
        <v>32.6</v>
      </c>
      <c r="OG132" s="687">
        <v>32.6</v>
      </c>
      <c r="OH132" s="687">
        <v>33.130000000000003</v>
      </c>
      <c r="OI132" s="687">
        <v>34.36</v>
      </c>
      <c r="OJ132" s="687">
        <v>35.94</v>
      </c>
      <c r="OK132" s="687">
        <v>39.64</v>
      </c>
      <c r="OL132" s="687">
        <v>39.64</v>
      </c>
      <c r="OM132" s="687">
        <v>40.49</v>
      </c>
      <c r="ON132" s="687">
        <v>42.49</v>
      </c>
      <c r="OO132" s="687">
        <v>43.75</v>
      </c>
      <c r="OP132" s="687">
        <v>46.74</v>
      </c>
      <c r="OQ132" s="687">
        <v>49</v>
      </c>
      <c r="OR132" s="687">
        <v>51.79</v>
      </c>
      <c r="OS132" s="687">
        <v>51.79</v>
      </c>
      <c r="OT132" s="687">
        <v>57.52</v>
      </c>
      <c r="OU132" s="687">
        <v>61.24</v>
      </c>
      <c r="OV132" s="687">
        <v>63.16</v>
      </c>
      <c r="OW132" s="687">
        <v>64.97</v>
      </c>
      <c r="OX132" s="687">
        <v>66.05</v>
      </c>
      <c r="OY132" s="687">
        <v>66.209999999999994</v>
      </c>
      <c r="OZ132" s="687">
        <v>66.209999999999994</v>
      </c>
      <c r="PA132" s="687">
        <v>66.930000000000007</v>
      </c>
      <c r="PB132" s="687">
        <v>67.8</v>
      </c>
      <c r="PC132" s="687">
        <v>69.069999999999993</v>
      </c>
      <c r="PD132" s="687">
        <v>72.040000000000006</v>
      </c>
      <c r="PE132" s="687">
        <v>72.900000000000006</v>
      </c>
      <c r="PF132" s="687">
        <v>75.23</v>
      </c>
      <c r="PG132" s="687">
        <v>75.23</v>
      </c>
      <c r="PH132" s="687">
        <v>76.760000000000005</v>
      </c>
      <c r="PI132" s="687">
        <v>78.680000000000007</v>
      </c>
      <c r="PJ132" s="687">
        <v>78.680000000000007</v>
      </c>
      <c r="PK132" s="687">
        <v>78.680000000000007</v>
      </c>
      <c r="PL132" s="687">
        <v>78.680000000000007</v>
      </c>
      <c r="PM132" s="687">
        <v>78.84</v>
      </c>
      <c r="PN132" s="687">
        <v>78.84</v>
      </c>
      <c r="PO132" s="687">
        <v>79.2</v>
      </c>
      <c r="PP132" s="687">
        <v>79.2</v>
      </c>
      <c r="PQ132" s="687">
        <v>79.2</v>
      </c>
      <c r="PR132" s="687">
        <v>79.2</v>
      </c>
      <c r="PS132" s="687">
        <v>79.2</v>
      </c>
      <c r="PT132" s="687">
        <v>80.44</v>
      </c>
      <c r="PU132" s="687">
        <v>80.44</v>
      </c>
      <c r="PV132" s="687">
        <v>84.68</v>
      </c>
      <c r="PW132" s="687">
        <v>86.61</v>
      </c>
      <c r="PX132" s="687">
        <v>87.64</v>
      </c>
      <c r="PY132" s="687">
        <v>88</v>
      </c>
      <c r="PZ132" s="687">
        <v>88</v>
      </c>
      <c r="QA132" s="687">
        <v>88</v>
      </c>
      <c r="QB132" s="687">
        <v>88</v>
      </c>
      <c r="QC132" s="687">
        <v>88</v>
      </c>
      <c r="QD132" s="687">
        <v>88</v>
      </c>
      <c r="QE132" s="687">
        <v>88</v>
      </c>
      <c r="QF132" s="687">
        <v>88</v>
      </c>
      <c r="QG132" s="687">
        <v>88</v>
      </c>
      <c r="QH132" s="687">
        <v>88</v>
      </c>
      <c r="QI132" s="687">
        <v>88</v>
      </c>
      <c r="QJ132" s="687">
        <v>88</v>
      </c>
      <c r="QK132" s="687">
        <v>88</v>
      </c>
      <c r="QL132" s="687">
        <v>88</v>
      </c>
      <c r="QM132" s="687">
        <v>88</v>
      </c>
      <c r="QN132" s="687">
        <v>88</v>
      </c>
      <c r="QO132" s="687">
        <v>88</v>
      </c>
      <c r="QP132" s="687">
        <v>88</v>
      </c>
      <c r="QQ132" s="687">
        <v>88</v>
      </c>
      <c r="QR132" s="687">
        <v>88</v>
      </c>
      <c r="QS132" s="687">
        <v>88</v>
      </c>
      <c r="QT132" s="687">
        <v>88</v>
      </c>
      <c r="QU132" s="687">
        <v>88</v>
      </c>
      <c r="QV132" s="687">
        <v>88</v>
      </c>
      <c r="QW132" s="687">
        <v>88</v>
      </c>
      <c r="QX132" s="687">
        <v>88</v>
      </c>
      <c r="QY132" s="687">
        <v>88</v>
      </c>
      <c r="QZ132" s="687">
        <v>88</v>
      </c>
      <c r="RA132" s="687"/>
      <c r="RB132" s="687"/>
      <c r="RC132" s="687"/>
      <c r="RD132" s="687"/>
      <c r="RE132" s="687"/>
      <c r="RF132" s="687"/>
      <c r="RG132" s="687"/>
      <c r="RH132" s="687"/>
      <c r="RI132" s="687"/>
      <c r="RJ132" s="687"/>
      <c r="RK132" s="925"/>
      <c r="RL132" s="925"/>
      <c r="RM132" s="925"/>
      <c r="RN132" s="925"/>
      <c r="RO132" s="925"/>
      <c r="RP132" s="925"/>
      <c r="RQ132" s="925"/>
      <c r="RR132" s="925"/>
      <c r="RS132" s="925"/>
      <c r="RT132" s="925"/>
      <c r="RU132" s="925"/>
      <c r="RV132" s="925"/>
      <c r="RW132" s="925"/>
      <c r="RX132" s="925"/>
      <c r="RY132" s="925"/>
      <c r="RZ132" s="925"/>
      <c r="SA132" s="925"/>
      <c r="SB132" s="925"/>
      <c r="SC132" s="925"/>
      <c r="SD132" s="925"/>
      <c r="SE132" s="925"/>
      <c r="SF132" s="925"/>
      <c r="SG132" s="925"/>
      <c r="SH132" s="925"/>
      <c r="SI132" s="925"/>
      <c r="SJ132" s="925"/>
      <c r="SK132" s="925"/>
      <c r="SL132" s="925"/>
      <c r="SM132" s="925"/>
      <c r="SN132" s="925"/>
      <c r="SO132" s="925"/>
      <c r="SP132" s="925"/>
      <c r="SQ132" s="925"/>
      <c r="SR132" s="925"/>
      <c r="SS132" s="925"/>
      <c r="ST132" s="925"/>
      <c r="SU132" s="925"/>
      <c r="SV132" s="925"/>
      <c r="SW132" s="925"/>
      <c r="SX132" s="925"/>
      <c r="SY132" s="925"/>
      <c r="SZ132" s="925"/>
      <c r="TA132" s="925"/>
      <c r="TB132" s="925"/>
      <c r="TC132" s="925"/>
      <c r="TD132" s="925"/>
      <c r="TE132" s="925"/>
      <c r="TF132" s="925"/>
      <c r="TG132" s="925"/>
      <c r="TH132" s="925"/>
      <c r="TI132" s="925"/>
      <c r="TJ132" s="925"/>
      <c r="TK132" s="925"/>
      <c r="TL132" s="925"/>
      <c r="TM132" s="925"/>
      <c r="TN132" s="925"/>
      <c r="TO132" s="925"/>
      <c r="TP132" s="925"/>
      <c r="TQ132" s="925"/>
      <c r="TR132" s="925"/>
      <c r="TS132" s="925"/>
      <c r="TT132" s="925"/>
      <c r="TU132" s="925"/>
      <c r="TV132" s="925"/>
      <c r="TW132" s="925"/>
      <c r="TX132" s="925"/>
      <c r="TY132" s="925"/>
      <c r="TZ132" s="925"/>
      <c r="UA132" s="925"/>
      <c r="UB132" s="925"/>
      <c r="UC132" s="925"/>
      <c r="UD132" s="925"/>
      <c r="UE132" s="925"/>
      <c r="UF132" s="925"/>
      <c r="UG132" s="925"/>
      <c r="UH132" s="925"/>
      <c r="UI132" s="925"/>
      <c r="UJ132" s="925"/>
      <c r="UK132" s="925"/>
      <c r="UL132" s="925"/>
      <c r="UM132" s="925"/>
      <c r="UN132" s="925"/>
      <c r="UO132" s="925"/>
      <c r="UP132" s="925"/>
      <c r="UQ132" s="925"/>
      <c r="UR132" s="925"/>
      <c r="US132" s="925"/>
      <c r="UT132" s="925"/>
      <c r="UU132" s="925"/>
      <c r="UV132" s="925"/>
      <c r="UW132" s="925"/>
      <c r="UX132" s="925"/>
      <c r="UY132" s="925"/>
      <c r="UZ132" s="925"/>
      <c r="VA132" s="925"/>
      <c r="VB132" s="925"/>
      <c r="VC132" s="925"/>
      <c r="VD132" s="925"/>
      <c r="VE132" s="925"/>
      <c r="VF132" s="925"/>
      <c r="VG132" s="925"/>
      <c r="VH132" s="925"/>
      <c r="VI132" s="925"/>
      <c r="VJ132" s="925"/>
      <c r="VK132" s="925"/>
      <c r="VL132" s="925"/>
      <c r="VM132" s="925"/>
      <c r="VN132" s="925"/>
      <c r="VO132" s="925"/>
      <c r="VP132" s="925"/>
      <c r="VQ132" s="925"/>
      <c r="VR132" s="925"/>
      <c r="VS132" s="925"/>
      <c r="VT132" s="925"/>
      <c r="VU132" s="925"/>
      <c r="VV132" s="925"/>
      <c r="VW132" s="925"/>
      <c r="VX132" s="925"/>
      <c r="VY132" s="925"/>
      <c r="VZ132" s="925"/>
      <c r="WA132" s="925"/>
      <c r="WB132" s="925"/>
      <c r="WC132" s="925"/>
      <c r="WD132" s="925"/>
      <c r="WE132" s="925"/>
      <c r="WF132" s="925"/>
      <c r="WG132" s="925"/>
      <c r="WH132" s="925"/>
      <c r="WI132" s="925"/>
      <c r="WJ132" s="925"/>
      <c r="WK132" s="925"/>
      <c r="WL132" s="925"/>
      <c r="WM132" s="925"/>
      <c r="WN132" s="925"/>
      <c r="WO132" s="925"/>
      <c r="WP132" s="925"/>
      <c r="WQ132" s="925"/>
      <c r="WR132" s="925"/>
      <c r="WS132" s="925"/>
      <c r="XZ132" s="925"/>
      <c r="YA132" s="925"/>
      <c r="ZM132" s="4"/>
      <c r="ZN132" s="4"/>
    </row>
    <row r="133" spans="1:690" outlineLevel="2">
      <c r="A133" s="1107" t="s">
        <v>1200</v>
      </c>
      <c r="B133" s="1107"/>
      <c r="C133" s="1107"/>
      <c r="D133" s="1108">
        <v>410.02</v>
      </c>
      <c r="E133" s="1108">
        <v>68.41</v>
      </c>
      <c r="F133" s="1108">
        <v>131915.95000000001</v>
      </c>
      <c r="G133" s="1109"/>
      <c r="H133" s="1107" t="s">
        <v>894</v>
      </c>
      <c r="I133" s="687"/>
      <c r="J133" s="687"/>
      <c r="K133" s="687"/>
      <c r="L133" s="687"/>
      <c r="M133" s="687"/>
      <c r="N133" s="687"/>
      <c r="O133" s="687"/>
      <c r="P133" s="687"/>
      <c r="Q133" s="687"/>
      <c r="R133" s="687"/>
      <c r="S133" s="687"/>
      <c r="T133" s="687"/>
      <c r="U133" s="687"/>
      <c r="V133" s="687"/>
      <c r="W133" s="687"/>
      <c r="X133" s="687"/>
      <c r="Y133" s="687"/>
      <c r="Z133" s="687"/>
      <c r="AA133" s="687"/>
      <c r="AB133" s="687"/>
      <c r="AC133" s="687"/>
      <c r="AD133" s="687"/>
      <c r="AE133" s="687"/>
      <c r="AF133" s="687"/>
      <c r="AG133" s="687"/>
      <c r="AH133" s="687"/>
      <c r="AI133" s="687"/>
      <c r="AJ133" s="687"/>
      <c r="AK133" s="687"/>
      <c r="AL133" s="687"/>
      <c r="AM133" s="687"/>
      <c r="AN133" s="687"/>
      <c r="AO133" s="687"/>
      <c r="AP133" s="687"/>
      <c r="AQ133" s="687"/>
      <c r="AR133" s="687"/>
      <c r="AS133" s="687"/>
      <c r="AT133" s="687"/>
      <c r="AU133" s="687"/>
      <c r="AV133" s="687"/>
      <c r="AW133" s="687"/>
      <c r="AX133" s="687"/>
      <c r="AY133" s="687"/>
      <c r="AZ133" s="687"/>
      <c r="BA133" s="687"/>
      <c r="BB133" s="687"/>
      <c r="BC133" s="687"/>
      <c r="BD133" s="687"/>
      <c r="BE133" s="687"/>
      <c r="BF133" s="687"/>
      <c r="BG133" s="687"/>
      <c r="BH133" s="687"/>
      <c r="BI133" s="687"/>
      <c r="BJ133" s="687"/>
      <c r="BK133" s="687"/>
      <c r="BL133" s="687"/>
      <c r="BM133" s="687"/>
      <c r="BN133" s="687"/>
      <c r="BO133" s="687"/>
      <c r="BP133" s="687"/>
      <c r="BQ133" s="687"/>
      <c r="BR133" s="687"/>
      <c r="BS133" s="687"/>
      <c r="BT133" s="687"/>
      <c r="BU133" s="687"/>
      <c r="BV133" s="687"/>
      <c r="BW133" s="687"/>
      <c r="BX133" s="687"/>
      <c r="BY133" s="687"/>
      <c r="BZ133" s="687"/>
      <c r="CA133" s="687"/>
      <c r="CB133" s="687"/>
      <c r="CC133" s="687"/>
      <c r="CD133" s="687"/>
      <c r="CE133" s="687"/>
      <c r="CF133" s="687"/>
      <c r="CG133" s="687"/>
      <c r="CH133" s="687"/>
      <c r="CI133" s="687"/>
      <c r="CJ133" s="687"/>
      <c r="CK133" s="687"/>
      <c r="CL133" s="687"/>
      <c r="CM133" s="687"/>
      <c r="CN133" s="687"/>
      <c r="CO133" s="687"/>
      <c r="CP133" s="687"/>
      <c r="CQ133" s="687"/>
      <c r="CR133" s="687"/>
      <c r="CS133" s="687"/>
      <c r="CT133" s="687"/>
      <c r="CU133" s="687"/>
      <c r="CV133" s="687"/>
      <c r="CW133" s="687"/>
      <c r="CX133" s="687"/>
      <c r="CY133" s="687"/>
      <c r="CZ133" s="687"/>
      <c r="DA133" s="687"/>
      <c r="DB133" s="687"/>
      <c r="DC133" s="687"/>
      <c r="DD133" s="687"/>
      <c r="DE133" s="687"/>
      <c r="DF133" s="687"/>
      <c r="DG133" s="687"/>
      <c r="DH133" s="687"/>
      <c r="DI133" s="687"/>
      <c r="DJ133" s="687"/>
      <c r="DK133" s="687"/>
      <c r="DL133" s="687"/>
      <c r="DM133" s="687"/>
      <c r="DN133" s="687"/>
      <c r="DO133" s="687"/>
      <c r="DP133" s="687"/>
      <c r="DQ133" s="687"/>
      <c r="DR133" s="687"/>
      <c r="DS133" s="687"/>
      <c r="DT133" s="687"/>
      <c r="DU133" s="687"/>
      <c r="DV133" s="687"/>
      <c r="DW133" s="687"/>
      <c r="DX133" s="687"/>
      <c r="DY133" s="687"/>
      <c r="DZ133" s="687"/>
      <c r="EA133" s="687"/>
      <c r="EB133" s="687"/>
      <c r="EC133" s="687"/>
      <c r="ED133" s="687"/>
      <c r="EE133" s="687"/>
      <c r="EF133" s="687"/>
      <c r="EG133" s="687"/>
      <c r="EH133" s="687"/>
      <c r="EI133" s="687"/>
      <c r="EJ133" s="687"/>
      <c r="EK133" s="687"/>
      <c r="EL133" s="687"/>
      <c r="EM133" s="687"/>
      <c r="EN133" s="687"/>
      <c r="EO133" s="687"/>
      <c r="EP133" s="687"/>
      <c r="EQ133" s="687"/>
      <c r="ER133" s="687"/>
      <c r="ES133" s="687"/>
      <c r="ET133" s="687"/>
      <c r="EU133" s="687"/>
      <c r="EV133" s="687"/>
      <c r="EW133" s="687"/>
      <c r="EX133" s="687"/>
      <c r="EY133" s="687"/>
      <c r="EZ133" s="687"/>
      <c r="FA133" s="687"/>
      <c r="FB133" s="687"/>
      <c r="FC133" s="687"/>
      <c r="FD133" s="687"/>
      <c r="FE133" s="687"/>
      <c r="FF133" s="687"/>
      <c r="FG133" s="687"/>
      <c r="FH133" s="687"/>
      <c r="FI133" s="687"/>
      <c r="FJ133" s="687"/>
      <c r="FK133" s="687"/>
      <c r="FL133" s="687"/>
      <c r="FM133" s="687"/>
      <c r="FN133" s="687"/>
      <c r="FO133" s="687"/>
      <c r="FP133" s="687"/>
      <c r="FQ133" s="687"/>
      <c r="FR133" s="687"/>
      <c r="FS133" s="687"/>
      <c r="FT133" s="687"/>
      <c r="FU133" s="687"/>
      <c r="FV133" s="687"/>
      <c r="FW133" s="687"/>
      <c r="FX133" s="687"/>
      <c r="FY133" s="687"/>
      <c r="FZ133" s="687"/>
      <c r="GA133" s="687"/>
      <c r="GB133" s="687"/>
      <c r="GC133" s="687"/>
      <c r="GD133" s="687"/>
      <c r="GE133" s="687"/>
      <c r="GF133" s="687"/>
      <c r="GG133" s="687"/>
      <c r="GH133" s="687"/>
      <c r="GI133" s="687"/>
      <c r="GJ133" s="687"/>
      <c r="GK133" s="687"/>
      <c r="GL133" s="687"/>
      <c r="GM133" s="687"/>
      <c r="GN133" s="687"/>
      <c r="GO133" s="687"/>
      <c r="GP133" s="687"/>
      <c r="GQ133" s="687"/>
      <c r="GR133" s="687"/>
      <c r="GS133" s="687"/>
      <c r="GT133" s="687"/>
      <c r="GU133" s="687"/>
      <c r="GV133" s="687"/>
      <c r="GW133" s="687"/>
      <c r="GX133" s="687"/>
      <c r="GY133" s="687"/>
      <c r="GZ133" s="687"/>
      <c r="HA133" s="687"/>
      <c r="HB133" s="687"/>
      <c r="HC133" s="687"/>
      <c r="HD133" s="687"/>
      <c r="HE133" s="687"/>
      <c r="HF133" s="687"/>
      <c r="HG133" s="687"/>
      <c r="HH133" s="687"/>
      <c r="HI133" s="687"/>
      <c r="HJ133" s="687"/>
      <c r="HK133" s="687"/>
      <c r="HL133" s="687"/>
      <c r="HM133" s="687"/>
      <c r="HN133" s="687"/>
      <c r="HO133" s="687"/>
      <c r="HP133" s="687"/>
      <c r="HQ133" s="687"/>
      <c r="HR133" s="687"/>
      <c r="HS133" s="687"/>
      <c r="HT133" s="687"/>
      <c r="HU133" s="687"/>
      <c r="HV133" s="687"/>
      <c r="HW133" s="687"/>
      <c r="HX133" s="687"/>
      <c r="HY133" s="687"/>
      <c r="HZ133" s="687"/>
      <c r="IA133" s="687"/>
      <c r="IB133" s="687"/>
      <c r="IC133" s="687"/>
      <c r="ID133" s="687"/>
      <c r="IE133" s="687"/>
      <c r="IF133" s="687"/>
      <c r="IG133" s="687"/>
      <c r="IH133" s="687"/>
      <c r="II133" s="687"/>
      <c r="IJ133" s="687"/>
      <c r="IK133" s="687"/>
      <c r="IL133" s="687"/>
      <c r="IM133" s="687"/>
      <c r="IN133" s="687"/>
      <c r="IO133" s="687"/>
      <c r="IP133" s="687"/>
      <c r="IQ133" s="687"/>
      <c r="IR133" s="687"/>
      <c r="IS133" s="687"/>
      <c r="IT133" s="687"/>
      <c r="IU133" s="687"/>
      <c r="IV133" s="687"/>
      <c r="IW133" s="687"/>
      <c r="IX133" s="687"/>
      <c r="IY133" s="687"/>
      <c r="IZ133" s="687"/>
      <c r="JA133" s="687"/>
      <c r="JB133" s="687"/>
      <c r="JC133" s="687"/>
      <c r="JD133" s="687"/>
      <c r="JE133" s="687"/>
      <c r="JF133" s="687"/>
      <c r="JG133" s="687"/>
      <c r="JH133" s="687"/>
      <c r="JI133" s="687"/>
      <c r="JJ133" s="687"/>
      <c r="JK133" s="687"/>
      <c r="JL133" s="687"/>
      <c r="JM133" s="687"/>
      <c r="JN133" s="687"/>
      <c r="JO133" s="687"/>
      <c r="JP133" s="687"/>
      <c r="JQ133" s="687"/>
      <c r="JR133" s="687"/>
      <c r="JS133" s="687"/>
      <c r="JT133" s="687"/>
      <c r="JU133" s="687"/>
      <c r="JV133" s="687"/>
      <c r="JW133" s="687"/>
      <c r="JX133" s="687"/>
      <c r="JY133" s="687"/>
      <c r="JZ133" s="687"/>
      <c r="KA133" s="687"/>
      <c r="KB133" s="687"/>
      <c r="KC133" s="687"/>
      <c r="KD133" s="687"/>
      <c r="KE133" s="687"/>
      <c r="KF133" s="687"/>
      <c r="KG133" s="687"/>
      <c r="KH133" s="687">
        <v>1.43</v>
      </c>
      <c r="KI133" s="687">
        <v>4.8499999999999996</v>
      </c>
      <c r="KJ133" s="687">
        <v>12.86</v>
      </c>
      <c r="KK133" s="687">
        <v>12.86</v>
      </c>
      <c r="KL133" s="687">
        <v>26.02</v>
      </c>
      <c r="KM133" s="687">
        <v>34.36</v>
      </c>
      <c r="KN133" s="687">
        <v>36.200000000000003</v>
      </c>
      <c r="KO133" s="687">
        <v>40.22</v>
      </c>
      <c r="KP133" s="687">
        <v>42.34</v>
      </c>
      <c r="KQ133" s="687">
        <v>43.01</v>
      </c>
      <c r="KR133" s="687">
        <v>43.01</v>
      </c>
      <c r="KS133" s="687">
        <v>45.5</v>
      </c>
      <c r="KT133" s="687">
        <v>47.22</v>
      </c>
      <c r="KU133" s="687">
        <v>48.59</v>
      </c>
      <c r="KV133" s="687">
        <v>51.28</v>
      </c>
      <c r="KW133" s="687">
        <v>52.38</v>
      </c>
      <c r="KX133" s="687">
        <v>52.38</v>
      </c>
      <c r="KY133" s="687">
        <v>52.38</v>
      </c>
      <c r="KZ133" s="687">
        <v>52.38</v>
      </c>
      <c r="LA133" s="687">
        <v>52.38</v>
      </c>
      <c r="LB133" s="687">
        <v>52.38</v>
      </c>
      <c r="LC133" s="687">
        <v>52.38</v>
      </c>
      <c r="LD133" s="687">
        <v>52.38</v>
      </c>
      <c r="LE133" s="687">
        <v>52.38</v>
      </c>
      <c r="LF133" s="687">
        <v>52.38</v>
      </c>
      <c r="LG133" s="687">
        <v>52.38</v>
      </c>
      <c r="LH133" s="687">
        <v>52.38</v>
      </c>
      <c r="LI133" s="687">
        <v>52.38</v>
      </c>
      <c r="LJ133" s="687">
        <v>52.38</v>
      </c>
      <c r="LK133" s="687">
        <v>52.38</v>
      </c>
      <c r="LL133" s="687">
        <v>52.38</v>
      </c>
      <c r="LM133" s="687">
        <v>52.38</v>
      </c>
      <c r="LN133" s="687">
        <v>52.38</v>
      </c>
      <c r="LO133" s="687">
        <v>52.38</v>
      </c>
      <c r="LP133" s="687">
        <v>52.38</v>
      </c>
      <c r="LQ133" s="687">
        <v>52.38</v>
      </c>
      <c r="LR133" s="687">
        <v>52.38</v>
      </c>
      <c r="LS133" s="687">
        <v>52.38</v>
      </c>
      <c r="LT133" s="687">
        <v>52.38</v>
      </c>
      <c r="LU133" s="687">
        <v>52.38</v>
      </c>
      <c r="LV133" s="687">
        <v>52.38</v>
      </c>
      <c r="LW133" s="687">
        <v>52.38</v>
      </c>
      <c r="LX133" s="687">
        <v>52.38</v>
      </c>
      <c r="LY133" s="687">
        <v>52.38</v>
      </c>
      <c r="LZ133" s="687">
        <v>52.38</v>
      </c>
      <c r="MA133" s="687">
        <v>52.38</v>
      </c>
      <c r="MB133" s="687">
        <v>52.38</v>
      </c>
      <c r="MC133" s="687">
        <v>52.38</v>
      </c>
      <c r="MD133" s="687">
        <v>52.38</v>
      </c>
      <c r="ME133" s="687">
        <v>52.38</v>
      </c>
      <c r="MF133" s="687">
        <v>52.38</v>
      </c>
      <c r="MG133" s="687">
        <v>52.38</v>
      </c>
      <c r="MH133" s="687">
        <v>52.38</v>
      </c>
      <c r="MI133" s="687">
        <v>52.38</v>
      </c>
      <c r="MJ133" s="687">
        <v>52.38</v>
      </c>
      <c r="MK133" s="687">
        <v>52.38</v>
      </c>
      <c r="ML133" s="687">
        <v>52.38</v>
      </c>
      <c r="MM133" s="687">
        <v>52.38</v>
      </c>
      <c r="MN133" s="687">
        <v>52.38</v>
      </c>
      <c r="MO133" s="687">
        <v>52.38</v>
      </c>
      <c r="MP133" s="687">
        <v>52.38</v>
      </c>
      <c r="MQ133" s="687">
        <v>52.38</v>
      </c>
      <c r="MR133" s="687">
        <v>52.38</v>
      </c>
      <c r="MS133" s="687">
        <v>52.38</v>
      </c>
      <c r="MT133" s="687">
        <v>52.38</v>
      </c>
      <c r="MU133" s="687">
        <v>52.38</v>
      </c>
      <c r="MV133" s="687">
        <v>52.38</v>
      </c>
      <c r="MW133" s="687">
        <v>52.38</v>
      </c>
      <c r="MX133" s="687">
        <v>52.38</v>
      </c>
      <c r="MY133" s="687">
        <v>52.38</v>
      </c>
      <c r="MZ133" s="687">
        <v>52.38</v>
      </c>
      <c r="NA133" s="687">
        <v>52.38</v>
      </c>
      <c r="NB133" s="687">
        <v>52.38</v>
      </c>
      <c r="NC133" s="687">
        <v>52.38</v>
      </c>
      <c r="ND133" s="687">
        <v>52.86</v>
      </c>
      <c r="NE133" s="687">
        <v>55.26</v>
      </c>
      <c r="NF133" s="687">
        <v>59.27</v>
      </c>
      <c r="NG133" s="687">
        <v>68.41</v>
      </c>
      <c r="NH133" s="687">
        <v>68.41</v>
      </c>
      <c r="NI133" s="687">
        <v>68.41</v>
      </c>
      <c r="NJ133" s="687">
        <v>68.41</v>
      </c>
      <c r="NK133" s="687">
        <v>68.41</v>
      </c>
      <c r="NL133" s="687">
        <v>68.41</v>
      </c>
      <c r="NM133" s="687">
        <v>68.41</v>
      </c>
      <c r="NN133" s="687">
        <v>68.41</v>
      </c>
      <c r="NO133" s="687">
        <v>68.41</v>
      </c>
      <c r="NP133" s="687">
        <v>70.55</v>
      </c>
      <c r="NQ133" s="687">
        <v>70.55</v>
      </c>
      <c r="NR133" s="687">
        <v>75.540000000000006</v>
      </c>
      <c r="NS133" s="687">
        <v>81.95</v>
      </c>
      <c r="NT133" s="687">
        <v>96.91</v>
      </c>
      <c r="NU133" s="687">
        <v>99.05</v>
      </c>
      <c r="NV133" s="687">
        <v>107.52</v>
      </c>
      <c r="NW133" s="687">
        <v>115.64</v>
      </c>
      <c r="NX133" s="687">
        <v>115.64</v>
      </c>
      <c r="NY133" s="687">
        <v>122.6</v>
      </c>
      <c r="NZ133" s="687">
        <v>130.72</v>
      </c>
      <c r="OA133" s="687">
        <v>151.44999999999999</v>
      </c>
      <c r="OB133" s="687">
        <v>156.12</v>
      </c>
      <c r="OC133" s="687">
        <v>160.83000000000001</v>
      </c>
      <c r="OD133" s="687">
        <v>169.75</v>
      </c>
      <c r="OE133" s="687">
        <v>169.75</v>
      </c>
      <c r="OF133" s="687">
        <v>195.04</v>
      </c>
      <c r="OG133" s="687">
        <v>195.04</v>
      </c>
      <c r="OH133" s="687">
        <v>195.04</v>
      </c>
      <c r="OI133" s="687">
        <v>195.04</v>
      </c>
      <c r="OJ133" s="687">
        <v>197.17</v>
      </c>
      <c r="OK133" s="687">
        <v>202.16</v>
      </c>
      <c r="OL133" s="687">
        <v>202.16</v>
      </c>
      <c r="OM133" s="687">
        <v>210.45</v>
      </c>
      <c r="ON133" s="687">
        <v>229.77</v>
      </c>
      <c r="OO133" s="687">
        <v>238.41</v>
      </c>
      <c r="OP133" s="687">
        <v>256.49</v>
      </c>
      <c r="OQ133" s="687">
        <v>260.41000000000003</v>
      </c>
      <c r="OR133" s="687">
        <v>261.89999999999998</v>
      </c>
      <c r="OS133" s="687">
        <v>261.89999999999998</v>
      </c>
      <c r="OT133" s="687">
        <v>265.69</v>
      </c>
      <c r="OU133" s="687">
        <v>266.42</v>
      </c>
      <c r="OV133" s="687">
        <v>268.56</v>
      </c>
      <c r="OW133" s="687">
        <v>273.81</v>
      </c>
      <c r="OX133" s="687">
        <v>280.22000000000003</v>
      </c>
      <c r="OY133" s="687">
        <v>294.92</v>
      </c>
      <c r="OZ133" s="687">
        <v>294.92</v>
      </c>
      <c r="PA133" s="687">
        <v>297.05</v>
      </c>
      <c r="PB133" s="687">
        <v>301.95999999999998</v>
      </c>
      <c r="PC133" s="687">
        <v>302.63</v>
      </c>
      <c r="PD133" s="687">
        <v>306.82</v>
      </c>
      <c r="PE133" s="687">
        <v>311.64</v>
      </c>
      <c r="PF133" s="687">
        <v>318.67</v>
      </c>
      <c r="PG133" s="687">
        <v>318.67</v>
      </c>
      <c r="PH133" s="687">
        <v>319.67</v>
      </c>
      <c r="PI133" s="687">
        <v>329.15</v>
      </c>
      <c r="PJ133" s="687">
        <v>338.91</v>
      </c>
      <c r="PK133" s="687">
        <v>356.88</v>
      </c>
      <c r="PL133" s="687">
        <v>366.05</v>
      </c>
      <c r="PM133" s="687">
        <v>378.17</v>
      </c>
      <c r="PN133" s="687">
        <v>378.17</v>
      </c>
      <c r="PO133" s="687">
        <v>385.59</v>
      </c>
      <c r="PP133" s="687">
        <v>402.89</v>
      </c>
      <c r="PQ133" s="687">
        <v>405.03</v>
      </c>
      <c r="PR133" s="687">
        <v>410.02</v>
      </c>
      <c r="PS133" s="687">
        <v>410.02</v>
      </c>
      <c r="PT133" s="687">
        <v>410.02</v>
      </c>
      <c r="PU133" s="687">
        <v>410.02</v>
      </c>
      <c r="PV133" s="687">
        <v>410.02</v>
      </c>
      <c r="PW133" s="687">
        <v>410.02</v>
      </c>
      <c r="PX133" s="687">
        <v>410.02</v>
      </c>
      <c r="PY133" s="687">
        <v>410.02</v>
      </c>
      <c r="PZ133" s="687">
        <v>410.02</v>
      </c>
      <c r="QA133" s="687">
        <v>410.02</v>
      </c>
      <c r="QB133" s="687">
        <v>410.02</v>
      </c>
      <c r="QC133" s="687">
        <v>410.02</v>
      </c>
      <c r="QD133" s="687">
        <v>410.02</v>
      </c>
      <c r="QE133" s="687">
        <v>410.02</v>
      </c>
      <c r="QF133" s="687">
        <v>410.02</v>
      </c>
      <c r="QG133" s="687">
        <v>410.02</v>
      </c>
      <c r="QH133" s="687">
        <v>410.02</v>
      </c>
      <c r="QI133" s="687">
        <v>410.02</v>
      </c>
      <c r="QJ133" s="687">
        <v>410.02</v>
      </c>
      <c r="QK133" s="687">
        <v>410.02</v>
      </c>
      <c r="QL133" s="687">
        <v>410.02</v>
      </c>
      <c r="QM133" s="687">
        <v>410.02</v>
      </c>
      <c r="QN133" s="687">
        <v>410.02</v>
      </c>
      <c r="QO133" s="687">
        <v>410.02</v>
      </c>
      <c r="QP133" s="687">
        <v>410.02</v>
      </c>
      <c r="QQ133" s="687">
        <v>410.02</v>
      </c>
      <c r="QR133" s="687">
        <v>410.02</v>
      </c>
      <c r="QS133" s="687">
        <v>410.02</v>
      </c>
      <c r="QT133" s="687">
        <v>410.02</v>
      </c>
      <c r="QU133" s="687">
        <v>410.02</v>
      </c>
      <c r="QV133" s="687">
        <v>410.02</v>
      </c>
      <c r="QW133" s="687">
        <v>410.02</v>
      </c>
      <c r="QX133" s="687">
        <v>410.02</v>
      </c>
      <c r="QY133" s="687">
        <v>410.02</v>
      </c>
      <c r="QZ133" s="687">
        <v>410.02</v>
      </c>
      <c r="RA133" s="687"/>
      <c r="RB133" s="687"/>
      <c r="RC133" s="687"/>
      <c r="RD133" s="687"/>
      <c r="RE133" s="687"/>
      <c r="RF133" s="687"/>
      <c r="RG133" s="687"/>
      <c r="RH133" s="687"/>
      <c r="RI133" s="687"/>
      <c r="RJ133" s="687"/>
      <c r="RK133" s="925"/>
      <c r="RL133" s="925"/>
      <c r="RM133" s="925"/>
      <c r="RN133" s="925"/>
      <c r="RO133" s="925"/>
      <c r="RP133" s="925"/>
      <c r="RQ133" s="925"/>
      <c r="RR133" s="925"/>
      <c r="RS133" s="925"/>
      <c r="RT133" s="925"/>
      <c r="RU133" s="925"/>
      <c r="RV133" s="925"/>
      <c r="RW133" s="925"/>
      <c r="RX133" s="925"/>
      <c r="RY133" s="925"/>
      <c r="RZ133" s="925"/>
      <c r="SA133" s="925"/>
      <c r="SB133" s="925"/>
      <c r="SC133" s="925"/>
      <c r="SD133" s="925"/>
      <c r="SE133" s="925"/>
      <c r="SF133" s="925"/>
      <c r="SG133" s="925"/>
      <c r="SH133" s="925"/>
      <c r="SI133" s="925"/>
      <c r="SJ133" s="925"/>
      <c r="SK133" s="925"/>
      <c r="SL133" s="925"/>
      <c r="SM133" s="925"/>
      <c r="SN133" s="925"/>
      <c r="SO133" s="925"/>
      <c r="SP133" s="925"/>
      <c r="SQ133" s="925"/>
      <c r="SR133" s="925"/>
      <c r="SS133" s="925"/>
      <c r="ST133" s="925"/>
      <c r="SU133" s="925"/>
      <c r="SV133" s="925"/>
      <c r="SW133" s="925"/>
      <c r="SX133" s="925"/>
      <c r="SY133" s="925"/>
      <c r="SZ133" s="925"/>
      <c r="TA133" s="925"/>
      <c r="TB133" s="925"/>
      <c r="TC133" s="925"/>
      <c r="TD133" s="925"/>
      <c r="TE133" s="925"/>
      <c r="TF133" s="925"/>
      <c r="TG133" s="925"/>
      <c r="TH133" s="925"/>
      <c r="TI133" s="925"/>
      <c r="TJ133" s="925"/>
      <c r="TK133" s="925"/>
      <c r="TL133" s="925"/>
      <c r="TM133" s="925"/>
      <c r="TN133" s="925"/>
      <c r="TO133" s="925"/>
      <c r="TP133" s="925"/>
      <c r="TQ133" s="925"/>
      <c r="TR133" s="925"/>
      <c r="TS133" s="925"/>
      <c r="TT133" s="925"/>
      <c r="TU133" s="925"/>
      <c r="TV133" s="925"/>
      <c r="TW133" s="925"/>
      <c r="TX133" s="925"/>
      <c r="TY133" s="925"/>
      <c r="TZ133" s="925"/>
      <c r="UA133" s="925"/>
      <c r="UB133" s="925"/>
      <c r="UC133" s="925"/>
      <c r="UD133" s="925"/>
      <c r="UE133" s="925"/>
      <c r="UF133" s="925"/>
      <c r="UG133" s="925"/>
      <c r="UH133" s="925"/>
      <c r="UI133" s="925"/>
      <c r="UJ133" s="925"/>
      <c r="UK133" s="925"/>
      <c r="UL133" s="925"/>
      <c r="UM133" s="925"/>
      <c r="UN133" s="925"/>
      <c r="UO133" s="925"/>
      <c r="UP133" s="925"/>
      <c r="UQ133" s="925"/>
      <c r="UR133" s="925"/>
      <c r="US133" s="925"/>
      <c r="UT133" s="925"/>
      <c r="UU133" s="925"/>
      <c r="UV133" s="925"/>
      <c r="UW133" s="925"/>
      <c r="UX133" s="925"/>
      <c r="UY133" s="925"/>
      <c r="UZ133" s="925"/>
      <c r="VA133" s="925"/>
      <c r="VB133" s="925"/>
      <c r="VC133" s="925"/>
      <c r="VD133" s="925"/>
      <c r="VE133" s="925"/>
      <c r="VF133" s="925"/>
      <c r="VG133" s="925"/>
      <c r="VH133" s="925"/>
      <c r="VI133" s="925"/>
      <c r="VJ133" s="925"/>
      <c r="VK133" s="925"/>
      <c r="VL133" s="925"/>
      <c r="VM133" s="925"/>
      <c r="VN133" s="925"/>
      <c r="VO133" s="925"/>
      <c r="VP133" s="925"/>
      <c r="VQ133" s="925"/>
      <c r="VR133" s="925"/>
      <c r="VS133" s="925"/>
      <c r="VT133" s="925"/>
      <c r="VU133" s="925"/>
      <c r="VV133" s="925"/>
      <c r="VW133" s="925"/>
      <c r="VX133" s="925"/>
      <c r="VY133" s="925"/>
      <c r="VZ133" s="925"/>
      <c r="WA133" s="925"/>
      <c r="WB133" s="925"/>
      <c r="WC133" s="925"/>
      <c r="WD133" s="925"/>
      <c r="WE133" s="925"/>
      <c r="WF133" s="925"/>
      <c r="WG133" s="925"/>
      <c r="WH133" s="925"/>
      <c r="WI133" s="925"/>
      <c r="WJ133" s="925"/>
      <c r="WK133" s="925"/>
      <c r="WL133" s="925"/>
      <c r="WM133" s="925"/>
      <c r="WN133" s="925"/>
      <c r="WO133" s="925"/>
      <c r="WP133" s="925"/>
      <c r="WQ133" s="925"/>
      <c r="WR133" s="925"/>
      <c r="WS133" s="925"/>
      <c r="XZ133" s="925"/>
      <c r="YA133" s="925"/>
      <c r="ZM133" s="4"/>
      <c r="ZN133" s="4"/>
    </row>
    <row r="134" spans="1:690" s="14" customFormat="1" outlineLevel="2">
      <c r="A134" s="1101" t="s">
        <v>1141</v>
      </c>
      <c r="B134" s="1101"/>
      <c r="C134" s="1101"/>
      <c r="D134" s="1102">
        <v>179145.26</v>
      </c>
      <c r="E134" s="1102">
        <v>43229.83</v>
      </c>
      <c r="F134" s="1102">
        <v>52609391.490000002</v>
      </c>
      <c r="G134" s="1103"/>
      <c r="H134" s="1101" t="s">
        <v>894</v>
      </c>
      <c r="I134" s="919"/>
      <c r="J134" s="919"/>
      <c r="K134" s="919"/>
      <c r="L134" s="919"/>
      <c r="M134" s="919"/>
      <c r="N134" s="919"/>
      <c r="O134" s="919"/>
      <c r="P134" s="919"/>
      <c r="Q134" s="919"/>
      <c r="R134" s="919"/>
      <c r="S134" s="919"/>
      <c r="T134" s="919"/>
      <c r="U134" s="919"/>
      <c r="V134" s="919"/>
      <c r="W134" s="919"/>
      <c r="X134" s="919"/>
      <c r="Y134" s="919"/>
      <c r="Z134" s="919"/>
      <c r="AA134" s="919"/>
      <c r="AB134" s="919"/>
      <c r="AC134" s="919"/>
      <c r="AD134" s="919"/>
      <c r="AE134" s="919"/>
      <c r="AF134" s="919"/>
      <c r="AG134" s="919"/>
      <c r="AH134" s="919"/>
      <c r="AI134" s="919"/>
      <c r="AJ134" s="919"/>
      <c r="AK134" s="919"/>
      <c r="AL134" s="919"/>
      <c r="AM134" s="919"/>
      <c r="AN134" s="919"/>
      <c r="AO134" s="919"/>
      <c r="AP134" s="919"/>
      <c r="AQ134" s="919"/>
      <c r="AR134" s="919"/>
      <c r="AS134" s="919"/>
      <c r="AT134" s="919"/>
      <c r="AU134" s="919"/>
      <c r="AV134" s="919"/>
      <c r="AW134" s="919"/>
      <c r="AX134" s="919"/>
      <c r="AY134" s="919"/>
      <c r="AZ134" s="919"/>
      <c r="BA134" s="919"/>
      <c r="BB134" s="919"/>
      <c r="BC134" s="919"/>
      <c r="BD134" s="919"/>
      <c r="BE134" s="919"/>
      <c r="BF134" s="919"/>
      <c r="BG134" s="919"/>
      <c r="BH134" s="919"/>
      <c r="BI134" s="919"/>
      <c r="BJ134" s="919"/>
      <c r="BK134" s="919">
        <v>1.26</v>
      </c>
      <c r="BL134" s="919">
        <v>2.5299999999999998</v>
      </c>
      <c r="BM134" s="919">
        <v>3.8</v>
      </c>
      <c r="BN134" s="919">
        <v>3.8</v>
      </c>
      <c r="BO134" s="919">
        <v>5.07</v>
      </c>
      <c r="BP134" s="919">
        <v>6.34</v>
      </c>
      <c r="BQ134" s="919">
        <v>7.6</v>
      </c>
      <c r="BR134" s="919">
        <v>8.8699999999999992</v>
      </c>
      <c r="BS134" s="919">
        <v>10.14</v>
      </c>
      <c r="BT134" s="919">
        <v>11.41</v>
      </c>
      <c r="BU134" s="919">
        <v>11.41</v>
      </c>
      <c r="BV134" s="919">
        <v>12.68</v>
      </c>
      <c r="BW134" s="919">
        <v>13.94</v>
      </c>
      <c r="BX134" s="919">
        <v>15.21</v>
      </c>
      <c r="BY134" s="919">
        <v>16.48</v>
      </c>
      <c r="BZ134" s="919">
        <v>17.75</v>
      </c>
      <c r="CA134" s="919">
        <v>19.02</v>
      </c>
      <c r="CB134" s="919">
        <v>19.02</v>
      </c>
      <c r="CC134" s="919">
        <v>20.28</v>
      </c>
      <c r="CD134" s="919">
        <v>21.55</v>
      </c>
      <c r="CE134" s="919">
        <v>22.82</v>
      </c>
      <c r="CF134" s="919">
        <v>24.09</v>
      </c>
      <c r="CG134" s="919">
        <v>25.36</v>
      </c>
      <c r="CH134" s="919">
        <v>26.63</v>
      </c>
      <c r="CI134" s="919">
        <v>26.63</v>
      </c>
      <c r="CJ134" s="919">
        <v>28.3</v>
      </c>
      <c r="CK134" s="919">
        <v>59.53</v>
      </c>
      <c r="CL134" s="919">
        <v>90.76</v>
      </c>
      <c r="CM134" s="919">
        <v>125.41</v>
      </c>
      <c r="CN134" s="919">
        <v>160.66</v>
      </c>
      <c r="CO134" s="919">
        <v>196.68</v>
      </c>
      <c r="CP134" s="919">
        <v>196.68</v>
      </c>
      <c r="CQ134" s="919">
        <v>232.7</v>
      </c>
      <c r="CR134" s="919">
        <v>270.18</v>
      </c>
      <c r="CS134" s="919">
        <v>308.33999999999997</v>
      </c>
      <c r="CT134" s="919">
        <v>346.76</v>
      </c>
      <c r="CU134" s="919">
        <v>386.05</v>
      </c>
      <c r="CV134" s="919">
        <v>438.01</v>
      </c>
      <c r="CW134" s="919">
        <v>438.01</v>
      </c>
      <c r="CX134" s="919">
        <v>480.31</v>
      </c>
      <c r="CY134" s="919">
        <v>521.91999999999996</v>
      </c>
      <c r="CZ134" s="919">
        <v>562.17999999999995</v>
      </c>
      <c r="DA134" s="919">
        <v>637.59</v>
      </c>
      <c r="DB134" s="919">
        <v>678.01</v>
      </c>
      <c r="DC134" s="919">
        <v>726.16</v>
      </c>
      <c r="DD134" s="919">
        <v>726.16</v>
      </c>
      <c r="DE134" s="919">
        <v>777.58</v>
      </c>
      <c r="DF134" s="919">
        <v>820.73</v>
      </c>
      <c r="DG134" s="919">
        <v>863.82</v>
      </c>
      <c r="DH134" s="919">
        <v>908.02</v>
      </c>
      <c r="DI134" s="919">
        <v>949.48</v>
      </c>
      <c r="DJ134" s="919">
        <v>991.65</v>
      </c>
      <c r="DK134" s="919">
        <v>991.65</v>
      </c>
      <c r="DL134" s="919">
        <v>1037.3</v>
      </c>
      <c r="DM134" s="919">
        <v>1087.67</v>
      </c>
      <c r="DN134" s="919">
        <v>1143.47</v>
      </c>
      <c r="DO134" s="919">
        <v>1202.24</v>
      </c>
      <c r="DP134" s="919">
        <v>1266.98</v>
      </c>
      <c r="DQ134" s="919">
        <v>1360.56</v>
      </c>
      <c r="DR134" s="919">
        <v>1360.56</v>
      </c>
      <c r="DS134" s="919">
        <v>1469.73</v>
      </c>
      <c r="DT134" s="919">
        <v>1593.59</v>
      </c>
      <c r="DU134" s="919">
        <v>1719.79</v>
      </c>
      <c r="DV134" s="919">
        <v>1829.67</v>
      </c>
      <c r="DW134" s="919">
        <v>1940.78</v>
      </c>
      <c r="DX134" s="919">
        <v>2005.53</v>
      </c>
      <c r="DY134" s="919">
        <v>2005.53</v>
      </c>
      <c r="DZ134" s="919">
        <v>2045.83</v>
      </c>
      <c r="EA134" s="919">
        <v>2096.6999999999998</v>
      </c>
      <c r="EB134" s="919">
        <v>2154.67</v>
      </c>
      <c r="EC134" s="919">
        <v>2210.9</v>
      </c>
      <c r="ED134" s="919">
        <v>2277.37</v>
      </c>
      <c r="EE134" s="919">
        <v>2352.75</v>
      </c>
      <c r="EF134" s="919">
        <v>2352.75</v>
      </c>
      <c r="EG134" s="919">
        <v>2428.84</v>
      </c>
      <c r="EH134" s="919">
        <v>2505.4699999999998</v>
      </c>
      <c r="EI134" s="919">
        <v>2582.56</v>
      </c>
      <c r="EJ134" s="919">
        <v>2660.36</v>
      </c>
      <c r="EK134" s="919">
        <v>2739.65</v>
      </c>
      <c r="EL134" s="919">
        <v>2821.1</v>
      </c>
      <c r="EM134" s="919">
        <v>2821.1</v>
      </c>
      <c r="EN134" s="919">
        <v>2904.75</v>
      </c>
      <c r="EO134" s="919">
        <v>2998.84</v>
      </c>
      <c r="EP134" s="919">
        <v>3106.14</v>
      </c>
      <c r="EQ134" s="919">
        <v>3214.68</v>
      </c>
      <c r="ER134" s="919">
        <v>3332.44</v>
      </c>
      <c r="ES134" s="919">
        <v>3536.26</v>
      </c>
      <c r="ET134" s="919">
        <v>3536.26</v>
      </c>
      <c r="EU134" s="919">
        <v>3768.63</v>
      </c>
      <c r="EV134" s="919">
        <v>3941.72</v>
      </c>
      <c r="EW134" s="919">
        <v>4116.93</v>
      </c>
      <c r="EX134" s="919">
        <v>4340.8599999999997</v>
      </c>
      <c r="EY134" s="919">
        <v>4550.04</v>
      </c>
      <c r="EZ134" s="919">
        <v>4844.88</v>
      </c>
      <c r="FA134" s="919">
        <v>4844.88</v>
      </c>
      <c r="FB134" s="919">
        <v>5186</v>
      </c>
      <c r="FC134" s="919">
        <v>5387.69</v>
      </c>
      <c r="FD134" s="919">
        <v>5654.69</v>
      </c>
      <c r="FE134" s="919">
        <v>5783.12</v>
      </c>
      <c r="FF134" s="919">
        <v>5843.49</v>
      </c>
      <c r="FG134" s="919">
        <v>5907.33</v>
      </c>
      <c r="FH134" s="919">
        <v>5907.33</v>
      </c>
      <c r="FI134" s="919">
        <v>5992.02</v>
      </c>
      <c r="FJ134" s="919">
        <v>5992.02</v>
      </c>
      <c r="FK134" s="919">
        <v>6104.65</v>
      </c>
      <c r="FL134" s="919">
        <v>6285.66</v>
      </c>
      <c r="FM134" s="919">
        <v>6536.12</v>
      </c>
      <c r="FN134" s="919">
        <v>6803.5</v>
      </c>
      <c r="FO134" s="919">
        <v>6803.5</v>
      </c>
      <c r="FP134" s="919">
        <v>6982.36</v>
      </c>
      <c r="FQ134" s="919">
        <v>7229.85</v>
      </c>
      <c r="FR134" s="919">
        <v>7491.79</v>
      </c>
      <c r="FS134" s="919">
        <v>7683.88</v>
      </c>
      <c r="FT134" s="919">
        <v>7953.47</v>
      </c>
      <c r="FU134" s="919">
        <v>8620.0400000000009</v>
      </c>
      <c r="FV134" s="919">
        <v>8620.0400000000009</v>
      </c>
      <c r="FW134" s="919">
        <v>8974.49</v>
      </c>
      <c r="FX134" s="919">
        <v>9262.56</v>
      </c>
      <c r="FY134" s="919">
        <v>9641.09</v>
      </c>
      <c r="FZ134" s="919">
        <v>10006.39</v>
      </c>
      <c r="GA134" s="919">
        <v>10422.59</v>
      </c>
      <c r="GB134" s="919">
        <v>11112.94</v>
      </c>
      <c r="GC134" s="919">
        <v>11112.94</v>
      </c>
      <c r="GD134" s="919">
        <v>11957.19</v>
      </c>
      <c r="GE134" s="919">
        <v>12296.57</v>
      </c>
      <c r="GF134" s="919">
        <v>12556.73</v>
      </c>
      <c r="GG134" s="919">
        <v>12801.81</v>
      </c>
      <c r="GH134" s="919">
        <v>13063.69</v>
      </c>
      <c r="GI134" s="919">
        <v>13063.69</v>
      </c>
      <c r="GJ134" s="919">
        <v>13063.69</v>
      </c>
      <c r="GK134" s="919">
        <v>13063.69</v>
      </c>
      <c r="GL134" s="919">
        <v>13063.69</v>
      </c>
      <c r="GM134" s="919">
        <v>13063.69</v>
      </c>
      <c r="GN134" s="919">
        <v>13460.2</v>
      </c>
      <c r="GO134" s="919">
        <v>13817.17</v>
      </c>
      <c r="GP134" s="919">
        <v>14201.6</v>
      </c>
      <c r="GQ134" s="919">
        <v>14201.6</v>
      </c>
      <c r="GR134" s="919">
        <v>14541.94</v>
      </c>
      <c r="GS134" s="919">
        <v>14922.05</v>
      </c>
      <c r="GT134" s="919">
        <v>15315.16</v>
      </c>
      <c r="GU134" s="919">
        <v>15652.36</v>
      </c>
      <c r="GV134" s="919">
        <v>15884.14</v>
      </c>
      <c r="GW134" s="919">
        <v>16101.42</v>
      </c>
      <c r="GX134" s="919">
        <v>16101.42</v>
      </c>
      <c r="GY134" s="919">
        <v>16277.52</v>
      </c>
      <c r="GZ134" s="919">
        <v>16525.46</v>
      </c>
      <c r="HA134" s="919">
        <v>16792.57</v>
      </c>
      <c r="HB134" s="919">
        <v>17056.84</v>
      </c>
      <c r="HC134" s="919">
        <v>17264.13</v>
      </c>
      <c r="HD134" s="919">
        <v>17397.63</v>
      </c>
      <c r="HE134" s="919">
        <v>17397.63</v>
      </c>
      <c r="HF134" s="919">
        <v>17514.849999999999</v>
      </c>
      <c r="HG134" s="919">
        <v>17658.45</v>
      </c>
      <c r="HH134" s="919">
        <v>17751.09</v>
      </c>
      <c r="HI134" s="919">
        <v>17855.310000000001</v>
      </c>
      <c r="HJ134" s="919">
        <v>17965.09</v>
      </c>
      <c r="HK134" s="919">
        <v>18092.39</v>
      </c>
      <c r="HL134" s="919">
        <v>18092.39</v>
      </c>
      <c r="HM134" s="919">
        <v>18205.53</v>
      </c>
      <c r="HN134" s="919">
        <v>18334.11</v>
      </c>
      <c r="HO134" s="919">
        <v>18498.7</v>
      </c>
      <c r="HP134" s="919">
        <v>18669</v>
      </c>
      <c r="HQ134" s="919">
        <v>18830.310000000001</v>
      </c>
      <c r="HR134" s="919">
        <v>19006.669999999998</v>
      </c>
      <c r="HS134" s="919">
        <v>19006.669999999998</v>
      </c>
      <c r="HT134" s="919">
        <v>19195.259999999998</v>
      </c>
      <c r="HU134" s="919">
        <v>19398.099999999999</v>
      </c>
      <c r="HV134" s="919">
        <v>19599.66</v>
      </c>
      <c r="HW134" s="919">
        <v>19805.96</v>
      </c>
      <c r="HX134" s="919">
        <v>20011.23</v>
      </c>
      <c r="HY134" s="919">
        <v>20216.28</v>
      </c>
      <c r="HZ134" s="919">
        <v>20216.28</v>
      </c>
      <c r="IA134" s="919">
        <v>20448.439999999999</v>
      </c>
      <c r="IB134" s="919">
        <v>20685.990000000002</v>
      </c>
      <c r="IC134" s="919">
        <v>20947.830000000002</v>
      </c>
      <c r="ID134" s="919">
        <v>21220.71</v>
      </c>
      <c r="IE134" s="919">
        <v>21500.94</v>
      </c>
      <c r="IF134" s="919">
        <v>21794.48</v>
      </c>
      <c r="IG134" s="919">
        <v>21794.48</v>
      </c>
      <c r="IH134" s="919">
        <v>22105.919999999998</v>
      </c>
      <c r="II134" s="919">
        <v>22391.71</v>
      </c>
      <c r="IJ134" s="919">
        <v>22655.75</v>
      </c>
      <c r="IK134" s="919">
        <v>22880.57</v>
      </c>
      <c r="IL134" s="919">
        <v>23120.91</v>
      </c>
      <c r="IM134" s="919">
        <v>23299.1</v>
      </c>
      <c r="IN134" s="919">
        <v>23299.1</v>
      </c>
      <c r="IO134" s="919">
        <v>23487.35</v>
      </c>
      <c r="IP134" s="919">
        <v>23677.56</v>
      </c>
      <c r="IQ134" s="919">
        <v>23847.79</v>
      </c>
      <c r="IR134" s="919">
        <v>24023.65</v>
      </c>
      <c r="IS134" s="919">
        <v>24209.1</v>
      </c>
      <c r="IT134" s="919">
        <v>24419.71</v>
      </c>
      <c r="IU134" s="919">
        <v>24419.71</v>
      </c>
      <c r="IV134" s="919">
        <v>24653.93</v>
      </c>
      <c r="IW134" s="919">
        <v>24749.62</v>
      </c>
      <c r="IX134" s="919">
        <v>24845.22</v>
      </c>
      <c r="IY134" s="919">
        <v>24845.22</v>
      </c>
      <c r="IZ134" s="919">
        <v>24845.22</v>
      </c>
      <c r="JA134" s="919">
        <v>24845.22</v>
      </c>
      <c r="JB134" s="919">
        <v>24845.22</v>
      </c>
      <c r="JC134" s="919">
        <v>24845.22</v>
      </c>
      <c r="JD134" s="919">
        <v>24907.4</v>
      </c>
      <c r="JE134" s="919">
        <v>24984.5</v>
      </c>
      <c r="JF134" s="919">
        <v>25056.1</v>
      </c>
      <c r="JG134" s="919">
        <v>25125.040000000001</v>
      </c>
      <c r="JH134" s="919">
        <v>25187.9</v>
      </c>
      <c r="JI134" s="919">
        <v>25187.9</v>
      </c>
      <c r="JJ134" s="919">
        <v>25258.87</v>
      </c>
      <c r="JK134" s="919">
        <v>25360.53</v>
      </c>
      <c r="JL134" s="919">
        <v>25457.45</v>
      </c>
      <c r="JM134" s="919">
        <v>25530.22</v>
      </c>
      <c r="JN134" s="919">
        <v>25619.53</v>
      </c>
      <c r="JO134" s="919">
        <v>25711.88</v>
      </c>
      <c r="JP134" s="919">
        <v>25711.88</v>
      </c>
      <c r="JQ134" s="919">
        <v>25811.54</v>
      </c>
      <c r="JR134" s="919">
        <v>25917</v>
      </c>
      <c r="JS134" s="919">
        <v>25996.48</v>
      </c>
      <c r="JT134" s="919">
        <v>26058.84</v>
      </c>
      <c r="JU134" s="919">
        <v>26123.85</v>
      </c>
      <c r="JV134" s="919">
        <v>26188.79</v>
      </c>
      <c r="JW134" s="919">
        <v>26188.79</v>
      </c>
      <c r="JX134" s="919">
        <v>26256.44</v>
      </c>
      <c r="JY134" s="919">
        <v>26324.95</v>
      </c>
      <c r="JZ134" s="919">
        <v>26396.67</v>
      </c>
      <c r="KA134" s="919">
        <v>26470.48</v>
      </c>
      <c r="KB134" s="919">
        <v>26559.94</v>
      </c>
      <c r="KC134" s="919">
        <v>26648.959999999999</v>
      </c>
      <c r="KD134" s="919">
        <v>26648.959999999999</v>
      </c>
      <c r="KE134" s="919">
        <v>26739.64</v>
      </c>
      <c r="KF134" s="919">
        <v>26830.94</v>
      </c>
      <c r="KG134" s="919">
        <v>26931.77</v>
      </c>
      <c r="KH134" s="919">
        <v>27036.68</v>
      </c>
      <c r="KI134" s="919">
        <v>27140.11</v>
      </c>
      <c r="KJ134" s="919">
        <v>27231.69</v>
      </c>
      <c r="KK134" s="919">
        <v>27231.69</v>
      </c>
      <c r="KL134" s="919">
        <v>27323.29</v>
      </c>
      <c r="KM134" s="919">
        <v>27415.55</v>
      </c>
      <c r="KN134" s="919">
        <v>27508.76</v>
      </c>
      <c r="KO134" s="919">
        <v>27602.37</v>
      </c>
      <c r="KP134" s="919">
        <v>27695.06</v>
      </c>
      <c r="KQ134" s="919">
        <v>27785.96</v>
      </c>
      <c r="KR134" s="919">
        <v>27785.96</v>
      </c>
      <c r="KS134" s="919">
        <v>27874.46</v>
      </c>
      <c r="KT134" s="919">
        <v>27963.4</v>
      </c>
      <c r="KU134" s="919">
        <v>28059.06</v>
      </c>
      <c r="KV134" s="919">
        <v>28161.7</v>
      </c>
      <c r="KW134" s="919">
        <v>28265.759999999998</v>
      </c>
      <c r="KX134" s="919">
        <v>28370.240000000002</v>
      </c>
      <c r="KY134" s="919">
        <v>28370.240000000002</v>
      </c>
      <c r="KZ134" s="919">
        <v>28475.119999999999</v>
      </c>
      <c r="LA134" s="919">
        <v>28588.560000000001</v>
      </c>
      <c r="LB134" s="919">
        <v>28705.34</v>
      </c>
      <c r="LC134" s="919">
        <v>28825.7</v>
      </c>
      <c r="LD134" s="919">
        <v>28952.91</v>
      </c>
      <c r="LE134" s="919">
        <v>29081.81</v>
      </c>
      <c r="LF134" s="919">
        <v>29081.81</v>
      </c>
      <c r="LG134" s="919">
        <v>29188.97</v>
      </c>
      <c r="LH134" s="919">
        <v>29282.799999999999</v>
      </c>
      <c r="LI134" s="919">
        <v>29381.63</v>
      </c>
      <c r="LJ134" s="919">
        <v>29484.03</v>
      </c>
      <c r="LK134" s="919">
        <v>29985.54</v>
      </c>
      <c r="LL134" s="919">
        <v>31018.02</v>
      </c>
      <c r="LM134" s="919">
        <v>31018.02</v>
      </c>
      <c r="LN134" s="919">
        <v>31230.6</v>
      </c>
      <c r="LO134" s="919">
        <v>31476.61</v>
      </c>
      <c r="LP134" s="919">
        <v>31885.75</v>
      </c>
      <c r="LQ134" s="919">
        <v>32062.27</v>
      </c>
      <c r="LR134" s="919">
        <v>32207.17</v>
      </c>
      <c r="LS134" s="919">
        <v>32358.6</v>
      </c>
      <c r="LT134" s="919">
        <v>32358.6</v>
      </c>
      <c r="LU134" s="919">
        <v>32515.35</v>
      </c>
      <c r="LV134" s="919">
        <v>32678.73</v>
      </c>
      <c r="LW134" s="919">
        <v>32847.339999999997</v>
      </c>
      <c r="LX134" s="919">
        <v>33019.75</v>
      </c>
      <c r="LY134" s="919">
        <v>33203.74</v>
      </c>
      <c r="LZ134" s="919">
        <v>33394.19</v>
      </c>
      <c r="MA134" s="919">
        <v>33394.19</v>
      </c>
      <c r="MB134" s="919">
        <v>33599.79</v>
      </c>
      <c r="MC134" s="919">
        <v>33831.9</v>
      </c>
      <c r="MD134" s="919">
        <v>34053.300000000003</v>
      </c>
      <c r="ME134" s="919">
        <v>34284.21</v>
      </c>
      <c r="MF134" s="919">
        <v>34497.69</v>
      </c>
      <c r="MG134" s="919">
        <v>34716.660000000003</v>
      </c>
      <c r="MH134" s="919">
        <v>34716.660000000003</v>
      </c>
      <c r="MI134" s="919">
        <v>34940.35</v>
      </c>
      <c r="MJ134" s="919">
        <v>35158.339999999997</v>
      </c>
      <c r="MK134" s="919">
        <v>35376.42</v>
      </c>
      <c r="ML134" s="919">
        <v>35593.980000000003</v>
      </c>
      <c r="MM134" s="919">
        <v>35806.400000000001</v>
      </c>
      <c r="MN134" s="919">
        <v>36023.32</v>
      </c>
      <c r="MO134" s="919">
        <v>36023.32</v>
      </c>
      <c r="MP134" s="919">
        <v>36254.269999999997</v>
      </c>
      <c r="MQ134" s="919">
        <v>36487.65</v>
      </c>
      <c r="MR134" s="919">
        <v>36720.400000000001</v>
      </c>
      <c r="MS134" s="919">
        <v>36961.61</v>
      </c>
      <c r="MT134" s="919">
        <v>37211.599999999999</v>
      </c>
      <c r="MU134" s="919">
        <v>37464.47</v>
      </c>
      <c r="MV134" s="919">
        <v>37464.47</v>
      </c>
      <c r="MW134" s="919">
        <v>37720.58</v>
      </c>
      <c r="MX134" s="919">
        <v>37983.82</v>
      </c>
      <c r="MY134" s="919">
        <v>38261.78</v>
      </c>
      <c r="MZ134" s="919">
        <v>38559.61</v>
      </c>
      <c r="NA134" s="919">
        <v>38879.43</v>
      </c>
      <c r="NB134" s="919">
        <v>39207.050000000003</v>
      </c>
      <c r="NC134" s="919">
        <v>39207.050000000003</v>
      </c>
      <c r="ND134" s="919">
        <v>39552.620000000003</v>
      </c>
      <c r="NE134" s="919">
        <v>39917.19</v>
      </c>
      <c r="NF134" s="919">
        <v>40301.65</v>
      </c>
      <c r="NG134" s="919">
        <v>40727.910000000003</v>
      </c>
      <c r="NH134" s="919">
        <v>45764.11</v>
      </c>
      <c r="NI134" s="919">
        <v>51955.82</v>
      </c>
      <c r="NJ134" s="919">
        <v>51955.82</v>
      </c>
      <c r="NK134" s="919">
        <v>64027.86</v>
      </c>
      <c r="NL134" s="919">
        <v>68135.399999999994</v>
      </c>
      <c r="NM134" s="919">
        <v>71343.89</v>
      </c>
      <c r="NN134" s="919">
        <v>73759.37</v>
      </c>
      <c r="NO134" s="919">
        <v>73759.37</v>
      </c>
      <c r="NP134" s="919">
        <v>74534.86</v>
      </c>
      <c r="NQ134" s="919">
        <v>74534.86</v>
      </c>
      <c r="NR134" s="919">
        <v>75837.87</v>
      </c>
      <c r="NS134" s="919">
        <v>83012.34</v>
      </c>
      <c r="NT134" s="919">
        <v>91338.9</v>
      </c>
      <c r="NU134" s="919">
        <v>109540.11</v>
      </c>
      <c r="NV134" s="919">
        <v>120414.57</v>
      </c>
      <c r="NW134" s="919">
        <v>132349.46</v>
      </c>
      <c r="NX134" s="919">
        <v>132349.46</v>
      </c>
      <c r="NY134" s="919">
        <v>161057.16</v>
      </c>
      <c r="NZ134" s="919">
        <v>161873.5</v>
      </c>
      <c r="OA134" s="919">
        <v>162334.23000000001</v>
      </c>
      <c r="OB134" s="919">
        <v>162923.75</v>
      </c>
      <c r="OC134" s="919">
        <v>163282.49</v>
      </c>
      <c r="OD134" s="919">
        <v>163536.42000000001</v>
      </c>
      <c r="OE134" s="919">
        <v>163536.42000000001</v>
      </c>
      <c r="OF134" s="919">
        <v>163794.85</v>
      </c>
      <c r="OG134" s="919">
        <v>164170.59</v>
      </c>
      <c r="OH134" s="919">
        <v>164502.84</v>
      </c>
      <c r="OI134" s="919">
        <v>164756.93</v>
      </c>
      <c r="OJ134" s="919">
        <v>164897.20000000001</v>
      </c>
      <c r="OK134" s="919">
        <v>165049.71</v>
      </c>
      <c r="OL134" s="919">
        <v>165049.71</v>
      </c>
      <c r="OM134" s="919">
        <v>165761.93</v>
      </c>
      <c r="ON134" s="919">
        <v>166705.37</v>
      </c>
      <c r="OO134" s="919">
        <v>167556.66</v>
      </c>
      <c r="OP134" s="919">
        <v>167976.2</v>
      </c>
      <c r="OQ134" s="919">
        <v>168465.03</v>
      </c>
      <c r="OR134" s="919">
        <v>169099.3</v>
      </c>
      <c r="OS134" s="919">
        <v>169099.3</v>
      </c>
      <c r="OT134" s="919">
        <v>169312.23</v>
      </c>
      <c r="OU134" s="919">
        <v>169635.91</v>
      </c>
      <c r="OV134" s="919">
        <v>169800.74</v>
      </c>
      <c r="OW134" s="919">
        <v>169992.1</v>
      </c>
      <c r="OX134" s="919">
        <v>170262.71</v>
      </c>
      <c r="OY134" s="919">
        <v>170330.76</v>
      </c>
      <c r="OZ134" s="919">
        <v>170330.76</v>
      </c>
      <c r="PA134" s="919">
        <v>170446.12</v>
      </c>
      <c r="PB134" s="919">
        <v>170604.19</v>
      </c>
      <c r="PC134" s="919">
        <v>170768.51</v>
      </c>
      <c r="PD134" s="919">
        <v>172261.79</v>
      </c>
      <c r="PE134" s="919">
        <v>175418.12</v>
      </c>
      <c r="PF134" s="919">
        <v>175565.86</v>
      </c>
      <c r="PG134" s="919">
        <v>175565.86</v>
      </c>
      <c r="PH134" s="919">
        <v>175735.31</v>
      </c>
      <c r="PI134" s="919">
        <v>176016.08</v>
      </c>
      <c r="PJ134" s="919">
        <v>176114.87</v>
      </c>
      <c r="PK134" s="919">
        <v>176247.57</v>
      </c>
      <c r="PL134" s="919">
        <v>176534.85</v>
      </c>
      <c r="PM134" s="919">
        <v>176795.37</v>
      </c>
      <c r="PN134" s="919">
        <v>176795.37</v>
      </c>
      <c r="PO134" s="919">
        <v>177063.13</v>
      </c>
      <c r="PP134" s="919">
        <v>177548.49</v>
      </c>
      <c r="PQ134" s="919">
        <v>177584.28</v>
      </c>
      <c r="PR134" s="919">
        <v>177632.89</v>
      </c>
      <c r="PS134" s="919">
        <v>177714.55</v>
      </c>
      <c r="PT134" s="919">
        <v>177725.27</v>
      </c>
      <c r="PU134" s="919">
        <v>177725.27</v>
      </c>
      <c r="PV134" s="919">
        <v>177734.23</v>
      </c>
      <c r="PW134" s="919">
        <v>177754.13</v>
      </c>
      <c r="PX134" s="919">
        <v>178171.01</v>
      </c>
      <c r="PY134" s="919">
        <v>179143.69</v>
      </c>
      <c r="PZ134" s="919">
        <v>179144.56</v>
      </c>
      <c r="QA134" s="919">
        <v>179145.26</v>
      </c>
      <c r="QB134" s="919">
        <v>179145.26</v>
      </c>
      <c r="QC134" s="919">
        <v>179145.26</v>
      </c>
      <c r="QD134" s="919">
        <v>179145.26</v>
      </c>
      <c r="QE134" s="919">
        <v>179145.26</v>
      </c>
      <c r="QF134" s="919">
        <v>179145.26</v>
      </c>
      <c r="QG134" s="919">
        <v>179145.26</v>
      </c>
      <c r="QH134" s="919">
        <v>179145.26</v>
      </c>
      <c r="QI134" s="919">
        <v>179145.26</v>
      </c>
      <c r="QJ134" s="919">
        <v>179145.26</v>
      </c>
      <c r="QK134" s="919">
        <v>179145.26</v>
      </c>
      <c r="QL134" s="919">
        <v>179145.26</v>
      </c>
      <c r="QM134" s="919">
        <v>179145.26</v>
      </c>
      <c r="QN134" s="919">
        <v>179145.26</v>
      </c>
      <c r="QO134" s="919">
        <v>179145.26</v>
      </c>
      <c r="QP134" s="919">
        <v>179145.26</v>
      </c>
      <c r="QQ134" s="919">
        <v>179145.26</v>
      </c>
      <c r="QR134" s="919">
        <v>179145.26</v>
      </c>
      <c r="QS134" s="919">
        <v>179145.26</v>
      </c>
      <c r="QT134" s="919">
        <v>179145.26</v>
      </c>
      <c r="QU134" s="919">
        <v>179145.26</v>
      </c>
      <c r="QV134" s="919">
        <v>179145.26</v>
      </c>
      <c r="QW134" s="919">
        <v>179145.26</v>
      </c>
      <c r="QX134" s="919">
        <v>179145.26</v>
      </c>
      <c r="QY134" s="919">
        <v>179145.26</v>
      </c>
      <c r="QZ134" s="919">
        <v>179145.26</v>
      </c>
      <c r="RA134" s="919"/>
      <c r="RB134" s="919"/>
      <c r="RC134" s="919"/>
      <c r="RD134" s="919"/>
      <c r="RE134" s="919"/>
      <c r="RF134" s="919"/>
      <c r="RG134" s="919"/>
      <c r="RH134" s="919"/>
      <c r="RI134" s="919"/>
      <c r="RJ134" s="919"/>
      <c r="RK134" s="927"/>
      <c r="RL134" s="927"/>
      <c r="RM134" s="927"/>
      <c r="RN134" s="927"/>
      <c r="RO134" s="927"/>
      <c r="RP134" s="927"/>
      <c r="RQ134" s="927"/>
      <c r="RR134" s="927"/>
      <c r="RS134" s="927"/>
      <c r="RT134" s="927"/>
      <c r="RU134" s="927"/>
      <c r="RV134" s="927"/>
      <c r="RW134" s="927"/>
      <c r="RX134" s="927"/>
      <c r="RY134" s="927"/>
      <c r="RZ134" s="927"/>
      <c r="SA134" s="927"/>
      <c r="SB134" s="927"/>
      <c r="SC134" s="927"/>
      <c r="SD134" s="927"/>
      <c r="SE134" s="927"/>
      <c r="SF134" s="927"/>
      <c r="SG134" s="927"/>
      <c r="SH134" s="927"/>
      <c r="SI134" s="927"/>
      <c r="SJ134" s="927"/>
      <c r="SK134" s="927"/>
      <c r="SL134" s="927"/>
      <c r="SM134" s="927"/>
      <c r="SN134" s="927"/>
      <c r="SO134" s="927"/>
      <c r="SP134" s="927"/>
      <c r="SQ134" s="927"/>
      <c r="SR134" s="927"/>
      <c r="SS134" s="927"/>
      <c r="ST134" s="927"/>
      <c r="SU134" s="927"/>
      <c r="SV134" s="927"/>
      <c r="SW134" s="927"/>
      <c r="SX134" s="927"/>
      <c r="SY134" s="927"/>
      <c r="SZ134" s="927"/>
      <c r="TA134" s="927"/>
      <c r="TB134" s="927"/>
      <c r="TC134" s="927"/>
      <c r="TD134" s="927"/>
      <c r="TE134" s="927"/>
      <c r="TF134" s="927"/>
      <c r="TG134" s="927"/>
      <c r="TH134" s="927"/>
      <c r="TI134" s="927"/>
      <c r="TJ134" s="927"/>
      <c r="TK134" s="927"/>
      <c r="TL134" s="927"/>
      <c r="TM134" s="927"/>
      <c r="TN134" s="927"/>
      <c r="TO134" s="927"/>
      <c r="TP134" s="927"/>
      <c r="TQ134" s="927"/>
      <c r="TR134" s="927"/>
      <c r="TS134" s="927"/>
      <c r="TT134" s="927"/>
      <c r="TU134" s="927"/>
      <c r="TV134" s="927"/>
      <c r="TW134" s="927"/>
      <c r="TX134" s="927"/>
      <c r="TY134" s="927"/>
      <c r="TZ134" s="927"/>
      <c r="UA134" s="927"/>
      <c r="UB134" s="927"/>
      <c r="UC134" s="927"/>
      <c r="UD134" s="927"/>
      <c r="UE134" s="927"/>
      <c r="UF134" s="927"/>
      <c r="UG134" s="927"/>
      <c r="UH134" s="927"/>
      <c r="UI134" s="927"/>
      <c r="UJ134" s="927"/>
      <c r="UK134" s="927"/>
      <c r="UL134" s="927"/>
      <c r="UM134" s="927"/>
      <c r="UN134" s="927"/>
      <c r="UO134" s="927"/>
      <c r="UP134" s="927"/>
      <c r="UQ134" s="927"/>
      <c r="UR134" s="927"/>
      <c r="US134" s="927"/>
      <c r="UT134" s="927"/>
      <c r="UU134" s="927"/>
      <c r="UV134" s="927"/>
      <c r="UW134" s="927"/>
      <c r="UX134" s="927"/>
      <c r="UY134" s="927"/>
      <c r="UZ134" s="927"/>
      <c r="VA134" s="927"/>
      <c r="VB134" s="927"/>
      <c r="VC134" s="927"/>
      <c r="VD134" s="927"/>
      <c r="VE134" s="927"/>
      <c r="VF134" s="927"/>
      <c r="VG134" s="927"/>
      <c r="VH134" s="927"/>
      <c r="VI134" s="927"/>
      <c r="VJ134" s="927"/>
      <c r="VK134" s="927"/>
      <c r="VL134" s="927"/>
      <c r="VM134" s="927"/>
      <c r="VN134" s="927"/>
      <c r="VO134" s="927"/>
      <c r="VP134" s="927"/>
      <c r="VQ134" s="927"/>
      <c r="VR134" s="927"/>
      <c r="VS134" s="927"/>
      <c r="VT134" s="927"/>
      <c r="VU134" s="927"/>
      <c r="VV134" s="927"/>
      <c r="VW134" s="927"/>
      <c r="VX134" s="927"/>
      <c r="VY134" s="927"/>
      <c r="VZ134" s="927"/>
      <c r="WA134" s="927"/>
      <c r="WB134" s="927"/>
      <c r="WC134" s="927"/>
      <c r="WD134" s="927"/>
      <c r="WE134" s="927"/>
      <c r="WF134" s="927"/>
      <c r="WG134" s="927"/>
      <c r="WH134" s="927"/>
      <c r="WI134" s="927"/>
      <c r="WJ134" s="927"/>
      <c r="WK134" s="927"/>
      <c r="WL134" s="927"/>
      <c r="WM134" s="927"/>
      <c r="WN134" s="927"/>
      <c r="WO134" s="927"/>
      <c r="WP134" s="927"/>
      <c r="WQ134" s="927"/>
      <c r="WR134" s="927"/>
      <c r="WS134" s="927"/>
      <c r="XZ134" s="927"/>
      <c r="YA134" s="927"/>
    </row>
    <row r="135" spans="1:690" s="14" customFormat="1" outlineLevel="4">
      <c r="A135" s="1104" t="s">
        <v>896</v>
      </c>
      <c r="B135" s="1104"/>
      <c r="C135" s="1104"/>
      <c r="D135" s="1105">
        <v>7290</v>
      </c>
      <c r="E135" s="1105">
        <v>5014.5600000000004</v>
      </c>
      <c r="F135" s="1105">
        <v>1954044.36</v>
      </c>
      <c r="G135" s="1106"/>
      <c r="H135" s="1104" t="s">
        <v>894</v>
      </c>
      <c r="I135" s="920"/>
      <c r="J135" s="920"/>
      <c r="K135" s="920"/>
      <c r="L135" s="920"/>
      <c r="M135" s="920"/>
      <c r="N135" s="920"/>
      <c r="O135" s="920"/>
      <c r="P135" s="920"/>
      <c r="Q135" s="920"/>
      <c r="R135" s="920"/>
      <c r="S135" s="920"/>
      <c r="T135" s="920"/>
      <c r="U135" s="920"/>
      <c r="V135" s="920"/>
      <c r="W135" s="920"/>
      <c r="X135" s="920"/>
      <c r="Y135" s="920"/>
      <c r="Z135" s="920"/>
      <c r="AA135" s="920"/>
      <c r="AB135" s="920"/>
      <c r="AC135" s="920"/>
      <c r="AD135" s="920"/>
      <c r="AE135" s="920"/>
      <c r="AF135" s="920"/>
      <c r="AG135" s="920"/>
      <c r="AH135" s="920"/>
      <c r="AI135" s="920"/>
      <c r="AJ135" s="920"/>
      <c r="AK135" s="920"/>
      <c r="AL135" s="920"/>
      <c r="AM135" s="920"/>
      <c r="AN135" s="920"/>
      <c r="AO135" s="920"/>
      <c r="AP135" s="920"/>
      <c r="AQ135" s="920"/>
      <c r="AR135" s="920"/>
      <c r="AS135" s="920"/>
      <c r="AT135" s="920"/>
      <c r="AU135" s="920"/>
      <c r="AV135" s="920"/>
      <c r="AW135" s="920"/>
      <c r="AX135" s="920"/>
      <c r="AY135" s="920"/>
      <c r="AZ135" s="920"/>
      <c r="BA135" s="920"/>
      <c r="BB135" s="920"/>
      <c r="BC135" s="920"/>
      <c r="BD135" s="920"/>
      <c r="BE135" s="920"/>
      <c r="BF135" s="920"/>
      <c r="BG135" s="920"/>
      <c r="BH135" s="920"/>
      <c r="BI135" s="920"/>
      <c r="BJ135" s="920"/>
      <c r="BK135" s="920"/>
      <c r="BL135" s="920"/>
      <c r="BM135" s="920"/>
      <c r="BN135" s="920"/>
      <c r="BO135" s="920"/>
      <c r="BP135" s="920"/>
      <c r="BQ135" s="920"/>
      <c r="BR135" s="920"/>
      <c r="BS135" s="920"/>
      <c r="BT135" s="920"/>
      <c r="BU135" s="920"/>
      <c r="BV135" s="920"/>
      <c r="BW135" s="920"/>
      <c r="BX135" s="920"/>
      <c r="BY135" s="920"/>
      <c r="BZ135" s="920"/>
      <c r="CA135" s="920"/>
      <c r="CB135" s="920"/>
      <c r="CC135" s="920"/>
      <c r="CD135" s="920"/>
      <c r="CE135" s="920"/>
      <c r="CF135" s="920"/>
      <c r="CG135" s="920"/>
      <c r="CH135" s="920"/>
      <c r="CI135" s="920"/>
      <c r="CJ135" s="920"/>
      <c r="CK135" s="920"/>
      <c r="CL135" s="920"/>
      <c r="CM135" s="920"/>
      <c r="CN135" s="920"/>
      <c r="CO135" s="920"/>
      <c r="CP135" s="920"/>
      <c r="CQ135" s="920"/>
      <c r="CR135" s="920"/>
      <c r="CS135" s="920"/>
      <c r="CT135" s="920"/>
      <c r="CU135" s="920"/>
      <c r="CV135" s="920"/>
      <c r="CW135" s="920"/>
      <c r="CX135" s="920"/>
      <c r="CY135" s="920"/>
      <c r="CZ135" s="920"/>
      <c r="DA135" s="920"/>
      <c r="DB135" s="920"/>
      <c r="DC135" s="920"/>
      <c r="DD135" s="920"/>
      <c r="DE135" s="920"/>
      <c r="DF135" s="920"/>
      <c r="DG135" s="920"/>
      <c r="DH135" s="920"/>
      <c r="DI135" s="920"/>
      <c r="DJ135" s="920"/>
      <c r="DK135" s="920"/>
      <c r="DL135" s="920"/>
      <c r="DM135" s="920"/>
      <c r="DN135" s="920"/>
      <c r="DO135" s="920"/>
      <c r="DP135" s="920"/>
      <c r="DQ135" s="920"/>
      <c r="DR135" s="920"/>
      <c r="DS135" s="920"/>
      <c r="DT135" s="920"/>
      <c r="DU135" s="920"/>
      <c r="DV135" s="920"/>
      <c r="DW135" s="920"/>
      <c r="DX135" s="920"/>
      <c r="DY135" s="920"/>
      <c r="DZ135" s="920"/>
      <c r="EA135" s="920"/>
      <c r="EB135" s="920"/>
      <c r="EC135" s="920"/>
      <c r="ED135" s="920"/>
      <c r="EE135" s="920"/>
      <c r="EF135" s="920"/>
      <c r="EG135" s="920"/>
      <c r="EH135" s="920"/>
      <c r="EI135" s="920"/>
      <c r="EJ135" s="920"/>
      <c r="EK135" s="920"/>
      <c r="EL135" s="920"/>
      <c r="EM135" s="920"/>
      <c r="EN135" s="920"/>
      <c r="EO135" s="920">
        <v>1.65</v>
      </c>
      <c r="EP135" s="920">
        <v>3.96</v>
      </c>
      <c r="EQ135" s="920">
        <v>7.64</v>
      </c>
      <c r="ER135" s="920">
        <v>11.32</v>
      </c>
      <c r="ES135" s="920">
        <v>92.8</v>
      </c>
      <c r="ET135" s="920">
        <v>92.8</v>
      </c>
      <c r="EU135" s="920">
        <v>194.44</v>
      </c>
      <c r="EV135" s="920">
        <v>218.01</v>
      </c>
      <c r="EW135" s="920">
        <v>222.01</v>
      </c>
      <c r="EX135" s="920">
        <v>226.01</v>
      </c>
      <c r="EY135" s="920">
        <v>230.01</v>
      </c>
      <c r="EZ135" s="920">
        <v>234.01</v>
      </c>
      <c r="FA135" s="920">
        <v>234.01</v>
      </c>
      <c r="FB135" s="920">
        <v>238.58</v>
      </c>
      <c r="FC135" s="920">
        <v>243.35</v>
      </c>
      <c r="FD135" s="920">
        <v>254.97</v>
      </c>
      <c r="FE135" s="920">
        <v>266.61</v>
      </c>
      <c r="FF135" s="920">
        <v>275.33999999999997</v>
      </c>
      <c r="FG135" s="920">
        <v>284.06</v>
      </c>
      <c r="FH135" s="920">
        <v>284.06</v>
      </c>
      <c r="FI135" s="920">
        <v>292.79000000000002</v>
      </c>
      <c r="FJ135" s="920">
        <v>292.79000000000002</v>
      </c>
      <c r="FK135" s="920">
        <v>301.52</v>
      </c>
      <c r="FL135" s="920">
        <v>310.25</v>
      </c>
      <c r="FM135" s="920">
        <v>318.99</v>
      </c>
      <c r="FN135" s="920">
        <v>327.75</v>
      </c>
      <c r="FO135" s="920">
        <v>327.75</v>
      </c>
      <c r="FP135" s="920">
        <v>338.55</v>
      </c>
      <c r="FQ135" s="920">
        <v>349.84</v>
      </c>
      <c r="FR135" s="920">
        <v>361.13</v>
      </c>
      <c r="FS135" s="920">
        <v>372.42</v>
      </c>
      <c r="FT135" s="920">
        <v>383.71</v>
      </c>
      <c r="FU135" s="920">
        <v>395.41</v>
      </c>
      <c r="FV135" s="920">
        <v>395.41</v>
      </c>
      <c r="FW135" s="920">
        <v>407.86</v>
      </c>
      <c r="FX135" s="920">
        <v>420.3</v>
      </c>
      <c r="FY135" s="920">
        <v>433.52</v>
      </c>
      <c r="FZ135" s="920">
        <v>447.13</v>
      </c>
      <c r="GA135" s="920">
        <v>460.73</v>
      </c>
      <c r="GB135" s="920">
        <v>474.34</v>
      </c>
      <c r="GC135" s="920">
        <v>474.34</v>
      </c>
      <c r="GD135" s="920">
        <v>488.22</v>
      </c>
      <c r="GE135" s="920">
        <v>502.21</v>
      </c>
      <c r="GF135" s="920">
        <v>517.04999999999995</v>
      </c>
      <c r="GG135" s="920">
        <v>534.86</v>
      </c>
      <c r="GH135" s="920">
        <v>553.79</v>
      </c>
      <c r="GI135" s="920">
        <v>553.79</v>
      </c>
      <c r="GJ135" s="920">
        <v>553.79</v>
      </c>
      <c r="GK135" s="920">
        <v>553.79</v>
      </c>
      <c r="GL135" s="920">
        <v>553.79</v>
      </c>
      <c r="GM135" s="920">
        <v>553.79</v>
      </c>
      <c r="GN135" s="920">
        <v>583.66999999999996</v>
      </c>
      <c r="GO135" s="920">
        <v>613.58000000000004</v>
      </c>
      <c r="GP135" s="920">
        <v>643.74</v>
      </c>
      <c r="GQ135" s="920">
        <v>643.74</v>
      </c>
      <c r="GR135" s="920">
        <v>674.49</v>
      </c>
      <c r="GS135" s="920">
        <v>708</v>
      </c>
      <c r="GT135" s="920">
        <v>743.92</v>
      </c>
      <c r="GU135" s="920">
        <v>779.99</v>
      </c>
      <c r="GV135" s="920">
        <v>814.14</v>
      </c>
      <c r="GW135" s="920">
        <v>843.82</v>
      </c>
      <c r="GX135" s="920">
        <v>843.82</v>
      </c>
      <c r="GY135" s="920">
        <v>871.91</v>
      </c>
      <c r="GZ135" s="920">
        <v>891.94</v>
      </c>
      <c r="HA135" s="920">
        <v>897.91</v>
      </c>
      <c r="HB135" s="920">
        <v>903.87</v>
      </c>
      <c r="HC135" s="920">
        <v>910.18</v>
      </c>
      <c r="HD135" s="920">
        <v>917.14</v>
      </c>
      <c r="HE135" s="920">
        <v>917.14</v>
      </c>
      <c r="HF135" s="920">
        <v>924.78</v>
      </c>
      <c r="HG135" s="920">
        <v>935.23</v>
      </c>
      <c r="HH135" s="920">
        <v>945.85</v>
      </c>
      <c r="HI135" s="920">
        <v>956.63</v>
      </c>
      <c r="HJ135" s="920">
        <v>974.32</v>
      </c>
      <c r="HK135" s="920">
        <v>993.36</v>
      </c>
      <c r="HL135" s="920">
        <v>993.36</v>
      </c>
      <c r="HM135" s="920">
        <v>1012.48</v>
      </c>
      <c r="HN135" s="920">
        <v>1031.49</v>
      </c>
      <c r="HO135" s="920">
        <v>1050.6600000000001</v>
      </c>
      <c r="HP135" s="920">
        <v>1071.26</v>
      </c>
      <c r="HQ135" s="920">
        <v>1094.8399999999999</v>
      </c>
      <c r="HR135" s="920">
        <v>1123.73</v>
      </c>
      <c r="HS135" s="920">
        <v>1123.73</v>
      </c>
      <c r="HT135" s="920">
        <v>1153.6099999999999</v>
      </c>
      <c r="HU135" s="920">
        <v>1185.5999999999999</v>
      </c>
      <c r="HV135" s="920">
        <v>1217.76</v>
      </c>
      <c r="HW135" s="920">
        <v>1250.06</v>
      </c>
      <c r="HX135" s="920">
        <v>1282.7</v>
      </c>
      <c r="HY135" s="920">
        <v>1315.35</v>
      </c>
      <c r="HZ135" s="920">
        <v>1315.35</v>
      </c>
      <c r="IA135" s="920">
        <v>1348.05</v>
      </c>
      <c r="IB135" s="920">
        <v>1381.24</v>
      </c>
      <c r="IC135" s="920">
        <v>1414.61</v>
      </c>
      <c r="ID135" s="920">
        <v>1449.71</v>
      </c>
      <c r="IE135" s="920">
        <v>1488.41</v>
      </c>
      <c r="IF135" s="920">
        <v>1527.9</v>
      </c>
      <c r="IG135" s="920">
        <v>1527.9</v>
      </c>
      <c r="IH135" s="920">
        <v>1571.56</v>
      </c>
      <c r="II135" s="920">
        <v>1616.47</v>
      </c>
      <c r="IJ135" s="920">
        <v>1663.46</v>
      </c>
      <c r="IK135" s="920">
        <v>1712.41</v>
      </c>
      <c r="IL135" s="920">
        <v>1765.61</v>
      </c>
      <c r="IM135" s="920">
        <v>1821.03</v>
      </c>
      <c r="IN135" s="920">
        <v>1821.03</v>
      </c>
      <c r="IO135" s="920">
        <v>1877.98</v>
      </c>
      <c r="IP135" s="920">
        <v>1937.41</v>
      </c>
      <c r="IQ135" s="920">
        <v>1999.42</v>
      </c>
      <c r="IR135" s="920">
        <v>2062.5100000000002</v>
      </c>
      <c r="IS135" s="920">
        <v>2133.85</v>
      </c>
      <c r="IT135" s="920">
        <v>2206.04</v>
      </c>
      <c r="IU135" s="920">
        <v>2206.04</v>
      </c>
      <c r="IV135" s="920">
        <v>2293.91</v>
      </c>
      <c r="IW135" s="920">
        <v>2317.59</v>
      </c>
      <c r="IX135" s="920">
        <v>2346.04</v>
      </c>
      <c r="IY135" s="920">
        <v>2346.04</v>
      </c>
      <c r="IZ135" s="920">
        <v>2346.04</v>
      </c>
      <c r="JA135" s="920">
        <v>2346.04</v>
      </c>
      <c r="JB135" s="920">
        <v>2346.04</v>
      </c>
      <c r="JC135" s="920">
        <v>2346.04</v>
      </c>
      <c r="JD135" s="920">
        <v>2355.65</v>
      </c>
      <c r="JE135" s="920">
        <v>2365.4899999999998</v>
      </c>
      <c r="JF135" s="920">
        <v>2375.73</v>
      </c>
      <c r="JG135" s="920">
        <v>2385.9699999999998</v>
      </c>
      <c r="JH135" s="920">
        <v>2396.7800000000002</v>
      </c>
      <c r="JI135" s="920">
        <v>2396.7800000000002</v>
      </c>
      <c r="JJ135" s="920">
        <v>2408.0500000000002</v>
      </c>
      <c r="JK135" s="920">
        <v>2419.77</v>
      </c>
      <c r="JL135" s="920">
        <v>2431.75</v>
      </c>
      <c r="JM135" s="920">
        <v>2443.88</v>
      </c>
      <c r="JN135" s="920">
        <v>2456.2199999999998</v>
      </c>
      <c r="JO135" s="920">
        <v>2468.86</v>
      </c>
      <c r="JP135" s="920">
        <v>2468.86</v>
      </c>
      <c r="JQ135" s="920">
        <v>2481.9</v>
      </c>
      <c r="JR135" s="920">
        <v>2495.39</v>
      </c>
      <c r="JS135" s="920">
        <v>2509.56</v>
      </c>
      <c r="JT135" s="920">
        <v>2522.7800000000002</v>
      </c>
      <c r="JU135" s="920">
        <v>2536.85</v>
      </c>
      <c r="JV135" s="920">
        <v>2551.09</v>
      </c>
      <c r="JW135" s="920">
        <v>2551.09</v>
      </c>
      <c r="JX135" s="920">
        <v>2565.7199999999998</v>
      </c>
      <c r="JY135" s="920">
        <v>2580.34</v>
      </c>
      <c r="JZ135" s="920">
        <v>2597.02</v>
      </c>
      <c r="KA135" s="920">
        <v>2613.69</v>
      </c>
      <c r="KB135" s="920">
        <v>2628.47</v>
      </c>
      <c r="KC135" s="920">
        <v>2642.95</v>
      </c>
      <c r="KD135" s="920">
        <v>2642.95</v>
      </c>
      <c r="KE135" s="920">
        <v>2657.44</v>
      </c>
      <c r="KF135" s="920">
        <v>2671.87</v>
      </c>
      <c r="KG135" s="920">
        <v>2686.81</v>
      </c>
      <c r="KH135" s="920">
        <v>2701.75</v>
      </c>
      <c r="KI135" s="920">
        <v>2716.69</v>
      </c>
      <c r="KJ135" s="920">
        <v>2731.63</v>
      </c>
      <c r="KK135" s="920">
        <v>2731.63</v>
      </c>
      <c r="KL135" s="920">
        <v>2746.58</v>
      </c>
      <c r="KM135" s="920">
        <v>2761.51</v>
      </c>
      <c r="KN135" s="920">
        <v>2776.46</v>
      </c>
      <c r="KO135" s="920">
        <v>2791.4</v>
      </c>
      <c r="KP135" s="920">
        <v>2806.35</v>
      </c>
      <c r="KQ135" s="920">
        <v>2821.3</v>
      </c>
      <c r="KR135" s="920">
        <v>2821.3</v>
      </c>
      <c r="KS135" s="920">
        <v>2836.24</v>
      </c>
      <c r="KT135" s="920">
        <v>2851.18</v>
      </c>
      <c r="KU135" s="920">
        <v>2866.13</v>
      </c>
      <c r="KV135" s="920">
        <v>2881.07</v>
      </c>
      <c r="KW135" s="920">
        <v>2896.01</v>
      </c>
      <c r="KX135" s="920">
        <v>2911.25</v>
      </c>
      <c r="KY135" s="920">
        <v>2911.25</v>
      </c>
      <c r="KZ135" s="920">
        <v>2926.67</v>
      </c>
      <c r="LA135" s="920">
        <v>2942.76</v>
      </c>
      <c r="LB135" s="920">
        <v>2959.11</v>
      </c>
      <c r="LC135" s="920">
        <v>2975.98</v>
      </c>
      <c r="LD135" s="920">
        <v>2994.12</v>
      </c>
      <c r="LE135" s="920">
        <v>3012.37</v>
      </c>
      <c r="LF135" s="920">
        <v>3012.37</v>
      </c>
      <c r="LG135" s="920">
        <v>3031</v>
      </c>
      <c r="LH135" s="920">
        <v>3050.23</v>
      </c>
      <c r="LI135" s="920">
        <v>3070</v>
      </c>
      <c r="LJ135" s="920">
        <v>3090.28</v>
      </c>
      <c r="LK135" s="920">
        <v>3112.09</v>
      </c>
      <c r="LL135" s="920">
        <v>3133.94</v>
      </c>
      <c r="LM135" s="920">
        <v>3133.94</v>
      </c>
      <c r="LN135" s="920">
        <v>3156.35</v>
      </c>
      <c r="LO135" s="920">
        <v>3179.27</v>
      </c>
      <c r="LP135" s="920">
        <v>3202.69</v>
      </c>
      <c r="LQ135" s="920">
        <v>3227.06</v>
      </c>
      <c r="LR135" s="920">
        <v>3251.45</v>
      </c>
      <c r="LS135" s="920">
        <v>3276.95</v>
      </c>
      <c r="LT135" s="920">
        <v>3276.95</v>
      </c>
      <c r="LU135" s="920">
        <v>3303.19</v>
      </c>
      <c r="LV135" s="920">
        <v>3330.46</v>
      </c>
      <c r="LW135" s="920">
        <v>3358.22</v>
      </c>
      <c r="LX135" s="920">
        <v>3386.82</v>
      </c>
      <c r="LY135" s="920">
        <v>3416.86</v>
      </c>
      <c r="LZ135" s="920">
        <v>3447.95</v>
      </c>
      <c r="MA135" s="920">
        <v>3447.95</v>
      </c>
      <c r="MB135" s="920">
        <v>3479.67</v>
      </c>
      <c r="MC135" s="920">
        <v>3512.29</v>
      </c>
      <c r="MD135" s="920">
        <v>3546.86</v>
      </c>
      <c r="ME135" s="920">
        <v>3582.95</v>
      </c>
      <c r="MF135" s="920">
        <v>3620.97</v>
      </c>
      <c r="MG135" s="920">
        <v>3659.19</v>
      </c>
      <c r="MH135" s="920">
        <v>3659.19</v>
      </c>
      <c r="MI135" s="920">
        <v>3697.51</v>
      </c>
      <c r="MJ135" s="920">
        <v>3736.05</v>
      </c>
      <c r="MK135" s="920">
        <v>3775.26</v>
      </c>
      <c r="ML135" s="920">
        <v>3815.53</v>
      </c>
      <c r="MM135" s="920">
        <v>3856.49</v>
      </c>
      <c r="MN135" s="920">
        <v>3898.17</v>
      </c>
      <c r="MO135" s="920">
        <v>3898.17</v>
      </c>
      <c r="MP135" s="920">
        <v>3940.31</v>
      </c>
      <c r="MQ135" s="920">
        <v>3984.03</v>
      </c>
      <c r="MR135" s="920">
        <v>4028.76</v>
      </c>
      <c r="MS135" s="920">
        <v>4074.21</v>
      </c>
      <c r="MT135" s="920">
        <v>4120.87</v>
      </c>
      <c r="MU135" s="920">
        <v>4167.8900000000003</v>
      </c>
      <c r="MV135" s="920">
        <v>4167.8900000000003</v>
      </c>
      <c r="MW135" s="920">
        <v>4215.6000000000004</v>
      </c>
      <c r="MX135" s="920">
        <v>4264.46</v>
      </c>
      <c r="MY135" s="920">
        <v>4313.99</v>
      </c>
      <c r="MZ135" s="920">
        <v>4364.12</v>
      </c>
      <c r="NA135" s="920">
        <v>4414.43</v>
      </c>
      <c r="NB135" s="920">
        <v>4464.8500000000004</v>
      </c>
      <c r="NC135" s="920">
        <v>4464.8500000000004</v>
      </c>
      <c r="ND135" s="920">
        <v>4515.25</v>
      </c>
      <c r="NE135" s="920">
        <v>4566.1400000000003</v>
      </c>
      <c r="NF135" s="920">
        <v>4616.4799999999996</v>
      </c>
      <c r="NG135" s="920">
        <v>4667.04</v>
      </c>
      <c r="NH135" s="920">
        <v>4933.0600000000004</v>
      </c>
      <c r="NI135" s="920">
        <v>5301.39</v>
      </c>
      <c r="NJ135" s="920">
        <v>5301.39</v>
      </c>
      <c r="NK135" s="920">
        <v>6005.79</v>
      </c>
      <c r="NL135" s="920">
        <v>6288.86</v>
      </c>
      <c r="NM135" s="920">
        <v>6377.19</v>
      </c>
      <c r="NN135" s="920">
        <v>6397.35</v>
      </c>
      <c r="NO135" s="920">
        <v>6397.35</v>
      </c>
      <c r="NP135" s="920">
        <v>6422.6</v>
      </c>
      <c r="NQ135" s="920">
        <v>6422.6</v>
      </c>
      <c r="NR135" s="920">
        <v>6438.23</v>
      </c>
      <c r="NS135" s="920">
        <v>6454.64</v>
      </c>
      <c r="NT135" s="920">
        <v>6457.65</v>
      </c>
      <c r="NU135" s="920">
        <v>6460.79</v>
      </c>
      <c r="NV135" s="920">
        <v>6463.11</v>
      </c>
      <c r="NW135" s="920">
        <v>6465.26</v>
      </c>
      <c r="NX135" s="920">
        <v>6465.26</v>
      </c>
      <c r="NY135" s="920">
        <v>6466.34</v>
      </c>
      <c r="NZ135" s="920">
        <v>6498.63</v>
      </c>
      <c r="OA135" s="920">
        <v>6536.03</v>
      </c>
      <c r="OB135" s="920">
        <v>6625.62</v>
      </c>
      <c r="OC135" s="920">
        <v>6634.71</v>
      </c>
      <c r="OD135" s="920">
        <v>6645.56</v>
      </c>
      <c r="OE135" s="920">
        <v>6645.56</v>
      </c>
      <c r="OF135" s="920">
        <v>6668.44</v>
      </c>
      <c r="OG135" s="920">
        <v>6739.37</v>
      </c>
      <c r="OH135" s="920">
        <v>6822.18</v>
      </c>
      <c r="OI135" s="920">
        <v>7021.37</v>
      </c>
      <c r="OJ135" s="920">
        <v>7048.03</v>
      </c>
      <c r="OK135" s="920">
        <v>7077.85</v>
      </c>
      <c r="OL135" s="920">
        <v>7077.85</v>
      </c>
      <c r="OM135" s="920">
        <v>7132.82</v>
      </c>
      <c r="ON135" s="920">
        <v>7203.61</v>
      </c>
      <c r="OO135" s="920">
        <v>7215.82</v>
      </c>
      <c r="OP135" s="920">
        <v>7228.19</v>
      </c>
      <c r="OQ135" s="920">
        <v>7248.88</v>
      </c>
      <c r="OR135" s="920">
        <v>7284.43</v>
      </c>
      <c r="OS135" s="920">
        <v>7284.43</v>
      </c>
      <c r="OT135" s="920">
        <v>7285.21</v>
      </c>
      <c r="OU135" s="920">
        <v>7286.32</v>
      </c>
      <c r="OV135" s="920">
        <v>7287.11</v>
      </c>
      <c r="OW135" s="920">
        <v>7287.69</v>
      </c>
      <c r="OX135" s="920">
        <v>7287.81</v>
      </c>
      <c r="OY135" s="920">
        <v>7287.94</v>
      </c>
      <c r="OZ135" s="920">
        <v>7287.94</v>
      </c>
      <c r="PA135" s="920">
        <v>7288.21</v>
      </c>
      <c r="PB135" s="920">
        <v>7288.49</v>
      </c>
      <c r="PC135" s="920">
        <v>7288.62</v>
      </c>
      <c r="PD135" s="920">
        <v>7288.75</v>
      </c>
      <c r="PE135" s="920">
        <v>7288.87</v>
      </c>
      <c r="PF135" s="920">
        <v>7289.15</v>
      </c>
      <c r="PG135" s="920">
        <v>7289.15</v>
      </c>
      <c r="PH135" s="920">
        <v>7289.54</v>
      </c>
      <c r="PI135" s="920">
        <v>7289.6</v>
      </c>
      <c r="PJ135" s="920">
        <v>7289.65</v>
      </c>
      <c r="PK135" s="920">
        <v>7289.71</v>
      </c>
      <c r="PL135" s="920">
        <v>7289.83</v>
      </c>
      <c r="PM135" s="920">
        <v>7290</v>
      </c>
      <c r="PN135" s="920">
        <v>7290</v>
      </c>
      <c r="PO135" s="920">
        <v>7290</v>
      </c>
      <c r="PP135" s="920">
        <v>7290</v>
      </c>
      <c r="PQ135" s="920">
        <v>7290</v>
      </c>
      <c r="PR135" s="920">
        <v>7290</v>
      </c>
      <c r="PS135" s="920">
        <v>7290</v>
      </c>
      <c r="PT135" s="920">
        <v>7290</v>
      </c>
      <c r="PU135" s="920">
        <v>7290</v>
      </c>
      <c r="PV135" s="920">
        <v>7290</v>
      </c>
      <c r="PW135" s="920">
        <v>7290</v>
      </c>
      <c r="PX135" s="920">
        <v>7290</v>
      </c>
      <c r="PY135" s="920">
        <v>7290</v>
      </c>
      <c r="PZ135" s="920">
        <v>7290</v>
      </c>
      <c r="QA135" s="920">
        <v>7290</v>
      </c>
      <c r="QB135" s="920">
        <v>7290</v>
      </c>
      <c r="QC135" s="920">
        <v>7290</v>
      </c>
      <c r="QD135" s="920">
        <v>7290</v>
      </c>
      <c r="QE135" s="920">
        <v>7290</v>
      </c>
      <c r="QF135" s="920">
        <v>7290</v>
      </c>
      <c r="QG135" s="920">
        <v>7290</v>
      </c>
      <c r="QH135" s="920">
        <v>7290</v>
      </c>
      <c r="QI135" s="920">
        <v>7290</v>
      </c>
      <c r="QJ135" s="920">
        <v>7290</v>
      </c>
      <c r="QK135" s="920">
        <v>7290</v>
      </c>
      <c r="QL135" s="920">
        <v>7290</v>
      </c>
      <c r="QM135" s="920">
        <v>7290</v>
      </c>
      <c r="QN135" s="920">
        <v>7290</v>
      </c>
      <c r="QO135" s="920">
        <v>7290</v>
      </c>
      <c r="QP135" s="920">
        <v>7290</v>
      </c>
      <c r="QQ135" s="920">
        <v>7290</v>
      </c>
      <c r="QR135" s="920">
        <v>7290</v>
      </c>
      <c r="QS135" s="920">
        <v>7290</v>
      </c>
      <c r="QT135" s="920">
        <v>7290</v>
      </c>
      <c r="QU135" s="920">
        <v>7290</v>
      </c>
      <c r="QV135" s="920">
        <v>7290</v>
      </c>
      <c r="QW135" s="920">
        <v>7290</v>
      </c>
      <c r="QX135" s="920">
        <v>7290</v>
      </c>
      <c r="QY135" s="920">
        <v>7290</v>
      </c>
      <c r="QZ135" s="920">
        <v>7290</v>
      </c>
      <c r="RA135" s="920"/>
      <c r="RB135" s="920"/>
      <c r="RC135" s="920"/>
      <c r="RD135" s="920"/>
      <c r="RE135" s="920"/>
      <c r="RF135" s="920"/>
      <c r="RG135" s="920"/>
      <c r="RH135" s="920"/>
      <c r="RI135" s="920"/>
      <c r="RJ135" s="920"/>
      <c r="RK135" s="927"/>
      <c r="RL135" s="927"/>
      <c r="RM135" s="927"/>
      <c r="RN135" s="927"/>
      <c r="RO135" s="927"/>
      <c r="RP135" s="927"/>
      <c r="RQ135" s="927"/>
      <c r="RR135" s="927"/>
      <c r="RS135" s="927"/>
      <c r="RT135" s="927"/>
      <c r="RU135" s="927"/>
      <c r="RV135" s="927"/>
      <c r="RW135" s="927"/>
      <c r="RX135" s="927"/>
      <c r="RY135" s="927"/>
      <c r="RZ135" s="927"/>
      <c r="SA135" s="927"/>
      <c r="SB135" s="927"/>
      <c r="SC135" s="927"/>
      <c r="SD135" s="927"/>
      <c r="SE135" s="927"/>
      <c r="SF135" s="927"/>
      <c r="SG135" s="927"/>
      <c r="SH135" s="927"/>
      <c r="SI135" s="927"/>
      <c r="SJ135" s="927"/>
      <c r="SK135" s="927"/>
      <c r="SL135" s="927"/>
      <c r="SM135" s="927"/>
      <c r="SN135" s="927"/>
      <c r="SO135" s="927"/>
      <c r="SP135" s="927"/>
      <c r="SQ135" s="927"/>
      <c r="SR135" s="927"/>
      <c r="SS135" s="927"/>
      <c r="ST135" s="927"/>
      <c r="SU135" s="927"/>
      <c r="SV135" s="927"/>
      <c r="SW135" s="927"/>
      <c r="SX135" s="927"/>
      <c r="SY135" s="927"/>
      <c r="SZ135" s="927"/>
      <c r="TA135" s="927"/>
      <c r="TB135" s="927"/>
      <c r="TC135" s="927"/>
      <c r="TD135" s="927"/>
      <c r="TE135" s="927"/>
      <c r="TF135" s="927"/>
      <c r="TG135" s="927"/>
      <c r="TH135" s="927"/>
      <c r="TI135" s="927"/>
      <c r="TJ135" s="927"/>
      <c r="TK135" s="927"/>
      <c r="TL135" s="927"/>
      <c r="TM135" s="927"/>
      <c r="TN135" s="927"/>
      <c r="TO135" s="927"/>
      <c r="TP135" s="927"/>
      <c r="TQ135" s="927"/>
      <c r="TR135" s="927"/>
      <c r="TS135" s="927"/>
      <c r="TT135" s="927"/>
      <c r="TU135" s="927"/>
      <c r="TV135" s="927"/>
      <c r="TW135" s="927"/>
      <c r="TX135" s="927"/>
      <c r="TY135" s="927"/>
      <c r="TZ135" s="927"/>
      <c r="UA135" s="927"/>
      <c r="UB135" s="927"/>
      <c r="UC135" s="927"/>
      <c r="UD135" s="927"/>
      <c r="UE135" s="927"/>
      <c r="UF135" s="927"/>
      <c r="UG135" s="927"/>
      <c r="UH135" s="927"/>
      <c r="UI135" s="927"/>
      <c r="UJ135" s="927"/>
      <c r="UK135" s="927"/>
      <c r="UL135" s="927"/>
      <c r="UM135" s="927"/>
      <c r="UN135" s="927"/>
      <c r="UO135" s="927"/>
      <c r="UP135" s="927"/>
      <c r="UQ135" s="927"/>
      <c r="UR135" s="927"/>
      <c r="US135" s="927"/>
      <c r="UT135" s="927"/>
      <c r="UU135" s="927"/>
      <c r="UV135" s="927"/>
      <c r="UW135" s="927"/>
      <c r="UX135" s="927"/>
      <c r="UY135" s="927"/>
      <c r="UZ135" s="927"/>
      <c r="VA135" s="927"/>
      <c r="VB135" s="927"/>
      <c r="VC135" s="927"/>
      <c r="VD135" s="927"/>
      <c r="VE135" s="927"/>
      <c r="VF135" s="927"/>
      <c r="VG135" s="927"/>
      <c r="VH135" s="927"/>
      <c r="VI135" s="927"/>
      <c r="VJ135" s="927"/>
      <c r="VK135" s="927"/>
      <c r="VL135" s="927"/>
      <c r="VM135" s="927"/>
      <c r="VN135" s="927"/>
      <c r="VO135" s="927"/>
      <c r="VP135" s="927"/>
      <c r="VQ135" s="927"/>
      <c r="VR135" s="927"/>
      <c r="VS135" s="927"/>
      <c r="VT135" s="927"/>
      <c r="VU135" s="927"/>
      <c r="VV135" s="927"/>
      <c r="VW135" s="927"/>
      <c r="VX135" s="927"/>
      <c r="VY135" s="927"/>
      <c r="VZ135" s="927"/>
      <c r="WA135" s="927"/>
      <c r="WB135" s="927"/>
      <c r="WC135" s="927"/>
      <c r="WD135" s="927"/>
      <c r="WE135" s="927"/>
      <c r="WF135" s="927"/>
      <c r="WG135" s="927"/>
      <c r="WH135" s="927"/>
      <c r="WI135" s="927"/>
      <c r="WJ135" s="927"/>
      <c r="WK135" s="927"/>
      <c r="WL135" s="927"/>
      <c r="WM135" s="927"/>
      <c r="WN135" s="927"/>
      <c r="WO135" s="927"/>
      <c r="WP135" s="927"/>
      <c r="WQ135" s="927"/>
      <c r="WR135" s="927"/>
      <c r="WS135" s="927"/>
      <c r="XZ135" s="927"/>
      <c r="YA135" s="927"/>
    </row>
    <row r="136" spans="1:690">
      <c r="A136" s="1095" t="s">
        <v>1415</v>
      </c>
      <c r="B136" s="1094"/>
      <c r="C136" s="1094"/>
      <c r="D136" s="1096">
        <v>7213.99</v>
      </c>
      <c r="E136" s="1096">
        <v>4994.22</v>
      </c>
      <c r="F136" s="1096">
        <v>1390752.15</v>
      </c>
      <c r="G136" s="1097"/>
      <c r="H136" s="1094" t="s">
        <v>894</v>
      </c>
      <c r="I136" s="687"/>
      <c r="J136" s="687"/>
      <c r="K136" s="687"/>
      <c r="L136" s="687"/>
      <c r="M136" s="687"/>
      <c r="N136" s="687"/>
      <c r="O136" s="687"/>
      <c r="P136" s="687"/>
      <c r="Q136" s="687"/>
      <c r="R136" s="687"/>
      <c r="S136" s="687"/>
      <c r="T136" s="687"/>
      <c r="U136" s="687"/>
      <c r="V136" s="687"/>
      <c r="W136" s="687"/>
      <c r="X136" s="687"/>
      <c r="Y136" s="687"/>
      <c r="Z136" s="687"/>
      <c r="AA136" s="687"/>
      <c r="AB136" s="687"/>
      <c r="AC136" s="687"/>
      <c r="AD136" s="687"/>
      <c r="AE136" s="687"/>
      <c r="AF136" s="687"/>
      <c r="AG136" s="687"/>
      <c r="AH136" s="687"/>
      <c r="AI136" s="687"/>
      <c r="AJ136" s="687"/>
      <c r="AK136" s="687"/>
      <c r="AL136" s="687"/>
      <c r="AM136" s="687"/>
      <c r="AN136" s="687"/>
      <c r="AO136" s="687"/>
      <c r="AP136" s="687"/>
      <c r="AQ136" s="687"/>
      <c r="AR136" s="687"/>
      <c r="AS136" s="687"/>
      <c r="AT136" s="687"/>
      <c r="AU136" s="687"/>
      <c r="AV136" s="687"/>
      <c r="AW136" s="687"/>
      <c r="AX136" s="687"/>
      <c r="AY136" s="687"/>
      <c r="AZ136" s="687"/>
      <c r="BA136" s="687"/>
      <c r="BB136" s="687"/>
      <c r="BC136" s="687"/>
      <c r="BD136" s="687"/>
      <c r="BE136" s="687"/>
      <c r="BF136" s="687"/>
      <c r="BG136" s="687"/>
      <c r="BH136" s="687"/>
      <c r="BI136" s="687"/>
      <c r="BJ136" s="687"/>
      <c r="BK136" s="687"/>
      <c r="BL136" s="687"/>
      <c r="BM136" s="687"/>
      <c r="BN136" s="687"/>
      <c r="BO136" s="687"/>
      <c r="BP136" s="687"/>
      <c r="BQ136" s="687"/>
      <c r="BR136" s="687"/>
      <c r="BS136" s="687"/>
      <c r="BT136" s="687"/>
      <c r="BU136" s="687"/>
      <c r="BV136" s="687"/>
      <c r="BW136" s="687"/>
      <c r="BX136" s="687"/>
      <c r="BY136" s="687"/>
      <c r="BZ136" s="687"/>
      <c r="CA136" s="687"/>
      <c r="CB136" s="687"/>
      <c r="CC136" s="687"/>
      <c r="CD136" s="687"/>
      <c r="CE136" s="687"/>
      <c r="CF136" s="687"/>
      <c r="CG136" s="687"/>
      <c r="CH136" s="687"/>
      <c r="CI136" s="687"/>
      <c r="CJ136" s="687"/>
      <c r="CK136" s="687"/>
      <c r="CL136" s="687"/>
      <c r="CM136" s="687"/>
      <c r="CN136" s="687"/>
      <c r="CO136" s="687"/>
      <c r="CP136" s="687"/>
      <c r="CQ136" s="687"/>
      <c r="CR136" s="687"/>
      <c r="CS136" s="687"/>
      <c r="CT136" s="687"/>
      <c r="CU136" s="687"/>
      <c r="CV136" s="687"/>
      <c r="CW136" s="687"/>
      <c r="CX136" s="687"/>
      <c r="CY136" s="687"/>
      <c r="CZ136" s="687"/>
      <c r="DA136" s="687"/>
      <c r="DB136" s="687"/>
      <c r="DC136" s="687"/>
      <c r="DD136" s="687"/>
      <c r="DE136" s="687"/>
      <c r="DF136" s="687"/>
      <c r="DG136" s="687"/>
      <c r="DH136" s="687"/>
      <c r="DI136" s="687"/>
      <c r="DJ136" s="687"/>
      <c r="DK136" s="687"/>
      <c r="DL136" s="687"/>
      <c r="DM136" s="687"/>
      <c r="DN136" s="687"/>
      <c r="DO136" s="687"/>
      <c r="DP136" s="687"/>
      <c r="DQ136" s="687"/>
      <c r="DR136" s="687"/>
      <c r="DS136" s="687"/>
      <c r="DT136" s="687"/>
      <c r="DU136" s="687"/>
      <c r="DV136" s="687"/>
      <c r="DW136" s="687"/>
      <c r="DX136" s="687"/>
      <c r="DY136" s="687"/>
      <c r="DZ136" s="687"/>
      <c r="EA136" s="687"/>
      <c r="EB136" s="687"/>
      <c r="EC136" s="687"/>
      <c r="ED136" s="687"/>
      <c r="EE136" s="687"/>
      <c r="EF136" s="687"/>
      <c r="EG136" s="687"/>
      <c r="EH136" s="687"/>
      <c r="EI136" s="687"/>
      <c r="EJ136" s="687"/>
      <c r="EK136" s="687"/>
      <c r="EL136" s="687"/>
      <c r="EM136" s="687"/>
      <c r="EN136" s="687"/>
      <c r="EO136" s="687">
        <v>1.65</v>
      </c>
      <c r="EP136" s="687">
        <v>3.96</v>
      </c>
      <c r="EQ136" s="687">
        <v>7.64</v>
      </c>
      <c r="ER136" s="687">
        <v>11.32</v>
      </c>
      <c r="ES136" s="687">
        <v>92.8</v>
      </c>
      <c r="ET136" s="687">
        <v>92.8</v>
      </c>
      <c r="EU136" s="687">
        <v>194.44</v>
      </c>
      <c r="EV136" s="687">
        <v>218.01</v>
      </c>
      <c r="EW136" s="687">
        <v>222.01</v>
      </c>
      <c r="EX136" s="687">
        <v>226.01</v>
      </c>
      <c r="EY136" s="687">
        <v>230.01</v>
      </c>
      <c r="EZ136" s="687">
        <v>234.01</v>
      </c>
      <c r="FA136" s="687">
        <v>234.01</v>
      </c>
      <c r="FB136" s="687">
        <v>238.58</v>
      </c>
      <c r="FC136" s="687">
        <v>243.35</v>
      </c>
      <c r="FD136" s="687">
        <v>254.97</v>
      </c>
      <c r="FE136" s="687">
        <v>266.61</v>
      </c>
      <c r="FF136" s="687">
        <v>275.33999999999997</v>
      </c>
      <c r="FG136" s="687">
        <v>284.06</v>
      </c>
      <c r="FH136" s="687">
        <v>284.06</v>
      </c>
      <c r="FI136" s="687">
        <v>292.79000000000002</v>
      </c>
      <c r="FJ136" s="687">
        <v>292.79000000000002</v>
      </c>
      <c r="FK136" s="687">
        <v>301.52</v>
      </c>
      <c r="FL136" s="687">
        <v>310.25</v>
      </c>
      <c r="FM136" s="687">
        <v>318.97000000000003</v>
      </c>
      <c r="FN136" s="687">
        <v>327.7</v>
      </c>
      <c r="FO136" s="687">
        <v>327.7</v>
      </c>
      <c r="FP136" s="687">
        <v>338.47</v>
      </c>
      <c r="FQ136" s="687">
        <v>349.73</v>
      </c>
      <c r="FR136" s="687">
        <v>360.99</v>
      </c>
      <c r="FS136" s="687">
        <v>372.25</v>
      </c>
      <c r="FT136" s="687">
        <v>383.51</v>
      </c>
      <c r="FU136" s="687">
        <v>395.17</v>
      </c>
      <c r="FV136" s="687">
        <v>395.17</v>
      </c>
      <c r="FW136" s="687">
        <v>407.59</v>
      </c>
      <c r="FX136" s="687">
        <v>420.01</v>
      </c>
      <c r="FY136" s="687">
        <v>433.19</v>
      </c>
      <c r="FZ136" s="687">
        <v>446.77</v>
      </c>
      <c r="GA136" s="687">
        <v>460.35</v>
      </c>
      <c r="GB136" s="687">
        <v>473.92</v>
      </c>
      <c r="GC136" s="687">
        <v>473.92</v>
      </c>
      <c r="GD136" s="687">
        <v>487.77</v>
      </c>
      <c r="GE136" s="687">
        <v>501.73</v>
      </c>
      <c r="GF136" s="687">
        <v>516.54</v>
      </c>
      <c r="GG136" s="687">
        <v>534.30999999999995</v>
      </c>
      <c r="GH136" s="687">
        <v>553.22</v>
      </c>
      <c r="GI136" s="687">
        <v>553.22</v>
      </c>
      <c r="GJ136" s="687">
        <v>553.22</v>
      </c>
      <c r="GK136" s="687">
        <v>553.22</v>
      </c>
      <c r="GL136" s="687">
        <v>553.22</v>
      </c>
      <c r="GM136" s="687">
        <v>553.22</v>
      </c>
      <c r="GN136" s="687">
        <v>583.04999999999995</v>
      </c>
      <c r="GO136" s="687">
        <v>612.88</v>
      </c>
      <c r="GP136" s="687">
        <v>642.94000000000005</v>
      </c>
      <c r="GQ136" s="687">
        <v>642.94000000000005</v>
      </c>
      <c r="GR136" s="687">
        <v>673.6</v>
      </c>
      <c r="GS136" s="687">
        <v>707.02</v>
      </c>
      <c r="GT136" s="687">
        <v>742.82</v>
      </c>
      <c r="GU136" s="687">
        <v>778.77</v>
      </c>
      <c r="GV136" s="687">
        <v>812.8</v>
      </c>
      <c r="GW136" s="687">
        <v>842.34</v>
      </c>
      <c r="GX136" s="687">
        <v>842.34</v>
      </c>
      <c r="GY136" s="687">
        <v>870.29</v>
      </c>
      <c r="GZ136" s="687">
        <v>890.29</v>
      </c>
      <c r="HA136" s="687">
        <v>896.26</v>
      </c>
      <c r="HB136" s="687">
        <v>902.22</v>
      </c>
      <c r="HC136" s="687">
        <v>908.53</v>
      </c>
      <c r="HD136" s="687">
        <v>915.49</v>
      </c>
      <c r="HE136" s="687">
        <v>915.49</v>
      </c>
      <c r="HF136" s="687">
        <v>923.13</v>
      </c>
      <c r="HG136" s="687">
        <v>933.54</v>
      </c>
      <c r="HH136" s="687">
        <v>944.1</v>
      </c>
      <c r="HI136" s="687">
        <v>954.82</v>
      </c>
      <c r="HJ136" s="687">
        <v>972.45</v>
      </c>
      <c r="HK136" s="687">
        <v>991.36</v>
      </c>
      <c r="HL136" s="687">
        <v>991.36</v>
      </c>
      <c r="HM136" s="687">
        <v>1010.3</v>
      </c>
      <c r="HN136" s="687">
        <v>1029.24</v>
      </c>
      <c r="HO136" s="687">
        <v>1048.3800000000001</v>
      </c>
      <c r="HP136" s="687">
        <v>1068.92</v>
      </c>
      <c r="HQ136" s="687">
        <v>1092.43</v>
      </c>
      <c r="HR136" s="687">
        <v>1121.26</v>
      </c>
      <c r="HS136" s="687">
        <v>1121.26</v>
      </c>
      <c r="HT136" s="687">
        <v>1151.0899999999999</v>
      </c>
      <c r="HU136" s="687">
        <v>1183.01</v>
      </c>
      <c r="HV136" s="687">
        <v>1215.1099999999999</v>
      </c>
      <c r="HW136" s="687">
        <v>1247.3399999999999</v>
      </c>
      <c r="HX136" s="687">
        <v>1279.93</v>
      </c>
      <c r="HY136" s="687">
        <v>1312.52</v>
      </c>
      <c r="HZ136" s="687">
        <v>1312.52</v>
      </c>
      <c r="IA136" s="687">
        <v>1345.11</v>
      </c>
      <c r="IB136" s="687">
        <v>1378</v>
      </c>
      <c r="IC136" s="687">
        <v>1410.88</v>
      </c>
      <c r="ID136" s="687">
        <v>1445.21</v>
      </c>
      <c r="IE136" s="687">
        <v>1483.14</v>
      </c>
      <c r="IF136" s="687">
        <v>1522.42</v>
      </c>
      <c r="IG136" s="687">
        <v>1522.42</v>
      </c>
      <c r="IH136" s="687">
        <v>1565.96</v>
      </c>
      <c r="II136" s="687">
        <v>1610.86</v>
      </c>
      <c r="IJ136" s="687">
        <v>1657.85</v>
      </c>
      <c r="IK136" s="687">
        <v>1706.8</v>
      </c>
      <c r="IL136" s="687">
        <v>1759.99</v>
      </c>
      <c r="IM136" s="687">
        <v>1815.4</v>
      </c>
      <c r="IN136" s="687">
        <v>1815.4</v>
      </c>
      <c r="IO136" s="687">
        <v>1872.34</v>
      </c>
      <c r="IP136" s="687">
        <v>1931.77</v>
      </c>
      <c r="IQ136" s="687">
        <v>1993.77</v>
      </c>
      <c r="IR136" s="687">
        <v>2056.86</v>
      </c>
      <c r="IS136" s="687">
        <v>2128.06</v>
      </c>
      <c r="IT136" s="687">
        <v>2199.9899999999998</v>
      </c>
      <c r="IU136" s="687">
        <v>2199.9899999999998</v>
      </c>
      <c r="IV136" s="687">
        <v>2287.37</v>
      </c>
      <c r="IW136" s="687">
        <v>2310.17</v>
      </c>
      <c r="IX136" s="687">
        <v>2337.35</v>
      </c>
      <c r="IY136" s="687">
        <v>2337.35</v>
      </c>
      <c r="IZ136" s="687">
        <v>2337.35</v>
      </c>
      <c r="JA136" s="687">
        <v>2337.35</v>
      </c>
      <c r="JB136" s="687">
        <v>2337.35</v>
      </c>
      <c r="JC136" s="687">
        <v>2337.35</v>
      </c>
      <c r="JD136" s="687">
        <v>2346.96</v>
      </c>
      <c r="JE136" s="687">
        <v>2356.79</v>
      </c>
      <c r="JF136" s="687">
        <v>2367.02</v>
      </c>
      <c r="JG136" s="687">
        <v>2377.2600000000002</v>
      </c>
      <c r="JH136" s="687">
        <v>2388.06</v>
      </c>
      <c r="JI136" s="687">
        <v>2388.06</v>
      </c>
      <c r="JJ136" s="687">
        <v>2399.3200000000002</v>
      </c>
      <c r="JK136" s="687">
        <v>2411.04</v>
      </c>
      <c r="JL136" s="687">
        <v>2423</v>
      </c>
      <c r="JM136" s="687">
        <v>2435.11</v>
      </c>
      <c r="JN136" s="687">
        <v>2447.4299999999998</v>
      </c>
      <c r="JO136" s="687">
        <v>2459.9899999999998</v>
      </c>
      <c r="JP136" s="687">
        <v>2459.9899999999998</v>
      </c>
      <c r="JQ136" s="687">
        <v>2472.85</v>
      </c>
      <c r="JR136" s="687">
        <v>2486.04</v>
      </c>
      <c r="JS136" s="687">
        <v>2499.2199999999998</v>
      </c>
      <c r="JT136" s="687">
        <v>2512.41</v>
      </c>
      <c r="JU136" s="687">
        <v>2526.46</v>
      </c>
      <c r="JV136" s="687">
        <v>2540.6799999999998</v>
      </c>
      <c r="JW136" s="687">
        <v>2540.6799999999998</v>
      </c>
      <c r="JX136" s="687">
        <v>2555.27</v>
      </c>
      <c r="JY136" s="687">
        <v>2569.86</v>
      </c>
      <c r="JZ136" s="687">
        <v>2586.4899999999998</v>
      </c>
      <c r="KA136" s="687">
        <v>2603.12</v>
      </c>
      <c r="KB136" s="687">
        <v>2617.84</v>
      </c>
      <c r="KC136" s="687">
        <v>2632.27</v>
      </c>
      <c r="KD136" s="687">
        <v>2632.27</v>
      </c>
      <c r="KE136" s="687">
        <v>2646.7</v>
      </c>
      <c r="KF136" s="687">
        <v>2661.12</v>
      </c>
      <c r="KG136" s="687">
        <v>2676.05</v>
      </c>
      <c r="KH136" s="687">
        <v>2690.97</v>
      </c>
      <c r="KI136" s="687">
        <v>2705.89</v>
      </c>
      <c r="KJ136" s="687">
        <v>2720.81</v>
      </c>
      <c r="KK136" s="687">
        <v>2720.81</v>
      </c>
      <c r="KL136" s="687">
        <v>2735.73</v>
      </c>
      <c r="KM136" s="687">
        <v>2750.65</v>
      </c>
      <c r="KN136" s="687">
        <v>2765.58</v>
      </c>
      <c r="KO136" s="687">
        <v>2780.5</v>
      </c>
      <c r="KP136" s="687">
        <v>2795.42</v>
      </c>
      <c r="KQ136" s="687">
        <v>2810.34</v>
      </c>
      <c r="KR136" s="687">
        <v>2810.34</v>
      </c>
      <c r="KS136" s="687">
        <v>2825.26</v>
      </c>
      <c r="KT136" s="687">
        <v>2840.18</v>
      </c>
      <c r="KU136" s="687">
        <v>2855.11</v>
      </c>
      <c r="KV136" s="687">
        <v>2870.03</v>
      </c>
      <c r="KW136" s="687">
        <v>2884.95</v>
      </c>
      <c r="KX136" s="687">
        <v>2900.17</v>
      </c>
      <c r="KY136" s="687">
        <v>2900.17</v>
      </c>
      <c r="KZ136" s="687">
        <v>2915.55</v>
      </c>
      <c r="LA136" s="687">
        <v>2931.63</v>
      </c>
      <c r="LB136" s="687">
        <v>2947.95</v>
      </c>
      <c r="LC136" s="687">
        <v>2964.8</v>
      </c>
      <c r="LD136" s="687">
        <v>2982.92</v>
      </c>
      <c r="LE136" s="687">
        <v>3001.14</v>
      </c>
      <c r="LF136" s="687">
        <v>3001.14</v>
      </c>
      <c r="LG136" s="687">
        <v>3019.76</v>
      </c>
      <c r="LH136" s="687">
        <v>3038.96</v>
      </c>
      <c r="LI136" s="687">
        <v>3058.69</v>
      </c>
      <c r="LJ136" s="687">
        <v>3078.95</v>
      </c>
      <c r="LK136" s="687">
        <v>3100.74</v>
      </c>
      <c r="LL136" s="687">
        <v>3122.56</v>
      </c>
      <c r="LM136" s="687">
        <v>3122.56</v>
      </c>
      <c r="LN136" s="687">
        <v>3144.94</v>
      </c>
      <c r="LO136" s="687">
        <v>3167.83</v>
      </c>
      <c r="LP136" s="687">
        <v>3191.22</v>
      </c>
      <c r="LQ136" s="687">
        <v>3215.56</v>
      </c>
      <c r="LR136" s="687">
        <v>3239.91</v>
      </c>
      <c r="LS136" s="687">
        <v>3265.38</v>
      </c>
      <c r="LT136" s="687">
        <v>3265.38</v>
      </c>
      <c r="LU136" s="687">
        <v>3291.59</v>
      </c>
      <c r="LV136" s="687">
        <v>3318.84</v>
      </c>
      <c r="LW136" s="687">
        <v>3346.55</v>
      </c>
      <c r="LX136" s="687">
        <v>3375.13</v>
      </c>
      <c r="LY136" s="687">
        <v>3405.14</v>
      </c>
      <c r="LZ136" s="687">
        <v>3436.2</v>
      </c>
      <c r="MA136" s="687">
        <v>3436.2</v>
      </c>
      <c r="MB136" s="687">
        <v>3467.88</v>
      </c>
      <c r="MC136" s="687">
        <v>3500.46</v>
      </c>
      <c r="MD136" s="687">
        <v>3534.99</v>
      </c>
      <c r="ME136" s="687">
        <v>3571.05</v>
      </c>
      <c r="MF136" s="687">
        <v>3609.01</v>
      </c>
      <c r="MG136" s="687">
        <v>3647.18</v>
      </c>
      <c r="MH136" s="687">
        <v>3647.18</v>
      </c>
      <c r="MI136" s="687">
        <v>3685.45</v>
      </c>
      <c r="MJ136" s="687">
        <v>3723.93</v>
      </c>
      <c r="MK136" s="687">
        <v>3763.08</v>
      </c>
      <c r="ML136" s="687">
        <v>3803.3</v>
      </c>
      <c r="MM136" s="687">
        <v>3844.2</v>
      </c>
      <c r="MN136" s="687">
        <v>3885.83</v>
      </c>
      <c r="MO136" s="687">
        <v>3885.83</v>
      </c>
      <c r="MP136" s="687">
        <v>3927.92</v>
      </c>
      <c r="MQ136" s="687">
        <v>3971.58</v>
      </c>
      <c r="MR136" s="687">
        <v>4016.25</v>
      </c>
      <c r="MS136" s="687">
        <v>4061.63</v>
      </c>
      <c r="MT136" s="687">
        <v>4108.04</v>
      </c>
      <c r="MU136" s="687">
        <v>4154.58</v>
      </c>
      <c r="MV136" s="687">
        <v>4154.58</v>
      </c>
      <c r="MW136" s="687">
        <v>4201.78</v>
      </c>
      <c r="MX136" s="687">
        <v>4249.7700000000004</v>
      </c>
      <c r="MY136" s="687">
        <v>4298.5600000000004</v>
      </c>
      <c r="MZ136" s="687">
        <v>4348.2700000000004</v>
      </c>
      <c r="NA136" s="687">
        <v>4398.01</v>
      </c>
      <c r="NB136" s="687">
        <v>4447.75</v>
      </c>
      <c r="NC136" s="687">
        <v>4447.75</v>
      </c>
      <c r="ND136" s="687">
        <v>4497.4799999999996</v>
      </c>
      <c r="NE136" s="687">
        <v>4547.22</v>
      </c>
      <c r="NF136" s="687">
        <v>4596.96</v>
      </c>
      <c r="NG136" s="687">
        <v>4646.7</v>
      </c>
      <c r="NH136" s="687">
        <v>4911.3100000000004</v>
      </c>
      <c r="NI136" s="687">
        <v>5277.92</v>
      </c>
      <c r="NJ136" s="687">
        <v>5277.92</v>
      </c>
      <c r="NK136" s="687">
        <v>5978.49</v>
      </c>
      <c r="NL136" s="687">
        <v>6259.86</v>
      </c>
      <c r="NM136" s="687">
        <v>6346.01</v>
      </c>
      <c r="NN136" s="687">
        <v>6362.65</v>
      </c>
      <c r="NO136" s="687">
        <v>6362.65</v>
      </c>
      <c r="NP136" s="687">
        <v>6385.79</v>
      </c>
      <c r="NQ136" s="687">
        <v>6385.79</v>
      </c>
      <c r="NR136" s="687">
        <v>6399.31</v>
      </c>
      <c r="NS136" s="687">
        <v>6412.86</v>
      </c>
      <c r="NT136" s="687">
        <v>6412.86</v>
      </c>
      <c r="NU136" s="687">
        <v>6412.86</v>
      </c>
      <c r="NV136" s="687">
        <v>6412.86</v>
      </c>
      <c r="NW136" s="687">
        <v>6412.86</v>
      </c>
      <c r="NX136" s="687">
        <v>6412.86</v>
      </c>
      <c r="NY136" s="687">
        <v>6412.86</v>
      </c>
      <c r="NZ136" s="687">
        <v>6444.01</v>
      </c>
      <c r="OA136" s="687">
        <v>6480.35</v>
      </c>
      <c r="OB136" s="687">
        <v>6568.6</v>
      </c>
      <c r="OC136" s="687">
        <v>6576.39</v>
      </c>
      <c r="OD136" s="687">
        <v>6585.48</v>
      </c>
      <c r="OE136" s="687">
        <v>6585.48</v>
      </c>
      <c r="OF136" s="687">
        <v>6607.55</v>
      </c>
      <c r="OG136" s="687">
        <v>6677.64</v>
      </c>
      <c r="OH136" s="687">
        <v>6759.4</v>
      </c>
      <c r="OI136" s="687">
        <v>6957.99</v>
      </c>
      <c r="OJ136" s="687">
        <v>6983.76</v>
      </c>
      <c r="OK136" s="687">
        <v>7012.63</v>
      </c>
      <c r="OL136" s="687">
        <v>7012.63</v>
      </c>
      <c r="OM136" s="687">
        <v>7066.04</v>
      </c>
      <c r="ON136" s="687">
        <v>7136.12</v>
      </c>
      <c r="OO136" s="687">
        <v>7147.8</v>
      </c>
      <c r="OP136" s="687">
        <v>7159.48</v>
      </c>
      <c r="OQ136" s="687">
        <v>7178.95</v>
      </c>
      <c r="OR136" s="687">
        <v>7213.99</v>
      </c>
      <c r="OS136" s="687">
        <v>7213.99</v>
      </c>
      <c r="OT136" s="687">
        <v>7213.99</v>
      </c>
      <c r="OU136" s="687">
        <v>7213.99</v>
      </c>
      <c r="OV136" s="687">
        <v>7213.99</v>
      </c>
      <c r="OW136" s="687">
        <v>7213.99</v>
      </c>
      <c r="OX136" s="687">
        <v>7213.99</v>
      </c>
      <c r="OY136" s="687">
        <v>7213.99</v>
      </c>
      <c r="OZ136" s="687">
        <v>7213.99</v>
      </c>
      <c r="PA136" s="687">
        <v>7213.99</v>
      </c>
      <c r="PB136" s="687">
        <v>7213.99</v>
      </c>
      <c r="PC136" s="687">
        <v>7213.99</v>
      </c>
      <c r="PD136" s="687">
        <v>7213.99</v>
      </c>
      <c r="PE136" s="687">
        <v>7213.99</v>
      </c>
      <c r="PF136" s="687">
        <v>7213.99</v>
      </c>
      <c r="PG136" s="687">
        <v>7213.99</v>
      </c>
      <c r="PH136" s="687">
        <v>7213.99</v>
      </c>
      <c r="PI136" s="687">
        <v>7213.99</v>
      </c>
      <c r="PJ136" s="687">
        <v>7213.99</v>
      </c>
      <c r="PK136" s="687">
        <v>7213.99</v>
      </c>
      <c r="PL136" s="687">
        <v>7213.99</v>
      </c>
      <c r="PM136" s="687">
        <v>7213.99</v>
      </c>
      <c r="PN136" s="687">
        <v>7213.99</v>
      </c>
      <c r="PO136" s="687">
        <v>7213.99</v>
      </c>
      <c r="PP136" s="687">
        <v>7213.99</v>
      </c>
      <c r="PQ136" s="687">
        <v>7213.99</v>
      </c>
      <c r="PR136" s="687">
        <v>7213.99</v>
      </c>
      <c r="PS136" s="687">
        <v>7213.99</v>
      </c>
      <c r="PT136" s="687">
        <v>7213.99</v>
      </c>
      <c r="PU136" s="687">
        <v>7213.99</v>
      </c>
      <c r="PV136" s="687">
        <v>7213.99</v>
      </c>
      <c r="PW136" s="687">
        <v>7213.99</v>
      </c>
      <c r="PX136" s="687">
        <v>7213.99</v>
      </c>
      <c r="PY136" s="687">
        <v>7213.99</v>
      </c>
      <c r="PZ136" s="687">
        <v>7213.99</v>
      </c>
      <c r="QA136" s="687">
        <v>7213.99</v>
      </c>
      <c r="QB136" s="687">
        <v>7213.99</v>
      </c>
      <c r="QC136" s="687">
        <v>7213.99</v>
      </c>
      <c r="QD136" s="687">
        <v>7213.99</v>
      </c>
      <c r="QE136" s="687">
        <v>7213.99</v>
      </c>
      <c r="QF136" s="687">
        <v>7213.99</v>
      </c>
      <c r="QG136" s="687">
        <v>7213.99</v>
      </c>
      <c r="QH136" s="687">
        <v>7213.99</v>
      </c>
      <c r="QI136" s="687">
        <v>7213.99</v>
      </c>
      <c r="QJ136" s="687">
        <v>7213.99</v>
      </c>
      <c r="QK136" s="687">
        <v>7213.99</v>
      </c>
      <c r="QL136" s="687">
        <v>7213.99</v>
      </c>
      <c r="QM136" s="687">
        <v>7213.99</v>
      </c>
      <c r="QN136" s="687">
        <v>7213.99</v>
      </c>
      <c r="QO136" s="687">
        <v>7213.99</v>
      </c>
      <c r="QP136" s="687">
        <v>7213.99</v>
      </c>
      <c r="QQ136" s="687">
        <v>7213.99</v>
      </c>
      <c r="QR136" s="687">
        <v>7213.99</v>
      </c>
      <c r="QS136" s="687">
        <v>7213.99</v>
      </c>
      <c r="QT136" s="687">
        <v>7213.99</v>
      </c>
      <c r="QU136" s="687">
        <v>7213.99</v>
      </c>
      <c r="QV136" s="687">
        <v>7213.99</v>
      </c>
      <c r="QW136" s="687">
        <v>7213.99</v>
      </c>
      <c r="QX136" s="687">
        <v>7213.99</v>
      </c>
      <c r="QY136" s="687">
        <v>7213.99</v>
      </c>
      <c r="QZ136" s="687">
        <v>7213.99</v>
      </c>
      <c r="RA136" s="687"/>
      <c r="RB136" s="687"/>
      <c r="RC136" s="687"/>
      <c r="RD136" s="687"/>
      <c r="RE136" s="687"/>
      <c r="RF136" s="687"/>
      <c r="RG136" s="687"/>
      <c r="RH136" s="687"/>
      <c r="RI136" s="687"/>
      <c r="RJ136" s="687"/>
      <c r="RK136" s="925"/>
      <c r="RL136" s="925"/>
      <c r="RM136" s="925"/>
      <c r="RN136" s="925"/>
      <c r="RO136" s="925"/>
      <c r="RP136" s="925"/>
      <c r="RQ136" s="925"/>
      <c r="RR136" s="925"/>
      <c r="RS136" s="925"/>
      <c r="RT136" s="925"/>
      <c r="RU136" s="925"/>
      <c r="RV136" s="925"/>
      <c r="RW136" s="925"/>
      <c r="RX136" s="925"/>
      <c r="RY136" s="925"/>
      <c r="RZ136" s="925"/>
      <c r="SA136" s="925"/>
      <c r="SB136" s="925"/>
      <c r="SC136" s="925"/>
      <c r="SD136" s="925"/>
      <c r="SE136" s="925"/>
      <c r="SF136" s="925"/>
      <c r="SG136" s="925"/>
      <c r="SH136" s="925"/>
      <c r="SI136" s="925"/>
      <c r="SJ136" s="925"/>
      <c r="SK136" s="925"/>
      <c r="SL136" s="925"/>
      <c r="SM136" s="925"/>
      <c r="SN136" s="925"/>
      <c r="SO136" s="925"/>
      <c r="SP136" s="925"/>
      <c r="SQ136" s="925"/>
      <c r="SR136" s="925"/>
      <c r="SS136" s="925"/>
      <c r="ST136" s="925"/>
      <c r="SU136" s="925"/>
      <c r="SV136" s="925"/>
      <c r="SW136" s="925"/>
      <c r="SX136" s="925"/>
      <c r="SY136" s="925"/>
      <c r="SZ136" s="925"/>
      <c r="TA136" s="925"/>
      <c r="TB136" s="925"/>
      <c r="TC136" s="925"/>
      <c r="TD136" s="925"/>
      <c r="TE136" s="925"/>
      <c r="TF136" s="925"/>
      <c r="TG136" s="925"/>
      <c r="TH136" s="925"/>
      <c r="TI136" s="925"/>
      <c r="TJ136" s="925"/>
      <c r="TK136" s="925"/>
      <c r="TL136" s="925"/>
      <c r="TM136" s="925"/>
      <c r="TN136" s="925"/>
      <c r="TO136" s="925"/>
      <c r="TP136" s="925"/>
      <c r="TQ136" s="925"/>
      <c r="TR136" s="925"/>
      <c r="TS136" s="925"/>
      <c r="TT136" s="925"/>
      <c r="TU136" s="925"/>
      <c r="TV136" s="925"/>
      <c r="TW136" s="925"/>
      <c r="TX136" s="925"/>
      <c r="TY136" s="925"/>
      <c r="TZ136" s="925"/>
      <c r="UA136" s="925"/>
      <c r="UB136" s="925"/>
      <c r="UC136" s="925"/>
      <c r="UD136" s="925"/>
      <c r="UE136" s="925"/>
      <c r="UF136" s="925"/>
      <c r="UG136" s="925"/>
      <c r="UH136" s="925"/>
      <c r="UI136" s="925"/>
      <c r="UJ136" s="925"/>
      <c r="UK136" s="925"/>
      <c r="UL136" s="925"/>
      <c r="UM136" s="925"/>
      <c r="UN136" s="925"/>
      <c r="UO136" s="925"/>
      <c r="UP136" s="925"/>
      <c r="UQ136" s="925"/>
      <c r="UR136" s="925"/>
      <c r="US136" s="925"/>
      <c r="UT136" s="925"/>
      <c r="UU136" s="925"/>
      <c r="UV136" s="925"/>
      <c r="UW136" s="925"/>
      <c r="UX136" s="925"/>
      <c r="UY136" s="925"/>
      <c r="UZ136" s="925"/>
      <c r="VA136" s="925"/>
      <c r="VB136" s="925"/>
      <c r="VC136" s="925"/>
      <c r="VD136" s="925"/>
      <c r="VE136" s="925"/>
      <c r="VF136" s="925"/>
      <c r="VG136" s="925"/>
      <c r="VH136" s="925"/>
      <c r="VI136" s="925"/>
      <c r="VJ136" s="925"/>
      <c r="VK136" s="925"/>
      <c r="VL136" s="925"/>
      <c r="VM136" s="925"/>
      <c r="VN136" s="925"/>
      <c r="VO136" s="925"/>
      <c r="VP136" s="925"/>
      <c r="VQ136" s="925"/>
      <c r="VR136" s="925"/>
      <c r="VS136" s="925"/>
      <c r="VT136" s="925"/>
      <c r="VU136" s="925"/>
      <c r="VV136" s="925"/>
      <c r="VW136" s="925"/>
      <c r="VX136" s="925"/>
      <c r="VY136" s="925"/>
      <c r="VZ136" s="925"/>
      <c r="WA136" s="925"/>
      <c r="WB136" s="925"/>
      <c r="WC136" s="925"/>
      <c r="WD136" s="925"/>
      <c r="WE136" s="925"/>
      <c r="WF136" s="925"/>
      <c r="WG136" s="925"/>
      <c r="WH136" s="925"/>
      <c r="WI136" s="925"/>
      <c r="WJ136" s="925"/>
      <c r="WK136" s="925"/>
      <c r="WL136" s="925"/>
      <c r="WM136" s="925"/>
      <c r="WN136" s="925"/>
      <c r="WO136" s="925"/>
      <c r="WP136" s="925"/>
      <c r="WQ136" s="925"/>
      <c r="WR136" s="925"/>
      <c r="WS136" s="925"/>
      <c r="XZ136" s="925"/>
      <c r="YA136" s="925"/>
      <c r="ZM136" s="4"/>
      <c r="ZN136" s="4"/>
    </row>
    <row r="137" spans="1:690" outlineLevel="2">
      <c r="A137" s="1107" t="s">
        <v>1201</v>
      </c>
      <c r="B137" s="1107"/>
      <c r="C137" s="1107"/>
      <c r="D137" s="1108">
        <v>24</v>
      </c>
      <c r="E137" s="1108">
        <v>3.6</v>
      </c>
      <c r="F137" s="1108">
        <v>10746.75</v>
      </c>
      <c r="G137" s="1109"/>
      <c r="H137" s="1107" t="s">
        <v>894</v>
      </c>
      <c r="I137" s="687"/>
      <c r="J137" s="687"/>
      <c r="K137" s="687"/>
      <c r="L137" s="687"/>
      <c r="M137" s="687"/>
      <c r="N137" s="687"/>
      <c r="O137" s="687"/>
      <c r="P137" s="687"/>
      <c r="Q137" s="687"/>
      <c r="R137" s="687"/>
      <c r="S137" s="687"/>
      <c r="T137" s="687"/>
      <c r="U137" s="687"/>
      <c r="V137" s="687"/>
      <c r="W137" s="687"/>
      <c r="X137" s="687"/>
      <c r="Y137" s="687"/>
      <c r="Z137" s="687"/>
      <c r="AA137" s="687"/>
      <c r="AB137" s="687"/>
      <c r="AC137" s="687"/>
      <c r="AD137" s="687"/>
      <c r="AE137" s="687"/>
      <c r="AF137" s="687"/>
      <c r="AG137" s="687"/>
      <c r="AH137" s="687"/>
      <c r="AI137" s="687"/>
      <c r="AJ137" s="687"/>
      <c r="AK137" s="687"/>
      <c r="AL137" s="687"/>
      <c r="AM137" s="687"/>
      <c r="AN137" s="687"/>
      <c r="AO137" s="687"/>
      <c r="AP137" s="687"/>
      <c r="AQ137" s="687"/>
      <c r="AR137" s="687"/>
      <c r="AS137" s="687"/>
      <c r="AT137" s="687"/>
      <c r="AU137" s="687"/>
      <c r="AV137" s="687"/>
      <c r="AW137" s="687"/>
      <c r="AX137" s="687"/>
      <c r="AY137" s="687"/>
      <c r="AZ137" s="687"/>
      <c r="BA137" s="687"/>
      <c r="BB137" s="687"/>
      <c r="BC137" s="687"/>
      <c r="BD137" s="687"/>
      <c r="BE137" s="687"/>
      <c r="BF137" s="687"/>
      <c r="BG137" s="687"/>
      <c r="BH137" s="687"/>
      <c r="BI137" s="687"/>
      <c r="BJ137" s="687"/>
      <c r="BK137" s="687"/>
      <c r="BL137" s="687"/>
      <c r="BM137" s="687"/>
      <c r="BN137" s="687"/>
      <c r="BO137" s="687"/>
      <c r="BP137" s="687"/>
      <c r="BQ137" s="687"/>
      <c r="BR137" s="687"/>
      <c r="BS137" s="687"/>
      <c r="BT137" s="687"/>
      <c r="BU137" s="687"/>
      <c r="BV137" s="687"/>
      <c r="BW137" s="687"/>
      <c r="BX137" s="687"/>
      <c r="BY137" s="687"/>
      <c r="BZ137" s="687"/>
      <c r="CA137" s="687"/>
      <c r="CB137" s="687"/>
      <c r="CC137" s="687"/>
      <c r="CD137" s="687"/>
      <c r="CE137" s="687"/>
      <c r="CF137" s="687"/>
      <c r="CG137" s="687"/>
      <c r="CH137" s="687"/>
      <c r="CI137" s="687"/>
      <c r="CJ137" s="687"/>
      <c r="CK137" s="687"/>
      <c r="CL137" s="687"/>
      <c r="CM137" s="687"/>
      <c r="CN137" s="687"/>
      <c r="CO137" s="687"/>
      <c r="CP137" s="687"/>
      <c r="CQ137" s="687"/>
      <c r="CR137" s="687"/>
      <c r="CS137" s="687"/>
      <c r="CT137" s="687"/>
      <c r="CU137" s="687"/>
      <c r="CV137" s="687"/>
      <c r="CW137" s="687"/>
      <c r="CX137" s="687"/>
      <c r="CY137" s="687"/>
      <c r="CZ137" s="687"/>
      <c r="DA137" s="687"/>
      <c r="DB137" s="687"/>
      <c r="DC137" s="687"/>
      <c r="DD137" s="687"/>
      <c r="DE137" s="687"/>
      <c r="DF137" s="687"/>
      <c r="DG137" s="687"/>
      <c r="DH137" s="687"/>
      <c r="DI137" s="687"/>
      <c r="DJ137" s="687"/>
      <c r="DK137" s="687"/>
      <c r="DL137" s="687"/>
      <c r="DM137" s="687"/>
      <c r="DN137" s="687"/>
      <c r="DO137" s="687"/>
      <c r="DP137" s="687"/>
      <c r="DQ137" s="687"/>
      <c r="DR137" s="687"/>
      <c r="DS137" s="687"/>
      <c r="DT137" s="687"/>
      <c r="DU137" s="687"/>
      <c r="DV137" s="687"/>
      <c r="DW137" s="687"/>
      <c r="DX137" s="687"/>
      <c r="DY137" s="687"/>
      <c r="DZ137" s="687"/>
      <c r="EA137" s="687"/>
      <c r="EB137" s="687"/>
      <c r="EC137" s="687"/>
      <c r="ED137" s="687"/>
      <c r="EE137" s="687"/>
      <c r="EF137" s="687"/>
      <c r="EG137" s="687"/>
      <c r="EH137" s="687"/>
      <c r="EI137" s="687"/>
      <c r="EJ137" s="687"/>
      <c r="EK137" s="687"/>
      <c r="EL137" s="687"/>
      <c r="EM137" s="687"/>
      <c r="EN137" s="687"/>
      <c r="EO137" s="687"/>
      <c r="EP137" s="687"/>
      <c r="EQ137" s="687"/>
      <c r="ER137" s="687"/>
      <c r="ES137" s="687"/>
      <c r="ET137" s="687"/>
      <c r="EU137" s="687"/>
      <c r="EV137" s="687"/>
      <c r="EW137" s="687"/>
      <c r="EX137" s="687"/>
      <c r="EY137" s="687"/>
      <c r="EZ137" s="687"/>
      <c r="FA137" s="687"/>
      <c r="FB137" s="687"/>
      <c r="FC137" s="687"/>
      <c r="FD137" s="687"/>
      <c r="FE137" s="687"/>
      <c r="FF137" s="687"/>
      <c r="FG137" s="687"/>
      <c r="FH137" s="687"/>
      <c r="FI137" s="687"/>
      <c r="FJ137" s="687"/>
      <c r="FK137" s="687"/>
      <c r="FL137" s="687"/>
      <c r="FM137" s="687"/>
      <c r="FN137" s="687"/>
      <c r="FO137" s="687"/>
      <c r="FP137" s="687"/>
      <c r="FQ137" s="687"/>
      <c r="FR137" s="687"/>
      <c r="FS137" s="687"/>
      <c r="FT137" s="687"/>
      <c r="FU137" s="687"/>
      <c r="FV137" s="687"/>
      <c r="FW137" s="687"/>
      <c r="FX137" s="687"/>
      <c r="FY137" s="687"/>
      <c r="FZ137" s="687"/>
      <c r="GA137" s="687"/>
      <c r="GB137" s="687"/>
      <c r="GC137" s="687"/>
      <c r="GD137" s="687"/>
      <c r="GE137" s="687"/>
      <c r="GF137" s="687"/>
      <c r="GG137" s="687"/>
      <c r="GH137" s="687"/>
      <c r="GI137" s="687"/>
      <c r="GJ137" s="687"/>
      <c r="GK137" s="687"/>
      <c r="GL137" s="687"/>
      <c r="GM137" s="687"/>
      <c r="GN137" s="687"/>
      <c r="GO137" s="687"/>
      <c r="GP137" s="687"/>
      <c r="GQ137" s="687"/>
      <c r="GR137" s="687"/>
      <c r="GS137" s="687"/>
      <c r="GT137" s="687"/>
      <c r="GU137" s="687"/>
      <c r="GV137" s="687"/>
      <c r="GW137" s="687"/>
      <c r="GX137" s="687"/>
      <c r="GY137" s="687"/>
      <c r="GZ137" s="687"/>
      <c r="HA137" s="687"/>
      <c r="HB137" s="687"/>
      <c r="HC137" s="687"/>
      <c r="HD137" s="687"/>
      <c r="HE137" s="687"/>
      <c r="HF137" s="687"/>
      <c r="HG137" s="687">
        <v>0.04</v>
      </c>
      <c r="HH137" s="687">
        <v>0.1</v>
      </c>
      <c r="HI137" s="687">
        <v>0.16</v>
      </c>
      <c r="HJ137" s="687">
        <v>0.22</v>
      </c>
      <c r="HK137" s="687">
        <v>0.35</v>
      </c>
      <c r="HL137" s="687">
        <v>0.35</v>
      </c>
      <c r="HM137" s="687">
        <v>0.53</v>
      </c>
      <c r="HN137" s="687">
        <v>0.6</v>
      </c>
      <c r="HO137" s="687">
        <v>0.6</v>
      </c>
      <c r="HP137" s="687">
        <v>0.6</v>
      </c>
      <c r="HQ137" s="687">
        <v>0.6</v>
      </c>
      <c r="HR137" s="687">
        <v>0.6</v>
      </c>
      <c r="HS137" s="687">
        <v>0.6</v>
      </c>
      <c r="HT137" s="687">
        <v>0.6</v>
      </c>
      <c r="HU137" s="687">
        <v>0.6</v>
      </c>
      <c r="HV137" s="687">
        <v>0.6</v>
      </c>
      <c r="HW137" s="687">
        <v>0.6</v>
      </c>
      <c r="HX137" s="687">
        <v>0.6</v>
      </c>
      <c r="HY137" s="687">
        <v>0.6</v>
      </c>
      <c r="HZ137" s="687">
        <v>0.6</v>
      </c>
      <c r="IA137" s="687">
        <v>0.6</v>
      </c>
      <c r="IB137" s="687">
        <v>0.6</v>
      </c>
      <c r="IC137" s="687">
        <v>0.6</v>
      </c>
      <c r="ID137" s="687">
        <v>0.6</v>
      </c>
      <c r="IE137" s="687">
        <v>0.6</v>
      </c>
      <c r="IF137" s="687">
        <v>0.6</v>
      </c>
      <c r="IG137" s="687">
        <v>0.6</v>
      </c>
      <c r="IH137" s="687">
        <v>0.6</v>
      </c>
      <c r="II137" s="687">
        <v>0.6</v>
      </c>
      <c r="IJ137" s="687">
        <v>0.6</v>
      </c>
      <c r="IK137" s="687">
        <v>0.6</v>
      </c>
      <c r="IL137" s="687">
        <v>0.6</v>
      </c>
      <c r="IM137" s="687">
        <v>0.6</v>
      </c>
      <c r="IN137" s="687">
        <v>0.6</v>
      </c>
      <c r="IO137" s="687">
        <v>0.6</v>
      </c>
      <c r="IP137" s="687">
        <v>0.6</v>
      </c>
      <c r="IQ137" s="687">
        <v>0.6</v>
      </c>
      <c r="IR137" s="687">
        <v>0.6</v>
      </c>
      <c r="IS137" s="687">
        <v>0.72</v>
      </c>
      <c r="IT137" s="687">
        <v>0.98</v>
      </c>
      <c r="IU137" s="687">
        <v>0.98</v>
      </c>
      <c r="IV137" s="687">
        <v>1.46</v>
      </c>
      <c r="IW137" s="687">
        <v>2.34</v>
      </c>
      <c r="IX137" s="687">
        <v>3.6</v>
      </c>
      <c r="IY137" s="687">
        <v>3.6</v>
      </c>
      <c r="IZ137" s="687">
        <v>3.6</v>
      </c>
      <c r="JA137" s="687">
        <v>3.6</v>
      </c>
      <c r="JB137" s="687">
        <v>3.6</v>
      </c>
      <c r="JC137" s="687">
        <v>3.6</v>
      </c>
      <c r="JD137" s="687">
        <v>3.6</v>
      </c>
      <c r="JE137" s="687">
        <v>3.6</v>
      </c>
      <c r="JF137" s="687">
        <v>3.6</v>
      </c>
      <c r="JG137" s="687">
        <v>3.6</v>
      </c>
      <c r="JH137" s="687">
        <v>3.6</v>
      </c>
      <c r="JI137" s="687">
        <v>3.6</v>
      </c>
      <c r="JJ137" s="687">
        <v>3.6</v>
      </c>
      <c r="JK137" s="687">
        <v>3.6</v>
      </c>
      <c r="JL137" s="687">
        <v>3.6</v>
      </c>
      <c r="JM137" s="687">
        <v>3.6</v>
      </c>
      <c r="JN137" s="687">
        <v>3.6</v>
      </c>
      <c r="JO137" s="687">
        <v>3.6</v>
      </c>
      <c r="JP137" s="687">
        <v>3.6</v>
      </c>
      <c r="JQ137" s="687">
        <v>3.6</v>
      </c>
      <c r="JR137" s="687">
        <v>3.6</v>
      </c>
      <c r="JS137" s="687">
        <v>3.6</v>
      </c>
      <c r="JT137" s="687">
        <v>3.6</v>
      </c>
      <c r="JU137" s="687">
        <v>3.6</v>
      </c>
      <c r="JV137" s="687">
        <v>3.6</v>
      </c>
      <c r="JW137" s="687">
        <v>3.6</v>
      </c>
      <c r="JX137" s="687">
        <v>3.6</v>
      </c>
      <c r="JY137" s="687">
        <v>3.6</v>
      </c>
      <c r="JZ137" s="687">
        <v>3.6</v>
      </c>
      <c r="KA137" s="687">
        <v>3.6</v>
      </c>
      <c r="KB137" s="687">
        <v>3.6</v>
      </c>
      <c r="KC137" s="687">
        <v>3.6</v>
      </c>
      <c r="KD137" s="687">
        <v>3.6</v>
      </c>
      <c r="KE137" s="687">
        <v>3.6</v>
      </c>
      <c r="KF137" s="687">
        <v>3.6</v>
      </c>
      <c r="KG137" s="687">
        <v>3.6</v>
      </c>
      <c r="KH137" s="687">
        <v>3.6</v>
      </c>
      <c r="KI137" s="687">
        <v>3.6</v>
      </c>
      <c r="KJ137" s="687">
        <v>3.6</v>
      </c>
      <c r="KK137" s="687">
        <v>3.6</v>
      </c>
      <c r="KL137" s="687">
        <v>3.6</v>
      </c>
      <c r="KM137" s="687">
        <v>3.6</v>
      </c>
      <c r="KN137" s="687">
        <v>3.6</v>
      </c>
      <c r="KO137" s="687">
        <v>3.6</v>
      </c>
      <c r="KP137" s="687">
        <v>3.6</v>
      </c>
      <c r="KQ137" s="687">
        <v>3.6</v>
      </c>
      <c r="KR137" s="687">
        <v>3.6</v>
      </c>
      <c r="KS137" s="687">
        <v>3.6</v>
      </c>
      <c r="KT137" s="687">
        <v>3.6</v>
      </c>
      <c r="KU137" s="687">
        <v>3.6</v>
      </c>
      <c r="KV137" s="687">
        <v>3.6</v>
      </c>
      <c r="KW137" s="687">
        <v>3.6</v>
      </c>
      <c r="KX137" s="687">
        <v>3.6</v>
      </c>
      <c r="KY137" s="687">
        <v>3.6</v>
      </c>
      <c r="KZ137" s="687">
        <v>3.6</v>
      </c>
      <c r="LA137" s="687">
        <v>3.6</v>
      </c>
      <c r="LB137" s="687">
        <v>3.6</v>
      </c>
      <c r="LC137" s="687">
        <v>3.6</v>
      </c>
      <c r="LD137" s="687">
        <v>3.6</v>
      </c>
      <c r="LE137" s="687">
        <v>3.6</v>
      </c>
      <c r="LF137" s="687">
        <v>3.6</v>
      </c>
      <c r="LG137" s="687">
        <v>3.6</v>
      </c>
      <c r="LH137" s="687">
        <v>3.6</v>
      </c>
      <c r="LI137" s="687">
        <v>3.6</v>
      </c>
      <c r="LJ137" s="687">
        <v>3.6</v>
      </c>
      <c r="LK137" s="687">
        <v>3.6</v>
      </c>
      <c r="LL137" s="687">
        <v>3.6</v>
      </c>
      <c r="LM137" s="687">
        <v>3.6</v>
      </c>
      <c r="LN137" s="687">
        <v>3.6</v>
      </c>
      <c r="LO137" s="687">
        <v>3.6</v>
      </c>
      <c r="LP137" s="687">
        <v>3.6</v>
      </c>
      <c r="LQ137" s="687">
        <v>3.6</v>
      </c>
      <c r="LR137" s="687">
        <v>3.6</v>
      </c>
      <c r="LS137" s="687">
        <v>3.6</v>
      </c>
      <c r="LT137" s="687">
        <v>3.6</v>
      </c>
      <c r="LU137" s="687">
        <v>3.6</v>
      </c>
      <c r="LV137" s="687">
        <v>3.6</v>
      </c>
      <c r="LW137" s="687">
        <v>3.6</v>
      </c>
      <c r="LX137" s="687">
        <v>3.6</v>
      </c>
      <c r="LY137" s="687">
        <v>3.6</v>
      </c>
      <c r="LZ137" s="687">
        <v>3.6</v>
      </c>
      <c r="MA137" s="687">
        <v>3.6</v>
      </c>
      <c r="MB137" s="687">
        <v>3.6</v>
      </c>
      <c r="MC137" s="687">
        <v>3.6</v>
      </c>
      <c r="MD137" s="687">
        <v>3.6</v>
      </c>
      <c r="ME137" s="687">
        <v>3.6</v>
      </c>
      <c r="MF137" s="687">
        <v>3.6</v>
      </c>
      <c r="MG137" s="687">
        <v>3.6</v>
      </c>
      <c r="MH137" s="687">
        <v>3.6</v>
      </c>
      <c r="MI137" s="687">
        <v>3.6</v>
      </c>
      <c r="MJ137" s="687">
        <v>3.6</v>
      </c>
      <c r="MK137" s="687">
        <v>3.6</v>
      </c>
      <c r="ML137" s="687">
        <v>3.6</v>
      </c>
      <c r="MM137" s="687">
        <v>3.6</v>
      </c>
      <c r="MN137" s="687">
        <v>3.6</v>
      </c>
      <c r="MO137" s="687">
        <v>3.6</v>
      </c>
      <c r="MP137" s="687">
        <v>3.6</v>
      </c>
      <c r="MQ137" s="687">
        <v>3.6</v>
      </c>
      <c r="MR137" s="687">
        <v>3.6</v>
      </c>
      <c r="MS137" s="687">
        <v>3.6</v>
      </c>
      <c r="MT137" s="687">
        <v>3.6</v>
      </c>
      <c r="MU137" s="687">
        <v>3.6</v>
      </c>
      <c r="MV137" s="687">
        <v>3.6</v>
      </c>
      <c r="MW137" s="687">
        <v>3.6</v>
      </c>
      <c r="MX137" s="687">
        <v>3.6</v>
      </c>
      <c r="MY137" s="687">
        <v>3.6</v>
      </c>
      <c r="MZ137" s="687">
        <v>3.6</v>
      </c>
      <c r="NA137" s="687">
        <v>3.6</v>
      </c>
      <c r="NB137" s="687">
        <v>3.6</v>
      </c>
      <c r="NC137" s="687">
        <v>3.6</v>
      </c>
      <c r="ND137" s="687">
        <v>3.6</v>
      </c>
      <c r="NE137" s="687">
        <v>3.6</v>
      </c>
      <c r="NF137" s="687">
        <v>3.6</v>
      </c>
      <c r="NG137" s="687">
        <v>3.6</v>
      </c>
      <c r="NH137" s="687">
        <v>3.72</v>
      </c>
      <c r="NI137" s="687">
        <v>3.85</v>
      </c>
      <c r="NJ137" s="687">
        <v>3.85</v>
      </c>
      <c r="NK137" s="687">
        <v>4.03</v>
      </c>
      <c r="NL137" s="687">
        <v>4.53</v>
      </c>
      <c r="NM137" s="687">
        <v>5.27</v>
      </c>
      <c r="NN137" s="687">
        <v>6.17</v>
      </c>
      <c r="NO137" s="687">
        <v>6.17</v>
      </c>
      <c r="NP137" s="687">
        <v>6.8</v>
      </c>
      <c r="NQ137" s="687">
        <v>6.8</v>
      </c>
      <c r="NR137" s="687">
        <v>7.74</v>
      </c>
      <c r="NS137" s="687">
        <v>8.75</v>
      </c>
      <c r="NT137" s="687">
        <v>10.039999999999999</v>
      </c>
      <c r="NU137" s="687">
        <v>11.35</v>
      </c>
      <c r="NV137" s="687">
        <v>12.99</v>
      </c>
      <c r="NW137" s="687">
        <v>14.45</v>
      </c>
      <c r="NX137" s="687">
        <v>14.45</v>
      </c>
      <c r="NY137" s="687">
        <v>14.86</v>
      </c>
      <c r="NZ137" s="687">
        <v>15.37</v>
      </c>
      <c r="OA137" s="687">
        <v>15.88</v>
      </c>
      <c r="OB137" s="687">
        <v>16.559999999999999</v>
      </c>
      <c r="OC137" s="687">
        <v>17.37</v>
      </c>
      <c r="OD137" s="687">
        <v>18.170000000000002</v>
      </c>
      <c r="OE137" s="687">
        <v>18.170000000000002</v>
      </c>
      <c r="OF137" s="687">
        <v>18.66</v>
      </c>
      <c r="OG137" s="687">
        <v>19.309999999999999</v>
      </c>
      <c r="OH137" s="687">
        <v>20.100000000000001</v>
      </c>
      <c r="OI137" s="687">
        <v>20.420000000000002</v>
      </c>
      <c r="OJ137" s="687">
        <v>20.82</v>
      </c>
      <c r="OK137" s="687">
        <v>21.36</v>
      </c>
      <c r="OL137" s="687">
        <v>21.36</v>
      </c>
      <c r="OM137" s="687">
        <v>22.2</v>
      </c>
      <c r="ON137" s="687">
        <v>22.35</v>
      </c>
      <c r="OO137" s="687">
        <v>22.51</v>
      </c>
      <c r="OP137" s="687">
        <v>22.66</v>
      </c>
      <c r="OQ137" s="687">
        <v>22.82</v>
      </c>
      <c r="OR137" s="687">
        <v>23.1</v>
      </c>
      <c r="OS137" s="687">
        <v>23.1</v>
      </c>
      <c r="OT137" s="687">
        <v>23.5</v>
      </c>
      <c r="OU137" s="687">
        <v>24</v>
      </c>
      <c r="OV137" s="687">
        <v>24</v>
      </c>
      <c r="OW137" s="687">
        <v>24</v>
      </c>
      <c r="OX137" s="687">
        <v>24</v>
      </c>
      <c r="OY137" s="687">
        <v>24</v>
      </c>
      <c r="OZ137" s="687">
        <v>24</v>
      </c>
      <c r="PA137" s="687">
        <v>24</v>
      </c>
      <c r="PB137" s="687">
        <v>24</v>
      </c>
      <c r="PC137" s="687">
        <v>24</v>
      </c>
      <c r="PD137" s="687">
        <v>24</v>
      </c>
      <c r="PE137" s="687">
        <v>24</v>
      </c>
      <c r="PF137" s="687">
        <v>24</v>
      </c>
      <c r="PG137" s="687">
        <v>24</v>
      </c>
      <c r="PH137" s="687">
        <v>24</v>
      </c>
      <c r="PI137" s="687">
        <v>24</v>
      </c>
      <c r="PJ137" s="687">
        <v>24</v>
      </c>
      <c r="PK137" s="687">
        <v>24</v>
      </c>
      <c r="PL137" s="687">
        <v>24</v>
      </c>
      <c r="PM137" s="687">
        <v>24</v>
      </c>
      <c r="PN137" s="687">
        <v>24</v>
      </c>
      <c r="PO137" s="687">
        <v>24</v>
      </c>
      <c r="PP137" s="687">
        <v>24</v>
      </c>
      <c r="PQ137" s="687">
        <v>24</v>
      </c>
      <c r="PR137" s="687">
        <v>24</v>
      </c>
      <c r="PS137" s="687">
        <v>24</v>
      </c>
      <c r="PT137" s="687">
        <v>24</v>
      </c>
      <c r="PU137" s="687">
        <v>24</v>
      </c>
      <c r="PV137" s="687">
        <v>24</v>
      </c>
      <c r="PW137" s="687">
        <v>24</v>
      </c>
      <c r="PX137" s="687">
        <v>24</v>
      </c>
      <c r="PY137" s="687">
        <v>24</v>
      </c>
      <c r="PZ137" s="687">
        <v>24</v>
      </c>
      <c r="QA137" s="687">
        <v>24</v>
      </c>
      <c r="QB137" s="687">
        <v>24</v>
      </c>
      <c r="QC137" s="687">
        <v>24</v>
      </c>
      <c r="QD137" s="687">
        <v>24</v>
      </c>
      <c r="QE137" s="687">
        <v>24</v>
      </c>
      <c r="QF137" s="687">
        <v>24</v>
      </c>
      <c r="QG137" s="687">
        <v>24</v>
      </c>
      <c r="QH137" s="687">
        <v>24</v>
      </c>
      <c r="QI137" s="687">
        <v>24</v>
      </c>
      <c r="QJ137" s="687">
        <v>24</v>
      </c>
      <c r="QK137" s="687">
        <v>24</v>
      </c>
      <c r="QL137" s="687">
        <v>24</v>
      </c>
      <c r="QM137" s="687">
        <v>24</v>
      </c>
      <c r="QN137" s="687">
        <v>24</v>
      </c>
      <c r="QO137" s="687">
        <v>24</v>
      </c>
      <c r="QP137" s="687">
        <v>24</v>
      </c>
      <c r="QQ137" s="687">
        <v>24</v>
      </c>
      <c r="QR137" s="687">
        <v>24</v>
      </c>
      <c r="QS137" s="687">
        <v>24</v>
      </c>
      <c r="QT137" s="687">
        <v>24</v>
      </c>
      <c r="QU137" s="687">
        <v>24</v>
      </c>
      <c r="QV137" s="687">
        <v>24</v>
      </c>
      <c r="QW137" s="687">
        <v>24</v>
      </c>
      <c r="QX137" s="687">
        <v>24</v>
      </c>
      <c r="QY137" s="687">
        <v>24</v>
      </c>
      <c r="QZ137" s="687">
        <v>24</v>
      </c>
      <c r="RA137" s="687"/>
      <c r="RB137" s="687"/>
      <c r="RC137" s="687"/>
      <c r="RD137" s="687"/>
      <c r="RE137" s="687"/>
      <c r="RF137" s="687"/>
      <c r="RG137" s="687"/>
      <c r="RH137" s="687"/>
      <c r="RI137" s="687"/>
      <c r="RJ137" s="687"/>
      <c r="RK137" s="925"/>
      <c r="RL137" s="925"/>
      <c r="RM137" s="925"/>
      <c r="RN137" s="925"/>
      <c r="RO137" s="925"/>
      <c r="RP137" s="925"/>
      <c r="RQ137" s="925"/>
      <c r="RR137" s="925"/>
      <c r="RS137" s="925"/>
      <c r="RT137" s="925"/>
      <c r="RU137" s="925"/>
      <c r="RV137" s="925"/>
      <c r="RW137" s="925"/>
      <c r="RX137" s="925"/>
      <c r="RY137" s="925"/>
      <c r="RZ137" s="925"/>
      <c r="SA137" s="925"/>
      <c r="SB137" s="925"/>
      <c r="SC137" s="925"/>
      <c r="SD137" s="925"/>
      <c r="SE137" s="925"/>
      <c r="SF137" s="925"/>
      <c r="SG137" s="925"/>
      <c r="SH137" s="925"/>
      <c r="SI137" s="925"/>
      <c r="SJ137" s="925"/>
      <c r="SK137" s="925"/>
      <c r="SL137" s="925"/>
      <c r="SM137" s="925"/>
      <c r="SN137" s="925"/>
      <c r="SO137" s="925"/>
      <c r="SP137" s="925"/>
      <c r="SQ137" s="925"/>
      <c r="SR137" s="925"/>
      <c r="SS137" s="925"/>
      <c r="ST137" s="925"/>
      <c r="SU137" s="925"/>
      <c r="SV137" s="925"/>
      <c r="SW137" s="925"/>
      <c r="SX137" s="925"/>
      <c r="SY137" s="925"/>
      <c r="SZ137" s="925"/>
      <c r="TA137" s="925"/>
      <c r="TB137" s="925"/>
      <c r="TC137" s="925"/>
      <c r="TD137" s="925"/>
      <c r="TE137" s="925"/>
      <c r="TF137" s="925"/>
      <c r="TG137" s="925"/>
      <c r="TH137" s="925"/>
      <c r="TI137" s="925"/>
      <c r="TJ137" s="925"/>
      <c r="TK137" s="925"/>
      <c r="TL137" s="925"/>
      <c r="TM137" s="925"/>
      <c r="TN137" s="925"/>
      <c r="TO137" s="925"/>
      <c r="TP137" s="925"/>
      <c r="TQ137" s="925"/>
      <c r="TR137" s="925"/>
      <c r="TS137" s="925"/>
      <c r="TT137" s="925"/>
      <c r="TU137" s="925"/>
      <c r="TV137" s="925"/>
      <c r="TW137" s="925"/>
      <c r="TX137" s="925"/>
      <c r="TY137" s="925"/>
      <c r="TZ137" s="925"/>
      <c r="UA137" s="925"/>
      <c r="UB137" s="925"/>
      <c r="UC137" s="925"/>
      <c r="UD137" s="925"/>
      <c r="UE137" s="925"/>
      <c r="UF137" s="925"/>
      <c r="UG137" s="925"/>
      <c r="UH137" s="925"/>
      <c r="UI137" s="925"/>
      <c r="UJ137" s="925"/>
      <c r="UK137" s="925"/>
      <c r="UL137" s="925"/>
      <c r="UM137" s="925"/>
      <c r="UN137" s="925"/>
      <c r="UO137" s="925"/>
      <c r="UP137" s="925"/>
      <c r="UQ137" s="925"/>
      <c r="UR137" s="925"/>
      <c r="US137" s="925"/>
      <c r="UT137" s="925"/>
      <c r="UU137" s="925"/>
      <c r="UV137" s="925"/>
      <c r="UW137" s="925"/>
      <c r="UX137" s="925"/>
      <c r="UY137" s="925"/>
      <c r="UZ137" s="925"/>
      <c r="VA137" s="925"/>
      <c r="VB137" s="925"/>
      <c r="VC137" s="925"/>
      <c r="VD137" s="925"/>
      <c r="VE137" s="925"/>
      <c r="VF137" s="925"/>
      <c r="VG137" s="925"/>
      <c r="VH137" s="925"/>
      <c r="VI137" s="925"/>
      <c r="VJ137" s="925"/>
      <c r="VK137" s="925"/>
      <c r="VL137" s="925"/>
      <c r="VM137" s="925"/>
      <c r="VN137" s="925"/>
      <c r="VO137" s="925"/>
      <c r="VP137" s="925"/>
      <c r="VQ137" s="925"/>
      <c r="VR137" s="925"/>
      <c r="VS137" s="925"/>
      <c r="VT137" s="925"/>
      <c r="VU137" s="925"/>
      <c r="VV137" s="925"/>
      <c r="VW137" s="925"/>
      <c r="VX137" s="925"/>
      <c r="VY137" s="925"/>
      <c r="VZ137" s="925"/>
      <c r="WA137" s="925"/>
      <c r="WB137" s="925"/>
      <c r="WC137" s="925"/>
      <c r="WD137" s="925"/>
      <c r="WE137" s="925"/>
      <c r="WF137" s="925"/>
      <c r="WG137" s="925"/>
      <c r="WH137" s="925"/>
      <c r="WI137" s="925"/>
      <c r="WJ137" s="925"/>
      <c r="WK137" s="925"/>
      <c r="WL137" s="925"/>
      <c r="WM137" s="925"/>
      <c r="WN137" s="925"/>
      <c r="WO137" s="925"/>
      <c r="WP137" s="925"/>
      <c r="WQ137" s="925"/>
      <c r="WR137" s="925"/>
      <c r="WS137" s="925"/>
      <c r="XZ137" s="925"/>
      <c r="YA137" s="925"/>
      <c r="ZM137" s="4"/>
      <c r="ZN137" s="4"/>
    </row>
    <row r="138" spans="1:690" outlineLevel="2">
      <c r="A138" s="1107" t="s">
        <v>1202</v>
      </c>
      <c r="B138" s="1107"/>
      <c r="C138" s="1107"/>
      <c r="D138" s="1108">
        <v>36.01</v>
      </c>
      <c r="E138" s="1108">
        <v>14</v>
      </c>
      <c r="F138" s="1108">
        <v>95401.47</v>
      </c>
      <c r="G138" s="1109"/>
      <c r="H138" s="1107" t="s">
        <v>894</v>
      </c>
      <c r="I138" s="687"/>
      <c r="J138" s="687"/>
      <c r="K138" s="687"/>
      <c r="L138" s="687"/>
      <c r="M138" s="687"/>
      <c r="N138" s="687"/>
      <c r="O138" s="687"/>
      <c r="P138" s="687"/>
      <c r="Q138" s="687"/>
      <c r="R138" s="687"/>
      <c r="S138" s="687"/>
      <c r="T138" s="687"/>
      <c r="U138" s="687"/>
      <c r="V138" s="687"/>
      <c r="W138" s="687"/>
      <c r="X138" s="687"/>
      <c r="Y138" s="687"/>
      <c r="Z138" s="687"/>
      <c r="AA138" s="687"/>
      <c r="AB138" s="687"/>
      <c r="AC138" s="687"/>
      <c r="AD138" s="687"/>
      <c r="AE138" s="687"/>
      <c r="AF138" s="687"/>
      <c r="AG138" s="687"/>
      <c r="AH138" s="687"/>
      <c r="AI138" s="687"/>
      <c r="AJ138" s="687"/>
      <c r="AK138" s="687"/>
      <c r="AL138" s="687"/>
      <c r="AM138" s="687"/>
      <c r="AN138" s="687"/>
      <c r="AO138" s="687"/>
      <c r="AP138" s="687"/>
      <c r="AQ138" s="687"/>
      <c r="AR138" s="687"/>
      <c r="AS138" s="687"/>
      <c r="AT138" s="687"/>
      <c r="AU138" s="687"/>
      <c r="AV138" s="687"/>
      <c r="AW138" s="687"/>
      <c r="AX138" s="687"/>
      <c r="AY138" s="687"/>
      <c r="AZ138" s="687"/>
      <c r="BA138" s="687"/>
      <c r="BB138" s="687"/>
      <c r="BC138" s="687"/>
      <c r="BD138" s="687"/>
      <c r="BE138" s="687"/>
      <c r="BF138" s="687"/>
      <c r="BG138" s="687"/>
      <c r="BH138" s="687"/>
      <c r="BI138" s="687"/>
      <c r="BJ138" s="687"/>
      <c r="BK138" s="687"/>
      <c r="BL138" s="687"/>
      <c r="BM138" s="687"/>
      <c r="BN138" s="687"/>
      <c r="BO138" s="687"/>
      <c r="BP138" s="687"/>
      <c r="BQ138" s="687"/>
      <c r="BR138" s="687"/>
      <c r="BS138" s="687"/>
      <c r="BT138" s="687"/>
      <c r="BU138" s="687"/>
      <c r="BV138" s="687"/>
      <c r="BW138" s="687"/>
      <c r="BX138" s="687"/>
      <c r="BY138" s="687"/>
      <c r="BZ138" s="687"/>
      <c r="CA138" s="687"/>
      <c r="CB138" s="687"/>
      <c r="CC138" s="687"/>
      <c r="CD138" s="687"/>
      <c r="CE138" s="687"/>
      <c r="CF138" s="687"/>
      <c r="CG138" s="687"/>
      <c r="CH138" s="687"/>
      <c r="CI138" s="687"/>
      <c r="CJ138" s="687"/>
      <c r="CK138" s="687"/>
      <c r="CL138" s="687"/>
      <c r="CM138" s="687"/>
      <c r="CN138" s="687"/>
      <c r="CO138" s="687"/>
      <c r="CP138" s="687"/>
      <c r="CQ138" s="687"/>
      <c r="CR138" s="687"/>
      <c r="CS138" s="687"/>
      <c r="CT138" s="687"/>
      <c r="CU138" s="687"/>
      <c r="CV138" s="687"/>
      <c r="CW138" s="687"/>
      <c r="CX138" s="687"/>
      <c r="CY138" s="687"/>
      <c r="CZ138" s="687"/>
      <c r="DA138" s="687"/>
      <c r="DB138" s="687"/>
      <c r="DC138" s="687"/>
      <c r="DD138" s="687"/>
      <c r="DE138" s="687"/>
      <c r="DF138" s="687"/>
      <c r="DG138" s="687"/>
      <c r="DH138" s="687"/>
      <c r="DI138" s="687"/>
      <c r="DJ138" s="687"/>
      <c r="DK138" s="687"/>
      <c r="DL138" s="687"/>
      <c r="DM138" s="687"/>
      <c r="DN138" s="687"/>
      <c r="DO138" s="687"/>
      <c r="DP138" s="687"/>
      <c r="DQ138" s="687"/>
      <c r="DR138" s="687"/>
      <c r="DS138" s="687"/>
      <c r="DT138" s="687"/>
      <c r="DU138" s="687"/>
      <c r="DV138" s="687"/>
      <c r="DW138" s="687"/>
      <c r="DX138" s="687"/>
      <c r="DY138" s="687"/>
      <c r="DZ138" s="687"/>
      <c r="EA138" s="687"/>
      <c r="EB138" s="687"/>
      <c r="EC138" s="687"/>
      <c r="ED138" s="687"/>
      <c r="EE138" s="687"/>
      <c r="EF138" s="687"/>
      <c r="EG138" s="687"/>
      <c r="EH138" s="687"/>
      <c r="EI138" s="687"/>
      <c r="EJ138" s="687"/>
      <c r="EK138" s="687"/>
      <c r="EL138" s="687"/>
      <c r="EM138" s="687"/>
      <c r="EN138" s="687"/>
      <c r="EO138" s="687"/>
      <c r="EP138" s="687"/>
      <c r="EQ138" s="687"/>
      <c r="ER138" s="687"/>
      <c r="ES138" s="687"/>
      <c r="ET138" s="687"/>
      <c r="EU138" s="687"/>
      <c r="EV138" s="687"/>
      <c r="EW138" s="687"/>
      <c r="EX138" s="687"/>
      <c r="EY138" s="687"/>
      <c r="EZ138" s="687"/>
      <c r="FA138" s="687"/>
      <c r="FB138" s="687"/>
      <c r="FC138" s="687"/>
      <c r="FD138" s="687"/>
      <c r="FE138" s="687"/>
      <c r="FF138" s="687"/>
      <c r="FG138" s="687"/>
      <c r="FH138" s="687"/>
      <c r="FI138" s="687"/>
      <c r="FJ138" s="687"/>
      <c r="FK138" s="687"/>
      <c r="FL138" s="687"/>
      <c r="FM138" s="687">
        <v>0.02</v>
      </c>
      <c r="FN138" s="687">
        <v>0.05</v>
      </c>
      <c r="FO138" s="687">
        <v>0.05</v>
      </c>
      <c r="FP138" s="687">
        <v>0.08</v>
      </c>
      <c r="FQ138" s="687">
        <v>0.11</v>
      </c>
      <c r="FR138" s="687">
        <v>0.14000000000000001</v>
      </c>
      <c r="FS138" s="687">
        <v>0.17</v>
      </c>
      <c r="FT138" s="687">
        <v>0.2</v>
      </c>
      <c r="FU138" s="687">
        <v>0.24</v>
      </c>
      <c r="FV138" s="687">
        <v>0.24</v>
      </c>
      <c r="FW138" s="687">
        <v>0.27</v>
      </c>
      <c r="FX138" s="687">
        <v>0.3</v>
      </c>
      <c r="FY138" s="687">
        <v>0.33</v>
      </c>
      <c r="FZ138" s="687">
        <v>0.36</v>
      </c>
      <c r="GA138" s="687">
        <v>0.39</v>
      </c>
      <c r="GB138" s="687">
        <v>0.42</v>
      </c>
      <c r="GC138" s="687">
        <v>0.42</v>
      </c>
      <c r="GD138" s="687">
        <v>0.45</v>
      </c>
      <c r="GE138" s="687">
        <v>0.48</v>
      </c>
      <c r="GF138" s="687">
        <v>0.51</v>
      </c>
      <c r="GG138" s="687">
        <v>0.54</v>
      </c>
      <c r="GH138" s="687">
        <v>0.56999999999999995</v>
      </c>
      <c r="GI138" s="687">
        <v>0.56999999999999995</v>
      </c>
      <c r="GJ138" s="687">
        <v>0.56999999999999995</v>
      </c>
      <c r="GK138" s="687">
        <v>0.56999999999999995</v>
      </c>
      <c r="GL138" s="687">
        <v>0.56999999999999995</v>
      </c>
      <c r="GM138" s="687">
        <v>0.56999999999999995</v>
      </c>
      <c r="GN138" s="687">
        <v>0.63</v>
      </c>
      <c r="GO138" s="687">
        <v>0.7</v>
      </c>
      <c r="GP138" s="687">
        <v>0.8</v>
      </c>
      <c r="GQ138" s="687">
        <v>0.8</v>
      </c>
      <c r="GR138" s="687">
        <v>0.89</v>
      </c>
      <c r="GS138" s="687">
        <v>0.99</v>
      </c>
      <c r="GT138" s="687">
        <v>1.1000000000000001</v>
      </c>
      <c r="GU138" s="687">
        <v>1.22</v>
      </c>
      <c r="GV138" s="687">
        <v>1.35</v>
      </c>
      <c r="GW138" s="687">
        <v>1.48</v>
      </c>
      <c r="GX138" s="687">
        <v>1.48</v>
      </c>
      <c r="GY138" s="687">
        <v>1.62</v>
      </c>
      <c r="GZ138" s="687">
        <v>1.65</v>
      </c>
      <c r="HA138" s="687">
        <v>1.65</v>
      </c>
      <c r="HB138" s="687">
        <v>1.65</v>
      </c>
      <c r="HC138" s="687">
        <v>1.65</v>
      </c>
      <c r="HD138" s="687">
        <v>1.65</v>
      </c>
      <c r="HE138" s="687">
        <v>1.65</v>
      </c>
      <c r="HF138" s="687">
        <v>1.65</v>
      </c>
      <c r="HG138" s="687">
        <v>1.65</v>
      </c>
      <c r="HH138" s="687">
        <v>1.65</v>
      </c>
      <c r="HI138" s="687">
        <v>1.65</v>
      </c>
      <c r="HJ138" s="687">
        <v>1.65</v>
      </c>
      <c r="HK138" s="687">
        <v>1.65</v>
      </c>
      <c r="HL138" s="687">
        <v>1.65</v>
      </c>
      <c r="HM138" s="687">
        <v>1.65</v>
      </c>
      <c r="HN138" s="687">
        <v>1.65</v>
      </c>
      <c r="HO138" s="687">
        <v>1.68</v>
      </c>
      <c r="HP138" s="687">
        <v>1.74</v>
      </c>
      <c r="HQ138" s="687">
        <v>1.8</v>
      </c>
      <c r="HR138" s="687">
        <v>1.86</v>
      </c>
      <c r="HS138" s="687">
        <v>1.86</v>
      </c>
      <c r="HT138" s="687">
        <v>1.93</v>
      </c>
      <c r="HU138" s="687">
        <v>1.99</v>
      </c>
      <c r="HV138" s="687">
        <v>2.0499999999999998</v>
      </c>
      <c r="HW138" s="687">
        <v>2.11</v>
      </c>
      <c r="HX138" s="687">
        <v>2.17</v>
      </c>
      <c r="HY138" s="687">
        <v>2.2400000000000002</v>
      </c>
      <c r="HZ138" s="687">
        <v>2.2400000000000002</v>
      </c>
      <c r="IA138" s="687">
        <v>2.34</v>
      </c>
      <c r="IB138" s="687">
        <v>2.64</v>
      </c>
      <c r="IC138" s="687">
        <v>3.13</v>
      </c>
      <c r="ID138" s="687">
        <v>3.91</v>
      </c>
      <c r="IE138" s="687">
        <v>4.66</v>
      </c>
      <c r="IF138" s="687">
        <v>4.88</v>
      </c>
      <c r="IG138" s="687">
        <v>4.88</v>
      </c>
      <c r="IH138" s="687">
        <v>5</v>
      </c>
      <c r="II138" s="687">
        <v>5</v>
      </c>
      <c r="IJ138" s="687">
        <v>5.01</v>
      </c>
      <c r="IK138" s="687">
        <v>5.0199999999999996</v>
      </c>
      <c r="IL138" s="687">
        <v>5.0199999999999996</v>
      </c>
      <c r="IM138" s="687">
        <v>5.03</v>
      </c>
      <c r="IN138" s="687">
        <v>5.03</v>
      </c>
      <c r="IO138" s="687">
        <v>5.04</v>
      </c>
      <c r="IP138" s="687">
        <v>5.04</v>
      </c>
      <c r="IQ138" s="687">
        <v>5.05</v>
      </c>
      <c r="IR138" s="687">
        <v>5.0599999999999996</v>
      </c>
      <c r="IS138" s="687">
        <v>5.0599999999999996</v>
      </c>
      <c r="IT138" s="687">
        <v>5.07</v>
      </c>
      <c r="IU138" s="687">
        <v>5.07</v>
      </c>
      <c r="IV138" s="687">
        <v>5.08</v>
      </c>
      <c r="IW138" s="687">
        <v>5.08</v>
      </c>
      <c r="IX138" s="687">
        <v>5.09</v>
      </c>
      <c r="IY138" s="687">
        <v>5.09</v>
      </c>
      <c r="IZ138" s="687">
        <v>5.09</v>
      </c>
      <c r="JA138" s="687">
        <v>5.09</v>
      </c>
      <c r="JB138" s="687">
        <v>5.09</v>
      </c>
      <c r="JC138" s="687">
        <v>5.09</v>
      </c>
      <c r="JD138" s="687">
        <v>5.09</v>
      </c>
      <c r="JE138" s="687">
        <v>5.0999999999999996</v>
      </c>
      <c r="JF138" s="687">
        <v>5.1100000000000003</v>
      </c>
      <c r="JG138" s="687">
        <v>5.1100000000000003</v>
      </c>
      <c r="JH138" s="687">
        <v>5.12</v>
      </c>
      <c r="JI138" s="687">
        <v>5.12</v>
      </c>
      <c r="JJ138" s="687">
        <v>5.13</v>
      </c>
      <c r="JK138" s="687">
        <v>5.13</v>
      </c>
      <c r="JL138" s="687">
        <v>5.15</v>
      </c>
      <c r="JM138" s="687">
        <v>5.16</v>
      </c>
      <c r="JN138" s="687">
        <v>5.18</v>
      </c>
      <c r="JO138" s="687">
        <v>5.22</v>
      </c>
      <c r="JP138" s="687">
        <v>5.22</v>
      </c>
      <c r="JQ138" s="687">
        <v>5.33</v>
      </c>
      <c r="JR138" s="687">
        <v>5.47</v>
      </c>
      <c r="JS138" s="687">
        <v>6.05</v>
      </c>
      <c r="JT138" s="687">
        <v>6.06</v>
      </c>
      <c r="JU138" s="687">
        <v>6.08</v>
      </c>
      <c r="JV138" s="687">
        <v>6.1</v>
      </c>
      <c r="JW138" s="687">
        <v>6.1</v>
      </c>
      <c r="JX138" s="687">
        <v>6.12</v>
      </c>
      <c r="JY138" s="687">
        <v>6.14</v>
      </c>
      <c r="JZ138" s="687">
        <v>6.17</v>
      </c>
      <c r="KA138" s="687">
        <v>6.2</v>
      </c>
      <c r="KB138" s="687">
        <v>6.24</v>
      </c>
      <c r="KC138" s="687">
        <v>6.27</v>
      </c>
      <c r="KD138" s="687">
        <v>6.27</v>
      </c>
      <c r="KE138" s="687">
        <v>6.3</v>
      </c>
      <c r="KF138" s="687">
        <v>6.31</v>
      </c>
      <c r="KG138" s="687">
        <v>6.33</v>
      </c>
      <c r="KH138" s="687">
        <v>6.35</v>
      </c>
      <c r="KI138" s="687">
        <v>6.36</v>
      </c>
      <c r="KJ138" s="687">
        <v>6.38</v>
      </c>
      <c r="KK138" s="687">
        <v>6.38</v>
      </c>
      <c r="KL138" s="687">
        <v>6.4</v>
      </c>
      <c r="KM138" s="687">
        <v>6.42</v>
      </c>
      <c r="KN138" s="687">
        <v>6.44</v>
      </c>
      <c r="KO138" s="687">
        <v>6.46</v>
      </c>
      <c r="KP138" s="687">
        <v>6.48</v>
      </c>
      <c r="KQ138" s="687">
        <v>6.5</v>
      </c>
      <c r="KR138" s="687">
        <v>6.5</v>
      </c>
      <c r="KS138" s="687">
        <v>6.52</v>
      </c>
      <c r="KT138" s="687">
        <v>6.54</v>
      </c>
      <c r="KU138" s="687">
        <v>6.56</v>
      </c>
      <c r="KV138" s="687">
        <v>6.58</v>
      </c>
      <c r="KW138" s="687">
        <v>6.6</v>
      </c>
      <c r="KX138" s="687">
        <v>6.62</v>
      </c>
      <c r="KY138" s="687">
        <v>6.62</v>
      </c>
      <c r="KZ138" s="687">
        <v>6.64</v>
      </c>
      <c r="LA138" s="687">
        <v>6.66</v>
      </c>
      <c r="LB138" s="687">
        <v>6.68</v>
      </c>
      <c r="LC138" s="687">
        <v>6.7</v>
      </c>
      <c r="LD138" s="687">
        <v>6.72</v>
      </c>
      <c r="LE138" s="687">
        <v>6.74</v>
      </c>
      <c r="LF138" s="687">
        <v>6.74</v>
      </c>
      <c r="LG138" s="687">
        <v>6.76</v>
      </c>
      <c r="LH138" s="687">
        <v>6.79</v>
      </c>
      <c r="LI138" s="687">
        <v>6.82</v>
      </c>
      <c r="LJ138" s="687">
        <v>6.84</v>
      </c>
      <c r="LK138" s="687">
        <v>6.86</v>
      </c>
      <c r="LL138" s="687">
        <v>6.89</v>
      </c>
      <c r="LM138" s="687">
        <v>6.89</v>
      </c>
      <c r="LN138" s="687">
        <v>6.92</v>
      </c>
      <c r="LO138" s="687">
        <v>6.94</v>
      </c>
      <c r="LP138" s="687">
        <v>6.97</v>
      </c>
      <c r="LQ138" s="687">
        <v>7</v>
      </c>
      <c r="LR138" s="687">
        <v>7.03</v>
      </c>
      <c r="LS138" s="687">
        <v>7.06</v>
      </c>
      <c r="LT138" s="687">
        <v>7.06</v>
      </c>
      <c r="LU138" s="687">
        <v>7.09</v>
      </c>
      <c r="LV138" s="687">
        <v>7.11</v>
      </c>
      <c r="LW138" s="687">
        <v>7.15</v>
      </c>
      <c r="LX138" s="687">
        <v>7.18</v>
      </c>
      <c r="LY138" s="687">
        <v>7.2</v>
      </c>
      <c r="LZ138" s="687">
        <v>7.23</v>
      </c>
      <c r="MA138" s="687">
        <v>7.23</v>
      </c>
      <c r="MB138" s="687">
        <v>7.26</v>
      </c>
      <c r="MC138" s="687">
        <v>7.3</v>
      </c>
      <c r="MD138" s="687">
        <v>7.33</v>
      </c>
      <c r="ME138" s="687">
        <v>7.37</v>
      </c>
      <c r="MF138" s="687">
        <v>7.41</v>
      </c>
      <c r="MG138" s="687">
        <v>7.46</v>
      </c>
      <c r="MH138" s="687">
        <v>7.46</v>
      </c>
      <c r="MI138" s="687">
        <v>7.51</v>
      </c>
      <c r="MJ138" s="687">
        <v>7.56</v>
      </c>
      <c r="MK138" s="687">
        <v>7.61</v>
      </c>
      <c r="ML138" s="687">
        <v>7.67</v>
      </c>
      <c r="MM138" s="687">
        <v>7.72</v>
      </c>
      <c r="MN138" s="687">
        <v>7.77</v>
      </c>
      <c r="MO138" s="687">
        <v>7.77</v>
      </c>
      <c r="MP138" s="687">
        <v>7.82</v>
      </c>
      <c r="MQ138" s="687">
        <v>7.87</v>
      </c>
      <c r="MR138" s="687">
        <v>7.93</v>
      </c>
      <c r="MS138" s="687">
        <v>7.99</v>
      </c>
      <c r="MT138" s="687">
        <v>8.23</v>
      </c>
      <c r="MU138" s="687">
        <v>8.68</v>
      </c>
      <c r="MV138" s="687">
        <v>8.68</v>
      </c>
      <c r="MW138" s="687">
        <v>9.16</v>
      </c>
      <c r="MX138" s="687">
        <v>9.98</v>
      </c>
      <c r="MY138" s="687">
        <v>10.66</v>
      </c>
      <c r="MZ138" s="687">
        <v>11.01</v>
      </c>
      <c r="NA138" s="687">
        <v>11.46</v>
      </c>
      <c r="NB138" s="687">
        <v>12.01</v>
      </c>
      <c r="NC138" s="687">
        <v>12.01</v>
      </c>
      <c r="ND138" s="687">
        <v>12.42</v>
      </c>
      <c r="NE138" s="687">
        <v>13.17</v>
      </c>
      <c r="NF138" s="687">
        <v>13.52</v>
      </c>
      <c r="NG138" s="687">
        <v>14</v>
      </c>
      <c r="NH138" s="687">
        <v>15.02</v>
      </c>
      <c r="NI138" s="687">
        <v>16.29</v>
      </c>
      <c r="NJ138" s="687">
        <v>16.29</v>
      </c>
      <c r="NK138" s="687">
        <v>19.27</v>
      </c>
      <c r="NL138" s="687">
        <v>20.010000000000002</v>
      </c>
      <c r="NM138" s="687">
        <v>20.95</v>
      </c>
      <c r="NN138" s="687">
        <v>22.97</v>
      </c>
      <c r="NO138" s="687">
        <v>22.97</v>
      </c>
      <c r="NP138" s="687">
        <v>23.63</v>
      </c>
      <c r="NQ138" s="687">
        <v>23.63</v>
      </c>
      <c r="NR138" s="687">
        <v>24.19</v>
      </c>
      <c r="NS138" s="687">
        <v>25.39</v>
      </c>
      <c r="NT138" s="687">
        <v>26.04</v>
      </c>
      <c r="NU138" s="687">
        <v>27.35</v>
      </c>
      <c r="NV138" s="687">
        <v>27.7</v>
      </c>
      <c r="NW138" s="687">
        <v>28.07</v>
      </c>
      <c r="NX138" s="687">
        <v>28.07</v>
      </c>
      <c r="NY138" s="687">
        <v>28.46</v>
      </c>
      <c r="NZ138" s="687">
        <v>28.75</v>
      </c>
      <c r="OA138" s="687">
        <v>29.01</v>
      </c>
      <c r="OB138" s="687">
        <v>29.43</v>
      </c>
      <c r="OC138" s="687">
        <v>29.8</v>
      </c>
      <c r="OD138" s="687">
        <v>30.57</v>
      </c>
      <c r="OE138" s="687">
        <v>30.57</v>
      </c>
      <c r="OF138" s="687">
        <v>30.67</v>
      </c>
      <c r="OG138" s="687">
        <v>30.75</v>
      </c>
      <c r="OH138" s="687">
        <v>30.87</v>
      </c>
      <c r="OI138" s="687">
        <v>30.98</v>
      </c>
      <c r="OJ138" s="687">
        <v>31.19</v>
      </c>
      <c r="OK138" s="687">
        <v>31.41</v>
      </c>
      <c r="OL138" s="687">
        <v>31.41</v>
      </c>
      <c r="OM138" s="687">
        <v>31.77</v>
      </c>
      <c r="ON138" s="687">
        <v>32.03</v>
      </c>
      <c r="OO138" s="687">
        <v>32.31</v>
      </c>
      <c r="OP138" s="687">
        <v>32.68</v>
      </c>
      <c r="OQ138" s="687">
        <v>33.51</v>
      </c>
      <c r="OR138" s="687">
        <v>33.64</v>
      </c>
      <c r="OS138" s="687">
        <v>33.64</v>
      </c>
      <c r="OT138" s="687">
        <v>33.86</v>
      </c>
      <c r="OU138" s="687">
        <v>34.22</v>
      </c>
      <c r="OV138" s="687">
        <v>34.64</v>
      </c>
      <c r="OW138" s="687">
        <v>34.94</v>
      </c>
      <c r="OX138" s="687">
        <v>35</v>
      </c>
      <c r="OY138" s="687">
        <v>35.07</v>
      </c>
      <c r="OZ138" s="687">
        <v>35.07</v>
      </c>
      <c r="PA138" s="687">
        <v>35.22</v>
      </c>
      <c r="PB138" s="687">
        <v>35.369999999999997</v>
      </c>
      <c r="PC138" s="687">
        <v>35.43</v>
      </c>
      <c r="PD138" s="687">
        <v>35.49</v>
      </c>
      <c r="PE138" s="687">
        <v>35.549999999999997</v>
      </c>
      <c r="PF138" s="687">
        <v>35.69</v>
      </c>
      <c r="PG138" s="687">
        <v>35.69</v>
      </c>
      <c r="PH138" s="687">
        <v>35.89</v>
      </c>
      <c r="PI138" s="687">
        <v>35.9</v>
      </c>
      <c r="PJ138" s="687">
        <v>35.92</v>
      </c>
      <c r="PK138" s="687">
        <v>35.93</v>
      </c>
      <c r="PL138" s="687">
        <v>35.96</v>
      </c>
      <c r="PM138" s="687">
        <v>36.01</v>
      </c>
      <c r="PN138" s="687">
        <v>36.01</v>
      </c>
      <c r="PO138" s="687">
        <v>36.01</v>
      </c>
      <c r="PP138" s="687">
        <v>36.01</v>
      </c>
      <c r="PQ138" s="687">
        <v>36.01</v>
      </c>
      <c r="PR138" s="687">
        <v>36.01</v>
      </c>
      <c r="PS138" s="687">
        <v>36.01</v>
      </c>
      <c r="PT138" s="687">
        <v>36.01</v>
      </c>
      <c r="PU138" s="687">
        <v>36.01</v>
      </c>
      <c r="PV138" s="687">
        <v>36.01</v>
      </c>
      <c r="PW138" s="687">
        <v>36.01</v>
      </c>
      <c r="PX138" s="687">
        <v>36.01</v>
      </c>
      <c r="PY138" s="687">
        <v>36.01</v>
      </c>
      <c r="PZ138" s="687">
        <v>36.01</v>
      </c>
      <c r="QA138" s="687">
        <v>36.01</v>
      </c>
      <c r="QB138" s="687">
        <v>36.01</v>
      </c>
      <c r="QC138" s="687">
        <v>36.01</v>
      </c>
      <c r="QD138" s="687">
        <v>36.01</v>
      </c>
      <c r="QE138" s="687">
        <v>36.01</v>
      </c>
      <c r="QF138" s="687">
        <v>36.01</v>
      </c>
      <c r="QG138" s="687">
        <v>36.01</v>
      </c>
      <c r="QH138" s="687">
        <v>36.01</v>
      </c>
      <c r="QI138" s="687">
        <v>36.01</v>
      </c>
      <c r="QJ138" s="687">
        <v>36.01</v>
      </c>
      <c r="QK138" s="687">
        <v>36.01</v>
      </c>
      <c r="QL138" s="687">
        <v>36.01</v>
      </c>
      <c r="QM138" s="687">
        <v>36.01</v>
      </c>
      <c r="QN138" s="687">
        <v>36.01</v>
      </c>
      <c r="QO138" s="687">
        <v>36.01</v>
      </c>
      <c r="QP138" s="687">
        <v>36.01</v>
      </c>
      <c r="QQ138" s="687">
        <v>36.01</v>
      </c>
      <c r="QR138" s="687">
        <v>36.01</v>
      </c>
      <c r="QS138" s="687">
        <v>36.01</v>
      </c>
      <c r="QT138" s="687">
        <v>36.01</v>
      </c>
      <c r="QU138" s="687">
        <v>36.01</v>
      </c>
      <c r="QV138" s="687">
        <v>36.01</v>
      </c>
      <c r="QW138" s="687">
        <v>36.01</v>
      </c>
      <c r="QX138" s="687">
        <v>36.01</v>
      </c>
      <c r="QY138" s="687">
        <v>36.01</v>
      </c>
      <c r="QZ138" s="687">
        <v>36.01</v>
      </c>
      <c r="RA138" s="687"/>
      <c r="RB138" s="687"/>
      <c r="RC138" s="687"/>
      <c r="RD138" s="687"/>
      <c r="RE138" s="687"/>
      <c r="RF138" s="687"/>
      <c r="RG138" s="687"/>
      <c r="RH138" s="687"/>
      <c r="RI138" s="687"/>
      <c r="RJ138" s="687"/>
      <c r="RK138" s="925"/>
      <c r="RL138" s="925"/>
      <c r="RM138" s="925"/>
      <c r="RN138" s="925"/>
      <c r="RO138" s="925"/>
      <c r="RP138" s="925"/>
      <c r="RQ138" s="925"/>
      <c r="RR138" s="925"/>
      <c r="RS138" s="925"/>
      <c r="RT138" s="925"/>
      <c r="RU138" s="925"/>
      <c r="RV138" s="925"/>
      <c r="RW138" s="925"/>
      <c r="RX138" s="925"/>
      <c r="RY138" s="925"/>
      <c r="RZ138" s="925"/>
      <c r="SA138" s="925"/>
      <c r="SB138" s="925"/>
      <c r="SC138" s="925"/>
      <c r="SD138" s="925"/>
      <c r="SE138" s="925"/>
      <c r="SF138" s="925"/>
      <c r="SG138" s="925"/>
      <c r="SH138" s="925"/>
      <c r="SI138" s="925"/>
      <c r="SJ138" s="925"/>
      <c r="SK138" s="925"/>
      <c r="SL138" s="925"/>
      <c r="SM138" s="925"/>
      <c r="SN138" s="925"/>
      <c r="SO138" s="925"/>
      <c r="SP138" s="925"/>
      <c r="SQ138" s="925"/>
      <c r="SR138" s="925"/>
      <c r="SS138" s="925"/>
      <c r="ST138" s="925"/>
      <c r="SU138" s="925"/>
      <c r="SV138" s="925"/>
      <c r="SW138" s="925"/>
      <c r="SX138" s="925"/>
      <c r="SY138" s="925"/>
      <c r="SZ138" s="925"/>
      <c r="TA138" s="925"/>
      <c r="TB138" s="925"/>
      <c r="TC138" s="925"/>
      <c r="TD138" s="925"/>
      <c r="TE138" s="925"/>
      <c r="TF138" s="925"/>
      <c r="TG138" s="925"/>
      <c r="TH138" s="925"/>
      <c r="TI138" s="925"/>
      <c r="TJ138" s="925"/>
      <c r="TK138" s="925"/>
      <c r="TL138" s="925"/>
      <c r="TM138" s="925"/>
      <c r="TN138" s="925"/>
      <c r="TO138" s="925"/>
      <c r="TP138" s="925"/>
      <c r="TQ138" s="925"/>
      <c r="TR138" s="925"/>
      <c r="TS138" s="925"/>
      <c r="TT138" s="925"/>
      <c r="TU138" s="925"/>
      <c r="TV138" s="925"/>
      <c r="TW138" s="925"/>
      <c r="TX138" s="925"/>
      <c r="TY138" s="925"/>
      <c r="TZ138" s="925"/>
      <c r="UA138" s="925"/>
      <c r="UB138" s="925"/>
      <c r="UC138" s="925"/>
      <c r="UD138" s="925"/>
      <c r="UE138" s="925"/>
      <c r="UF138" s="925"/>
      <c r="UG138" s="925"/>
      <c r="UH138" s="925"/>
      <c r="UI138" s="925"/>
      <c r="UJ138" s="925"/>
      <c r="UK138" s="925"/>
      <c r="UL138" s="925"/>
      <c r="UM138" s="925"/>
      <c r="UN138" s="925"/>
      <c r="UO138" s="925"/>
      <c r="UP138" s="925"/>
      <c r="UQ138" s="925"/>
      <c r="UR138" s="925"/>
      <c r="US138" s="925"/>
      <c r="UT138" s="925"/>
      <c r="UU138" s="925"/>
      <c r="UV138" s="925"/>
      <c r="UW138" s="925"/>
      <c r="UX138" s="925"/>
      <c r="UY138" s="925"/>
      <c r="UZ138" s="925"/>
      <c r="VA138" s="925"/>
      <c r="VB138" s="925"/>
      <c r="VC138" s="925"/>
      <c r="VD138" s="925"/>
      <c r="VE138" s="925"/>
      <c r="VF138" s="925"/>
      <c r="VG138" s="925"/>
      <c r="VH138" s="925"/>
      <c r="VI138" s="925"/>
      <c r="VJ138" s="925"/>
      <c r="VK138" s="925"/>
      <c r="VL138" s="925"/>
      <c r="VM138" s="925"/>
      <c r="VN138" s="925"/>
      <c r="VO138" s="925"/>
      <c r="VP138" s="925"/>
      <c r="VQ138" s="925"/>
      <c r="VR138" s="925"/>
      <c r="VS138" s="925"/>
      <c r="VT138" s="925"/>
      <c r="VU138" s="925"/>
      <c r="VV138" s="925"/>
      <c r="VW138" s="925"/>
      <c r="VX138" s="925"/>
      <c r="VY138" s="925"/>
      <c r="VZ138" s="925"/>
      <c r="WA138" s="925"/>
      <c r="WB138" s="925"/>
      <c r="WC138" s="925"/>
      <c r="WD138" s="925"/>
      <c r="WE138" s="925"/>
      <c r="WF138" s="925"/>
      <c r="WG138" s="925"/>
      <c r="WH138" s="925"/>
      <c r="WI138" s="925"/>
      <c r="WJ138" s="925"/>
      <c r="WK138" s="925"/>
      <c r="WL138" s="925"/>
      <c r="WM138" s="925"/>
      <c r="WN138" s="925"/>
      <c r="WO138" s="925"/>
      <c r="WP138" s="925"/>
      <c r="WQ138" s="925"/>
      <c r="WR138" s="925"/>
      <c r="WS138" s="925"/>
      <c r="XZ138" s="925"/>
      <c r="YA138" s="925"/>
      <c r="ZM138" s="4"/>
      <c r="ZN138" s="4"/>
    </row>
    <row r="139" spans="1:690" outlineLevel="2">
      <c r="A139" s="1107" t="s">
        <v>1203</v>
      </c>
      <c r="B139" s="1107"/>
      <c r="C139" s="1107"/>
      <c r="D139" s="1108">
        <v>16</v>
      </c>
      <c r="E139" s="1108">
        <v>2.75</v>
      </c>
      <c r="F139" s="1108">
        <v>457144</v>
      </c>
      <c r="G139" s="1109"/>
      <c r="H139" s="1107" t="s">
        <v>894</v>
      </c>
      <c r="I139" s="687"/>
      <c r="J139" s="687"/>
      <c r="K139" s="687"/>
      <c r="L139" s="687"/>
      <c r="M139" s="687"/>
      <c r="N139" s="687"/>
      <c r="O139" s="687"/>
      <c r="P139" s="687"/>
      <c r="Q139" s="687"/>
      <c r="R139" s="687"/>
      <c r="S139" s="687"/>
      <c r="T139" s="687"/>
      <c r="U139" s="687"/>
      <c r="V139" s="687"/>
      <c r="W139" s="687"/>
      <c r="X139" s="687"/>
      <c r="Y139" s="687"/>
      <c r="Z139" s="687"/>
      <c r="AA139" s="687"/>
      <c r="AB139" s="687"/>
      <c r="AC139" s="687"/>
      <c r="AD139" s="687"/>
      <c r="AE139" s="687"/>
      <c r="AF139" s="687"/>
      <c r="AG139" s="687"/>
      <c r="AH139" s="687"/>
      <c r="AI139" s="687"/>
      <c r="AJ139" s="687"/>
      <c r="AK139" s="687"/>
      <c r="AL139" s="687"/>
      <c r="AM139" s="687"/>
      <c r="AN139" s="687"/>
      <c r="AO139" s="687"/>
      <c r="AP139" s="687"/>
      <c r="AQ139" s="687"/>
      <c r="AR139" s="687"/>
      <c r="AS139" s="687"/>
      <c r="AT139" s="687"/>
      <c r="AU139" s="687"/>
      <c r="AV139" s="687"/>
      <c r="AW139" s="687"/>
      <c r="AX139" s="687"/>
      <c r="AY139" s="687"/>
      <c r="AZ139" s="687"/>
      <c r="BA139" s="687"/>
      <c r="BB139" s="687"/>
      <c r="BC139" s="687"/>
      <c r="BD139" s="687"/>
      <c r="BE139" s="687"/>
      <c r="BF139" s="687"/>
      <c r="BG139" s="687"/>
      <c r="BH139" s="687"/>
      <c r="BI139" s="687"/>
      <c r="BJ139" s="687"/>
      <c r="BK139" s="687"/>
      <c r="BL139" s="687"/>
      <c r="BM139" s="687"/>
      <c r="BN139" s="687"/>
      <c r="BO139" s="687"/>
      <c r="BP139" s="687"/>
      <c r="BQ139" s="687"/>
      <c r="BR139" s="687"/>
      <c r="BS139" s="687"/>
      <c r="BT139" s="687"/>
      <c r="BU139" s="687"/>
      <c r="BV139" s="687"/>
      <c r="BW139" s="687"/>
      <c r="BX139" s="687"/>
      <c r="BY139" s="687"/>
      <c r="BZ139" s="687"/>
      <c r="CA139" s="687"/>
      <c r="CB139" s="687"/>
      <c r="CC139" s="687"/>
      <c r="CD139" s="687"/>
      <c r="CE139" s="687"/>
      <c r="CF139" s="687"/>
      <c r="CG139" s="687"/>
      <c r="CH139" s="687"/>
      <c r="CI139" s="687"/>
      <c r="CJ139" s="687"/>
      <c r="CK139" s="687"/>
      <c r="CL139" s="687"/>
      <c r="CM139" s="687"/>
      <c r="CN139" s="687"/>
      <c r="CO139" s="687"/>
      <c r="CP139" s="687"/>
      <c r="CQ139" s="687"/>
      <c r="CR139" s="687"/>
      <c r="CS139" s="687"/>
      <c r="CT139" s="687"/>
      <c r="CU139" s="687"/>
      <c r="CV139" s="687"/>
      <c r="CW139" s="687"/>
      <c r="CX139" s="687"/>
      <c r="CY139" s="687"/>
      <c r="CZ139" s="687"/>
      <c r="DA139" s="687"/>
      <c r="DB139" s="687"/>
      <c r="DC139" s="687"/>
      <c r="DD139" s="687"/>
      <c r="DE139" s="687"/>
      <c r="DF139" s="687"/>
      <c r="DG139" s="687"/>
      <c r="DH139" s="687"/>
      <c r="DI139" s="687"/>
      <c r="DJ139" s="687"/>
      <c r="DK139" s="687"/>
      <c r="DL139" s="687"/>
      <c r="DM139" s="687"/>
      <c r="DN139" s="687"/>
      <c r="DO139" s="687"/>
      <c r="DP139" s="687"/>
      <c r="DQ139" s="687"/>
      <c r="DR139" s="687"/>
      <c r="DS139" s="687"/>
      <c r="DT139" s="687"/>
      <c r="DU139" s="687"/>
      <c r="DV139" s="687"/>
      <c r="DW139" s="687"/>
      <c r="DX139" s="687"/>
      <c r="DY139" s="687"/>
      <c r="DZ139" s="687"/>
      <c r="EA139" s="687"/>
      <c r="EB139" s="687"/>
      <c r="EC139" s="687"/>
      <c r="ED139" s="687"/>
      <c r="EE139" s="687"/>
      <c r="EF139" s="687"/>
      <c r="EG139" s="687"/>
      <c r="EH139" s="687"/>
      <c r="EI139" s="687"/>
      <c r="EJ139" s="687"/>
      <c r="EK139" s="687"/>
      <c r="EL139" s="687"/>
      <c r="EM139" s="687"/>
      <c r="EN139" s="687"/>
      <c r="EO139" s="687"/>
      <c r="EP139" s="687"/>
      <c r="EQ139" s="687"/>
      <c r="ER139" s="687"/>
      <c r="ES139" s="687"/>
      <c r="ET139" s="687"/>
      <c r="EU139" s="687"/>
      <c r="EV139" s="687"/>
      <c r="EW139" s="687"/>
      <c r="EX139" s="687"/>
      <c r="EY139" s="687"/>
      <c r="EZ139" s="687"/>
      <c r="FA139" s="687"/>
      <c r="FB139" s="687"/>
      <c r="FC139" s="687"/>
      <c r="FD139" s="687"/>
      <c r="FE139" s="687"/>
      <c r="FF139" s="687"/>
      <c r="FG139" s="687"/>
      <c r="FH139" s="687"/>
      <c r="FI139" s="687"/>
      <c r="FJ139" s="687"/>
      <c r="FK139" s="687"/>
      <c r="FL139" s="687"/>
      <c r="FM139" s="687"/>
      <c r="FN139" s="687"/>
      <c r="FO139" s="687"/>
      <c r="FP139" s="687"/>
      <c r="FQ139" s="687"/>
      <c r="FR139" s="687"/>
      <c r="FS139" s="687"/>
      <c r="FT139" s="687"/>
      <c r="FU139" s="687"/>
      <c r="FV139" s="687"/>
      <c r="FW139" s="687"/>
      <c r="FX139" s="687"/>
      <c r="FY139" s="687"/>
      <c r="FZ139" s="687"/>
      <c r="GA139" s="687"/>
      <c r="GB139" s="687"/>
      <c r="GC139" s="687"/>
      <c r="GD139" s="687"/>
      <c r="GE139" s="687"/>
      <c r="GF139" s="687"/>
      <c r="GG139" s="687"/>
      <c r="GH139" s="687"/>
      <c r="GI139" s="687"/>
      <c r="GJ139" s="687"/>
      <c r="GK139" s="687"/>
      <c r="GL139" s="687"/>
      <c r="GM139" s="687"/>
      <c r="GN139" s="687"/>
      <c r="GO139" s="687"/>
      <c r="GP139" s="687"/>
      <c r="GQ139" s="687"/>
      <c r="GR139" s="687"/>
      <c r="GS139" s="687"/>
      <c r="GT139" s="687"/>
      <c r="GU139" s="687"/>
      <c r="GV139" s="687"/>
      <c r="GW139" s="687"/>
      <c r="GX139" s="687"/>
      <c r="GY139" s="687"/>
      <c r="GZ139" s="687"/>
      <c r="HA139" s="687"/>
      <c r="HB139" s="687"/>
      <c r="HC139" s="687"/>
      <c r="HD139" s="687"/>
      <c r="HE139" s="687"/>
      <c r="HF139" s="687"/>
      <c r="HG139" s="687"/>
      <c r="HH139" s="687"/>
      <c r="HI139" s="687"/>
      <c r="HJ139" s="687"/>
      <c r="HK139" s="687"/>
      <c r="HL139" s="687"/>
      <c r="HM139" s="687"/>
      <c r="HN139" s="687"/>
      <c r="HO139" s="687"/>
      <c r="HP139" s="687"/>
      <c r="HQ139" s="687"/>
      <c r="HR139" s="687"/>
      <c r="HS139" s="687"/>
      <c r="HT139" s="687"/>
      <c r="HU139" s="687"/>
      <c r="HV139" s="687"/>
      <c r="HW139" s="687"/>
      <c r="HX139" s="687"/>
      <c r="HY139" s="687"/>
      <c r="HZ139" s="687"/>
      <c r="IA139" s="687"/>
      <c r="IB139" s="687"/>
      <c r="IC139" s="687"/>
      <c r="ID139" s="687"/>
      <c r="IE139" s="687"/>
      <c r="IF139" s="687"/>
      <c r="IG139" s="687"/>
      <c r="IH139" s="687"/>
      <c r="II139" s="687"/>
      <c r="IJ139" s="687"/>
      <c r="IK139" s="687"/>
      <c r="IL139" s="687"/>
      <c r="IM139" s="687"/>
      <c r="IN139" s="687"/>
      <c r="IO139" s="687"/>
      <c r="IP139" s="687"/>
      <c r="IQ139" s="687"/>
      <c r="IR139" s="687"/>
      <c r="IS139" s="687"/>
      <c r="IT139" s="687"/>
      <c r="IU139" s="687"/>
      <c r="IV139" s="687"/>
      <c r="IW139" s="687"/>
      <c r="IX139" s="687"/>
      <c r="IY139" s="687"/>
      <c r="IZ139" s="687"/>
      <c r="JA139" s="687"/>
      <c r="JB139" s="687"/>
      <c r="JC139" s="687"/>
      <c r="JD139" s="687"/>
      <c r="JE139" s="687"/>
      <c r="JF139" s="687"/>
      <c r="JG139" s="687"/>
      <c r="JH139" s="687"/>
      <c r="JI139" s="687"/>
      <c r="JJ139" s="687"/>
      <c r="JK139" s="687"/>
      <c r="JL139" s="687">
        <v>0</v>
      </c>
      <c r="JM139" s="687">
        <v>0.01</v>
      </c>
      <c r="JN139" s="687">
        <v>0.02</v>
      </c>
      <c r="JO139" s="687">
        <v>0.05</v>
      </c>
      <c r="JP139" s="687">
        <v>0.05</v>
      </c>
      <c r="JQ139" s="687">
        <v>0.12</v>
      </c>
      <c r="JR139" s="687">
        <v>0.28000000000000003</v>
      </c>
      <c r="JS139" s="687">
        <v>0.69</v>
      </c>
      <c r="JT139" s="687">
        <v>0.7</v>
      </c>
      <c r="JU139" s="687">
        <v>0.71</v>
      </c>
      <c r="JV139" s="687">
        <v>0.71</v>
      </c>
      <c r="JW139" s="687">
        <v>0.71</v>
      </c>
      <c r="JX139" s="687">
        <v>0.73</v>
      </c>
      <c r="JY139" s="687">
        <v>0.74</v>
      </c>
      <c r="JZ139" s="687">
        <v>0.76</v>
      </c>
      <c r="KA139" s="687">
        <v>0.77</v>
      </c>
      <c r="KB139" s="687">
        <v>0.79</v>
      </c>
      <c r="KC139" s="687">
        <v>0.81</v>
      </c>
      <c r="KD139" s="687">
        <v>0.81</v>
      </c>
      <c r="KE139" s="687">
        <v>0.84</v>
      </c>
      <c r="KF139" s="687">
        <v>0.84</v>
      </c>
      <c r="KG139" s="687">
        <v>0.84</v>
      </c>
      <c r="KH139" s="687">
        <v>0.84</v>
      </c>
      <c r="KI139" s="687">
        <v>0.84</v>
      </c>
      <c r="KJ139" s="687">
        <v>0.84</v>
      </c>
      <c r="KK139" s="687">
        <v>0.84</v>
      </c>
      <c r="KL139" s="687">
        <v>0.84</v>
      </c>
      <c r="KM139" s="687">
        <v>0.84</v>
      </c>
      <c r="KN139" s="687">
        <v>0.84</v>
      </c>
      <c r="KO139" s="687">
        <v>0.84</v>
      </c>
      <c r="KP139" s="687">
        <v>0.85</v>
      </c>
      <c r="KQ139" s="687">
        <v>0.85</v>
      </c>
      <c r="KR139" s="687">
        <v>0.85</v>
      </c>
      <c r="KS139" s="687">
        <v>0.85</v>
      </c>
      <c r="KT139" s="687">
        <v>0.85</v>
      </c>
      <c r="KU139" s="687">
        <v>0.86</v>
      </c>
      <c r="KV139" s="687">
        <v>0.86</v>
      </c>
      <c r="KW139" s="687">
        <v>0.86</v>
      </c>
      <c r="KX139" s="687">
        <v>0.87</v>
      </c>
      <c r="KY139" s="687">
        <v>0.87</v>
      </c>
      <c r="KZ139" s="687">
        <v>0.87</v>
      </c>
      <c r="LA139" s="687">
        <v>0.87</v>
      </c>
      <c r="LB139" s="687">
        <v>0.87</v>
      </c>
      <c r="LC139" s="687">
        <v>0.87</v>
      </c>
      <c r="LD139" s="687">
        <v>0.88</v>
      </c>
      <c r="LE139" s="687">
        <v>0.88</v>
      </c>
      <c r="LF139" s="687">
        <v>0.88</v>
      </c>
      <c r="LG139" s="687">
        <v>0.88</v>
      </c>
      <c r="LH139" s="687">
        <v>0.88</v>
      </c>
      <c r="LI139" s="687">
        <v>0.89</v>
      </c>
      <c r="LJ139" s="687">
        <v>0.89</v>
      </c>
      <c r="LK139" s="687">
        <v>0.89</v>
      </c>
      <c r="LL139" s="687">
        <v>0.89</v>
      </c>
      <c r="LM139" s="687">
        <v>0.89</v>
      </c>
      <c r="LN139" s="687">
        <v>0.9</v>
      </c>
      <c r="LO139" s="687">
        <v>0.9</v>
      </c>
      <c r="LP139" s="687">
        <v>0.9</v>
      </c>
      <c r="LQ139" s="687">
        <v>0.9</v>
      </c>
      <c r="LR139" s="687">
        <v>0.9</v>
      </c>
      <c r="LS139" s="687">
        <v>0.91</v>
      </c>
      <c r="LT139" s="687">
        <v>0.91</v>
      </c>
      <c r="LU139" s="687">
        <v>0.91</v>
      </c>
      <c r="LV139" s="687">
        <v>0.91</v>
      </c>
      <c r="LW139" s="687">
        <v>0.92</v>
      </c>
      <c r="LX139" s="687">
        <v>0.92</v>
      </c>
      <c r="LY139" s="687">
        <v>0.92</v>
      </c>
      <c r="LZ139" s="687">
        <v>0.92</v>
      </c>
      <c r="MA139" s="687">
        <v>0.92</v>
      </c>
      <c r="MB139" s="687">
        <v>0.93</v>
      </c>
      <c r="MC139" s="687">
        <v>0.93</v>
      </c>
      <c r="MD139" s="687">
        <v>0.93</v>
      </c>
      <c r="ME139" s="687">
        <v>0.93</v>
      </c>
      <c r="MF139" s="687">
        <v>0.94</v>
      </c>
      <c r="MG139" s="687">
        <v>0.94</v>
      </c>
      <c r="MH139" s="687">
        <v>0.94</v>
      </c>
      <c r="MI139" s="687">
        <v>0.95</v>
      </c>
      <c r="MJ139" s="687">
        <v>0.95</v>
      </c>
      <c r="MK139" s="687">
        <v>0.96</v>
      </c>
      <c r="ML139" s="687">
        <v>0.96</v>
      </c>
      <c r="MM139" s="687">
        <v>0.97</v>
      </c>
      <c r="MN139" s="687">
        <v>0.97</v>
      </c>
      <c r="MO139" s="687">
        <v>0.97</v>
      </c>
      <c r="MP139" s="687">
        <v>0.98</v>
      </c>
      <c r="MQ139" s="687">
        <v>0.98</v>
      </c>
      <c r="MR139" s="687">
        <v>0.99</v>
      </c>
      <c r="MS139" s="687">
        <v>0.99</v>
      </c>
      <c r="MT139" s="687">
        <v>1</v>
      </c>
      <c r="MU139" s="687">
        <v>1.03</v>
      </c>
      <c r="MV139" s="687">
        <v>1.03</v>
      </c>
      <c r="MW139" s="687">
        <v>1.07</v>
      </c>
      <c r="MX139" s="687">
        <v>1.1100000000000001</v>
      </c>
      <c r="MY139" s="687">
        <v>1.17</v>
      </c>
      <c r="MZ139" s="687">
        <v>1.24</v>
      </c>
      <c r="NA139" s="687">
        <v>1.36</v>
      </c>
      <c r="NB139" s="687">
        <v>1.5</v>
      </c>
      <c r="NC139" s="687">
        <v>1.5</v>
      </c>
      <c r="ND139" s="687">
        <v>1.75</v>
      </c>
      <c r="NE139" s="687">
        <v>2.14</v>
      </c>
      <c r="NF139" s="687">
        <v>2.39</v>
      </c>
      <c r="NG139" s="687">
        <v>2.75</v>
      </c>
      <c r="NH139" s="687">
        <v>3</v>
      </c>
      <c r="NI139" s="687">
        <v>3.34</v>
      </c>
      <c r="NJ139" s="687">
        <v>3.34</v>
      </c>
      <c r="NK139" s="687">
        <v>4</v>
      </c>
      <c r="NL139" s="687">
        <v>4.46</v>
      </c>
      <c r="NM139" s="687">
        <v>4.96</v>
      </c>
      <c r="NN139" s="687">
        <v>5.56</v>
      </c>
      <c r="NO139" s="687">
        <v>5.56</v>
      </c>
      <c r="NP139" s="687">
        <v>6.38</v>
      </c>
      <c r="NQ139" s="687">
        <v>6.38</v>
      </c>
      <c r="NR139" s="687">
        <v>7</v>
      </c>
      <c r="NS139" s="687">
        <v>7.64</v>
      </c>
      <c r="NT139" s="687">
        <v>8.7100000000000009</v>
      </c>
      <c r="NU139" s="687">
        <v>9.23</v>
      </c>
      <c r="NV139" s="687">
        <v>9.56</v>
      </c>
      <c r="NW139" s="687">
        <v>9.8800000000000008</v>
      </c>
      <c r="NX139" s="687">
        <v>9.8800000000000008</v>
      </c>
      <c r="NY139" s="687">
        <v>10.17</v>
      </c>
      <c r="NZ139" s="687">
        <v>10.49</v>
      </c>
      <c r="OA139" s="687">
        <v>10.8</v>
      </c>
      <c r="OB139" s="687">
        <v>11.03</v>
      </c>
      <c r="OC139" s="687">
        <v>11.16</v>
      </c>
      <c r="OD139" s="687">
        <v>11.34</v>
      </c>
      <c r="OE139" s="687">
        <v>11.34</v>
      </c>
      <c r="OF139" s="687">
        <v>11.56</v>
      </c>
      <c r="OG139" s="687">
        <v>11.67</v>
      </c>
      <c r="OH139" s="687">
        <v>11.81</v>
      </c>
      <c r="OI139" s="687">
        <v>11.98</v>
      </c>
      <c r="OJ139" s="687">
        <v>12.26</v>
      </c>
      <c r="OK139" s="687">
        <v>12.45</v>
      </c>
      <c r="OL139" s="687">
        <v>12.45</v>
      </c>
      <c r="OM139" s="687">
        <v>12.81</v>
      </c>
      <c r="ON139" s="687">
        <v>13.1</v>
      </c>
      <c r="OO139" s="687">
        <v>13.19</v>
      </c>
      <c r="OP139" s="687">
        <v>13.37</v>
      </c>
      <c r="OQ139" s="687">
        <v>13.6</v>
      </c>
      <c r="OR139" s="687">
        <v>13.69</v>
      </c>
      <c r="OS139" s="687">
        <v>13.69</v>
      </c>
      <c r="OT139" s="687">
        <v>13.86</v>
      </c>
      <c r="OU139" s="687">
        <v>14.11</v>
      </c>
      <c r="OV139" s="687">
        <v>14.47</v>
      </c>
      <c r="OW139" s="687">
        <v>14.76</v>
      </c>
      <c r="OX139" s="687">
        <v>14.81</v>
      </c>
      <c r="OY139" s="687">
        <v>14.87</v>
      </c>
      <c r="OZ139" s="687">
        <v>14.87</v>
      </c>
      <c r="PA139" s="687">
        <v>15</v>
      </c>
      <c r="PB139" s="687">
        <v>15.13</v>
      </c>
      <c r="PC139" s="687">
        <v>15.2</v>
      </c>
      <c r="PD139" s="687">
        <v>15.26</v>
      </c>
      <c r="PE139" s="687">
        <v>15.32</v>
      </c>
      <c r="PF139" s="687">
        <v>15.46</v>
      </c>
      <c r="PG139" s="687">
        <v>15.46</v>
      </c>
      <c r="PH139" s="687">
        <v>15.66</v>
      </c>
      <c r="PI139" s="687">
        <v>15.7</v>
      </c>
      <c r="PJ139" s="687">
        <v>15.74</v>
      </c>
      <c r="PK139" s="687">
        <v>15.78</v>
      </c>
      <c r="PL139" s="687">
        <v>15.87</v>
      </c>
      <c r="PM139" s="687">
        <v>16</v>
      </c>
      <c r="PN139" s="687">
        <v>16</v>
      </c>
      <c r="PO139" s="687">
        <v>16</v>
      </c>
      <c r="PP139" s="687">
        <v>16</v>
      </c>
      <c r="PQ139" s="687">
        <v>16</v>
      </c>
      <c r="PR139" s="687">
        <v>16</v>
      </c>
      <c r="PS139" s="687">
        <v>16</v>
      </c>
      <c r="PT139" s="687">
        <v>16</v>
      </c>
      <c r="PU139" s="687">
        <v>16</v>
      </c>
      <c r="PV139" s="687">
        <v>16</v>
      </c>
      <c r="PW139" s="687">
        <v>16</v>
      </c>
      <c r="PX139" s="687">
        <v>16</v>
      </c>
      <c r="PY139" s="687">
        <v>16</v>
      </c>
      <c r="PZ139" s="687">
        <v>16</v>
      </c>
      <c r="QA139" s="687">
        <v>16</v>
      </c>
      <c r="QB139" s="687">
        <v>16</v>
      </c>
      <c r="QC139" s="687">
        <v>16</v>
      </c>
      <c r="QD139" s="687">
        <v>16</v>
      </c>
      <c r="QE139" s="687">
        <v>16</v>
      </c>
      <c r="QF139" s="687">
        <v>16</v>
      </c>
      <c r="QG139" s="687">
        <v>16</v>
      </c>
      <c r="QH139" s="687">
        <v>16</v>
      </c>
      <c r="QI139" s="687">
        <v>16</v>
      </c>
      <c r="QJ139" s="687">
        <v>16</v>
      </c>
      <c r="QK139" s="687">
        <v>16</v>
      </c>
      <c r="QL139" s="687">
        <v>16</v>
      </c>
      <c r="QM139" s="687">
        <v>16</v>
      </c>
      <c r="QN139" s="687">
        <v>16</v>
      </c>
      <c r="QO139" s="687">
        <v>16</v>
      </c>
      <c r="QP139" s="687">
        <v>16</v>
      </c>
      <c r="QQ139" s="687">
        <v>16</v>
      </c>
      <c r="QR139" s="687">
        <v>16</v>
      </c>
      <c r="QS139" s="687">
        <v>16</v>
      </c>
      <c r="QT139" s="687">
        <v>16</v>
      </c>
      <c r="QU139" s="687">
        <v>16</v>
      </c>
      <c r="QV139" s="687">
        <v>16</v>
      </c>
      <c r="QW139" s="687">
        <v>16</v>
      </c>
      <c r="QX139" s="687">
        <v>16</v>
      </c>
      <c r="QY139" s="687">
        <v>16</v>
      </c>
      <c r="QZ139" s="687">
        <v>16</v>
      </c>
      <c r="RA139" s="687"/>
      <c r="RB139" s="687"/>
      <c r="RC139" s="687"/>
      <c r="RD139" s="687"/>
      <c r="RE139" s="687"/>
      <c r="RF139" s="687"/>
      <c r="RG139" s="687"/>
      <c r="RH139" s="687"/>
      <c r="RI139" s="687"/>
      <c r="RJ139" s="687"/>
      <c r="RK139" s="925"/>
      <c r="RL139" s="925"/>
      <c r="RM139" s="925"/>
      <c r="RN139" s="925"/>
      <c r="RO139" s="925"/>
      <c r="RP139" s="925"/>
      <c r="RQ139" s="925"/>
      <c r="RR139" s="925"/>
      <c r="RS139" s="925"/>
      <c r="RT139" s="925"/>
      <c r="RU139" s="925"/>
      <c r="RV139" s="925"/>
      <c r="RW139" s="925"/>
      <c r="RX139" s="925"/>
      <c r="RY139" s="925"/>
      <c r="RZ139" s="925"/>
      <c r="SA139" s="925"/>
      <c r="SB139" s="925"/>
      <c r="SC139" s="925"/>
      <c r="SD139" s="925"/>
      <c r="SE139" s="925"/>
      <c r="SF139" s="925"/>
      <c r="SG139" s="925"/>
      <c r="SH139" s="925"/>
      <c r="SI139" s="925"/>
      <c r="SJ139" s="925"/>
      <c r="SK139" s="925"/>
      <c r="SL139" s="925"/>
      <c r="SM139" s="925"/>
      <c r="SN139" s="925"/>
      <c r="SO139" s="925"/>
      <c r="SP139" s="925"/>
      <c r="SQ139" s="925"/>
      <c r="SR139" s="925"/>
      <c r="SS139" s="925"/>
      <c r="ST139" s="925"/>
      <c r="SU139" s="925"/>
      <c r="SV139" s="925"/>
      <c r="SW139" s="925"/>
      <c r="SX139" s="925"/>
      <c r="SY139" s="925"/>
      <c r="SZ139" s="925"/>
      <c r="TA139" s="925"/>
      <c r="TB139" s="925"/>
      <c r="TC139" s="925"/>
      <c r="TD139" s="925"/>
      <c r="TE139" s="925"/>
      <c r="TF139" s="925"/>
      <c r="TG139" s="925"/>
      <c r="TH139" s="925"/>
      <c r="TI139" s="925"/>
      <c r="TJ139" s="925"/>
      <c r="TK139" s="925"/>
      <c r="TL139" s="925"/>
      <c r="TM139" s="925"/>
      <c r="TN139" s="925"/>
      <c r="TO139" s="925"/>
      <c r="TP139" s="925"/>
      <c r="TQ139" s="925"/>
      <c r="TR139" s="925"/>
      <c r="TS139" s="925"/>
      <c r="TT139" s="925"/>
      <c r="TU139" s="925"/>
      <c r="TV139" s="925"/>
      <c r="TW139" s="925"/>
      <c r="TX139" s="925"/>
      <c r="TY139" s="925"/>
      <c r="TZ139" s="925"/>
      <c r="UA139" s="925"/>
      <c r="UB139" s="925"/>
      <c r="UC139" s="925"/>
      <c r="UD139" s="925"/>
      <c r="UE139" s="925"/>
      <c r="UF139" s="925"/>
      <c r="UG139" s="925"/>
      <c r="UH139" s="925"/>
      <c r="UI139" s="925"/>
      <c r="UJ139" s="925"/>
      <c r="UK139" s="925"/>
      <c r="UL139" s="925"/>
      <c r="UM139" s="925"/>
      <c r="UN139" s="925"/>
      <c r="UO139" s="925"/>
      <c r="UP139" s="925"/>
      <c r="UQ139" s="925"/>
      <c r="UR139" s="925"/>
      <c r="US139" s="925"/>
      <c r="UT139" s="925"/>
      <c r="UU139" s="925"/>
      <c r="UV139" s="925"/>
      <c r="UW139" s="925"/>
      <c r="UX139" s="925"/>
      <c r="UY139" s="925"/>
      <c r="UZ139" s="925"/>
      <c r="VA139" s="925"/>
      <c r="VB139" s="925"/>
      <c r="VC139" s="925"/>
      <c r="VD139" s="925"/>
      <c r="VE139" s="925"/>
      <c r="VF139" s="925"/>
      <c r="VG139" s="925"/>
      <c r="VH139" s="925"/>
      <c r="VI139" s="925"/>
      <c r="VJ139" s="925"/>
      <c r="VK139" s="925"/>
      <c r="VL139" s="925"/>
      <c r="VM139" s="925"/>
      <c r="VN139" s="925"/>
      <c r="VO139" s="925"/>
      <c r="VP139" s="925"/>
      <c r="VQ139" s="925"/>
      <c r="VR139" s="925"/>
      <c r="VS139" s="925"/>
      <c r="VT139" s="925"/>
      <c r="VU139" s="925"/>
      <c r="VV139" s="925"/>
      <c r="VW139" s="925"/>
      <c r="VX139" s="925"/>
      <c r="VY139" s="925"/>
      <c r="VZ139" s="925"/>
      <c r="WA139" s="925"/>
      <c r="WB139" s="925"/>
      <c r="WC139" s="925"/>
      <c r="WD139" s="925"/>
      <c r="WE139" s="925"/>
      <c r="WF139" s="925"/>
      <c r="WG139" s="925"/>
      <c r="WH139" s="925"/>
      <c r="WI139" s="925"/>
      <c r="WJ139" s="925"/>
      <c r="WK139" s="925"/>
      <c r="WL139" s="925"/>
      <c r="WM139" s="925"/>
      <c r="WN139" s="925"/>
      <c r="WO139" s="925"/>
      <c r="WP139" s="925"/>
      <c r="WQ139" s="925"/>
      <c r="WR139" s="925"/>
      <c r="WS139" s="925"/>
      <c r="XZ139" s="925"/>
      <c r="YA139" s="925"/>
      <c r="ZM139" s="4"/>
      <c r="ZN139" s="4"/>
    </row>
    <row r="140" spans="1:690" s="14" customFormat="1" outlineLevel="2">
      <c r="A140" s="1104" t="s">
        <v>1142</v>
      </c>
      <c r="B140" s="1104"/>
      <c r="C140" s="1104"/>
      <c r="D140" s="1105">
        <v>6501.27</v>
      </c>
      <c r="E140" s="1105">
        <v>5380.17</v>
      </c>
      <c r="F140" s="1105">
        <v>4678456.7300000004</v>
      </c>
      <c r="G140" s="1106"/>
      <c r="H140" s="1104" t="s">
        <v>894</v>
      </c>
      <c r="I140" s="920"/>
      <c r="J140" s="920"/>
      <c r="K140" s="920"/>
      <c r="L140" s="920"/>
      <c r="M140" s="920"/>
      <c r="N140" s="920"/>
      <c r="O140" s="920"/>
      <c r="P140" s="920"/>
      <c r="Q140" s="920"/>
      <c r="R140" s="920"/>
      <c r="S140" s="920"/>
      <c r="T140" s="920"/>
      <c r="U140" s="920"/>
      <c r="V140" s="920"/>
      <c r="W140" s="920"/>
      <c r="X140" s="920"/>
      <c r="Y140" s="920"/>
      <c r="Z140" s="920"/>
      <c r="AA140" s="920"/>
      <c r="AB140" s="920"/>
      <c r="AC140" s="920"/>
      <c r="AD140" s="920"/>
      <c r="AE140" s="920"/>
      <c r="AF140" s="920"/>
      <c r="AG140" s="920"/>
      <c r="AH140" s="920"/>
      <c r="AI140" s="920"/>
      <c r="AJ140" s="920"/>
      <c r="AK140" s="920"/>
      <c r="AL140" s="920"/>
      <c r="AM140" s="920"/>
      <c r="AN140" s="920"/>
      <c r="AO140" s="920"/>
      <c r="AP140" s="920"/>
      <c r="AQ140" s="920"/>
      <c r="AR140" s="920"/>
      <c r="AS140" s="920"/>
      <c r="AT140" s="920"/>
      <c r="AU140" s="920"/>
      <c r="AV140" s="920"/>
      <c r="AW140" s="920"/>
      <c r="AX140" s="920"/>
      <c r="AY140" s="920"/>
      <c r="AZ140" s="920"/>
      <c r="BA140" s="920"/>
      <c r="BB140" s="920"/>
      <c r="BC140" s="920"/>
      <c r="BD140" s="920"/>
      <c r="BE140" s="920"/>
      <c r="BF140" s="920"/>
      <c r="BG140" s="920"/>
      <c r="BH140" s="920"/>
      <c r="BI140" s="920"/>
      <c r="BJ140" s="920"/>
      <c r="BK140" s="920"/>
      <c r="BL140" s="920"/>
      <c r="BM140" s="920"/>
      <c r="BN140" s="920"/>
      <c r="BO140" s="920"/>
      <c r="BP140" s="920"/>
      <c r="BQ140" s="920"/>
      <c r="BR140" s="920"/>
      <c r="BS140" s="920"/>
      <c r="BT140" s="920"/>
      <c r="BU140" s="920"/>
      <c r="BV140" s="920"/>
      <c r="BW140" s="920"/>
      <c r="BX140" s="920"/>
      <c r="BY140" s="920"/>
      <c r="BZ140" s="920"/>
      <c r="CA140" s="920"/>
      <c r="CB140" s="920"/>
      <c r="CC140" s="920"/>
      <c r="CD140" s="920"/>
      <c r="CE140" s="920"/>
      <c r="CF140" s="920"/>
      <c r="CG140" s="920"/>
      <c r="CH140" s="920"/>
      <c r="CI140" s="920"/>
      <c r="CJ140" s="920"/>
      <c r="CK140" s="920"/>
      <c r="CL140" s="920"/>
      <c r="CM140" s="920"/>
      <c r="CN140" s="920"/>
      <c r="CO140" s="920"/>
      <c r="CP140" s="920"/>
      <c r="CQ140" s="920"/>
      <c r="CR140" s="920"/>
      <c r="CS140" s="920"/>
      <c r="CT140" s="920"/>
      <c r="CU140" s="920"/>
      <c r="CV140" s="920"/>
      <c r="CW140" s="920"/>
      <c r="CX140" s="920"/>
      <c r="CY140" s="920"/>
      <c r="CZ140" s="920"/>
      <c r="DA140" s="920"/>
      <c r="DB140" s="920"/>
      <c r="DC140" s="920"/>
      <c r="DD140" s="920"/>
      <c r="DE140" s="920"/>
      <c r="DF140" s="920"/>
      <c r="DG140" s="920"/>
      <c r="DH140" s="920"/>
      <c r="DI140" s="920"/>
      <c r="DJ140" s="920"/>
      <c r="DK140" s="920"/>
      <c r="DL140" s="920"/>
      <c r="DM140" s="920"/>
      <c r="DN140" s="920"/>
      <c r="DO140" s="920"/>
      <c r="DP140" s="920"/>
      <c r="DQ140" s="920"/>
      <c r="DR140" s="920"/>
      <c r="DS140" s="920"/>
      <c r="DT140" s="920"/>
      <c r="DU140" s="920"/>
      <c r="DV140" s="920"/>
      <c r="DW140" s="920"/>
      <c r="DX140" s="920"/>
      <c r="DY140" s="920"/>
      <c r="DZ140" s="920"/>
      <c r="EA140" s="920"/>
      <c r="EB140" s="920"/>
      <c r="EC140" s="920"/>
      <c r="ED140" s="920"/>
      <c r="EE140" s="920"/>
      <c r="EF140" s="920"/>
      <c r="EG140" s="920"/>
      <c r="EH140" s="920"/>
      <c r="EI140" s="920"/>
      <c r="EJ140" s="920"/>
      <c r="EK140" s="920"/>
      <c r="EL140" s="920"/>
      <c r="EM140" s="920"/>
      <c r="EN140" s="920"/>
      <c r="EO140" s="920"/>
      <c r="EP140" s="920">
        <v>1.51</v>
      </c>
      <c r="EQ140" s="920">
        <v>3.19</v>
      </c>
      <c r="ER140" s="920">
        <v>5.18</v>
      </c>
      <c r="ES140" s="920">
        <v>12.05</v>
      </c>
      <c r="ET140" s="920">
        <v>12.05</v>
      </c>
      <c r="EU140" s="920">
        <v>25.35</v>
      </c>
      <c r="EV140" s="920">
        <v>38.89</v>
      </c>
      <c r="EW140" s="920">
        <v>53.11</v>
      </c>
      <c r="EX140" s="920">
        <v>67.61</v>
      </c>
      <c r="EY140" s="920">
        <v>91.55</v>
      </c>
      <c r="EZ140" s="920">
        <v>117.03</v>
      </c>
      <c r="FA140" s="920">
        <v>117.03</v>
      </c>
      <c r="FB140" s="920">
        <v>142.53</v>
      </c>
      <c r="FC140" s="920">
        <v>168.03</v>
      </c>
      <c r="FD140" s="920">
        <v>193.53</v>
      </c>
      <c r="FE140" s="920">
        <v>219.03</v>
      </c>
      <c r="FF140" s="920">
        <v>238.15</v>
      </c>
      <c r="FG140" s="920">
        <v>257.27999999999997</v>
      </c>
      <c r="FH140" s="920">
        <v>257.27999999999997</v>
      </c>
      <c r="FI140" s="920">
        <v>276.39999999999998</v>
      </c>
      <c r="FJ140" s="920">
        <v>276.39999999999998</v>
      </c>
      <c r="FK140" s="920">
        <v>295.52999999999997</v>
      </c>
      <c r="FL140" s="920">
        <v>314.64999999999998</v>
      </c>
      <c r="FM140" s="920">
        <v>333.78</v>
      </c>
      <c r="FN140" s="920">
        <v>352.9</v>
      </c>
      <c r="FO140" s="920">
        <v>352.9</v>
      </c>
      <c r="FP140" s="920">
        <v>372.03</v>
      </c>
      <c r="FQ140" s="920">
        <v>391.15</v>
      </c>
      <c r="FR140" s="920">
        <v>411.15</v>
      </c>
      <c r="FS140" s="920">
        <v>431.96</v>
      </c>
      <c r="FT140" s="920">
        <v>456</v>
      </c>
      <c r="FU140" s="920">
        <v>482.4</v>
      </c>
      <c r="FV140" s="920">
        <v>482.4</v>
      </c>
      <c r="FW140" s="920">
        <v>511.48</v>
      </c>
      <c r="FX140" s="920">
        <v>542.51</v>
      </c>
      <c r="FY140" s="920">
        <v>574</v>
      </c>
      <c r="FZ140" s="920">
        <v>608.4</v>
      </c>
      <c r="GA140" s="920">
        <v>643.89</v>
      </c>
      <c r="GB140" s="920">
        <v>682.66</v>
      </c>
      <c r="GC140" s="920">
        <v>682.66</v>
      </c>
      <c r="GD140" s="920">
        <v>722.88</v>
      </c>
      <c r="GE140" s="920">
        <v>766.18</v>
      </c>
      <c r="GF140" s="920">
        <v>810.24</v>
      </c>
      <c r="GG140" s="920">
        <v>856.2</v>
      </c>
      <c r="GH140" s="920">
        <v>904.63</v>
      </c>
      <c r="GI140" s="920">
        <v>904.63</v>
      </c>
      <c r="GJ140" s="920">
        <v>904.63</v>
      </c>
      <c r="GK140" s="920">
        <v>904.63</v>
      </c>
      <c r="GL140" s="920">
        <v>904.63</v>
      </c>
      <c r="GM140" s="920">
        <v>904.63</v>
      </c>
      <c r="GN140" s="920">
        <v>985</v>
      </c>
      <c r="GO140" s="920">
        <v>1062.0899999999999</v>
      </c>
      <c r="GP140" s="920">
        <v>1136.6300000000001</v>
      </c>
      <c r="GQ140" s="920">
        <v>1136.6300000000001</v>
      </c>
      <c r="GR140" s="920">
        <v>1189.45</v>
      </c>
      <c r="GS140" s="920">
        <v>1244.6199999999999</v>
      </c>
      <c r="GT140" s="920">
        <v>1306.76</v>
      </c>
      <c r="GU140" s="920">
        <v>1361.13</v>
      </c>
      <c r="GV140" s="920">
        <v>1396</v>
      </c>
      <c r="GW140" s="920">
        <v>1427.06</v>
      </c>
      <c r="GX140" s="920">
        <v>1427.06</v>
      </c>
      <c r="GY140" s="920">
        <v>1462.68</v>
      </c>
      <c r="GZ140" s="920">
        <v>1538.19</v>
      </c>
      <c r="HA140" s="920">
        <v>1595.54</v>
      </c>
      <c r="HB140" s="920">
        <v>1691.46</v>
      </c>
      <c r="HC140" s="920">
        <v>1732.58</v>
      </c>
      <c r="HD140" s="920">
        <v>1761.43</v>
      </c>
      <c r="HE140" s="920">
        <v>1761.43</v>
      </c>
      <c r="HF140" s="920">
        <v>1800.94</v>
      </c>
      <c r="HG140" s="920">
        <v>1866.76</v>
      </c>
      <c r="HH140" s="920">
        <v>1873.44</v>
      </c>
      <c r="HI140" s="920">
        <v>1880.16</v>
      </c>
      <c r="HJ140" s="920">
        <v>1882.66</v>
      </c>
      <c r="HK140" s="920">
        <v>1884.37</v>
      </c>
      <c r="HL140" s="920">
        <v>1884.37</v>
      </c>
      <c r="HM140" s="920">
        <v>1886.1</v>
      </c>
      <c r="HN140" s="920">
        <v>1888.03</v>
      </c>
      <c r="HO140" s="920">
        <v>1890.38</v>
      </c>
      <c r="HP140" s="920">
        <v>1892.94</v>
      </c>
      <c r="HQ140" s="920">
        <v>1894.44</v>
      </c>
      <c r="HR140" s="920">
        <v>1896.48</v>
      </c>
      <c r="HS140" s="920">
        <v>1896.48</v>
      </c>
      <c r="HT140" s="920">
        <v>1898.76</v>
      </c>
      <c r="HU140" s="920">
        <v>1901.04</v>
      </c>
      <c r="HV140" s="920">
        <v>1903.42</v>
      </c>
      <c r="HW140" s="920">
        <v>1905.87</v>
      </c>
      <c r="HX140" s="920">
        <v>1908.5</v>
      </c>
      <c r="HY140" s="920">
        <v>1911.21</v>
      </c>
      <c r="HZ140" s="920">
        <v>1911.21</v>
      </c>
      <c r="IA140" s="920">
        <v>1915.47</v>
      </c>
      <c r="IB140" s="920">
        <v>1919.94</v>
      </c>
      <c r="IC140" s="920">
        <v>1924.46</v>
      </c>
      <c r="ID140" s="920">
        <v>1929.09</v>
      </c>
      <c r="IE140" s="920">
        <v>1933.82</v>
      </c>
      <c r="IF140" s="920">
        <v>1938.7</v>
      </c>
      <c r="IG140" s="920">
        <v>1938.7</v>
      </c>
      <c r="IH140" s="920">
        <v>1943.18</v>
      </c>
      <c r="II140" s="920">
        <v>1948.35</v>
      </c>
      <c r="IJ140" s="920">
        <v>1953.67</v>
      </c>
      <c r="IK140" s="920">
        <v>1958.78</v>
      </c>
      <c r="IL140" s="920">
        <v>1963.89</v>
      </c>
      <c r="IM140" s="920">
        <v>1969.22</v>
      </c>
      <c r="IN140" s="920">
        <v>1969.22</v>
      </c>
      <c r="IO140" s="920">
        <v>1975.74</v>
      </c>
      <c r="IP140" s="920">
        <v>1982.65</v>
      </c>
      <c r="IQ140" s="920">
        <v>1988.86</v>
      </c>
      <c r="IR140" s="920">
        <v>1995.18</v>
      </c>
      <c r="IS140" s="920">
        <v>2019.27</v>
      </c>
      <c r="IT140" s="920">
        <v>2075.8200000000002</v>
      </c>
      <c r="IU140" s="920">
        <v>2075.8200000000002</v>
      </c>
      <c r="IV140" s="920">
        <v>2150.2399999999998</v>
      </c>
      <c r="IW140" s="920">
        <v>2172.14</v>
      </c>
      <c r="IX140" s="920">
        <v>2198.94</v>
      </c>
      <c r="IY140" s="920">
        <v>2198.94</v>
      </c>
      <c r="IZ140" s="920">
        <v>2198.94</v>
      </c>
      <c r="JA140" s="920">
        <v>2198.94</v>
      </c>
      <c r="JB140" s="920">
        <v>2198.94</v>
      </c>
      <c r="JC140" s="920">
        <v>2198.94</v>
      </c>
      <c r="JD140" s="920">
        <v>2207.7199999999998</v>
      </c>
      <c r="JE140" s="920">
        <v>2215.5100000000002</v>
      </c>
      <c r="JF140" s="920">
        <v>2222.1999999999998</v>
      </c>
      <c r="JG140" s="920">
        <v>2228.9699999999998</v>
      </c>
      <c r="JH140" s="920">
        <v>2235.85</v>
      </c>
      <c r="JI140" s="920">
        <v>2235.85</v>
      </c>
      <c r="JJ140" s="920">
        <v>2242.7600000000002</v>
      </c>
      <c r="JK140" s="920">
        <v>2249.73</v>
      </c>
      <c r="JL140" s="920">
        <v>2256.6999999999998</v>
      </c>
      <c r="JM140" s="920">
        <v>2266.67</v>
      </c>
      <c r="JN140" s="920">
        <v>2282.29</v>
      </c>
      <c r="JO140" s="920">
        <v>2299.2199999999998</v>
      </c>
      <c r="JP140" s="920">
        <v>2299.2199999999998</v>
      </c>
      <c r="JQ140" s="920">
        <v>2319.8200000000002</v>
      </c>
      <c r="JR140" s="920">
        <v>2350.92</v>
      </c>
      <c r="JS140" s="920">
        <v>2378.52</v>
      </c>
      <c r="JT140" s="920">
        <v>2389</v>
      </c>
      <c r="JU140" s="920">
        <v>2402.42</v>
      </c>
      <c r="JV140" s="920">
        <v>2415.91</v>
      </c>
      <c r="JW140" s="920">
        <v>2415.91</v>
      </c>
      <c r="JX140" s="920">
        <v>2430.7399999999998</v>
      </c>
      <c r="JY140" s="920">
        <v>2445.6</v>
      </c>
      <c r="JZ140" s="920">
        <v>2460.48</v>
      </c>
      <c r="KA140" s="920">
        <v>2476.2600000000002</v>
      </c>
      <c r="KB140" s="920">
        <v>2491.84</v>
      </c>
      <c r="KC140" s="920">
        <v>2507.29</v>
      </c>
      <c r="KD140" s="920">
        <v>2507.29</v>
      </c>
      <c r="KE140" s="920">
        <v>2522.9</v>
      </c>
      <c r="KF140" s="920">
        <v>2538.5300000000002</v>
      </c>
      <c r="KG140" s="920">
        <v>2554.3000000000002</v>
      </c>
      <c r="KH140" s="920">
        <v>2569.88</v>
      </c>
      <c r="KI140" s="920">
        <v>2585.46</v>
      </c>
      <c r="KJ140" s="920">
        <v>2601.0500000000002</v>
      </c>
      <c r="KK140" s="920">
        <v>2601.0500000000002</v>
      </c>
      <c r="KL140" s="920">
        <v>2616.64</v>
      </c>
      <c r="KM140" s="920">
        <v>2632.23</v>
      </c>
      <c r="KN140" s="920">
        <v>2647.84</v>
      </c>
      <c r="KO140" s="920">
        <v>2663.43</v>
      </c>
      <c r="KP140" s="920">
        <v>2679.05</v>
      </c>
      <c r="KQ140" s="920">
        <v>2694.68</v>
      </c>
      <c r="KR140" s="920">
        <v>2694.68</v>
      </c>
      <c r="KS140" s="920">
        <v>2710.31</v>
      </c>
      <c r="KT140" s="920">
        <v>2725.92</v>
      </c>
      <c r="KU140" s="920">
        <v>2741.55</v>
      </c>
      <c r="KV140" s="920">
        <v>2757.19</v>
      </c>
      <c r="KW140" s="920">
        <v>2772.84</v>
      </c>
      <c r="KX140" s="920">
        <v>2788.51</v>
      </c>
      <c r="KY140" s="920">
        <v>2788.51</v>
      </c>
      <c r="KZ140" s="920">
        <v>2804.28</v>
      </c>
      <c r="LA140" s="920">
        <v>2820.05</v>
      </c>
      <c r="LB140" s="920">
        <v>2835.97</v>
      </c>
      <c r="LC140" s="920">
        <v>2852.16</v>
      </c>
      <c r="LD140" s="920">
        <v>2869.51</v>
      </c>
      <c r="LE140" s="920">
        <v>2887.66</v>
      </c>
      <c r="LF140" s="920">
        <v>2887.66</v>
      </c>
      <c r="LG140" s="920">
        <v>2906.71</v>
      </c>
      <c r="LH140" s="920">
        <v>2926.84</v>
      </c>
      <c r="LI140" s="920">
        <v>2948.25</v>
      </c>
      <c r="LJ140" s="920">
        <v>2971.14</v>
      </c>
      <c r="LK140" s="920">
        <v>2996.35</v>
      </c>
      <c r="LL140" s="920">
        <v>3023.94</v>
      </c>
      <c r="LM140" s="920">
        <v>3023.94</v>
      </c>
      <c r="LN140" s="920">
        <v>3052.64</v>
      </c>
      <c r="LO140" s="920">
        <v>3082.64</v>
      </c>
      <c r="LP140" s="920">
        <v>3116.24</v>
      </c>
      <c r="LQ140" s="920">
        <v>3150.22</v>
      </c>
      <c r="LR140" s="920">
        <v>3184.99</v>
      </c>
      <c r="LS140" s="920">
        <v>3220.71</v>
      </c>
      <c r="LT140" s="920">
        <v>3220.71</v>
      </c>
      <c r="LU140" s="920">
        <v>3256.52</v>
      </c>
      <c r="LV140" s="920">
        <v>3293.52</v>
      </c>
      <c r="LW140" s="920">
        <v>3331.92</v>
      </c>
      <c r="LX140" s="920">
        <v>3370.58</v>
      </c>
      <c r="LY140" s="920">
        <v>3409.51</v>
      </c>
      <c r="LZ140" s="920">
        <v>3450.35</v>
      </c>
      <c r="MA140" s="920">
        <v>3450.35</v>
      </c>
      <c r="MB140" s="920">
        <v>3492.21</v>
      </c>
      <c r="MC140" s="920">
        <v>3535.23</v>
      </c>
      <c r="MD140" s="920">
        <v>3579.4</v>
      </c>
      <c r="ME140" s="920">
        <v>3624.41</v>
      </c>
      <c r="MF140" s="920">
        <v>3670.33</v>
      </c>
      <c r="MG140" s="920">
        <v>3718.04</v>
      </c>
      <c r="MH140" s="920">
        <v>3718.04</v>
      </c>
      <c r="MI140" s="920">
        <v>3769.67</v>
      </c>
      <c r="MJ140" s="920">
        <v>3818.23</v>
      </c>
      <c r="MK140" s="920">
        <v>3866.88</v>
      </c>
      <c r="ML140" s="920">
        <v>3915.54</v>
      </c>
      <c r="MM140" s="920">
        <v>3964.07</v>
      </c>
      <c r="MN140" s="920">
        <v>3996.74</v>
      </c>
      <c r="MO140" s="920">
        <v>3996.74</v>
      </c>
      <c r="MP140" s="920">
        <v>4036.38</v>
      </c>
      <c r="MQ140" s="920">
        <v>4073.33</v>
      </c>
      <c r="MR140" s="920">
        <v>4102.55</v>
      </c>
      <c r="MS140" s="920">
        <v>4134.83</v>
      </c>
      <c r="MT140" s="920">
        <v>4167.6499999999996</v>
      </c>
      <c r="MU140" s="920">
        <v>4201.1099999999997</v>
      </c>
      <c r="MV140" s="920">
        <v>4201.1099999999997</v>
      </c>
      <c r="MW140" s="920">
        <v>4234.76</v>
      </c>
      <c r="MX140" s="920">
        <v>4270.24</v>
      </c>
      <c r="MY140" s="920">
        <v>4309.49</v>
      </c>
      <c r="MZ140" s="920">
        <v>4353.05</v>
      </c>
      <c r="NA140" s="920">
        <v>4405.04</v>
      </c>
      <c r="NB140" s="920">
        <v>4466.8500000000004</v>
      </c>
      <c r="NC140" s="920">
        <v>4466.8500000000004</v>
      </c>
      <c r="ND140" s="920">
        <v>4534.51</v>
      </c>
      <c r="NE140" s="920">
        <v>4611.45</v>
      </c>
      <c r="NF140" s="920">
        <v>4695.6400000000003</v>
      </c>
      <c r="NG140" s="920">
        <v>4784.8900000000003</v>
      </c>
      <c r="NH140" s="920">
        <v>4810.01</v>
      </c>
      <c r="NI140" s="920">
        <v>4835.17</v>
      </c>
      <c r="NJ140" s="920">
        <v>4835.17</v>
      </c>
      <c r="NK140" s="920">
        <v>4876.4799999999996</v>
      </c>
      <c r="NL140" s="920">
        <v>4969.1499999999996</v>
      </c>
      <c r="NM140" s="920">
        <v>5003.2299999999996</v>
      </c>
      <c r="NN140" s="920">
        <v>5046.6099999999997</v>
      </c>
      <c r="NO140" s="920">
        <v>5046.6099999999997</v>
      </c>
      <c r="NP140" s="920">
        <v>5118.32</v>
      </c>
      <c r="NQ140" s="920">
        <v>5118.32</v>
      </c>
      <c r="NR140" s="920">
        <v>5133.32</v>
      </c>
      <c r="NS140" s="920">
        <v>5154.3</v>
      </c>
      <c r="NT140" s="920">
        <v>5181.82</v>
      </c>
      <c r="NU140" s="920">
        <v>5224.63</v>
      </c>
      <c r="NV140" s="920">
        <v>5281.25</v>
      </c>
      <c r="NW140" s="920">
        <v>5343.59</v>
      </c>
      <c r="NX140" s="920">
        <v>5343.59</v>
      </c>
      <c r="NY140" s="920">
        <v>5441.14</v>
      </c>
      <c r="NZ140" s="920">
        <v>5583.83</v>
      </c>
      <c r="OA140" s="920">
        <v>5599.59</v>
      </c>
      <c r="OB140" s="920">
        <v>5616.03</v>
      </c>
      <c r="OC140" s="920">
        <v>5651.94</v>
      </c>
      <c r="OD140" s="920">
        <v>5692.49</v>
      </c>
      <c r="OE140" s="920">
        <v>5692.49</v>
      </c>
      <c r="OF140" s="920">
        <v>5762.39</v>
      </c>
      <c r="OG140" s="920">
        <v>5868.23</v>
      </c>
      <c r="OH140" s="920">
        <v>5875.56</v>
      </c>
      <c r="OI140" s="920">
        <v>5882.24</v>
      </c>
      <c r="OJ140" s="920">
        <v>5892.84</v>
      </c>
      <c r="OK140" s="920">
        <v>5908.68</v>
      </c>
      <c r="OL140" s="920">
        <v>5908.68</v>
      </c>
      <c r="OM140" s="920">
        <v>5954.3</v>
      </c>
      <c r="ON140" s="920">
        <v>5999.54</v>
      </c>
      <c r="OO140" s="920">
        <v>6074.05</v>
      </c>
      <c r="OP140" s="920">
        <v>6207.82</v>
      </c>
      <c r="OQ140" s="920">
        <v>6222.25</v>
      </c>
      <c r="OR140" s="920">
        <v>6237.12</v>
      </c>
      <c r="OS140" s="920">
        <v>6237.12</v>
      </c>
      <c r="OT140" s="920">
        <v>6252.51</v>
      </c>
      <c r="OU140" s="920">
        <v>6273.03</v>
      </c>
      <c r="OV140" s="920">
        <v>6308.88</v>
      </c>
      <c r="OW140" s="920">
        <v>6353.06</v>
      </c>
      <c r="OX140" s="920">
        <v>6362.4</v>
      </c>
      <c r="OY140" s="920">
        <v>6372.36</v>
      </c>
      <c r="OZ140" s="920">
        <v>6372.36</v>
      </c>
      <c r="PA140" s="920">
        <v>6383.06</v>
      </c>
      <c r="PB140" s="920">
        <v>6400.37</v>
      </c>
      <c r="PC140" s="920">
        <v>6425.52</v>
      </c>
      <c r="PD140" s="920">
        <v>6426.22</v>
      </c>
      <c r="PE140" s="920">
        <v>6426.93</v>
      </c>
      <c r="PF140" s="920">
        <v>6427.72</v>
      </c>
      <c r="PG140" s="920">
        <v>6427.72</v>
      </c>
      <c r="PH140" s="920">
        <v>6429.05</v>
      </c>
      <c r="PI140" s="920">
        <v>6431.03</v>
      </c>
      <c r="PJ140" s="920">
        <v>6439.04</v>
      </c>
      <c r="PK140" s="920">
        <v>6447.14</v>
      </c>
      <c r="PL140" s="920">
        <v>6455.09</v>
      </c>
      <c r="PM140" s="920">
        <v>6472.23</v>
      </c>
      <c r="PN140" s="920">
        <v>6472.23</v>
      </c>
      <c r="PO140" s="920">
        <v>6497.26</v>
      </c>
      <c r="PP140" s="920">
        <v>6497.55</v>
      </c>
      <c r="PQ140" s="920">
        <v>6497.89</v>
      </c>
      <c r="PR140" s="920">
        <v>6498.18</v>
      </c>
      <c r="PS140" s="920">
        <v>6498.69</v>
      </c>
      <c r="PT140" s="920">
        <v>6499.44</v>
      </c>
      <c r="PU140" s="920">
        <v>6499.44</v>
      </c>
      <c r="PV140" s="920">
        <v>6499.96</v>
      </c>
      <c r="PW140" s="920">
        <v>6500.14</v>
      </c>
      <c r="PX140" s="920">
        <v>6500.32</v>
      </c>
      <c r="PY140" s="920">
        <v>6500.7</v>
      </c>
      <c r="PZ140" s="920">
        <v>6501.27</v>
      </c>
      <c r="QA140" s="920">
        <v>6501.27</v>
      </c>
      <c r="QB140" s="920">
        <v>6501.27</v>
      </c>
      <c r="QC140" s="920">
        <v>6501.27</v>
      </c>
      <c r="QD140" s="920">
        <v>6501.27</v>
      </c>
      <c r="QE140" s="920">
        <v>6501.27</v>
      </c>
      <c r="QF140" s="920">
        <v>6501.27</v>
      </c>
      <c r="QG140" s="920">
        <v>6501.27</v>
      </c>
      <c r="QH140" s="920">
        <v>6501.27</v>
      </c>
      <c r="QI140" s="920">
        <v>6501.27</v>
      </c>
      <c r="QJ140" s="920">
        <v>6501.27</v>
      </c>
      <c r="QK140" s="920">
        <v>6501.27</v>
      </c>
      <c r="QL140" s="920">
        <v>6501.27</v>
      </c>
      <c r="QM140" s="920">
        <v>6501.27</v>
      </c>
      <c r="QN140" s="920">
        <v>6501.27</v>
      </c>
      <c r="QO140" s="920">
        <v>6501.27</v>
      </c>
      <c r="QP140" s="920">
        <v>6501.27</v>
      </c>
      <c r="QQ140" s="920">
        <v>6501.27</v>
      </c>
      <c r="QR140" s="920">
        <v>6501.27</v>
      </c>
      <c r="QS140" s="920">
        <v>6501.27</v>
      </c>
      <c r="QT140" s="920">
        <v>6501.27</v>
      </c>
      <c r="QU140" s="920">
        <v>6501.27</v>
      </c>
      <c r="QV140" s="920">
        <v>6501.27</v>
      </c>
      <c r="QW140" s="920">
        <v>6501.27</v>
      </c>
      <c r="QX140" s="920">
        <v>6501.27</v>
      </c>
      <c r="QY140" s="920">
        <v>6501.27</v>
      </c>
      <c r="QZ140" s="920">
        <v>6501.27</v>
      </c>
      <c r="RA140" s="920"/>
      <c r="RB140" s="920"/>
      <c r="RC140" s="920"/>
      <c r="RD140" s="920"/>
      <c r="RE140" s="920"/>
      <c r="RF140" s="920"/>
      <c r="RG140" s="920"/>
      <c r="RH140" s="920"/>
      <c r="RI140" s="920"/>
      <c r="RJ140" s="920"/>
      <c r="RK140" s="927"/>
      <c r="RL140" s="927"/>
      <c r="RM140" s="927"/>
      <c r="RN140" s="927"/>
      <c r="RO140" s="927"/>
      <c r="RP140" s="927"/>
      <c r="RQ140" s="927"/>
      <c r="RR140" s="927"/>
      <c r="RS140" s="927"/>
      <c r="RT140" s="927"/>
      <c r="RU140" s="927"/>
      <c r="RV140" s="927"/>
      <c r="RW140" s="927"/>
      <c r="RX140" s="927"/>
      <c r="RY140" s="927"/>
      <c r="RZ140" s="927"/>
      <c r="SA140" s="927"/>
      <c r="SB140" s="927"/>
      <c r="SC140" s="927"/>
      <c r="SD140" s="927"/>
      <c r="SE140" s="927"/>
      <c r="SF140" s="927"/>
      <c r="SG140" s="927"/>
      <c r="SH140" s="927"/>
      <c r="SI140" s="927"/>
      <c r="SJ140" s="927"/>
      <c r="SK140" s="927"/>
      <c r="SL140" s="927"/>
      <c r="SM140" s="927"/>
      <c r="SN140" s="927"/>
      <c r="SO140" s="927"/>
      <c r="SP140" s="927"/>
      <c r="SQ140" s="927"/>
      <c r="SR140" s="927"/>
      <c r="SS140" s="927"/>
      <c r="ST140" s="927"/>
      <c r="SU140" s="927"/>
      <c r="SV140" s="927"/>
      <c r="SW140" s="927"/>
      <c r="SX140" s="927"/>
      <c r="SY140" s="927"/>
      <c r="SZ140" s="927"/>
      <c r="TA140" s="927"/>
      <c r="TB140" s="927"/>
      <c r="TC140" s="927"/>
      <c r="TD140" s="927"/>
      <c r="TE140" s="927"/>
      <c r="TF140" s="927"/>
      <c r="TG140" s="927"/>
      <c r="TH140" s="927"/>
      <c r="TI140" s="927"/>
      <c r="TJ140" s="927"/>
      <c r="TK140" s="927"/>
      <c r="TL140" s="927"/>
      <c r="TM140" s="927"/>
      <c r="TN140" s="927"/>
      <c r="TO140" s="927"/>
      <c r="TP140" s="927"/>
      <c r="TQ140" s="927"/>
      <c r="TR140" s="927"/>
      <c r="TS140" s="927"/>
      <c r="TT140" s="927"/>
      <c r="TU140" s="927"/>
      <c r="TV140" s="927"/>
      <c r="TW140" s="927"/>
      <c r="TX140" s="927"/>
      <c r="TY140" s="927"/>
      <c r="TZ140" s="927"/>
      <c r="UA140" s="927"/>
      <c r="UB140" s="927"/>
      <c r="UC140" s="927"/>
      <c r="UD140" s="927"/>
      <c r="UE140" s="927"/>
      <c r="UF140" s="927"/>
      <c r="UG140" s="927"/>
      <c r="UH140" s="927"/>
      <c r="UI140" s="927"/>
      <c r="UJ140" s="927"/>
      <c r="UK140" s="927"/>
      <c r="UL140" s="927"/>
      <c r="UM140" s="927"/>
      <c r="UN140" s="927"/>
      <c r="UO140" s="927"/>
      <c r="UP140" s="927"/>
      <c r="UQ140" s="927"/>
      <c r="UR140" s="927"/>
      <c r="US140" s="927"/>
      <c r="UT140" s="927"/>
      <c r="UU140" s="927"/>
      <c r="UV140" s="927"/>
      <c r="UW140" s="927"/>
      <c r="UX140" s="927"/>
      <c r="UY140" s="927"/>
      <c r="UZ140" s="927"/>
      <c r="VA140" s="927"/>
      <c r="VB140" s="927"/>
      <c r="VC140" s="927"/>
      <c r="VD140" s="927"/>
      <c r="VE140" s="927"/>
      <c r="VF140" s="927"/>
      <c r="VG140" s="927"/>
      <c r="VH140" s="927"/>
      <c r="VI140" s="927"/>
      <c r="VJ140" s="927"/>
      <c r="VK140" s="927"/>
      <c r="VL140" s="927"/>
      <c r="VM140" s="927"/>
      <c r="VN140" s="927"/>
      <c r="VO140" s="927"/>
      <c r="VP140" s="927"/>
      <c r="VQ140" s="927"/>
      <c r="VR140" s="927"/>
      <c r="VS140" s="927"/>
      <c r="VT140" s="927"/>
      <c r="VU140" s="927"/>
      <c r="VV140" s="927"/>
      <c r="VW140" s="927"/>
      <c r="VX140" s="927"/>
      <c r="VY140" s="927"/>
      <c r="VZ140" s="927"/>
      <c r="WA140" s="927"/>
      <c r="WB140" s="927"/>
      <c r="WC140" s="927"/>
      <c r="WD140" s="927"/>
      <c r="WE140" s="927"/>
      <c r="WF140" s="927"/>
      <c r="WG140" s="927"/>
      <c r="WH140" s="927"/>
      <c r="WI140" s="927"/>
      <c r="WJ140" s="927"/>
      <c r="WK140" s="927"/>
      <c r="WL140" s="927"/>
      <c r="WM140" s="927"/>
      <c r="WN140" s="927"/>
      <c r="WO140" s="927"/>
      <c r="WP140" s="927"/>
      <c r="WQ140" s="927"/>
      <c r="WR140" s="927"/>
      <c r="WS140" s="927"/>
      <c r="XZ140" s="927"/>
      <c r="YA140" s="927"/>
    </row>
    <row r="141" spans="1:690">
      <c r="A141" s="1095" t="s">
        <v>1416</v>
      </c>
      <c r="B141" s="1094"/>
      <c r="C141" s="1094"/>
      <c r="D141" s="1096">
        <v>6354.52</v>
      </c>
      <c r="E141" s="1096">
        <v>5344.75</v>
      </c>
      <c r="F141" s="1096">
        <v>3061269.78</v>
      </c>
      <c r="G141" s="1097"/>
      <c r="H141" s="1094" t="s">
        <v>894</v>
      </c>
      <c r="I141" s="687"/>
      <c r="J141" s="687"/>
      <c r="K141" s="687"/>
      <c r="L141" s="687"/>
      <c r="M141" s="687"/>
      <c r="N141" s="687"/>
      <c r="O141" s="687"/>
      <c r="P141" s="687"/>
      <c r="Q141" s="687"/>
      <c r="R141" s="687"/>
      <c r="S141" s="687"/>
      <c r="T141" s="687"/>
      <c r="U141" s="687"/>
      <c r="V141" s="687"/>
      <c r="W141" s="687"/>
      <c r="X141" s="687"/>
      <c r="Y141" s="687"/>
      <c r="Z141" s="687"/>
      <c r="AA141" s="687"/>
      <c r="AB141" s="687"/>
      <c r="AC141" s="687"/>
      <c r="AD141" s="687"/>
      <c r="AE141" s="687"/>
      <c r="AF141" s="687"/>
      <c r="AG141" s="687"/>
      <c r="AH141" s="687"/>
      <c r="AI141" s="687"/>
      <c r="AJ141" s="687"/>
      <c r="AK141" s="687"/>
      <c r="AL141" s="687"/>
      <c r="AM141" s="687"/>
      <c r="AN141" s="687"/>
      <c r="AO141" s="687"/>
      <c r="AP141" s="687"/>
      <c r="AQ141" s="687"/>
      <c r="AR141" s="687"/>
      <c r="AS141" s="687"/>
      <c r="AT141" s="687"/>
      <c r="AU141" s="687"/>
      <c r="AV141" s="687"/>
      <c r="AW141" s="687"/>
      <c r="AX141" s="687"/>
      <c r="AY141" s="687"/>
      <c r="AZ141" s="687"/>
      <c r="BA141" s="687"/>
      <c r="BB141" s="687"/>
      <c r="BC141" s="687"/>
      <c r="BD141" s="687"/>
      <c r="BE141" s="687"/>
      <c r="BF141" s="687"/>
      <c r="BG141" s="687"/>
      <c r="BH141" s="687"/>
      <c r="BI141" s="687"/>
      <c r="BJ141" s="687"/>
      <c r="BK141" s="687"/>
      <c r="BL141" s="687"/>
      <c r="BM141" s="687"/>
      <c r="BN141" s="687"/>
      <c r="BO141" s="687"/>
      <c r="BP141" s="687"/>
      <c r="BQ141" s="687"/>
      <c r="BR141" s="687"/>
      <c r="BS141" s="687"/>
      <c r="BT141" s="687"/>
      <c r="BU141" s="687"/>
      <c r="BV141" s="687"/>
      <c r="BW141" s="687"/>
      <c r="BX141" s="687"/>
      <c r="BY141" s="687"/>
      <c r="BZ141" s="687"/>
      <c r="CA141" s="687"/>
      <c r="CB141" s="687"/>
      <c r="CC141" s="687"/>
      <c r="CD141" s="687"/>
      <c r="CE141" s="687"/>
      <c r="CF141" s="687"/>
      <c r="CG141" s="687"/>
      <c r="CH141" s="687"/>
      <c r="CI141" s="687"/>
      <c r="CJ141" s="687"/>
      <c r="CK141" s="687"/>
      <c r="CL141" s="687"/>
      <c r="CM141" s="687"/>
      <c r="CN141" s="687"/>
      <c r="CO141" s="687"/>
      <c r="CP141" s="687"/>
      <c r="CQ141" s="687"/>
      <c r="CR141" s="687"/>
      <c r="CS141" s="687"/>
      <c r="CT141" s="687"/>
      <c r="CU141" s="687"/>
      <c r="CV141" s="687"/>
      <c r="CW141" s="687"/>
      <c r="CX141" s="687"/>
      <c r="CY141" s="687"/>
      <c r="CZ141" s="687"/>
      <c r="DA141" s="687"/>
      <c r="DB141" s="687"/>
      <c r="DC141" s="687"/>
      <c r="DD141" s="687"/>
      <c r="DE141" s="687"/>
      <c r="DF141" s="687"/>
      <c r="DG141" s="687"/>
      <c r="DH141" s="687"/>
      <c r="DI141" s="687"/>
      <c r="DJ141" s="687"/>
      <c r="DK141" s="687"/>
      <c r="DL141" s="687"/>
      <c r="DM141" s="687"/>
      <c r="DN141" s="687"/>
      <c r="DO141" s="687"/>
      <c r="DP141" s="687"/>
      <c r="DQ141" s="687"/>
      <c r="DR141" s="687"/>
      <c r="DS141" s="687"/>
      <c r="DT141" s="687"/>
      <c r="DU141" s="687"/>
      <c r="DV141" s="687"/>
      <c r="DW141" s="687"/>
      <c r="DX141" s="687"/>
      <c r="DY141" s="687"/>
      <c r="DZ141" s="687"/>
      <c r="EA141" s="687"/>
      <c r="EB141" s="687"/>
      <c r="EC141" s="687"/>
      <c r="ED141" s="687"/>
      <c r="EE141" s="687"/>
      <c r="EF141" s="687"/>
      <c r="EG141" s="687"/>
      <c r="EH141" s="687"/>
      <c r="EI141" s="687"/>
      <c r="EJ141" s="687"/>
      <c r="EK141" s="687"/>
      <c r="EL141" s="687"/>
      <c r="EM141" s="687"/>
      <c r="EN141" s="687"/>
      <c r="EO141" s="687"/>
      <c r="EP141" s="687">
        <v>1.51</v>
      </c>
      <c r="EQ141" s="687">
        <v>3.19</v>
      </c>
      <c r="ER141" s="687">
        <v>5.18</v>
      </c>
      <c r="ES141" s="687">
        <v>12.05</v>
      </c>
      <c r="ET141" s="687">
        <v>12.05</v>
      </c>
      <c r="EU141" s="687">
        <v>25.35</v>
      </c>
      <c r="EV141" s="687">
        <v>38.89</v>
      </c>
      <c r="EW141" s="687">
        <v>53.11</v>
      </c>
      <c r="EX141" s="687">
        <v>67.61</v>
      </c>
      <c r="EY141" s="687">
        <v>91.55</v>
      </c>
      <c r="EZ141" s="687">
        <v>117.03</v>
      </c>
      <c r="FA141" s="687">
        <v>117.03</v>
      </c>
      <c r="FB141" s="687">
        <v>142.53</v>
      </c>
      <c r="FC141" s="687">
        <v>168.03</v>
      </c>
      <c r="FD141" s="687">
        <v>193.53</v>
      </c>
      <c r="FE141" s="687">
        <v>219.03</v>
      </c>
      <c r="FF141" s="687">
        <v>238.15</v>
      </c>
      <c r="FG141" s="687">
        <v>257.27999999999997</v>
      </c>
      <c r="FH141" s="687">
        <v>257.27999999999997</v>
      </c>
      <c r="FI141" s="687">
        <v>276.39999999999998</v>
      </c>
      <c r="FJ141" s="687">
        <v>276.39999999999998</v>
      </c>
      <c r="FK141" s="687">
        <v>295.52999999999997</v>
      </c>
      <c r="FL141" s="687">
        <v>314.64999999999998</v>
      </c>
      <c r="FM141" s="687">
        <v>333.78</v>
      </c>
      <c r="FN141" s="687">
        <v>352.9</v>
      </c>
      <c r="FO141" s="687">
        <v>352.9</v>
      </c>
      <c r="FP141" s="687">
        <v>372.03</v>
      </c>
      <c r="FQ141" s="687">
        <v>391.15</v>
      </c>
      <c r="FR141" s="687">
        <v>411.15</v>
      </c>
      <c r="FS141" s="687">
        <v>431.96</v>
      </c>
      <c r="FT141" s="687">
        <v>456</v>
      </c>
      <c r="FU141" s="687">
        <v>482.37</v>
      </c>
      <c r="FV141" s="687">
        <v>482.37</v>
      </c>
      <c r="FW141" s="687">
        <v>511.4</v>
      </c>
      <c r="FX141" s="687">
        <v>542.37</v>
      </c>
      <c r="FY141" s="687">
        <v>573.80999999999995</v>
      </c>
      <c r="FZ141" s="687">
        <v>608.15</v>
      </c>
      <c r="GA141" s="687">
        <v>643.58000000000004</v>
      </c>
      <c r="GB141" s="687">
        <v>682.3</v>
      </c>
      <c r="GC141" s="687">
        <v>682.3</v>
      </c>
      <c r="GD141" s="687">
        <v>722.46</v>
      </c>
      <c r="GE141" s="687">
        <v>765.71</v>
      </c>
      <c r="GF141" s="687">
        <v>809.71</v>
      </c>
      <c r="GG141" s="687">
        <v>855.62</v>
      </c>
      <c r="GH141" s="687">
        <v>904</v>
      </c>
      <c r="GI141" s="687">
        <v>904</v>
      </c>
      <c r="GJ141" s="687">
        <v>904</v>
      </c>
      <c r="GK141" s="687">
        <v>904</v>
      </c>
      <c r="GL141" s="687">
        <v>904</v>
      </c>
      <c r="GM141" s="687">
        <v>904</v>
      </c>
      <c r="GN141" s="687">
        <v>984.27</v>
      </c>
      <c r="GO141" s="687">
        <v>1061.2</v>
      </c>
      <c r="GP141" s="687">
        <v>1135.57</v>
      </c>
      <c r="GQ141" s="687">
        <v>1135.57</v>
      </c>
      <c r="GR141" s="687">
        <v>1188.2</v>
      </c>
      <c r="GS141" s="687">
        <v>1243.1500000000001</v>
      </c>
      <c r="GT141" s="687">
        <v>1305.04</v>
      </c>
      <c r="GU141" s="687">
        <v>1359.25</v>
      </c>
      <c r="GV141" s="687">
        <v>1393.65</v>
      </c>
      <c r="GW141" s="687">
        <v>1423.61</v>
      </c>
      <c r="GX141" s="687">
        <v>1423.61</v>
      </c>
      <c r="GY141" s="687">
        <v>1458.93</v>
      </c>
      <c r="GZ141" s="687">
        <v>1534.44</v>
      </c>
      <c r="HA141" s="687">
        <v>1591.79</v>
      </c>
      <c r="HB141" s="687">
        <v>1687.71</v>
      </c>
      <c r="HC141" s="687">
        <v>1728.83</v>
      </c>
      <c r="HD141" s="687">
        <v>1757.68</v>
      </c>
      <c r="HE141" s="687">
        <v>1757.68</v>
      </c>
      <c r="HF141" s="687">
        <v>1797.19</v>
      </c>
      <c r="HG141" s="687">
        <v>1863.01</v>
      </c>
      <c r="HH141" s="687">
        <v>1869.69</v>
      </c>
      <c r="HI141" s="687">
        <v>1876.41</v>
      </c>
      <c r="HJ141" s="687">
        <v>1878.91</v>
      </c>
      <c r="HK141" s="687">
        <v>1880.62</v>
      </c>
      <c r="HL141" s="687">
        <v>1880.62</v>
      </c>
      <c r="HM141" s="687">
        <v>1882.35</v>
      </c>
      <c r="HN141" s="687">
        <v>1884.28</v>
      </c>
      <c r="HO141" s="687">
        <v>1886.54</v>
      </c>
      <c r="HP141" s="687">
        <v>1888.84</v>
      </c>
      <c r="HQ141" s="687">
        <v>1890.09</v>
      </c>
      <c r="HR141" s="687">
        <v>1891.87</v>
      </c>
      <c r="HS141" s="687">
        <v>1891.87</v>
      </c>
      <c r="HT141" s="687">
        <v>1893.88</v>
      </c>
      <c r="HU141" s="687">
        <v>1895.9</v>
      </c>
      <c r="HV141" s="687">
        <v>1897.93</v>
      </c>
      <c r="HW141" s="687">
        <v>1899.95</v>
      </c>
      <c r="HX141" s="687">
        <v>1902.09</v>
      </c>
      <c r="HY141" s="687">
        <v>1904.25</v>
      </c>
      <c r="HZ141" s="687">
        <v>1904.25</v>
      </c>
      <c r="IA141" s="687">
        <v>1907.94</v>
      </c>
      <c r="IB141" s="687">
        <v>1911.85</v>
      </c>
      <c r="IC141" s="687">
        <v>1915.81</v>
      </c>
      <c r="ID141" s="687">
        <v>1919.78</v>
      </c>
      <c r="IE141" s="687">
        <v>1923.77</v>
      </c>
      <c r="IF141" s="687">
        <v>1927.83</v>
      </c>
      <c r="IG141" s="687">
        <v>1927.83</v>
      </c>
      <c r="IH141" s="687">
        <v>1931.89</v>
      </c>
      <c r="II141" s="687">
        <v>1936.78</v>
      </c>
      <c r="IJ141" s="687">
        <v>1941.67</v>
      </c>
      <c r="IK141" s="687">
        <v>1946.58</v>
      </c>
      <c r="IL141" s="687">
        <v>1951.48</v>
      </c>
      <c r="IM141" s="687">
        <v>1956.39</v>
      </c>
      <c r="IN141" s="687">
        <v>1956.39</v>
      </c>
      <c r="IO141" s="687">
        <v>1961.67</v>
      </c>
      <c r="IP141" s="687">
        <v>1967.06</v>
      </c>
      <c r="IQ141" s="687">
        <v>1972.6</v>
      </c>
      <c r="IR141" s="687">
        <v>1978.23</v>
      </c>
      <c r="IS141" s="687">
        <v>2002.15</v>
      </c>
      <c r="IT141" s="687">
        <v>2058.5300000000002</v>
      </c>
      <c r="IU141" s="687">
        <v>2058.5300000000002</v>
      </c>
      <c r="IV141" s="687">
        <v>2132.7800000000002</v>
      </c>
      <c r="IW141" s="687">
        <v>2154.58</v>
      </c>
      <c r="IX141" s="687">
        <v>2181.38</v>
      </c>
      <c r="IY141" s="687">
        <v>2181.38</v>
      </c>
      <c r="IZ141" s="687">
        <v>2181.38</v>
      </c>
      <c r="JA141" s="687">
        <v>2181.38</v>
      </c>
      <c r="JB141" s="687">
        <v>2181.38</v>
      </c>
      <c r="JC141" s="687">
        <v>2181.38</v>
      </c>
      <c r="JD141" s="687">
        <v>2190.16</v>
      </c>
      <c r="JE141" s="687">
        <v>2197.96</v>
      </c>
      <c r="JF141" s="687">
        <v>2204.64</v>
      </c>
      <c r="JG141" s="687">
        <v>2211.42</v>
      </c>
      <c r="JH141" s="687">
        <v>2218.3000000000002</v>
      </c>
      <c r="JI141" s="687">
        <v>2218.3000000000002</v>
      </c>
      <c r="JJ141" s="687">
        <v>2225.1999999999998</v>
      </c>
      <c r="JK141" s="687">
        <v>2232.17</v>
      </c>
      <c r="JL141" s="687">
        <v>2239.15</v>
      </c>
      <c r="JM141" s="687">
        <v>2248.9299999999998</v>
      </c>
      <c r="JN141" s="687">
        <v>2264.06</v>
      </c>
      <c r="JO141" s="687">
        <v>2280.21</v>
      </c>
      <c r="JP141" s="687">
        <v>2280.21</v>
      </c>
      <c r="JQ141" s="687">
        <v>2300.2800000000002</v>
      </c>
      <c r="JR141" s="687">
        <v>2331.08</v>
      </c>
      <c r="JS141" s="687">
        <v>2358.21</v>
      </c>
      <c r="JT141" s="687">
        <v>2368.6799999999998</v>
      </c>
      <c r="JU141" s="687">
        <v>2382.09</v>
      </c>
      <c r="JV141" s="687">
        <v>2395.56</v>
      </c>
      <c r="JW141" s="687">
        <v>2395.56</v>
      </c>
      <c r="JX141" s="687">
        <v>2410.37</v>
      </c>
      <c r="JY141" s="687">
        <v>2425.2199999999998</v>
      </c>
      <c r="JZ141" s="687">
        <v>2440.08</v>
      </c>
      <c r="KA141" s="687">
        <v>2455.85</v>
      </c>
      <c r="KB141" s="687">
        <v>2471.41</v>
      </c>
      <c r="KC141" s="687">
        <v>2486.84</v>
      </c>
      <c r="KD141" s="687">
        <v>2486.84</v>
      </c>
      <c r="KE141" s="687">
        <v>2502.36</v>
      </c>
      <c r="KF141" s="687">
        <v>2517.88</v>
      </c>
      <c r="KG141" s="687">
        <v>2533.4</v>
      </c>
      <c r="KH141" s="687">
        <v>2548.96</v>
      </c>
      <c r="KI141" s="687">
        <v>2564.5300000000002</v>
      </c>
      <c r="KJ141" s="687">
        <v>2580.09</v>
      </c>
      <c r="KK141" s="687">
        <v>2580.09</v>
      </c>
      <c r="KL141" s="687">
        <v>2595.66</v>
      </c>
      <c r="KM141" s="687">
        <v>2611.23</v>
      </c>
      <c r="KN141" s="687">
        <v>2626.79</v>
      </c>
      <c r="KO141" s="687">
        <v>2642.36</v>
      </c>
      <c r="KP141" s="687">
        <v>2657.96</v>
      </c>
      <c r="KQ141" s="687">
        <v>2673.55</v>
      </c>
      <c r="KR141" s="687">
        <v>2673.55</v>
      </c>
      <c r="KS141" s="687">
        <v>2689.14</v>
      </c>
      <c r="KT141" s="687">
        <v>2704.74</v>
      </c>
      <c r="KU141" s="687">
        <v>2720.33</v>
      </c>
      <c r="KV141" s="687">
        <v>2735.93</v>
      </c>
      <c r="KW141" s="687">
        <v>2751.57</v>
      </c>
      <c r="KX141" s="687">
        <v>2767.2</v>
      </c>
      <c r="KY141" s="687">
        <v>2767.2</v>
      </c>
      <c r="KZ141" s="687">
        <v>2782.92</v>
      </c>
      <c r="LA141" s="687">
        <v>2798.65</v>
      </c>
      <c r="LB141" s="687">
        <v>2814.53</v>
      </c>
      <c r="LC141" s="687">
        <v>2830.68</v>
      </c>
      <c r="LD141" s="687">
        <v>2847.98</v>
      </c>
      <c r="LE141" s="687">
        <v>2866.09</v>
      </c>
      <c r="LF141" s="687">
        <v>2866.09</v>
      </c>
      <c r="LG141" s="687">
        <v>2885.09</v>
      </c>
      <c r="LH141" s="687">
        <v>2905.18</v>
      </c>
      <c r="LI141" s="687">
        <v>2926.54</v>
      </c>
      <c r="LJ141" s="687">
        <v>2949.39</v>
      </c>
      <c r="LK141" s="687">
        <v>2974.55</v>
      </c>
      <c r="LL141" s="687">
        <v>3002.1</v>
      </c>
      <c r="LM141" s="687">
        <v>3002.1</v>
      </c>
      <c r="LN141" s="687">
        <v>3030.75</v>
      </c>
      <c r="LO141" s="687">
        <v>3060.71</v>
      </c>
      <c r="LP141" s="687">
        <v>3094.26</v>
      </c>
      <c r="LQ141" s="687">
        <v>3128.22</v>
      </c>
      <c r="LR141" s="687">
        <v>3162.93</v>
      </c>
      <c r="LS141" s="687">
        <v>3198.6</v>
      </c>
      <c r="LT141" s="687">
        <v>3198.6</v>
      </c>
      <c r="LU141" s="687">
        <v>3234.37</v>
      </c>
      <c r="LV141" s="687">
        <v>3271.33</v>
      </c>
      <c r="LW141" s="687">
        <v>3309.67</v>
      </c>
      <c r="LX141" s="687">
        <v>3348.28</v>
      </c>
      <c r="LY141" s="687">
        <v>3387.16</v>
      </c>
      <c r="LZ141" s="687">
        <v>3427.96</v>
      </c>
      <c r="MA141" s="687">
        <v>3427.96</v>
      </c>
      <c r="MB141" s="687">
        <v>3469.75</v>
      </c>
      <c r="MC141" s="687">
        <v>3512.71</v>
      </c>
      <c r="MD141" s="687">
        <v>3556.79</v>
      </c>
      <c r="ME141" s="687">
        <v>3601.7</v>
      </c>
      <c r="MF141" s="687">
        <v>3647.51</v>
      </c>
      <c r="MG141" s="687">
        <v>3695.12</v>
      </c>
      <c r="MH141" s="687">
        <v>3695.12</v>
      </c>
      <c r="MI141" s="687">
        <v>3746.63</v>
      </c>
      <c r="MJ141" s="687">
        <v>3795.07</v>
      </c>
      <c r="MK141" s="687">
        <v>3843.59</v>
      </c>
      <c r="ML141" s="687">
        <v>3892.13</v>
      </c>
      <c r="MM141" s="687">
        <v>3940.52</v>
      </c>
      <c r="MN141" s="687">
        <v>3973.06</v>
      </c>
      <c r="MO141" s="687">
        <v>3973.06</v>
      </c>
      <c r="MP141" s="687">
        <v>4012.55</v>
      </c>
      <c r="MQ141" s="687">
        <v>4049.36</v>
      </c>
      <c r="MR141" s="687">
        <v>4078.43</v>
      </c>
      <c r="MS141" s="687">
        <v>4110.5600000000004</v>
      </c>
      <c r="MT141" s="687">
        <v>4143.2</v>
      </c>
      <c r="MU141" s="687">
        <v>4176.41</v>
      </c>
      <c r="MV141" s="687">
        <v>4176.41</v>
      </c>
      <c r="MW141" s="687">
        <v>4209.79</v>
      </c>
      <c r="MX141" s="687">
        <v>4244.99</v>
      </c>
      <c r="MY141" s="687">
        <v>4283.88</v>
      </c>
      <c r="MZ141" s="687">
        <v>4326.75</v>
      </c>
      <c r="NA141" s="687">
        <v>4378.2299999999996</v>
      </c>
      <c r="NB141" s="687">
        <v>4439.2700000000004</v>
      </c>
      <c r="NC141" s="687">
        <v>4439.2700000000004</v>
      </c>
      <c r="ND141" s="687">
        <v>4505.37</v>
      </c>
      <c r="NE141" s="687">
        <v>4580.68</v>
      </c>
      <c r="NF141" s="687">
        <v>4662.9799999999996</v>
      </c>
      <c r="NG141" s="687">
        <v>4749.47</v>
      </c>
      <c r="NH141" s="687">
        <v>4770.1099999999997</v>
      </c>
      <c r="NI141" s="687">
        <v>4790.74</v>
      </c>
      <c r="NJ141" s="687">
        <v>4790.74</v>
      </c>
      <c r="NK141" s="687">
        <v>4825.1400000000003</v>
      </c>
      <c r="NL141" s="687">
        <v>4908</v>
      </c>
      <c r="NM141" s="687">
        <v>4934.9799999999996</v>
      </c>
      <c r="NN141" s="687">
        <v>4975.93</v>
      </c>
      <c r="NO141" s="687">
        <v>4975.93</v>
      </c>
      <c r="NP141" s="687">
        <v>5044.8500000000004</v>
      </c>
      <c r="NQ141" s="687">
        <v>5044.8500000000004</v>
      </c>
      <c r="NR141" s="687">
        <v>5056.17</v>
      </c>
      <c r="NS141" s="687">
        <v>5072.8999999999996</v>
      </c>
      <c r="NT141" s="687">
        <v>5097.71</v>
      </c>
      <c r="NU141" s="687">
        <v>5138.24</v>
      </c>
      <c r="NV141" s="687">
        <v>5191.01</v>
      </c>
      <c r="NW141" s="687">
        <v>5247.66</v>
      </c>
      <c r="NX141" s="687">
        <v>5247.66</v>
      </c>
      <c r="NY141" s="687">
        <v>5342.69</v>
      </c>
      <c r="NZ141" s="687">
        <v>5484.29</v>
      </c>
      <c r="OA141" s="687">
        <v>5498.62</v>
      </c>
      <c r="OB141" s="687">
        <v>5513.16</v>
      </c>
      <c r="OC141" s="687">
        <v>5547.13</v>
      </c>
      <c r="OD141" s="687">
        <v>5585.71</v>
      </c>
      <c r="OE141" s="687">
        <v>5585.71</v>
      </c>
      <c r="OF141" s="687">
        <v>5653.45</v>
      </c>
      <c r="OG141" s="687">
        <v>5757.92</v>
      </c>
      <c r="OH141" s="687">
        <v>5763.56</v>
      </c>
      <c r="OI141" s="687">
        <v>5768.5</v>
      </c>
      <c r="OJ141" s="687">
        <v>5776.72</v>
      </c>
      <c r="OK141" s="687">
        <v>5791.51</v>
      </c>
      <c r="OL141" s="687">
        <v>5791.51</v>
      </c>
      <c r="OM141" s="687">
        <v>5835.9</v>
      </c>
      <c r="ON141" s="687">
        <v>5880.28</v>
      </c>
      <c r="OO141" s="687">
        <v>5954.25</v>
      </c>
      <c r="OP141" s="687">
        <v>6087.41</v>
      </c>
      <c r="OQ141" s="687">
        <v>6100.56</v>
      </c>
      <c r="OR141" s="687">
        <v>6113.71</v>
      </c>
      <c r="OS141" s="687">
        <v>6113.71</v>
      </c>
      <c r="OT141" s="687">
        <v>6126.86</v>
      </c>
      <c r="OU141" s="687">
        <v>6144.39</v>
      </c>
      <c r="OV141" s="687">
        <v>6176.83</v>
      </c>
      <c r="OW141" s="687">
        <v>6218.91</v>
      </c>
      <c r="OX141" s="687">
        <v>6226.8</v>
      </c>
      <c r="OY141" s="687">
        <v>6234.69</v>
      </c>
      <c r="OZ141" s="687">
        <v>6234.69</v>
      </c>
      <c r="PA141" s="687">
        <v>6242.58</v>
      </c>
      <c r="PB141" s="687">
        <v>6259.67</v>
      </c>
      <c r="PC141" s="687">
        <v>6284.66</v>
      </c>
      <c r="PD141" s="687">
        <v>6285.15</v>
      </c>
      <c r="PE141" s="687">
        <v>6285.64</v>
      </c>
      <c r="PF141" s="687">
        <v>6286.14</v>
      </c>
      <c r="PG141" s="687">
        <v>6286.14</v>
      </c>
      <c r="PH141" s="687">
        <v>6287.21</v>
      </c>
      <c r="PI141" s="687">
        <v>6288.77</v>
      </c>
      <c r="PJ141" s="687">
        <v>6296.66</v>
      </c>
      <c r="PK141" s="687">
        <v>6304.55</v>
      </c>
      <c r="PL141" s="687">
        <v>6312.44</v>
      </c>
      <c r="PM141" s="687">
        <v>6329.53</v>
      </c>
      <c r="PN141" s="687">
        <v>6329.53</v>
      </c>
      <c r="PO141" s="687">
        <v>6354.52</v>
      </c>
      <c r="PP141" s="687">
        <v>6354.52</v>
      </c>
      <c r="PQ141" s="687">
        <v>6354.52</v>
      </c>
      <c r="PR141" s="687">
        <v>6354.52</v>
      </c>
      <c r="PS141" s="687">
        <v>6354.52</v>
      </c>
      <c r="PT141" s="687">
        <v>6354.52</v>
      </c>
      <c r="PU141" s="687">
        <v>6354.52</v>
      </c>
      <c r="PV141" s="687">
        <v>6354.52</v>
      </c>
      <c r="PW141" s="687">
        <v>6354.52</v>
      </c>
      <c r="PX141" s="687">
        <v>6354.52</v>
      </c>
      <c r="PY141" s="687">
        <v>6354.52</v>
      </c>
      <c r="PZ141" s="687">
        <v>6354.52</v>
      </c>
      <c r="QA141" s="687">
        <v>6354.52</v>
      </c>
      <c r="QB141" s="687">
        <v>6354.52</v>
      </c>
      <c r="QC141" s="687">
        <v>6354.52</v>
      </c>
      <c r="QD141" s="687">
        <v>6354.52</v>
      </c>
      <c r="QE141" s="687">
        <v>6354.52</v>
      </c>
      <c r="QF141" s="687">
        <v>6354.52</v>
      </c>
      <c r="QG141" s="687">
        <v>6354.52</v>
      </c>
      <c r="QH141" s="687">
        <v>6354.52</v>
      </c>
      <c r="QI141" s="687">
        <v>6354.52</v>
      </c>
      <c r="QJ141" s="687">
        <v>6354.52</v>
      </c>
      <c r="QK141" s="687">
        <v>6354.52</v>
      </c>
      <c r="QL141" s="687">
        <v>6354.52</v>
      </c>
      <c r="QM141" s="687">
        <v>6354.52</v>
      </c>
      <c r="QN141" s="687">
        <v>6354.52</v>
      </c>
      <c r="QO141" s="687">
        <v>6354.52</v>
      </c>
      <c r="QP141" s="687">
        <v>6354.52</v>
      </c>
      <c r="QQ141" s="687">
        <v>6354.52</v>
      </c>
      <c r="QR141" s="687">
        <v>6354.52</v>
      </c>
      <c r="QS141" s="687">
        <v>6354.52</v>
      </c>
      <c r="QT141" s="687">
        <v>6354.52</v>
      </c>
      <c r="QU141" s="687">
        <v>6354.52</v>
      </c>
      <c r="QV141" s="687">
        <v>6354.52</v>
      </c>
      <c r="QW141" s="687">
        <v>6354.52</v>
      </c>
      <c r="QX141" s="687">
        <v>6354.52</v>
      </c>
      <c r="QY141" s="687">
        <v>6354.52</v>
      </c>
      <c r="QZ141" s="687">
        <v>6354.52</v>
      </c>
      <c r="RA141" s="687"/>
      <c r="RB141" s="687"/>
      <c r="RC141" s="687"/>
      <c r="RD141" s="687"/>
      <c r="RE141" s="687"/>
      <c r="RF141" s="687"/>
      <c r="RG141" s="687"/>
      <c r="RH141" s="687"/>
      <c r="RI141" s="687"/>
      <c r="RJ141" s="687"/>
      <c r="RK141" s="925"/>
      <c r="RL141" s="925"/>
      <c r="RM141" s="925"/>
      <c r="RN141" s="925"/>
      <c r="RO141" s="925"/>
      <c r="RP141" s="925"/>
      <c r="RQ141" s="925"/>
      <c r="RR141" s="925"/>
      <c r="RS141" s="925"/>
      <c r="RT141" s="925"/>
      <c r="RU141" s="925"/>
      <c r="RV141" s="925"/>
      <c r="RW141" s="925"/>
      <c r="RX141" s="925"/>
      <c r="RY141" s="925"/>
      <c r="RZ141" s="925"/>
      <c r="SA141" s="925"/>
      <c r="SB141" s="925"/>
      <c r="SC141" s="925"/>
      <c r="SD141" s="925"/>
      <c r="SE141" s="925"/>
      <c r="SF141" s="925"/>
      <c r="SG141" s="925"/>
      <c r="SH141" s="925"/>
      <c r="SI141" s="925"/>
      <c r="SJ141" s="925"/>
      <c r="SK141" s="925"/>
      <c r="SL141" s="925"/>
      <c r="SM141" s="925"/>
      <c r="SN141" s="925"/>
      <c r="SO141" s="925"/>
      <c r="SP141" s="925"/>
      <c r="SQ141" s="925"/>
      <c r="SR141" s="925"/>
      <c r="SS141" s="925"/>
      <c r="ST141" s="925"/>
      <c r="SU141" s="925"/>
      <c r="SV141" s="925"/>
      <c r="SW141" s="925"/>
      <c r="SX141" s="925"/>
      <c r="SY141" s="925"/>
      <c r="SZ141" s="925"/>
      <c r="TA141" s="925"/>
      <c r="TB141" s="925"/>
      <c r="TC141" s="925"/>
      <c r="TD141" s="925"/>
      <c r="TE141" s="925"/>
      <c r="TF141" s="925"/>
      <c r="TG141" s="925"/>
      <c r="TH141" s="925"/>
      <c r="TI141" s="925"/>
      <c r="TJ141" s="925"/>
      <c r="TK141" s="925"/>
      <c r="TL141" s="925"/>
      <c r="TM141" s="925"/>
      <c r="TN141" s="925"/>
      <c r="TO141" s="925"/>
      <c r="TP141" s="925"/>
      <c r="TQ141" s="925"/>
      <c r="TR141" s="925"/>
      <c r="TS141" s="925"/>
      <c r="TT141" s="925"/>
      <c r="TU141" s="925"/>
      <c r="TV141" s="925"/>
      <c r="TW141" s="925"/>
      <c r="TX141" s="925"/>
      <c r="TY141" s="925"/>
      <c r="TZ141" s="925"/>
      <c r="UA141" s="925"/>
      <c r="UB141" s="925"/>
      <c r="UC141" s="925"/>
      <c r="UD141" s="925"/>
      <c r="UE141" s="925"/>
      <c r="UF141" s="925"/>
      <c r="UG141" s="925"/>
      <c r="UH141" s="925"/>
      <c r="UI141" s="925"/>
      <c r="UJ141" s="925"/>
      <c r="UK141" s="925"/>
      <c r="UL141" s="925"/>
      <c r="UM141" s="925"/>
      <c r="UN141" s="925"/>
      <c r="UO141" s="925"/>
      <c r="UP141" s="925"/>
      <c r="UQ141" s="925"/>
      <c r="UR141" s="925"/>
      <c r="US141" s="925"/>
      <c r="UT141" s="925"/>
      <c r="UU141" s="925"/>
      <c r="UV141" s="925"/>
      <c r="UW141" s="925"/>
      <c r="UX141" s="925"/>
      <c r="UY141" s="925"/>
      <c r="UZ141" s="925"/>
      <c r="VA141" s="925"/>
      <c r="VB141" s="925"/>
      <c r="VC141" s="925"/>
      <c r="VD141" s="925"/>
      <c r="VE141" s="925"/>
      <c r="VF141" s="925"/>
      <c r="VG141" s="925"/>
      <c r="VH141" s="925"/>
      <c r="VI141" s="925"/>
      <c r="VJ141" s="925"/>
      <c r="VK141" s="925"/>
      <c r="VL141" s="925"/>
      <c r="VM141" s="925"/>
      <c r="VN141" s="925"/>
      <c r="VO141" s="925"/>
      <c r="VP141" s="925"/>
      <c r="VQ141" s="925"/>
      <c r="VR141" s="925"/>
      <c r="VS141" s="925"/>
      <c r="VT141" s="925"/>
      <c r="VU141" s="925"/>
      <c r="VV141" s="925"/>
      <c r="VW141" s="925"/>
      <c r="VX141" s="925"/>
      <c r="VY141" s="925"/>
      <c r="VZ141" s="925"/>
      <c r="WA141" s="925"/>
      <c r="WB141" s="925"/>
      <c r="WC141" s="925"/>
      <c r="WD141" s="925"/>
      <c r="WE141" s="925"/>
      <c r="WF141" s="925"/>
      <c r="WG141" s="925"/>
      <c r="WH141" s="925"/>
      <c r="WI141" s="925"/>
      <c r="WJ141" s="925"/>
      <c r="WK141" s="925"/>
      <c r="WL141" s="925"/>
      <c r="WM141" s="925"/>
      <c r="WN141" s="925"/>
      <c r="WO141" s="925"/>
      <c r="WP141" s="925"/>
      <c r="WQ141" s="925"/>
      <c r="WR141" s="925"/>
      <c r="WS141" s="925"/>
      <c r="XZ141" s="925"/>
      <c r="YA141" s="925"/>
      <c r="ZM141" s="4"/>
      <c r="ZN141" s="4"/>
    </row>
    <row r="142" spans="1:690" outlineLevel="2">
      <c r="A142" s="1107" t="s">
        <v>1204</v>
      </c>
      <c r="B142" s="1107"/>
      <c r="C142" s="1107"/>
      <c r="D142" s="1108">
        <v>44.76</v>
      </c>
      <c r="E142" s="1108">
        <v>17.28</v>
      </c>
      <c r="F142" s="1108">
        <v>161779.32</v>
      </c>
      <c r="G142" s="1109"/>
      <c r="H142" s="1107" t="s">
        <v>894</v>
      </c>
      <c r="I142" s="687"/>
      <c r="J142" s="687"/>
      <c r="K142" s="687"/>
      <c r="L142" s="687"/>
      <c r="M142" s="687"/>
      <c r="N142" s="687"/>
      <c r="O142" s="687"/>
      <c r="P142" s="687"/>
      <c r="Q142" s="687"/>
      <c r="R142" s="687"/>
      <c r="S142" s="687"/>
      <c r="T142" s="687"/>
      <c r="U142" s="687"/>
      <c r="V142" s="687"/>
      <c r="W142" s="687"/>
      <c r="X142" s="687"/>
      <c r="Y142" s="687"/>
      <c r="Z142" s="687"/>
      <c r="AA142" s="687"/>
      <c r="AB142" s="687"/>
      <c r="AC142" s="687"/>
      <c r="AD142" s="687"/>
      <c r="AE142" s="687"/>
      <c r="AF142" s="687"/>
      <c r="AG142" s="687"/>
      <c r="AH142" s="687"/>
      <c r="AI142" s="687"/>
      <c r="AJ142" s="687"/>
      <c r="AK142" s="687"/>
      <c r="AL142" s="687"/>
      <c r="AM142" s="687"/>
      <c r="AN142" s="687"/>
      <c r="AO142" s="687"/>
      <c r="AP142" s="687"/>
      <c r="AQ142" s="687"/>
      <c r="AR142" s="687"/>
      <c r="AS142" s="687"/>
      <c r="AT142" s="687"/>
      <c r="AU142" s="687"/>
      <c r="AV142" s="687"/>
      <c r="AW142" s="687"/>
      <c r="AX142" s="687"/>
      <c r="AY142" s="687"/>
      <c r="AZ142" s="687"/>
      <c r="BA142" s="687"/>
      <c r="BB142" s="687"/>
      <c r="BC142" s="687"/>
      <c r="BD142" s="687"/>
      <c r="BE142" s="687"/>
      <c r="BF142" s="687"/>
      <c r="BG142" s="687"/>
      <c r="BH142" s="687"/>
      <c r="BI142" s="687"/>
      <c r="BJ142" s="687"/>
      <c r="BK142" s="687"/>
      <c r="BL142" s="687"/>
      <c r="BM142" s="687"/>
      <c r="BN142" s="687"/>
      <c r="BO142" s="687"/>
      <c r="BP142" s="687"/>
      <c r="BQ142" s="687"/>
      <c r="BR142" s="687"/>
      <c r="BS142" s="687"/>
      <c r="BT142" s="687"/>
      <c r="BU142" s="687"/>
      <c r="BV142" s="687"/>
      <c r="BW142" s="687"/>
      <c r="BX142" s="687"/>
      <c r="BY142" s="687"/>
      <c r="BZ142" s="687"/>
      <c r="CA142" s="687"/>
      <c r="CB142" s="687"/>
      <c r="CC142" s="687"/>
      <c r="CD142" s="687"/>
      <c r="CE142" s="687"/>
      <c r="CF142" s="687"/>
      <c r="CG142" s="687"/>
      <c r="CH142" s="687"/>
      <c r="CI142" s="687"/>
      <c r="CJ142" s="687"/>
      <c r="CK142" s="687"/>
      <c r="CL142" s="687"/>
      <c r="CM142" s="687"/>
      <c r="CN142" s="687"/>
      <c r="CO142" s="687"/>
      <c r="CP142" s="687"/>
      <c r="CQ142" s="687"/>
      <c r="CR142" s="687"/>
      <c r="CS142" s="687"/>
      <c r="CT142" s="687"/>
      <c r="CU142" s="687"/>
      <c r="CV142" s="687"/>
      <c r="CW142" s="687"/>
      <c r="CX142" s="687"/>
      <c r="CY142" s="687"/>
      <c r="CZ142" s="687"/>
      <c r="DA142" s="687"/>
      <c r="DB142" s="687"/>
      <c r="DC142" s="687"/>
      <c r="DD142" s="687"/>
      <c r="DE142" s="687"/>
      <c r="DF142" s="687"/>
      <c r="DG142" s="687"/>
      <c r="DH142" s="687"/>
      <c r="DI142" s="687"/>
      <c r="DJ142" s="687"/>
      <c r="DK142" s="687"/>
      <c r="DL142" s="687"/>
      <c r="DM142" s="687"/>
      <c r="DN142" s="687"/>
      <c r="DO142" s="687"/>
      <c r="DP142" s="687"/>
      <c r="DQ142" s="687"/>
      <c r="DR142" s="687"/>
      <c r="DS142" s="687"/>
      <c r="DT142" s="687"/>
      <c r="DU142" s="687"/>
      <c r="DV142" s="687"/>
      <c r="DW142" s="687"/>
      <c r="DX142" s="687"/>
      <c r="DY142" s="687"/>
      <c r="DZ142" s="687"/>
      <c r="EA142" s="687"/>
      <c r="EB142" s="687"/>
      <c r="EC142" s="687"/>
      <c r="ED142" s="687"/>
      <c r="EE142" s="687"/>
      <c r="EF142" s="687"/>
      <c r="EG142" s="687"/>
      <c r="EH142" s="687"/>
      <c r="EI142" s="687"/>
      <c r="EJ142" s="687"/>
      <c r="EK142" s="687"/>
      <c r="EL142" s="687"/>
      <c r="EM142" s="687"/>
      <c r="EN142" s="687"/>
      <c r="EO142" s="687"/>
      <c r="EP142" s="687"/>
      <c r="EQ142" s="687"/>
      <c r="ER142" s="687"/>
      <c r="ES142" s="687"/>
      <c r="ET142" s="687"/>
      <c r="EU142" s="687"/>
      <c r="EV142" s="687"/>
      <c r="EW142" s="687"/>
      <c r="EX142" s="687"/>
      <c r="EY142" s="687"/>
      <c r="EZ142" s="687"/>
      <c r="FA142" s="687"/>
      <c r="FB142" s="687"/>
      <c r="FC142" s="687"/>
      <c r="FD142" s="687"/>
      <c r="FE142" s="687"/>
      <c r="FF142" s="687"/>
      <c r="FG142" s="687"/>
      <c r="FH142" s="687"/>
      <c r="FI142" s="687"/>
      <c r="FJ142" s="687"/>
      <c r="FK142" s="687"/>
      <c r="FL142" s="687"/>
      <c r="FM142" s="687"/>
      <c r="FN142" s="687"/>
      <c r="FO142" s="687"/>
      <c r="FP142" s="687"/>
      <c r="FQ142" s="687"/>
      <c r="FR142" s="687"/>
      <c r="FS142" s="687"/>
      <c r="FT142" s="687"/>
      <c r="FU142" s="687">
        <v>0.03</v>
      </c>
      <c r="FV142" s="687">
        <v>0.03</v>
      </c>
      <c r="FW142" s="687">
        <v>0.08</v>
      </c>
      <c r="FX142" s="687">
        <v>0.14000000000000001</v>
      </c>
      <c r="FY142" s="687">
        <v>0.19</v>
      </c>
      <c r="FZ142" s="687">
        <v>0.25</v>
      </c>
      <c r="GA142" s="687">
        <v>0.3</v>
      </c>
      <c r="GB142" s="687">
        <v>0.36</v>
      </c>
      <c r="GC142" s="687">
        <v>0.36</v>
      </c>
      <c r="GD142" s="687">
        <v>0.41</v>
      </c>
      <c r="GE142" s="687">
        <v>0.47</v>
      </c>
      <c r="GF142" s="687">
        <v>0.52</v>
      </c>
      <c r="GG142" s="687">
        <v>0.57999999999999996</v>
      </c>
      <c r="GH142" s="687">
        <v>0.63</v>
      </c>
      <c r="GI142" s="687">
        <v>0.63</v>
      </c>
      <c r="GJ142" s="687">
        <v>0.63</v>
      </c>
      <c r="GK142" s="687">
        <v>0.63</v>
      </c>
      <c r="GL142" s="687">
        <v>0.63</v>
      </c>
      <c r="GM142" s="687">
        <v>0.63</v>
      </c>
      <c r="GN142" s="687">
        <v>0.73</v>
      </c>
      <c r="GO142" s="687">
        <v>0.89</v>
      </c>
      <c r="GP142" s="687">
        <v>1.06</v>
      </c>
      <c r="GQ142" s="687">
        <v>1.06</v>
      </c>
      <c r="GR142" s="687">
        <v>1.25</v>
      </c>
      <c r="GS142" s="687">
        <v>1.47</v>
      </c>
      <c r="GT142" s="687">
        <v>1.71</v>
      </c>
      <c r="GU142" s="687">
        <v>1.88</v>
      </c>
      <c r="GV142" s="687">
        <v>2.35</v>
      </c>
      <c r="GW142" s="687">
        <v>3.45</v>
      </c>
      <c r="GX142" s="687">
        <v>3.45</v>
      </c>
      <c r="GY142" s="687">
        <v>3.75</v>
      </c>
      <c r="GZ142" s="687">
        <v>3.75</v>
      </c>
      <c r="HA142" s="687">
        <v>3.75</v>
      </c>
      <c r="HB142" s="687">
        <v>3.75</v>
      </c>
      <c r="HC142" s="687">
        <v>3.75</v>
      </c>
      <c r="HD142" s="687">
        <v>3.75</v>
      </c>
      <c r="HE142" s="687">
        <v>3.75</v>
      </c>
      <c r="HF142" s="687">
        <v>3.75</v>
      </c>
      <c r="HG142" s="687">
        <v>3.75</v>
      </c>
      <c r="HH142" s="687">
        <v>3.75</v>
      </c>
      <c r="HI142" s="687">
        <v>3.75</v>
      </c>
      <c r="HJ142" s="687">
        <v>3.75</v>
      </c>
      <c r="HK142" s="687">
        <v>3.75</v>
      </c>
      <c r="HL142" s="687">
        <v>3.75</v>
      </c>
      <c r="HM142" s="687">
        <v>3.75</v>
      </c>
      <c r="HN142" s="687">
        <v>3.75</v>
      </c>
      <c r="HO142" s="687">
        <v>3.75</v>
      </c>
      <c r="HP142" s="687">
        <v>3.75</v>
      </c>
      <c r="HQ142" s="687">
        <v>3.75</v>
      </c>
      <c r="HR142" s="687">
        <v>3.75</v>
      </c>
      <c r="HS142" s="687">
        <v>3.75</v>
      </c>
      <c r="HT142" s="687">
        <v>3.75</v>
      </c>
      <c r="HU142" s="687">
        <v>3.75</v>
      </c>
      <c r="HV142" s="687">
        <v>3.75</v>
      </c>
      <c r="HW142" s="687">
        <v>3.75</v>
      </c>
      <c r="HX142" s="687">
        <v>3.78</v>
      </c>
      <c r="HY142" s="687">
        <v>3.83</v>
      </c>
      <c r="HZ142" s="687">
        <v>3.83</v>
      </c>
      <c r="IA142" s="687">
        <v>3.9</v>
      </c>
      <c r="IB142" s="687">
        <v>3.98</v>
      </c>
      <c r="IC142" s="687">
        <v>4.05</v>
      </c>
      <c r="ID142" s="687">
        <v>4.13</v>
      </c>
      <c r="IE142" s="687">
        <v>4.2300000000000004</v>
      </c>
      <c r="IF142" s="687">
        <v>4.3499999999999996</v>
      </c>
      <c r="IG142" s="687">
        <v>4.3499999999999996</v>
      </c>
      <c r="IH142" s="687">
        <v>4.4400000000000004</v>
      </c>
      <c r="II142" s="687">
        <v>4.54</v>
      </c>
      <c r="IJ142" s="687">
        <v>4.7</v>
      </c>
      <c r="IK142" s="687">
        <v>4.76</v>
      </c>
      <c r="IL142" s="687">
        <v>4.8099999999999996</v>
      </c>
      <c r="IM142" s="687">
        <v>4.97</v>
      </c>
      <c r="IN142" s="687">
        <v>4.97</v>
      </c>
      <c r="IO142" s="687">
        <v>5.89</v>
      </c>
      <c r="IP142" s="687">
        <v>7.35</v>
      </c>
      <c r="IQ142" s="687">
        <v>7.77</v>
      </c>
      <c r="IR142" s="687">
        <v>8.19</v>
      </c>
      <c r="IS142" s="687">
        <v>8.35</v>
      </c>
      <c r="IT142" s="687">
        <v>8.52</v>
      </c>
      <c r="IU142" s="687">
        <v>8.52</v>
      </c>
      <c r="IV142" s="687">
        <v>8.6999999999999993</v>
      </c>
      <c r="IW142" s="687">
        <v>8.7899999999999991</v>
      </c>
      <c r="IX142" s="687">
        <v>8.7899999999999991</v>
      </c>
      <c r="IY142" s="687">
        <v>8.7899999999999991</v>
      </c>
      <c r="IZ142" s="687">
        <v>8.7899999999999991</v>
      </c>
      <c r="JA142" s="687">
        <v>8.7899999999999991</v>
      </c>
      <c r="JB142" s="687">
        <v>8.7899999999999991</v>
      </c>
      <c r="JC142" s="687">
        <v>8.7899999999999991</v>
      </c>
      <c r="JD142" s="687">
        <v>8.7899999999999991</v>
      </c>
      <c r="JE142" s="687">
        <v>8.7899999999999991</v>
      </c>
      <c r="JF142" s="687">
        <v>8.7899999999999991</v>
      </c>
      <c r="JG142" s="687">
        <v>8.7899999999999991</v>
      </c>
      <c r="JH142" s="687">
        <v>8.7899999999999991</v>
      </c>
      <c r="JI142" s="687">
        <v>8.7899999999999991</v>
      </c>
      <c r="JJ142" s="687">
        <v>8.7899999999999991</v>
      </c>
      <c r="JK142" s="687">
        <v>8.7899999999999991</v>
      </c>
      <c r="JL142" s="687">
        <v>8.7899999999999991</v>
      </c>
      <c r="JM142" s="687">
        <v>8.7899999999999991</v>
      </c>
      <c r="JN142" s="687">
        <v>8.89</v>
      </c>
      <c r="JO142" s="687">
        <v>8.9700000000000006</v>
      </c>
      <c r="JP142" s="687">
        <v>8.9700000000000006</v>
      </c>
      <c r="JQ142" s="687">
        <v>9.02</v>
      </c>
      <c r="JR142" s="687">
        <v>9.15</v>
      </c>
      <c r="JS142" s="687">
        <v>9.39</v>
      </c>
      <c r="JT142" s="687">
        <v>9.39</v>
      </c>
      <c r="JU142" s="687">
        <v>9.4</v>
      </c>
      <c r="JV142" s="687">
        <v>9.42</v>
      </c>
      <c r="JW142" s="687">
        <v>9.42</v>
      </c>
      <c r="JX142" s="687">
        <v>9.43</v>
      </c>
      <c r="JY142" s="687">
        <v>9.44</v>
      </c>
      <c r="JZ142" s="687">
        <v>9.4600000000000009</v>
      </c>
      <c r="KA142" s="687">
        <v>9.4700000000000006</v>
      </c>
      <c r="KB142" s="687">
        <v>9.49</v>
      </c>
      <c r="KC142" s="687">
        <v>9.5</v>
      </c>
      <c r="KD142" s="687">
        <v>9.5</v>
      </c>
      <c r="KE142" s="687">
        <v>9.5500000000000007</v>
      </c>
      <c r="KF142" s="687">
        <v>9.61</v>
      </c>
      <c r="KG142" s="687">
        <v>9.73</v>
      </c>
      <c r="KH142" s="687">
        <v>9.75</v>
      </c>
      <c r="KI142" s="687">
        <v>9.76</v>
      </c>
      <c r="KJ142" s="687">
        <v>9.7799999999999994</v>
      </c>
      <c r="KK142" s="687">
        <v>9.7799999999999994</v>
      </c>
      <c r="KL142" s="687">
        <v>9.8000000000000007</v>
      </c>
      <c r="KM142" s="687">
        <v>9.81</v>
      </c>
      <c r="KN142" s="687">
        <v>9.84</v>
      </c>
      <c r="KO142" s="687">
        <v>9.86</v>
      </c>
      <c r="KP142" s="687">
        <v>9.8699999999999992</v>
      </c>
      <c r="KQ142" s="687">
        <v>9.89</v>
      </c>
      <c r="KR142" s="687">
        <v>9.89</v>
      </c>
      <c r="KS142" s="687">
        <v>9.92</v>
      </c>
      <c r="KT142" s="687">
        <v>9.93</v>
      </c>
      <c r="KU142" s="687">
        <v>9.9600000000000009</v>
      </c>
      <c r="KV142" s="687">
        <v>9.98</v>
      </c>
      <c r="KW142" s="687">
        <v>10</v>
      </c>
      <c r="KX142" s="687">
        <v>10.02</v>
      </c>
      <c r="KY142" s="687">
        <v>10.02</v>
      </c>
      <c r="KZ142" s="687">
        <v>10.050000000000001</v>
      </c>
      <c r="LA142" s="687">
        <v>10.09</v>
      </c>
      <c r="LB142" s="687">
        <v>10.119999999999999</v>
      </c>
      <c r="LC142" s="687">
        <v>10.15</v>
      </c>
      <c r="LD142" s="687">
        <v>10.19</v>
      </c>
      <c r="LE142" s="687">
        <v>10.220000000000001</v>
      </c>
      <c r="LF142" s="687">
        <v>10.220000000000001</v>
      </c>
      <c r="LG142" s="687">
        <v>10.26</v>
      </c>
      <c r="LH142" s="687">
        <v>10.29</v>
      </c>
      <c r="LI142" s="687">
        <v>10.32</v>
      </c>
      <c r="LJ142" s="687">
        <v>10.36</v>
      </c>
      <c r="LK142" s="687">
        <v>10.39</v>
      </c>
      <c r="LL142" s="687">
        <v>10.42</v>
      </c>
      <c r="LM142" s="687">
        <v>10.42</v>
      </c>
      <c r="LN142" s="687">
        <v>10.46</v>
      </c>
      <c r="LO142" s="687">
        <v>10.49</v>
      </c>
      <c r="LP142" s="687">
        <v>10.53</v>
      </c>
      <c r="LQ142" s="687">
        <v>10.56</v>
      </c>
      <c r="LR142" s="687">
        <v>10.59</v>
      </c>
      <c r="LS142" s="687">
        <v>10.63</v>
      </c>
      <c r="LT142" s="687">
        <v>10.63</v>
      </c>
      <c r="LU142" s="687">
        <v>10.66</v>
      </c>
      <c r="LV142" s="687">
        <v>10.69</v>
      </c>
      <c r="LW142" s="687">
        <v>10.74</v>
      </c>
      <c r="LX142" s="687">
        <v>10.77</v>
      </c>
      <c r="LY142" s="687">
        <v>10.81</v>
      </c>
      <c r="LZ142" s="687">
        <v>10.86</v>
      </c>
      <c r="MA142" s="687">
        <v>10.86</v>
      </c>
      <c r="MB142" s="687">
        <v>10.9</v>
      </c>
      <c r="MC142" s="687">
        <v>10.95</v>
      </c>
      <c r="MD142" s="687">
        <v>11.03</v>
      </c>
      <c r="ME142" s="687">
        <v>11.11</v>
      </c>
      <c r="MF142" s="687">
        <v>11.2</v>
      </c>
      <c r="MG142" s="687">
        <v>11.29</v>
      </c>
      <c r="MH142" s="687">
        <v>11.29</v>
      </c>
      <c r="MI142" s="687">
        <v>11.38</v>
      </c>
      <c r="MJ142" s="687">
        <v>11.48</v>
      </c>
      <c r="MK142" s="687">
        <v>11.58</v>
      </c>
      <c r="ML142" s="687">
        <v>11.69</v>
      </c>
      <c r="MM142" s="687">
        <v>11.8</v>
      </c>
      <c r="MN142" s="687">
        <v>11.91</v>
      </c>
      <c r="MO142" s="687">
        <v>11.91</v>
      </c>
      <c r="MP142" s="687">
        <v>12.03</v>
      </c>
      <c r="MQ142" s="687">
        <v>12.15</v>
      </c>
      <c r="MR142" s="687">
        <v>12.27</v>
      </c>
      <c r="MS142" s="687">
        <v>12.39</v>
      </c>
      <c r="MT142" s="687">
        <v>12.54</v>
      </c>
      <c r="MU142" s="687">
        <v>12.73</v>
      </c>
      <c r="MV142" s="687">
        <v>12.73</v>
      </c>
      <c r="MW142" s="687">
        <v>12.93</v>
      </c>
      <c r="MX142" s="687">
        <v>13.15</v>
      </c>
      <c r="MY142" s="687">
        <v>13.4</v>
      </c>
      <c r="MZ142" s="687">
        <v>13.83</v>
      </c>
      <c r="NA142" s="687">
        <v>14.14</v>
      </c>
      <c r="NB142" s="687">
        <v>14.57</v>
      </c>
      <c r="NC142" s="687">
        <v>14.57</v>
      </c>
      <c r="ND142" s="687">
        <v>15.2</v>
      </c>
      <c r="NE142" s="687">
        <v>15.85</v>
      </c>
      <c r="NF142" s="687">
        <v>16.440000000000001</v>
      </c>
      <c r="NG142" s="687">
        <v>17.28</v>
      </c>
      <c r="NH142" s="687">
        <v>18.34</v>
      </c>
      <c r="NI142" s="687">
        <v>19.41</v>
      </c>
      <c r="NJ142" s="687">
        <v>19.41</v>
      </c>
      <c r="NK142" s="687">
        <v>21.3</v>
      </c>
      <c r="NL142" s="687">
        <v>24.07</v>
      </c>
      <c r="NM142" s="687">
        <v>24.41</v>
      </c>
      <c r="NN142" s="687">
        <v>24.79</v>
      </c>
      <c r="NO142" s="687">
        <v>24.79</v>
      </c>
      <c r="NP142" s="687">
        <v>25.15</v>
      </c>
      <c r="NQ142" s="687">
        <v>25.15</v>
      </c>
      <c r="NR142" s="687">
        <v>25.71</v>
      </c>
      <c r="NS142" s="687">
        <v>26.42</v>
      </c>
      <c r="NT142" s="687">
        <v>27.23</v>
      </c>
      <c r="NU142" s="687">
        <v>27.96</v>
      </c>
      <c r="NV142" s="687">
        <v>28.9</v>
      </c>
      <c r="NW142" s="687">
        <v>30.35</v>
      </c>
      <c r="NX142" s="687">
        <v>30.35</v>
      </c>
      <c r="NY142" s="687">
        <v>31.7</v>
      </c>
      <c r="NZ142" s="687">
        <v>32.29</v>
      </c>
      <c r="OA142" s="687">
        <v>33.01</v>
      </c>
      <c r="OB142" s="687">
        <v>34.159999999999997</v>
      </c>
      <c r="OC142" s="687">
        <v>35</v>
      </c>
      <c r="OD142" s="687">
        <v>35.42</v>
      </c>
      <c r="OE142" s="687">
        <v>35.42</v>
      </c>
      <c r="OF142" s="687">
        <v>35.93</v>
      </c>
      <c r="OG142" s="687">
        <v>36.46</v>
      </c>
      <c r="OH142" s="687">
        <v>37.25</v>
      </c>
      <c r="OI142" s="687">
        <v>37.5</v>
      </c>
      <c r="OJ142" s="687">
        <v>37.79</v>
      </c>
      <c r="OK142" s="687">
        <v>38.21</v>
      </c>
      <c r="OL142" s="687">
        <v>38.21</v>
      </c>
      <c r="OM142" s="687">
        <v>38.68</v>
      </c>
      <c r="ON142" s="687">
        <v>38.909999999999997</v>
      </c>
      <c r="OO142" s="687">
        <v>39.19</v>
      </c>
      <c r="OP142" s="687">
        <v>39.49</v>
      </c>
      <c r="OQ142" s="687">
        <v>39.770000000000003</v>
      </c>
      <c r="OR142" s="687">
        <v>40.130000000000003</v>
      </c>
      <c r="OS142" s="687">
        <v>40.130000000000003</v>
      </c>
      <c r="OT142" s="687">
        <v>40.6</v>
      </c>
      <c r="OU142" s="687">
        <v>41.01</v>
      </c>
      <c r="OV142" s="687">
        <v>41.58</v>
      </c>
      <c r="OW142" s="687">
        <v>41.85</v>
      </c>
      <c r="OX142" s="687">
        <v>42.09</v>
      </c>
      <c r="OY142" s="687">
        <v>42.46</v>
      </c>
      <c r="OZ142" s="687">
        <v>42.46</v>
      </c>
      <c r="PA142" s="687">
        <v>43.09</v>
      </c>
      <c r="PB142" s="687">
        <v>43.2</v>
      </c>
      <c r="PC142" s="687">
        <v>43.29</v>
      </c>
      <c r="PD142" s="687">
        <v>43.39</v>
      </c>
      <c r="PE142" s="687">
        <v>43.5</v>
      </c>
      <c r="PF142" s="687">
        <v>43.63</v>
      </c>
      <c r="PG142" s="687">
        <v>43.63</v>
      </c>
      <c r="PH142" s="687">
        <v>43.76</v>
      </c>
      <c r="PI142" s="687">
        <v>43.97</v>
      </c>
      <c r="PJ142" s="687">
        <v>44.03</v>
      </c>
      <c r="PK142" s="687">
        <v>44.14</v>
      </c>
      <c r="PL142" s="687">
        <v>44.17</v>
      </c>
      <c r="PM142" s="687">
        <v>44.2</v>
      </c>
      <c r="PN142" s="687">
        <v>44.2</v>
      </c>
      <c r="PO142" s="687">
        <v>44.23</v>
      </c>
      <c r="PP142" s="687">
        <v>44.29</v>
      </c>
      <c r="PQ142" s="687">
        <v>44.38</v>
      </c>
      <c r="PR142" s="687">
        <v>44.44</v>
      </c>
      <c r="PS142" s="687">
        <v>44.49</v>
      </c>
      <c r="PT142" s="687">
        <v>44.59</v>
      </c>
      <c r="PU142" s="687">
        <v>44.59</v>
      </c>
      <c r="PV142" s="687">
        <v>44.76</v>
      </c>
      <c r="PW142" s="687">
        <v>44.76</v>
      </c>
      <c r="PX142" s="687">
        <v>44.76</v>
      </c>
      <c r="PY142" s="687">
        <v>44.76</v>
      </c>
      <c r="PZ142" s="687">
        <v>44.76</v>
      </c>
      <c r="QA142" s="687">
        <v>44.76</v>
      </c>
      <c r="QB142" s="687">
        <v>44.76</v>
      </c>
      <c r="QC142" s="687">
        <v>44.76</v>
      </c>
      <c r="QD142" s="687">
        <v>44.76</v>
      </c>
      <c r="QE142" s="687">
        <v>44.76</v>
      </c>
      <c r="QF142" s="687">
        <v>44.76</v>
      </c>
      <c r="QG142" s="687">
        <v>44.76</v>
      </c>
      <c r="QH142" s="687">
        <v>44.76</v>
      </c>
      <c r="QI142" s="687">
        <v>44.76</v>
      </c>
      <c r="QJ142" s="687">
        <v>44.76</v>
      </c>
      <c r="QK142" s="687">
        <v>44.76</v>
      </c>
      <c r="QL142" s="687">
        <v>44.76</v>
      </c>
      <c r="QM142" s="687">
        <v>44.76</v>
      </c>
      <c r="QN142" s="687">
        <v>44.76</v>
      </c>
      <c r="QO142" s="687">
        <v>44.76</v>
      </c>
      <c r="QP142" s="687">
        <v>44.76</v>
      </c>
      <c r="QQ142" s="687">
        <v>44.76</v>
      </c>
      <c r="QR142" s="687">
        <v>44.76</v>
      </c>
      <c r="QS142" s="687">
        <v>44.76</v>
      </c>
      <c r="QT142" s="687">
        <v>44.76</v>
      </c>
      <c r="QU142" s="687">
        <v>44.76</v>
      </c>
      <c r="QV142" s="687">
        <v>44.76</v>
      </c>
      <c r="QW142" s="687">
        <v>44.76</v>
      </c>
      <c r="QX142" s="687">
        <v>44.76</v>
      </c>
      <c r="QY142" s="687">
        <v>44.76</v>
      </c>
      <c r="QZ142" s="687">
        <v>44.76</v>
      </c>
      <c r="RA142" s="687"/>
      <c r="RB142" s="687"/>
      <c r="RC142" s="687"/>
      <c r="RD142" s="687"/>
      <c r="RE142" s="687"/>
      <c r="RF142" s="687"/>
      <c r="RG142" s="687"/>
      <c r="RH142" s="687"/>
      <c r="RI142" s="687"/>
      <c r="RJ142" s="687"/>
      <c r="RK142" s="925"/>
      <c r="RL142" s="925"/>
      <c r="RM142" s="925"/>
      <c r="RN142" s="925"/>
      <c r="RO142" s="925"/>
      <c r="RP142" s="925"/>
      <c r="RQ142" s="925"/>
      <c r="RR142" s="925"/>
      <c r="RS142" s="925"/>
      <c r="RT142" s="925"/>
      <c r="RU142" s="925"/>
      <c r="RV142" s="925"/>
      <c r="RW142" s="925"/>
      <c r="RX142" s="925"/>
      <c r="RY142" s="925"/>
      <c r="RZ142" s="925"/>
      <c r="SA142" s="925"/>
      <c r="SB142" s="925"/>
      <c r="SC142" s="925"/>
      <c r="SD142" s="925"/>
      <c r="SE142" s="925"/>
      <c r="SF142" s="925"/>
      <c r="SG142" s="925"/>
      <c r="SH142" s="925"/>
      <c r="SI142" s="925"/>
      <c r="SJ142" s="925"/>
      <c r="SK142" s="925"/>
      <c r="SL142" s="925"/>
      <c r="SM142" s="925"/>
      <c r="SN142" s="925"/>
      <c r="SO142" s="925"/>
      <c r="SP142" s="925"/>
      <c r="SQ142" s="925"/>
      <c r="SR142" s="925"/>
      <c r="SS142" s="925"/>
      <c r="ST142" s="925"/>
      <c r="SU142" s="925"/>
      <c r="SV142" s="925"/>
      <c r="SW142" s="925"/>
      <c r="SX142" s="925"/>
      <c r="SY142" s="925"/>
      <c r="SZ142" s="925"/>
      <c r="TA142" s="925"/>
      <c r="TB142" s="925"/>
      <c r="TC142" s="925"/>
      <c r="TD142" s="925"/>
      <c r="TE142" s="925"/>
      <c r="TF142" s="925"/>
      <c r="TG142" s="925"/>
      <c r="TH142" s="925"/>
      <c r="TI142" s="925"/>
      <c r="TJ142" s="925"/>
      <c r="TK142" s="925"/>
      <c r="TL142" s="925"/>
      <c r="TM142" s="925"/>
      <c r="TN142" s="925"/>
      <c r="TO142" s="925"/>
      <c r="TP142" s="925"/>
      <c r="TQ142" s="925"/>
      <c r="TR142" s="925"/>
      <c r="TS142" s="925"/>
      <c r="TT142" s="925"/>
      <c r="TU142" s="925"/>
      <c r="TV142" s="925"/>
      <c r="TW142" s="925"/>
      <c r="TX142" s="925"/>
      <c r="TY142" s="925"/>
      <c r="TZ142" s="925"/>
      <c r="UA142" s="925"/>
      <c r="UB142" s="925"/>
      <c r="UC142" s="925"/>
      <c r="UD142" s="925"/>
      <c r="UE142" s="925"/>
      <c r="UF142" s="925"/>
      <c r="UG142" s="925"/>
      <c r="UH142" s="925"/>
      <c r="UI142" s="925"/>
      <c r="UJ142" s="925"/>
      <c r="UK142" s="925"/>
      <c r="UL142" s="925"/>
      <c r="UM142" s="925"/>
      <c r="UN142" s="925"/>
      <c r="UO142" s="925"/>
      <c r="UP142" s="925"/>
      <c r="UQ142" s="925"/>
      <c r="UR142" s="925"/>
      <c r="US142" s="925"/>
      <c r="UT142" s="925"/>
      <c r="UU142" s="925"/>
      <c r="UV142" s="925"/>
      <c r="UW142" s="925"/>
      <c r="UX142" s="925"/>
      <c r="UY142" s="925"/>
      <c r="UZ142" s="925"/>
      <c r="VA142" s="925"/>
      <c r="VB142" s="925"/>
      <c r="VC142" s="925"/>
      <c r="VD142" s="925"/>
      <c r="VE142" s="925"/>
      <c r="VF142" s="925"/>
      <c r="VG142" s="925"/>
      <c r="VH142" s="925"/>
      <c r="VI142" s="925"/>
      <c r="VJ142" s="925"/>
      <c r="VK142" s="925"/>
      <c r="VL142" s="925"/>
      <c r="VM142" s="925"/>
      <c r="VN142" s="925"/>
      <c r="VO142" s="925"/>
      <c r="VP142" s="925"/>
      <c r="VQ142" s="925"/>
      <c r="VR142" s="925"/>
      <c r="VS142" s="925"/>
      <c r="VT142" s="925"/>
      <c r="VU142" s="925"/>
      <c r="VV142" s="925"/>
      <c r="VW142" s="925"/>
      <c r="VX142" s="925"/>
      <c r="VY142" s="925"/>
      <c r="VZ142" s="925"/>
      <c r="WA142" s="925"/>
      <c r="WB142" s="925"/>
      <c r="WC142" s="925"/>
      <c r="WD142" s="925"/>
      <c r="WE142" s="925"/>
      <c r="WF142" s="925"/>
      <c r="WG142" s="925"/>
      <c r="WH142" s="925"/>
      <c r="WI142" s="925"/>
      <c r="WJ142" s="925"/>
      <c r="WK142" s="925"/>
      <c r="WL142" s="925"/>
      <c r="WM142" s="925"/>
      <c r="WN142" s="925"/>
      <c r="WO142" s="925"/>
      <c r="WP142" s="925"/>
      <c r="WQ142" s="925"/>
      <c r="WR142" s="925"/>
      <c r="WS142" s="925"/>
      <c r="XZ142" s="925"/>
      <c r="YA142" s="925"/>
      <c r="ZM142" s="4"/>
      <c r="ZN142" s="4"/>
    </row>
    <row r="143" spans="1:690" outlineLevel="2">
      <c r="A143" s="1107" t="s">
        <v>1205</v>
      </c>
      <c r="B143" s="1107"/>
      <c r="C143" s="1107"/>
      <c r="D143" s="1108">
        <v>82</v>
      </c>
      <c r="E143" s="1108">
        <v>12.21</v>
      </c>
      <c r="F143" s="1108">
        <v>902840.68</v>
      </c>
      <c r="G143" s="1109"/>
      <c r="H143" s="1107" t="s">
        <v>894</v>
      </c>
      <c r="I143" s="687"/>
      <c r="J143" s="687"/>
      <c r="K143" s="687"/>
      <c r="L143" s="687"/>
      <c r="M143" s="687"/>
      <c r="N143" s="687"/>
      <c r="O143" s="687"/>
      <c r="P143" s="687"/>
      <c r="Q143" s="687"/>
      <c r="R143" s="687"/>
      <c r="S143" s="687"/>
      <c r="T143" s="687"/>
      <c r="U143" s="687"/>
      <c r="V143" s="687"/>
      <c r="W143" s="687"/>
      <c r="X143" s="687"/>
      <c r="Y143" s="687"/>
      <c r="Z143" s="687"/>
      <c r="AA143" s="687"/>
      <c r="AB143" s="687"/>
      <c r="AC143" s="687"/>
      <c r="AD143" s="687"/>
      <c r="AE143" s="687"/>
      <c r="AF143" s="687"/>
      <c r="AG143" s="687"/>
      <c r="AH143" s="687"/>
      <c r="AI143" s="687"/>
      <c r="AJ143" s="687"/>
      <c r="AK143" s="687"/>
      <c r="AL143" s="687"/>
      <c r="AM143" s="687"/>
      <c r="AN143" s="687"/>
      <c r="AO143" s="687"/>
      <c r="AP143" s="687"/>
      <c r="AQ143" s="687"/>
      <c r="AR143" s="687"/>
      <c r="AS143" s="687"/>
      <c r="AT143" s="687"/>
      <c r="AU143" s="687"/>
      <c r="AV143" s="687"/>
      <c r="AW143" s="687"/>
      <c r="AX143" s="687"/>
      <c r="AY143" s="687"/>
      <c r="AZ143" s="687"/>
      <c r="BA143" s="687"/>
      <c r="BB143" s="687"/>
      <c r="BC143" s="687"/>
      <c r="BD143" s="687"/>
      <c r="BE143" s="687"/>
      <c r="BF143" s="687"/>
      <c r="BG143" s="687"/>
      <c r="BH143" s="687"/>
      <c r="BI143" s="687"/>
      <c r="BJ143" s="687"/>
      <c r="BK143" s="687"/>
      <c r="BL143" s="687"/>
      <c r="BM143" s="687"/>
      <c r="BN143" s="687"/>
      <c r="BO143" s="687"/>
      <c r="BP143" s="687"/>
      <c r="BQ143" s="687"/>
      <c r="BR143" s="687"/>
      <c r="BS143" s="687"/>
      <c r="BT143" s="687"/>
      <c r="BU143" s="687"/>
      <c r="BV143" s="687"/>
      <c r="BW143" s="687"/>
      <c r="BX143" s="687"/>
      <c r="BY143" s="687"/>
      <c r="BZ143" s="687"/>
      <c r="CA143" s="687"/>
      <c r="CB143" s="687"/>
      <c r="CC143" s="687"/>
      <c r="CD143" s="687"/>
      <c r="CE143" s="687"/>
      <c r="CF143" s="687"/>
      <c r="CG143" s="687"/>
      <c r="CH143" s="687"/>
      <c r="CI143" s="687"/>
      <c r="CJ143" s="687"/>
      <c r="CK143" s="687"/>
      <c r="CL143" s="687"/>
      <c r="CM143" s="687"/>
      <c r="CN143" s="687"/>
      <c r="CO143" s="687"/>
      <c r="CP143" s="687"/>
      <c r="CQ143" s="687"/>
      <c r="CR143" s="687"/>
      <c r="CS143" s="687"/>
      <c r="CT143" s="687"/>
      <c r="CU143" s="687"/>
      <c r="CV143" s="687"/>
      <c r="CW143" s="687"/>
      <c r="CX143" s="687"/>
      <c r="CY143" s="687"/>
      <c r="CZ143" s="687"/>
      <c r="DA143" s="687"/>
      <c r="DB143" s="687"/>
      <c r="DC143" s="687"/>
      <c r="DD143" s="687"/>
      <c r="DE143" s="687"/>
      <c r="DF143" s="687"/>
      <c r="DG143" s="687"/>
      <c r="DH143" s="687"/>
      <c r="DI143" s="687"/>
      <c r="DJ143" s="687"/>
      <c r="DK143" s="687"/>
      <c r="DL143" s="687"/>
      <c r="DM143" s="687"/>
      <c r="DN143" s="687"/>
      <c r="DO143" s="687"/>
      <c r="DP143" s="687"/>
      <c r="DQ143" s="687"/>
      <c r="DR143" s="687"/>
      <c r="DS143" s="687"/>
      <c r="DT143" s="687"/>
      <c r="DU143" s="687"/>
      <c r="DV143" s="687"/>
      <c r="DW143" s="687"/>
      <c r="DX143" s="687"/>
      <c r="DY143" s="687"/>
      <c r="DZ143" s="687"/>
      <c r="EA143" s="687"/>
      <c r="EB143" s="687"/>
      <c r="EC143" s="687"/>
      <c r="ED143" s="687"/>
      <c r="EE143" s="687"/>
      <c r="EF143" s="687"/>
      <c r="EG143" s="687"/>
      <c r="EH143" s="687"/>
      <c r="EI143" s="687"/>
      <c r="EJ143" s="687"/>
      <c r="EK143" s="687"/>
      <c r="EL143" s="687"/>
      <c r="EM143" s="687"/>
      <c r="EN143" s="687"/>
      <c r="EO143" s="687"/>
      <c r="EP143" s="687"/>
      <c r="EQ143" s="687"/>
      <c r="ER143" s="687"/>
      <c r="ES143" s="687"/>
      <c r="ET143" s="687"/>
      <c r="EU143" s="687"/>
      <c r="EV143" s="687"/>
      <c r="EW143" s="687"/>
      <c r="EX143" s="687"/>
      <c r="EY143" s="687"/>
      <c r="EZ143" s="687"/>
      <c r="FA143" s="687"/>
      <c r="FB143" s="687"/>
      <c r="FC143" s="687"/>
      <c r="FD143" s="687"/>
      <c r="FE143" s="687"/>
      <c r="FF143" s="687"/>
      <c r="FG143" s="687"/>
      <c r="FH143" s="687"/>
      <c r="FI143" s="687"/>
      <c r="FJ143" s="687"/>
      <c r="FK143" s="687"/>
      <c r="FL143" s="687"/>
      <c r="FM143" s="687"/>
      <c r="FN143" s="687"/>
      <c r="FO143" s="687"/>
      <c r="FP143" s="687"/>
      <c r="FQ143" s="687"/>
      <c r="FR143" s="687"/>
      <c r="FS143" s="687"/>
      <c r="FT143" s="687"/>
      <c r="FU143" s="687"/>
      <c r="FV143" s="687"/>
      <c r="FW143" s="687"/>
      <c r="FX143" s="687"/>
      <c r="FY143" s="687"/>
      <c r="FZ143" s="687"/>
      <c r="GA143" s="687"/>
      <c r="GB143" s="687"/>
      <c r="GC143" s="687"/>
      <c r="GD143" s="687"/>
      <c r="GE143" s="687"/>
      <c r="GF143" s="687"/>
      <c r="GG143" s="687"/>
      <c r="GH143" s="687"/>
      <c r="GI143" s="687"/>
      <c r="GJ143" s="687"/>
      <c r="GK143" s="687"/>
      <c r="GL143" s="687"/>
      <c r="GM143" s="687"/>
      <c r="GN143" s="687"/>
      <c r="GO143" s="687"/>
      <c r="GP143" s="687"/>
      <c r="GQ143" s="687"/>
      <c r="GR143" s="687"/>
      <c r="GS143" s="687"/>
      <c r="GT143" s="687"/>
      <c r="GU143" s="687"/>
      <c r="GV143" s="687"/>
      <c r="GW143" s="687"/>
      <c r="GX143" s="687"/>
      <c r="GY143" s="687"/>
      <c r="GZ143" s="687"/>
      <c r="HA143" s="687"/>
      <c r="HB143" s="687"/>
      <c r="HC143" s="687"/>
      <c r="HD143" s="687"/>
      <c r="HE143" s="687"/>
      <c r="HF143" s="687"/>
      <c r="HG143" s="687"/>
      <c r="HH143" s="687"/>
      <c r="HI143" s="687"/>
      <c r="HJ143" s="687"/>
      <c r="HK143" s="687"/>
      <c r="HL143" s="687"/>
      <c r="HM143" s="687"/>
      <c r="HN143" s="687"/>
      <c r="HO143" s="687">
        <v>0.08</v>
      </c>
      <c r="HP143" s="687">
        <v>0.35</v>
      </c>
      <c r="HQ143" s="687">
        <v>0.61</v>
      </c>
      <c r="HR143" s="687">
        <v>0.87</v>
      </c>
      <c r="HS143" s="687">
        <v>0.87</v>
      </c>
      <c r="HT143" s="687">
        <v>1.1299999999999999</v>
      </c>
      <c r="HU143" s="687">
        <v>1.39</v>
      </c>
      <c r="HV143" s="687">
        <v>1.75</v>
      </c>
      <c r="HW143" s="687">
        <v>2.17</v>
      </c>
      <c r="HX143" s="687">
        <v>2.63</v>
      </c>
      <c r="HY143" s="687">
        <v>3.13</v>
      </c>
      <c r="HZ143" s="687">
        <v>3.13</v>
      </c>
      <c r="IA143" s="687">
        <v>3.61</v>
      </c>
      <c r="IB143" s="687">
        <v>4.07</v>
      </c>
      <c r="IC143" s="687">
        <v>4.53</v>
      </c>
      <c r="ID143" s="687">
        <v>5.08</v>
      </c>
      <c r="IE143" s="687">
        <v>5.68</v>
      </c>
      <c r="IF143" s="687">
        <v>6.31</v>
      </c>
      <c r="IG143" s="687">
        <v>6.31</v>
      </c>
      <c r="IH143" s="687">
        <v>6.58</v>
      </c>
      <c r="II143" s="687">
        <v>6.7</v>
      </c>
      <c r="IJ143" s="687">
        <v>6.83</v>
      </c>
      <c r="IK143" s="687">
        <v>6.97</v>
      </c>
      <c r="IL143" s="687">
        <v>7.13</v>
      </c>
      <c r="IM143" s="687">
        <v>7.3</v>
      </c>
      <c r="IN143" s="687">
        <v>7.3</v>
      </c>
      <c r="IO143" s="687">
        <v>7.45</v>
      </c>
      <c r="IP143" s="687">
        <v>7.45</v>
      </c>
      <c r="IQ143" s="687">
        <v>7.45</v>
      </c>
      <c r="IR143" s="687">
        <v>7.45</v>
      </c>
      <c r="IS143" s="687">
        <v>7.45</v>
      </c>
      <c r="IT143" s="687">
        <v>7.45</v>
      </c>
      <c r="IU143" s="687">
        <v>7.45</v>
      </c>
      <c r="IV143" s="687">
        <v>7.45</v>
      </c>
      <c r="IW143" s="687">
        <v>7.45</v>
      </c>
      <c r="IX143" s="687">
        <v>7.45</v>
      </c>
      <c r="IY143" s="687">
        <v>7.45</v>
      </c>
      <c r="IZ143" s="687">
        <v>7.45</v>
      </c>
      <c r="JA143" s="687">
        <v>7.45</v>
      </c>
      <c r="JB143" s="687">
        <v>7.45</v>
      </c>
      <c r="JC143" s="687">
        <v>7.45</v>
      </c>
      <c r="JD143" s="687">
        <v>7.45</v>
      </c>
      <c r="JE143" s="687">
        <v>7.45</v>
      </c>
      <c r="JF143" s="687">
        <v>7.45</v>
      </c>
      <c r="JG143" s="687">
        <v>7.45</v>
      </c>
      <c r="JH143" s="687">
        <v>7.45</v>
      </c>
      <c r="JI143" s="687">
        <v>7.45</v>
      </c>
      <c r="JJ143" s="687">
        <v>7.45</v>
      </c>
      <c r="JK143" s="687">
        <v>7.45</v>
      </c>
      <c r="JL143" s="687">
        <v>7.45</v>
      </c>
      <c r="JM143" s="687">
        <v>7.63</v>
      </c>
      <c r="JN143" s="687">
        <v>7.93</v>
      </c>
      <c r="JO143" s="687">
        <v>8.5500000000000007</v>
      </c>
      <c r="JP143" s="687">
        <v>8.5500000000000007</v>
      </c>
      <c r="JQ143" s="687">
        <v>8.9499999999999993</v>
      </c>
      <c r="JR143" s="687">
        <v>8.9499999999999993</v>
      </c>
      <c r="JS143" s="687">
        <v>8.9499999999999993</v>
      </c>
      <c r="JT143" s="687">
        <v>8.9499999999999993</v>
      </c>
      <c r="JU143" s="687">
        <v>8.9499999999999993</v>
      </c>
      <c r="JV143" s="687">
        <v>8.9499999999999993</v>
      </c>
      <c r="JW143" s="687">
        <v>8.9499999999999993</v>
      </c>
      <c r="JX143" s="687">
        <v>8.9499999999999993</v>
      </c>
      <c r="JY143" s="687">
        <v>8.9499999999999993</v>
      </c>
      <c r="JZ143" s="687">
        <v>8.9499999999999993</v>
      </c>
      <c r="KA143" s="687">
        <v>8.9600000000000009</v>
      </c>
      <c r="KB143" s="687">
        <v>8.9600000000000009</v>
      </c>
      <c r="KC143" s="687">
        <v>8.9600000000000009</v>
      </c>
      <c r="KD143" s="687">
        <v>8.9600000000000009</v>
      </c>
      <c r="KE143" s="687">
        <v>8.9600000000000009</v>
      </c>
      <c r="KF143" s="687">
        <v>8.9700000000000006</v>
      </c>
      <c r="KG143" s="687">
        <v>8.9700000000000006</v>
      </c>
      <c r="KH143" s="687">
        <v>8.9700000000000006</v>
      </c>
      <c r="KI143" s="687">
        <v>8.9700000000000006</v>
      </c>
      <c r="KJ143" s="687">
        <v>8.9700000000000006</v>
      </c>
      <c r="KK143" s="687">
        <v>8.9700000000000006</v>
      </c>
      <c r="KL143" s="687">
        <v>8.9700000000000006</v>
      </c>
      <c r="KM143" s="687">
        <v>8.98</v>
      </c>
      <c r="KN143" s="687">
        <v>8.98</v>
      </c>
      <c r="KO143" s="687">
        <v>8.98</v>
      </c>
      <c r="KP143" s="687">
        <v>8.98</v>
      </c>
      <c r="KQ143" s="687">
        <v>8.99</v>
      </c>
      <c r="KR143" s="687">
        <v>8.99</v>
      </c>
      <c r="KS143" s="687">
        <v>8.99</v>
      </c>
      <c r="KT143" s="687">
        <v>8.99</v>
      </c>
      <c r="KU143" s="687">
        <v>8.99</v>
      </c>
      <c r="KV143" s="687">
        <v>8.99</v>
      </c>
      <c r="KW143" s="687">
        <v>9</v>
      </c>
      <c r="KX143" s="687">
        <v>9</v>
      </c>
      <c r="KY143" s="687">
        <v>9</v>
      </c>
      <c r="KZ143" s="687">
        <v>9</v>
      </c>
      <c r="LA143" s="687">
        <v>9</v>
      </c>
      <c r="LB143" s="687">
        <v>9.01</v>
      </c>
      <c r="LC143" s="687">
        <v>9.01</v>
      </c>
      <c r="LD143" s="687">
        <v>9.01</v>
      </c>
      <c r="LE143" s="687">
        <v>9.01</v>
      </c>
      <c r="LF143" s="687">
        <v>9.01</v>
      </c>
      <c r="LG143" s="687">
        <v>9.02</v>
      </c>
      <c r="LH143" s="687">
        <v>9.02</v>
      </c>
      <c r="LI143" s="687">
        <v>9.02</v>
      </c>
      <c r="LJ143" s="687">
        <v>9.02</v>
      </c>
      <c r="LK143" s="687">
        <v>9.02</v>
      </c>
      <c r="LL143" s="687">
        <v>9.0299999999999994</v>
      </c>
      <c r="LM143" s="687">
        <v>9.0299999999999994</v>
      </c>
      <c r="LN143" s="687">
        <v>9.0299999999999994</v>
      </c>
      <c r="LO143" s="687">
        <v>9.0299999999999994</v>
      </c>
      <c r="LP143" s="687">
        <v>9.0299999999999994</v>
      </c>
      <c r="LQ143" s="687">
        <v>9.0399999999999991</v>
      </c>
      <c r="LR143" s="687">
        <v>9.0399999999999991</v>
      </c>
      <c r="LS143" s="687">
        <v>9.0399999999999991</v>
      </c>
      <c r="LT143" s="687">
        <v>9.0399999999999991</v>
      </c>
      <c r="LU143" s="687">
        <v>9.0399999999999991</v>
      </c>
      <c r="LV143" s="687">
        <v>9.0500000000000007</v>
      </c>
      <c r="LW143" s="687">
        <v>9.0500000000000007</v>
      </c>
      <c r="LX143" s="687">
        <v>9.0500000000000007</v>
      </c>
      <c r="LY143" s="687">
        <v>9.06</v>
      </c>
      <c r="LZ143" s="687">
        <v>9.06</v>
      </c>
      <c r="MA143" s="687">
        <v>9.06</v>
      </c>
      <c r="MB143" s="687">
        <v>9.06</v>
      </c>
      <c r="MC143" s="687">
        <v>9.07</v>
      </c>
      <c r="MD143" s="687">
        <v>9.08</v>
      </c>
      <c r="ME143" s="687">
        <v>9.08</v>
      </c>
      <c r="MF143" s="687">
        <v>9.09</v>
      </c>
      <c r="MG143" s="687">
        <v>9.09</v>
      </c>
      <c r="MH143" s="687">
        <v>9.09</v>
      </c>
      <c r="MI143" s="687">
        <v>9.1</v>
      </c>
      <c r="MJ143" s="687">
        <v>9.1</v>
      </c>
      <c r="MK143" s="687">
        <v>9.11</v>
      </c>
      <c r="ML143" s="687">
        <v>9.11</v>
      </c>
      <c r="MM143" s="687">
        <v>9.1199999999999992</v>
      </c>
      <c r="MN143" s="687">
        <v>9.1199999999999992</v>
      </c>
      <c r="MO143" s="687">
        <v>9.1199999999999992</v>
      </c>
      <c r="MP143" s="687">
        <v>9.14</v>
      </c>
      <c r="MQ143" s="687">
        <v>9.14</v>
      </c>
      <c r="MR143" s="687">
        <v>9.14</v>
      </c>
      <c r="MS143" s="687">
        <v>9.15</v>
      </c>
      <c r="MT143" s="687">
        <v>9.16</v>
      </c>
      <c r="MU143" s="687">
        <v>9.17</v>
      </c>
      <c r="MV143" s="687">
        <v>9.17</v>
      </c>
      <c r="MW143" s="687">
        <v>9.17</v>
      </c>
      <c r="MX143" s="687">
        <v>9.17</v>
      </c>
      <c r="MY143" s="687">
        <v>9.19</v>
      </c>
      <c r="MZ143" s="687">
        <v>9.1999999999999993</v>
      </c>
      <c r="NA143" s="687">
        <v>9.2799999999999994</v>
      </c>
      <c r="NB143" s="687">
        <v>9.35</v>
      </c>
      <c r="NC143" s="687">
        <v>9.35</v>
      </c>
      <c r="ND143" s="687">
        <v>9.7899999999999991</v>
      </c>
      <c r="NE143" s="687">
        <v>10.220000000000001</v>
      </c>
      <c r="NF143" s="687">
        <v>10.97</v>
      </c>
      <c r="NG143" s="687">
        <v>12.21</v>
      </c>
      <c r="NH143" s="687">
        <v>15.27</v>
      </c>
      <c r="NI143" s="687">
        <v>18.350000000000001</v>
      </c>
      <c r="NJ143" s="687">
        <v>18.350000000000001</v>
      </c>
      <c r="NK143" s="687">
        <v>22.62</v>
      </c>
      <c r="NL143" s="687">
        <v>29</v>
      </c>
      <c r="NM143" s="687">
        <v>35.4</v>
      </c>
      <c r="NN143" s="687">
        <v>37.049999999999997</v>
      </c>
      <c r="NO143" s="687">
        <v>37.049999999999997</v>
      </c>
      <c r="NP143" s="687">
        <v>39.119999999999997</v>
      </c>
      <c r="NQ143" s="687">
        <v>39.119999999999997</v>
      </c>
      <c r="NR143" s="687">
        <v>41.63</v>
      </c>
      <c r="NS143" s="687">
        <v>44.4</v>
      </c>
      <c r="NT143" s="687">
        <v>45.65</v>
      </c>
      <c r="NU143" s="687">
        <v>46.9</v>
      </c>
      <c r="NV143" s="687">
        <v>49.41</v>
      </c>
      <c r="NW143" s="687">
        <v>53.2</v>
      </c>
      <c r="NX143" s="687">
        <v>53.2</v>
      </c>
      <c r="NY143" s="687">
        <v>54.02</v>
      </c>
      <c r="NZ143" s="687">
        <v>54.27</v>
      </c>
      <c r="OA143" s="687">
        <v>54.75</v>
      </c>
      <c r="OB143" s="687">
        <v>55.23</v>
      </c>
      <c r="OC143" s="687">
        <v>56.07</v>
      </c>
      <c r="OD143" s="687">
        <v>57.41</v>
      </c>
      <c r="OE143" s="687">
        <v>57.41</v>
      </c>
      <c r="OF143" s="687">
        <v>58.77</v>
      </c>
      <c r="OG143" s="687">
        <v>59.44</v>
      </c>
      <c r="OH143" s="687">
        <v>60.1</v>
      </c>
      <c r="OI143" s="687">
        <v>61.39</v>
      </c>
      <c r="OJ143" s="687">
        <v>63.22</v>
      </c>
      <c r="OK143" s="687">
        <v>63.45</v>
      </c>
      <c r="OL143" s="687">
        <v>63.45</v>
      </c>
      <c r="OM143" s="687">
        <v>63.79</v>
      </c>
      <c r="ON143" s="687">
        <v>64.2</v>
      </c>
      <c r="OO143" s="687">
        <v>64.2</v>
      </c>
      <c r="OP143" s="687">
        <v>64.2</v>
      </c>
      <c r="OQ143" s="687">
        <v>64.900000000000006</v>
      </c>
      <c r="OR143" s="687">
        <v>66.010000000000005</v>
      </c>
      <c r="OS143" s="687">
        <v>66.010000000000005</v>
      </c>
      <c r="OT143" s="687">
        <v>67.41</v>
      </c>
      <c r="OU143" s="687">
        <v>69.75</v>
      </c>
      <c r="OV143" s="687">
        <v>72.349999999999994</v>
      </c>
      <c r="OW143" s="687">
        <v>74.08</v>
      </c>
      <c r="OX143" s="687">
        <v>75.239999999999995</v>
      </c>
      <c r="OY143" s="687">
        <v>76.91</v>
      </c>
      <c r="OZ143" s="687">
        <v>76.91</v>
      </c>
      <c r="PA143" s="687">
        <v>79.02</v>
      </c>
      <c r="PB143" s="687">
        <v>79.02</v>
      </c>
      <c r="PC143" s="687">
        <v>79.02</v>
      </c>
      <c r="PD143" s="687">
        <v>79.02</v>
      </c>
      <c r="PE143" s="687">
        <v>79.02</v>
      </c>
      <c r="PF143" s="687">
        <v>79.02</v>
      </c>
      <c r="PG143" s="687">
        <v>79.02</v>
      </c>
      <c r="PH143" s="687">
        <v>79.02</v>
      </c>
      <c r="PI143" s="687">
        <v>79.02</v>
      </c>
      <c r="PJ143" s="687">
        <v>79.02</v>
      </c>
      <c r="PK143" s="687">
        <v>79.02</v>
      </c>
      <c r="PL143" s="687">
        <v>79.02</v>
      </c>
      <c r="PM143" s="687">
        <v>79.02</v>
      </c>
      <c r="PN143" s="687">
        <v>79.02</v>
      </c>
      <c r="PO143" s="687">
        <v>79.02</v>
      </c>
      <c r="PP143" s="687">
        <v>79.2</v>
      </c>
      <c r="PQ143" s="687">
        <v>79.38</v>
      </c>
      <c r="PR143" s="687">
        <v>79.56</v>
      </c>
      <c r="PS143" s="687">
        <v>79.94</v>
      </c>
      <c r="PT143" s="687">
        <v>80.510000000000005</v>
      </c>
      <c r="PU143" s="687">
        <v>80.510000000000005</v>
      </c>
      <c r="PV143" s="687">
        <v>80.69</v>
      </c>
      <c r="PW143" s="687">
        <v>80.87</v>
      </c>
      <c r="PX143" s="687">
        <v>81.05</v>
      </c>
      <c r="PY143" s="687">
        <v>81.430000000000007</v>
      </c>
      <c r="PZ143" s="687">
        <v>82</v>
      </c>
      <c r="QA143" s="687">
        <v>82</v>
      </c>
      <c r="QB143" s="687">
        <v>82</v>
      </c>
      <c r="QC143" s="687">
        <v>82</v>
      </c>
      <c r="QD143" s="687">
        <v>82</v>
      </c>
      <c r="QE143" s="687">
        <v>82</v>
      </c>
      <c r="QF143" s="687">
        <v>82</v>
      </c>
      <c r="QG143" s="687">
        <v>82</v>
      </c>
      <c r="QH143" s="687">
        <v>82</v>
      </c>
      <c r="QI143" s="687">
        <v>82</v>
      </c>
      <c r="QJ143" s="687">
        <v>82</v>
      </c>
      <c r="QK143" s="687">
        <v>82</v>
      </c>
      <c r="QL143" s="687">
        <v>82</v>
      </c>
      <c r="QM143" s="687">
        <v>82</v>
      </c>
      <c r="QN143" s="687">
        <v>82</v>
      </c>
      <c r="QO143" s="687">
        <v>82</v>
      </c>
      <c r="QP143" s="687">
        <v>82</v>
      </c>
      <c r="QQ143" s="687">
        <v>82</v>
      </c>
      <c r="QR143" s="687">
        <v>82</v>
      </c>
      <c r="QS143" s="687">
        <v>82</v>
      </c>
      <c r="QT143" s="687">
        <v>82</v>
      </c>
      <c r="QU143" s="687">
        <v>82</v>
      </c>
      <c r="QV143" s="687">
        <v>82</v>
      </c>
      <c r="QW143" s="687">
        <v>82</v>
      </c>
      <c r="QX143" s="687">
        <v>82</v>
      </c>
      <c r="QY143" s="687">
        <v>82</v>
      </c>
      <c r="QZ143" s="687">
        <v>82</v>
      </c>
      <c r="RA143" s="687"/>
      <c r="RB143" s="687"/>
      <c r="RC143" s="687"/>
      <c r="RD143" s="687"/>
      <c r="RE143" s="687"/>
      <c r="RF143" s="687"/>
      <c r="RG143" s="687"/>
      <c r="RH143" s="687"/>
      <c r="RI143" s="687"/>
      <c r="RJ143" s="687"/>
      <c r="RK143" s="925"/>
      <c r="RL143" s="925"/>
      <c r="RM143" s="925"/>
      <c r="RN143" s="925"/>
      <c r="RO143" s="925"/>
      <c r="RP143" s="925"/>
      <c r="RQ143" s="925"/>
      <c r="RR143" s="925"/>
      <c r="RS143" s="925"/>
      <c r="RT143" s="925"/>
      <c r="RU143" s="925"/>
      <c r="RV143" s="925"/>
      <c r="RW143" s="925"/>
      <c r="RX143" s="925"/>
      <c r="RY143" s="925"/>
      <c r="RZ143" s="925"/>
      <c r="SA143" s="925"/>
      <c r="SB143" s="925"/>
      <c r="SC143" s="925"/>
      <c r="SD143" s="925"/>
      <c r="SE143" s="925"/>
      <c r="SF143" s="925"/>
      <c r="SG143" s="925"/>
      <c r="SH143" s="925"/>
      <c r="SI143" s="925"/>
      <c r="SJ143" s="925"/>
      <c r="SK143" s="925"/>
      <c r="SL143" s="925"/>
      <c r="SM143" s="925"/>
      <c r="SN143" s="925"/>
      <c r="SO143" s="925"/>
      <c r="SP143" s="925"/>
      <c r="SQ143" s="925"/>
      <c r="SR143" s="925"/>
      <c r="SS143" s="925"/>
      <c r="ST143" s="925"/>
      <c r="SU143" s="925"/>
      <c r="SV143" s="925"/>
      <c r="SW143" s="925"/>
      <c r="SX143" s="925"/>
      <c r="SY143" s="925"/>
      <c r="SZ143" s="925"/>
      <c r="TA143" s="925"/>
      <c r="TB143" s="925"/>
      <c r="TC143" s="925"/>
      <c r="TD143" s="925"/>
      <c r="TE143" s="925"/>
      <c r="TF143" s="925"/>
      <c r="TG143" s="925"/>
      <c r="TH143" s="925"/>
      <c r="TI143" s="925"/>
      <c r="TJ143" s="925"/>
      <c r="TK143" s="925"/>
      <c r="TL143" s="925"/>
      <c r="TM143" s="925"/>
      <c r="TN143" s="925"/>
      <c r="TO143" s="925"/>
      <c r="TP143" s="925"/>
      <c r="TQ143" s="925"/>
      <c r="TR143" s="925"/>
      <c r="TS143" s="925"/>
      <c r="TT143" s="925"/>
      <c r="TU143" s="925"/>
      <c r="TV143" s="925"/>
      <c r="TW143" s="925"/>
      <c r="TX143" s="925"/>
      <c r="TY143" s="925"/>
      <c r="TZ143" s="925"/>
      <c r="UA143" s="925"/>
      <c r="UB143" s="925"/>
      <c r="UC143" s="925"/>
      <c r="UD143" s="925"/>
      <c r="UE143" s="925"/>
      <c r="UF143" s="925"/>
      <c r="UG143" s="925"/>
      <c r="UH143" s="925"/>
      <c r="UI143" s="925"/>
      <c r="UJ143" s="925"/>
      <c r="UK143" s="925"/>
      <c r="UL143" s="925"/>
      <c r="UM143" s="925"/>
      <c r="UN143" s="925"/>
      <c r="UO143" s="925"/>
      <c r="UP143" s="925"/>
      <c r="UQ143" s="925"/>
      <c r="UR143" s="925"/>
      <c r="US143" s="925"/>
      <c r="UT143" s="925"/>
      <c r="UU143" s="925"/>
      <c r="UV143" s="925"/>
      <c r="UW143" s="925"/>
      <c r="UX143" s="925"/>
      <c r="UY143" s="925"/>
      <c r="UZ143" s="925"/>
      <c r="VA143" s="925"/>
      <c r="VB143" s="925"/>
      <c r="VC143" s="925"/>
      <c r="VD143" s="925"/>
      <c r="VE143" s="925"/>
      <c r="VF143" s="925"/>
      <c r="VG143" s="925"/>
      <c r="VH143" s="925"/>
      <c r="VI143" s="925"/>
      <c r="VJ143" s="925"/>
      <c r="VK143" s="925"/>
      <c r="VL143" s="925"/>
      <c r="VM143" s="925"/>
      <c r="VN143" s="925"/>
      <c r="VO143" s="925"/>
      <c r="VP143" s="925"/>
      <c r="VQ143" s="925"/>
      <c r="VR143" s="925"/>
      <c r="VS143" s="925"/>
      <c r="VT143" s="925"/>
      <c r="VU143" s="925"/>
      <c r="VV143" s="925"/>
      <c r="VW143" s="925"/>
      <c r="VX143" s="925"/>
      <c r="VY143" s="925"/>
      <c r="VZ143" s="925"/>
      <c r="WA143" s="925"/>
      <c r="WB143" s="925"/>
      <c r="WC143" s="925"/>
      <c r="WD143" s="925"/>
      <c r="WE143" s="925"/>
      <c r="WF143" s="925"/>
      <c r="WG143" s="925"/>
      <c r="WH143" s="925"/>
      <c r="WI143" s="925"/>
      <c r="WJ143" s="925"/>
      <c r="WK143" s="925"/>
      <c r="WL143" s="925"/>
      <c r="WM143" s="925"/>
      <c r="WN143" s="925"/>
      <c r="WO143" s="925"/>
      <c r="WP143" s="925"/>
      <c r="WQ143" s="925"/>
      <c r="WR143" s="925"/>
      <c r="WS143" s="925"/>
      <c r="XZ143" s="925"/>
      <c r="YA143" s="925"/>
      <c r="ZM143" s="4"/>
      <c r="ZN143" s="4"/>
    </row>
    <row r="144" spans="1:690" outlineLevel="2">
      <c r="A144" s="1107" t="s">
        <v>1206</v>
      </c>
      <c r="B144" s="1107"/>
      <c r="C144" s="1107"/>
      <c r="D144" s="1108">
        <v>20</v>
      </c>
      <c r="E144" s="1108">
        <v>5.92</v>
      </c>
      <c r="F144" s="1108">
        <v>552566.94999999995</v>
      </c>
      <c r="G144" s="1109"/>
      <c r="H144" s="1107" t="s">
        <v>894</v>
      </c>
      <c r="I144" s="687"/>
      <c r="J144" s="687"/>
      <c r="K144" s="687"/>
      <c r="L144" s="687"/>
      <c r="M144" s="687"/>
      <c r="N144" s="687"/>
      <c r="O144" s="687"/>
      <c r="P144" s="687"/>
      <c r="Q144" s="687"/>
      <c r="R144" s="687"/>
      <c r="S144" s="687"/>
      <c r="T144" s="687"/>
      <c r="U144" s="687"/>
      <c r="V144" s="687"/>
      <c r="W144" s="687"/>
      <c r="X144" s="687"/>
      <c r="Y144" s="687"/>
      <c r="Z144" s="687"/>
      <c r="AA144" s="687"/>
      <c r="AB144" s="687"/>
      <c r="AC144" s="687"/>
      <c r="AD144" s="687"/>
      <c r="AE144" s="687"/>
      <c r="AF144" s="687"/>
      <c r="AG144" s="687"/>
      <c r="AH144" s="687"/>
      <c r="AI144" s="687"/>
      <c r="AJ144" s="687"/>
      <c r="AK144" s="687"/>
      <c r="AL144" s="687"/>
      <c r="AM144" s="687"/>
      <c r="AN144" s="687"/>
      <c r="AO144" s="687"/>
      <c r="AP144" s="687"/>
      <c r="AQ144" s="687"/>
      <c r="AR144" s="687"/>
      <c r="AS144" s="687"/>
      <c r="AT144" s="687"/>
      <c r="AU144" s="687"/>
      <c r="AV144" s="687"/>
      <c r="AW144" s="687"/>
      <c r="AX144" s="687"/>
      <c r="AY144" s="687"/>
      <c r="AZ144" s="687"/>
      <c r="BA144" s="687"/>
      <c r="BB144" s="687"/>
      <c r="BC144" s="687"/>
      <c r="BD144" s="687"/>
      <c r="BE144" s="687"/>
      <c r="BF144" s="687"/>
      <c r="BG144" s="687"/>
      <c r="BH144" s="687"/>
      <c r="BI144" s="687"/>
      <c r="BJ144" s="687"/>
      <c r="BK144" s="687"/>
      <c r="BL144" s="687"/>
      <c r="BM144" s="687"/>
      <c r="BN144" s="687"/>
      <c r="BO144" s="687"/>
      <c r="BP144" s="687"/>
      <c r="BQ144" s="687"/>
      <c r="BR144" s="687"/>
      <c r="BS144" s="687"/>
      <c r="BT144" s="687"/>
      <c r="BU144" s="687"/>
      <c r="BV144" s="687"/>
      <c r="BW144" s="687"/>
      <c r="BX144" s="687"/>
      <c r="BY144" s="687"/>
      <c r="BZ144" s="687"/>
      <c r="CA144" s="687"/>
      <c r="CB144" s="687"/>
      <c r="CC144" s="687"/>
      <c r="CD144" s="687"/>
      <c r="CE144" s="687"/>
      <c r="CF144" s="687"/>
      <c r="CG144" s="687"/>
      <c r="CH144" s="687"/>
      <c r="CI144" s="687"/>
      <c r="CJ144" s="687"/>
      <c r="CK144" s="687"/>
      <c r="CL144" s="687"/>
      <c r="CM144" s="687"/>
      <c r="CN144" s="687"/>
      <c r="CO144" s="687"/>
      <c r="CP144" s="687"/>
      <c r="CQ144" s="687"/>
      <c r="CR144" s="687"/>
      <c r="CS144" s="687"/>
      <c r="CT144" s="687"/>
      <c r="CU144" s="687"/>
      <c r="CV144" s="687"/>
      <c r="CW144" s="687"/>
      <c r="CX144" s="687"/>
      <c r="CY144" s="687"/>
      <c r="CZ144" s="687"/>
      <c r="DA144" s="687"/>
      <c r="DB144" s="687"/>
      <c r="DC144" s="687"/>
      <c r="DD144" s="687"/>
      <c r="DE144" s="687"/>
      <c r="DF144" s="687"/>
      <c r="DG144" s="687"/>
      <c r="DH144" s="687"/>
      <c r="DI144" s="687"/>
      <c r="DJ144" s="687"/>
      <c r="DK144" s="687"/>
      <c r="DL144" s="687"/>
      <c r="DM144" s="687"/>
      <c r="DN144" s="687"/>
      <c r="DO144" s="687"/>
      <c r="DP144" s="687"/>
      <c r="DQ144" s="687"/>
      <c r="DR144" s="687"/>
      <c r="DS144" s="687"/>
      <c r="DT144" s="687"/>
      <c r="DU144" s="687"/>
      <c r="DV144" s="687"/>
      <c r="DW144" s="687"/>
      <c r="DX144" s="687"/>
      <c r="DY144" s="687"/>
      <c r="DZ144" s="687"/>
      <c r="EA144" s="687"/>
      <c r="EB144" s="687"/>
      <c r="EC144" s="687"/>
      <c r="ED144" s="687"/>
      <c r="EE144" s="687"/>
      <c r="EF144" s="687"/>
      <c r="EG144" s="687"/>
      <c r="EH144" s="687"/>
      <c r="EI144" s="687"/>
      <c r="EJ144" s="687"/>
      <c r="EK144" s="687"/>
      <c r="EL144" s="687"/>
      <c r="EM144" s="687"/>
      <c r="EN144" s="687"/>
      <c r="EO144" s="687"/>
      <c r="EP144" s="687"/>
      <c r="EQ144" s="687"/>
      <c r="ER144" s="687"/>
      <c r="ES144" s="687"/>
      <c r="ET144" s="687"/>
      <c r="EU144" s="687"/>
      <c r="EV144" s="687"/>
      <c r="EW144" s="687"/>
      <c r="EX144" s="687"/>
      <c r="EY144" s="687"/>
      <c r="EZ144" s="687"/>
      <c r="FA144" s="687"/>
      <c r="FB144" s="687"/>
      <c r="FC144" s="687"/>
      <c r="FD144" s="687"/>
      <c r="FE144" s="687"/>
      <c r="FF144" s="687"/>
      <c r="FG144" s="687"/>
      <c r="FH144" s="687"/>
      <c r="FI144" s="687"/>
      <c r="FJ144" s="687"/>
      <c r="FK144" s="687"/>
      <c r="FL144" s="687"/>
      <c r="FM144" s="687"/>
      <c r="FN144" s="687"/>
      <c r="FO144" s="687"/>
      <c r="FP144" s="687"/>
      <c r="FQ144" s="687"/>
      <c r="FR144" s="687"/>
      <c r="FS144" s="687"/>
      <c r="FT144" s="687"/>
      <c r="FU144" s="687"/>
      <c r="FV144" s="687"/>
      <c r="FW144" s="687"/>
      <c r="FX144" s="687"/>
      <c r="FY144" s="687"/>
      <c r="FZ144" s="687"/>
      <c r="GA144" s="687"/>
      <c r="GB144" s="687"/>
      <c r="GC144" s="687"/>
      <c r="GD144" s="687"/>
      <c r="GE144" s="687"/>
      <c r="GF144" s="687"/>
      <c r="GG144" s="687"/>
      <c r="GH144" s="687"/>
      <c r="GI144" s="687"/>
      <c r="GJ144" s="687"/>
      <c r="GK144" s="687"/>
      <c r="GL144" s="687"/>
      <c r="GM144" s="687"/>
      <c r="GN144" s="687"/>
      <c r="GO144" s="687"/>
      <c r="GP144" s="687"/>
      <c r="GQ144" s="687"/>
      <c r="GR144" s="687"/>
      <c r="GS144" s="687"/>
      <c r="GT144" s="687"/>
      <c r="GU144" s="687"/>
      <c r="GV144" s="687"/>
      <c r="GW144" s="687"/>
      <c r="GX144" s="687"/>
      <c r="GY144" s="687"/>
      <c r="GZ144" s="687"/>
      <c r="HA144" s="687"/>
      <c r="HB144" s="687"/>
      <c r="HC144" s="687"/>
      <c r="HD144" s="687"/>
      <c r="HE144" s="687"/>
      <c r="HF144" s="687"/>
      <c r="HG144" s="687"/>
      <c r="HH144" s="687"/>
      <c r="HI144" s="687"/>
      <c r="HJ144" s="687"/>
      <c r="HK144" s="687"/>
      <c r="HL144" s="687"/>
      <c r="HM144" s="687"/>
      <c r="HN144" s="687"/>
      <c r="HO144" s="687"/>
      <c r="HP144" s="687"/>
      <c r="HQ144" s="687"/>
      <c r="HR144" s="687"/>
      <c r="HS144" s="687"/>
      <c r="HT144" s="687"/>
      <c r="HU144" s="687"/>
      <c r="HV144" s="687"/>
      <c r="HW144" s="687"/>
      <c r="HX144" s="687"/>
      <c r="HY144" s="687"/>
      <c r="HZ144" s="687"/>
      <c r="IA144" s="687">
        <v>0.02</v>
      </c>
      <c r="IB144" s="687">
        <v>0.04</v>
      </c>
      <c r="IC144" s="687">
        <v>0.06</v>
      </c>
      <c r="ID144" s="687">
        <v>0.09</v>
      </c>
      <c r="IE144" s="687">
        <v>0.14000000000000001</v>
      </c>
      <c r="IF144" s="687">
        <v>0.21</v>
      </c>
      <c r="IG144" s="687">
        <v>0.21</v>
      </c>
      <c r="IH144" s="687">
        <v>0.26</v>
      </c>
      <c r="II144" s="687">
        <v>0.32</v>
      </c>
      <c r="IJ144" s="687">
        <v>0.47</v>
      </c>
      <c r="IK144" s="687">
        <v>0.47</v>
      </c>
      <c r="IL144" s="687">
        <v>0.47</v>
      </c>
      <c r="IM144" s="687">
        <v>0.55000000000000004</v>
      </c>
      <c r="IN144" s="687">
        <v>0.55000000000000004</v>
      </c>
      <c r="IO144" s="687">
        <v>0.73</v>
      </c>
      <c r="IP144" s="687">
        <v>0.79</v>
      </c>
      <c r="IQ144" s="687">
        <v>1.04</v>
      </c>
      <c r="IR144" s="687">
        <v>1.31</v>
      </c>
      <c r="IS144" s="687">
        <v>1.31</v>
      </c>
      <c r="IT144" s="687">
        <v>1.31</v>
      </c>
      <c r="IU144" s="687">
        <v>1.31</v>
      </c>
      <c r="IV144" s="687">
        <v>1.31</v>
      </c>
      <c r="IW144" s="687">
        <v>1.31</v>
      </c>
      <c r="IX144" s="687">
        <v>1.31</v>
      </c>
      <c r="IY144" s="687">
        <v>1.31</v>
      </c>
      <c r="IZ144" s="687">
        <v>1.31</v>
      </c>
      <c r="JA144" s="687">
        <v>1.31</v>
      </c>
      <c r="JB144" s="687">
        <v>1.31</v>
      </c>
      <c r="JC144" s="687">
        <v>1.31</v>
      </c>
      <c r="JD144" s="687">
        <v>1.31</v>
      </c>
      <c r="JE144" s="687">
        <v>1.31</v>
      </c>
      <c r="JF144" s="687">
        <v>1.31</v>
      </c>
      <c r="JG144" s="687">
        <v>1.31</v>
      </c>
      <c r="JH144" s="687">
        <v>1.31</v>
      </c>
      <c r="JI144" s="687">
        <v>1.31</v>
      </c>
      <c r="JJ144" s="687">
        <v>1.31</v>
      </c>
      <c r="JK144" s="687">
        <v>1.31</v>
      </c>
      <c r="JL144" s="687">
        <v>1.31</v>
      </c>
      <c r="JM144" s="687">
        <v>1.31</v>
      </c>
      <c r="JN144" s="687">
        <v>1.41</v>
      </c>
      <c r="JO144" s="687">
        <v>1.49</v>
      </c>
      <c r="JP144" s="687">
        <v>1.49</v>
      </c>
      <c r="JQ144" s="687">
        <v>1.57</v>
      </c>
      <c r="JR144" s="687">
        <v>1.74</v>
      </c>
      <c r="JS144" s="687">
        <v>1.98</v>
      </c>
      <c r="JT144" s="687">
        <v>1.98</v>
      </c>
      <c r="JU144" s="687">
        <v>1.98</v>
      </c>
      <c r="JV144" s="687">
        <v>1.98</v>
      </c>
      <c r="JW144" s="687">
        <v>1.98</v>
      </c>
      <c r="JX144" s="687">
        <v>1.98</v>
      </c>
      <c r="JY144" s="687">
        <v>1.98</v>
      </c>
      <c r="JZ144" s="687">
        <v>1.98</v>
      </c>
      <c r="KA144" s="687">
        <v>1.98</v>
      </c>
      <c r="KB144" s="687">
        <v>1.99</v>
      </c>
      <c r="KC144" s="687">
        <v>1.99</v>
      </c>
      <c r="KD144" s="687">
        <v>1.99</v>
      </c>
      <c r="KE144" s="687">
        <v>2.0299999999999998</v>
      </c>
      <c r="KF144" s="687">
        <v>2.08</v>
      </c>
      <c r="KG144" s="687">
        <v>2.2000000000000002</v>
      </c>
      <c r="KH144" s="687">
        <v>2.2000000000000002</v>
      </c>
      <c r="KI144" s="687">
        <v>2.2000000000000002</v>
      </c>
      <c r="KJ144" s="687">
        <v>2.21</v>
      </c>
      <c r="KK144" s="687">
        <v>2.21</v>
      </c>
      <c r="KL144" s="687">
        <v>2.21</v>
      </c>
      <c r="KM144" s="687">
        <v>2.2200000000000002</v>
      </c>
      <c r="KN144" s="687">
        <v>2.23</v>
      </c>
      <c r="KO144" s="687">
        <v>2.23</v>
      </c>
      <c r="KP144" s="687">
        <v>2.2400000000000002</v>
      </c>
      <c r="KQ144" s="687">
        <v>2.25</v>
      </c>
      <c r="KR144" s="687">
        <v>2.25</v>
      </c>
      <c r="KS144" s="687">
        <v>2.2599999999999998</v>
      </c>
      <c r="KT144" s="687">
        <v>2.2599999999999998</v>
      </c>
      <c r="KU144" s="687">
        <v>2.27</v>
      </c>
      <c r="KV144" s="687">
        <v>2.2799999999999998</v>
      </c>
      <c r="KW144" s="687">
        <v>2.29</v>
      </c>
      <c r="KX144" s="687">
        <v>2.29</v>
      </c>
      <c r="KY144" s="687">
        <v>2.29</v>
      </c>
      <c r="KZ144" s="687">
        <v>2.31</v>
      </c>
      <c r="LA144" s="687">
        <v>2.31</v>
      </c>
      <c r="LB144" s="687">
        <v>2.3199999999999998</v>
      </c>
      <c r="LC144" s="687">
        <v>2.3199999999999998</v>
      </c>
      <c r="LD144" s="687">
        <v>2.34</v>
      </c>
      <c r="LE144" s="687">
        <v>2.34</v>
      </c>
      <c r="LF144" s="687">
        <v>2.34</v>
      </c>
      <c r="LG144" s="687">
        <v>2.35</v>
      </c>
      <c r="LH144" s="687">
        <v>2.36</v>
      </c>
      <c r="LI144" s="687">
        <v>2.37</v>
      </c>
      <c r="LJ144" s="687">
        <v>2.37</v>
      </c>
      <c r="LK144" s="687">
        <v>2.38</v>
      </c>
      <c r="LL144" s="687">
        <v>2.39</v>
      </c>
      <c r="LM144" s="687">
        <v>2.39</v>
      </c>
      <c r="LN144" s="687">
        <v>2.4</v>
      </c>
      <c r="LO144" s="687">
        <v>2.41</v>
      </c>
      <c r="LP144" s="687">
        <v>2.41</v>
      </c>
      <c r="LQ144" s="687">
        <v>2.42</v>
      </c>
      <c r="LR144" s="687">
        <v>2.4300000000000002</v>
      </c>
      <c r="LS144" s="687">
        <v>2.44</v>
      </c>
      <c r="LT144" s="687">
        <v>2.44</v>
      </c>
      <c r="LU144" s="687">
        <v>2.44</v>
      </c>
      <c r="LV144" s="687">
        <v>2.4500000000000002</v>
      </c>
      <c r="LW144" s="687">
        <v>2.46</v>
      </c>
      <c r="LX144" s="687">
        <v>2.4700000000000002</v>
      </c>
      <c r="LY144" s="687">
        <v>2.4700000000000002</v>
      </c>
      <c r="LZ144" s="687">
        <v>2.48</v>
      </c>
      <c r="MA144" s="687">
        <v>2.48</v>
      </c>
      <c r="MB144" s="687">
        <v>2.4900000000000002</v>
      </c>
      <c r="MC144" s="687">
        <v>2.4900000000000002</v>
      </c>
      <c r="MD144" s="687">
        <v>2.5099999999999998</v>
      </c>
      <c r="ME144" s="687">
        <v>2.52</v>
      </c>
      <c r="MF144" s="687">
        <v>2.5299999999999998</v>
      </c>
      <c r="MG144" s="687">
        <v>2.54</v>
      </c>
      <c r="MH144" s="687">
        <v>2.54</v>
      </c>
      <c r="MI144" s="687">
        <v>2.56</v>
      </c>
      <c r="MJ144" s="687">
        <v>2.58</v>
      </c>
      <c r="MK144" s="687">
        <v>2.6</v>
      </c>
      <c r="ML144" s="687">
        <v>2.61</v>
      </c>
      <c r="MM144" s="687">
        <v>2.63</v>
      </c>
      <c r="MN144" s="687">
        <v>2.65</v>
      </c>
      <c r="MO144" s="687">
        <v>2.65</v>
      </c>
      <c r="MP144" s="687">
        <v>2.67</v>
      </c>
      <c r="MQ144" s="687">
        <v>2.69</v>
      </c>
      <c r="MR144" s="687">
        <v>2.71</v>
      </c>
      <c r="MS144" s="687">
        <v>2.73</v>
      </c>
      <c r="MT144" s="687">
        <v>2.76</v>
      </c>
      <c r="MU144" s="687">
        <v>2.81</v>
      </c>
      <c r="MV144" s="687">
        <v>2.81</v>
      </c>
      <c r="MW144" s="687">
        <v>2.86</v>
      </c>
      <c r="MX144" s="687">
        <v>2.92</v>
      </c>
      <c r="MY144" s="687">
        <v>3.01</v>
      </c>
      <c r="MZ144" s="687">
        <v>3.27</v>
      </c>
      <c r="NA144" s="687">
        <v>3.4</v>
      </c>
      <c r="NB144" s="687">
        <v>3.65</v>
      </c>
      <c r="NC144" s="687">
        <v>3.65</v>
      </c>
      <c r="ND144" s="687">
        <v>4.16</v>
      </c>
      <c r="NE144" s="687">
        <v>4.7</v>
      </c>
      <c r="NF144" s="687">
        <v>5.25</v>
      </c>
      <c r="NG144" s="687">
        <v>5.92</v>
      </c>
      <c r="NH144" s="687">
        <v>6.29</v>
      </c>
      <c r="NI144" s="687">
        <v>6.67</v>
      </c>
      <c r="NJ144" s="687">
        <v>6.67</v>
      </c>
      <c r="NK144" s="687">
        <v>7.41</v>
      </c>
      <c r="NL144" s="687">
        <v>8.07</v>
      </c>
      <c r="NM144" s="687">
        <v>8.44</v>
      </c>
      <c r="NN144" s="687">
        <v>8.83</v>
      </c>
      <c r="NO144" s="687">
        <v>8.83</v>
      </c>
      <c r="NP144" s="687">
        <v>9.2100000000000009</v>
      </c>
      <c r="NQ144" s="687">
        <v>9.2100000000000009</v>
      </c>
      <c r="NR144" s="687">
        <v>9.82</v>
      </c>
      <c r="NS144" s="687">
        <v>10.59</v>
      </c>
      <c r="NT144" s="687">
        <v>11.23</v>
      </c>
      <c r="NU144" s="687">
        <v>11.53</v>
      </c>
      <c r="NV144" s="687">
        <v>11.92</v>
      </c>
      <c r="NW144" s="687">
        <v>12.39</v>
      </c>
      <c r="NX144" s="687">
        <v>12.39</v>
      </c>
      <c r="NY144" s="687">
        <v>12.74</v>
      </c>
      <c r="NZ144" s="687">
        <v>12.97</v>
      </c>
      <c r="OA144" s="687">
        <v>13.2</v>
      </c>
      <c r="OB144" s="687">
        <v>13.48</v>
      </c>
      <c r="OC144" s="687">
        <v>13.74</v>
      </c>
      <c r="OD144" s="687">
        <v>13.95</v>
      </c>
      <c r="OE144" s="687">
        <v>13.95</v>
      </c>
      <c r="OF144" s="687">
        <v>14.22</v>
      </c>
      <c r="OG144" s="687">
        <v>14.42</v>
      </c>
      <c r="OH144" s="687">
        <v>14.64</v>
      </c>
      <c r="OI144" s="687">
        <v>14.85</v>
      </c>
      <c r="OJ144" s="687">
        <v>15.11</v>
      </c>
      <c r="OK144" s="687">
        <v>15.5</v>
      </c>
      <c r="OL144" s="687">
        <v>15.5</v>
      </c>
      <c r="OM144" s="687">
        <v>15.94</v>
      </c>
      <c r="ON144" s="687">
        <v>16.149999999999999</v>
      </c>
      <c r="OO144" s="687">
        <v>16.399999999999999</v>
      </c>
      <c r="OP144" s="687">
        <v>16.72</v>
      </c>
      <c r="OQ144" s="687">
        <v>17.02</v>
      </c>
      <c r="OR144" s="687">
        <v>17.27</v>
      </c>
      <c r="OS144" s="687">
        <v>17.27</v>
      </c>
      <c r="OT144" s="687">
        <v>17.64</v>
      </c>
      <c r="OU144" s="687">
        <v>17.88</v>
      </c>
      <c r="OV144" s="687">
        <v>18.13</v>
      </c>
      <c r="OW144" s="687">
        <v>18.22</v>
      </c>
      <c r="OX144" s="687">
        <v>18.260000000000002</v>
      </c>
      <c r="OY144" s="687">
        <v>18.309999999999999</v>
      </c>
      <c r="OZ144" s="687">
        <v>18.309999999999999</v>
      </c>
      <c r="PA144" s="687">
        <v>18.37</v>
      </c>
      <c r="PB144" s="687">
        <v>18.48</v>
      </c>
      <c r="PC144" s="687">
        <v>18.559999999999999</v>
      </c>
      <c r="PD144" s="687">
        <v>18.649999999999999</v>
      </c>
      <c r="PE144" s="687">
        <v>18.77</v>
      </c>
      <c r="PF144" s="687">
        <v>18.93</v>
      </c>
      <c r="PG144" s="687">
        <v>18.93</v>
      </c>
      <c r="PH144" s="687">
        <v>19.059999999999999</v>
      </c>
      <c r="PI144" s="687">
        <v>19.27</v>
      </c>
      <c r="PJ144" s="687">
        <v>19.329999999999998</v>
      </c>
      <c r="PK144" s="687">
        <v>19.440000000000001</v>
      </c>
      <c r="PL144" s="687">
        <v>19.46</v>
      </c>
      <c r="PM144" s="687">
        <v>19.48</v>
      </c>
      <c r="PN144" s="687">
        <v>19.48</v>
      </c>
      <c r="PO144" s="687">
        <v>19.5</v>
      </c>
      <c r="PP144" s="687">
        <v>19.55</v>
      </c>
      <c r="PQ144" s="687">
        <v>19.62</v>
      </c>
      <c r="PR144" s="687">
        <v>19.68</v>
      </c>
      <c r="PS144" s="687">
        <v>19.73</v>
      </c>
      <c r="PT144" s="687">
        <v>19.829999999999998</v>
      </c>
      <c r="PU144" s="687">
        <v>19.829999999999998</v>
      </c>
      <c r="PV144" s="687">
        <v>20</v>
      </c>
      <c r="PW144" s="687">
        <v>20</v>
      </c>
      <c r="PX144" s="687">
        <v>20</v>
      </c>
      <c r="PY144" s="687">
        <v>20</v>
      </c>
      <c r="PZ144" s="687">
        <v>20</v>
      </c>
      <c r="QA144" s="687">
        <v>20</v>
      </c>
      <c r="QB144" s="687">
        <v>20</v>
      </c>
      <c r="QC144" s="687">
        <v>20</v>
      </c>
      <c r="QD144" s="687">
        <v>20</v>
      </c>
      <c r="QE144" s="687">
        <v>20</v>
      </c>
      <c r="QF144" s="687">
        <v>20</v>
      </c>
      <c r="QG144" s="687">
        <v>20</v>
      </c>
      <c r="QH144" s="687">
        <v>20</v>
      </c>
      <c r="QI144" s="687">
        <v>20</v>
      </c>
      <c r="QJ144" s="687">
        <v>20</v>
      </c>
      <c r="QK144" s="687">
        <v>20</v>
      </c>
      <c r="QL144" s="687">
        <v>20</v>
      </c>
      <c r="QM144" s="687">
        <v>20</v>
      </c>
      <c r="QN144" s="687">
        <v>20</v>
      </c>
      <c r="QO144" s="687">
        <v>20</v>
      </c>
      <c r="QP144" s="687">
        <v>20</v>
      </c>
      <c r="QQ144" s="687">
        <v>20</v>
      </c>
      <c r="QR144" s="687">
        <v>20</v>
      </c>
      <c r="QS144" s="687">
        <v>20</v>
      </c>
      <c r="QT144" s="687">
        <v>20</v>
      </c>
      <c r="QU144" s="687">
        <v>20</v>
      </c>
      <c r="QV144" s="687">
        <v>20</v>
      </c>
      <c r="QW144" s="687">
        <v>20</v>
      </c>
      <c r="QX144" s="687">
        <v>20</v>
      </c>
      <c r="QY144" s="687">
        <v>20</v>
      </c>
      <c r="QZ144" s="687">
        <v>20</v>
      </c>
      <c r="RA144" s="687"/>
      <c r="RB144" s="687"/>
      <c r="RC144" s="687"/>
      <c r="RD144" s="687"/>
      <c r="RE144" s="687"/>
      <c r="RF144" s="687"/>
      <c r="RG144" s="687"/>
      <c r="RH144" s="687"/>
      <c r="RI144" s="687"/>
      <c r="RJ144" s="687"/>
      <c r="RK144" s="925"/>
      <c r="RL144" s="925"/>
      <c r="RM144" s="925"/>
      <c r="RN144" s="925"/>
      <c r="RO144" s="925"/>
      <c r="RP144" s="925"/>
      <c r="RQ144" s="925"/>
      <c r="RR144" s="925"/>
      <c r="RS144" s="925"/>
      <c r="RT144" s="925"/>
      <c r="RU144" s="925"/>
      <c r="RV144" s="925"/>
      <c r="RW144" s="925"/>
      <c r="RX144" s="925"/>
      <c r="RY144" s="925"/>
      <c r="RZ144" s="925"/>
      <c r="SA144" s="925"/>
      <c r="SB144" s="925"/>
      <c r="SC144" s="925"/>
      <c r="SD144" s="925"/>
      <c r="SE144" s="925"/>
      <c r="SF144" s="925"/>
      <c r="SG144" s="925"/>
      <c r="SH144" s="925"/>
      <c r="SI144" s="925"/>
      <c r="SJ144" s="925"/>
      <c r="SK144" s="925"/>
      <c r="SL144" s="925"/>
      <c r="SM144" s="925"/>
      <c r="SN144" s="925"/>
      <c r="SO144" s="925"/>
      <c r="SP144" s="925"/>
      <c r="SQ144" s="925"/>
      <c r="SR144" s="925"/>
      <c r="SS144" s="925"/>
      <c r="ST144" s="925"/>
      <c r="SU144" s="925"/>
      <c r="SV144" s="925"/>
      <c r="SW144" s="925"/>
      <c r="SX144" s="925"/>
      <c r="SY144" s="925"/>
      <c r="SZ144" s="925"/>
      <c r="TA144" s="925"/>
      <c r="TB144" s="925"/>
      <c r="TC144" s="925"/>
      <c r="TD144" s="925"/>
      <c r="TE144" s="925"/>
      <c r="TF144" s="925"/>
      <c r="TG144" s="925"/>
      <c r="TH144" s="925"/>
      <c r="TI144" s="925"/>
      <c r="TJ144" s="925"/>
      <c r="TK144" s="925"/>
      <c r="TL144" s="925"/>
      <c r="TM144" s="925"/>
      <c r="TN144" s="925"/>
      <c r="TO144" s="925"/>
      <c r="TP144" s="925"/>
      <c r="TQ144" s="925"/>
      <c r="TR144" s="925"/>
      <c r="TS144" s="925"/>
      <c r="TT144" s="925"/>
      <c r="TU144" s="925"/>
      <c r="TV144" s="925"/>
      <c r="TW144" s="925"/>
      <c r="TX144" s="925"/>
      <c r="TY144" s="925"/>
      <c r="TZ144" s="925"/>
      <c r="UA144" s="925"/>
      <c r="UB144" s="925"/>
      <c r="UC144" s="925"/>
      <c r="UD144" s="925"/>
      <c r="UE144" s="925"/>
      <c r="UF144" s="925"/>
      <c r="UG144" s="925"/>
      <c r="UH144" s="925"/>
      <c r="UI144" s="925"/>
      <c r="UJ144" s="925"/>
      <c r="UK144" s="925"/>
      <c r="UL144" s="925"/>
      <c r="UM144" s="925"/>
      <c r="UN144" s="925"/>
      <c r="UO144" s="925"/>
      <c r="UP144" s="925"/>
      <c r="UQ144" s="925"/>
      <c r="UR144" s="925"/>
      <c r="US144" s="925"/>
      <c r="UT144" s="925"/>
      <c r="UU144" s="925"/>
      <c r="UV144" s="925"/>
      <c r="UW144" s="925"/>
      <c r="UX144" s="925"/>
      <c r="UY144" s="925"/>
      <c r="UZ144" s="925"/>
      <c r="VA144" s="925"/>
      <c r="VB144" s="925"/>
      <c r="VC144" s="925"/>
      <c r="VD144" s="925"/>
      <c r="VE144" s="925"/>
      <c r="VF144" s="925"/>
      <c r="VG144" s="925"/>
      <c r="VH144" s="925"/>
      <c r="VI144" s="925"/>
      <c r="VJ144" s="925"/>
      <c r="VK144" s="925"/>
      <c r="VL144" s="925"/>
      <c r="VM144" s="925"/>
      <c r="VN144" s="925"/>
      <c r="VO144" s="925"/>
      <c r="VP144" s="925"/>
      <c r="VQ144" s="925"/>
      <c r="VR144" s="925"/>
      <c r="VS144" s="925"/>
      <c r="VT144" s="925"/>
      <c r="VU144" s="925"/>
      <c r="VV144" s="925"/>
      <c r="VW144" s="925"/>
      <c r="VX144" s="925"/>
      <c r="VY144" s="925"/>
      <c r="VZ144" s="925"/>
      <c r="WA144" s="925"/>
      <c r="WB144" s="925"/>
      <c r="WC144" s="925"/>
      <c r="WD144" s="925"/>
      <c r="WE144" s="925"/>
      <c r="WF144" s="925"/>
      <c r="WG144" s="925"/>
      <c r="WH144" s="925"/>
      <c r="WI144" s="925"/>
      <c r="WJ144" s="925"/>
      <c r="WK144" s="925"/>
      <c r="WL144" s="925"/>
      <c r="WM144" s="925"/>
      <c r="WN144" s="925"/>
      <c r="WO144" s="925"/>
      <c r="WP144" s="925"/>
      <c r="WQ144" s="925"/>
      <c r="WR144" s="925"/>
      <c r="WS144" s="925"/>
      <c r="XZ144" s="925"/>
      <c r="YA144" s="925"/>
      <c r="ZM144" s="4"/>
      <c r="ZN144" s="4"/>
    </row>
    <row r="145" spans="1:690" s="14" customFormat="1">
      <c r="A145" s="1094" t="s">
        <v>1417</v>
      </c>
      <c r="B145" s="1094"/>
      <c r="C145" s="1094"/>
      <c r="D145" s="1096">
        <v>24090.63</v>
      </c>
      <c r="E145" s="1096">
        <v>6458.8</v>
      </c>
      <c r="F145" s="1096">
        <v>11076181.82</v>
      </c>
      <c r="G145" s="1094"/>
      <c r="H145" s="1094" t="s">
        <v>894</v>
      </c>
      <c r="I145" s="920"/>
      <c r="J145" s="920"/>
      <c r="K145" s="920"/>
      <c r="L145" s="920"/>
      <c r="M145" s="920"/>
      <c r="N145" s="920"/>
      <c r="O145" s="920"/>
      <c r="P145" s="920"/>
      <c r="Q145" s="920"/>
      <c r="R145" s="920"/>
      <c r="S145" s="920"/>
      <c r="T145" s="920"/>
      <c r="U145" s="920"/>
      <c r="V145" s="920"/>
      <c r="W145" s="920"/>
      <c r="X145" s="920"/>
      <c r="Y145" s="920"/>
      <c r="Z145" s="920"/>
      <c r="AA145" s="920"/>
      <c r="AB145" s="920"/>
      <c r="AC145" s="920"/>
      <c r="AD145" s="920"/>
      <c r="AE145" s="920"/>
      <c r="AF145" s="920"/>
      <c r="AG145" s="920"/>
      <c r="AH145" s="920"/>
      <c r="AI145" s="920"/>
      <c r="AJ145" s="920"/>
      <c r="AK145" s="920"/>
      <c r="AL145" s="920"/>
      <c r="AM145" s="920"/>
      <c r="AN145" s="920"/>
      <c r="AO145" s="920"/>
      <c r="AP145" s="920"/>
      <c r="AQ145" s="920"/>
      <c r="AR145" s="920"/>
      <c r="AS145" s="920"/>
      <c r="AT145" s="920"/>
      <c r="AU145" s="920"/>
      <c r="AV145" s="920"/>
      <c r="AW145" s="920"/>
      <c r="AX145" s="920"/>
      <c r="AY145" s="920"/>
      <c r="AZ145" s="920"/>
      <c r="BA145" s="920"/>
      <c r="BB145" s="920"/>
      <c r="BC145" s="920"/>
      <c r="BD145" s="920"/>
      <c r="BE145" s="920"/>
      <c r="BF145" s="920"/>
      <c r="BG145" s="920"/>
      <c r="BH145" s="920"/>
      <c r="BI145" s="920"/>
      <c r="BJ145" s="920"/>
      <c r="BK145" s="920"/>
      <c r="BL145" s="920"/>
      <c r="BM145" s="920"/>
      <c r="BN145" s="920"/>
      <c r="BO145" s="920"/>
      <c r="BP145" s="920"/>
      <c r="BQ145" s="920"/>
      <c r="BR145" s="920"/>
      <c r="BS145" s="920"/>
      <c r="BT145" s="920"/>
      <c r="BU145" s="920"/>
      <c r="BV145" s="920"/>
      <c r="BW145" s="920"/>
      <c r="BX145" s="920"/>
      <c r="BY145" s="920"/>
      <c r="BZ145" s="920"/>
      <c r="CA145" s="920"/>
      <c r="CB145" s="920"/>
      <c r="CC145" s="920"/>
      <c r="CD145" s="920"/>
      <c r="CE145" s="920"/>
      <c r="CF145" s="920"/>
      <c r="CG145" s="920"/>
      <c r="CH145" s="920"/>
      <c r="CI145" s="920"/>
      <c r="CJ145" s="920"/>
      <c r="CK145" s="920">
        <v>27.72</v>
      </c>
      <c r="CL145" s="920">
        <v>55.44</v>
      </c>
      <c r="CM145" s="920">
        <v>83.17</v>
      </c>
      <c r="CN145" s="920">
        <v>110.89</v>
      </c>
      <c r="CO145" s="920">
        <v>138.61000000000001</v>
      </c>
      <c r="CP145" s="920">
        <v>138.61000000000001</v>
      </c>
      <c r="CQ145" s="920">
        <v>166.33</v>
      </c>
      <c r="CR145" s="920">
        <v>194.06</v>
      </c>
      <c r="CS145" s="920">
        <v>221.78</v>
      </c>
      <c r="CT145" s="920">
        <v>249.5</v>
      </c>
      <c r="CU145" s="920">
        <v>277.22000000000003</v>
      </c>
      <c r="CV145" s="920">
        <v>304.95</v>
      </c>
      <c r="CW145" s="920">
        <v>304.95</v>
      </c>
      <c r="CX145" s="920">
        <v>332.67</v>
      </c>
      <c r="CY145" s="920">
        <v>360.39</v>
      </c>
      <c r="CZ145" s="920">
        <v>388.11</v>
      </c>
      <c r="DA145" s="920">
        <v>415.84</v>
      </c>
      <c r="DB145" s="920">
        <v>443.56</v>
      </c>
      <c r="DC145" s="920">
        <v>471.28</v>
      </c>
      <c r="DD145" s="920">
        <v>471.28</v>
      </c>
      <c r="DE145" s="920">
        <v>499</v>
      </c>
      <c r="DF145" s="920">
        <v>526.73</v>
      </c>
      <c r="DG145" s="920">
        <v>554.45000000000005</v>
      </c>
      <c r="DH145" s="920">
        <v>582.16999999999996</v>
      </c>
      <c r="DI145" s="920">
        <v>609.89</v>
      </c>
      <c r="DJ145" s="920">
        <v>637.62</v>
      </c>
      <c r="DK145" s="920">
        <v>637.62</v>
      </c>
      <c r="DL145" s="920">
        <v>665.34</v>
      </c>
      <c r="DM145" s="920">
        <v>693.06</v>
      </c>
      <c r="DN145" s="920">
        <v>720.78</v>
      </c>
      <c r="DO145" s="920">
        <v>748.51</v>
      </c>
      <c r="DP145" s="920">
        <v>776.23</v>
      </c>
      <c r="DQ145" s="920">
        <v>803.95</v>
      </c>
      <c r="DR145" s="920">
        <v>803.95</v>
      </c>
      <c r="DS145" s="920">
        <v>831.67</v>
      </c>
      <c r="DT145" s="920">
        <v>859.4</v>
      </c>
      <c r="DU145" s="920">
        <v>887.12</v>
      </c>
      <c r="DV145" s="920">
        <v>914.84</v>
      </c>
      <c r="DW145" s="920">
        <v>942.57</v>
      </c>
      <c r="DX145" s="920">
        <v>970.29</v>
      </c>
      <c r="DY145" s="920">
        <v>970.29</v>
      </c>
      <c r="DZ145" s="920">
        <v>998.02</v>
      </c>
      <c r="EA145" s="920">
        <v>1036.3399999999999</v>
      </c>
      <c r="EB145" s="920">
        <v>1082.54</v>
      </c>
      <c r="EC145" s="920">
        <v>1128.75</v>
      </c>
      <c r="ED145" s="920">
        <v>1184.8900000000001</v>
      </c>
      <c r="EE145" s="920">
        <v>1249.58</v>
      </c>
      <c r="EF145" s="920">
        <v>1249.58</v>
      </c>
      <c r="EG145" s="920">
        <v>1314.26</v>
      </c>
      <c r="EH145" s="920">
        <v>1378.95</v>
      </c>
      <c r="EI145" s="920">
        <v>1443.64</v>
      </c>
      <c r="EJ145" s="920">
        <v>1508.32</v>
      </c>
      <c r="EK145" s="920">
        <v>1573.01</v>
      </c>
      <c r="EL145" s="920">
        <v>1637.7</v>
      </c>
      <c r="EM145" s="920">
        <v>1637.7</v>
      </c>
      <c r="EN145" s="920">
        <v>1702.38</v>
      </c>
      <c r="EO145" s="920">
        <v>1775.04</v>
      </c>
      <c r="EP145" s="920">
        <v>1858.21</v>
      </c>
      <c r="EQ145" s="920">
        <v>1941.38</v>
      </c>
      <c r="ER145" s="920">
        <v>2024.54</v>
      </c>
      <c r="ES145" s="920">
        <v>2107.71</v>
      </c>
      <c r="ET145" s="920">
        <v>2107.71</v>
      </c>
      <c r="EU145" s="920">
        <v>2190.88</v>
      </c>
      <c r="EV145" s="920">
        <v>2277.38</v>
      </c>
      <c r="EW145" s="920">
        <v>2369.79</v>
      </c>
      <c r="EX145" s="920">
        <v>2462.19</v>
      </c>
      <c r="EY145" s="920">
        <v>2554.6</v>
      </c>
      <c r="EZ145" s="920">
        <v>2647.01</v>
      </c>
      <c r="FA145" s="920">
        <v>2647.01</v>
      </c>
      <c r="FB145" s="920">
        <v>2739.42</v>
      </c>
      <c r="FC145" s="920">
        <v>2805.07</v>
      </c>
      <c r="FD145" s="920">
        <v>2805.07</v>
      </c>
      <c r="FE145" s="920">
        <v>2805.07</v>
      </c>
      <c r="FF145" s="920">
        <v>2805.07</v>
      </c>
      <c r="FG145" s="920">
        <v>2805.07</v>
      </c>
      <c r="FH145" s="920">
        <v>2805.07</v>
      </c>
      <c r="FI145" s="920">
        <v>2805.07</v>
      </c>
      <c r="FJ145" s="920">
        <v>2805.07</v>
      </c>
      <c r="FK145" s="920">
        <v>2805.07</v>
      </c>
      <c r="FL145" s="920">
        <v>2808.78</v>
      </c>
      <c r="FM145" s="920">
        <v>2812.49</v>
      </c>
      <c r="FN145" s="920">
        <v>2816.21</v>
      </c>
      <c r="FO145" s="920">
        <v>2816.21</v>
      </c>
      <c r="FP145" s="920">
        <v>2819.92</v>
      </c>
      <c r="FQ145" s="920">
        <v>2823.63</v>
      </c>
      <c r="FR145" s="920">
        <v>2827.35</v>
      </c>
      <c r="FS145" s="920">
        <v>2831.06</v>
      </c>
      <c r="FT145" s="920">
        <v>2834.77</v>
      </c>
      <c r="FU145" s="920">
        <v>2838.49</v>
      </c>
      <c r="FV145" s="920">
        <v>2838.49</v>
      </c>
      <c r="FW145" s="920">
        <v>2842.2</v>
      </c>
      <c r="FX145" s="920">
        <v>2845.91</v>
      </c>
      <c r="FY145" s="920">
        <v>2849.63</v>
      </c>
      <c r="FZ145" s="920">
        <v>2853.34</v>
      </c>
      <c r="GA145" s="920">
        <v>2857.05</v>
      </c>
      <c r="GB145" s="920">
        <v>2860.77</v>
      </c>
      <c r="GC145" s="920">
        <v>2860.77</v>
      </c>
      <c r="GD145" s="920">
        <v>2864.48</v>
      </c>
      <c r="GE145" s="920">
        <v>2868.19</v>
      </c>
      <c r="GF145" s="920">
        <v>2871.91</v>
      </c>
      <c r="GG145" s="920">
        <v>2875.62</v>
      </c>
      <c r="GH145" s="920">
        <v>2879.33</v>
      </c>
      <c r="GI145" s="920">
        <v>2879.33</v>
      </c>
      <c r="GJ145" s="920">
        <v>2879.33</v>
      </c>
      <c r="GK145" s="920">
        <v>2879.33</v>
      </c>
      <c r="GL145" s="920">
        <v>2879.33</v>
      </c>
      <c r="GM145" s="920">
        <v>2879.33</v>
      </c>
      <c r="GN145" s="920">
        <v>2884.29</v>
      </c>
      <c r="GO145" s="920">
        <v>2889.24</v>
      </c>
      <c r="GP145" s="920">
        <v>2894.19</v>
      </c>
      <c r="GQ145" s="920">
        <v>2894.19</v>
      </c>
      <c r="GR145" s="920">
        <v>2899.14</v>
      </c>
      <c r="GS145" s="920">
        <v>2904.09</v>
      </c>
      <c r="GT145" s="920">
        <v>2909.04</v>
      </c>
      <c r="GU145" s="920">
        <v>2913.99</v>
      </c>
      <c r="GV145" s="920">
        <v>2918.94</v>
      </c>
      <c r="GW145" s="920">
        <v>2923.89</v>
      </c>
      <c r="GX145" s="920">
        <v>2923.89</v>
      </c>
      <c r="GY145" s="920">
        <v>2928.84</v>
      </c>
      <c r="GZ145" s="920">
        <v>2933.8</v>
      </c>
      <c r="HA145" s="920">
        <v>2938.75</v>
      </c>
      <c r="HB145" s="920">
        <v>2943.7</v>
      </c>
      <c r="HC145" s="920">
        <v>2948.65</v>
      </c>
      <c r="HD145" s="920">
        <v>2955.98</v>
      </c>
      <c r="HE145" s="920">
        <v>2955.98</v>
      </c>
      <c r="HF145" s="920">
        <v>2964.23</v>
      </c>
      <c r="HG145" s="920">
        <v>2973.4</v>
      </c>
      <c r="HH145" s="920">
        <v>2984.96</v>
      </c>
      <c r="HI145" s="920">
        <v>2996.51</v>
      </c>
      <c r="HJ145" s="920">
        <v>3008.06</v>
      </c>
      <c r="HK145" s="920">
        <v>3019.62</v>
      </c>
      <c r="HL145" s="920">
        <v>3019.62</v>
      </c>
      <c r="HM145" s="920">
        <v>3031.17</v>
      </c>
      <c r="HN145" s="920">
        <v>3042.72</v>
      </c>
      <c r="HO145" s="920">
        <v>3054.27</v>
      </c>
      <c r="HP145" s="920">
        <v>3069</v>
      </c>
      <c r="HQ145" s="920">
        <v>3083.85</v>
      </c>
      <c r="HR145" s="920">
        <v>3098.7</v>
      </c>
      <c r="HS145" s="920">
        <v>3098.7</v>
      </c>
      <c r="HT145" s="920">
        <v>3113.56</v>
      </c>
      <c r="HU145" s="920">
        <v>3128.54</v>
      </c>
      <c r="HV145" s="920">
        <v>3145.04</v>
      </c>
      <c r="HW145" s="920">
        <v>3161.55</v>
      </c>
      <c r="HX145" s="920">
        <v>3178.05</v>
      </c>
      <c r="HY145" s="920">
        <v>3194.55</v>
      </c>
      <c r="HZ145" s="920">
        <v>3194.55</v>
      </c>
      <c r="IA145" s="920">
        <v>3216.16</v>
      </c>
      <c r="IB145" s="920">
        <v>3224.56</v>
      </c>
      <c r="IC145" s="920">
        <v>3238.56</v>
      </c>
      <c r="ID145" s="920">
        <v>3263.76</v>
      </c>
      <c r="IE145" s="920">
        <v>3263.76</v>
      </c>
      <c r="IF145" s="920">
        <v>3265.38</v>
      </c>
      <c r="IG145" s="920">
        <v>3265.38</v>
      </c>
      <c r="IH145" s="920">
        <v>3273.5</v>
      </c>
      <c r="II145" s="920">
        <v>3281.63</v>
      </c>
      <c r="IJ145" s="920">
        <v>3289.75</v>
      </c>
      <c r="IK145" s="920">
        <v>3297.87</v>
      </c>
      <c r="IL145" s="920">
        <v>3308.16</v>
      </c>
      <c r="IM145" s="920">
        <v>3327.11</v>
      </c>
      <c r="IN145" s="920">
        <v>3327.11</v>
      </c>
      <c r="IO145" s="920">
        <v>3350.4</v>
      </c>
      <c r="IP145" s="920">
        <v>3372.06</v>
      </c>
      <c r="IQ145" s="920">
        <v>3372.06</v>
      </c>
      <c r="IR145" s="920">
        <v>3372.06</v>
      </c>
      <c r="IS145" s="920">
        <v>3375.4</v>
      </c>
      <c r="IT145" s="920">
        <v>3379.31</v>
      </c>
      <c r="IU145" s="920">
        <v>3379.31</v>
      </c>
      <c r="IV145" s="920">
        <v>3388.79</v>
      </c>
      <c r="IW145" s="920">
        <v>3388.79</v>
      </c>
      <c r="IX145" s="920">
        <v>3388.79</v>
      </c>
      <c r="IY145" s="920">
        <v>3388.79</v>
      </c>
      <c r="IZ145" s="920">
        <v>3388.79</v>
      </c>
      <c r="JA145" s="920">
        <v>3388.79</v>
      </c>
      <c r="JB145" s="920">
        <v>3388.79</v>
      </c>
      <c r="JC145" s="920">
        <v>3388.79</v>
      </c>
      <c r="JD145" s="920">
        <v>3388.79</v>
      </c>
      <c r="JE145" s="920">
        <v>3388.79</v>
      </c>
      <c r="JF145" s="920">
        <v>3388.79</v>
      </c>
      <c r="JG145" s="920">
        <v>3388.79</v>
      </c>
      <c r="JH145" s="920">
        <v>3388.79</v>
      </c>
      <c r="JI145" s="920">
        <v>3388.79</v>
      </c>
      <c r="JJ145" s="920">
        <v>3388.79</v>
      </c>
      <c r="JK145" s="920">
        <v>3388.79</v>
      </c>
      <c r="JL145" s="920">
        <v>3388.79</v>
      </c>
      <c r="JM145" s="920">
        <v>3388.79</v>
      </c>
      <c r="JN145" s="920">
        <v>3388.79</v>
      </c>
      <c r="JO145" s="920">
        <v>3388.79</v>
      </c>
      <c r="JP145" s="920">
        <v>3388.79</v>
      </c>
      <c r="JQ145" s="920">
        <v>3388.79</v>
      </c>
      <c r="JR145" s="920">
        <v>3388.79</v>
      </c>
      <c r="JS145" s="920">
        <v>3388.79</v>
      </c>
      <c r="JT145" s="920">
        <v>3388.79</v>
      </c>
      <c r="JU145" s="920">
        <v>3388.79</v>
      </c>
      <c r="JV145" s="920">
        <v>3388.79</v>
      </c>
      <c r="JW145" s="920">
        <v>3388.79</v>
      </c>
      <c r="JX145" s="920">
        <v>3388.79</v>
      </c>
      <c r="JY145" s="920">
        <v>3388.79</v>
      </c>
      <c r="JZ145" s="920">
        <v>3388.79</v>
      </c>
      <c r="KA145" s="920">
        <v>3388.79</v>
      </c>
      <c r="KB145" s="920">
        <v>3400.64</v>
      </c>
      <c r="KC145" s="920">
        <v>3412.49</v>
      </c>
      <c r="KD145" s="920">
        <v>3412.49</v>
      </c>
      <c r="KE145" s="920">
        <v>3424.34</v>
      </c>
      <c r="KF145" s="920">
        <v>3436.2</v>
      </c>
      <c r="KG145" s="920">
        <v>3448.05</v>
      </c>
      <c r="KH145" s="920">
        <v>3459.9</v>
      </c>
      <c r="KI145" s="920">
        <v>3471.75</v>
      </c>
      <c r="KJ145" s="920">
        <v>3483.6</v>
      </c>
      <c r="KK145" s="920">
        <v>3483.6</v>
      </c>
      <c r="KL145" s="920">
        <v>3495.45</v>
      </c>
      <c r="KM145" s="920">
        <v>3507.31</v>
      </c>
      <c r="KN145" s="920">
        <v>3519.16</v>
      </c>
      <c r="KO145" s="920">
        <v>3531.01</v>
      </c>
      <c r="KP145" s="920">
        <v>3542.86</v>
      </c>
      <c r="KQ145" s="920">
        <v>3554.71</v>
      </c>
      <c r="KR145" s="920">
        <v>3554.71</v>
      </c>
      <c r="KS145" s="920">
        <v>3566.57</v>
      </c>
      <c r="KT145" s="920">
        <v>3579.68</v>
      </c>
      <c r="KU145" s="920">
        <v>3599.44</v>
      </c>
      <c r="KV145" s="920">
        <v>3625.82</v>
      </c>
      <c r="KW145" s="920">
        <v>3653.48</v>
      </c>
      <c r="KX145" s="920">
        <v>3681.13</v>
      </c>
      <c r="KY145" s="920">
        <v>3681.13</v>
      </c>
      <c r="KZ145" s="920">
        <v>3708.79</v>
      </c>
      <c r="LA145" s="920">
        <v>3743.39</v>
      </c>
      <c r="LB145" s="920">
        <v>3778.95</v>
      </c>
      <c r="LC145" s="920">
        <v>3815.45</v>
      </c>
      <c r="LD145" s="920">
        <v>3854.96</v>
      </c>
      <c r="LE145" s="920">
        <v>3894.47</v>
      </c>
      <c r="LF145" s="920">
        <v>3894.47</v>
      </c>
      <c r="LG145" s="920">
        <v>3910.27</v>
      </c>
      <c r="LH145" s="920">
        <v>3910.27</v>
      </c>
      <c r="LI145" s="920">
        <v>3910.27</v>
      </c>
      <c r="LJ145" s="920">
        <v>3910.27</v>
      </c>
      <c r="LK145" s="920">
        <v>4304.47</v>
      </c>
      <c r="LL145" s="920">
        <v>5224.2700000000004</v>
      </c>
      <c r="LM145" s="920">
        <v>5224.2700000000004</v>
      </c>
      <c r="LN145" s="920">
        <v>5316.47</v>
      </c>
      <c r="LO145" s="920">
        <v>5438.04</v>
      </c>
      <c r="LP145" s="920">
        <v>5715.62</v>
      </c>
      <c r="LQ145" s="920">
        <v>5755.3</v>
      </c>
      <c r="LR145" s="920">
        <v>5758.99</v>
      </c>
      <c r="LS145" s="920">
        <v>5762.68</v>
      </c>
      <c r="LT145" s="920">
        <v>5762.68</v>
      </c>
      <c r="LU145" s="920">
        <v>5766.36</v>
      </c>
      <c r="LV145" s="920">
        <v>5770.05</v>
      </c>
      <c r="LW145" s="920">
        <v>5773.74</v>
      </c>
      <c r="LX145" s="920">
        <v>5777.43</v>
      </c>
      <c r="LY145" s="920">
        <v>5781.11</v>
      </c>
      <c r="LZ145" s="920">
        <v>5784.8</v>
      </c>
      <c r="MA145" s="920">
        <v>5784.8</v>
      </c>
      <c r="MB145" s="920">
        <v>5788.49</v>
      </c>
      <c r="MC145" s="920">
        <v>5792.18</v>
      </c>
      <c r="MD145" s="920">
        <v>5795.86</v>
      </c>
      <c r="ME145" s="920">
        <v>5799.55</v>
      </c>
      <c r="MF145" s="920">
        <v>5803.24</v>
      </c>
      <c r="MG145" s="920">
        <v>5806.93</v>
      </c>
      <c r="MH145" s="920">
        <v>5806.93</v>
      </c>
      <c r="MI145" s="920">
        <v>5810.61</v>
      </c>
      <c r="MJ145" s="920">
        <v>5814.3</v>
      </c>
      <c r="MK145" s="920">
        <v>5817.99</v>
      </c>
      <c r="ML145" s="920">
        <v>5821.68</v>
      </c>
      <c r="MM145" s="920">
        <v>5825.36</v>
      </c>
      <c r="MN145" s="920">
        <v>5846.07</v>
      </c>
      <c r="MO145" s="920">
        <v>5846.07</v>
      </c>
      <c r="MP145" s="920">
        <v>5866.78</v>
      </c>
      <c r="MQ145" s="920">
        <v>5888.47</v>
      </c>
      <c r="MR145" s="920">
        <v>5911.64</v>
      </c>
      <c r="MS145" s="920">
        <v>5936.28</v>
      </c>
      <c r="MT145" s="920">
        <v>5961.9</v>
      </c>
      <c r="MU145" s="920">
        <v>5987.53</v>
      </c>
      <c r="MV145" s="920">
        <v>5987.53</v>
      </c>
      <c r="MW145" s="920">
        <v>6013.15</v>
      </c>
      <c r="MX145" s="920">
        <v>6038.78</v>
      </c>
      <c r="MY145" s="920">
        <v>6064.9</v>
      </c>
      <c r="MZ145" s="920">
        <v>6102.06</v>
      </c>
      <c r="NA145" s="920">
        <v>6152.27</v>
      </c>
      <c r="NB145" s="920">
        <v>6203.04</v>
      </c>
      <c r="NC145" s="920">
        <v>6203.04</v>
      </c>
      <c r="ND145" s="920">
        <v>6259.1</v>
      </c>
      <c r="NE145" s="920">
        <v>6322.45</v>
      </c>
      <c r="NF145" s="920">
        <v>6389.78</v>
      </c>
      <c r="NG145" s="920">
        <v>6458.8</v>
      </c>
      <c r="NH145" s="920">
        <v>6820.17</v>
      </c>
      <c r="NI145" s="920">
        <v>7211.08</v>
      </c>
      <c r="NJ145" s="920">
        <v>7211.08</v>
      </c>
      <c r="NK145" s="920">
        <v>8134.42</v>
      </c>
      <c r="NL145" s="920">
        <v>9978.43</v>
      </c>
      <c r="NM145" s="920">
        <v>10720.25</v>
      </c>
      <c r="NN145" s="920">
        <v>12203.57</v>
      </c>
      <c r="NO145" s="920">
        <v>12203.57</v>
      </c>
      <c r="NP145" s="920">
        <v>12528.83</v>
      </c>
      <c r="NQ145" s="920">
        <v>12528.83</v>
      </c>
      <c r="NR145" s="920">
        <v>13286.27</v>
      </c>
      <c r="NS145" s="920">
        <v>13606.07</v>
      </c>
      <c r="NT145" s="920">
        <v>14352.27</v>
      </c>
      <c r="NU145" s="920">
        <v>14420.07</v>
      </c>
      <c r="NV145" s="920">
        <v>14578.27</v>
      </c>
      <c r="NW145" s="920">
        <v>14583.67</v>
      </c>
      <c r="NX145" s="920">
        <v>14583.67</v>
      </c>
      <c r="NY145" s="920">
        <v>14596.27</v>
      </c>
      <c r="NZ145" s="920">
        <v>14601.67</v>
      </c>
      <c r="OA145" s="920">
        <v>14614.67</v>
      </c>
      <c r="OB145" s="920">
        <v>14638.54</v>
      </c>
      <c r="OC145" s="920">
        <v>14694.27</v>
      </c>
      <c r="OD145" s="920">
        <v>14694.87</v>
      </c>
      <c r="OE145" s="920">
        <v>14694.87</v>
      </c>
      <c r="OF145" s="920">
        <v>14696.87</v>
      </c>
      <c r="OG145" s="920">
        <v>14701.87</v>
      </c>
      <c r="OH145" s="920">
        <v>14710.27</v>
      </c>
      <c r="OI145" s="920">
        <v>14711.22</v>
      </c>
      <c r="OJ145" s="920">
        <v>14712.67</v>
      </c>
      <c r="OK145" s="920">
        <v>14715.09</v>
      </c>
      <c r="OL145" s="920">
        <v>14715.09</v>
      </c>
      <c r="OM145" s="920">
        <v>15147.89</v>
      </c>
      <c r="ON145" s="920">
        <v>15889.79</v>
      </c>
      <c r="OO145" s="920">
        <v>16536.09</v>
      </c>
      <c r="OP145" s="920">
        <v>16697.12</v>
      </c>
      <c r="OQ145" s="920">
        <v>16886.150000000001</v>
      </c>
      <c r="OR145" s="920">
        <v>17344.22</v>
      </c>
      <c r="OS145" s="920">
        <v>17344.22</v>
      </c>
      <c r="OT145" s="920">
        <v>17375.12</v>
      </c>
      <c r="OU145" s="920">
        <v>17382.22</v>
      </c>
      <c r="OV145" s="920">
        <v>17390.919999999998</v>
      </c>
      <c r="OW145" s="920">
        <v>17391.919999999998</v>
      </c>
      <c r="OX145" s="920">
        <v>17397.12</v>
      </c>
      <c r="OY145" s="920">
        <v>17407.919999999998</v>
      </c>
      <c r="OZ145" s="920">
        <v>17407.919999999998</v>
      </c>
      <c r="PA145" s="920">
        <v>17442.82</v>
      </c>
      <c r="PB145" s="920">
        <v>17522.919999999998</v>
      </c>
      <c r="PC145" s="920">
        <v>17534.419999999998</v>
      </c>
      <c r="PD145" s="920">
        <v>18894.919999999998</v>
      </c>
      <c r="PE145" s="920">
        <v>22030.12</v>
      </c>
      <c r="PF145" s="920">
        <v>22079.82</v>
      </c>
      <c r="PG145" s="920">
        <v>22079.82</v>
      </c>
      <c r="PH145" s="920">
        <v>22119.02</v>
      </c>
      <c r="PI145" s="920">
        <v>22187.62</v>
      </c>
      <c r="PJ145" s="920">
        <v>22193.62</v>
      </c>
      <c r="PK145" s="920">
        <v>22207.62</v>
      </c>
      <c r="PL145" s="920">
        <v>22217.52</v>
      </c>
      <c r="PM145" s="920">
        <v>22240.62</v>
      </c>
      <c r="PN145" s="920">
        <v>22240.62</v>
      </c>
      <c r="PO145" s="920">
        <v>22360.92</v>
      </c>
      <c r="PP145" s="920">
        <v>22641.62</v>
      </c>
      <c r="PQ145" s="920">
        <v>22648.42</v>
      </c>
      <c r="PR145" s="920">
        <v>22664.06</v>
      </c>
      <c r="PS145" s="920">
        <v>22667.32</v>
      </c>
      <c r="PT145" s="920">
        <v>22673.62</v>
      </c>
      <c r="PU145" s="920">
        <v>22673.62</v>
      </c>
      <c r="PV145" s="920">
        <v>22681.72</v>
      </c>
      <c r="PW145" s="920">
        <v>22700.63</v>
      </c>
      <c r="PX145" s="920">
        <v>23117.33</v>
      </c>
      <c r="PY145" s="920">
        <v>24089.63</v>
      </c>
      <c r="PZ145" s="920">
        <v>24089.93</v>
      </c>
      <c r="QA145" s="920">
        <v>24090.63</v>
      </c>
      <c r="QB145" s="920">
        <v>24090.63</v>
      </c>
      <c r="QC145" s="920">
        <v>24090.63</v>
      </c>
      <c r="QD145" s="920">
        <v>24090.63</v>
      </c>
      <c r="QE145" s="920">
        <v>24090.63</v>
      </c>
      <c r="QF145" s="920">
        <v>24090.63</v>
      </c>
      <c r="QG145" s="920">
        <v>24090.63</v>
      </c>
      <c r="QH145" s="920">
        <v>24090.63</v>
      </c>
      <c r="QI145" s="920">
        <v>24090.63</v>
      </c>
      <c r="QJ145" s="920">
        <v>24090.63</v>
      </c>
      <c r="QK145" s="920">
        <v>24090.63</v>
      </c>
      <c r="QL145" s="920">
        <v>24090.63</v>
      </c>
      <c r="QM145" s="920">
        <v>24090.63</v>
      </c>
      <c r="QN145" s="920">
        <v>24090.63</v>
      </c>
      <c r="QO145" s="920">
        <v>24090.63</v>
      </c>
      <c r="QP145" s="920">
        <v>24090.63</v>
      </c>
      <c r="QQ145" s="920">
        <v>24090.63</v>
      </c>
      <c r="QR145" s="920">
        <v>24090.63</v>
      </c>
      <c r="QS145" s="920">
        <v>24090.63</v>
      </c>
      <c r="QT145" s="920">
        <v>24090.63</v>
      </c>
      <c r="QU145" s="920">
        <v>24090.63</v>
      </c>
      <c r="QV145" s="920">
        <v>24090.63</v>
      </c>
      <c r="QW145" s="920">
        <v>24090.63</v>
      </c>
      <c r="QX145" s="920">
        <v>24090.63</v>
      </c>
      <c r="QY145" s="920">
        <v>24090.63</v>
      </c>
      <c r="QZ145" s="920">
        <v>24090.63</v>
      </c>
      <c r="RA145" s="920"/>
      <c r="RB145" s="920"/>
      <c r="RC145" s="920"/>
      <c r="RD145" s="920"/>
      <c r="RE145" s="920"/>
      <c r="RF145" s="920"/>
      <c r="RG145" s="920"/>
      <c r="RH145" s="920"/>
      <c r="RI145" s="920"/>
      <c r="RJ145" s="920"/>
      <c r="RK145" s="927"/>
      <c r="RL145" s="927"/>
      <c r="RM145" s="927"/>
      <c r="RN145" s="927"/>
      <c r="RO145" s="927"/>
      <c r="RP145" s="927"/>
      <c r="RQ145" s="927"/>
      <c r="RR145" s="927"/>
      <c r="RS145" s="927"/>
      <c r="RT145" s="927"/>
      <c r="RU145" s="927"/>
      <c r="RV145" s="927"/>
      <c r="RW145" s="927"/>
      <c r="RX145" s="927"/>
      <c r="RY145" s="927"/>
      <c r="RZ145" s="927"/>
      <c r="SA145" s="927"/>
      <c r="SB145" s="927"/>
      <c r="SC145" s="927"/>
      <c r="SD145" s="927"/>
      <c r="SE145" s="927"/>
      <c r="SF145" s="927"/>
      <c r="SG145" s="927"/>
      <c r="SH145" s="927"/>
      <c r="SI145" s="927"/>
      <c r="SJ145" s="927"/>
      <c r="SK145" s="927"/>
      <c r="SL145" s="927"/>
      <c r="SM145" s="927"/>
      <c r="SN145" s="927"/>
      <c r="SO145" s="927"/>
      <c r="SP145" s="927"/>
      <c r="SQ145" s="927"/>
      <c r="SR145" s="927"/>
      <c r="SS145" s="927"/>
      <c r="ST145" s="927"/>
      <c r="SU145" s="927"/>
      <c r="SV145" s="927"/>
      <c r="SW145" s="927"/>
      <c r="SX145" s="927"/>
      <c r="SY145" s="927"/>
      <c r="SZ145" s="927"/>
      <c r="TA145" s="927"/>
      <c r="TB145" s="927"/>
      <c r="TC145" s="927"/>
      <c r="TD145" s="927"/>
      <c r="TE145" s="927"/>
      <c r="TF145" s="927"/>
      <c r="TG145" s="927"/>
      <c r="TH145" s="927"/>
      <c r="TI145" s="927"/>
      <c r="TJ145" s="927"/>
      <c r="TK145" s="927"/>
      <c r="TL145" s="927"/>
      <c r="TM145" s="927"/>
      <c r="TN145" s="927"/>
      <c r="TO145" s="927"/>
      <c r="TP145" s="927"/>
      <c r="TQ145" s="927"/>
      <c r="TR145" s="927"/>
      <c r="TS145" s="927"/>
      <c r="TT145" s="927"/>
      <c r="TU145" s="927"/>
      <c r="TV145" s="927"/>
      <c r="TW145" s="927"/>
      <c r="TX145" s="927"/>
      <c r="TY145" s="927"/>
      <c r="TZ145" s="927"/>
      <c r="UA145" s="927"/>
      <c r="UB145" s="927"/>
      <c r="UC145" s="927"/>
      <c r="UD145" s="927"/>
      <c r="UE145" s="927"/>
      <c r="UF145" s="927"/>
      <c r="UG145" s="927"/>
      <c r="UH145" s="927"/>
      <c r="UI145" s="927"/>
      <c r="UJ145" s="927"/>
      <c r="UK145" s="927"/>
      <c r="UL145" s="927"/>
      <c r="UM145" s="927"/>
      <c r="UN145" s="927"/>
      <c r="UO145" s="927"/>
      <c r="UP145" s="927"/>
      <c r="UQ145" s="927"/>
      <c r="UR145" s="927"/>
      <c r="US145" s="927"/>
      <c r="UT145" s="927"/>
      <c r="UU145" s="927"/>
      <c r="UV145" s="927"/>
      <c r="UW145" s="927"/>
      <c r="UX145" s="927"/>
      <c r="UY145" s="927"/>
      <c r="UZ145" s="927"/>
      <c r="VA145" s="927"/>
      <c r="VB145" s="927"/>
      <c r="VC145" s="927"/>
      <c r="VD145" s="927"/>
      <c r="VE145" s="927"/>
      <c r="VF145" s="927"/>
      <c r="VG145" s="927"/>
      <c r="VH145" s="927"/>
      <c r="VI145" s="927"/>
      <c r="VJ145" s="927"/>
      <c r="VK145" s="927"/>
      <c r="VL145" s="927"/>
      <c r="VM145" s="927"/>
      <c r="VN145" s="927"/>
      <c r="VO145" s="927"/>
      <c r="VP145" s="927"/>
      <c r="VQ145" s="927"/>
      <c r="VR145" s="927"/>
      <c r="VS145" s="927"/>
      <c r="VT145" s="927"/>
      <c r="VU145" s="927"/>
      <c r="VV145" s="927"/>
      <c r="VW145" s="927"/>
      <c r="VX145" s="927"/>
      <c r="VY145" s="927"/>
      <c r="VZ145" s="927"/>
      <c r="WA145" s="927"/>
      <c r="WB145" s="927"/>
      <c r="WC145" s="927"/>
      <c r="WD145" s="927"/>
      <c r="WE145" s="927"/>
      <c r="WF145" s="927"/>
      <c r="WG145" s="927"/>
      <c r="WH145" s="927"/>
      <c r="WI145" s="927"/>
      <c r="WJ145" s="927"/>
      <c r="WK145" s="927"/>
      <c r="WL145" s="927"/>
      <c r="WM145" s="927"/>
      <c r="WN145" s="927"/>
      <c r="WO145" s="927"/>
      <c r="WP145" s="927"/>
      <c r="WQ145" s="927"/>
      <c r="WR145" s="927"/>
      <c r="WS145" s="927"/>
      <c r="XZ145" s="927"/>
      <c r="YA145" s="927"/>
    </row>
    <row r="146" spans="1:690" s="14" customFormat="1" outlineLevel="2">
      <c r="A146" s="1104" t="s">
        <v>897</v>
      </c>
      <c r="B146" s="1104"/>
      <c r="C146" s="1104"/>
      <c r="D146" s="1105">
        <v>113225.2</v>
      </c>
      <c r="E146" s="1105">
        <v>4618.34</v>
      </c>
      <c r="F146" s="1105">
        <v>2995733.64</v>
      </c>
      <c r="G146" s="1104"/>
      <c r="H146" s="1104" t="s">
        <v>894</v>
      </c>
      <c r="I146" s="920"/>
      <c r="J146" s="920"/>
      <c r="K146" s="920"/>
      <c r="L146" s="920"/>
      <c r="M146" s="920"/>
      <c r="N146" s="920"/>
      <c r="O146" s="920"/>
      <c r="P146" s="920"/>
      <c r="Q146" s="920"/>
      <c r="R146" s="920"/>
      <c r="S146" s="920"/>
      <c r="T146" s="920"/>
      <c r="U146" s="920"/>
      <c r="V146" s="920"/>
      <c r="W146" s="920"/>
      <c r="X146" s="920"/>
      <c r="Y146" s="920"/>
      <c r="Z146" s="920"/>
      <c r="AA146" s="920"/>
      <c r="AB146" s="920"/>
      <c r="AC146" s="920"/>
      <c r="AD146" s="920"/>
      <c r="AE146" s="920"/>
      <c r="AF146" s="920"/>
      <c r="AG146" s="920"/>
      <c r="AH146" s="920"/>
      <c r="AI146" s="920"/>
      <c r="AJ146" s="920"/>
      <c r="AK146" s="920"/>
      <c r="AL146" s="920"/>
      <c r="AM146" s="920"/>
      <c r="AN146" s="920"/>
      <c r="AO146" s="920"/>
      <c r="AP146" s="920"/>
      <c r="AQ146" s="920"/>
      <c r="AR146" s="920"/>
      <c r="AS146" s="920"/>
      <c r="AT146" s="920"/>
      <c r="AU146" s="920"/>
      <c r="AV146" s="920"/>
      <c r="AW146" s="920"/>
      <c r="AX146" s="920"/>
      <c r="AY146" s="920"/>
      <c r="AZ146" s="920"/>
      <c r="BA146" s="920"/>
      <c r="BB146" s="920"/>
      <c r="BC146" s="920"/>
      <c r="BD146" s="920"/>
      <c r="BE146" s="920"/>
      <c r="BF146" s="920"/>
      <c r="BG146" s="920"/>
      <c r="BH146" s="920"/>
      <c r="BI146" s="920"/>
      <c r="BJ146" s="920"/>
      <c r="BK146" s="920"/>
      <c r="BL146" s="920"/>
      <c r="BM146" s="920"/>
      <c r="BN146" s="920"/>
      <c r="BO146" s="920"/>
      <c r="BP146" s="920"/>
      <c r="BQ146" s="920"/>
      <c r="BR146" s="920"/>
      <c r="BS146" s="920"/>
      <c r="BT146" s="920"/>
      <c r="BU146" s="920"/>
      <c r="BV146" s="920"/>
      <c r="BW146" s="920"/>
      <c r="BX146" s="920"/>
      <c r="BY146" s="920"/>
      <c r="BZ146" s="920"/>
      <c r="CA146" s="920"/>
      <c r="CB146" s="920"/>
      <c r="CC146" s="920"/>
      <c r="CD146" s="920"/>
      <c r="CE146" s="920"/>
      <c r="CF146" s="920"/>
      <c r="CG146" s="920"/>
      <c r="CH146" s="920"/>
      <c r="CI146" s="920"/>
      <c r="CJ146" s="920"/>
      <c r="CK146" s="920"/>
      <c r="CL146" s="920"/>
      <c r="CM146" s="920"/>
      <c r="CN146" s="920"/>
      <c r="CO146" s="920"/>
      <c r="CP146" s="920"/>
      <c r="CQ146" s="920"/>
      <c r="CR146" s="920"/>
      <c r="CS146" s="920"/>
      <c r="CT146" s="920"/>
      <c r="CU146" s="920"/>
      <c r="CV146" s="920"/>
      <c r="CW146" s="920"/>
      <c r="CX146" s="920"/>
      <c r="CY146" s="920"/>
      <c r="CZ146" s="920"/>
      <c r="DA146" s="920"/>
      <c r="DB146" s="920"/>
      <c r="DC146" s="920"/>
      <c r="DD146" s="920"/>
      <c r="DE146" s="920"/>
      <c r="DF146" s="920"/>
      <c r="DG146" s="920"/>
      <c r="DH146" s="920"/>
      <c r="DI146" s="920"/>
      <c r="DJ146" s="920"/>
      <c r="DK146" s="920"/>
      <c r="DL146" s="920"/>
      <c r="DM146" s="920"/>
      <c r="DN146" s="920"/>
      <c r="DO146" s="920"/>
      <c r="DP146" s="920"/>
      <c r="DQ146" s="920"/>
      <c r="DR146" s="920"/>
      <c r="DS146" s="920"/>
      <c r="DT146" s="920"/>
      <c r="DU146" s="920"/>
      <c r="DV146" s="920"/>
      <c r="DW146" s="920"/>
      <c r="DX146" s="920"/>
      <c r="DY146" s="920"/>
      <c r="DZ146" s="920"/>
      <c r="EA146" s="920"/>
      <c r="EB146" s="920"/>
      <c r="EC146" s="920"/>
      <c r="ED146" s="920"/>
      <c r="EE146" s="920"/>
      <c r="EF146" s="920"/>
      <c r="EG146" s="920"/>
      <c r="EH146" s="920"/>
      <c r="EI146" s="920"/>
      <c r="EJ146" s="920"/>
      <c r="EK146" s="920"/>
      <c r="EL146" s="920"/>
      <c r="EM146" s="920"/>
      <c r="EN146" s="920"/>
      <c r="EO146" s="920"/>
      <c r="EP146" s="920"/>
      <c r="EQ146" s="920"/>
      <c r="ER146" s="920">
        <v>6.81</v>
      </c>
      <c r="ES146" s="920">
        <v>15.26</v>
      </c>
      <c r="ET146" s="920">
        <v>15.26</v>
      </c>
      <c r="EU146" s="920">
        <v>23.71</v>
      </c>
      <c r="EV146" s="920">
        <v>32.15</v>
      </c>
      <c r="EW146" s="920">
        <v>43.62</v>
      </c>
      <c r="EX146" s="920">
        <v>55.55</v>
      </c>
      <c r="EY146" s="920">
        <v>67.48</v>
      </c>
      <c r="EZ146" s="920">
        <v>79.41</v>
      </c>
      <c r="FA146" s="920">
        <v>79.41</v>
      </c>
      <c r="FB146" s="920">
        <v>91.34</v>
      </c>
      <c r="FC146" s="920">
        <v>103.27</v>
      </c>
      <c r="FD146" s="920">
        <v>115.2</v>
      </c>
      <c r="FE146" s="920">
        <v>127.13</v>
      </c>
      <c r="FF146" s="920">
        <v>136.07</v>
      </c>
      <c r="FG146" s="920">
        <v>147.03</v>
      </c>
      <c r="FH146" s="920">
        <v>147.03</v>
      </c>
      <c r="FI146" s="920">
        <v>161.06</v>
      </c>
      <c r="FJ146" s="920">
        <v>161.06</v>
      </c>
      <c r="FK146" s="920">
        <v>189.49</v>
      </c>
      <c r="FL146" s="920">
        <v>223.9</v>
      </c>
      <c r="FM146" s="920">
        <v>266.39999999999998</v>
      </c>
      <c r="FN146" s="920">
        <v>309.67</v>
      </c>
      <c r="FO146" s="920">
        <v>309.67</v>
      </c>
      <c r="FP146" s="920">
        <v>355.18</v>
      </c>
      <c r="FQ146" s="920">
        <v>398.81</v>
      </c>
      <c r="FR146" s="920">
        <v>441.26</v>
      </c>
      <c r="FS146" s="920">
        <v>494.53</v>
      </c>
      <c r="FT146" s="920">
        <v>556.61</v>
      </c>
      <c r="FU146" s="920">
        <v>627.75</v>
      </c>
      <c r="FV146" s="920">
        <v>627.75</v>
      </c>
      <c r="FW146" s="920">
        <v>701.83</v>
      </c>
      <c r="FX146" s="920">
        <v>755.38</v>
      </c>
      <c r="FY146" s="920">
        <v>811.98</v>
      </c>
      <c r="FZ146" s="920">
        <v>874.47</v>
      </c>
      <c r="GA146" s="920">
        <v>958.09</v>
      </c>
      <c r="GB146" s="920">
        <v>1054.97</v>
      </c>
      <c r="GC146" s="920">
        <v>1054.97</v>
      </c>
      <c r="GD146" s="920">
        <v>1164.6600000000001</v>
      </c>
      <c r="GE146" s="920">
        <v>1262.8499999999999</v>
      </c>
      <c r="GF146" s="920">
        <v>1369.89</v>
      </c>
      <c r="GG146" s="920">
        <v>1497.34</v>
      </c>
      <c r="GH146" s="920">
        <v>1632.73</v>
      </c>
      <c r="GI146" s="920">
        <v>1632.73</v>
      </c>
      <c r="GJ146" s="920">
        <v>1632.73</v>
      </c>
      <c r="GK146" s="920">
        <v>1632.73</v>
      </c>
      <c r="GL146" s="920">
        <v>1632.73</v>
      </c>
      <c r="GM146" s="920">
        <v>1632.73</v>
      </c>
      <c r="GN146" s="920">
        <v>1831.43</v>
      </c>
      <c r="GO146" s="920">
        <v>2029.35</v>
      </c>
      <c r="GP146" s="920">
        <v>2257.31</v>
      </c>
      <c r="GQ146" s="920">
        <v>2257.31</v>
      </c>
      <c r="GR146" s="920">
        <v>2465.79</v>
      </c>
      <c r="GS146" s="920">
        <v>2705.93</v>
      </c>
      <c r="GT146" s="920">
        <v>2933.55</v>
      </c>
      <c r="GU146" s="920">
        <v>3089.42</v>
      </c>
      <c r="GV146" s="920">
        <v>3163.52</v>
      </c>
      <c r="GW146" s="920">
        <v>3241.23</v>
      </c>
      <c r="GX146" s="920">
        <v>3241.23</v>
      </c>
      <c r="GY146" s="920">
        <v>3273.15</v>
      </c>
      <c r="GZ146" s="920">
        <v>3337.27</v>
      </c>
      <c r="HA146" s="920">
        <v>3427.1</v>
      </c>
      <c r="HB146" s="920">
        <v>3462.38</v>
      </c>
      <c r="HC146" s="920">
        <v>3504.98</v>
      </c>
      <c r="HD146" s="920">
        <v>3521.24</v>
      </c>
      <c r="HE146" s="920">
        <v>3521.24</v>
      </c>
      <c r="HF146" s="920">
        <v>3526.12</v>
      </c>
      <c r="HG146" s="920">
        <v>3531.22</v>
      </c>
      <c r="HH146" s="920">
        <v>3536.33</v>
      </c>
      <c r="HI146" s="920">
        <v>3541.43</v>
      </c>
      <c r="HJ146" s="920">
        <v>3552.32</v>
      </c>
      <c r="HK146" s="920">
        <v>3563.36</v>
      </c>
      <c r="HL146" s="920">
        <v>3563.36</v>
      </c>
      <c r="HM146" s="920">
        <v>3574.78</v>
      </c>
      <c r="HN146" s="920">
        <v>3586.19</v>
      </c>
      <c r="HO146" s="920">
        <v>3597.61</v>
      </c>
      <c r="HP146" s="920">
        <v>3609.02</v>
      </c>
      <c r="HQ146" s="920">
        <v>3621.64</v>
      </c>
      <c r="HR146" s="920">
        <v>3636.67</v>
      </c>
      <c r="HS146" s="920">
        <v>3636.67</v>
      </c>
      <c r="HT146" s="920">
        <v>3651.95</v>
      </c>
      <c r="HU146" s="920">
        <v>3667.24</v>
      </c>
      <c r="HV146" s="920">
        <v>3682.53</v>
      </c>
      <c r="HW146" s="920">
        <v>3697.85</v>
      </c>
      <c r="HX146" s="920">
        <v>3713.55</v>
      </c>
      <c r="HY146" s="920">
        <v>3729.32</v>
      </c>
      <c r="HZ146" s="920">
        <v>3729.32</v>
      </c>
      <c r="IA146" s="920">
        <v>3743.81</v>
      </c>
      <c r="IB146" s="920">
        <v>3757.51</v>
      </c>
      <c r="IC146" s="920">
        <v>3771.3</v>
      </c>
      <c r="ID146" s="920">
        <v>3785.31</v>
      </c>
      <c r="IE146" s="920">
        <v>3799.39</v>
      </c>
      <c r="IF146" s="920">
        <v>3815.01</v>
      </c>
      <c r="IG146" s="920">
        <v>3815.01</v>
      </c>
      <c r="IH146" s="920">
        <v>3833.45</v>
      </c>
      <c r="II146" s="920">
        <v>3855.23</v>
      </c>
      <c r="IJ146" s="920">
        <v>3878.21</v>
      </c>
      <c r="IK146" s="920">
        <v>3903.95</v>
      </c>
      <c r="IL146" s="920">
        <v>3932.11</v>
      </c>
      <c r="IM146" s="920">
        <v>3960.91</v>
      </c>
      <c r="IN146" s="920">
        <v>3960.91</v>
      </c>
      <c r="IO146" s="920">
        <v>3993.19</v>
      </c>
      <c r="IP146" s="920">
        <v>4026.07</v>
      </c>
      <c r="IQ146" s="920">
        <v>4060.57</v>
      </c>
      <c r="IR146" s="920">
        <v>4096.95</v>
      </c>
      <c r="IS146" s="920">
        <v>4133.03</v>
      </c>
      <c r="IT146" s="920">
        <v>4168.51</v>
      </c>
      <c r="IU146" s="920">
        <v>4168.51</v>
      </c>
      <c r="IV146" s="920">
        <v>4197.6000000000004</v>
      </c>
      <c r="IW146" s="920">
        <v>4211.47</v>
      </c>
      <c r="IX146" s="920">
        <v>4217.17</v>
      </c>
      <c r="IY146" s="920">
        <v>4217.17</v>
      </c>
      <c r="IZ146" s="920">
        <v>4217.17</v>
      </c>
      <c r="JA146" s="920">
        <v>4217.17</v>
      </c>
      <c r="JB146" s="920">
        <v>4217.17</v>
      </c>
      <c r="JC146" s="920">
        <v>4217.17</v>
      </c>
      <c r="JD146" s="920">
        <v>4222.88</v>
      </c>
      <c r="JE146" s="920">
        <v>4228.58</v>
      </c>
      <c r="JF146" s="920">
        <v>4234.28</v>
      </c>
      <c r="JG146" s="920">
        <v>4239.9799999999996</v>
      </c>
      <c r="JH146" s="920">
        <v>4245.8500000000004</v>
      </c>
      <c r="JI146" s="920">
        <v>4245.8500000000004</v>
      </c>
      <c r="JJ146" s="920">
        <v>4252.2299999999996</v>
      </c>
      <c r="JK146" s="920">
        <v>4258.62</v>
      </c>
      <c r="JL146" s="920">
        <v>4265.0200000000004</v>
      </c>
      <c r="JM146" s="920">
        <v>4271.6499999999996</v>
      </c>
      <c r="JN146" s="920">
        <v>4278.32</v>
      </c>
      <c r="JO146" s="920">
        <v>4285.0600000000004</v>
      </c>
      <c r="JP146" s="920">
        <v>4285.0600000000004</v>
      </c>
      <c r="JQ146" s="920">
        <v>4288.2700000000004</v>
      </c>
      <c r="JR146" s="920">
        <v>4289.41</v>
      </c>
      <c r="JS146" s="920">
        <v>4290.49</v>
      </c>
      <c r="JT146" s="920">
        <v>4291.51</v>
      </c>
      <c r="JU146" s="920">
        <v>4292.53</v>
      </c>
      <c r="JV146" s="920">
        <v>4293.55</v>
      </c>
      <c r="JW146" s="920">
        <v>4293.55</v>
      </c>
      <c r="JX146" s="920">
        <v>4294.62</v>
      </c>
      <c r="JY146" s="920">
        <v>4295.6899999999996</v>
      </c>
      <c r="JZ146" s="920">
        <v>4296.7700000000004</v>
      </c>
      <c r="KA146" s="920">
        <v>4297.84</v>
      </c>
      <c r="KB146" s="920">
        <v>4298.92</v>
      </c>
      <c r="KC146" s="920">
        <v>4299.99</v>
      </c>
      <c r="KD146" s="920">
        <v>4299.99</v>
      </c>
      <c r="KE146" s="920">
        <v>4301.0600000000004</v>
      </c>
      <c r="KF146" s="920">
        <v>4302.1400000000003</v>
      </c>
      <c r="KG146" s="920">
        <v>4303.21</v>
      </c>
      <c r="KH146" s="920">
        <v>4304.29</v>
      </c>
      <c r="KI146" s="920">
        <v>4305.3599999999997</v>
      </c>
      <c r="KJ146" s="920">
        <v>4306.4399999999996</v>
      </c>
      <c r="KK146" s="920">
        <v>4306.4399999999996</v>
      </c>
      <c r="KL146" s="920">
        <v>4307.53</v>
      </c>
      <c r="KM146" s="920">
        <v>4308.6499999999996</v>
      </c>
      <c r="KN146" s="920">
        <v>4309.78</v>
      </c>
      <c r="KO146" s="920">
        <v>4310.92</v>
      </c>
      <c r="KP146" s="920">
        <v>4312.05</v>
      </c>
      <c r="KQ146" s="920">
        <v>4313.1899999999996</v>
      </c>
      <c r="KR146" s="920">
        <v>4313.1899999999996</v>
      </c>
      <c r="KS146" s="920">
        <v>4314.3500000000004</v>
      </c>
      <c r="KT146" s="920">
        <v>4315.51</v>
      </c>
      <c r="KU146" s="920">
        <v>4316.6899999999996</v>
      </c>
      <c r="KV146" s="920">
        <v>4317.91</v>
      </c>
      <c r="KW146" s="920">
        <v>4319.13</v>
      </c>
      <c r="KX146" s="920">
        <v>4320.3999999999996</v>
      </c>
      <c r="KY146" s="920">
        <v>4320.3999999999996</v>
      </c>
      <c r="KZ146" s="920">
        <v>4321.74</v>
      </c>
      <c r="LA146" s="920">
        <v>4323.08</v>
      </c>
      <c r="LB146" s="920">
        <v>4324.41</v>
      </c>
      <c r="LC146" s="920">
        <v>4325.75</v>
      </c>
      <c r="LD146" s="920">
        <v>4327.09</v>
      </c>
      <c r="LE146" s="920">
        <v>4328.4399999999996</v>
      </c>
      <c r="LF146" s="920">
        <v>4328.4399999999996</v>
      </c>
      <c r="LG146" s="920">
        <v>4329.9399999999996</v>
      </c>
      <c r="LH146" s="920">
        <v>4331.51</v>
      </c>
      <c r="LI146" s="920">
        <v>4333.1099999999997</v>
      </c>
      <c r="LJ146" s="920">
        <v>4334.74</v>
      </c>
      <c r="LK146" s="920">
        <v>4336.37</v>
      </c>
      <c r="LL146" s="920">
        <v>4338.03</v>
      </c>
      <c r="LM146" s="920">
        <v>4338.03</v>
      </c>
      <c r="LN146" s="920">
        <v>4339.7299999999996</v>
      </c>
      <c r="LO146" s="920">
        <v>4341.5</v>
      </c>
      <c r="LP146" s="920">
        <v>4343.3100000000004</v>
      </c>
      <c r="LQ146" s="920">
        <v>4345.12</v>
      </c>
      <c r="LR146" s="920">
        <v>4346.97</v>
      </c>
      <c r="LS146" s="920">
        <v>4348.8500000000004</v>
      </c>
      <c r="LT146" s="920">
        <v>4348.8500000000004</v>
      </c>
      <c r="LU146" s="920">
        <v>4350.8999999999996</v>
      </c>
      <c r="LV146" s="920">
        <v>4353</v>
      </c>
      <c r="LW146" s="920">
        <v>4355.17</v>
      </c>
      <c r="LX146" s="920">
        <v>4357.45</v>
      </c>
      <c r="LY146" s="920">
        <v>4359.88</v>
      </c>
      <c r="LZ146" s="920">
        <v>4362.38</v>
      </c>
      <c r="MA146" s="920">
        <v>4362.38</v>
      </c>
      <c r="MB146" s="920">
        <v>4364.93</v>
      </c>
      <c r="MC146" s="920">
        <v>4367.53</v>
      </c>
      <c r="MD146" s="920">
        <v>4370.25</v>
      </c>
      <c r="ME146" s="920">
        <v>4372.96</v>
      </c>
      <c r="MF146" s="920">
        <v>4375.68</v>
      </c>
      <c r="MG146" s="920">
        <v>4378.49</v>
      </c>
      <c r="MH146" s="920">
        <v>4378.49</v>
      </c>
      <c r="MI146" s="920">
        <v>4381.3900000000003</v>
      </c>
      <c r="MJ146" s="920">
        <v>4384.3100000000004</v>
      </c>
      <c r="MK146" s="920">
        <v>4387.2299999999996</v>
      </c>
      <c r="ML146" s="920">
        <v>4390.16</v>
      </c>
      <c r="MM146" s="920">
        <v>4393.1400000000003</v>
      </c>
      <c r="MN146" s="920">
        <v>4396.33</v>
      </c>
      <c r="MO146" s="920">
        <v>4396.33</v>
      </c>
      <c r="MP146" s="920">
        <v>4399.6099999999997</v>
      </c>
      <c r="MQ146" s="920">
        <v>4402.93</v>
      </c>
      <c r="MR146" s="920">
        <v>4406.25</v>
      </c>
      <c r="MS146" s="920">
        <v>4409.6400000000003</v>
      </c>
      <c r="MT146" s="920">
        <v>4413.05</v>
      </c>
      <c r="MU146" s="920">
        <v>4416.53</v>
      </c>
      <c r="MV146" s="920">
        <v>4416.53</v>
      </c>
      <c r="MW146" s="920">
        <v>4420.01</v>
      </c>
      <c r="MX146" s="920">
        <v>4423.59</v>
      </c>
      <c r="MY146" s="920">
        <v>4427.25</v>
      </c>
      <c r="MZ146" s="920">
        <v>4430.91</v>
      </c>
      <c r="NA146" s="920">
        <v>4436.32</v>
      </c>
      <c r="NB146" s="920">
        <v>4441.74</v>
      </c>
      <c r="NC146" s="920">
        <v>4441.74</v>
      </c>
      <c r="ND146" s="920">
        <v>4447.8100000000004</v>
      </c>
      <c r="NE146" s="920">
        <v>4454.45</v>
      </c>
      <c r="NF146" s="920">
        <v>4475.22</v>
      </c>
      <c r="NG146" s="920">
        <v>4531.1400000000003</v>
      </c>
      <c r="NH146" s="920">
        <v>8298.2999999999993</v>
      </c>
      <c r="NI146" s="920">
        <v>12599.01</v>
      </c>
      <c r="NJ146" s="920">
        <v>12599.01</v>
      </c>
      <c r="NK146" s="920">
        <v>21820.57</v>
      </c>
      <c r="NL146" s="920">
        <v>23307.35</v>
      </c>
      <c r="NM146" s="920">
        <v>25463.59</v>
      </c>
      <c r="NN146" s="920">
        <v>26216.91</v>
      </c>
      <c r="NO146" s="920">
        <v>26216.91</v>
      </c>
      <c r="NP146" s="920">
        <v>26441.360000000001</v>
      </c>
      <c r="NQ146" s="920">
        <v>26441.360000000001</v>
      </c>
      <c r="NR146" s="920">
        <v>26814.98</v>
      </c>
      <c r="NS146" s="920">
        <v>33463.879999999997</v>
      </c>
      <c r="NT146" s="920">
        <v>40953.1</v>
      </c>
      <c r="NU146" s="920">
        <v>58887.26</v>
      </c>
      <c r="NV146" s="920">
        <v>69247.17</v>
      </c>
      <c r="NW146" s="920">
        <v>81023.66</v>
      </c>
      <c r="NX146" s="920">
        <v>81023.66</v>
      </c>
      <c r="NY146" s="920">
        <v>109461.06</v>
      </c>
      <c r="NZ146" s="920">
        <v>109922.32</v>
      </c>
      <c r="OA146" s="920">
        <v>110047.67999999999</v>
      </c>
      <c r="OB146" s="920">
        <v>110301.73</v>
      </c>
      <c r="OC146" s="920">
        <v>110355.54</v>
      </c>
      <c r="OD146" s="920">
        <v>110372.86</v>
      </c>
      <c r="OE146" s="920">
        <v>110372.86</v>
      </c>
      <c r="OF146" s="920">
        <v>110414.76</v>
      </c>
      <c r="OG146" s="920">
        <v>110415.85</v>
      </c>
      <c r="OH146" s="920">
        <v>110417.17</v>
      </c>
      <c r="OI146" s="920">
        <v>110420.18</v>
      </c>
      <c r="OJ146" s="920">
        <v>110433.61</v>
      </c>
      <c r="OK146" s="920">
        <v>110449.29</v>
      </c>
      <c r="OL146" s="920">
        <v>110449.29</v>
      </c>
      <c r="OM146" s="920">
        <v>110487.33</v>
      </c>
      <c r="ON146" s="920">
        <v>110487.73</v>
      </c>
      <c r="OO146" s="920">
        <v>110558.17</v>
      </c>
      <c r="OP146" s="920">
        <v>110640.86</v>
      </c>
      <c r="OQ146" s="920">
        <v>110852.66</v>
      </c>
      <c r="OR146" s="920">
        <v>110939.11</v>
      </c>
      <c r="OS146" s="920">
        <v>110939.11</v>
      </c>
      <c r="OT146" s="920">
        <v>111059.71</v>
      </c>
      <c r="OU146" s="920">
        <v>111273.56</v>
      </c>
      <c r="OV146" s="920">
        <v>111360.63</v>
      </c>
      <c r="OW146" s="920">
        <v>111481.98</v>
      </c>
      <c r="OX146" s="920">
        <v>111697.72</v>
      </c>
      <c r="OY146" s="920">
        <v>111727.79</v>
      </c>
      <c r="OZ146" s="920">
        <v>111727.79</v>
      </c>
      <c r="PA146" s="920">
        <v>111782.51</v>
      </c>
      <c r="PB146" s="920">
        <v>111836.57</v>
      </c>
      <c r="PC146" s="920">
        <v>111852.4</v>
      </c>
      <c r="PD146" s="920">
        <v>111890.41</v>
      </c>
      <c r="PE146" s="920">
        <v>111903.83</v>
      </c>
      <c r="PF146" s="920">
        <v>111989.48</v>
      </c>
      <c r="PG146" s="920">
        <v>111989.48</v>
      </c>
      <c r="PH146" s="920">
        <v>112109.14</v>
      </c>
      <c r="PI146" s="920">
        <v>112308</v>
      </c>
      <c r="PJ146" s="920">
        <v>112378.61</v>
      </c>
      <c r="PK146" s="920">
        <v>112462.39</v>
      </c>
      <c r="PL146" s="920">
        <v>112675.03</v>
      </c>
      <c r="PM146" s="920">
        <v>112764.3</v>
      </c>
      <c r="PN146" s="920">
        <v>112764.3</v>
      </c>
      <c r="PO146" s="920">
        <v>112886.25</v>
      </c>
      <c r="PP146" s="920">
        <v>113089.78</v>
      </c>
      <c r="PQ146" s="920">
        <v>113117.56</v>
      </c>
      <c r="PR146" s="920">
        <v>113148.82</v>
      </c>
      <c r="PS146" s="920">
        <v>113224.76</v>
      </c>
      <c r="PT146" s="920">
        <v>113224.85</v>
      </c>
      <c r="PU146" s="920">
        <v>113224.85</v>
      </c>
      <c r="PV146" s="920">
        <v>113224.95</v>
      </c>
      <c r="PW146" s="920">
        <v>113225.2</v>
      </c>
      <c r="PX146" s="920">
        <v>113225.2</v>
      </c>
      <c r="PY146" s="920">
        <v>113225.2</v>
      </c>
      <c r="PZ146" s="920">
        <v>113225.2</v>
      </c>
      <c r="QA146" s="920">
        <v>113225.2</v>
      </c>
      <c r="QB146" s="920">
        <v>113225.2</v>
      </c>
      <c r="QC146" s="920">
        <v>113225.2</v>
      </c>
      <c r="QD146" s="920">
        <v>113225.2</v>
      </c>
      <c r="QE146" s="920">
        <v>113225.2</v>
      </c>
      <c r="QF146" s="920">
        <v>113225.2</v>
      </c>
      <c r="QG146" s="920">
        <v>113225.2</v>
      </c>
      <c r="QH146" s="920">
        <v>113225.2</v>
      </c>
      <c r="QI146" s="920">
        <v>113225.2</v>
      </c>
      <c r="QJ146" s="920">
        <v>113225.2</v>
      </c>
      <c r="QK146" s="920">
        <v>113225.2</v>
      </c>
      <c r="QL146" s="920">
        <v>113225.2</v>
      </c>
      <c r="QM146" s="920">
        <v>113225.2</v>
      </c>
      <c r="QN146" s="920">
        <v>113225.2</v>
      </c>
      <c r="QO146" s="920">
        <v>113225.2</v>
      </c>
      <c r="QP146" s="920">
        <v>113225.2</v>
      </c>
      <c r="QQ146" s="920">
        <v>113225.2</v>
      </c>
      <c r="QR146" s="920">
        <v>113225.2</v>
      </c>
      <c r="QS146" s="920">
        <v>113225.2</v>
      </c>
      <c r="QT146" s="920">
        <v>113225.2</v>
      </c>
      <c r="QU146" s="920">
        <v>113225.2</v>
      </c>
      <c r="QV146" s="920">
        <v>113225.2</v>
      </c>
      <c r="QW146" s="920">
        <v>113225.2</v>
      </c>
      <c r="QX146" s="920">
        <v>113225.2</v>
      </c>
      <c r="QY146" s="920">
        <v>113225.2</v>
      </c>
      <c r="QZ146" s="920">
        <v>113225.2</v>
      </c>
      <c r="RA146" s="920"/>
      <c r="RB146" s="920"/>
      <c r="RC146" s="920"/>
      <c r="RD146" s="920"/>
      <c r="RE146" s="920"/>
      <c r="RF146" s="920"/>
      <c r="RG146" s="920"/>
      <c r="RH146" s="920"/>
      <c r="RI146" s="920"/>
      <c r="RJ146" s="920"/>
      <c r="RK146" s="927"/>
      <c r="RL146" s="927"/>
      <c r="RM146" s="927"/>
      <c r="RN146" s="927"/>
      <c r="RO146" s="927"/>
      <c r="RP146" s="927"/>
      <c r="RQ146" s="927"/>
      <c r="RR146" s="927"/>
      <c r="RS146" s="927"/>
      <c r="RT146" s="927"/>
      <c r="RU146" s="927"/>
      <c r="RV146" s="927"/>
      <c r="RW146" s="927"/>
      <c r="RX146" s="927"/>
      <c r="RY146" s="927"/>
      <c r="RZ146" s="927"/>
      <c r="SA146" s="927"/>
      <c r="SB146" s="927"/>
      <c r="SC146" s="927"/>
      <c r="SD146" s="927"/>
      <c r="SE146" s="927"/>
      <c r="SF146" s="927"/>
      <c r="SG146" s="927"/>
      <c r="SH146" s="927"/>
      <c r="SI146" s="927"/>
      <c r="SJ146" s="927"/>
      <c r="SK146" s="927"/>
      <c r="SL146" s="927"/>
      <c r="SM146" s="927"/>
      <c r="SN146" s="927"/>
      <c r="SO146" s="927"/>
      <c r="SP146" s="927"/>
      <c r="SQ146" s="927"/>
      <c r="SR146" s="927"/>
      <c r="SS146" s="927"/>
      <c r="ST146" s="927"/>
      <c r="SU146" s="927"/>
      <c r="SV146" s="927"/>
      <c r="SW146" s="927"/>
      <c r="SX146" s="927"/>
      <c r="SY146" s="927"/>
      <c r="SZ146" s="927"/>
      <c r="TA146" s="927"/>
      <c r="TB146" s="927"/>
      <c r="TC146" s="927"/>
      <c r="TD146" s="927"/>
      <c r="TE146" s="927"/>
      <c r="TF146" s="927"/>
      <c r="TG146" s="927"/>
      <c r="TH146" s="927"/>
      <c r="TI146" s="927"/>
      <c r="TJ146" s="927"/>
      <c r="TK146" s="927"/>
      <c r="TL146" s="927"/>
      <c r="TM146" s="927"/>
      <c r="TN146" s="927"/>
      <c r="TO146" s="927"/>
      <c r="TP146" s="927"/>
      <c r="TQ146" s="927"/>
      <c r="TR146" s="927"/>
      <c r="TS146" s="927"/>
      <c r="TT146" s="927"/>
      <c r="TU146" s="927"/>
      <c r="TV146" s="927"/>
      <c r="TW146" s="927"/>
      <c r="TX146" s="927"/>
      <c r="TY146" s="927"/>
      <c r="TZ146" s="927"/>
      <c r="UA146" s="927"/>
      <c r="UB146" s="927"/>
      <c r="UC146" s="927"/>
      <c r="UD146" s="927"/>
      <c r="UE146" s="927"/>
      <c r="UF146" s="927"/>
      <c r="UG146" s="927"/>
      <c r="UH146" s="927"/>
      <c r="UI146" s="927"/>
      <c r="UJ146" s="927"/>
      <c r="UK146" s="927"/>
      <c r="UL146" s="927"/>
      <c r="UM146" s="927"/>
      <c r="UN146" s="927"/>
      <c r="UO146" s="927"/>
      <c r="UP146" s="927"/>
      <c r="UQ146" s="927"/>
      <c r="UR146" s="927"/>
      <c r="US146" s="927"/>
      <c r="UT146" s="927"/>
      <c r="UU146" s="927"/>
      <c r="UV146" s="927"/>
      <c r="UW146" s="927"/>
      <c r="UX146" s="927"/>
      <c r="UY146" s="927"/>
      <c r="UZ146" s="927"/>
      <c r="VA146" s="927"/>
      <c r="VB146" s="927"/>
      <c r="VC146" s="927"/>
      <c r="VD146" s="927"/>
      <c r="VE146" s="927"/>
      <c r="VF146" s="927"/>
      <c r="VG146" s="927"/>
      <c r="VH146" s="927"/>
      <c r="VI146" s="927"/>
      <c r="VJ146" s="927"/>
      <c r="VK146" s="927"/>
      <c r="VL146" s="927"/>
      <c r="VM146" s="927"/>
      <c r="VN146" s="927"/>
      <c r="VO146" s="927"/>
      <c r="VP146" s="927"/>
      <c r="VQ146" s="927"/>
      <c r="VR146" s="927"/>
      <c r="VS146" s="927"/>
      <c r="VT146" s="927"/>
      <c r="VU146" s="927"/>
      <c r="VV146" s="927"/>
      <c r="VW146" s="927"/>
      <c r="VX146" s="927"/>
      <c r="VY146" s="927"/>
      <c r="VZ146" s="927"/>
      <c r="WA146" s="927"/>
      <c r="WB146" s="927"/>
      <c r="WC146" s="927"/>
      <c r="WD146" s="927"/>
      <c r="WE146" s="927"/>
      <c r="WF146" s="927"/>
      <c r="WG146" s="927"/>
      <c r="WH146" s="927"/>
      <c r="WI146" s="927"/>
      <c r="WJ146" s="927"/>
      <c r="WK146" s="927"/>
      <c r="WL146" s="927"/>
      <c r="WM146" s="927"/>
      <c r="WN146" s="927"/>
      <c r="WO146" s="927"/>
      <c r="WP146" s="927"/>
      <c r="WQ146" s="927"/>
      <c r="WR146" s="927"/>
      <c r="WS146" s="927"/>
      <c r="XZ146" s="927"/>
      <c r="YA146" s="927"/>
    </row>
    <row r="147" spans="1:690">
      <c r="A147" s="1095" t="s">
        <v>1418</v>
      </c>
      <c r="B147" s="1094"/>
      <c r="C147" s="1094"/>
      <c r="D147" s="1096">
        <v>57419.14</v>
      </c>
      <c r="E147" s="1096">
        <v>4600.01</v>
      </c>
      <c r="F147" s="1096">
        <v>2015990.28</v>
      </c>
      <c r="G147" s="1097"/>
      <c r="H147" s="1094" t="s">
        <v>894</v>
      </c>
      <c r="I147" s="687"/>
      <c r="J147" s="687"/>
      <c r="K147" s="687"/>
      <c r="L147" s="687"/>
      <c r="M147" s="687"/>
      <c r="N147" s="687"/>
      <c r="O147" s="687"/>
      <c r="P147" s="687"/>
      <c r="Q147" s="687"/>
      <c r="R147" s="687"/>
      <c r="S147" s="687"/>
      <c r="T147" s="687"/>
      <c r="U147" s="687"/>
      <c r="V147" s="687"/>
      <c r="W147" s="687"/>
      <c r="X147" s="687"/>
      <c r="Y147" s="687"/>
      <c r="Z147" s="687"/>
      <c r="AA147" s="687"/>
      <c r="AB147" s="687"/>
      <c r="AC147" s="687"/>
      <c r="AD147" s="687"/>
      <c r="AE147" s="687"/>
      <c r="AF147" s="687"/>
      <c r="AG147" s="687"/>
      <c r="AH147" s="687"/>
      <c r="AI147" s="687"/>
      <c r="AJ147" s="687"/>
      <c r="AK147" s="687"/>
      <c r="AL147" s="687"/>
      <c r="AM147" s="687"/>
      <c r="AN147" s="687"/>
      <c r="AO147" s="687"/>
      <c r="AP147" s="687"/>
      <c r="AQ147" s="687"/>
      <c r="AR147" s="687"/>
      <c r="AS147" s="687"/>
      <c r="AT147" s="687"/>
      <c r="AU147" s="687"/>
      <c r="AV147" s="687"/>
      <c r="AW147" s="687"/>
      <c r="AX147" s="687"/>
      <c r="AY147" s="687"/>
      <c r="AZ147" s="687"/>
      <c r="BA147" s="687"/>
      <c r="BB147" s="687"/>
      <c r="BC147" s="687"/>
      <c r="BD147" s="687"/>
      <c r="BE147" s="687"/>
      <c r="BF147" s="687"/>
      <c r="BG147" s="687"/>
      <c r="BH147" s="687"/>
      <c r="BI147" s="687"/>
      <c r="BJ147" s="687"/>
      <c r="BK147" s="687"/>
      <c r="BL147" s="687"/>
      <c r="BM147" s="687"/>
      <c r="BN147" s="687"/>
      <c r="BO147" s="687"/>
      <c r="BP147" s="687"/>
      <c r="BQ147" s="687"/>
      <c r="BR147" s="687"/>
      <c r="BS147" s="687"/>
      <c r="BT147" s="687"/>
      <c r="BU147" s="687"/>
      <c r="BV147" s="687"/>
      <c r="BW147" s="687"/>
      <c r="BX147" s="687"/>
      <c r="BY147" s="687"/>
      <c r="BZ147" s="687"/>
      <c r="CA147" s="687"/>
      <c r="CB147" s="687"/>
      <c r="CC147" s="687"/>
      <c r="CD147" s="687"/>
      <c r="CE147" s="687"/>
      <c r="CF147" s="687"/>
      <c r="CG147" s="687"/>
      <c r="CH147" s="687"/>
      <c r="CI147" s="687"/>
      <c r="CJ147" s="687"/>
      <c r="CK147" s="687"/>
      <c r="CL147" s="687"/>
      <c r="CM147" s="687"/>
      <c r="CN147" s="687"/>
      <c r="CO147" s="687"/>
      <c r="CP147" s="687"/>
      <c r="CQ147" s="687"/>
      <c r="CR147" s="687"/>
      <c r="CS147" s="687"/>
      <c r="CT147" s="687"/>
      <c r="CU147" s="687"/>
      <c r="CV147" s="687"/>
      <c r="CW147" s="687"/>
      <c r="CX147" s="687"/>
      <c r="CY147" s="687"/>
      <c r="CZ147" s="687"/>
      <c r="DA147" s="687"/>
      <c r="DB147" s="687"/>
      <c r="DC147" s="687"/>
      <c r="DD147" s="687"/>
      <c r="DE147" s="687"/>
      <c r="DF147" s="687"/>
      <c r="DG147" s="687"/>
      <c r="DH147" s="687"/>
      <c r="DI147" s="687"/>
      <c r="DJ147" s="687"/>
      <c r="DK147" s="687"/>
      <c r="DL147" s="687"/>
      <c r="DM147" s="687"/>
      <c r="DN147" s="687"/>
      <c r="DO147" s="687"/>
      <c r="DP147" s="687"/>
      <c r="DQ147" s="687"/>
      <c r="DR147" s="687"/>
      <c r="DS147" s="687"/>
      <c r="DT147" s="687"/>
      <c r="DU147" s="687"/>
      <c r="DV147" s="687"/>
      <c r="DW147" s="687"/>
      <c r="DX147" s="687"/>
      <c r="DY147" s="687"/>
      <c r="DZ147" s="687"/>
      <c r="EA147" s="687"/>
      <c r="EB147" s="687"/>
      <c r="EC147" s="687"/>
      <c r="ED147" s="687"/>
      <c r="EE147" s="687"/>
      <c r="EF147" s="687"/>
      <c r="EG147" s="687"/>
      <c r="EH147" s="687"/>
      <c r="EI147" s="687"/>
      <c r="EJ147" s="687"/>
      <c r="EK147" s="687"/>
      <c r="EL147" s="687"/>
      <c r="EM147" s="687"/>
      <c r="EN147" s="687"/>
      <c r="EO147" s="687"/>
      <c r="EP147" s="687"/>
      <c r="EQ147" s="687"/>
      <c r="ER147" s="687">
        <v>6.81</v>
      </c>
      <c r="ES147" s="687">
        <v>15.26</v>
      </c>
      <c r="ET147" s="687">
        <v>15.26</v>
      </c>
      <c r="EU147" s="687">
        <v>23.71</v>
      </c>
      <c r="EV147" s="687">
        <v>32.15</v>
      </c>
      <c r="EW147" s="687">
        <v>43.62</v>
      </c>
      <c r="EX147" s="687">
        <v>55.55</v>
      </c>
      <c r="EY147" s="687">
        <v>67.48</v>
      </c>
      <c r="EZ147" s="687">
        <v>79.41</v>
      </c>
      <c r="FA147" s="687">
        <v>79.41</v>
      </c>
      <c r="FB147" s="687">
        <v>91.34</v>
      </c>
      <c r="FC147" s="687">
        <v>103.27</v>
      </c>
      <c r="FD147" s="687">
        <v>115.2</v>
      </c>
      <c r="FE147" s="687">
        <v>127.13</v>
      </c>
      <c r="FF147" s="687">
        <v>136.07</v>
      </c>
      <c r="FG147" s="687">
        <v>147.03</v>
      </c>
      <c r="FH147" s="687">
        <v>147.03</v>
      </c>
      <c r="FI147" s="687">
        <v>161.06</v>
      </c>
      <c r="FJ147" s="687">
        <v>161.06</v>
      </c>
      <c r="FK147" s="687">
        <v>189.49</v>
      </c>
      <c r="FL147" s="687">
        <v>223.9</v>
      </c>
      <c r="FM147" s="687">
        <v>266.39999999999998</v>
      </c>
      <c r="FN147" s="687">
        <v>309.67</v>
      </c>
      <c r="FO147" s="687">
        <v>309.67</v>
      </c>
      <c r="FP147" s="687">
        <v>355.18</v>
      </c>
      <c r="FQ147" s="687">
        <v>398.81</v>
      </c>
      <c r="FR147" s="687">
        <v>441.26</v>
      </c>
      <c r="FS147" s="687">
        <v>494.53</v>
      </c>
      <c r="FT147" s="687">
        <v>556.61</v>
      </c>
      <c r="FU147" s="687">
        <v>627.75</v>
      </c>
      <c r="FV147" s="687">
        <v>627.75</v>
      </c>
      <c r="FW147" s="687">
        <v>701.83</v>
      </c>
      <c r="FX147" s="687">
        <v>755.38</v>
      </c>
      <c r="FY147" s="687">
        <v>811.9</v>
      </c>
      <c r="FZ147" s="687">
        <v>874.05</v>
      </c>
      <c r="GA147" s="687">
        <v>957.33</v>
      </c>
      <c r="GB147" s="687">
        <v>1053.8599999999999</v>
      </c>
      <c r="GC147" s="687">
        <v>1053.8599999999999</v>
      </c>
      <c r="GD147" s="687">
        <v>1163.21</v>
      </c>
      <c r="GE147" s="687">
        <v>1261.06</v>
      </c>
      <c r="GF147" s="687">
        <v>1367.75</v>
      </c>
      <c r="GG147" s="687">
        <v>1494.87</v>
      </c>
      <c r="GH147" s="687">
        <v>1629.91</v>
      </c>
      <c r="GI147" s="687">
        <v>1629.91</v>
      </c>
      <c r="GJ147" s="687">
        <v>1629.91</v>
      </c>
      <c r="GK147" s="687">
        <v>1629.91</v>
      </c>
      <c r="GL147" s="687">
        <v>1629.91</v>
      </c>
      <c r="GM147" s="687">
        <v>1629.91</v>
      </c>
      <c r="GN147" s="687">
        <v>1828.15</v>
      </c>
      <c r="GO147" s="687">
        <v>2025.62</v>
      </c>
      <c r="GP147" s="687">
        <v>2253.0100000000002</v>
      </c>
      <c r="GQ147" s="687">
        <v>2253.0100000000002</v>
      </c>
      <c r="GR147" s="687">
        <v>2460.54</v>
      </c>
      <c r="GS147" s="687">
        <v>2699.61</v>
      </c>
      <c r="GT147" s="687">
        <v>2926.04</v>
      </c>
      <c r="GU147" s="687">
        <v>3080.51</v>
      </c>
      <c r="GV147" s="687">
        <v>3153.12</v>
      </c>
      <c r="GW147" s="687">
        <v>3230.03</v>
      </c>
      <c r="GX147" s="687">
        <v>3230.03</v>
      </c>
      <c r="GY147" s="687">
        <v>3261.96</v>
      </c>
      <c r="GZ147" s="687">
        <v>3326.08</v>
      </c>
      <c r="HA147" s="687">
        <v>3415.91</v>
      </c>
      <c r="HB147" s="687">
        <v>3451.18</v>
      </c>
      <c r="HC147" s="687">
        <v>3493.79</v>
      </c>
      <c r="HD147" s="687">
        <v>3510.05</v>
      </c>
      <c r="HE147" s="687">
        <v>3510.05</v>
      </c>
      <c r="HF147" s="687">
        <v>3514.92</v>
      </c>
      <c r="HG147" s="687">
        <v>3520.03</v>
      </c>
      <c r="HH147" s="687">
        <v>3525.13</v>
      </c>
      <c r="HI147" s="687">
        <v>3530.24</v>
      </c>
      <c r="HJ147" s="687">
        <v>3541.13</v>
      </c>
      <c r="HK147" s="687">
        <v>3552.17</v>
      </c>
      <c r="HL147" s="687">
        <v>3552.17</v>
      </c>
      <c r="HM147" s="687">
        <v>3563.58</v>
      </c>
      <c r="HN147" s="687">
        <v>3575</v>
      </c>
      <c r="HO147" s="687">
        <v>3586.41</v>
      </c>
      <c r="HP147" s="687">
        <v>3597.83</v>
      </c>
      <c r="HQ147" s="687">
        <v>3610.45</v>
      </c>
      <c r="HR147" s="687">
        <v>3625.48</v>
      </c>
      <c r="HS147" s="687">
        <v>3625.48</v>
      </c>
      <c r="HT147" s="687">
        <v>3640.75</v>
      </c>
      <c r="HU147" s="687">
        <v>3656.05</v>
      </c>
      <c r="HV147" s="687">
        <v>3671.34</v>
      </c>
      <c r="HW147" s="687">
        <v>3686.65</v>
      </c>
      <c r="HX147" s="687">
        <v>3702.36</v>
      </c>
      <c r="HY147" s="687">
        <v>3718.13</v>
      </c>
      <c r="HZ147" s="687">
        <v>3718.13</v>
      </c>
      <c r="IA147" s="687">
        <v>3732.62</v>
      </c>
      <c r="IB147" s="687">
        <v>3746.32</v>
      </c>
      <c r="IC147" s="687">
        <v>3760.1</v>
      </c>
      <c r="ID147" s="687">
        <v>3774.11</v>
      </c>
      <c r="IE147" s="687">
        <v>3788.19</v>
      </c>
      <c r="IF147" s="687">
        <v>3803.82</v>
      </c>
      <c r="IG147" s="687">
        <v>3803.82</v>
      </c>
      <c r="IH147" s="687">
        <v>3822.25</v>
      </c>
      <c r="II147" s="687">
        <v>3844.04</v>
      </c>
      <c r="IJ147" s="687">
        <v>3867.01</v>
      </c>
      <c r="IK147" s="687">
        <v>3892.76</v>
      </c>
      <c r="IL147" s="687">
        <v>3920.92</v>
      </c>
      <c r="IM147" s="687">
        <v>3949.71</v>
      </c>
      <c r="IN147" s="687">
        <v>3949.71</v>
      </c>
      <c r="IO147" s="687">
        <v>3981.99</v>
      </c>
      <c r="IP147" s="687">
        <v>4014.88</v>
      </c>
      <c r="IQ147" s="687">
        <v>4049.37</v>
      </c>
      <c r="IR147" s="687">
        <v>4085.76</v>
      </c>
      <c r="IS147" s="687">
        <v>4121.83</v>
      </c>
      <c r="IT147" s="687">
        <v>4157.3100000000004</v>
      </c>
      <c r="IU147" s="687">
        <v>4157.3100000000004</v>
      </c>
      <c r="IV147" s="687">
        <v>4186.3599999999997</v>
      </c>
      <c r="IW147" s="687">
        <v>4200.13</v>
      </c>
      <c r="IX147" s="687">
        <v>4205.83</v>
      </c>
      <c r="IY147" s="687">
        <v>4205.83</v>
      </c>
      <c r="IZ147" s="687">
        <v>4205.83</v>
      </c>
      <c r="JA147" s="687">
        <v>4205.83</v>
      </c>
      <c r="JB147" s="687">
        <v>4205.83</v>
      </c>
      <c r="JC147" s="687">
        <v>4205.83</v>
      </c>
      <c r="JD147" s="687">
        <v>4211.53</v>
      </c>
      <c r="JE147" s="687">
        <v>4217.2299999999996</v>
      </c>
      <c r="JF147" s="687">
        <v>4222.9399999999996</v>
      </c>
      <c r="JG147" s="687">
        <v>4228.6400000000003</v>
      </c>
      <c r="JH147" s="687">
        <v>4234.51</v>
      </c>
      <c r="JI147" s="687">
        <v>4234.51</v>
      </c>
      <c r="JJ147" s="687">
        <v>4240.88</v>
      </c>
      <c r="JK147" s="687">
        <v>4247.28</v>
      </c>
      <c r="JL147" s="687">
        <v>4253.68</v>
      </c>
      <c r="JM147" s="687">
        <v>4260.3100000000004</v>
      </c>
      <c r="JN147" s="687">
        <v>4266.9399999999996</v>
      </c>
      <c r="JO147" s="687">
        <v>4273.5600000000004</v>
      </c>
      <c r="JP147" s="687">
        <v>4273.5600000000004</v>
      </c>
      <c r="JQ147" s="687">
        <v>4276.7299999999996</v>
      </c>
      <c r="JR147" s="687">
        <v>4277.72</v>
      </c>
      <c r="JS147" s="687">
        <v>4278.71</v>
      </c>
      <c r="JT147" s="687">
        <v>4279.7</v>
      </c>
      <c r="JU147" s="687">
        <v>4280.6899999999996</v>
      </c>
      <c r="JV147" s="687">
        <v>4281.68</v>
      </c>
      <c r="JW147" s="687">
        <v>4281.68</v>
      </c>
      <c r="JX147" s="687">
        <v>4282.72</v>
      </c>
      <c r="JY147" s="687">
        <v>4283.7700000000004</v>
      </c>
      <c r="JZ147" s="687">
        <v>4284.8100000000004</v>
      </c>
      <c r="KA147" s="687">
        <v>4285.8599999999997</v>
      </c>
      <c r="KB147" s="687">
        <v>4286.91</v>
      </c>
      <c r="KC147" s="687">
        <v>4287.95</v>
      </c>
      <c r="KD147" s="687">
        <v>4287.95</v>
      </c>
      <c r="KE147" s="687">
        <v>4289</v>
      </c>
      <c r="KF147" s="687">
        <v>4290.05</v>
      </c>
      <c r="KG147" s="687">
        <v>4291.09</v>
      </c>
      <c r="KH147" s="687">
        <v>4292.1400000000003</v>
      </c>
      <c r="KI147" s="687">
        <v>4293.18</v>
      </c>
      <c r="KJ147" s="687">
        <v>4294.2299999999996</v>
      </c>
      <c r="KK147" s="687">
        <v>4294.2299999999996</v>
      </c>
      <c r="KL147" s="687">
        <v>4295.29</v>
      </c>
      <c r="KM147" s="687">
        <v>4296.3900000000003</v>
      </c>
      <c r="KN147" s="687">
        <v>4297.49</v>
      </c>
      <c r="KO147" s="687">
        <v>4298.6000000000004</v>
      </c>
      <c r="KP147" s="687">
        <v>4299.71</v>
      </c>
      <c r="KQ147" s="687">
        <v>4300.8100000000004</v>
      </c>
      <c r="KR147" s="687">
        <v>4300.8100000000004</v>
      </c>
      <c r="KS147" s="687">
        <v>4301.92</v>
      </c>
      <c r="KT147" s="687">
        <v>4303.0200000000004</v>
      </c>
      <c r="KU147" s="687">
        <v>4304.1499999999996</v>
      </c>
      <c r="KV147" s="687">
        <v>4305.3100000000004</v>
      </c>
      <c r="KW147" s="687">
        <v>4306.47</v>
      </c>
      <c r="KX147" s="687">
        <v>4307.68</v>
      </c>
      <c r="KY147" s="687">
        <v>4307.68</v>
      </c>
      <c r="KZ147" s="687">
        <v>4308.96</v>
      </c>
      <c r="LA147" s="687">
        <v>4310.24</v>
      </c>
      <c r="LB147" s="687">
        <v>4311.5200000000004</v>
      </c>
      <c r="LC147" s="687">
        <v>4312.8</v>
      </c>
      <c r="LD147" s="687">
        <v>4314.08</v>
      </c>
      <c r="LE147" s="687">
        <v>4315.38</v>
      </c>
      <c r="LF147" s="687">
        <v>4315.38</v>
      </c>
      <c r="LG147" s="687">
        <v>4316.82</v>
      </c>
      <c r="LH147" s="687">
        <v>4318.33</v>
      </c>
      <c r="LI147" s="687">
        <v>4319.88</v>
      </c>
      <c r="LJ147" s="687">
        <v>4321.45</v>
      </c>
      <c r="LK147" s="687">
        <v>4323.0200000000004</v>
      </c>
      <c r="LL147" s="687">
        <v>4324.63</v>
      </c>
      <c r="LM147" s="687">
        <v>4324.63</v>
      </c>
      <c r="LN147" s="687">
        <v>4326.2700000000004</v>
      </c>
      <c r="LO147" s="687">
        <v>4327.99</v>
      </c>
      <c r="LP147" s="687">
        <v>4329.7299999999996</v>
      </c>
      <c r="LQ147" s="687">
        <v>4331.49</v>
      </c>
      <c r="LR147" s="687">
        <v>4333.28</v>
      </c>
      <c r="LS147" s="687">
        <v>4335.1099999999997</v>
      </c>
      <c r="LT147" s="687">
        <v>4335.1099999999997</v>
      </c>
      <c r="LU147" s="687">
        <v>4337.1000000000004</v>
      </c>
      <c r="LV147" s="687">
        <v>4339.1099999999997</v>
      </c>
      <c r="LW147" s="687">
        <v>4341.21</v>
      </c>
      <c r="LX147" s="687">
        <v>4343.42</v>
      </c>
      <c r="LY147" s="687">
        <v>4345.7700000000004</v>
      </c>
      <c r="LZ147" s="687">
        <v>4348.1899999999996</v>
      </c>
      <c r="MA147" s="687">
        <v>4348.1899999999996</v>
      </c>
      <c r="MB147" s="687">
        <v>4350.6499999999996</v>
      </c>
      <c r="MC147" s="687">
        <v>4353.16</v>
      </c>
      <c r="MD147" s="687">
        <v>4355.7700000000004</v>
      </c>
      <c r="ME147" s="687">
        <v>4358.3900000000003</v>
      </c>
      <c r="MF147" s="687">
        <v>4361.01</v>
      </c>
      <c r="MG147" s="687">
        <v>4363.72</v>
      </c>
      <c r="MH147" s="687">
        <v>4363.72</v>
      </c>
      <c r="MI147" s="687">
        <v>4366.5</v>
      </c>
      <c r="MJ147" s="687">
        <v>4369.29</v>
      </c>
      <c r="MK147" s="687">
        <v>4372.09</v>
      </c>
      <c r="ML147" s="687">
        <v>4374.88</v>
      </c>
      <c r="MM147" s="687">
        <v>4377.7299999999996</v>
      </c>
      <c r="MN147" s="687">
        <v>4380.78</v>
      </c>
      <c r="MO147" s="687">
        <v>4380.78</v>
      </c>
      <c r="MP147" s="687">
        <v>4383.91</v>
      </c>
      <c r="MQ147" s="687">
        <v>4387.08</v>
      </c>
      <c r="MR147" s="687">
        <v>4390.25</v>
      </c>
      <c r="MS147" s="687">
        <v>4393.47</v>
      </c>
      <c r="MT147" s="687">
        <v>4396.72</v>
      </c>
      <c r="MU147" s="687">
        <v>4400.04</v>
      </c>
      <c r="MV147" s="687">
        <v>4400.04</v>
      </c>
      <c r="MW147" s="687">
        <v>4403.3500000000004</v>
      </c>
      <c r="MX147" s="687">
        <v>4406.74</v>
      </c>
      <c r="MY147" s="687">
        <v>4410.22</v>
      </c>
      <c r="MZ147" s="687">
        <v>4413.71</v>
      </c>
      <c r="NA147" s="687">
        <v>4418.93</v>
      </c>
      <c r="NB147" s="687">
        <v>4424.16</v>
      </c>
      <c r="NC147" s="687">
        <v>4424.16</v>
      </c>
      <c r="ND147" s="687">
        <v>4430.03</v>
      </c>
      <c r="NE147" s="687">
        <v>4436.49</v>
      </c>
      <c r="NF147" s="687">
        <v>4457.07</v>
      </c>
      <c r="NG147" s="687">
        <v>4512.8</v>
      </c>
      <c r="NH147" s="687">
        <v>8278.1</v>
      </c>
      <c r="NI147" s="687">
        <v>12575.64</v>
      </c>
      <c r="NJ147" s="687">
        <v>12575.64</v>
      </c>
      <c r="NK147" s="687">
        <v>21793.75</v>
      </c>
      <c r="NL147" s="687">
        <v>23279.03</v>
      </c>
      <c r="NM147" s="687">
        <v>25432.65</v>
      </c>
      <c r="NN147" s="687">
        <v>26154.17</v>
      </c>
      <c r="NO147" s="687">
        <v>26154.17</v>
      </c>
      <c r="NP147" s="687">
        <v>26235.34</v>
      </c>
      <c r="NQ147" s="687">
        <v>26235.34</v>
      </c>
      <c r="NR147" s="687">
        <v>26402.43</v>
      </c>
      <c r="NS147" s="687">
        <v>32619.31</v>
      </c>
      <c r="NT147" s="687">
        <v>39870.720000000001</v>
      </c>
      <c r="NU147" s="687">
        <v>57385.82</v>
      </c>
      <c r="NV147" s="687">
        <v>57389.82</v>
      </c>
      <c r="NW147" s="687">
        <v>57393.81</v>
      </c>
      <c r="NX147" s="687">
        <v>57393.81</v>
      </c>
      <c r="NY147" s="687">
        <v>57397.81</v>
      </c>
      <c r="NZ147" s="687">
        <v>57406.48</v>
      </c>
      <c r="OA147" s="687">
        <v>57419.14</v>
      </c>
      <c r="OB147" s="687">
        <v>57419.14</v>
      </c>
      <c r="OC147" s="687">
        <v>57419.14</v>
      </c>
      <c r="OD147" s="687">
        <v>57419.14</v>
      </c>
      <c r="OE147" s="687">
        <v>57419.14</v>
      </c>
      <c r="OF147" s="687">
        <v>57419.14</v>
      </c>
      <c r="OG147" s="687">
        <v>57419.14</v>
      </c>
      <c r="OH147" s="687">
        <v>57419.14</v>
      </c>
      <c r="OI147" s="687">
        <v>57419.14</v>
      </c>
      <c r="OJ147" s="687">
        <v>57419.14</v>
      </c>
      <c r="OK147" s="687">
        <v>57419.14</v>
      </c>
      <c r="OL147" s="687">
        <v>57419.14</v>
      </c>
      <c r="OM147" s="687">
        <v>57419.14</v>
      </c>
      <c r="ON147" s="687">
        <v>57419.14</v>
      </c>
      <c r="OO147" s="687">
        <v>57419.14</v>
      </c>
      <c r="OP147" s="687">
        <v>57419.14</v>
      </c>
      <c r="OQ147" s="687">
        <v>57419.14</v>
      </c>
      <c r="OR147" s="687">
        <v>57419.14</v>
      </c>
      <c r="OS147" s="687">
        <v>57419.14</v>
      </c>
      <c r="OT147" s="687">
        <v>57419.14</v>
      </c>
      <c r="OU147" s="687">
        <v>57419.14</v>
      </c>
      <c r="OV147" s="687">
        <v>57419.14</v>
      </c>
      <c r="OW147" s="687">
        <v>57419.14</v>
      </c>
      <c r="OX147" s="687">
        <v>57419.14</v>
      </c>
      <c r="OY147" s="687">
        <v>57419.14</v>
      </c>
      <c r="OZ147" s="687">
        <v>57419.14</v>
      </c>
      <c r="PA147" s="687">
        <v>57419.14</v>
      </c>
      <c r="PB147" s="687">
        <v>57419.14</v>
      </c>
      <c r="PC147" s="687">
        <v>57419.14</v>
      </c>
      <c r="PD147" s="687">
        <v>57419.14</v>
      </c>
      <c r="PE147" s="687">
        <v>57419.14</v>
      </c>
      <c r="PF147" s="687">
        <v>57419.14</v>
      </c>
      <c r="PG147" s="687">
        <v>57419.14</v>
      </c>
      <c r="PH147" s="687">
        <v>57419.14</v>
      </c>
      <c r="PI147" s="687">
        <v>57419.14</v>
      </c>
      <c r="PJ147" s="687">
        <v>57419.14</v>
      </c>
      <c r="PK147" s="687">
        <v>57419.14</v>
      </c>
      <c r="PL147" s="687">
        <v>57419.14</v>
      </c>
      <c r="PM147" s="687">
        <v>57419.14</v>
      </c>
      <c r="PN147" s="687">
        <v>57419.14</v>
      </c>
      <c r="PO147" s="687">
        <v>57419.14</v>
      </c>
      <c r="PP147" s="687">
        <v>57419.14</v>
      </c>
      <c r="PQ147" s="687">
        <v>57419.14</v>
      </c>
      <c r="PR147" s="687">
        <v>57419.14</v>
      </c>
      <c r="PS147" s="687">
        <v>57419.14</v>
      </c>
      <c r="PT147" s="687">
        <v>57419.14</v>
      </c>
      <c r="PU147" s="687">
        <v>57419.14</v>
      </c>
      <c r="PV147" s="687">
        <v>57419.14</v>
      </c>
      <c r="PW147" s="687">
        <v>57419.14</v>
      </c>
      <c r="PX147" s="687">
        <v>57419.14</v>
      </c>
      <c r="PY147" s="687">
        <v>57419.14</v>
      </c>
      <c r="PZ147" s="687">
        <v>57419.14</v>
      </c>
      <c r="QA147" s="687">
        <v>57419.14</v>
      </c>
      <c r="QB147" s="687">
        <v>57419.14</v>
      </c>
      <c r="QC147" s="687">
        <v>57419.14</v>
      </c>
      <c r="QD147" s="687">
        <v>57419.14</v>
      </c>
      <c r="QE147" s="687">
        <v>57419.14</v>
      </c>
      <c r="QF147" s="687">
        <v>57419.14</v>
      </c>
      <c r="QG147" s="687">
        <v>57419.14</v>
      </c>
      <c r="QH147" s="687">
        <v>57419.14</v>
      </c>
      <c r="QI147" s="687">
        <v>57419.14</v>
      </c>
      <c r="QJ147" s="687">
        <v>57419.14</v>
      </c>
      <c r="QK147" s="687">
        <v>57419.14</v>
      </c>
      <c r="QL147" s="687">
        <v>57419.14</v>
      </c>
      <c r="QM147" s="687">
        <v>57419.14</v>
      </c>
      <c r="QN147" s="687">
        <v>57419.14</v>
      </c>
      <c r="QO147" s="687">
        <v>57419.14</v>
      </c>
      <c r="QP147" s="687">
        <v>57419.14</v>
      </c>
      <c r="QQ147" s="687">
        <v>57419.14</v>
      </c>
      <c r="QR147" s="687">
        <v>57419.14</v>
      </c>
      <c r="QS147" s="687">
        <v>57419.14</v>
      </c>
      <c r="QT147" s="687">
        <v>57419.14</v>
      </c>
      <c r="QU147" s="687">
        <v>57419.14</v>
      </c>
      <c r="QV147" s="687">
        <v>57419.14</v>
      </c>
      <c r="QW147" s="687">
        <v>57419.14</v>
      </c>
      <c r="QX147" s="687">
        <v>57419.14</v>
      </c>
      <c r="QY147" s="687">
        <v>57419.14</v>
      </c>
      <c r="QZ147" s="687">
        <v>57419.14</v>
      </c>
      <c r="RA147" s="687"/>
      <c r="RB147" s="687"/>
      <c r="RC147" s="687"/>
      <c r="RD147" s="687"/>
      <c r="RE147" s="687"/>
      <c r="RF147" s="687"/>
      <c r="RG147" s="687"/>
      <c r="RH147" s="687"/>
      <c r="RI147" s="687"/>
      <c r="RJ147" s="687"/>
      <c r="RK147" s="925"/>
      <c r="RL147" s="925"/>
      <c r="RM147" s="925"/>
      <c r="RN147" s="925"/>
      <c r="RO147" s="925"/>
      <c r="RP147" s="925"/>
      <c r="RQ147" s="925"/>
      <c r="RR147" s="925"/>
      <c r="RS147" s="925"/>
      <c r="RT147" s="925"/>
      <c r="RU147" s="925"/>
      <c r="RV147" s="925"/>
      <c r="RW147" s="925"/>
      <c r="RX147" s="925"/>
      <c r="RY147" s="925"/>
      <c r="RZ147" s="925"/>
      <c r="SA147" s="925"/>
      <c r="SB147" s="925"/>
      <c r="SC147" s="925"/>
      <c r="SD147" s="925"/>
      <c r="SE147" s="925"/>
      <c r="SF147" s="925"/>
      <c r="SG147" s="925"/>
      <c r="SH147" s="925"/>
      <c r="SI147" s="925"/>
      <c r="SJ147" s="925"/>
      <c r="SK147" s="925"/>
      <c r="SL147" s="925"/>
      <c r="SM147" s="925"/>
      <c r="SN147" s="925"/>
      <c r="SO147" s="925"/>
      <c r="SP147" s="925"/>
      <c r="SQ147" s="925"/>
      <c r="SR147" s="925"/>
      <c r="SS147" s="925"/>
      <c r="ST147" s="925"/>
      <c r="SU147" s="925"/>
      <c r="SV147" s="925"/>
      <c r="SW147" s="925"/>
      <c r="SX147" s="925"/>
      <c r="SY147" s="925"/>
      <c r="SZ147" s="925"/>
      <c r="TA147" s="925"/>
      <c r="TB147" s="925"/>
      <c r="TC147" s="925"/>
      <c r="TD147" s="925"/>
      <c r="TE147" s="925"/>
      <c r="TF147" s="925"/>
      <c r="TG147" s="925"/>
      <c r="TH147" s="925"/>
      <c r="TI147" s="925"/>
      <c r="TJ147" s="925"/>
      <c r="TK147" s="925"/>
      <c r="TL147" s="925"/>
      <c r="TM147" s="925"/>
      <c r="TN147" s="925"/>
      <c r="TO147" s="925"/>
      <c r="TP147" s="925"/>
      <c r="TQ147" s="925"/>
      <c r="TR147" s="925"/>
      <c r="TS147" s="925"/>
      <c r="TT147" s="925"/>
      <c r="TU147" s="925"/>
      <c r="TV147" s="925"/>
      <c r="TW147" s="925"/>
      <c r="TX147" s="925"/>
      <c r="TY147" s="925"/>
      <c r="TZ147" s="925"/>
      <c r="UA147" s="925"/>
      <c r="UB147" s="925"/>
      <c r="UC147" s="925"/>
      <c r="UD147" s="925"/>
      <c r="UE147" s="925"/>
      <c r="UF147" s="925"/>
      <c r="UG147" s="925"/>
      <c r="UH147" s="925"/>
      <c r="UI147" s="925"/>
      <c r="UJ147" s="925"/>
      <c r="UK147" s="925"/>
      <c r="UL147" s="925"/>
      <c r="UM147" s="925"/>
      <c r="UN147" s="925"/>
      <c r="UO147" s="925"/>
      <c r="UP147" s="925"/>
      <c r="UQ147" s="925"/>
      <c r="UR147" s="925"/>
      <c r="US147" s="925"/>
      <c r="UT147" s="925"/>
      <c r="UU147" s="925"/>
      <c r="UV147" s="925"/>
      <c r="UW147" s="925"/>
      <c r="UX147" s="925"/>
      <c r="UY147" s="925"/>
      <c r="UZ147" s="925"/>
      <c r="VA147" s="925"/>
      <c r="VB147" s="925"/>
      <c r="VC147" s="925"/>
      <c r="VD147" s="925"/>
      <c r="VE147" s="925"/>
      <c r="VF147" s="925"/>
      <c r="VG147" s="925"/>
      <c r="VH147" s="925"/>
      <c r="VI147" s="925"/>
      <c r="VJ147" s="925"/>
      <c r="VK147" s="925"/>
      <c r="VL147" s="925"/>
      <c r="VM147" s="925"/>
      <c r="VN147" s="925"/>
      <c r="VO147" s="925"/>
      <c r="VP147" s="925"/>
      <c r="VQ147" s="925"/>
      <c r="VR147" s="925"/>
      <c r="VS147" s="925"/>
      <c r="VT147" s="925"/>
      <c r="VU147" s="925"/>
      <c r="VV147" s="925"/>
      <c r="VW147" s="925"/>
      <c r="VX147" s="925"/>
      <c r="VY147" s="925"/>
      <c r="VZ147" s="925"/>
      <c r="WA147" s="925"/>
      <c r="WB147" s="925"/>
      <c r="WC147" s="925"/>
      <c r="WD147" s="925"/>
      <c r="WE147" s="925"/>
      <c r="WF147" s="925"/>
      <c r="WG147" s="925"/>
      <c r="WH147" s="925"/>
      <c r="WI147" s="925"/>
      <c r="WJ147" s="925"/>
      <c r="WK147" s="925"/>
      <c r="WL147" s="925"/>
      <c r="WM147" s="925"/>
      <c r="WN147" s="925"/>
      <c r="WO147" s="925"/>
      <c r="WP147" s="925"/>
      <c r="WQ147" s="925"/>
      <c r="WR147" s="925"/>
      <c r="WS147" s="925"/>
      <c r="XZ147" s="925"/>
      <c r="YA147" s="925"/>
      <c r="ZM147" s="4"/>
      <c r="ZN147" s="4"/>
    </row>
    <row r="148" spans="1:690" outlineLevel="2">
      <c r="A148" s="1107" t="s">
        <v>1207</v>
      </c>
      <c r="B148" s="1107"/>
      <c r="C148" s="1107"/>
      <c r="D148" s="1108">
        <v>55767.08</v>
      </c>
      <c r="E148" s="1108">
        <v>0</v>
      </c>
      <c r="F148" s="1108">
        <v>883279.6</v>
      </c>
      <c r="G148" s="1109"/>
      <c r="H148" s="1107" t="s">
        <v>894</v>
      </c>
      <c r="I148" s="687"/>
      <c r="J148" s="687"/>
      <c r="K148" s="687"/>
      <c r="L148" s="687"/>
      <c r="M148" s="687"/>
      <c r="N148" s="687"/>
      <c r="O148" s="687"/>
      <c r="P148" s="687"/>
      <c r="Q148" s="687"/>
      <c r="R148" s="687"/>
      <c r="S148" s="687"/>
      <c r="T148" s="687"/>
      <c r="U148" s="687"/>
      <c r="V148" s="687"/>
      <c r="W148" s="687"/>
      <c r="X148" s="687"/>
      <c r="Y148" s="687"/>
      <c r="Z148" s="687"/>
      <c r="AA148" s="687"/>
      <c r="AB148" s="687"/>
      <c r="AC148" s="687"/>
      <c r="AD148" s="687"/>
      <c r="AE148" s="687"/>
      <c r="AF148" s="687"/>
      <c r="AG148" s="687"/>
      <c r="AH148" s="687"/>
      <c r="AI148" s="687"/>
      <c r="AJ148" s="687"/>
      <c r="AK148" s="687"/>
      <c r="AL148" s="687"/>
      <c r="AM148" s="687"/>
      <c r="AN148" s="687"/>
      <c r="AO148" s="687"/>
      <c r="AP148" s="687"/>
      <c r="AQ148" s="687"/>
      <c r="AR148" s="687"/>
      <c r="AS148" s="687"/>
      <c r="AT148" s="687"/>
      <c r="AU148" s="687"/>
      <c r="AV148" s="687"/>
      <c r="AW148" s="687"/>
      <c r="AX148" s="687"/>
      <c r="AY148" s="687"/>
      <c r="AZ148" s="687"/>
      <c r="BA148" s="687"/>
      <c r="BB148" s="687"/>
      <c r="BC148" s="687"/>
      <c r="BD148" s="687"/>
      <c r="BE148" s="687"/>
      <c r="BF148" s="687"/>
      <c r="BG148" s="687"/>
      <c r="BH148" s="687"/>
      <c r="BI148" s="687"/>
      <c r="BJ148" s="687"/>
      <c r="BK148" s="687"/>
      <c r="BL148" s="687"/>
      <c r="BM148" s="687"/>
      <c r="BN148" s="687"/>
      <c r="BO148" s="687"/>
      <c r="BP148" s="687"/>
      <c r="BQ148" s="687"/>
      <c r="BR148" s="687"/>
      <c r="BS148" s="687"/>
      <c r="BT148" s="687"/>
      <c r="BU148" s="687"/>
      <c r="BV148" s="687"/>
      <c r="BW148" s="687"/>
      <c r="BX148" s="687"/>
      <c r="BY148" s="687"/>
      <c r="BZ148" s="687"/>
      <c r="CA148" s="687"/>
      <c r="CB148" s="687"/>
      <c r="CC148" s="687"/>
      <c r="CD148" s="687"/>
      <c r="CE148" s="687"/>
      <c r="CF148" s="687"/>
      <c r="CG148" s="687"/>
      <c r="CH148" s="687"/>
      <c r="CI148" s="687"/>
      <c r="CJ148" s="687"/>
      <c r="CK148" s="687"/>
      <c r="CL148" s="687"/>
      <c r="CM148" s="687"/>
      <c r="CN148" s="687"/>
      <c r="CO148" s="687"/>
      <c r="CP148" s="687"/>
      <c r="CQ148" s="687"/>
      <c r="CR148" s="687"/>
      <c r="CS148" s="687"/>
      <c r="CT148" s="687"/>
      <c r="CU148" s="687"/>
      <c r="CV148" s="687"/>
      <c r="CW148" s="687"/>
      <c r="CX148" s="687"/>
      <c r="CY148" s="687"/>
      <c r="CZ148" s="687"/>
      <c r="DA148" s="687"/>
      <c r="DB148" s="687"/>
      <c r="DC148" s="687"/>
      <c r="DD148" s="687"/>
      <c r="DE148" s="687"/>
      <c r="DF148" s="687"/>
      <c r="DG148" s="687"/>
      <c r="DH148" s="687"/>
      <c r="DI148" s="687"/>
      <c r="DJ148" s="687"/>
      <c r="DK148" s="687"/>
      <c r="DL148" s="687"/>
      <c r="DM148" s="687"/>
      <c r="DN148" s="687"/>
      <c r="DO148" s="687"/>
      <c r="DP148" s="687"/>
      <c r="DQ148" s="687"/>
      <c r="DR148" s="687"/>
      <c r="DS148" s="687"/>
      <c r="DT148" s="687"/>
      <c r="DU148" s="687"/>
      <c r="DV148" s="687"/>
      <c r="DW148" s="687"/>
      <c r="DX148" s="687"/>
      <c r="DY148" s="687"/>
      <c r="DZ148" s="687"/>
      <c r="EA148" s="687"/>
      <c r="EB148" s="687"/>
      <c r="EC148" s="687"/>
      <c r="ED148" s="687"/>
      <c r="EE148" s="687"/>
      <c r="EF148" s="687"/>
      <c r="EG148" s="687"/>
      <c r="EH148" s="687"/>
      <c r="EI148" s="687"/>
      <c r="EJ148" s="687"/>
      <c r="EK148" s="687"/>
      <c r="EL148" s="687"/>
      <c r="EM148" s="687"/>
      <c r="EN148" s="687"/>
      <c r="EO148" s="687"/>
      <c r="EP148" s="687"/>
      <c r="EQ148" s="687"/>
      <c r="ER148" s="687"/>
      <c r="ES148" s="687"/>
      <c r="ET148" s="687"/>
      <c r="EU148" s="687"/>
      <c r="EV148" s="687"/>
      <c r="EW148" s="687"/>
      <c r="EX148" s="687"/>
      <c r="EY148" s="687"/>
      <c r="EZ148" s="687"/>
      <c r="FA148" s="687"/>
      <c r="FB148" s="687"/>
      <c r="FC148" s="687"/>
      <c r="FD148" s="687"/>
      <c r="FE148" s="687"/>
      <c r="FF148" s="687"/>
      <c r="FG148" s="687"/>
      <c r="FH148" s="687"/>
      <c r="FI148" s="687"/>
      <c r="FJ148" s="687"/>
      <c r="FK148" s="687"/>
      <c r="FL148" s="687"/>
      <c r="FM148" s="687"/>
      <c r="FN148" s="687"/>
      <c r="FO148" s="687"/>
      <c r="FP148" s="687"/>
      <c r="FQ148" s="687"/>
      <c r="FR148" s="687"/>
      <c r="FS148" s="687"/>
      <c r="FT148" s="687"/>
      <c r="FU148" s="687"/>
      <c r="FV148" s="687"/>
      <c r="FW148" s="687"/>
      <c r="FX148" s="687"/>
      <c r="FY148" s="687"/>
      <c r="FZ148" s="687"/>
      <c r="GA148" s="687"/>
      <c r="GB148" s="687"/>
      <c r="GC148" s="687"/>
      <c r="GD148" s="687"/>
      <c r="GE148" s="687"/>
      <c r="GF148" s="687"/>
      <c r="GG148" s="687"/>
      <c r="GH148" s="687"/>
      <c r="GI148" s="687"/>
      <c r="GJ148" s="687"/>
      <c r="GK148" s="687"/>
      <c r="GL148" s="687"/>
      <c r="GM148" s="687"/>
      <c r="GN148" s="687"/>
      <c r="GO148" s="687"/>
      <c r="GP148" s="687"/>
      <c r="GQ148" s="687"/>
      <c r="GR148" s="687"/>
      <c r="GS148" s="687"/>
      <c r="GT148" s="687"/>
      <c r="GU148" s="687"/>
      <c r="GV148" s="687"/>
      <c r="GW148" s="687"/>
      <c r="GX148" s="687"/>
      <c r="GY148" s="687"/>
      <c r="GZ148" s="687"/>
      <c r="HA148" s="687"/>
      <c r="HB148" s="687"/>
      <c r="HC148" s="687"/>
      <c r="HD148" s="687"/>
      <c r="HE148" s="687"/>
      <c r="HF148" s="687"/>
      <c r="HG148" s="687"/>
      <c r="HH148" s="687"/>
      <c r="HI148" s="687"/>
      <c r="HJ148" s="687"/>
      <c r="HK148" s="687"/>
      <c r="HL148" s="687"/>
      <c r="HM148" s="687"/>
      <c r="HN148" s="687"/>
      <c r="HO148" s="687"/>
      <c r="HP148" s="687"/>
      <c r="HQ148" s="687"/>
      <c r="HR148" s="687"/>
      <c r="HS148" s="687"/>
      <c r="HT148" s="687"/>
      <c r="HU148" s="687"/>
      <c r="HV148" s="687"/>
      <c r="HW148" s="687"/>
      <c r="HX148" s="687"/>
      <c r="HY148" s="687"/>
      <c r="HZ148" s="687"/>
      <c r="IA148" s="687"/>
      <c r="IB148" s="687"/>
      <c r="IC148" s="687"/>
      <c r="ID148" s="687"/>
      <c r="IE148" s="687"/>
      <c r="IF148" s="687"/>
      <c r="IG148" s="687"/>
      <c r="IH148" s="687"/>
      <c r="II148" s="687"/>
      <c r="IJ148" s="687"/>
      <c r="IK148" s="687"/>
      <c r="IL148" s="687"/>
      <c r="IM148" s="687"/>
      <c r="IN148" s="687"/>
      <c r="IO148" s="687"/>
      <c r="IP148" s="687"/>
      <c r="IQ148" s="687"/>
      <c r="IR148" s="687"/>
      <c r="IS148" s="687"/>
      <c r="IT148" s="687"/>
      <c r="IU148" s="687"/>
      <c r="IV148" s="687"/>
      <c r="IW148" s="687"/>
      <c r="IX148" s="687"/>
      <c r="IY148" s="687"/>
      <c r="IZ148" s="687"/>
      <c r="JA148" s="687"/>
      <c r="JB148" s="687"/>
      <c r="JC148" s="687"/>
      <c r="JD148" s="687"/>
      <c r="JE148" s="687"/>
      <c r="JF148" s="687"/>
      <c r="JG148" s="687"/>
      <c r="JH148" s="687"/>
      <c r="JI148" s="687"/>
      <c r="JJ148" s="687"/>
      <c r="JK148" s="687"/>
      <c r="JL148" s="687"/>
      <c r="JM148" s="687"/>
      <c r="JN148" s="687"/>
      <c r="JO148" s="687"/>
      <c r="JP148" s="687"/>
      <c r="JQ148" s="687"/>
      <c r="JR148" s="687"/>
      <c r="JS148" s="687"/>
      <c r="JT148" s="687"/>
      <c r="JU148" s="687"/>
      <c r="JV148" s="687"/>
      <c r="JW148" s="687"/>
      <c r="JX148" s="687"/>
      <c r="JY148" s="687"/>
      <c r="JZ148" s="687"/>
      <c r="KA148" s="687"/>
      <c r="KB148" s="687"/>
      <c r="KC148" s="687"/>
      <c r="KD148" s="687"/>
      <c r="KE148" s="687"/>
      <c r="KF148" s="687"/>
      <c r="KG148" s="687"/>
      <c r="KH148" s="687"/>
      <c r="KI148" s="687"/>
      <c r="KJ148" s="687"/>
      <c r="KK148" s="687"/>
      <c r="KL148" s="687"/>
      <c r="KM148" s="687"/>
      <c r="KN148" s="687"/>
      <c r="KO148" s="687"/>
      <c r="KP148" s="687"/>
      <c r="KQ148" s="687"/>
      <c r="KR148" s="687"/>
      <c r="KS148" s="687"/>
      <c r="KT148" s="687"/>
      <c r="KU148" s="687"/>
      <c r="KV148" s="687"/>
      <c r="KW148" s="687"/>
      <c r="KX148" s="687"/>
      <c r="KY148" s="687"/>
      <c r="KZ148" s="687"/>
      <c r="LA148" s="687"/>
      <c r="LB148" s="687"/>
      <c r="LC148" s="687"/>
      <c r="LD148" s="687"/>
      <c r="LE148" s="687"/>
      <c r="LF148" s="687"/>
      <c r="LG148" s="687"/>
      <c r="LH148" s="687"/>
      <c r="LI148" s="687"/>
      <c r="LJ148" s="687"/>
      <c r="LK148" s="687"/>
      <c r="LL148" s="687"/>
      <c r="LM148" s="687"/>
      <c r="LN148" s="687"/>
      <c r="LO148" s="687"/>
      <c r="LP148" s="687"/>
      <c r="LQ148" s="687"/>
      <c r="LR148" s="687"/>
      <c r="LS148" s="687"/>
      <c r="LT148" s="687"/>
      <c r="LU148" s="687"/>
      <c r="LV148" s="687"/>
      <c r="LW148" s="687"/>
      <c r="LX148" s="687"/>
      <c r="LY148" s="687"/>
      <c r="LZ148" s="687"/>
      <c r="MA148" s="687"/>
      <c r="MB148" s="687"/>
      <c r="MC148" s="687"/>
      <c r="MD148" s="687"/>
      <c r="ME148" s="687"/>
      <c r="MF148" s="687"/>
      <c r="MG148" s="687"/>
      <c r="MH148" s="687"/>
      <c r="MI148" s="687"/>
      <c r="MJ148" s="687"/>
      <c r="MK148" s="687"/>
      <c r="ML148" s="687"/>
      <c r="MM148" s="687"/>
      <c r="MN148" s="687"/>
      <c r="MO148" s="687"/>
      <c r="MP148" s="687"/>
      <c r="MQ148" s="687"/>
      <c r="MR148" s="687"/>
      <c r="MS148" s="687"/>
      <c r="MT148" s="687"/>
      <c r="MU148" s="687"/>
      <c r="MV148" s="687"/>
      <c r="MW148" s="687"/>
      <c r="MX148" s="687"/>
      <c r="MY148" s="687"/>
      <c r="MZ148" s="687"/>
      <c r="NA148" s="687"/>
      <c r="NB148" s="687"/>
      <c r="NC148" s="687"/>
      <c r="ND148" s="687"/>
      <c r="NE148" s="687"/>
      <c r="NF148" s="687"/>
      <c r="NG148" s="687"/>
      <c r="NH148" s="687"/>
      <c r="NI148" s="687"/>
      <c r="NJ148" s="687"/>
      <c r="NK148" s="687">
        <v>0.14000000000000001</v>
      </c>
      <c r="NL148" s="687">
        <v>1.03</v>
      </c>
      <c r="NM148" s="687">
        <v>2.23</v>
      </c>
      <c r="NN148" s="687">
        <v>33.31</v>
      </c>
      <c r="NO148" s="687">
        <v>33.31</v>
      </c>
      <c r="NP148" s="687">
        <v>174.84</v>
      </c>
      <c r="NQ148" s="687">
        <v>174.84</v>
      </c>
      <c r="NR148" s="687">
        <v>379.62</v>
      </c>
      <c r="NS148" s="687">
        <v>811.04</v>
      </c>
      <c r="NT148" s="687">
        <v>1047.54</v>
      </c>
      <c r="NU148" s="687">
        <v>1465.9</v>
      </c>
      <c r="NV148" s="687">
        <v>11821.82</v>
      </c>
      <c r="NW148" s="687">
        <v>23594.31</v>
      </c>
      <c r="NX148" s="687">
        <v>23594.31</v>
      </c>
      <c r="NY148" s="687">
        <v>52027.7</v>
      </c>
      <c r="NZ148" s="687">
        <v>52480.3</v>
      </c>
      <c r="OA148" s="687">
        <v>52593</v>
      </c>
      <c r="OB148" s="687">
        <v>52847.03</v>
      </c>
      <c r="OC148" s="687">
        <v>52900.800000000003</v>
      </c>
      <c r="OD148" s="687">
        <v>52918.03</v>
      </c>
      <c r="OE148" s="687">
        <v>52918.03</v>
      </c>
      <c r="OF148" s="687">
        <v>52959.89</v>
      </c>
      <c r="OG148" s="687">
        <v>52960.93</v>
      </c>
      <c r="OH148" s="687">
        <v>52962.14</v>
      </c>
      <c r="OI148" s="687">
        <v>52965.09</v>
      </c>
      <c r="OJ148" s="687">
        <v>52978.49</v>
      </c>
      <c r="OK148" s="687">
        <v>52994.12</v>
      </c>
      <c r="OL148" s="687">
        <v>52994.12</v>
      </c>
      <c r="OM148" s="687">
        <v>53032.09</v>
      </c>
      <c r="ON148" s="687">
        <v>53032.43</v>
      </c>
      <c r="OO148" s="687">
        <v>53102.83</v>
      </c>
      <c r="OP148" s="687">
        <v>53185.47</v>
      </c>
      <c r="OQ148" s="687">
        <v>53397.2</v>
      </c>
      <c r="OR148" s="687">
        <v>53483.57</v>
      </c>
      <c r="OS148" s="687">
        <v>53483.57</v>
      </c>
      <c r="OT148" s="687">
        <v>53604.07</v>
      </c>
      <c r="OU148" s="687">
        <v>53817.91</v>
      </c>
      <c r="OV148" s="687">
        <v>53904.92</v>
      </c>
      <c r="OW148" s="687">
        <v>54026.17</v>
      </c>
      <c r="OX148" s="687">
        <v>54241.82</v>
      </c>
      <c r="OY148" s="687">
        <v>54271.75</v>
      </c>
      <c r="OZ148" s="687">
        <v>54271.75</v>
      </c>
      <c r="PA148" s="687">
        <v>54326.41</v>
      </c>
      <c r="PB148" s="687">
        <v>54380.33</v>
      </c>
      <c r="PC148" s="687">
        <v>54395.96</v>
      </c>
      <c r="PD148" s="687">
        <v>54433.93</v>
      </c>
      <c r="PE148" s="687">
        <v>54447.33</v>
      </c>
      <c r="PF148" s="687">
        <v>54532.959999999999</v>
      </c>
      <c r="PG148" s="687">
        <v>54532.959999999999</v>
      </c>
      <c r="PH148" s="687">
        <v>54652.6</v>
      </c>
      <c r="PI148" s="687">
        <v>54851.33</v>
      </c>
      <c r="PJ148" s="687">
        <v>54921.79</v>
      </c>
      <c r="PK148" s="687">
        <v>55005.27</v>
      </c>
      <c r="PL148" s="687">
        <v>55217.81</v>
      </c>
      <c r="PM148" s="687">
        <v>55306.99</v>
      </c>
      <c r="PN148" s="687">
        <v>55306.99</v>
      </c>
      <c r="PO148" s="687">
        <v>55428.83</v>
      </c>
      <c r="PP148" s="687">
        <v>55632.11</v>
      </c>
      <c r="PQ148" s="687">
        <v>55659.88</v>
      </c>
      <c r="PR148" s="687">
        <v>55691.15</v>
      </c>
      <c r="PS148" s="687">
        <v>55767.08</v>
      </c>
      <c r="PT148" s="687">
        <v>55767.08</v>
      </c>
      <c r="PU148" s="687">
        <v>55767.08</v>
      </c>
      <c r="PV148" s="687">
        <v>55767.08</v>
      </c>
      <c r="PW148" s="687">
        <v>55767.08</v>
      </c>
      <c r="PX148" s="687">
        <v>55767.08</v>
      </c>
      <c r="PY148" s="687">
        <v>55767.08</v>
      </c>
      <c r="PZ148" s="687">
        <v>55767.08</v>
      </c>
      <c r="QA148" s="687">
        <v>55767.08</v>
      </c>
      <c r="QB148" s="687">
        <v>55767.08</v>
      </c>
      <c r="QC148" s="687">
        <v>55767.08</v>
      </c>
      <c r="QD148" s="687">
        <v>55767.08</v>
      </c>
      <c r="QE148" s="687">
        <v>55767.08</v>
      </c>
      <c r="QF148" s="687">
        <v>55767.08</v>
      </c>
      <c r="QG148" s="687">
        <v>55767.08</v>
      </c>
      <c r="QH148" s="687">
        <v>55767.08</v>
      </c>
      <c r="QI148" s="687">
        <v>55767.08</v>
      </c>
      <c r="QJ148" s="687">
        <v>55767.08</v>
      </c>
      <c r="QK148" s="687">
        <v>55767.08</v>
      </c>
      <c r="QL148" s="687">
        <v>55767.08</v>
      </c>
      <c r="QM148" s="687">
        <v>55767.08</v>
      </c>
      <c r="QN148" s="687">
        <v>55767.08</v>
      </c>
      <c r="QO148" s="687">
        <v>55767.08</v>
      </c>
      <c r="QP148" s="687">
        <v>55767.08</v>
      </c>
      <c r="QQ148" s="687">
        <v>55767.08</v>
      </c>
      <c r="QR148" s="687">
        <v>55767.08</v>
      </c>
      <c r="QS148" s="687">
        <v>55767.08</v>
      </c>
      <c r="QT148" s="687">
        <v>55767.08</v>
      </c>
      <c r="QU148" s="687">
        <v>55767.08</v>
      </c>
      <c r="QV148" s="687">
        <v>55767.08</v>
      </c>
      <c r="QW148" s="687">
        <v>55767.08</v>
      </c>
      <c r="QX148" s="687">
        <v>55767.08</v>
      </c>
      <c r="QY148" s="687">
        <v>55767.08</v>
      </c>
      <c r="QZ148" s="687">
        <v>55767.08</v>
      </c>
      <c r="RA148" s="687"/>
      <c r="RB148" s="687"/>
      <c r="RC148" s="687"/>
      <c r="RD148" s="687"/>
      <c r="RE148" s="687"/>
      <c r="RF148" s="687"/>
      <c r="RG148" s="687"/>
      <c r="RH148" s="687"/>
      <c r="RI148" s="687"/>
      <c r="RJ148" s="687"/>
      <c r="RK148" s="925"/>
      <c r="RL148" s="925"/>
      <c r="RM148" s="925"/>
      <c r="RN148" s="925"/>
      <c r="RO148" s="925"/>
      <c r="RP148" s="925"/>
      <c r="RQ148" s="925"/>
      <c r="RR148" s="925"/>
      <c r="RS148" s="925"/>
      <c r="RT148" s="925"/>
      <c r="RU148" s="925"/>
      <c r="RV148" s="925"/>
      <c r="RW148" s="925"/>
      <c r="RX148" s="925"/>
      <c r="RY148" s="925"/>
      <c r="RZ148" s="925"/>
      <c r="SA148" s="925"/>
      <c r="SB148" s="925"/>
      <c r="SC148" s="925"/>
      <c r="SD148" s="925"/>
      <c r="SE148" s="925"/>
      <c r="SF148" s="925"/>
      <c r="SG148" s="925"/>
      <c r="SH148" s="925"/>
      <c r="SI148" s="925"/>
      <c r="SJ148" s="925"/>
      <c r="SK148" s="925"/>
      <c r="SL148" s="925"/>
      <c r="SM148" s="925"/>
      <c r="SN148" s="925"/>
      <c r="SO148" s="925"/>
      <c r="SP148" s="925"/>
      <c r="SQ148" s="925"/>
      <c r="SR148" s="925"/>
      <c r="SS148" s="925"/>
      <c r="ST148" s="925"/>
      <c r="SU148" s="925"/>
      <c r="SV148" s="925"/>
      <c r="SW148" s="925"/>
      <c r="SX148" s="925"/>
      <c r="SY148" s="925"/>
      <c r="SZ148" s="925"/>
      <c r="TA148" s="925"/>
      <c r="TB148" s="925"/>
      <c r="TC148" s="925"/>
      <c r="TD148" s="925"/>
      <c r="TE148" s="925"/>
      <c r="TF148" s="925"/>
      <c r="TG148" s="925"/>
      <c r="TH148" s="925"/>
      <c r="TI148" s="925"/>
      <c r="TJ148" s="925"/>
      <c r="TK148" s="925"/>
      <c r="TL148" s="925"/>
      <c r="TM148" s="925"/>
      <c r="TN148" s="925"/>
      <c r="TO148" s="925"/>
      <c r="TP148" s="925"/>
      <c r="TQ148" s="925"/>
      <c r="TR148" s="925"/>
      <c r="TS148" s="925"/>
      <c r="TT148" s="925"/>
      <c r="TU148" s="925"/>
      <c r="TV148" s="925"/>
      <c r="TW148" s="925"/>
      <c r="TX148" s="925"/>
      <c r="TY148" s="925"/>
      <c r="TZ148" s="925"/>
      <c r="UA148" s="925"/>
      <c r="UB148" s="925"/>
      <c r="UC148" s="925"/>
      <c r="UD148" s="925"/>
      <c r="UE148" s="925"/>
      <c r="UF148" s="925"/>
      <c r="UG148" s="925"/>
      <c r="UH148" s="925"/>
      <c r="UI148" s="925"/>
      <c r="UJ148" s="925"/>
      <c r="UK148" s="925"/>
      <c r="UL148" s="925"/>
      <c r="UM148" s="925"/>
      <c r="UN148" s="925"/>
      <c r="UO148" s="925"/>
      <c r="UP148" s="925"/>
      <c r="UQ148" s="925"/>
      <c r="UR148" s="925"/>
      <c r="US148" s="925"/>
      <c r="UT148" s="925"/>
      <c r="UU148" s="925"/>
      <c r="UV148" s="925"/>
      <c r="UW148" s="925"/>
      <c r="UX148" s="925"/>
      <c r="UY148" s="925"/>
      <c r="UZ148" s="925"/>
      <c r="VA148" s="925"/>
      <c r="VB148" s="925"/>
      <c r="VC148" s="925"/>
      <c r="VD148" s="925"/>
      <c r="VE148" s="925"/>
      <c r="VF148" s="925"/>
      <c r="VG148" s="925"/>
      <c r="VH148" s="925"/>
      <c r="VI148" s="925"/>
      <c r="VJ148" s="925"/>
      <c r="VK148" s="925"/>
      <c r="VL148" s="925"/>
      <c r="VM148" s="925"/>
      <c r="VN148" s="925"/>
      <c r="VO148" s="925"/>
      <c r="VP148" s="925"/>
      <c r="VQ148" s="925"/>
      <c r="VR148" s="925"/>
      <c r="VS148" s="925"/>
      <c r="VT148" s="925"/>
      <c r="VU148" s="925"/>
      <c r="VV148" s="925"/>
      <c r="VW148" s="925"/>
      <c r="VX148" s="925"/>
      <c r="VY148" s="925"/>
      <c r="VZ148" s="925"/>
      <c r="WA148" s="925"/>
      <c r="WB148" s="925"/>
      <c r="WC148" s="925"/>
      <c r="WD148" s="925"/>
      <c r="WE148" s="925"/>
      <c r="WF148" s="925"/>
      <c r="WG148" s="925"/>
      <c r="WH148" s="925"/>
      <c r="WI148" s="925"/>
      <c r="WJ148" s="925"/>
      <c r="WK148" s="925"/>
      <c r="WL148" s="925"/>
      <c r="WM148" s="925"/>
      <c r="WN148" s="925"/>
      <c r="WO148" s="925"/>
      <c r="WP148" s="925"/>
      <c r="WQ148" s="925"/>
      <c r="WR148" s="925"/>
      <c r="WS148" s="925"/>
      <c r="XZ148" s="925"/>
      <c r="YA148" s="925"/>
      <c r="ZM148" s="4"/>
      <c r="ZN148" s="4"/>
    </row>
    <row r="149" spans="1:690" outlineLevel="2">
      <c r="A149" s="1107" t="s">
        <v>1208</v>
      </c>
      <c r="B149" s="1107"/>
      <c r="C149" s="1107"/>
      <c r="D149" s="1108">
        <v>38.99</v>
      </c>
      <c r="E149" s="1108">
        <v>18.34</v>
      </c>
      <c r="F149" s="1108">
        <v>96463.75</v>
      </c>
      <c r="G149" s="1107"/>
      <c r="H149" s="1107" t="s">
        <v>894</v>
      </c>
      <c r="I149" s="687"/>
      <c r="J149" s="687"/>
      <c r="K149" s="687"/>
      <c r="L149" s="687"/>
      <c r="M149" s="687"/>
      <c r="N149" s="687"/>
      <c r="O149" s="687"/>
      <c r="P149" s="687"/>
      <c r="Q149" s="687"/>
      <c r="R149" s="687"/>
      <c r="S149" s="687"/>
      <c r="T149" s="687"/>
      <c r="U149" s="687"/>
      <c r="V149" s="687"/>
      <c r="W149" s="687"/>
      <c r="X149" s="687"/>
      <c r="Y149" s="687"/>
      <c r="Z149" s="687"/>
      <c r="AA149" s="687"/>
      <c r="AB149" s="687"/>
      <c r="AC149" s="687"/>
      <c r="AD149" s="687"/>
      <c r="AE149" s="687"/>
      <c r="AF149" s="687"/>
      <c r="AG149" s="687"/>
      <c r="AH149" s="687"/>
      <c r="AI149" s="687"/>
      <c r="AJ149" s="687"/>
      <c r="AK149" s="687"/>
      <c r="AL149" s="687"/>
      <c r="AM149" s="687"/>
      <c r="AN149" s="687"/>
      <c r="AO149" s="687"/>
      <c r="AP149" s="687"/>
      <c r="AQ149" s="687"/>
      <c r="AR149" s="687"/>
      <c r="AS149" s="687"/>
      <c r="AT149" s="687"/>
      <c r="AU149" s="687"/>
      <c r="AV149" s="687"/>
      <c r="AW149" s="687"/>
      <c r="AX149" s="687"/>
      <c r="AY149" s="687"/>
      <c r="AZ149" s="687"/>
      <c r="BA149" s="687"/>
      <c r="BB149" s="687"/>
      <c r="BC149" s="687"/>
      <c r="BD149" s="687"/>
      <c r="BE149" s="687"/>
      <c r="BF149" s="687"/>
      <c r="BG149" s="687"/>
      <c r="BH149" s="687"/>
      <c r="BI149" s="687"/>
      <c r="BJ149" s="687"/>
      <c r="BK149" s="687"/>
      <c r="BL149" s="687"/>
      <c r="BM149" s="687"/>
      <c r="BN149" s="687"/>
      <c r="BO149" s="687"/>
      <c r="BP149" s="687"/>
      <c r="BQ149" s="687"/>
      <c r="BR149" s="687"/>
      <c r="BS149" s="687"/>
      <c r="BT149" s="687"/>
      <c r="BU149" s="687"/>
      <c r="BV149" s="687"/>
      <c r="BW149" s="687"/>
      <c r="BX149" s="687"/>
      <c r="BY149" s="687"/>
      <c r="BZ149" s="687"/>
      <c r="CA149" s="687"/>
      <c r="CB149" s="687"/>
      <c r="CC149" s="687"/>
      <c r="CD149" s="687"/>
      <c r="CE149" s="687"/>
      <c r="CF149" s="687"/>
      <c r="CG149" s="687"/>
      <c r="CH149" s="687"/>
      <c r="CI149" s="687"/>
      <c r="CJ149" s="687"/>
      <c r="CK149" s="687"/>
      <c r="CL149" s="687"/>
      <c r="CM149" s="687"/>
      <c r="CN149" s="687"/>
      <c r="CO149" s="687"/>
      <c r="CP149" s="687"/>
      <c r="CQ149" s="687"/>
      <c r="CR149" s="687"/>
      <c r="CS149" s="687"/>
      <c r="CT149" s="687"/>
      <c r="CU149" s="687"/>
      <c r="CV149" s="687"/>
      <c r="CW149" s="687"/>
      <c r="CX149" s="687"/>
      <c r="CY149" s="687"/>
      <c r="CZ149" s="687"/>
      <c r="DA149" s="687"/>
      <c r="DB149" s="687"/>
      <c r="DC149" s="687"/>
      <c r="DD149" s="687"/>
      <c r="DE149" s="687"/>
      <c r="DF149" s="687"/>
      <c r="DG149" s="687"/>
      <c r="DH149" s="687"/>
      <c r="DI149" s="687"/>
      <c r="DJ149" s="687"/>
      <c r="DK149" s="687"/>
      <c r="DL149" s="687"/>
      <c r="DM149" s="687"/>
      <c r="DN149" s="687"/>
      <c r="DO149" s="687"/>
      <c r="DP149" s="687"/>
      <c r="DQ149" s="687"/>
      <c r="DR149" s="687"/>
      <c r="DS149" s="687"/>
      <c r="DT149" s="687"/>
      <c r="DU149" s="687"/>
      <c r="DV149" s="687"/>
      <c r="DW149" s="687"/>
      <c r="DX149" s="687"/>
      <c r="DY149" s="687"/>
      <c r="DZ149" s="687"/>
      <c r="EA149" s="687"/>
      <c r="EB149" s="687"/>
      <c r="EC149" s="687"/>
      <c r="ED149" s="687"/>
      <c r="EE149" s="687"/>
      <c r="EF149" s="687"/>
      <c r="EG149" s="687"/>
      <c r="EH149" s="687"/>
      <c r="EI149" s="687"/>
      <c r="EJ149" s="687"/>
      <c r="EK149" s="687"/>
      <c r="EL149" s="687"/>
      <c r="EM149" s="687"/>
      <c r="EN149" s="687"/>
      <c r="EO149" s="687"/>
      <c r="EP149" s="687"/>
      <c r="EQ149" s="687"/>
      <c r="ER149" s="687"/>
      <c r="ES149" s="687"/>
      <c r="ET149" s="687"/>
      <c r="EU149" s="687"/>
      <c r="EV149" s="687"/>
      <c r="EW149" s="687"/>
      <c r="EX149" s="687"/>
      <c r="EY149" s="687"/>
      <c r="EZ149" s="687"/>
      <c r="FA149" s="687"/>
      <c r="FB149" s="687"/>
      <c r="FC149" s="687"/>
      <c r="FD149" s="687"/>
      <c r="FE149" s="687"/>
      <c r="FF149" s="687"/>
      <c r="FG149" s="687"/>
      <c r="FH149" s="687"/>
      <c r="FI149" s="687"/>
      <c r="FJ149" s="687"/>
      <c r="FK149" s="687"/>
      <c r="FL149" s="687"/>
      <c r="FM149" s="687"/>
      <c r="FN149" s="687"/>
      <c r="FO149" s="687"/>
      <c r="FP149" s="687"/>
      <c r="FQ149" s="687"/>
      <c r="FR149" s="687"/>
      <c r="FS149" s="687"/>
      <c r="FT149" s="687"/>
      <c r="FU149" s="687"/>
      <c r="FV149" s="687"/>
      <c r="FW149" s="687"/>
      <c r="FX149" s="687"/>
      <c r="FY149" s="687">
        <v>0.08</v>
      </c>
      <c r="FZ149" s="687">
        <v>0.42</v>
      </c>
      <c r="GA149" s="687">
        <v>0.76</v>
      </c>
      <c r="GB149" s="687">
        <v>1.1100000000000001</v>
      </c>
      <c r="GC149" s="687">
        <v>1.1100000000000001</v>
      </c>
      <c r="GD149" s="687">
        <v>1.45</v>
      </c>
      <c r="GE149" s="687">
        <v>1.79</v>
      </c>
      <c r="GF149" s="687">
        <v>2.13</v>
      </c>
      <c r="GG149" s="687">
        <v>2.48</v>
      </c>
      <c r="GH149" s="687">
        <v>2.82</v>
      </c>
      <c r="GI149" s="687">
        <v>2.82</v>
      </c>
      <c r="GJ149" s="687">
        <v>2.82</v>
      </c>
      <c r="GK149" s="687">
        <v>2.82</v>
      </c>
      <c r="GL149" s="687">
        <v>2.82</v>
      </c>
      <c r="GM149" s="687">
        <v>2.82</v>
      </c>
      <c r="GN149" s="687">
        <v>3.28</v>
      </c>
      <c r="GO149" s="687">
        <v>3.73</v>
      </c>
      <c r="GP149" s="687">
        <v>4.3</v>
      </c>
      <c r="GQ149" s="687">
        <v>4.3</v>
      </c>
      <c r="GR149" s="687">
        <v>5.25</v>
      </c>
      <c r="GS149" s="687">
        <v>6.32</v>
      </c>
      <c r="GT149" s="687">
        <v>7.51</v>
      </c>
      <c r="GU149" s="687">
        <v>8.91</v>
      </c>
      <c r="GV149" s="687">
        <v>10.4</v>
      </c>
      <c r="GW149" s="687">
        <v>11.19</v>
      </c>
      <c r="GX149" s="687">
        <v>11.19</v>
      </c>
      <c r="GY149" s="687">
        <v>11.19</v>
      </c>
      <c r="GZ149" s="687">
        <v>11.19</v>
      </c>
      <c r="HA149" s="687">
        <v>11.19</v>
      </c>
      <c r="HB149" s="687">
        <v>11.19</v>
      </c>
      <c r="HC149" s="687">
        <v>11.19</v>
      </c>
      <c r="HD149" s="687">
        <v>11.19</v>
      </c>
      <c r="HE149" s="687">
        <v>11.19</v>
      </c>
      <c r="HF149" s="687">
        <v>11.19</v>
      </c>
      <c r="HG149" s="687">
        <v>11.19</v>
      </c>
      <c r="HH149" s="687">
        <v>11.19</v>
      </c>
      <c r="HI149" s="687">
        <v>11.19</v>
      </c>
      <c r="HJ149" s="687">
        <v>11.19</v>
      </c>
      <c r="HK149" s="687">
        <v>11.19</v>
      </c>
      <c r="HL149" s="687">
        <v>11.19</v>
      </c>
      <c r="HM149" s="687">
        <v>11.19</v>
      </c>
      <c r="HN149" s="687">
        <v>11.19</v>
      </c>
      <c r="HO149" s="687">
        <v>11.19</v>
      </c>
      <c r="HP149" s="687">
        <v>11.19</v>
      </c>
      <c r="HQ149" s="687">
        <v>11.19</v>
      </c>
      <c r="HR149" s="687">
        <v>11.19</v>
      </c>
      <c r="HS149" s="687">
        <v>11.19</v>
      </c>
      <c r="HT149" s="687">
        <v>11.19</v>
      </c>
      <c r="HU149" s="687">
        <v>11.19</v>
      </c>
      <c r="HV149" s="687">
        <v>11.19</v>
      </c>
      <c r="HW149" s="687">
        <v>11.19</v>
      </c>
      <c r="HX149" s="687">
        <v>11.19</v>
      </c>
      <c r="HY149" s="687">
        <v>11.19</v>
      </c>
      <c r="HZ149" s="687">
        <v>11.19</v>
      </c>
      <c r="IA149" s="687">
        <v>11.19</v>
      </c>
      <c r="IB149" s="687">
        <v>11.19</v>
      </c>
      <c r="IC149" s="687">
        <v>11.19</v>
      </c>
      <c r="ID149" s="687">
        <v>11.19</v>
      </c>
      <c r="IE149" s="687">
        <v>11.19</v>
      </c>
      <c r="IF149" s="687">
        <v>11.19</v>
      </c>
      <c r="IG149" s="687">
        <v>11.19</v>
      </c>
      <c r="IH149" s="687">
        <v>11.19</v>
      </c>
      <c r="II149" s="687">
        <v>11.19</v>
      </c>
      <c r="IJ149" s="687">
        <v>11.19</v>
      </c>
      <c r="IK149" s="687">
        <v>11.19</v>
      </c>
      <c r="IL149" s="687">
        <v>11.19</v>
      </c>
      <c r="IM149" s="687">
        <v>11.19</v>
      </c>
      <c r="IN149" s="687">
        <v>11.19</v>
      </c>
      <c r="IO149" s="687">
        <v>11.19</v>
      </c>
      <c r="IP149" s="687">
        <v>11.19</v>
      </c>
      <c r="IQ149" s="687">
        <v>11.19</v>
      </c>
      <c r="IR149" s="687">
        <v>11.19</v>
      </c>
      <c r="IS149" s="687">
        <v>11.19</v>
      </c>
      <c r="IT149" s="687">
        <v>11.19</v>
      </c>
      <c r="IU149" s="687">
        <v>11.19</v>
      </c>
      <c r="IV149" s="687">
        <v>11.24</v>
      </c>
      <c r="IW149" s="687">
        <v>11.34</v>
      </c>
      <c r="IX149" s="687">
        <v>11.34</v>
      </c>
      <c r="IY149" s="687">
        <v>11.34</v>
      </c>
      <c r="IZ149" s="687">
        <v>11.34</v>
      </c>
      <c r="JA149" s="687">
        <v>11.34</v>
      </c>
      <c r="JB149" s="687">
        <v>11.34</v>
      </c>
      <c r="JC149" s="687">
        <v>11.34</v>
      </c>
      <c r="JD149" s="687">
        <v>11.34</v>
      </c>
      <c r="JE149" s="687">
        <v>11.34</v>
      </c>
      <c r="JF149" s="687">
        <v>11.34</v>
      </c>
      <c r="JG149" s="687">
        <v>11.34</v>
      </c>
      <c r="JH149" s="687">
        <v>11.34</v>
      </c>
      <c r="JI149" s="687">
        <v>11.34</v>
      </c>
      <c r="JJ149" s="687">
        <v>11.34</v>
      </c>
      <c r="JK149" s="687">
        <v>11.34</v>
      </c>
      <c r="JL149" s="687">
        <v>11.34</v>
      </c>
      <c r="JM149" s="687">
        <v>11.34</v>
      </c>
      <c r="JN149" s="687">
        <v>11.39</v>
      </c>
      <c r="JO149" s="687">
        <v>11.49</v>
      </c>
      <c r="JP149" s="687">
        <v>11.49</v>
      </c>
      <c r="JQ149" s="687">
        <v>11.54</v>
      </c>
      <c r="JR149" s="687">
        <v>11.69</v>
      </c>
      <c r="JS149" s="687">
        <v>11.78</v>
      </c>
      <c r="JT149" s="687">
        <v>11.81</v>
      </c>
      <c r="JU149" s="687">
        <v>11.84</v>
      </c>
      <c r="JV149" s="687">
        <v>11.87</v>
      </c>
      <c r="JW149" s="687">
        <v>11.87</v>
      </c>
      <c r="JX149" s="687">
        <v>11.9</v>
      </c>
      <c r="JY149" s="687">
        <v>11.93</v>
      </c>
      <c r="JZ149" s="687">
        <v>11.95</v>
      </c>
      <c r="KA149" s="687">
        <v>11.98</v>
      </c>
      <c r="KB149" s="687">
        <v>12.01</v>
      </c>
      <c r="KC149" s="687">
        <v>12.04</v>
      </c>
      <c r="KD149" s="687">
        <v>12.04</v>
      </c>
      <c r="KE149" s="687">
        <v>12.06</v>
      </c>
      <c r="KF149" s="687">
        <v>12.1</v>
      </c>
      <c r="KG149" s="687">
        <v>12.12</v>
      </c>
      <c r="KH149" s="687">
        <v>12.15</v>
      </c>
      <c r="KI149" s="687">
        <v>12.18</v>
      </c>
      <c r="KJ149" s="687">
        <v>12.21</v>
      </c>
      <c r="KK149" s="687">
        <v>12.21</v>
      </c>
      <c r="KL149" s="687">
        <v>12.24</v>
      </c>
      <c r="KM149" s="687">
        <v>12.26</v>
      </c>
      <c r="KN149" s="687">
        <v>12.29</v>
      </c>
      <c r="KO149" s="687">
        <v>12.32</v>
      </c>
      <c r="KP149" s="687">
        <v>12.35</v>
      </c>
      <c r="KQ149" s="687">
        <v>12.38</v>
      </c>
      <c r="KR149" s="687">
        <v>12.38</v>
      </c>
      <c r="KS149" s="687">
        <v>12.43</v>
      </c>
      <c r="KT149" s="687">
        <v>12.49</v>
      </c>
      <c r="KU149" s="687">
        <v>12.55</v>
      </c>
      <c r="KV149" s="687">
        <v>12.6</v>
      </c>
      <c r="KW149" s="687">
        <v>12.66</v>
      </c>
      <c r="KX149" s="687">
        <v>12.72</v>
      </c>
      <c r="KY149" s="687">
        <v>12.72</v>
      </c>
      <c r="KZ149" s="687">
        <v>12.78</v>
      </c>
      <c r="LA149" s="687">
        <v>12.83</v>
      </c>
      <c r="LB149" s="687">
        <v>12.89</v>
      </c>
      <c r="LC149" s="687">
        <v>12.95</v>
      </c>
      <c r="LD149" s="687">
        <v>13</v>
      </c>
      <c r="LE149" s="687">
        <v>13.06</v>
      </c>
      <c r="LF149" s="687">
        <v>13.06</v>
      </c>
      <c r="LG149" s="687">
        <v>13.12</v>
      </c>
      <c r="LH149" s="687">
        <v>13.18</v>
      </c>
      <c r="LI149" s="687">
        <v>13.23</v>
      </c>
      <c r="LJ149" s="687">
        <v>13.29</v>
      </c>
      <c r="LK149" s="687">
        <v>13.35</v>
      </c>
      <c r="LL149" s="687">
        <v>13.41</v>
      </c>
      <c r="LM149" s="687">
        <v>13.41</v>
      </c>
      <c r="LN149" s="687">
        <v>13.46</v>
      </c>
      <c r="LO149" s="687">
        <v>13.52</v>
      </c>
      <c r="LP149" s="687">
        <v>13.57</v>
      </c>
      <c r="LQ149" s="687">
        <v>13.64</v>
      </c>
      <c r="LR149" s="687">
        <v>13.69</v>
      </c>
      <c r="LS149" s="687">
        <v>13.74</v>
      </c>
      <c r="LT149" s="687">
        <v>13.74</v>
      </c>
      <c r="LU149" s="687">
        <v>13.81</v>
      </c>
      <c r="LV149" s="687">
        <v>13.88</v>
      </c>
      <c r="LW149" s="687">
        <v>13.95</v>
      </c>
      <c r="LX149" s="687">
        <v>14.03</v>
      </c>
      <c r="LY149" s="687">
        <v>14.11</v>
      </c>
      <c r="LZ149" s="687">
        <v>14.19</v>
      </c>
      <c r="MA149" s="687">
        <v>14.19</v>
      </c>
      <c r="MB149" s="687">
        <v>14.28</v>
      </c>
      <c r="MC149" s="687">
        <v>14.38</v>
      </c>
      <c r="MD149" s="687">
        <v>14.47</v>
      </c>
      <c r="ME149" s="687">
        <v>14.57</v>
      </c>
      <c r="MF149" s="687">
        <v>14.67</v>
      </c>
      <c r="MG149" s="687">
        <v>14.78</v>
      </c>
      <c r="MH149" s="687">
        <v>14.78</v>
      </c>
      <c r="MI149" s="687">
        <v>14.89</v>
      </c>
      <c r="MJ149" s="687">
        <v>15.02</v>
      </c>
      <c r="MK149" s="687">
        <v>15.15</v>
      </c>
      <c r="ML149" s="687">
        <v>15.28</v>
      </c>
      <c r="MM149" s="687">
        <v>15.41</v>
      </c>
      <c r="MN149" s="687">
        <v>15.56</v>
      </c>
      <c r="MO149" s="687">
        <v>15.56</v>
      </c>
      <c r="MP149" s="687">
        <v>15.71</v>
      </c>
      <c r="MQ149" s="687">
        <v>15.86</v>
      </c>
      <c r="MR149" s="687">
        <v>16.010000000000002</v>
      </c>
      <c r="MS149" s="687">
        <v>16.170000000000002</v>
      </c>
      <c r="MT149" s="687">
        <v>16.329999999999998</v>
      </c>
      <c r="MU149" s="687">
        <v>16.5</v>
      </c>
      <c r="MV149" s="687">
        <v>16.5</v>
      </c>
      <c r="MW149" s="687">
        <v>16.66</v>
      </c>
      <c r="MX149" s="687">
        <v>16.850000000000001</v>
      </c>
      <c r="MY149" s="687">
        <v>17.02</v>
      </c>
      <c r="MZ149" s="687">
        <v>17.2</v>
      </c>
      <c r="NA149" s="687">
        <v>17.39</v>
      </c>
      <c r="NB149" s="687">
        <v>17.59</v>
      </c>
      <c r="NC149" s="687">
        <v>17.59</v>
      </c>
      <c r="ND149" s="687">
        <v>17.77</v>
      </c>
      <c r="NE149" s="687">
        <v>17.96</v>
      </c>
      <c r="NF149" s="687">
        <v>18.149999999999999</v>
      </c>
      <c r="NG149" s="687">
        <v>18.34</v>
      </c>
      <c r="NH149" s="687">
        <v>20.2</v>
      </c>
      <c r="NI149" s="687">
        <v>23.37</v>
      </c>
      <c r="NJ149" s="687">
        <v>23.37</v>
      </c>
      <c r="NK149" s="687">
        <v>26.68</v>
      </c>
      <c r="NL149" s="687">
        <v>27.29</v>
      </c>
      <c r="NM149" s="687">
        <v>28.7</v>
      </c>
      <c r="NN149" s="687">
        <v>29.43</v>
      </c>
      <c r="NO149" s="687">
        <v>29.43</v>
      </c>
      <c r="NP149" s="687">
        <v>31.18</v>
      </c>
      <c r="NQ149" s="687">
        <v>31.18</v>
      </c>
      <c r="NR149" s="687">
        <v>32.93</v>
      </c>
      <c r="NS149" s="687">
        <v>33.53</v>
      </c>
      <c r="NT149" s="687">
        <v>34.840000000000003</v>
      </c>
      <c r="NU149" s="687">
        <v>35.54</v>
      </c>
      <c r="NV149" s="687">
        <v>35.54</v>
      </c>
      <c r="NW149" s="687">
        <v>35.54</v>
      </c>
      <c r="NX149" s="687">
        <v>35.54</v>
      </c>
      <c r="NY149" s="687">
        <v>35.54</v>
      </c>
      <c r="NZ149" s="687">
        <v>35.54</v>
      </c>
      <c r="OA149" s="687">
        <v>35.54</v>
      </c>
      <c r="OB149" s="687">
        <v>35.57</v>
      </c>
      <c r="OC149" s="687">
        <v>35.6</v>
      </c>
      <c r="OD149" s="687">
        <v>35.69</v>
      </c>
      <c r="OE149" s="687">
        <v>35.69</v>
      </c>
      <c r="OF149" s="687">
        <v>35.729999999999997</v>
      </c>
      <c r="OG149" s="687">
        <v>35.78</v>
      </c>
      <c r="OH149" s="687">
        <v>35.89</v>
      </c>
      <c r="OI149" s="687">
        <v>35.96</v>
      </c>
      <c r="OJ149" s="687">
        <v>35.99</v>
      </c>
      <c r="OK149" s="687">
        <v>36.03</v>
      </c>
      <c r="OL149" s="687">
        <v>36.03</v>
      </c>
      <c r="OM149" s="687">
        <v>36.1</v>
      </c>
      <c r="ON149" s="687">
        <v>36.17</v>
      </c>
      <c r="OO149" s="687">
        <v>36.21</v>
      </c>
      <c r="OP149" s="687">
        <v>36.25</v>
      </c>
      <c r="OQ149" s="687">
        <v>36.32</v>
      </c>
      <c r="OR149" s="687">
        <v>36.4</v>
      </c>
      <c r="OS149" s="687">
        <v>36.4</v>
      </c>
      <c r="OT149" s="687">
        <v>36.5</v>
      </c>
      <c r="OU149" s="687">
        <v>36.520000000000003</v>
      </c>
      <c r="OV149" s="687">
        <v>36.57</v>
      </c>
      <c r="OW149" s="687">
        <v>36.67</v>
      </c>
      <c r="OX149" s="687">
        <v>36.76</v>
      </c>
      <c r="OY149" s="687">
        <v>36.9</v>
      </c>
      <c r="OZ149" s="687">
        <v>36.9</v>
      </c>
      <c r="PA149" s="687">
        <v>36.97</v>
      </c>
      <c r="PB149" s="687">
        <v>37.1</v>
      </c>
      <c r="PC149" s="687">
        <v>37.299999999999997</v>
      </c>
      <c r="PD149" s="687">
        <v>37.340000000000003</v>
      </c>
      <c r="PE149" s="687">
        <v>37.36</v>
      </c>
      <c r="PF149" s="687">
        <v>37.369999999999997</v>
      </c>
      <c r="PG149" s="687">
        <v>37.369999999999997</v>
      </c>
      <c r="PH149" s="687">
        <v>37.4</v>
      </c>
      <c r="PI149" s="687">
        <v>37.54</v>
      </c>
      <c r="PJ149" s="687">
        <v>37.68</v>
      </c>
      <c r="PK149" s="687">
        <v>37.979999999999997</v>
      </c>
      <c r="PL149" s="687">
        <v>38.090000000000003</v>
      </c>
      <c r="PM149" s="687">
        <v>38.18</v>
      </c>
      <c r="PN149" s="687">
        <v>38.18</v>
      </c>
      <c r="PO149" s="687">
        <v>38.28</v>
      </c>
      <c r="PP149" s="687">
        <v>38.54</v>
      </c>
      <c r="PQ149" s="687">
        <v>38.54</v>
      </c>
      <c r="PR149" s="687">
        <v>38.54</v>
      </c>
      <c r="PS149" s="687">
        <v>38.54</v>
      </c>
      <c r="PT149" s="687">
        <v>38.630000000000003</v>
      </c>
      <c r="PU149" s="687">
        <v>38.630000000000003</v>
      </c>
      <c r="PV149" s="687">
        <v>38.729999999999997</v>
      </c>
      <c r="PW149" s="687">
        <v>38.99</v>
      </c>
      <c r="PX149" s="687">
        <v>38.99</v>
      </c>
      <c r="PY149" s="687">
        <v>38.99</v>
      </c>
      <c r="PZ149" s="687">
        <v>38.99</v>
      </c>
      <c r="QA149" s="687">
        <v>38.99</v>
      </c>
      <c r="QB149" s="687">
        <v>38.99</v>
      </c>
      <c r="QC149" s="687">
        <v>38.99</v>
      </c>
      <c r="QD149" s="687">
        <v>38.99</v>
      </c>
      <c r="QE149" s="687">
        <v>38.99</v>
      </c>
      <c r="QF149" s="687">
        <v>38.99</v>
      </c>
      <c r="QG149" s="687">
        <v>38.99</v>
      </c>
      <c r="QH149" s="687">
        <v>38.99</v>
      </c>
      <c r="QI149" s="687">
        <v>38.99</v>
      </c>
      <c r="QJ149" s="687">
        <v>38.99</v>
      </c>
      <c r="QK149" s="687">
        <v>38.99</v>
      </c>
      <c r="QL149" s="687">
        <v>38.99</v>
      </c>
      <c r="QM149" s="687">
        <v>38.99</v>
      </c>
      <c r="QN149" s="687">
        <v>38.99</v>
      </c>
      <c r="QO149" s="687">
        <v>38.99</v>
      </c>
      <c r="QP149" s="687">
        <v>38.99</v>
      </c>
      <c r="QQ149" s="687">
        <v>38.99</v>
      </c>
      <c r="QR149" s="687">
        <v>38.99</v>
      </c>
      <c r="QS149" s="687">
        <v>38.99</v>
      </c>
      <c r="QT149" s="687">
        <v>38.99</v>
      </c>
      <c r="QU149" s="687">
        <v>38.99</v>
      </c>
      <c r="QV149" s="687">
        <v>38.99</v>
      </c>
      <c r="QW149" s="687">
        <v>38.99</v>
      </c>
      <c r="QX149" s="687">
        <v>38.99</v>
      </c>
      <c r="QY149" s="687">
        <v>38.99</v>
      </c>
      <c r="QZ149" s="687">
        <v>38.99</v>
      </c>
      <c r="RA149" s="687"/>
      <c r="RB149" s="687"/>
      <c r="RC149" s="687"/>
      <c r="RD149" s="687"/>
      <c r="RE149" s="687"/>
      <c r="RF149" s="687"/>
      <c r="RG149" s="687"/>
      <c r="RH149" s="687"/>
      <c r="RI149" s="687"/>
      <c r="RJ149" s="687"/>
      <c r="RK149" s="925"/>
      <c r="RL149" s="925"/>
      <c r="RM149" s="925"/>
      <c r="RN149" s="925"/>
      <c r="RO149" s="925"/>
      <c r="RP149" s="925"/>
      <c r="RQ149" s="925"/>
      <c r="RR149" s="925"/>
      <c r="RS149" s="925"/>
      <c r="RT149" s="925"/>
      <c r="RU149" s="925"/>
      <c r="RV149" s="925"/>
      <c r="RW149" s="925"/>
      <c r="RX149" s="925"/>
      <c r="RY149" s="925"/>
      <c r="RZ149" s="925"/>
      <c r="SA149" s="925"/>
      <c r="SB149" s="925"/>
      <c r="SC149" s="925"/>
      <c r="SD149" s="925"/>
      <c r="SE149" s="925"/>
      <c r="SF149" s="925"/>
      <c r="SG149" s="925"/>
      <c r="SH149" s="925"/>
      <c r="SI149" s="925"/>
      <c r="SJ149" s="925"/>
      <c r="SK149" s="925"/>
      <c r="SL149" s="925"/>
      <c r="SM149" s="925"/>
      <c r="SN149" s="925"/>
      <c r="SO149" s="925"/>
      <c r="SP149" s="925"/>
      <c r="SQ149" s="925"/>
      <c r="SR149" s="925"/>
      <c r="SS149" s="925"/>
      <c r="ST149" s="925"/>
      <c r="SU149" s="925"/>
      <c r="SV149" s="925"/>
      <c r="SW149" s="925"/>
      <c r="SX149" s="925"/>
      <c r="SY149" s="925"/>
      <c r="SZ149" s="925"/>
      <c r="TA149" s="925"/>
      <c r="TB149" s="925"/>
      <c r="TC149" s="925"/>
      <c r="TD149" s="925"/>
      <c r="TE149" s="925"/>
      <c r="TF149" s="925"/>
      <c r="TG149" s="925"/>
      <c r="TH149" s="925"/>
      <c r="TI149" s="925"/>
      <c r="TJ149" s="925"/>
      <c r="TK149" s="925"/>
      <c r="TL149" s="925"/>
      <c r="TM149" s="925"/>
      <c r="TN149" s="925"/>
      <c r="TO149" s="925"/>
      <c r="TP149" s="925"/>
      <c r="TQ149" s="925"/>
      <c r="TR149" s="925"/>
      <c r="TS149" s="925"/>
      <c r="TT149" s="925"/>
      <c r="TU149" s="925"/>
      <c r="TV149" s="925"/>
      <c r="TW149" s="925"/>
      <c r="TX149" s="925"/>
      <c r="TY149" s="925"/>
      <c r="TZ149" s="925"/>
      <c r="UA149" s="925"/>
      <c r="UB149" s="925"/>
      <c r="UC149" s="925"/>
      <c r="UD149" s="925"/>
      <c r="UE149" s="925"/>
      <c r="UF149" s="925"/>
      <c r="UG149" s="925"/>
      <c r="UH149" s="925"/>
      <c r="UI149" s="925"/>
      <c r="UJ149" s="925"/>
      <c r="UK149" s="925"/>
      <c r="UL149" s="925"/>
      <c r="UM149" s="925"/>
      <c r="UN149" s="925"/>
      <c r="UO149" s="925"/>
      <c r="UP149" s="925"/>
      <c r="UQ149" s="925"/>
      <c r="UR149" s="925"/>
      <c r="US149" s="925"/>
      <c r="UT149" s="925"/>
      <c r="UU149" s="925"/>
      <c r="UV149" s="925"/>
      <c r="UW149" s="925"/>
      <c r="UX149" s="925"/>
      <c r="UY149" s="925"/>
      <c r="UZ149" s="925"/>
      <c r="VA149" s="925"/>
      <c r="VB149" s="925"/>
      <c r="VC149" s="925"/>
      <c r="VD149" s="925"/>
      <c r="VE149" s="925"/>
      <c r="VF149" s="925"/>
      <c r="VG149" s="925"/>
      <c r="VH149" s="925"/>
      <c r="VI149" s="925"/>
      <c r="VJ149" s="925"/>
      <c r="VK149" s="925"/>
      <c r="VL149" s="925"/>
      <c r="VM149" s="925"/>
      <c r="VN149" s="925"/>
      <c r="VO149" s="925"/>
      <c r="VP149" s="925"/>
      <c r="VQ149" s="925"/>
      <c r="VR149" s="925"/>
      <c r="VS149" s="925"/>
      <c r="VT149" s="925"/>
      <c r="VU149" s="925"/>
      <c r="VV149" s="925"/>
      <c r="VW149" s="925"/>
      <c r="VX149" s="925"/>
      <c r="VY149" s="925"/>
      <c r="VZ149" s="925"/>
      <c r="WA149" s="925"/>
      <c r="WB149" s="925"/>
      <c r="WC149" s="925"/>
      <c r="WD149" s="925"/>
      <c r="WE149" s="925"/>
      <c r="WF149" s="925"/>
      <c r="WG149" s="925"/>
      <c r="WH149" s="925"/>
      <c r="WI149" s="925"/>
      <c r="WJ149" s="925"/>
      <c r="WK149" s="925"/>
      <c r="WL149" s="925"/>
      <c r="WM149" s="925"/>
      <c r="WN149" s="925"/>
      <c r="WO149" s="925"/>
      <c r="WP149" s="925"/>
      <c r="WQ149" s="925"/>
      <c r="WR149" s="925"/>
      <c r="WS149" s="925"/>
      <c r="XZ149" s="925"/>
      <c r="YA149" s="925"/>
      <c r="ZM149" s="4"/>
      <c r="ZN149" s="4"/>
    </row>
    <row r="150" spans="1:690" s="14" customFormat="1">
      <c r="A150" s="1094" t="s">
        <v>1419</v>
      </c>
      <c r="B150" s="1094"/>
      <c r="C150" s="1094"/>
      <c r="D150" s="1096">
        <v>7777.1</v>
      </c>
      <c r="E150" s="1096">
        <v>5597.82</v>
      </c>
      <c r="F150" s="1096">
        <v>5111121.83</v>
      </c>
      <c r="G150" s="1094"/>
      <c r="H150" s="1094" t="s">
        <v>894</v>
      </c>
      <c r="I150" s="920"/>
      <c r="J150" s="920"/>
      <c r="K150" s="920"/>
      <c r="L150" s="920"/>
      <c r="M150" s="920"/>
      <c r="N150" s="920"/>
      <c r="O150" s="920"/>
      <c r="P150" s="920"/>
      <c r="Q150" s="920"/>
      <c r="R150" s="920"/>
      <c r="S150" s="920"/>
      <c r="T150" s="920"/>
      <c r="U150" s="920"/>
      <c r="V150" s="920"/>
      <c r="W150" s="920"/>
      <c r="X150" s="920"/>
      <c r="Y150" s="920"/>
      <c r="Z150" s="920"/>
      <c r="AA150" s="920"/>
      <c r="AB150" s="920"/>
      <c r="AC150" s="920"/>
      <c r="AD150" s="920"/>
      <c r="AE150" s="920"/>
      <c r="AF150" s="920"/>
      <c r="AG150" s="920"/>
      <c r="AH150" s="920"/>
      <c r="AI150" s="920"/>
      <c r="AJ150" s="920"/>
      <c r="AK150" s="920"/>
      <c r="AL150" s="920"/>
      <c r="AM150" s="920"/>
      <c r="AN150" s="920"/>
      <c r="AO150" s="920"/>
      <c r="AP150" s="920"/>
      <c r="AQ150" s="920"/>
      <c r="AR150" s="920"/>
      <c r="AS150" s="920"/>
      <c r="AT150" s="920"/>
      <c r="AU150" s="920"/>
      <c r="AV150" s="920"/>
      <c r="AW150" s="920"/>
      <c r="AX150" s="920"/>
      <c r="AY150" s="920"/>
      <c r="AZ150" s="920"/>
      <c r="BA150" s="920"/>
      <c r="BB150" s="920"/>
      <c r="BC150" s="920"/>
      <c r="BD150" s="920"/>
      <c r="BE150" s="920"/>
      <c r="BF150" s="920"/>
      <c r="BG150" s="920"/>
      <c r="BH150" s="920"/>
      <c r="BI150" s="920"/>
      <c r="BJ150" s="920"/>
      <c r="BK150" s="920">
        <v>1.26</v>
      </c>
      <c r="BL150" s="920">
        <v>2.5299999999999998</v>
      </c>
      <c r="BM150" s="920">
        <v>3.8</v>
      </c>
      <c r="BN150" s="920">
        <v>3.8</v>
      </c>
      <c r="BO150" s="920">
        <v>5.07</v>
      </c>
      <c r="BP150" s="920">
        <v>6.34</v>
      </c>
      <c r="BQ150" s="920">
        <v>7.6</v>
      </c>
      <c r="BR150" s="920">
        <v>8.8699999999999992</v>
      </c>
      <c r="BS150" s="920">
        <v>10.14</v>
      </c>
      <c r="BT150" s="920">
        <v>11.41</v>
      </c>
      <c r="BU150" s="920">
        <v>11.41</v>
      </c>
      <c r="BV150" s="920">
        <v>12.68</v>
      </c>
      <c r="BW150" s="920">
        <v>13.94</v>
      </c>
      <c r="BX150" s="920">
        <v>15.21</v>
      </c>
      <c r="BY150" s="920">
        <v>16.48</v>
      </c>
      <c r="BZ150" s="920">
        <v>17.75</v>
      </c>
      <c r="CA150" s="920">
        <v>19.02</v>
      </c>
      <c r="CB150" s="920">
        <v>19.02</v>
      </c>
      <c r="CC150" s="920">
        <v>20.28</v>
      </c>
      <c r="CD150" s="920">
        <v>21.55</v>
      </c>
      <c r="CE150" s="920">
        <v>22.82</v>
      </c>
      <c r="CF150" s="920">
        <v>24.09</v>
      </c>
      <c r="CG150" s="920">
        <v>25.36</v>
      </c>
      <c r="CH150" s="920">
        <v>26.63</v>
      </c>
      <c r="CI150" s="920">
        <v>26.63</v>
      </c>
      <c r="CJ150" s="920">
        <v>28.3</v>
      </c>
      <c r="CK150" s="920">
        <v>30.19</v>
      </c>
      <c r="CL150" s="920">
        <v>32.08</v>
      </c>
      <c r="CM150" s="920">
        <v>37.4</v>
      </c>
      <c r="CN150" s="920">
        <v>43.31</v>
      </c>
      <c r="CO150" s="920">
        <v>49.99</v>
      </c>
      <c r="CP150" s="920">
        <v>49.99</v>
      </c>
      <c r="CQ150" s="920">
        <v>56.67</v>
      </c>
      <c r="CR150" s="920">
        <v>64.81</v>
      </c>
      <c r="CS150" s="920">
        <v>73.11</v>
      </c>
      <c r="CT150" s="920">
        <v>81.42</v>
      </c>
      <c r="CU150" s="920">
        <v>89.73</v>
      </c>
      <c r="CV150" s="920">
        <v>110.92</v>
      </c>
      <c r="CW150" s="920">
        <v>110.92</v>
      </c>
      <c r="CX150" s="920">
        <v>123.11</v>
      </c>
      <c r="CY150" s="920">
        <v>134.46</v>
      </c>
      <c r="CZ150" s="920">
        <v>144.63999999999999</v>
      </c>
      <c r="DA150" s="920">
        <v>189.93</v>
      </c>
      <c r="DB150" s="920">
        <v>199.94</v>
      </c>
      <c r="DC150" s="920">
        <v>217.16</v>
      </c>
      <c r="DD150" s="920">
        <v>217.16</v>
      </c>
      <c r="DE150" s="920">
        <v>237.25</v>
      </c>
      <c r="DF150" s="920">
        <v>248.61</v>
      </c>
      <c r="DG150" s="920">
        <v>260.62</v>
      </c>
      <c r="DH150" s="920">
        <v>273.69</v>
      </c>
      <c r="DI150" s="920">
        <v>284.02</v>
      </c>
      <c r="DJ150" s="920">
        <v>295.05</v>
      </c>
      <c r="DK150" s="920">
        <v>295.05</v>
      </c>
      <c r="DL150" s="920">
        <v>309.02</v>
      </c>
      <c r="DM150" s="920">
        <v>327.3</v>
      </c>
      <c r="DN150" s="920">
        <v>350.69</v>
      </c>
      <c r="DO150" s="920">
        <v>375.61</v>
      </c>
      <c r="DP150" s="920">
        <v>405.49</v>
      </c>
      <c r="DQ150" s="920">
        <v>461.27</v>
      </c>
      <c r="DR150" s="920">
        <v>461.27</v>
      </c>
      <c r="DS150" s="920">
        <v>529.6</v>
      </c>
      <c r="DT150" s="920">
        <v>609.05999999999995</v>
      </c>
      <c r="DU150" s="920">
        <v>683</v>
      </c>
      <c r="DV150" s="920">
        <v>745.58</v>
      </c>
      <c r="DW150" s="920">
        <v>809.69</v>
      </c>
      <c r="DX150" s="920">
        <v>834.86</v>
      </c>
      <c r="DY150" s="920">
        <v>834.86</v>
      </c>
      <c r="DZ150" s="920">
        <v>841.51</v>
      </c>
      <c r="EA150" s="920">
        <v>848.49</v>
      </c>
      <c r="EB150" s="920">
        <v>855.45</v>
      </c>
      <c r="EC150" s="920">
        <v>862.42</v>
      </c>
      <c r="ED150" s="920">
        <v>869.52</v>
      </c>
      <c r="EE150" s="920">
        <v>876.9</v>
      </c>
      <c r="EF150" s="920">
        <v>876.9</v>
      </c>
      <c r="EG150" s="920">
        <v>884.41</v>
      </c>
      <c r="EH150" s="920">
        <v>892.18</v>
      </c>
      <c r="EI150" s="920">
        <v>900.29</v>
      </c>
      <c r="EJ150" s="920">
        <v>909.1</v>
      </c>
      <c r="EK150" s="920">
        <v>919.24</v>
      </c>
      <c r="EL150" s="920">
        <v>931.07</v>
      </c>
      <c r="EM150" s="920">
        <v>931.07</v>
      </c>
      <c r="EN150" s="920">
        <v>944.89</v>
      </c>
      <c r="EO150" s="920">
        <v>959.42</v>
      </c>
      <c r="EP150" s="920">
        <v>974.15</v>
      </c>
      <c r="EQ150" s="920">
        <v>989.04</v>
      </c>
      <c r="ER150" s="920">
        <v>1006.02</v>
      </c>
      <c r="ES150" s="920">
        <v>1024.51</v>
      </c>
      <c r="ET150" s="920">
        <v>1024.51</v>
      </c>
      <c r="EU150" s="920">
        <v>1043.82</v>
      </c>
      <c r="EV150" s="920">
        <v>1076.76</v>
      </c>
      <c r="EW150" s="920">
        <v>1121.4100000000001</v>
      </c>
      <c r="EX150" s="920">
        <v>1213.32</v>
      </c>
      <c r="EY150" s="920">
        <v>1268.57</v>
      </c>
      <c r="EZ150" s="920">
        <v>1399.26</v>
      </c>
      <c r="FA150" s="920">
        <v>1399.26</v>
      </c>
      <c r="FB150" s="920">
        <v>1580.96</v>
      </c>
      <c r="FC150" s="920">
        <v>1654.32</v>
      </c>
      <c r="FD150" s="920">
        <v>1837.19</v>
      </c>
      <c r="FE150" s="920">
        <v>1852.76</v>
      </c>
      <c r="FF150" s="920">
        <v>1864.82</v>
      </c>
      <c r="FG150" s="920">
        <v>1877.54</v>
      </c>
      <c r="FH150" s="920">
        <v>1877.54</v>
      </c>
      <c r="FI150" s="920">
        <v>1889.53</v>
      </c>
      <c r="FJ150" s="920">
        <v>1889.53</v>
      </c>
      <c r="FK150" s="920">
        <v>1903.12</v>
      </c>
      <c r="FL150" s="920">
        <v>1915.27</v>
      </c>
      <c r="FM150" s="920">
        <v>1927.84</v>
      </c>
      <c r="FN150" s="920">
        <v>1947.79</v>
      </c>
      <c r="FO150" s="920">
        <v>1947.79</v>
      </c>
      <c r="FP150" s="920">
        <v>1969.85</v>
      </c>
      <c r="FQ150" s="920">
        <v>1992.32</v>
      </c>
      <c r="FR150" s="920">
        <v>2016.56</v>
      </c>
      <c r="FS150" s="920">
        <v>2053.1</v>
      </c>
      <c r="FT150" s="920">
        <v>2097.4699999999998</v>
      </c>
      <c r="FU150" s="920">
        <v>2148.6999999999998</v>
      </c>
      <c r="FV150" s="920">
        <v>2148.6999999999998</v>
      </c>
      <c r="FW150" s="920">
        <v>2176.23</v>
      </c>
      <c r="FX150" s="920">
        <v>2202.38</v>
      </c>
      <c r="FY150" s="920">
        <v>2231.1799999999998</v>
      </c>
      <c r="FZ150" s="920">
        <v>2261.46</v>
      </c>
      <c r="GA150" s="920">
        <v>2291.5700000000002</v>
      </c>
      <c r="GB150" s="920">
        <v>2322.13</v>
      </c>
      <c r="GC150" s="920">
        <v>2322.13</v>
      </c>
      <c r="GD150" s="920">
        <v>2349.39</v>
      </c>
      <c r="GE150" s="920">
        <v>2381.4899999999998</v>
      </c>
      <c r="GF150" s="920">
        <v>2413.9</v>
      </c>
      <c r="GG150" s="920">
        <v>2456.0700000000002</v>
      </c>
      <c r="GH150" s="920">
        <v>2503.4899999999998</v>
      </c>
      <c r="GI150" s="920">
        <v>2503.4899999999998</v>
      </c>
      <c r="GJ150" s="920">
        <v>2503.4899999999998</v>
      </c>
      <c r="GK150" s="920">
        <v>2503.4899999999998</v>
      </c>
      <c r="GL150" s="920">
        <v>2503.4899999999998</v>
      </c>
      <c r="GM150" s="920">
        <v>2503.4899999999998</v>
      </c>
      <c r="GN150" s="920">
        <v>2574.2399999999998</v>
      </c>
      <c r="GO150" s="920">
        <v>2609.88</v>
      </c>
      <c r="GP150" s="920">
        <v>2645.76</v>
      </c>
      <c r="GQ150" s="920">
        <v>2645.76</v>
      </c>
      <c r="GR150" s="920">
        <v>2677.7</v>
      </c>
      <c r="GS150" s="920">
        <v>2711.05</v>
      </c>
      <c r="GT150" s="920">
        <v>2754</v>
      </c>
      <c r="GU150" s="920">
        <v>2809.62</v>
      </c>
      <c r="GV150" s="920">
        <v>2865.9</v>
      </c>
      <c r="GW150" s="920">
        <v>2926.49</v>
      </c>
      <c r="GX150" s="920">
        <v>2926.49</v>
      </c>
      <c r="GY150" s="920">
        <v>2988.04</v>
      </c>
      <c r="GZ150" s="920">
        <v>3057.19</v>
      </c>
      <c r="HA150" s="920">
        <v>3145.76</v>
      </c>
      <c r="HB150" s="920">
        <v>3242.74</v>
      </c>
      <c r="HC150" s="920">
        <v>3315.18</v>
      </c>
      <c r="HD150" s="920">
        <v>3342.37</v>
      </c>
      <c r="HE150" s="920">
        <v>3342.37</v>
      </c>
      <c r="HF150" s="920">
        <v>3358.16</v>
      </c>
      <c r="HG150" s="920">
        <v>3375.11</v>
      </c>
      <c r="HH150" s="920">
        <v>3393.1</v>
      </c>
      <c r="HI150" s="920">
        <v>3413.49</v>
      </c>
      <c r="HJ150" s="920">
        <v>3443.06</v>
      </c>
      <c r="HK150" s="920">
        <v>3485.9</v>
      </c>
      <c r="HL150" s="920">
        <v>3485.9</v>
      </c>
      <c r="HM150" s="920">
        <v>3510.61</v>
      </c>
      <c r="HN150" s="920">
        <v>3550.98</v>
      </c>
      <c r="HO150" s="920">
        <v>3602.07</v>
      </c>
      <c r="HP150" s="920">
        <v>3644.17</v>
      </c>
      <c r="HQ150" s="920">
        <v>3670.33</v>
      </c>
      <c r="HR150" s="920">
        <v>3697.76</v>
      </c>
      <c r="HS150" s="920">
        <v>3697.76</v>
      </c>
      <c r="HT150" s="920">
        <v>3726.96</v>
      </c>
      <c r="HU150" s="920">
        <v>3758.45</v>
      </c>
      <c r="HV150" s="920">
        <v>3793.74</v>
      </c>
      <c r="HW150" s="920">
        <v>3828.25</v>
      </c>
      <c r="HX150" s="920">
        <v>3858.46</v>
      </c>
      <c r="HY150" s="920">
        <v>3889.07</v>
      </c>
      <c r="HZ150" s="920">
        <v>3889.07</v>
      </c>
      <c r="IA150" s="920">
        <v>3923.09</v>
      </c>
      <c r="IB150" s="920">
        <v>3953.42</v>
      </c>
      <c r="IC150" s="920">
        <v>3983.59</v>
      </c>
      <c r="ID150" s="920">
        <v>4014.01</v>
      </c>
      <c r="IE150" s="920">
        <v>4060.42</v>
      </c>
      <c r="IF150" s="920">
        <v>4111.3999999999996</v>
      </c>
      <c r="IG150" s="920">
        <v>4111.3999999999996</v>
      </c>
      <c r="IH150" s="920">
        <v>4165.09</v>
      </c>
      <c r="II150" s="920">
        <v>4241</v>
      </c>
      <c r="IJ150" s="920">
        <v>4315.6899999999996</v>
      </c>
      <c r="IK150" s="920">
        <v>4354.1099999999997</v>
      </c>
      <c r="IL150" s="920">
        <v>4396.13</v>
      </c>
      <c r="IM150" s="920">
        <v>4438.5</v>
      </c>
      <c r="IN150" s="920">
        <v>4438.5</v>
      </c>
      <c r="IO150" s="920">
        <v>4481.43</v>
      </c>
      <c r="IP150" s="920">
        <v>4527.1499999999996</v>
      </c>
      <c r="IQ150" s="920">
        <v>4571.5</v>
      </c>
      <c r="IR150" s="920">
        <v>4617.3999999999996</v>
      </c>
      <c r="IS150" s="920">
        <v>4645.38</v>
      </c>
      <c r="IT150" s="920">
        <v>4667.1899999999996</v>
      </c>
      <c r="IU150" s="920">
        <v>4667.1899999999996</v>
      </c>
      <c r="IV150" s="920">
        <v>4677.1499999999996</v>
      </c>
      <c r="IW150" s="920">
        <v>4689.75</v>
      </c>
      <c r="IX150" s="920">
        <v>4699.79</v>
      </c>
      <c r="IY150" s="920">
        <v>4699.79</v>
      </c>
      <c r="IZ150" s="920">
        <v>4699.79</v>
      </c>
      <c r="JA150" s="920">
        <v>4699.79</v>
      </c>
      <c r="JB150" s="920">
        <v>4699.79</v>
      </c>
      <c r="JC150" s="920">
        <v>4699.79</v>
      </c>
      <c r="JD150" s="920">
        <v>4709.46</v>
      </c>
      <c r="JE150" s="920">
        <v>4719.24</v>
      </c>
      <c r="JF150" s="920">
        <v>4729.1499999999996</v>
      </c>
      <c r="JG150" s="920">
        <v>4737.28</v>
      </c>
      <c r="JH150" s="920">
        <v>4742.51</v>
      </c>
      <c r="JI150" s="920">
        <v>4742.51</v>
      </c>
      <c r="JJ150" s="920">
        <v>4747.1000000000004</v>
      </c>
      <c r="JK150" s="920">
        <v>4751.25</v>
      </c>
      <c r="JL150" s="920">
        <v>4753.8500000000004</v>
      </c>
      <c r="JM150" s="920">
        <v>4755.2700000000004</v>
      </c>
      <c r="JN150" s="920">
        <v>4756.87</v>
      </c>
      <c r="JO150" s="920">
        <v>4758.8999999999996</v>
      </c>
      <c r="JP150" s="920">
        <v>4758.8999999999996</v>
      </c>
      <c r="JQ150" s="920">
        <v>4761.22</v>
      </c>
      <c r="JR150" s="920">
        <v>4763.53</v>
      </c>
      <c r="JS150" s="920">
        <v>4766.3100000000004</v>
      </c>
      <c r="JT150" s="920">
        <v>4769.8100000000004</v>
      </c>
      <c r="JU150" s="920">
        <v>4772.24</v>
      </c>
      <c r="JV150" s="920">
        <v>4774.0200000000004</v>
      </c>
      <c r="JW150" s="920">
        <v>4774.0200000000004</v>
      </c>
      <c r="JX150" s="920">
        <v>4775.8</v>
      </c>
      <c r="JY150" s="920">
        <v>4777.6000000000004</v>
      </c>
      <c r="JZ150" s="920">
        <v>4779.58</v>
      </c>
      <c r="KA150" s="920">
        <v>4781.93</v>
      </c>
      <c r="KB150" s="920">
        <v>4790.3</v>
      </c>
      <c r="KC150" s="920">
        <v>4799.1000000000004</v>
      </c>
      <c r="KD150" s="920">
        <v>4799.1000000000004</v>
      </c>
      <c r="KE150" s="920">
        <v>4809.26</v>
      </c>
      <c r="KF150" s="920">
        <v>4819.57</v>
      </c>
      <c r="KG150" s="920">
        <v>4838.29</v>
      </c>
      <c r="KH150" s="920">
        <v>4861.13</v>
      </c>
      <c r="KI150" s="920">
        <v>4882.95</v>
      </c>
      <c r="KJ150" s="920">
        <v>4893.2</v>
      </c>
      <c r="KK150" s="920">
        <v>4893.2</v>
      </c>
      <c r="KL150" s="920">
        <v>4903.71</v>
      </c>
      <c r="KM150" s="920">
        <v>4914.6400000000003</v>
      </c>
      <c r="KN150" s="920">
        <v>4926.21</v>
      </c>
      <c r="KO150" s="920">
        <v>4937.88</v>
      </c>
      <c r="KP150" s="920">
        <v>4948.6000000000004</v>
      </c>
      <c r="KQ150" s="920">
        <v>4957.67</v>
      </c>
      <c r="KR150" s="920">
        <v>4957.67</v>
      </c>
      <c r="KS150" s="920">
        <v>4965.3500000000004</v>
      </c>
      <c r="KT150" s="920">
        <v>4972.43</v>
      </c>
      <c r="KU150" s="920">
        <v>4979.47</v>
      </c>
      <c r="KV150" s="920">
        <v>4986.57</v>
      </c>
      <c r="KW150" s="920">
        <v>4993.67</v>
      </c>
      <c r="KX150" s="920">
        <v>5000.78</v>
      </c>
      <c r="KY150" s="920">
        <v>5000.78</v>
      </c>
      <c r="KZ150" s="920">
        <v>5007.88</v>
      </c>
      <c r="LA150" s="920">
        <v>5015</v>
      </c>
      <c r="LB150" s="920">
        <v>5022.1499999999996</v>
      </c>
      <c r="LC150" s="920">
        <v>5029.28</v>
      </c>
      <c r="LD150" s="920">
        <v>5036.45</v>
      </c>
      <c r="LE150" s="920">
        <v>5043.6400000000003</v>
      </c>
      <c r="LF150" s="920">
        <v>5043.6400000000003</v>
      </c>
      <c r="LG150" s="920">
        <v>5050.8500000000004</v>
      </c>
      <c r="LH150" s="920">
        <v>5058.1000000000004</v>
      </c>
      <c r="LI150" s="920">
        <v>5065.3500000000004</v>
      </c>
      <c r="LJ150" s="920">
        <v>5072.6499999999996</v>
      </c>
      <c r="LK150" s="920">
        <v>5079.97</v>
      </c>
      <c r="LL150" s="920">
        <v>5087.3100000000004</v>
      </c>
      <c r="LM150" s="920">
        <v>5087.3100000000004</v>
      </c>
      <c r="LN150" s="920">
        <v>5095.4799999999996</v>
      </c>
      <c r="LO150" s="920">
        <v>5104.75</v>
      </c>
      <c r="LP150" s="920">
        <v>5114.6099999999997</v>
      </c>
      <c r="LQ150" s="920">
        <v>5127.2700000000004</v>
      </c>
      <c r="LR150" s="920">
        <v>5140.4799999999996</v>
      </c>
      <c r="LS150" s="920">
        <v>5154.79</v>
      </c>
      <c r="LT150" s="920">
        <v>5154.79</v>
      </c>
      <c r="LU150" s="920">
        <v>5170.1000000000004</v>
      </c>
      <c r="LV150" s="920">
        <v>5185.67</v>
      </c>
      <c r="LW150" s="920">
        <v>5201.55</v>
      </c>
      <c r="LX150" s="920">
        <v>5217.93</v>
      </c>
      <c r="LY150" s="920">
        <v>5235.5</v>
      </c>
      <c r="LZ150" s="920">
        <v>5253.53</v>
      </c>
      <c r="MA150" s="920">
        <v>5253.53</v>
      </c>
      <c r="MB150" s="920">
        <v>5273.3</v>
      </c>
      <c r="MC150" s="920">
        <v>5301.73</v>
      </c>
      <c r="MD150" s="920">
        <v>5333.1</v>
      </c>
      <c r="ME150" s="920">
        <v>5375.87</v>
      </c>
      <c r="MF150" s="920">
        <v>5397.18</v>
      </c>
      <c r="MG150" s="920">
        <v>5419.51</v>
      </c>
      <c r="MH150" s="920">
        <v>5419.51</v>
      </c>
      <c r="MI150" s="920">
        <v>5442.26</v>
      </c>
      <c r="MJ150" s="920">
        <v>5460.38</v>
      </c>
      <c r="MK150" s="920">
        <v>5477.33</v>
      </c>
      <c r="ML150" s="920">
        <v>5493.26</v>
      </c>
      <c r="MM150" s="920">
        <v>5500.78</v>
      </c>
      <c r="MN150" s="920">
        <v>5506.33</v>
      </c>
      <c r="MO150" s="920">
        <v>5506.33</v>
      </c>
      <c r="MP150" s="920">
        <v>5511.33</v>
      </c>
      <c r="MQ150" s="920">
        <v>5515.68</v>
      </c>
      <c r="MR150" s="920">
        <v>5518.71</v>
      </c>
      <c r="MS150" s="920">
        <v>5520.11</v>
      </c>
      <c r="MT150" s="920">
        <v>5521.52</v>
      </c>
      <c r="MU150" s="920">
        <v>5522.97</v>
      </c>
      <c r="MV150" s="920">
        <v>5522.97</v>
      </c>
      <c r="MW150" s="920">
        <v>5524.45</v>
      </c>
      <c r="MX150" s="920">
        <v>5525.96</v>
      </c>
      <c r="MY150" s="920">
        <v>5527.54</v>
      </c>
      <c r="MZ150" s="920">
        <v>5529.17</v>
      </c>
      <c r="NA150" s="920">
        <v>5530.82</v>
      </c>
      <c r="NB150" s="920">
        <v>5532.49</v>
      </c>
      <c r="NC150" s="920">
        <v>5532.49</v>
      </c>
      <c r="ND150" s="920">
        <v>5534.19</v>
      </c>
      <c r="NE150" s="920">
        <v>5535.91</v>
      </c>
      <c r="NF150" s="920">
        <v>5537.64</v>
      </c>
      <c r="NG150" s="920">
        <v>5539.37</v>
      </c>
      <c r="NH150" s="920">
        <v>5711.48</v>
      </c>
      <c r="NI150" s="920">
        <v>6028.34</v>
      </c>
      <c r="NJ150" s="920">
        <v>6028.34</v>
      </c>
      <c r="NK150" s="920">
        <v>6644.88</v>
      </c>
      <c r="NL150" s="920">
        <v>6942.28</v>
      </c>
      <c r="NM150" s="920">
        <v>7030.54</v>
      </c>
      <c r="NN150" s="920">
        <v>7041.21</v>
      </c>
      <c r="NO150" s="920">
        <v>7041.21</v>
      </c>
      <c r="NP150" s="920">
        <v>7060.81</v>
      </c>
      <c r="NQ150" s="920">
        <v>7060.81</v>
      </c>
      <c r="NR150" s="920">
        <v>7083.58</v>
      </c>
      <c r="NS150" s="920">
        <v>7111.78</v>
      </c>
      <c r="NT150" s="920">
        <v>7142.66</v>
      </c>
      <c r="NU150" s="920">
        <v>7150.92</v>
      </c>
      <c r="NV150" s="920">
        <v>7160.51</v>
      </c>
      <c r="NW150" s="920">
        <v>7183.1</v>
      </c>
      <c r="NX150" s="920">
        <v>7183.1</v>
      </c>
      <c r="NY150" s="920">
        <v>7252.72</v>
      </c>
      <c r="NZ150" s="920">
        <v>7334.03</v>
      </c>
      <c r="OA150" s="920">
        <v>7529.45</v>
      </c>
      <c r="OB150" s="920">
        <v>7549.15</v>
      </c>
      <c r="OC150" s="920">
        <v>7568.67</v>
      </c>
      <c r="OD150" s="920">
        <v>7589.03</v>
      </c>
      <c r="OE150" s="920">
        <v>7589.03</v>
      </c>
      <c r="OF150" s="920">
        <v>7630.96</v>
      </c>
      <c r="OG150" s="920">
        <v>7692.64</v>
      </c>
      <c r="OH150" s="920">
        <v>7700.86</v>
      </c>
      <c r="OI150" s="920">
        <v>7708.05</v>
      </c>
      <c r="OJ150" s="920">
        <v>7715.38</v>
      </c>
      <c r="OK150" s="920">
        <v>7723.51</v>
      </c>
      <c r="OL150" s="920">
        <v>7723.51</v>
      </c>
      <c r="OM150" s="920">
        <v>7736.07</v>
      </c>
      <c r="ON150" s="920">
        <v>7753.3</v>
      </c>
      <c r="OO150" s="920">
        <v>7774.68</v>
      </c>
      <c r="OP150" s="920">
        <v>7774.78</v>
      </c>
      <c r="OQ150" s="920">
        <v>7774.88</v>
      </c>
      <c r="OR150" s="920">
        <v>7774.98</v>
      </c>
      <c r="OS150" s="920">
        <v>7774.98</v>
      </c>
      <c r="OT150" s="920">
        <v>7775.16</v>
      </c>
      <c r="OU150" s="920">
        <v>7775.4</v>
      </c>
      <c r="OV150" s="920">
        <v>7775.69</v>
      </c>
      <c r="OW150" s="920">
        <v>7776.02</v>
      </c>
      <c r="OX150" s="920">
        <v>7776.21</v>
      </c>
      <c r="OY150" s="920">
        <v>7776.36</v>
      </c>
      <c r="OZ150" s="920">
        <v>7776.36</v>
      </c>
      <c r="PA150" s="920">
        <v>7776.57</v>
      </c>
      <c r="PB150" s="920">
        <v>7776.98</v>
      </c>
      <c r="PC150" s="920">
        <v>7777.1</v>
      </c>
      <c r="PD150" s="920">
        <v>7777.1</v>
      </c>
      <c r="PE150" s="920">
        <v>7777.1</v>
      </c>
      <c r="PF150" s="920">
        <v>7777.1</v>
      </c>
      <c r="PG150" s="920">
        <v>7777.1</v>
      </c>
      <c r="PH150" s="920">
        <v>7777.1</v>
      </c>
      <c r="PI150" s="920">
        <v>7777.1</v>
      </c>
      <c r="PJ150" s="920">
        <v>7777.1</v>
      </c>
      <c r="PK150" s="920">
        <v>7777.1</v>
      </c>
      <c r="PL150" s="920">
        <v>7777.1</v>
      </c>
      <c r="PM150" s="920">
        <v>7777.1</v>
      </c>
      <c r="PN150" s="920">
        <v>7777.1</v>
      </c>
      <c r="PO150" s="920">
        <v>7777.1</v>
      </c>
      <c r="PP150" s="920">
        <v>7777.1</v>
      </c>
      <c r="PQ150" s="920">
        <v>7777.1</v>
      </c>
      <c r="PR150" s="920">
        <v>7777.1</v>
      </c>
      <c r="PS150" s="920">
        <v>7777.1</v>
      </c>
      <c r="PT150" s="920">
        <v>7777.1</v>
      </c>
      <c r="PU150" s="920">
        <v>7777.1</v>
      </c>
      <c r="PV150" s="920">
        <v>7777.1</v>
      </c>
      <c r="PW150" s="920">
        <v>7777.1</v>
      </c>
      <c r="PX150" s="920">
        <v>7777.1</v>
      </c>
      <c r="PY150" s="920">
        <v>7777.1</v>
      </c>
      <c r="PZ150" s="920">
        <v>7777.1</v>
      </c>
      <c r="QA150" s="920">
        <v>7777.1</v>
      </c>
      <c r="QB150" s="920">
        <v>7777.1</v>
      </c>
      <c r="QC150" s="920">
        <v>7777.1</v>
      </c>
      <c r="QD150" s="920">
        <v>7777.1</v>
      </c>
      <c r="QE150" s="920">
        <v>7777.1</v>
      </c>
      <c r="QF150" s="920">
        <v>7777.1</v>
      </c>
      <c r="QG150" s="920">
        <v>7777.1</v>
      </c>
      <c r="QH150" s="920">
        <v>7777.1</v>
      </c>
      <c r="QI150" s="920">
        <v>7777.1</v>
      </c>
      <c r="QJ150" s="920">
        <v>7777.1</v>
      </c>
      <c r="QK150" s="920">
        <v>7777.1</v>
      </c>
      <c r="QL150" s="920">
        <v>7777.1</v>
      </c>
      <c r="QM150" s="920">
        <v>7777.1</v>
      </c>
      <c r="QN150" s="920">
        <v>7777.1</v>
      </c>
      <c r="QO150" s="920">
        <v>7777.1</v>
      </c>
      <c r="QP150" s="920">
        <v>7777.1</v>
      </c>
      <c r="QQ150" s="920">
        <v>7777.1</v>
      </c>
      <c r="QR150" s="920">
        <v>7777.1</v>
      </c>
      <c r="QS150" s="920">
        <v>7777.1</v>
      </c>
      <c r="QT150" s="920">
        <v>7777.1</v>
      </c>
      <c r="QU150" s="920">
        <v>7777.1</v>
      </c>
      <c r="QV150" s="920">
        <v>7777.1</v>
      </c>
      <c r="QW150" s="920">
        <v>7777.1</v>
      </c>
      <c r="QX150" s="920">
        <v>7777.1</v>
      </c>
      <c r="QY150" s="920">
        <v>7777.1</v>
      </c>
      <c r="QZ150" s="920">
        <v>7777.1</v>
      </c>
      <c r="RA150" s="920"/>
      <c r="RB150" s="920"/>
      <c r="RC150" s="920"/>
      <c r="RD150" s="920"/>
      <c r="RE150" s="920"/>
      <c r="RF150" s="920"/>
      <c r="RG150" s="920"/>
      <c r="RH150" s="920"/>
      <c r="RI150" s="920"/>
      <c r="RJ150" s="920"/>
      <c r="RK150" s="927"/>
      <c r="RL150" s="927"/>
      <c r="RM150" s="927"/>
      <c r="RN150" s="927"/>
      <c r="RO150" s="927"/>
      <c r="RP150" s="927"/>
      <c r="RQ150" s="927"/>
      <c r="RR150" s="927"/>
      <c r="RS150" s="927"/>
      <c r="RT150" s="927"/>
      <c r="RU150" s="927"/>
      <c r="RV150" s="927"/>
      <c r="RW150" s="927"/>
      <c r="RX150" s="927"/>
      <c r="RY150" s="927"/>
      <c r="RZ150" s="927"/>
      <c r="SA150" s="927"/>
      <c r="SB150" s="927"/>
      <c r="SC150" s="927"/>
      <c r="SD150" s="927"/>
      <c r="SE150" s="927"/>
      <c r="SF150" s="927"/>
      <c r="SG150" s="927"/>
      <c r="SH150" s="927"/>
      <c r="SI150" s="927"/>
      <c r="SJ150" s="927"/>
      <c r="SK150" s="927"/>
      <c r="SL150" s="927"/>
      <c r="SM150" s="927"/>
      <c r="SN150" s="927"/>
      <c r="SO150" s="927"/>
      <c r="SP150" s="927"/>
      <c r="SQ150" s="927"/>
      <c r="SR150" s="927"/>
      <c r="SS150" s="927"/>
      <c r="ST150" s="927"/>
      <c r="SU150" s="927"/>
      <c r="SV150" s="927"/>
      <c r="SW150" s="927"/>
      <c r="SX150" s="927"/>
      <c r="SY150" s="927"/>
      <c r="SZ150" s="927"/>
      <c r="TA150" s="927"/>
      <c r="TB150" s="927"/>
      <c r="TC150" s="927"/>
      <c r="TD150" s="927"/>
      <c r="TE150" s="927"/>
      <c r="TF150" s="927"/>
      <c r="TG150" s="927"/>
      <c r="TH150" s="927"/>
      <c r="TI150" s="927"/>
      <c r="TJ150" s="927"/>
      <c r="TK150" s="927"/>
      <c r="TL150" s="927"/>
      <c r="TM150" s="927"/>
      <c r="TN150" s="927"/>
      <c r="TO150" s="927"/>
      <c r="TP150" s="927"/>
      <c r="TQ150" s="927"/>
      <c r="TR150" s="927"/>
      <c r="TS150" s="927"/>
      <c r="TT150" s="927"/>
      <c r="TU150" s="927"/>
      <c r="TV150" s="927"/>
      <c r="TW150" s="927"/>
      <c r="TX150" s="927"/>
      <c r="TY150" s="927"/>
      <c r="TZ150" s="927"/>
      <c r="UA150" s="927"/>
      <c r="UB150" s="927"/>
      <c r="UC150" s="927"/>
      <c r="UD150" s="927"/>
      <c r="UE150" s="927"/>
      <c r="UF150" s="927"/>
      <c r="UG150" s="927"/>
      <c r="UH150" s="927"/>
      <c r="UI150" s="927"/>
      <c r="UJ150" s="927"/>
      <c r="UK150" s="927"/>
      <c r="UL150" s="927"/>
      <c r="UM150" s="927"/>
      <c r="UN150" s="927"/>
      <c r="UO150" s="927"/>
      <c r="UP150" s="927"/>
      <c r="UQ150" s="927"/>
      <c r="UR150" s="927"/>
      <c r="US150" s="927"/>
      <c r="UT150" s="927"/>
      <c r="UU150" s="927"/>
      <c r="UV150" s="927"/>
      <c r="UW150" s="927"/>
      <c r="UX150" s="927"/>
      <c r="UY150" s="927"/>
      <c r="UZ150" s="927"/>
      <c r="VA150" s="927"/>
      <c r="VB150" s="927"/>
      <c r="VC150" s="927"/>
      <c r="VD150" s="927"/>
      <c r="VE150" s="927"/>
      <c r="VF150" s="927"/>
      <c r="VG150" s="927"/>
      <c r="VH150" s="927"/>
      <c r="VI150" s="927"/>
      <c r="VJ150" s="927"/>
      <c r="VK150" s="927"/>
      <c r="VL150" s="927"/>
      <c r="VM150" s="927"/>
      <c r="VN150" s="927"/>
      <c r="VO150" s="927"/>
      <c r="VP150" s="927"/>
      <c r="VQ150" s="927"/>
      <c r="VR150" s="927"/>
      <c r="VS150" s="927"/>
      <c r="VT150" s="927"/>
      <c r="VU150" s="927"/>
      <c r="VV150" s="927"/>
      <c r="VW150" s="927"/>
      <c r="VX150" s="927"/>
      <c r="VY150" s="927"/>
      <c r="VZ150" s="927"/>
      <c r="WA150" s="927"/>
      <c r="WB150" s="927"/>
      <c r="WC150" s="927"/>
      <c r="WD150" s="927"/>
      <c r="WE150" s="927"/>
      <c r="WF150" s="927"/>
      <c r="WG150" s="927"/>
      <c r="WH150" s="927"/>
      <c r="WI150" s="927"/>
      <c r="WJ150" s="927"/>
      <c r="WK150" s="927"/>
      <c r="WL150" s="927"/>
      <c r="WM150" s="927"/>
      <c r="WN150" s="927"/>
      <c r="WO150" s="927"/>
      <c r="WP150" s="927"/>
      <c r="WQ150" s="927"/>
      <c r="WR150" s="927"/>
      <c r="WS150" s="927"/>
      <c r="XZ150" s="927"/>
      <c r="YA150" s="927"/>
    </row>
    <row r="151" spans="1:690">
      <c r="A151" s="1094" t="s">
        <v>1420</v>
      </c>
      <c r="B151" s="1094"/>
      <c r="C151" s="1094"/>
      <c r="D151" s="1096">
        <v>7567.08</v>
      </c>
      <c r="E151" s="1096">
        <v>5484.35</v>
      </c>
      <c r="F151" s="1096">
        <v>2445730.7400000002</v>
      </c>
      <c r="G151" s="1094"/>
      <c r="H151" s="1094" t="s">
        <v>894</v>
      </c>
      <c r="I151" s="687"/>
      <c r="J151" s="687"/>
      <c r="K151" s="687"/>
      <c r="L151" s="687"/>
      <c r="M151" s="687"/>
      <c r="N151" s="687"/>
      <c r="O151" s="687"/>
      <c r="P151" s="687"/>
      <c r="Q151" s="687"/>
      <c r="R151" s="687"/>
      <c r="S151" s="687"/>
      <c r="T151" s="687"/>
      <c r="U151" s="687"/>
      <c r="V151" s="687"/>
      <c r="W151" s="687"/>
      <c r="X151" s="687"/>
      <c r="Y151" s="687"/>
      <c r="Z151" s="687"/>
      <c r="AA151" s="687"/>
      <c r="AB151" s="687"/>
      <c r="AC151" s="687"/>
      <c r="AD151" s="687"/>
      <c r="AE151" s="687"/>
      <c r="AF151" s="687"/>
      <c r="AG151" s="687"/>
      <c r="AH151" s="687"/>
      <c r="AI151" s="687"/>
      <c r="AJ151" s="687"/>
      <c r="AK151" s="687"/>
      <c r="AL151" s="687"/>
      <c r="AM151" s="687"/>
      <c r="AN151" s="687"/>
      <c r="AO151" s="687"/>
      <c r="AP151" s="687"/>
      <c r="AQ151" s="687"/>
      <c r="AR151" s="687"/>
      <c r="AS151" s="687"/>
      <c r="AT151" s="687"/>
      <c r="AU151" s="687"/>
      <c r="AV151" s="687"/>
      <c r="AW151" s="687"/>
      <c r="AX151" s="687"/>
      <c r="AY151" s="687"/>
      <c r="AZ151" s="687"/>
      <c r="BA151" s="687"/>
      <c r="BB151" s="687"/>
      <c r="BC151" s="687"/>
      <c r="BD151" s="687"/>
      <c r="BE151" s="687"/>
      <c r="BF151" s="687"/>
      <c r="BG151" s="687"/>
      <c r="BH151" s="687"/>
      <c r="BI151" s="687"/>
      <c r="BJ151" s="687"/>
      <c r="BK151" s="687">
        <v>1.26</v>
      </c>
      <c r="BL151" s="687">
        <v>2.5299999999999998</v>
      </c>
      <c r="BM151" s="687">
        <v>3.79</v>
      </c>
      <c r="BN151" s="687">
        <v>3.79</v>
      </c>
      <c r="BO151" s="687">
        <v>5.05</v>
      </c>
      <c r="BP151" s="687">
        <v>6.31</v>
      </c>
      <c r="BQ151" s="687">
        <v>7.58</v>
      </c>
      <c r="BR151" s="687">
        <v>8.84</v>
      </c>
      <c r="BS151" s="687">
        <v>10.1</v>
      </c>
      <c r="BT151" s="687">
        <v>11.37</v>
      </c>
      <c r="BU151" s="687">
        <v>11.37</v>
      </c>
      <c r="BV151" s="687">
        <v>12.63</v>
      </c>
      <c r="BW151" s="687">
        <v>13.89</v>
      </c>
      <c r="BX151" s="687">
        <v>15.16</v>
      </c>
      <c r="BY151" s="687">
        <v>16.420000000000002</v>
      </c>
      <c r="BZ151" s="687">
        <v>17.68</v>
      </c>
      <c r="CA151" s="687">
        <v>18.940000000000001</v>
      </c>
      <c r="CB151" s="687">
        <v>18.940000000000001</v>
      </c>
      <c r="CC151" s="687">
        <v>20.21</v>
      </c>
      <c r="CD151" s="687">
        <v>21.47</v>
      </c>
      <c r="CE151" s="687">
        <v>22.73</v>
      </c>
      <c r="CF151" s="687">
        <v>24</v>
      </c>
      <c r="CG151" s="687">
        <v>25.26</v>
      </c>
      <c r="CH151" s="687">
        <v>26.52</v>
      </c>
      <c r="CI151" s="687">
        <v>26.52</v>
      </c>
      <c r="CJ151" s="687">
        <v>28.19</v>
      </c>
      <c r="CK151" s="687">
        <v>30.07</v>
      </c>
      <c r="CL151" s="687">
        <v>31.96</v>
      </c>
      <c r="CM151" s="687">
        <v>37.270000000000003</v>
      </c>
      <c r="CN151" s="687">
        <v>43.18</v>
      </c>
      <c r="CO151" s="687">
        <v>49.85</v>
      </c>
      <c r="CP151" s="687">
        <v>49.85</v>
      </c>
      <c r="CQ151" s="687">
        <v>56.52</v>
      </c>
      <c r="CR151" s="687">
        <v>64.66</v>
      </c>
      <c r="CS151" s="687">
        <v>72.959999999999994</v>
      </c>
      <c r="CT151" s="687">
        <v>81.260000000000005</v>
      </c>
      <c r="CU151" s="687">
        <v>89.56</v>
      </c>
      <c r="CV151" s="687">
        <v>110.72</v>
      </c>
      <c r="CW151" s="687">
        <v>110.72</v>
      </c>
      <c r="CX151" s="687">
        <v>122.89</v>
      </c>
      <c r="CY151" s="687">
        <v>134.19</v>
      </c>
      <c r="CZ151" s="687">
        <v>144.32</v>
      </c>
      <c r="DA151" s="687">
        <v>189.55</v>
      </c>
      <c r="DB151" s="687">
        <v>199.52</v>
      </c>
      <c r="DC151" s="687">
        <v>216.69</v>
      </c>
      <c r="DD151" s="687">
        <v>216.69</v>
      </c>
      <c r="DE151" s="687">
        <v>236.72</v>
      </c>
      <c r="DF151" s="687">
        <v>248.03</v>
      </c>
      <c r="DG151" s="687">
        <v>259.98</v>
      </c>
      <c r="DH151" s="687">
        <v>273</v>
      </c>
      <c r="DI151" s="687">
        <v>283.27999999999997</v>
      </c>
      <c r="DJ151" s="687">
        <v>294.26</v>
      </c>
      <c r="DK151" s="687">
        <v>294.26</v>
      </c>
      <c r="DL151" s="687">
        <v>307.20999999999998</v>
      </c>
      <c r="DM151" s="687">
        <v>324.83</v>
      </c>
      <c r="DN151" s="687">
        <v>347.95</v>
      </c>
      <c r="DO151" s="687">
        <v>372.68</v>
      </c>
      <c r="DP151" s="687">
        <v>402.38</v>
      </c>
      <c r="DQ151" s="687">
        <v>458.01</v>
      </c>
      <c r="DR151" s="687">
        <v>458.01</v>
      </c>
      <c r="DS151" s="687">
        <v>526.25</v>
      </c>
      <c r="DT151" s="687">
        <v>605.6</v>
      </c>
      <c r="DU151" s="687">
        <v>679.43</v>
      </c>
      <c r="DV151" s="687">
        <v>741.89</v>
      </c>
      <c r="DW151" s="687">
        <v>805.92</v>
      </c>
      <c r="DX151" s="687">
        <v>831.03</v>
      </c>
      <c r="DY151" s="687">
        <v>831.03</v>
      </c>
      <c r="DZ151" s="687">
        <v>837.61</v>
      </c>
      <c r="EA151" s="687">
        <v>844.57</v>
      </c>
      <c r="EB151" s="687">
        <v>851.54</v>
      </c>
      <c r="EC151" s="687">
        <v>858.5</v>
      </c>
      <c r="ED151" s="687">
        <v>865.61</v>
      </c>
      <c r="EE151" s="687">
        <v>872.98</v>
      </c>
      <c r="EF151" s="687">
        <v>872.98</v>
      </c>
      <c r="EG151" s="687">
        <v>880.49</v>
      </c>
      <c r="EH151" s="687">
        <v>888.26</v>
      </c>
      <c r="EI151" s="687">
        <v>896.38</v>
      </c>
      <c r="EJ151" s="687">
        <v>905.18</v>
      </c>
      <c r="EK151" s="687">
        <v>915.32</v>
      </c>
      <c r="EL151" s="687">
        <v>927.15</v>
      </c>
      <c r="EM151" s="687">
        <v>927.15</v>
      </c>
      <c r="EN151" s="687">
        <v>940.97</v>
      </c>
      <c r="EO151" s="687">
        <v>955.5</v>
      </c>
      <c r="EP151" s="687">
        <v>970.24</v>
      </c>
      <c r="EQ151" s="687">
        <v>985.12</v>
      </c>
      <c r="ER151" s="687">
        <v>1002.04</v>
      </c>
      <c r="ES151" s="687">
        <v>1020.18</v>
      </c>
      <c r="ET151" s="687">
        <v>1020.18</v>
      </c>
      <c r="EU151" s="687">
        <v>1038.49</v>
      </c>
      <c r="EV151" s="687">
        <v>1071.01</v>
      </c>
      <c r="EW151" s="687">
        <v>1115.55</v>
      </c>
      <c r="EX151" s="687">
        <v>1206.22</v>
      </c>
      <c r="EY151" s="687">
        <v>1260.6600000000001</v>
      </c>
      <c r="EZ151" s="687">
        <v>1391.05</v>
      </c>
      <c r="FA151" s="687">
        <v>1391.05</v>
      </c>
      <c r="FB151" s="687">
        <v>1572.62</v>
      </c>
      <c r="FC151" s="687">
        <v>1645.26</v>
      </c>
      <c r="FD151" s="687">
        <v>1827.13</v>
      </c>
      <c r="FE151" s="687">
        <v>1842.71</v>
      </c>
      <c r="FF151" s="687">
        <v>1854.69</v>
      </c>
      <c r="FG151" s="687">
        <v>1866.66</v>
      </c>
      <c r="FH151" s="687">
        <v>1866.66</v>
      </c>
      <c r="FI151" s="687">
        <v>1878.66</v>
      </c>
      <c r="FJ151" s="687">
        <v>1878.66</v>
      </c>
      <c r="FK151" s="687">
        <v>1890.7</v>
      </c>
      <c r="FL151" s="687">
        <v>1902.84</v>
      </c>
      <c r="FM151" s="687">
        <v>1915.24</v>
      </c>
      <c r="FN151" s="687">
        <v>1934.9</v>
      </c>
      <c r="FO151" s="687">
        <v>1934.9</v>
      </c>
      <c r="FP151" s="687">
        <v>1956.59</v>
      </c>
      <c r="FQ151" s="687">
        <v>1978.93</v>
      </c>
      <c r="FR151" s="687">
        <v>2002.78</v>
      </c>
      <c r="FS151" s="687">
        <v>2039.24</v>
      </c>
      <c r="FT151" s="687">
        <v>2083.1</v>
      </c>
      <c r="FU151" s="687">
        <v>2133.52</v>
      </c>
      <c r="FV151" s="687">
        <v>2133.52</v>
      </c>
      <c r="FW151" s="687">
        <v>2161.06</v>
      </c>
      <c r="FX151" s="687">
        <v>2187.21</v>
      </c>
      <c r="FY151" s="687">
        <v>2216.0100000000002</v>
      </c>
      <c r="FZ151" s="687">
        <v>2246.2800000000002</v>
      </c>
      <c r="GA151" s="687">
        <v>2276.39</v>
      </c>
      <c r="GB151" s="687">
        <v>2306.9499999999998</v>
      </c>
      <c r="GC151" s="687">
        <v>2306.9499999999998</v>
      </c>
      <c r="GD151" s="687">
        <v>2334.21</v>
      </c>
      <c r="GE151" s="687">
        <v>2366.31</v>
      </c>
      <c r="GF151" s="687">
        <v>2398.73</v>
      </c>
      <c r="GG151" s="687">
        <v>2440.89</v>
      </c>
      <c r="GH151" s="687">
        <v>2488.15</v>
      </c>
      <c r="GI151" s="687">
        <v>2488.15</v>
      </c>
      <c r="GJ151" s="687">
        <v>2488.15</v>
      </c>
      <c r="GK151" s="687">
        <v>2488.15</v>
      </c>
      <c r="GL151" s="687">
        <v>2488.15</v>
      </c>
      <c r="GM151" s="687">
        <v>2488.15</v>
      </c>
      <c r="GN151" s="687">
        <v>2558.6999999999998</v>
      </c>
      <c r="GO151" s="687">
        <v>2594.0700000000002</v>
      </c>
      <c r="GP151" s="687">
        <v>2629.39</v>
      </c>
      <c r="GQ151" s="687">
        <v>2629.39</v>
      </c>
      <c r="GR151" s="687">
        <v>2661.16</v>
      </c>
      <c r="GS151" s="687">
        <v>2694.51</v>
      </c>
      <c r="GT151" s="687">
        <v>2737.46</v>
      </c>
      <c r="GU151" s="687">
        <v>2793.08</v>
      </c>
      <c r="GV151" s="687">
        <v>2848.72</v>
      </c>
      <c r="GW151" s="687">
        <v>2907.85</v>
      </c>
      <c r="GX151" s="687">
        <v>2907.85</v>
      </c>
      <c r="GY151" s="687">
        <v>2969.25</v>
      </c>
      <c r="GZ151" s="687">
        <v>3037.92</v>
      </c>
      <c r="HA151" s="687">
        <v>3125.36</v>
      </c>
      <c r="HB151" s="687">
        <v>3222.1</v>
      </c>
      <c r="HC151" s="687">
        <v>3293.39</v>
      </c>
      <c r="HD151" s="687">
        <v>3318.54</v>
      </c>
      <c r="HE151" s="687">
        <v>3318.54</v>
      </c>
      <c r="HF151" s="687">
        <v>3334.32</v>
      </c>
      <c r="HG151" s="687">
        <v>3351.28</v>
      </c>
      <c r="HH151" s="687">
        <v>3369.25</v>
      </c>
      <c r="HI151" s="687">
        <v>3389.62</v>
      </c>
      <c r="HJ151" s="687">
        <v>3419.15</v>
      </c>
      <c r="HK151" s="687">
        <v>3461.71</v>
      </c>
      <c r="HL151" s="687">
        <v>3461.71</v>
      </c>
      <c r="HM151" s="687">
        <v>3485.76</v>
      </c>
      <c r="HN151" s="687">
        <v>3526.11</v>
      </c>
      <c r="HO151" s="687">
        <v>3577.08</v>
      </c>
      <c r="HP151" s="687">
        <v>3619.07</v>
      </c>
      <c r="HQ151" s="687">
        <v>3644.56</v>
      </c>
      <c r="HR151" s="687">
        <v>3671.31</v>
      </c>
      <c r="HS151" s="687">
        <v>3671.31</v>
      </c>
      <c r="HT151" s="687">
        <v>3699.84</v>
      </c>
      <c r="HU151" s="687">
        <v>3729.76</v>
      </c>
      <c r="HV151" s="687">
        <v>3762.6</v>
      </c>
      <c r="HW151" s="687">
        <v>3796.99</v>
      </c>
      <c r="HX151" s="687">
        <v>3827.01</v>
      </c>
      <c r="HY151" s="687">
        <v>3857.4</v>
      </c>
      <c r="HZ151" s="687">
        <v>3857.4</v>
      </c>
      <c r="IA151" s="687">
        <v>3891.1</v>
      </c>
      <c r="IB151" s="687">
        <v>3921.16</v>
      </c>
      <c r="IC151" s="687">
        <v>3951.07</v>
      </c>
      <c r="ID151" s="687">
        <v>3981.22</v>
      </c>
      <c r="IE151" s="687">
        <v>4027.27</v>
      </c>
      <c r="IF151" s="687">
        <v>4077.83</v>
      </c>
      <c r="IG151" s="687">
        <v>4077.83</v>
      </c>
      <c r="IH151" s="687">
        <v>4130.87</v>
      </c>
      <c r="II151" s="687">
        <v>4206.1400000000003</v>
      </c>
      <c r="IJ151" s="687">
        <v>4280.3599999999997</v>
      </c>
      <c r="IK151" s="687">
        <v>4318.45</v>
      </c>
      <c r="IL151" s="687">
        <v>4360.1400000000003</v>
      </c>
      <c r="IM151" s="687">
        <v>4402.1499999999996</v>
      </c>
      <c r="IN151" s="687">
        <v>4402.1499999999996</v>
      </c>
      <c r="IO151" s="687">
        <v>4444.6899999999996</v>
      </c>
      <c r="IP151" s="687">
        <v>4489.96</v>
      </c>
      <c r="IQ151" s="687">
        <v>4533.8599999999997</v>
      </c>
      <c r="IR151" s="687">
        <v>4579.2700000000004</v>
      </c>
      <c r="IS151" s="687">
        <v>4606.3100000000004</v>
      </c>
      <c r="IT151" s="687">
        <v>4626.83</v>
      </c>
      <c r="IU151" s="687">
        <v>4626.83</v>
      </c>
      <c r="IV151" s="687">
        <v>4635.8599999999997</v>
      </c>
      <c r="IW151" s="687">
        <v>4647.83</v>
      </c>
      <c r="IX151" s="687">
        <v>4656.6000000000004</v>
      </c>
      <c r="IY151" s="687">
        <v>4656.6000000000004</v>
      </c>
      <c r="IZ151" s="687">
        <v>4656.6000000000004</v>
      </c>
      <c r="JA151" s="687">
        <v>4656.6000000000004</v>
      </c>
      <c r="JB151" s="687">
        <v>4656.6000000000004</v>
      </c>
      <c r="JC151" s="687">
        <v>4656.6000000000004</v>
      </c>
      <c r="JD151" s="687">
        <v>4666.17</v>
      </c>
      <c r="JE151" s="687">
        <v>4675.8500000000004</v>
      </c>
      <c r="JF151" s="687">
        <v>4685.66</v>
      </c>
      <c r="JG151" s="687">
        <v>4693.59</v>
      </c>
      <c r="JH151" s="687">
        <v>4698.46</v>
      </c>
      <c r="JI151" s="687">
        <v>4698.46</v>
      </c>
      <c r="JJ151" s="687">
        <v>4702.87</v>
      </c>
      <c r="JK151" s="687">
        <v>4706.83</v>
      </c>
      <c r="JL151" s="687">
        <v>4709.1400000000003</v>
      </c>
      <c r="JM151" s="687">
        <v>4710.3900000000003</v>
      </c>
      <c r="JN151" s="687">
        <v>4711.8100000000004</v>
      </c>
      <c r="JO151" s="687">
        <v>4713.2299999999996</v>
      </c>
      <c r="JP151" s="687">
        <v>4713.2299999999996</v>
      </c>
      <c r="JQ151" s="687">
        <v>4714.66</v>
      </c>
      <c r="JR151" s="687">
        <v>4716.08</v>
      </c>
      <c r="JS151" s="687">
        <v>4717.51</v>
      </c>
      <c r="JT151" s="687">
        <v>4718.93</v>
      </c>
      <c r="JU151" s="687">
        <v>4720.3599999999997</v>
      </c>
      <c r="JV151" s="687">
        <v>4721.78</v>
      </c>
      <c r="JW151" s="687">
        <v>4721.78</v>
      </c>
      <c r="JX151" s="687">
        <v>4723.2</v>
      </c>
      <c r="JY151" s="687">
        <v>4724.63</v>
      </c>
      <c r="JZ151" s="687">
        <v>4726.17</v>
      </c>
      <c r="KA151" s="687">
        <v>4728.0200000000004</v>
      </c>
      <c r="KB151" s="687">
        <v>4735.8900000000003</v>
      </c>
      <c r="KC151" s="687">
        <v>4744.17</v>
      </c>
      <c r="KD151" s="687">
        <v>4744.17</v>
      </c>
      <c r="KE151" s="687">
        <v>4753.79</v>
      </c>
      <c r="KF151" s="687">
        <v>4763.47</v>
      </c>
      <c r="KG151" s="687">
        <v>4781.46</v>
      </c>
      <c r="KH151" s="687">
        <v>4803.53</v>
      </c>
      <c r="KI151" s="687">
        <v>4824.5600000000004</v>
      </c>
      <c r="KJ151" s="687">
        <v>4834.01</v>
      </c>
      <c r="KK151" s="687">
        <v>4834.01</v>
      </c>
      <c r="KL151" s="687">
        <v>4843.84</v>
      </c>
      <c r="KM151" s="687">
        <v>4854.07</v>
      </c>
      <c r="KN151" s="687">
        <v>4864.9799999999996</v>
      </c>
      <c r="KO151" s="687">
        <v>4876.05</v>
      </c>
      <c r="KP151" s="687">
        <v>4886.32</v>
      </c>
      <c r="KQ151" s="687">
        <v>4894.92</v>
      </c>
      <c r="KR151" s="687">
        <v>4894.92</v>
      </c>
      <c r="KS151" s="687">
        <v>4902.22</v>
      </c>
      <c r="KT151" s="687">
        <v>4908.9799999999996</v>
      </c>
      <c r="KU151" s="687">
        <v>4915.6899999999996</v>
      </c>
      <c r="KV151" s="687">
        <v>4922.42</v>
      </c>
      <c r="KW151" s="687">
        <v>4929.16</v>
      </c>
      <c r="KX151" s="687">
        <v>4935.8999999999996</v>
      </c>
      <c r="KY151" s="687">
        <v>4935.8999999999996</v>
      </c>
      <c r="KZ151" s="687">
        <v>4942.6499999999996</v>
      </c>
      <c r="LA151" s="687">
        <v>4949.3999999999996</v>
      </c>
      <c r="LB151" s="687">
        <v>4956.1499999999996</v>
      </c>
      <c r="LC151" s="687">
        <v>4962.92</v>
      </c>
      <c r="LD151" s="687">
        <v>4969.7</v>
      </c>
      <c r="LE151" s="687">
        <v>4976.5</v>
      </c>
      <c r="LF151" s="687">
        <v>4976.5</v>
      </c>
      <c r="LG151" s="687">
        <v>4983.3</v>
      </c>
      <c r="LH151" s="687">
        <v>4990.1499999999996</v>
      </c>
      <c r="LI151" s="687">
        <v>4997.01</v>
      </c>
      <c r="LJ151" s="687">
        <v>5003.8999999999996</v>
      </c>
      <c r="LK151" s="687">
        <v>5010.8100000000004</v>
      </c>
      <c r="LL151" s="687">
        <v>5017.71</v>
      </c>
      <c r="LM151" s="687">
        <v>5017.71</v>
      </c>
      <c r="LN151" s="687">
        <v>5025.45</v>
      </c>
      <c r="LO151" s="687">
        <v>5034.26</v>
      </c>
      <c r="LP151" s="687">
        <v>5043.58</v>
      </c>
      <c r="LQ151" s="687">
        <v>5055.6400000000003</v>
      </c>
      <c r="LR151" s="687">
        <v>5068.21</v>
      </c>
      <c r="LS151" s="687">
        <v>5081.82</v>
      </c>
      <c r="LT151" s="687">
        <v>5081.82</v>
      </c>
      <c r="LU151" s="687">
        <v>5096.3999999999996</v>
      </c>
      <c r="LV151" s="687">
        <v>5111.22</v>
      </c>
      <c r="LW151" s="687">
        <v>5126.3100000000004</v>
      </c>
      <c r="LX151" s="687">
        <v>5141.8599999999997</v>
      </c>
      <c r="LY151" s="687">
        <v>5158.59</v>
      </c>
      <c r="LZ151" s="687">
        <v>5175.7700000000004</v>
      </c>
      <c r="MA151" s="687">
        <v>5175.7700000000004</v>
      </c>
      <c r="MB151" s="687">
        <v>5194.6499999999996</v>
      </c>
      <c r="MC151" s="687">
        <v>5222.12</v>
      </c>
      <c r="MD151" s="687">
        <v>5252.52</v>
      </c>
      <c r="ME151" s="687">
        <v>5294.29</v>
      </c>
      <c r="MF151" s="687">
        <v>5314.61</v>
      </c>
      <c r="MG151" s="687">
        <v>5335.93</v>
      </c>
      <c r="MH151" s="687">
        <v>5335.93</v>
      </c>
      <c r="MI151" s="687">
        <v>5357.7</v>
      </c>
      <c r="MJ151" s="687">
        <v>5374.83</v>
      </c>
      <c r="MK151" s="687">
        <v>5390.81</v>
      </c>
      <c r="ML151" s="687">
        <v>5405.73</v>
      </c>
      <c r="MM151" s="687">
        <v>5412.32</v>
      </c>
      <c r="MN151" s="687">
        <v>5417.02</v>
      </c>
      <c r="MO151" s="687">
        <v>5417.02</v>
      </c>
      <c r="MP151" s="687">
        <v>5421.31</v>
      </c>
      <c r="MQ151" s="687">
        <v>5424.99</v>
      </c>
      <c r="MR151" s="687">
        <v>5427.46</v>
      </c>
      <c r="MS151" s="687">
        <v>5428.35</v>
      </c>
      <c r="MT151" s="687">
        <v>5429.24</v>
      </c>
      <c r="MU151" s="687">
        <v>5430.18</v>
      </c>
      <c r="MV151" s="687">
        <v>5430.18</v>
      </c>
      <c r="MW151" s="687">
        <v>5431.12</v>
      </c>
      <c r="MX151" s="687">
        <v>5432.07</v>
      </c>
      <c r="MY151" s="687">
        <v>5433.01</v>
      </c>
      <c r="MZ151" s="687">
        <v>5433.96</v>
      </c>
      <c r="NA151" s="687">
        <v>5434.93</v>
      </c>
      <c r="NB151" s="687">
        <v>5435.89</v>
      </c>
      <c r="NC151" s="687">
        <v>5435.89</v>
      </c>
      <c r="ND151" s="687">
        <v>5436.86</v>
      </c>
      <c r="NE151" s="687">
        <v>5437.82</v>
      </c>
      <c r="NF151" s="687">
        <v>5438.78</v>
      </c>
      <c r="NG151" s="687">
        <v>5439.75</v>
      </c>
      <c r="NH151" s="687">
        <v>5600.08</v>
      </c>
      <c r="NI151" s="687">
        <v>5890.53</v>
      </c>
      <c r="NJ151" s="687">
        <v>5890.53</v>
      </c>
      <c r="NK151" s="687">
        <v>6468.32</v>
      </c>
      <c r="NL151" s="687">
        <v>6764.58</v>
      </c>
      <c r="NM151" s="687">
        <v>6851.44</v>
      </c>
      <c r="NN151" s="687">
        <v>6860.63</v>
      </c>
      <c r="NO151" s="687">
        <v>6860.63</v>
      </c>
      <c r="NP151" s="687">
        <v>6878.94</v>
      </c>
      <c r="NQ151" s="687">
        <v>6878.94</v>
      </c>
      <c r="NR151" s="687">
        <v>6900.3</v>
      </c>
      <c r="NS151" s="687">
        <v>6927.73</v>
      </c>
      <c r="NT151" s="687">
        <v>6958.2</v>
      </c>
      <c r="NU151" s="687">
        <v>6965.88</v>
      </c>
      <c r="NV151" s="687">
        <v>6974.91</v>
      </c>
      <c r="NW151" s="687">
        <v>6996.64</v>
      </c>
      <c r="NX151" s="687">
        <v>6996.64</v>
      </c>
      <c r="NY151" s="687">
        <v>7065.27</v>
      </c>
      <c r="NZ151" s="687">
        <v>7145.32</v>
      </c>
      <c r="OA151" s="687">
        <v>7339.12</v>
      </c>
      <c r="OB151" s="687">
        <v>7357.35</v>
      </c>
      <c r="OC151" s="687">
        <v>7375.59</v>
      </c>
      <c r="OD151" s="687">
        <v>7393.83</v>
      </c>
      <c r="OE151" s="687">
        <v>7393.83</v>
      </c>
      <c r="OF151" s="687">
        <v>7433.34</v>
      </c>
      <c r="OG151" s="687">
        <v>7491.1</v>
      </c>
      <c r="OH151" s="687">
        <v>7497.61</v>
      </c>
      <c r="OI151" s="687">
        <v>7504.12</v>
      </c>
      <c r="OJ151" s="687">
        <v>7510.64</v>
      </c>
      <c r="OK151" s="687">
        <v>7517.15</v>
      </c>
      <c r="OL151" s="687">
        <v>7517.15</v>
      </c>
      <c r="OM151" s="687">
        <v>7529.09</v>
      </c>
      <c r="ON151" s="687">
        <v>7546.02</v>
      </c>
      <c r="OO151" s="687">
        <v>7567.08</v>
      </c>
      <c r="OP151" s="687">
        <v>7567.08</v>
      </c>
      <c r="OQ151" s="687">
        <v>7567.08</v>
      </c>
      <c r="OR151" s="687">
        <v>7567.08</v>
      </c>
      <c r="OS151" s="687">
        <v>7567.08</v>
      </c>
      <c r="OT151" s="687">
        <v>7567.08</v>
      </c>
      <c r="OU151" s="687">
        <v>7567.08</v>
      </c>
      <c r="OV151" s="687">
        <v>7567.08</v>
      </c>
      <c r="OW151" s="687">
        <v>7567.08</v>
      </c>
      <c r="OX151" s="687">
        <v>7567.08</v>
      </c>
      <c r="OY151" s="687">
        <v>7567.08</v>
      </c>
      <c r="OZ151" s="687">
        <v>7567.08</v>
      </c>
      <c r="PA151" s="687">
        <v>7567.08</v>
      </c>
      <c r="PB151" s="687">
        <v>7567.08</v>
      </c>
      <c r="PC151" s="687">
        <v>7567.08</v>
      </c>
      <c r="PD151" s="687">
        <v>7567.08</v>
      </c>
      <c r="PE151" s="687">
        <v>7567.08</v>
      </c>
      <c r="PF151" s="687">
        <v>7567.08</v>
      </c>
      <c r="PG151" s="687">
        <v>7567.08</v>
      </c>
      <c r="PH151" s="687">
        <v>7567.08</v>
      </c>
      <c r="PI151" s="687">
        <v>7567.08</v>
      </c>
      <c r="PJ151" s="687">
        <v>7567.08</v>
      </c>
      <c r="PK151" s="687">
        <v>7567.08</v>
      </c>
      <c r="PL151" s="687">
        <v>7567.08</v>
      </c>
      <c r="PM151" s="687">
        <v>7567.08</v>
      </c>
      <c r="PN151" s="687">
        <v>7567.08</v>
      </c>
      <c r="PO151" s="687">
        <v>7567.08</v>
      </c>
      <c r="PP151" s="687">
        <v>7567.08</v>
      </c>
      <c r="PQ151" s="687">
        <v>7567.08</v>
      </c>
      <c r="PR151" s="687">
        <v>7567.08</v>
      </c>
      <c r="PS151" s="687">
        <v>7567.08</v>
      </c>
      <c r="PT151" s="687">
        <v>7567.08</v>
      </c>
      <c r="PU151" s="687">
        <v>7567.08</v>
      </c>
      <c r="PV151" s="687">
        <v>7567.08</v>
      </c>
      <c r="PW151" s="687">
        <v>7567.08</v>
      </c>
      <c r="PX151" s="687">
        <v>7567.08</v>
      </c>
      <c r="PY151" s="687">
        <v>7567.08</v>
      </c>
      <c r="PZ151" s="687">
        <v>7567.08</v>
      </c>
      <c r="QA151" s="687">
        <v>7567.08</v>
      </c>
      <c r="QB151" s="687">
        <v>7567.08</v>
      </c>
      <c r="QC151" s="687">
        <v>7567.08</v>
      </c>
      <c r="QD151" s="687">
        <v>7567.08</v>
      </c>
      <c r="QE151" s="687">
        <v>7567.08</v>
      </c>
      <c r="QF151" s="687">
        <v>7567.08</v>
      </c>
      <c r="QG151" s="687">
        <v>7567.08</v>
      </c>
      <c r="QH151" s="687">
        <v>7567.08</v>
      </c>
      <c r="QI151" s="687">
        <v>7567.08</v>
      </c>
      <c r="QJ151" s="687">
        <v>7567.08</v>
      </c>
      <c r="QK151" s="687">
        <v>7567.08</v>
      </c>
      <c r="QL151" s="687">
        <v>7567.08</v>
      </c>
      <c r="QM151" s="687">
        <v>7567.08</v>
      </c>
      <c r="QN151" s="687">
        <v>7567.08</v>
      </c>
      <c r="QO151" s="687">
        <v>7567.08</v>
      </c>
      <c r="QP151" s="687">
        <v>7567.08</v>
      </c>
      <c r="QQ151" s="687">
        <v>7567.08</v>
      </c>
      <c r="QR151" s="687">
        <v>7567.08</v>
      </c>
      <c r="QS151" s="687">
        <v>7567.08</v>
      </c>
      <c r="QT151" s="687">
        <v>7567.08</v>
      </c>
      <c r="QU151" s="687">
        <v>7567.08</v>
      </c>
      <c r="QV151" s="687">
        <v>7567.08</v>
      </c>
      <c r="QW151" s="687">
        <v>7567.08</v>
      </c>
      <c r="QX151" s="687">
        <v>7567.08</v>
      </c>
      <c r="QY151" s="687">
        <v>7567.08</v>
      </c>
      <c r="QZ151" s="687">
        <v>7567.08</v>
      </c>
      <c r="RA151" s="687"/>
      <c r="RB151" s="687"/>
      <c r="RC151" s="687"/>
      <c r="RD151" s="687"/>
      <c r="RE151" s="687"/>
      <c r="RF151" s="687"/>
      <c r="RG151" s="687"/>
      <c r="RH151" s="687"/>
      <c r="RI151" s="687"/>
      <c r="RJ151" s="687"/>
      <c r="RK151" s="925"/>
      <c r="RL151" s="925"/>
      <c r="RM151" s="925"/>
      <c r="RN151" s="925"/>
      <c r="RO151" s="925"/>
      <c r="RP151" s="925"/>
      <c r="RQ151" s="925"/>
      <c r="RR151" s="925"/>
      <c r="RS151" s="925"/>
      <c r="RT151" s="925"/>
      <c r="RU151" s="925"/>
      <c r="RV151" s="925"/>
      <c r="RW151" s="925"/>
      <c r="RX151" s="925"/>
      <c r="RY151" s="925"/>
      <c r="RZ151" s="925"/>
      <c r="SA151" s="925"/>
      <c r="SB151" s="925"/>
      <c r="SC151" s="925"/>
      <c r="SD151" s="925"/>
      <c r="SE151" s="925"/>
      <c r="SF151" s="925"/>
      <c r="SG151" s="925"/>
      <c r="SH151" s="925"/>
      <c r="SI151" s="925"/>
      <c r="SJ151" s="925"/>
      <c r="SK151" s="925"/>
      <c r="SL151" s="925"/>
      <c r="SM151" s="925"/>
      <c r="SN151" s="925"/>
      <c r="SO151" s="925"/>
      <c r="SP151" s="925"/>
      <c r="SQ151" s="925"/>
      <c r="SR151" s="925"/>
      <c r="SS151" s="925"/>
      <c r="ST151" s="925"/>
      <c r="SU151" s="925"/>
      <c r="SV151" s="925"/>
      <c r="SW151" s="925"/>
      <c r="SX151" s="925"/>
      <c r="SY151" s="925"/>
      <c r="SZ151" s="925"/>
      <c r="TA151" s="925"/>
      <c r="TB151" s="925"/>
      <c r="TC151" s="925"/>
      <c r="TD151" s="925"/>
      <c r="TE151" s="925"/>
      <c r="TF151" s="925"/>
      <c r="TG151" s="925"/>
      <c r="TH151" s="925"/>
      <c r="TI151" s="925"/>
      <c r="TJ151" s="925"/>
      <c r="TK151" s="925"/>
      <c r="TL151" s="925"/>
      <c r="TM151" s="925"/>
      <c r="TN151" s="925"/>
      <c r="TO151" s="925"/>
      <c r="TP151" s="925"/>
      <c r="TQ151" s="925"/>
      <c r="TR151" s="925"/>
      <c r="TS151" s="925"/>
      <c r="TT151" s="925"/>
      <c r="TU151" s="925"/>
      <c r="TV151" s="925"/>
      <c r="TW151" s="925"/>
      <c r="TX151" s="925"/>
      <c r="TY151" s="925"/>
      <c r="TZ151" s="925"/>
      <c r="UA151" s="925"/>
      <c r="UB151" s="925"/>
      <c r="UC151" s="925"/>
      <c r="UD151" s="925"/>
      <c r="UE151" s="925"/>
      <c r="UF151" s="925"/>
      <c r="UG151" s="925"/>
      <c r="UH151" s="925"/>
      <c r="UI151" s="925"/>
      <c r="UJ151" s="925"/>
      <c r="UK151" s="925"/>
      <c r="UL151" s="925"/>
      <c r="UM151" s="925"/>
      <c r="UN151" s="925"/>
      <c r="UO151" s="925"/>
      <c r="UP151" s="925"/>
      <c r="UQ151" s="925"/>
      <c r="UR151" s="925"/>
      <c r="US151" s="925"/>
      <c r="UT151" s="925"/>
      <c r="UU151" s="925"/>
      <c r="UV151" s="925"/>
      <c r="UW151" s="925"/>
      <c r="UX151" s="925"/>
      <c r="UY151" s="925"/>
      <c r="UZ151" s="925"/>
      <c r="VA151" s="925"/>
      <c r="VB151" s="925"/>
      <c r="VC151" s="925"/>
      <c r="VD151" s="925"/>
      <c r="VE151" s="925"/>
      <c r="VF151" s="925"/>
      <c r="VG151" s="925"/>
      <c r="VH151" s="925"/>
      <c r="VI151" s="925"/>
      <c r="VJ151" s="925"/>
      <c r="VK151" s="925"/>
      <c r="VL151" s="925"/>
      <c r="VM151" s="925"/>
      <c r="VN151" s="925"/>
      <c r="VO151" s="925"/>
      <c r="VP151" s="925"/>
      <c r="VQ151" s="925"/>
      <c r="VR151" s="925"/>
      <c r="VS151" s="925"/>
      <c r="VT151" s="925"/>
      <c r="VU151" s="925"/>
      <c r="VV151" s="925"/>
      <c r="VW151" s="925"/>
      <c r="VX151" s="925"/>
      <c r="VY151" s="925"/>
      <c r="VZ151" s="925"/>
      <c r="WA151" s="925"/>
      <c r="WB151" s="925"/>
      <c r="WC151" s="925"/>
      <c r="WD151" s="925"/>
      <c r="WE151" s="925"/>
      <c r="WF151" s="925"/>
      <c r="WG151" s="925"/>
      <c r="WH151" s="925"/>
      <c r="WI151" s="925"/>
      <c r="WJ151" s="925"/>
      <c r="WK151" s="925"/>
      <c r="WL151" s="925"/>
      <c r="WM151" s="925"/>
      <c r="WN151" s="925"/>
      <c r="WO151" s="925"/>
      <c r="WP151" s="925"/>
      <c r="WQ151" s="925"/>
      <c r="WR151" s="925"/>
      <c r="WS151" s="925"/>
      <c r="XZ151" s="925"/>
      <c r="YA151" s="925"/>
      <c r="ZM151" s="4"/>
      <c r="ZN151" s="4"/>
    </row>
    <row r="152" spans="1:690" outlineLevel="2">
      <c r="A152" s="1107" t="s">
        <v>1209</v>
      </c>
      <c r="B152" s="1107"/>
      <c r="C152" s="1107"/>
      <c r="D152" s="1108">
        <v>2.0099999999999998</v>
      </c>
      <c r="E152" s="1108">
        <v>0</v>
      </c>
      <c r="F152" s="1108">
        <v>41425.440000000002</v>
      </c>
      <c r="G152" s="1107"/>
      <c r="H152" s="1107" t="s">
        <v>894</v>
      </c>
      <c r="I152" s="687"/>
      <c r="J152" s="687"/>
      <c r="K152" s="687"/>
      <c r="L152" s="687"/>
      <c r="M152" s="687"/>
      <c r="N152" s="687"/>
      <c r="O152" s="687"/>
      <c r="P152" s="687"/>
      <c r="Q152" s="687"/>
      <c r="R152" s="687"/>
      <c r="S152" s="687"/>
      <c r="T152" s="687"/>
      <c r="U152" s="687"/>
      <c r="V152" s="687"/>
      <c r="W152" s="687"/>
      <c r="X152" s="687"/>
      <c r="Y152" s="687"/>
      <c r="Z152" s="687"/>
      <c r="AA152" s="687"/>
      <c r="AB152" s="687"/>
      <c r="AC152" s="687"/>
      <c r="AD152" s="687"/>
      <c r="AE152" s="687"/>
      <c r="AF152" s="687"/>
      <c r="AG152" s="687"/>
      <c r="AH152" s="687"/>
      <c r="AI152" s="687"/>
      <c r="AJ152" s="687"/>
      <c r="AK152" s="687"/>
      <c r="AL152" s="687"/>
      <c r="AM152" s="687"/>
      <c r="AN152" s="687"/>
      <c r="AO152" s="687"/>
      <c r="AP152" s="687"/>
      <c r="AQ152" s="687"/>
      <c r="AR152" s="687"/>
      <c r="AS152" s="687"/>
      <c r="AT152" s="687"/>
      <c r="AU152" s="687"/>
      <c r="AV152" s="687"/>
      <c r="AW152" s="687"/>
      <c r="AX152" s="687"/>
      <c r="AY152" s="687"/>
      <c r="AZ152" s="687"/>
      <c r="BA152" s="687"/>
      <c r="BB152" s="687"/>
      <c r="BC152" s="687"/>
      <c r="BD152" s="687"/>
      <c r="BE152" s="687"/>
      <c r="BF152" s="687"/>
      <c r="BG152" s="687"/>
      <c r="BH152" s="687"/>
      <c r="BI152" s="687"/>
      <c r="BJ152" s="687"/>
      <c r="BK152" s="687"/>
      <c r="BL152" s="687"/>
      <c r="BM152" s="687"/>
      <c r="BN152" s="687"/>
      <c r="BO152" s="687"/>
      <c r="BP152" s="687"/>
      <c r="BQ152" s="687"/>
      <c r="BR152" s="687"/>
      <c r="BS152" s="687"/>
      <c r="BT152" s="687"/>
      <c r="BU152" s="687"/>
      <c r="BV152" s="687"/>
      <c r="BW152" s="687"/>
      <c r="BX152" s="687"/>
      <c r="BY152" s="687"/>
      <c r="BZ152" s="687"/>
      <c r="CA152" s="687"/>
      <c r="CB152" s="687"/>
      <c r="CC152" s="687"/>
      <c r="CD152" s="687"/>
      <c r="CE152" s="687"/>
      <c r="CF152" s="687"/>
      <c r="CG152" s="687"/>
      <c r="CH152" s="687"/>
      <c r="CI152" s="687"/>
      <c r="CJ152" s="687"/>
      <c r="CK152" s="687"/>
      <c r="CL152" s="687"/>
      <c r="CM152" s="687"/>
      <c r="CN152" s="687"/>
      <c r="CO152" s="687"/>
      <c r="CP152" s="687"/>
      <c r="CQ152" s="687"/>
      <c r="CR152" s="687"/>
      <c r="CS152" s="687"/>
      <c r="CT152" s="687"/>
      <c r="CU152" s="687"/>
      <c r="CV152" s="687"/>
      <c r="CW152" s="687"/>
      <c r="CX152" s="687"/>
      <c r="CY152" s="687"/>
      <c r="CZ152" s="687"/>
      <c r="DA152" s="687"/>
      <c r="DB152" s="687"/>
      <c r="DC152" s="687"/>
      <c r="DD152" s="687"/>
      <c r="DE152" s="687"/>
      <c r="DF152" s="687"/>
      <c r="DG152" s="687"/>
      <c r="DH152" s="687"/>
      <c r="DI152" s="687"/>
      <c r="DJ152" s="687"/>
      <c r="DK152" s="687"/>
      <c r="DL152" s="687"/>
      <c r="DM152" s="687"/>
      <c r="DN152" s="687"/>
      <c r="DO152" s="687"/>
      <c r="DP152" s="687"/>
      <c r="DQ152" s="687"/>
      <c r="DR152" s="687"/>
      <c r="DS152" s="687"/>
      <c r="DT152" s="687"/>
      <c r="DU152" s="687"/>
      <c r="DV152" s="687"/>
      <c r="DW152" s="687"/>
      <c r="DX152" s="687"/>
      <c r="DY152" s="687"/>
      <c r="DZ152" s="687"/>
      <c r="EA152" s="687"/>
      <c r="EB152" s="687"/>
      <c r="EC152" s="687"/>
      <c r="ED152" s="687"/>
      <c r="EE152" s="687"/>
      <c r="EF152" s="687"/>
      <c r="EG152" s="687"/>
      <c r="EH152" s="687"/>
      <c r="EI152" s="687"/>
      <c r="EJ152" s="687"/>
      <c r="EK152" s="687"/>
      <c r="EL152" s="687"/>
      <c r="EM152" s="687"/>
      <c r="EN152" s="687"/>
      <c r="EO152" s="687"/>
      <c r="EP152" s="687"/>
      <c r="EQ152" s="687"/>
      <c r="ER152" s="687"/>
      <c r="ES152" s="687"/>
      <c r="ET152" s="687"/>
      <c r="EU152" s="687"/>
      <c r="EV152" s="687"/>
      <c r="EW152" s="687"/>
      <c r="EX152" s="687"/>
      <c r="EY152" s="687"/>
      <c r="EZ152" s="687"/>
      <c r="FA152" s="687"/>
      <c r="FB152" s="687"/>
      <c r="FC152" s="687"/>
      <c r="FD152" s="687"/>
      <c r="FE152" s="687"/>
      <c r="FF152" s="687"/>
      <c r="FG152" s="687"/>
      <c r="FH152" s="687"/>
      <c r="FI152" s="687"/>
      <c r="FJ152" s="687"/>
      <c r="FK152" s="687"/>
      <c r="FL152" s="687"/>
      <c r="FM152" s="687"/>
      <c r="FN152" s="687"/>
      <c r="FO152" s="687"/>
      <c r="FP152" s="687"/>
      <c r="FQ152" s="687"/>
      <c r="FR152" s="687"/>
      <c r="FS152" s="687"/>
      <c r="FT152" s="687"/>
      <c r="FU152" s="687"/>
      <c r="FV152" s="687"/>
      <c r="FW152" s="687"/>
      <c r="FX152" s="687"/>
      <c r="FY152" s="687"/>
      <c r="FZ152" s="687"/>
      <c r="GA152" s="687"/>
      <c r="GB152" s="687"/>
      <c r="GC152" s="687"/>
      <c r="GD152" s="687"/>
      <c r="GE152" s="687"/>
      <c r="GF152" s="687"/>
      <c r="GG152" s="687"/>
      <c r="GH152" s="687"/>
      <c r="GI152" s="687"/>
      <c r="GJ152" s="687"/>
      <c r="GK152" s="687"/>
      <c r="GL152" s="687"/>
      <c r="GM152" s="687"/>
      <c r="GN152" s="687"/>
      <c r="GO152" s="687"/>
      <c r="GP152" s="687"/>
      <c r="GQ152" s="687"/>
      <c r="GR152" s="687"/>
      <c r="GS152" s="687"/>
      <c r="GT152" s="687"/>
      <c r="GU152" s="687"/>
      <c r="GV152" s="687"/>
      <c r="GW152" s="687"/>
      <c r="GX152" s="687"/>
      <c r="GY152" s="687"/>
      <c r="GZ152" s="687"/>
      <c r="HA152" s="687"/>
      <c r="HB152" s="687"/>
      <c r="HC152" s="687"/>
      <c r="HD152" s="687"/>
      <c r="HE152" s="687"/>
      <c r="HF152" s="687"/>
      <c r="HG152" s="687"/>
      <c r="HH152" s="687"/>
      <c r="HI152" s="687"/>
      <c r="HJ152" s="687"/>
      <c r="HK152" s="687"/>
      <c r="HL152" s="687"/>
      <c r="HM152" s="687"/>
      <c r="HN152" s="687"/>
      <c r="HO152" s="687"/>
      <c r="HP152" s="687"/>
      <c r="HQ152" s="687"/>
      <c r="HR152" s="687"/>
      <c r="HS152" s="687"/>
      <c r="HT152" s="687"/>
      <c r="HU152" s="687"/>
      <c r="HV152" s="687"/>
      <c r="HW152" s="687"/>
      <c r="HX152" s="687"/>
      <c r="HY152" s="687"/>
      <c r="HZ152" s="687"/>
      <c r="IA152" s="687"/>
      <c r="IB152" s="687"/>
      <c r="IC152" s="687"/>
      <c r="ID152" s="687"/>
      <c r="IE152" s="687"/>
      <c r="IF152" s="687"/>
      <c r="IG152" s="687"/>
      <c r="IH152" s="687"/>
      <c r="II152" s="687"/>
      <c r="IJ152" s="687"/>
      <c r="IK152" s="687"/>
      <c r="IL152" s="687"/>
      <c r="IM152" s="687"/>
      <c r="IN152" s="687"/>
      <c r="IO152" s="687"/>
      <c r="IP152" s="687"/>
      <c r="IQ152" s="687"/>
      <c r="IR152" s="687"/>
      <c r="IS152" s="687"/>
      <c r="IT152" s="687"/>
      <c r="IU152" s="687"/>
      <c r="IV152" s="687"/>
      <c r="IW152" s="687"/>
      <c r="IX152" s="687"/>
      <c r="IY152" s="687"/>
      <c r="IZ152" s="687"/>
      <c r="JA152" s="687"/>
      <c r="JB152" s="687"/>
      <c r="JC152" s="687"/>
      <c r="JD152" s="687"/>
      <c r="JE152" s="687"/>
      <c r="JF152" s="687"/>
      <c r="JG152" s="687"/>
      <c r="JH152" s="687"/>
      <c r="JI152" s="687"/>
      <c r="JJ152" s="687"/>
      <c r="JK152" s="687"/>
      <c r="JL152" s="687"/>
      <c r="JM152" s="687"/>
      <c r="JN152" s="687"/>
      <c r="JO152" s="687"/>
      <c r="JP152" s="687"/>
      <c r="JQ152" s="687"/>
      <c r="JR152" s="687"/>
      <c r="JS152" s="687"/>
      <c r="JT152" s="687"/>
      <c r="JU152" s="687"/>
      <c r="JV152" s="687"/>
      <c r="JW152" s="687"/>
      <c r="JX152" s="687"/>
      <c r="JY152" s="687"/>
      <c r="JZ152" s="687"/>
      <c r="KA152" s="687"/>
      <c r="KB152" s="687"/>
      <c r="KC152" s="687"/>
      <c r="KD152" s="687"/>
      <c r="KE152" s="687"/>
      <c r="KF152" s="687"/>
      <c r="KG152" s="687"/>
      <c r="KH152" s="687"/>
      <c r="KI152" s="687"/>
      <c r="KJ152" s="687"/>
      <c r="KK152" s="687"/>
      <c r="KL152" s="687"/>
      <c r="KM152" s="687"/>
      <c r="KN152" s="687"/>
      <c r="KO152" s="687"/>
      <c r="KP152" s="687"/>
      <c r="KQ152" s="687"/>
      <c r="KR152" s="687"/>
      <c r="KS152" s="687"/>
      <c r="KT152" s="687"/>
      <c r="KU152" s="687"/>
      <c r="KV152" s="687"/>
      <c r="KW152" s="687"/>
      <c r="KX152" s="687"/>
      <c r="KY152" s="687"/>
      <c r="KZ152" s="687"/>
      <c r="LA152" s="687"/>
      <c r="LB152" s="687"/>
      <c r="LC152" s="687"/>
      <c r="LD152" s="687"/>
      <c r="LE152" s="687"/>
      <c r="LF152" s="687"/>
      <c r="LG152" s="687"/>
      <c r="LH152" s="687"/>
      <c r="LI152" s="687"/>
      <c r="LJ152" s="687"/>
      <c r="LK152" s="687"/>
      <c r="LL152" s="687"/>
      <c r="LM152" s="687"/>
      <c r="LN152" s="687"/>
      <c r="LO152" s="687"/>
      <c r="LP152" s="687"/>
      <c r="LQ152" s="687"/>
      <c r="LR152" s="687"/>
      <c r="LS152" s="687"/>
      <c r="LT152" s="687"/>
      <c r="LU152" s="687"/>
      <c r="LV152" s="687"/>
      <c r="LW152" s="687"/>
      <c r="LX152" s="687"/>
      <c r="LY152" s="687"/>
      <c r="LZ152" s="687"/>
      <c r="MA152" s="687"/>
      <c r="MB152" s="687"/>
      <c r="MC152" s="687"/>
      <c r="MD152" s="687"/>
      <c r="ME152" s="687"/>
      <c r="MF152" s="687"/>
      <c r="MG152" s="687"/>
      <c r="MH152" s="687"/>
      <c r="MI152" s="687"/>
      <c r="MJ152" s="687"/>
      <c r="MK152" s="687"/>
      <c r="ML152" s="687"/>
      <c r="MM152" s="687"/>
      <c r="MN152" s="687"/>
      <c r="MO152" s="687"/>
      <c r="MP152" s="687"/>
      <c r="MQ152" s="687"/>
      <c r="MR152" s="687"/>
      <c r="MS152" s="687"/>
      <c r="MT152" s="687"/>
      <c r="MU152" s="687"/>
      <c r="MV152" s="687"/>
      <c r="MW152" s="687"/>
      <c r="MX152" s="687"/>
      <c r="MY152" s="687"/>
      <c r="MZ152" s="687"/>
      <c r="NA152" s="687"/>
      <c r="NB152" s="687"/>
      <c r="NC152" s="687"/>
      <c r="ND152" s="687"/>
      <c r="NE152" s="687"/>
      <c r="NF152" s="687"/>
      <c r="NG152" s="687"/>
      <c r="NH152" s="687">
        <v>0.03</v>
      </c>
      <c r="NI152" s="687">
        <v>7.0000000000000007E-2</v>
      </c>
      <c r="NJ152" s="687">
        <v>7.0000000000000007E-2</v>
      </c>
      <c r="NK152" s="687">
        <v>0.15</v>
      </c>
      <c r="NL152" s="687">
        <v>0.19</v>
      </c>
      <c r="NM152" s="687">
        <v>0.25</v>
      </c>
      <c r="NN152" s="687">
        <v>0.39</v>
      </c>
      <c r="NO152" s="687">
        <v>0.39</v>
      </c>
      <c r="NP152" s="687">
        <v>0.54</v>
      </c>
      <c r="NQ152" s="687">
        <v>0.54</v>
      </c>
      <c r="NR152" s="687">
        <v>0.71</v>
      </c>
      <c r="NS152" s="687">
        <v>1</v>
      </c>
      <c r="NT152" s="687">
        <v>1.06</v>
      </c>
      <c r="NU152" s="687">
        <v>1.1599999999999999</v>
      </c>
      <c r="NV152" s="687">
        <v>1.3</v>
      </c>
      <c r="NW152" s="687">
        <v>1.48</v>
      </c>
      <c r="NX152" s="687">
        <v>1.48</v>
      </c>
      <c r="NY152" s="687">
        <v>1.65</v>
      </c>
      <c r="NZ152" s="687">
        <v>1.83</v>
      </c>
      <c r="OA152" s="687">
        <v>1.86</v>
      </c>
      <c r="OB152" s="687">
        <v>1.89</v>
      </c>
      <c r="OC152" s="687">
        <v>1.96</v>
      </c>
      <c r="OD152" s="687">
        <v>2.0099999999999998</v>
      </c>
      <c r="OE152" s="687">
        <v>2.0099999999999998</v>
      </c>
      <c r="OF152" s="687">
        <v>2.0099999999999998</v>
      </c>
      <c r="OG152" s="687">
        <v>2.0099999999999998</v>
      </c>
      <c r="OH152" s="687">
        <v>2.0099999999999998</v>
      </c>
      <c r="OI152" s="687">
        <v>2.0099999999999998</v>
      </c>
      <c r="OJ152" s="687">
        <v>2.0099999999999998</v>
      </c>
      <c r="OK152" s="687">
        <v>2.0099999999999998</v>
      </c>
      <c r="OL152" s="687">
        <v>2.0099999999999998</v>
      </c>
      <c r="OM152" s="687">
        <v>2.0099999999999998</v>
      </c>
      <c r="ON152" s="687">
        <v>2.0099999999999998</v>
      </c>
      <c r="OO152" s="687">
        <v>2.0099999999999998</v>
      </c>
      <c r="OP152" s="687">
        <v>2.0099999999999998</v>
      </c>
      <c r="OQ152" s="687">
        <v>2.0099999999999998</v>
      </c>
      <c r="OR152" s="687">
        <v>2.0099999999999998</v>
      </c>
      <c r="OS152" s="687">
        <v>2.0099999999999998</v>
      </c>
      <c r="OT152" s="687">
        <v>2.0099999999999998</v>
      </c>
      <c r="OU152" s="687">
        <v>2.0099999999999998</v>
      </c>
      <c r="OV152" s="687">
        <v>2.0099999999999998</v>
      </c>
      <c r="OW152" s="687">
        <v>2.0099999999999998</v>
      </c>
      <c r="OX152" s="687">
        <v>2.0099999999999998</v>
      </c>
      <c r="OY152" s="687">
        <v>2.0099999999999998</v>
      </c>
      <c r="OZ152" s="687">
        <v>2.0099999999999998</v>
      </c>
      <c r="PA152" s="687">
        <v>2.0099999999999998</v>
      </c>
      <c r="PB152" s="687">
        <v>2.0099999999999998</v>
      </c>
      <c r="PC152" s="687">
        <v>2.0099999999999998</v>
      </c>
      <c r="PD152" s="687">
        <v>2.0099999999999998</v>
      </c>
      <c r="PE152" s="687">
        <v>2.0099999999999998</v>
      </c>
      <c r="PF152" s="687">
        <v>2.0099999999999998</v>
      </c>
      <c r="PG152" s="687">
        <v>2.0099999999999998</v>
      </c>
      <c r="PH152" s="687">
        <v>2.0099999999999998</v>
      </c>
      <c r="PI152" s="687">
        <v>2.0099999999999998</v>
      </c>
      <c r="PJ152" s="687">
        <v>2.0099999999999998</v>
      </c>
      <c r="PK152" s="687">
        <v>2.0099999999999998</v>
      </c>
      <c r="PL152" s="687">
        <v>2.0099999999999998</v>
      </c>
      <c r="PM152" s="687">
        <v>2.0099999999999998</v>
      </c>
      <c r="PN152" s="687">
        <v>2.0099999999999998</v>
      </c>
      <c r="PO152" s="687">
        <v>2.0099999999999998</v>
      </c>
      <c r="PP152" s="687">
        <v>2.0099999999999998</v>
      </c>
      <c r="PQ152" s="687">
        <v>2.0099999999999998</v>
      </c>
      <c r="PR152" s="687">
        <v>2.0099999999999998</v>
      </c>
      <c r="PS152" s="687">
        <v>2.0099999999999998</v>
      </c>
      <c r="PT152" s="687">
        <v>2.0099999999999998</v>
      </c>
      <c r="PU152" s="687">
        <v>2.0099999999999998</v>
      </c>
      <c r="PV152" s="687">
        <v>2.0099999999999998</v>
      </c>
      <c r="PW152" s="687">
        <v>2.0099999999999998</v>
      </c>
      <c r="PX152" s="687">
        <v>2.0099999999999998</v>
      </c>
      <c r="PY152" s="687">
        <v>2.0099999999999998</v>
      </c>
      <c r="PZ152" s="687">
        <v>2.0099999999999998</v>
      </c>
      <c r="QA152" s="687">
        <v>2.0099999999999998</v>
      </c>
      <c r="QB152" s="687">
        <v>2.0099999999999998</v>
      </c>
      <c r="QC152" s="687">
        <v>2.0099999999999998</v>
      </c>
      <c r="QD152" s="687">
        <v>2.0099999999999998</v>
      </c>
      <c r="QE152" s="687">
        <v>2.0099999999999998</v>
      </c>
      <c r="QF152" s="687">
        <v>2.0099999999999998</v>
      </c>
      <c r="QG152" s="687">
        <v>2.0099999999999998</v>
      </c>
      <c r="QH152" s="687">
        <v>2.0099999999999998</v>
      </c>
      <c r="QI152" s="687">
        <v>2.0099999999999998</v>
      </c>
      <c r="QJ152" s="687">
        <v>2.0099999999999998</v>
      </c>
      <c r="QK152" s="687">
        <v>2.0099999999999998</v>
      </c>
      <c r="QL152" s="687">
        <v>2.0099999999999998</v>
      </c>
      <c r="QM152" s="687">
        <v>2.0099999999999998</v>
      </c>
      <c r="QN152" s="687">
        <v>2.0099999999999998</v>
      </c>
      <c r="QO152" s="687">
        <v>2.0099999999999998</v>
      </c>
      <c r="QP152" s="687">
        <v>2.0099999999999998</v>
      </c>
      <c r="QQ152" s="687">
        <v>2.0099999999999998</v>
      </c>
      <c r="QR152" s="687">
        <v>2.0099999999999998</v>
      </c>
      <c r="QS152" s="687">
        <v>2.0099999999999998</v>
      </c>
      <c r="QT152" s="687">
        <v>2.0099999999999998</v>
      </c>
      <c r="QU152" s="687">
        <v>2.0099999999999998</v>
      </c>
      <c r="QV152" s="687">
        <v>2.0099999999999998</v>
      </c>
      <c r="QW152" s="687">
        <v>2.0099999999999998</v>
      </c>
      <c r="QX152" s="687">
        <v>2.0099999999999998</v>
      </c>
      <c r="QY152" s="687">
        <v>2.0099999999999998</v>
      </c>
      <c r="QZ152" s="687">
        <v>2.0099999999999998</v>
      </c>
      <c r="RA152" s="687"/>
      <c r="RB152" s="687"/>
      <c r="RC152" s="687"/>
      <c r="RD152" s="687"/>
      <c r="RE152" s="687"/>
      <c r="RF152" s="687"/>
      <c r="RG152" s="687"/>
      <c r="RH152" s="687"/>
      <c r="RI152" s="687"/>
      <c r="RJ152" s="687"/>
      <c r="RK152" s="925"/>
      <c r="RL152" s="925"/>
      <c r="RM152" s="925"/>
      <c r="RN152" s="925"/>
      <c r="RO152" s="925"/>
      <c r="RP152" s="925"/>
      <c r="RQ152" s="925"/>
      <c r="RR152" s="925"/>
      <c r="RS152" s="925"/>
      <c r="RT152" s="925"/>
      <c r="RU152" s="925"/>
      <c r="RV152" s="925"/>
      <c r="RW152" s="925"/>
      <c r="RX152" s="925"/>
      <c r="RY152" s="925"/>
      <c r="RZ152" s="925"/>
      <c r="SA152" s="925"/>
      <c r="SB152" s="925"/>
      <c r="SC152" s="925"/>
      <c r="SD152" s="925"/>
      <c r="SE152" s="925"/>
      <c r="SF152" s="925"/>
      <c r="SG152" s="925"/>
      <c r="SH152" s="925"/>
      <c r="SI152" s="925"/>
      <c r="SJ152" s="925"/>
      <c r="SK152" s="925"/>
      <c r="SL152" s="925"/>
      <c r="SM152" s="925"/>
      <c r="SN152" s="925"/>
      <c r="SO152" s="925"/>
      <c r="SP152" s="925"/>
      <c r="SQ152" s="925"/>
      <c r="SR152" s="925"/>
      <c r="SS152" s="925"/>
      <c r="ST152" s="925"/>
      <c r="SU152" s="925"/>
      <c r="SV152" s="925"/>
      <c r="SW152" s="925"/>
      <c r="SX152" s="925"/>
      <c r="SY152" s="925"/>
      <c r="SZ152" s="925"/>
      <c r="TA152" s="925"/>
      <c r="TB152" s="925"/>
      <c r="TC152" s="925"/>
      <c r="TD152" s="925"/>
      <c r="TE152" s="925"/>
      <c r="TF152" s="925"/>
      <c r="TG152" s="925"/>
      <c r="TH152" s="925"/>
      <c r="TI152" s="925"/>
      <c r="TJ152" s="925"/>
      <c r="TK152" s="925"/>
      <c r="TL152" s="925"/>
      <c r="TM152" s="925"/>
      <c r="TN152" s="925"/>
      <c r="TO152" s="925"/>
      <c r="TP152" s="925"/>
      <c r="TQ152" s="925"/>
      <c r="TR152" s="925"/>
      <c r="TS152" s="925"/>
      <c r="TT152" s="925"/>
      <c r="TU152" s="925"/>
      <c r="TV152" s="925"/>
      <c r="TW152" s="925"/>
      <c r="TX152" s="925"/>
      <c r="TY152" s="925"/>
      <c r="TZ152" s="925"/>
      <c r="UA152" s="925"/>
      <c r="UB152" s="925"/>
      <c r="UC152" s="925"/>
      <c r="UD152" s="925"/>
      <c r="UE152" s="925"/>
      <c r="UF152" s="925"/>
      <c r="UG152" s="925"/>
      <c r="UH152" s="925"/>
      <c r="UI152" s="925"/>
      <c r="UJ152" s="925"/>
      <c r="UK152" s="925"/>
      <c r="UL152" s="925"/>
      <c r="UM152" s="925"/>
      <c r="UN152" s="925"/>
      <c r="UO152" s="925"/>
      <c r="UP152" s="925"/>
      <c r="UQ152" s="925"/>
      <c r="UR152" s="925"/>
      <c r="US152" s="925"/>
      <c r="UT152" s="925"/>
      <c r="UU152" s="925"/>
      <c r="UV152" s="925"/>
      <c r="UW152" s="925"/>
      <c r="UX152" s="925"/>
      <c r="UY152" s="925"/>
      <c r="UZ152" s="925"/>
      <c r="VA152" s="925"/>
      <c r="VB152" s="925"/>
      <c r="VC152" s="925"/>
      <c r="VD152" s="925"/>
      <c r="VE152" s="925"/>
      <c r="VF152" s="925"/>
      <c r="VG152" s="925"/>
      <c r="VH152" s="925"/>
      <c r="VI152" s="925"/>
      <c r="VJ152" s="925"/>
      <c r="VK152" s="925"/>
      <c r="VL152" s="925"/>
      <c r="VM152" s="925"/>
      <c r="VN152" s="925"/>
      <c r="VO152" s="925"/>
      <c r="VP152" s="925"/>
      <c r="VQ152" s="925"/>
      <c r="VR152" s="925"/>
      <c r="VS152" s="925"/>
      <c r="VT152" s="925"/>
      <c r="VU152" s="925"/>
      <c r="VV152" s="925"/>
      <c r="VW152" s="925"/>
      <c r="VX152" s="925"/>
      <c r="VY152" s="925"/>
      <c r="VZ152" s="925"/>
      <c r="WA152" s="925"/>
      <c r="WB152" s="925"/>
      <c r="WC152" s="925"/>
      <c r="WD152" s="925"/>
      <c r="WE152" s="925"/>
      <c r="WF152" s="925"/>
      <c r="WG152" s="925"/>
      <c r="WH152" s="925"/>
      <c r="WI152" s="925"/>
      <c r="WJ152" s="925"/>
      <c r="WK152" s="925"/>
      <c r="WL152" s="925"/>
      <c r="WM152" s="925"/>
      <c r="WN152" s="925"/>
      <c r="WO152" s="925"/>
      <c r="WP152" s="925"/>
      <c r="WQ152" s="925"/>
      <c r="WR152" s="925"/>
      <c r="WS152" s="925"/>
      <c r="XZ152" s="925"/>
      <c r="YA152" s="925"/>
      <c r="ZM152" s="4"/>
      <c r="ZN152" s="4"/>
    </row>
    <row r="153" spans="1:690" outlineLevel="2">
      <c r="A153" s="1107" t="s">
        <v>1210</v>
      </c>
      <c r="B153" s="1107"/>
      <c r="C153" s="1107"/>
      <c r="D153" s="1108">
        <v>4.01</v>
      </c>
      <c r="E153" s="1108">
        <v>0</v>
      </c>
      <c r="F153" s="1108">
        <v>28395.79</v>
      </c>
      <c r="G153" s="1107"/>
      <c r="H153" s="1107" t="s">
        <v>894</v>
      </c>
      <c r="I153" s="687"/>
      <c r="J153" s="687"/>
      <c r="K153" s="687"/>
      <c r="L153" s="687"/>
      <c r="M153" s="687"/>
      <c r="N153" s="687"/>
      <c r="O153" s="687"/>
      <c r="P153" s="687"/>
      <c r="Q153" s="687"/>
      <c r="R153" s="687"/>
      <c r="S153" s="687"/>
      <c r="T153" s="687"/>
      <c r="U153" s="687"/>
      <c r="V153" s="687"/>
      <c r="W153" s="687"/>
      <c r="X153" s="687"/>
      <c r="Y153" s="687"/>
      <c r="Z153" s="687"/>
      <c r="AA153" s="687"/>
      <c r="AB153" s="687"/>
      <c r="AC153" s="687"/>
      <c r="AD153" s="687"/>
      <c r="AE153" s="687"/>
      <c r="AF153" s="687"/>
      <c r="AG153" s="687"/>
      <c r="AH153" s="687"/>
      <c r="AI153" s="687"/>
      <c r="AJ153" s="687"/>
      <c r="AK153" s="687"/>
      <c r="AL153" s="687"/>
      <c r="AM153" s="687"/>
      <c r="AN153" s="687"/>
      <c r="AO153" s="687"/>
      <c r="AP153" s="687"/>
      <c r="AQ153" s="687"/>
      <c r="AR153" s="687"/>
      <c r="AS153" s="687"/>
      <c r="AT153" s="687"/>
      <c r="AU153" s="687"/>
      <c r="AV153" s="687"/>
      <c r="AW153" s="687"/>
      <c r="AX153" s="687"/>
      <c r="AY153" s="687"/>
      <c r="AZ153" s="687"/>
      <c r="BA153" s="687"/>
      <c r="BB153" s="687"/>
      <c r="BC153" s="687"/>
      <c r="BD153" s="687"/>
      <c r="BE153" s="687"/>
      <c r="BF153" s="687"/>
      <c r="BG153" s="687"/>
      <c r="BH153" s="687"/>
      <c r="BI153" s="687"/>
      <c r="BJ153" s="687"/>
      <c r="BK153" s="687"/>
      <c r="BL153" s="687"/>
      <c r="BM153" s="687"/>
      <c r="BN153" s="687"/>
      <c r="BO153" s="687"/>
      <c r="BP153" s="687"/>
      <c r="BQ153" s="687"/>
      <c r="BR153" s="687"/>
      <c r="BS153" s="687"/>
      <c r="BT153" s="687"/>
      <c r="BU153" s="687"/>
      <c r="BV153" s="687"/>
      <c r="BW153" s="687"/>
      <c r="BX153" s="687"/>
      <c r="BY153" s="687"/>
      <c r="BZ153" s="687"/>
      <c r="CA153" s="687"/>
      <c r="CB153" s="687"/>
      <c r="CC153" s="687"/>
      <c r="CD153" s="687"/>
      <c r="CE153" s="687"/>
      <c r="CF153" s="687"/>
      <c r="CG153" s="687"/>
      <c r="CH153" s="687"/>
      <c r="CI153" s="687"/>
      <c r="CJ153" s="687"/>
      <c r="CK153" s="687"/>
      <c r="CL153" s="687"/>
      <c r="CM153" s="687"/>
      <c r="CN153" s="687"/>
      <c r="CO153" s="687"/>
      <c r="CP153" s="687"/>
      <c r="CQ153" s="687"/>
      <c r="CR153" s="687"/>
      <c r="CS153" s="687"/>
      <c r="CT153" s="687"/>
      <c r="CU153" s="687"/>
      <c r="CV153" s="687"/>
      <c r="CW153" s="687"/>
      <c r="CX153" s="687"/>
      <c r="CY153" s="687"/>
      <c r="CZ153" s="687"/>
      <c r="DA153" s="687"/>
      <c r="DB153" s="687"/>
      <c r="DC153" s="687"/>
      <c r="DD153" s="687"/>
      <c r="DE153" s="687"/>
      <c r="DF153" s="687"/>
      <c r="DG153" s="687"/>
      <c r="DH153" s="687"/>
      <c r="DI153" s="687"/>
      <c r="DJ153" s="687"/>
      <c r="DK153" s="687"/>
      <c r="DL153" s="687"/>
      <c r="DM153" s="687"/>
      <c r="DN153" s="687"/>
      <c r="DO153" s="687"/>
      <c r="DP153" s="687"/>
      <c r="DQ153" s="687"/>
      <c r="DR153" s="687"/>
      <c r="DS153" s="687"/>
      <c r="DT153" s="687"/>
      <c r="DU153" s="687"/>
      <c r="DV153" s="687"/>
      <c r="DW153" s="687"/>
      <c r="DX153" s="687"/>
      <c r="DY153" s="687"/>
      <c r="DZ153" s="687"/>
      <c r="EA153" s="687"/>
      <c r="EB153" s="687"/>
      <c r="EC153" s="687"/>
      <c r="ED153" s="687"/>
      <c r="EE153" s="687"/>
      <c r="EF153" s="687"/>
      <c r="EG153" s="687"/>
      <c r="EH153" s="687"/>
      <c r="EI153" s="687"/>
      <c r="EJ153" s="687"/>
      <c r="EK153" s="687"/>
      <c r="EL153" s="687"/>
      <c r="EM153" s="687"/>
      <c r="EN153" s="687"/>
      <c r="EO153" s="687"/>
      <c r="EP153" s="687"/>
      <c r="EQ153" s="687"/>
      <c r="ER153" s="687"/>
      <c r="ES153" s="687"/>
      <c r="ET153" s="687"/>
      <c r="EU153" s="687"/>
      <c r="EV153" s="687"/>
      <c r="EW153" s="687"/>
      <c r="EX153" s="687"/>
      <c r="EY153" s="687"/>
      <c r="EZ153" s="687"/>
      <c r="FA153" s="687"/>
      <c r="FB153" s="687"/>
      <c r="FC153" s="687"/>
      <c r="FD153" s="687"/>
      <c r="FE153" s="687"/>
      <c r="FF153" s="687"/>
      <c r="FG153" s="687"/>
      <c r="FH153" s="687"/>
      <c r="FI153" s="687"/>
      <c r="FJ153" s="687"/>
      <c r="FK153" s="687"/>
      <c r="FL153" s="687"/>
      <c r="FM153" s="687"/>
      <c r="FN153" s="687"/>
      <c r="FO153" s="687"/>
      <c r="FP153" s="687"/>
      <c r="FQ153" s="687"/>
      <c r="FR153" s="687"/>
      <c r="FS153" s="687"/>
      <c r="FT153" s="687"/>
      <c r="FU153" s="687"/>
      <c r="FV153" s="687"/>
      <c r="FW153" s="687"/>
      <c r="FX153" s="687"/>
      <c r="FY153" s="687"/>
      <c r="FZ153" s="687"/>
      <c r="GA153" s="687"/>
      <c r="GB153" s="687"/>
      <c r="GC153" s="687"/>
      <c r="GD153" s="687"/>
      <c r="GE153" s="687"/>
      <c r="GF153" s="687"/>
      <c r="GG153" s="687"/>
      <c r="GH153" s="687"/>
      <c r="GI153" s="687"/>
      <c r="GJ153" s="687"/>
      <c r="GK153" s="687"/>
      <c r="GL153" s="687"/>
      <c r="GM153" s="687"/>
      <c r="GN153" s="687"/>
      <c r="GO153" s="687"/>
      <c r="GP153" s="687"/>
      <c r="GQ153" s="687"/>
      <c r="GR153" s="687"/>
      <c r="GS153" s="687"/>
      <c r="GT153" s="687"/>
      <c r="GU153" s="687"/>
      <c r="GV153" s="687"/>
      <c r="GW153" s="687"/>
      <c r="GX153" s="687"/>
      <c r="GY153" s="687"/>
      <c r="GZ153" s="687"/>
      <c r="HA153" s="687"/>
      <c r="HB153" s="687"/>
      <c r="HC153" s="687"/>
      <c r="HD153" s="687"/>
      <c r="HE153" s="687"/>
      <c r="HF153" s="687"/>
      <c r="HG153" s="687"/>
      <c r="HH153" s="687"/>
      <c r="HI153" s="687"/>
      <c r="HJ153" s="687"/>
      <c r="HK153" s="687"/>
      <c r="HL153" s="687"/>
      <c r="HM153" s="687"/>
      <c r="HN153" s="687"/>
      <c r="HO153" s="687"/>
      <c r="HP153" s="687"/>
      <c r="HQ153" s="687"/>
      <c r="HR153" s="687"/>
      <c r="HS153" s="687"/>
      <c r="HT153" s="687"/>
      <c r="HU153" s="687"/>
      <c r="HV153" s="687"/>
      <c r="HW153" s="687"/>
      <c r="HX153" s="687"/>
      <c r="HY153" s="687"/>
      <c r="HZ153" s="687"/>
      <c r="IA153" s="687"/>
      <c r="IB153" s="687"/>
      <c r="IC153" s="687"/>
      <c r="ID153" s="687"/>
      <c r="IE153" s="687"/>
      <c r="IF153" s="687"/>
      <c r="IG153" s="687"/>
      <c r="IH153" s="687"/>
      <c r="II153" s="687"/>
      <c r="IJ153" s="687"/>
      <c r="IK153" s="687"/>
      <c r="IL153" s="687"/>
      <c r="IM153" s="687"/>
      <c r="IN153" s="687"/>
      <c r="IO153" s="687"/>
      <c r="IP153" s="687"/>
      <c r="IQ153" s="687"/>
      <c r="IR153" s="687"/>
      <c r="IS153" s="687"/>
      <c r="IT153" s="687"/>
      <c r="IU153" s="687"/>
      <c r="IV153" s="687"/>
      <c r="IW153" s="687"/>
      <c r="IX153" s="687"/>
      <c r="IY153" s="687"/>
      <c r="IZ153" s="687"/>
      <c r="JA153" s="687"/>
      <c r="JB153" s="687"/>
      <c r="JC153" s="687"/>
      <c r="JD153" s="687"/>
      <c r="JE153" s="687"/>
      <c r="JF153" s="687"/>
      <c r="JG153" s="687"/>
      <c r="JH153" s="687"/>
      <c r="JI153" s="687"/>
      <c r="JJ153" s="687"/>
      <c r="JK153" s="687"/>
      <c r="JL153" s="687"/>
      <c r="JM153" s="687"/>
      <c r="JN153" s="687"/>
      <c r="JO153" s="687"/>
      <c r="JP153" s="687"/>
      <c r="JQ153" s="687"/>
      <c r="JR153" s="687"/>
      <c r="JS153" s="687"/>
      <c r="JT153" s="687"/>
      <c r="JU153" s="687"/>
      <c r="JV153" s="687"/>
      <c r="JW153" s="687"/>
      <c r="JX153" s="687"/>
      <c r="JY153" s="687"/>
      <c r="JZ153" s="687"/>
      <c r="KA153" s="687"/>
      <c r="KB153" s="687"/>
      <c r="KC153" s="687"/>
      <c r="KD153" s="687"/>
      <c r="KE153" s="687"/>
      <c r="KF153" s="687"/>
      <c r="KG153" s="687"/>
      <c r="KH153" s="687"/>
      <c r="KI153" s="687"/>
      <c r="KJ153" s="687"/>
      <c r="KK153" s="687"/>
      <c r="KL153" s="687"/>
      <c r="KM153" s="687"/>
      <c r="KN153" s="687"/>
      <c r="KO153" s="687"/>
      <c r="KP153" s="687"/>
      <c r="KQ153" s="687"/>
      <c r="KR153" s="687"/>
      <c r="KS153" s="687"/>
      <c r="KT153" s="687"/>
      <c r="KU153" s="687"/>
      <c r="KV153" s="687"/>
      <c r="KW153" s="687"/>
      <c r="KX153" s="687"/>
      <c r="KY153" s="687"/>
      <c r="KZ153" s="687"/>
      <c r="LA153" s="687"/>
      <c r="LB153" s="687"/>
      <c r="LC153" s="687"/>
      <c r="LD153" s="687"/>
      <c r="LE153" s="687"/>
      <c r="LF153" s="687"/>
      <c r="LG153" s="687"/>
      <c r="LH153" s="687"/>
      <c r="LI153" s="687"/>
      <c r="LJ153" s="687"/>
      <c r="LK153" s="687"/>
      <c r="LL153" s="687"/>
      <c r="LM153" s="687"/>
      <c r="LN153" s="687"/>
      <c r="LO153" s="687"/>
      <c r="LP153" s="687"/>
      <c r="LQ153" s="687"/>
      <c r="LR153" s="687"/>
      <c r="LS153" s="687"/>
      <c r="LT153" s="687"/>
      <c r="LU153" s="687"/>
      <c r="LV153" s="687"/>
      <c r="LW153" s="687"/>
      <c r="LX153" s="687"/>
      <c r="LY153" s="687"/>
      <c r="LZ153" s="687"/>
      <c r="MA153" s="687"/>
      <c r="MB153" s="687"/>
      <c r="MC153" s="687"/>
      <c r="MD153" s="687"/>
      <c r="ME153" s="687"/>
      <c r="MF153" s="687"/>
      <c r="MG153" s="687"/>
      <c r="MH153" s="687"/>
      <c r="MI153" s="687"/>
      <c r="MJ153" s="687"/>
      <c r="MK153" s="687"/>
      <c r="ML153" s="687"/>
      <c r="MM153" s="687"/>
      <c r="MN153" s="687"/>
      <c r="MO153" s="687"/>
      <c r="MP153" s="687"/>
      <c r="MQ153" s="687"/>
      <c r="MR153" s="687"/>
      <c r="MS153" s="687"/>
      <c r="MT153" s="687"/>
      <c r="MU153" s="687"/>
      <c r="MV153" s="687"/>
      <c r="MW153" s="687"/>
      <c r="MX153" s="687"/>
      <c r="MY153" s="687"/>
      <c r="MZ153" s="687"/>
      <c r="NA153" s="687"/>
      <c r="NB153" s="687"/>
      <c r="NC153" s="687"/>
      <c r="ND153" s="687"/>
      <c r="NE153" s="687"/>
      <c r="NF153" s="687"/>
      <c r="NG153" s="687"/>
      <c r="NH153" s="687">
        <v>0.22</v>
      </c>
      <c r="NI153" s="687">
        <v>0.97</v>
      </c>
      <c r="NJ153" s="687">
        <v>0.97</v>
      </c>
      <c r="NK153" s="687">
        <v>1.57</v>
      </c>
      <c r="NL153" s="687">
        <v>1.83</v>
      </c>
      <c r="NM153" s="687">
        <v>2</v>
      </c>
      <c r="NN153" s="687">
        <v>2</v>
      </c>
      <c r="NO153" s="687">
        <v>2</v>
      </c>
      <c r="NP153" s="687">
        <v>2</v>
      </c>
      <c r="NQ153" s="687">
        <v>2</v>
      </c>
      <c r="NR153" s="687">
        <v>2</v>
      </c>
      <c r="NS153" s="687">
        <v>2</v>
      </c>
      <c r="NT153" s="687">
        <v>2</v>
      </c>
      <c r="NU153" s="687">
        <v>2</v>
      </c>
      <c r="NV153" s="687">
        <v>2</v>
      </c>
      <c r="NW153" s="687">
        <v>2</v>
      </c>
      <c r="NX153" s="687">
        <v>2</v>
      </c>
      <c r="NY153" s="687">
        <v>2.15</v>
      </c>
      <c r="NZ153" s="687">
        <v>2.31</v>
      </c>
      <c r="OA153" s="687">
        <v>2.56</v>
      </c>
      <c r="OB153" s="687">
        <v>3.01</v>
      </c>
      <c r="OC153" s="687">
        <v>3.01</v>
      </c>
      <c r="OD153" s="687">
        <v>3.01</v>
      </c>
      <c r="OE153" s="687">
        <v>3.01</v>
      </c>
      <c r="OF153" s="687">
        <v>3.01</v>
      </c>
      <c r="OG153" s="687">
        <v>3.01</v>
      </c>
      <c r="OH153" s="687">
        <v>3.01</v>
      </c>
      <c r="OI153" s="687">
        <v>3.01</v>
      </c>
      <c r="OJ153" s="687">
        <v>3.01</v>
      </c>
      <c r="OK153" s="687">
        <v>3.01</v>
      </c>
      <c r="OL153" s="687">
        <v>3.01</v>
      </c>
      <c r="OM153" s="687">
        <v>3.01</v>
      </c>
      <c r="ON153" s="687">
        <v>3.01</v>
      </c>
      <c r="OO153" s="687">
        <v>3.01</v>
      </c>
      <c r="OP153" s="687">
        <v>3.01</v>
      </c>
      <c r="OQ153" s="687">
        <v>3.01</v>
      </c>
      <c r="OR153" s="687">
        <v>3.01</v>
      </c>
      <c r="OS153" s="687">
        <v>3.01</v>
      </c>
      <c r="OT153" s="687">
        <v>3.01</v>
      </c>
      <c r="OU153" s="687">
        <v>3.01</v>
      </c>
      <c r="OV153" s="687">
        <v>3.01</v>
      </c>
      <c r="OW153" s="687">
        <v>3.01</v>
      </c>
      <c r="OX153" s="687">
        <v>3.13</v>
      </c>
      <c r="OY153" s="687">
        <v>3.28</v>
      </c>
      <c r="OZ153" s="687">
        <v>3.28</v>
      </c>
      <c r="PA153" s="687">
        <v>3.48</v>
      </c>
      <c r="PB153" s="687">
        <v>3.9</v>
      </c>
      <c r="PC153" s="687">
        <v>4.01</v>
      </c>
      <c r="PD153" s="687">
        <v>4.01</v>
      </c>
      <c r="PE153" s="687">
        <v>4.01</v>
      </c>
      <c r="PF153" s="687">
        <v>4.01</v>
      </c>
      <c r="PG153" s="687">
        <v>4.01</v>
      </c>
      <c r="PH153" s="687">
        <v>4.01</v>
      </c>
      <c r="PI153" s="687">
        <v>4.01</v>
      </c>
      <c r="PJ153" s="687">
        <v>4.01</v>
      </c>
      <c r="PK153" s="687">
        <v>4.01</v>
      </c>
      <c r="PL153" s="687">
        <v>4.01</v>
      </c>
      <c r="PM153" s="687">
        <v>4.01</v>
      </c>
      <c r="PN153" s="687">
        <v>4.01</v>
      </c>
      <c r="PO153" s="687">
        <v>4.01</v>
      </c>
      <c r="PP153" s="687">
        <v>4.01</v>
      </c>
      <c r="PQ153" s="687">
        <v>4.01</v>
      </c>
      <c r="PR153" s="687">
        <v>4.01</v>
      </c>
      <c r="PS153" s="687">
        <v>4.01</v>
      </c>
      <c r="PT153" s="687">
        <v>4.01</v>
      </c>
      <c r="PU153" s="687">
        <v>4.01</v>
      </c>
      <c r="PV153" s="687">
        <v>4.01</v>
      </c>
      <c r="PW153" s="687">
        <v>4.01</v>
      </c>
      <c r="PX153" s="687">
        <v>4.01</v>
      </c>
      <c r="PY153" s="687">
        <v>4.01</v>
      </c>
      <c r="PZ153" s="687">
        <v>4.01</v>
      </c>
      <c r="QA153" s="687">
        <v>4.01</v>
      </c>
      <c r="QB153" s="687">
        <v>4.01</v>
      </c>
      <c r="QC153" s="687">
        <v>4.01</v>
      </c>
      <c r="QD153" s="687">
        <v>4.01</v>
      </c>
      <c r="QE153" s="687">
        <v>4.01</v>
      </c>
      <c r="QF153" s="687">
        <v>4.01</v>
      </c>
      <c r="QG153" s="687">
        <v>4.01</v>
      </c>
      <c r="QH153" s="687">
        <v>4.01</v>
      </c>
      <c r="QI153" s="687">
        <v>4.01</v>
      </c>
      <c r="QJ153" s="687">
        <v>4.01</v>
      </c>
      <c r="QK153" s="687">
        <v>4.01</v>
      </c>
      <c r="QL153" s="687">
        <v>4.01</v>
      </c>
      <c r="QM153" s="687">
        <v>4.01</v>
      </c>
      <c r="QN153" s="687">
        <v>4.01</v>
      </c>
      <c r="QO153" s="687">
        <v>4.01</v>
      </c>
      <c r="QP153" s="687">
        <v>4.01</v>
      </c>
      <c r="QQ153" s="687">
        <v>4.01</v>
      </c>
      <c r="QR153" s="687">
        <v>4.01</v>
      </c>
      <c r="QS153" s="687">
        <v>4.01</v>
      </c>
      <c r="QT153" s="687">
        <v>4.01</v>
      </c>
      <c r="QU153" s="687">
        <v>4.01</v>
      </c>
      <c r="QV153" s="687">
        <v>4.01</v>
      </c>
      <c r="QW153" s="687">
        <v>4.01</v>
      </c>
      <c r="QX153" s="687">
        <v>4.01</v>
      </c>
      <c r="QY153" s="687">
        <v>4.01</v>
      </c>
      <c r="QZ153" s="687">
        <v>4.01</v>
      </c>
      <c r="RA153" s="687"/>
      <c r="RB153" s="687"/>
      <c r="RC153" s="687"/>
      <c r="RD153" s="687"/>
      <c r="RE153" s="687"/>
      <c r="RF153" s="687"/>
      <c r="RG153" s="687"/>
      <c r="RH153" s="687"/>
      <c r="RI153" s="687"/>
      <c r="RJ153" s="687"/>
      <c r="RK153" s="925"/>
      <c r="RL153" s="925"/>
      <c r="RM153" s="925"/>
      <c r="RN153" s="925"/>
      <c r="RO153" s="925"/>
      <c r="RP153" s="925"/>
      <c r="RQ153" s="925"/>
      <c r="RR153" s="925"/>
      <c r="RS153" s="925"/>
      <c r="RT153" s="925"/>
      <c r="RU153" s="925"/>
      <c r="RV153" s="925"/>
      <c r="RW153" s="925"/>
      <c r="RX153" s="925"/>
      <c r="RY153" s="925"/>
      <c r="RZ153" s="925"/>
      <c r="SA153" s="925"/>
      <c r="SB153" s="925"/>
      <c r="SC153" s="925"/>
      <c r="SD153" s="925"/>
      <c r="SE153" s="925"/>
      <c r="SF153" s="925"/>
      <c r="SG153" s="925"/>
      <c r="SH153" s="925"/>
      <c r="SI153" s="925"/>
      <c r="SJ153" s="925"/>
      <c r="SK153" s="925"/>
      <c r="SL153" s="925"/>
      <c r="SM153" s="925"/>
      <c r="SN153" s="925"/>
      <c r="SO153" s="925"/>
      <c r="SP153" s="925"/>
      <c r="SQ153" s="925"/>
      <c r="SR153" s="925"/>
      <c r="SS153" s="925"/>
      <c r="ST153" s="925"/>
      <c r="SU153" s="925"/>
      <c r="SV153" s="925"/>
      <c r="SW153" s="925"/>
      <c r="SX153" s="925"/>
      <c r="SY153" s="925"/>
      <c r="SZ153" s="925"/>
      <c r="TA153" s="925"/>
      <c r="TB153" s="925"/>
      <c r="TC153" s="925"/>
      <c r="TD153" s="925"/>
      <c r="TE153" s="925"/>
      <c r="TF153" s="925"/>
      <c r="TG153" s="925"/>
      <c r="TH153" s="925"/>
      <c r="TI153" s="925"/>
      <c r="TJ153" s="925"/>
      <c r="TK153" s="925"/>
      <c r="TL153" s="925"/>
      <c r="TM153" s="925"/>
      <c r="TN153" s="925"/>
      <c r="TO153" s="925"/>
      <c r="TP153" s="925"/>
      <c r="TQ153" s="925"/>
      <c r="TR153" s="925"/>
      <c r="TS153" s="925"/>
      <c r="TT153" s="925"/>
      <c r="TU153" s="925"/>
      <c r="TV153" s="925"/>
      <c r="TW153" s="925"/>
      <c r="TX153" s="925"/>
      <c r="TY153" s="925"/>
      <c r="TZ153" s="925"/>
      <c r="UA153" s="925"/>
      <c r="UB153" s="925"/>
      <c r="UC153" s="925"/>
      <c r="UD153" s="925"/>
      <c r="UE153" s="925"/>
      <c r="UF153" s="925"/>
      <c r="UG153" s="925"/>
      <c r="UH153" s="925"/>
      <c r="UI153" s="925"/>
      <c r="UJ153" s="925"/>
      <c r="UK153" s="925"/>
      <c r="UL153" s="925"/>
      <c r="UM153" s="925"/>
      <c r="UN153" s="925"/>
      <c r="UO153" s="925"/>
      <c r="UP153" s="925"/>
      <c r="UQ153" s="925"/>
      <c r="UR153" s="925"/>
      <c r="US153" s="925"/>
      <c r="UT153" s="925"/>
      <c r="UU153" s="925"/>
      <c r="UV153" s="925"/>
      <c r="UW153" s="925"/>
      <c r="UX153" s="925"/>
      <c r="UY153" s="925"/>
      <c r="UZ153" s="925"/>
      <c r="VA153" s="925"/>
      <c r="VB153" s="925"/>
      <c r="VC153" s="925"/>
      <c r="VD153" s="925"/>
      <c r="VE153" s="925"/>
      <c r="VF153" s="925"/>
      <c r="VG153" s="925"/>
      <c r="VH153" s="925"/>
      <c r="VI153" s="925"/>
      <c r="VJ153" s="925"/>
      <c r="VK153" s="925"/>
      <c r="VL153" s="925"/>
      <c r="VM153" s="925"/>
      <c r="VN153" s="925"/>
      <c r="VO153" s="925"/>
      <c r="VP153" s="925"/>
      <c r="VQ153" s="925"/>
      <c r="VR153" s="925"/>
      <c r="VS153" s="925"/>
      <c r="VT153" s="925"/>
      <c r="VU153" s="925"/>
      <c r="VV153" s="925"/>
      <c r="VW153" s="925"/>
      <c r="VX153" s="925"/>
      <c r="VY153" s="925"/>
      <c r="VZ153" s="925"/>
      <c r="WA153" s="925"/>
      <c r="WB153" s="925"/>
      <c r="WC153" s="925"/>
      <c r="WD153" s="925"/>
      <c r="WE153" s="925"/>
      <c r="WF153" s="925"/>
      <c r="WG153" s="925"/>
      <c r="WH153" s="925"/>
      <c r="WI153" s="925"/>
      <c r="WJ153" s="925"/>
      <c r="WK153" s="925"/>
      <c r="WL153" s="925"/>
      <c r="WM153" s="925"/>
      <c r="WN153" s="925"/>
      <c r="WO153" s="925"/>
      <c r="WP153" s="925"/>
      <c r="WQ153" s="925"/>
      <c r="WR153" s="925"/>
      <c r="WS153" s="925"/>
      <c r="XZ153" s="925"/>
      <c r="YA153" s="925"/>
      <c r="ZM153" s="4"/>
      <c r="ZN153" s="4"/>
    </row>
    <row r="154" spans="1:690">
      <c r="A154" s="1095" t="s">
        <v>1421</v>
      </c>
      <c r="B154" s="1094"/>
      <c r="C154" s="1094"/>
      <c r="D154" s="1096">
        <v>135.99</v>
      </c>
      <c r="E154" s="1096">
        <v>113.46</v>
      </c>
      <c r="F154" s="1096">
        <v>2548201.06</v>
      </c>
      <c r="G154" s="1094"/>
      <c r="H154" s="1094" t="s">
        <v>894</v>
      </c>
      <c r="I154" s="687"/>
      <c r="J154" s="687"/>
      <c r="K154" s="687"/>
      <c r="L154" s="687"/>
      <c r="M154" s="687"/>
      <c r="N154" s="687"/>
      <c r="O154" s="687"/>
      <c r="P154" s="687"/>
      <c r="Q154" s="687"/>
      <c r="R154" s="687"/>
      <c r="S154" s="687"/>
      <c r="T154" s="687"/>
      <c r="U154" s="687"/>
      <c r="V154" s="687"/>
      <c r="W154" s="687"/>
      <c r="X154" s="687"/>
      <c r="Y154" s="687"/>
      <c r="Z154" s="687"/>
      <c r="AA154" s="687"/>
      <c r="AB154" s="687"/>
      <c r="AC154" s="687"/>
      <c r="AD154" s="687"/>
      <c r="AE154" s="687"/>
      <c r="AF154" s="687"/>
      <c r="AG154" s="687"/>
      <c r="AH154" s="687"/>
      <c r="AI154" s="687"/>
      <c r="AJ154" s="687"/>
      <c r="AK154" s="687"/>
      <c r="AL154" s="687"/>
      <c r="AM154" s="687"/>
      <c r="AN154" s="687"/>
      <c r="AO154" s="687"/>
      <c r="AP154" s="687"/>
      <c r="AQ154" s="687"/>
      <c r="AR154" s="687"/>
      <c r="AS154" s="687"/>
      <c r="AT154" s="687"/>
      <c r="AU154" s="687"/>
      <c r="AV154" s="687"/>
      <c r="AW154" s="687"/>
      <c r="AX154" s="687"/>
      <c r="AY154" s="687"/>
      <c r="AZ154" s="687"/>
      <c r="BA154" s="687"/>
      <c r="BB154" s="687"/>
      <c r="BC154" s="687"/>
      <c r="BD154" s="687"/>
      <c r="BE154" s="687"/>
      <c r="BF154" s="687"/>
      <c r="BG154" s="687"/>
      <c r="BH154" s="687"/>
      <c r="BI154" s="687"/>
      <c r="BJ154" s="687"/>
      <c r="BK154" s="687"/>
      <c r="BL154" s="687">
        <v>0.01</v>
      </c>
      <c r="BM154" s="687">
        <v>0.01</v>
      </c>
      <c r="BN154" s="687">
        <v>0.01</v>
      </c>
      <c r="BO154" s="687">
        <v>0.02</v>
      </c>
      <c r="BP154" s="687">
        <v>0.02</v>
      </c>
      <c r="BQ154" s="687">
        <v>0.03</v>
      </c>
      <c r="BR154" s="687">
        <v>0.03</v>
      </c>
      <c r="BS154" s="687">
        <v>0.04</v>
      </c>
      <c r="BT154" s="687">
        <v>0.04</v>
      </c>
      <c r="BU154" s="687">
        <v>0.04</v>
      </c>
      <c r="BV154" s="687">
        <v>0.05</v>
      </c>
      <c r="BW154" s="687">
        <v>0.05</v>
      </c>
      <c r="BX154" s="687">
        <v>0.06</v>
      </c>
      <c r="BY154" s="687">
        <v>0.06</v>
      </c>
      <c r="BZ154" s="687">
        <v>7.0000000000000007E-2</v>
      </c>
      <c r="CA154" s="687">
        <v>7.0000000000000007E-2</v>
      </c>
      <c r="CB154" s="687">
        <v>7.0000000000000007E-2</v>
      </c>
      <c r="CC154" s="687">
        <v>0.08</v>
      </c>
      <c r="CD154" s="687">
        <v>0.08</v>
      </c>
      <c r="CE154" s="687">
        <v>0.09</v>
      </c>
      <c r="CF154" s="687">
        <v>0.09</v>
      </c>
      <c r="CG154" s="687">
        <v>0.1</v>
      </c>
      <c r="CH154" s="687">
        <v>0.1</v>
      </c>
      <c r="CI154" s="687">
        <v>0.1</v>
      </c>
      <c r="CJ154" s="687">
        <v>0.11</v>
      </c>
      <c r="CK154" s="687">
        <v>0.11</v>
      </c>
      <c r="CL154" s="687">
        <v>0.12</v>
      </c>
      <c r="CM154" s="687">
        <v>0.12</v>
      </c>
      <c r="CN154" s="687">
        <v>0.13</v>
      </c>
      <c r="CO154" s="687">
        <v>0.14000000000000001</v>
      </c>
      <c r="CP154" s="687">
        <v>0.14000000000000001</v>
      </c>
      <c r="CQ154" s="687">
        <v>0.14000000000000001</v>
      </c>
      <c r="CR154" s="687">
        <v>0.15</v>
      </c>
      <c r="CS154" s="687">
        <v>0.15</v>
      </c>
      <c r="CT154" s="687">
        <v>0.16</v>
      </c>
      <c r="CU154" s="687">
        <v>0.17</v>
      </c>
      <c r="CV154" s="687">
        <v>0.2</v>
      </c>
      <c r="CW154" s="687">
        <v>0.2</v>
      </c>
      <c r="CX154" s="687">
        <v>0.23</v>
      </c>
      <c r="CY154" s="687">
        <v>0.28000000000000003</v>
      </c>
      <c r="CZ154" s="687">
        <v>0.33</v>
      </c>
      <c r="DA154" s="687">
        <v>0.38</v>
      </c>
      <c r="DB154" s="687">
        <v>0.43</v>
      </c>
      <c r="DC154" s="687">
        <v>0.48</v>
      </c>
      <c r="DD154" s="687">
        <v>0.48</v>
      </c>
      <c r="DE154" s="687">
        <v>0.53</v>
      </c>
      <c r="DF154" s="687">
        <v>0.57999999999999996</v>
      </c>
      <c r="DG154" s="687">
        <v>0.63</v>
      </c>
      <c r="DH154" s="687">
        <v>0.69</v>
      </c>
      <c r="DI154" s="687">
        <v>0.74</v>
      </c>
      <c r="DJ154" s="687">
        <v>0.8</v>
      </c>
      <c r="DK154" s="687">
        <v>0.8</v>
      </c>
      <c r="DL154" s="687">
        <v>1.81</v>
      </c>
      <c r="DM154" s="687">
        <v>2.4700000000000002</v>
      </c>
      <c r="DN154" s="687">
        <v>2.73</v>
      </c>
      <c r="DO154" s="687">
        <v>2.93</v>
      </c>
      <c r="DP154" s="687">
        <v>3.11</v>
      </c>
      <c r="DQ154" s="687">
        <v>3.26</v>
      </c>
      <c r="DR154" s="687">
        <v>3.26</v>
      </c>
      <c r="DS154" s="687">
        <v>3.36</v>
      </c>
      <c r="DT154" s="687">
        <v>3.46</v>
      </c>
      <c r="DU154" s="687">
        <v>3.57</v>
      </c>
      <c r="DV154" s="687">
        <v>3.69</v>
      </c>
      <c r="DW154" s="687">
        <v>3.77</v>
      </c>
      <c r="DX154" s="687">
        <v>3.83</v>
      </c>
      <c r="DY154" s="687">
        <v>3.83</v>
      </c>
      <c r="DZ154" s="687">
        <v>3.9</v>
      </c>
      <c r="EA154" s="687">
        <v>3.92</v>
      </c>
      <c r="EB154" s="687">
        <v>3.92</v>
      </c>
      <c r="EC154" s="687">
        <v>3.92</v>
      </c>
      <c r="ED154" s="687">
        <v>3.92</v>
      </c>
      <c r="EE154" s="687">
        <v>3.92</v>
      </c>
      <c r="EF154" s="687">
        <v>3.92</v>
      </c>
      <c r="EG154" s="687">
        <v>3.92</v>
      </c>
      <c r="EH154" s="687">
        <v>3.92</v>
      </c>
      <c r="EI154" s="687">
        <v>3.92</v>
      </c>
      <c r="EJ154" s="687">
        <v>3.92</v>
      </c>
      <c r="EK154" s="687">
        <v>3.92</v>
      </c>
      <c r="EL154" s="687">
        <v>3.92</v>
      </c>
      <c r="EM154" s="687">
        <v>3.92</v>
      </c>
      <c r="EN154" s="687">
        <v>3.92</v>
      </c>
      <c r="EO154" s="687">
        <v>3.92</v>
      </c>
      <c r="EP154" s="687">
        <v>3.92</v>
      </c>
      <c r="EQ154" s="687">
        <v>3.92</v>
      </c>
      <c r="ER154" s="687">
        <v>3.98</v>
      </c>
      <c r="ES154" s="687">
        <v>4.33</v>
      </c>
      <c r="ET154" s="687">
        <v>4.33</v>
      </c>
      <c r="EU154" s="687">
        <v>5.32</v>
      </c>
      <c r="EV154" s="687">
        <v>5.75</v>
      </c>
      <c r="EW154" s="687">
        <v>5.86</v>
      </c>
      <c r="EX154" s="687">
        <v>7.1</v>
      </c>
      <c r="EY154" s="687">
        <v>7.92</v>
      </c>
      <c r="EZ154" s="687">
        <v>8.2200000000000006</v>
      </c>
      <c r="FA154" s="687">
        <v>8.2200000000000006</v>
      </c>
      <c r="FB154" s="687">
        <v>8.34</v>
      </c>
      <c r="FC154" s="687">
        <v>9.06</v>
      </c>
      <c r="FD154" s="687">
        <v>10.050000000000001</v>
      </c>
      <c r="FE154" s="687">
        <v>10.050000000000001</v>
      </c>
      <c r="FF154" s="687">
        <v>10.14</v>
      </c>
      <c r="FG154" s="687">
        <v>10.87</v>
      </c>
      <c r="FH154" s="687">
        <v>10.87</v>
      </c>
      <c r="FI154" s="687">
        <v>10.87</v>
      </c>
      <c r="FJ154" s="687">
        <v>10.87</v>
      </c>
      <c r="FK154" s="687">
        <v>12.43</v>
      </c>
      <c r="FL154" s="687">
        <v>12.43</v>
      </c>
      <c r="FM154" s="687">
        <v>12.6</v>
      </c>
      <c r="FN154" s="687">
        <v>12.89</v>
      </c>
      <c r="FO154" s="687">
        <v>12.89</v>
      </c>
      <c r="FP154" s="687">
        <v>13.26</v>
      </c>
      <c r="FQ154" s="687">
        <v>13.38</v>
      </c>
      <c r="FR154" s="687">
        <v>13.78</v>
      </c>
      <c r="FS154" s="687">
        <v>13.86</v>
      </c>
      <c r="FT154" s="687">
        <v>14.37</v>
      </c>
      <c r="FU154" s="687">
        <v>15.18</v>
      </c>
      <c r="FV154" s="687">
        <v>15.18</v>
      </c>
      <c r="FW154" s="687">
        <v>15.18</v>
      </c>
      <c r="FX154" s="687">
        <v>15.18</v>
      </c>
      <c r="FY154" s="687">
        <v>15.18</v>
      </c>
      <c r="FZ154" s="687">
        <v>15.18</v>
      </c>
      <c r="GA154" s="687">
        <v>15.18</v>
      </c>
      <c r="GB154" s="687">
        <v>15.18</v>
      </c>
      <c r="GC154" s="687">
        <v>15.18</v>
      </c>
      <c r="GD154" s="687">
        <v>15.18</v>
      </c>
      <c r="GE154" s="687">
        <v>15.18</v>
      </c>
      <c r="GF154" s="687">
        <v>15.18</v>
      </c>
      <c r="GG154" s="687">
        <v>15.18</v>
      </c>
      <c r="GH154" s="687">
        <v>15.33</v>
      </c>
      <c r="GI154" s="687">
        <v>15.33</v>
      </c>
      <c r="GJ154" s="687">
        <v>15.33</v>
      </c>
      <c r="GK154" s="687">
        <v>15.33</v>
      </c>
      <c r="GL154" s="687">
        <v>15.33</v>
      </c>
      <c r="GM154" s="687">
        <v>15.33</v>
      </c>
      <c r="GN154" s="687">
        <v>15.53</v>
      </c>
      <c r="GO154" s="687">
        <v>15.81</v>
      </c>
      <c r="GP154" s="687">
        <v>16.37</v>
      </c>
      <c r="GQ154" s="687">
        <v>16.37</v>
      </c>
      <c r="GR154" s="687">
        <v>16.54</v>
      </c>
      <c r="GS154" s="687">
        <v>16.54</v>
      </c>
      <c r="GT154" s="687">
        <v>16.54</v>
      </c>
      <c r="GU154" s="687">
        <v>16.54</v>
      </c>
      <c r="GV154" s="687">
        <v>17.190000000000001</v>
      </c>
      <c r="GW154" s="687">
        <v>18.64</v>
      </c>
      <c r="GX154" s="687">
        <v>18.64</v>
      </c>
      <c r="GY154" s="687">
        <v>18.79</v>
      </c>
      <c r="GZ154" s="687">
        <v>19.28</v>
      </c>
      <c r="HA154" s="687">
        <v>20.399999999999999</v>
      </c>
      <c r="HB154" s="687">
        <v>20.64</v>
      </c>
      <c r="HC154" s="687">
        <v>21.8</v>
      </c>
      <c r="HD154" s="687">
        <v>23.83</v>
      </c>
      <c r="HE154" s="687">
        <v>23.83</v>
      </c>
      <c r="HF154" s="687">
        <v>23.83</v>
      </c>
      <c r="HG154" s="687">
        <v>23.83</v>
      </c>
      <c r="HH154" s="687">
        <v>23.85</v>
      </c>
      <c r="HI154" s="687">
        <v>23.87</v>
      </c>
      <c r="HJ154" s="687">
        <v>23.91</v>
      </c>
      <c r="HK154" s="687">
        <v>24.2</v>
      </c>
      <c r="HL154" s="687">
        <v>24.2</v>
      </c>
      <c r="HM154" s="687">
        <v>24.85</v>
      </c>
      <c r="HN154" s="687">
        <v>24.88</v>
      </c>
      <c r="HO154" s="687">
        <v>24.99</v>
      </c>
      <c r="HP154" s="687">
        <v>25.1</v>
      </c>
      <c r="HQ154" s="687">
        <v>25.77</v>
      </c>
      <c r="HR154" s="687">
        <v>26.45</v>
      </c>
      <c r="HS154" s="687">
        <v>26.45</v>
      </c>
      <c r="HT154" s="687">
        <v>27.12</v>
      </c>
      <c r="HU154" s="687">
        <v>28.69</v>
      </c>
      <c r="HV154" s="687">
        <v>31.15</v>
      </c>
      <c r="HW154" s="687">
        <v>31.26</v>
      </c>
      <c r="HX154" s="687">
        <v>31.45</v>
      </c>
      <c r="HY154" s="687">
        <v>31.67</v>
      </c>
      <c r="HZ154" s="687">
        <v>31.67</v>
      </c>
      <c r="IA154" s="687">
        <v>31.99</v>
      </c>
      <c r="IB154" s="687">
        <v>32.26</v>
      </c>
      <c r="IC154" s="687">
        <v>32.520000000000003</v>
      </c>
      <c r="ID154" s="687">
        <v>32.79</v>
      </c>
      <c r="IE154" s="687">
        <v>33.15</v>
      </c>
      <c r="IF154" s="687">
        <v>33.57</v>
      </c>
      <c r="IG154" s="687">
        <v>33.57</v>
      </c>
      <c r="IH154" s="687">
        <v>34.229999999999997</v>
      </c>
      <c r="II154" s="687">
        <v>34.86</v>
      </c>
      <c r="IJ154" s="687">
        <v>35.33</v>
      </c>
      <c r="IK154" s="687">
        <v>35.659999999999997</v>
      </c>
      <c r="IL154" s="687">
        <v>35.99</v>
      </c>
      <c r="IM154" s="687">
        <v>36.35</v>
      </c>
      <c r="IN154" s="687">
        <v>36.35</v>
      </c>
      <c r="IO154" s="687">
        <v>36.74</v>
      </c>
      <c r="IP154" s="687">
        <v>37.19</v>
      </c>
      <c r="IQ154" s="687">
        <v>37.64</v>
      </c>
      <c r="IR154" s="687">
        <v>38.130000000000003</v>
      </c>
      <c r="IS154" s="687">
        <v>39.08</v>
      </c>
      <c r="IT154" s="687">
        <v>40.35</v>
      </c>
      <c r="IU154" s="687">
        <v>40.35</v>
      </c>
      <c r="IV154" s="687">
        <v>41.3</v>
      </c>
      <c r="IW154" s="687">
        <v>41.92</v>
      </c>
      <c r="IX154" s="687">
        <v>43.19</v>
      </c>
      <c r="IY154" s="687">
        <v>43.19</v>
      </c>
      <c r="IZ154" s="687">
        <v>43.19</v>
      </c>
      <c r="JA154" s="687">
        <v>43.19</v>
      </c>
      <c r="JB154" s="687">
        <v>43.19</v>
      </c>
      <c r="JC154" s="687">
        <v>43.19</v>
      </c>
      <c r="JD154" s="687">
        <v>43.29</v>
      </c>
      <c r="JE154" s="687">
        <v>43.39</v>
      </c>
      <c r="JF154" s="687">
        <v>43.49</v>
      </c>
      <c r="JG154" s="687">
        <v>43.69</v>
      </c>
      <c r="JH154" s="687">
        <v>44.04</v>
      </c>
      <c r="JI154" s="687">
        <v>44.04</v>
      </c>
      <c r="JJ154" s="687">
        <v>44.22</v>
      </c>
      <c r="JK154" s="687">
        <v>44.42</v>
      </c>
      <c r="JL154" s="687">
        <v>44.71</v>
      </c>
      <c r="JM154" s="687">
        <v>44.88</v>
      </c>
      <c r="JN154" s="687">
        <v>45.05</v>
      </c>
      <c r="JO154" s="687">
        <v>45.66</v>
      </c>
      <c r="JP154" s="687">
        <v>45.66</v>
      </c>
      <c r="JQ154" s="687">
        <v>46.56</v>
      </c>
      <c r="JR154" s="687">
        <v>47.45</v>
      </c>
      <c r="JS154" s="687">
        <v>48.8</v>
      </c>
      <c r="JT154" s="687">
        <v>50.87</v>
      </c>
      <c r="JU154" s="687">
        <v>51.88</v>
      </c>
      <c r="JV154" s="687">
        <v>52.24</v>
      </c>
      <c r="JW154" s="687">
        <v>52.24</v>
      </c>
      <c r="JX154" s="687">
        <v>52.59</v>
      </c>
      <c r="JY154" s="687">
        <v>52.97</v>
      </c>
      <c r="JZ154" s="687">
        <v>53.41</v>
      </c>
      <c r="KA154" s="687">
        <v>53.91</v>
      </c>
      <c r="KB154" s="687">
        <v>54.41</v>
      </c>
      <c r="KC154" s="687">
        <v>54.93</v>
      </c>
      <c r="KD154" s="687">
        <v>54.93</v>
      </c>
      <c r="KE154" s="687">
        <v>55.47</v>
      </c>
      <c r="KF154" s="687">
        <v>56.1</v>
      </c>
      <c r="KG154" s="687">
        <v>56.83</v>
      </c>
      <c r="KH154" s="687">
        <v>57.6</v>
      </c>
      <c r="KI154" s="687">
        <v>58.39</v>
      </c>
      <c r="KJ154" s="687">
        <v>59.19</v>
      </c>
      <c r="KK154" s="687">
        <v>59.19</v>
      </c>
      <c r="KL154" s="687">
        <v>59.87</v>
      </c>
      <c r="KM154" s="687">
        <v>60.56</v>
      </c>
      <c r="KN154" s="687">
        <v>61.23</v>
      </c>
      <c r="KO154" s="687">
        <v>61.83</v>
      </c>
      <c r="KP154" s="687">
        <v>62.29</v>
      </c>
      <c r="KQ154" s="687">
        <v>62.75</v>
      </c>
      <c r="KR154" s="687">
        <v>62.75</v>
      </c>
      <c r="KS154" s="687">
        <v>63.13</v>
      </c>
      <c r="KT154" s="687">
        <v>63.45</v>
      </c>
      <c r="KU154" s="687">
        <v>63.78</v>
      </c>
      <c r="KV154" s="687">
        <v>64.150000000000006</v>
      </c>
      <c r="KW154" s="687">
        <v>64.510000000000005</v>
      </c>
      <c r="KX154" s="687">
        <v>64.87</v>
      </c>
      <c r="KY154" s="687">
        <v>64.87</v>
      </c>
      <c r="KZ154" s="687">
        <v>65.23</v>
      </c>
      <c r="LA154" s="687">
        <v>65.599999999999994</v>
      </c>
      <c r="LB154" s="687">
        <v>66</v>
      </c>
      <c r="LC154" s="687">
        <v>66.37</v>
      </c>
      <c r="LD154" s="687">
        <v>66.739999999999995</v>
      </c>
      <c r="LE154" s="687">
        <v>67.150000000000006</v>
      </c>
      <c r="LF154" s="687">
        <v>67.150000000000006</v>
      </c>
      <c r="LG154" s="687">
        <v>67.55</v>
      </c>
      <c r="LH154" s="687">
        <v>67.94</v>
      </c>
      <c r="LI154" s="687">
        <v>68.34</v>
      </c>
      <c r="LJ154" s="687">
        <v>68.75</v>
      </c>
      <c r="LK154" s="687">
        <v>69.16</v>
      </c>
      <c r="LL154" s="687">
        <v>69.59</v>
      </c>
      <c r="LM154" s="687">
        <v>69.59</v>
      </c>
      <c r="LN154" s="687">
        <v>70.02</v>
      </c>
      <c r="LO154" s="687">
        <v>70.489999999999995</v>
      </c>
      <c r="LP154" s="687">
        <v>71.03</v>
      </c>
      <c r="LQ154" s="687">
        <v>71.63</v>
      </c>
      <c r="LR154" s="687">
        <v>72.27</v>
      </c>
      <c r="LS154" s="687">
        <v>72.97</v>
      </c>
      <c r="LT154" s="687">
        <v>72.97</v>
      </c>
      <c r="LU154" s="687">
        <v>73.7</v>
      </c>
      <c r="LV154" s="687">
        <v>74.45</v>
      </c>
      <c r="LW154" s="687">
        <v>75.239999999999995</v>
      </c>
      <c r="LX154" s="687">
        <v>76.069999999999993</v>
      </c>
      <c r="LY154" s="687">
        <v>76.91</v>
      </c>
      <c r="LZ154" s="687">
        <v>77.760000000000005</v>
      </c>
      <c r="MA154" s="687">
        <v>77.760000000000005</v>
      </c>
      <c r="MB154" s="687">
        <v>78.64</v>
      </c>
      <c r="MC154" s="687">
        <v>79.61</v>
      </c>
      <c r="MD154" s="687">
        <v>80.59</v>
      </c>
      <c r="ME154" s="687">
        <v>81.58</v>
      </c>
      <c r="MF154" s="687">
        <v>82.57</v>
      </c>
      <c r="MG154" s="687">
        <v>83.58</v>
      </c>
      <c r="MH154" s="687">
        <v>83.58</v>
      </c>
      <c r="MI154" s="687">
        <v>84.56</v>
      </c>
      <c r="MJ154" s="687">
        <v>85.55</v>
      </c>
      <c r="MK154" s="687">
        <v>86.52</v>
      </c>
      <c r="ML154" s="687">
        <v>87.52</v>
      </c>
      <c r="MM154" s="687">
        <v>88.46</v>
      </c>
      <c r="MN154" s="687">
        <v>89.31</v>
      </c>
      <c r="MO154" s="687">
        <v>89.31</v>
      </c>
      <c r="MP154" s="687">
        <v>90.02</v>
      </c>
      <c r="MQ154" s="687">
        <v>90.69</v>
      </c>
      <c r="MR154" s="687">
        <v>91.26</v>
      </c>
      <c r="MS154" s="687">
        <v>91.76</v>
      </c>
      <c r="MT154" s="687">
        <v>92.27</v>
      </c>
      <c r="MU154" s="687">
        <v>92.79</v>
      </c>
      <c r="MV154" s="687">
        <v>92.79</v>
      </c>
      <c r="MW154" s="687">
        <v>93.32</v>
      </c>
      <c r="MX154" s="687">
        <v>93.89</v>
      </c>
      <c r="MY154" s="687">
        <v>94.53</v>
      </c>
      <c r="MZ154" s="687">
        <v>95.21</v>
      </c>
      <c r="NA154" s="687">
        <v>95.89</v>
      </c>
      <c r="NB154" s="687">
        <v>96.59</v>
      </c>
      <c r="NC154" s="687">
        <v>96.59</v>
      </c>
      <c r="ND154" s="687">
        <v>97.34</v>
      </c>
      <c r="NE154" s="687">
        <v>98.09</v>
      </c>
      <c r="NF154" s="687">
        <v>98.85</v>
      </c>
      <c r="NG154" s="687">
        <v>99.62</v>
      </c>
      <c r="NH154" s="687">
        <v>111.11</v>
      </c>
      <c r="NI154" s="687">
        <v>121.7</v>
      </c>
      <c r="NJ154" s="687">
        <v>121.7</v>
      </c>
      <c r="NK154" s="687">
        <v>124.7</v>
      </c>
      <c r="NL154" s="687">
        <v>125.51</v>
      </c>
      <c r="NM154" s="687">
        <v>126.66</v>
      </c>
      <c r="NN154" s="687">
        <v>127.93</v>
      </c>
      <c r="NO154" s="687">
        <v>127.93</v>
      </c>
      <c r="NP154" s="687">
        <v>128.91</v>
      </c>
      <c r="NQ154" s="687">
        <v>128.91</v>
      </c>
      <c r="NR154" s="687">
        <v>129.94999999999999</v>
      </c>
      <c r="NS154" s="687">
        <v>130.22</v>
      </c>
      <c r="NT154" s="687">
        <v>130.37</v>
      </c>
      <c r="NU154" s="687">
        <v>130.6</v>
      </c>
      <c r="NV154" s="687">
        <v>130.77000000000001</v>
      </c>
      <c r="NW154" s="687">
        <v>131.06</v>
      </c>
      <c r="NX154" s="687">
        <v>131.06</v>
      </c>
      <c r="NY154" s="687">
        <v>131.19999999999999</v>
      </c>
      <c r="NZ154" s="687">
        <v>131.43</v>
      </c>
      <c r="OA154" s="687">
        <v>131.97</v>
      </c>
      <c r="OB154" s="687">
        <v>132.58000000000001</v>
      </c>
      <c r="OC154" s="687">
        <v>133.32</v>
      </c>
      <c r="OD154" s="687">
        <v>133.99</v>
      </c>
      <c r="OE154" s="687">
        <v>133.99</v>
      </c>
      <c r="OF154" s="687">
        <v>134.82</v>
      </c>
      <c r="OG154" s="687">
        <v>134.94999999999999</v>
      </c>
      <c r="OH154" s="687">
        <v>135.08000000000001</v>
      </c>
      <c r="OI154" s="687">
        <v>135.22999999999999</v>
      </c>
      <c r="OJ154" s="687">
        <v>135.29</v>
      </c>
      <c r="OK154" s="687">
        <v>135.43</v>
      </c>
      <c r="OL154" s="687">
        <v>135.43</v>
      </c>
      <c r="OM154" s="687">
        <v>135.58000000000001</v>
      </c>
      <c r="ON154" s="687">
        <v>135.77000000000001</v>
      </c>
      <c r="OO154" s="687">
        <v>135.99</v>
      </c>
      <c r="OP154" s="687">
        <v>135.99</v>
      </c>
      <c r="OQ154" s="687">
        <v>135.99</v>
      </c>
      <c r="OR154" s="687">
        <v>135.99</v>
      </c>
      <c r="OS154" s="687">
        <v>135.99</v>
      </c>
      <c r="OT154" s="687">
        <v>135.99</v>
      </c>
      <c r="OU154" s="687">
        <v>135.99</v>
      </c>
      <c r="OV154" s="687">
        <v>135.99</v>
      </c>
      <c r="OW154" s="687">
        <v>135.99</v>
      </c>
      <c r="OX154" s="687">
        <v>135.99</v>
      </c>
      <c r="OY154" s="687">
        <v>135.99</v>
      </c>
      <c r="OZ154" s="687">
        <v>135.99</v>
      </c>
      <c r="PA154" s="687">
        <v>135.99</v>
      </c>
      <c r="PB154" s="687">
        <v>135.99</v>
      </c>
      <c r="PC154" s="687">
        <v>135.99</v>
      </c>
      <c r="PD154" s="687">
        <v>135.99</v>
      </c>
      <c r="PE154" s="687">
        <v>135.99</v>
      </c>
      <c r="PF154" s="687">
        <v>135.99</v>
      </c>
      <c r="PG154" s="687">
        <v>135.99</v>
      </c>
      <c r="PH154" s="687">
        <v>135.99</v>
      </c>
      <c r="PI154" s="687">
        <v>135.99</v>
      </c>
      <c r="PJ154" s="687">
        <v>135.99</v>
      </c>
      <c r="PK154" s="687">
        <v>135.99</v>
      </c>
      <c r="PL154" s="687">
        <v>135.99</v>
      </c>
      <c r="PM154" s="687">
        <v>135.99</v>
      </c>
      <c r="PN154" s="687">
        <v>135.99</v>
      </c>
      <c r="PO154" s="687">
        <v>135.99</v>
      </c>
      <c r="PP154" s="687">
        <v>135.99</v>
      </c>
      <c r="PQ154" s="687">
        <v>135.99</v>
      </c>
      <c r="PR154" s="687">
        <v>135.99</v>
      </c>
      <c r="PS154" s="687">
        <v>135.99</v>
      </c>
      <c r="PT154" s="687">
        <v>135.99</v>
      </c>
      <c r="PU154" s="687">
        <v>135.99</v>
      </c>
      <c r="PV154" s="687">
        <v>135.99</v>
      </c>
      <c r="PW154" s="687">
        <v>135.99</v>
      </c>
      <c r="PX154" s="687">
        <v>135.99</v>
      </c>
      <c r="PY154" s="687">
        <v>135.99</v>
      </c>
      <c r="PZ154" s="687">
        <v>135.99</v>
      </c>
      <c r="QA154" s="687">
        <v>135.99</v>
      </c>
      <c r="QB154" s="687">
        <v>135.99</v>
      </c>
      <c r="QC154" s="687">
        <v>135.99</v>
      </c>
      <c r="QD154" s="687">
        <v>135.99</v>
      </c>
      <c r="QE154" s="687">
        <v>135.99</v>
      </c>
      <c r="QF154" s="687">
        <v>135.99</v>
      </c>
      <c r="QG154" s="687">
        <v>135.99</v>
      </c>
      <c r="QH154" s="687">
        <v>135.99</v>
      </c>
      <c r="QI154" s="687">
        <v>135.99</v>
      </c>
      <c r="QJ154" s="687">
        <v>135.99</v>
      </c>
      <c r="QK154" s="687">
        <v>135.99</v>
      </c>
      <c r="QL154" s="687">
        <v>135.99</v>
      </c>
      <c r="QM154" s="687">
        <v>135.99</v>
      </c>
      <c r="QN154" s="687">
        <v>135.99</v>
      </c>
      <c r="QO154" s="687">
        <v>135.99</v>
      </c>
      <c r="QP154" s="687">
        <v>135.99</v>
      </c>
      <c r="QQ154" s="687">
        <v>135.99</v>
      </c>
      <c r="QR154" s="687">
        <v>135.99</v>
      </c>
      <c r="QS154" s="687">
        <v>135.99</v>
      </c>
      <c r="QT154" s="687">
        <v>135.99</v>
      </c>
      <c r="QU154" s="687">
        <v>135.99</v>
      </c>
      <c r="QV154" s="687">
        <v>135.99</v>
      </c>
      <c r="QW154" s="687">
        <v>135.99</v>
      </c>
      <c r="QX154" s="687">
        <v>135.99</v>
      </c>
      <c r="QY154" s="687">
        <v>135.99</v>
      </c>
      <c r="QZ154" s="687">
        <v>135.99</v>
      </c>
      <c r="RA154" s="687"/>
      <c r="RB154" s="687"/>
      <c r="RC154" s="687"/>
      <c r="RD154" s="687"/>
      <c r="RE154" s="687"/>
      <c r="RF154" s="687"/>
      <c r="RG154" s="687"/>
      <c r="RH154" s="687"/>
      <c r="RI154" s="687"/>
      <c r="RJ154" s="687"/>
      <c r="RK154" s="925"/>
      <c r="RL154" s="925"/>
      <c r="RM154" s="925"/>
      <c r="RN154" s="925"/>
      <c r="RO154" s="925"/>
      <c r="RP154" s="925"/>
      <c r="RQ154" s="925"/>
      <c r="RR154" s="925"/>
      <c r="RS154" s="925"/>
      <c r="RT154" s="925"/>
      <c r="RU154" s="925"/>
      <c r="RV154" s="925"/>
      <c r="RW154" s="925"/>
      <c r="RX154" s="925"/>
      <c r="RY154" s="925"/>
      <c r="RZ154" s="925"/>
      <c r="SA154" s="925"/>
      <c r="SB154" s="925"/>
      <c r="SC154" s="925"/>
      <c r="SD154" s="925"/>
      <c r="SE154" s="925"/>
      <c r="SF154" s="925"/>
      <c r="SG154" s="925"/>
      <c r="SH154" s="925"/>
      <c r="SI154" s="925"/>
      <c r="SJ154" s="925"/>
      <c r="SK154" s="925"/>
      <c r="SL154" s="925"/>
      <c r="SM154" s="925"/>
      <c r="SN154" s="925"/>
      <c r="SO154" s="925"/>
      <c r="SP154" s="925"/>
      <c r="SQ154" s="925"/>
      <c r="SR154" s="925"/>
      <c r="SS154" s="925"/>
      <c r="ST154" s="925"/>
      <c r="SU154" s="925"/>
      <c r="SV154" s="925"/>
      <c r="SW154" s="925"/>
      <c r="SX154" s="925"/>
      <c r="SY154" s="925"/>
      <c r="SZ154" s="925"/>
      <c r="TA154" s="925"/>
      <c r="TB154" s="925"/>
      <c r="TC154" s="925"/>
      <c r="TD154" s="925"/>
      <c r="TE154" s="925"/>
      <c r="TF154" s="925"/>
      <c r="TG154" s="925"/>
      <c r="TH154" s="925"/>
      <c r="TI154" s="925"/>
      <c r="TJ154" s="925"/>
      <c r="TK154" s="925"/>
      <c r="TL154" s="925"/>
      <c r="TM154" s="925"/>
      <c r="TN154" s="925"/>
      <c r="TO154" s="925"/>
      <c r="TP154" s="925"/>
      <c r="TQ154" s="925"/>
      <c r="TR154" s="925"/>
      <c r="TS154" s="925"/>
      <c r="TT154" s="925"/>
      <c r="TU154" s="925"/>
      <c r="TV154" s="925"/>
      <c r="TW154" s="925"/>
      <c r="TX154" s="925"/>
      <c r="TY154" s="925"/>
      <c r="TZ154" s="925"/>
      <c r="UA154" s="925"/>
      <c r="UB154" s="925"/>
      <c r="UC154" s="925"/>
      <c r="UD154" s="925"/>
      <c r="UE154" s="925"/>
      <c r="UF154" s="925"/>
      <c r="UG154" s="925"/>
      <c r="UH154" s="925"/>
      <c r="UI154" s="925"/>
      <c r="UJ154" s="925"/>
      <c r="UK154" s="925"/>
      <c r="UL154" s="925"/>
      <c r="UM154" s="925"/>
      <c r="UN154" s="925"/>
      <c r="UO154" s="925"/>
      <c r="UP154" s="925"/>
      <c r="UQ154" s="925"/>
      <c r="UR154" s="925"/>
      <c r="US154" s="925"/>
      <c r="UT154" s="925"/>
      <c r="UU154" s="925"/>
      <c r="UV154" s="925"/>
      <c r="UW154" s="925"/>
      <c r="UX154" s="925"/>
      <c r="UY154" s="925"/>
      <c r="UZ154" s="925"/>
      <c r="VA154" s="925"/>
      <c r="VB154" s="925"/>
      <c r="VC154" s="925"/>
      <c r="VD154" s="925"/>
      <c r="VE154" s="925"/>
      <c r="VF154" s="925"/>
      <c r="VG154" s="925"/>
      <c r="VH154" s="925"/>
      <c r="VI154" s="925"/>
      <c r="VJ154" s="925"/>
      <c r="VK154" s="925"/>
      <c r="VL154" s="925"/>
      <c r="VM154" s="925"/>
      <c r="VN154" s="925"/>
      <c r="VO154" s="925"/>
      <c r="VP154" s="925"/>
      <c r="VQ154" s="925"/>
      <c r="VR154" s="925"/>
      <c r="VS154" s="925"/>
      <c r="VT154" s="925"/>
      <c r="VU154" s="925"/>
      <c r="VV154" s="925"/>
      <c r="VW154" s="925"/>
      <c r="VX154" s="925"/>
      <c r="VY154" s="925"/>
      <c r="VZ154" s="925"/>
      <c r="WA154" s="925"/>
      <c r="WB154" s="925"/>
      <c r="WC154" s="925"/>
      <c r="WD154" s="925"/>
      <c r="WE154" s="925"/>
      <c r="WF154" s="925"/>
      <c r="WG154" s="925"/>
      <c r="WH154" s="925"/>
      <c r="WI154" s="925"/>
      <c r="WJ154" s="925"/>
      <c r="WK154" s="925"/>
      <c r="WL154" s="925"/>
      <c r="WM154" s="925"/>
      <c r="WN154" s="925"/>
      <c r="WO154" s="925"/>
      <c r="WP154" s="925"/>
      <c r="WQ154" s="925"/>
      <c r="WR154" s="925"/>
      <c r="WS154" s="925"/>
      <c r="XZ154" s="925"/>
      <c r="YA154" s="925"/>
      <c r="ZM154" s="4"/>
      <c r="ZN154" s="4"/>
    </row>
    <row r="155" spans="1:690" outlineLevel="2">
      <c r="A155" s="1107" t="s">
        <v>6481</v>
      </c>
      <c r="B155" s="1107"/>
      <c r="C155" s="1107"/>
      <c r="D155" s="1108">
        <v>50</v>
      </c>
      <c r="E155" s="1108">
        <v>0</v>
      </c>
      <c r="F155" s="1108">
        <v>26076.57</v>
      </c>
      <c r="G155" s="1107"/>
      <c r="H155" s="1107" t="s">
        <v>894</v>
      </c>
      <c r="I155" s="687"/>
      <c r="J155" s="687"/>
      <c r="K155" s="687"/>
      <c r="L155" s="687"/>
      <c r="M155" s="687"/>
      <c r="N155" s="687"/>
      <c r="O155" s="687"/>
      <c r="P155" s="687"/>
      <c r="Q155" s="687"/>
      <c r="R155" s="687"/>
      <c r="S155" s="687"/>
      <c r="T155" s="687"/>
      <c r="U155" s="687"/>
      <c r="V155" s="687"/>
      <c r="W155" s="687"/>
      <c r="X155" s="687"/>
      <c r="Y155" s="687"/>
      <c r="Z155" s="687"/>
      <c r="AA155" s="687"/>
      <c r="AB155" s="687"/>
      <c r="AC155" s="687"/>
      <c r="AD155" s="687"/>
      <c r="AE155" s="687"/>
      <c r="AF155" s="687"/>
      <c r="AG155" s="687"/>
      <c r="AH155" s="687"/>
      <c r="AI155" s="687"/>
      <c r="AJ155" s="687"/>
      <c r="AK155" s="687"/>
      <c r="AL155" s="687"/>
      <c r="AM155" s="687"/>
      <c r="AN155" s="687"/>
      <c r="AO155" s="687"/>
      <c r="AP155" s="687"/>
      <c r="AQ155" s="687"/>
      <c r="AR155" s="687"/>
      <c r="AS155" s="687"/>
      <c r="AT155" s="687"/>
      <c r="AU155" s="687"/>
      <c r="AV155" s="687"/>
      <c r="AW155" s="687"/>
      <c r="AX155" s="687"/>
      <c r="AY155" s="687"/>
      <c r="AZ155" s="687"/>
      <c r="BA155" s="687"/>
      <c r="BB155" s="687"/>
      <c r="BC155" s="687"/>
      <c r="BD155" s="687"/>
      <c r="BE155" s="687"/>
      <c r="BF155" s="687"/>
      <c r="BG155" s="687"/>
      <c r="BH155" s="687"/>
      <c r="BI155" s="687"/>
      <c r="BJ155" s="687"/>
      <c r="BK155" s="687"/>
      <c r="BL155" s="687"/>
      <c r="BM155" s="687"/>
      <c r="BN155" s="687"/>
      <c r="BO155" s="687"/>
      <c r="BP155" s="687"/>
      <c r="BQ155" s="687"/>
      <c r="BR155" s="687"/>
      <c r="BS155" s="687"/>
      <c r="BT155" s="687"/>
      <c r="BU155" s="687"/>
      <c r="BV155" s="687"/>
      <c r="BW155" s="687"/>
      <c r="BX155" s="687"/>
      <c r="BY155" s="687"/>
      <c r="BZ155" s="687"/>
      <c r="CA155" s="687"/>
      <c r="CB155" s="687"/>
      <c r="CC155" s="687"/>
      <c r="CD155" s="687"/>
      <c r="CE155" s="687"/>
      <c r="CF155" s="687"/>
      <c r="CG155" s="687"/>
      <c r="CH155" s="687"/>
      <c r="CI155" s="687"/>
      <c r="CJ155" s="687"/>
      <c r="CK155" s="687"/>
      <c r="CL155" s="687"/>
      <c r="CM155" s="687"/>
      <c r="CN155" s="687"/>
      <c r="CO155" s="687"/>
      <c r="CP155" s="687"/>
      <c r="CQ155" s="687"/>
      <c r="CR155" s="687"/>
      <c r="CS155" s="687"/>
      <c r="CT155" s="687"/>
      <c r="CU155" s="687"/>
      <c r="CV155" s="687"/>
      <c r="CW155" s="687"/>
      <c r="CX155" s="687"/>
      <c r="CY155" s="687"/>
      <c r="CZ155" s="687"/>
      <c r="DA155" s="687"/>
      <c r="DB155" s="687"/>
      <c r="DC155" s="687"/>
      <c r="DD155" s="687"/>
      <c r="DE155" s="687"/>
      <c r="DF155" s="687"/>
      <c r="DG155" s="687"/>
      <c r="DH155" s="687"/>
      <c r="DI155" s="687"/>
      <c r="DJ155" s="687"/>
      <c r="DK155" s="687"/>
      <c r="DL155" s="687"/>
      <c r="DM155" s="687"/>
      <c r="DN155" s="687"/>
      <c r="DO155" s="687"/>
      <c r="DP155" s="687"/>
      <c r="DQ155" s="687"/>
      <c r="DR155" s="687"/>
      <c r="DS155" s="687"/>
      <c r="DT155" s="687"/>
      <c r="DU155" s="687"/>
      <c r="DV155" s="687"/>
      <c r="DW155" s="687"/>
      <c r="DX155" s="687"/>
      <c r="DY155" s="687"/>
      <c r="DZ155" s="687"/>
      <c r="EA155" s="687"/>
      <c r="EB155" s="687"/>
      <c r="EC155" s="687"/>
      <c r="ED155" s="687"/>
      <c r="EE155" s="687"/>
      <c r="EF155" s="687"/>
      <c r="EG155" s="687"/>
      <c r="EH155" s="687"/>
      <c r="EI155" s="687"/>
      <c r="EJ155" s="687"/>
      <c r="EK155" s="687"/>
      <c r="EL155" s="687"/>
      <c r="EM155" s="687"/>
      <c r="EN155" s="687"/>
      <c r="EO155" s="687"/>
      <c r="EP155" s="687"/>
      <c r="EQ155" s="687"/>
      <c r="ER155" s="687"/>
      <c r="ES155" s="687"/>
      <c r="ET155" s="687"/>
      <c r="EU155" s="687"/>
      <c r="EV155" s="687"/>
      <c r="EW155" s="687"/>
      <c r="EX155" s="687"/>
      <c r="EY155" s="687"/>
      <c r="EZ155" s="687"/>
      <c r="FA155" s="687"/>
      <c r="FB155" s="687"/>
      <c r="FC155" s="687"/>
      <c r="FD155" s="687"/>
      <c r="FE155" s="687"/>
      <c r="FF155" s="687"/>
      <c r="FG155" s="687"/>
      <c r="FH155" s="687"/>
      <c r="FI155" s="687"/>
      <c r="FJ155" s="687"/>
      <c r="FK155" s="687"/>
      <c r="FL155" s="687"/>
      <c r="FM155" s="687"/>
      <c r="FN155" s="687"/>
      <c r="FO155" s="687"/>
      <c r="FP155" s="687"/>
      <c r="FQ155" s="687"/>
      <c r="FR155" s="687"/>
      <c r="FS155" s="687"/>
      <c r="FT155" s="687"/>
      <c r="FU155" s="687"/>
      <c r="FV155" s="687"/>
      <c r="FW155" s="687"/>
      <c r="FX155" s="687"/>
      <c r="FY155" s="687"/>
      <c r="FZ155" s="687"/>
      <c r="GA155" s="687"/>
      <c r="GB155" s="687"/>
      <c r="GC155" s="687"/>
      <c r="GD155" s="687"/>
      <c r="GE155" s="687"/>
      <c r="GF155" s="687"/>
      <c r="GG155" s="687"/>
      <c r="GH155" s="687"/>
      <c r="GI155" s="687"/>
      <c r="GJ155" s="687"/>
      <c r="GK155" s="687"/>
      <c r="GL155" s="687"/>
      <c r="GM155" s="687"/>
      <c r="GN155" s="687"/>
      <c r="GO155" s="687"/>
      <c r="GP155" s="687"/>
      <c r="GQ155" s="687"/>
      <c r="GR155" s="687"/>
      <c r="GS155" s="687"/>
      <c r="GT155" s="687"/>
      <c r="GU155" s="687"/>
      <c r="GV155" s="687"/>
      <c r="GW155" s="687"/>
      <c r="GX155" s="687"/>
      <c r="GY155" s="687"/>
      <c r="GZ155" s="687"/>
      <c r="HA155" s="687"/>
      <c r="HB155" s="687"/>
      <c r="HC155" s="687"/>
      <c r="HD155" s="687"/>
      <c r="HE155" s="687"/>
      <c r="HF155" s="687"/>
      <c r="HG155" s="687"/>
      <c r="HH155" s="687"/>
      <c r="HI155" s="687"/>
      <c r="HJ155" s="687"/>
      <c r="HK155" s="687"/>
      <c r="HL155" s="687"/>
      <c r="HM155" s="687"/>
      <c r="HN155" s="687"/>
      <c r="HO155" s="687"/>
      <c r="HP155" s="687"/>
      <c r="HQ155" s="687"/>
      <c r="HR155" s="687"/>
      <c r="HS155" s="687"/>
      <c r="HT155" s="687"/>
      <c r="HU155" s="687"/>
      <c r="HV155" s="687"/>
      <c r="HW155" s="687"/>
      <c r="HX155" s="687"/>
      <c r="HY155" s="687"/>
      <c r="HZ155" s="687"/>
      <c r="IA155" s="687"/>
      <c r="IB155" s="687"/>
      <c r="IC155" s="687"/>
      <c r="ID155" s="687"/>
      <c r="IE155" s="687"/>
      <c r="IF155" s="687"/>
      <c r="IG155" s="687"/>
      <c r="IH155" s="687"/>
      <c r="II155" s="687"/>
      <c r="IJ155" s="687"/>
      <c r="IK155" s="687"/>
      <c r="IL155" s="687"/>
      <c r="IM155" s="687"/>
      <c r="IN155" s="687"/>
      <c r="IO155" s="687"/>
      <c r="IP155" s="687"/>
      <c r="IQ155" s="687"/>
      <c r="IR155" s="687"/>
      <c r="IS155" s="687"/>
      <c r="IT155" s="687"/>
      <c r="IU155" s="687"/>
      <c r="IV155" s="687"/>
      <c r="IW155" s="687"/>
      <c r="IX155" s="687"/>
      <c r="IY155" s="687"/>
      <c r="IZ155" s="687"/>
      <c r="JA155" s="687"/>
      <c r="JB155" s="687"/>
      <c r="JC155" s="687"/>
      <c r="JD155" s="687"/>
      <c r="JE155" s="687"/>
      <c r="JF155" s="687"/>
      <c r="JG155" s="687"/>
      <c r="JH155" s="687"/>
      <c r="JI155" s="687"/>
      <c r="JJ155" s="687"/>
      <c r="JK155" s="687"/>
      <c r="JL155" s="687"/>
      <c r="JM155" s="687"/>
      <c r="JN155" s="687"/>
      <c r="JO155" s="687"/>
      <c r="JP155" s="687"/>
      <c r="JQ155" s="687"/>
      <c r="JR155" s="687"/>
      <c r="JS155" s="687"/>
      <c r="JT155" s="687"/>
      <c r="JU155" s="687"/>
      <c r="JV155" s="687"/>
      <c r="JW155" s="687"/>
      <c r="JX155" s="687"/>
      <c r="JY155" s="687"/>
      <c r="JZ155" s="687"/>
      <c r="KA155" s="687"/>
      <c r="KB155" s="687"/>
      <c r="KC155" s="687"/>
      <c r="KD155" s="687"/>
      <c r="KE155" s="687"/>
      <c r="KF155" s="687"/>
      <c r="KG155" s="687"/>
      <c r="KH155" s="687"/>
      <c r="KI155" s="687"/>
      <c r="KJ155" s="687"/>
      <c r="KK155" s="687"/>
      <c r="KL155" s="687"/>
      <c r="KM155" s="687"/>
      <c r="KN155" s="687"/>
      <c r="KO155" s="687"/>
      <c r="KP155" s="687"/>
      <c r="KQ155" s="687"/>
      <c r="KR155" s="687"/>
      <c r="KS155" s="687"/>
      <c r="KT155" s="687"/>
      <c r="KU155" s="687"/>
      <c r="KV155" s="687"/>
      <c r="KW155" s="687"/>
      <c r="KX155" s="687"/>
      <c r="KY155" s="687"/>
      <c r="KZ155" s="687"/>
      <c r="LA155" s="687"/>
      <c r="LB155" s="687"/>
      <c r="LC155" s="687"/>
      <c r="LD155" s="687"/>
      <c r="LE155" s="687"/>
      <c r="LF155" s="687"/>
      <c r="LG155" s="687"/>
      <c r="LH155" s="687"/>
      <c r="LI155" s="687"/>
      <c r="LJ155" s="687"/>
      <c r="LK155" s="687"/>
      <c r="LL155" s="687"/>
      <c r="LM155" s="687"/>
      <c r="LN155" s="687"/>
      <c r="LO155" s="687"/>
      <c r="LP155" s="687"/>
      <c r="LQ155" s="687"/>
      <c r="LR155" s="687"/>
      <c r="LS155" s="687"/>
      <c r="LT155" s="687"/>
      <c r="LU155" s="687"/>
      <c r="LV155" s="687"/>
      <c r="LW155" s="687"/>
      <c r="LX155" s="687"/>
      <c r="LY155" s="687"/>
      <c r="LZ155" s="687"/>
      <c r="MA155" s="687"/>
      <c r="MB155" s="687"/>
      <c r="MC155" s="687"/>
      <c r="MD155" s="687"/>
      <c r="ME155" s="687"/>
      <c r="MF155" s="687"/>
      <c r="MG155" s="687"/>
      <c r="MH155" s="687"/>
      <c r="MI155" s="687"/>
      <c r="MJ155" s="687"/>
      <c r="MK155" s="687"/>
      <c r="ML155" s="687"/>
      <c r="MM155" s="687"/>
      <c r="MN155" s="687"/>
      <c r="MO155" s="687"/>
      <c r="MP155" s="687"/>
      <c r="MQ155" s="687"/>
      <c r="MR155" s="687"/>
      <c r="MS155" s="687"/>
      <c r="MT155" s="687"/>
      <c r="MU155" s="687"/>
      <c r="MV155" s="687"/>
      <c r="MW155" s="687"/>
      <c r="MX155" s="687"/>
      <c r="MY155" s="687"/>
      <c r="MZ155" s="687"/>
      <c r="NA155" s="687"/>
      <c r="NB155" s="687"/>
      <c r="NC155" s="687"/>
      <c r="ND155" s="687"/>
      <c r="NE155" s="687"/>
      <c r="NF155" s="687"/>
      <c r="NG155" s="687"/>
      <c r="NH155" s="687"/>
      <c r="NI155" s="687">
        <v>15</v>
      </c>
      <c r="NJ155" s="687">
        <v>15</v>
      </c>
      <c r="NK155" s="687">
        <v>50</v>
      </c>
      <c r="NL155" s="687">
        <v>50</v>
      </c>
      <c r="NM155" s="687">
        <v>50</v>
      </c>
      <c r="NN155" s="687">
        <v>50</v>
      </c>
      <c r="NO155" s="687">
        <v>50</v>
      </c>
      <c r="NP155" s="687">
        <v>50</v>
      </c>
      <c r="NQ155" s="687">
        <v>50</v>
      </c>
      <c r="NR155" s="687">
        <v>50</v>
      </c>
      <c r="NS155" s="687">
        <v>50</v>
      </c>
      <c r="NT155" s="687">
        <v>50</v>
      </c>
      <c r="NU155" s="687">
        <v>50</v>
      </c>
      <c r="NV155" s="687">
        <v>50</v>
      </c>
      <c r="NW155" s="687">
        <v>50</v>
      </c>
      <c r="NX155" s="687">
        <v>50</v>
      </c>
      <c r="NY155" s="687">
        <v>50</v>
      </c>
      <c r="NZ155" s="687">
        <v>50</v>
      </c>
      <c r="OA155" s="687">
        <v>50</v>
      </c>
      <c r="OB155" s="687">
        <v>50</v>
      </c>
      <c r="OC155" s="687">
        <v>50</v>
      </c>
      <c r="OD155" s="687">
        <v>50</v>
      </c>
      <c r="OE155" s="687">
        <v>50</v>
      </c>
      <c r="OF155" s="687">
        <v>50</v>
      </c>
      <c r="OG155" s="687">
        <v>50</v>
      </c>
      <c r="OH155" s="687">
        <v>50</v>
      </c>
      <c r="OI155" s="687">
        <v>50</v>
      </c>
      <c r="OJ155" s="687">
        <v>50</v>
      </c>
      <c r="OK155" s="687">
        <v>50</v>
      </c>
      <c r="OL155" s="687">
        <v>50</v>
      </c>
      <c r="OM155" s="687">
        <v>50</v>
      </c>
      <c r="ON155" s="687">
        <v>50</v>
      </c>
      <c r="OO155" s="687">
        <v>50</v>
      </c>
      <c r="OP155" s="687">
        <v>50</v>
      </c>
      <c r="OQ155" s="687">
        <v>50</v>
      </c>
      <c r="OR155" s="687">
        <v>50</v>
      </c>
      <c r="OS155" s="687">
        <v>50</v>
      </c>
      <c r="OT155" s="687">
        <v>50</v>
      </c>
      <c r="OU155" s="687">
        <v>50</v>
      </c>
      <c r="OV155" s="687">
        <v>50</v>
      </c>
      <c r="OW155" s="687">
        <v>50</v>
      </c>
      <c r="OX155" s="687">
        <v>50</v>
      </c>
      <c r="OY155" s="687">
        <v>50</v>
      </c>
      <c r="OZ155" s="687">
        <v>50</v>
      </c>
      <c r="PA155" s="687">
        <v>50</v>
      </c>
      <c r="PB155" s="687">
        <v>50</v>
      </c>
      <c r="PC155" s="687">
        <v>50</v>
      </c>
      <c r="PD155" s="687">
        <v>50</v>
      </c>
      <c r="PE155" s="687">
        <v>50</v>
      </c>
      <c r="PF155" s="687">
        <v>50</v>
      </c>
      <c r="PG155" s="687">
        <v>50</v>
      </c>
      <c r="PH155" s="687">
        <v>50</v>
      </c>
      <c r="PI155" s="687">
        <v>50</v>
      </c>
      <c r="PJ155" s="687">
        <v>50</v>
      </c>
      <c r="PK155" s="687">
        <v>50</v>
      </c>
      <c r="PL155" s="687">
        <v>50</v>
      </c>
      <c r="PM155" s="687">
        <v>50</v>
      </c>
      <c r="PN155" s="687">
        <v>50</v>
      </c>
      <c r="PO155" s="687">
        <v>50</v>
      </c>
      <c r="PP155" s="687">
        <v>50</v>
      </c>
      <c r="PQ155" s="687">
        <v>50</v>
      </c>
      <c r="PR155" s="687">
        <v>50</v>
      </c>
      <c r="PS155" s="687">
        <v>50</v>
      </c>
      <c r="PT155" s="687">
        <v>50</v>
      </c>
      <c r="PU155" s="687">
        <v>50</v>
      </c>
      <c r="PV155" s="687">
        <v>50</v>
      </c>
      <c r="PW155" s="687">
        <v>50</v>
      </c>
      <c r="PX155" s="687">
        <v>50</v>
      </c>
      <c r="PY155" s="687">
        <v>50</v>
      </c>
      <c r="PZ155" s="687">
        <v>50</v>
      </c>
      <c r="QA155" s="687">
        <v>50</v>
      </c>
      <c r="QB155" s="687">
        <v>50</v>
      </c>
      <c r="QC155" s="687">
        <v>50</v>
      </c>
      <c r="QD155" s="687">
        <v>50</v>
      </c>
      <c r="QE155" s="687">
        <v>50</v>
      </c>
      <c r="QF155" s="687">
        <v>50</v>
      </c>
      <c r="QG155" s="687">
        <v>50</v>
      </c>
      <c r="QH155" s="687">
        <v>50</v>
      </c>
      <c r="QI155" s="687">
        <v>50</v>
      </c>
      <c r="QJ155" s="687">
        <v>50</v>
      </c>
      <c r="QK155" s="687">
        <v>50</v>
      </c>
      <c r="QL155" s="687">
        <v>50</v>
      </c>
      <c r="QM155" s="687">
        <v>50</v>
      </c>
      <c r="QN155" s="687">
        <v>50</v>
      </c>
      <c r="QO155" s="687">
        <v>50</v>
      </c>
      <c r="QP155" s="687">
        <v>50</v>
      </c>
      <c r="QQ155" s="687">
        <v>50</v>
      </c>
      <c r="QR155" s="687">
        <v>50</v>
      </c>
      <c r="QS155" s="687">
        <v>50</v>
      </c>
      <c r="QT155" s="687">
        <v>50</v>
      </c>
      <c r="QU155" s="687">
        <v>50</v>
      </c>
      <c r="QV155" s="687">
        <v>50</v>
      </c>
      <c r="QW155" s="687">
        <v>50</v>
      </c>
      <c r="QX155" s="687">
        <v>50</v>
      </c>
      <c r="QY155" s="687">
        <v>50</v>
      </c>
      <c r="QZ155" s="687">
        <v>50</v>
      </c>
      <c r="RA155" s="687"/>
      <c r="RB155" s="687"/>
      <c r="RC155" s="687"/>
      <c r="RD155" s="687"/>
      <c r="RE155" s="687"/>
      <c r="RF155" s="687"/>
      <c r="RG155" s="687"/>
      <c r="RH155" s="687"/>
      <c r="RI155" s="687"/>
      <c r="RJ155" s="687"/>
      <c r="RK155" s="925"/>
      <c r="RL155" s="925"/>
      <c r="RM155" s="925"/>
      <c r="RN155" s="925"/>
      <c r="RO155" s="925"/>
      <c r="RP155" s="925"/>
      <c r="RQ155" s="925"/>
      <c r="RR155" s="925"/>
      <c r="RS155" s="925"/>
      <c r="RT155" s="925"/>
      <c r="RU155" s="925"/>
      <c r="RV155" s="925"/>
      <c r="RW155" s="925"/>
      <c r="RX155" s="925"/>
      <c r="RY155" s="925"/>
      <c r="RZ155" s="925"/>
      <c r="SA155" s="925"/>
      <c r="SB155" s="925"/>
      <c r="SC155" s="925"/>
      <c r="SD155" s="925"/>
      <c r="SE155" s="925"/>
      <c r="SF155" s="925"/>
      <c r="SG155" s="925"/>
      <c r="SH155" s="925"/>
      <c r="SI155" s="925"/>
      <c r="SJ155" s="925"/>
      <c r="SK155" s="925"/>
      <c r="SL155" s="925"/>
      <c r="SM155" s="925"/>
      <c r="SN155" s="925"/>
      <c r="SO155" s="925"/>
      <c r="SP155" s="925"/>
      <c r="SQ155" s="925"/>
      <c r="SR155" s="925"/>
      <c r="SS155" s="925"/>
      <c r="ST155" s="925"/>
      <c r="SU155" s="925"/>
      <c r="SV155" s="925"/>
      <c r="SW155" s="925"/>
      <c r="SX155" s="925"/>
      <c r="SY155" s="925"/>
      <c r="SZ155" s="925"/>
      <c r="TA155" s="925"/>
      <c r="TB155" s="925"/>
      <c r="TC155" s="925"/>
      <c r="TD155" s="925"/>
      <c r="TE155" s="925"/>
      <c r="TF155" s="925"/>
      <c r="TG155" s="925"/>
      <c r="TH155" s="925"/>
      <c r="TI155" s="925"/>
      <c r="TJ155" s="925"/>
      <c r="TK155" s="925"/>
      <c r="TL155" s="925"/>
      <c r="TM155" s="925"/>
      <c r="TN155" s="925"/>
      <c r="TO155" s="925"/>
      <c r="TP155" s="925"/>
      <c r="TQ155" s="925"/>
      <c r="TR155" s="925"/>
      <c r="TS155" s="925"/>
      <c r="TT155" s="925"/>
      <c r="TU155" s="925"/>
      <c r="TV155" s="925"/>
      <c r="TW155" s="925"/>
      <c r="TX155" s="925"/>
      <c r="TY155" s="925"/>
      <c r="TZ155" s="925"/>
      <c r="UA155" s="925"/>
      <c r="UB155" s="925"/>
      <c r="UC155" s="925"/>
      <c r="UD155" s="925"/>
      <c r="UE155" s="925"/>
      <c r="UF155" s="925"/>
      <c r="UG155" s="925"/>
      <c r="UH155" s="925"/>
      <c r="UI155" s="925"/>
      <c r="UJ155" s="925"/>
      <c r="UK155" s="925"/>
      <c r="UL155" s="925"/>
      <c r="UM155" s="925"/>
      <c r="UN155" s="925"/>
      <c r="UO155" s="925"/>
      <c r="UP155" s="925"/>
      <c r="UQ155" s="925"/>
      <c r="UR155" s="925"/>
      <c r="US155" s="925"/>
      <c r="UT155" s="925"/>
      <c r="UU155" s="925"/>
      <c r="UV155" s="925"/>
      <c r="UW155" s="925"/>
      <c r="UX155" s="925"/>
      <c r="UY155" s="925"/>
      <c r="UZ155" s="925"/>
      <c r="VA155" s="925"/>
      <c r="VB155" s="925"/>
      <c r="VC155" s="925"/>
      <c r="VD155" s="925"/>
      <c r="VE155" s="925"/>
      <c r="VF155" s="925"/>
      <c r="VG155" s="925"/>
      <c r="VH155" s="925"/>
      <c r="VI155" s="925"/>
      <c r="VJ155" s="925"/>
      <c r="VK155" s="925"/>
      <c r="VL155" s="925"/>
      <c r="VM155" s="925"/>
      <c r="VN155" s="925"/>
      <c r="VO155" s="925"/>
      <c r="VP155" s="925"/>
      <c r="VQ155" s="925"/>
      <c r="VR155" s="925"/>
      <c r="VS155" s="925"/>
      <c r="VT155" s="925"/>
      <c r="VU155" s="925"/>
      <c r="VV155" s="925"/>
      <c r="VW155" s="925"/>
      <c r="VX155" s="925"/>
      <c r="VY155" s="925"/>
      <c r="VZ155" s="925"/>
      <c r="WA155" s="925"/>
      <c r="WB155" s="925"/>
      <c r="WC155" s="925"/>
      <c r="WD155" s="925"/>
      <c r="WE155" s="925"/>
      <c r="WF155" s="925"/>
      <c r="WG155" s="925"/>
      <c r="WH155" s="925"/>
      <c r="WI155" s="925"/>
      <c r="WJ155" s="925"/>
      <c r="WK155" s="925"/>
      <c r="WL155" s="925"/>
      <c r="WM155" s="925"/>
      <c r="WN155" s="925"/>
      <c r="WO155" s="925"/>
      <c r="WP155" s="925"/>
      <c r="WQ155" s="925"/>
      <c r="WR155" s="925"/>
      <c r="WS155" s="925"/>
      <c r="XZ155" s="925"/>
      <c r="YA155" s="925"/>
      <c r="ZM155" s="4"/>
      <c r="ZN155" s="4"/>
    </row>
    <row r="156" spans="1:690" outlineLevel="2">
      <c r="A156" s="1107" t="s">
        <v>1211</v>
      </c>
      <c r="B156" s="1107"/>
      <c r="C156" s="1107"/>
      <c r="D156" s="1108">
        <v>17</v>
      </c>
      <c r="E156" s="1108">
        <v>0</v>
      </c>
      <c r="F156" s="1108">
        <v>5149.4799999999996</v>
      </c>
      <c r="G156" s="1107"/>
      <c r="H156" s="1107" t="s">
        <v>894</v>
      </c>
      <c r="I156" s="687"/>
      <c r="J156" s="687"/>
      <c r="K156" s="687"/>
      <c r="L156" s="687"/>
      <c r="M156" s="687"/>
      <c r="N156" s="687"/>
      <c r="O156" s="687"/>
      <c r="P156" s="687"/>
      <c r="Q156" s="687"/>
      <c r="R156" s="687"/>
      <c r="S156" s="687"/>
      <c r="T156" s="687"/>
      <c r="U156" s="687"/>
      <c r="V156" s="687"/>
      <c r="W156" s="687"/>
      <c r="X156" s="687"/>
      <c r="Y156" s="687"/>
      <c r="Z156" s="687"/>
      <c r="AA156" s="687"/>
      <c r="AB156" s="687"/>
      <c r="AC156" s="687"/>
      <c r="AD156" s="687"/>
      <c r="AE156" s="687"/>
      <c r="AF156" s="687"/>
      <c r="AG156" s="687"/>
      <c r="AH156" s="687"/>
      <c r="AI156" s="687"/>
      <c r="AJ156" s="687"/>
      <c r="AK156" s="687"/>
      <c r="AL156" s="687"/>
      <c r="AM156" s="687"/>
      <c r="AN156" s="687"/>
      <c r="AO156" s="687"/>
      <c r="AP156" s="687"/>
      <c r="AQ156" s="687"/>
      <c r="AR156" s="687"/>
      <c r="AS156" s="687"/>
      <c r="AT156" s="687"/>
      <c r="AU156" s="687"/>
      <c r="AV156" s="687"/>
      <c r="AW156" s="687"/>
      <c r="AX156" s="687"/>
      <c r="AY156" s="687"/>
      <c r="AZ156" s="687"/>
      <c r="BA156" s="687"/>
      <c r="BB156" s="687"/>
      <c r="BC156" s="687"/>
      <c r="BD156" s="687"/>
      <c r="BE156" s="687"/>
      <c r="BF156" s="687"/>
      <c r="BG156" s="687"/>
      <c r="BH156" s="687"/>
      <c r="BI156" s="687"/>
      <c r="BJ156" s="687"/>
      <c r="BK156" s="687"/>
      <c r="BL156" s="687"/>
      <c r="BM156" s="687"/>
      <c r="BN156" s="687"/>
      <c r="BO156" s="687"/>
      <c r="BP156" s="687"/>
      <c r="BQ156" s="687"/>
      <c r="BR156" s="687"/>
      <c r="BS156" s="687"/>
      <c r="BT156" s="687"/>
      <c r="BU156" s="687"/>
      <c r="BV156" s="687"/>
      <c r="BW156" s="687"/>
      <c r="BX156" s="687"/>
      <c r="BY156" s="687"/>
      <c r="BZ156" s="687"/>
      <c r="CA156" s="687"/>
      <c r="CB156" s="687"/>
      <c r="CC156" s="687"/>
      <c r="CD156" s="687"/>
      <c r="CE156" s="687"/>
      <c r="CF156" s="687"/>
      <c r="CG156" s="687"/>
      <c r="CH156" s="687"/>
      <c r="CI156" s="687"/>
      <c r="CJ156" s="687"/>
      <c r="CK156" s="687"/>
      <c r="CL156" s="687"/>
      <c r="CM156" s="687"/>
      <c r="CN156" s="687"/>
      <c r="CO156" s="687"/>
      <c r="CP156" s="687"/>
      <c r="CQ156" s="687"/>
      <c r="CR156" s="687"/>
      <c r="CS156" s="687"/>
      <c r="CT156" s="687"/>
      <c r="CU156" s="687"/>
      <c r="CV156" s="687"/>
      <c r="CW156" s="687"/>
      <c r="CX156" s="687"/>
      <c r="CY156" s="687"/>
      <c r="CZ156" s="687"/>
      <c r="DA156" s="687"/>
      <c r="DB156" s="687"/>
      <c r="DC156" s="687"/>
      <c r="DD156" s="687"/>
      <c r="DE156" s="687"/>
      <c r="DF156" s="687"/>
      <c r="DG156" s="687"/>
      <c r="DH156" s="687"/>
      <c r="DI156" s="687"/>
      <c r="DJ156" s="687"/>
      <c r="DK156" s="687"/>
      <c r="DL156" s="687"/>
      <c r="DM156" s="687"/>
      <c r="DN156" s="687"/>
      <c r="DO156" s="687"/>
      <c r="DP156" s="687"/>
      <c r="DQ156" s="687"/>
      <c r="DR156" s="687"/>
      <c r="DS156" s="687"/>
      <c r="DT156" s="687"/>
      <c r="DU156" s="687"/>
      <c r="DV156" s="687"/>
      <c r="DW156" s="687"/>
      <c r="DX156" s="687"/>
      <c r="DY156" s="687"/>
      <c r="DZ156" s="687"/>
      <c r="EA156" s="687"/>
      <c r="EB156" s="687"/>
      <c r="EC156" s="687"/>
      <c r="ED156" s="687"/>
      <c r="EE156" s="687"/>
      <c r="EF156" s="687"/>
      <c r="EG156" s="687"/>
      <c r="EH156" s="687"/>
      <c r="EI156" s="687"/>
      <c r="EJ156" s="687"/>
      <c r="EK156" s="687"/>
      <c r="EL156" s="687"/>
      <c r="EM156" s="687"/>
      <c r="EN156" s="687"/>
      <c r="EO156" s="687"/>
      <c r="EP156" s="687"/>
      <c r="EQ156" s="687"/>
      <c r="ER156" s="687"/>
      <c r="ES156" s="687"/>
      <c r="ET156" s="687"/>
      <c r="EU156" s="687"/>
      <c r="EV156" s="687"/>
      <c r="EW156" s="687"/>
      <c r="EX156" s="687"/>
      <c r="EY156" s="687"/>
      <c r="EZ156" s="687"/>
      <c r="FA156" s="687"/>
      <c r="FB156" s="687"/>
      <c r="FC156" s="687"/>
      <c r="FD156" s="687"/>
      <c r="FE156" s="687"/>
      <c r="FF156" s="687"/>
      <c r="FG156" s="687"/>
      <c r="FH156" s="687"/>
      <c r="FI156" s="687"/>
      <c r="FJ156" s="687"/>
      <c r="FK156" s="687"/>
      <c r="FL156" s="687"/>
      <c r="FM156" s="687"/>
      <c r="FN156" s="687"/>
      <c r="FO156" s="687"/>
      <c r="FP156" s="687"/>
      <c r="FQ156" s="687"/>
      <c r="FR156" s="687"/>
      <c r="FS156" s="687"/>
      <c r="FT156" s="687"/>
      <c r="FU156" s="687"/>
      <c r="FV156" s="687"/>
      <c r="FW156" s="687"/>
      <c r="FX156" s="687"/>
      <c r="FY156" s="687"/>
      <c r="FZ156" s="687"/>
      <c r="GA156" s="687"/>
      <c r="GB156" s="687"/>
      <c r="GC156" s="687"/>
      <c r="GD156" s="687"/>
      <c r="GE156" s="687"/>
      <c r="GF156" s="687"/>
      <c r="GG156" s="687"/>
      <c r="GH156" s="687"/>
      <c r="GI156" s="687"/>
      <c r="GJ156" s="687"/>
      <c r="GK156" s="687"/>
      <c r="GL156" s="687"/>
      <c r="GM156" s="687"/>
      <c r="GN156" s="687"/>
      <c r="GO156" s="687"/>
      <c r="GP156" s="687"/>
      <c r="GQ156" s="687"/>
      <c r="GR156" s="687"/>
      <c r="GS156" s="687"/>
      <c r="GT156" s="687"/>
      <c r="GU156" s="687"/>
      <c r="GV156" s="687"/>
      <c r="GW156" s="687"/>
      <c r="GX156" s="687"/>
      <c r="GY156" s="687"/>
      <c r="GZ156" s="687"/>
      <c r="HA156" s="687"/>
      <c r="HB156" s="687"/>
      <c r="HC156" s="687"/>
      <c r="HD156" s="687"/>
      <c r="HE156" s="687"/>
      <c r="HF156" s="687"/>
      <c r="HG156" s="687"/>
      <c r="HH156" s="687"/>
      <c r="HI156" s="687"/>
      <c r="HJ156" s="687"/>
      <c r="HK156" s="687"/>
      <c r="HL156" s="687"/>
      <c r="HM156" s="687"/>
      <c r="HN156" s="687"/>
      <c r="HO156" s="687"/>
      <c r="HP156" s="687"/>
      <c r="HQ156" s="687"/>
      <c r="HR156" s="687"/>
      <c r="HS156" s="687"/>
      <c r="HT156" s="687"/>
      <c r="HU156" s="687"/>
      <c r="HV156" s="687"/>
      <c r="HW156" s="687"/>
      <c r="HX156" s="687"/>
      <c r="HY156" s="687"/>
      <c r="HZ156" s="687"/>
      <c r="IA156" s="687"/>
      <c r="IB156" s="687"/>
      <c r="IC156" s="687"/>
      <c r="ID156" s="687"/>
      <c r="IE156" s="687"/>
      <c r="IF156" s="687"/>
      <c r="IG156" s="687"/>
      <c r="IH156" s="687"/>
      <c r="II156" s="687"/>
      <c r="IJ156" s="687"/>
      <c r="IK156" s="687"/>
      <c r="IL156" s="687"/>
      <c r="IM156" s="687"/>
      <c r="IN156" s="687"/>
      <c r="IO156" s="687"/>
      <c r="IP156" s="687"/>
      <c r="IQ156" s="687"/>
      <c r="IR156" s="687"/>
      <c r="IS156" s="687"/>
      <c r="IT156" s="687"/>
      <c r="IU156" s="687"/>
      <c r="IV156" s="687"/>
      <c r="IW156" s="687"/>
      <c r="IX156" s="687"/>
      <c r="IY156" s="687"/>
      <c r="IZ156" s="687"/>
      <c r="JA156" s="687"/>
      <c r="JB156" s="687"/>
      <c r="JC156" s="687"/>
      <c r="JD156" s="687"/>
      <c r="JE156" s="687"/>
      <c r="JF156" s="687"/>
      <c r="JG156" s="687"/>
      <c r="JH156" s="687"/>
      <c r="JI156" s="687"/>
      <c r="JJ156" s="687"/>
      <c r="JK156" s="687"/>
      <c r="JL156" s="687"/>
      <c r="JM156" s="687"/>
      <c r="JN156" s="687"/>
      <c r="JO156" s="687"/>
      <c r="JP156" s="687"/>
      <c r="JQ156" s="687"/>
      <c r="JR156" s="687"/>
      <c r="JS156" s="687"/>
      <c r="JT156" s="687"/>
      <c r="JU156" s="687"/>
      <c r="JV156" s="687"/>
      <c r="JW156" s="687"/>
      <c r="JX156" s="687"/>
      <c r="JY156" s="687"/>
      <c r="JZ156" s="687"/>
      <c r="KA156" s="687"/>
      <c r="KB156" s="687"/>
      <c r="KC156" s="687"/>
      <c r="KD156" s="687"/>
      <c r="KE156" s="687"/>
      <c r="KF156" s="687"/>
      <c r="KG156" s="687"/>
      <c r="KH156" s="687"/>
      <c r="KI156" s="687"/>
      <c r="KJ156" s="687"/>
      <c r="KK156" s="687"/>
      <c r="KL156" s="687"/>
      <c r="KM156" s="687"/>
      <c r="KN156" s="687"/>
      <c r="KO156" s="687"/>
      <c r="KP156" s="687"/>
      <c r="KQ156" s="687"/>
      <c r="KR156" s="687"/>
      <c r="KS156" s="687"/>
      <c r="KT156" s="687"/>
      <c r="KU156" s="687"/>
      <c r="KV156" s="687"/>
      <c r="KW156" s="687"/>
      <c r="KX156" s="687"/>
      <c r="KY156" s="687"/>
      <c r="KZ156" s="687"/>
      <c r="LA156" s="687"/>
      <c r="LB156" s="687"/>
      <c r="LC156" s="687"/>
      <c r="LD156" s="687"/>
      <c r="LE156" s="687"/>
      <c r="LF156" s="687"/>
      <c r="LG156" s="687"/>
      <c r="LH156" s="687"/>
      <c r="LI156" s="687"/>
      <c r="LJ156" s="687"/>
      <c r="LK156" s="687"/>
      <c r="LL156" s="687"/>
      <c r="LM156" s="687"/>
      <c r="LN156" s="687"/>
      <c r="LO156" s="687"/>
      <c r="LP156" s="687"/>
      <c r="LQ156" s="687"/>
      <c r="LR156" s="687"/>
      <c r="LS156" s="687"/>
      <c r="LT156" s="687"/>
      <c r="LU156" s="687"/>
      <c r="LV156" s="687"/>
      <c r="LW156" s="687"/>
      <c r="LX156" s="687"/>
      <c r="LY156" s="687"/>
      <c r="LZ156" s="687"/>
      <c r="MA156" s="687"/>
      <c r="MB156" s="687"/>
      <c r="MC156" s="687"/>
      <c r="MD156" s="687"/>
      <c r="ME156" s="687"/>
      <c r="MF156" s="687"/>
      <c r="MG156" s="687"/>
      <c r="MH156" s="687"/>
      <c r="MI156" s="687"/>
      <c r="MJ156" s="687"/>
      <c r="MK156" s="687"/>
      <c r="ML156" s="687"/>
      <c r="MM156" s="687"/>
      <c r="MN156" s="687"/>
      <c r="MO156" s="687"/>
      <c r="MP156" s="687"/>
      <c r="MQ156" s="687"/>
      <c r="MR156" s="687"/>
      <c r="MS156" s="687"/>
      <c r="MT156" s="687"/>
      <c r="MU156" s="687"/>
      <c r="MV156" s="687"/>
      <c r="MW156" s="687"/>
      <c r="MX156" s="687"/>
      <c r="MY156" s="687"/>
      <c r="MZ156" s="687"/>
      <c r="NA156" s="687"/>
      <c r="NB156" s="687"/>
      <c r="NC156" s="687"/>
      <c r="ND156" s="687"/>
      <c r="NE156" s="687"/>
      <c r="NF156" s="687"/>
      <c r="NG156" s="687"/>
      <c r="NH156" s="687"/>
      <c r="NI156" s="687"/>
      <c r="NJ156" s="687"/>
      <c r="NK156" s="687"/>
      <c r="NL156" s="687"/>
      <c r="NM156" s="687"/>
      <c r="NN156" s="687"/>
      <c r="NO156" s="687"/>
      <c r="NP156" s="687">
        <v>0.16</v>
      </c>
      <c r="NQ156" s="687">
        <v>0.16</v>
      </c>
      <c r="NR156" s="687">
        <v>0.36</v>
      </c>
      <c r="NS156" s="687">
        <v>0.56999999999999995</v>
      </c>
      <c r="NT156" s="687">
        <v>0.77</v>
      </c>
      <c r="NU156" s="687">
        <v>0.97</v>
      </c>
      <c r="NV156" s="687">
        <v>1.18</v>
      </c>
      <c r="NW156" s="687">
        <v>1.52</v>
      </c>
      <c r="NX156" s="687">
        <v>1.52</v>
      </c>
      <c r="NY156" s="687">
        <v>2</v>
      </c>
      <c r="NZ156" s="687">
        <v>2.58</v>
      </c>
      <c r="OA156" s="687">
        <v>3.25</v>
      </c>
      <c r="OB156" s="687">
        <v>3.6</v>
      </c>
      <c r="OC156" s="687">
        <v>4.0599999999999996</v>
      </c>
      <c r="OD156" s="687">
        <v>5.44</v>
      </c>
      <c r="OE156" s="687">
        <v>5.44</v>
      </c>
      <c r="OF156" s="687">
        <v>6.97</v>
      </c>
      <c r="OG156" s="687">
        <v>10.75</v>
      </c>
      <c r="OH156" s="687">
        <v>12.3</v>
      </c>
      <c r="OI156" s="687">
        <v>12.81</v>
      </c>
      <c r="OJ156" s="687">
        <v>13.5</v>
      </c>
      <c r="OK156" s="687">
        <v>14.92</v>
      </c>
      <c r="OL156" s="687">
        <v>14.92</v>
      </c>
      <c r="OM156" s="687">
        <v>15.38</v>
      </c>
      <c r="ON156" s="687">
        <v>15.48</v>
      </c>
      <c r="OO156" s="687">
        <v>15.58</v>
      </c>
      <c r="OP156" s="687">
        <v>15.69</v>
      </c>
      <c r="OQ156" s="687">
        <v>15.79</v>
      </c>
      <c r="OR156" s="687">
        <v>15.89</v>
      </c>
      <c r="OS156" s="687">
        <v>15.89</v>
      </c>
      <c r="OT156" s="687">
        <v>16.059999999999999</v>
      </c>
      <c r="OU156" s="687">
        <v>16.3</v>
      </c>
      <c r="OV156" s="687">
        <v>16.59</v>
      </c>
      <c r="OW156" s="687">
        <v>16.920000000000002</v>
      </c>
      <c r="OX156" s="687">
        <v>17</v>
      </c>
      <c r="OY156" s="687">
        <v>17</v>
      </c>
      <c r="OZ156" s="687">
        <v>17</v>
      </c>
      <c r="PA156" s="687">
        <v>17</v>
      </c>
      <c r="PB156" s="687">
        <v>17</v>
      </c>
      <c r="PC156" s="687">
        <v>17</v>
      </c>
      <c r="PD156" s="687">
        <v>17</v>
      </c>
      <c r="PE156" s="687">
        <v>17</v>
      </c>
      <c r="PF156" s="687">
        <v>17</v>
      </c>
      <c r="PG156" s="687">
        <v>17</v>
      </c>
      <c r="PH156" s="687">
        <v>17</v>
      </c>
      <c r="PI156" s="687">
        <v>17</v>
      </c>
      <c r="PJ156" s="687">
        <v>17</v>
      </c>
      <c r="PK156" s="687">
        <v>17</v>
      </c>
      <c r="PL156" s="687">
        <v>17</v>
      </c>
      <c r="PM156" s="687">
        <v>17</v>
      </c>
      <c r="PN156" s="687">
        <v>17</v>
      </c>
      <c r="PO156" s="687">
        <v>17</v>
      </c>
      <c r="PP156" s="687">
        <v>17</v>
      </c>
      <c r="PQ156" s="687">
        <v>17</v>
      </c>
      <c r="PR156" s="687">
        <v>17</v>
      </c>
      <c r="PS156" s="687">
        <v>17</v>
      </c>
      <c r="PT156" s="687">
        <v>17</v>
      </c>
      <c r="PU156" s="687">
        <v>17</v>
      </c>
      <c r="PV156" s="687">
        <v>17</v>
      </c>
      <c r="PW156" s="687">
        <v>17</v>
      </c>
      <c r="PX156" s="687">
        <v>17</v>
      </c>
      <c r="PY156" s="687">
        <v>17</v>
      </c>
      <c r="PZ156" s="687">
        <v>17</v>
      </c>
      <c r="QA156" s="687">
        <v>17</v>
      </c>
      <c r="QB156" s="687">
        <v>17</v>
      </c>
      <c r="QC156" s="687">
        <v>17</v>
      </c>
      <c r="QD156" s="687">
        <v>17</v>
      </c>
      <c r="QE156" s="687">
        <v>17</v>
      </c>
      <c r="QF156" s="687">
        <v>17</v>
      </c>
      <c r="QG156" s="687">
        <v>17</v>
      </c>
      <c r="QH156" s="687">
        <v>17</v>
      </c>
      <c r="QI156" s="687">
        <v>17</v>
      </c>
      <c r="QJ156" s="687">
        <v>17</v>
      </c>
      <c r="QK156" s="687">
        <v>17</v>
      </c>
      <c r="QL156" s="687">
        <v>17</v>
      </c>
      <c r="QM156" s="687">
        <v>17</v>
      </c>
      <c r="QN156" s="687">
        <v>17</v>
      </c>
      <c r="QO156" s="687">
        <v>17</v>
      </c>
      <c r="QP156" s="687">
        <v>17</v>
      </c>
      <c r="QQ156" s="687">
        <v>17</v>
      </c>
      <c r="QR156" s="687">
        <v>17</v>
      </c>
      <c r="QS156" s="687">
        <v>17</v>
      </c>
      <c r="QT156" s="687">
        <v>17</v>
      </c>
      <c r="QU156" s="687">
        <v>17</v>
      </c>
      <c r="QV156" s="687">
        <v>17</v>
      </c>
      <c r="QW156" s="687">
        <v>17</v>
      </c>
      <c r="QX156" s="687">
        <v>17</v>
      </c>
      <c r="QY156" s="687">
        <v>17</v>
      </c>
      <c r="QZ156" s="687">
        <v>17</v>
      </c>
      <c r="RA156" s="687"/>
      <c r="RB156" s="687"/>
      <c r="RC156" s="687"/>
      <c r="RD156" s="687"/>
      <c r="RE156" s="687"/>
      <c r="RF156" s="687"/>
      <c r="RG156" s="687"/>
      <c r="RH156" s="687"/>
      <c r="RI156" s="687"/>
      <c r="RJ156" s="687"/>
      <c r="RK156" s="925"/>
      <c r="RL156" s="925"/>
      <c r="RM156" s="925"/>
      <c r="RN156" s="925"/>
      <c r="RO156" s="925"/>
      <c r="RP156" s="925"/>
      <c r="RQ156" s="925"/>
      <c r="RR156" s="925"/>
      <c r="RS156" s="925"/>
      <c r="RT156" s="925"/>
      <c r="RU156" s="925"/>
      <c r="RV156" s="925"/>
      <c r="RW156" s="925"/>
      <c r="RX156" s="925"/>
      <c r="RY156" s="925"/>
      <c r="RZ156" s="925"/>
      <c r="SA156" s="925"/>
      <c r="SB156" s="925"/>
      <c r="SC156" s="925"/>
      <c r="SD156" s="925"/>
      <c r="SE156" s="925"/>
      <c r="SF156" s="925"/>
      <c r="SG156" s="925"/>
      <c r="SH156" s="925"/>
      <c r="SI156" s="925"/>
      <c r="SJ156" s="925"/>
      <c r="SK156" s="925"/>
      <c r="SL156" s="925"/>
      <c r="SM156" s="925"/>
      <c r="SN156" s="925"/>
      <c r="SO156" s="925"/>
      <c r="SP156" s="925"/>
      <c r="SQ156" s="925"/>
      <c r="SR156" s="925"/>
      <c r="SS156" s="925"/>
      <c r="ST156" s="925"/>
      <c r="SU156" s="925"/>
      <c r="SV156" s="925"/>
      <c r="SW156" s="925"/>
      <c r="SX156" s="925"/>
      <c r="SY156" s="925"/>
      <c r="SZ156" s="925"/>
      <c r="TA156" s="925"/>
      <c r="TB156" s="925"/>
      <c r="TC156" s="925"/>
      <c r="TD156" s="925"/>
      <c r="TE156" s="925"/>
      <c r="TF156" s="925"/>
      <c r="TG156" s="925"/>
      <c r="TH156" s="925"/>
      <c r="TI156" s="925"/>
      <c r="TJ156" s="925"/>
      <c r="TK156" s="925"/>
      <c r="TL156" s="925"/>
      <c r="TM156" s="925"/>
      <c r="TN156" s="925"/>
      <c r="TO156" s="925"/>
      <c r="TP156" s="925"/>
      <c r="TQ156" s="925"/>
      <c r="TR156" s="925"/>
      <c r="TS156" s="925"/>
      <c r="TT156" s="925"/>
      <c r="TU156" s="925"/>
      <c r="TV156" s="925"/>
      <c r="TW156" s="925"/>
      <c r="TX156" s="925"/>
      <c r="TY156" s="925"/>
      <c r="TZ156" s="925"/>
      <c r="UA156" s="925"/>
      <c r="UB156" s="925"/>
      <c r="UC156" s="925"/>
      <c r="UD156" s="925"/>
      <c r="UE156" s="925"/>
      <c r="UF156" s="925"/>
      <c r="UG156" s="925"/>
      <c r="UH156" s="925"/>
      <c r="UI156" s="925"/>
      <c r="UJ156" s="925"/>
      <c r="UK156" s="925"/>
      <c r="UL156" s="925"/>
      <c r="UM156" s="925"/>
      <c r="UN156" s="925"/>
      <c r="UO156" s="925"/>
      <c r="UP156" s="925"/>
      <c r="UQ156" s="925"/>
      <c r="UR156" s="925"/>
      <c r="US156" s="925"/>
      <c r="UT156" s="925"/>
      <c r="UU156" s="925"/>
      <c r="UV156" s="925"/>
      <c r="UW156" s="925"/>
      <c r="UX156" s="925"/>
      <c r="UY156" s="925"/>
      <c r="UZ156" s="925"/>
      <c r="VA156" s="925"/>
      <c r="VB156" s="925"/>
      <c r="VC156" s="925"/>
      <c r="VD156" s="925"/>
      <c r="VE156" s="925"/>
      <c r="VF156" s="925"/>
      <c r="VG156" s="925"/>
      <c r="VH156" s="925"/>
      <c r="VI156" s="925"/>
      <c r="VJ156" s="925"/>
      <c r="VK156" s="925"/>
      <c r="VL156" s="925"/>
      <c r="VM156" s="925"/>
      <c r="VN156" s="925"/>
      <c r="VO156" s="925"/>
      <c r="VP156" s="925"/>
      <c r="VQ156" s="925"/>
      <c r="VR156" s="925"/>
      <c r="VS156" s="925"/>
      <c r="VT156" s="925"/>
      <c r="VU156" s="925"/>
      <c r="VV156" s="925"/>
      <c r="VW156" s="925"/>
      <c r="VX156" s="925"/>
      <c r="VY156" s="925"/>
      <c r="VZ156" s="925"/>
      <c r="WA156" s="925"/>
      <c r="WB156" s="925"/>
      <c r="WC156" s="925"/>
      <c r="WD156" s="925"/>
      <c r="WE156" s="925"/>
      <c r="WF156" s="925"/>
      <c r="WG156" s="925"/>
      <c r="WH156" s="925"/>
      <c r="WI156" s="925"/>
      <c r="WJ156" s="925"/>
      <c r="WK156" s="925"/>
      <c r="WL156" s="925"/>
      <c r="WM156" s="925"/>
      <c r="WN156" s="925"/>
      <c r="WO156" s="925"/>
      <c r="WP156" s="925"/>
      <c r="WQ156" s="925"/>
      <c r="WR156" s="925"/>
      <c r="WS156" s="925"/>
      <c r="XZ156" s="925"/>
      <c r="YA156" s="925"/>
      <c r="ZM156" s="4"/>
      <c r="ZN156" s="4"/>
    </row>
    <row r="157" spans="1:690" outlineLevel="2">
      <c r="A157" s="1107" t="s">
        <v>1212</v>
      </c>
      <c r="B157" s="1107"/>
      <c r="C157" s="1107"/>
      <c r="D157" s="1108">
        <v>1</v>
      </c>
      <c r="E157" s="1108">
        <v>0</v>
      </c>
      <c r="F157" s="1108">
        <v>16142.75</v>
      </c>
      <c r="G157" s="1107"/>
      <c r="H157" s="1107" t="s">
        <v>894</v>
      </c>
      <c r="I157" s="687"/>
      <c r="J157" s="687"/>
      <c r="K157" s="687"/>
      <c r="L157" s="687"/>
      <c r="M157" s="687"/>
      <c r="N157" s="687"/>
      <c r="O157" s="687"/>
      <c r="P157" s="687"/>
      <c r="Q157" s="687"/>
      <c r="R157" s="687"/>
      <c r="S157" s="687"/>
      <c r="T157" s="687"/>
      <c r="U157" s="687"/>
      <c r="V157" s="687"/>
      <c r="W157" s="687"/>
      <c r="X157" s="687"/>
      <c r="Y157" s="687"/>
      <c r="Z157" s="687"/>
      <c r="AA157" s="687"/>
      <c r="AB157" s="687"/>
      <c r="AC157" s="687"/>
      <c r="AD157" s="687"/>
      <c r="AE157" s="687"/>
      <c r="AF157" s="687"/>
      <c r="AG157" s="687"/>
      <c r="AH157" s="687"/>
      <c r="AI157" s="687"/>
      <c r="AJ157" s="687"/>
      <c r="AK157" s="687"/>
      <c r="AL157" s="687"/>
      <c r="AM157" s="687"/>
      <c r="AN157" s="687"/>
      <c r="AO157" s="687"/>
      <c r="AP157" s="687"/>
      <c r="AQ157" s="687"/>
      <c r="AR157" s="687"/>
      <c r="AS157" s="687"/>
      <c r="AT157" s="687"/>
      <c r="AU157" s="687"/>
      <c r="AV157" s="687"/>
      <c r="AW157" s="687"/>
      <c r="AX157" s="687"/>
      <c r="AY157" s="687"/>
      <c r="AZ157" s="687"/>
      <c r="BA157" s="687"/>
      <c r="BB157" s="687"/>
      <c r="BC157" s="687"/>
      <c r="BD157" s="687"/>
      <c r="BE157" s="687"/>
      <c r="BF157" s="687"/>
      <c r="BG157" s="687"/>
      <c r="BH157" s="687"/>
      <c r="BI157" s="687"/>
      <c r="BJ157" s="687"/>
      <c r="BK157" s="687"/>
      <c r="BL157" s="687"/>
      <c r="BM157" s="687"/>
      <c r="BN157" s="687"/>
      <c r="BO157" s="687"/>
      <c r="BP157" s="687"/>
      <c r="BQ157" s="687"/>
      <c r="BR157" s="687"/>
      <c r="BS157" s="687"/>
      <c r="BT157" s="687"/>
      <c r="BU157" s="687"/>
      <c r="BV157" s="687"/>
      <c r="BW157" s="687"/>
      <c r="BX157" s="687"/>
      <c r="BY157" s="687"/>
      <c r="BZ157" s="687"/>
      <c r="CA157" s="687"/>
      <c r="CB157" s="687"/>
      <c r="CC157" s="687"/>
      <c r="CD157" s="687"/>
      <c r="CE157" s="687"/>
      <c r="CF157" s="687"/>
      <c r="CG157" s="687"/>
      <c r="CH157" s="687"/>
      <c r="CI157" s="687"/>
      <c r="CJ157" s="687"/>
      <c r="CK157" s="687"/>
      <c r="CL157" s="687"/>
      <c r="CM157" s="687"/>
      <c r="CN157" s="687"/>
      <c r="CO157" s="687"/>
      <c r="CP157" s="687"/>
      <c r="CQ157" s="687"/>
      <c r="CR157" s="687"/>
      <c r="CS157" s="687"/>
      <c r="CT157" s="687"/>
      <c r="CU157" s="687"/>
      <c r="CV157" s="687"/>
      <c r="CW157" s="687"/>
      <c r="CX157" s="687"/>
      <c r="CY157" s="687"/>
      <c r="CZ157" s="687"/>
      <c r="DA157" s="687"/>
      <c r="DB157" s="687"/>
      <c r="DC157" s="687"/>
      <c r="DD157" s="687"/>
      <c r="DE157" s="687"/>
      <c r="DF157" s="687"/>
      <c r="DG157" s="687"/>
      <c r="DH157" s="687"/>
      <c r="DI157" s="687"/>
      <c r="DJ157" s="687"/>
      <c r="DK157" s="687"/>
      <c r="DL157" s="687"/>
      <c r="DM157" s="687"/>
      <c r="DN157" s="687"/>
      <c r="DO157" s="687"/>
      <c r="DP157" s="687"/>
      <c r="DQ157" s="687"/>
      <c r="DR157" s="687"/>
      <c r="DS157" s="687"/>
      <c r="DT157" s="687"/>
      <c r="DU157" s="687"/>
      <c r="DV157" s="687"/>
      <c r="DW157" s="687"/>
      <c r="DX157" s="687"/>
      <c r="DY157" s="687"/>
      <c r="DZ157" s="687"/>
      <c r="EA157" s="687"/>
      <c r="EB157" s="687"/>
      <c r="EC157" s="687"/>
      <c r="ED157" s="687"/>
      <c r="EE157" s="687"/>
      <c r="EF157" s="687"/>
      <c r="EG157" s="687"/>
      <c r="EH157" s="687"/>
      <c r="EI157" s="687"/>
      <c r="EJ157" s="687"/>
      <c r="EK157" s="687"/>
      <c r="EL157" s="687"/>
      <c r="EM157" s="687"/>
      <c r="EN157" s="687"/>
      <c r="EO157" s="687"/>
      <c r="EP157" s="687"/>
      <c r="EQ157" s="687"/>
      <c r="ER157" s="687"/>
      <c r="ES157" s="687"/>
      <c r="ET157" s="687"/>
      <c r="EU157" s="687"/>
      <c r="EV157" s="687"/>
      <c r="EW157" s="687"/>
      <c r="EX157" s="687"/>
      <c r="EY157" s="687"/>
      <c r="EZ157" s="687"/>
      <c r="FA157" s="687"/>
      <c r="FB157" s="687"/>
      <c r="FC157" s="687"/>
      <c r="FD157" s="687"/>
      <c r="FE157" s="687"/>
      <c r="FF157" s="687"/>
      <c r="FG157" s="687"/>
      <c r="FH157" s="687"/>
      <c r="FI157" s="687"/>
      <c r="FJ157" s="687"/>
      <c r="FK157" s="687"/>
      <c r="FL157" s="687"/>
      <c r="FM157" s="687"/>
      <c r="FN157" s="687"/>
      <c r="FO157" s="687"/>
      <c r="FP157" s="687"/>
      <c r="FQ157" s="687"/>
      <c r="FR157" s="687"/>
      <c r="FS157" s="687"/>
      <c r="FT157" s="687"/>
      <c r="FU157" s="687"/>
      <c r="FV157" s="687"/>
      <c r="FW157" s="687"/>
      <c r="FX157" s="687"/>
      <c r="FY157" s="687"/>
      <c r="FZ157" s="687"/>
      <c r="GA157" s="687"/>
      <c r="GB157" s="687"/>
      <c r="GC157" s="687"/>
      <c r="GD157" s="687"/>
      <c r="GE157" s="687"/>
      <c r="GF157" s="687"/>
      <c r="GG157" s="687"/>
      <c r="GH157" s="687"/>
      <c r="GI157" s="687"/>
      <c r="GJ157" s="687"/>
      <c r="GK157" s="687"/>
      <c r="GL157" s="687"/>
      <c r="GM157" s="687"/>
      <c r="GN157" s="687"/>
      <c r="GO157" s="687"/>
      <c r="GP157" s="687"/>
      <c r="GQ157" s="687"/>
      <c r="GR157" s="687"/>
      <c r="GS157" s="687"/>
      <c r="GT157" s="687"/>
      <c r="GU157" s="687"/>
      <c r="GV157" s="687"/>
      <c r="GW157" s="687"/>
      <c r="GX157" s="687"/>
      <c r="GY157" s="687"/>
      <c r="GZ157" s="687"/>
      <c r="HA157" s="687"/>
      <c r="HB157" s="687"/>
      <c r="HC157" s="687"/>
      <c r="HD157" s="687"/>
      <c r="HE157" s="687"/>
      <c r="HF157" s="687"/>
      <c r="HG157" s="687"/>
      <c r="HH157" s="687"/>
      <c r="HI157" s="687"/>
      <c r="HJ157" s="687"/>
      <c r="HK157" s="687"/>
      <c r="HL157" s="687"/>
      <c r="HM157" s="687"/>
      <c r="HN157" s="687"/>
      <c r="HO157" s="687"/>
      <c r="HP157" s="687"/>
      <c r="HQ157" s="687"/>
      <c r="HR157" s="687"/>
      <c r="HS157" s="687"/>
      <c r="HT157" s="687"/>
      <c r="HU157" s="687"/>
      <c r="HV157" s="687"/>
      <c r="HW157" s="687"/>
      <c r="HX157" s="687"/>
      <c r="HY157" s="687"/>
      <c r="HZ157" s="687"/>
      <c r="IA157" s="687"/>
      <c r="IB157" s="687"/>
      <c r="IC157" s="687"/>
      <c r="ID157" s="687"/>
      <c r="IE157" s="687"/>
      <c r="IF157" s="687"/>
      <c r="IG157" s="687"/>
      <c r="IH157" s="687"/>
      <c r="II157" s="687"/>
      <c r="IJ157" s="687"/>
      <c r="IK157" s="687"/>
      <c r="IL157" s="687"/>
      <c r="IM157" s="687"/>
      <c r="IN157" s="687"/>
      <c r="IO157" s="687"/>
      <c r="IP157" s="687"/>
      <c r="IQ157" s="687"/>
      <c r="IR157" s="687"/>
      <c r="IS157" s="687"/>
      <c r="IT157" s="687"/>
      <c r="IU157" s="687"/>
      <c r="IV157" s="687"/>
      <c r="IW157" s="687"/>
      <c r="IX157" s="687"/>
      <c r="IY157" s="687"/>
      <c r="IZ157" s="687"/>
      <c r="JA157" s="687"/>
      <c r="JB157" s="687"/>
      <c r="JC157" s="687"/>
      <c r="JD157" s="687"/>
      <c r="JE157" s="687"/>
      <c r="JF157" s="687"/>
      <c r="JG157" s="687"/>
      <c r="JH157" s="687"/>
      <c r="JI157" s="687"/>
      <c r="JJ157" s="687"/>
      <c r="JK157" s="687"/>
      <c r="JL157" s="687"/>
      <c r="JM157" s="687"/>
      <c r="JN157" s="687"/>
      <c r="JO157" s="687"/>
      <c r="JP157" s="687"/>
      <c r="JQ157" s="687"/>
      <c r="JR157" s="687"/>
      <c r="JS157" s="687"/>
      <c r="JT157" s="687"/>
      <c r="JU157" s="687"/>
      <c r="JV157" s="687"/>
      <c r="JW157" s="687"/>
      <c r="JX157" s="687"/>
      <c r="JY157" s="687"/>
      <c r="JZ157" s="687"/>
      <c r="KA157" s="687"/>
      <c r="KB157" s="687"/>
      <c r="KC157" s="687"/>
      <c r="KD157" s="687"/>
      <c r="KE157" s="687"/>
      <c r="KF157" s="687"/>
      <c r="KG157" s="687"/>
      <c r="KH157" s="687"/>
      <c r="KI157" s="687"/>
      <c r="KJ157" s="687"/>
      <c r="KK157" s="687"/>
      <c r="KL157" s="687"/>
      <c r="KM157" s="687"/>
      <c r="KN157" s="687"/>
      <c r="KO157" s="687"/>
      <c r="KP157" s="687"/>
      <c r="KQ157" s="687"/>
      <c r="KR157" s="687"/>
      <c r="KS157" s="687"/>
      <c r="KT157" s="687"/>
      <c r="KU157" s="687"/>
      <c r="KV157" s="687"/>
      <c r="KW157" s="687"/>
      <c r="KX157" s="687"/>
      <c r="KY157" s="687"/>
      <c r="KZ157" s="687"/>
      <c r="LA157" s="687"/>
      <c r="LB157" s="687"/>
      <c r="LC157" s="687"/>
      <c r="LD157" s="687"/>
      <c r="LE157" s="687"/>
      <c r="LF157" s="687"/>
      <c r="LG157" s="687"/>
      <c r="LH157" s="687"/>
      <c r="LI157" s="687"/>
      <c r="LJ157" s="687"/>
      <c r="LK157" s="687"/>
      <c r="LL157" s="687"/>
      <c r="LM157" s="687"/>
      <c r="LN157" s="687"/>
      <c r="LO157" s="687"/>
      <c r="LP157" s="687"/>
      <c r="LQ157" s="687"/>
      <c r="LR157" s="687"/>
      <c r="LS157" s="687"/>
      <c r="LT157" s="687"/>
      <c r="LU157" s="687"/>
      <c r="LV157" s="687"/>
      <c r="LW157" s="687"/>
      <c r="LX157" s="687"/>
      <c r="LY157" s="687"/>
      <c r="LZ157" s="687"/>
      <c r="MA157" s="687"/>
      <c r="MB157" s="687"/>
      <c r="MC157" s="687"/>
      <c r="MD157" s="687"/>
      <c r="ME157" s="687"/>
      <c r="MF157" s="687"/>
      <c r="MG157" s="687"/>
      <c r="MH157" s="687"/>
      <c r="MI157" s="687"/>
      <c r="MJ157" s="687"/>
      <c r="MK157" s="687"/>
      <c r="ML157" s="687"/>
      <c r="MM157" s="687"/>
      <c r="MN157" s="687"/>
      <c r="MO157" s="687"/>
      <c r="MP157" s="687"/>
      <c r="MQ157" s="687"/>
      <c r="MR157" s="687"/>
      <c r="MS157" s="687"/>
      <c r="MT157" s="687"/>
      <c r="MU157" s="687"/>
      <c r="MV157" s="687"/>
      <c r="MW157" s="687"/>
      <c r="MX157" s="687"/>
      <c r="MY157" s="687"/>
      <c r="MZ157" s="687"/>
      <c r="NA157" s="687"/>
      <c r="NB157" s="687"/>
      <c r="NC157" s="687"/>
      <c r="ND157" s="687"/>
      <c r="NE157" s="687"/>
      <c r="NF157" s="687"/>
      <c r="NG157" s="687"/>
      <c r="NH157" s="687">
        <v>0.03</v>
      </c>
      <c r="NI157" s="687">
        <v>0.06</v>
      </c>
      <c r="NJ157" s="687">
        <v>0.06</v>
      </c>
      <c r="NK157" s="687">
        <v>0.15</v>
      </c>
      <c r="NL157" s="687">
        <v>0.17</v>
      </c>
      <c r="NM157" s="687">
        <v>0.19</v>
      </c>
      <c r="NN157" s="687">
        <v>0.25</v>
      </c>
      <c r="NO157" s="687">
        <v>0.25</v>
      </c>
      <c r="NP157" s="687">
        <v>0.25</v>
      </c>
      <c r="NQ157" s="687">
        <v>0.25</v>
      </c>
      <c r="NR157" s="687">
        <v>0.25</v>
      </c>
      <c r="NS157" s="687">
        <v>0.25</v>
      </c>
      <c r="NT157" s="687">
        <v>0.25</v>
      </c>
      <c r="NU157" s="687">
        <v>0.3</v>
      </c>
      <c r="NV157" s="687">
        <v>0.34</v>
      </c>
      <c r="NW157" s="687">
        <v>0.39</v>
      </c>
      <c r="NX157" s="687">
        <v>0.39</v>
      </c>
      <c r="NY157" s="687">
        <v>0.45</v>
      </c>
      <c r="NZ157" s="687">
        <v>0.56000000000000005</v>
      </c>
      <c r="OA157" s="687">
        <v>0.7</v>
      </c>
      <c r="OB157" s="687">
        <v>0.72</v>
      </c>
      <c r="OC157" s="687">
        <v>0.73</v>
      </c>
      <c r="OD157" s="687">
        <v>0.76</v>
      </c>
      <c r="OE157" s="687">
        <v>0.76</v>
      </c>
      <c r="OF157" s="687">
        <v>0.81</v>
      </c>
      <c r="OG157" s="687">
        <v>0.83</v>
      </c>
      <c r="OH157" s="687">
        <v>0.85</v>
      </c>
      <c r="OI157" s="687">
        <v>0.88</v>
      </c>
      <c r="OJ157" s="687">
        <v>0.93</v>
      </c>
      <c r="OK157" s="687">
        <v>1</v>
      </c>
      <c r="OL157" s="687">
        <v>1</v>
      </c>
      <c r="OM157" s="687">
        <v>1</v>
      </c>
      <c r="ON157" s="687">
        <v>1</v>
      </c>
      <c r="OO157" s="687">
        <v>1</v>
      </c>
      <c r="OP157" s="687">
        <v>1</v>
      </c>
      <c r="OQ157" s="687">
        <v>1</v>
      </c>
      <c r="OR157" s="687">
        <v>1</v>
      </c>
      <c r="OS157" s="687">
        <v>1</v>
      </c>
      <c r="OT157" s="687">
        <v>1</v>
      </c>
      <c r="OU157" s="687">
        <v>1</v>
      </c>
      <c r="OV157" s="687">
        <v>1</v>
      </c>
      <c r="OW157" s="687">
        <v>1</v>
      </c>
      <c r="OX157" s="687">
        <v>1</v>
      </c>
      <c r="OY157" s="687">
        <v>1</v>
      </c>
      <c r="OZ157" s="687">
        <v>1</v>
      </c>
      <c r="PA157" s="687">
        <v>1</v>
      </c>
      <c r="PB157" s="687">
        <v>1</v>
      </c>
      <c r="PC157" s="687">
        <v>1</v>
      </c>
      <c r="PD157" s="687">
        <v>1</v>
      </c>
      <c r="PE157" s="687">
        <v>1</v>
      </c>
      <c r="PF157" s="687">
        <v>1</v>
      </c>
      <c r="PG157" s="687">
        <v>1</v>
      </c>
      <c r="PH157" s="687">
        <v>1</v>
      </c>
      <c r="PI157" s="687">
        <v>1</v>
      </c>
      <c r="PJ157" s="687">
        <v>1</v>
      </c>
      <c r="PK157" s="687">
        <v>1</v>
      </c>
      <c r="PL157" s="687">
        <v>1</v>
      </c>
      <c r="PM157" s="687">
        <v>1</v>
      </c>
      <c r="PN157" s="687">
        <v>1</v>
      </c>
      <c r="PO157" s="687">
        <v>1</v>
      </c>
      <c r="PP157" s="687">
        <v>1</v>
      </c>
      <c r="PQ157" s="687">
        <v>1</v>
      </c>
      <c r="PR157" s="687">
        <v>1</v>
      </c>
      <c r="PS157" s="687">
        <v>1</v>
      </c>
      <c r="PT157" s="687">
        <v>1</v>
      </c>
      <c r="PU157" s="687">
        <v>1</v>
      </c>
      <c r="PV157" s="687">
        <v>1</v>
      </c>
      <c r="PW157" s="687">
        <v>1</v>
      </c>
      <c r="PX157" s="687">
        <v>1</v>
      </c>
      <c r="PY157" s="687">
        <v>1</v>
      </c>
      <c r="PZ157" s="687">
        <v>1</v>
      </c>
      <c r="QA157" s="687">
        <v>1</v>
      </c>
      <c r="QB157" s="687">
        <v>1</v>
      </c>
      <c r="QC157" s="687">
        <v>1</v>
      </c>
      <c r="QD157" s="687">
        <v>1</v>
      </c>
      <c r="QE157" s="687">
        <v>1</v>
      </c>
      <c r="QF157" s="687">
        <v>1</v>
      </c>
      <c r="QG157" s="687">
        <v>1</v>
      </c>
      <c r="QH157" s="687">
        <v>1</v>
      </c>
      <c r="QI157" s="687">
        <v>1</v>
      </c>
      <c r="QJ157" s="687">
        <v>1</v>
      </c>
      <c r="QK157" s="687">
        <v>1</v>
      </c>
      <c r="QL157" s="687">
        <v>1</v>
      </c>
      <c r="QM157" s="687">
        <v>1</v>
      </c>
      <c r="QN157" s="687">
        <v>1</v>
      </c>
      <c r="QO157" s="687">
        <v>1</v>
      </c>
      <c r="QP157" s="687">
        <v>1</v>
      </c>
      <c r="QQ157" s="687">
        <v>1</v>
      </c>
      <c r="QR157" s="687">
        <v>1</v>
      </c>
      <c r="QS157" s="687">
        <v>1</v>
      </c>
      <c r="QT157" s="687">
        <v>1</v>
      </c>
      <c r="QU157" s="687">
        <v>1</v>
      </c>
      <c r="QV157" s="687">
        <v>1</v>
      </c>
      <c r="QW157" s="687">
        <v>1</v>
      </c>
      <c r="QX157" s="687">
        <v>1</v>
      </c>
      <c r="QY157" s="687">
        <v>1</v>
      </c>
      <c r="QZ157" s="687">
        <v>1</v>
      </c>
      <c r="RA157" s="687"/>
      <c r="RB157" s="687"/>
      <c r="RC157" s="687"/>
      <c r="RD157" s="687"/>
      <c r="RE157" s="687"/>
      <c r="RF157" s="687"/>
      <c r="RG157" s="687"/>
      <c r="RH157" s="687"/>
      <c r="RI157" s="687"/>
      <c r="RJ157" s="687"/>
      <c r="RK157" s="925"/>
      <c r="RL157" s="925"/>
      <c r="RM157" s="925"/>
      <c r="RN157" s="925"/>
      <c r="RO157" s="925"/>
      <c r="RP157" s="925"/>
      <c r="RQ157" s="925"/>
      <c r="RR157" s="925"/>
      <c r="RS157" s="925"/>
      <c r="RT157" s="925"/>
      <c r="RU157" s="925"/>
      <c r="RV157" s="925"/>
      <c r="RW157" s="925"/>
      <c r="RX157" s="925"/>
      <c r="RY157" s="925"/>
      <c r="RZ157" s="925"/>
      <c r="SA157" s="925"/>
      <c r="SB157" s="925"/>
      <c r="SC157" s="925"/>
      <c r="SD157" s="925"/>
      <c r="SE157" s="925"/>
      <c r="SF157" s="925"/>
      <c r="SG157" s="925"/>
      <c r="SH157" s="925"/>
      <c r="SI157" s="925"/>
      <c r="SJ157" s="925"/>
      <c r="SK157" s="925"/>
      <c r="SL157" s="925"/>
      <c r="SM157" s="925"/>
      <c r="SN157" s="925"/>
      <c r="SO157" s="925"/>
      <c r="SP157" s="925"/>
      <c r="SQ157" s="925"/>
      <c r="SR157" s="925"/>
      <c r="SS157" s="925"/>
      <c r="ST157" s="925"/>
      <c r="SU157" s="925"/>
      <c r="SV157" s="925"/>
      <c r="SW157" s="925"/>
      <c r="SX157" s="925"/>
      <c r="SY157" s="925"/>
      <c r="SZ157" s="925"/>
      <c r="TA157" s="925"/>
      <c r="TB157" s="925"/>
      <c r="TC157" s="925"/>
      <c r="TD157" s="925"/>
      <c r="TE157" s="925"/>
      <c r="TF157" s="925"/>
      <c r="TG157" s="925"/>
      <c r="TH157" s="925"/>
      <c r="TI157" s="925"/>
      <c r="TJ157" s="925"/>
      <c r="TK157" s="925"/>
      <c r="TL157" s="925"/>
      <c r="TM157" s="925"/>
      <c r="TN157" s="925"/>
      <c r="TO157" s="925"/>
      <c r="TP157" s="925"/>
      <c r="TQ157" s="925"/>
      <c r="TR157" s="925"/>
      <c r="TS157" s="925"/>
      <c r="TT157" s="925"/>
      <c r="TU157" s="925"/>
      <c r="TV157" s="925"/>
      <c r="TW157" s="925"/>
      <c r="TX157" s="925"/>
      <c r="TY157" s="925"/>
      <c r="TZ157" s="925"/>
      <c r="UA157" s="925"/>
      <c r="UB157" s="925"/>
      <c r="UC157" s="925"/>
      <c r="UD157" s="925"/>
      <c r="UE157" s="925"/>
      <c r="UF157" s="925"/>
      <c r="UG157" s="925"/>
      <c r="UH157" s="925"/>
      <c r="UI157" s="925"/>
      <c r="UJ157" s="925"/>
      <c r="UK157" s="925"/>
      <c r="UL157" s="925"/>
      <c r="UM157" s="925"/>
      <c r="UN157" s="925"/>
      <c r="UO157" s="925"/>
      <c r="UP157" s="925"/>
      <c r="UQ157" s="925"/>
      <c r="UR157" s="925"/>
      <c r="US157" s="925"/>
      <c r="UT157" s="925"/>
      <c r="UU157" s="925"/>
      <c r="UV157" s="925"/>
      <c r="UW157" s="925"/>
      <c r="UX157" s="925"/>
      <c r="UY157" s="925"/>
      <c r="UZ157" s="925"/>
      <c r="VA157" s="925"/>
      <c r="VB157" s="925"/>
      <c r="VC157" s="925"/>
      <c r="VD157" s="925"/>
      <c r="VE157" s="925"/>
      <c r="VF157" s="925"/>
      <c r="VG157" s="925"/>
      <c r="VH157" s="925"/>
      <c r="VI157" s="925"/>
      <c r="VJ157" s="925"/>
      <c r="VK157" s="925"/>
      <c r="VL157" s="925"/>
      <c r="VM157" s="925"/>
      <c r="VN157" s="925"/>
      <c r="VO157" s="925"/>
      <c r="VP157" s="925"/>
      <c r="VQ157" s="925"/>
      <c r="VR157" s="925"/>
      <c r="VS157" s="925"/>
      <c r="VT157" s="925"/>
      <c r="VU157" s="925"/>
      <c r="VV157" s="925"/>
      <c r="VW157" s="925"/>
      <c r="VX157" s="925"/>
      <c r="VY157" s="925"/>
      <c r="VZ157" s="925"/>
      <c r="WA157" s="925"/>
      <c r="WB157" s="925"/>
      <c r="WC157" s="925"/>
      <c r="WD157" s="925"/>
      <c r="WE157" s="925"/>
      <c r="WF157" s="925"/>
      <c r="WG157" s="925"/>
      <c r="WH157" s="925"/>
      <c r="WI157" s="925"/>
      <c r="WJ157" s="925"/>
      <c r="WK157" s="925"/>
      <c r="WL157" s="925"/>
      <c r="WM157" s="925"/>
      <c r="WN157" s="925"/>
      <c r="WO157" s="925"/>
      <c r="WP157" s="925"/>
      <c r="WQ157" s="925"/>
      <c r="WR157" s="925"/>
      <c r="WS157" s="925"/>
      <c r="XZ157" s="925"/>
      <c r="YA157" s="925"/>
      <c r="ZM157" s="4"/>
      <c r="ZN157" s="4"/>
    </row>
    <row r="158" spans="1:690" s="14" customFormat="1">
      <c r="A158" s="1094" t="s">
        <v>1422</v>
      </c>
      <c r="B158" s="1094"/>
      <c r="C158" s="1094"/>
      <c r="D158" s="1096">
        <v>2321.89</v>
      </c>
      <c r="E158" s="1096">
        <v>635.95000000000005</v>
      </c>
      <c r="F158" s="1096">
        <v>4985124.6900000004</v>
      </c>
      <c r="G158" s="1094"/>
      <c r="H158" s="1094" t="s">
        <v>894</v>
      </c>
      <c r="I158" s="920"/>
      <c r="J158" s="920"/>
      <c r="K158" s="920"/>
      <c r="L158" s="920"/>
      <c r="M158" s="920"/>
      <c r="N158" s="920"/>
      <c r="O158" s="920"/>
      <c r="P158" s="920"/>
      <c r="Q158" s="920"/>
      <c r="R158" s="920"/>
      <c r="S158" s="920"/>
      <c r="T158" s="920"/>
      <c r="U158" s="920"/>
      <c r="V158" s="920"/>
      <c r="W158" s="920"/>
      <c r="X158" s="920"/>
      <c r="Y158" s="920"/>
      <c r="Z158" s="920"/>
      <c r="AA158" s="920"/>
      <c r="AB158" s="920"/>
      <c r="AC158" s="920"/>
      <c r="AD158" s="920"/>
      <c r="AE158" s="920"/>
      <c r="AF158" s="920"/>
      <c r="AG158" s="920"/>
      <c r="AH158" s="920"/>
      <c r="AI158" s="920"/>
      <c r="AJ158" s="920"/>
      <c r="AK158" s="920"/>
      <c r="AL158" s="920"/>
      <c r="AM158" s="920"/>
      <c r="AN158" s="920"/>
      <c r="AO158" s="920"/>
      <c r="AP158" s="920"/>
      <c r="AQ158" s="920"/>
      <c r="AR158" s="920"/>
      <c r="AS158" s="920"/>
      <c r="AT158" s="920"/>
      <c r="AU158" s="920"/>
      <c r="AV158" s="920"/>
      <c r="AW158" s="920"/>
      <c r="AX158" s="920"/>
      <c r="AY158" s="920"/>
      <c r="AZ158" s="920"/>
      <c r="BA158" s="920"/>
      <c r="BB158" s="920"/>
      <c r="BC158" s="920"/>
      <c r="BD158" s="920"/>
      <c r="BE158" s="920"/>
      <c r="BF158" s="920"/>
      <c r="BG158" s="920"/>
      <c r="BH158" s="920"/>
      <c r="BI158" s="920"/>
      <c r="BJ158" s="920"/>
      <c r="BK158" s="920"/>
      <c r="BL158" s="920"/>
      <c r="BM158" s="920"/>
      <c r="BN158" s="920"/>
      <c r="BO158" s="920"/>
      <c r="BP158" s="920"/>
      <c r="BQ158" s="920"/>
      <c r="BR158" s="920"/>
      <c r="BS158" s="920"/>
      <c r="BT158" s="920"/>
      <c r="BU158" s="920"/>
      <c r="BV158" s="920"/>
      <c r="BW158" s="920"/>
      <c r="BX158" s="920"/>
      <c r="BY158" s="920"/>
      <c r="BZ158" s="920"/>
      <c r="CA158" s="920"/>
      <c r="CB158" s="920"/>
      <c r="CC158" s="920"/>
      <c r="CD158" s="920"/>
      <c r="CE158" s="920"/>
      <c r="CF158" s="920"/>
      <c r="CG158" s="920"/>
      <c r="CH158" s="920"/>
      <c r="CI158" s="920"/>
      <c r="CJ158" s="920"/>
      <c r="CK158" s="920">
        <v>1.62</v>
      </c>
      <c r="CL158" s="920">
        <v>3.23</v>
      </c>
      <c r="CM158" s="920">
        <v>4.8499999999999996</v>
      </c>
      <c r="CN158" s="920">
        <v>6.47</v>
      </c>
      <c r="CO158" s="920">
        <v>8.08</v>
      </c>
      <c r="CP158" s="920">
        <v>8.08</v>
      </c>
      <c r="CQ158" s="920">
        <v>9.6999999999999993</v>
      </c>
      <c r="CR158" s="920">
        <v>11.32</v>
      </c>
      <c r="CS158" s="920">
        <v>12.93</v>
      </c>
      <c r="CT158" s="920">
        <v>14.55</v>
      </c>
      <c r="CU158" s="920">
        <v>16.170000000000002</v>
      </c>
      <c r="CV158" s="920">
        <v>17.78</v>
      </c>
      <c r="CW158" s="920">
        <v>17.78</v>
      </c>
      <c r="CX158" s="920">
        <v>19.399999999999999</v>
      </c>
      <c r="CY158" s="920">
        <v>21.01</v>
      </c>
      <c r="CZ158" s="920">
        <v>22.63</v>
      </c>
      <c r="DA158" s="920">
        <v>24.25</v>
      </c>
      <c r="DB158" s="920">
        <v>25.86</v>
      </c>
      <c r="DC158" s="920">
        <v>27.48</v>
      </c>
      <c r="DD158" s="920">
        <v>27.48</v>
      </c>
      <c r="DE158" s="920">
        <v>29.1</v>
      </c>
      <c r="DF158" s="920">
        <v>30.71</v>
      </c>
      <c r="DG158" s="920">
        <v>32.33</v>
      </c>
      <c r="DH158" s="920">
        <v>33.950000000000003</v>
      </c>
      <c r="DI158" s="920">
        <v>35.56</v>
      </c>
      <c r="DJ158" s="920">
        <v>37.18</v>
      </c>
      <c r="DK158" s="920">
        <v>37.18</v>
      </c>
      <c r="DL158" s="920">
        <v>38.799999999999997</v>
      </c>
      <c r="DM158" s="920">
        <v>40.409999999999997</v>
      </c>
      <c r="DN158" s="920">
        <v>42.03</v>
      </c>
      <c r="DO158" s="920">
        <v>43.65</v>
      </c>
      <c r="DP158" s="920">
        <v>45.26</v>
      </c>
      <c r="DQ158" s="920">
        <v>46.88</v>
      </c>
      <c r="DR158" s="920">
        <v>46.88</v>
      </c>
      <c r="DS158" s="920">
        <v>48.5</v>
      </c>
      <c r="DT158" s="920">
        <v>50.11</v>
      </c>
      <c r="DU158" s="920">
        <v>51.73</v>
      </c>
      <c r="DV158" s="920">
        <v>53.35</v>
      </c>
      <c r="DW158" s="920">
        <v>54.96</v>
      </c>
      <c r="DX158" s="920">
        <v>56.58</v>
      </c>
      <c r="DY158" s="920">
        <v>56.58</v>
      </c>
      <c r="DZ158" s="920">
        <v>58.2</v>
      </c>
      <c r="EA158" s="920">
        <v>59.81</v>
      </c>
      <c r="EB158" s="920">
        <v>61.43</v>
      </c>
      <c r="EC158" s="920">
        <v>63.04</v>
      </c>
      <c r="ED158" s="920">
        <v>64.66</v>
      </c>
      <c r="EE158" s="920">
        <v>66.28</v>
      </c>
      <c r="EF158" s="920">
        <v>66.28</v>
      </c>
      <c r="EG158" s="920">
        <v>67.89</v>
      </c>
      <c r="EH158" s="920">
        <v>69.510000000000005</v>
      </c>
      <c r="EI158" s="920">
        <v>71.13</v>
      </c>
      <c r="EJ158" s="920">
        <v>72.739999999999995</v>
      </c>
      <c r="EK158" s="920">
        <v>74.36</v>
      </c>
      <c r="EL158" s="920">
        <v>75.98</v>
      </c>
      <c r="EM158" s="920">
        <v>75.98</v>
      </c>
      <c r="EN158" s="920">
        <v>77.59</v>
      </c>
      <c r="EO158" s="920">
        <v>79.209999999999994</v>
      </c>
      <c r="EP158" s="920">
        <v>80.83</v>
      </c>
      <c r="EQ158" s="920">
        <v>82.44</v>
      </c>
      <c r="ER158" s="920">
        <v>84.06</v>
      </c>
      <c r="ES158" s="920">
        <v>85.68</v>
      </c>
      <c r="ET158" s="920">
        <v>85.68</v>
      </c>
      <c r="EU158" s="920">
        <v>87.29</v>
      </c>
      <c r="EV158" s="920">
        <v>88.91</v>
      </c>
      <c r="EW158" s="920">
        <v>90.53</v>
      </c>
      <c r="EX158" s="920">
        <v>92.14</v>
      </c>
      <c r="EY158" s="920">
        <v>93.76</v>
      </c>
      <c r="EZ158" s="920">
        <v>95.38</v>
      </c>
      <c r="FA158" s="920">
        <v>95.38</v>
      </c>
      <c r="FB158" s="920">
        <v>96.99</v>
      </c>
      <c r="FC158" s="920">
        <v>98.61</v>
      </c>
      <c r="FD158" s="920">
        <v>100.22</v>
      </c>
      <c r="FE158" s="920">
        <v>101.84</v>
      </c>
      <c r="FF158" s="920">
        <v>103.05</v>
      </c>
      <c r="FG158" s="920">
        <v>104.27</v>
      </c>
      <c r="FH158" s="920">
        <v>104.27</v>
      </c>
      <c r="FI158" s="920">
        <v>105.48</v>
      </c>
      <c r="FJ158" s="920">
        <v>105.48</v>
      </c>
      <c r="FK158" s="920">
        <v>106.69</v>
      </c>
      <c r="FL158" s="920">
        <v>107.9</v>
      </c>
      <c r="FM158" s="920">
        <v>109.12</v>
      </c>
      <c r="FN158" s="920">
        <v>110.33</v>
      </c>
      <c r="FO158" s="920">
        <v>110.33</v>
      </c>
      <c r="FP158" s="920">
        <v>111.54</v>
      </c>
      <c r="FQ158" s="920">
        <v>112.75</v>
      </c>
      <c r="FR158" s="920">
        <v>113.97</v>
      </c>
      <c r="FS158" s="920">
        <v>115.18</v>
      </c>
      <c r="FT158" s="920">
        <v>116.39</v>
      </c>
      <c r="FU158" s="920">
        <v>117.76</v>
      </c>
      <c r="FV158" s="920">
        <v>117.76</v>
      </c>
      <c r="FW158" s="920">
        <v>119.78</v>
      </c>
      <c r="FX158" s="920">
        <v>121.81</v>
      </c>
      <c r="FY158" s="920">
        <v>123.83</v>
      </c>
      <c r="FZ158" s="920">
        <v>125.85</v>
      </c>
      <c r="GA158" s="920">
        <v>127.87</v>
      </c>
      <c r="GB158" s="920">
        <v>129.88999999999999</v>
      </c>
      <c r="GC158" s="920">
        <v>129.88999999999999</v>
      </c>
      <c r="GD158" s="920">
        <v>131.91</v>
      </c>
      <c r="GE158" s="920">
        <v>134.04</v>
      </c>
      <c r="GF158" s="920">
        <v>136.87</v>
      </c>
      <c r="GG158" s="920">
        <v>139.69999999999999</v>
      </c>
      <c r="GH158" s="920">
        <v>142.52000000000001</v>
      </c>
      <c r="GI158" s="920">
        <v>142.52000000000001</v>
      </c>
      <c r="GJ158" s="920">
        <v>142.52000000000001</v>
      </c>
      <c r="GK158" s="920">
        <v>142.52000000000001</v>
      </c>
      <c r="GL158" s="920">
        <v>142.52000000000001</v>
      </c>
      <c r="GM158" s="920">
        <v>142.52000000000001</v>
      </c>
      <c r="GN158" s="920">
        <v>146.30000000000001</v>
      </c>
      <c r="GO158" s="920">
        <v>150.07</v>
      </c>
      <c r="GP158" s="920">
        <v>153.84</v>
      </c>
      <c r="GQ158" s="920">
        <v>153.84</v>
      </c>
      <c r="GR158" s="920">
        <v>157.61000000000001</v>
      </c>
      <c r="GS158" s="920">
        <v>161.38</v>
      </c>
      <c r="GT158" s="920">
        <v>165.16</v>
      </c>
      <c r="GU158" s="920">
        <v>168.93</v>
      </c>
      <c r="GV158" s="920">
        <v>172.7</v>
      </c>
      <c r="GW158" s="920">
        <v>176.47</v>
      </c>
      <c r="GX158" s="920">
        <v>176.47</v>
      </c>
      <c r="GY158" s="920">
        <v>180.24</v>
      </c>
      <c r="GZ158" s="920">
        <v>184.01</v>
      </c>
      <c r="HA158" s="920">
        <v>187.79</v>
      </c>
      <c r="HB158" s="920">
        <v>191.56</v>
      </c>
      <c r="HC158" s="920">
        <v>195.33</v>
      </c>
      <c r="HD158" s="920">
        <v>199.1</v>
      </c>
      <c r="HE158" s="920">
        <v>199.1</v>
      </c>
      <c r="HF158" s="920">
        <v>203.09</v>
      </c>
      <c r="HG158" s="920">
        <v>207.94</v>
      </c>
      <c r="HH158" s="920">
        <v>212.79</v>
      </c>
      <c r="HI158" s="920">
        <v>217.64</v>
      </c>
      <c r="HJ158" s="920">
        <v>222.49</v>
      </c>
      <c r="HK158" s="920">
        <v>227.34</v>
      </c>
      <c r="HL158" s="920">
        <v>227.34</v>
      </c>
      <c r="HM158" s="920">
        <v>232.19</v>
      </c>
      <c r="HN158" s="920">
        <v>237.04</v>
      </c>
      <c r="HO158" s="920">
        <v>241.89</v>
      </c>
      <c r="HP158" s="920">
        <v>246.74</v>
      </c>
      <c r="HQ158" s="920">
        <v>251.59</v>
      </c>
      <c r="HR158" s="920">
        <v>256.44</v>
      </c>
      <c r="HS158" s="920">
        <v>256.44</v>
      </c>
      <c r="HT158" s="920">
        <v>261.33999999999997</v>
      </c>
      <c r="HU158" s="920">
        <v>266.73</v>
      </c>
      <c r="HV158" s="920">
        <v>272.12</v>
      </c>
      <c r="HW158" s="920">
        <v>277.5</v>
      </c>
      <c r="HX158" s="920">
        <v>282.89</v>
      </c>
      <c r="HY158" s="920">
        <v>288.27999999999997</v>
      </c>
      <c r="HZ158" s="920">
        <v>288.27999999999997</v>
      </c>
      <c r="IA158" s="920">
        <v>293.67</v>
      </c>
      <c r="IB158" s="920">
        <v>299.06</v>
      </c>
      <c r="IC158" s="920">
        <v>324.02</v>
      </c>
      <c r="ID158" s="920">
        <v>348.98</v>
      </c>
      <c r="IE158" s="920">
        <v>373.94</v>
      </c>
      <c r="IF158" s="920">
        <v>398.91</v>
      </c>
      <c r="IG158" s="920">
        <v>398.91</v>
      </c>
      <c r="IH158" s="920">
        <v>423.87</v>
      </c>
      <c r="II158" s="920">
        <v>454.46</v>
      </c>
      <c r="IJ158" s="920">
        <v>501.36</v>
      </c>
      <c r="IK158" s="920">
        <v>559.52</v>
      </c>
      <c r="IL158" s="920">
        <v>627.79999999999995</v>
      </c>
      <c r="IM158" s="920">
        <v>627.79999999999995</v>
      </c>
      <c r="IN158" s="920">
        <v>627.79999999999995</v>
      </c>
      <c r="IO158" s="920">
        <v>627.79999999999995</v>
      </c>
      <c r="IP158" s="920">
        <v>627.79999999999995</v>
      </c>
      <c r="IQ158" s="920">
        <v>627.79999999999995</v>
      </c>
      <c r="IR158" s="920">
        <v>627.79999999999995</v>
      </c>
      <c r="IS158" s="920">
        <v>627.79999999999995</v>
      </c>
      <c r="IT158" s="920">
        <v>627.79999999999995</v>
      </c>
      <c r="IU158" s="920">
        <v>627.79999999999995</v>
      </c>
      <c r="IV158" s="920">
        <v>627.79999999999995</v>
      </c>
      <c r="IW158" s="920">
        <v>627.79999999999995</v>
      </c>
      <c r="IX158" s="920">
        <v>627.79999999999995</v>
      </c>
      <c r="IY158" s="920">
        <v>627.79999999999995</v>
      </c>
      <c r="IZ158" s="920">
        <v>627.79999999999995</v>
      </c>
      <c r="JA158" s="920">
        <v>627.79999999999995</v>
      </c>
      <c r="JB158" s="920">
        <v>627.79999999999995</v>
      </c>
      <c r="JC158" s="920">
        <v>627.79999999999995</v>
      </c>
      <c r="JD158" s="920">
        <v>627.79999999999995</v>
      </c>
      <c r="JE158" s="920">
        <v>627.79999999999995</v>
      </c>
      <c r="JF158" s="920">
        <v>627.79999999999995</v>
      </c>
      <c r="JG158" s="920">
        <v>627.79999999999995</v>
      </c>
      <c r="JH158" s="920">
        <v>627.79999999999995</v>
      </c>
      <c r="JI158" s="920">
        <v>627.79999999999995</v>
      </c>
      <c r="JJ158" s="920">
        <v>627.79999999999995</v>
      </c>
      <c r="JK158" s="920">
        <v>627.79999999999995</v>
      </c>
      <c r="JL158" s="920">
        <v>627.79999999999995</v>
      </c>
      <c r="JM158" s="920">
        <v>627.79999999999995</v>
      </c>
      <c r="JN158" s="920">
        <v>627.79999999999995</v>
      </c>
      <c r="JO158" s="920">
        <v>627.79999999999995</v>
      </c>
      <c r="JP158" s="920">
        <v>627.79999999999995</v>
      </c>
      <c r="JQ158" s="920">
        <v>627.79999999999995</v>
      </c>
      <c r="JR158" s="920">
        <v>627.79999999999995</v>
      </c>
      <c r="JS158" s="920">
        <v>627.79999999999995</v>
      </c>
      <c r="JT158" s="920">
        <v>627.79999999999995</v>
      </c>
      <c r="JU158" s="920">
        <v>627.79999999999995</v>
      </c>
      <c r="JV158" s="920">
        <v>627.79999999999995</v>
      </c>
      <c r="JW158" s="920">
        <v>627.79999999999995</v>
      </c>
      <c r="JX158" s="920">
        <v>627.79999999999995</v>
      </c>
      <c r="JY158" s="920">
        <v>627.79999999999995</v>
      </c>
      <c r="JZ158" s="920">
        <v>627.79999999999995</v>
      </c>
      <c r="KA158" s="920">
        <v>627.79999999999995</v>
      </c>
      <c r="KB158" s="920">
        <v>627.79999999999995</v>
      </c>
      <c r="KC158" s="920">
        <v>627.79999999999995</v>
      </c>
      <c r="KD158" s="920">
        <v>627.79999999999995</v>
      </c>
      <c r="KE158" s="920">
        <v>627.79999999999995</v>
      </c>
      <c r="KF158" s="920">
        <v>627.79999999999995</v>
      </c>
      <c r="KG158" s="920">
        <v>627.79999999999995</v>
      </c>
      <c r="KH158" s="920">
        <v>627.79999999999995</v>
      </c>
      <c r="KI158" s="920">
        <v>627.87</v>
      </c>
      <c r="KJ158" s="920">
        <v>627.95000000000005</v>
      </c>
      <c r="KK158" s="920">
        <v>627.95000000000005</v>
      </c>
      <c r="KL158" s="920">
        <v>628.02</v>
      </c>
      <c r="KM158" s="920">
        <v>628.1</v>
      </c>
      <c r="KN158" s="920">
        <v>628.16999999999996</v>
      </c>
      <c r="KO158" s="920">
        <v>628.25</v>
      </c>
      <c r="KP158" s="920">
        <v>628.32000000000005</v>
      </c>
      <c r="KQ158" s="920">
        <v>628.39</v>
      </c>
      <c r="KR158" s="920">
        <v>628.39</v>
      </c>
      <c r="KS158" s="920">
        <v>628.47</v>
      </c>
      <c r="KT158" s="920">
        <v>628.54</v>
      </c>
      <c r="KU158" s="920">
        <v>628.62</v>
      </c>
      <c r="KV158" s="920">
        <v>628.69000000000005</v>
      </c>
      <c r="KW158" s="920">
        <v>628.76</v>
      </c>
      <c r="KX158" s="920">
        <v>628.84</v>
      </c>
      <c r="KY158" s="920">
        <v>628.84</v>
      </c>
      <c r="KZ158" s="920">
        <v>628.91</v>
      </c>
      <c r="LA158" s="920">
        <v>628.99</v>
      </c>
      <c r="LB158" s="920">
        <v>629.05999999999995</v>
      </c>
      <c r="LC158" s="920">
        <v>629.14</v>
      </c>
      <c r="LD158" s="920">
        <v>629.21</v>
      </c>
      <c r="LE158" s="920">
        <v>629.28</v>
      </c>
      <c r="LF158" s="920">
        <v>629.28</v>
      </c>
      <c r="LG158" s="920">
        <v>629.36</v>
      </c>
      <c r="LH158" s="920">
        <v>629.42999999999995</v>
      </c>
      <c r="LI158" s="920">
        <v>629.51</v>
      </c>
      <c r="LJ158" s="920">
        <v>629.58000000000004</v>
      </c>
      <c r="LK158" s="920">
        <v>629.65</v>
      </c>
      <c r="LL158" s="920">
        <v>629.73</v>
      </c>
      <c r="LM158" s="920">
        <v>629.73</v>
      </c>
      <c r="LN158" s="920">
        <v>629.79999999999995</v>
      </c>
      <c r="LO158" s="920">
        <v>629.88</v>
      </c>
      <c r="LP158" s="920">
        <v>629.95000000000005</v>
      </c>
      <c r="LQ158" s="920">
        <v>630.02</v>
      </c>
      <c r="LR158" s="920">
        <v>630.1</v>
      </c>
      <c r="LS158" s="920">
        <v>630.16999999999996</v>
      </c>
      <c r="LT158" s="920">
        <v>630.16999999999996</v>
      </c>
      <c r="LU158" s="920">
        <v>630.25</v>
      </c>
      <c r="LV158" s="920">
        <v>630.32000000000005</v>
      </c>
      <c r="LW158" s="920">
        <v>630.4</v>
      </c>
      <c r="LX158" s="920">
        <v>630.47</v>
      </c>
      <c r="LY158" s="920">
        <v>630.54</v>
      </c>
      <c r="LZ158" s="920">
        <v>630.62</v>
      </c>
      <c r="MA158" s="920">
        <v>630.62</v>
      </c>
      <c r="MB158" s="920">
        <v>630.69000000000005</v>
      </c>
      <c r="MC158" s="920">
        <v>630.79</v>
      </c>
      <c r="MD158" s="920">
        <v>630.91</v>
      </c>
      <c r="ME158" s="920">
        <v>631.03</v>
      </c>
      <c r="MF158" s="920">
        <v>631.16</v>
      </c>
      <c r="MG158" s="920">
        <v>631.33000000000004</v>
      </c>
      <c r="MH158" s="920">
        <v>631.33000000000004</v>
      </c>
      <c r="MI158" s="920">
        <v>631.51</v>
      </c>
      <c r="MJ158" s="920">
        <v>631.67999999999995</v>
      </c>
      <c r="MK158" s="920">
        <v>631.85</v>
      </c>
      <c r="ML158" s="920">
        <v>632.03</v>
      </c>
      <c r="MM158" s="920">
        <v>632.20000000000005</v>
      </c>
      <c r="MN158" s="920">
        <v>632.37</v>
      </c>
      <c r="MO158" s="920">
        <v>632.37</v>
      </c>
      <c r="MP158" s="920">
        <v>632.54</v>
      </c>
      <c r="MQ158" s="920">
        <v>632.72</v>
      </c>
      <c r="MR158" s="920">
        <v>632.9</v>
      </c>
      <c r="MS158" s="920">
        <v>633.12</v>
      </c>
      <c r="MT158" s="920">
        <v>633.35</v>
      </c>
      <c r="MU158" s="920">
        <v>633.57000000000005</v>
      </c>
      <c r="MV158" s="920">
        <v>633.57000000000005</v>
      </c>
      <c r="MW158" s="920">
        <v>633.79</v>
      </c>
      <c r="MX158" s="920">
        <v>634.01</v>
      </c>
      <c r="MY158" s="920">
        <v>634.24</v>
      </c>
      <c r="MZ158" s="920">
        <v>634.47</v>
      </c>
      <c r="NA158" s="920">
        <v>634.72</v>
      </c>
      <c r="NB158" s="920">
        <v>634.97</v>
      </c>
      <c r="NC158" s="920">
        <v>634.97</v>
      </c>
      <c r="ND158" s="920">
        <v>635.21</v>
      </c>
      <c r="NE158" s="920">
        <v>635.46</v>
      </c>
      <c r="NF158" s="920">
        <v>635.71</v>
      </c>
      <c r="NG158" s="920">
        <v>635.95000000000005</v>
      </c>
      <c r="NH158" s="920">
        <v>639.96</v>
      </c>
      <c r="NI158" s="920">
        <v>644.63</v>
      </c>
      <c r="NJ158" s="920">
        <v>644.63</v>
      </c>
      <c r="NK158" s="920">
        <v>655.98</v>
      </c>
      <c r="NL158" s="920">
        <v>666.47</v>
      </c>
      <c r="NM158" s="920">
        <v>678.88</v>
      </c>
      <c r="NN158" s="920">
        <v>694.29</v>
      </c>
      <c r="NO158" s="920">
        <v>694.29</v>
      </c>
      <c r="NP158" s="920">
        <v>721.81</v>
      </c>
      <c r="NQ158" s="920">
        <v>721.81</v>
      </c>
      <c r="NR158" s="920">
        <v>722.72</v>
      </c>
      <c r="NS158" s="920">
        <v>732.24</v>
      </c>
      <c r="NT158" s="920">
        <v>746.51</v>
      </c>
      <c r="NU158" s="920">
        <v>862.8</v>
      </c>
      <c r="NV158" s="920">
        <v>1097.27</v>
      </c>
      <c r="NW158" s="920">
        <v>1134.74</v>
      </c>
      <c r="NX158" s="920">
        <v>1134.74</v>
      </c>
      <c r="NY158" s="920">
        <v>1203.3499999999999</v>
      </c>
      <c r="NZ158" s="920">
        <v>1274.31</v>
      </c>
      <c r="OA158" s="920">
        <v>1326.89</v>
      </c>
      <c r="OB158" s="920">
        <v>1462.87</v>
      </c>
      <c r="OC158" s="920">
        <v>1538.29</v>
      </c>
      <c r="OD158" s="920">
        <v>1551.03</v>
      </c>
      <c r="OE158" s="920">
        <v>1551.03</v>
      </c>
      <c r="OF158" s="920">
        <v>1576.54</v>
      </c>
      <c r="OG158" s="920">
        <v>1641.11</v>
      </c>
      <c r="OH158" s="920">
        <v>1742.84</v>
      </c>
      <c r="OI158" s="920">
        <v>1762.45</v>
      </c>
      <c r="OJ158" s="920">
        <v>1802.94</v>
      </c>
      <c r="OK158" s="920">
        <v>1863.27</v>
      </c>
      <c r="OL158" s="920">
        <v>1863.27</v>
      </c>
      <c r="OM158" s="920">
        <v>1970.55</v>
      </c>
      <c r="ON158" s="920">
        <v>1990.8</v>
      </c>
      <c r="OO158" s="920">
        <v>1994.44</v>
      </c>
      <c r="OP158" s="920">
        <v>1998.88</v>
      </c>
      <c r="OQ158" s="920">
        <v>2006.81</v>
      </c>
      <c r="OR158" s="920">
        <v>2024.65</v>
      </c>
      <c r="OS158" s="920">
        <v>2024.65</v>
      </c>
      <c r="OT158" s="920">
        <v>2044.87</v>
      </c>
      <c r="OU158" s="920">
        <v>2089.19</v>
      </c>
      <c r="OV158" s="920">
        <v>2090.79</v>
      </c>
      <c r="OW158" s="920">
        <v>2094.09</v>
      </c>
      <c r="OX158" s="920">
        <v>2097.79</v>
      </c>
      <c r="OY158" s="920">
        <v>2099.89</v>
      </c>
      <c r="OZ158" s="920">
        <v>2099.89</v>
      </c>
      <c r="PA158" s="920">
        <v>2100.4899999999998</v>
      </c>
      <c r="PB158" s="920">
        <v>2101.89</v>
      </c>
      <c r="PC158" s="920">
        <v>2207.4899999999998</v>
      </c>
      <c r="PD158" s="920">
        <v>2298.89</v>
      </c>
      <c r="PE158" s="920">
        <v>2302.4899999999998</v>
      </c>
      <c r="PF158" s="920">
        <v>2306.89</v>
      </c>
      <c r="PG158" s="920">
        <v>2306.89</v>
      </c>
      <c r="PH158" s="920">
        <v>2313.89</v>
      </c>
      <c r="PI158" s="920">
        <v>2315.09</v>
      </c>
      <c r="PJ158" s="920">
        <v>2317.89</v>
      </c>
      <c r="PK158" s="920">
        <v>2318.19</v>
      </c>
      <c r="PL158" s="920">
        <v>2318.89</v>
      </c>
      <c r="PM158" s="920">
        <v>2319.09</v>
      </c>
      <c r="PN158" s="920">
        <v>2319.09</v>
      </c>
      <c r="PO158" s="920">
        <v>2319.3200000000002</v>
      </c>
      <c r="PP158" s="920">
        <v>2319.89</v>
      </c>
      <c r="PQ158" s="920">
        <v>2320.09</v>
      </c>
      <c r="PR158" s="920">
        <v>2320.3200000000002</v>
      </c>
      <c r="PS158" s="920">
        <v>2320.89</v>
      </c>
      <c r="PT158" s="920">
        <v>2321.09</v>
      </c>
      <c r="PU158" s="920">
        <v>2321.09</v>
      </c>
      <c r="PV158" s="920">
        <v>2321.3200000000002</v>
      </c>
      <c r="PW158" s="920">
        <v>2321.89</v>
      </c>
      <c r="PX158" s="920">
        <v>2321.89</v>
      </c>
      <c r="PY158" s="920">
        <v>2321.89</v>
      </c>
      <c r="PZ158" s="920">
        <v>2321.89</v>
      </c>
      <c r="QA158" s="920">
        <v>2321.89</v>
      </c>
      <c r="QB158" s="920">
        <v>2321.89</v>
      </c>
      <c r="QC158" s="920">
        <v>2321.89</v>
      </c>
      <c r="QD158" s="920">
        <v>2321.89</v>
      </c>
      <c r="QE158" s="920">
        <v>2321.89</v>
      </c>
      <c r="QF158" s="920">
        <v>2321.89</v>
      </c>
      <c r="QG158" s="920">
        <v>2321.89</v>
      </c>
      <c r="QH158" s="920">
        <v>2321.89</v>
      </c>
      <c r="QI158" s="920">
        <v>2321.89</v>
      </c>
      <c r="QJ158" s="920">
        <v>2321.89</v>
      </c>
      <c r="QK158" s="920">
        <v>2321.89</v>
      </c>
      <c r="QL158" s="920">
        <v>2321.89</v>
      </c>
      <c r="QM158" s="920">
        <v>2321.89</v>
      </c>
      <c r="QN158" s="920">
        <v>2321.89</v>
      </c>
      <c r="QO158" s="920">
        <v>2321.89</v>
      </c>
      <c r="QP158" s="920">
        <v>2321.89</v>
      </c>
      <c r="QQ158" s="920">
        <v>2321.89</v>
      </c>
      <c r="QR158" s="920">
        <v>2321.89</v>
      </c>
      <c r="QS158" s="920">
        <v>2321.89</v>
      </c>
      <c r="QT158" s="920">
        <v>2321.89</v>
      </c>
      <c r="QU158" s="920">
        <v>2321.89</v>
      </c>
      <c r="QV158" s="920">
        <v>2321.89</v>
      </c>
      <c r="QW158" s="920">
        <v>2321.89</v>
      </c>
      <c r="QX158" s="920">
        <v>2321.89</v>
      </c>
      <c r="QY158" s="920">
        <v>2321.89</v>
      </c>
      <c r="QZ158" s="920">
        <v>2321.89</v>
      </c>
      <c r="RA158" s="920"/>
      <c r="RB158" s="920"/>
      <c r="RC158" s="920"/>
      <c r="RD158" s="920"/>
      <c r="RE158" s="920"/>
      <c r="RF158" s="920"/>
      <c r="RG158" s="920"/>
      <c r="RH158" s="920"/>
      <c r="RI158" s="920"/>
      <c r="RJ158" s="920"/>
      <c r="RK158" s="927"/>
      <c r="RL158" s="927"/>
      <c r="RM158" s="927"/>
      <c r="RN158" s="927"/>
      <c r="RO158" s="927"/>
      <c r="RP158" s="927"/>
      <c r="RQ158" s="927"/>
      <c r="RR158" s="927"/>
      <c r="RS158" s="927"/>
      <c r="RT158" s="927"/>
      <c r="RU158" s="927"/>
      <c r="RV158" s="927"/>
      <c r="RW158" s="927"/>
      <c r="RX158" s="927"/>
      <c r="RY158" s="927"/>
      <c r="RZ158" s="927"/>
      <c r="SA158" s="927"/>
      <c r="SB158" s="927"/>
      <c r="SC158" s="927"/>
      <c r="SD158" s="927"/>
      <c r="SE158" s="927"/>
      <c r="SF158" s="927"/>
      <c r="SG158" s="927"/>
      <c r="SH158" s="927"/>
      <c r="SI158" s="927"/>
      <c r="SJ158" s="927"/>
      <c r="SK158" s="927"/>
      <c r="SL158" s="927"/>
      <c r="SM158" s="927"/>
      <c r="SN158" s="927"/>
      <c r="SO158" s="927"/>
      <c r="SP158" s="927"/>
      <c r="SQ158" s="927"/>
      <c r="SR158" s="927"/>
      <c r="SS158" s="927"/>
      <c r="ST158" s="927"/>
      <c r="SU158" s="927"/>
      <c r="SV158" s="927"/>
      <c r="SW158" s="927"/>
      <c r="SX158" s="927"/>
      <c r="SY158" s="927"/>
      <c r="SZ158" s="927"/>
      <c r="TA158" s="927"/>
      <c r="TB158" s="927"/>
      <c r="TC158" s="927"/>
      <c r="TD158" s="927"/>
      <c r="TE158" s="927"/>
      <c r="TF158" s="927"/>
      <c r="TG158" s="927"/>
      <c r="TH158" s="927"/>
      <c r="TI158" s="927"/>
      <c r="TJ158" s="927"/>
      <c r="TK158" s="927"/>
      <c r="TL158" s="927"/>
      <c r="TM158" s="927"/>
      <c r="TN158" s="927"/>
      <c r="TO158" s="927"/>
      <c r="TP158" s="927"/>
      <c r="TQ158" s="927"/>
      <c r="TR158" s="927"/>
      <c r="TS158" s="927"/>
      <c r="TT158" s="927"/>
      <c r="TU158" s="927"/>
      <c r="TV158" s="927"/>
      <c r="TW158" s="927"/>
      <c r="TX158" s="927"/>
      <c r="TY158" s="927"/>
      <c r="TZ158" s="927"/>
      <c r="UA158" s="927"/>
      <c r="UB158" s="927"/>
      <c r="UC158" s="927"/>
      <c r="UD158" s="927"/>
      <c r="UE158" s="927"/>
      <c r="UF158" s="927"/>
      <c r="UG158" s="927"/>
      <c r="UH158" s="927"/>
      <c r="UI158" s="927"/>
      <c r="UJ158" s="927"/>
      <c r="UK158" s="927"/>
      <c r="UL158" s="927"/>
      <c r="UM158" s="927"/>
      <c r="UN158" s="927"/>
      <c r="UO158" s="927"/>
      <c r="UP158" s="927"/>
      <c r="UQ158" s="927"/>
      <c r="UR158" s="927"/>
      <c r="US158" s="927"/>
      <c r="UT158" s="927"/>
      <c r="UU158" s="927"/>
      <c r="UV158" s="927"/>
      <c r="UW158" s="927"/>
      <c r="UX158" s="927"/>
      <c r="UY158" s="927"/>
      <c r="UZ158" s="927"/>
      <c r="VA158" s="927"/>
      <c r="VB158" s="927"/>
      <c r="VC158" s="927"/>
      <c r="VD158" s="927"/>
      <c r="VE158" s="927"/>
      <c r="VF158" s="927"/>
      <c r="VG158" s="927"/>
      <c r="VH158" s="927"/>
      <c r="VI158" s="927"/>
      <c r="VJ158" s="927"/>
      <c r="VK158" s="927"/>
      <c r="VL158" s="927"/>
      <c r="VM158" s="927"/>
      <c r="VN158" s="927"/>
      <c r="VO158" s="927"/>
      <c r="VP158" s="927"/>
      <c r="VQ158" s="927"/>
      <c r="VR158" s="927"/>
      <c r="VS158" s="927"/>
      <c r="VT158" s="927"/>
      <c r="VU158" s="927"/>
      <c r="VV158" s="927"/>
      <c r="VW158" s="927"/>
      <c r="VX158" s="927"/>
      <c r="VY158" s="927"/>
      <c r="VZ158" s="927"/>
      <c r="WA158" s="927"/>
      <c r="WB158" s="927"/>
      <c r="WC158" s="927"/>
      <c r="WD158" s="927"/>
      <c r="WE158" s="927"/>
      <c r="WF158" s="927"/>
      <c r="WG158" s="927"/>
      <c r="WH158" s="927"/>
      <c r="WI158" s="927"/>
      <c r="WJ158" s="927"/>
      <c r="WK158" s="927"/>
      <c r="WL158" s="927"/>
      <c r="WM158" s="927"/>
      <c r="WN158" s="927"/>
      <c r="WO158" s="927"/>
      <c r="WP158" s="927"/>
      <c r="WQ158" s="927"/>
      <c r="WR158" s="927"/>
      <c r="WS158" s="927"/>
      <c r="XZ158" s="927"/>
      <c r="YA158" s="927"/>
    </row>
    <row r="159" spans="1:690" s="927" customFormat="1" outlineLevel="2">
      <c r="A159" s="1104" t="s">
        <v>1143</v>
      </c>
      <c r="B159" s="1104"/>
      <c r="C159" s="1104"/>
      <c r="D159" s="1105">
        <v>17939.169999999998</v>
      </c>
      <c r="E159" s="1105">
        <v>15524.19</v>
      </c>
      <c r="F159" s="1105">
        <v>21808728.440000001</v>
      </c>
      <c r="G159" s="1104"/>
      <c r="H159" s="1104" t="s">
        <v>894</v>
      </c>
      <c r="I159" s="920"/>
      <c r="J159" s="920"/>
      <c r="K159" s="920"/>
      <c r="L159" s="920"/>
      <c r="M159" s="920"/>
      <c r="N159" s="920"/>
      <c r="O159" s="920"/>
      <c r="P159" s="920"/>
      <c r="Q159" s="920"/>
      <c r="R159" s="920"/>
      <c r="S159" s="920"/>
      <c r="T159" s="920"/>
      <c r="U159" s="920"/>
      <c r="V159" s="920"/>
      <c r="W159" s="920"/>
      <c r="X159" s="920"/>
      <c r="Y159" s="920"/>
      <c r="Z159" s="920"/>
      <c r="AA159" s="920"/>
      <c r="AB159" s="920"/>
      <c r="AC159" s="920"/>
      <c r="AD159" s="920"/>
      <c r="AE159" s="920"/>
      <c r="AF159" s="920"/>
      <c r="AG159" s="920"/>
      <c r="AH159" s="920"/>
      <c r="AI159" s="920"/>
      <c r="AJ159" s="920"/>
      <c r="AK159" s="920"/>
      <c r="AL159" s="920"/>
      <c r="AM159" s="920"/>
      <c r="AN159" s="920"/>
      <c r="AO159" s="920"/>
      <c r="AP159" s="920"/>
      <c r="AQ159" s="920"/>
      <c r="AR159" s="920"/>
      <c r="AS159" s="920"/>
      <c r="AT159" s="920"/>
      <c r="AU159" s="920"/>
      <c r="AV159" s="920"/>
      <c r="AW159" s="920"/>
      <c r="AX159" s="920"/>
      <c r="AY159" s="920"/>
      <c r="AZ159" s="920"/>
      <c r="BA159" s="920"/>
      <c r="BB159" s="920"/>
      <c r="BC159" s="920"/>
      <c r="BD159" s="920"/>
      <c r="BE159" s="920"/>
      <c r="BF159" s="920"/>
      <c r="BG159" s="920"/>
      <c r="BH159" s="920"/>
      <c r="BI159" s="920"/>
      <c r="BJ159" s="920"/>
      <c r="BK159" s="920"/>
      <c r="BL159" s="920"/>
      <c r="BM159" s="920"/>
      <c r="BN159" s="920"/>
      <c r="BO159" s="920"/>
      <c r="BP159" s="920"/>
      <c r="BQ159" s="920"/>
      <c r="BR159" s="920"/>
      <c r="BS159" s="920"/>
      <c r="BT159" s="920"/>
      <c r="BU159" s="920"/>
      <c r="BV159" s="920"/>
      <c r="BW159" s="920"/>
      <c r="BX159" s="920"/>
      <c r="BY159" s="920"/>
      <c r="BZ159" s="920"/>
      <c r="CA159" s="920"/>
      <c r="CB159" s="920"/>
      <c r="CC159" s="920"/>
      <c r="CD159" s="920"/>
      <c r="CE159" s="920"/>
      <c r="CF159" s="920"/>
      <c r="CG159" s="920"/>
      <c r="CH159" s="920"/>
      <c r="CI159" s="920"/>
      <c r="CJ159" s="920"/>
      <c r="CK159" s="920"/>
      <c r="CL159" s="920"/>
      <c r="CM159" s="920"/>
      <c r="CN159" s="920"/>
      <c r="CO159" s="920"/>
      <c r="CP159" s="920"/>
      <c r="CQ159" s="920"/>
      <c r="CR159" s="920"/>
      <c r="CS159" s="920">
        <v>0.52</v>
      </c>
      <c r="CT159" s="920">
        <v>1.29</v>
      </c>
      <c r="CU159" s="920">
        <v>2.93</v>
      </c>
      <c r="CV159" s="920">
        <v>4.3600000000000003</v>
      </c>
      <c r="CW159" s="920">
        <v>4.3600000000000003</v>
      </c>
      <c r="CX159" s="920">
        <v>5.13</v>
      </c>
      <c r="CY159" s="920">
        <v>6.05</v>
      </c>
      <c r="CZ159" s="920">
        <v>6.79</v>
      </c>
      <c r="DA159" s="920">
        <v>7.58</v>
      </c>
      <c r="DB159" s="920">
        <v>8.65</v>
      </c>
      <c r="DC159" s="920">
        <v>10.24</v>
      </c>
      <c r="DD159" s="920">
        <v>10.24</v>
      </c>
      <c r="DE159" s="920">
        <v>12.23</v>
      </c>
      <c r="DF159" s="920">
        <v>14.68</v>
      </c>
      <c r="DG159" s="920">
        <v>16.43</v>
      </c>
      <c r="DH159" s="920">
        <v>18.22</v>
      </c>
      <c r="DI159" s="920">
        <v>20.010000000000002</v>
      </c>
      <c r="DJ159" s="920">
        <v>21.8</v>
      </c>
      <c r="DK159" s="920">
        <v>21.8</v>
      </c>
      <c r="DL159" s="920">
        <v>24.15</v>
      </c>
      <c r="DM159" s="920">
        <v>26.9</v>
      </c>
      <c r="DN159" s="920">
        <v>29.97</v>
      </c>
      <c r="DO159" s="920">
        <v>34.47</v>
      </c>
      <c r="DP159" s="920">
        <v>40</v>
      </c>
      <c r="DQ159" s="920">
        <v>48.46</v>
      </c>
      <c r="DR159" s="920">
        <v>48.46</v>
      </c>
      <c r="DS159" s="920">
        <v>59.96</v>
      </c>
      <c r="DT159" s="920">
        <v>75.02</v>
      </c>
      <c r="DU159" s="920">
        <v>97.95</v>
      </c>
      <c r="DV159" s="920">
        <v>115.9</v>
      </c>
      <c r="DW159" s="920">
        <v>133.57</v>
      </c>
      <c r="DX159" s="920">
        <v>143.79</v>
      </c>
      <c r="DY159" s="920">
        <v>143.79</v>
      </c>
      <c r="DZ159" s="920">
        <v>148.1</v>
      </c>
      <c r="EA159" s="920">
        <v>152.06</v>
      </c>
      <c r="EB159" s="920">
        <v>155.24</v>
      </c>
      <c r="EC159" s="920">
        <v>156.69</v>
      </c>
      <c r="ED159" s="920">
        <v>158.29</v>
      </c>
      <c r="EE159" s="920">
        <v>160</v>
      </c>
      <c r="EF159" s="920">
        <v>160</v>
      </c>
      <c r="EG159" s="920">
        <v>162.28</v>
      </c>
      <c r="EH159" s="920">
        <v>164.83</v>
      </c>
      <c r="EI159" s="920">
        <v>167.5</v>
      </c>
      <c r="EJ159" s="920">
        <v>170.2</v>
      </c>
      <c r="EK159" s="920">
        <v>173.04</v>
      </c>
      <c r="EL159" s="920">
        <v>176.36</v>
      </c>
      <c r="EM159" s="920">
        <v>176.36</v>
      </c>
      <c r="EN159" s="920">
        <v>179.89</v>
      </c>
      <c r="EO159" s="920">
        <v>183.53</v>
      </c>
      <c r="EP159" s="920">
        <v>187.48</v>
      </c>
      <c r="EQ159" s="920">
        <v>190.99</v>
      </c>
      <c r="ER159" s="920">
        <v>194.51</v>
      </c>
      <c r="ES159" s="920">
        <v>198.25</v>
      </c>
      <c r="ET159" s="920">
        <v>198.25</v>
      </c>
      <c r="EU159" s="920">
        <v>203.14</v>
      </c>
      <c r="EV159" s="920">
        <v>209.63</v>
      </c>
      <c r="EW159" s="920">
        <v>216.46</v>
      </c>
      <c r="EX159" s="920">
        <v>224.04</v>
      </c>
      <c r="EY159" s="920">
        <v>244.07</v>
      </c>
      <c r="EZ159" s="920">
        <v>272.77999999999997</v>
      </c>
      <c r="FA159" s="920">
        <v>272.77999999999997</v>
      </c>
      <c r="FB159" s="920">
        <v>296.18</v>
      </c>
      <c r="FC159" s="920">
        <v>315.05</v>
      </c>
      <c r="FD159" s="920">
        <v>348.51</v>
      </c>
      <c r="FE159" s="920">
        <v>410.68</v>
      </c>
      <c r="FF159" s="920">
        <v>420.98</v>
      </c>
      <c r="FG159" s="920">
        <v>432.09</v>
      </c>
      <c r="FH159" s="920">
        <v>432.09</v>
      </c>
      <c r="FI159" s="920">
        <v>461.68</v>
      </c>
      <c r="FJ159" s="920">
        <v>461.68</v>
      </c>
      <c r="FK159" s="920">
        <v>503.23</v>
      </c>
      <c r="FL159" s="920">
        <v>604.9</v>
      </c>
      <c r="FM159" s="920">
        <v>767.5</v>
      </c>
      <c r="FN159" s="920">
        <v>938.84</v>
      </c>
      <c r="FO159" s="920">
        <v>938.84</v>
      </c>
      <c r="FP159" s="920">
        <v>1015.3</v>
      </c>
      <c r="FQ159" s="920">
        <v>1161.3499999999999</v>
      </c>
      <c r="FR159" s="920">
        <v>1320.37</v>
      </c>
      <c r="FS159" s="920">
        <v>1385.64</v>
      </c>
      <c r="FT159" s="920">
        <v>1508.51</v>
      </c>
      <c r="FU159" s="920">
        <v>2009.53</v>
      </c>
      <c r="FV159" s="920">
        <v>2009.53</v>
      </c>
      <c r="FW159" s="920">
        <v>2215.1</v>
      </c>
      <c r="FX159" s="920">
        <v>2374.2600000000002</v>
      </c>
      <c r="FY159" s="920">
        <v>2616.9499999999998</v>
      </c>
      <c r="FZ159" s="920">
        <v>2835.75</v>
      </c>
      <c r="GA159" s="920">
        <v>3083.39</v>
      </c>
      <c r="GB159" s="920">
        <v>3588.19</v>
      </c>
      <c r="GC159" s="920">
        <v>3588.19</v>
      </c>
      <c r="GD159" s="920">
        <v>4235.66</v>
      </c>
      <c r="GE159" s="920">
        <v>4381.6000000000004</v>
      </c>
      <c r="GF159" s="920">
        <v>4436.88</v>
      </c>
      <c r="GG159" s="920">
        <v>4442.03</v>
      </c>
      <c r="GH159" s="920">
        <v>4447.1899999999996</v>
      </c>
      <c r="GI159" s="920">
        <v>4447.1899999999996</v>
      </c>
      <c r="GJ159" s="920">
        <v>4447.1899999999996</v>
      </c>
      <c r="GK159" s="920">
        <v>4447.1899999999996</v>
      </c>
      <c r="GL159" s="920">
        <v>4447.1899999999996</v>
      </c>
      <c r="GM159" s="920">
        <v>4447.1899999999996</v>
      </c>
      <c r="GN159" s="920">
        <v>4455.28</v>
      </c>
      <c r="GO159" s="920">
        <v>4462.96</v>
      </c>
      <c r="GP159" s="920">
        <v>4470.1499999999996</v>
      </c>
      <c r="GQ159" s="920">
        <v>4470.1499999999996</v>
      </c>
      <c r="GR159" s="920">
        <v>4477.75</v>
      </c>
      <c r="GS159" s="920">
        <v>4486.9799999999996</v>
      </c>
      <c r="GT159" s="920">
        <v>4502.74</v>
      </c>
      <c r="GU159" s="920">
        <v>4529.29</v>
      </c>
      <c r="GV159" s="920">
        <v>4552.93</v>
      </c>
      <c r="GW159" s="920">
        <v>4562.46</v>
      </c>
      <c r="GX159" s="920">
        <v>4562.46</v>
      </c>
      <c r="GY159" s="920">
        <v>4572.6499999999996</v>
      </c>
      <c r="GZ159" s="920">
        <v>4583.05</v>
      </c>
      <c r="HA159" s="920">
        <v>4599.72</v>
      </c>
      <c r="HB159" s="920">
        <v>4621.1400000000003</v>
      </c>
      <c r="HC159" s="920">
        <v>4657.22</v>
      </c>
      <c r="HD159" s="920">
        <v>4700.3599999999997</v>
      </c>
      <c r="HE159" s="920">
        <v>4700.3599999999997</v>
      </c>
      <c r="HF159" s="920">
        <v>4737.53</v>
      </c>
      <c r="HG159" s="920">
        <v>4768.78</v>
      </c>
      <c r="HH159" s="920">
        <v>4804.62</v>
      </c>
      <c r="HI159" s="920">
        <v>4849.4399999999996</v>
      </c>
      <c r="HJ159" s="920">
        <v>4882.17</v>
      </c>
      <c r="HK159" s="920">
        <v>4918.4399999999996</v>
      </c>
      <c r="HL159" s="920">
        <v>4918.4399999999996</v>
      </c>
      <c r="HM159" s="920">
        <v>4958.21</v>
      </c>
      <c r="HN159" s="920">
        <v>4997.66</v>
      </c>
      <c r="HO159" s="920">
        <v>5061.82</v>
      </c>
      <c r="HP159" s="920">
        <v>5135.8599999999997</v>
      </c>
      <c r="HQ159" s="920">
        <v>5213.63</v>
      </c>
      <c r="HR159" s="920">
        <v>5296.9</v>
      </c>
      <c r="HS159" s="920">
        <v>5296.9</v>
      </c>
      <c r="HT159" s="920">
        <v>5389.08</v>
      </c>
      <c r="HU159" s="920">
        <v>5490.52</v>
      </c>
      <c r="HV159" s="920">
        <v>5585.03</v>
      </c>
      <c r="HW159" s="920">
        <v>5684.89</v>
      </c>
      <c r="HX159" s="920">
        <v>5787.07</v>
      </c>
      <c r="HY159" s="920">
        <v>5888.5</v>
      </c>
      <c r="HZ159" s="920">
        <v>5888.5</v>
      </c>
      <c r="IA159" s="920">
        <v>6008.18</v>
      </c>
      <c r="IB159" s="920">
        <v>6150.26</v>
      </c>
      <c r="IC159" s="920">
        <v>6291.3</v>
      </c>
      <c r="ID159" s="920">
        <v>6429.85</v>
      </c>
      <c r="IE159" s="920">
        <v>6581.21</v>
      </c>
      <c r="IF159" s="920">
        <v>6737.18</v>
      </c>
      <c r="IG159" s="920">
        <v>6737.18</v>
      </c>
      <c r="IH159" s="920">
        <v>6895.27</v>
      </c>
      <c r="II159" s="920">
        <v>6994.59</v>
      </c>
      <c r="IJ159" s="920">
        <v>7053.6</v>
      </c>
      <c r="IK159" s="920">
        <v>7093.93</v>
      </c>
      <c r="IL159" s="920">
        <v>7127.2</v>
      </c>
      <c r="IM159" s="920">
        <v>7154.53</v>
      </c>
      <c r="IN159" s="920">
        <v>7154.53</v>
      </c>
      <c r="IO159" s="920">
        <v>7180.82</v>
      </c>
      <c r="IP159" s="920">
        <v>7204.42</v>
      </c>
      <c r="IQ159" s="920">
        <v>7227.59</v>
      </c>
      <c r="IR159" s="920">
        <v>7251.74</v>
      </c>
      <c r="IS159" s="920">
        <v>7274.37</v>
      </c>
      <c r="IT159" s="920">
        <v>7295.05</v>
      </c>
      <c r="IU159" s="920">
        <v>7295.05</v>
      </c>
      <c r="IV159" s="920">
        <v>7318.44</v>
      </c>
      <c r="IW159" s="920">
        <v>7342.07</v>
      </c>
      <c r="IX159" s="920">
        <v>7366.68</v>
      </c>
      <c r="IY159" s="920">
        <v>7366.68</v>
      </c>
      <c r="IZ159" s="920">
        <v>7366.68</v>
      </c>
      <c r="JA159" s="920">
        <v>7366.68</v>
      </c>
      <c r="JB159" s="920">
        <v>7366.68</v>
      </c>
      <c r="JC159" s="920">
        <v>7366.68</v>
      </c>
      <c r="JD159" s="920">
        <v>7395.1</v>
      </c>
      <c r="JE159" s="920">
        <v>7439.09</v>
      </c>
      <c r="JF159" s="920">
        <v>7478.15</v>
      </c>
      <c r="JG159" s="920">
        <v>7516.24</v>
      </c>
      <c r="JH159" s="920">
        <v>7550.32</v>
      </c>
      <c r="JI159" s="920">
        <v>7550.32</v>
      </c>
      <c r="JJ159" s="920">
        <v>7592.15</v>
      </c>
      <c r="JK159" s="920">
        <v>7664.57</v>
      </c>
      <c r="JL159" s="920">
        <v>7733.53</v>
      </c>
      <c r="JM159" s="920">
        <v>7776.16</v>
      </c>
      <c r="JN159" s="920">
        <v>7829.24</v>
      </c>
      <c r="JO159" s="920">
        <v>7883.25</v>
      </c>
      <c r="JP159" s="920">
        <v>7883.25</v>
      </c>
      <c r="JQ159" s="920">
        <v>7943.75</v>
      </c>
      <c r="JR159" s="920">
        <v>8001.17</v>
      </c>
      <c r="JS159" s="920">
        <v>8035</v>
      </c>
      <c r="JT159" s="920">
        <v>8069.17</v>
      </c>
      <c r="JU159" s="920">
        <v>8103.23</v>
      </c>
      <c r="JV159" s="920">
        <v>8137.63</v>
      </c>
      <c r="JW159" s="920">
        <v>8137.63</v>
      </c>
      <c r="JX159" s="920">
        <v>8172.98</v>
      </c>
      <c r="JY159" s="920">
        <v>8209.1299999999992</v>
      </c>
      <c r="JZ159" s="920">
        <v>8246.24</v>
      </c>
      <c r="KA159" s="920">
        <v>8284.17</v>
      </c>
      <c r="KB159" s="920">
        <v>8321.9699999999993</v>
      </c>
      <c r="KC159" s="920">
        <v>8359.35</v>
      </c>
      <c r="KD159" s="920">
        <v>8359.35</v>
      </c>
      <c r="KE159" s="920">
        <v>8396.84</v>
      </c>
      <c r="KF159" s="920">
        <v>8434.84</v>
      </c>
      <c r="KG159" s="920">
        <v>8473.31</v>
      </c>
      <c r="KH159" s="920">
        <v>8511.93</v>
      </c>
      <c r="KI159" s="920">
        <v>8550.02</v>
      </c>
      <c r="KJ159" s="920">
        <v>8587.82</v>
      </c>
      <c r="KK159" s="920">
        <v>8587.82</v>
      </c>
      <c r="KL159" s="920">
        <v>8625.35</v>
      </c>
      <c r="KM159" s="920">
        <v>8663.11</v>
      </c>
      <c r="KN159" s="920">
        <v>8701.15</v>
      </c>
      <c r="KO159" s="920">
        <v>8739.48</v>
      </c>
      <c r="KP159" s="920">
        <v>8777.82</v>
      </c>
      <c r="KQ159" s="920">
        <v>8816.0300000000007</v>
      </c>
      <c r="KR159" s="920">
        <v>8816.0300000000007</v>
      </c>
      <c r="KS159" s="920">
        <v>8853.19</v>
      </c>
      <c r="KT159" s="920">
        <v>8890.1299999999992</v>
      </c>
      <c r="KU159" s="920">
        <v>8927.16</v>
      </c>
      <c r="KV159" s="920">
        <v>8964.44</v>
      </c>
      <c r="KW159" s="920">
        <v>9001.86</v>
      </c>
      <c r="KX159" s="920">
        <v>9039.32</v>
      </c>
      <c r="KY159" s="920">
        <v>9039.32</v>
      </c>
      <c r="KZ159" s="920">
        <v>9076.85</v>
      </c>
      <c r="LA159" s="920">
        <v>9115.2800000000007</v>
      </c>
      <c r="LB159" s="920">
        <v>9155.69</v>
      </c>
      <c r="LC159" s="920">
        <v>9197.93</v>
      </c>
      <c r="LD159" s="920">
        <v>9241.58</v>
      </c>
      <c r="LE159" s="920">
        <v>9285.9500000000007</v>
      </c>
      <c r="LF159" s="920">
        <v>9285.9500000000007</v>
      </c>
      <c r="LG159" s="920">
        <v>9330.85</v>
      </c>
      <c r="LH159" s="920">
        <v>9376.43</v>
      </c>
      <c r="LI159" s="920">
        <v>9425.15</v>
      </c>
      <c r="LJ159" s="920">
        <v>9475.3700000000008</v>
      </c>
      <c r="LK159" s="920">
        <v>9526.65</v>
      </c>
      <c r="LL159" s="920">
        <v>9580.81</v>
      </c>
      <c r="LM159" s="920">
        <v>9580.81</v>
      </c>
      <c r="LN159" s="920">
        <v>9640.1200000000008</v>
      </c>
      <c r="LO159" s="920">
        <v>9700.5300000000007</v>
      </c>
      <c r="LP159" s="920">
        <v>9763.34</v>
      </c>
      <c r="LQ159" s="920">
        <v>9827.27</v>
      </c>
      <c r="LR159" s="920">
        <v>9894.2000000000007</v>
      </c>
      <c r="LS159" s="920">
        <v>9964.4500000000007</v>
      </c>
      <c r="LT159" s="920">
        <v>9964.4500000000007</v>
      </c>
      <c r="LU159" s="920">
        <v>10038.040000000001</v>
      </c>
      <c r="LV159" s="920">
        <v>10115.709999999999</v>
      </c>
      <c r="LW159" s="920">
        <v>10196.35</v>
      </c>
      <c r="LX159" s="920">
        <v>10279.08</v>
      </c>
      <c r="LY159" s="920">
        <v>10370.32</v>
      </c>
      <c r="LZ159" s="920">
        <v>10464.56</v>
      </c>
      <c r="MA159" s="920">
        <v>10464.56</v>
      </c>
      <c r="MB159" s="920">
        <v>10570.5</v>
      </c>
      <c r="MC159" s="920">
        <v>10692.16</v>
      </c>
      <c r="MD159" s="920">
        <v>10796.92</v>
      </c>
      <c r="ME159" s="920">
        <v>10897.44</v>
      </c>
      <c r="MF159" s="920">
        <v>10999.14</v>
      </c>
      <c r="MG159" s="920">
        <v>11103.17</v>
      </c>
      <c r="MH159" s="920">
        <v>11103.17</v>
      </c>
      <c r="MI159" s="920">
        <v>11207.4</v>
      </c>
      <c r="MJ159" s="920">
        <v>11313.4</v>
      </c>
      <c r="MK159" s="920">
        <v>11419.88</v>
      </c>
      <c r="ML159" s="920">
        <v>11525.79</v>
      </c>
      <c r="MM159" s="920">
        <v>11634.36</v>
      </c>
      <c r="MN159" s="920">
        <v>11747.3</v>
      </c>
      <c r="MO159" s="920">
        <v>11747.3</v>
      </c>
      <c r="MP159" s="920">
        <v>11867.31</v>
      </c>
      <c r="MQ159" s="920">
        <v>11990.49</v>
      </c>
      <c r="MR159" s="920">
        <v>12119.59</v>
      </c>
      <c r="MS159" s="920">
        <v>12253.42</v>
      </c>
      <c r="MT159" s="920">
        <v>12393.25</v>
      </c>
      <c r="MU159" s="920">
        <v>12534.87</v>
      </c>
      <c r="MV159" s="920">
        <v>12534.87</v>
      </c>
      <c r="MW159" s="920">
        <v>12678.82</v>
      </c>
      <c r="MX159" s="920">
        <v>12826.78</v>
      </c>
      <c r="MY159" s="920">
        <v>12984.39</v>
      </c>
      <c r="MZ159" s="920">
        <v>13145.83</v>
      </c>
      <c r="NA159" s="920">
        <v>13305.84</v>
      </c>
      <c r="NB159" s="920">
        <v>13463.11</v>
      </c>
      <c r="NC159" s="920">
        <v>13463.11</v>
      </c>
      <c r="ND159" s="920">
        <v>13626.54</v>
      </c>
      <c r="NE159" s="920">
        <v>13791.33</v>
      </c>
      <c r="NF159" s="920">
        <v>13951.19</v>
      </c>
      <c r="NG159" s="920">
        <v>14110.71</v>
      </c>
      <c r="NH159" s="920">
        <v>14551.13</v>
      </c>
      <c r="NI159" s="920">
        <v>15336.19</v>
      </c>
      <c r="NJ159" s="920">
        <v>15336.19</v>
      </c>
      <c r="NK159" s="920">
        <v>15889.73</v>
      </c>
      <c r="NL159" s="920">
        <v>15982.85</v>
      </c>
      <c r="NM159" s="920">
        <v>16070.21</v>
      </c>
      <c r="NN159" s="920">
        <v>16159.44</v>
      </c>
      <c r="NO159" s="920">
        <v>16159.44</v>
      </c>
      <c r="NP159" s="920">
        <v>16241.12</v>
      </c>
      <c r="NQ159" s="920">
        <v>16241.12</v>
      </c>
      <c r="NR159" s="920">
        <v>16358.77</v>
      </c>
      <c r="NS159" s="920">
        <v>16489.43</v>
      </c>
      <c r="NT159" s="920">
        <v>16504.900000000001</v>
      </c>
      <c r="NU159" s="920">
        <v>16533.64</v>
      </c>
      <c r="NV159" s="920">
        <v>16586.990000000002</v>
      </c>
      <c r="NW159" s="920">
        <v>16615.439999999999</v>
      </c>
      <c r="NX159" s="920">
        <v>16615.439999999999</v>
      </c>
      <c r="NY159" s="920">
        <v>16636.27</v>
      </c>
      <c r="NZ159" s="920">
        <v>16658.72</v>
      </c>
      <c r="OA159" s="920">
        <v>16679.93</v>
      </c>
      <c r="OB159" s="920">
        <v>16729.82</v>
      </c>
      <c r="OC159" s="920">
        <v>16839.05</v>
      </c>
      <c r="OD159" s="920">
        <v>16990.57</v>
      </c>
      <c r="OE159" s="920">
        <v>16990.57</v>
      </c>
      <c r="OF159" s="920">
        <v>17044.900000000001</v>
      </c>
      <c r="OG159" s="920">
        <v>17111.509999999998</v>
      </c>
      <c r="OH159" s="920">
        <v>17233.96</v>
      </c>
      <c r="OI159" s="920">
        <v>17251.419999999998</v>
      </c>
      <c r="OJ159" s="920">
        <v>17291.73</v>
      </c>
      <c r="OK159" s="920">
        <v>17312.02</v>
      </c>
      <c r="OL159" s="920">
        <v>17312.02</v>
      </c>
      <c r="OM159" s="920">
        <v>17332.98</v>
      </c>
      <c r="ON159" s="920">
        <v>17380.599999999999</v>
      </c>
      <c r="OO159" s="920">
        <v>17403.41</v>
      </c>
      <c r="OP159" s="920">
        <v>17428.55</v>
      </c>
      <c r="OQ159" s="920">
        <v>17473.39</v>
      </c>
      <c r="OR159" s="920">
        <v>17494.79</v>
      </c>
      <c r="OS159" s="920">
        <v>17494.79</v>
      </c>
      <c r="OT159" s="920">
        <v>17519.64</v>
      </c>
      <c r="OU159" s="920">
        <v>17556.189999999999</v>
      </c>
      <c r="OV159" s="920">
        <v>17586.72</v>
      </c>
      <c r="OW159" s="920">
        <v>17607.330000000002</v>
      </c>
      <c r="OX159" s="920">
        <v>17643.669999999998</v>
      </c>
      <c r="OY159" s="920">
        <v>17658.490000000002</v>
      </c>
      <c r="OZ159" s="920">
        <v>17658.490000000002</v>
      </c>
      <c r="PA159" s="920">
        <v>17672.45</v>
      </c>
      <c r="PB159" s="920">
        <v>17676.96</v>
      </c>
      <c r="PC159" s="920">
        <v>17682.96</v>
      </c>
      <c r="PD159" s="920">
        <v>17685.509999999998</v>
      </c>
      <c r="PE159" s="920">
        <v>17688.78</v>
      </c>
      <c r="PF159" s="920">
        <v>17695.71</v>
      </c>
      <c r="PG159" s="920">
        <v>17695.71</v>
      </c>
      <c r="PH159" s="920">
        <v>17697.560000000001</v>
      </c>
      <c r="PI159" s="920">
        <v>17707.64</v>
      </c>
      <c r="PJ159" s="920">
        <v>17718.96</v>
      </c>
      <c r="PK159" s="920">
        <v>17745.41</v>
      </c>
      <c r="PL159" s="920">
        <v>17801.39</v>
      </c>
      <c r="PM159" s="920">
        <v>17932.02</v>
      </c>
      <c r="PN159" s="920">
        <v>17932.02</v>
      </c>
      <c r="PO159" s="920">
        <v>17932.259999999998</v>
      </c>
      <c r="PP159" s="920">
        <v>17932.54</v>
      </c>
      <c r="PQ159" s="920">
        <v>17933.22</v>
      </c>
      <c r="PR159" s="920">
        <v>17934.41</v>
      </c>
      <c r="PS159" s="920">
        <v>17935.8</v>
      </c>
      <c r="PT159" s="920">
        <v>17939.169999999998</v>
      </c>
      <c r="PU159" s="920">
        <v>17939.169999999998</v>
      </c>
      <c r="PV159" s="920">
        <v>17939.169999999998</v>
      </c>
      <c r="PW159" s="920">
        <v>17939.169999999998</v>
      </c>
      <c r="PX159" s="920">
        <v>17939.169999999998</v>
      </c>
      <c r="PY159" s="920">
        <v>17939.169999999998</v>
      </c>
      <c r="PZ159" s="920">
        <v>17939.169999999998</v>
      </c>
      <c r="QA159" s="920">
        <v>17939.169999999998</v>
      </c>
      <c r="QB159" s="920">
        <v>17939.169999999998</v>
      </c>
      <c r="QC159" s="920">
        <v>17939.169999999998</v>
      </c>
      <c r="QD159" s="920">
        <v>17939.169999999998</v>
      </c>
      <c r="QE159" s="920">
        <v>17939.169999999998</v>
      </c>
      <c r="QF159" s="920">
        <v>17939.169999999998</v>
      </c>
      <c r="QG159" s="920">
        <v>17939.169999999998</v>
      </c>
      <c r="QH159" s="920">
        <v>17939.169999999998</v>
      </c>
      <c r="QI159" s="920">
        <v>17939.169999999998</v>
      </c>
      <c r="QJ159" s="920">
        <v>17939.169999999998</v>
      </c>
      <c r="QK159" s="920">
        <v>17939.169999999998</v>
      </c>
      <c r="QL159" s="920">
        <v>17939.169999999998</v>
      </c>
      <c r="QM159" s="920">
        <v>17939.169999999998</v>
      </c>
      <c r="QN159" s="920">
        <v>17939.169999999998</v>
      </c>
      <c r="QO159" s="920">
        <v>17939.169999999998</v>
      </c>
      <c r="QP159" s="920">
        <v>17939.169999999998</v>
      </c>
      <c r="QQ159" s="920">
        <v>17939.169999999998</v>
      </c>
      <c r="QR159" s="920">
        <v>17939.169999999998</v>
      </c>
      <c r="QS159" s="920">
        <v>17939.169999999998</v>
      </c>
      <c r="QT159" s="920">
        <v>17939.169999999998</v>
      </c>
      <c r="QU159" s="920">
        <v>17939.169999999998</v>
      </c>
      <c r="QV159" s="920">
        <v>17939.169999999998</v>
      </c>
      <c r="QW159" s="920">
        <v>17939.169999999998</v>
      </c>
      <c r="QX159" s="920">
        <v>17939.169999999998</v>
      </c>
      <c r="QY159" s="920">
        <v>17939.169999999998</v>
      </c>
      <c r="QZ159" s="920">
        <v>17939.169999999998</v>
      </c>
      <c r="RA159" s="920"/>
      <c r="RB159" s="920"/>
      <c r="RC159" s="920"/>
      <c r="RD159" s="920"/>
      <c r="RE159" s="920"/>
      <c r="RF159" s="920"/>
      <c r="RG159" s="920"/>
      <c r="RH159" s="920"/>
      <c r="RI159" s="920"/>
      <c r="RJ159" s="920"/>
    </row>
    <row r="160" spans="1:690" s="925" customFormat="1">
      <c r="A160" s="1095" t="s">
        <v>1423</v>
      </c>
      <c r="B160" s="1094"/>
      <c r="C160" s="1094"/>
      <c r="D160" s="1096">
        <v>14821.15</v>
      </c>
      <c r="E160" s="1096">
        <v>12965.02</v>
      </c>
      <c r="F160" s="1096">
        <v>13052994.199999999</v>
      </c>
      <c r="G160" s="1094"/>
      <c r="H160" s="1094" t="s">
        <v>894</v>
      </c>
      <c r="I160" s="687"/>
      <c r="J160" s="687"/>
      <c r="K160" s="687"/>
      <c r="L160" s="687"/>
      <c r="M160" s="687"/>
      <c r="N160" s="687"/>
      <c r="O160" s="687"/>
      <c r="P160" s="687"/>
      <c r="Q160" s="687"/>
      <c r="R160" s="687"/>
      <c r="S160" s="687"/>
      <c r="T160" s="687"/>
      <c r="U160" s="687"/>
      <c r="V160" s="687"/>
      <c r="W160" s="687"/>
      <c r="X160" s="687"/>
      <c r="Y160" s="687"/>
      <c r="Z160" s="687"/>
      <c r="AA160" s="687"/>
      <c r="AB160" s="687"/>
      <c r="AC160" s="687"/>
      <c r="AD160" s="687"/>
      <c r="AE160" s="687"/>
      <c r="AF160" s="687"/>
      <c r="AG160" s="687"/>
      <c r="AH160" s="687"/>
      <c r="AI160" s="687"/>
      <c r="AJ160" s="687"/>
      <c r="AK160" s="687"/>
      <c r="AL160" s="687"/>
      <c r="AM160" s="687"/>
      <c r="AN160" s="687"/>
      <c r="AO160" s="687"/>
      <c r="AP160" s="687"/>
      <c r="AQ160" s="687"/>
      <c r="AR160" s="687"/>
      <c r="AS160" s="687"/>
      <c r="AT160" s="687"/>
      <c r="AU160" s="687"/>
      <c r="AV160" s="687"/>
      <c r="AW160" s="687"/>
      <c r="AX160" s="687"/>
      <c r="AY160" s="687"/>
      <c r="AZ160" s="687"/>
      <c r="BA160" s="687"/>
      <c r="BB160" s="687"/>
      <c r="BC160" s="687"/>
      <c r="BD160" s="687"/>
      <c r="BE160" s="687"/>
      <c r="BF160" s="687"/>
      <c r="BG160" s="687"/>
      <c r="BH160" s="687"/>
      <c r="BI160" s="687"/>
      <c r="BJ160" s="687"/>
      <c r="BK160" s="687"/>
      <c r="BL160" s="687"/>
      <c r="BM160" s="687"/>
      <c r="BN160" s="687"/>
      <c r="BO160" s="687"/>
      <c r="BP160" s="687"/>
      <c r="BQ160" s="687"/>
      <c r="BR160" s="687"/>
      <c r="BS160" s="687"/>
      <c r="BT160" s="687"/>
      <c r="BU160" s="687"/>
      <c r="BV160" s="687"/>
      <c r="BW160" s="687"/>
      <c r="BX160" s="687"/>
      <c r="BY160" s="687"/>
      <c r="BZ160" s="687"/>
      <c r="CA160" s="687"/>
      <c r="CB160" s="687"/>
      <c r="CC160" s="687"/>
      <c r="CD160" s="687"/>
      <c r="CE160" s="687"/>
      <c r="CF160" s="687"/>
      <c r="CG160" s="687"/>
      <c r="CH160" s="687"/>
      <c r="CI160" s="687"/>
      <c r="CJ160" s="687"/>
      <c r="CK160" s="687"/>
      <c r="CL160" s="687"/>
      <c r="CM160" s="687"/>
      <c r="CN160" s="687"/>
      <c r="CO160" s="687"/>
      <c r="CP160" s="687"/>
      <c r="CQ160" s="687"/>
      <c r="CR160" s="687"/>
      <c r="CS160" s="687">
        <v>0.52</v>
      </c>
      <c r="CT160" s="687">
        <v>1.29</v>
      </c>
      <c r="CU160" s="687">
        <v>2.93</v>
      </c>
      <c r="CV160" s="687">
        <v>4.3600000000000003</v>
      </c>
      <c r="CW160" s="687">
        <v>4.3600000000000003</v>
      </c>
      <c r="CX160" s="687">
        <v>5.13</v>
      </c>
      <c r="CY160" s="687">
        <v>6.05</v>
      </c>
      <c r="CZ160" s="687">
        <v>6.79</v>
      </c>
      <c r="DA160" s="687">
        <v>7.58</v>
      </c>
      <c r="DB160" s="687">
        <v>8.65</v>
      </c>
      <c r="DC160" s="687">
        <v>10.24</v>
      </c>
      <c r="DD160" s="687">
        <v>10.24</v>
      </c>
      <c r="DE160" s="687">
        <v>11.88</v>
      </c>
      <c r="DF160" s="687">
        <v>13.6</v>
      </c>
      <c r="DG160" s="687">
        <v>15.35</v>
      </c>
      <c r="DH160" s="687">
        <v>17.14</v>
      </c>
      <c r="DI160" s="687">
        <v>18.93</v>
      </c>
      <c r="DJ160" s="687">
        <v>20.72</v>
      </c>
      <c r="DK160" s="687">
        <v>20.72</v>
      </c>
      <c r="DL160" s="687">
        <v>23.07</v>
      </c>
      <c r="DM160" s="687">
        <v>25.82</v>
      </c>
      <c r="DN160" s="687">
        <v>28.9</v>
      </c>
      <c r="DO160" s="687">
        <v>33.4</v>
      </c>
      <c r="DP160" s="687">
        <v>38.93</v>
      </c>
      <c r="DQ160" s="687">
        <v>47.31</v>
      </c>
      <c r="DR160" s="687">
        <v>47.31</v>
      </c>
      <c r="DS160" s="687">
        <v>58.44</v>
      </c>
      <c r="DT160" s="687">
        <v>73.510000000000005</v>
      </c>
      <c r="DU160" s="687">
        <v>96.43</v>
      </c>
      <c r="DV160" s="687">
        <v>114.39</v>
      </c>
      <c r="DW160" s="687">
        <v>132.05000000000001</v>
      </c>
      <c r="DX160" s="687">
        <v>142.28</v>
      </c>
      <c r="DY160" s="687">
        <v>142.28</v>
      </c>
      <c r="DZ160" s="687">
        <v>146.59</v>
      </c>
      <c r="EA160" s="687">
        <v>150.55000000000001</v>
      </c>
      <c r="EB160" s="687">
        <v>153.72999999999999</v>
      </c>
      <c r="EC160" s="687">
        <v>155.18</v>
      </c>
      <c r="ED160" s="687">
        <v>156.78</v>
      </c>
      <c r="EE160" s="687">
        <v>158.49</v>
      </c>
      <c r="EF160" s="687">
        <v>158.49</v>
      </c>
      <c r="EG160" s="687">
        <v>160.76</v>
      </c>
      <c r="EH160" s="687">
        <v>163.32</v>
      </c>
      <c r="EI160" s="687">
        <v>165.99</v>
      </c>
      <c r="EJ160" s="687">
        <v>168.68</v>
      </c>
      <c r="EK160" s="687">
        <v>171.44</v>
      </c>
      <c r="EL160" s="687">
        <v>174.38</v>
      </c>
      <c r="EM160" s="687">
        <v>174.38</v>
      </c>
      <c r="EN160" s="687">
        <v>177.5</v>
      </c>
      <c r="EO160" s="687">
        <v>180.95</v>
      </c>
      <c r="EP160" s="687">
        <v>184.46</v>
      </c>
      <c r="EQ160" s="687">
        <v>187.98</v>
      </c>
      <c r="ER160" s="687">
        <v>191.49</v>
      </c>
      <c r="ES160" s="687">
        <v>195.24</v>
      </c>
      <c r="ET160" s="687">
        <v>195.24</v>
      </c>
      <c r="EU160" s="687">
        <v>200.13</v>
      </c>
      <c r="EV160" s="687">
        <v>206.57</v>
      </c>
      <c r="EW160" s="687">
        <v>213.36</v>
      </c>
      <c r="EX160" s="687">
        <v>220.87</v>
      </c>
      <c r="EY160" s="687">
        <v>240.4</v>
      </c>
      <c r="EZ160" s="687">
        <v>268.11</v>
      </c>
      <c r="FA160" s="687">
        <v>268.11</v>
      </c>
      <c r="FB160" s="687">
        <v>291.13</v>
      </c>
      <c r="FC160" s="687">
        <v>309.94</v>
      </c>
      <c r="FD160" s="687">
        <v>343.02</v>
      </c>
      <c r="FE160" s="687">
        <v>404.36</v>
      </c>
      <c r="FF160" s="687">
        <v>414.52</v>
      </c>
      <c r="FG160" s="687">
        <v>425.4</v>
      </c>
      <c r="FH160" s="687">
        <v>425.4</v>
      </c>
      <c r="FI160" s="687">
        <v>454.27</v>
      </c>
      <c r="FJ160" s="687">
        <v>454.27</v>
      </c>
      <c r="FK160" s="687">
        <v>495.68</v>
      </c>
      <c r="FL160" s="687">
        <v>597.22</v>
      </c>
      <c r="FM160" s="687">
        <v>759.67</v>
      </c>
      <c r="FN160" s="687">
        <v>930.82</v>
      </c>
      <c r="FO160" s="687">
        <v>930.82</v>
      </c>
      <c r="FP160" s="687">
        <v>1007.13</v>
      </c>
      <c r="FQ160" s="687">
        <v>1152.8</v>
      </c>
      <c r="FR160" s="687">
        <v>1311.82</v>
      </c>
      <c r="FS160" s="687">
        <v>1377.08</v>
      </c>
      <c r="FT160" s="687">
        <v>1499.78</v>
      </c>
      <c r="FU160" s="687">
        <v>2000.52</v>
      </c>
      <c r="FV160" s="687">
        <v>2000.52</v>
      </c>
      <c r="FW160" s="687">
        <v>2204.6</v>
      </c>
      <c r="FX160" s="687">
        <v>2363.61</v>
      </c>
      <c r="FY160" s="687">
        <v>2605.9899999999998</v>
      </c>
      <c r="FZ160" s="687">
        <v>2824.68</v>
      </c>
      <c r="GA160" s="687">
        <v>3072.21</v>
      </c>
      <c r="GB160" s="687">
        <v>3576.89</v>
      </c>
      <c r="GC160" s="687">
        <v>3576.89</v>
      </c>
      <c r="GD160" s="687">
        <v>4224.18</v>
      </c>
      <c r="GE160" s="687">
        <v>4369.6099999999997</v>
      </c>
      <c r="GF160" s="687">
        <v>4423.9799999999996</v>
      </c>
      <c r="GG160" s="687">
        <v>4428.2</v>
      </c>
      <c r="GH160" s="687">
        <v>4432.09</v>
      </c>
      <c r="GI160" s="687">
        <v>4432.09</v>
      </c>
      <c r="GJ160" s="687">
        <v>4432.09</v>
      </c>
      <c r="GK160" s="687">
        <v>4432.09</v>
      </c>
      <c r="GL160" s="687">
        <v>4432.09</v>
      </c>
      <c r="GM160" s="687">
        <v>4432.09</v>
      </c>
      <c r="GN160" s="687">
        <v>4437.96</v>
      </c>
      <c r="GO160" s="687">
        <v>4443.7700000000004</v>
      </c>
      <c r="GP160" s="687">
        <v>4449.83</v>
      </c>
      <c r="GQ160" s="687">
        <v>4449.83</v>
      </c>
      <c r="GR160" s="687">
        <v>4456.34</v>
      </c>
      <c r="GS160" s="687">
        <v>4464.7299999999996</v>
      </c>
      <c r="GT160" s="687">
        <v>4479.66</v>
      </c>
      <c r="GU160" s="687">
        <v>4505.37</v>
      </c>
      <c r="GV160" s="687">
        <v>4528.12</v>
      </c>
      <c r="GW160" s="687">
        <v>4536.5</v>
      </c>
      <c r="GX160" s="687">
        <v>4536.5</v>
      </c>
      <c r="GY160" s="687">
        <v>4545.03</v>
      </c>
      <c r="GZ160" s="687">
        <v>4554.3100000000004</v>
      </c>
      <c r="HA160" s="687">
        <v>4569.5</v>
      </c>
      <c r="HB160" s="687">
        <v>4590.08</v>
      </c>
      <c r="HC160" s="687">
        <v>4625</v>
      </c>
      <c r="HD160" s="687">
        <v>4666.55</v>
      </c>
      <c r="HE160" s="687">
        <v>4666.55</v>
      </c>
      <c r="HF160" s="687">
        <v>4702.8900000000003</v>
      </c>
      <c r="HG160" s="687">
        <v>4733.3</v>
      </c>
      <c r="HH160" s="687">
        <v>4768.3100000000004</v>
      </c>
      <c r="HI160" s="687">
        <v>4812.29</v>
      </c>
      <c r="HJ160" s="687">
        <v>4844.1899999999996</v>
      </c>
      <c r="HK160" s="687">
        <v>4879.62</v>
      </c>
      <c r="HL160" s="687">
        <v>4879.62</v>
      </c>
      <c r="HM160" s="687">
        <v>4918.55</v>
      </c>
      <c r="HN160" s="687">
        <v>4957.1499999999996</v>
      </c>
      <c r="HO160" s="687">
        <v>5020.45</v>
      </c>
      <c r="HP160" s="687">
        <v>5093.63</v>
      </c>
      <c r="HQ160" s="687">
        <v>5170.53</v>
      </c>
      <c r="HR160" s="687">
        <v>5252.91</v>
      </c>
      <c r="HS160" s="687">
        <v>5252.91</v>
      </c>
      <c r="HT160" s="687">
        <v>5344.19</v>
      </c>
      <c r="HU160" s="687">
        <v>5444.79</v>
      </c>
      <c r="HV160" s="687">
        <v>5538.46</v>
      </c>
      <c r="HW160" s="687">
        <v>5637.45</v>
      </c>
      <c r="HX160" s="687">
        <v>5738.76</v>
      </c>
      <c r="HY160" s="687">
        <v>5839.29</v>
      </c>
      <c r="HZ160" s="687">
        <v>5839.29</v>
      </c>
      <c r="IA160" s="687">
        <v>5957.9</v>
      </c>
      <c r="IB160" s="687">
        <v>6098.77</v>
      </c>
      <c r="IC160" s="687">
        <v>6238.55</v>
      </c>
      <c r="ID160" s="687">
        <v>6375.7</v>
      </c>
      <c r="IE160" s="687">
        <v>6525.51</v>
      </c>
      <c r="IF160" s="687">
        <v>6680.34</v>
      </c>
      <c r="IG160" s="687">
        <v>6680.34</v>
      </c>
      <c r="IH160" s="687">
        <v>6836.53</v>
      </c>
      <c r="II160" s="687">
        <v>6933.01</v>
      </c>
      <c r="IJ160" s="687">
        <v>6989.12</v>
      </c>
      <c r="IK160" s="687">
        <v>7026.42</v>
      </c>
      <c r="IL160" s="687">
        <v>7056.6</v>
      </c>
      <c r="IM160" s="687">
        <v>7081.41</v>
      </c>
      <c r="IN160" s="687">
        <v>7081.41</v>
      </c>
      <c r="IO160" s="687">
        <v>7105.14</v>
      </c>
      <c r="IP160" s="687">
        <v>7126.17</v>
      </c>
      <c r="IQ160" s="687">
        <v>7146.75</v>
      </c>
      <c r="IR160" s="687">
        <v>7168.3</v>
      </c>
      <c r="IS160" s="687">
        <v>7188.04</v>
      </c>
      <c r="IT160" s="687">
        <v>7205.36</v>
      </c>
      <c r="IU160" s="687">
        <v>7205.36</v>
      </c>
      <c r="IV160" s="687">
        <v>7225.11</v>
      </c>
      <c r="IW160" s="687">
        <v>7245.45</v>
      </c>
      <c r="IX160" s="687">
        <v>7267.18</v>
      </c>
      <c r="IY160" s="687">
        <v>7267.18</v>
      </c>
      <c r="IZ160" s="687">
        <v>7267.18</v>
      </c>
      <c r="JA160" s="687">
        <v>7267.18</v>
      </c>
      <c r="JB160" s="687">
        <v>7267.18</v>
      </c>
      <c r="JC160" s="687">
        <v>7267.18</v>
      </c>
      <c r="JD160" s="687">
        <v>7292.85</v>
      </c>
      <c r="JE160" s="687">
        <v>7333.91</v>
      </c>
      <c r="JF160" s="687">
        <v>7368.63</v>
      </c>
      <c r="JG160" s="687">
        <v>7402.35</v>
      </c>
      <c r="JH160" s="687">
        <v>7432.06</v>
      </c>
      <c r="JI160" s="687">
        <v>7432.06</v>
      </c>
      <c r="JJ160" s="687">
        <v>7469.51</v>
      </c>
      <c r="JK160" s="687">
        <v>7537.31</v>
      </c>
      <c r="JL160" s="687">
        <v>7598.94</v>
      </c>
      <c r="JM160" s="687">
        <v>7633.47</v>
      </c>
      <c r="JN160" s="687">
        <v>7672.8</v>
      </c>
      <c r="JO160" s="687">
        <v>7715.67</v>
      </c>
      <c r="JP160" s="687">
        <v>7715.67</v>
      </c>
      <c r="JQ160" s="687">
        <v>7762.58</v>
      </c>
      <c r="JR160" s="687">
        <v>7805.81</v>
      </c>
      <c r="JS160" s="687">
        <v>7826.44</v>
      </c>
      <c r="JT160" s="687">
        <v>7847.27</v>
      </c>
      <c r="JU160" s="687">
        <v>7867.85</v>
      </c>
      <c r="JV160" s="687">
        <v>7888.49</v>
      </c>
      <c r="JW160" s="687">
        <v>7888.49</v>
      </c>
      <c r="JX160" s="687">
        <v>7909.62</v>
      </c>
      <c r="JY160" s="687">
        <v>7931.03</v>
      </c>
      <c r="JZ160" s="687">
        <v>7952.44</v>
      </c>
      <c r="KA160" s="687">
        <v>7974.97</v>
      </c>
      <c r="KB160" s="687">
        <v>7997.58</v>
      </c>
      <c r="KC160" s="687">
        <v>8020.37</v>
      </c>
      <c r="KD160" s="687">
        <v>8020.37</v>
      </c>
      <c r="KE160" s="687">
        <v>8043.49</v>
      </c>
      <c r="KF160" s="687">
        <v>8066.77</v>
      </c>
      <c r="KG160" s="687">
        <v>8090.14</v>
      </c>
      <c r="KH160" s="687">
        <v>8113.73</v>
      </c>
      <c r="KI160" s="687">
        <v>8136.87</v>
      </c>
      <c r="KJ160" s="687">
        <v>8160.07</v>
      </c>
      <c r="KK160" s="687">
        <v>8160.07</v>
      </c>
      <c r="KL160" s="687">
        <v>8183.36</v>
      </c>
      <c r="KM160" s="687">
        <v>8206.9500000000007</v>
      </c>
      <c r="KN160" s="687">
        <v>8230.84</v>
      </c>
      <c r="KO160" s="687">
        <v>8255.17</v>
      </c>
      <c r="KP160" s="687">
        <v>8279.52</v>
      </c>
      <c r="KQ160" s="687">
        <v>8303.7199999999993</v>
      </c>
      <c r="KR160" s="687">
        <v>8303.7199999999993</v>
      </c>
      <c r="KS160" s="687">
        <v>8326.81</v>
      </c>
      <c r="KT160" s="687">
        <v>8349.69</v>
      </c>
      <c r="KU160" s="687">
        <v>8372.6299999999992</v>
      </c>
      <c r="KV160" s="687">
        <v>8395.86</v>
      </c>
      <c r="KW160" s="687">
        <v>8419.2000000000007</v>
      </c>
      <c r="KX160" s="687">
        <v>8442.58</v>
      </c>
      <c r="KY160" s="687">
        <v>8442.58</v>
      </c>
      <c r="KZ160" s="687">
        <v>8466.0300000000007</v>
      </c>
      <c r="LA160" s="687">
        <v>8490.39</v>
      </c>
      <c r="LB160" s="687">
        <v>8516.7199999999993</v>
      </c>
      <c r="LC160" s="687">
        <v>8544.39</v>
      </c>
      <c r="LD160" s="687">
        <v>8573.3700000000008</v>
      </c>
      <c r="LE160" s="687">
        <v>8603.09</v>
      </c>
      <c r="LF160" s="687">
        <v>8603.09</v>
      </c>
      <c r="LG160" s="687">
        <v>8633.2999999999993</v>
      </c>
      <c r="LH160" s="687">
        <v>8663.9</v>
      </c>
      <c r="LI160" s="687">
        <v>8696.82</v>
      </c>
      <c r="LJ160" s="687">
        <v>8731.2000000000007</v>
      </c>
      <c r="LK160" s="687">
        <v>8766.61</v>
      </c>
      <c r="LL160" s="687">
        <v>8803.1200000000008</v>
      </c>
      <c r="LM160" s="687">
        <v>8803.1200000000008</v>
      </c>
      <c r="LN160" s="687">
        <v>8842</v>
      </c>
      <c r="LO160" s="687">
        <v>8880.92</v>
      </c>
      <c r="LP160" s="687">
        <v>8921.66</v>
      </c>
      <c r="LQ160" s="687">
        <v>8962.58</v>
      </c>
      <c r="LR160" s="687">
        <v>9003.74</v>
      </c>
      <c r="LS160" s="687">
        <v>9046.83</v>
      </c>
      <c r="LT160" s="687">
        <v>9046.83</v>
      </c>
      <c r="LU160" s="687">
        <v>9091.18</v>
      </c>
      <c r="LV160" s="687">
        <v>9137.5300000000007</v>
      </c>
      <c r="LW160" s="687">
        <v>9186.43</v>
      </c>
      <c r="LX160" s="687">
        <v>9236.75</v>
      </c>
      <c r="LY160" s="687">
        <v>9293.48</v>
      </c>
      <c r="LZ160" s="687">
        <v>9351.9599999999991</v>
      </c>
      <c r="MA160" s="687">
        <v>9351.9599999999991</v>
      </c>
      <c r="MB160" s="687">
        <v>9421.5400000000009</v>
      </c>
      <c r="MC160" s="687">
        <v>9506.39</v>
      </c>
      <c r="MD160" s="687">
        <v>9574.39</v>
      </c>
      <c r="ME160" s="687">
        <v>9638.0400000000009</v>
      </c>
      <c r="MF160" s="687">
        <v>9704.6299999999992</v>
      </c>
      <c r="MG160" s="687">
        <v>9772.61</v>
      </c>
      <c r="MH160" s="687">
        <v>9772.61</v>
      </c>
      <c r="MI160" s="687">
        <v>9840.49</v>
      </c>
      <c r="MJ160" s="687">
        <v>9908.94</v>
      </c>
      <c r="MK160" s="687">
        <v>9977.81</v>
      </c>
      <c r="ML160" s="687">
        <v>10046.01</v>
      </c>
      <c r="MM160" s="687">
        <v>10115.33</v>
      </c>
      <c r="MN160" s="687">
        <v>10186.799999999999</v>
      </c>
      <c r="MO160" s="687">
        <v>10186.799999999999</v>
      </c>
      <c r="MP160" s="687">
        <v>10262.370000000001</v>
      </c>
      <c r="MQ160" s="687">
        <v>10339.870000000001</v>
      </c>
      <c r="MR160" s="687">
        <v>10420.11</v>
      </c>
      <c r="MS160" s="687">
        <v>10503.34</v>
      </c>
      <c r="MT160" s="687">
        <v>10591.74</v>
      </c>
      <c r="MU160" s="687">
        <v>10681.84</v>
      </c>
      <c r="MV160" s="687">
        <v>10681.84</v>
      </c>
      <c r="MW160" s="687">
        <v>10773.64</v>
      </c>
      <c r="MX160" s="687">
        <v>10868.32</v>
      </c>
      <c r="MY160" s="687">
        <v>10969.01</v>
      </c>
      <c r="MZ160" s="687">
        <v>11072.08</v>
      </c>
      <c r="NA160" s="687">
        <v>11177.19</v>
      </c>
      <c r="NB160" s="687">
        <v>11284.77</v>
      </c>
      <c r="NC160" s="687">
        <v>11284.77</v>
      </c>
      <c r="ND160" s="687">
        <v>11395.91</v>
      </c>
      <c r="NE160" s="687">
        <v>11509.07</v>
      </c>
      <c r="NF160" s="687">
        <v>11623.85</v>
      </c>
      <c r="NG160" s="687">
        <v>11739.01</v>
      </c>
      <c r="NH160" s="687">
        <v>12129.89</v>
      </c>
      <c r="NI160" s="687">
        <v>12844.95</v>
      </c>
      <c r="NJ160" s="687">
        <v>12844.95</v>
      </c>
      <c r="NK160" s="687">
        <v>13304.99</v>
      </c>
      <c r="NL160" s="687">
        <v>13339.27</v>
      </c>
      <c r="NM160" s="687">
        <v>13375.04</v>
      </c>
      <c r="NN160" s="687">
        <v>13438.59</v>
      </c>
      <c r="NO160" s="687">
        <v>13438.59</v>
      </c>
      <c r="NP160" s="687">
        <v>13472.6</v>
      </c>
      <c r="NQ160" s="687">
        <v>13472.6</v>
      </c>
      <c r="NR160" s="687">
        <v>13523.01</v>
      </c>
      <c r="NS160" s="687">
        <v>13611.68</v>
      </c>
      <c r="NT160" s="687">
        <v>13623.5</v>
      </c>
      <c r="NU160" s="687">
        <v>13646.93</v>
      </c>
      <c r="NV160" s="687">
        <v>13692.43</v>
      </c>
      <c r="NW160" s="687">
        <v>13710.46</v>
      </c>
      <c r="NX160" s="687">
        <v>13710.46</v>
      </c>
      <c r="NY160" s="687">
        <v>13711.79</v>
      </c>
      <c r="NZ160" s="687">
        <v>13714.94</v>
      </c>
      <c r="OA160" s="687">
        <v>13718.22</v>
      </c>
      <c r="OB160" s="687">
        <v>13734.95</v>
      </c>
      <c r="OC160" s="687">
        <v>13795.92</v>
      </c>
      <c r="OD160" s="687">
        <v>13915.7</v>
      </c>
      <c r="OE160" s="687">
        <v>13915.7</v>
      </c>
      <c r="OF160" s="687">
        <v>13969.16</v>
      </c>
      <c r="OG160" s="687">
        <v>14035.43</v>
      </c>
      <c r="OH160" s="687">
        <v>14157.61</v>
      </c>
      <c r="OI160" s="687">
        <v>14174</v>
      </c>
      <c r="OJ160" s="687">
        <v>14213.21</v>
      </c>
      <c r="OK160" s="687">
        <v>14232.85</v>
      </c>
      <c r="OL160" s="687">
        <v>14232.85</v>
      </c>
      <c r="OM160" s="687">
        <v>14252.96</v>
      </c>
      <c r="ON160" s="687">
        <v>14299.07</v>
      </c>
      <c r="OO160" s="687">
        <v>14319.81</v>
      </c>
      <c r="OP160" s="687">
        <v>14344.67</v>
      </c>
      <c r="OQ160" s="687">
        <v>14389</v>
      </c>
      <c r="OR160" s="687">
        <v>14410.07</v>
      </c>
      <c r="OS160" s="687">
        <v>14410.07</v>
      </c>
      <c r="OT160" s="687">
        <v>14434.5</v>
      </c>
      <c r="OU160" s="687">
        <v>14470.3</v>
      </c>
      <c r="OV160" s="687">
        <v>14497.93</v>
      </c>
      <c r="OW160" s="687">
        <v>14515.65</v>
      </c>
      <c r="OX160" s="687">
        <v>14546.49</v>
      </c>
      <c r="OY160" s="687">
        <v>14556.07</v>
      </c>
      <c r="OZ160" s="687">
        <v>14556.07</v>
      </c>
      <c r="PA160" s="687">
        <v>14569.44</v>
      </c>
      <c r="PB160" s="687">
        <v>14573.06</v>
      </c>
      <c r="PC160" s="687">
        <v>14577.75</v>
      </c>
      <c r="PD160" s="687">
        <v>14579.82</v>
      </c>
      <c r="PE160" s="687">
        <v>14582.23</v>
      </c>
      <c r="PF160" s="687">
        <v>14588.08</v>
      </c>
      <c r="PG160" s="687">
        <v>14588.08</v>
      </c>
      <c r="PH160" s="687">
        <v>14588.08</v>
      </c>
      <c r="PI160" s="687">
        <v>14597.4</v>
      </c>
      <c r="PJ160" s="687">
        <v>14608.28</v>
      </c>
      <c r="PK160" s="687">
        <v>14634.69</v>
      </c>
      <c r="PL160" s="687">
        <v>14690.63</v>
      </c>
      <c r="PM160" s="687">
        <v>14821.15</v>
      </c>
      <c r="PN160" s="687">
        <v>14821.15</v>
      </c>
      <c r="PO160" s="687">
        <v>14821.15</v>
      </c>
      <c r="PP160" s="687">
        <v>14821.15</v>
      </c>
      <c r="PQ160" s="687">
        <v>14821.15</v>
      </c>
      <c r="PR160" s="687">
        <v>14821.15</v>
      </c>
      <c r="PS160" s="687">
        <v>14821.15</v>
      </c>
      <c r="PT160" s="687">
        <v>14821.15</v>
      </c>
      <c r="PU160" s="687">
        <v>14821.15</v>
      </c>
      <c r="PV160" s="687">
        <v>14821.15</v>
      </c>
      <c r="PW160" s="687">
        <v>14821.15</v>
      </c>
      <c r="PX160" s="687">
        <v>14821.15</v>
      </c>
      <c r="PY160" s="687">
        <v>14821.15</v>
      </c>
      <c r="PZ160" s="687">
        <v>14821.15</v>
      </c>
      <c r="QA160" s="687">
        <v>14821.15</v>
      </c>
      <c r="QB160" s="687">
        <v>14821.15</v>
      </c>
      <c r="QC160" s="687">
        <v>14821.15</v>
      </c>
      <c r="QD160" s="687">
        <v>14821.15</v>
      </c>
      <c r="QE160" s="687">
        <v>14821.15</v>
      </c>
      <c r="QF160" s="687">
        <v>14821.15</v>
      </c>
      <c r="QG160" s="687">
        <v>14821.15</v>
      </c>
      <c r="QH160" s="687">
        <v>14821.15</v>
      </c>
      <c r="QI160" s="687">
        <v>14821.15</v>
      </c>
      <c r="QJ160" s="687">
        <v>14821.15</v>
      </c>
      <c r="QK160" s="687">
        <v>14821.15</v>
      </c>
      <c r="QL160" s="687">
        <v>14821.15</v>
      </c>
      <c r="QM160" s="687">
        <v>14821.15</v>
      </c>
      <c r="QN160" s="687">
        <v>14821.15</v>
      </c>
      <c r="QO160" s="687">
        <v>14821.15</v>
      </c>
      <c r="QP160" s="687">
        <v>14821.15</v>
      </c>
      <c r="QQ160" s="687">
        <v>14821.15</v>
      </c>
      <c r="QR160" s="687">
        <v>14821.15</v>
      </c>
      <c r="QS160" s="687">
        <v>14821.15</v>
      </c>
      <c r="QT160" s="687">
        <v>14821.15</v>
      </c>
      <c r="QU160" s="687">
        <v>14821.15</v>
      </c>
      <c r="QV160" s="687">
        <v>14821.15</v>
      </c>
      <c r="QW160" s="687">
        <v>14821.15</v>
      </c>
      <c r="QX160" s="687">
        <v>14821.15</v>
      </c>
      <c r="QY160" s="687">
        <v>14821.15</v>
      </c>
      <c r="QZ160" s="687">
        <v>14821.15</v>
      </c>
      <c r="RA160" s="687"/>
      <c r="RB160" s="687"/>
      <c r="RC160" s="687"/>
      <c r="RD160" s="687"/>
      <c r="RE160" s="687"/>
      <c r="RF160" s="687"/>
      <c r="RG160" s="687"/>
      <c r="RH160" s="687"/>
      <c r="RI160" s="687"/>
      <c r="RJ160" s="687"/>
    </row>
    <row r="161" spans="1:478" s="925" customFormat="1" outlineLevel="2">
      <c r="A161" s="1107" t="s">
        <v>1213</v>
      </c>
      <c r="B161" s="1107"/>
      <c r="C161" s="1107"/>
      <c r="D161" s="1108">
        <v>2608.0100000000002</v>
      </c>
      <c r="E161" s="1108">
        <v>2173.23</v>
      </c>
      <c r="F161" s="1108">
        <v>4747943.93</v>
      </c>
      <c r="G161" s="1107"/>
      <c r="H161" s="1107" t="s">
        <v>894</v>
      </c>
      <c r="I161" s="687"/>
      <c r="J161" s="687"/>
      <c r="K161" s="687"/>
      <c r="L161" s="687"/>
      <c r="M161" s="687"/>
      <c r="N161" s="687"/>
      <c r="O161" s="687"/>
      <c r="P161" s="687"/>
      <c r="Q161" s="687"/>
      <c r="R161" s="687"/>
      <c r="S161" s="687"/>
      <c r="T161" s="687"/>
      <c r="U161" s="687"/>
      <c r="V161" s="687"/>
      <c r="W161" s="687"/>
      <c r="X161" s="687"/>
      <c r="Y161" s="687"/>
      <c r="Z161" s="687"/>
      <c r="AA161" s="687"/>
      <c r="AB161" s="687"/>
      <c r="AC161" s="687"/>
      <c r="AD161" s="687"/>
      <c r="AE161" s="687"/>
      <c r="AF161" s="687"/>
      <c r="AG161" s="687"/>
      <c r="AH161" s="687"/>
      <c r="AI161" s="687"/>
      <c r="AJ161" s="687"/>
      <c r="AK161" s="687"/>
      <c r="AL161" s="687"/>
      <c r="AM161" s="687"/>
      <c r="AN161" s="687"/>
      <c r="AO161" s="687"/>
      <c r="AP161" s="687"/>
      <c r="AQ161" s="687"/>
      <c r="AR161" s="687"/>
      <c r="AS161" s="687"/>
      <c r="AT161" s="687"/>
      <c r="AU161" s="687"/>
      <c r="AV161" s="687"/>
      <c r="AW161" s="687"/>
      <c r="AX161" s="687"/>
      <c r="AY161" s="687"/>
      <c r="AZ161" s="687"/>
      <c r="BA161" s="687"/>
      <c r="BB161" s="687"/>
      <c r="BC161" s="687"/>
      <c r="BD161" s="687"/>
      <c r="BE161" s="687"/>
      <c r="BF161" s="687"/>
      <c r="BG161" s="687"/>
      <c r="BH161" s="687"/>
      <c r="BI161" s="687"/>
      <c r="BJ161" s="687"/>
      <c r="BK161" s="687"/>
      <c r="BL161" s="687"/>
      <c r="BM161" s="687"/>
      <c r="BN161" s="687"/>
      <c r="BO161" s="687"/>
      <c r="BP161" s="687"/>
      <c r="BQ161" s="687"/>
      <c r="BR161" s="687"/>
      <c r="BS161" s="687"/>
      <c r="BT161" s="687"/>
      <c r="BU161" s="687"/>
      <c r="BV161" s="687"/>
      <c r="BW161" s="687"/>
      <c r="BX161" s="687"/>
      <c r="BY161" s="687"/>
      <c r="BZ161" s="687"/>
      <c r="CA161" s="687"/>
      <c r="CB161" s="687"/>
      <c r="CC161" s="687"/>
      <c r="CD161" s="687"/>
      <c r="CE161" s="687"/>
      <c r="CF161" s="687"/>
      <c r="CG161" s="687"/>
      <c r="CH161" s="687"/>
      <c r="CI161" s="687"/>
      <c r="CJ161" s="687"/>
      <c r="CK161" s="687"/>
      <c r="CL161" s="687"/>
      <c r="CM161" s="687"/>
      <c r="CN161" s="687"/>
      <c r="CO161" s="687"/>
      <c r="CP161" s="687"/>
      <c r="CQ161" s="687"/>
      <c r="CR161" s="687"/>
      <c r="CS161" s="687"/>
      <c r="CT161" s="687"/>
      <c r="CU161" s="687"/>
      <c r="CV161" s="687"/>
      <c r="CW161" s="687"/>
      <c r="CX161" s="687"/>
      <c r="CY161" s="687"/>
      <c r="CZ161" s="687"/>
      <c r="DA161" s="687"/>
      <c r="DB161" s="687"/>
      <c r="DC161" s="687"/>
      <c r="DD161" s="687"/>
      <c r="DE161" s="687"/>
      <c r="DF161" s="687"/>
      <c r="DG161" s="687"/>
      <c r="DH161" s="687"/>
      <c r="DI161" s="687"/>
      <c r="DJ161" s="687"/>
      <c r="DK161" s="687"/>
      <c r="DL161" s="687"/>
      <c r="DM161" s="687"/>
      <c r="DN161" s="687"/>
      <c r="DO161" s="687"/>
      <c r="DP161" s="687"/>
      <c r="DQ161" s="687"/>
      <c r="DR161" s="687"/>
      <c r="DS161" s="687"/>
      <c r="DT161" s="687"/>
      <c r="DU161" s="687"/>
      <c r="DV161" s="687"/>
      <c r="DW161" s="687"/>
      <c r="DX161" s="687"/>
      <c r="DY161" s="687"/>
      <c r="DZ161" s="687"/>
      <c r="EA161" s="687"/>
      <c r="EB161" s="687"/>
      <c r="EC161" s="687"/>
      <c r="ED161" s="687"/>
      <c r="EE161" s="687"/>
      <c r="EF161" s="687"/>
      <c r="EG161" s="687"/>
      <c r="EH161" s="687"/>
      <c r="EI161" s="687"/>
      <c r="EJ161" s="687"/>
      <c r="EK161" s="687"/>
      <c r="EL161" s="687"/>
      <c r="EM161" s="687"/>
      <c r="EN161" s="687"/>
      <c r="EO161" s="687"/>
      <c r="EP161" s="687"/>
      <c r="EQ161" s="687"/>
      <c r="ER161" s="687"/>
      <c r="ES161" s="687"/>
      <c r="ET161" s="687"/>
      <c r="EU161" s="687"/>
      <c r="EV161" s="687"/>
      <c r="EW161" s="687"/>
      <c r="EX161" s="687"/>
      <c r="EY161" s="687"/>
      <c r="EZ161" s="687"/>
      <c r="FA161" s="687"/>
      <c r="FB161" s="687"/>
      <c r="FC161" s="687"/>
      <c r="FD161" s="687"/>
      <c r="FE161" s="687"/>
      <c r="FF161" s="687"/>
      <c r="FG161" s="687"/>
      <c r="FH161" s="687"/>
      <c r="FI161" s="687"/>
      <c r="FJ161" s="687"/>
      <c r="FK161" s="687"/>
      <c r="FL161" s="687"/>
      <c r="FM161" s="687"/>
      <c r="FN161" s="687"/>
      <c r="FO161" s="687"/>
      <c r="FP161" s="687"/>
      <c r="FQ161" s="687"/>
      <c r="FR161" s="687"/>
      <c r="FS161" s="687"/>
      <c r="FT161" s="687"/>
      <c r="FU161" s="687"/>
      <c r="FV161" s="687"/>
      <c r="FW161" s="687"/>
      <c r="FX161" s="687"/>
      <c r="FY161" s="687"/>
      <c r="FZ161" s="687"/>
      <c r="GA161" s="687"/>
      <c r="GB161" s="687"/>
      <c r="GC161" s="687"/>
      <c r="GD161" s="687"/>
      <c r="GE161" s="687">
        <v>0.2</v>
      </c>
      <c r="GF161" s="687">
        <v>0.8</v>
      </c>
      <c r="GG161" s="687">
        <v>1.4</v>
      </c>
      <c r="GH161" s="687">
        <v>2</v>
      </c>
      <c r="GI161" s="687">
        <v>2</v>
      </c>
      <c r="GJ161" s="687">
        <v>2</v>
      </c>
      <c r="GK161" s="687">
        <v>2</v>
      </c>
      <c r="GL161" s="687">
        <v>2</v>
      </c>
      <c r="GM161" s="687">
        <v>2</v>
      </c>
      <c r="GN161" s="687">
        <v>2.8</v>
      </c>
      <c r="GO161" s="687">
        <v>3.6</v>
      </c>
      <c r="GP161" s="687">
        <v>4.4000000000000004</v>
      </c>
      <c r="GQ161" s="687">
        <v>4.4000000000000004</v>
      </c>
      <c r="GR161" s="687">
        <v>5.2</v>
      </c>
      <c r="GS161" s="687">
        <v>6</v>
      </c>
      <c r="GT161" s="687">
        <v>6.8</v>
      </c>
      <c r="GU161" s="687">
        <v>7.6</v>
      </c>
      <c r="GV161" s="687">
        <v>8.4</v>
      </c>
      <c r="GW161" s="687">
        <v>9.1999999999999993</v>
      </c>
      <c r="GX161" s="687">
        <v>9.1999999999999993</v>
      </c>
      <c r="GY161" s="687">
        <v>10</v>
      </c>
      <c r="GZ161" s="687">
        <v>10.8</v>
      </c>
      <c r="HA161" s="687">
        <v>11.6</v>
      </c>
      <c r="HB161" s="687">
        <v>12.4</v>
      </c>
      <c r="HC161" s="687">
        <v>13.2</v>
      </c>
      <c r="HD161" s="687">
        <v>14</v>
      </c>
      <c r="HE161" s="687">
        <v>14</v>
      </c>
      <c r="HF161" s="687">
        <v>14.8</v>
      </c>
      <c r="HG161" s="687">
        <v>15.6</v>
      </c>
      <c r="HH161" s="687">
        <v>16.399999999999999</v>
      </c>
      <c r="HI161" s="687">
        <v>17.2</v>
      </c>
      <c r="HJ161" s="687">
        <v>18</v>
      </c>
      <c r="HK161" s="687">
        <v>18.8</v>
      </c>
      <c r="HL161" s="687">
        <v>18.8</v>
      </c>
      <c r="HM161" s="687">
        <v>19.600000000000001</v>
      </c>
      <c r="HN161" s="687">
        <v>20.399999999999999</v>
      </c>
      <c r="HO161" s="687">
        <v>21.2</v>
      </c>
      <c r="HP161" s="687">
        <v>22</v>
      </c>
      <c r="HQ161" s="687">
        <v>22.8</v>
      </c>
      <c r="HR161" s="687">
        <v>23.6</v>
      </c>
      <c r="HS161" s="687">
        <v>23.6</v>
      </c>
      <c r="HT161" s="687">
        <v>24.4</v>
      </c>
      <c r="HU161" s="687">
        <v>25.21</v>
      </c>
      <c r="HV161" s="687">
        <v>26.01</v>
      </c>
      <c r="HW161" s="687">
        <v>26.81</v>
      </c>
      <c r="HX161" s="687">
        <v>27.61</v>
      </c>
      <c r="HY161" s="687">
        <v>28.41</v>
      </c>
      <c r="HZ161" s="687">
        <v>28.41</v>
      </c>
      <c r="IA161" s="687">
        <v>29.21</v>
      </c>
      <c r="IB161" s="687">
        <v>30.01</v>
      </c>
      <c r="IC161" s="687">
        <v>30.81</v>
      </c>
      <c r="ID161" s="687">
        <v>31.61</v>
      </c>
      <c r="IE161" s="687">
        <v>32.409999999999997</v>
      </c>
      <c r="IF161" s="687">
        <v>33.21</v>
      </c>
      <c r="IG161" s="687">
        <v>33.21</v>
      </c>
      <c r="IH161" s="687">
        <v>34.75</v>
      </c>
      <c r="II161" s="687">
        <v>37.03</v>
      </c>
      <c r="IJ161" s="687">
        <v>39.32</v>
      </c>
      <c r="IK161" s="687">
        <v>41.6</v>
      </c>
      <c r="IL161" s="687">
        <v>43.88</v>
      </c>
      <c r="IM161" s="687">
        <v>46.17</v>
      </c>
      <c r="IN161" s="687">
        <v>46.17</v>
      </c>
      <c r="IO161" s="687">
        <v>48.45</v>
      </c>
      <c r="IP161" s="687">
        <v>50.73</v>
      </c>
      <c r="IQ161" s="687">
        <v>53.02</v>
      </c>
      <c r="IR161" s="687">
        <v>55.3</v>
      </c>
      <c r="IS161" s="687">
        <v>57.58</v>
      </c>
      <c r="IT161" s="687">
        <v>59.87</v>
      </c>
      <c r="IU161" s="687">
        <v>59.87</v>
      </c>
      <c r="IV161" s="687">
        <v>62.15</v>
      </c>
      <c r="IW161" s="687">
        <v>64.430000000000007</v>
      </c>
      <c r="IX161" s="687">
        <v>66.72</v>
      </c>
      <c r="IY161" s="687">
        <v>66.72</v>
      </c>
      <c r="IZ161" s="687">
        <v>66.72</v>
      </c>
      <c r="JA161" s="687">
        <v>66.72</v>
      </c>
      <c r="JB161" s="687">
        <v>66.72</v>
      </c>
      <c r="JC161" s="687">
        <v>66.72</v>
      </c>
      <c r="JD161" s="687">
        <v>69</v>
      </c>
      <c r="JE161" s="687">
        <v>71.45</v>
      </c>
      <c r="JF161" s="687">
        <v>75.31</v>
      </c>
      <c r="JG161" s="687">
        <v>79.16</v>
      </c>
      <c r="JH161" s="687">
        <v>83.02</v>
      </c>
      <c r="JI161" s="687">
        <v>83.02</v>
      </c>
      <c r="JJ161" s="687">
        <v>86.87</v>
      </c>
      <c r="JK161" s="687">
        <v>90.93</v>
      </c>
      <c r="JL161" s="687">
        <v>97.67</v>
      </c>
      <c r="JM161" s="687">
        <v>105.13</v>
      </c>
      <c r="JN161" s="687">
        <v>114.49</v>
      </c>
      <c r="JO161" s="687">
        <v>124.22</v>
      </c>
      <c r="JP161" s="687">
        <v>124.22</v>
      </c>
      <c r="JQ161" s="687">
        <v>135.33000000000001</v>
      </c>
      <c r="JR161" s="687">
        <v>146.44999999999999</v>
      </c>
      <c r="JS161" s="687">
        <v>157.56</v>
      </c>
      <c r="JT161" s="687">
        <v>168.67</v>
      </c>
      <c r="JU161" s="687">
        <v>179.79</v>
      </c>
      <c r="JV161" s="687">
        <v>190.9</v>
      </c>
      <c r="JW161" s="687">
        <v>190.9</v>
      </c>
      <c r="JX161" s="687">
        <v>202.01</v>
      </c>
      <c r="JY161" s="687">
        <v>213.15</v>
      </c>
      <c r="JZ161" s="687">
        <v>224.8</v>
      </c>
      <c r="KA161" s="687">
        <v>236.44</v>
      </c>
      <c r="KB161" s="687">
        <v>248.09</v>
      </c>
      <c r="KC161" s="687">
        <v>259.74</v>
      </c>
      <c r="KD161" s="687">
        <v>259.74</v>
      </c>
      <c r="KE161" s="687">
        <v>271.38</v>
      </c>
      <c r="KF161" s="687">
        <v>283.02999999999997</v>
      </c>
      <c r="KG161" s="687">
        <v>295.08</v>
      </c>
      <c r="KH161" s="687">
        <v>307.26</v>
      </c>
      <c r="KI161" s="687">
        <v>319.44</v>
      </c>
      <c r="KJ161" s="687">
        <v>331.62</v>
      </c>
      <c r="KK161" s="687">
        <v>331.62</v>
      </c>
      <c r="KL161" s="687">
        <v>343.8</v>
      </c>
      <c r="KM161" s="687">
        <v>355.98</v>
      </c>
      <c r="KN161" s="687">
        <v>368.16</v>
      </c>
      <c r="KO161" s="687">
        <v>380.34</v>
      </c>
      <c r="KP161" s="687">
        <v>392.52</v>
      </c>
      <c r="KQ161" s="687">
        <v>404.7</v>
      </c>
      <c r="KR161" s="687">
        <v>404.7</v>
      </c>
      <c r="KS161" s="687">
        <v>416.88</v>
      </c>
      <c r="KT161" s="687">
        <v>429.06</v>
      </c>
      <c r="KU161" s="687">
        <v>441.24</v>
      </c>
      <c r="KV161" s="687">
        <v>453.42</v>
      </c>
      <c r="KW161" s="687">
        <v>465.6</v>
      </c>
      <c r="KX161" s="687">
        <v>477.78</v>
      </c>
      <c r="KY161" s="687">
        <v>477.78</v>
      </c>
      <c r="KZ161" s="687">
        <v>489.96</v>
      </c>
      <c r="LA161" s="687">
        <v>502.14</v>
      </c>
      <c r="LB161" s="687">
        <v>514.32000000000005</v>
      </c>
      <c r="LC161" s="687">
        <v>526.98</v>
      </c>
      <c r="LD161" s="687">
        <v>539.70000000000005</v>
      </c>
      <c r="LE161" s="687">
        <v>552.41</v>
      </c>
      <c r="LF161" s="687">
        <v>552.41</v>
      </c>
      <c r="LG161" s="687">
        <v>565.12</v>
      </c>
      <c r="LH161" s="687">
        <v>578.04</v>
      </c>
      <c r="LI161" s="687">
        <v>591.74</v>
      </c>
      <c r="LJ161" s="687">
        <v>605.44000000000005</v>
      </c>
      <c r="LK161" s="687">
        <v>619.14</v>
      </c>
      <c r="LL161" s="687">
        <v>634.62</v>
      </c>
      <c r="LM161" s="687">
        <v>634.62</v>
      </c>
      <c r="LN161" s="687">
        <v>652.86</v>
      </c>
      <c r="LO161" s="687">
        <v>672.08</v>
      </c>
      <c r="LP161" s="687">
        <v>691.87</v>
      </c>
      <c r="LQ161" s="687">
        <v>712.53</v>
      </c>
      <c r="LR161" s="687">
        <v>735.94</v>
      </c>
      <c r="LS161" s="687">
        <v>760.58</v>
      </c>
      <c r="LT161" s="687">
        <v>760.58</v>
      </c>
      <c r="LU161" s="687">
        <v>787.14</v>
      </c>
      <c r="LV161" s="687">
        <v>815.6</v>
      </c>
      <c r="LW161" s="687">
        <v>844.19</v>
      </c>
      <c r="LX161" s="687">
        <v>873.26</v>
      </c>
      <c r="LY161" s="687">
        <v>904.18</v>
      </c>
      <c r="LZ161" s="687">
        <v>936.06</v>
      </c>
      <c r="MA161" s="687">
        <v>936.06</v>
      </c>
      <c r="MB161" s="687">
        <v>968.21</v>
      </c>
      <c r="MC161" s="687">
        <v>1000.36</v>
      </c>
      <c r="MD161" s="687">
        <v>1032.51</v>
      </c>
      <c r="ME161" s="687">
        <v>1064.6600000000001</v>
      </c>
      <c r="MF161" s="687">
        <v>1094.9000000000001</v>
      </c>
      <c r="MG161" s="687">
        <v>1126.29</v>
      </c>
      <c r="MH161" s="687">
        <v>1126.29</v>
      </c>
      <c r="MI161" s="687">
        <v>1157.99</v>
      </c>
      <c r="MJ161" s="687">
        <v>1190.79</v>
      </c>
      <c r="MK161" s="687">
        <v>1223.5999999999999</v>
      </c>
      <c r="ML161" s="687">
        <v>1256.4000000000001</v>
      </c>
      <c r="MM161" s="687">
        <v>1290.5899999999999</v>
      </c>
      <c r="MN161" s="687">
        <v>1326.77</v>
      </c>
      <c r="MO161" s="687">
        <v>1326.77</v>
      </c>
      <c r="MP161" s="687">
        <v>1365.49</v>
      </c>
      <c r="MQ161" s="687">
        <v>1405.32</v>
      </c>
      <c r="MR161" s="687">
        <v>1448.19</v>
      </c>
      <c r="MS161" s="687">
        <v>1492.71</v>
      </c>
      <c r="MT161" s="687">
        <v>1537.95</v>
      </c>
      <c r="MU161" s="687">
        <v>1583.19</v>
      </c>
      <c r="MV161" s="687">
        <v>1583.19</v>
      </c>
      <c r="MW161" s="687">
        <v>1628.9</v>
      </c>
      <c r="MX161" s="687">
        <v>1675.45</v>
      </c>
      <c r="MY161" s="687">
        <v>1725.09</v>
      </c>
      <c r="MZ161" s="687">
        <v>1775.72</v>
      </c>
      <c r="NA161" s="687">
        <v>1822.46</v>
      </c>
      <c r="NB161" s="687">
        <v>1863.52</v>
      </c>
      <c r="NC161" s="687">
        <v>1863.52</v>
      </c>
      <c r="ND161" s="687">
        <v>1905.43</v>
      </c>
      <c r="NE161" s="687">
        <v>1947.7</v>
      </c>
      <c r="NF161" s="687">
        <v>1983.54</v>
      </c>
      <c r="NG161" s="687">
        <v>2017.46</v>
      </c>
      <c r="NH161" s="687">
        <v>2052.0100000000002</v>
      </c>
      <c r="NI161" s="687">
        <v>2093.86</v>
      </c>
      <c r="NJ161" s="687">
        <v>2093.86</v>
      </c>
      <c r="NK161" s="687">
        <v>2170.37</v>
      </c>
      <c r="NL161" s="687">
        <v>2226.33</v>
      </c>
      <c r="NM161" s="687">
        <v>2272.6799999999998</v>
      </c>
      <c r="NN161" s="687">
        <v>2295.0300000000002</v>
      </c>
      <c r="NO161" s="687">
        <v>2295.0300000000002</v>
      </c>
      <c r="NP161" s="687">
        <v>2339.73</v>
      </c>
      <c r="NQ161" s="687">
        <v>2339.73</v>
      </c>
      <c r="NR161" s="687">
        <v>2403.06</v>
      </c>
      <c r="NS161" s="687">
        <v>2440.31</v>
      </c>
      <c r="NT161" s="687">
        <v>2440.31</v>
      </c>
      <c r="NU161" s="687">
        <v>2440.31</v>
      </c>
      <c r="NV161" s="687">
        <v>2440.31</v>
      </c>
      <c r="NW161" s="687">
        <v>2447.6799999999998</v>
      </c>
      <c r="NX161" s="687">
        <v>2447.6799999999998</v>
      </c>
      <c r="NY161" s="687">
        <v>2464.4499999999998</v>
      </c>
      <c r="NZ161" s="687">
        <v>2481.2199999999998</v>
      </c>
      <c r="OA161" s="687">
        <v>2497.9899999999998</v>
      </c>
      <c r="OB161" s="687">
        <v>2530.1799999999998</v>
      </c>
      <c r="OC161" s="687">
        <v>2576.6799999999998</v>
      </c>
      <c r="OD161" s="687">
        <v>2608.0100000000002</v>
      </c>
      <c r="OE161" s="687">
        <v>2608.0100000000002</v>
      </c>
      <c r="OF161" s="687">
        <v>2608.0100000000002</v>
      </c>
      <c r="OG161" s="687">
        <v>2608.0100000000002</v>
      </c>
      <c r="OH161" s="687">
        <v>2608.0100000000002</v>
      </c>
      <c r="OI161" s="687">
        <v>2608.0100000000002</v>
      </c>
      <c r="OJ161" s="687">
        <v>2608.0100000000002</v>
      </c>
      <c r="OK161" s="687">
        <v>2608.0100000000002</v>
      </c>
      <c r="OL161" s="687">
        <v>2608.0100000000002</v>
      </c>
      <c r="OM161" s="687">
        <v>2608.0100000000002</v>
      </c>
      <c r="ON161" s="687">
        <v>2608.0100000000002</v>
      </c>
      <c r="OO161" s="687">
        <v>2608.0100000000002</v>
      </c>
      <c r="OP161" s="687">
        <v>2608.0100000000002</v>
      </c>
      <c r="OQ161" s="687">
        <v>2608.0100000000002</v>
      </c>
      <c r="OR161" s="687">
        <v>2608.0100000000002</v>
      </c>
      <c r="OS161" s="687">
        <v>2608.0100000000002</v>
      </c>
      <c r="OT161" s="687">
        <v>2608.0100000000002</v>
      </c>
      <c r="OU161" s="687">
        <v>2608.0100000000002</v>
      </c>
      <c r="OV161" s="687">
        <v>2608.0100000000002</v>
      </c>
      <c r="OW161" s="687">
        <v>2608.0100000000002</v>
      </c>
      <c r="OX161" s="687">
        <v>2608.0100000000002</v>
      </c>
      <c r="OY161" s="687">
        <v>2608.0100000000002</v>
      </c>
      <c r="OZ161" s="687">
        <v>2608.0100000000002</v>
      </c>
      <c r="PA161" s="687">
        <v>2608.0100000000002</v>
      </c>
      <c r="PB161" s="687">
        <v>2608.0100000000002</v>
      </c>
      <c r="PC161" s="687">
        <v>2608.0100000000002</v>
      </c>
      <c r="PD161" s="687">
        <v>2608.0100000000002</v>
      </c>
      <c r="PE161" s="687">
        <v>2608.0100000000002</v>
      </c>
      <c r="PF161" s="687">
        <v>2608.0100000000002</v>
      </c>
      <c r="PG161" s="687">
        <v>2608.0100000000002</v>
      </c>
      <c r="PH161" s="687">
        <v>2608.0100000000002</v>
      </c>
      <c r="PI161" s="687">
        <v>2608.0100000000002</v>
      </c>
      <c r="PJ161" s="687">
        <v>2608.0100000000002</v>
      </c>
      <c r="PK161" s="687">
        <v>2608.0100000000002</v>
      </c>
      <c r="PL161" s="687">
        <v>2608.0100000000002</v>
      </c>
      <c r="PM161" s="687">
        <v>2608.0100000000002</v>
      </c>
      <c r="PN161" s="687">
        <v>2608.0100000000002</v>
      </c>
      <c r="PO161" s="687">
        <v>2608.0100000000002</v>
      </c>
      <c r="PP161" s="687">
        <v>2608.0100000000002</v>
      </c>
      <c r="PQ161" s="687">
        <v>2608.0100000000002</v>
      </c>
      <c r="PR161" s="687">
        <v>2608.0100000000002</v>
      </c>
      <c r="PS161" s="687">
        <v>2608.0100000000002</v>
      </c>
      <c r="PT161" s="687">
        <v>2608.0100000000002</v>
      </c>
      <c r="PU161" s="687">
        <v>2608.0100000000002</v>
      </c>
      <c r="PV161" s="687">
        <v>2608.0100000000002</v>
      </c>
      <c r="PW161" s="687">
        <v>2608.0100000000002</v>
      </c>
      <c r="PX161" s="687">
        <v>2608.0100000000002</v>
      </c>
      <c r="PY161" s="687">
        <v>2608.0100000000002</v>
      </c>
      <c r="PZ161" s="687">
        <v>2608.0100000000002</v>
      </c>
      <c r="QA161" s="687">
        <v>2608.0100000000002</v>
      </c>
      <c r="QB161" s="687">
        <v>2608.0100000000002</v>
      </c>
      <c r="QC161" s="687">
        <v>2608.0100000000002</v>
      </c>
      <c r="QD161" s="687">
        <v>2608.0100000000002</v>
      </c>
      <c r="QE161" s="687">
        <v>2608.0100000000002</v>
      </c>
      <c r="QF161" s="687">
        <v>2608.0100000000002</v>
      </c>
      <c r="QG161" s="687">
        <v>2608.0100000000002</v>
      </c>
      <c r="QH161" s="687">
        <v>2608.0100000000002</v>
      </c>
      <c r="QI161" s="687">
        <v>2608.0100000000002</v>
      </c>
      <c r="QJ161" s="687">
        <v>2608.0100000000002</v>
      </c>
      <c r="QK161" s="687">
        <v>2608.0100000000002</v>
      </c>
      <c r="QL161" s="687">
        <v>2608.0100000000002</v>
      </c>
      <c r="QM161" s="687">
        <v>2608.0100000000002</v>
      </c>
      <c r="QN161" s="687">
        <v>2608.0100000000002</v>
      </c>
      <c r="QO161" s="687">
        <v>2608.0100000000002</v>
      </c>
      <c r="QP161" s="687">
        <v>2608.0100000000002</v>
      </c>
      <c r="QQ161" s="687">
        <v>2608.0100000000002</v>
      </c>
      <c r="QR161" s="687">
        <v>2608.0100000000002</v>
      </c>
      <c r="QS161" s="687">
        <v>2608.0100000000002</v>
      </c>
      <c r="QT161" s="687">
        <v>2608.0100000000002</v>
      </c>
      <c r="QU161" s="687">
        <v>2608.0100000000002</v>
      </c>
      <c r="QV161" s="687">
        <v>2608.0100000000002</v>
      </c>
      <c r="QW161" s="687">
        <v>2608.0100000000002</v>
      </c>
      <c r="QX161" s="687">
        <v>2608.0100000000002</v>
      </c>
      <c r="QY161" s="687">
        <v>2608.0100000000002</v>
      </c>
      <c r="QZ161" s="687">
        <v>2608.0100000000002</v>
      </c>
      <c r="RA161" s="687"/>
      <c r="RB161" s="687"/>
      <c r="RC161" s="687"/>
      <c r="RD161" s="687"/>
      <c r="RE161" s="687"/>
      <c r="RF161" s="687"/>
      <c r="RG161" s="687"/>
      <c r="RH161" s="687"/>
      <c r="RI161" s="687"/>
      <c r="RJ161" s="687"/>
    </row>
    <row r="162" spans="1:478" s="925" customFormat="1">
      <c r="A162" s="1095" t="s">
        <v>6482</v>
      </c>
      <c r="B162" s="1094"/>
      <c r="C162" s="1094"/>
      <c r="D162" s="1096">
        <v>160.01</v>
      </c>
      <c r="E162" s="1096">
        <v>133.99</v>
      </c>
      <c r="F162" s="1096">
        <v>2101364.23</v>
      </c>
      <c r="G162" s="1094"/>
      <c r="H162" s="1094" t="s">
        <v>894</v>
      </c>
      <c r="I162" s="687"/>
      <c r="J162" s="687"/>
      <c r="K162" s="687"/>
      <c r="L162" s="687"/>
      <c r="M162" s="687"/>
      <c r="N162" s="687"/>
      <c r="O162" s="687"/>
      <c r="P162" s="687"/>
      <c r="Q162" s="687"/>
      <c r="R162" s="687"/>
      <c r="S162" s="687"/>
      <c r="T162" s="687"/>
      <c r="U162" s="687"/>
      <c r="V162" s="687"/>
      <c r="W162" s="687"/>
      <c r="X162" s="687"/>
      <c r="Y162" s="687"/>
      <c r="Z162" s="687"/>
      <c r="AA162" s="687"/>
      <c r="AB162" s="687"/>
      <c r="AC162" s="687"/>
      <c r="AD162" s="687"/>
      <c r="AE162" s="687"/>
      <c r="AF162" s="687"/>
      <c r="AG162" s="687"/>
      <c r="AH162" s="687"/>
      <c r="AI162" s="687"/>
      <c r="AJ162" s="687"/>
      <c r="AK162" s="687"/>
      <c r="AL162" s="687"/>
      <c r="AM162" s="687"/>
      <c r="AN162" s="687"/>
      <c r="AO162" s="687"/>
      <c r="AP162" s="687"/>
      <c r="AQ162" s="687"/>
      <c r="AR162" s="687"/>
      <c r="AS162" s="687"/>
      <c r="AT162" s="687"/>
      <c r="AU162" s="687"/>
      <c r="AV162" s="687"/>
      <c r="AW162" s="687"/>
      <c r="AX162" s="687"/>
      <c r="AY162" s="687"/>
      <c r="AZ162" s="687"/>
      <c r="BA162" s="687"/>
      <c r="BB162" s="687"/>
      <c r="BC162" s="687"/>
      <c r="BD162" s="687"/>
      <c r="BE162" s="687"/>
      <c r="BF162" s="687"/>
      <c r="BG162" s="687"/>
      <c r="BH162" s="687"/>
      <c r="BI162" s="687"/>
      <c r="BJ162" s="687"/>
      <c r="BK162" s="687"/>
      <c r="BL162" s="687"/>
      <c r="BM162" s="687"/>
      <c r="BN162" s="687"/>
      <c r="BO162" s="687"/>
      <c r="BP162" s="687"/>
      <c r="BQ162" s="687"/>
      <c r="BR162" s="687"/>
      <c r="BS162" s="687"/>
      <c r="BT162" s="687"/>
      <c r="BU162" s="687"/>
      <c r="BV162" s="687"/>
      <c r="BW162" s="687"/>
      <c r="BX162" s="687"/>
      <c r="BY162" s="687"/>
      <c r="BZ162" s="687"/>
      <c r="CA162" s="687"/>
      <c r="CB162" s="687"/>
      <c r="CC162" s="687"/>
      <c r="CD162" s="687"/>
      <c r="CE162" s="687"/>
      <c r="CF162" s="687"/>
      <c r="CG162" s="687"/>
      <c r="CH162" s="687"/>
      <c r="CI162" s="687"/>
      <c r="CJ162" s="687"/>
      <c r="CK162" s="687"/>
      <c r="CL162" s="687"/>
      <c r="CM162" s="687"/>
      <c r="CN162" s="687"/>
      <c r="CO162" s="687"/>
      <c r="CP162" s="687"/>
      <c r="CQ162" s="687"/>
      <c r="CR162" s="687"/>
      <c r="CS162" s="687"/>
      <c r="CT162" s="687"/>
      <c r="CU162" s="687"/>
      <c r="CV162" s="687"/>
      <c r="CW162" s="687"/>
      <c r="CX162" s="687"/>
      <c r="CY162" s="687"/>
      <c r="CZ162" s="687"/>
      <c r="DA162" s="687"/>
      <c r="DB162" s="687"/>
      <c r="DC162" s="687"/>
      <c r="DD162" s="687"/>
      <c r="DE162" s="687">
        <v>0.35</v>
      </c>
      <c r="DF162" s="687">
        <v>1.07</v>
      </c>
      <c r="DG162" s="687">
        <v>1.07</v>
      </c>
      <c r="DH162" s="687">
        <v>1.07</v>
      </c>
      <c r="DI162" s="687">
        <v>1.07</v>
      </c>
      <c r="DJ162" s="687">
        <v>1.07</v>
      </c>
      <c r="DK162" s="687">
        <v>1.07</v>
      </c>
      <c r="DL162" s="687">
        <v>1.07</v>
      </c>
      <c r="DM162" s="687">
        <v>1.07</v>
      </c>
      <c r="DN162" s="687">
        <v>1.07</v>
      </c>
      <c r="DO162" s="687">
        <v>1.07</v>
      </c>
      <c r="DP162" s="687">
        <v>1.07</v>
      </c>
      <c r="DQ162" s="687">
        <v>1.1499999999999999</v>
      </c>
      <c r="DR162" s="687">
        <v>1.1499999999999999</v>
      </c>
      <c r="DS162" s="687">
        <v>1.51</v>
      </c>
      <c r="DT162" s="687">
        <v>1.51</v>
      </c>
      <c r="DU162" s="687">
        <v>1.51</v>
      </c>
      <c r="DV162" s="687">
        <v>1.51</v>
      </c>
      <c r="DW162" s="687">
        <v>1.51</v>
      </c>
      <c r="DX162" s="687">
        <v>1.51</v>
      </c>
      <c r="DY162" s="687">
        <v>1.51</v>
      </c>
      <c r="DZ162" s="687">
        <v>1.51</v>
      </c>
      <c r="EA162" s="687">
        <v>1.51</v>
      </c>
      <c r="EB162" s="687">
        <v>1.51</v>
      </c>
      <c r="EC162" s="687">
        <v>1.51</v>
      </c>
      <c r="ED162" s="687">
        <v>1.51</v>
      </c>
      <c r="EE162" s="687">
        <v>1.51</v>
      </c>
      <c r="EF162" s="687">
        <v>1.51</v>
      </c>
      <c r="EG162" s="687">
        <v>1.51</v>
      </c>
      <c r="EH162" s="687">
        <v>1.51</v>
      </c>
      <c r="EI162" s="687">
        <v>1.51</v>
      </c>
      <c r="EJ162" s="687">
        <v>1.51</v>
      </c>
      <c r="EK162" s="687">
        <v>1.6</v>
      </c>
      <c r="EL162" s="687">
        <v>1.98</v>
      </c>
      <c r="EM162" s="687">
        <v>1.98</v>
      </c>
      <c r="EN162" s="687">
        <v>2.38</v>
      </c>
      <c r="EO162" s="687">
        <v>2.57</v>
      </c>
      <c r="EP162" s="687">
        <v>3.01</v>
      </c>
      <c r="EQ162" s="687">
        <v>3.01</v>
      </c>
      <c r="ER162" s="687">
        <v>3.01</v>
      </c>
      <c r="ES162" s="687">
        <v>3.01</v>
      </c>
      <c r="ET162" s="687">
        <v>3.01</v>
      </c>
      <c r="EU162" s="687">
        <v>3.01</v>
      </c>
      <c r="EV162" s="687">
        <v>3.05</v>
      </c>
      <c r="EW162" s="687">
        <v>3.11</v>
      </c>
      <c r="EX162" s="687">
        <v>3.17</v>
      </c>
      <c r="EY162" s="687">
        <v>3.67</v>
      </c>
      <c r="EZ162" s="687">
        <v>4.67</v>
      </c>
      <c r="FA162" s="687">
        <v>4.67</v>
      </c>
      <c r="FB162" s="687">
        <v>5.05</v>
      </c>
      <c r="FC162" s="687">
        <v>5.1100000000000003</v>
      </c>
      <c r="FD162" s="687">
        <v>5.49</v>
      </c>
      <c r="FE162" s="687">
        <v>6.32</v>
      </c>
      <c r="FF162" s="687">
        <v>6.46</v>
      </c>
      <c r="FG162" s="687">
        <v>6.68</v>
      </c>
      <c r="FH162" s="687">
        <v>6.68</v>
      </c>
      <c r="FI162" s="687">
        <v>7.42</v>
      </c>
      <c r="FJ162" s="687">
        <v>7.42</v>
      </c>
      <c r="FK162" s="687">
        <v>7.55</v>
      </c>
      <c r="FL162" s="687">
        <v>7.68</v>
      </c>
      <c r="FM162" s="687">
        <v>7.83</v>
      </c>
      <c r="FN162" s="687">
        <v>8.02</v>
      </c>
      <c r="FO162" s="687">
        <v>8.02</v>
      </c>
      <c r="FP162" s="687">
        <v>8.17</v>
      </c>
      <c r="FQ162" s="687">
        <v>8.56</v>
      </c>
      <c r="FR162" s="687">
        <v>8.56</v>
      </c>
      <c r="FS162" s="687">
        <v>8.56</v>
      </c>
      <c r="FT162" s="687">
        <v>8.73</v>
      </c>
      <c r="FU162" s="687">
        <v>9.02</v>
      </c>
      <c r="FV162" s="687">
        <v>9.02</v>
      </c>
      <c r="FW162" s="687">
        <v>10.5</v>
      </c>
      <c r="FX162" s="687">
        <v>10.66</v>
      </c>
      <c r="FY162" s="687">
        <v>10.97</v>
      </c>
      <c r="FZ162" s="687">
        <v>11.07</v>
      </c>
      <c r="GA162" s="687">
        <v>11.18</v>
      </c>
      <c r="GB162" s="687">
        <v>11.3</v>
      </c>
      <c r="GC162" s="687">
        <v>11.3</v>
      </c>
      <c r="GD162" s="687">
        <v>11.48</v>
      </c>
      <c r="GE162" s="687">
        <v>11.79</v>
      </c>
      <c r="GF162" s="687">
        <v>12.09</v>
      </c>
      <c r="GG162" s="687">
        <v>12.43</v>
      </c>
      <c r="GH162" s="687">
        <v>13.1</v>
      </c>
      <c r="GI162" s="687">
        <v>13.1</v>
      </c>
      <c r="GJ162" s="687">
        <v>13.1</v>
      </c>
      <c r="GK162" s="687">
        <v>13.1</v>
      </c>
      <c r="GL162" s="687">
        <v>13.1</v>
      </c>
      <c r="GM162" s="687">
        <v>13.1</v>
      </c>
      <c r="GN162" s="687">
        <v>14.48</v>
      </c>
      <c r="GO162" s="687">
        <v>15.53</v>
      </c>
      <c r="GP162" s="687">
        <v>15.81</v>
      </c>
      <c r="GQ162" s="687">
        <v>15.81</v>
      </c>
      <c r="GR162" s="687">
        <v>16.07</v>
      </c>
      <c r="GS162" s="687">
        <v>16.07</v>
      </c>
      <c r="GT162" s="687">
        <v>16.07</v>
      </c>
      <c r="GU162" s="687">
        <v>16.07</v>
      </c>
      <c r="GV162" s="687">
        <v>16.12</v>
      </c>
      <c r="GW162" s="687">
        <v>16.440000000000001</v>
      </c>
      <c r="GX162" s="687">
        <v>16.440000000000001</v>
      </c>
      <c r="GY162" s="687">
        <v>17.260000000000002</v>
      </c>
      <c r="GZ162" s="687">
        <v>17.55</v>
      </c>
      <c r="HA162" s="687">
        <v>18.2</v>
      </c>
      <c r="HB162" s="687">
        <v>18.2</v>
      </c>
      <c r="HC162" s="687">
        <v>18.52</v>
      </c>
      <c r="HD162" s="687">
        <v>19.27</v>
      </c>
      <c r="HE162" s="687">
        <v>19.27</v>
      </c>
      <c r="HF162" s="687">
        <v>19.27</v>
      </c>
      <c r="HG162" s="687">
        <v>19.27</v>
      </c>
      <c r="HH162" s="687">
        <v>19.27</v>
      </c>
      <c r="HI162" s="687">
        <v>19.27</v>
      </c>
      <c r="HJ162" s="687">
        <v>19.27</v>
      </c>
      <c r="HK162" s="687">
        <v>19.27</v>
      </c>
      <c r="HL162" s="687">
        <v>19.27</v>
      </c>
      <c r="HM162" s="687">
        <v>19.27</v>
      </c>
      <c r="HN162" s="687">
        <v>19.29</v>
      </c>
      <c r="HO162" s="687">
        <v>19.32</v>
      </c>
      <c r="HP162" s="687">
        <v>19.34</v>
      </c>
      <c r="HQ162" s="687">
        <v>19.37</v>
      </c>
      <c r="HR162" s="687">
        <v>19.43</v>
      </c>
      <c r="HS162" s="687">
        <v>19.43</v>
      </c>
      <c r="HT162" s="687">
        <v>19.489999999999998</v>
      </c>
      <c r="HU162" s="687">
        <v>19.5</v>
      </c>
      <c r="HV162" s="687">
        <v>19.5</v>
      </c>
      <c r="HW162" s="687">
        <v>19.510000000000002</v>
      </c>
      <c r="HX162" s="687">
        <v>19.53</v>
      </c>
      <c r="HY162" s="687">
        <v>19.559999999999999</v>
      </c>
      <c r="HZ162" s="687">
        <v>19.559999999999999</v>
      </c>
      <c r="IA162" s="687">
        <v>19.75</v>
      </c>
      <c r="IB162" s="687">
        <v>19.899999999999999</v>
      </c>
      <c r="IC162" s="687">
        <v>20.09</v>
      </c>
      <c r="ID162" s="687">
        <v>20.43</v>
      </c>
      <c r="IE162" s="687">
        <v>20.91</v>
      </c>
      <c r="IF162" s="687">
        <v>20.98</v>
      </c>
      <c r="IG162" s="687">
        <v>20.98</v>
      </c>
      <c r="IH162" s="687">
        <v>21.06</v>
      </c>
      <c r="II162" s="687">
        <v>21.15</v>
      </c>
      <c r="IJ162" s="687">
        <v>21.24</v>
      </c>
      <c r="IK162" s="687">
        <v>21.33</v>
      </c>
      <c r="IL162" s="687">
        <v>21.42</v>
      </c>
      <c r="IM162" s="687">
        <v>21.54</v>
      </c>
      <c r="IN162" s="687">
        <v>21.54</v>
      </c>
      <c r="IO162" s="687">
        <v>21.68</v>
      </c>
      <c r="IP162" s="687">
        <v>21.83</v>
      </c>
      <c r="IQ162" s="687">
        <v>22</v>
      </c>
      <c r="IR162" s="687">
        <v>22.18</v>
      </c>
      <c r="IS162" s="687">
        <v>22.64</v>
      </c>
      <c r="IT162" s="687">
        <v>23.27</v>
      </c>
      <c r="IU162" s="687">
        <v>23.27</v>
      </c>
      <c r="IV162" s="687">
        <v>23.65</v>
      </c>
      <c r="IW162" s="687">
        <v>23.83</v>
      </c>
      <c r="IX162" s="687">
        <v>24.15</v>
      </c>
      <c r="IY162" s="687">
        <v>24.15</v>
      </c>
      <c r="IZ162" s="687">
        <v>24.15</v>
      </c>
      <c r="JA162" s="687">
        <v>24.15</v>
      </c>
      <c r="JB162" s="687">
        <v>24.15</v>
      </c>
      <c r="JC162" s="687">
        <v>24.15</v>
      </c>
      <c r="JD162" s="687">
        <v>24.25</v>
      </c>
      <c r="JE162" s="687">
        <v>24.36</v>
      </c>
      <c r="JF162" s="687">
        <v>24.48</v>
      </c>
      <c r="JG162" s="687">
        <v>24.62</v>
      </c>
      <c r="JH162" s="687">
        <v>24.78</v>
      </c>
      <c r="JI162" s="687">
        <v>24.78</v>
      </c>
      <c r="JJ162" s="687">
        <v>24.93</v>
      </c>
      <c r="JK162" s="687">
        <v>25.07</v>
      </c>
      <c r="JL162" s="687">
        <v>25.22</v>
      </c>
      <c r="JM162" s="687">
        <v>25.39</v>
      </c>
      <c r="JN162" s="687">
        <v>26.18</v>
      </c>
      <c r="JO162" s="687">
        <v>26.97</v>
      </c>
      <c r="JP162" s="687">
        <v>26.97</v>
      </c>
      <c r="JQ162" s="687">
        <v>27.93</v>
      </c>
      <c r="JR162" s="687">
        <v>28.74</v>
      </c>
      <c r="JS162" s="687">
        <v>29.58</v>
      </c>
      <c r="JT162" s="687">
        <v>30.42</v>
      </c>
      <c r="JU162" s="687">
        <v>31.29</v>
      </c>
      <c r="JV162" s="687">
        <v>32.24</v>
      </c>
      <c r="JW162" s="687">
        <v>32.24</v>
      </c>
      <c r="JX162" s="687">
        <v>33.58</v>
      </c>
      <c r="JY162" s="687">
        <v>35.36</v>
      </c>
      <c r="JZ162" s="687">
        <v>37.51</v>
      </c>
      <c r="KA162" s="687">
        <v>39.94</v>
      </c>
      <c r="KB162" s="687">
        <v>42.25</v>
      </c>
      <c r="KC162" s="687">
        <v>43.98</v>
      </c>
      <c r="KD162" s="687">
        <v>43.98</v>
      </c>
      <c r="KE162" s="687">
        <v>45.48</v>
      </c>
      <c r="KF162" s="687">
        <v>47.34</v>
      </c>
      <c r="KG162" s="687">
        <v>49.1</v>
      </c>
      <c r="KH162" s="687">
        <v>50.68</v>
      </c>
      <c r="KI162" s="687">
        <v>52.18</v>
      </c>
      <c r="KJ162" s="687">
        <v>53.28</v>
      </c>
      <c r="KK162" s="687">
        <v>53.28</v>
      </c>
      <c r="KL162" s="687">
        <v>54.04</v>
      </c>
      <c r="KM162" s="687">
        <v>54.71</v>
      </c>
      <c r="KN162" s="687">
        <v>55.38</v>
      </c>
      <c r="KO162" s="687">
        <v>55.89</v>
      </c>
      <c r="KP162" s="687">
        <v>56.4</v>
      </c>
      <c r="KQ162" s="687">
        <v>56.91</v>
      </c>
      <c r="KR162" s="687">
        <v>56.91</v>
      </c>
      <c r="KS162" s="687">
        <v>57.49</v>
      </c>
      <c r="KT162" s="687">
        <v>58.06</v>
      </c>
      <c r="KU162" s="687">
        <v>58.65</v>
      </c>
      <c r="KV162" s="687">
        <v>59.23</v>
      </c>
      <c r="KW162" s="687">
        <v>59.82</v>
      </c>
      <c r="KX162" s="687">
        <v>60.4</v>
      </c>
      <c r="KY162" s="687">
        <v>60.4</v>
      </c>
      <c r="KZ162" s="687">
        <v>60.99</v>
      </c>
      <c r="LA162" s="687">
        <v>61.57</v>
      </c>
      <c r="LB162" s="687">
        <v>62.17</v>
      </c>
      <c r="LC162" s="687">
        <v>62.76</v>
      </c>
      <c r="LD162" s="687">
        <v>63.38</v>
      </c>
      <c r="LE162" s="687">
        <v>63.99</v>
      </c>
      <c r="LF162" s="687">
        <v>63.99</v>
      </c>
      <c r="LG162" s="687">
        <v>64.599999999999994</v>
      </c>
      <c r="LH162" s="687">
        <v>65.239999999999995</v>
      </c>
      <c r="LI162" s="687">
        <v>65.91</v>
      </c>
      <c r="LJ162" s="687">
        <v>66.61</v>
      </c>
      <c r="LK162" s="687">
        <v>67.31</v>
      </c>
      <c r="LL162" s="687">
        <v>68.03</v>
      </c>
      <c r="LM162" s="687">
        <v>68.03</v>
      </c>
      <c r="LN162" s="687">
        <v>68.75</v>
      </c>
      <c r="LO162" s="687">
        <v>69.489999999999995</v>
      </c>
      <c r="LP162" s="687">
        <v>70.22</v>
      </c>
      <c r="LQ162" s="687">
        <v>70.959999999999994</v>
      </c>
      <c r="LR162" s="687">
        <v>71.72</v>
      </c>
      <c r="LS162" s="687">
        <v>72.52</v>
      </c>
      <c r="LT162" s="687">
        <v>72.52</v>
      </c>
      <c r="LU162" s="687">
        <v>73.38</v>
      </c>
      <c r="LV162" s="687">
        <v>74.31</v>
      </c>
      <c r="LW162" s="687">
        <v>75.260000000000005</v>
      </c>
      <c r="LX162" s="687">
        <v>76.28</v>
      </c>
      <c r="LY162" s="687">
        <v>77.38</v>
      </c>
      <c r="LZ162" s="687">
        <v>78.55</v>
      </c>
      <c r="MA162" s="687">
        <v>78.55</v>
      </c>
      <c r="MB162" s="687">
        <v>79.81</v>
      </c>
      <c r="MC162" s="687">
        <v>81.34</v>
      </c>
      <c r="MD162" s="687">
        <v>82.71</v>
      </c>
      <c r="ME162" s="687">
        <v>84.11</v>
      </c>
      <c r="MF162" s="687">
        <v>85.58</v>
      </c>
      <c r="MG162" s="687">
        <v>86.81</v>
      </c>
      <c r="MH162" s="687">
        <v>86.81</v>
      </c>
      <c r="MI162" s="687">
        <v>88</v>
      </c>
      <c r="MJ162" s="687">
        <v>89.29</v>
      </c>
      <c r="MK162" s="687">
        <v>90.64</v>
      </c>
      <c r="ML162" s="687">
        <v>92.02</v>
      </c>
      <c r="MM162" s="687">
        <v>93.43</v>
      </c>
      <c r="MN162" s="687">
        <v>94.89</v>
      </c>
      <c r="MO162" s="687">
        <v>94.89</v>
      </c>
      <c r="MP162" s="687">
        <v>96.4</v>
      </c>
      <c r="MQ162" s="687">
        <v>97.96</v>
      </c>
      <c r="MR162" s="687">
        <v>99.57</v>
      </c>
      <c r="MS162" s="687">
        <v>101.21</v>
      </c>
      <c r="MT162" s="687">
        <v>102.91</v>
      </c>
      <c r="MU162" s="687">
        <v>104.66</v>
      </c>
      <c r="MV162" s="687">
        <v>104.66</v>
      </c>
      <c r="MW162" s="687">
        <v>106.49</v>
      </c>
      <c r="MX162" s="687">
        <v>108.47</v>
      </c>
      <c r="MY162" s="687">
        <v>110.63</v>
      </c>
      <c r="MZ162" s="687">
        <v>112.92</v>
      </c>
      <c r="NA162" s="687">
        <v>115.27</v>
      </c>
      <c r="NB162" s="687">
        <v>117.73</v>
      </c>
      <c r="NC162" s="687">
        <v>117.73</v>
      </c>
      <c r="ND162" s="687">
        <v>120.29</v>
      </c>
      <c r="NE162" s="687">
        <v>122.9</v>
      </c>
      <c r="NF162" s="687">
        <v>125.59</v>
      </c>
      <c r="NG162" s="687">
        <v>128.27000000000001</v>
      </c>
      <c r="NH162" s="687">
        <v>131.91999999999999</v>
      </c>
      <c r="NI162" s="687">
        <v>139.63999999999999</v>
      </c>
      <c r="NJ162" s="687">
        <v>139.63999999999999</v>
      </c>
      <c r="NK162" s="687">
        <v>141.84</v>
      </c>
      <c r="NL162" s="687">
        <v>142.56</v>
      </c>
      <c r="NM162" s="687">
        <v>143.19999999999999</v>
      </c>
      <c r="NN162" s="687">
        <v>144.25</v>
      </c>
      <c r="NO162" s="687">
        <v>144.25</v>
      </c>
      <c r="NP162" s="687">
        <v>146.04</v>
      </c>
      <c r="NQ162" s="687">
        <v>146.04</v>
      </c>
      <c r="NR162" s="687">
        <v>147.05000000000001</v>
      </c>
      <c r="NS162" s="687">
        <v>148.04</v>
      </c>
      <c r="NT162" s="687">
        <v>148.36000000000001</v>
      </c>
      <c r="NU162" s="687">
        <v>148.72999999999999</v>
      </c>
      <c r="NV162" s="687">
        <v>149.31</v>
      </c>
      <c r="NW162" s="687">
        <v>149.94999999999999</v>
      </c>
      <c r="NX162" s="687">
        <v>149.94999999999999</v>
      </c>
      <c r="NY162" s="687">
        <v>150.66999999999999</v>
      </c>
      <c r="NZ162" s="687">
        <v>150.69999999999999</v>
      </c>
      <c r="OA162" s="687">
        <v>150.69999999999999</v>
      </c>
      <c r="OB162" s="687">
        <v>150.71</v>
      </c>
      <c r="OC162" s="687">
        <v>150.74</v>
      </c>
      <c r="OD162" s="687">
        <v>150.74</v>
      </c>
      <c r="OE162" s="687">
        <v>150.74</v>
      </c>
      <c r="OF162" s="687">
        <v>150.74</v>
      </c>
      <c r="OG162" s="687">
        <v>150.74</v>
      </c>
      <c r="OH162" s="687">
        <v>150.74</v>
      </c>
      <c r="OI162" s="687">
        <v>150.74</v>
      </c>
      <c r="OJ162" s="687">
        <v>150.74</v>
      </c>
      <c r="OK162" s="687">
        <v>150.74</v>
      </c>
      <c r="OL162" s="687">
        <v>150.74</v>
      </c>
      <c r="OM162" s="687">
        <v>150.74</v>
      </c>
      <c r="ON162" s="687">
        <v>150.74</v>
      </c>
      <c r="OO162" s="687">
        <v>150.86000000000001</v>
      </c>
      <c r="OP162" s="687">
        <v>151.01</v>
      </c>
      <c r="OQ162" s="687">
        <v>151.37</v>
      </c>
      <c r="OR162" s="687">
        <v>151.54</v>
      </c>
      <c r="OS162" s="687">
        <v>151.54</v>
      </c>
      <c r="OT162" s="687">
        <v>151.74</v>
      </c>
      <c r="OU162" s="687">
        <v>152.16999999999999</v>
      </c>
      <c r="OV162" s="687">
        <v>152.44</v>
      </c>
      <c r="OW162" s="687">
        <v>152.91999999999999</v>
      </c>
      <c r="OX162" s="687">
        <v>153.54</v>
      </c>
      <c r="OY162" s="687">
        <v>154.80000000000001</v>
      </c>
      <c r="OZ162" s="687">
        <v>154.80000000000001</v>
      </c>
      <c r="PA162" s="687">
        <v>155.24</v>
      </c>
      <c r="PB162" s="687">
        <v>155.76</v>
      </c>
      <c r="PC162" s="687">
        <v>156.91</v>
      </c>
      <c r="PD162" s="687">
        <v>157.24</v>
      </c>
      <c r="PE162" s="687">
        <v>157.81</v>
      </c>
      <c r="PF162" s="687">
        <v>158.24</v>
      </c>
      <c r="PG162" s="687">
        <v>158.24</v>
      </c>
      <c r="PH162" s="687">
        <v>158.63</v>
      </c>
      <c r="PI162" s="687">
        <v>159.38</v>
      </c>
      <c r="PJ162" s="687">
        <v>159.82</v>
      </c>
      <c r="PK162" s="687">
        <v>159.86000000000001</v>
      </c>
      <c r="PL162" s="687">
        <v>159.9</v>
      </c>
      <c r="PM162" s="687">
        <v>160.01</v>
      </c>
      <c r="PN162" s="687">
        <v>160.01</v>
      </c>
      <c r="PO162" s="687">
        <v>160.01</v>
      </c>
      <c r="PP162" s="687">
        <v>160.01</v>
      </c>
      <c r="PQ162" s="687">
        <v>160.01</v>
      </c>
      <c r="PR162" s="687">
        <v>160.01</v>
      </c>
      <c r="PS162" s="687">
        <v>160.01</v>
      </c>
      <c r="PT162" s="687">
        <v>160.01</v>
      </c>
      <c r="PU162" s="687">
        <v>160.01</v>
      </c>
      <c r="PV162" s="687">
        <v>160.01</v>
      </c>
      <c r="PW162" s="687">
        <v>160.01</v>
      </c>
      <c r="PX162" s="687">
        <v>160.01</v>
      </c>
      <c r="PY162" s="687">
        <v>160.01</v>
      </c>
      <c r="PZ162" s="687">
        <v>160.01</v>
      </c>
      <c r="QA162" s="687">
        <v>160.01</v>
      </c>
      <c r="QB162" s="687">
        <v>160.01</v>
      </c>
      <c r="QC162" s="687">
        <v>160.01</v>
      </c>
      <c r="QD162" s="687">
        <v>160.01</v>
      </c>
      <c r="QE162" s="687">
        <v>160.01</v>
      </c>
      <c r="QF162" s="687">
        <v>160.01</v>
      </c>
      <c r="QG162" s="687">
        <v>160.01</v>
      </c>
      <c r="QH162" s="687">
        <v>160.01</v>
      </c>
      <c r="QI162" s="687">
        <v>160.01</v>
      </c>
      <c r="QJ162" s="687">
        <v>160.01</v>
      </c>
      <c r="QK162" s="687">
        <v>160.01</v>
      </c>
      <c r="QL162" s="687">
        <v>160.01</v>
      </c>
      <c r="QM162" s="687">
        <v>160.01</v>
      </c>
      <c r="QN162" s="687">
        <v>160.01</v>
      </c>
      <c r="QO162" s="687">
        <v>160.01</v>
      </c>
      <c r="QP162" s="687">
        <v>160.01</v>
      </c>
      <c r="QQ162" s="687">
        <v>160.01</v>
      </c>
      <c r="QR162" s="687">
        <v>160.01</v>
      </c>
      <c r="QS162" s="687">
        <v>160.01</v>
      </c>
      <c r="QT162" s="687">
        <v>160.01</v>
      </c>
      <c r="QU162" s="687">
        <v>160.01</v>
      </c>
      <c r="QV162" s="687">
        <v>160.01</v>
      </c>
      <c r="QW162" s="687">
        <v>160.01</v>
      </c>
      <c r="QX162" s="687">
        <v>160.01</v>
      </c>
      <c r="QY162" s="687">
        <v>160.01</v>
      </c>
      <c r="QZ162" s="687">
        <v>160.01</v>
      </c>
      <c r="RA162" s="687"/>
      <c r="RB162" s="687"/>
      <c r="RC162" s="687"/>
      <c r="RD162" s="687"/>
      <c r="RE162" s="687"/>
      <c r="RF162" s="687"/>
      <c r="RG162" s="687"/>
      <c r="RH162" s="687"/>
      <c r="RI162" s="687"/>
      <c r="RJ162" s="687"/>
    </row>
    <row r="163" spans="1:478" s="925" customFormat="1" outlineLevel="2">
      <c r="A163" s="1107" t="s">
        <v>1214</v>
      </c>
      <c r="B163" s="1107"/>
      <c r="C163" s="1107"/>
      <c r="D163" s="1108">
        <v>12.02</v>
      </c>
      <c r="E163" s="1108">
        <v>8.42</v>
      </c>
      <c r="F163" s="1108">
        <v>207226.2</v>
      </c>
      <c r="G163" s="1107"/>
      <c r="H163" s="1107" t="s">
        <v>894</v>
      </c>
      <c r="I163" s="687"/>
      <c r="J163" s="687"/>
      <c r="K163" s="687"/>
      <c r="L163" s="687"/>
      <c r="M163" s="687"/>
      <c r="N163" s="687"/>
      <c r="O163" s="687"/>
      <c r="P163" s="687"/>
      <c r="Q163" s="687"/>
      <c r="R163" s="687"/>
      <c r="S163" s="687"/>
      <c r="T163" s="687"/>
      <c r="U163" s="687"/>
      <c r="V163" s="687"/>
      <c r="W163" s="687"/>
      <c r="X163" s="687"/>
      <c r="Y163" s="687"/>
      <c r="Z163" s="687"/>
      <c r="AA163" s="687"/>
      <c r="AB163" s="687"/>
      <c r="AC163" s="687"/>
      <c r="AD163" s="687"/>
      <c r="AE163" s="687"/>
      <c r="AF163" s="687"/>
      <c r="AG163" s="687"/>
      <c r="AH163" s="687"/>
      <c r="AI163" s="687"/>
      <c r="AJ163" s="687"/>
      <c r="AK163" s="687"/>
      <c r="AL163" s="687"/>
      <c r="AM163" s="687"/>
      <c r="AN163" s="687"/>
      <c r="AO163" s="687"/>
      <c r="AP163" s="687"/>
      <c r="AQ163" s="687"/>
      <c r="AR163" s="687"/>
      <c r="AS163" s="687"/>
      <c r="AT163" s="687"/>
      <c r="AU163" s="687"/>
      <c r="AV163" s="687"/>
      <c r="AW163" s="687"/>
      <c r="AX163" s="687"/>
      <c r="AY163" s="687"/>
      <c r="AZ163" s="687"/>
      <c r="BA163" s="687"/>
      <c r="BB163" s="687"/>
      <c r="BC163" s="687"/>
      <c r="BD163" s="687"/>
      <c r="BE163" s="687"/>
      <c r="BF163" s="687"/>
      <c r="BG163" s="687"/>
      <c r="BH163" s="687"/>
      <c r="BI163" s="687"/>
      <c r="BJ163" s="687"/>
      <c r="BK163" s="687"/>
      <c r="BL163" s="687"/>
      <c r="BM163" s="687"/>
      <c r="BN163" s="687"/>
      <c r="BO163" s="687"/>
      <c r="BP163" s="687"/>
      <c r="BQ163" s="687"/>
      <c r="BR163" s="687"/>
      <c r="BS163" s="687"/>
      <c r="BT163" s="687"/>
      <c r="BU163" s="687"/>
      <c r="BV163" s="687"/>
      <c r="BW163" s="687"/>
      <c r="BX163" s="687"/>
      <c r="BY163" s="687"/>
      <c r="BZ163" s="687"/>
      <c r="CA163" s="687"/>
      <c r="CB163" s="687"/>
      <c r="CC163" s="687"/>
      <c r="CD163" s="687"/>
      <c r="CE163" s="687"/>
      <c r="CF163" s="687"/>
      <c r="CG163" s="687"/>
      <c r="CH163" s="687"/>
      <c r="CI163" s="687"/>
      <c r="CJ163" s="687"/>
      <c r="CK163" s="687"/>
      <c r="CL163" s="687"/>
      <c r="CM163" s="687"/>
      <c r="CN163" s="687"/>
      <c r="CO163" s="687"/>
      <c r="CP163" s="687"/>
      <c r="CQ163" s="687"/>
      <c r="CR163" s="687"/>
      <c r="CS163" s="687"/>
      <c r="CT163" s="687"/>
      <c r="CU163" s="687"/>
      <c r="CV163" s="687"/>
      <c r="CW163" s="687"/>
      <c r="CX163" s="687"/>
      <c r="CY163" s="687"/>
      <c r="CZ163" s="687"/>
      <c r="DA163" s="687"/>
      <c r="DB163" s="687"/>
      <c r="DC163" s="687"/>
      <c r="DD163" s="687"/>
      <c r="DE163" s="687"/>
      <c r="DF163" s="687"/>
      <c r="DG163" s="687"/>
      <c r="DH163" s="687"/>
      <c r="DI163" s="687"/>
      <c r="DJ163" s="687"/>
      <c r="DK163" s="687"/>
      <c r="DL163" s="687"/>
      <c r="DM163" s="687"/>
      <c r="DN163" s="687"/>
      <c r="DO163" s="687"/>
      <c r="DP163" s="687"/>
      <c r="DQ163" s="687"/>
      <c r="DR163" s="687"/>
      <c r="DS163" s="687"/>
      <c r="DT163" s="687"/>
      <c r="DU163" s="687"/>
      <c r="DV163" s="687"/>
      <c r="DW163" s="687"/>
      <c r="DX163" s="687"/>
      <c r="DY163" s="687"/>
      <c r="DZ163" s="687"/>
      <c r="EA163" s="687"/>
      <c r="EB163" s="687"/>
      <c r="EC163" s="687"/>
      <c r="ED163" s="687"/>
      <c r="EE163" s="687"/>
      <c r="EF163" s="687"/>
      <c r="EG163" s="687"/>
      <c r="EH163" s="687"/>
      <c r="EI163" s="687"/>
      <c r="EJ163" s="687"/>
      <c r="EK163" s="687"/>
      <c r="EL163" s="687"/>
      <c r="EM163" s="687"/>
      <c r="EN163" s="687"/>
      <c r="EO163" s="687"/>
      <c r="EP163" s="687"/>
      <c r="EQ163" s="687"/>
      <c r="ER163" s="687"/>
      <c r="ES163" s="687"/>
      <c r="ET163" s="687"/>
      <c r="EU163" s="687"/>
      <c r="EV163" s="687"/>
      <c r="EW163" s="687"/>
      <c r="EX163" s="687"/>
      <c r="EY163" s="687"/>
      <c r="EZ163" s="687"/>
      <c r="FA163" s="687"/>
      <c r="FB163" s="687"/>
      <c r="FC163" s="687"/>
      <c r="FD163" s="687"/>
      <c r="FE163" s="687"/>
      <c r="FF163" s="687"/>
      <c r="FG163" s="687"/>
      <c r="FH163" s="687"/>
      <c r="FI163" s="687"/>
      <c r="FJ163" s="687"/>
      <c r="FK163" s="687"/>
      <c r="FL163" s="687"/>
      <c r="FM163" s="687"/>
      <c r="FN163" s="687"/>
      <c r="FO163" s="687"/>
      <c r="FP163" s="687"/>
      <c r="FQ163" s="687"/>
      <c r="FR163" s="687"/>
      <c r="FS163" s="687"/>
      <c r="FT163" s="687"/>
      <c r="FU163" s="687"/>
      <c r="FV163" s="687"/>
      <c r="FW163" s="687"/>
      <c r="FX163" s="687"/>
      <c r="FY163" s="687"/>
      <c r="FZ163" s="687"/>
      <c r="GA163" s="687"/>
      <c r="GB163" s="687"/>
      <c r="GC163" s="687"/>
      <c r="GD163" s="687"/>
      <c r="GE163" s="687"/>
      <c r="GF163" s="687"/>
      <c r="GG163" s="687"/>
      <c r="GH163" s="687"/>
      <c r="GI163" s="687"/>
      <c r="GJ163" s="687"/>
      <c r="GK163" s="687"/>
      <c r="GL163" s="687"/>
      <c r="GM163" s="687"/>
      <c r="GN163" s="687"/>
      <c r="GO163" s="687"/>
      <c r="GP163" s="687"/>
      <c r="GQ163" s="687"/>
      <c r="GR163" s="687"/>
      <c r="GS163" s="687"/>
      <c r="GT163" s="687"/>
      <c r="GU163" s="687"/>
      <c r="GV163" s="687"/>
      <c r="GW163" s="687"/>
      <c r="GX163" s="687"/>
      <c r="GY163" s="687"/>
      <c r="GZ163" s="687"/>
      <c r="HA163" s="687"/>
      <c r="HB163" s="687"/>
      <c r="HC163" s="687"/>
      <c r="HD163" s="687"/>
      <c r="HE163" s="687"/>
      <c r="HF163" s="687"/>
      <c r="HG163" s="687"/>
      <c r="HH163" s="687"/>
      <c r="HI163" s="687"/>
      <c r="HJ163" s="687"/>
      <c r="HK163" s="687"/>
      <c r="HL163" s="687"/>
      <c r="HM163" s="687"/>
      <c r="HN163" s="687"/>
      <c r="HO163" s="687"/>
      <c r="HP163" s="687"/>
      <c r="HQ163" s="687"/>
      <c r="HR163" s="687"/>
      <c r="HS163" s="687"/>
      <c r="HT163" s="687"/>
      <c r="HU163" s="687"/>
      <c r="HV163" s="687"/>
      <c r="HW163" s="687"/>
      <c r="HX163" s="687"/>
      <c r="HY163" s="687"/>
      <c r="HZ163" s="687"/>
      <c r="IA163" s="687"/>
      <c r="IB163" s="687"/>
      <c r="IC163" s="687"/>
      <c r="ID163" s="687"/>
      <c r="IE163" s="687"/>
      <c r="IF163" s="687"/>
      <c r="IG163" s="687"/>
      <c r="IH163" s="687"/>
      <c r="II163" s="687"/>
      <c r="IJ163" s="687"/>
      <c r="IK163" s="687"/>
      <c r="IL163" s="687"/>
      <c r="IM163" s="687"/>
      <c r="IN163" s="687"/>
      <c r="IO163" s="687"/>
      <c r="IP163" s="687"/>
      <c r="IQ163" s="687"/>
      <c r="IR163" s="687"/>
      <c r="IS163" s="687"/>
      <c r="IT163" s="687"/>
      <c r="IU163" s="687"/>
      <c r="IV163" s="687"/>
      <c r="IW163" s="687"/>
      <c r="IX163" s="687"/>
      <c r="IY163" s="687"/>
      <c r="IZ163" s="687"/>
      <c r="JA163" s="687"/>
      <c r="JB163" s="687"/>
      <c r="JC163" s="687"/>
      <c r="JD163" s="687"/>
      <c r="JE163" s="687"/>
      <c r="JF163" s="687"/>
      <c r="JG163" s="687"/>
      <c r="JH163" s="687"/>
      <c r="JI163" s="687"/>
      <c r="JJ163" s="687"/>
      <c r="JK163" s="687"/>
      <c r="JL163" s="687"/>
      <c r="JM163" s="687"/>
      <c r="JN163" s="687"/>
      <c r="JO163" s="687"/>
      <c r="JP163" s="687"/>
      <c r="JQ163" s="687"/>
      <c r="JR163" s="687"/>
      <c r="JS163" s="687"/>
      <c r="JT163" s="687"/>
      <c r="JU163" s="687"/>
      <c r="JV163" s="687"/>
      <c r="JW163" s="687"/>
      <c r="JX163" s="687"/>
      <c r="JY163" s="687"/>
      <c r="JZ163" s="687"/>
      <c r="KA163" s="687"/>
      <c r="KB163" s="687"/>
      <c r="KC163" s="687"/>
      <c r="KD163" s="687"/>
      <c r="KE163" s="687"/>
      <c r="KF163" s="687"/>
      <c r="KG163" s="687"/>
      <c r="KH163" s="687"/>
      <c r="KI163" s="687"/>
      <c r="KJ163" s="687"/>
      <c r="KK163" s="687"/>
      <c r="KL163" s="687"/>
      <c r="KM163" s="687"/>
      <c r="KN163" s="687"/>
      <c r="KO163" s="687"/>
      <c r="KP163" s="687"/>
      <c r="KQ163" s="687"/>
      <c r="KR163" s="687"/>
      <c r="KS163" s="687"/>
      <c r="KT163" s="687"/>
      <c r="KU163" s="687"/>
      <c r="KV163" s="687"/>
      <c r="KW163" s="687"/>
      <c r="KX163" s="687"/>
      <c r="KY163" s="687"/>
      <c r="KZ163" s="687"/>
      <c r="LA163" s="687"/>
      <c r="LB163" s="687"/>
      <c r="LC163" s="687"/>
      <c r="LD163" s="687"/>
      <c r="LE163" s="687"/>
      <c r="LF163" s="687"/>
      <c r="LG163" s="687"/>
      <c r="LH163" s="687"/>
      <c r="LI163" s="687"/>
      <c r="LJ163" s="687"/>
      <c r="LK163" s="687"/>
      <c r="LL163" s="687"/>
      <c r="LM163" s="687"/>
      <c r="LN163" s="687"/>
      <c r="LO163" s="687"/>
      <c r="LP163" s="687"/>
      <c r="LQ163" s="687"/>
      <c r="LR163" s="687"/>
      <c r="LS163" s="687"/>
      <c r="LT163" s="687"/>
      <c r="LU163" s="687"/>
      <c r="LV163" s="687"/>
      <c r="LW163" s="687"/>
      <c r="LX163" s="687"/>
      <c r="LY163" s="687"/>
      <c r="LZ163" s="687"/>
      <c r="MA163" s="687"/>
      <c r="MB163" s="687"/>
      <c r="MC163" s="687"/>
      <c r="MD163" s="687"/>
      <c r="ME163" s="687"/>
      <c r="MF163" s="687"/>
      <c r="MG163" s="687"/>
      <c r="MH163" s="687"/>
      <c r="MI163" s="687"/>
      <c r="MJ163" s="687"/>
      <c r="MK163" s="687"/>
      <c r="ML163" s="687"/>
      <c r="MM163" s="687"/>
      <c r="MN163" s="687"/>
      <c r="MO163" s="687"/>
      <c r="MP163" s="687"/>
      <c r="MQ163" s="687"/>
      <c r="MR163" s="687"/>
      <c r="MS163" s="687"/>
      <c r="MT163" s="687">
        <v>0.02</v>
      </c>
      <c r="MU163" s="687">
        <v>0.06</v>
      </c>
      <c r="MV163" s="687">
        <v>0.06</v>
      </c>
      <c r="MW163" s="687">
        <v>0.13</v>
      </c>
      <c r="MX163" s="687">
        <v>0.2</v>
      </c>
      <c r="MY163" s="687">
        <v>0.3</v>
      </c>
      <c r="MZ163" s="687">
        <v>0.55000000000000004</v>
      </c>
      <c r="NA163" s="687">
        <v>1.08</v>
      </c>
      <c r="NB163" s="687">
        <v>1.97</v>
      </c>
      <c r="NC163" s="687">
        <v>1.97</v>
      </c>
      <c r="ND163" s="687">
        <v>4.3600000000000003</v>
      </c>
      <c r="NE163" s="687">
        <v>5.54</v>
      </c>
      <c r="NF163" s="687">
        <v>6.23</v>
      </c>
      <c r="NG163" s="687">
        <v>7.52</v>
      </c>
      <c r="NH163" s="687">
        <v>7.53</v>
      </c>
      <c r="NI163" s="687">
        <v>7.56</v>
      </c>
      <c r="NJ163" s="687">
        <v>7.56</v>
      </c>
      <c r="NK163" s="687">
        <v>7.59</v>
      </c>
      <c r="NL163" s="687">
        <v>7.59</v>
      </c>
      <c r="NM163" s="687">
        <v>7.62</v>
      </c>
      <c r="NN163" s="687">
        <v>7.69</v>
      </c>
      <c r="NO163" s="687">
        <v>7.69</v>
      </c>
      <c r="NP163" s="687">
        <v>7.76</v>
      </c>
      <c r="NQ163" s="687">
        <v>7.76</v>
      </c>
      <c r="NR163" s="687">
        <v>7.92</v>
      </c>
      <c r="NS163" s="687">
        <v>8.07</v>
      </c>
      <c r="NT163" s="687">
        <v>8.14</v>
      </c>
      <c r="NU163" s="687">
        <v>8.1999999999999993</v>
      </c>
      <c r="NV163" s="687">
        <v>8.3699999999999992</v>
      </c>
      <c r="NW163" s="687">
        <v>8.49</v>
      </c>
      <c r="NX163" s="687">
        <v>8.49</v>
      </c>
      <c r="NY163" s="687">
        <v>8.49</v>
      </c>
      <c r="NZ163" s="687">
        <v>8.49</v>
      </c>
      <c r="OA163" s="687">
        <v>8.49</v>
      </c>
      <c r="OB163" s="687">
        <v>8.49</v>
      </c>
      <c r="OC163" s="687">
        <v>8.49</v>
      </c>
      <c r="OD163" s="687">
        <v>8.76</v>
      </c>
      <c r="OE163" s="687">
        <v>8.76</v>
      </c>
      <c r="OF163" s="687">
        <v>9.34</v>
      </c>
      <c r="OG163" s="687">
        <v>9.68</v>
      </c>
      <c r="OH163" s="687">
        <v>9.9600000000000009</v>
      </c>
      <c r="OI163" s="687">
        <v>10.42</v>
      </c>
      <c r="OJ163" s="687">
        <v>10.93</v>
      </c>
      <c r="OK163" s="687">
        <v>11</v>
      </c>
      <c r="OL163" s="687">
        <v>11</v>
      </c>
      <c r="OM163" s="687">
        <v>11.05</v>
      </c>
      <c r="ON163" s="687">
        <v>11.08</v>
      </c>
      <c r="OO163" s="687">
        <v>11.12</v>
      </c>
      <c r="OP163" s="687">
        <v>11.14</v>
      </c>
      <c r="OQ163" s="687">
        <v>11.17</v>
      </c>
      <c r="OR163" s="687">
        <v>11.2</v>
      </c>
      <c r="OS163" s="687">
        <v>11.2</v>
      </c>
      <c r="OT163" s="687">
        <v>11.27</v>
      </c>
      <c r="OU163" s="687">
        <v>11.29</v>
      </c>
      <c r="OV163" s="687">
        <v>11.31</v>
      </c>
      <c r="OW163" s="687">
        <v>11.35</v>
      </c>
      <c r="OX163" s="687">
        <v>11.42</v>
      </c>
      <c r="OY163" s="687">
        <v>11.44</v>
      </c>
      <c r="OZ163" s="687">
        <v>11.44</v>
      </c>
      <c r="PA163" s="687">
        <v>11.46</v>
      </c>
      <c r="PB163" s="687">
        <v>11.5</v>
      </c>
      <c r="PC163" s="687">
        <v>11.57</v>
      </c>
      <c r="PD163" s="687">
        <v>11.64</v>
      </c>
      <c r="PE163" s="687">
        <v>11.7</v>
      </c>
      <c r="PF163" s="687">
        <v>11.81</v>
      </c>
      <c r="PG163" s="687">
        <v>11.81</v>
      </c>
      <c r="PH163" s="687">
        <v>12.02</v>
      </c>
      <c r="PI163" s="687">
        <v>12.02</v>
      </c>
      <c r="PJ163" s="687">
        <v>12.02</v>
      </c>
      <c r="PK163" s="687">
        <v>12.02</v>
      </c>
      <c r="PL163" s="687">
        <v>12.02</v>
      </c>
      <c r="PM163" s="687">
        <v>12.02</v>
      </c>
      <c r="PN163" s="687">
        <v>12.02</v>
      </c>
      <c r="PO163" s="687">
        <v>12.02</v>
      </c>
      <c r="PP163" s="687">
        <v>12.02</v>
      </c>
      <c r="PQ163" s="687">
        <v>12.02</v>
      </c>
      <c r="PR163" s="687">
        <v>12.02</v>
      </c>
      <c r="PS163" s="687">
        <v>12.02</v>
      </c>
      <c r="PT163" s="687">
        <v>12.02</v>
      </c>
      <c r="PU163" s="687">
        <v>12.02</v>
      </c>
      <c r="PV163" s="687">
        <v>12.02</v>
      </c>
      <c r="PW163" s="687">
        <v>12.02</v>
      </c>
      <c r="PX163" s="687">
        <v>12.02</v>
      </c>
      <c r="PY163" s="687">
        <v>12.02</v>
      </c>
      <c r="PZ163" s="687">
        <v>12.02</v>
      </c>
      <c r="QA163" s="687">
        <v>12.02</v>
      </c>
      <c r="QB163" s="687">
        <v>12.02</v>
      </c>
      <c r="QC163" s="687">
        <v>12.02</v>
      </c>
      <c r="QD163" s="687">
        <v>12.02</v>
      </c>
      <c r="QE163" s="687">
        <v>12.02</v>
      </c>
      <c r="QF163" s="687">
        <v>12.02</v>
      </c>
      <c r="QG163" s="687">
        <v>12.02</v>
      </c>
      <c r="QH163" s="687">
        <v>12.02</v>
      </c>
      <c r="QI163" s="687">
        <v>12.02</v>
      </c>
      <c r="QJ163" s="687">
        <v>12.02</v>
      </c>
      <c r="QK163" s="687">
        <v>12.02</v>
      </c>
      <c r="QL163" s="687">
        <v>12.02</v>
      </c>
      <c r="QM163" s="687">
        <v>12.02</v>
      </c>
      <c r="QN163" s="687">
        <v>12.02</v>
      </c>
      <c r="QO163" s="687">
        <v>12.02</v>
      </c>
      <c r="QP163" s="687">
        <v>12.02</v>
      </c>
      <c r="QQ163" s="687">
        <v>12.02</v>
      </c>
      <c r="QR163" s="687">
        <v>12.02</v>
      </c>
      <c r="QS163" s="687">
        <v>12.02</v>
      </c>
      <c r="QT163" s="687">
        <v>12.02</v>
      </c>
      <c r="QU163" s="687">
        <v>12.02</v>
      </c>
      <c r="QV163" s="687">
        <v>12.02</v>
      </c>
      <c r="QW163" s="687">
        <v>12.02</v>
      </c>
      <c r="QX163" s="687">
        <v>12.02</v>
      </c>
      <c r="QY163" s="687">
        <v>12.02</v>
      </c>
      <c r="QZ163" s="687">
        <v>12.02</v>
      </c>
      <c r="RA163" s="687"/>
      <c r="RB163" s="687"/>
      <c r="RC163" s="687"/>
      <c r="RD163" s="687"/>
      <c r="RE163" s="687"/>
      <c r="RF163" s="687"/>
      <c r="RG163" s="687"/>
      <c r="RH163" s="687"/>
      <c r="RI163" s="687"/>
      <c r="RJ163" s="687"/>
    </row>
    <row r="164" spans="1:478" s="925" customFormat="1">
      <c r="A164" s="1095" t="s">
        <v>1540</v>
      </c>
      <c r="B164" s="1094"/>
      <c r="C164" s="1094"/>
      <c r="D164" s="1096">
        <v>337.99</v>
      </c>
      <c r="E164" s="1096">
        <v>243.52</v>
      </c>
      <c r="F164" s="1096">
        <v>1699199.88</v>
      </c>
      <c r="G164" s="1094"/>
      <c r="H164" s="1094" t="s">
        <v>894</v>
      </c>
      <c r="I164" s="687"/>
      <c r="J164" s="687"/>
      <c r="K164" s="687"/>
      <c r="L164" s="687"/>
      <c r="M164" s="687"/>
      <c r="N164" s="687"/>
      <c r="O164" s="687"/>
      <c r="P164" s="687"/>
      <c r="Q164" s="687"/>
      <c r="R164" s="687"/>
      <c r="S164" s="687"/>
      <c r="T164" s="687"/>
      <c r="U164" s="687"/>
      <c r="V164" s="687"/>
      <c r="W164" s="687"/>
      <c r="X164" s="687"/>
      <c r="Y164" s="687"/>
      <c r="Z164" s="687"/>
      <c r="AA164" s="687"/>
      <c r="AB164" s="687"/>
      <c r="AC164" s="687"/>
      <c r="AD164" s="687"/>
      <c r="AE164" s="687"/>
      <c r="AF164" s="687"/>
      <c r="AG164" s="687"/>
      <c r="AH164" s="687"/>
      <c r="AI164" s="687"/>
      <c r="AJ164" s="687"/>
      <c r="AK164" s="687"/>
      <c r="AL164" s="687"/>
      <c r="AM164" s="687"/>
      <c r="AN164" s="687"/>
      <c r="AO164" s="687"/>
      <c r="AP164" s="687"/>
      <c r="AQ164" s="687"/>
      <c r="AR164" s="687"/>
      <c r="AS164" s="687"/>
      <c r="AT164" s="687"/>
      <c r="AU164" s="687"/>
      <c r="AV164" s="687"/>
      <c r="AW164" s="687"/>
      <c r="AX164" s="687"/>
      <c r="AY164" s="687"/>
      <c r="AZ164" s="687"/>
      <c r="BA164" s="687"/>
      <c r="BB164" s="687"/>
      <c r="BC164" s="687"/>
      <c r="BD164" s="687"/>
      <c r="BE164" s="687"/>
      <c r="BF164" s="687"/>
      <c r="BG164" s="687"/>
      <c r="BH164" s="687"/>
      <c r="BI164" s="687"/>
      <c r="BJ164" s="687"/>
      <c r="BK164" s="687"/>
      <c r="BL164" s="687"/>
      <c r="BM164" s="687"/>
      <c r="BN164" s="687"/>
      <c r="BO164" s="687"/>
      <c r="BP164" s="687"/>
      <c r="BQ164" s="687"/>
      <c r="BR164" s="687"/>
      <c r="BS164" s="687"/>
      <c r="BT164" s="687"/>
      <c r="BU164" s="687"/>
      <c r="BV164" s="687"/>
      <c r="BW164" s="687"/>
      <c r="BX164" s="687"/>
      <c r="BY164" s="687"/>
      <c r="BZ164" s="687"/>
      <c r="CA164" s="687"/>
      <c r="CB164" s="687"/>
      <c r="CC164" s="687"/>
      <c r="CD164" s="687"/>
      <c r="CE164" s="687"/>
      <c r="CF164" s="687"/>
      <c r="CG164" s="687"/>
      <c r="CH164" s="687"/>
      <c r="CI164" s="687"/>
      <c r="CJ164" s="687"/>
      <c r="CK164" s="687"/>
      <c r="CL164" s="687"/>
      <c r="CM164" s="687"/>
      <c r="CN164" s="687"/>
      <c r="CO164" s="687"/>
      <c r="CP164" s="687"/>
      <c r="CQ164" s="687"/>
      <c r="CR164" s="687"/>
      <c r="CS164" s="687"/>
      <c r="CT164" s="687"/>
      <c r="CU164" s="687"/>
      <c r="CV164" s="687"/>
      <c r="CW164" s="687"/>
      <c r="CX164" s="687"/>
      <c r="CY164" s="687"/>
      <c r="CZ164" s="687"/>
      <c r="DA164" s="687"/>
      <c r="DB164" s="687"/>
      <c r="DC164" s="687"/>
      <c r="DD164" s="687"/>
      <c r="DE164" s="687"/>
      <c r="DF164" s="687"/>
      <c r="DG164" s="687"/>
      <c r="DH164" s="687"/>
      <c r="DI164" s="687"/>
      <c r="DJ164" s="687"/>
      <c r="DK164" s="687"/>
      <c r="DL164" s="687"/>
      <c r="DM164" s="687"/>
      <c r="DN164" s="687"/>
      <c r="DO164" s="687"/>
      <c r="DP164" s="687"/>
      <c r="DQ164" s="687"/>
      <c r="DR164" s="687"/>
      <c r="DS164" s="687"/>
      <c r="DT164" s="687"/>
      <c r="DU164" s="687"/>
      <c r="DV164" s="687"/>
      <c r="DW164" s="687"/>
      <c r="DX164" s="687"/>
      <c r="DY164" s="687"/>
      <c r="DZ164" s="687"/>
      <c r="EA164" s="687"/>
      <c r="EB164" s="687"/>
      <c r="EC164" s="687"/>
      <c r="ED164" s="687"/>
      <c r="EE164" s="687"/>
      <c r="EF164" s="687"/>
      <c r="EG164" s="687"/>
      <c r="EH164" s="687"/>
      <c r="EI164" s="687"/>
      <c r="EJ164" s="687"/>
      <c r="EK164" s="687"/>
      <c r="EL164" s="687"/>
      <c r="EM164" s="687"/>
      <c r="EN164" s="687"/>
      <c r="EO164" s="687"/>
      <c r="EP164" s="687"/>
      <c r="EQ164" s="687"/>
      <c r="ER164" s="687"/>
      <c r="ES164" s="687"/>
      <c r="ET164" s="687"/>
      <c r="EU164" s="687"/>
      <c r="EV164" s="687"/>
      <c r="EW164" s="687"/>
      <c r="EX164" s="687"/>
      <c r="EY164" s="687"/>
      <c r="EZ164" s="687"/>
      <c r="FA164" s="687"/>
      <c r="FB164" s="687"/>
      <c r="FC164" s="687"/>
      <c r="FD164" s="687"/>
      <c r="FE164" s="687"/>
      <c r="FF164" s="687"/>
      <c r="FG164" s="687"/>
      <c r="FH164" s="687"/>
      <c r="FI164" s="687"/>
      <c r="FJ164" s="687"/>
      <c r="FK164" s="687"/>
      <c r="FL164" s="687"/>
      <c r="FM164" s="687"/>
      <c r="FN164" s="687"/>
      <c r="FO164" s="687"/>
      <c r="FP164" s="687"/>
      <c r="FQ164" s="687"/>
      <c r="FR164" s="687"/>
      <c r="FS164" s="687"/>
      <c r="FT164" s="687"/>
      <c r="FU164" s="687"/>
      <c r="FV164" s="687"/>
      <c r="FW164" s="687"/>
      <c r="FX164" s="687"/>
      <c r="FY164" s="687"/>
      <c r="FZ164" s="687"/>
      <c r="GA164" s="687"/>
      <c r="GB164" s="687"/>
      <c r="GC164" s="687"/>
      <c r="GD164" s="687"/>
      <c r="GE164" s="687"/>
      <c r="GF164" s="687"/>
      <c r="GG164" s="687"/>
      <c r="GH164" s="687"/>
      <c r="GI164" s="687"/>
      <c r="GJ164" s="687"/>
      <c r="GK164" s="687"/>
      <c r="GL164" s="687"/>
      <c r="GM164" s="687"/>
      <c r="GN164" s="687">
        <v>0.04</v>
      </c>
      <c r="GO164" s="687">
        <v>7.0000000000000007E-2</v>
      </c>
      <c r="GP164" s="687">
        <v>0.11</v>
      </c>
      <c r="GQ164" s="687">
        <v>0.11</v>
      </c>
      <c r="GR164" s="687">
        <v>0.14000000000000001</v>
      </c>
      <c r="GS164" s="687">
        <v>0.18</v>
      </c>
      <c r="GT164" s="687">
        <v>0.21</v>
      </c>
      <c r="GU164" s="687">
        <v>0.25</v>
      </c>
      <c r="GV164" s="687">
        <v>0.28000000000000003</v>
      </c>
      <c r="GW164" s="687">
        <v>0.32</v>
      </c>
      <c r="GX164" s="687">
        <v>0.32</v>
      </c>
      <c r="GY164" s="687">
        <v>0.35</v>
      </c>
      <c r="GZ164" s="687">
        <v>0.39</v>
      </c>
      <c r="HA164" s="687">
        <v>0.43</v>
      </c>
      <c r="HB164" s="687">
        <v>0.46</v>
      </c>
      <c r="HC164" s="687">
        <v>0.5</v>
      </c>
      <c r="HD164" s="687">
        <v>0.53</v>
      </c>
      <c r="HE164" s="687">
        <v>0.53</v>
      </c>
      <c r="HF164" s="687">
        <v>0.56999999999999995</v>
      </c>
      <c r="HG164" s="687">
        <v>0.6</v>
      </c>
      <c r="HH164" s="687">
        <v>0.64</v>
      </c>
      <c r="HI164" s="687">
        <v>0.67</v>
      </c>
      <c r="HJ164" s="687">
        <v>0.71</v>
      </c>
      <c r="HK164" s="687">
        <v>0.75</v>
      </c>
      <c r="HL164" s="687">
        <v>0.75</v>
      </c>
      <c r="HM164" s="687">
        <v>0.78</v>
      </c>
      <c r="HN164" s="687">
        <v>0.82</v>
      </c>
      <c r="HO164" s="687">
        <v>0.85</v>
      </c>
      <c r="HP164" s="687">
        <v>0.89</v>
      </c>
      <c r="HQ164" s="687">
        <v>0.92</v>
      </c>
      <c r="HR164" s="687">
        <v>0.96</v>
      </c>
      <c r="HS164" s="687">
        <v>0.96</v>
      </c>
      <c r="HT164" s="687">
        <v>0.99</v>
      </c>
      <c r="HU164" s="687">
        <v>1.03</v>
      </c>
      <c r="HV164" s="687">
        <v>1.06</v>
      </c>
      <c r="HW164" s="687">
        <v>1.1200000000000001</v>
      </c>
      <c r="HX164" s="687">
        <v>1.18</v>
      </c>
      <c r="HY164" s="687">
        <v>1.24</v>
      </c>
      <c r="HZ164" s="687">
        <v>1.24</v>
      </c>
      <c r="IA164" s="687">
        <v>1.33</v>
      </c>
      <c r="IB164" s="687">
        <v>1.59</v>
      </c>
      <c r="IC164" s="687">
        <v>1.85</v>
      </c>
      <c r="ID164" s="687">
        <v>2.11</v>
      </c>
      <c r="IE164" s="687">
        <v>2.38</v>
      </c>
      <c r="IF164" s="687">
        <v>2.65</v>
      </c>
      <c r="IG164" s="687">
        <v>2.65</v>
      </c>
      <c r="IH164" s="687">
        <v>2.93</v>
      </c>
      <c r="II164" s="687">
        <v>3.39</v>
      </c>
      <c r="IJ164" s="687">
        <v>3.93</v>
      </c>
      <c r="IK164" s="687">
        <v>4.58</v>
      </c>
      <c r="IL164" s="687">
        <v>5.3</v>
      </c>
      <c r="IM164" s="687">
        <v>5.42</v>
      </c>
      <c r="IN164" s="687">
        <v>5.42</v>
      </c>
      <c r="IO164" s="687">
        <v>5.55</v>
      </c>
      <c r="IP164" s="687">
        <v>5.69</v>
      </c>
      <c r="IQ164" s="687">
        <v>5.83</v>
      </c>
      <c r="IR164" s="687">
        <v>5.97</v>
      </c>
      <c r="IS164" s="687">
        <v>6.11</v>
      </c>
      <c r="IT164" s="687">
        <v>6.56</v>
      </c>
      <c r="IU164" s="687">
        <v>6.56</v>
      </c>
      <c r="IV164" s="687">
        <v>7.53</v>
      </c>
      <c r="IW164" s="687">
        <v>8.36</v>
      </c>
      <c r="IX164" s="687">
        <v>8.64</v>
      </c>
      <c r="IY164" s="687">
        <v>8.64</v>
      </c>
      <c r="IZ164" s="687">
        <v>8.64</v>
      </c>
      <c r="JA164" s="687">
        <v>8.64</v>
      </c>
      <c r="JB164" s="687">
        <v>8.64</v>
      </c>
      <c r="JC164" s="687">
        <v>8.64</v>
      </c>
      <c r="JD164" s="687">
        <v>9</v>
      </c>
      <c r="JE164" s="687">
        <v>9.3699999999999992</v>
      </c>
      <c r="JF164" s="687">
        <v>9.74</v>
      </c>
      <c r="JG164" s="687">
        <v>10.1</v>
      </c>
      <c r="JH164" s="687">
        <v>10.47</v>
      </c>
      <c r="JI164" s="687">
        <v>10.47</v>
      </c>
      <c r="JJ164" s="687">
        <v>10.85</v>
      </c>
      <c r="JK164" s="687">
        <v>11.26</v>
      </c>
      <c r="JL164" s="687">
        <v>11.7</v>
      </c>
      <c r="JM164" s="687">
        <v>12.17</v>
      </c>
      <c r="JN164" s="687">
        <v>15.77</v>
      </c>
      <c r="JO164" s="687">
        <v>16.39</v>
      </c>
      <c r="JP164" s="687">
        <v>16.39</v>
      </c>
      <c r="JQ164" s="687">
        <v>17.899999999999999</v>
      </c>
      <c r="JR164" s="687">
        <v>20.170000000000002</v>
      </c>
      <c r="JS164" s="687">
        <v>21.42</v>
      </c>
      <c r="JT164" s="687">
        <v>22.8</v>
      </c>
      <c r="JU164" s="687">
        <v>24.3</v>
      </c>
      <c r="JV164" s="687">
        <v>26.01</v>
      </c>
      <c r="JW164" s="687">
        <v>26.01</v>
      </c>
      <c r="JX164" s="687">
        <v>27.76</v>
      </c>
      <c r="JY164" s="687">
        <v>29.59</v>
      </c>
      <c r="JZ164" s="687">
        <v>31.5</v>
      </c>
      <c r="KA164" s="687">
        <v>32.82</v>
      </c>
      <c r="KB164" s="687">
        <v>34.04</v>
      </c>
      <c r="KC164" s="687">
        <v>35.25</v>
      </c>
      <c r="KD164" s="687">
        <v>35.25</v>
      </c>
      <c r="KE164" s="687">
        <v>36.479999999999997</v>
      </c>
      <c r="KF164" s="687">
        <v>37.700000000000003</v>
      </c>
      <c r="KG164" s="687">
        <v>38.979999999999997</v>
      </c>
      <c r="KH164" s="687">
        <v>40.26</v>
      </c>
      <c r="KI164" s="687">
        <v>41.53</v>
      </c>
      <c r="KJ164" s="687">
        <v>42.84</v>
      </c>
      <c r="KK164" s="687">
        <v>42.84</v>
      </c>
      <c r="KL164" s="687">
        <v>44.15</v>
      </c>
      <c r="KM164" s="687">
        <v>45.46</v>
      </c>
      <c r="KN164" s="687">
        <v>46.77</v>
      </c>
      <c r="KO164" s="687">
        <v>48.08</v>
      </c>
      <c r="KP164" s="687">
        <v>49.39</v>
      </c>
      <c r="KQ164" s="687">
        <v>50.69</v>
      </c>
      <c r="KR164" s="687">
        <v>50.69</v>
      </c>
      <c r="KS164" s="687">
        <v>52.01</v>
      </c>
      <c r="KT164" s="687">
        <v>53.32</v>
      </c>
      <c r="KU164" s="687">
        <v>54.63</v>
      </c>
      <c r="KV164" s="687">
        <v>55.93</v>
      </c>
      <c r="KW164" s="687">
        <v>57.24</v>
      </c>
      <c r="KX164" s="687">
        <v>58.56</v>
      </c>
      <c r="KY164" s="687">
        <v>58.56</v>
      </c>
      <c r="KZ164" s="687">
        <v>59.87</v>
      </c>
      <c r="LA164" s="687">
        <v>61.17</v>
      </c>
      <c r="LB164" s="687">
        <v>62.48</v>
      </c>
      <c r="LC164" s="687">
        <v>63.79</v>
      </c>
      <c r="LD164" s="687">
        <v>65.13</v>
      </c>
      <c r="LE164" s="687">
        <v>66.459999999999994</v>
      </c>
      <c r="LF164" s="687">
        <v>66.459999999999994</v>
      </c>
      <c r="LG164" s="687">
        <v>67.81</v>
      </c>
      <c r="LH164" s="687">
        <v>69.239999999999995</v>
      </c>
      <c r="LI164" s="687">
        <v>70.69</v>
      </c>
      <c r="LJ164" s="687">
        <v>72.13</v>
      </c>
      <c r="LK164" s="687">
        <v>73.58</v>
      </c>
      <c r="LL164" s="687">
        <v>75.040000000000006</v>
      </c>
      <c r="LM164" s="687">
        <v>75.040000000000006</v>
      </c>
      <c r="LN164" s="687">
        <v>76.510000000000005</v>
      </c>
      <c r="LO164" s="687">
        <v>78.040000000000006</v>
      </c>
      <c r="LP164" s="687">
        <v>79.59</v>
      </c>
      <c r="LQ164" s="687">
        <v>81.2</v>
      </c>
      <c r="LR164" s="687">
        <v>82.81</v>
      </c>
      <c r="LS164" s="687">
        <v>84.52</v>
      </c>
      <c r="LT164" s="687">
        <v>84.52</v>
      </c>
      <c r="LU164" s="687">
        <v>86.34</v>
      </c>
      <c r="LV164" s="687">
        <v>88.28</v>
      </c>
      <c r="LW164" s="687">
        <v>90.46</v>
      </c>
      <c r="LX164" s="687">
        <v>92.79</v>
      </c>
      <c r="LY164" s="687">
        <v>95.28</v>
      </c>
      <c r="LZ164" s="687">
        <v>97.99</v>
      </c>
      <c r="MA164" s="687">
        <v>97.99</v>
      </c>
      <c r="MB164" s="687">
        <v>100.94</v>
      </c>
      <c r="MC164" s="687">
        <v>104.06</v>
      </c>
      <c r="MD164" s="687">
        <v>107.32</v>
      </c>
      <c r="ME164" s="687">
        <v>110.64</v>
      </c>
      <c r="MF164" s="687">
        <v>114.03</v>
      </c>
      <c r="MG164" s="687">
        <v>117.46</v>
      </c>
      <c r="MH164" s="687">
        <v>117.46</v>
      </c>
      <c r="MI164" s="687">
        <v>120.92</v>
      </c>
      <c r="MJ164" s="687">
        <v>124.38</v>
      </c>
      <c r="MK164" s="687">
        <v>127.83</v>
      </c>
      <c r="ML164" s="687">
        <v>131.36000000000001</v>
      </c>
      <c r="MM164" s="687">
        <v>135.01</v>
      </c>
      <c r="MN164" s="687">
        <v>138.84</v>
      </c>
      <c r="MO164" s="687">
        <v>138.84</v>
      </c>
      <c r="MP164" s="687">
        <v>143.04</v>
      </c>
      <c r="MQ164" s="687">
        <v>147.34</v>
      </c>
      <c r="MR164" s="687">
        <v>151.72999999999999</v>
      </c>
      <c r="MS164" s="687">
        <v>156.16</v>
      </c>
      <c r="MT164" s="687">
        <v>160.63</v>
      </c>
      <c r="MU164" s="687">
        <v>165.13</v>
      </c>
      <c r="MV164" s="687">
        <v>165.13</v>
      </c>
      <c r="MW164" s="687">
        <v>169.66</v>
      </c>
      <c r="MX164" s="687">
        <v>174.34</v>
      </c>
      <c r="MY164" s="687">
        <v>179.35</v>
      </c>
      <c r="MZ164" s="687">
        <v>184.56</v>
      </c>
      <c r="NA164" s="687">
        <v>189.83</v>
      </c>
      <c r="NB164" s="687">
        <v>195.13</v>
      </c>
      <c r="NC164" s="687">
        <v>195.13</v>
      </c>
      <c r="ND164" s="687">
        <v>200.55</v>
      </c>
      <c r="NE164" s="687">
        <v>206.11</v>
      </c>
      <c r="NF164" s="687">
        <v>212</v>
      </c>
      <c r="NG164" s="687">
        <v>218.45</v>
      </c>
      <c r="NH164" s="687">
        <v>229.77</v>
      </c>
      <c r="NI164" s="687">
        <v>250.18</v>
      </c>
      <c r="NJ164" s="687">
        <v>250.18</v>
      </c>
      <c r="NK164" s="687">
        <v>264.95</v>
      </c>
      <c r="NL164" s="687">
        <v>267.08999999999997</v>
      </c>
      <c r="NM164" s="687">
        <v>271.68</v>
      </c>
      <c r="NN164" s="687">
        <v>273.89</v>
      </c>
      <c r="NO164" s="687">
        <v>273.89</v>
      </c>
      <c r="NP164" s="687">
        <v>274.99</v>
      </c>
      <c r="NQ164" s="687">
        <v>274.99</v>
      </c>
      <c r="NR164" s="687">
        <v>277.73</v>
      </c>
      <c r="NS164" s="687">
        <v>281.33999999999997</v>
      </c>
      <c r="NT164" s="687">
        <v>284.60000000000002</v>
      </c>
      <c r="NU164" s="687">
        <v>289.47000000000003</v>
      </c>
      <c r="NV164" s="687">
        <v>296.58</v>
      </c>
      <c r="NW164" s="687">
        <v>298.87</v>
      </c>
      <c r="NX164" s="687">
        <v>298.87</v>
      </c>
      <c r="NY164" s="687">
        <v>300.88</v>
      </c>
      <c r="NZ164" s="687">
        <v>303.37</v>
      </c>
      <c r="OA164" s="687">
        <v>304.52999999999997</v>
      </c>
      <c r="OB164" s="687">
        <v>305.49</v>
      </c>
      <c r="OC164" s="687">
        <v>307.23</v>
      </c>
      <c r="OD164" s="687">
        <v>307.37</v>
      </c>
      <c r="OE164" s="687">
        <v>307.37</v>
      </c>
      <c r="OF164" s="687">
        <v>307.64999999999998</v>
      </c>
      <c r="OG164" s="687">
        <v>307.64999999999998</v>
      </c>
      <c r="OH164" s="687">
        <v>307.64999999999998</v>
      </c>
      <c r="OI164" s="687">
        <v>308.25</v>
      </c>
      <c r="OJ164" s="687">
        <v>308.83999999999997</v>
      </c>
      <c r="OK164" s="687">
        <v>309.44</v>
      </c>
      <c r="OL164" s="687">
        <v>309.44</v>
      </c>
      <c r="OM164" s="687">
        <v>310.23</v>
      </c>
      <c r="ON164" s="687">
        <v>311.7</v>
      </c>
      <c r="OO164" s="687">
        <v>313.61</v>
      </c>
      <c r="OP164" s="687">
        <v>313.73</v>
      </c>
      <c r="OQ164" s="687">
        <v>313.85000000000002</v>
      </c>
      <c r="OR164" s="687">
        <v>313.97000000000003</v>
      </c>
      <c r="OS164" s="687">
        <v>313.97000000000003</v>
      </c>
      <c r="OT164" s="687">
        <v>314.13</v>
      </c>
      <c r="OU164" s="687">
        <v>314.42</v>
      </c>
      <c r="OV164" s="687">
        <v>317.02</v>
      </c>
      <c r="OW164" s="687">
        <v>319.39999999999998</v>
      </c>
      <c r="OX164" s="687">
        <v>324.20999999999998</v>
      </c>
      <c r="OY164" s="687">
        <v>328.16</v>
      </c>
      <c r="OZ164" s="687">
        <v>328.16</v>
      </c>
      <c r="PA164" s="687">
        <v>328.3</v>
      </c>
      <c r="PB164" s="687">
        <v>328.64</v>
      </c>
      <c r="PC164" s="687">
        <v>328.72</v>
      </c>
      <c r="PD164" s="687">
        <v>328.81</v>
      </c>
      <c r="PE164" s="687">
        <v>329.03</v>
      </c>
      <c r="PF164" s="687">
        <v>329.57</v>
      </c>
      <c r="PG164" s="687">
        <v>329.57</v>
      </c>
      <c r="PH164" s="687">
        <v>330.84</v>
      </c>
      <c r="PI164" s="687">
        <v>330.84</v>
      </c>
      <c r="PJ164" s="687">
        <v>330.84</v>
      </c>
      <c r="PK164" s="687">
        <v>330.84</v>
      </c>
      <c r="PL164" s="687">
        <v>330.84</v>
      </c>
      <c r="PM164" s="687">
        <v>330.84</v>
      </c>
      <c r="PN164" s="687">
        <v>330.84</v>
      </c>
      <c r="PO164" s="687">
        <v>331.08</v>
      </c>
      <c r="PP164" s="687">
        <v>331.36</v>
      </c>
      <c r="PQ164" s="687">
        <v>332.03</v>
      </c>
      <c r="PR164" s="687">
        <v>333.22</v>
      </c>
      <c r="PS164" s="687">
        <v>334.61</v>
      </c>
      <c r="PT164" s="687">
        <v>337.99</v>
      </c>
      <c r="PU164" s="687">
        <v>337.99</v>
      </c>
      <c r="PV164" s="687">
        <v>337.99</v>
      </c>
      <c r="PW164" s="687">
        <v>337.99</v>
      </c>
      <c r="PX164" s="687">
        <v>337.99</v>
      </c>
      <c r="PY164" s="687">
        <v>337.99</v>
      </c>
      <c r="PZ164" s="687">
        <v>337.99</v>
      </c>
      <c r="QA164" s="687">
        <v>337.99</v>
      </c>
      <c r="QB164" s="687">
        <v>337.99</v>
      </c>
      <c r="QC164" s="687">
        <v>337.99</v>
      </c>
      <c r="QD164" s="687">
        <v>337.99</v>
      </c>
      <c r="QE164" s="687">
        <v>337.99</v>
      </c>
      <c r="QF164" s="687">
        <v>337.99</v>
      </c>
      <c r="QG164" s="687">
        <v>337.99</v>
      </c>
      <c r="QH164" s="687">
        <v>337.99</v>
      </c>
      <c r="QI164" s="687">
        <v>337.99</v>
      </c>
      <c r="QJ164" s="687">
        <v>337.99</v>
      </c>
      <c r="QK164" s="687">
        <v>337.99</v>
      </c>
      <c r="QL164" s="687">
        <v>337.99</v>
      </c>
      <c r="QM164" s="687">
        <v>337.99</v>
      </c>
      <c r="QN164" s="687">
        <v>337.99</v>
      </c>
      <c r="QO164" s="687">
        <v>337.99</v>
      </c>
      <c r="QP164" s="687">
        <v>337.99</v>
      </c>
      <c r="QQ164" s="687">
        <v>337.99</v>
      </c>
      <c r="QR164" s="687">
        <v>337.99</v>
      </c>
      <c r="QS164" s="687">
        <v>337.99</v>
      </c>
      <c r="QT164" s="687">
        <v>337.99</v>
      </c>
      <c r="QU164" s="687">
        <v>337.99</v>
      </c>
      <c r="QV164" s="687">
        <v>337.99</v>
      </c>
      <c r="QW164" s="687">
        <v>337.99</v>
      </c>
      <c r="QX164" s="687">
        <v>337.99</v>
      </c>
      <c r="QY164" s="687">
        <v>337.99</v>
      </c>
      <c r="QZ164" s="687">
        <v>337.99</v>
      </c>
      <c r="RA164" s="687"/>
      <c r="RB164" s="687"/>
      <c r="RC164" s="687"/>
      <c r="RD164" s="687"/>
      <c r="RE164" s="687"/>
      <c r="RF164" s="687"/>
      <c r="RG164" s="687"/>
      <c r="RH164" s="687"/>
      <c r="RI164" s="687"/>
      <c r="RJ164" s="687"/>
    </row>
    <row r="165" spans="1:478" s="927" customFormat="1" outlineLevel="2">
      <c r="A165" s="1101" t="s">
        <v>1144</v>
      </c>
      <c r="B165" s="1101"/>
      <c r="C165" s="1101"/>
      <c r="D165" s="1102">
        <v>2476.3200000000002</v>
      </c>
      <c r="E165" s="1102">
        <v>337.82</v>
      </c>
      <c r="F165" s="1102">
        <v>539598.47</v>
      </c>
      <c r="G165" s="1103"/>
      <c r="H165" s="1101" t="s">
        <v>894</v>
      </c>
      <c r="I165" s="919"/>
      <c r="J165" s="919"/>
      <c r="K165" s="919"/>
      <c r="L165" s="919"/>
      <c r="M165" s="919"/>
      <c r="N165" s="919"/>
      <c r="O165" s="919"/>
      <c r="P165" s="919"/>
      <c r="Q165" s="919"/>
      <c r="R165" s="919"/>
      <c r="S165" s="919"/>
      <c r="T165" s="919"/>
      <c r="U165" s="919"/>
      <c r="V165" s="919"/>
      <c r="W165" s="919"/>
      <c r="X165" s="919"/>
      <c r="Y165" s="919"/>
      <c r="Z165" s="919"/>
      <c r="AA165" s="919"/>
      <c r="AB165" s="919"/>
      <c r="AC165" s="919"/>
      <c r="AD165" s="919"/>
      <c r="AE165" s="919"/>
      <c r="AF165" s="919"/>
      <c r="AG165" s="919"/>
      <c r="AH165" s="919"/>
      <c r="AI165" s="919"/>
      <c r="AJ165" s="919"/>
      <c r="AK165" s="919"/>
      <c r="AL165" s="919"/>
      <c r="AM165" s="919"/>
      <c r="AN165" s="919"/>
      <c r="AO165" s="919"/>
      <c r="AP165" s="919"/>
      <c r="AQ165" s="919"/>
      <c r="AR165" s="919"/>
      <c r="AS165" s="919"/>
      <c r="AT165" s="919"/>
      <c r="AU165" s="919"/>
      <c r="AV165" s="919"/>
      <c r="AW165" s="919"/>
      <c r="AX165" s="919"/>
      <c r="AY165" s="919"/>
      <c r="AZ165" s="919"/>
      <c r="BA165" s="919"/>
      <c r="BB165" s="919"/>
      <c r="BC165" s="919"/>
      <c r="BD165" s="919"/>
      <c r="BE165" s="919"/>
      <c r="BF165" s="919"/>
      <c r="BG165" s="919"/>
      <c r="BH165" s="919"/>
      <c r="BI165" s="919"/>
      <c r="BJ165" s="919"/>
      <c r="BK165" s="919"/>
      <c r="BL165" s="919"/>
      <c r="BM165" s="919"/>
      <c r="BN165" s="919"/>
      <c r="BO165" s="919"/>
      <c r="BP165" s="919"/>
      <c r="BQ165" s="919"/>
      <c r="BR165" s="919"/>
      <c r="BS165" s="919"/>
      <c r="BT165" s="919"/>
      <c r="BU165" s="919"/>
      <c r="BV165" s="919"/>
      <c r="BW165" s="919"/>
      <c r="BX165" s="919"/>
      <c r="BY165" s="919"/>
      <c r="BZ165" s="919"/>
      <c r="CA165" s="919"/>
      <c r="CB165" s="919"/>
      <c r="CC165" s="919"/>
      <c r="CD165" s="919"/>
      <c r="CE165" s="919"/>
      <c r="CF165" s="919"/>
      <c r="CG165" s="919"/>
      <c r="CH165" s="919"/>
      <c r="CI165" s="919"/>
      <c r="CJ165" s="919"/>
      <c r="CK165" s="919"/>
      <c r="CL165" s="919"/>
      <c r="CM165" s="919"/>
      <c r="CN165" s="919"/>
      <c r="CO165" s="919"/>
      <c r="CP165" s="919"/>
      <c r="CQ165" s="919"/>
      <c r="CR165" s="919"/>
      <c r="CS165" s="919"/>
      <c r="CT165" s="919"/>
      <c r="CU165" s="919"/>
      <c r="CV165" s="919"/>
      <c r="CW165" s="919"/>
      <c r="CX165" s="919"/>
      <c r="CY165" s="919"/>
      <c r="CZ165" s="919"/>
      <c r="DA165" s="919"/>
      <c r="DB165" s="919"/>
      <c r="DC165" s="919"/>
      <c r="DD165" s="919"/>
      <c r="DE165" s="919"/>
      <c r="DF165" s="919"/>
      <c r="DG165" s="919"/>
      <c r="DH165" s="919"/>
      <c r="DI165" s="919"/>
      <c r="DJ165" s="919"/>
      <c r="DK165" s="919"/>
      <c r="DL165" s="919"/>
      <c r="DM165" s="919"/>
      <c r="DN165" s="919"/>
      <c r="DO165" s="919"/>
      <c r="DP165" s="919"/>
      <c r="DQ165" s="919"/>
      <c r="DR165" s="919"/>
      <c r="DS165" s="919"/>
      <c r="DT165" s="919"/>
      <c r="DU165" s="919"/>
      <c r="DV165" s="919"/>
      <c r="DW165" s="919"/>
      <c r="DX165" s="919"/>
      <c r="DY165" s="919"/>
      <c r="DZ165" s="919"/>
      <c r="EA165" s="919"/>
      <c r="EB165" s="919"/>
      <c r="EC165" s="919"/>
      <c r="ED165" s="919"/>
      <c r="EE165" s="919"/>
      <c r="EF165" s="919"/>
      <c r="EG165" s="919"/>
      <c r="EH165" s="919"/>
      <c r="EI165" s="919"/>
      <c r="EJ165" s="919"/>
      <c r="EK165" s="919"/>
      <c r="EL165" s="919"/>
      <c r="EM165" s="919"/>
      <c r="EN165" s="919"/>
      <c r="EO165" s="919"/>
      <c r="EP165" s="919"/>
      <c r="EQ165" s="919"/>
      <c r="ER165" s="919"/>
      <c r="ES165" s="919"/>
      <c r="ET165" s="919"/>
      <c r="EU165" s="919"/>
      <c r="EV165" s="919"/>
      <c r="EW165" s="919">
        <v>0</v>
      </c>
      <c r="EX165" s="919">
        <v>0.15</v>
      </c>
      <c r="EY165" s="919">
        <v>0.28999999999999998</v>
      </c>
      <c r="EZ165" s="919">
        <v>0.44</v>
      </c>
      <c r="FA165" s="919">
        <v>0.44</v>
      </c>
      <c r="FB165" s="919">
        <v>0.59</v>
      </c>
      <c r="FC165" s="919">
        <v>0.73</v>
      </c>
      <c r="FD165" s="919">
        <v>0.88</v>
      </c>
      <c r="FE165" s="919">
        <v>1.03</v>
      </c>
      <c r="FF165" s="919">
        <v>1.1399999999999999</v>
      </c>
      <c r="FG165" s="919">
        <v>1.25</v>
      </c>
      <c r="FH165" s="919">
        <v>1.25</v>
      </c>
      <c r="FI165" s="919">
        <v>1.36</v>
      </c>
      <c r="FJ165" s="919">
        <v>1.36</v>
      </c>
      <c r="FK165" s="919">
        <v>1.47</v>
      </c>
      <c r="FL165" s="919">
        <v>1.58</v>
      </c>
      <c r="FM165" s="919">
        <v>1.69</v>
      </c>
      <c r="FN165" s="919">
        <v>1.8</v>
      </c>
      <c r="FO165" s="919">
        <v>1.8</v>
      </c>
      <c r="FP165" s="919">
        <v>1.9</v>
      </c>
      <c r="FQ165" s="919">
        <v>2.0099999999999998</v>
      </c>
      <c r="FR165" s="919">
        <v>2.12</v>
      </c>
      <c r="FS165" s="919">
        <v>2.23</v>
      </c>
      <c r="FT165" s="919">
        <v>2.34</v>
      </c>
      <c r="FU165" s="919">
        <v>2.4500000000000002</v>
      </c>
      <c r="FV165" s="919">
        <v>2.4500000000000002</v>
      </c>
      <c r="FW165" s="919">
        <v>2.56</v>
      </c>
      <c r="FX165" s="919">
        <v>2.67</v>
      </c>
      <c r="FY165" s="919">
        <v>2.78</v>
      </c>
      <c r="FZ165" s="919">
        <v>2.89</v>
      </c>
      <c r="GA165" s="919">
        <v>3</v>
      </c>
      <c r="GB165" s="919">
        <v>3.11</v>
      </c>
      <c r="GC165" s="919">
        <v>3.11</v>
      </c>
      <c r="GD165" s="919">
        <v>3.22</v>
      </c>
      <c r="GE165" s="919">
        <v>3.33</v>
      </c>
      <c r="GF165" s="919">
        <v>3.44</v>
      </c>
      <c r="GG165" s="919">
        <v>3.55</v>
      </c>
      <c r="GH165" s="919">
        <v>3.66</v>
      </c>
      <c r="GI165" s="919">
        <v>3.66</v>
      </c>
      <c r="GJ165" s="919">
        <v>3.66</v>
      </c>
      <c r="GK165" s="919">
        <v>3.66</v>
      </c>
      <c r="GL165" s="919">
        <v>3.66</v>
      </c>
      <c r="GM165" s="919">
        <v>3.66</v>
      </c>
      <c r="GN165" s="919">
        <v>3.81</v>
      </c>
      <c r="GO165" s="919">
        <v>3.96</v>
      </c>
      <c r="GP165" s="919">
        <v>4.0999999999999996</v>
      </c>
      <c r="GQ165" s="919">
        <v>4.0999999999999996</v>
      </c>
      <c r="GR165" s="919">
        <v>4.25</v>
      </c>
      <c r="GS165" s="919">
        <v>4.3899999999999997</v>
      </c>
      <c r="GT165" s="919">
        <v>4.54</v>
      </c>
      <c r="GU165" s="919">
        <v>4.6900000000000004</v>
      </c>
      <c r="GV165" s="919">
        <v>4.83</v>
      </c>
      <c r="GW165" s="919">
        <v>4.9800000000000004</v>
      </c>
      <c r="GX165" s="919">
        <v>4.9800000000000004</v>
      </c>
      <c r="GY165" s="919">
        <v>5.13</v>
      </c>
      <c r="GZ165" s="919">
        <v>5.27</v>
      </c>
      <c r="HA165" s="919">
        <v>5.42</v>
      </c>
      <c r="HB165" s="919">
        <v>5.57</v>
      </c>
      <c r="HC165" s="919">
        <v>5.71</v>
      </c>
      <c r="HD165" s="919">
        <v>5.86</v>
      </c>
      <c r="HE165" s="919">
        <v>5.86</v>
      </c>
      <c r="HF165" s="919">
        <v>6.01</v>
      </c>
      <c r="HG165" s="919">
        <v>6.15</v>
      </c>
      <c r="HH165" s="919">
        <v>6.3</v>
      </c>
      <c r="HI165" s="919">
        <v>6.45</v>
      </c>
      <c r="HJ165" s="919">
        <v>6.59</v>
      </c>
      <c r="HK165" s="919">
        <v>6.74</v>
      </c>
      <c r="HL165" s="919">
        <v>6.74</v>
      </c>
      <c r="HM165" s="919">
        <v>6.88</v>
      </c>
      <c r="HN165" s="919">
        <v>7.03</v>
      </c>
      <c r="HO165" s="919">
        <v>7.18</v>
      </c>
      <c r="HP165" s="919">
        <v>7.32</v>
      </c>
      <c r="HQ165" s="919">
        <v>7.47</v>
      </c>
      <c r="HR165" s="919">
        <v>7.62</v>
      </c>
      <c r="HS165" s="919">
        <v>7.62</v>
      </c>
      <c r="HT165" s="919">
        <v>7.76</v>
      </c>
      <c r="HU165" s="919">
        <v>7.91</v>
      </c>
      <c r="HV165" s="919">
        <v>8.06</v>
      </c>
      <c r="HW165" s="919">
        <v>8.1999999999999993</v>
      </c>
      <c r="HX165" s="919">
        <v>8.35</v>
      </c>
      <c r="HY165" s="919">
        <v>8.58</v>
      </c>
      <c r="HZ165" s="919">
        <v>8.58</v>
      </c>
      <c r="IA165" s="919">
        <v>8.83</v>
      </c>
      <c r="IB165" s="919">
        <v>9.07</v>
      </c>
      <c r="IC165" s="919">
        <v>9.31</v>
      </c>
      <c r="ID165" s="919">
        <v>9.57</v>
      </c>
      <c r="IE165" s="919">
        <v>9.91</v>
      </c>
      <c r="IF165" s="919">
        <v>10.25</v>
      </c>
      <c r="IG165" s="919">
        <v>10.25</v>
      </c>
      <c r="IH165" s="919">
        <v>10.6</v>
      </c>
      <c r="II165" s="919">
        <v>10.94</v>
      </c>
      <c r="IJ165" s="919">
        <v>11.28</v>
      </c>
      <c r="IK165" s="919">
        <v>11.62</v>
      </c>
      <c r="IL165" s="919">
        <v>11.96</v>
      </c>
      <c r="IM165" s="919">
        <v>12.3</v>
      </c>
      <c r="IN165" s="919">
        <v>12.3</v>
      </c>
      <c r="IO165" s="919">
        <v>12.65</v>
      </c>
      <c r="IP165" s="919">
        <v>12.99</v>
      </c>
      <c r="IQ165" s="919">
        <v>13.33</v>
      </c>
      <c r="IR165" s="919">
        <v>13.67</v>
      </c>
      <c r="IS165" s="919">
        <v>14.01</v>
      </c>
      <c r="IT165" s="919">
        <v>14.36</v>
      </c>
      <c r="IU165" s="919">
        <v>14.36</v>
      </c>
      <c r="IV165" s="919">
        <v>14.78</v>
      </c>
      <c r="IW165" s="919">
        <v>15.22</v>
      </c>
      <c r="IX165" s="919">
        <v>15.66</v>
      </c>
      <c r="IY165" s="919">
        <v>15.66</v>
      </c>
      <c r="IZ165" s="919">
        <v>15.66</v>
      </c>
      <c r="JA165" s="919">
        <v>15.66</v>
      </c>
      <c r="JB165" s="919">
        <v>15.66</v>
      </c>
      <c r="JC165" s="919">
        <v>15.66</v>
      </c>
      <c r="JD165" s="919">
        <v>16.100000000000001</v>
      </c>
      <c r="JE165" s="919">
        <v>16.54</v>
      </c>
      <c r="JF165" s="919">
        <v>16.98</v>
      </c>
      <c r="JG165" s="919">
        <v>17.420000000000002</v>
      </c>
      <c r="JH165" s="919">
        <v>17.850000000000001</v>
      </c>
      <c r="JI165" s="919">
        <v>17.850000000000001</v>
      </c>
      <c r="JJ165" s="919">
        <v>18.29</v>
      </c>
      <c r="JK165" s="919">
        <v>18.75</v>
      </c>
      <c r="JL165" s="919">
        <v>19.239999999999998</v>
      </c>
      <c r="JM165" s="919">
        <v>19.73</v>
      </c>
      <c r="JN165" s="919">
        <v>20.21</v>
      </c>
      <c r="JO165" s="919">
        <v>20.7</v>
      </c>
      <c r="JP165" s="919">
        <v>20.7</v>
      </c>
      <c r="JQ165" s="919">
        <v>21.19</v>
      </c>
      <c r="JR165" s="919">
        <v>21.68</v>
      </c>
      <c r="JS165" s="919">
        <v>22.17</v>
      </c>
      <c r="JT165" s="919">
        <v>22.66</v>
      </c>
      <c r="JU165" s="919">
        <v>23.14</v>
      </c>
      <c r="JV165" s="919">
        <v>23.24</v>
      </c>
      <c r="JW165" s="919">
        <v>23.24</v>
      </c>
      <c r="JX165" s="919">
        <v>23.24</v>
      </c>
      <c r="JY165" s="919">
        <v>23.24</v>
      </c>
      <c r="JZ165" s="919">
        <v>23.24</v>
      </c>
      <c r="KA165" s="919">
        <v>23.24</v>
      </c>
      <c r="KB165" s="919">
        <v>23.24</v>
      </c>
      <c r="KC165" s="919">
        <v>23.24</v>
      </c>
      <c r="KD165" s="919">
        <v>23.24</v>
      </c>
      <c r="KE165" s="919">
        <v>23.24</v>
      </c>
      <c r="KF165" s="919">
        <v>23.24</v>
      </c>
      <c r="KG165" s="919">
        <v>42.44</v>
      </c>
      <c r="KH165" s="919">
        <v>66.84</v>
      </c>
      <c r="KI165" s="919">
        <v>115.24</v>
      </c>
      <c r="KJ165" s="919">
        <v>118.57</v>
      </c>
      <c r="KK165" s="919">
        <v>118.57</v>
      </c>
      <c r="KL165" s="919">
        <v>170.17</v>
      </c>
      <c r="KM165" s="919">
        <v>294.14</v>
      </c>
      <c r="KN165" s="919">
        <v>303.68</v>
      </c>
      <c r="KO165" s="919">
        <v>303.68</v>
      </c>
      <c r="KP165" s="919">
        <v>303.68</v>
      </c>
      <c r="KQ165" s="919">
        <v>303.68</v>
      </c>
      <c r="KR165" s="919">
        <v>303.68</v>
      </c>
      <c r="KS165" s="919">
        <v>303.68</v>
      </c>
      <c r="KT165" s="919">
        <v>303.68</v>
      </c>
      <c r="KU165" s="919">
        <v>303.68</v>
      </c>
      <c r="KV165" s="919">
        <v>303.68</v>
      </c>
      <c r="KW165" s="919">
        <v>303.68</v>
      </c>
      <c r="KX165" s="919">
        <v>303.68</v>
      </c>
      <c r="KY165" s="919">
        <v>303.68</v>
      </c>
      <c r="KZ165" s="919">
        <v>303.68</v>
      </c>
      <c r="LA165" s="919">
        <v>303.68</v>
      </c>
      <c r="LB165" s="919">
        <v>303.68</v>
      </c>
      <c r="LC165" s="919">
        <v>303.68</v>
      </c>
      <c r="LD165" s="919">
        <v>303.68</v>
      </c>
      <c r="LE165" s="919">
        <v>303.68</v>
      </c>
      <c r="LF165" s="919">
        <v>303.68</v>
      </c>
      <c r="LG165" s="919">
        <v>303.68</v>
      </c>
      <c r="LH165" s="919">
        <v>303.68</v>
      </c>
      <c r="LI165" s="919">
        <v>303.68</v>
      </c>
      <c r="LJ165" s="919">
        <v>303.68</v>
      </c>
      <c r="LK165" s="919">
        <v>303.68</v>
      </c>
      <c r="LL165" s="919">
        <v>303.68</v>
      </c>
      <c r="LM165" s="919">
        <v>303.68</v>
      </c>
      <c r="LN165" s="919">
        <v>303.68</v>
      </c>
      <c r="LO165" s="919">
        <v>303.68</v>
      </c>
      <c r="LP165" s="919">
        <v>303.68</v>
      </c>
      <c r="LQ165" s="919">
        <v>303.68</v>
      </c>
      <c r="LR165" s="919">
        <v>303.68</v>
      </c>
      <c r="LS165" s="919">
        <v>303.68</v>
      </c>
      <c r="LT165" s="919">
        <v>303.68</v>
      </c>
      <c r="LU165" s="919">
        <v>303.68</v>
      </c>
      <c r="LV165" s="919">
        <v>303.68</v>
      </c>
      <c r="LW165" s="919">
        <v>303.68</v>
      </c>
      <c r="LX165" s="919">
        <v>303.68</v>
      </c>
      <c r="LY165" s="919">
        <v>303.68</v>
      </c>
      <c r="LZ165" s="919">
        <v>303.68</v>
      </c>
      <c r="MA165" s="919">
        <v>303.68</v>
      </c>
      <c r="MB165" s="919">
        <v>303.68</v>
      </c>
      <c r="MC165" s="919">
        <v>303.68</v>
      </c>
      <c r="MD165" s="919">
        <v>303.68</v>
      </c>
      <c r="ME165" s="919">
        <v>303.68</v>
      </c>
      <c r="MF165" s="919">
        <v>303.68</v>
      </c>
      <c r="MG165" s="919">
        <v>303.68</v>
      </c>
      <c r="MH165" s="919">
        <v>303.68</v>
      </c>
      <c r="MI165" s="919">
        <v>305.14</v>
      </c>
      <c r="MJ165" s="919">
        <v>306.58999999999997</v>
      </c>
      <c r="MK165" s="919">
        <v>308.05</v>
      </c>
      <c r="ML165" s="919">
        <v>309.99</v>
      </c>
      <c r="MM165" s="919">
        <v>313.58</v>
      </c>
      <c r="MN165" s="919">
        <v>318.24</v>
      </c>
      <c r="MO165" s="919">
        <v>318.24</v>
      </c>
      <c r="MP165" s="919">
        <v>318.24</v>
      </c>
      <c r="MQ165" s="919">
        <v>318.24</v>
      </c>
      <c r="MR165" s="919">
        <v>318.24</v>
      </c>
      <c r="MS165" s="919">
        <v>318.24</v>
      </c>
      <c r="MT165" s="919">
        <v>320.62</v>
      </c>
      <c r="MU165" s="919">
        <v>323.41000000000003</v>
      </c>
      <c r="MV165" s="919">
        <v>323.41000000000003</v>
      </c>
      <c r="MW165" s="919">
        <v>330.16</v>
      </c>
      <c r="MX165" s="919">
        <v>330.16</v>
      </c>
      <c r="MY165" s="919">
        <v>330.16</v>
      </c>
      <c r="MZ165" s="919">
        <v>330.16</v>
      </c>
      <c r="NA165" s="919">
        <v>331.69</v>
      </c>
      <c r="NB165" s="919">
        <v>333.48</v>
      </c>
      <c r="NC165" s="919">
        <v>333.48</v>
      </c>
      <c r="ND165" s="919">
        <v>337.82</v>
      </c>
      <c r="NE165" s="919">
        <v>337.82</v>
      </c>
      <c r="NF165" s="919">
        <v>337.82</v>
      </c>
      <c r="NG165" s="919">
        <v>337.82</v>
      </c>
      <c r="NH165" s="919">
        <v>355.15</v>
      </c>
      <c r="NI165" s="919">
        <v>395.59</v>
      </c>
      <c r="NJ165" s="919">
        <v>395.59</v>
      </c>
      <c r="NK165" s="919">
        <v>400.09</v>
      </c>
      <c r="NL165" s="919">
        <v>410.59</v>
      </c>
      <c r="NM165" s="919">
        <v>425.8</v>
      </c>
      <c r="NN165" s="919">
        <v>461.28</v>
      </c>
      <c r="NO165" s="919">
        <v>461.28</v>
      </c>
      <c r="NP165" s="919">
        <v>480.11</v>
      </c>
      <c r="NQ165" s="919">
        <v>480.11</v>
      </c>
      <c r="NR165" s="919">
        <v>524.04999999999995</v>
      </c>
      <c r="NS165" s="919">
        <v>543.29</v>
      </c>
      <c r="NT165" s="919">
        <v>588.17999999999995</v>
      </c>
      <c r="NU165" s="919">
        <v>609.17999999999995</v>
      </c>
      <c r="NV165" s="919">
        <v>658.18</v>
      </c>
      <c r="NW165" s="919">
        <v>663.88</v>
      </c>
      <c r="NX165" s="919">
        <v>663.88</v>
      </c>
      <c r="NY165" s="919">
        <v>677.18</v>
      </c>
      <c r="NZ165" s="919">
        <v>679.58</v>
      </c>
      <c r="OA165" s="919">
        <v>685.18</v>
      </c>
      <c r="OB165" s="919">
        <v>685.48</v>
      </c>
      <c r="OC165" s="919">
        <v>686.18</v>
      </c>
      <c r="OD165" s="919">
        <v>686.48</v>
      </c>
      <c r="OE165" s="919">
        <v>686.48</v>
      </c>
      <c r="OF165" s="919">
        <v>687.18</v>
      </c>
      <c r="OG165" s="919">
        <v>687.78</v>
      </c>
      <c r="OH165" s="919">
        <v>689.18</v>
      </c>
      <c r="OI165" s="919">
        <v>730.9</v>
      </c>
      <c r="OJ165" s="919">
        <v>828.25</v>
      </c>
      <c r="OK165" s="919">
        <v>847.4</v>
      </c>
      <c r="OL165" s="919">
        <v>847.4</v>
      </c>
      <c r="OM165" s="919">
        <v>892.09</v>
      </c>
      <c r="ON165" s="919">
        <v>953.49</v>
      </c>
      <c r="OO165" s="919">
        <v>1071.3900000000001</v>
      </c>
      <c r="OP165" s="919">
        <v>1075.27</v>
      </c>
      <c r="OQ165" s="919">
        <v>1129.27</v>
      </c>
      <c r="OR165" s="919">
        <v>1179.72</v>
      </c>
      <c r="OS165" s="919">
        <v>1179.72</v>
      </c>
      <c r="OT165" s="919">
        <v>1266.06</v>
      </c>
      <c r="OU165" s="919">
        <v>1416.56</v>
      </c>
      <c r="OV165" s="919">
        <v>1433.49</v>
      </c>
      <c r="OW165" s="919">
        <v>1466.42</v>
      </c>
      <c r="OX165" s="919">
        <v>1546.57</v>
      </c>
      <c r="OY165" s="919">
        <v>1624.6</v>
      </c>
      <c r="OZ165" s="919">
        <v>1624.6</v>
      </c>
      <c r="PA165" s="919">
        <v>1808.25</v>
      </c>
      <c r="PB165" s="919">
        <v>1827.75</v>
      </c>
      <c r="PC165" s="919">
        <v>1874.02</v>
      </c>
      <c r="PD165" s="919">
        <v>1925.32</v>
      </c>
      <c r="PE165" s="919">
        <v>2043.41</v>
      </c>
      <c r="PF165" s="919">
        <v>2070.5700000000002</v>
      </c>
      <c r="PG165" s="919">
        <v>2070.5700000000002</v>
      </c>
      <c r="PH165" s="919">
        <v>2120.89</v>
      </c>
      <c r="PI165" s="919">
        <v>2150.15</v>
      </c>
      <c r="PJ165" s="919">
        <v>2155.15</v>
      </c>
      <c r="PK165" s="919">
        <v>2161.25</v>
      </c>
      <c r="PL165" s="919">
        <v>2252.85</v>
      </c>
      <c r="PM165" s="919">
        <v>2271.1799999999998</v>
      </c>
      <c r="PN165" s="919">
        <v>2271.1799999999998</v>
      </c>
      <c r="PO165" s="919">
        <v>2312.62</v>
      </c>
      <c r="PP165" s="919">
        <v>2334.92</v>
      </c>
      <c r="PQ165" s="919">
        <v>2389.52</v>
      </c>
      <c r="PR165" s="919">
        <v>2403.52</v>
      </c>
      <c r="PS165" s="919">
        <v>2414.52</v>
      </c>
      <c r="PT165" s="919">
        <v>2420.92</v>
      </c>
      <c r="PU165" s="919">
        <v>2420.92</v>
      </c>
      <c r="PV165" s="919">
        <v>2429.3200000000002</v>
      </c>
      <c r="PW165" s="919">
        <v>2430.52</v>
      </c>
      <c r="PX165" s="919">
        <v>2433.3200000000002</v>
      </c>
      <c r="PY165" s="919">
        <v>2446.2199999999998</v>
      </c>
      <c r="PZ165" s="919">
        <v>2476.3200000000002</v>
      </c>
      <c r="QA165" s="919">
        <v>2476.3200000000002</v>
      </c>
      <c r="QB165" s="919">
        <v>2476.3200000000002</v>
      </c>
      <c r="QC165" s="919">
        <v>2476.3200000000002</v>
      </c>
      <c r="QD165" s="919">
        <v>2476.3200000000002</v>
      </c>
      <c r="QE165" s="919">
        <v>2476.3200000000002</v>
      </c>
      <c r="QF165" s="919">
        <v>2476.3200000000002</v>
      </c>
      <c r="QG165" s="919">
        <v>2476.3200000000002</v>
      </c>
      <c r="QH165" s="919">
        <v>2476.3200000000002</v>
      </c>
      <c r="QI165" s="919">
        <v>2476.3200000000002</v>
      </c>
      <c r="QJ165" s="919">
        <v>2476.3200000000002</v>
      </c>
      <c r="QK165" s="919">
        <v>2476.3200000000002</v>
      </c>
      <c r="QL165" s="919">
        <v>2476.3200000000002</v>
      </c>
      <c r="QM165" s="919">
        <v>2476.3200000000002</v>
      </c>
      <c r="QN165" s="919">
        <v>2476.3200000000002</v>
      </c>
      <c r="QO165" s="919">
        <v>2476.3200000000002</v>
      </c>
      <c r="QP165" s="919">
        <v>2476.3200000000002</v>
      </c>
      <c r="QQ165" s="919">
        <v>2476.3200000000002</v>
      </c>
      <c r="QR165" s="919">
        <v>2476.3200000000002</v>
      </c>
      <c r="QS165" s="919">
        <v>2476.3200000000002</v>
      </c>
      <c r="QT165" s="919">
        <v>2476.3200000000002</v>
      </c>
      <c r="QU165" s="919">
        <v>2476.3200000000002</v>
      </c>
      <c r="QV165" s="919">
        <v>2476.3200000000002</v>
      </c>
      <c r="QW165" s="919">
        <v>2476.3200000000002</v>
      </c>
      <c r="QX165" s="919">
        <v>2476.3200000000002</v>
      </c>
      <c r="QY165" s="919">
        <v>2476.3200000000002</v>
      </c>
      <c r="QZ165" s="919">
        <v>2476.3200000000002</v>
      </c>
      <c r="RA165" s="919"/>
      <c r="RB165" s="919"/>
      <c r="RC165" s="919"/>
      <c r="RD165" s="919"/>
      <c r="RE165" s="919"/>
      <c r="RF165" s="919"/>
      <c r="RG165" s="919"/>
      <c r="RH165" s="919"/>
      <c r="RI165" s="919"/>
      <c r="RJ165" s="919"/>
    </row>
    <row r="166" spans="1:478" s="925" customFormat="1" outlineLevel="4">
      <c r="A166" s="1104" t="s">
        <v>1145</v>
      </c>
      <c r="B166" s="1104"/>
      <c r="C166" s="1104"/>
      <c r="D166" s="1105">
        <v>92.93</v>
      </c>
      <c r="E166" s="1105">
        <v>35.159999999999997</v>
      </c>
      <c r="F166" s="1105">
        <v>3070.77</v>
      </c>
      <c r="G166" s="1106"/>
      <c r="H166" s="1104" t="s">
        <v>894</v>
      </c>
      <c r="I166" s="687"/>
      <c r="J166" s="687"/>
      <c r="K166" s="687"/>
      <c r="L166" s="687"/>
      <c r="M166" s="687"/>
      <c r="N166" s="687"/>
      <c r="O166" s="687"/>
      <c r="P166" s="687"/>
      <c r="Q166" s="687"/>
      <c r="R166" s="687"/>
      <c r="S166" s="687"/>
      <c r="T166" s="687"/>
      <c r="U166" s="687"/>
      <c r="V166" s="687"/>
      <c r="W166" s="687"/>
      <c r="X166" s="687"/>
      <c r="Y166" s="687"/>
      <c r="Z166" s="687"/>
      <c r="AA166" s="687"/>
      <c r="AB166" s="687"/>
      <c r="AC166" s="687"/>
      <c r="AD166" s="687"/>
      <c r="AE166" s="687"/>
      <c r="AF166" s="687"/>
      <c r="AG166" s="687"/>
      <c r="AH166" s="687"/>
      <c r="AI166" s="687"/>
      <c r="AJ166" s="687"/>
      <c r="AK166" s="687"/>
      <c r="AL166" s="687"/>
      <c r="AM166" s="687"/>
      <c r="AN166" s="687"/>
      <c r="AO166" s="687"/>
      <c r="AP166" s="687"/>
      <c r="AQ166" s="687"/>
      <c r="AR166" s="687"/>
      <c r="AS166" s="687"/>
      <c r="AT166" s="687"/>
      <c r="AU166" s="687"/>
      <c r="AV166" s="687"/>
      <c r="AW166" s="687"/>
      <c r="AX166" s="687"/>
      <c r="AY166" s="687"/>
      <c r="AZ166" s="687"/>
      <c r="BA166" s="687"/>
      <c r="BB166" s="687"/>
      <c r="BC166" s="687"/>
      <c r="BD166" s="687"/>
      <c r="BE166" s="687"/>
      <c r="BF166" s="687"/>
      <c r="BG166" s="687"/>
      <c r="BH166" s="687"/>
      <c r="BI166" s="687"/>
      <c r="BJ166" s="687"/>
      <c r="BK166" s="687"/>
      <c r="BL166" s="687"/>
      <c r="BM166" s="687"/>
      <c r="BN166" s="687"/>
      <c r="BO166" s="687"/>
      <c r="BP166" s="687"/>
      <c r="BQ166" s="687"/>
      <c r="BR166" s="687"/>
      <c r="BS166" s="687"/>
      <c r="BT166" s="687"/>
      <c r="BU166" s="687"/>
      <c r="BV166" s="687"/>
      <c r="BW166" s="687"/>
      <c r="BX166" s="687"/>
      <c r="BY166" s="687"/>
      <c r="BZ166" s="687"/>
      <c r="CA166" s="687"/>
      <c r="CB166" s="687"/>
      <c r="CC166" s="687"/>
      <c r="CD166" s="687"/>
      <c r="CE166" s="687"/>
      <c r="CF166" s="687"/>
      <c r="CG166" s="687"/>
      <c r="CH166" s="687"/>
      <c r="CI166" s="687"/>
      <c r="CJ166" s="687"/>
      <c r="CK166" s="687"/>
      <c r="CL166" s="687"/>
      <c r="CM166" s="687"/>
      <c r="CN166" s="687"/>
      <c r="CO166" s="687"/>
      <c r="CP166" s="687"/>
      <c r="CQ166" s="687"/>
      <c r="CR166" s="687"/>
      <c r="CS166" s="687"/>
      <c r="CT166" s="687"/>
      <c r="CU166" s="687"/>
      <c r="CV166" s="687"/>
      <c r="CW166" s="687"/>
      <c r="CX166" s="687"/>
      <c r="CY166" s="687"/>
      <c r="CZ166" s="687"/>
      <c r="DA166" s="687"/>
      <c r="DB166" s="687"/>
      <c r="DC166" s="687"/>
      <c r="DD166" s="687"/>
      <c r="DE166" s="687"/>
      <c r="DF166" s="687"/>
      <c r="DG166" s="687"/>
      <c r="DH166" s="687"/>
      <c r="DI166" s="687"/>
      <c r="DJ166" s="687"/>
      <c r="DK166" s="687"/>
      <c r="DL166" s="687"/>
      <c r="DM166" s="687"/>
      <c r="DN166" s="687"/>
      <c r="DO166" s="687"/>
      <c r="DP166" s="687"/>
      <c r="DQ166" s="687"/>
      <c r="DR166" s="687"/>
      <c r="DS166" s="687"/>
      <c r="DT166" s="687"/>
      <c r="DU166" s="687"/>
      <c r="DV166" s="687"/>
      <c r="DW166" s="687"/>
      <c r="DX166" s="687"/>
      <c r="DY166" s="687"/>
      <c r="DZ166" s="687"/>
      <c r="EA166" s="687"/>
      <c r="EB166" s="687"/>
      <c r="EC166" s="687"/>
      <c r="ED166" s="687"/>
      <c r="EE166" s="687"/>
      <c r="EF166" s="687"/>
      <c r="EG166" s="687"/>
      <c r="EH166" s="687"/>
      <c r="EI166" s="687"/>
      <c r="EJ166" s="687"/>
      <c r="EK166" s="687"/>
      <c r="EL166" s="687"/>
      <c r="EM166" s="687"/>
      <c r="EN166" s="687"/>
      <c r="EO166" s="687"/>
      <c r="EP166" s="687"/>
      <c r="EQ166" s="687"/>
      <c r="ER166" s="687"/>
      <c r="ES166" s="687"/>
      <c r="ET166" s="687"/>
      <c r="EU166" s="687"/>
      <c r="EV166" s="687"/>
      <c r="EW166" s="687">
        <v>0</v>
      </c>
      <c r="EX166" s="687">
        <v>0.15</v>
      </c>
      <c r="EY166" s="687">
        <v>0.28999999999999998</v>
      </c>
      <c r="EZ166" s="687">
        <v>0.44</v>
      </c>
      <c r="FA166" s="687">
        <v>0.44</v>
      </c>
      <c r="FB166" s="687">
        <v>0.59</v>
      </c>
      <c r="FC166" s="687">
        <v>0.73</v>
      </c>
      <c r="FD166" s="687">
        <v>0.88</v>
      </c>
      <c r="FE166" s="687">
        <v>1.03</v>
      </c>
      <c r="FF166" s="687">
        <v>1.1399999999999999</v>
      </c>
      <c r="FG166" s="687">
        <v>1.25</v>
      </c>
      <c r="FH166" s="687">
        <v>1.25</v>
      </c>
      <c r="FI166" s="687">
        <v>1.36</v>
      </c>
      <c r="FJ166" s="687">
        <v>1.36</v>
      </c>
      <c r="FK166" s="687">
        <v>1.47</v>
      </c>
      <c r="FL166" s="687">
        <v>1.58</v>
      </c>
      <c r="FM166" s="687">
        <v>1.69</v>
      </c>
      <c r="FN166" s="687">
        <v>1.8</v>
      </c>
      <c r="FO166" s="687">
        <v>1.8</v>
      </c>
      <c r="FP166" s="687">
        <v>1.9</v>
      </c>
      <c r="FQ166" s="687">
        <v>2.0099999999999998</v>
      </c>
      <c r="FR166" s="687">
        <v>2.12</v>
      </c>
      <c r="FS166" s="687">
        <v>2.23</v>
      </c>
      <c r="FT166" s="687">
        <v>2.34</v>
      </c>
      <c r="FU166" s="687">
        <v>2.4500000000000002</v>
      </c>
      <c r="FV166" s="687">
        <v>2.4500000000000002</v>
      </c>
      <c r="FW166" s="687">
        <v>2.56</v>
      </c>
      <c r="FX166" s="687">
        <v>2.67</v>
      </c>
      <c r="FY166" s="687">
        <v>2.78</v>
      </c>
      <c r="FZ166" s="687">
        <v>2.89</v>
      </c>
      <c r="GA166" s="687">
        <v>3</v>
      </c>
      <c r="GB166" s="687">
        <v>3.11</v>
      </c>
      <c r="GC166" s="687">
        <v>3.11</v>
      </c>
      <c r="GD166" s="687">
        <v>3.22</v>
      </c>
      <c r="GE166" s="687">
        <v>3.33</v>
      </c>
      <c r="GF166" s="687">
        <v>3.44</v>
      </c>
      <c r="GG166" s="687">
        <v>3.55</v>
      </c>
      <c r="GH166" s="687">
        <v>3.66</v>
      </c>
      <c r="GI166" s="687">
        <v>3.66</v>
      </c>
      <c r="GJ166" s="687">
        <v>3.66</v>
      </c>
      <c r="GK166" s="687">
        <v>3.66</v>
      </c>
      <c r="GL166" s="687">
        <v>3.66</v>
      </c>
      <c r="GM166" s="687">
        <v>3.66</v>
      </c>
      <c r="GN166" s="687">
        <v>3.81</v>
      </c>
      <c r="GO166" s="687">
        <v>3.96</v>
      </c>
      <c r="GP166" s="687">
        <v>4.0999999999999996</v>
      </c>
      <c r="GQ166" s="687">
        <v>4.0999999999999996</v>
      </c>
      <c r="GR166" s="687">
        <v>4.25</v>
      </c>
      <c r="GS166" s="687">
        <v>4.3899999999999997</v>
      </c>
      <c r="GT166" s="687">
        <v>4.54</v>
      </c>
      <c r="GU166" s="687">
        <v>4.6900000000000004</v>
      </c>
      <c r="GV166" s="687">
        <v>4.83</v>
      </c>
      <c r="GW166" s="687">
        <v>4.9800000000000004</v>
      </c>
      <c r="GX166" s="687">
        <v>4.9800000000000004</v>
      </c>
      <c r="GY166" s="687">
        <v>5.13</v>
      </c>
      <c r="GZ166" s="687">
        <v>5.27</v>
      </c>
      <c r="HA166" s="687">
        <v>5.42</v>
      </c>
      <c r="HB166" s="687">
        <v>5.57</v>
      </c>
      <c r="HC166" s="687">
        <v>5.71</v>
      </c>
      <c r="HD166" s="687">
        <v>5.86</v>
      </c>
      <c r="HE166" s="687">
        <v>5.86</v>
      </c>
      <c r="HF166" s="687">
        <v>6.01</v>
      </c>
      <c r="HG166" s="687">
        <v>6.15</v>
      </c>
      <c r="HH166" s="687">
        <v>6.3</v>
      </c>
      <c r="HI166" s="687">
        <v>6.45</v>
      </c>
      <c r="HJ166" s="687">
        <v>6.59</v>
      </c>
      <c r="HK166" s="687">
        <v>6.74</v>
      </c>
      <c r="HL166" s="687">
        <v>6.74</v>
      </c>
      <c r="HM166" s="687">
        <v>6.88</v>
      </c>
      <c r="HN166" s="687">
        <v>7.03</v>
      </c>
      <c r="HO166" s="687">
        <v>7.18</v>
      </c>
      <c r="HP166" s="687">
        <v>7.32</v>
      </c>
      <c r="HQ166" s="687">
        <v>7.47</v>
      </c>
      <c r="HR166" s="687">
        <v>7.62</v>
      </c>
      <c r="HS166" s="687">
        <v>7.62</v>
      </c>
      <c r="HT166" s="687">
        <v>7.76</v>
      </c>
      <c r="HU166" s="687">
        <v>7.91</v>
      </c>
      <c r="HV166" s="687">
        <v>8.06</v>
      </c>
      <c r="HW166" s="687">
        <v>8.1999999999999993</v>
      </c>
      <c r="HX166" s="687">
        <v>8.35</v>
      </c>
      <c r="HY166" s="687">
        <v>8.58</v>
      </c>
      <c r="HZ166" s="687">
        <v>8.58</v>
      </c>
      <c r="IA166" s="687">
        <v>8.83</v>
      </c>
      <c r="IB166" s="687">
        <v>9.07</v>
      </c>
      <c r="IC166" s="687">
        <v>9.31</v>
      </c>
      <c r="ID166" s="687">
        <v>9.57</v>
      </c>
      <c r="IE166" s="687">
        <v>9.91</v>
      </c>
      <c r="IF166" s="687">
        <v>10.25</v>
      </c>
      <c r="IG166" s="687">
        <v>10.25</v>
      </c>
      <c r="IH166" s="687">
        <v>10.6</v>
      </c>
      <c r="II166" s="687">
        <v>10.94</v>
      </c>
      <c r="IJ166" s="687">
        <v>11.28</v>
      </c>
      <c r="IK166" s="687">
        <v>11.62</v>
      </c>
      <c r="IL166" s="687">
        <v>11.96</v>
      </c>
      <c r="IM166" s="687">
        <v>12.3</v>
      </c>
      <c r="IN166" s="687">
        <v>12.3</v>
      </c>
      <c r="IO166" s="687">
        <v>12.65</v>
      </c>
      <c r="IP166" s="687">
        <v>12.99</v>
      </c>
      <c r="IQ166" s="687">
        <v>13.33</v>
      </c>
      <c r="IR166" s="687">
        <v>13.67</v>
      </c>
      <c r="IS166" s="687">
        <v>14.01</v>
      </c>
      <c r="IT166" s="687">
        <v>14.36</v>
      </c>
      <c r="IU166" s="687">
        <v>14.36</v>
      </c>
      <c r="IV166" s="687">
        <v>14.78</v>
      </c>
      <c r="IW166" s="687">
        <v>15.22</v>
      </c>
      <c r="IX166" s="687">
        <v>15.66</v>
      </c>
      <c r="IY166" s="687">
        <v>15.66</v>
      </c>
      <c r="IZ166" s="687">
        <v>15.66</v>
      </c>
      <c r="JA166" s="687">
        <v>15.66</v>
      </c>
      <c r="JB166" s="687">
        <v>15.66</v>
      </c>
      <c r="JC166" s="687">
        <v>15.66</v>
      </c>
      <c r="JD166" s="687">
        <v>16.100000000000001</v>
      </c>
      <c r="JE166" s="687">
        <v>16.54</v>
      </c>
      <c r="JF166" s="687">
        <v>16.98</v>
      </c>
      <c r="JG166" s="687">
        <v>17.420000000000002</v>
      </c>
      <c r="JH166" s="687">
        <v>17.850000000000001</v>
      </c>
      <c r="JI166" s="687">
        <v>17.850000000000001</v>
      </c>
      <c r="JJ166" s="687">
        <v>18.29</v>
      </c>
      <c r="JK166" s="687">
        <v>18.75</v>
      </c>
      <c r="JL166" s="687">
        <v>19.239999999999998</v>
      </c>
      <c r="JM166" s="687">
        <v>19.73</v>
      </c>
      <c r="JN166" s="687">
        <v>20.21</v>
      </c>
      <c r="JO166" s="687">
        <v>20.7</v>
      </c>
      <c r="JP166" s="687">
        <v>20.7</v>
      </c>
      <c r="JQ166" s="687">
        <v>21.19</v>
      </c>
      <c r="JR166" s="687">
        <v>21.68</v>
      </c>
      <c r="JS166" s="687">
        <v>22.17</v>
      </c>
      <c r="JT166" s="687">
        <v>22.66</v>
      </c>
      <c r="JU166" s="687">
        <v>23.14</v>
      </c>
      <c r="JV166" s="687">
        <v>23.24</v>
      </c>
      <c r="JW166" s="687">
        <v>23.24</v>
      </c>
      <c r="JX166" s="687">
        <v>23.24</v>
      </c>
      <c r="JY166" s="687">
        <v>23.24</v>
      </c>
      <c r="JZ166" s="687">
        <v>23.24</v>
      </c>
      <c r="KA166" s="687">
        <v>23.24</v>
      </c>
      <c r="KB166" s="687">
        <v>23.24</v>
      </c>
      <c r="KC166" s="687">
        <v>23.24</v>
      </c>
      <c r="KD166" s="687">
        <v>23.24</v>
      </c>
      <c r="KE166" s="687">
        <v>23.24</v>
      </c>
      <c r="KF166" s="687">
        <v>23.24</v>
      </c>
      <c r="KG166" s="687">
        <v>23.24</v>
      </c>
      <c r="KH166" s="687">
        <v>23.24</v>
      </c>
      <c r="KI166" s="687">
        <v>23.24</v>
      </c>
      <c r="KJ166" s="687">
        <v>23.24</v>
      </c>
      <c r="KK166" s="687">
        <v>23.24</v>
      </c>
      <c r="KL166" s="687">
        <v>23.24</v>
      </c>
      <c r="KM166" s="687">
        <v>23.24</v>
      </c>
      <c r="KN166" s="687">
        <v>23.24</v>
      </c>
      <c r="KO166" s="687">
        <v>23.24</v>
      </c>
      <c r="KP166" s="687">
        <v>23.24</v>
      </c>
      <c r="KQ166" s="687">
        <v>23.24</v>
      </c>
      <c r="KR166" s="687">
        <v>23.24</v>
      </c>
      <c r="KS166" s="687">
        <v>23.24</v>
      </c>
      <c r="KT166" s="687">
        <v>23.24</v>
      </c>
      <c r="KU166" s="687">
        <v>23.24</v>
      </c>
      <c r="KV166" s="687">
        <v>23.24</v>
      </c>
      <c r="KW166" s="687">
        <v>23.24</v>
      </c>
      <c r="KX166" s="687">
        <v>23.24</v>
      </c>
      <c r="KY166" s="687">
        <v>23.24</v>
      </c>
      <c r="KZ166" s="687">
        <v>23.24</v>
      </c>
      <c r="LA166" s="687">
        <v>23.24</v>
      </c>
      <c r="LB166" s="687">
        <v>23.24</v>
      </c>
      <c r="LC166" s="687">
        <v>23.24</v>
      </c>
      <c r="LD166" s="687">
        <v>23.24</v>
      </c>
      <c r="LE166" s="687">
        <v>23.24</v>
      </c>
      <c r="LF166" s="687">
        <v>23.24</v>
      </c>
      <c r="LG166" s="687">
        <v>23.24</v>
      </c>
      <c r="LH166" s="687">
        <v>23.24</v>
      </c>
      <c r="LI166" s="687">
        <v>23.24</v>
      </c>
      <c r="LJ166" s="687">
        <v>23.24</v>
      </c>
      <c r="LK166" s="687">
        <v>23.24</v>
      </c>
      <c r="LL166" s="687">
        <v>23.24</v>
      </c>
      <c r="LM166" s="687">
        <v>23.24</v>
      </c>
      <c r="LN166" s="687">
        <v>23.24</v>
      </c>
      <c r="LO166" s="687">
        <v>23.24</v>
      </c>
      <c r="LP166" s="687">
        <v>23.24</v>
      </c>
      <c r="LQ166" s="687">
        <v>23.24</v>
      </c>
      <c r="LR166" s="687">
        <v>23.24</v>
      </c>
      <c r="LS166" s="687">
        <v>23.24</v>
      </c>
      <c r="LT166" s="687">
        <v>23.24</v>
      </c>
      <c r="LU166" s="687">
        <v>23.24</v>
      </c>
      <c r="LV166" s="687">
        <v>23.24</v>
      </c>
      <c r="LW166" s="687">
        <v>23.24</v>
      </c>
      <c r="LX166" s="687">
        <v>23.24</v>
      </c>
      <c r="LY166" s="687">
        <v>23.24</v>
      </c>
      <c r="LZ166" s="687">
        <v>23.24</v>
      </c>
      <c r="MA166" s="687">
        <v>23.24</v>
      </c>
      <c r="MB166" s="687">
        <v>23.24</v>
      </c>
      <c r="MC166" s="687">
        <v>23.24</v>
      </c>
      <c r="MD166" s="687">
        <v>23.24</v>
      </c>
      <c r="ME166" s="687">
        <v>23.24</v>
      </c>
      <c r="MF166" s="687">
        <v>23.24</v>
      </c>
      <c r="MG166" s="687">
        <v>23.24</v>
      </c>
      <c r="MH166" s="687">
        <v>23.24</v>
      </c>
      <c r="MI166" s="687">
        <v>23.24</v>
      </c>
      <c r="MJ166" s="687">
        <v>23.24</v>
      </c>
      <c r="MK166" s="687">
        <v>23.24</v>
      </c>
      <c r="ML166" s="687">
        <v>23.24</v>
      </c>
      <c r="MM166" s="687">
        <v>23.24</v>
      </c>
      <c r="MN166" s="687">
        <v>23.24</v>
      </c>
      <c r="MO166" s="687">
        <v>23.24</v>
      </c>
      <c r="MP166" s="687">
        <v>23.24</v>
      </c>
      <c r="MQ166" s="687">
        <v>23.24</v>
      </c>
      <c r="MR166" s="687">
        <v>23.24</v>
      </c>
      <c r="MS166" s="687">
        <v>23.24</v>
      </c>
      <c r="MT166" s="687">
        <v>25.62</v>
      </c>
      <c r="MU166" s="687">
        <v>28.41</v>
      </c>
      <c r="MV166" s="687">
        <v>28.41</v>
      </c>
      <c r="MW166" s="687">
        <v>35.159999999999997</v>
      </c>
      <c r="MX166" s="687">
        <v>35.159999999999997</v>
      </c>
      <c r="MY166" s="687">
        <v>35.159999999999997</v>
      </c>
      <c r="MZ166" s="687">
        <v>35.159999999999997</v>
      </c>
      <c r="NA166" s="687">
        <v>35.159999999999997</v>
      </c>
      <c r="NB166" s="687">
        <v>35.159999999999997</v>
      </c>
      <c r="NC166" s="687">
        <v>35.159999999999997</v>
      </c>
      <c r="ND166" s="687">
        <v>35.159999999999997</v>
      </c>
      <c r="NE166" s="687">
        <v>35.159999999999997</v>
      </c>
      <c r="NF166" s="687">
        <v>35.159999999999997</v>
      </c>
      <c r="NG166" s="687">
        <v>35.159999999999997</v>
      </c>
      <c r="NH166" s="687">
        <v>52.49</v>
      </c>
      <c r="NI166" s="687">
        <v>92.93</v>
      </c>
      <c r="NJ166" s="687">
        <v>92.93</v>
      </c>
      <c r="NK166" s="687">
        <v>92.93</v>
      </c>
      <c r="NL166" s="687">
        <v>92.93</v>
      </c>
      <c r="NM166" s="687">
        <v>92.93</v>
      </c>
      <c r="NN166" s="687">
        <v>92.93</v>
      </c>
      <c r="NO166" s="687">
        <v>92.93</v>
      </c>
      <c r="NP166" s="687">
        <v>92.93</v>
      </c>
      <c r="NQ166" s="687">
        <v>92.93</v>
      </c>
      <c r="NR166" s="687">
        <v>92.93</v>
      </c>
      <c r="NS166" s="687">
        <v>92.93</v>
      </c>
      <c r="NT166" s="687">
        <v>92.93</v>
      </c>
      <c r="NU166" s="687">
        <v>92.93</v>
      </c>
      <c r="NV166" s="687">
        <v>92.93</v>
      </c>
      <c r="NW166" s="687">
        <v>92.93</v>
      </c>
      <c r="NX166" s="687">
        <v>92.93</v>
      </c>
      <c r="NY166" s="687">
        <v>92.93</v>
      </c>
      <c r="NZ166" s="687">
        <v>92.93</v>
      </c>
      <c r="OA166" s="687">
        <v>92.93</v>
      </c>
      <c r="OB166" s="687">
        <v>92.93</v>
      </c>
      <c r="OC166" s="687">
        <v>92.93</v>
      </c>
      <c r="OD166" s="687">
        <v>92.93</v>
      </c>
      <c r="OE166" s="687">
        <v>92.93</v>
      </c>
      <c r="OF166" s="687">
        <v>92.93</v>
      </c>
      <c r="OG166" s="687">
        <v>92.93</v>
      </c>
      <c r="OH166" s="687">
        <v>92.93</v>
      </c>
      <c r="OI166" s="687">
        <v>92.93</v>
      </c>
      <c r="OJ166" s="687">
        <v>92.93</v>
      </c>
      <c r="OK166" s="687">
        <v>92.93</v>
      </c>
      <c r="OL166" s="687">
        <v>92.93</v>
      </c>
      <c r="OM166" s="687">
        <v>92.93</v>
      </c>
      <c r="ON166" s="687">
        <v>92.93</v>
      </c>
      <c r="OO166" s="687">
        <v>92.93</v>
      </c>
      <c r="OP166" s="687">
        <v>92.93</v>
      </c>
      <c r="OQ166" s="687">
        <v>92.93</v>
      </c>
      <c r="OR166" s="687">
        <v>92.93</v>
      </c>
      <c r="OS166" s="687">
        <v>92.93</v>
      </c>
      <c r="OT166" s="687">
        <v>92.93</v>
      </c>
      <c r="OU166" s="687">
        <v>92.93</v>
      </c>
      <c r="OV166" s="687">
        <v>92.93</v>
      </c>
      <c r="OW166" s="687">
        <v>92.93</v>
      </c>
      <c r="OX166" s="687">
        <v>92.93</v>
      </c>
      <c r="OY166" s="687">
        <v>92.93</v>
      </c>
      <c r="OZ166" s="687">
        <v>92.93</v>
      </c>
      <c r="PA166" s="687">
        <v>92.93</v>
      </c>
      <c r="PB166" s="687">
        <v>92.93</v>
      </c>
      <c r="PC166" s="687">
        <v>92.93</v>
      </c>
      <c r="PD166" s="687">
        <v>92.93</v>
      </c>
      <c r="PE166" s="687">
        <v>92.93</v>
      </c>
      <c r="PF166" s="687">
        <v>92.93</v>
      </c>
      <c r="PG166" s="687">
        <v>92.93</v>
      </c>
      <c r="PH166" s="687">
        <v>92.93</v>
      </c>
      <c r="PI166" s="687">
        <v>92.93</v>
      </c>
      <c r="PJ166" s="687">
        <v>92.93</v>
      </c>
      <c r="PK166" s="687">
        <v>92.93</v>
      </c>
      <c r="PL166" s="687">
        <v>92.93</v>
      </c>
      <c r="PM166" s="687">
        <v>92.93</v>
      </c>
      <c r="PN166" s="687">
        <v>92.93</v>
      </c>
      <c r="PO166" s="687">
        <v>92.93</v>
      </c>
      <c r="PP166" s="687">
        <v>92.93</v>
      </c>
      <c r="PQ166" s="687">
        <v>92.93</v>
      </c>
      <c r="PR166" s="687">
        <v>92.93</v>
      </c>
      <c r="PS166" s="687">
        <v>92.93</v>
      </c>
      <c r="PT166" s="687">
        <v>92.93</v>
      </c>
      <c r="PU166" s="687">
        <v>92.93</v>
      </c>
      <c r="PV166" s="687">
        <v>92.93</v>
      </c>
      <c r="PW166" s="687">
        <v>92.93</v>
      </c>
      <c r="PX166" s="687">
        <v>92.93</v>
      </c>
      <c r="PY166" s="687">
        <v>92.93</v>
      </c>
      <c r="PZ166" s="687">
        <v>92.93</v>
      </c>
      <c r="QA166" s="687">
        <v>92.93</v>
      </c>
      <c r="QB166" s="687">
        <v>92.93</v>
      </c>
      <c r="QC166" s="687">
        <v>92.93</v>
      </c>
      <c r="QD166" s="687">
        <v>92.93</v>
      </c>
      <c r="QE166" s="687">
        <v>92.93</v>
      </c>
      <c r="QF166" s="687">
        <v>92.93</v>
      </c>
      <c r="QG166" s="687">
        <v>92.93</v>
      </c>
      <c r="QH166" s="687">
        <v>92.93</v>
      </c>
      <c r="QI166" s="687">
        <v>92.93</v>
      </c>
      <c r="QJ166" s="687">
        <v>92.93</v>
      </c>
      <c r="QK166" s="687">
        <v>92.93</v>
      </c>
      <c r="QL166" s="687">
        <v>92.93</v>
      </c>
      <c r="QM166" s="687">
        <v>92.93</v>
      </c>
      <c r="QN166" s="687">
        <v>92.93</v>
      </c>
      <c r="QO166" s="687">
        <v>92.93</v>
      </c>
      <c r="QP166" s="687">
        <v>92.93</v>
      </c>
      <c r="QQ166" s="687">
        <v>92.93</v>
      </c>
      <c r="QR166" s="687">
        <v>92.93</v>
      </c>
      <c r="QS166" s="687">
        <v>92.93</v>
      </c>
      <c r="QT166" s="687">
        <v>92.93</v>
      </c>
      <c r="QU166" s="687">
        <v>92.93</v>
      </c>
      <c r="QV166" s="687">
        <v>92.93</v>
      </c>
      <c r="QW166" s="687">
        <v>92.93</v>
      </c>
      <c r="QX166" s="687">
        <v>92.93</v>
      </c>
      <c r="QY166" s="687">
        <v>92.93</v>
      </c>
      <c r="QZ166" s="687">
        <v>92.93</v>
      </c>
      <c r="RA166" s="687"/>
      <c r="RB166" s="687"/>
      <c r="RC166" s="687"/>
      <c r="RD166" s="687"/>
      <c r="RE166" s="687"/>
      <c r="RF166" s="687"/>
      <c r="RG166" s="687"/>
      <c r="RH166" s="687"/>
      <c r="RI166" s="687"/>
      <c r="RJ166" s="687"/>
    </row>
    <row r="167" spans="1:478" s="925" customFormat="1" outlineLevel="4">
      <c r="A167" s="1104" t="s">
        <v>1146</v>
      </c>
      <c r="B167" s="1104"/>
      <c r="C167" s="1104"/>
      <c r="D167" s="1105">
        <v>172.89</v>
      </c>
      <c r="E167" s="1105">
        <v>38.659999999999997</v>
      </c>
      <c r="F167" s="1105">
        <v>62621.33</v>
      </c>
      <c r="G167" s="1106"/>
      <c r="H167" s="1104" t="s">
        <v>894</v>
      </c>
      <c r="I167" s="687"/>
      <c r="J167" s="687"/>
      <c r="K167" s="687"/>
      <c r="L167" s="687"/>
      <c r="M167" s="687"/>
      <c r="N167" s="687"/>
      <c r="O167" s="687"/>
      <c r="P167" s="687"/>
      <c r="Q167" s="687"/>
      <c r="R167" s="687"/>
      <c r="S167" s="687"/>
      <c r="T167" s="687"/>
      <c r="U167" s="687"/>
      <c r="V167" s="687"/>
      <c r="W167" s="687"/>
      <c r="X167" s="687"/>
      <c r="Y167" s="687"/>
      <c r="Z167" s="687"/>
      <c r="AA167" s="687"/>
      <c r="AB167" s="687"/>
      <c r="AC167" s="687"/>
      <c r="AD167" s="687"/>
      <c r="AE167" s="687"/>
      <c r="AF167" s="687"/>
      <c r="AG167" s="687"/>
      <c r="AH167" s="687"/>
      <c r="AI167" s="687"/>
      <c r="AJ167" s="687"/>
      <c r="AK167" s="687"/>
      <c r="AL167" s="687"/>
      <c r="AM167" s="687"/>
      <c r="AN167" s="687"/>
      <c r="AO167" s="687"/>
      <c r="AP167" s="687"/>
      <c r="AQ167" s="687"/>
      <c r="AR167" s="687"/>
      <c r="AS167" s="687"/>
      <c r="AT167" s="687"/>
      <c r="AU167" s="687"/>
      <c r="AV167" s="687"/>
      <c r="AW167" s="687"/>
      <c r="AX167" s="687"/>
      <c r="AY167" s="687"/>
      <c r="AZ167" s="687"/>
      <c r="BA167" s="687"/>
      <c r="BB167" s="687"/>
      <c r="BC167" s="687"/>
      <c r="BD167" s="687"/>
      <c r="BE167" s="687"/>
      <c r="BF167" s="687"/>
      <c r="BG167" s="687"/>
      <c r="BH167" s="687"/>
      <c r="BI167" s="687"/>
      <c r="BJ167" s="687"/>
      <c r="BK167" s="687"/>
      <c r="BL167" s="687"/>
      <c r="BM167" s="687"/>
      <c r="BN167" s="687"/>
      <c r="BO167" s="687"/>
      <c r="BP167" s="687"/>
      <c r="BQ167" s="687"/>
      <c r="BR167" s="687"/>
      <c r="BS167" s="687"/>
      <c r="BT167" s="687"/>
      <c r="BU167" s="687"/>
      <c r="BV167" s="687"/>
      <c r="BW167" s="687"/>
      <c r="BX167" s="687"/>
      <c r="BY167" s="687"/>
      <c r="BZ167" s="687"/>
      <c r="CA167" s="687"/>
      <c r="CB167" s="687"/>
      <c r="CC167" s="687"/>
      <c r="CD167" s="687"/>
      <c r="CE167" s="687"/>
      <c r="CF167" s="687"/>
      <c r="CG167" s="687"/>
      <c r="CH167" s="687"/>
      <c r="CI167" s="687"/>
      <c r="CJ167" s="687"/>
      <c r="CK167" s="687"/>
      <c r="CL167" s="687"/>
      <c r="CM167" s="687"/>
      <c r="CN167" s="687"/>
      <c r="CO167" s="687"/>
      <c r="CP167" s="687"/>
      <c r="CQ167" s="687"/>
      <c r="CR167" s="687"/>
      <c r="CS167" s="687"/>
      <c r="CT167" s="687"/>
      <c r="CU167" s="687"/>
      <c r="CV167" s="687"/>
      <c r="CW167" s="687"/>
      <c r="CX167" s="687"/>
      <c r="CY167" s="687"/>
      <c r="CZ167" s="687"/>
      <c r="DA167" s="687"/>
      <c r="DB167" s="687"/>
      <c r="DC167" s="687"/>
      <c r="DD167" s="687"/>
      <c r="DE167" s="687"/>
      <c r="DF167" s="687"/>
      <c r="DG167" s="687"/>
      <c r="DH167" s="687"/>
      <c r="DI167" s="687"/>
      <c r="DJ167" s="687"/>
      <c r="DK167" s="687"/>
      <c r="DL167" s="687"/>
      <c r="DM167" s="687"/>
      <c r="DN167" s="687"/>
      <c r="DO167" s="687"/>
      <c r="DP167" s="687"/>
      <c r="DQ167" s="687"/>
      <c r="DR167" s="687"/>
      <c r="DS167" s="687"/>
      <c r="DT167" s="687"/>
      <c r="DU167" s="687"/>
      <c r="DV167" s="687"/>
      <c r="DW167" s="687"/>
      <c r="DX167" s="687"/>
      <c r="DY167" s="687"/>
      <c r="DZ167" s="687"/>
      <c r="EA167" s="687"/>
      <c r="EB167" s="687"/>
      <c r="EC167" s="687"/>
      <c r="ED167" s="687"/>
      <c r="EE167" s="687"/>
      <c r="EF167" s="687"/>
      <c r="EG167" s="687"/>
      <c r="EH167" s="687"/>
      <c r="EI167" s="687"/>
      <c r="EJ167" s="687"/>
      <c r="EK167" s="687"/>
      <c r="EL167" s="687"/>
      <c r="EM167" s="687"/>
      <c r="EN167" s="687"/>
      <c r="EO167" s="687"/>
      <c r="EP167" s="687"/>
      <c r="EQ167" s="687"/>
      <c r="ER167" s="687"/>
      <c r="ES167" s="687"/>
      <c r="ET167" s="687"/>
      <c r="EU167" s="687"/>
      <c r="EV167" s="687"/>
      <c r="EW167" s="687"/>
      <c r="EX167" s="687"/>
      <c r="EY167" s="687"/>
      <c r="EZ167" s="687"/>
      <c r="FA167" s="687"/>
      <c r="FB167" s="687"/>
      <c r="FC167" s="687"/>
      <c r="FD167" s="687"/>
      <c r="FE167" s="687"/>
      <c r="FF167" s="687"/>
      <c r="FG167" s="687"/>
      <c r="FH167" s="687"/>
      <c r="FI167" s="687"/>
      <c r="FJ167" s="687"/>
      <c r="FK167" s="687"/>
      <c r="FL167" s="687"/>
      <c r="FM167" s="687"/>
      <c r="FN167" s="687"/>
      <c r="FO167" s="687"/>
      <c r="FP167" s="687"/>
      <c r="FQ167" s="687"/>
      <c r="FR167" s="687"/>
      <c r="FS167" s="687"/>
      <c r="FT167" s="687"/>
      <c r="FU167" s="687"/>
      <c r="FV167" s="687"/>
      <c r="FW167" s="687"/>
      <c r="FX167" s="687"/>
      <c r="FY167" s="687"/>
      <c r="FZ167" s="687"/>
      <c r="GA167" s="687"/>
      <c r="GB167" s="687"/>
      <c r="GC167" s="687"/>
      <c r="GD167" s="687"/>
      <c r="GE167" s="687"/>
      <c r="GF167" s="687"/>
      <c r="GG167" s="687"/>
      <c r="GH167" s="687"/>
      <c r="GI167" s="687"/>
      <c r="GJ167" s="687"/>
      <c r="GK167" s="687"/>
      <c r="GL167" s="687"/>
      <c r="GM167" s="687"/>
      <c r="GN167" s="687"/>
      <c r="GO167" s="687"/>
      <c r="GP167" s="687"/>
      <c r="GQ167" s="687"/>
      <c r="GR167" s="687"/>
      <c r="GS167" s="687"/>
      <c r="GT167" s="687"/>
      <c r="GU167" s="687"/>
      <c r="GV167" s="687"/>
      <c r="GW167" s="687"/>
      <c r="GX167" s="687"/>
      <c r="GY167" s="687"/>
      <c r="GZ167" s="687"/>
      <c r="HA167" s="687"/>
      <c r="HB167" s="687"/>
      <c r="HC167" s="687"/>
      <c r="HD167" s="687"/>
      <c r="HE167" s="687"/>
      <c r="HF167" s="687"/>
      <c r="HG167" s="687"/>
      <c r="HH167" s="687"/>
      <c r="HI167" s="687"/>
      <c r="HJ167" s="687"/>
      <c r="HK167" s="687"/>
      <c r="HL167" s="687"/>
      <c r="HM167" s="687"/>
      <c r="HN167" s="687"/>
      <c r="HO167" s="687"/>
      <c r="HP167" s="687"/>
      <c r="HQ167" s="687"/>
      <c r="HR167" s="687"/>
      <c r="HS167" s="687"/>
      <c r="HT167" s="687"/>
      <c r="HU167" s="687"/>
      <c r="HV167" s="687"/>
      <c r="HW167" s="687"/>
      <c r="HX167" s="687"/>
      <c r="HY167" s="687"/>
      <c r="HZ167" s="687"/>
      <c r="IA167" s="687"/>
      <c r="IB167" s="687"/>
      <c r="IC167" s="687"/>
      <c r="ID167" s="687"/>
      <c r="IE167" s="687"/>
      <c r="IF167" s="687"/>
      <c r="IG167" s="687"/>
      <c r="IH167" s="687"/>
      <c r="II167" s="687"/>
      <c r="IJ167" s="687"/>
      <c r="IK167" s="687"/>
      <c r="IL167" s="687"/>
      <c r="IM167" s="687"/>
      <c r="IN167" s="687"/>
      <c r="IO167" s="687"/>
      <c r="IP167" s="687"/>
      <c r="IQ167" s="687"/>
      <c r="IR167" s="687"/>
      <c r="IS167" s="687"/>
      <c r="IT167" s="687"/>
      <c r="IU167" s="687"/>
      <c r="IV167" s="687"/>
      <c r="IW167" s="687"/>
      <c r="IX167" s="687"/>
      <c r="IY167" s="687"/>
      <c r="IZ167" s="687"/>
      <c r="JA167" s="687"/>
      <c r="JB167" s="687"/>
      <c r="JC167" s="687"/>
      <c r="JD167" s="687"/>
      <c r="JE167" s="687"/>
      <c r="JF167" s="687"/>
      <c r="JG167" s="687"/>
      <c r="JH167" s="687"/>
      <c r="JI167" s="687"/>
      <c r="JJ167" s="687"/>
      <c r="JK167" s="687"/>
      <c r="JL167" s="687"/>
      <c r="JM167" s="687"/>
      <c r="JN167" s="687"/>
      <c r="JO167" s="687"/>
      <c r="JP167" s="687"/>
      <c r="JQ167" s="687"/>
      <c r="JR167" s="687"/>
      <c r="JS167" s="687"/>
      <c r="JT167" s="687"/>
      <c r="JU167" s="687"/>
      <c r="JV167" s="687"/>
      <c r="JW167" s="687"/>
      <c r="JX167" s="687"/>
      <c r="JY167" s="687"/>
      <c r="JZ167" s="687"/>
      <c r="KA167" s="687"/>
      <c r="KB167" s="687"/>
      <c r="KC167" s="687"/>
      <c r="KD167" s="687"/>
      <c r="KE167" s="687"/>
      <c r="KF167" s="687"/>
      <c r="KG167" s="687"/>
      <c r="KH167" s="687"/>
      <c r="KI167" s="687"/>
      <c r="KJ167" s="687">
        <v>3.33</v>
      </c>
      <c r="KK167" s="687">
        <v>3.33</v>
      </c>
      <c r="KL167" s="687">
        <v>3.33</v>
      </c>
      <c r="KM167" s="687">
        <v>6.9</v>
      </c>
      <c r="KN167" s="687">
        <v>16.440000000000001</v>
      </c>
      <c r="KO167" s="687">
        <v>16.440000000000001</v>
      </c>
      <c r="KP167" s="687">
        <v>16.440000000000001</v>
      </c>
      <c r="KQ167" s="687">
        <v>16.440000000000001</v>
      </c>
      <c r="KR167" s="687">
        <v>16.440000000000001</v>
      </c>
      <c r="KS167" s="687">
        <v>16.440000000000001</v>
      </c>
      <c r="KT167" s="687">
        <v>16.440000000000001</v>
      </c>
      <c r="KU167" s="687">
        <v>16.440000000000001</v>
      </c>
      <c r="KV167" s="687">
        <v>16.440000000000001</v>
      </c>
      <c r="KW167" s="687">
        <v>16.440000000000001</v>
      </c>
      <c r="KX167" s="687">
        <v>16.440000000000001</v>
      </c>
      <c r="KY167" s="687">
        <v>16.440000000000001</v>
      </c>
      <c r="KZ167" s="687">
        <v>16.440000000000001</v>
      </c>
      <c r="LA167" s="687">
        <v>16.440000000000001</v>
      </c>
      <c r="LB167" s="687">
        <v>16.440000000000001</v>
      </c>
      <c r="LC167" s="687">
        <v>16.440000000000001</v>
      </c>
      <c r="LD167" s="687">
        <v>16.440000000000001</v>
      </c>
      <c r="LE167" s="687">
        <v>16.440000000000001</v>
      </c>
      <c r="LF167" s="687">
        <v>16.440000000000001</v>
      </c>
      <c r="LG167" s="687">
        <v>16.440000000000001</v>
      </c>
      <c r="LH167" s="687">
        <v>16.440000000000001</v>
      </c>
      <c r="LI167" s="687">
        <v>16.440000000000001</v>
      </c>
      <c r="LJ167" s="687">
        <v>16.440000000000001</v>
      </c>
      <c r="LK167" s="687">
        <v>16.440000000000001</v>
      </c>
      <c r="LL167" s="687">
        <v>16.440000000000001</v>
      </c>
      <c r="LM167" s="687">
        <v>16.440000000000001</v>
      </c>
      <c r="LN167" s="687">
        <v>16.440000000000001</v>
      </c>
      <c r="LO167" s="687">
        <v>16.440000000000001</v>
      </c>
      <c r="LP167" s="687">
        <v>16.440000000000001</v>
      </c>
      <c r="LQ167" s="687">
        <v>16.440000000000001</v>
      </c>
      <c r="LR167" s="687">
        <v>16.440000000000001</v>
      </c>
      <c r="LS167" s="687">
        <v>16.440000000000001</v>
      </c>
      <c r="LT167" s="687">
        <v>16.440000000000001</v>
      </c>
      <c r="LU167" s="687">
        <v>16.440000000000001</v>
      </c>
      <c r="LV167" s="687">
        <v>16.440000000000001</v>
      </c>
      <c r="LW167" s="687">
        <v>16.440000000000001</v>
      </c>
      <c r="LX167" s="687">
        <v>16.440000000000001</v>
      </c>
      <c r="LY167" s="687">
        <v>16.440000000000001</v>
      </c>
      <c r="LZ167" s="687">
        <v>16.440000000000001</v>
      </c>
      <c r="MA167" s="687">
        <v>16.440000000000001</v>
      </c>
      <c r="MB167" s="687">
        <v>16.440000000000001</v>
      </c>
      <c r="MC167" s="687">
        <v>16.440000000000001</v>
      </c>
      <c r="MD167" s="687">
        <v>16.440000000000001</v>
      </c>
      <c r="ME167" s="687">
        <v>16.440000000000001</v>
      </c>
      <c r="MF167" s="687">
        <v>16.440000000000001</v>
      </c>
      <c r="MG167" s="687">
        <v>16.440000000000001</v>
      </c>
      <c r="MH167" s="687">
        <v>16.440000000000001</v>
      </c>
      <c r="MI167" s="687">
        <v>17.899999999999999</v>
      </c>
      <c r="MJ167" s="687">
        <v>19.350000000000001</v>
      </c>
      <c r="MK167" s="687">
        <v>20.81</v>
      </c>
      <c r="ML167" s="687">
        <v>22.75</v>
      </c>
      <c r="MM167" s="687">
        <v>26.34</v>
      </c>
      <c r="MN167" s="687">
        <v>31</v>
      </c>
      <c r="MO167" s="687">
        <v>31</v>
      </c>
      <c r="MP167" s="687">
        <v>31</v>
      </c>
      <c r="MQ167" s="687">
        <v>31</v>
      </c>
      <c r="MR167" s="687">
        <v>31</v>
      </c>
      <c r="MS167" s="687">
        <v>31</v>
      </c>
      <c r="MT167" s="687">
        <v>31</v>
      </c>
      <c r="MU167" s="687">
        <v>31</v>
      </c>
      <c r="MV167" s="687">
        <v>31</v>
      </c>
      <c r="MW167" s="687">
        <v>31</v>
      </c>
      <c r="MX167" s="687">
        <v>31</v>
      </c>
      <c r="MY167" s="687">
        <v>31</v>
      </c>
      <c r="MZ167" s="687">
        <v>31</v>
      </c>
      <c r="NA167" s="687">
        <v>32.53</v>
      </c>
      <c r="NB167" s="687">
        <v>34.32</v>
      </c>
      <c r="NC167" s="687">
        <v>34.32</v>
      </c>
      <c r="ND167" s="687">
        <v>38.659999999999997</v>
      </c>
      <c r="NE167" s="687">
        <v>38.659999999999997</v>
      </c>
      <c r="NF167" s="687">
        <v>38.659999999999997</v>
      </c>
      <c r="NG167" s="687">
        <v>38.659999999999997</v>
      </c>
      <c r="NH167" s="687">
        <v>38.659999999999997</v>
      </c>
      <c r="NI167" s="687">
        <v>38.659999999999997</v>
      </c>
      <c r="NJ167" s="687">
        <v>38.659999999999997</v>
      </c>
      <c r="NK167" s="687">
        <v>38.659999999999997</v>
      </c>
      <c r="NL167" s="687">
        <v>38.659999999999997</v>
      </c>
      <c r="NM167" s="687">
        <v>44.27</v>
      </c>
      <c r="NN167" s="687">
        <v>57.35</v>
      </c>
      <c r="NO167" s="687">
        <v>57.35</v>
      </c>
      <c r="NP167" s="687">
        <v>74.680000000000007</v>
      </c>
      <c r="NQ167" s="687">
        <v>74.680000000000007</v>
      </c>
      <c r="NR167" s="687">
        <v>115.12</v>
      </c>
      <c r="NS167" s="687">
        <v>115.12</v>
      </c>
      <c r="NT167" s="687">
        <v>115.12</v>
      </c>
      <c r="NU167" s="687">
        <v>115.12</v>
      </c>
      <c r="NV167" s="687">
        <v>115.12</v>
      </c>
      <c r="NW167" s="687">
        <v>115.12</v>
      </c>
      <c r="NX167" s="687">
        <v>115.12</v>
      </c>
      <c r="NY167" s="687">
        <v>115.12</v>
      </c>
      <c r="NZ167" s="687">
        <v>115.12</v>
      </c>
      <c r="OA167" s="687">
        <v>115.12</v>
      </c>
      <c r="OB167" s="687">
        <v>115.12</v>
      </c>
      <c r="OC167" s="687">
        <v>115.12</v>
      </c>
      <c r="OD167" s="687">
        <v>115.12</v>
      </c>
      <c r="OE167" s="687">
        <v>115.12</v>
      </c>
      <c r="OF167" s="687">
        <v>115.12</v>
      </c>
      <c r="OG167" s="687">
        <v>115.12</v>
      </c>
      <c r="OH167" s="687">
        <v>115.12</v>
      </c>
      <c r="OI167" s="687">
        <v>115.12</v>
      </c>
      <c r="OJ167" s="687">
        <v>115.12</v>
      </c>
      <c r="OK167" s="687">
        <v>115.12</v>
      </c>
      <c r="OL167" s="687">
        <v>115.12</v>
      </c>
      <c r="OM167" s="687">
        <v>115.12</v>
      </c>
      <c r="ON167" s="687">
        <v>115.12</v>
      </c>
      <c r="OO167" s="687">
        <v>115.12</v>
      </c>
      <c r="OP167" s="687">
        <v>115.12</v>
      </c>
      <c r="OQ167" s="687">
        <v>115.12</v>
      </c>
      <c r="OR167" s="687">
        <v>115.12</v>
      </c>
      <c r="OS167" s="687">
        <v>115.12</v>
      </c>
      <c r="OT167" s="687">
        <v>115.12</v>
      </c>
      <c r="OU167" s="687">
        <v>115.12</v>
      </c>
      <c r="OV167" s="687">
        <v>115.12</v>
      </c>
      <c r="OW167" s="687">
        <v>115.12</v>
      </c>
      <c r="OX167" s="687">
        <v>115.12</v>
      </c>
      <c r="OY167" s="687">
        <v>115.12</v>
      </c>
      <c r="OZ167" s="687">
        <v>115.12</v>
      </c>
      <c r="PA167" s="687">
        <v>115.12</v>
      </c>
      <c r="PB167" s="687">
        <v>115.12</v>
      </c>
      <c r="PC167" s="687">
        <v>115.12</v>
      </c>
      <c r="PD167" s="687">
        <v>115.12</v>
      </c>
      <c r="PE167" s="687">
        <v>115.12</v>
      </c>
      <c r="PF167" s="687">
        <v>115.12</v>
      </c>
      <c r="PG167" s="687">
        <v>115.12</v>
      </c>
      <c r="PH167" s="687">
        <v>115.12</v>
      </c>
      <c r="PI167" s="687">
        <v>115.12</v>
      </c>
      <c r="PJ167" s="687">
        <v>115.12</v>
      </c>
      <c r="PK167" s="687">
        <v>115.12</v>
      </c>
      <c r="PL167" s="687">
        <v>115.12</v>
      </c>
      <c r="PM167" s="687">
        <v>132.44999999999999</v>
      </c>
      <c r="PN167" s="687">
        <v>132.44999999999999</v>
      </c>
      <c r="PO167" s="687">
        <v>172.89</v>
      </c>
      <c r="PP167" s="687">
        <v>172.89</v>
      </c>
      <c r="PQ167" s="687">
        <v>172.89</v>
      </c>
      <c r="PR167" s="687">
        <v>172.89</v>
      </c>
      <c r="PS167" s="687">
        <v>172.89</v>
      </c>
      <c r="PT167" s="687">
        <v>172.89</v>
      </c>
      <c r="PU167" s="687">
        <v>172.89</v>
      </c>
      <c r="PV167" s="687">
        <v>172.89</v>
      </c>
      <c r="PW167" s="687">
        <v>172.89</v>
      </c>
      <c r="PX167" s="687">
        <v>172.89</v>
      </c>
      <c r="PY167" s="687">
        <v>172.89</v>
      </c>
      <c r="PZ167" s="687">
        <v>172.89</v>
      </c>
      <c r="QA167" s="687">
        <v>172.89</v>
      </c>
      <c r="QB167" s="687">
        <v>172.89</v>
      </c>
      <c r="QC167" s="687">
        <v>172.89</v>
      </c>
      <c r="QD167" s="687">
        <v>172.89</v>
      </c>
      <c r="QE167" s="687">
        <v>172.89</v>
      </c>
      <c r="QF167" s="687">
        <v>172.89</v>
      </c>
      <c r="QG167" s="687">
        <v>172.89</v>
      </c>
      <c r="QH167" s="687">
        <v>172.89</v>
      </c>
      <c r="QI167" s="687">
        <v>172.89</v>
      </c>
      <c r="QJ167" s="687">
        <v>172.89</v>
      </c>
      <c r="QK167" s="687">
        <v>172.89</v>
      </c>
      <c r="QL167" s="687">
        <v>172.89</v>
      </c>
      <c r="QM167" s="687">
        <v>172.89</v>
      </c>
      <c r="QN167" s="687">
        <v>172.89</v>
      </c>
      <c r="QO167" s="687">
        <v>172.89</v>
      </c>
      <c r="QP167" s="687">
        <v>172.89</v>
      </c>
      <c r="QQ167" s="687">
        <v>172.89</v>
      </c>
      <c r="QR167" s="687">
        <v>172.89</v>
      </c>
      <c r="QS167" s="687">
        <v>172.89</v>
      </c>
      <c r="QT167" s="687">
        <v>172.89</v>
      </c>
      <c r="QU167" s="687">
        <v>172.89</v>
      </c>
      <c r="QV167" s="687">
        <v>172.89</v>
      </c>
      <c r="QW167" s="687">
        <v>172.89</v>
      </c>
      <c r="QX167" s="687">
        <v>172.89</v>
      </c>
      <c r="QY167" s="687">
        <v>172.89</v>
      </c>
      <c r="QZ167" s="687">
        <v>172.89</v>
      </c>
      <c r="RA167" s="687"/>
      <c r="RB167" s="687"/>
      <c r="RC167" s="687"/>
      <c r="RD167" s="687"/>
      <c r="RE167" s="687"/>
      <c r="RF167" s="687"/>
      <c r="RG167" s="687"/>
      <c r="RH167" s="687"/>
      <c r="RI167" s="687"/>
      <c r="RJ167" s="687"/>
    </row>
    <row r="168" spans="1:478" s="925" customFormat="1" outlineLevel="4">
      <c r="A168" s="1104" t="s">
        <v>1147</v>
      </c>
      <c r="B168" s="1104"/>
      <c r="C168" s="1104"/>
      <c r="D168" s="1105">
        <v>788.2</v>
      </c>
      <c r="E168" s="1105">
        <v>264</v>
      </c>
      <c r="F168" s="1105">
        <v>57022.57</v>
      </c>
      <c r="G168" s="1106"/>
      <c r="H168" s="1104" t="s">
        <v>894</v>
      </c>
      <c r="I168" s="687"/>
      <c r="J168" s="687"/>
      <c r="K168" s="687"/>
      <c r="L168" s="687"/>
      <c r="M168" s="687"/>
      <c r="N168" s="687"/>
      <c r="O168" s="687"/>
      <c r="P168" s="687"/>
      <c r="Q168" s="687"/>
      <c r="R168" s="687"/>
      <c r="S168" s="687"/>
      <c r="T168" s="687"/>
      <c r="U168" s="687"/>
      <c r="V168" s="687"/>
      <c r="W168" s="687"/>
      <c r="X168" s="687"/>
      <c r="Y168" s="687"/>
      <c r="Z168" s="687"/>
      <c r="AA168" s="687"/>
      <c r="AB168" s="687"/>
      <c r="AC168" s="687"/>
      <c r="AD168" s="687"/>
      <c r="AE168" s="687"/>
      <c r="AF168" s="687"/>
      <c r="AG168" s="687"/>
      <c r="AH168" s="687"/>
      <c r="AI168" s="687"/>
      <c r="AJ168" s="687"/>
      <c r="AK168" s="687"/>
      <c r="AL168" s="687"/>
      <c r="AM168" s="687"/>
      <c r="AN168" s="687"/>
      <c r="AO168" s="687"/>
      <c r="AP168" s="687"/>
      <c r="AQ168" s="687"/>
      <c r="AR168" s="687"/>
      <c r="AS168" s="687"/>
      <c r="AT168" s="687"/>
      <c r="AU168" s="687"/>
      <c r="AV168" s="687"/>
      <c r="AW168" s="687"/>
      <c r="AX168" s="687"/>
      <c r="AY168" s="687"/>
      <c r="AZ168" s="687"/>
      <c r="BA168" s="687"/>
      <c r="BB168" s="687"/>
      <c r="BC168" s="687"/>
      <c r="BD168" s="687"/>
      <c r="BE168" s="687"/>
      <c r="BF168" s="687"/>
      <c r="BG168" s="687"/>
      <c r="BH168" s="687"/>
      <c r="BI168" s="687"/>
      <c r="BJ168" s="687"/>
      <c r="BK168" s="687"/>
      <c r="BL168" s="687"/>
      <c r="BM168" s="687"/>
      <c r="BN168" s="687"/>
      <c r="BO168" s="687"/>
      <c r="BP168" s="687"/>
      <c r="BQ168" s="687"/>
      <c r="BR168" s="687"/>
      <c r="BS168" s="687"/>
      <c r="BT168" s="687"/>
      <c r="BU168" s="687"/>
      <c r="BV168" s="687"/>
      <c r="BW168" s="687"/>
      <c r="BX168" s="687"/>
      <c r="BY168" s="687"/>
      <c r="BZ168" s="687"/>
      <c r="CA168" s="687"/>
      <c r="CB168" s="687"/>
      <c r="CC168" s="687"/>
      <c r="CD168" s="687"/>
      <c r="CE168" s="687"/>
      <c r="CF168" s="687"/>
      <c r="CG168" s="687"/>
      <c r="CH168" s="687"/>
      <c r="CI168" s="687"/>
      <c r="CJ168" s="687"/>
      <c r="CK168" s="687"/>
      <c r="CL168" s="687"/>
      <c r="CM168" s="687"/>
      <c r="CN168" s="687"/>
      <c r="CO168" s="687"/>
      <c r="CP168" s="687"/>
      <c r="CQ168" s="687"/>
      <c r="CR168" s="687"/>
      <c r="CS168" s="687"/>
      <c r="CT168" s="687"/>
      <c r="CU168" s="687"/>
      <c r="CV168" s="687"/>
      <c r="CW168" s="687"/>
      <c r="CX168" s="687"/>
      <c r="CY168" s="687"/>
      <c r="CZ168" s="687"/>
      <c r="DA168" s="687"/>
      <c r="DB168" s="687"/>
      <c r="DC168" s="687"/>
      <c r="DD168" s="687"/>
      <c r="DE168" s="687"/>
      <c r="DF168" s="687"/>
      <c r="DG168" s="687"/>
      <c r="DH168" s="687"/>
      <c r="DI168" s="687"/>
      <c r="DJ168" s="687"/>
      <c r="DK168" s="687"/>
      <c r="DL168" s="687"/>
      <c r="DM168" s="687"/>
      <c r="DN168" s="687"/>
      <c r="DO168" s="687"/>
      <c r="DP168" s="687"/>
      <c r="DQ168" s="687"/>
      <c r="DR168" s="687"/>
      <c r="DS168" s="687"/>
      <c r="DT168" s="687"/>
      <c r="DU168" s="687"/>
      <c r="DV168" s="687"/>
      <c r="DW168" s="687"/>
      <c r="DX168" s="687"/>
      <c r="DY168" s="687"/>
      <c r="DZ168" s="687"/>
      <c r="EA168" s="687"/>
      <c r="EB168" s="687"/>
      <c r="EC168" s="687"/>
      <c r="ED168" s="687"/>
      <c r="EE168" s="687"/>
      <c r="EF168" s="687"/>
      <c r="EG168" s="687"/>
      <c r="EH168" s="687"/>
      <c r="EI168" s="687"/>
      <c r="EJ168" s="687"/>
      <c r="EK168" s="687"/>
      <c r="EL168" s="687"/>
      <c r="EM168" s="687"/>
      <c r="EN168" s="687"/>
      <c r="EO168" s="687"/>
      <c r="EP168" s="687"/>
      <c r="EQ168" s="687"/>
      <c r="ER168" s="687"/>
      <c r="ES168" s="687"/>
      <c r="ET168" s="687"/>
      <c r="EU168" s="687"/>
      <c r="EV168" s="687"/>
      <c r="EW168" s="687"/>
      <c r="EX168" s="687"/>
      <c r="EY168" s="687"/>
      <c r="EZ168" s="687"/>
      <c r="FA168" s="687"/>
      <c r="FB168" s="687"/>
      <c r="FC168" s="687"/>
      <c r="FD168" s="687"/>
      <c r="FE168" s="687"/>
      <c r="FF168" s="687"/>
      <c r="FG168" s="687"/>
      <c r="FH168" s="687"/>
      <c r="FI168" s="687"/>
      <c r="FJ168" s="687"/>
      <c r="FK168" s="687"/>
      <c r="FL168" s="687"/>
      <c r="FM168" s="687"/>
      <c r="FN168" s="687"/>
      <c r="FO168" s="687"/>
      <c r="FP168" s="687"/>
      <c r="FQ168" s="687"/>
      <c r="FR168" s="687"/>
      <c r="FS168" s="687"/>
      <c r="FT168" s="687"/>
      <c r="FU168" s="687"/>
      <c r="FV168" s="687"/>
      <c r="FW168" s="687"/>
      <c r="FX168" s="687"/>
      <c r="FY168" s="687"/>
      <c r="FZ168" s="687"/>
      <c r="GA168" s="687"/>
      <c r="GB168" s="687"/>
      <c r="GC168" s="687"/>
      <c r="GD168" s="687"/>
      <c r="GE168" s="687"/>
      <c r="GF168" s="687"/>
      <c r="GG168" s="687"/>
      <c r="GH168" s="687"/>
      <c r="GI168" s="687"/>
      <c r="GJ168" s="687"/>
      <c r="GK168" s="687"/>
      <c r="GL168" s="687"/>
      <c r="GM168" s="687"/>
      <c r="GN168" s="687"/>
      <c r="GO168" s="687"/>
      <c r="GP168" s="687"/>
      <c r="GQ168" s="687"/>
      <c r="GR168" s="687"/>
      <c r="GS168" s="687"/>
      <c r="GT168" s="687"/>
      <c r="GU168" s="687"/>
      <c r="GV168" s="687"/>
      <c r="GW168" s="687"/>
      <c r="GX168" s="687"/>
      <c r="GY168" s="687"/>
      <c r="GZ168" s="687"/>
      <c r="HA168" s="687"/>
      <c r="HB168" s="687"/>
      <c r="HC168" s="687"/>
      <c r="HD168" s="687"/>
      <c r="HE168" s="687"/>
      <c r="HF168" s="687"/>
      <c r="HG168" s="687"/>
      <c r="HH168" s="687"/>
      <c r="HI168" s="687"/>
      <c r="HJ168" s="687"/>
      <c r="HK168" s="687"/>
      <c r="HL168" s="687"/>
      <c r="HM168" s="687"/>
      <c r="HN168" s="687"/>
      <c r="HO168" s="687"/>
      <c r="HP168" s="687"/>
      <c r="HQ168" s="687"/>
      <c r="HR168" s="687"/>
      <c r="HS168" s="687"/>
      <c r="HT168" s="687"/>
      <c r="HU168" s="687"/>
      <c r="HV168" s="687"/>
      <c r="HW168" s="687"/>
      <c r="HX168" s="687"/>
      <c r="HY168" s="687"/>
      <c r="HZ168" s="687"/>
      <c r="IA168" s="687"/>
      <c r="IB168" s="687"/>
      <c r="IC168" s="687"/>
      <c r="ID168" s="687"/>
      <c r="IE168" s="687"/>
      <c r="IF168" s="687"/>
      <c r="IG168" s="687"/>
      <c r="IH168" s="687"/>
      <c r="II168" s="687"/>
      <c r="IJ168" s="687"/>
      <c r="IK168" s="687"/>
      <c r="IL168" s="687"/>
      <c r="IM168" s="687"/>
      <c r="IN168" s="687"/>
      <c r="IO168" s="687"/>
      <c r="IP168" s="687"/>
      <c r="IQ168" s="687"/>
      <c r="IR168" s="687"/>
      <c r="IS168" s="687"/>
      <c r="IT168" s="687"/>
      <c r="IU168" s="687"/>
      <c r="IV168" s="687"/>
      <c r="IW168" s="687"/>
      <c r="IX168" s="687"/>
      <c r="IY168" s="687"/>
      <c r="IZ168" s="687"/>
      <c r="JA168" s="687"/>
      <c r="JB168" s="687"/>
      <c r="JC168" s="687"/>
      <c r="JD168" s="687"/>
      <c r="JE168" s="687"/>
      <c r="JF168" s="687"/>
      <c r="JG168" s="687"/>
      <c r="JH168" s="687"/>
      <c r="JI168" s="687"/>
      <c r="JJ168" s="687"/>
      <c r="JK168" s="687"/>
      <c r="JL168" s="687"/>
      <c r="JM168" s="687"/>
      <c r="JN168" s="687"/>
      <c r="JO168" s="687"/>
      <c r="JP168" s="687"/>
      <c r="JQ168" s="687"/>
      <c r="JR168" s="687"/>
      <c r="JS168" s="687"/>
      <c r="JT168" s="687"/>
      <c r="JU168" s="687"/>
      <c r="JV168" s="687"/>
      <c r="JW168" s="687"/>
      <c r="JX168" s="687"/>
      <c r="JY168" s="687"/>
      <c r="JZ168" s="687"/>
      <c r="KA168" s="687"/>
      <c r="KB168" s="687"/>
      <c r="KC168" s="687"/>
      <c r="KD168" s="687"/>
      <c r="KE168" s="687"/>
      <c r="KF168" s="687"/>
      <c r="KG168" s="687">
        <v>19.2</v>
      </c>
      <c r="KH168" s="687">
        <v>43.6</v>
      </c>
      <c r="KI168" s="687">
        <v>92</v>
      </c>
      <c r="KJ168" s="687">
        <v>92</v>
      </c>
      <c r="KK168" s="687">
        <v>92</v>
      </c>
      <c r="KL168" s="687">
        <v>143.6</v>
      </c>
      <c r="KM168" s="687">
        <v>264</v>
      </c>
      <c r="KN168" s="687">
        <v>264</v>
      </c>
      <c r="KO168" s="687">
        <v>264</v>
      </c>
      <c r="KP168" s="687">
        <v>264</v>
      </c>
      <c r="KQ168" s="687">
        <v>264</v>
      </c>
      <c r="KR168" s="687">
        <v>264</v>
      </c>
      <c r="KS168" s="687">
        <v>264</v>
      </c>
      <c r="KT168" s="687">
        <v>264</v>
      </c>
      <c r="KU168" s="687">
        <v>264</v>
      </c>
      <c r="KV168" s="687">
        <v>264</v>
      </c>
      <c r="KW168" s="687">
        <v>264</v>
      </c>
      <c r="KX168" s="687">
        <v>264</v>
      </c>
      <c r="KY168" s="687">
        <v>264</v>
      </c>
      <c r="KZ168" s="687">
        <v>264</v>
      </c>
      <c r="LA168" s="687">
        <v>264</v>
      </c>
      <c r="LB168" s="687">
        <v>264</v>
      </c>
      <c r="LC168" s="687">
        <v>264</v>
      </c>
      <c r="LD168" s="687">
        <v>264</v>
      </c>
      <c r="LE168" s="687">
        <v>264</v>
      </c>
      <c r="LF168" s="687">
        <v>264</v>
      </c>
      <c r="LG168" s="687">
        <v>264</v>
      </c>
      <c r="LH168" s="687">
        <v>264</v>
      </c>
      <c r="LI168" s="687">
        <v>264</v>
      </c>
      <c r="LJ168" s="687">
        <v>264</v>
      </c>
      <c r="LK168" s="687">
        <v>264</v>
      </c>
      <c r="LL168" s="687">
        <v>264</v>
      </c>
      <c r="LM168" s="687">
        <v>264</v>
      </c>
      <c r="LN168" s="687">
        <v>264</v>
      </c>
      <c r="LO168" s="687">
        <v>264</v>
      </c>
      <c r="LP168" s="687">
        <v>264</v>
      </c>
      <c r="LQ168" s="687">
        <v>264</v>
      </c>
      <c r="LR168" s="687">
        <v>264</v>
      </c>
      <c r="LS168" s="687">
        <v>264</v>
      </c>
      <c r="LT168" s="687">
        <v>264</v>
      </c>
      <c r="LU168" s="687">
        <v>264</v>
      </c>
      <c r="LV168" s="687">
        <v>264</v>
      </c>
      <c r="LW168" s="687">
        <v>264</v>
      </c>
      <c r="LX168" s="687">
        <v>264</v>
      </c>
      <c r="LY168" s="687">
        <v>264</v>
      </c>
      <c r="LZ168" s="687">
        <v>264</v>
      </c>
      <c r="MA168" s="687">
        <v>264</v>
      </c>
      <c r="MB168" s="687">
        <v>264</v>
      </c>
      <c r="MC168" s="687">
        <v>264</v>
      </c>
      <c r="MD168" s="687">
        <v>264</v>
      </c>
      <c r="ME168" s="687">
        <v>264</v>
      </c>
      <c r="MF168" s="687">
        <v>264</v>
      </c>
      <c r="MG168" s="687">
        <v>264</v>
      </c>
      <c r="MH168" s="687">
        <v>264</v>
      </c>
      <c r="MI168" s="687">
        <v>264</v>
      </c>
      <c r="MJ168" s="687">
        <v>264</v>
      </c>
      <c r="MK168" s="687">
        <v>264</v>
      </c>
      <c r="ML168" s="687">
        <v>264</v>
      </c>
      <c r="MM168" s="687">
        <v>264</v>
      </c>
      <c r="MN168" s="687">
        <v>264</v>
      </c>
      <c r="MO168" s="687">
        <v>264</v>
      </c>
      <c r="MP168" s="687">
        <v>264</v>
      </c>
      <c r="MQ168" s="687">
        <v>264</v>
      </c>
      <c r="MR168" s="687">
        <v>264</v>
      </c>
      <c r="MS168" s="687">
        <v>264</v>
      </c>
      <c r="MT168" s="687">
        <v>264</v>
      </c>
      <c r="MU168" s="687">
        <v>264</v>
      </c>
      <c r="MV168" s="687">
        <v>264</v>
      </c>
      <c r="MW168" s="687">
        <v>264</v>
      </c>
      <c r="MX168" s="687">
        <v>264</v>
      </c>
      <c r="MY168" s="687">
        <v>264</v>
      </c>
      <c r="MZ168" s="687">
        <v>264</v>
      </c>
      <c r="NA168" s="687">
        <v>264</v>
      </c>
      <c r="NB168" s="687">
        <v>264</v>
      </c>
      <c r="NC168" s="687">
        <v>264</v>
      </c>
      <c r="ND168" s="687">
        <v>264</v>
      </c>
      <c r="NE168" s="687">
        <v>264</v>
      </c>
      <c r="NF168" s="687">
        <v>264</v>
      </c>
      <c r="NG168" s="687">
        <v>264</v>
      </c>
      <c r="NH168" s="687">
        <v>264</v>
      </c>
      <c r="NI168" s="687">
        <v>264</v>
      </c>
      <c r="NJ168" s="687">
        <v>264</v>
      </c>
      <c r="NK168" s="687">
        <v>264</v>
      </c>
      <c r="NL168" s="687">
        <v>264</v>
      </c>
      <c r="NM168" s="687">
        <v>264</v>
      </c>
      <c r="NN168" s="687">
        <v>264</v>
      </c>
      <c r="NO168" s="687">
        <v>264</v>
      </c>
      <c r="NP168" s="687">
        <v>264</v>
      </c>
      <c r="NQ168" s="687">
        <v>264</v>
      </c>
      <c r="NR168" s="687">
        <v>264</v>
      </c>
      <c r="NS168" s="687">
        <v>281.74</v>
      </c>
      <c r="NT168" s="687">
        <v>323.13</v>
      </c>
      <c r="NU168" s="687">
        <v>341.13</v>
      </c>
      <c r="NV168" s="687">
        <v>383.13</v>
      </c>
      <c r="NW168" s="687">
        <v>383.13</v>
      </c>
      <c r="NX168" s="687">
        <v>383.13</v>
      </c>
      <c r="NY168" s="687">
        <v>383.13</v>
      </c>
      <c r="NZ168" s="687">
        <v>383.13</v>
      </c>
      <c r="OA168" s="687">
        <v>383.13</v>
      </c>
      <c r="OB168" s="687">
        <v>383.13</v>
      </c>
      <c r="OC168" s="687">
        <v>383.13</v>
      </c>
      <c r="OD168" s="687">
        <v>383.13</v>
      </c>
      <c r="OE168" s="687">
        <v>383.13</v>
      </c>
      <c r="OF168" s="687">
        <v>383.13</v>
      </c>
      <c r="OG168" s="687">
        <v>383.13</v>
      </c>
      <c r="OH168" s="687">
        <v>383.13</v>
      </c>
      <c r="OI168" s="687">
        <v>424.85</v>
      </c>
      <c r="OJ168" s="687">
        <v>522.20000000000005</v>
      </c>
      <c r="OK168" s="687">
        <v>541.35</v>
      </c>
      <c r="OL168" s="687">
        <v>541.35</v>
      </c>
      <c r="OM168" s="687">
        <v>586.04</v>
      </c>
      <c r="ON168" s="687">
        <v>586.04</v>
      </c>
      <c r="OO168" s="687">
        <v>586.04</v>
      </c>
      <c r="OP168" s="687">
        <v>588.32000000000005</v>
      </c>
      <c r="OQ168" s="687">
        <v>593.64</v>
      </c>
      <c r="OR168" s="687">
        <v>593.64</v>
      </c>
      <c r="OS168" s="687">
        <v>593.64</v>
      </c>
      <c r="OT168" s="687">
        <v>593.64</v>
      </c>
      <c r="OU168" s="687">
        <v>593.64</v>
      </c>
      <c r="OV168" s="687">
        <v>604.64</v>
      </c>
      <c r="OW168" s="687">
        <v>630.29999999999995</v>
      </c>
      <c r="OX168" s="687">
        <v>630.29999999999995</v>
      </c>
      <c r="OY168" s="687">
        <v>630.29999999999995</v>
      </c>
      <c r="OZ168" s="687">
        <v>630.29999999999995</v>
      </c>
      <c r="PA168" s="687">
        <v>630.29999999999995</v>
      </c>
      <c r="PB168" s="687">
        <v>630.29999999999995</v>
      </c>
      <c r="PC168" s="687">
        <v>630.29999999999995</v>
      </c>
      <c r="PD168" s="687">
        <v>630.29999999999995</v>
      </c>
      <c r="PE168" s="687">
        <v>630.29999999999995</v>
      </c>
      <c r="PF168" s="687">
        <v>630.29999999999995</v>
      </c>
      <c r="PG168" s="687">
        <v>630.29999999999995</v>
      </c>
      <c r="PH168" s="687">
        <v>630.29999999999995</v>
      </c>
      <c r="PI168" s="687">
        <v>630.29999999999995</v>
      </c>
      <c r="PJ168" s="687">
        <v>630.29999999999995</v>
      </c>
      <c r="PK168" s="687">
        <v>630.29999999999995</v>
      </c>
      <c r="PL168" s="687">
        <v>720.2</v>
      </c>
      <c r="PM168" s="687">
        <v>720.2</v>
      </c>
      <c r="PN168" s="687">
        <v>720.2</v>
      </c>
      <c r="PO168" s="687">
        <v>720.2</v>
      </c>
      <c r="PP168" s="687">
        <v>740.6</v>
      </c>
      <c r="PQ168" s="687">
        <v>788.2</v>
      </c>
      <c r="PR168" s="687">
        <v>788.2</v>
      </c>
      <c r="PS168" s="687">
        <v>788.2</v>
      </c>
      <c r="PT168" s="687">
        <v>788.2</v>
      </c>
      <c r="PU168" s="687">
        <v>788.2</v>
      </c>
      <c r="PV168" s="687">
        <v>788.2</v>
      </c>
      <c r="PW168" s="687">
        <v>788.2</v>
      </c>
      <c r="PX168" s="687">
        <v>788.2</v>
      </c>
      <c r="PY168" s="687">
        <v>788.2</v>
      </c>
      <c r="PZ168" s="687">
        <v>788.2</v>
      </c>
      <c r="QA168" s="687">
        <v>788.2</v>
      </c>
      <c r="QB168" s="687">
        <v>788.2</v>
      </c>
      <c r="QC168" s="687">
        <v>788.2</v>
      </c>
      <c r="QD168" s="687">
        <v>788.2</v>
      </c>
      <c r="QE168" s="687">
        <v>788.2</v>
      </c>
      <c r="QF168" s="687">
        <v>788.2</v>
      </c>
      <c r="QG168" s="687">
        <v>788.2</v>
      </c>
      <c r="QH168" s="687">
        <v>788.2</v>
      </c>
      <c r="QI168" s="687">
        <v>788.2</v>
      </c>
      <c r="QJ168" s="687">
        <v>788.2</v>
      </c>
      <c r="QK168" s="687">
        <v>788.2</v>
      </c>
      <c r="QL168" s="687">
        <v>788.2</v>
      </c>
      <c r="QM168" s="687">
        <v>788.2</v>
      </c>
      <c r="QN168" s="687">
        <v>788.2</v>
      </c>
      <c r="QO168" s="687">
        <v>788.2</v>
      </c>
      <c r="QP168" s="687">
        <v>788.2</v>
      </c>
      <c r="QQ168" s="687">
        <v>788.2</v>
      </c>
      <c r="QR168" s="687">
        <v>788.2</v>
      </c>
      <c r="QS168" s="687">
        <v>788.2</v>
      </c>
      <c r="QT168" s="687">
        <v>788.2</v>
      </c>
      <c r="QU168" s="687">
        <v>788.2</v>
      </c>
      <c r="QV168" s="687">
        <v>788.2</v>
      </c>
      <c r="QW168" s="687">
        <v>788.2</v>
      </c>
      <c r="QX168" s="687">
        <v>788.2</v>
      </c>
      <c r="QY168" s="687">
        <v>788.2</v>
      </c>
      <c r="QZ168" s="687">
        <v>788.2</v>
      </c>
      <c r="RA168" s="687"/>
      <c r="RB168" s="687"/>
      <c r="RC168" s="687"/>
      <c r="RD168" s="687"/>
      <c r="RE168" s="687"/>
      <c r="RF168" s="687"/>
      <c r="RG168" s="687"/>
      <c r="RH168" s="687"/>
      <c r="RI168" s="687"/>
      <c r="RJ168" s="687"/>
    </row>
    <row r="169" spans="1:478" s="925" customFormat="1" outlineLevel="4">
      <c r="A169" s="1104" t="s">
        <v>1148</v>
      </c>
      <c r="B169" s="1104"/>
      <c r="C169" s="1104"/>
      <c r="D169" s="1105">
        <v>1160.3</v>
      </c>
      <c r="E169" s="1105">
        <v>0</v>
      </c>
      <c r="F169" s="1105">
        <v>119148.97</v>
      </c>
      <c r="G169" s="1106"/>
      <c r="H169" s="1104" t="s">
        <v>894</v>
      </c>
      <c r="I169" s="687"/>
      <c r="J169" s="687"/>
      <c r="K169" s="687"/>
      <c r="L169" s="687"/>
      <c r="M169" s="687"/>
      <c r="N169" s="687"/>
      <c r="O169" s="687"/>
      <c r="P169" s="687"/>
      <c r="Q169" s="687"/>
      <c r="R169" s="687"/>
      <c r="S169" s="687"/>
      <c r="T169" s="687"/>
      <c r="U169" s="687"/>
      <c r="V169" s="687"/>
      <c r="W169" s="687"/>
      <c r="X169" s="687"/>
      <c r="Y169" s="687"/>
      <c r="Z169" s="687"/>
      <c r="AA169" s="687"/>
      <c r="AB169" s="687"/>
      <c r="AC169" s="687"/>
      <c r="AD169" s="687"/>
      <c r="AE169" s="687"/>
      <c r="AF169" s="687"/>
      <c r="AG169" s="687"/>
      <c r="AH169" s="687"/>
      <c r="AI169" s="687"/>
      <c r="AJ169" s="687"/>
      <c r="AK169" s="687"/>
      <c r="AL169" s="687"/>
      <c r="AM169" s="687"/>
      <c r="AN169" s="687"/>
      <c r="AO169" s="687"/>
      <c r="AP169" s="687"/>
      <c r="AQ169" s="687"/>
      <c r="AR169" s="687"/>
      <c r="AS169" s="687"/>
      <c r="AT169" s="687"/>
      <c r="AU169" s="687"/>
      <c r="AV169" s="687"/>
      <c r="AW169" s="687"/>
      <c r="AX169" s="687"/>
      <c r="AY169" s="687"/>
      <c r="AZ169" s="687"/>
      <c r="BA169" s="687"/>
      <c r="BB169" s="687"/>
      <c r="BC169" s="687"/>
      <c r="BD169" s="687"/>
      <c r="BE169" s="687"/>
      <c r="BF169" s="687"/>
      <c r="BG169" s="687"/>
      <c r="BH169" s="687"/>
      <c r="BI169" s="687"/>
      <c r="BJ169" s="687"/>
      <c r="BK169" s="687"/>
      <c r="BL169" s="687"/>
      <c r="BM169" s="687"/>
      <c r="BN169" s="687"/>
      <c r="BO169" s="687"/>
      <c r="BP169" s="687"/>
      <c r="BQ169" s="687"/>
      <c r="BR169" s="687"/>
      <c r="BS169" s="687"/>
      <c r="BT169" s="687"/>
      <c r="BU169" s="687"/>
      <c r="BV169" s="687"/>
      <c r="BW169" s="687"/>
      <c r="BX169" s="687"/>
      <c r="BY169" s="687"/>
      <c r="BZ169" s="687"/>
      <c r="CA169" s="687"/>
      <c r="CB169" s="687"/>
      <c r="CC169" s="687"/>
      <c r="CD169" s="687"/>
      <c r="CE169" s="687"/>
      <c r="CF169" s="687"/>
      <c r="CG169" s="687"/>
      <c r="CH169" s="687"/>
      <c r="CI169" s="687"/>
      <c r="CJ169" s="687"/>
      <c r="CK169" s="687"/>
      <c r="CL169" s="687"/>
      <c r="CM169" s="687"/>
      <c r="CN169" s="687"/>
      <c r="CO169" s="687"/>
      <c r="CP169" s="687"/>
      <c r="CQ169" s="687"/>
      <c r="CR169" s="687"/>
      <c r="CS169" s="687"/>
      <c r="CT169" s="687"/>
      <c r="CU169" s="687"/>
      <c r="CV169" s="687"/>
      <c r="CW169" s="687"/>
      <c r="CX169" s="687"/>
      <c r="CY169" s="687"/>
      <c r="CZ169" s="687"/>
      <c r="DA169" s="687"/>
      <c r="DB169" s="687"/>
      <c r="DC169" s="687"/>
      <c r="DD169" s="687"/>
      <c r="DE169" s="687"/>
      <c r="DF169" s="687"/>
      <c r="DG169" s="687"/>
      <c r="DH169" s="687"/>
      <c r="DI169" s="687"/>
      <c r="DJ169" s="687"/>
      <c r="DK169" s="687"/>
      <c r="DL169" s="687"/>
      <c r="DM169" s="687"/>
      <c r="DN169" s="687"/>
      <c r="DO169" s="687"/>
      <c r="DP169" s="687"/>
      <c r="DQ169" s="687"/>
      <c r="DR169" s="687"/>
      <c r="DS169" s="687"/>
      <c r="DT169" s="687"/>
      <c r="DU169" s="687"/>
      <c r="DV169" s="687"/>
      <c r="DW169" s="687"/>
      <c r="DX169" s="687"/>
      <c r="DY169" s="687"/>
      <c r="DZ169" s="687"/>
      <c r="EA169" s="687"/>
      <c r="EB169" s="687"/>
      <c r="EC169" s="687"/>
      <c r="ED169" s="687"/>
      <c r="EE169" s="687"/>
      <c r="EF169" s="687"/>
      <c r="EG169" s="687"/>
      <c r="EH169" s="687"/>
      <c r="EI169" s="687"/>
      <c r="EJ169" s="687"/>
      <c r="EK169" s="687"/>
      <c r="EL169" s="687"/>
      <c r="EM169" s="687"/>
      <c r="EN169" s="687"/>
      <c r="EO169" s="687"/>
      <c r="EP169" s="687"/>
      <c r="EQ169" s="687"/>
      <c r="ER169" s="687"/>
      <c r="ES169" s="687"/>
      <c r="ET169" s="687"/>
      <c r="EU169" s="687"/>
      <c r="EV169" s="687"/>
      <c r="EW169" s="687"/>
      <c r="EX169" s="687"/>
      <c r="EY169" s="687"/>
      <c r="EZ169" s="687"/>
      <c r="FA169" s="687"/>
      <c r="FB169" s="687"/>
      <c r="FC169" s="687"/>
      <c r="FD169" s="687"/>
      <c r="FE169" s="687"/>
      <c r="FF169" s="687"/>
      <c r="FG169" s="687"/>
      <c r="FH169" s="687"/>
      <c r="FI169" s="687"/>
      <c r="FJ169" s="687"/>
      <c r="FK169" s="687"/>
      <c r="FL169" s="687"/>
      <c r="FM169" s="687"/>
      <c r="FN169" s="687"/>
      <c r="FO169" s="687"/>
      <c r="FP169" s="687"/>
      <c r="FQ169" s="687"/>
      <c r="FR169" s="687"/>
      <c r="FS169" s="687"/>
      <c r="FT169" s="687"/>
      <c r="FU169" s="687"/>
      <c r="FV169" s="687"/>
      <c r="FW169" s="687"/>
      <c r="FX169" s="687"/>
      <c r="FY169" s="687"/>
      <c r="FZ169" s="687"/>
      <c r="GA169" s="687"/>
      <c r="GB169" s="687"/>
      <c r="GC169" s="687"/>
      <c r="GD169" s="687"/>
      <c r="GE169" s="687"/>
      <c r="GF169" s="687"/>
      <c r="GG169" s="687"/>
      <c r="GH169" s="687"/>
      <c r="GI169" s="687"/>
      <c r="GJ169" s="687"/>
      <c r="GK169" s="687"/>
      <c r="GL169" s="687"/>
      <c r="GM169" s="687"/>
      <c r="GN169" s="687"/>
      <c r="GO169" s="687"/>
      <c r="GP169" s="687"/>
      <c r="GQ169" s="687"/>
      <c r="GR169" s="687"/>
      <c r="GS169" s="687"/>
      <c r="GT169" s="687"/>
      <c r="GU169" s="687"/>
      <c r="GV169" s="687"/>
      <c r="GW169" s="687"/>
      <c r="GX169" s="687"/>
      <c r="GY169" s="687"/>
      <c r="GZ169" s="687"/>
      <c r="HA169" s="687"/>
      <c r="HB169" s="687"/>
      <c r="HC169" s="687"/>
      <c r="HD169" s="687"/>
      <c r="HE169" s="687"/>
      <c r="HF169" s="687"/>
      <c r="HG169" s="687"/>
      <c r="HH169" s="687"/>
      <c r="HI169" s="687"/>
      <c r="HJ169" s="687"/>
      <c r="HK169" s="687"/>
      <c r="HL169" s="687"/>
      <c r="HM169" s="687"/>
      <c r="HN169" s="687"/>
      <c r="HO169" s="687"/>
      <c r="HP169" s="687"/>
      <c r="HQ169" s="687"/>
      <c r="HR169" s="687"/>
      <c r="HS169" s="687"/>
      <c r="HT169" s="687"/>
      <c r="HU169" s="687"/>
      <c r="HV169" s="687"/>
      <c r="HW169" s="687"/>
      <c r="HX169" s="687"/>
      <c r="HY169" s="687"/>
      <c r="HZ169" s="687"/>
      <c r="IA169" s="687"/>
      <c r="IB169" s="687"/>
      <c r="IC169" s="687"/>
      <c r="ID169" s="687"/>
      <c r="IE169" s="687"/>
      <c r="IF169" s="687"/>
      <c r="IG169" s="687"/>
      <c r="IH169" s="687"/>
      <c r="II169" s="687"/>
      <c r="IJ169" s="687"/>
      <c r="IK169" s="687"/>
      <c r="IL169" s="687"/>
      <c r="IM169" s="687"/>
      <c r="IN169" s="687"/>
      <c r="IO169" s="687"/>
      <c r="IP169" s="687"/>
      <c r="IQ169" s="687"/>
      <c r="IR169" s="687"/>
      <c r="IS169" s="687"/>
      <c r="IT169" s="687"/>
      <c r="IU169" s="687"/>
      <c r="IV169" s="687"/>
      <c r="IW169" s="687"/>
      <c r="IX169" s="687"/>
      <c r="IY169" s="687"/>
      <c r="IZ169" s="687"/>
      <c r="JA169" s="687"/>
      <c r="JB169" s="687"/>
      <c r="JC169" s="687"/>
      <c r="JD169" s="687"/>
      <c r="JE169" s="687"/>
      <c r="JF169" s="687"/>
      <c r="JG169" s="687"/>
      <c r="JH169" s="687"/>
      <c r="JI169" s="687"/>
      <c r="JJ169" s="687"/>
      <c r="JK169" s="687"/>
      <c r="JL169" s="687"/>
      <c r="JM169" s="687"/>
      <c r="JN169" s="687"/>
      <c r="JO169" s="687"/>
      <c r="JP169" s="687"/>
      <c r="JQ169" s="687"/>
      <c r="JR169" s="687"/>
      <c r="JS169" s="687"/>
      <c r="JT169" s="687"/>
      <c r="JU169" s="687"/>
      <c r="JV169" s="687"/>
      <c r="JW169" s="687"/>
      <c r="JX169" s="687"/>
      <c r="JY169" s="687"/>
      <c r="JZ169" s="687"/>
      <c r="KA169" s="687"/>
      <c r="KB169" s="687"/>
      <c r="KC169" s="687"/>
      <c r="KD169" s="687"/>
      <c r="KE169" s="687"/>
      <c r="KF169" s="687"/>
      <c r="KG169" s="687"/>
      <c r="KH169" s="687"/>
      <c r="KI169" s="687"/>
      <c r="KJ169" s="687"/>
      <c r="KK169" s="687"/>
      <c r="KL169" s="687"/>
      <c r="KM169" s="687"/>
      <c r="KN169" s="687"/>
      <c r="KO169" s="687"/>
      <c r="KP169" s="687"/>
      <c r="KQ169" s="687"/>
      <c r="KR169" s="687"/>
      <c r="KS169" s="687"/>
      <c r="KT169" s="687"/>
      <c r="KU169" s="687"/>
      <c r="KV169" s="687"/>
      <c r="KW169" s="687"/>
      <c r="KX169" s="687"/>
      <c r="KY169" s="687"/>
      <c r="KZ169" s="687"/>
      <c r="LA169" s="687"/>
      <c r="LB169" s="687"/>
      <c r="LC169" s="687"/>
      <c r="LD169" s="687"/>
      <c r="LE169" s="687"/>
      <c r="LF169" s="687"/>
      <c r="LG169" s="687"/>
      <c r="LH169" s="687"/>
      <c r="LI169" s="687"/>
      <c r="LJ169" s="687"/>
      <c r="LK169" s="687"/>
      <c r="LL169" s="687"/>
      <c r="LM169" s="687"/>
      <c r="LN169" s="687"/>
      <c r="LO169" s="687"/>
      <c r="LP169" s="687"/>
      <c r="LQ169" s="687"/>
      <c r="LR169" s="687"/>
      <c r="LS169" s="687"/>
      <c r="LT169" s="687"/>
      <c r="LU169" s="687"/>
      <c r="LV169" s="687"/>
      <c r="LW169" s="687"/>
      <c r="LX169" s="687"/>
      <c r="LY169" s="687"/>
      <c r="LZ169" s="687"/>
      <c r="MA169" s="687"/>
      <c r="MB169" s="687"/>
      <c r="MC169" s="687"/>
      <c r="MD169" s="687"/>
      <c r="ME169" s="687"/>
      <c r="MF169" s="687"/>
      <c r="MG169" s="687"/>
      <c r="MH169" s="687"/>
      <c r="MI169" s="687"/>
      <c r="MJ169" s="687"/>
      <c r="MK169" s="687"/>
      <c r="ML169" s="687"/>
      <c r="MM169" s="687"/>
      <c r="MN169" s="687"/>
      <c r="MO169" s="687"/>
      <c r="MP169" s="687"/>
      <c r="MQ169" s="687"/>
      <c r="MR169" s="687"/>
      <c r="MS169" s="687"/>
      <c r="MT169" s="687"/>
      <c r="MU169" s="687"/>
      <c r="MV169" s="687"/>
      <c r="MW169" s="687"/>
      <c r="MX169" s="687"/>
      <c r="MY169" s="687"/>
      <c r="MZ169" s="687"/>
      <c r="NA169" s="687"/>
      <c r="NB169" s="687"/>
      <c r="NC169" s="687"/>
      <c r="ND169" s="687"/>
      <c r="NE169" s="687"/>
      <c r="NF169" s="687"/>
      <c r="NG169" s="687"/>
      <c r="NH169" s="687"/>
      <c r="NI169" s="687"/>
      <c r="NJ169" s="687"/>
      <c r="NK169" s="687"/>
      <c r="NL169" s="687"/>
      <c r="NM169" s="687"/>
      <c r="NN169" s="687"/>
      <c r="NO169" s="687"/>
      <c r="NP169" s="687"/>
      <c r="NQ169" s="687"/>
      <c r="NR169" s="687"/>
      <c r="NS169" s="687"/>
      <c r="NT169" s="687"/>
      <c r="NU169" s="687"/>
      <c r="NV169" s="687"/>
      <c r="NW169" s="687"/>
      <c r="NX169" s="687"/>
      <c r="NY169" s="687"/>
      <c r="NZ169" s="687"/>
      <c r="OA169" s="687"/>
      <c r="OB169" s="687"/>
      <c r="OC169" s="687"/>
      <c r="OD169" s="687"/>
      <c r="OE169" s="687"/>
      <c r="OF169" s="687"/>
      <c r="OG169" s="687"/>
      <c r="OH169" s="687"/>
      <c r="OI169" s="687"/>
      <c r="OJ169" s="687"/>
      <c r="OK169" s="687"/>
      <c r="OL169" s="687"/>
      <c r="OM169" s="687"/>
      <c r="ON169" s="687">
        <v>61.4</v>
      </c>
      <c r="OO169" s="687">
        <v>179.3</v>
      </c>
      <c r="OP169" s="687">
        <v>180</v>
      </c>
      <c r="OQ169" s="687">
        <v>226.58</v>
      </c>
      <c r="OR169" s="687">
        <v>275.23</v>
      </c>
      <c r="OS169" s="687">
        <v>275.23</v>
      </c>
      <c r="OT169" s="687">
        <v>355.27</v>
      </c>
      <c r="OU169" s="687">
        <v>500.87</v>
      </c>
      <c r="OV169" s="687">
        <v>506.5</v>
      </c>
      <c r="OW169" s="687">
        <v>513.05999999999995</v>
      </c>
      <c r="OX169" s="687">
        <v>591.12</v>
      </c>
      <c r="OY169" s="687">
        <v>664.25</v>
      </c>
      <c r="OZ169" s="687">
        <v>664.25</v>
      </c>
      <c r="PA169" s="687">
        <v>841</v>
      </c>
      <c r="PB169" s="687">
        <v>842.9</v>
      </c>
      <c r="PC169" s="687">
        <v>884.47</v>
      </c>
      <c r="PD169" s="687">
        <v>932.97</v>
      </c>
      <c r="PE169" s="687">
        <v>1050.76</v>
      </c>
      <c r="PF169" s="687">
        <v>1076.6199999999999</v>
      </c>
      <c r="PG169" s="687">
        <v>1076.6199999999999</v>
      </c>
      <c r="PH169" s="687">
        <v>1125.53</v>
      </c>
      <c r="PI169" s="687">
        <v>1153.3</v>
      </c>
      <c r="PJ169" s="687">
        <v>1154.8</v>
      </c>
      <c r="PK169" s="687">
        <v>1158.3</v>
      </c>
      <c r="PL169" s="687">
        <v>1158.5999999999999</v>
      </c>
      <c r="PM169" s="687">
        <v>1159.3</v>
      </c>
      <c r="PN169" s="687">
        <v>1159.3</v>
      </c>
      <c r="PO169" s="687">
        <v>1159.5999999999999</v>
      </c>
      <c r="PP169" s="687">
        <v>1160.3</v>
      </c>
      <c r="PQ169" s="687">
        <v>1160.3</v>
      </c>
      <c r="PR169" s="687">
        <v>1160.3</v>
      </c>
      <c r="PS169" s="687">
        <v>1160.3</v>
      </c>
      <c r="PT169" s="687">
        <v>1160.3</v>
      </c>
      <c r="PU169" s="687">
        <v>1160.3</v>
      </c>
      <c r="PV169" s="687">
        <v>1160.3</v>
      </c>
      <c r="PW169" s="687">
        <v>1160.3</v>
      </c>
      <c r="PX169" s="687">
        <v>1160.3</v>
      </c>
      <c r="PY169" s="687">
        <v>1160.3</v>
      </c>
      <c r="PZ169" s="687">
        <v>1160.3</v>
      </c>
      <c r="QA169" s="687">
        <v>1160.3</v>
      </c>
      <c r="QB169" s="687">
        <v>1160.3</v>
      </c>
      <c r="QC169" s="687">
        <v>1160.3</v>
      </c>
      <c r="QD169" s="687">
        <v>1160.3</v>
      </c>
      <c r="QE169" s="687">
        <v>1160.3</v>
      </c>
      <c r="QF169" s="687">
        <v>1160.3</v>
      </c>
      <c r="QG169" s="687">
        <v>1160.3</v>
      </c>
      <c r="QH169" s="687">
        <v>1160.3</v>
      </c>
      <c r="QI169" s="687">
        <v>1160.3</v>
      </c>
      <c r="QJ169" s="687">
        <v>1160.3</v>
      </c>
      <c r="QK169" s="687">
        <v>1160.3</v>
      </c>
      <c r="QL169" s="687">
        <v>1160.3</v>
      </c>
      <c r="QM169" s="687">
        <v>1160.3</v>
      </c>
      <c r="QN169" s="687">
        <v>1160.3</v>
      </c>
      <c r="QO169" s="687">
        <v>1160.3</v>
      </c>
      <c r="QP169" s="687">
        <v>1160.3</v>
      </c>
      <c r="QQ169" s="687">
        <v>1160.3</v>
      </c>
      <c r="QR169" s="687">
        <v>1160.3</v>
      </c>
      <c r="QS169" s="687">
        <v>1160.3</v>
      </c>
      <c r="QT169" s="687">
        <v>1160.3</v>
      </c>
      <c r="QU169" s="687">
        <v>1160.3</v>
      </c>
      <c r="QV169" s="687">
        <v>1160.3</v>
      </c>
      <c r="QW169" s="687">
        <v>1160.3</v>
      </c>
      <c r="QX169" s="687">
        <v>1160.3</v>
      </c>
      <c r="QY169" s="687">
        <v>1160.3</v>
      </c>
      <c r="QZ169" s="687">
        <v>1160.3</v>
      </c>
      <c r="RA169" s="687"/>
      <c r="RB169" s="687"/>
      <c r="RC169" s="687"/>
      <c r="RD169" s="687"/>
      <c r="RE169" s="687"/>
      <c r="RF169" s="687"/>
      <c r="RG169" s="687"/>
      <c r="RH169" s="687"/>
      <c r="RI169" s="687"/>
      <c r="RJ169" s="687"/>
    </row>
    <row r="170" spans="1:478" s="925" customFormat="1" outlineLevel="4">
      <c r="A170" s="1104" t="s">
        <v>1149</v>
      </c>
      <c r="B170" s="1104"/>
      <c r="C170" s="1104"/>
      <c r="D170" s="1105">
        <v>116</v>
      </c>
      <c r="E170" s="1105">
        <v>0</v>
      </c>
      <c r="F170" s="1105">
        <v>56722.559999999998</v>
      </c>
      <c r="G170" s="1106"/>
      <c r="H170" s="1104" t="s">
        <v>894</v>
      </c>
      <c r="I170" s="687"/>
      <c r="J170" s="687"/>
      <c r="K170" s="687"/>
      <c r="L170" s="687"/>
      <c r="M170" s="687"/>
      <c r="N170" s="687"/>
      <c r="O170" s="687"/>
      <c r="P170" s="687"/>
      <c r="Q170" s="687"/>
      <c r="R170" s="687"/>
      <c r="S170" s="687"/>
      <c r="T170" s="687"/>
      <c r="U170" s="687"/>
      <c r="V170" s="687"/>
      <c r="W170" s="687"/>
      <c r="X170" s="687"/>
      <c r="Y170" s="687"/>
      <c r="Z170" s="687"/>
      <c r="AA170" s="687"/>
      <c r="AB170" s="687"/>
      <c r="AC170" s="687"/>
      <c r="AD170" s="687"/>
      <c r="AE170" s="687"/>
      <c r="AF170" s="687"/>
      <c r="AG170" s="687"/>
      <c r="AH170" s="687"/>
      <c r="AI170" s="687"/>
      <c r="AJ170" s="687"/>
      <c r="AK170" s="687"/>
      <c r="AL170" s="687"/>
      <c r="AM170" s="687"/>
      <c r="AN170" s="687"/>
      <c r="AO170" s="687"/>
      <c r="AP170" s="687"/>
      <c r="AQ170" s="687"/>
      <c r="AR170" s="687"/>
      <c r="AS170" s="687"/>
      <c r="AT170" s="687"/>
      <c r="AU170" s="687"/>
      <c r="AV170" s="687"/>
      <c r="AW170" s="687"/>
      <c r="AX170" s="687"/>
      <c r="AY170" s="687"/>
      <c r="AZ170" s="687"/>
      <c r="BA170" s="687"/>
      <c r="BB170" s="687"/>
      <c r="BC170" s="687"/>
      <c r="BD170" s="687"/>
      <c r="BE170" s="687"/>
      <c r="BF170" s="687"/>
      <c r="BG170" s="687"/>
      <c r="BH170" s="687"/>
      <c r="BI170" s="687"/>
      <c r="BJ170" s="687"/>
      <c r="BK170" s="687"/>
      <c r="BL170" s="687"/>
      <c r="BM170" s="687"/>
      <c r="BN170" s="687"/>
      <c r="BO170" s="687"/>
      <c r="BP170" s="687"/>
      <c r="BQ170" s="687"/>
      <c r="BR170" s="687"/>
      <c r="BS170" s="687"/>
      <c r="BT170" s="687"/>
      <c r="BU170" s="687"/>
      <c r="BV170" s="687"/>
      <c r="BW170" s="687"/>
      <c r="BX170" s="687"/>
      <c r="BY170" s="687"/>
      <c r="BZ170" s="687"/>
      <c r="CA170" s="687"/>
      <c r="CB170" s="687"/>
      <c r="CC170" s="687"/>
      <c r="CD170" s="687"/>
      <c r="CE170" s="687"/>
      <c r="CF170" s="687"/>
      <c r="CG170" s="687"/>
      <c r="CH170" s="687"/>
      <c r="CI170" s="687"/>
      <c r="CJ170" s="687"/>
      <c r="CK170" s="687"/>
      <c r="CL170" s="687"/>
      <c r="CM170" s="687"/>
      <c r="CN170" s="687"/>
      <c r="CO170" s="687"/>
      <c r="CP170" s="687"/>
      <c r="CQ170" s="687"/>
      <c r="CR170" s="687"/>
      <c r="CS170" s="687"/>
      <c r="CT170" s="687"/>
      <c r="CU170" s="687"/>
      <c r="CV170" s="687"/>
      <c r="CW170" s="687"/>
      <c r="CX170" s="687"/>
      <c r="CY170" s="687"/>
      <c r="CZ170" s="687"/>
      <c r="DA170" s="687"/>
      <c r="DB170" s="687"/>
      <c r="DC170" s="687"/>
      <c r="DD170" s="687"/>
      <c r="DE170" s="687"/>
      <c r="DF170" s="687"/>
      <c r="DG170" s="687"/>
      <c r="DH170" s="687"/>
      <c r="DI170" s="687"/>
      <c r="DJ170" s="687"/>
      <c r="DK170" s="687"/>
      <c r="DL170" s="687"/>
      <c r="DM170" s="687"/>
      <c r="DN170" s="687"/>
      <c r="DO170" s="687"/>
      <c r="DP170" s="687"/>
      <c r="DQ170" s="687"/>
      <c r="DR170" s="687"/>
      <c r="DS170" s="687"/>
      <c r="DT170" s="687"/>
      <c r="DU170" s="687"/>
      <c r="DV170" s="687"/>
      <c r="DW170" s="687"/>
      <c r="DX170" s="687"/>
      <c r="DY170" s="687"/>
      <c r="DZ170" s="687"/>
      <c r="EA170" s="687"/>
      <c r="EB170" s="687"/>
      <c r="EC170" s="687"/>
      <c r="ED170" s="687"/>
      <c r="EE170" s="687"/>
      <c r="EF170" s="687"/>
      <c r="EG170" s="687"/>
      <c r="EH170" s="687"/>
      <c r="EI170" s="687"/>
      <c r="EJ170" s="687"/>
      <c r="EK170" s="687"/>
      <c r="EL170" s="687"/>
      <c r="EM170" s="687"/>
      <c r="EN170" s="687"/>
      <c r="EO170" s="687"/>
      <c r="EP170" s="687"/>
      <c r="EQ170" s="687"/>
      <c r="ER170" s="687"/>
      <c r="ES170" s="687"/>
      <c r="ET170" s="687"/>
      <c r="EU170" s="687"/>
      <c r="EV170" s="687"/>
      <c r="EW170" s="687"/>
      <c r="EX170" s="687"/>
      <c r="EY170" s="687"/>
      <c r="EZ170" s="687"/>
      <c r="FA170" s="687"/>
      <c r="FB170" s="687"/>
      <c r="FC170" s="687"/>
      <c r="FD170" s="687"/>
      <c r="FE170" s="687"/>
      <c r="FF170" s="687"/>
      <c r="FG170" s="687"/>
      <c r="FH170" s="687"/>
      <c r="FI170" s="687"/>
      <c r="FJ170" s="687"/>
      <c r="FK170" s="687"/>
      <c r="FL170" s="687"/>
      <c r="FM170" s="687"/>
      <c r="FN170" s="687"/>
      <c r="FO170" s="687"/>
      <c r="FP170" s="687"/>
      <c r="FQ170" s="687"/>
      <c r="FR170" s="687"/>
      <c r="FS170" s="687"/>
      <c r="FT170" s="687"/>
      <c r="FU170" s="687"/>
      <c r="FV170" s="687"/>
      <c r="FW170" s="687"/>
      <c r="FX170" s="687"/>
      <c r="FY170" s="687"/>
      <c r="FZ170" s="687"/>
      <c r="GA170" s="687"/>
      <c r="GB170" s="687"/>
      <c r="GC170" s="687"/>
      <c r="GD170" s="687"/>
      <c r="GE170" s="687"/>
      <c r="GF170" s="687"/>
      <c r="GG170" s="687"/>
      <c r="GH170" s="687"/>
      <c r="GI170" s="687"/>
      <c r="GJ170" s="687"/>
      <c r="GK170" s="687"/>
      <c r="GL170" s="687"/>
      <c r="GM170" s="687"/>
      <c r="GN170" s="687"/>
      <c r="GO170" s="687"/>
      <c r="GP170" s="687"/>
      <c r="GQ170" s="687"/>
      <c r="GR170" s="687"/>
      <c r="GS170" s="687"/>
      <c r="GT170" s="687"/>
      <c r="GU170" s="687"/>
      <c r="GV170" s="687"/>
      <c r="GW170" s="687"/>
      <c r="GX170" s="687"/>
      <c r="GY170" s="687"/>
      <c r="GZ170" s="687"/>
      <c r="HA170" s="687"/>
      <c r="HB170" s="687"/>
      <c r="HC170" s="687"/>
      <c r="HD170" s="687"/>
      <c r="HE170" s="687"/>
      <c r="HF170" s="687"/>
      <c r="HG170" s="687"/>
      <c r="HH170" s="687"/>
      <c r="HI170" s="687"/>
      <c r="HJ170" s="687"/>
      <c r="HK170" s="687"/>
      <c r="HL170" s="687"/>
      <c r="HM170" s="687"/>
      <c r="HN170" s="687"/>
      <c r="HO170" s="687"/>
      <c r="HP170" s="687"/>
      <c r="HQ170" s="687"/>
      <c r="HR170" s="687"/>
      <c r="HS170" s="687"/>
      <c r="HT170" s="687"/>
      <c r="HU170" s="687"/>
      <c r="HV170" s="687"/>
      <c r="HW170" s="687"/>
      <c r="HX170" s="687"/>
      <c r="HY170" s="687"/>
      <c r="HZ170" s="687"/>
      <c r="IA170" s="687"/>
      <c r="IB170" s="687"/>
      <c r="IC170" s="687"/>
      <c r="ID170" s="687"/>
      <c r="IE170" s="687"/>
      <c r="IF170" s="687"/>
      <c r="IG170" s="687"/>
      <c r="IH170" s="687"/>
      <c r="II170" s="687"/>
      <c r="IJ170" s="687"/>
      <c r="IK170" s="687"/>
      <c r="IL170" s="687"/>
      <c r="IM170" s="687"/>
      <c r="IN170" s="687"/>
      <c r="IO170" s="687"/>
      <c r="IP170" s="687"/>
      <c r="IQ170" s="687"/>
      <c r="IR170" s="687"/>
      <c r="IS170" s="687"/>
      <c r="IT170" s="687"/>
      <c r="IU170" s="687"/>
      <c r="IV170" s="687"/>
      <c r="IW170" s="687"/>
      <c r="IX170" s="687"/>
      <c r="IY170" s="687"/>
      <c r="IZ170" s="687"/>
      <c r="JA170" s="687"/>
      <c r="JB170" s="687"/>
      <c r="JC170" s="687"/>
      <c r="JD170" s="687"/>
      <c r="JE170" s="687"/>
      <c r="JF170" s="687"/>
      <c r="JG170" s="687"/>
      <c r="JH170" s="687"/>
      <c r="JI170" s="687"/>
      <c r="JJ170" s="687"/>
      <c r="JK170" s="687"/>
      <c r="JL170" s="687"/>
      <c r="JM170" s="687"/>
      <c r="JN170" s="687"/>
      <c r="JO170" s="687"/>
      <c r="JP170" s="687"/>
      <c r="JQ170" s="687"/>
      <c r="JR170" s="687"/>
      <c r="JS170" s="687"/>
      <c r="JT170" s="687"/>
      <c r="JU170" s="687"/>
      <c r="JV170" s="687"/>
      <c r="JW170" s="687"/>
      <c r="JX170" s="687"/>
      <c r="JY170" s="687"/>
      <c r="JZ170" s="687"/>
      <c r="KA170" s="687"/>
      <c r="KB170" s="687"/>
      <c r="KC170" s="687"/>
      <c r="KD170" s="687"/>
      <c r="KE170" s="687"/>
      <c r="KF170" s="687"/>
      <c r="KG170" s="687"/>
      <c r="KH170" s="687"/>
      <c r="KI170" s="687"/>
      <c r="KJ170" s="687"/>
      <c r="KK170" s="687"/>
      <c r="KL170" s="687"/>
      <c r="KM170" s="687"/>
      <c r="KN170" s="687"/>
      <c r="KO170" s="687"/>
      <c r="KP170" s="687"/>
      <c r="KQ170" s="687"/>
      <c r="KR170" s="687"/>
      <c r="KS170" s="687"/>
      <c r="KT170" s="687"/>
      <c r="KU170" s="687"/>
      <c r="KV170" s="687"/>
      <c r="KW170" s="687"/>
      <c r="KX170" s="687"/>
      <c r="KY170" s="687"/>
      <c r="KZ170" s="687"/>
      <c r="LA170" s="687"/>
      <c r="LB170" s="687"/>
      <c r="LC170" s="687"/>
      <c r="LD170" s="687"/>
      <c r="LE170" s="687"/>
      <c r="LF170" s="687"/>
      <c r="LG170" s="687"/>
      <c r="LH170" s="687"/>
      <c r="LI170" s="687"/>
      <c r="LJ170" s="687"/>
      <c r="LK170" s="687"/>
      <c r="LL170" s="687"/>
      <c r="LM170" s="687"/>
      <c r="LN170" s="687"/>
      <c r="LO170" s="687"/>
      <c r="LP170" s="687"/>
      <c r="LQ170" s="687"/>
      <c r="LR170" s="687"/>
      <c r="LS170" s="687"/>
      <c r="LT170" s="687"/>
      <c r="LU170" s="687"/>
      <c r="LV170" s="687"/>
      <c r="LW170" s="687"/>
      <c r="LX170" s="687"/>
      <c r="LY170" s="687"/>
      <c r="LZ170" s="687"/>
      <c r="MA170" s="687"/>
      <c r="MB170" s="687"/>
      <c r="MC170" s="687"/>
      <c r="MD170" s="687"/>
      <c r="ME170" s="687"/>
      <c r="MF170" s="687"/>
      <c r="MG170" s="687"/>
      <c r="MH170" s="687"/>
      <c r="MI170" s="687"/>
      <c r="MJ170" s="687"/>
      <c r="MK170" s="687"/>
      <c r="ML170" s="687"/>
      <c r="MM170" s="687"/>
      <c r="MN170" s="687"/>
      <c r="MO170" s="687"/>
      <c r="MP170" s="687"/>
      <c r="MQ170" s="687"/>
      <c r="MR170" s="687"/>
      <c r="MS170" s="687"/>
      <c r="MT170" s="687"/>
      <c r="MU170" s="687"/>
      <c r="MV170" s="687"/>
      <c r="MW170" s="687"/>
      <c r="MX170" s="687"/>
      <c r="MY170" s="687"/>
      <c r="MZ170" s="687"/>
      <c r="NA170" s="687"/>
      <c r="NB170" s="687"/>
      <c r="NC170" s="687"/>
      <c r="ND170" s="687"/>
      <c r="NE170" s="687"/>
      <c r="NF170" s="687"/>
      <c r="NG170" s="687"/>
      <c r="NH170" s="687"/>
      <c r="NI170" s="687"/>
      <c r="NJ170" s="687"/>
      <c r="NK170" s="687">
        <v>4.5</v>
      </c>
      <c r="NL170" s="687">
        <v>15</v>
      </c>
      <c r="NM170" s="687">
        <v>24.6</v>
      </c>
      <c r="NN170" s="687">
        <v>47</v>
      </c>
      <c r="NO170" s="687">
        <v>47</v>
      </c>
      <c r="NP170" s="687">
        <v>48.5</v>
      </c>
      <c r="NQ170" s="687">
        <v>48.5</v>
      </c>
      <c r="NR170" s="687">
        <v>52</v>
      </c>
      <c r="NS170" s="687">
        <v>53.5</v>
      </c>
      <c r="NT170" s="687">
        <v>57</v>
      </c>
      <c r="NU170" s="687">
        <v>60</v>
      </c>
      <c r="NV170" s="687">
        <v>67</v>
      </c>
      <c r="NW170" s="687">
        <v>72.7</v>
      </c>
      <c r="NX170" s="687">
        <v>72.7</v>
      </c>
      <c r="NY170" s="687">
        <v>86</v>
      </c>
      <c r="NZ170" s="687">
        <v>88.4</v>
      </c>
      <c r="OA170" s="687">
        <v>94</v>
      </c>
      <c r="OB170" s="687">
        <v>94.3</v>
      </c>
      <c r="OC170" s="687">
        <v>95</v>
      </c>
      <c r="OD170" s="687">
        <v>95.3</v>
      </c>
      <c r="OE170" s="687">
        <v>95.3</v>
      </c>
      <c r="OF170" s="687">
        <v>96</v>
      </c>
      <c r="OG170" s="687">
        <v>96.6</v>
      </c>
      <c r="OH170" s="687">
        <v>98</v>
      </c>
      <c r="OI170" s="687">
        <v>98</v>
      </c>
      <c r="OJ170" s="687">
        <v>98</v>
      </c>
      <c r="OK170" s="687">
        <v>98</v>
      </c>
      <c r="OL170" s="687">
        <v>98</v>
      </c>
      <c r="OM170" s="687">
        <v>98</v>
      </c>
      <c r="ON170" s="687">
        <v>98</v>
      </c>
      <c r="OO170" s="687">
        <v>98</v>
      </c>
      <c r="OP170" s="687">
        <v>98</v>
      </c>
      <c r="OQ170" s="687">
        <v>98</v>
      </c>
      <c r="OR170" s="687">
        <v>98</v>
      </c>
      <c r="OS170" s="687">
        <v>98</v>
      </c>
      <c r="OT170" s="687">
        <v>100.1</v>
      </c>
      <c r="OU170" s="687">
        <v>105</v>
      </c>
      <c r="OV170" s="687">
        <v>105.3</v>
      </c>
      <c r="OW170" s="687">
        <v>106</v>
      </c>
      <c r="OX170" s="687">
        <v>106.3</v>
      </c>
      <c r="OY170" s="687">
        <v>107</v>
      </c>
      <c r="OZ170" s="687">
        <v>107</v>
      </c>
      <c r="PA170" s="687">
        <v>107</v>
      </c>
      <c r="PB170" s="687">
        <v>107</v>
      </c>
      <c r="PC170" s="687">
        <v>107</v>
      </c>
      <c r="PD170" s="687">
        <v>107</v>
      </c>
      <c r="PE170" s="687">
        <v>107</v>
      </c>
      <c r="PF170" s="687">
        <v>107.3</v>
      </c>
      <c r="PG170" s="687">
        <v>107.3</v>
      </c>
      <c r="PH170" s="687">
        <v>108</v>
      </c>
      <c r="PI170" s="687">
        <v>108.3</v>
      </c>
      <c r="PJ170" s="687">
        <v>109</v>
      </c>
      <c r="PK170" s="687">
        <v>111</v>
      </c>
      <c r="PL170" s="687">
        <v>111</v>
      </c>
      <c r="PM170" s="687">
        <v>111.3</v>
      </c>
      <c r="PN170" s="687">
        <v>111.3</v>
      </c>
      <c r="PO170" s="687">
        <v>112</v>
      </c>
      <c r="PP170" s="687">
        <v>113.2</v>
      </c>
      <c r="PQ170" s="687">
        <v>116</v>
      </c>
      <c r="PR170" s="687">
        <v>116</v>
      </c>
      <c r="PS170" s="687">
        <v>116</v>
      </c>
      <c r="PT170" s="687">
        <v>116</v>
      </c>
      <c r="PU170" s="687">
        <v>116</v>
      </c>
      <c r="PV170" s="687">
        <v>116</v>
      </c>
      <c r="PW170" s="687">
        <v>116</v>
      </c>
      <c r="PX170" s="687">
        <v>116</v>
      </c>
      <c r="PY170" s="687">
        <v>116</v>
      </c>
      <c r="PZ170" s="687">
        <v>116</v>
      </c>
      <c r="QA170" s="687">
        <v>116</v>
      </c>
      <c r="QB170" s="687">
        <v>116</v>
      </c>
      <c r="QC170" s="687">
        <v>116</v>
      </c>
      <c r="QD170" s="687">
        <v>116</v>
      </c>
      <c r="QE170" s="687">
        <v>116</v>
      </c>
      <c r="QF170" s="687">
        <v>116</v>
      </c>
      <c r="QG170" s="687">
        <v>116</v>
      </c>
      <c r="QH170" s="687">
        <v>116</v>
      </c>
      <c r="QI170" s="687">
        <v>116</v>
      </c>
      <c r="QJ170" s="687">
        <v>116</v>
      </c>
      <c r="QK170" s="687">
        <v>116</v>
      </c>
      <c r="QL170" s="687">
        <v>116</v>
      </c>
      <c r="QM170" s="687">
        <v>116</v>
      </c>
      <c r="QN170" s="687">
        <v>116</v>
      </c>
      <c r="QO170" s="687">
        <v>116</v>
      </c>
      <c r="QP170" s="687">
        <v>116</v>
      </c>
      <c r="QQ170" s="687">
        <v>116</v>
      </c>
      <c r="QR170" s="687">
        <v>116</v>
      </c>
      <c r="QS170" s="687">
        <v>116</v>
      </c>
      <c r="QT170" s="687">
        <v>116</v>
      </c>
      <c r="QU170" s="687">
        <v>116</v>
      </c>
      <c r="QV170" s="687">
        <v>116</v>
      </c>
      <c r="QW170" s="687">
        <v>116</v>
      </c>
      <c r="QX170" s="687">
        <v>116</v>
      </c>
      <c r="QY170" s="687">
        <v>116</v>
      </c>
      <c r="QZ170" s="687">
        <v>116</v>
      </c>
      <c r="RA170" s="687"/>
      <c r="RB170" s="687"/>
      <c r="RC170" s="687"/>
      <c r="RD170" s="687"/>
      <c r="RE170" s="687"/>
      <c r="RF170" s="687"/>
      <c r="RG170" s="687"/>
      <c r="RH170" s="687"/>
      <c r="RI170" s="687"/>
      <c r="RJ170" s="687"/>
    </row>
    <row r="171" spans="1:478" s="925" customFormat="1" outlineLevel="4">
      <c r="A171" s="1104" t="s">
        <v>1150</v>
      </c>
      <c r="B171" s="1104"/>
      <c r="C171" s="1104"/>
      <c r="D171" s="1105">
        <v>146</v>
      </c>
      <c r="E171" s="1105">
        <v>0</v>
      </c>
      <c r="F171" s="1105">
        <v>241012.28</v>
      </c>
      <c r="G171" s="1106"/>
      <c r="H171" s="1104" t="s">
        <v>894</v>
      </c>
      <c r="I171" s="687"/>
      <c r="J171" s="687"/>
      <c r="K171" s="687"/>
      <c r="L171" s="687"/>
      <c r="M171" s="687"/>
      <c r="N171" s="687"/>
      <c r="O171" s="687"/>
      <c r="P171" s="687"/>
      <c r="Q171" s="687"/>
      <c r="R171" s="687"/>
      <c r="S171" s="687"/>
      <c r="T171" s="687"/>
      <c r="U171" s="687"/>
      <c r="V171" s="687"/>
      <c r="W171" s="687"/>
      <c r="X171" s="687"/>
      <c r="Y171" s="687"/>
      <c r="Z171" s="687"/>
      <c r="AA171" s="687"/>
      <c r="AB171" s="687"/>
      <c r="AC171" s="687"/>
      <c r="AD171" s="687"/>
      <c r="AE171" s="687"/>
      <c r="AF171" s="687"/>
      <c r="AG171" s="687"/>
      <c r="AH171" s="687"/>
      <c r="AI171" s="687"/>
      <c r="AJ171" s="687"/>
      <c r="AK171" s="687"/>
      <c r="AL171" s="687"/>
      <c r="AM171" s="687"/>
      <c r="AN171" s="687"/>
      <c r="AO171" s="687"/>
      <c r="AP171" s="687"/>
      <c r="AQ171" s="687"/>
      <c r="AR171" s="687"/>
      <c r="AS171" s="687"/>
      <c r="AT171" s="687"/>
      <c r="AU171" s="687"/>
      <c r="AV171" s="687"/>
      <c r="AW171" s="687"/>
      <c r="AX171" s="687"/>
      <c r="AY171" s="687"/>
      <c r="AZ171" s="687"/>
      <c r="BA171" s="687"/>
      <c r="BB171" s="687"/>
      <c r="BC171" s="687"/>
      <c r="BD171" s="687"/>
      <c r="BE171" s="687"/>
      <c r="BF171" s="687"/>
      <c r="BG171" s="687"/>
      <c r="BH171" s="687"/>
      <c r="BI171" s="687"/>
      <c r="BJ171" s="687"/>
      <c r="BK171" s="687"/>
      <c r="BL171" s="687"/>
      <c r="BM171" s="687"/>
      <c r="BN171" s="687"/>
      <c r="BO171" s="687"/>
      <c r="BP171" s="687"/>
      <c r="BQ171" s="687"/>
      <c r="BR171" s="687"/>
      <c r="BS171" s="687"/>
      <c r="BT171" s="687"/>
      <c r="BU171" s="687"/>
      <c r="BV171" s="687"/>
      <c r="BW171" s="687"/>
      <c r="BX171" s="687"/>
      <c r="BY171" s="687"/>
      <c r="BZ171" s="687"/>
      <c r="CA171" s="687"/>
      <c r="CB171" s="687"/>
      <c r="CC171" s="687"/>
      <c r="CD171" s="687"/>
      <c r="CE171" s="687"/>
      <c r="CF171" s="687"/>
      <c r="CG171" s="687"/>
      <c r="CH171" s="687"/>
      <c r="CI171" s="687"/>
      <c r="CJ171" s="687"/>
      <c r="CK171" s="687"/>
      <c r="CL171" s="687"/>
      <c r="CM171" s="687"/>
      <c r="CN171" s="687"/>
      <c r="CO171" s="687"/>
      <c r="CP171" s="687"/>
      <c r="CQ171" s="687"/>
      <c r="CR171" s="687"/>
      <c r="CS171" s="687"/>
      <c r="CT171" s="687"/>
      <c r="CU171" s="687"/>
      <c r="CV171" s="687"/>
      <c r="CW171" s="687"/>
      <c r="CX171" s="687"/>
      <c r="CY171" s="687"/>
      <c r="CZ171" s="687"/>
      <c r="DA171" s="687"/>
      <c r="DB171" s="687"/>
      <c r="DC171" s="687"/>
      <c r="DD171" s="687"/>
      <c r="DE171" s="687"/>
      <c r="DF171" s="687"/>
      <c r="DG171" s="687"/>
      <c r="DH171" s="687"/>
      <c r="DI171" s="687"/>
      <c r="DJ171" s="687"/>
      <c r="DK171" s="687"/>
      <c r="DL171" s="687"/>
      <c r="DM171" s="687"/>
      <c r="DN171" s="687"/>
      <c r="DO171" s="687"/>
      <c r="DP171" s="687"/>
      <c r="DQ171" s="687"/>
      <c r="DR171" s="687"/>
      <c r="DS171" s="687"/>
      <c r="DT171" s="687"/>
      <c r="DU171" s="687"/>
      <c r="DV171" s="687"/>
      <c r="DW171" s="687"/>
      <c r="DX171" s="687"/>
      <c r="DY171" s="687"/>
      <c r="DZ171" s="687"/>
      <c r="EA171" s="687"/>
      <c r="EB171" s="687"/>
      <c r="EC171" s="687"/>
      <c r="ED171" s="687"/>
      <c r="EE171" s="687"/>
      <c r="EF171" s="687"/>
      <c r="EG171" s="687"/>
      <c r="EH171" s="687"/>
      <c r="EI171" s="687"/>
      <c r="EJ171" s="687"/>
      <c r="EK171" s="687"/>
      <c r="EL171" s="687"/>
      <c r="EM171" s="687"/>
      <c r="EN171" s="687"/>
      <c r="EO171" s="687"/>
      <c r="EP171" s="687"/>
      <c r="EQ171" s="687"/>
      <c r="ER171" s="687"/>
      <c r="ES171" s="687"/>
      <c r="ET171" s="687"/>
      <c r="EU171" s="687"/>
      <c r="EV171" s="687"/>
      <c r="EW171" s="687"/>
      <c r="EX171" s="687"/>
      <c r="EY171" s="687"/>
      <c r="EZ171" s="687"/>
      <c r="FA171" s="687"/>
      <c r="FB171" s="687"/>
      <c r="FC171" s="687"/>
      <c r="FD171" s="687"/>
      <c r="FE171" s="687"/>
      <c r="FF171" s="687"/>
      <c r="FG171" s="687"/>
      <c r="FH171" s="687"/>
      <c r="FI171" s="687"/>
      <c r="FJ171" s="687"/>
      <c r="FK171" s="687"/>
      <c r="FL171" s="687"/>
      <c r="FM171" s="687"/>
      <c r="FN171" s="687"/>
      <c r="FO171" s="687"/>
      <c r="FP171" s="687"/>
      <c r="FQ171" s="687"/>
      <c r="FR171" s="687"/>
      <c r="FS171" s="687"/>
      <c r="FT171" s="687"/>
      <c r="FU171" s="687"/>
      <c r="FV171" s="687"/>
      <c r="FW171" s="687"/>
      <c r="FX171" s="687"/>
      <c r="FY171" s="687"/>
      <c r="FZ171" s="687"/>
      <c r="GA171" s="687"/>
      <c r="GB171" s="687"/>
      <c r="GC171" s="687"/>
      <c r="GD171" s="687"/>
      <c r="GE171" s="687"/>
      <c r="GF171" s="687"/>
      <c r="GG171" s="687"/>
      <c r="GH171" s="687"/>
      <c r="GI171" s="687"/>
      <c r="GJ171" s="687"/>
      <c r="GK171" s="687"/>
      <c r="GL171" s="687"/>
      <c r="GM171" s="687"/>
      <c r="GN171" s="687"/>
      <c r="GO171" s="687"/>
      <c r="GP171" s="687"/>
      <c r="GQ171" s="687"/>
      <c r="GR171" s="687"/>
      <c r="GS171" s="687"/>
      <c r="GT171" s="687"/>
      <c r="GU171" s="687"/>
      <c r="GV171" s="687"/>
      <c r="GW171" s="687"/>
      <c r="GX171" s="687"/>
      <c r="GY171" s="687"/>
      <c r="GZ171" s="687"/>
      <c r="HA171" s="687"/>
      <c r="HB171" s="687"/>
      <c r="HC171" s="687"/>
      <c r="HD171" s="687"/>
      <c r="HE171" s="687"/>
      <c r="HF171" s="687"/>
      <c r="HG171" s="687"/>
      <c r="HH171" s="687"/>
      <c r="HI171" s="687"/>
      <c r="HJ171" s="687"/>
      <c r="HK171" s="687"/>
      <c r="HL171" s="687"/>
      <c r="HM171" s="687"/>
      <c r="HN171" s="687"/>
      <c r="HO171" s="687"/>
      <c r="HP171" s="687"/>
      <c r="HQ171" s="687"/>
      <c r="HR171" s="687"/>
      <c r="HS171" s="687"/>
      <c r="HT171" s="687"/>
      <c r="HU171" s="687"/>
      <c r="HV171" s="687"/>
      <c r="HW171" s="687"/>
      <c r="HX171" s="687"/>
      <c r="HY171" s="687"/>
      <c r="HZ171" s="687"/>
      <c r="IA171" s="687"/>
      <c r="IB171" s="687"/>
      <c r="IC171" s="687"/>
      <c r="ID171" s="687"/>
      <c r="IE171" s="687"/>
      <c r="IF171" s="687"/>
      <c r="IG171" s="687"/>
      <c r="IH171" s="687"/>
      <c r="II171" s="687"/>
      <c r="IJ171" s="687"/>
      <c r="IK171" s="687"/>
      <c r="IL171" s="687"/>
      <c r="IM171" s="687"/>
      <c r="IN171" s="687"/>
      <c r="IO171" s="687"/>
      <c r="IP171" s="687"/>
      <c r="IQ171" s="687"/>
      <c r="IR171" s="687"/>
      <c r="IS171" s="687"/>
      <c r="IT171" s="687"/>
      <c r="IU171" s="687"/>
      <c r="IV171" s="687"/>
      <c r="IW171" s="687"/>
      <c r="IX171" s="687"/>
      <c r="IY171" s="687"/>
      <c r="IZ171" s="687"/>
      <c r="JA171" s="687"/>
      <c r="JB171" s="687"/>
      <c r="JC171" s="687"/>
      <c r="JD171" s="687"/>
      <c r="JE171" s="687"/>
      <c r="JF171" s="687"/>
      <c r="JG171" s="687"/>
      <c r="JH171" s="687"/>
      <c r="JI171" s="687"/>
      <c r="JJ171" s="687"/>
      <c r="JK171" s="687"/>
      <c r="JL171" s="687"/>
      <c r="JM171" s="687"/>
      <c r="JN171" s="687"/>
      <c r="JO171" s="687"/>
      <c r="JP171" s="687"/>
      <c r="JQ171" s="687"/>
      <c r="JR171" s="687"/>
      <c r="JS171" s="687"/>
      <c r="JT171" s="687"/>
      <c r="JU171" s="687"/>
      <c r="JV171" s="687"/>
      <c r="JW171" s="687"/>
      <c r="JX171" s="687"/>
      <c r="JY171" s="687"/>
      <c r="JZ171" s="687"/>
      <c r="KA171" s="687"/>
      <c r="KB171" s="687"/>
      <c r="KC171" s="687"/>
      <c r="KD171" s="687"/>
      <c r="KE171" s="687"/>
      <c r="KF171" s="687"/>
      <c r="KG171" s="687"/>
      <c r="KH171" s="687"/>
      <c r="KI171" s="687"/>
      <c r="KJ171" s="687"/>
      <c r="KK171" s="687"/>
      <c r="KL171" s="687"/>
      <c r="KM171" s="687"/>
      <c r="KN171" s="687"/>
      <c r="KO171" s="687"/>
      <c r="KP171" s="687"/>
      <c r="KQ171" s="687"/>
      <c r="KR171" s="687"/>
      <c r="KS171" s="687"/>
      <c r="KT171" s="687"/>
      <c r="KU171" s="687"/>
      <c r="KV171" s="687"/>
      <c r="KW171" s="687"/>
      <c r="KX171" s="687"/>
      <c r="KY171" s="687"/>
      <c r="KZ171" s="687"/>
      <c r="LA171" s="687"/>
      <c r="LB171" s="687"/>
      <c r="LC171" s="687"/>
      <c r="LD171" s="687"/>
      <c r="LE171" s="687"/>
      <c r="LF171" s="687"/>
      <c r="LG171" s="687"/>
      <c r="LH171" s="687"/>
      <c r="LI171" s="687"/>
      <c r="LJ171" s="687"/>
      <c r="LK171" s="687"/>
      <c r="LL171" s="687"/>
      <c r="LM171" s="687"/>
      <c r="LN171" s="687"/>
      <c r="LO171" s="687"/>
      <c r="LP171" s="687"/>
      <c r="LQ171" s="687"/>
      <c r="LR171" s="687"/>
      <c r="LS171" s="687"/>
      <c r="LT171" s="687"/>
      <c r="LU171" s="687"/>
      <c r="LV171" s="687"/>
      <c r="LW171" s="687"/>
      <c r="LX171" s="687"/>
      <c r="LY171" s="687"/>
      <c r="LZ171" s="687"/>
      <c r="MA171" s="687"/>
      <c r="MB171" s="687"/>
      <c r="MC171" s="687"/>
      <c r="MD171" s="687"/>
      <c r="ME171" s="687"/>
      <c r="MF171" s="687"/>
      <c r="MG171" s="687"/>
      <c r="MH171" s="687"/>
      <c r="MI171" s="687"/>
      <c r="MJ171" s="687"/>
      <c r="MK171" s="687"/>
      <c r="ML171" s="687"/>
      <c r="MM171" s="687"/>
      <c r="MN171" s="687"/>
      <c r="MO171" s="687"/>
      <c r="MP171" s="687"/>
      <c r="MQ171" s="687"/>
      <c r="MR171" s="687"/>
      <c r="MS171" s="687"/>
      <c r="MT171" s="687"/>
      <c r="MU171" s="687"/>
      <c r="MV171" s="687"/>
      <c r="MW171" s="687"/>
      <c r="MX171" s="687"/>
      <c r="MY171" s="687"/>
      <c r="MZ171" s="687"/>
      <c r="NA171" s="687"/>
      <c r="NB171" s="687"/>
      <c r="NC171" s="687"/>
      <c r="ND171" s="687"/>
      <c r="NE171" s="687"/>
      <c r="NF171" s="687"/>
      <c r="NG171" s="687"/>
      <c r="NH171" s="687"/>
      <c r="NI171" s="687"/>
      <c r="NJ171" s="687"/>
      <c r="NK171" s="687"/>
      <c r="NL171" s="687"/>
      <c r="NM171" s="687"/>
      <c r="NN171" s="687"/>
      <c r="NO171" s="687"/>
      <c r="NP171" s="687"/>
      <c r="NQ171" s="687"/>
      <c r="NR171" s="687"/>
      <c r="NS171" s="687"/>
      <c r="NT171" s="687"/>
      <c r="NU171" s="687"/>
      <c r="NV171" s="687"/>
      <c r="NW171" s="687"/>
      <c r="NX171" s="687"/>
      <c r="NY171" s="687"/>
      <c r="NZ171" s="687"/>
      <c r="OA171" s="687"/>
      <c r="OB171" s="687"/>
      <c r="OC171" s="687"/>
      <c r="OD171" s="687"/>
      <c r="OE171" s="687"/>
      <c r="OF171" s="687"/>
      <c r="OG171" s="687"/>
      <c r="OH171" s="687"/>
      <c r="OI171" s="687"/>
      <c r="OJ171" s="687"/>
      <c r="OK171" s="687"/>
      <c r="OL171" s="687"/>
      <c r="OM171" s="687"/>
      <c r="ON171" s="687"/>
      <c r="OO171" s="687"/>
      <c r="OP171" s="687">
        <v>0.9</v>
      </c>
      <c r="OQ171" s="687">
        <v>3</v>
      </c>
      <c r="OR171" s="687">
        <v>4.8</v>
      </c>
      <c r="OS171" s="687">
        <v>4.8</v>
      </c>
      <c r="OT171" s="687">
        <v>9</v>
      </c>
      <c r="OU171" s="687">
        <v>9</v>
      </c>
      <c r="OV171" s="687">
        <v>9</v>
      </c>
      <c r="OW171" s="687">
        <v>9</v>
      </c>
      <c r="OX171" s="687">
        <v>10.8</v>
      </c>
      <c r="OY171" s="687">
        <v>15</v>
      </c>
      <c r="OZ171" s="687">
        <v>15</v>
      </c>
      <c r="PA171" s="687">
        <v>21.9</v>
      </c>
      <c r="PB171" s="687">
        <v>39.5</v>
      </c>
      <c r="PC171" s="687">
        <v>44.2</v>
      </c>
      <c r="PD171" s="687">
        <v>47</v>
      </c>
      <c r="PE171" s="687">
        <v>47.3</v>
      </c>
      <c r="PF171" s="687">
        <v>48.3</v>
      </c>
      <c r="PG171" s="687">
        <v>48.3</v>
      </c>
      <c r="PH171" s="687">
        <v>49</v>
      </c>
      <c r="PI171" s="687">
        <v>50.2</v>
      </c>
      <c r="PJ171" s="687">
        <v>53</v>
      </c>
      <c r="PK171" s="687">
        <v>53.6</v>
      </c>
      <c r="PL171" s="687">
        <v>55</v>
      </c>
      <c r="PM171" s="687">
        <v>55</v>
      </c>
      <c r="PN171" s="687">
        <v>55</v>
      </c>
      <c r="PO171" s="687">
        <v>55</v>
      </c>
      <c r="PP171" s="687">
        <v>55</v>
      </c>
      <c r="PQ171" s="687">
        <v>59.2</v>
      </c>
      <c r="PR171" s="687">
        <v>73.2</v>
      </c>
      <c r="PS171" s="687">
        <v>84.2</v>
      </c>
      <c r="PT171" s="687">
        <v>90.6</v>
      </c>
      <c r="PU171" s="687">
        <v>90.6</v>
      </c>
      <c r="PV171" s="687">
        <v>99</v>
      </c>
      <c r="PW171" s="687">
        <v>100.2</v>
      </c>
      <c r="PX171" s="687">
        <v>103</v>
      </c>
      <c r="PY171" s="687">
        <v>115.9</v>
      </c>
      <c r="PZ171" s="687">
        <v>146</v>
      </c>
      <c r="QA171" s="687">
        <v>146</v>
      </c>
      <c r="QB171" s="687">
        <v>146</v>
      </c>
      <c r="QC171" s="687">
        <v>146</v>
      </c>
      <c r="QD171" s="687">
        <v>146</v>
      </c>
      <c r="QE171" s="687">
        <v>146</v>
      </c>
      <c r="QF171" s="687">
        <v>146</v>
      </c>
      <c r="QG171" s="687">
        <v>146</v>
      </c>
      <c r="QH171" s="687">
        <v>146</v>
      </c>
      <c r="QI171" s="687">
        <v>146</v>
      </c>
      <c r="QJ171" s="687">
        <v>146</v>
      </c>
      <c r="QK171" s="687">
        <v>146</v>
      </c>
      <c r="QL171" s="687">
        <v>146</v>
      </c>
      <c r="QM171" s="687">
        <v>146</v>
      </c>
      <c r="QN171" s="687">
        <v>146</v>
      </c>
      <c r="QO171" s="687">
        <v>146</v>
      </c>
      <c r="QP171" s="687">
        <v>146</v>
      </c>
      <c r="QQ171" s="687">
        <v>146</v>
      </c>
      <c r="QR171" s="687">
        <v>146</v>
      </c>
      <c r="QS171" s="687">
        <v>146</v>
      </c>
      <c r="QT171" s="687">
        <v>146</v>
      </c>
      <c r="QU171" s="687">
        <v>146</v>
      </c>
      <c r="QV171" s="687">
        <v>146</v>
      </c>
      <c r="QW171" s="687">
        <v>146</v>
      </c>
      <c r="QX171" s="687">
        <v>146</v>
      </c>
      <c r="QY171" s="687">
        <v>146</v>
      </c>
      <c r="QZ171" s="687">
        <v>146</v>
      </c>
      <c r="RA171" s="687"/>
      <c r="RB171" s="687"/>
      <c r="RC171" s="687"/>
      <c r="RD171" s="687"/>
      <c r="RE171" s="687"/>
      <c r="RF171" s="687"/>
      <c r="RG171" s="687"/>
      <c r="RH171" s="687"/>
      <c r="RI171" s="687"/>
      <c r="RJ171" s="687"/>
    </row>
    <row r="172" spans="1:478" s="927" customFormat="1" outlineLevel="2">
      <c r="A172" s="1101" t="s">
        <v>1151</v>
      </c>
      <c r="B172" s="1101"/>
      <c r="C172" s="1101"/>
      <c r="D172" s="1102">
        <v>169405.43</v>
      </c>
      <c r="E172" s="1102">
        <v>130.72</v>
      </c>
      <c r="F172" s="1102">
        <v>14727629.51</v>
      </c>
      <c r="G172" s="1103"/>
      <c r="H172" s="1101" t="s">
        <v>894</v>
      </c>
      <c r="I172" s="919"/>
      <c r="J172" s="919"/>
      <c r="K172" s="919"/>
      <c r="L172" s="919"/>
      <c r="M172" s="919"/>
      <c r="N172" s="919"/>
      <c r="O172" s="919"/>
      <c r="P172" s="919"/>
      <c r="Q172" s="919"/>
      <c r="R172" s="919"/>
      <c r="S172" s="919"/>
      <c r="T172" s="919"/>
      <c r="U172" s="919"/>
      <c r="V172" s="919"/>
      <c r="W172" s="919"/>
      <c r="X172" s="919"/>
      <c r="Y172" s="919"/>
      <c r="Z172" s="919"/>
      <c r="AA172" s="919"/>
      <c r="AB172" s="919"/>
      <c r="AC172" s="919"/>
      <c r="AD172" s="919"/>
      <c r="AE172" s="919"/>
      <c r="AF172" s="919"/>
      <c r="AG172" s="919"/>
      <c r="AH172" s="919"/>
      <c r="AI172" s="919"/>
      <c r="AJ172" s="919"/>
      <c r="AK172" s="919"/>
      <c r="AL172" s="919"/>
      <c r="AM172" s="919"/>
      <c r="AN172" s="919"/>
      <c r="AO172" s="919"/>
      <c r="AP172" s="919"/>
      <c r="AQ172" s="919"/>
      <c r="AR172" s="919"/>
      <c r="AS172" s="919"/>
      <c r="AT172" s="919"/>
      <c r="AU172" s="919"/>
      <c r="AV172" s="919"/>
      <c r="AW172" s="919"/>
      <c r="AX172" s="919"/>
      <c r="AY172" s="919"/>
      <c r="AZ172" s="919"/>
      <c r="BA172" s="919"/>
      <c r="BB172" s="919"/>
      <c r="BC172" s="919"/>
      <c r="BD172" s="919"/>
      <c r="BE172" s="919"/>
      <c r="BF172" s="919"/>
      <c r="BG172" s="919"/>
      <c r="BH172" s="919"/>
      <c r="BI172" s="919"/>
      <c r="BJ172" s="919"/>
      <c r="BK172" s="919"/>
      <c r="BL172" s="919"/>
      <c r="BM172" s="919"/>
      <c r="BN172" s="919"/>
      <c r="BO172" s="919"/>
      <c r="BP172" s="919"/>
      <c r="BQ172" s="919"/>
      <c r="BR172" s="919"/>
      <c r="BS172" s="919"/>
      <c r="BT172" s="919"/>
      <c r="BU172" s="919"/>
      <c r="BV172" s="919"/>
      <c r="BW172" s="919"/>
      <c r="BX172" s="919"/>
      <c r="BY172" s="919"/>
      <c r="BZ172" s="919"/>
      <c r="CA172" s="919"/>
      <c r="CB172" s="919"/>
      <c r="CC172" s="919"/>
      <c r="CD172" s="919"/>
      <c r="CE172" s="919"/>
      <c r="CF172" s="919"/>
      <c r="CG172" s="919"/>
      <c r="CH172" s="919"/>
      <c r="CI172" s="919"/>
      <c r="CJ172" s="919"/>
      <c r="CK172" s="919"/>
      <c r="CL172" s="919"/>
      <c r="CM172" s="919"/>
      <c r="CN172" s="919"/>
      <c r="CO172" s="919"/>
      <c r="CP172" s="919"/>
      <c r="CQ172" s="919"/>
      <c r="CR172" s="919"/>
      <c r="CS172" s="919"/>
      <c r="CT172" s="919"/>
      <c r="CU172" s="919"/>
      <c r="CV172" s="919"/>
      <c r="CW172" s="919"/>
      <c r="CX172" s="919"/>
      <c r="CY172" s="919"/>
      <c r="CZ172" s="919"/>
      <c r="DA172" s="919"/>
      <c r="DB172" s="919"/>
      <c r="DC172" s="919"/>
      <c r="DD172" s="919"/>
      <c r="DE172" s="919"/>
      <c r="DF172" s="919"/>
      <c r="DG172" s="919"/>
      <c r="DH172" s="919"/>
      <c r="DI172" s="919"/>
      <c r="DJ172" s="919"/>
      <c r="DK172" s="919"/>
      <c r="DL172" s="919"/>
      <c r="DM172" s="919"/>
      <c r="DN172" s="919"/>
      <c r="DO172" s="919"/>
      <c r="DP172" s="919"/>
      <c r="DQ172" s="919"/>
      <c r="DR172" s="919"/>
      <c r="DS172" s="919"/>
      <c r="DT172" s="919"/>
      <c r="DU172" s="919"/>
      <c r="DV172" s="919"/>
      <c r="DW172" s="919"/>
      <c r="DX172" s="919"/>
      <c r="DY172" s="919"/>
      <c r="DZ172" s="919"/>
      <c r="EA172" s="919"/>
      <c r="EB172" s="919"/>
      <c r="EC172" s="919"/>
      <c r="ED172" s="919"/>
      <c r="EE172" s="919"/>
      <c r="EF172" s="919"/>
      <c r="EG172" s="919"/>
      <c r="EH172" s="919"/>
      <c r="EI172" s="919"/>
      <c r="EJ172" s="919"/>
      <c r="EK172" s="919"/>
      <c r="EL172" s="919"/>
      <c r="EM172" s="919"/>
      <c r="EN172" s="919"/>
      <c r="EO172" s="919"/>
      <c r="EP172" s="919"/>
      <c r="EQ172" s="919"/>
      <c r="ER172" s="919"/>
      <c r="ES172" s="919"/>
      <c r="ET172" s="919"/>
      <c r="EU172" s="919"/>
      <c r="EV172" s="919"/>
      <c r="EW172" s="919"/>
      <c r="EX172" s="919"/>
      <c r="EY172" s="919"/>
      <c r="EZ172" s="919"/>
      <c r="FA172" s="919"/>
      <c r="FB172" s="919"/>
      <c r="FC172" s="919"/>
      <c r="FD172" s="919"/>
      <c r="FE172" s="919"/>
      <c r="FF172" s="919"/>
      <c r="FG172" s="919"/>
      <c r="FH172" s="919"/>
      <c r="FI172" s="919"/>
      <c r="FJ172" s="919"/>
      <c r="FK172" s="919"/>
      <c r="FL172" s="919"/>
      <c r="FM172" s="919"/>
      <c r="FN172" s="919"/>
      <c r="FO172" s="919"/>
      <c r="FP172" s="919"/>
      <c r="FQ172" s="919"/>
      <c r="FR172" s="919"/>
      <c r="FS172" s="919"/>
      <c r="FT172" s="919"/>
      <c r="FU172" s="919"/>
      <c r="FV172" s="919"/>
      <c r="FW172" s="919"/>
      <c r="FX172" s="919"/>
      <c r="FY172" s="919"/>
      <c r="FZ172" s="919"/>
      <c r="GA172" s="919"/>
      <c r="GB172" s="919"/>
      <c r="GC172" s="919"/>
      <c r="GD172" s="919"/>
      <c r="GE172" s="919"/>
      <c r="GF172" s="919"/>
      <c r="GG172" s="919"/>
      <c r="GH172" s="919"/>
      <c r="GI172" s="919"/>
      <c r="GJ172" s="919"/>
      <c r="GK172" s="919"/>
      <c r="GL172" s="919"/>
      <c r="GM172" s="919"/>
      <c r="GN172" s="919"/>
      <c r="GO172" s="919"/>
      <c r="GP172" s="919"/>
      <c r="GQ172" s="919"/>
      <c r="GR172" s="919"/>
      <c r="GS172" s="919"/>
      <c r="GT172" s="919"/>
      <c r="GU172" s="919"/>
      <c r="GV172" s="919"/>
      <c r="GW172" s="919"/>
      <c r="GX172" s="919"/>
      <c r="GY172" s="919"/>
      <c r="GZ172" s="919"/>
      <c r="HA172" s="919"/>
      <c r="HB172" s="919"/>
      <c r="HC172" s="919"/>
      <c r="HD172" s="919"/>
      <c r="HE172" s="919"/>
      <c r="HF172" s="919"/>
      <c r="HG172" s="919"/>
      <c r="HH172" s="919"/>
      <c r="HI172" s="919"/>
      <c r="HJ172" s="919"/>
      <c r="HK172" s="919"/>
      <c r="HL172" s="919"/>
      <c r="HM172" s="919"/>
      <c r="HN172" s="919"/>
      <c r="HO172" s="919"/>
      <c r="HP172" s="919"/>
      <c r="HQ172" s="919"/>
      <c r="HR172" s="919"/>
      <c r="HS172" s="919"/>
      <c r="HT172" s="919"/>
      <c r="HU172" s="919"/>
      <c r="HV172" s="919"/>
      <c r="HW172" s="919"/>
      <c r="HX172" s="919"/>
      <c r="HY172" s="919"/>
      <c r="HZ172" s="919"/>
      <c r="IA172" s="919"/>
      <c r="IB172" s="919"/>
      <c r="IC172" s="919"/>
      <c r="ID172" s="919"/>
      <c r="IE172" s="919"/>
      <c r="IF172" s="919"/>
      <c r="IG172" s="919"/>
      <c r="IH172" s="919"/>
      <c r="II172" s="919"/>
      <c r="IJ172" s="919"/>
      <c r="IK172" s="919"/>
      <c r="IL172" s="919"/>
      <c r="IM172" s="919">
        <v>0.38</v>
      </c>
      <c r="IN172" s="919">
        <v>0.38</v>
      </c>
      <c r="IO172" s="919">
        <v>0.76</v>
      </c>
      <c r="IP172" s="919">
        <v>1.53</v>
      </c>
      <c r="IQ172" s="919">
        <v>2.2999999999999998</v>
      </c>
      <c r="IR172" s="919">
        <v>3.07</v>
      </c>
      <c r="IS172" s="919">
        <v>3.84</v>
      </c>
      <c r="IT172" s="919">
        <v>4.6100000000000003</v>
      </c>
      <c r="IU172" s="919">
        <v>4.6100000000000003</v>
      </c>
      <c r="IV172" s="919">
        <v>5.38</v>
      </c>
      <c r="IW172" s="919">
        <v>6.14</v>
      </c>
      <c r="IX172" s="919">
        <v>6.91</v>
      </c>
      <c r="IY172" s="919">
        <v>6.91</v>
      </c>
      <c r="IZ172" s="919">
        <v>6.91</v>
      </c>
      <c r="JA172" s="919">
        <v>6.91</v>
      </c>
      <c r="JB172" s="919">
        <v>6.91</v>
      </c>
      <c r="JC172" s="919">
        <v>6.91</v>
      </c>
      <c r="JD172" s="919">
        <v>7.68</v>
      </c>
      <c r="JE172" s="919">
        <v>8.4499999999999993</v>
      </c>
      <c r="JF172" s="919">
        <v>9.2200000000000006</v>
      </c>
      <c r="JG172" s="919">
        <v>9.99</v>
      </c>
      <c r="JH172" s="919">
        <v>10.76</v>
      </c>
      <c r="JI172" s="919">
        <v>10.76</v>
      </c>
      <c r="JJ172" s="919">
        <v>11.53</v>
      </c>
      <c r="JK172" s="919">
        <v>12.3</v>
      </c>
      <c r="JL172" s="919">
        <v>13.07</v>
      </c>
      <c r="JM172" s="919">
        <v>13.83</v>
      </c>
      <c r="JN172" s="919">
        <v>14.6</v>
      </c>
      <c r="JO172" s="919">
        <v>15.37</v>
      </c>
      <c r="JP172" s="919">
        <v>15.37</v>
      </c>
      <c r="JQ172" s="919">
        <v>16.14</v>
      </c>
      <c r="JR172" s="919">
        <v>16.91</v>
      </c>
      <c r="JS172" s="919">
        <v>17.68</v>
      </c>
      <c r="JT172" s="919">
        <v>18.45</v>
      </c>
      <c r="JU172" s="919">
        <v>19.22</v>
      </c>
      <c r="JV172" s="919">
        <v>19.989999999999998</v>
      </c>
      <c r="JW172" s="919">
        <v>19.989999999999998</v>
      </c>
      <c r="JX172" s="919">
        <v>20.76</v>
      </c>
      <c r="JY172" s="919">
        <v>21.53</v>
      </c>
      <c r="JZ172" s="919">
        <v>22.29</v>
      </c>
      <c r="KA172" s="919">
        <v>23.06</v>
      </c>
      <c r="KB172" s="919">
        <v>23.83</v>
      </c>
      <c r="KC172" s="919">
        <v>24.6</v>
      </c>
      <c r="KD172" s="919">
        <v>24.6</v>
      </c>
      <c r="KE172" s="919">
        <v>25.37</v>
      </c>
      <c r="KF172" s="919">
        <v>26.14</v>
      </c>
      <c r="KG172" s="919">
        <v>26.91</v>
      </c>
      <c r="KH172" s="919">
        <v>27.68</v>
      </c>
      <c r="KI172" s="919">
        <v>28.45</v>
      </c>
      <c r="KJ172" s="919">
        <v>29.22</v>
      </c>
      <c r="KK172" s="919">
        <v>29.22</v>
      </c>
      <c r="KL172" s="919">
        <v>29.98</v>
      </c>
      <c r="KM172" s="919">
        <v>30.75</v>
      </c>
      <c r="KN172" s="919">
        <v>31.52</v>
      </c>
      <c r="KO172" s="919">
        <v>32.29</v>
      </c>
      <c r="KP172" s="919">
        <v>33.06</v>
      </c>
      <c r="KQ172" s="919">
        <v>33.83</v>
      </c>
      <c r="KR172" s="919">
        <v>33.83</v>
      </c>
      <c r="KS172" s="919">
        <v>34.6</v>
      </c>
      <c r="KT172" s="919">
        <v>35.369999999999997</v>
      </c>
      <c r="KU172" s="919">
        <v>36.14</v>
      </c>
      <c r="KV172" s="919">
        <v>36.909999999999997</v>
      </c>
      <c r="KW172" s="919">
        <v>37.67</v>
      </c>
      <c r="KX172" s="919">
        <v>38.44</v>
      </c>
      <c r="KY172" s="919">
        <v>38.44</v>
      </c>
      <c r="KZ172" s="919">
        <v>39.21</v>
      </c>
      <c r="LA172" s="919">
        <v>39.979999999999997</v>
      </c>
      <c r="LB172" s="919">
        <v>40.75</v>
      </c>
      <c r="LC172" s="919">
        <v>41.52</v>
      </c>
      <c r="LD172" s="919">
        <v>42.29</v>
      </c>
      <c r="LE172" s="919">
        <v>43.06</v>
      </c>
      <c r="LF172" s="919">
        <v>43.06</v>
      </c>
      <c r="LG172" s="919">
        <v>43.83</v>
      </c>
      <c r="LH172" s="919">
        <v>44.6</v>
      </c>
      <c r="LI172" s="919">
        <v>45.37</v>
      </c>
      <c r="LJ172" s="919">
        <v>46.13</v>
      </c>
      <c r="LK172" s="919">
        <v>46.95</v>
      </c>
      <c r="LL172" s="919">
        <v>48.08</v>
      </c>
      <c r="LM172" s="919">
        <v>48.08</v>
      </c>
      <c r="LN172" s="919">
        <v>49.36</v>
      </c>
      <c r="LO172" s="919">
        <v>50.64</v>
      </c>
      <c r="LP172" s="919">
        <v>51.93</v>
      </c>
      <c r="LQ172" s="919">
        <v>53.22</v>
      </c>
      <c r="LR172" s="919">
        <v>54.85</v>
      </c>
      <c r="LS172" s="919">
        <v>56.64</v>
      </c>
      <c r="LT172" s="919">
        <v>56.64</v>
      </c>
      <c r="LU172" s="919">
        <v>58.43</v>
      </c>
      <c r="LV172" s="919">
        <v>60.23</v>
      </c>
      <c r="LW172" s="919">
        <v>62.02</v>
      </c>
      <c r="LX172" s="919">
        <v>63.82</v>
      </c>
      <c r="LY172" s="919">
        <v>65.61</v>
      </c>
      <c r="LZ172" s="919">
        <v>67.41</v>
      </c>
      <c r="MA172" s="919">
        <v>67.41</v>
      </c>
      <c r="MB172" s="919">
        <v>69.2</v>
      </c>
      <c r="MC172" s="919">
        <v>71</v>
      </c>
      <c r="MD172" s="919">
        <v>72.790000000000006</v>
      </c>
      <c r="ME172" s="919">
        <v>74.58</v>
      </c>
      <c r="MF172" s="919">
        <v>76.38</v>
      </c>
      <c r="MG172" s="919">
        <v>78.17</v>
      </c>
      <c r="MH172" s="919">
        <v>78.17</v>
      </c>
      <c r="MI172" s="919">
        <v>79.97</v>
      </c>
      <c r="MJ172" s="919">
        <v>81.97</v>
      </c>
      <c r="MK172" s="919">
        <v>84.27</v>
      </c>
      <c r="ML172" s="919">
        <v>86.58</v>
      </c>
      <c r="MM172" s="919">
        <v>88.89</v>
      </c>
      <c r="MN172" s="919">
        <v>91.19</v>
      </c>
      <c r="MO172" s="919">
        <v>91.19</v>
      </c>
      <c r="MP172" s="919">
        <v>93.5</v>
      </c>
      <c r="MQ172" s="919">
        <v>95.81</v>
      </c>
      <c r="MR172" s="919">
        <v>98.12</v>
      </c>
      <c r="MS172" s="919">
        <v>100.42</v>
      </c>
      <c r="MT172" s="919">
        <v>102.73</v>
      </c>
      <c r="MU172" s="919">
        <v>105.09</v>
      </c>
      <c r="MV172" s="919">
        <v>105.09</v>
      </c>
      <c r="MW172" s="919">
        <v>107.65</v>
      </c>
      <c r="MX172" s="919">
        <v>110.21</v>
      </c>
      <c r="MY172" s="919">
        <v>112.78</v>
      </c>
      <c r="MZ172" s="919">
        <v>115.34</v>
      </c>
      <c r="NA172" s="919">
        <v>117.91</v>
      </c>
      <c r="NB172" s="919">
        <v>120.47</v>
      </c>
      <c r="NC172" s="919">
        <v>120.47</v>
      </c>
      <c r="ND172" s="919">
        <v>123.03</v>
      </c>
      <c r="NE172" s="919">
        <v>125.6</v>
      </c>
      <c r="NF172" s="919">
        <v>128.16</v>
      </c>
      <c r="NG172" s="919">
        <v>130.72</v>
      </c>
      <c r="NH172" s="919">
        <v>130.72</v>
      </c>
      <c r="NI172" s="919">
        <v>130.72</v>
      </c>
      <c r="NJ172" s="919">
        <v>130.72</v>
      </c>
      <c r="NK172" s="919">
        <v>130.72</v>
      </c>
      <c r="NL172" s="919">
        <v>130.72</v>
      </c>
      <c r="NM172" s="919">
        <v>136.32</v>
      </c>
      <c r="NN172" s="919">
        <v>143.68</v>
      </c>
      <c r="NO172" s="919">
        <v>143.68</v>
      </c>
      <c r="NP172" s="919">
        <v>151.77000000000001</v>
      </c>
      <c r="NQ172" s="919">
        <v>151.77000000000001</v>
      </c>
      <c r="NR172" s="919">
        <v>168.38</v>
      </c>
      <c r="NS172" s="919">
        <v>204.99</v>
      </c>
      <c r="NT172" s="919">
        <v>245.04</v>
      </c>
      <c r="NU172" s="919">
        <v>303.73</v>
      </c>
      <c r="NV172" s="919">
        <v>369.13</v>
      </c>
      <c r="NW172" s="919">
        <v>443.79</v>
      </c>
      <c r="NX172" s="919">
        <v>443.79</v>
      </c>
      <c r="NY172" s="919">
        <v>582.78</v>
      </c>
      <c r="NZ172" s="919">
        <v>779.22</v>
      </c>
      <c r="OA172" s="919">
        <v>1382.69</v>
      </c>
      <c r="OB172" s="919">
        <v>2074.87</v>
      </c>
      <c r="OC172" s="919">
        <v>2767.1</v>
      </c>
      <c r="OD172" s="919">
        <v>3675.56</v>
      </c>
      <c r="OE172" s="919">
        <v>3675.56</v>
      </c>
      <c r="OF172" s="919">
        <v>5358.09</v>
      </c>
      <c r="OG172" s="919">
        <v>7058.75</v>
      </c>
      <c r="OH172" s="919">
        <v>7893.88</v>
      </c>
      <c r="OI172" s="919">
        <v>8478.66</v>
      </c>
      <c r="OJ172" s="919">
        <v>9063.59</v>
      </c>
      <c r="OK172" s="919">
        <v>9721.3700000000008</v>
      </c>
      <c r="OL172" s="919">
        <v>9721.3700000000008</v>
      </c>
      <c r="OM172" s="919">
        <v>11032.21</v>
      </c>
      <c r="ON172" s="919">
        <v>12845.2</v>
      </c>
      <c r="OO172" s="919">
        <v>13407.84</v>
      </c>
      <c r="OP172" s="919">
        <v>13527.11</v>
      </c>
      <c r="OQ172" s="919">
        <v>13764.78</v>
      </c>
      <c r="OR172" s="919">
        <v>14018.6</v>
      </c>
      <c r="OS172" s="919">
        <v>14018.6</v>
      </c>
      <c r="OT172" s="919">
        <v>14353.41</v>
      </c>
      <c r="OU172" s="919">
        <v>14783.38</v>
      </c>
      <c r="OV172" s="919">
        <v>15918.39</v>
      </c>
      <c r="OW172" s="919">
        <v>17326.3</v>
      </c>
      <c r="OX172" s="919">
        <v>19382.09</v>
      </c>
      <c r="OY172" s="919">
        <v>22345.69</v>
      </c>
      <c r="OZ172" s="919">
        <v>22345.69</v>
      </c>
      <c r="PA172" s="919">
        <v>26302.59</v>
      </c>
      <c r="PB172" s="919">
        <v>28829.06</v>
      </c>
      <c r="PC172" s="919">
        <v>32078.26</v>
      </c>
      <c r="PD172" s="919">
        <v>36776.129999999997</v>
      </c>
      <c r="PE172" s="919">
        <v>38589.019999999997</v>
      </c>
      <c r="PF172" s="919">
        <v>39530.589999999997</v>
      </c>
      <c r="PG172" s="919">
        <v>39530.589999999997</v>
      </c>
      <c r="PH172" s="919">
        <v>40439.839999999997</v>
      </c>
      <c r="PI172" s="919">
        <v>41639.46</v>
      </c>
      <c r="PJ172" s="919">
        <v>41978.39</v>
      </c>
      <c r="PK172" s="919">
        <v>46024.75</v>
      </c>
      <c r="PL172" s="919">
        <v>50562.2</v>
      </c>
      <c r="PM172" s="919">
        <v>55177.11</v>
      </c>
      <c r="PN172" s="919">
        <v>55177.11</v>
      </c>
      <c r="PO172" s="919">
        <v>64165.1</v>
      </c>
      <c r="PP172" s="919">
        <v>77438.67</v>
      </c>
      <c r="PQ172" s="919">
        <v>79649.64</v>
      </c>
      <c r="PR172" s="919">
        <v>79781.05</v>
      </c>
      <c r="PS172" s="919">
        <v>80091.27</v>
      </c>
      <c r="PT172" s="919">
        <v>80222.61</v>
      </c>
      <c r="PU172" s="919">
        <v>80222.61</v>
      </c>
      <c r="PV172" s="919">
        <v>80318.55</v>
      </c>
      <c r="PW172" s="919">
        <v>80395.899999999994</v>
      </c>
      <c r="PX172" s="919">
        <v>81196.399999999994</v>
      </c>
      <c r="PY172" s="919">
        <v>82129.97</v>
      </c>
      <c r="PZ172" s="919">
        <v>84396.93</v>
      </c>
      <c r="QA172" s="919">
        <v>85611.41</v>
      </c>
      <c r="QB172" s="919">
        <v>85611.41</v>
      </c>
      <c r="QC172" s="919">
        <v>87137.07</v>
      </c>
      <c r="QD172" s="919">
        <v>90854.2</v>
      </c>
      <c r="QE172" s="919">
        <v>93352.33</v>
      </c>
      <c r="QF172" s="919">
        <v>95629.119999999995</v>
      </c>
      <c r="QG172" s="919">
        <v>97933.99</v>
      </c>
      <c r="QH172" s="919">
        <v>102156.86</v>
      </c>
      <c r="QI172" s="919">
        <v>102156.86</v>
      </c>
      <c r="QJ172" s="919">
        <v>108889.3</v>
      </c>
      <c r="QK172" s="919">
        <v>112538.29</v>
      </c>
      <c r="QL172" s="919">
        <v>115081.14</v>
      </c>
      <c r="QM172" s="919">
        <v>117411.72</v>
      </c>
      <c r="QN172" s="919">
        <v>121671.22</v>
      </c>
      <c r="QO172" s="919">
        <v>128291.71</v>
      </c>
      <c r="QP172" s="919">
        <v>128291.71</v>
      </c>
      <c r="QQ172" s="919">
        <v>133684.23000000001</v>
      </c>
      <c r="QR172" s="919">
        <v>138409.79</v>
      </c>
      <c r="QS172" s="919">
        <v>143191.01999999999</v>
      </c>
      <c r="QT172" s="919">
        <v>151990.89000000001</v>
      </c>
      <c r="QU172" s="919">
        <v>165683.24</v>
      </c>
      <c r="QV172" s="919">
        <v>169404.84</v>
      </c>
      <c r="QW172" s="919">
        <v>169404.84</v>
      </c>
      <c r="QX172" s="919">
        <v>169404.98</v>
      </c>
      <c r="QY172" s="919">
        <v>169405.32</v>
      </c>
      <c r="QZ172" s="919">
        <v>169405.43</v>
      </c>
      <c r="RA172" s="919"/>
      <c r="RB172" s="919"/>
      <c r="RC172" s="919"/>
      <c r="RD172" s="919"/>
      <c r="RE172" s="919"/>
      <c r="RF172" s="919"/>
      <c r="RG172" s="919"/>
      <c r="RH172" s="919"/>
      <c r="RI172" s="919"/>
      <c r="RJ172" s="919"/>
    </row>
    <row r="173" spans="1:478" s="925" customFormat="1" outlineLevel="4">
      <c r="A173" s="1104" t="s">
        <v>1152</v>
      </c>
      <c r="B173" s="1104"/>
      <c r="C173" s="1104"/>
      <c r="D173" s="1105">
        <v>172</v>
      </c>
      <c r="E173" s="1105">
        <v>0</v>
      </c>
      <c r="F173" s="1105">
        <v>149506.22</v>
      </c>
      <c r="G173" s="1106"/>
      <c r="H173" s="1104" t="s">
        <v>894</v>
      </c>
      <c r="I173" s="687"/>
      <c r="J173" s="687"/>
      <c r="K173" s="687"/>
      <c r="L173" s="687"/>
      <c r="M173" s="687"/>
      <c r="N173" s="687"/>
      <c r="O173" s="687"/>
      <c r="P173" s="687"/>
      <c r="Q173" s="687"/>
      <c r="R173" s="687"/>
      <c r="S173" s="687"/>
      <c r="T173" s="687"/>
      <c r="U173" s="687"/>
      <c r="V173" s="687"/>
      <c r="W173" s="687"/>
      <c r="X173" s="687"/>
      <c r="Y173" s="687"/>
      <c r="Z173" s="687"/>
      <c r="AA173" s="687"/>
      <c r="AB173" s="687"/>
      <c r="AC173" s="687"/>
      <c r="AD173" s="687"/>
      <c r="AE173" s="687"/>
      <c r="AF173" s="687"/>
      <c r="AG173" s="687"/>
      <c r="AH173" s="687"/>
      <c r="AI173" s="687"/>
      <c r="AJ173" s="687"/>
      <c r="AK173" s="687"/>
      <c r="AL173" s="687"/>
      <c r="AM173" s="687"/>
      <c r="AN173" s="687"/>
      <c r="AO173" s="687"/>
      <c r="AP173" s="687"/>
      <c r="AQ173" s="687"/>
      <c r="AR173" s="687"/>
      <c r="AS173" s="687"/>
      <c r="AT173" s="687"/>
      <c r="AU173" s="687"/>
      <c r="AV173" s="687"/>
      <c r="AW173" s="687"/>
      <c r="AX173" s="687"/>
      <c r="AY173" s="687"/>
      <c r="AZ173" s="687"/>
      <c r="BA173" s="687"/>
      <c r="BB173" s="687"/>
      <c r="BC173" s="687"/>
      <c r="BD173" s="687"/>
      <c r="BE173" s="687"/>
      <c r="BF173" s="687"/>
      <c r="BG173" s="687"/>
      <c r="BH173" s="687"/>
      <c r="BI173" s="687"/>
      <c r="BJ173" s="687"/>
      <c r="BK173" s="687"/>
      <c r="BL173" s="687"/>
      <c r="BM173" s="687"/>
      <c r="BN173" s="687"/>
      <c r="BO173" s="687"/>
      <c r="BP173" s="687"/>
      <c r="BQ173" s="687"/>
      <c r="BR173" s="687"/>
      <c r="BS173" s="687"/>
      <c r="BT173" s="687"/>
      <c r="BU173" s="687"/>
      <c r="BV173" s="687"/>
      <c r="BW173" s="687"/>
      <c r="BX173" s="687"/>
      <c r="BY173" s="687"/>
      <c r="BZ173" s="687"/>
      <c r="CA173" s="687"/>
      <c r="CB173" s="687"/>
      <c r="CC173" s="687"/>
      <c r="CD173" s="687"/>
      <c r="CE173" s="687"/>
      <c r="CF173" s="687"/>
      <c r="CG173" s="687"/>
      <c r="CH173" s="687"/>
      <c r="CI173" s="687"/>
      <c r="CJ173" s="687"/>
      <c r="CK173" s="687"/>
      <c r="CL173" s="687"/>
      <c r="CM173" s="687"/>
      <c r="CN173" s="687"/>
      <c r="CO173" s="687"/>
      <c r="CP173" s="687"/>
      <c r="CQ173" s="687"/>
      <c r="CR173" s="687"/>
      <c r="CS173" s="687"/>
      <c r="CT173" s="687"/>
      <c r="CU173" s="687"/>
      <c r="CV173" s="687"/>
      <c r="CW173" s="687"/>
      <c r="CX173" s="687"/>
      <c r="CY173" s="687"/>
      <c r="CZ173" s="687"/>
      <c r="DA173" s="687"/>
      <c r="DB173" s="687"/>
      <c r="DC173" s="687"/>
      <c r="DD173" s="687"/>
      <c r="DE173" s="687"/>
      <c r="DF173" s="687"/>
      <c r="DG173" s="687"/>
      <c r="DH173" s="687"/>
      <c r="DI173" s="687"/>
      <c r="DJ173" s="687"/>
      <c r="DK173" s="687"/>
      <c r="DL173" s="687"/>
      <c r="DM173" s="687"/>
      <c r="DN173" s="687"/>
      <c r="DO173" s="687"/>
      <c r="DP173" s="687"/>
      <c r="DQ173" s="687"/>
      <c r="DR173" s="687"/>
      <c r="DS173" s="687"/>
      <c r="DT173" s="687"/>
      <c r="DU173" s="687"/>
      <c r="DV173" s="687"/>
      <c r="DW173" s="687"/>
      <c r="DX173" s="687"/>
      <c r="DY173" s="687"/>
      <c r="DZ173" s="687"/>
      <c r="EA173" s="687"/>
      <c r="EB173" s="687"/>
      <c r="EC173" s="687"/>
      <c r="ED173" s="687"/>
      <c r="EE173" s="687"/>
      <c r="EF173" s="687"/>
      <c r="EG173" s="687"/>
      <c r="EH173" s="687"/>
      <c r="EI173" s="687"/>
      <c r="EJ173" s="687"/>
      <c r="EK173" s="687"/>
      <c r="EL173" s="687"/>
      <c r="EM173" s="687"/>
      <c r="EN173" s="687"/>
      <c r="EO173" s="687"/>
      <c r="EP173" s="687"/>
      <c r="EQ173" s="687"/>
      <c r="ER173" s="687"/>
      <c r="ES173" s="687"/>
      <c r="ET173" s="687"/>
      <c r="EU173" s="687"/>
      <c r="EV173" s="687"/>
      <c r="EW173" s="687"/>
      <c r="EX173" s="687"/>
      <c r="EY173" s="687"/>
      <c r="EZ173" s="687"/>
      <c r="FA173" s="687"/>
      <c r="FB173" s="687"/>
      <c r="FC173" s="687"/>
      <c r="FD173" s="687"/>
      <c r="FE173" s="687"/>
      <c r="FF173" s="687"/>
      <c r="FG173" s="687"/>
      <c r="FH173" s="687"/>
      <c r="FI173" s="687"/>
      <c r="FJ173" s="687"/>
      <c r="FK173" s="687"/>
      <c r="FL173" s="687"/>
      <c r="FM173" s="687"/>
      <c r="FN173" s="687"/>
      <c r="FO173" s="687"/>
      <c r="FP173" s="687"/>
      <c r="FQ173" s="687"/>
      <c r="FR173" s="687"/>
      <c r="FS173" s="687"/>
      <c r="FT173" s="687"/>
      <c r="FU173" s="687"/>
      <c r="FV173" s="687"/>
      <c r="FW173" s="687"/>
      <c r="FX173" s="687"/>
      <c r="FY173" s="687"/>
      <c r="FZ173" s="687"/>
      <c r="GA173" s="687"/>
      <c r="GB173" s="687"/>
      <c r="GC173" s="687"/>
      <c r="GD173" s="687"/>
      <c r="GE173" s="687"/>
      <c r="GF173" s="687"/>
      <c r="GG173" s="687"/>
      <c r="GH173" s="687"/>
      <c r="GI173" s="687"/>
      <c r="GJ173" s="687"/>
      <c r="GK173" s="687"/>
      <c r="GL173" s="687"/>
      <c r="GM173" s="687"/>
      <c r="GN173" s="687"/>
      <c r="GO173" s="687"/>
      <c r="GP173" s="687"/>
      <c r="GQ173" s="687"/>
      <c r="GR173" s="687"/>
      <c r="GS173" s="687"/>
      <c r="GT173" s="687"/>
      <c r="GU173" s="687"/>
      <c r="GV173" s="687"/>
      <c r="GW173" s="687"/>
      <c r="GX173" s="687"/>
      <c r="GY173" s="687"/>
      <c r="GZ173" s="687"/>
      <c r="HA173" s="687"/>
      <c r="HB173" s="687"/>
      <c r="HC173" s="687"/>
      <c r="HD173" s="687"/>
      <c r="HE173" s="687"/>
      <c r="HF173" s="687"/>
      <c r="HG173" s="687"/>
      <c r="HH173" s="687"/>
      <c r="HI173" s="687"/>
      <c r="HJ173" s="687"/>
      <c r="HK173" s="687"/>
      <c r="HL173" s="687"/>
      <c r="HM173" s="687"/>
      <c r="HN173" s="687"/>
      <c r="HO173" s="687"/>
      <c r="HP173" s="687"/>
      <c r="HQ173" s="687"/>
      <c r="HR173" s="687"/>
      <c r="HS173" s="687"/>
      <c r="HT173" s="687"/>
      <c r="HU173" s="687"/>
      <c r="HV173" s="687"/>
      <c r="HW173" s="687"/>
      <c r="HX173" s="687"/>
      <c r="HY173" s="687"/>
      <c r="HZ173" s="687"/>
      <c r="IA173" s="687"/>
      <c r="IB173" s="687"/>
      <c r="IC173" s="687"/>
      <c r="ID173" s="687"/>
      <c r="IE173" s="687"/>
      <c r="IF173" s="687"/>
      <c r="IG173" s="687"/>
      <c r="IH173" s="687"/>
      <c r="II173" s="687"/>
      <c r="IJ173" s="687"/>
      <c r="IK173" s="687"/>
      <c r="IL173" s="687"/>
      <c r="IM173" s="687"/>
      <c r="IN173" s="687"/>
      <c r="IO173" s="687"/>
      <c r="IP173" s="687"/>
      <c r="IQ173" s="687"/>
      <c r="IR173" s="687"/>
      <c r="IS173" s="687"/>
      <c r="IT173" s="687"/>
      <c r="IU173" s="687"/>
      <c r="IV173" s="687"/>
      <c r="IW173" s="687"/>
      <c r="IX173" s="687"/>
      <c r="IY173" s="687"/>
      <c r="IZ173" s="687"/>
      <c r="JA173" s="687"/>
      <c r="JB173" s="687"/>
      <c r="JC173" s="687"/>
      <c r="JD173" s="687"/>
      <c r="JE173" s="687"/>
      <c r="JF173" s="687"/>
      <c r="JG173" s="687"/>
      <c r="JH173" s="687"/>
      <c r="JI173" s="687"/>
      <c r="JJ173" s="687"/>
      <c r="JK173" s="687"/>
      <c r="JL173" s="687"/>
      <c r="JM173" s="687"/>
      <c r="JN173" s="687"/>
      <c r="JO173" s="687"/>
      <c r="JP173" s="687"/>
      <c r="JQ173" s="687"/>
      <c r="JR173" s="687"/>
      <c r="JS173" s="687"/>
      <c r="JT173" s="687"/>
      <c r="JU173" s="687"/>
      <c r="JV173" s="687"/>
      <c r="JW173" s="687"/>
      <c r="JX173" s="687"/>
      <c r="JY173" s="687"/>
      <c r="JZ173" s="687"/>
      <c r="KA173" s="687"/>
      <c r="KB173" s="687"/>
      <c r="KC173" s="687"/>
      <c r="KD173" s="687"/>
      <c r="KE173" s="687"/>
      <c r="KF173" s="687"/>
      <c r="KG173" s="687"/>
      <c r="KH173" s="687"/>
      <c r="KI173" s="687"/>
      <c r="KJ173" s="687"/>
      <c r="KK173" s="687"/>
      <c r="KL173" s="687"/>
      <c r="KM173" s="687"/>
      <c r="KN173" s="687"/>
      <c r="KO173" s="687"/>
      <c r="KP173" s="687"/>
      <c r="KQ173" s="687"/>
      <c r="KR173" s="687"/>
      <c r="KS173" s="687"/>
      <c r="KT173" s="687"/>
      <c r="KU173" s="687"/>
      <c r="KV173" s="687"/>
      <c r="KW173" s="687"/>
      <c r="KX173" s="687"/>
      <c r="KY173" s="687"/>
      <c r="KZ173" s="687"/>
      <c r="LA173" s="687"/>
      <c r="LB173" s="687"/>
      <c r="LC173" s="687"/>
      <c r="LD173" s="687"/>
      <c r="LE173" s="687"/>
      <c r="LF173" s="687"/>
      <c r="LG173" s="687"/>
      <c r="LH173" s="687"/>
      <c r="LI173" s="687"/>
      <c r="LJ173" s="687"/>
      <c r="LK173" s="687"/>
      <c r="LL173" s="687"/>
      <c r="LM173" s="687"/>
      <c r="LN173" s="687"/>
      <c r="LO173" s="687"/>
      <c r="LP173" s="687"/>
      <c r="LQ173" s="687"/>
      <c r="LR173" s="687"/>
      <c r="LS173" s="687"/>
      <c r="LT173" s="687"/>
      <c r="LU173" s="687"/>
      <c r="LV173" s="687"/>
      <c r="LW173" s="687"/>
      <c r="LX173" s="687"/>
      <c r="LY173" s="687"/>
      <c r="LZ173" s="687"/>
      <c r="MA173" s="687"/>
      <c r="MB173" s="687"/>
      <c r="MC173" s="687"/>
      <c r="MD173" s="687"/>
      <c r="ME173" s="687"/>
      <c r="MF173" s="687"/>
      <c r="MG173" s="687"/>
      <c r="MH173" s="687"/>
      <c r="MI173" s="687"/>
      <c r="MJ173" s="687"/>
      <c r="MK173" s="687"/>
      <c r="ML173" s="687"/>
      <c r="MM173" s="687"/>
      <c r="MN173" s="687"/>
      <c r="MO173" s="687"/>
      <c r="MP173" s="687"/>
      <c r="MQ173" s="687"/>
      <c r="MR173" s="687"/>
      <c r="MS173" s="687"/>
      <c r="MT173" s="687"/>
      <c r="MU173" s="687"/>
      <c r="MV173" s="687"/>
      <c r="MW173" s="687"/>
      <c r="MX173" s="687"/>
      <c r="MY173" s="687"/>
      <c r="MZ173" s="687"/>
      <c r="NA173" s="687"/>
      <c r="NB173" s="687"/>
      <c r="NC173" s="687"/>
      <c r="ND173" s="687"/>
      <c r="NE173" s="687"/>
      <c r="NF173" s="687"/>
      <c r="NG173" s="687"/>
      <c r="NH173" s="687"/>
      <c r="NI173" s="687"/>
      <c r="NJ173" s="687"/>
      <c r="NK173" s="687"/>
      <c r="NL173" s="687"/>
      <c r="NM173" s="687"/>
      <c r="NN173" s="687"/>
      <c r="NO173" s="687"/>
      <c r="NP173" s="687"/>
      <c r="NQ173" s="687"/>
      <c r="NR173" s="687"/>
      <c r="NS173" s="687"/>
      <c r="NT173" s="687"/>
      <c r="NU173" s="687"/>
      <c r="NV173" s="687"/>
      <c r="NW173" s="687"/>
      <c r="NX173" s="687"/>
      <c r="NY173" s="687"/>
      <c r="NZ173" s="687"/>
      <c r="OA173" s="687"/>
      <c r="OB173" s="687"/>
      <c r="OC173" s="687"/>
      <c r="OD173" s="687"/>
      <c r="OE173" s="687"/>
      <c r="OF173" s="687"/>
      <c r="OG173" s="687"/>
      <c r="OH173" s="687"/>
      <c r="OI173" s="687"/>
      <c r="OJ173" s="687"/>
      <c r="OK173" s="687"/>
      <c r="OL173" s="687"/>
      <c r="OM173" s="687"/>
      <c r="ON173" s="687"/>
      <c r="OO173" s="687"/>
      <c r="OP173" s="687"/>
      <c r="OQ173" s="687"/>
      <c r="OR173" s="687"/>
      <c r="OS173" s="687"/>
      <c r="OT173" s="687"/>
      <c r="OU173" s="687"/>
      <c r="OV173" s="687"/>
      <c r="OW173" s="687"/>
      <c r="OX173" s="687"/>
      <c r="OY173" s="687"/>
      <c r="OZ173" s="687"/>
      <c r="PA173" s="687"/>
      <c r="PB173" s="687"/>
      <c r="PC173" s="687"/>
      <c r="PD173" s="687"/>
      <c r="PE173" s="687"/>
      <c r="PF173" s="687"/>
      <c r="PG173" s="687"/>
      <c r="PH173" s="687"/>
      <c r="PI173" s="687"/>
      <c r="PJ173" s="687"/>
      <c r="PK173" s="687"/>
      <c r="PL173" s="687"/>
      <c r="PM173" s="687"/>
      <c r="PN173" s="687"/>
      <c r="PO173" s="687"/>
      <c r="PP173" s="687"/>
      <c r="PQ173" s="687"/>
      <c r="PR173" s="687"/>
      <c r="PS173" s="687">
        <v>22.96</v>
      </c>
      <c r="PT173" s="687">
        <v>53.16</v>
      </c>
      <c r="PU173" s="687">
        <v>53.16</v>
      </c>
      <c r="PV173" s="687">
        <v>126.88</v>
      </c>
      <c r="PW173" s="687">
        <v>151</v>
      </c>
      <c r="PX173" s="687">
        <v>151</v>
      </c>
      <c r="PY173" s="687">
        <v>151</v>
      </c>
      <c r="PZ173" s="687">
        <v>151</v>
      </c>
      <c r="QA173" s="687">
        <v>151</v>
      </c>
      <c r="QB173" s="687">
        <v>151</v>
      </c>
      <c r="QC173" s="687">
        <v>151</v>
      </c>
      <c r="QD173" s="687">
        <v>151</v>
      </c>
      <c r="QE173" s="687">
        <v>151</v>
      </c>
      <c r="QF173" s="687">
        <v>155.19999999999999</v>
      </c>
      <c r="QG173" s="687">
        <v>160.1</v>
      </c>
      <c r="QH173" s="687">
        <v>172</v>
      </c>
      <c r="QI173" s="687">
        <v>172</v>
      </c>
      <c r="QJ173" s="687">
        <v>172</v>
      </c>
      <c r="QK173" s="687">
        <v>172</v>
      </c>
      <c r="QL173" s="687">
        <v>172</v>
      </c>
      <c r="QM173" s="687">
        <v>172</v>
      </c>
      <c r="QN173" s="687">
        <v>172</v>
      </c>
      <c r="QO173" s="687">
        <v>172</v>
      </c>
      <c r="QP173" s="687">
        <v>172</v>
      </c>
      <c r="QQ173" s="687">
        <v>172</v>
      </c>
      <c r="QR173" s="687">
        <v>172</v>
      </c>
      <c r="QS173" s="687">
        <v>172</v>
      </c>
      <c r="QT173" s="687">
        <v>172</v>
      </c>
      <c r="QU173" s="687">
        <v>172</v>
      </c>
      <c r="QV173" s="687">
        <v>172</v>
      </c>
      <c r="QW173" s="687">
        <v>172</v>
      </c>
      <c r="QX173" s="687">
        <v>172</v>
      </c>
      <c r="QY173" s="687">
        <v>172</v>
      </c>
      <c r="QZ173" s="687">
        <v>172</v>
      </c>
      <c r="RA173" s="687"/>
      <c r="RB173" s="687"/>
      <c r="RC173" s="687"/>
      <c r="RD173" s="687"/>
      <c r="RE173" s="687"/>
      <c r="RF173" s="687"/>
      <c r="RG173" s="687"/>
      <c r="RH173" s="687"/>
      <c r="RI173" s="687"/>
      <c r="RJ173" s="687"/>
    </row>
    <row r="174" spans="1:478" s="925" customFormat="1" outlineLevel="4">
      <c r="A174" s="1104" t="s">
        <v>1153</v>
      </c>
      <c r="B174" s="1104"/>
      <c r="C174" s="1104"/>
      <c r="D174" s="1105">
        <v>833</v>
      </c>
      <c r="E174" s="1105">
        <v>0</v>
      </c>
      <c r="F174" s="1105">
        <v>3362498.74</v>
      </c>
      <c r="G174" s="1106"/>
      <c r="H174" s="1104" t="s">
        <v>894</v>
      </c>
      <c r="I174" s="687"/>
      <c r="J174" s="687"/>
      <c r="K174" s="687"/>
      <c r="L174" s="687"/>
      <c r="M174" s="687"/>
      <c r="N174" s="687"/>
      <c r="O174" s="687"/>
      <c r="P174" s="687"/>
      <c r="Q174" s="687"/>
      <c r="R174" s="687"/>
      <c r="S174" s="687"/>
      <c r="T174" s="687"/>
      <c r="U174" s="687"/>
      <c r="V174" s="687"/>
      <c r="W174" s="687"/>
      <c r="X174" s="687"/>
      <c r="Y174" s="687"/>
      <c r="Z174" s="687"/>
      <c r="AA174" s="687"/>
      <c r="AB174" s="687"/>
      <c r="AC174" s="687"/>
      <c r="AD174" s="687"/>
      <c r="AE174" s="687"/>
      <c r="AF174" s="687"/>
      <c r="AG174" s="687"/>
      <c r="AH174" s="687"/>
      <c r="AI174" s="687"/>
      <c r="AJ174" s="687"/>
      <c r="AK174" s="687"/>
      <c r="AL174" s="687"/>
      <c r="AM174" s="687"/>
      <c r="AN174" s="687"/>
      <c r="AO174" s="687"/>
      <c r="AP174" s="687"/>
      <c r="AQ174" s="687"/>
      <c r="AR174" s="687"/>
      <c r="AS174" s="687"/>
      <c r="AT174" s="687"/>
      <c r="AU174" s="687"/>
      <c r="AV174" s="687"/>
      <c r="AW174" s="687"/>
      <c r="AX174" s="687"/>
      <c r="AY174" s="687"/>
      <c r="AZ174" s="687"/>
      <c r="BA174" s="687"/>
      <c r="BB174" s="687"/>
      <c r="BC174" s="687"/>
      <c r="BD174" s="687"/>
      <c r="BE174" s="687"/>
      <c r="BF174" s="687"/>
      <c r="BG174" s="687"/>
      <c r="BH174" s="687"/>
      <c r="BI174" s="687"/>
      <c r="BJ174" s="687"/>
      <c r="BK174" s="687"/>
      <c r="BL174" s="687"/>
      <c r="BM174" s="687"/>
      <c r="BN174" s="687"/>
      <c r="BO174" s="687"/>
      <c r="BP174" s="687"/>
      <c r="BQ174" s="687"/>
      <c r="BR174" s="687"/>
      <c r="BS174" s="687"/>
      <c r="BT174" s="687"/>
      <c r="BU174" s="687"/>
      <c r="BV174" s="687"/>
      <c r="BW174" s="687"/>
      <c r="BX174" s="687"/>
      <c r="BY174" s="687"/>
      <c r="BZ174" s="687"/>
      <c r="CA174" s="687"/>
      <c r="CB174" s="687"/>
      <c r="CC174" s="687"/>
      <c r="CD174" s="687"/>
      <c r="CE174" s="687"/>
      <c r="CF174" s="687"/>
      <c r="CG174" s="687"/>
      <c r="CH174" s="687"/>
      <c r="CI174" s="687"/>
      <c r="CJ174" s="687"/>
      <c r="CK174" s="687"/>
      <c r="CL174" s="687"/>
      <c r="CM174" s="687"/>
      <c r="CN174" s="687"/>
      <c r="CO174" s="687"/>
      <c r="CP174" s="687"/>
      <c r="CQ174" s="687"/>
      <c r="CR174" s="687"/>
      <c r="CS174" s="687"/>
      <c r="CT174" s="687"/>
      <c r="CU174" s="687"/>
      <c r="CV174" s="687"/>
      <c r="CW174" s="687"/>
      <c r="CX174" s="687"/>
      <c r="CY174" s="687"/>
      <c r="CZ174" s="687"/>
      <c r="DA174" s="687"/>
      <c r="DB174" s="687"/>
      <c r="DC174" s="687"/>
      <c r="DD174" s="687"/>
      <c r="DE174" s="687"/>
      <c r="DF174" s="687"/>
      <c r="DG174" s="687"/>
      <c r="DH174" s="687"/>
      <c r="DI174" s="687"/>
      <c r="DJ174" s="687"/>
      <c r="DK174" s="687"/>
      <c r="DL174" s="687"/>
      <c r="DM174" s="687"/>
      <c r="DN174" s="687"/>
      <c r="DO174" s="687"/>
      <c r="DP174" s="687"/>
      <c r="DQ174" s="687"/>
      <c r="DR174" s="687"/>
      <c r="DS174" s="687"/>
      <c r="DT174" s="687"/>
      <c r="DU174" s="687"/>
      <c r="DV174" s="687"/>
      <c r="DW174" s="687"/>
      <c r="DX174" s="687"/>
      <c r="DY174" s="687"/>
      <c r="DZ174" s="687"/>
      <c r="EA174" s="687"/>
      <c r="EB174" s="687"/>
      <c r="EC174" s="687"/>
      <c r="ED174" s="687"/>
      <c r="EE174" s="687"/>
      <c r="EF174" s="687"/>
      <c r="EG174" s="687"/>
      <c r="EH174" s="687"/>
      <c r="EI174" s="687"/>
      <c r="EJ174" s="687"/>
      <c r="EK174" s="687"/>
      <c r="EL174" s="687"/>
      <c r="EM174" s="687"/>
      <c r="EN174" s="687"/>
      <c r="EO174" s="687"/>
      <c r="EP174" s="687"/>
      <c r="EQ174" s="687"/>
      <c r="ER174" s="687"/>
      <c r="ES174" s="687"/>
      <c r="ET174" s="687"/>
      <c r="EU174" s="687"/>
      <c r="EV174" s="687"/>
      <c r="EW174" s="687"/>
      <c r="EX174" s="687"/>
      <c r="EY174" s="687"/>
      <c r="EZ174" s="687"/>
      <c r="FA174" s="687"/>
      <c r="FB174" s="687"/>
      <c r="FC174" s="687"/>
      <c r="FD174" s="687"/>
      <c r="FE174" s="687"/>
      <c r="FF174" s="687"/>
      <c r="FG174" s="687"/>
      <c r="FH174" s="687"/>
      <c r="FI174" s="687"/>
      <c r="FJ174" s="687"/>
      <c r="FK174" s="687"/>
      <c r="FL174" s="687"/>
      <c r="FM174" s="687"/>
      <c r="FN174" s="687"/>
      <c r="FO174" s="687"/>
      <c r="FP174" s="687"/>
      <c r="FQ174" s="687"/>
      <c r="FR174" s="687"/>
      <c r="FS174" s="687"/>
      <c r="FT174" s="687"/>
      <c r="FU174" s="687"/>
      <c r="FV174" s="687"/>
      <c r="FW174" s="687"/>
      <c r="FX174" s="687"/>
      <c r="FY174" s="687"/>
      <c r="FZ174" s="687"/>
      <c r="GA174" s="687"/>
      <c r="GB174" s="687"/>
      <c r="GC174" s="687"/>
      <c r="GD174" s="687"/>
      <c r="GE174" s="687"/>
      <c r="GF174" s="687"/>
      <c r="GG174" s="687"/>
      <c r="GH174" s="687"/>
      <c r="GI174" s="687"/>
      <c r="GJ174" s="687"/>
      <c r="GK174" s="687"/>
      <c r="GL174" s="687"/>
      <c r="GM174" s="687"/>
      <c r="GN174" s="687"/>
      <c r="GO174" s="687"/>
      <c r="GP174" s="687"/>
      <c r="GQ174" s="687"/>
      <c r="GR174" s="687"/>
      <c r="GS174" s="687"/>
      <c r="GT174" s="687"/>
      <c r="GU174" s="687"/>
      <c r="GV174" s="687"/>
      <c r="GW174" s="687"/>
      <c r="GX174" s="687"/>
      <c r="GY174" s="687"/>
      <c r="GZ174" s="687"/>
      <c r="HA174" s="687"/>
      <c r="HB174" s="687"/>
      <c r="HC174" s="687"/>
      <c r="HD174" s="687"/>
      <c r="HE174" s="687"/>
      <c r="HF174" s="687"/>
      <c r="HG174" s="687"/>
      <c r="HH174" s="687"/>
      <c r="HI174" s="687"/>
      <c r="HJ174" s="687"/>
      <c r="HK174" s="687"/>
      <c r="HL174" s="687"/>
      <c r="HM174" s="687"/>
      <c r="HN174" s="687"/>
      <c r="HO174" s="687"/>
      <c r="HP174" s="687"/>
      <c r="HQ174" s="687"/>
      <c r="HR174" s="687"/>
      <c r="HS174" s="687"/>
      <c r="HT174" s="687"/>
      <c r="HU174" s="687"/>
      <c r="HV174" s="687"/>
      <c r="HW174" s="687"/>
      <c r="HX174" s="687"/>
      <c r="HY174" s="687"/>
      <c r="HZ174" s="687"/>
      <c r="IA174" s="687"/>
      <c r="IB174" s="687"/>
      <c r="IC174" s="687"/>
      <c r="ID174" s="687"/>
      <c r="IE174" s="687"/>
      <c r="IF174" s="687"/>
      <c r="IG174" s="687"/>
      <c r="IH174" s="687"/>
      <c r="II174" s="687"/>
      <c r="IJ174" s="687"/>
      <c r="IK174" s="687"/>
      <c r="IL174" s="687"/>
      <c r="IM174" s="687"/>
      <c r="IN174" s="687"/>
      <c r="IO174" s="687"/>
      <c r="IP174" s="687"/>
      <c r="IQ174" s="687"/>
      <c r="IR174" s="687"/>
      <c r="IS174" s="687"/>
      <c r="IT174" s="687"/>
      <c r="IU174" s="687"/>
      <c r="IV174" s="687"/>
      <c r="IW174" s="687"/>
      <c r="IX174" s="687"/>
      <c r="IY174" s="687"/>
      <c r="IZ174" s="687"/>
      <c r="JA174" s="687"/>
      <c r="JB174" s="687"/>
      <c r="JC174" s="687"/>
      <c r="JD174" s="687"/>
      <c r="JE174" s="687"/>
      <c r="JF174" s="687"/>
      <c r="JG174" s="687"/>
      <c r="JH174" s="687"/>
      <c r="JI174" s="687"/>
      <c r="JJ174" s="687"/>
      <c r="JK174" s="687"/>
      <c r="JL174" s="687"/>
      <c r="JM174" s="687"/>
      <c r="JN174" s="687"/>
      <c r="JO174" s="687"/>
      <c r="JP174" s="687"/>
      <c r="JQ174" s="687"/>
      <c r="JR174" s="687"/>
      <c r="JS174" s="687"/>
      <c r="JT174" s="687"/>
      <c r="JU174" s="687"/>
      <c r="JV174" s="687"/>
      <c r="JW174" s="687"/>
      <c r="JX174" s="687"/>
      <c r="JY174" s="687"/>
      <c r="JZ174" s="687"/>
      <c r="KA174" s="687"/>
      <c r="KB174" s="687"/>
      <c r="KC174" s="687"/>
      <c r="KD174" s="687"/>
      <c r="KE174" s="687"/>
      <c r="KF174" s="687"/>
      <c r="KG174" s="687"/>
      <c r="KH174" s="687"/>
      <c r="KI174" s="687"/>
      <c r="KJ174" s="687"/>
      <c r="KK174" s="687"/>
      <c r="KL174" s="687"/>
      <c r="KM174" s="687"/>
      <c r="KN174" s="687"/>
      <c r="KO174" s="687"/>
      <c r="KP174" s="687"/>
      <c r="KQ174" s="687"/>
      <c r="KR174" s="687"/>
      <c r="KS174" s="687"/>
      <c r="KT174" s="687"/>
      <c r="KU174" s="687"/>
      <c r="KV174" s="687"/>
      <c r="KW174" s="687"/>
      <c r="KX174" s="687"/>
      <c r="KY174" s="687"/>
      <c r="KZ174" s="687"/>
      <c r="LA174" s="687"/>
      <c r="LB174" s="687"/>
      <c r="LC174" s="687"/>
      <c r="LD174" s="687"/>
      <c r="LE174" s="687"/>
      <c r="LF174" s="687"/>
      <c r="LG174" s="687"/>
      <c r="LH174" s="687"/>
      <c r="LI174" s="687"/>
      <c r="LJ174" s="687"/>
      <c r="LK174" s="687"/>
      <c r="LL174" s="687"/>
      <c r="LM174" s="687"/>
      <c r="LN174" s="687"/>
      <c r="LO174" s="687"/>
      <c r="LP174" s="687"/>
      <c r="LQ174" s="687"/>
      <c r="LR174" s="687"/>
      <c r="LS174" s="687"/>
      <c r="LT174" s="687"/>
      <c r="LU174" s="687"/>
      <c r="LV174" s="687"/>
      <c r="LW174" s="687"/>
      <c r="LX174" s="687"/>
      <c r="LY174" s="687"/>
      <c r="LZ174" s="687"/>
      <c r="MA174" s="687"/>
      <c r="MB174" s="687"/>
      <c r="MC174" s="687"/>
      <c r="MD174" s="687"/>
      <c r="ME174" s="687"/>
      <c r="MF174" s="687"/>
      <c r="MG174" s="687"/>
      <c r="MH174" s="687"/>
      <c r="MI174" s="687"/>
      <c r="MJ174" s="687"/>
      <c r="MK174" s="687"/>
      <c r="ML174" s="687"/>
      <c r="MM174" s="687"/>
      <c r="MN174" s="687"/>
      <c r="MO174" s="687"/>
      <c r="MP174" s="687"/>
      <c r="MQ174" s="687"/>
      <c r="MR174" s="687"/>
      <c r="MS174" s="687"/>
      <c r="MT174" s="687"/>
      <c r="MU174" s="687"/>
      <c r="MV174" s="687"/>
      <c r="MW174" s="687"/>
      <c r="MX174" s="687"/>
      <c r="MY174" s="687"/>
      <c r="MZ174" s="687"/>
      <c r="NA174" s="687"/>
      <c r="NB174" s="687"/>
      <c r="NC174" s="687"/>
      <c r="ND174" s="687"/>
      <c r="NE174" s="687"/>
      <c r="NF174" s="687"/>
      <c r="NG174" s="687"/>
      <c r="NH174" s="687"/>
      <c r="NI174" s="687"/>
      <c r="NJ174" s="687"/>
      <c r="NK174" s="687"/>
      <c r="NL174" s="687"/>
      <c r="NM174" s="687"/>
      <c r="NN174" s="687"/>
      <c r="NO174" s="687"/>
      <c r="NP174" s="687"/>
      <c r="NQ174" s="687"/>
      <c r="NR174" s="687"/>
      <c r="NS174" s="687"/>
      <c r="NT174" s="687"/>
      <c r="NU174" s="687"/>
      <c r="NV174" s="687"/>
      <c r="NW174" s="687"/>
      <c r="NX174" s="687"/>
      <c r="NY174" s="687"/>
      <c r="NZ174" s="687"/>
      <c r="OA174" s="687"/>
      <c r="OB174" s="687"/>
      <c r="OC174" s="687"/>
      <c r="OD174" s="687"/>
      <c r="OE174" s="687"/>
      <c r="OF174" s="687"/>
      <c r="OG174" s="687"/>
      <c r="OH174" s="687"/>
      <c r="OI174" s="687"/>
      <c r="OJ174" s="687"/>
      <c r="OK174" s="687"/>
      <c r="OL174" s="687"/>
      <c r="OM174" s="687"/>
      <c r="ON174" s="687"/>
      <c r="OO174" s="687"/>
      <c r="OP174" s="687"/>
      <c r="OQ174" s="687"/>
      <c r="OR174" s="687"/>
      <c r="OS174" s="687"/>
      <c r="OT174" s="687"/>
      <c r="OU174" s="687"/>
      <c r="OV174" s="687"/>
      <c r="OW174" s="687"/>
      <c r="OX174" s="687"/>
      <c r="OY174" s="687"/>
      <c r="OZ174" s="687"/>
      <c r="PA174" s="687"/>
      <c r="PB174" s="687"/>
      <c r="PC174" s="687"/>
      <c r="PD174" s="687"/>
      <c r="PE174" s="687"/>
      <c r="PF174" s="687"/>
      <c r="PG174" s="687"/>
      <c r="PH174" s="687">
        <v>14.05</v>
      </c>
      <c r="PI174" s="687">
        <v>32.53</v>
      </c>
      <c r="PJ174" s="687">
        <v>51.01</v>
      </c>
      <c r="PK174" s="687">
        <v>85.15</v>
      </c>
      <c r="PL174" s="687">
        <v>139.24</v>
      </c>
      <c r="PM174" s="687">
        <v>154</v>
      </c>
      <c r="PN174" s="687">
        <v>154</v>
      </c>
      <c r="PO174" s="687">
        <v>154</v>
      </c>
      <c r="PP174" s="687">
        <v>154</v>
      </c>
      <c r="PQ174" s="687">
        <v>165.41</v>
      </c>
      <c r="PR174" s="687">
        <v>180.41</v>
      </c>
      <c r="PS174" s="687">
        <v>217.02</v>
      </c>
      <c r="PT174" s="687">
        <v>229</v>
      </c>
      <c r="PU174" s="687">
        <v>229</v>
      </c>
      <c r="PV174" s="687">
        <v>229</v>
      </c>
      <c r="PW174" s="687">
        <v>229</v>
      </c>
      <c r="PX174" s="687">
        <v>229</v>
      </c>
      <c r="PY174" s="687">
        <v>229</v>
      </c>
      <c r="PZ174" s="687">
        <v>229</v>
      </c>
      <c r="QA174" s="687">
        <v>229</v>
      </c>
      <c r="QB174" s="687">
        <v>229</v>
      </c>
      <c r="QC174" s="687">
        <v>229</v>
      </c>
      <c r="QD174" s="687">
        <v>229</v>
      </c>
      <c r="QE174" s="687">
        <v>229</v>
      </c>
      <c r="QF174" s="687">
        <v>229</v>
      </c>
      <c r="QG174" s="687">
        <v>229</v>
      </c>
      <c r="QH174" s="687">
        <v>229</v>
      </c>
      <c r="QI174" s="687">
        <v>229</v>
      </c>
      <c r="QJ174" s="687">
        <v>234.2</v>
      </c>
      <c r="QK174" s="687">
        <v>278.62</v>
      </c>
      <c r="QL174" s="687">
        <v>343.78</v>
      </c>
      <c r="QM174" s="687">
        <v>394.21</v>
      </c>
      <c r="QN174" s="687">
        <v>487.37</v>
      </c>
      <c r="QO174" s="687">
        <v>634.99</v>
      </c>
      <c r="QP174" s="687">
        <v>634.99</v>
      </c>
      <c r="QQ174" s="687">
        <v>689.66</v>
      </c>
      <c r="QR174" s="687">
        <v>708.59</v>
      </c>
      <c r="QS174" s="687">
        <v>727.52</v>
      </c>
      <c r="QT174" s="687">
        <v>762.48</v>
      </c>
      <c r="QU174" s="687">
        <v>817.89</v>
      </c>
      <c r="QV174" s="687">
        <v>833</v>
      </c>
      <c r="QW174" s="687">
        <v>833</v>
      </c>
      <c r="QX174" s="687">
        <v>833</v>
      </c>
      <c r="QY174" s="687">
        <v>833</v>
      </c>
      <c r="QZ174" s="687">
        <v>833</v>
      </c>
      <c r="RA174" s="687"/>
      <c r="RB174" s="687"/>
      <c r="RC174" s="687"/>
      <c r="RD174" s="687"/>
      <c r="RE174" s="687"/>
      <c r="RF174" s="687"/>
      <c r="RG174" s="687"/>
      <c r="RH174" s="687"/>
      <c r="RI174" s="687"/>
      <c r="RJ174" s="687"/>
    </row>
    <row r="175" spans="1:478" s="925" customFormat="1" outlineLevel="4">
      <c r="A175" s="1104" t="s">
        <v>1154</v>
      </c>
      <c r="B175" s="1104"/>
      <c r="C175" s="1104"/>
      <c r="D175" s="1105">
        <v>8808.02</v>
      </c>
      <c r="E175" s="1105">
        <v>0</v>
      </c>
      <c r="F175" s="1105">
        <v>2552036.46</v>
      </c>
      <c r="G175" s="1106"/>
      <c r="H175" s="1104" t="s">
        <v>894</v>
      </c>
      <c r="I175" s="687"/>
      <c r="J175" s="687"/>
      <c r="K175" s="687"/>
      <c r="L175" s="687"/>
      <c r="M175" s="687"/>
      <c r="N175" s="687"/>
      <c r="O175" s="687"/>
      <c r="P175" s="687"/>
      <c r="Q175" s="687"/>
      <c r="R175" s="687"/>
      <c r="S175" s="687"/>
      <c r="T175" s="687"/>
      <c r="U175" s="687"/>
      <c r="V175" s="687"/>
      <c r="W175" s="687"/>
      <c r="X175" s="687"/>
      <c r="Y175" s="687"/>
      <c r="Z175" s="687"/>
      <c r="AA175" s="687"/>
      <c r="AB175" s="687"/>
      <c r="AC175" s="687"/>
      <c r="AD175" s="687"/>
      <c r="AE175" s="687"/>
      <c r="AF175" s="687"/>
      <c r="AG175" s="687"/>
      <c r="AH175" s="687"/>
      <c r="AI175" s="687"/>
      <c r="AJ175" s="687"/>
      <c r="AK175" s="687"/>
      <c r="AL175" s="687"/>
      <c r="AM175" s="687"/>
      <c r="AN175" s="687"/>
      <c r="AO175" s="687"/>
      <c r="AP175" s="687"/>
      <c r="AQ175" s="687"/>
      <c r="AR175" s="687"/>
      <c r="AS175" s="687"/>
      <c r="AT175" s="687"/>
      <c r="AU175" s="687"/>
      <c r="AV175" s="687"/>
      <c r="AW175" s="687"/>
      <c r="AX175" s="687"/>
      <c r="AY175" s="687"/>
      <c r="AZ175" s="687"/>
      <c r="BA175" s="687"/>
      <c r="BB175" s="687"/>
      <c r="BC175" s="687"/>
      <c r="BD175" s="687"/>
      <c r="BE175" s="687"/>
      <c r="BF175" s="687"/>
      <c r="BG175" s="687"/>
      <c r="BH175" s="687"/>
      <c r="BI175" s="687"/>
      <c r="BJ175" s="687"/>
      <c r="BK175" s="687"/>
      <c r="BL175" s="687"/>
      <c r="BM175" s="687"/>
      <c r="BN175" s="687"/>
      <c r="BO175" s="687"/>
      <c r="BP175" s="687"/>
      <c r="BQ175" s="687"/>
      <c r="BR175" s="687"/>
      <c r="BS175" s="687"/>
      <c r="BT175" s="687"/>
      <c r="BU175" s="687"/>
      <c r="BV175" s="687"/>
      <c r="BW175" s="687"/>
      <c r="BX175" s="687"/>
      <c r="BY175" s="687"/>
      <c r="BZ175" s="687"/>
      <c r="CA175" s="687"/>
      <c r="CB175" s="687"/>
      <c r="CC175" s="687"/>
      <c r="CD175" s="687"/>
      <c r="CE175" s="687"/>
      <c r="CF175" s="687"/>
      <c r="CG175" s="687"/>
      <c r="CH175" s="687"/>
      <c r="CI175" s="687"/>
      <c r="CJ175" s="687"/>
      <c r="CK175" s="687"/>
      <c r="CL175" s="687"/>
      <c r="CM175" s="687"/>
      <c r="CN175" s="687"/>
      <c r="CO175" s="687"/>
      <c r="CP175" s="687"/>
      <c r="CQ175" s="687"/>
      <c r="CR175" s="687"/>
      <c r="CS175" s="687"/>
      <c r="CT175" s="687"/>
      <c r="CU175" s="687"/>
      <c r="CV175" s="687"/>
      <c r="CW175" s="687"/>
      <c r="CX175" s="687"/>
      <c r="CY175" s="687"/>
      <c r="CZ175" s="687"/>
      <c r="DA175" s="687"/>
      <c r="DB175" s="687"/>
      <c r="DC175" s="687"/>
      <c r="DD175" s="687"/>
      <c r="DE175" s="687"/>
      <c r="DF175" s="687"/>
      <c r="DG175" s="687"/>
      <c r="DH175" s="687"/>
      <c r="DI175" s="687"/>
      <c r="DJ175" s="687"/>
      <c r="DK175" s="687"/>
      <c r="DL175" s="687"/>
      <c r="DM175" s="687"/>
      <c r="DN175" s="687"/>
      <c r="DO175" s="687"/>
      <c r="DP175" s="687"/>
      <c r="DQ175" s="687"/>
      <c r="DR175" s="687"/>
      <c r="DS175" s="687"/>
      <c r="DT175" s="687"/>
      <c r="DU175" s="687"/>
      <c r="DV175" s="687"/>
      <c r="DW175" s="687"/>
      <c r="DX175" s="687"/>
      <c r="DY175" s="687"/>
      <c r="DZ175" s="687"/>
      <c r="EA175" s="687"/>
      <c r="EB175" s="687"/>
      <c r="EC175" s="687"/>
      <c r="ED175" s="687"/>
      <c r="EE175" s="687"/>
      <c r="EF175" s="687"/>
      <c r="EG175" s="687"/>
      <c r="EH175" s="687"/>
      <c r="EI175" s="687"/>
      <c r="EJ175" s="687"/>
      <c r="EK175" s="687"/>
      <c r="EL175" s="687"/>
      <c r="EM175" s="687"/>
      <c r="EN175" s="687"/>
      <c r="EO175" s="687"/>
      <c r="EP175" s="687"/>
      <c r="EQ175" s="687"/>
      <c r="ER175" s="687"/>
      <c r="ES175" s="687"/>
      <c r="ET175" s="687"/>
      <c r="EU175" s="687"/>
      <c r="EV175" s="687"/>
      <c r="EW175" s="687"/>
      <c r="EX175" s="687"/>
      <c r="EY175" s="687"/>
      <c r="EZ175" s="687"/>
      <c r="FA175" s="687"/>
      <c r="FB175" s="687"/>
      <c r="FC175" s="687"/>
      <c r="FD175" s="687"/>
      <c r="FE175" s="687"/>
      <c r="FF175" s="687"/>
      <c r="FG175" s="687"/>
      <c r="FH175" s="687"/>
      <c r="FI175" s="687"/>
      <c r="FJ175" s="687"/>
      <c r="FK175" s="687"/>
      <c r="FL175" s="687"/>
      <c r="FM175" s="687"/>
      <c r="FN175" s="687"/>
      <c r="FO175" s="687"/>
      <c r="FP175" s="687"/>
      <c r="FQ175" s="687"/>
      <c r="FR175" s="687"/>
      <c r="FS175" s="687"/>
      <c r="FT175" s="687"/>
      <c r="FU175" s="687"/>
      <c r="FV175" s="687"/>
      <c r="FW175" s="687"/>
      <c r="FX175" s="687"/>
      <c r="FY175" s="687"/>
      <c r="FZ175" s="687"/>
      <c r="GA175" s="687"/>
      <c r="GB175" s="687"/>
      <c r="GC175" s="687"/>
      <c r="GD175" s="687"/>
      <c r="GE175" s="687"/>
      <c r="GF175" s="687"/>
      <c r="GG175" s="687"/>
      <c r="GH175" s="687"/>
      <c r="GI175" s="687"/>
      <c r="GJ175" s="687"/>
      <c r="GK175" s="687"/>
      <c r="GL175" s="687"/>
      <c r="GM175" s="687"/>
      <c r="GN175" s="687"/>
      <c r="GO175" s="687"/>
      <c r="GP175" s="687"/>
      <c r="GQ175" s="687"/>
      <c r="GR175" s="687"/>
      <c r="GS175" s="687"/>
      <c r="GT175" s="687"/>
      <c r="GU175" s="687"/>
      <c r="GV175" s="687"/>
      <c r="GW175" s="687"/>
      <c r="GX175" s="687"/>
      <c r="GY175" s="687"/>
      <c r="GZ175" s="687"/>
      <c r="HA175" s="687"/>
      <c r="HB175" s="687"/>
      <c r="HC175" s="687"/>
      <c r="HD175" s="687"/>
      <c r="HE175" s="687"/>
      <c r="HF175" s="687"/>
      <c r="HG175" s="687"/>
      <c r="HH175" s="687"/>
      <c r="HI175" s="687"/>
      <c r="HJ175" s="687"/>
      <c r="HK175" s="687"/>
      <c r="HL175" s="687"/>
      <c r="HM175" s="687"/>
      <c r="HN175" s="687"/>
      <c r="HO175" s="687"/>
      <c r="HP175" s="687"/>
      <c r="HQ175" s="687"/>
      <c r="HR175" s="687"/>
      <c r="HS175" s="687"/>
      <c r="HT175" s="687"/>
      <c r="HU175" s="687"/>
      <c r="HV175" s="687"/>
      <c r="HW175" s="687"/>
      <c r="HX175" s="687"/>
      <c r="HY175" s="687"/>
      <c r="HZ175" s="687"/>
      <c r="IA175" s="687"/>
      <c r="IB175" s="687"/>
      <c r="IC175" s="687"/>
      <c r="ID175" s="687"/>
      <c r="IE175" s="687"/>
      <c r="IF175" s="687"/>
      <c r="IG175" s="687"/>
      <c r="IH175" s="687"/>
      <c r="II175" s="687"/>
      <c r="IJ175" s="687"/>
      <c r="IK175" s="687"/>
      <c r="IL175" s="687"/>
      <c r="IM175" s="687"/>
      <c r="IN175" s="687"/>
      <c r="IO175" s="687"/>
      <c r="IP175" s="687"/>
      <c r="IQ175" s="687"/>
      <c r="IR175" s="687"/>
      <c r="IS175" s="687"/>
      <c r="IT175" s="687"/>
      <c r="IU175" s="687"/>
      <c r="IV175" s="687"/>
      <c r="IW175" s="687"/>
      <c r="IX175" s="687"/>
      <c r="IY175" s="687"/>
      <c r="IZ175" s="687"/>
      <c r="JA175" s="687"/>
      <c r="JB175" s="687"/>
      <c r="JC175" s="687"/>
      <c r="JD175" s="687"/>
      <c r="JE175" s="687"/>
      <c r="JF175" s="687"/>
      <c r="JG175" s="687"/>
      <c r="JH175" s="687"/>
      <c r="JI175" s="687"/>
      <c r="JJ175" s="687"/>
      <c r="JK175" s="687"/>
      <c r="JL175" s="687"/>
      <c r="JM175" s="687"/>
      <c r="JN175" s="687"/>
      <c r="JO175" s="687"/>
      <c r="JP175" s="687"/>
      <c r="JQ175" s="687"/>
      <c r="JR175" s="687"/>
      <c r="JS175" s="687"/>
      <c r="JT175" s="687"/>
      <c r="JU175" s="687"/>
      <c r="JV175" s="687"/>
      <c r="JW175" s="687"/>
      <c r="JX175" s="687"/>
      <c r="JY175" s="687"/>
      <c r="JZ175" s="687"/>
      <c r="KA175" s="687"/>
      <c r="KB175" s="687"/>
      <c r="KC175" s="687"/>
      <c r="KD175" s="687"/>
      <c r="KE175" s="687"/>
      <c r="KF175" s="687"/>
      <c r="KG175" s="687"/>
      <c r="KH175" s="687"/>
      <c r="KI175" s="687"/>
      <c r="KJ175" s="687"/>
      <c r="KK175" s="687"/>
      <c r="KL175" s="687"/>
      <c r="KM175" s="687"/>
      <c r="KN175" s="687"/>
      <c r="KO175" s="687"/>
      <c r="KP175" s="687"/>
      <c r="KQ175" s="687"/>
      <c r="KR175" s="687"/>
      <c r="KS175" s="687"/>
      <c r="KT175" s="687"/>
      <c r="KU175" s="687"/>
      <c r="KV175" s="687"/>
      <c r="KW175" s="687"/>
      <c r="KX175" s="687"/>
      <c r="KY175" s="687"/>
      <c r="KZ175" s="687"/>
      <c r="LA175" s="687"/>
      <c r="LB175" s="687"/>
      <c r="LC175" s="687"/>
      <c r="LD175" s="687"/>
      <c r="LE175" s="687"/>
      <c r="LF175" s="687"/>
      <c r="LG175" s="687"/>
      <c r="LH175" s="687"/>
      <c r="LI175" s="687"/>
      <c r="LJ175" s="687"/>
      <c r="LK175" s="687"/>
      <c r="LL175" s="687"/>
      <c r="LM175" s="687"/>
      <c r="LN175" s="687"/>
      <c r="LO175" s="687"/>
      <c r="LP175" s="687"/>
      <c r="LQ175" s="687"/>
      <c r="LR175" s="687"/>
      <c r="LS175" s="687"/>
      <c r="LT175" s="687"/>
      <c r="LU175" s="687"/>
      <c r="LV175" s="687"/>
      <c r="LW175" s="687"/>
      <c r="LX175" s="687"/>
      <c r="LY175" s="687"/>
      <c r="LZ175" s="687"/>
      <c r="MA175" s="687"/>
      <c r="MB175" s="687"/>
      <c r="MC175" s="687"/>
      <c r="MD175" s="687"/>
      <c r="ME175" s="687"/>
      <c r="MF175" s="687"/>
      <c r="MG175" s="687"/>
      <c r="MH175" s="687"/>
      <c r="MI175" s="687"/>
      <c r="MJ175" s="687"/>
      <c r="MK175" s="687"/>
      <c r="ML175" s="687"/>
      <c r="MM175" s="687"/>
      <c r="MN175" s="687"/>
      <c r="MO175" s="687"/>
      <c r="MP175" s="687"/>
      <c r="MQ175" s="687"/>
      <c r="MR175" s="687"/>
      <c r="MS175" s="687"/>
      <c r="MT175" s="687"/>
      <c r="MU175" s="687"/>
      <c r="MV175" s="687"/>
      <c r="MW175" s="687"/>
      <c r="MX175" s="687"/>
      <c r="MY175" s="687"/>
      <c r="MZ175" s="687"/>
      <c r="NA175" s="687"/>
      <c r="NB175" s="687"/>
      <c r="NC175" s="687"/>
      <c r="ND175" s="687"/>
      <c r="NE175" s="687"/>
      <c r="NF175" s="687"/>
      <c r="NG175" s="687"/>
      <c r="NH175" s="687"/>
      <c r="NI175" s="687"/>
      <c r="NJ175" s="687"/>
      <c r="NK175" s="687"/>
      <c r="NL175" s="687"/>
      <c r="NM175" s="687"/>
      <c r="NN175" s="687"/>
      <c r="NO175" s="687"/>
      <c r="NP175" s="687"/>
      <c r="NQ175" s="687"/>
      <c r="NR175" s="687"/>
      <c r="NS175" s="687"/>
      <c r="NT175" s="687"/>
      <c r="NU175" s="687"/>
      <c r="NV175" s="687"/>
      <c r="NW175" s="687"/>
      <c r="NX175" s="687"/>
      <c r="NY175" s="687"/>
      <c r="NZ175" s="687"/>
      <c r="OA175" s="687"/>
      <c r="OB175" s="687"/>
      <c r="OC175" s="687"/>
      <c r="OD175" s="687"/>
      <c r="OE175" s="687"/>
      <c r="OF175" s="687"/>
      <c r="OG175" s="687"/>
      <c r="OH175" s="687"/>
      <c r="OI175" s="687"/>
      <c r="OJ175" s="687"/>
      <c r="OK175" s="687"/>
      <c r="OL175" s="687"/>
      <c r="OM175" s="687"/>
      <c r="ON175" s="687"/>
      <c r="OO175" s="687"/>
      <c r="OP175" s="687"/>
      <c r="OQ175" s="687"/>
      <c r="OR175" s="687"/>
      <c r="OS175" s="687"/>
      <c r="OT175" s="687"/>
      <c r="OU175" s="687"/>
      <c r="OV175" s="687">
        <v>619.5</v>
      </c>
      <c r="OW175" s="687">
        <v>1434.18</v>
      </c>
      <c r="OX175" s="687">
        <v>2248.86</v>
      </c>
      <c r="OY175" s="687">
        <v>3753.76</v>
      </c>
      <c r="OZ175" s="687">
        <v>3753.76</v>
      </c>
      <c r="PA175" s="687">
        <v>6138.4</v>
      </c>
      <c r="PB175" s="687">
        <v>6883.46</v>
      </c>
      <c r="PC175" s="687">
        <v>7007.66</v>
      </c>
      <c r="PD175" s="687">
        <v>7131.86</v>
      </c>
      <c r="PE175" s="687">
        <v>7361.29</v>
      </c>
      <c r="PF175" s="687">
        <v>7724.83</v>
      </c>
      <c r="PG175" s="687">
        <v>7724.83</v>
      </c>
      <c r="PH175" s="687">
        <v>7824.02</v>
      </c>
      <c r="PI175" s="687">
        <v>7824.02</v>
      </c>
      <c r="PJ175" s="687">
        <v>7824.02</v>
      </c>
      <c r="PK175" s="687">
        <v>7824.02</v>
      </c>
      <c r="PL175" s="687">
        <v>7824.02</v>
      </c>
      <c r="PM175" s="687">
        <v>7824.02</v>
      </c>
      <c r="PN175" s="687">
        <v>7824.02</v>
      </c>
      <c r="PO175" s="687">
        <v>7824.02</v>
      </c>
      <c r="PP175" s="687">
        <v>7824.02</v>
      </c>
      <c r="PQ175" s="687">
        <v>7824.02</v>
      </c>
      <c r="PR175" s="687">
        <v>7824.02</v>
      </c>
      <c r="PS175" s="687">
        <v>7824.02</v>
      </c>
      <c r="PT175" s="687">
        <v>7824.02</v>
      </c>
      <c r="PU175" s="687">
        <v>7824.02</v>
      </c>
      <c r="PV175" s="687">
        <v>7824.02</v>
      </c>
      <c r="PW175" s="687">
        <v>7824.02</v>
      </c>
      <c r="PX175" s="687">
        <v>7824.02</v>
      </c>
      <c r="PY175" s="687">
        <v>7824.02</v>
      </c>
      <c r="PZ175" s="687">
        <v>7824.02</v>
      </c>
      <c r="QA175" s="687">
        <v>7824.02</v>
      </c>
      <c r="QB175" s="687">
        <v>7824.02</v>
      </c>
      <c r="QC175" s="687">
        <v>7824.02</v>
      </c>
      <c r="QD175" s="687">
        <v>7824.02</v>
      </c>
      <c r="QE175" s="687">
        <v>7824.02</v>
      </c>
      <c r="QF175" s="687">
        <v>7824.02</v>
      </c>
      <c r="QG175" s="687">
        <v>7824.02</v>
      </c>
      <c r="QH175" s="687">
        <v>7824.02</v>
      </c>
      <c r="QI175" s="687">
        <v>7824.02</v>
      </c>
      <c r="QJ175" s="687">
        <v>7824.02</v>
      </c>
      <c r="QK175" s="687">
        <v>7824.02</v>
      </c>
      <c r="QL175" s="687">
        <v>7824.02</v>
      </c>
      <c r="QM175" s="687">
        <v>7824.02</v>
      </c>
      <c r="QN175" s="687">
        <v>7824.02</v>
      </c>
      <c r="QO175" s="687">
        <v>7824.02</v>
      </c>
      <c r="QP175" s="687">
        <v>7824.02</v>
      </c>
      <c r="QQ175" s="687">
        <v>7913.81</v>
      </c>
      <c r="QR175" s="687">
        <v>8031.89</v>
      </c>
      <c r="QS175" s="687">
        <v>8149.97</v>
      </c>
      <c r="QT175" s="687">
        <v>8368.09</v>
      </c>
      <c r="QU175" s="687">
        <v>8713.7199999999993</v>
      </c>
      <c r="QV175" s="687">
        <v>8808.02</v>
      </c>
      <c r="QW175" s="687">
        <v>8808.02</v>
      </c>
      <c r="QX175" s="687">
        <v>8808.02</v>
      </c>
      <c r="QY175" s="687">
        <v>8808.02</v>
      </c>
      <c r="QZ175" s="687">
        <v>8808.02</v>
      </c>
      <c r="RA175" s="687"/>
      <c r="RB175" s="687"/>
      <c r="RC175" s="687"/>
      <c r="RD175" s="687"/>
      <c r="RE175" s="687"/>
      <c r="RF175" s="687"/>
      <c r="RG175" s="687"/>
      <c r="RH175" s="687"/>
      <c r="RI175" s="687"/>
      <c r="RJ175" s="687"/>
    </row>
    <row r="176" spans="1:478" s="925" customFormat="1" outlineLevel="4">
      <c r="A176" s="1104" t="s">
        <v>1155</v>
      </c>
      <c r="B176" s="1104"/>
      <c r="C176" s="1104"/>
      <c r="D176" s="1105">
        <v>37688.1</v>
      </c>
      <c r="E176" s="1105">
        <v>0</v>
      </c>
      <c r="F176" s="1105">
        <v>2845828.17</v>
      </c>
      <c r="G176" s="1106"/>
      <c r="H176" s="1104" t="s">
        <v>894</v>
      </c>
      <c r="I176" s="687"/>
      <c r="J176" s="687"/>
      <c r="K176" s="687"/>
      <c r="L176" s="687"/>
      <c r="M176" s="687"/>
      <c r="N176" s="687"/>
      <c r="O176" s="687"/>
      <c r="P176" s="687"/>
      <c r="Q176" s="687"/>
      <c r="R176" s="687"/>
      <c r="S176" s="687"/>
      <c r="T176" s="687"/>
      <c r="U176" s="687"/>
      <c r="V176" s="687"/>
      <c r="W176" s="687"/>
      <c r="X176" s="687"/>
      <c r="Y176" s="687"/>
      <c r="Z176" s="687"/>
      <c r="AA176" s="687"/>
      <c r="AB176" s="687"/>
      <c r="AC176" s="687"/>
      <c r="AD176" s="687"/>
      <c r="AE176" s="687"/>
      <c r="AF176" s="687"/>
      <c r="AG176" s="687"/>
      <c r="AH176" s="687"/>
      <c r="AI176" s="687"/>
      <c r="AJ176" s="687"/>
      <c r="AK176" s="687"/>
      <c r="AL176" s="687"/>
      <c r="AM176" s="687"/>
      <c r="AN176" s="687"/>
      <c r="AO176" s="687"/>
      <c r="AP176" s="687"/>
      <c r="AQ176" s="687"/>
      <c r="AR176" s="687"/>
      <c r="AS176" s="687"/>
      <c r="AT176" s="687"/>
      <c r="AU176" s="687"/>
      <c r="AV176" s="687"/>
      <c r="AW176" s="687"/>
      <c r="AX176" s="687"/>
      <c r="AY176" s="687"/>
      <c r="AZ176" s="687"/>
      <c r="BA176" s="687"/>
      <c r="BB176" s="687"/>
      <c r="BC176" s="687"/>
      <c r="BD176" s="687"/>
      <c r="BE176" s="687"/>
      <c r="BF176" s="687"/>
      <c r="BG176" s="687"/>
      <c r="BH176" s="687"/>
      <c r="BI176" s="687"/>
      <c r="BJ176" s="687"/>
      <c r="BK176" s="687"/>
      <c r="BL176" s="687"/>
      <c r="BM176" s="687"/>
      <c r="BN176" s="687"/>
      <c r="BO176" s="687"/>
      <c r="BP176" s="687"/>
      <c r="BQ176" s="687"/>
      <c r="BR176" s="687"/>
      <c r="BS176" s="687"/>
      <c r="BT176" s="687"/>
      <c r="BU176" s="687"/>
      <c r="BV176" s="687"/>
      <c r="BW176" s="687"/>
      <c r="BX176" s="687"/>
      <c r="BY176" s="687"/>
      <c r="BZ176" s="687"/>
      <c r="CA176" s="687"/>
      <c r="CB176" s="687"/>
      <c r="CC176" s="687"/>
      <c r="CD176" s="687"/>
      <c r="CE176" s="687"/>
      <c r="CF176" s="687"/>
      <c r="CG176" s="687"/>
      <c r="CH176" s="687"/>
      <c r="CI176" s="687"/>
      <c r="CJ176" s="687"/>
      <c r="CK176" s="687"/>
      <c r="CL176" s="687"/>
      <c r="CM176" s="687"/>
      <c r="CN176" s="687"/>
      <c r="CO176" s="687"/>
      <c r="CP176" s="687"/>
      <c r="CQ176" s="687"/>
      <c r="CR176" s="687"/>
      <c r="CS176" s="687"/>
      <c r="CT176" s="687"/>
      <c r="CU176" s="687"/>
      <c r="CV176" s="687"/>
      <c r="CW176" s="687"/>
      <c r="CX176" s="687"/>
      <c r="CY176" s="687"/>
      <c r="CZ176" s="687"/>
      <c r="DA176" s="687"/>
      <c r="DB176" s="687"/>
      <c r="DC176" s="687"/>
      <c r="DD176" s="687"/>
      <c r="DE176" s="687"/>
      <c r="DF176" s="687"/>
      <c r="DG176" s="687"/>
      <c r="DH176" s="687"/>
      <c r="DI176" s="687"/>
      <c r="DJ176" s="687"/>
      <c r="DK176" s="687"/>
      <c r="DL176" s="687"/>
      <c r="DM176" s="687"/>
      <c r="DN176" s="687"/>
      <c r="DO176" s="687"/>
      <c r="DP176" s="687"/>
      <c r="DQ176" s="687"/>
      <c r="DR176" s="687"/>
      <c r="DS176" s="687"/>
      <c r="DT176" s="687"/>
      <c r="DU176" s="687"/>
      <c r="DV176" s="687"/>
      <c r="DW176" s="687"/>
      <c r="DX176" s="687"/>
      <c r="DY176" s="687"/>
      <c r="DZ176" s="687"/>
      <c r="EA176" s="687"/>
      <c r="EB176" s="687"/>
      <c r="EC176" s="687"/>
      <c r="ED176" s="687"/>
      <c r="EE176" s="687"/>
      <c r="EF176" s="687"/>
      <c r="EG176" s="687"/>
      <c r="EH176" s="687"/>
      <c r="EI176" s="687"/>
      <c r="EJ176" s="687"/>
      <c r="EK176" s="687"/>
      <c r="EL176" s="687"/>
      <c r="EM176" s="687"/>
      <c r="EN176" s="687"/>
      <c r="EO176" s="687"/>
      <c r="EP176" s="687"/>
      <c r="EQ176" s="687"/>
      <c r="ER176" s="687"/>
      <c r="ES176" s="687"/>
      <c r="ET176" s="687"/>
      <c r="EU176" s="687"/>
      <c r="EV176" s="687"/>
      <c r="EW176" s="687"/>
      <c r="EX176" s="687"/>
      <c r="EY176" s="687"/>
      <c r="EZ176" s="687"/>
      <c r="FA176" s="687"/>
      <c r="FB176" s="687"/>
      <c r="FC176" s="687"/>
      <c r="FD176" s="687"/>
      <c r="FE176" s="687"/>
      <c r="FF176" s="687"/>
      <c r="FG176" s="687"/>
      <c r="FH176" s="687"/>
      <c r="FI176" s="687"/>
      <c r="FJ176" s="687"/>
      <c r="FK176" s="687"/>
      <c r="FL176" s="687"/>
      <c r="FM176" s="687"/>
      <c r="FN176" s="687"/>
      <c r="FO176" s="687"/>
      <c r="FP176" s="687"/>
      <c r="FQ176" s="687"/>
      <c r="FR176" s="687"/>
      <c r="FS176" s="687"/>
      <c r="FT176" s="687"/>
      <c r="FU176" s="687"/>
      <c r="FV176" s="687"/>
      <c r="FW176" s="687"/>
      <c r="FX176" s="687"/>
      <c r="FY176" s="687"/>
      <c r="FZ176" s="687"/>
      <c r="GA176" s="687"/>
      <c r="GB176" s="687"/>
      <c r="GC176" s="687"/>
      <c r="GD176" s="687"/>
      <c r="GE176" s="687"/>
      <c r="GF176" s="687"/>
      <c r="GG176" s="687"/>
      <c r="GH176" s="687"/>
      <c r="GI176" s="687"/>
      <c r="GJ176" s="687"/>
      <c r="GK176" s="687"/>
      <c r="GL176" s="687"/>
      <c r="GM176" s="687"/>
      <c r="GN176" s="687"/>
      <c r="GO176" s="687"/>
      <c r="GP176" s="687"/>
      <c r="GQ176" s="687"/>
      <c r="GR176" s="687"/>
      <c r="GS176" s="687"/>
      <c r="GT176" s="687"/>
      <c r="GU176" s="687"/>
      <c r="GV176" s="687"/>
      <c r="GW176" s="687"/>
      <c r="GX176" s="687"/>
      <c r="GY176" s="687"/>
      <c r="GZ176" s="687"/>
      <c r="HA176" s="687"/>
      <c r="HB176" s="687"/>
      <c r="HC176" s="687"/>
      <c r="HD176" s="687"/>
      <c r="HE176" s="687"/>
      <c r="HF176" s="687"/>
      <c r="HG176" s="687"/>
      <c r="HH176" s="687"/>
      <c r="HI176" s="687"/>
      <c r="HJ176" s="687"/>
      <c r="HK176" s="687"/>
      <c r="HL176" s="687"/>
      <c r="HM176" s="687"/>
      <c r="HN176" s="687"/>
      <c r="HO176" s="687"/>
      <c r="HP176" s="687"/>
      <c r="HQ176" s="687"/>
      <c r="HR176" s="687"/>
      <c r="HS176" s="687"/>
      <c r="HT176" s="687"/>
      <c r="HU176" s="687"/>
      <c r="HV176" s="687"/>
      <c r="HW176" s="687"/>
      <c r="HX176" s="687"/>
      <c r="HY176" s="687"/>
      <c r="HZ176" s="687"/>
      <c r="IA176" s="687"/>
      <c r="IB176" s="687"/>
      <c r="IC176" s="687"/>
      <c r="ID176" s="687"/>
      <c r="IE176" s="687"/>
      <c r="IF176" s="687"/>
      <c r="IG176" s="687"/>
      <c r="IH176" s="687"/>
      <c r="II176" s="687"/>
      <c r="IJ176" s="687"/>
      <c r="IK176" s="687"/>
      <c r="IL176" s="687"/>
      <c r="IM176" s="687"/>
      <c r="IN176" s="687"/>
      <c r="IO176" s="687"/>
      <c r="IP176" s="687"/>
      <c r="IQ176" s="687"/>
      <c r="IR176" s="687"/>
      <c r="IS176" s="687"/>
      <c r="IT176" s="687"/>
      <c r="IU176" s="687"/>
      <c r="IV176" s="687"/>
      <c r="IW176" s="687"/>
      <c r="IX176" s="687"/>
      <c r="IY176" s="687"/>
      <c r="IZ176" s="687"/>
      <c r="JA176" s="687"/>
      <c r="JB176" s="687"/>
      <c r="JC176" s="687"/>
      <c r="JD176" s="687"/>
      <c r="JE176" s="687"/>
      <c r="JF176" s="687"/>
      <c r="JG176" s="687"/>
      <c r="JH176" s="687"/>
      <c r="JI176" s="687"/>
      <c r="JJ176" s="687"/>
      <c r="JK176" s="687"/>
      <c r="JL176" s="687"/>
      <c r="JM176" s="687"/>
      <c r="JN176" s="687"/>
      <c r="JO176" s="687"/>
      <c r="JP176" s="687"/>
      <c r="JQ176" s="687"/>
      <c r="JR176" s="687"/>
      <c r="JS176" s="687"/>
      <c r="JT176" s="687"/>
      <c r="JU176" s="687"/>
      <c r="JV176" s="687"/>
      <c r="JW176" s="687"/>
      <c r="JX176" s="687"/>
      <c r="JY176" s="687"/>
      <c r="JZ176" s="687"/>
      <c r="KA176" s="687"/>
      <c r="KB176" s="687"/>
      <c r="KC176" s="687"/>
      <c r="KD176" s="687"/>
      <c r="KE176" s="687"/>
      <c r="KF176" s="687"/>
      <c r="KG176" s="687"/>
      <c r="KH176" s="687"/>
      <c r="KI176" s="687"/>
      <c r="KJ176" s="687"/>
      <c r="KK176" s="687"/>
      <c r="KL176" s="687"/>
      <c r="KM176" s="687"/>
      <c r="KN176" s="687"/>
      <c r="KO176" s="687"/>
      <c r="KP176" s="687"/>
      <c r="KQ176" s="687"/>
      <c r="KR176" s="687"/>
      <c r="KS176" s="687"/>
      <c r="KT176" s="687"/>
      <c r="KU176" s="687"/>
      <c r="KV176" s="687"/>
      <c r="KW176" s="687"/>
      <c r="KX176" s="687"/>
      <c r="KY176" s="687"/>
      <c r="KZ176" s="687"/>
      <c r="LA176" s="687"/>
      <c r="LB176" s="687"/>
      <c r="LC176" s="687"/>
      <c r="LD176" s="687"/>
      <c r="LE176" s="687"/>
      <c r="LF176" s="687"/>
      <c r="LG176" s="687"/>
      <c r="LH176" s="687"/>
      <c r="LI176" s="687"/>
      <c r="LJ176" s="687"/>
      <c r="LK176" s="687"/>
      <c r="LL176" s="687"/>
      <c r="LM176" s="687"/>
      <c r="LN176" s="687"/>
      <c r="LO176" s="687"/>
      <c r="LP176" s="687"/>
      <c r="LQ176" s="687"/>
      <c r="LR176" s="687"/>
      <c r="LS176" s="687"/>
      <c r="LT176" s="687"/>
      <c r="LU176" s="687"/>
      <c r="LV176" s="687"/>
      <c r="LW176" s="687"/>
      <c r="LX176" s="687"/>
      <c r="LY176" s="687"/>
      <c r="LZ176" s="687"/>
      <c r="MA176" s="687"/>
      <c r="MB176" s="687"/>
      <c r="MC176" s="687"/>
      <c r="MD176" s="687"/>
      <c r="ME176" s="687"/>
      <c r="MF176" s="687"/>
      <c r="MG176" s="687"/>
      <c r="MH176" s="687"/>
      <c r="MI176" s="687"/>
      <c r="MJ176" s="687"/>
      <c r="MK176" s="687"/>
      <c r="ML176" s="687"/>
      <c r="MM176" s="687"/>
      <c r="MN176" s="687"/>
      <c r="MO176" s="687"/>
      <c r="MP176" s="687"/>
      <c r="MQ176" s="687"/>
      <c r="MR176" s="687"/>
      <c r="MS176" s="687"/>
      <c r="MT176" s="687"/>
      <c r="MU176" s="687"/>
      <c r="MV176" s="687"/>
      <c r="MW176" s="687"/>
      <c r="MX176" s="687"/>
      <c r="MY176" s="687"/>
      <c r="MZ176" s="687"/>
      <c r="NA176" s="687"/>
      <c r="NB176" s="687"/>
      <c r="NC176" s="687"/>
      <c r="ND176" s="687"/>
      <c r="NE176" s="687"/>
      <c r="NF176" s="687"/>
      <c r="NG176" s="687"/>
      <c r="NH176" s="687"/>
      <c r="NI176" s="687"/>
      <c r="NJ176" s="687"/>
      <c r="NK176" s="687"/>
      <c r="NL176" s="687"/>
      <c r="NM176" s="687"/>
      <c r="NN176" s="687"/>
      <c r="NO176" s="687"/>
      <c r="NP176" s="687"/>
      <c r="NQ176" s="687"/>
      <c r="NR176" s="687"/>
      <c r="NS176" s="687"/>
      <c r="NT176" s="687"/>
      <c r="NU176" s="687"/>
      <c r="NV176" s="687"/>
      <c r="NW176" s="687"/>
      <c r="NX176" s="687"/>
      <c r="NY176" s="687"/>
      <c r="NZ176" s="687"/>
      <c r="OA176" s="687"/>
      <c r="OB176" s="687"/>
      <c r="OC176" s="687"/>
      <c r="OD176" s="687"/>
      <c r="OE176" s="687"/>
      <c r="OF176" s="687"/>
      <c r="OG176" s="687"/>
      <c r="OH176" s="687"/>
      <c r="OI176" s="687"/>
      <c r="OJ176" s="687"/>
      <c r="OK176" s="687"/>
      <c r="OL176" s="687"/>
      <c r="OM176" s="687"/>
      <c r="ON176" s="687"/>
      <c r="OO176" s="687"/>
      <c r="OP176" s="687"/>
      <c r="OQ176" s="687"/>
      <c r="OR176" s="687"/>
      <c r="OS176" s="687"/>
      <c r="OT176" s="687"/>
      <c r="OU176" s="687"/>
      <c r="OV176" s="687"/>
      <c r="OW176" s="687"/>
      <c r="OX176" s="687"/>
      <c r="OY176" s="687"/>
      <c r="OZ176" s="687"/>
      <c r="PA176" s="687"/>
      <c r="PB176" s="687"/>
      <c r="PC176" s="687"/>
      <c r="PD176" s="687"/>
      <c r="PE176" s="687"/>
      <c r="PF176" s="687"/>
      <c r="PG176" s="687"/>
      <c r="PH176" s="687"/>
      <c r="PI176" s="687"/>
      <c r="PJ176" s="687"/>
      <c r="PK176" s="687"/>
      <c r="PL176" s="687"/>
      <c r="PM176" s="687"/>
      <c r="PN176" s="687"/>
      <c r="PO176" s="687"/>
      <c r="PP176" s="687"/>
      <c r="PQ176" s="687"/>
      <c r="PR176" s="687"/>
      <c r="PS176" s="687"/>
      <c r="PT176" s="687"/>
      <c r="PU176" s="687"/>
      <c r="PV176" s="687"/>
      <c r="PW176" s="687"/>
      <c r="PX176" s="687"/>
      <c r="PY176" s="687"/>
      <c r="PZ176" s="687"/>
      <c r="QA176" s="687"/>
      <c r="QB176" s="687"/>
      <c r="QC176" s="687"/>
      <c r="QD176" s="687"/>
      <c r="QE176" s="687"/>
      <c r="QF176" s="687"/>
      <c r="QG176" s="687"/>
      <c r="QH176" s="687"/>
      <c r="QI176" s="687"/>
      <c r="QJ176" s="687"/>
      <c r="QK176" s="687"/>
      <c r="QL176" s="687"/>
      <c r="QM176" s="687"/>
      <c r="QN176" s="687"/>
      <c r="QO176" s="687"/>
      <c r="QP176" s="687"/>
      <c r="QQ176" s="687">
        <v>3439.04</v>
      </c>
      <c r="QR176" s="687">
        <v>7961.61</v>
      </c>
      <c r="QS176" s="687">
        <v>12484.18</v>
      </c>
      <c r="QT176" s="687">
        <v>20838.38</v>
      </c>
      <c r="QU176" s="687">
        <v>34076.32</v>
      </c>
      <c r="QV176" s="687">
        <v>37688.1</v>
      </c>
      <c r="QW176" s="687">
        <v>37688.1</v>
      </c>
      <c r="QX176" s="687">
        <v>37688.1</v>
      </c>
      <c r="QY176" s="687">
        <v>37688.1</v>
      </c>
      <c r="QZ176" s="687">
        <v>37688.1</v>
      </c>
      <c r="RA176" s="687"/>
      <c r="RB176" s="687"/>
      <c r="RC176" s="687"/>
      <c r="RD176" s="687"/>
      <c r="RE176" s="687"/>
      <c r="RF176" s="687"/>
      <c r="RG176" s="687"/>
      <c r="RH176" s="687"/>
      <c r="RI176" s="687"/>
      <c r="RJ176" s="687"/>
    </row>
    <row r="177" spans="1:749" s="925" customFormat="1" outlineLevel="4">
      <c r="A177" s="1104" t="s">
        <v>1156</v>
      </c>
      <c r="B177" s="1104"/>
      <c r="C177" s="1104"/>
      <c r="D177" s="1105">
        <v>53808.14</v>
      </c>
      <c r="E177" s="1105">
        <v>0</v>
      </c>
      <c r="F177" s="1105">
        <v>1874482.59</v>
      </c>
      <c r="G177" s="1106"/>
      <c r="H177" s="1104" t="s">
        <v>894</v>
      </c>
      <c r="I177" s="687"/>
      <c r="J177" s="687"/>
      <c r="K177" s="687"/>
      <c r="L177" s="687"/>
      <c r="M177" s="687"/>
      <c r="N177" s="687"/>
      <c r="O177" s="687"/>
      <c r="P177" s="687"/>
      <c r="Q177" s="687"/>
      <c r="R177" s="687"/>
      <c r="S177" s="687"/>
      <c r="T177" s="687"/>
      <c r="U177" s="687"/>
      <c r="V177" s="687"/>
      <c r="W177" s="687"/>
      <c r="X177" s="687"/>
      <c r="Y177" s="687"/>
      <c r="Z177" s="687"/>
      <c r="AA177" s="687"/>
      <c r="AB177" s="687"/>
      <c r="AC177" s="687"/>
      <c r="AD177" s="687"/>
      <c r="AE177" s="687"/>
      <c r="AF177" s="687"/>
      <c r="AG177" s="687"/>
      <c r="AH177" s="687"/>
      <c r="AI177" s="687"/>
      <c r="AJ177" s="687"/>
      <c r="AK177" s="687"/>
      <c r="AL177" s="687"/>
      <c r="AM177" s="687"/>
      <c r="AN177" s="687"/>
      <c r="AO177" s="687"/>
      <c r="AP177" s="687"/>
      <c r="AQ177" s="687"/>
      <c r="AR177" s="687"/>
      <c r="AS177" s="687"/>
      <c r="AT177" s="687"/>
      <c r="AU177" s="687"/>
      <c r="AV177" s="687"/>
      <c r="AW177" s="687"/>
      <c r="AX177" s="687"/>
      <c r="AY177" s="687"/>
      <c r="AZ177" s="687"/>
      <c r="BA177" s="687"/>
      <c r="BB177" s="687"/>
      <c r="BC177" s="687"/>
      <c r="BD177" s="687"/>
      <c r="BE177" s="687"/>
      <c r="BF177" s="687"/>
      <c r="BG177" s="687"/>
      <c r="BH177" s="687"/>
      <c r="BI177" s="687"/>
      <c r="BJ177" s="687"/>
      <c r="BK177" s="687"/>
      <c r="BL177" s="687"/>
      <c r="BM177" s="687"/>
      <c r="BN177" s="687"/>
      <c r="BO177" s="687"/>
      <c r="BP177" s="687"/>
      <c r="BQ177" s="687"/>
      <c r="BR177" s="687"/>
      <c r="BS177" s="687"/>
      <c r="BT177" s="687"/>
      <c r="BU177" s="687"/>
      <c r="BV177" s="687"/>
      <c r="BW177" s="687"/>
      <c r="BX177" s="687"/>
      <c r="BY177" s="687"/>
      <c r="BZ177" s="687"/>
      <c r="CA177" s="687"/>
      <c r="CB177" s="687"/>
      <c r="CC177" s="687"/>
      <c r="CD177" s="687"/>
      <c r="CE177" s="687"/>
      <c r="CF177" s="687"/>
      <c r="CG177" s="687"/>
      <c r="CH177" s="687"/>
      <c r="CI177" s="687"/>
      <c r="CJ177" s="687"/>
      <c r="CK177" s="687"/>
      <c r="CL177" s="687"/>
      <c r="CM177" s="687"/>
      <c r="CN177" s="687"/>
      <c r="CO177" s="687"/>
      <c r="CP177" s="687"/>
      <c r="CQ177" s="687"/>
      <c r="CR177" s="687"/>
      <c r="CS177" s="687"/>
      <c r="CT177" s="687"/>
      <c r="CU177" s="687"/>
      <c r="CV177" s="687"/>
      <c r="CW177" s="687"/>
      <c r="CX177" s="687"/>
      <c r="CY177" s="687"/>
      <c r="CZ177" s="687"/>
      <c r="DA177" s="687"/>
      <c r="DB177" s="687"/>
      <c r="DC177" s="687"/>
      <c r="DD177" s="687"/>
      <c r="DE177" s="687"/>
      <c r="DF177" s="687"/>
      <c r="DG177" s="687"/>
      <c r="DH177" s="687"/>
      <c r="DI177" s="687"/>
      <c r="DJ177" s="687"/>
      <c r="DK177" s="687"/>
      <c r="DL177" s="687"/>
      <c r="DM177" s="687"/>
      <c r="DN177" s="687"/>
      <c r="DO177" s="687"/>
      <c r="DP177" s="687"/>
      <c r="DQ177" s="687"/>
      <c r="DR177" s="687"/>
      <c r="DS177" s="687"/>
      <c r="DT177" s="687"/>
      <c r="DU177" s="687"/>
      <c r="DV177" s="687"/>
      <c r="DW177" s="687"/>
      <c r="DX177" s="687"/>
      <c r="DY177" s="687"/>
      <c r="DZ177" s="687"/>
      <c r="EA177" s="687"/>
      <c r="EB177" s="687"/>
      <c r="EC177" s="687"/>
      <c r="ED177" s="687"/>
      <c r="EE177" s="687"/>
      <c r="EF177" s="687"/>
      <c r="EG177" s="687"/>
      <c r="EH177" s="687"/>
      <c r="EI177" s="687"/>
      <c r="EJ177" s="687"/>
      <c r="EK177" s="687"/>
      <c r="EL177" s="687"/>
      <c r="EM177" s="687"/>
      <c r="EN177" s="687"/>
      <c r="EO177" s="687"/>
      <c r="EP177" s="687"/>
      <c r="EQ177" s="687"/>
      <c r="ER177" s="687"/>
      <c r="ES177" s="687"/>
      <c r="ET177" s="687"/>
      <c r="EU177" s="687"/>
      <c r="EV177" s="687"/>
      <c r="EW177" s="687"/>
      <c r="EX177" s="687"/>
      <c r="EY177" s="687"/>
      <c r="EZ177" s="687"/>
      <c r="FA177" s="687"/>
      <c r="FB177" s="687"/>
      <c r="FC177" s="687"/>
      <c r="FD177" s="687"/>
      <c r="FE177" s="687"/>
      <c r="FF177" s="687"/>
      <c r="FG177" s="687"/>
      <c r="FH177" s="687"/>
      <c r="FI177" s="687"/>
      <c r="FJ177" s="687"/>
      <c r="FK177" s="687"/>
      <c r="FL177" s="687"/>
      <c r="FM177" s="687"/>
      <c r="FN177" s="687"/>
      <c r="FO177" s="687"/>
      <c r="FP177" s="687"/>
      <c r="FQ177" s="687"/>
      <c r="FR177" s="687"/>
      <c r="FS177" s="687"/>
      <c r="FT177" s="687"/>
      <c r="FU177" s="687"/>
      <c r="FV177" s="687"/>
      <c r="FW177" s="687"/>
      <c r="FX177" s="687"/>
      <c r="FY177" s="687"/>
      <c r="FZ177" s="687"/>
      <c r="GA177" s="687"/>
      <c r="GB177" s="687"/>
      <c r="GC177" s="687"/>
      <c r="GD177" s="687"/>
      <c r="GE177" s="687"/>
      <c r="GF177" s="687"/>
      <c r="GG177" s="687"/>
      <c r="GH177" s="687"/>
      <c r="GI177" s="687"/>
      <c r="GJ177" s="687"/>
      <c r="GK177" s="687"/>
      <c r="GL177" s="687"/>
      <c r="GM177" s="687"/>
      <c r="GN177" s="687"/>
      <c r="GO177" s="687"/>
      <c r="GP177" s="687"/>
      <c r="GQ177" s="687"/>
      <c r="GR177" s="687"/>
      <c r="GS177" s="687"/>
      <c r="GT177" s="687"/>
      <c r="GU177" s="687"/>
      <c r="GV177" s="687"/>
      <c r="GW177" s="687"/>
      <c r="GX177" s="687"/>
      <c r="GY177" s="687"/>
      <c r="GZ177" s="687"/>
      <c r="HA177" s="687"/>
      <c r="HB177" s="687"/>
      <c r="HC177" s="687"/>
      <c r="HD177" s="687"/>
      <c r="HE177" s="687"/>
      <c r="HF177" s="687"/>
      <c r="HG177" s="687"/>
      <c r="HH177" s="687"/>
      <c r="HI177" s="687"/>
      <c r="HJ177" s="687"/>
      <c r="HK177" s="687"/>
      <c r="HL177" s="687"/>
      <c r="HM177" s="687"/>
      <c r="HN177" s="687"/>
      <c r="HO177" s="687"/>
      <c r="HP177" s="687"/>
      <c r="HQ177" s="687"/>
      <c r="HR177" s="687"/>
      <c r="HS177" s="687"/>
      <c r="HT177" s="687"/>
      <c r="HU177" s="687"/>
      <c r="HV177" s="687"/>
      <c r="HW177" s="687"/>
      <c r="HX177" s="687"/>
      <c r="HY177" s="687"/>
      <c r="HZ177" s="687"/>
      <c r="IA177" s="687"/>
      <c r="IB177" s="687"/>
      <c r="IC177" s="687"/>
      <c r="ID177" s="687"/>
      <c r="IE177" s="687"/>
      <c r="IF177" s="687"/>
      <c r="IG177" s="687"/>
      <c r="IH177" s="687"/>
      <c r="II177" s="687"/>
      <c r="IJ177" s="687"/>
      <c r="IK177" s="687"/>
      <c r="IL177" s="687"/>
      <c r="IM177" s="687"/>
      <c r="IN177" s="687"/>
      <c r="IO177" s="687"/>
      <c r="IP177" s="687"/>
      <c r="IQ177" s="687"/>
      <c r="IR177" s="687"/>
      <c r="IS177" s="687"/>
      <c r="IT177" s="687"/>
      <c r="IU177" s="687"/>
      <c r="IV177" s="687"/>
      <c r="IW177" s="687"/>
      <c r="IX177" s="687"/>
      <c r="IY177" s="687"/>
      <c r="IZ177" s="687"/>
      <c r="JA177" s="687"/>
      <c r="JB177" s="687"/>
      <c r="JC177" s="687"/>
      <c r="JD177" s="687"/>
      <c r="JE177" s="687"/>
      <c r="JF177" s="687"/>
      <c r="JG177" s="687"/>
      <c r="JH177" s="687"/>
      <c r="JI177" s="687"/>
      <c r="JJ177" s="687"/>
      <c r="JK177" s="687"/>
      <c r="JL177" s="687"/>
      <c r="JM177" s="687"/>
      <c r="JN177" s="687"/>
      <c r="JO177" s="687"/>
      <c r="JP177" s="687"/>
      <c r="JQ177" s="687"/>
      <c r="JR177" s="687"/>
      <c r="JS177" s="687"/>
      <c r="JT177" s="687"/>
      <c r="JU177" s="687"/>
      <c r="JV177" s="687"/>
      <c r="JW177" s="687"/>
      <c r="JX177" s="687"/>
      <c r="JY177" s="687"/>
      <c r="JZ177" s="687"/>
      <c r="KA177" s="687"/>
      <c r="KB177" s="687"/>
      <c r="KC177" s="687"/>
      <c r="KD177" s="687"/>
      <c r="KE177" s="687"/>
      <c r="KF177" s="687"/>
      <c r="KG177" s="687"/>
      <c r="KH177" s="687"/>
      <c r="KI177" s="687"/>
      <c r="KJ177" s="687"/>
      <c r="KK177" s="687"/>
      <c r="KL177" s="687"/>
      <c r="KM177" s="687"/>
      <c r="KN177" s="687"/>
      <c r="KO177" s="687"/>
      <c r="KP177" s="687"/>
      <c r="KQ177" s="687"/>
      <c r="KR177" s="687"/>
      <c r="KS177" s="687"/>
      <c r="KT177" s="687"/>
      <c r="KU177" s="687"/>
      <c r="KV177" s="687"/>
      <c r="KW177" s="687"/>
      <c r="KX177" s="687"/>
      <c r="KY177" s="687"/>
      <c r="KZ177" s="687"/>
      <c r="LA177" s="687"/>
      <c r="LB177" s="687"/>
      <c r="LC177" s="687"/>
      <c r="LD177" s="687"/>
      <c r="LE177" s="687"/>
      <c r="LF177" s="687"/>
      <c r="LG177" s="687"/>
      <c r="LH177" s="687"/>
      <c r="LI177" s="687"/>
      <c r="LJ177" s="687"/>
      <c r="LK177" s="687"/>
      <c r="LL177" s="687"/>
      <c r="LM177" s="687"/>
      <c r="LN177" s="687"/>
      <c r="LO177" s="687"/>
      <c r="LP177" s="687"/>
      <c r="LQ177" s="687"/>
      <c r="LR177" s="687"/>
      <c r="LS177" s="687"/>
      <c r="LT177" s="687"/>
      <c r="LU177" s="687"/>
      <c r="LV177" s="687"/>
      <c r="LW177" s="687"/>
      <c r="LX177" s="687"/>
      <c r="LY177" s="687"/>
      <c r="LZ177" s="687"/>
      <c r="MA177" s="687"/>
      <c r="MB177" s="687"/>
      <c r="MC177" s="687"/>
      <c r="MD177" s="687"/>
      <c r="ME177" s="687"/>
      <c r="MF177" s="687"/>
      <c r="MG177" s="687"/>
      <c r="MH177" s="687"/>
      <c r="MI177" s="687"/>
      <c r="MJ177" s="687"/>
      <c r="MK177" s="687"/>
      <c r="ML177" s="687"/>
      <c r="MM177" s="687"/>
      <c r="MN177" s="687"/>
      <c r="MO177" s="687"/>
      <c r="MP177" s="687"/>
      <c r="MQ177" s="687"/>
      <c r="MR177" s="687"/>
      <c r="MS177" s="687"/>
      <c r="MT177" s="687"/>
      <c r="MU177" s="687"/>
      <c r="MV177" s="687"/>
      <c r="MW177" s="687"/>
      <c r="MX177" s="687"/>
      <c r="MY177" s="687"/>
      <c r="MZ177" s="687"/>
      <c r="NA177" s="687"/>
      <c r="NB177" s="687"/>
      <c r="NC177" s="687"/>
      <c r="ND177" s="687"/>
      <c r="NE177" s="687"/>
      <c r="NF177" s="687"/>
      <c r="NG177" s="687"/>
      <c r="NH177" s="687"/>
      <c r="NI177" s="687"/>
      <c r="NJ177" s="687"/>
      <c r="NK177" s="687"/>
      <c r="NL177" s="687"/>
      <c r="NM177" s="687"/>
      <c r="NN177" s="687"/>
      <c r="NO177" s="687"/>
      <c r="NP177" s="687"/>
      <c r="NQ177" s="687"/>
      <c r="NR177" s="687"/>
      <c r="NS177" s="687"/>
      <c r="NT177" s="687"/>
      <c r="NU177" s="687"/>
      <c r="NV177" s="687"/>
      <c r="NW177" s="687"/>
      <c r="NX177" s="687"/>
      <c r="NY177" s="687"/>
      <c r="NZ177" s="687"/>
      <c r="OA177" s="687">
        <v>519.19000000000005</v>
      </c>
      <c r="OB177" s="687">
        <v>1201.95</v>
      </c>
      <c r="OC177" s="687">
        <v>1884.71</v>
      </c>
      <c r="OD177" s="687">
        <v>2782.63</v>
      </c>
      <c r="OE177" s="687">
        <v>2782.63</v>
      </c>
      <c r="OF177" s="687">
        <v>4444.08</v>
      </c>
      <c r="OG177" s="687">
        <v>6115.71</v>
      </c>
      <c r="OH177" s="687">
        <v>6943.24</v>
      </c>
      <c r="OI177" s="687">
        <v>7516.09</v>
      </c>
      <c r="OJ177" s="687">
        <v>8088.93</v>
      </c>
      <c r="OK177" s="687">
        <v>8723.0400000000009</v>
      </c>
      <c r="OL177" s="687">
        <v>8723.0400000000009</v>
      </c>
      <c r="OM177" s="687">
        <v>10006.379999999999</v>
      </c>
      <c r="ON177" s="687">
        <v>11778.62</v>
      </c>
      <c r="OO177" s="687">
        <v>12278.95</v>
      </c>
      <c r="OP177" s="687">
        <v>12335.3</v>
      </c>
      <c r="OQ177" s="687">
        <v>12391.65</v>
      </c>
      <c r="OR177" s="687">
        <v>12454.03</v>
      </c>
      <c r="OS177" s="687">
        <v>12454.03</v>
      </c>
      <c r="OT177" s="687">
        <v>12580.27</v>
      </c>
      <c r="OU177" s="687">
        <v>12754.6</v>
      </c>
      <c r="OV177" s="687">
        <v>12803.53</v>
      </c>
      <c r="OW177" s="687">
        <v>12808.69</v>
      </c>
      <c r="OX177" s="687">
        <v>12813.85</v>
      </c>
      <c r="OY177" s="687">
        <v>12823.38</v>
      </c>
      <c r="OZ177" s="687">
        <v>12823.38</v>
      </c>
      <c r="PA177" s="687">
        <v>12838.48</v>
      </c>
      <c r="PB177" s="687">
        <v>12842.6</v>
      </c>
      <c r="PC177" s="687">
        <v>12842.6</v>
      </c>
      <c r="PD177" s="687">
        <v>12842.6</v>
      </c>
      <c r="PE177" s="687">
        <v>12842.6</v>
      </c>
      <c r="PF177" s="687">
        <v>12842.6</v>
      </c>
      <c r="PG177" s="687">
        <v>12842.6</v>
      </c>
      <c r="PH177" s="687">
        <v>12842.6</v>
      </c>
      <c r="PI177" s="687">
        <v>12842.6</v>
      </c>
      <c r="PJ177" s="687">
        <v>12842.6</v>
      </c>
      <c r="PK177" s="687">
        <v>12842.6</v>
      </c>
      <c r="PL177" s="687">
        <v>12842.6</v>
      </c>
      <c r="PM177" s="687">
        <v>12842.6</v>
      </c>
      <c r="PN177" s="687">
        <v>12842.6</v>
      </c>
      <c r="PO177" s="687">
        <v>12842.6</v>
      </c>
      <c r="PP177" s="687">
        <v>12842.6</v>
      </c>
      <c r="PQ177" s="687">
        <v>12842.6</v>
      </c>
      <c r="PR177" s="687">
        <v>12842.6</v>
      </c>
      <c r="PS177" s="687">
        <v>12842.6</v>
      </c>
      <c r="PT177" s="687">
        <v>12842.6</v>
      </c>
      <c r="PU177" s="687">
        <v>12842.6</v>
      </c>
      <c r="PV177" s="687">
        <v>12842.6</v>
      </c>
      <c r="PW177" s="687">
        <v>12842.6</v>
      </c>
      <c r="PX177" s="687">
        <v>13642.61</v>
      </c>
      <c r="PY177" s="687">
        <v>14575.94</v>
      </c>
      <c r="PZ177" s="687">
        <v>16842.61</v>
      </c>
      <c r="QA177" s="687">
        <v>16842.61</v>
      </c>
      <c r="QB177" s="687">
        <v>16842.61</v>
      </c>
      <c r="QC177" s="687">
        <v>16842.61</v>
      </c>
      <c r="QD177" s="687">
        <v>16842.61</v>
      </c>
      <c r="QE177" s="687">
        <v>18556.28</v>
      </c>
      <c r="QF177" s="687">
        <v>20809.87</v>
      </c>
      <c r="QG177" s="687">
        <v>23063.46</v>
      </c>
      <c r="QH177" s="687">
        <v>27226.35</v>
      </c>
      <c r="QI177" s="687">
        <v>27226.35</v>
      </c>
      <c r="QJ177" s="687">
        <v>33822.800000000003</v>
      </c>
      <c r="QK177" s="687">
        <v>37281.980000000003</v>
      </c>
      <c r="QL177" s="687">
        <v>39464.25</v>
      </c>
      <c r="QM177" s="687">
        <v>41646.519999999997</v>
      </c>
      <c r="QN177" s="687">
        <v>45677.66</v>
      </c>
      <c r="QO177" s="687">
        <v>52065.35</v>
      </c>
      <c r="QP177" s="687">
        <v>52065.35</v>
      </c>
      <c r="QQ177" s="687">
        <v>53808.14</v>
      </c>
      <c r="QR177" s="687">
        <v>53808.14</v>
      </c>
      <c r="QS177" s="687">
        <v>53808.14</v>
      </c>
      <c r="QT177" s="687">
        <v>53808.14</v>
      </c>
      <c r="QU177" s="687">
        <v>53808.14</v>
      </c>
      <c r="QV177" s="687">
        <v>53808.14</v>
      </c>
      <c r="QW177" s="687">
        <v>53808.14</v>
      </c>
      <c r="QX177" s="687">
        <v>53808.14</v>
      </c>
      <c r="QY177" s="687">
        <v>53808.14</v>
      </c>
      <c r="QZ177" s="687">
        <v>53808.14</v>
      </c>
      <c r="RA177" s="687"/>
      <c r="RB177" s="687"/>
      <c r="RC177" s="687"/>
      <c r="RD177" s="687"/>
      <c r="RE177" s="687"/>
      <c r="RF177" s="687"/>
      <c r="RG177" s="687"/>
      <c r="RH177" s="687"/>
      <c r="RI177" s="687"/>
      <c r="RJ177" s="687"/>
    </row>
    <row r="178" spans="1:749" s="925" customFormat="1" outlineLevel="4">
      <c r="A178" s="1104" t="s">
        <v>1157</v>
      </c>
      <c r="B178" s="1104"/>
      <c r="C178" s="1104"/>
      <c r="D178" s="1105">
        <v>59356.15</v>
      </c>
      <c r="E178" s="1105">
        <v>0</v>
      </c>
      <c r="F178" s="1105">
        <v>416917.61</v>
      </c>
      <c r="G178" s="1106"/>
      <c r="H178" s="1104" t="s">
        <v>894</v>
      </c>
      <c r="I178" s="687"/>
      <c r="J178" s="687"/>
      <c r="K178" s="687"/>
      <c r="L178" s="687"/>
      <c r="M178" s="687"/>
      <c r="N178" s="687"/>
      <c r="O178" s="687"/>
      <c r="P178" s="687"/>
      <c r="Q178" s="687"/>
      <c r="R178" s="687"/>
      <c r="S178" s="687"/>
      <c r="T178" s="687"/>
      <c r="U178" s="687"/>
      <c r="V178" s="687"/>
      <c r="W178" s="687"/>
      <c r="X178" s="687"/>
      <c r="Y178" s="687"/>
      <c r="Z178" s="687"/>
      <c r="AA178" s="687"/>
      <c r="AB178" s="687"/>
      <c r="AC178" s="687"/>
      <c r="AD178" s="687"/>
      <c r="AE178" s="687"/>
      <c r="AF178" s="687"/>
      <c r="AG178" s="687"/>
      <c r="AH178" s="687"/>
      <c r="AI178" s="687"/>
      <c r="AJ178" s="687"/>
      <c r="AK178" s="687"/>
      <c r="AL178" s="687"/>
      <c r="AM178" s="687"/>
      <c r="AN178" s="687"/>
      <c r="AO178" s="687"/>
      <c r="AP178" s="687"/>
      <c r="AQ178" s="687"/>
      <c r="AR178" s="687"/>
      <c r="AS178" s="687"/>
      <c r="AT178" s="687"/>
      <c r="AU178" s="687"/>
      <c r="AV178" s="687"/>
      <c r="AW178" s="687"/>
      <c r="AX178" s="687"/>
      <c r="AY178" s="687"/>
      <c r="AZ178" s="687"/>
      <c r="BA178" s="687"/>
      <c r="BB178" s="687"/>
      <c r="BC178" s="687"/>
      <c r="BD178" s="687"/>
      <c r="BE178" s="687"/>
      <c r="BF178" s="687"/>
      <c r="BG178" s="687"/>
      <c r="BH178" s="687"/>
      <c r="BI178" s="687"/>
      <c r="BJ178" s="687"/>
      <c r="BK178" s="687"/>
      <c r="BL178" s="687"/>
      <c r="BM178" s="687"/>
      <c r="BN178" s="687"/>
      <c r="BO178" s="687"/>
      <c r="BP178" s="687"/>
      <c r="BQ178" s="687"/>
      <c r="BR178" s="687"/>
      <c r="BS178" s="687"/>
      <c r="BT178" s="687"/>
      <c r="BU178" s="687"/>
      <c r="BV178" s="687"/>
      <c r="BW178" s="687"/>
      <c r="BX178" s="687"/>
      <c r="BY178" s="687"/>
      <c r="BZ178" s="687"/>
      <c r="CA178" s="687"/>
      <c r="CB178" s="687"/>
      <c r="CC178" s="687"/>
      <c r="CD178" s="687"/>
      <c r="CE178" s="687"/>
      <c r="CF178" s="687"/>
      <c r="CG178" s="687"/>
      <c r="CH178" s="687"/>
      <c r="CI178" s="687"/>
      <c r="CJ178" s="687"/>
      <c r="CK178" s="687"/>
      <c r="CL178" s="687"/>
      <c r="CM178" s="687"/>
      <c r="CN178" s="687"/>
      <c r="CO178" s="687"/>
      <c r="CP178" s="687"/>
      <c r="CQ178" s="687"/>
      <c r="CR178" s="687"/>
      <c r="CS178" s="687"/>
      <c r="CT178" s="687"/>
      <c r="CU178" s="687"/>
      <c r="CV178" s="687"/>
      <c r="CW178" s="687"/>
      <c r="CX178" s="687"/>
      <c r="CY178" s="687"/>
      <c r="CZ178" s="687"/>
      <c r="DA178" s="687"/>
      <c r="DB178" s="687"/>
      <c r="DC178" s="687"/>
      <c r="DD178" s="687"/>
      <c r="DE178" s="687"/>
      <c r="DF178" s="687"/>
      <c r="DG178" s="687"/>
      <c r="DH178" s="687"/>
      <c r="DI178" s="687"/>
      <c r="DJ178" s="687"/>
      <c r="DK178" s="687"/>
      <c r="DL178" s="687"/>
      <c r="DM178" s="687"/>
      <c r="DN178" s="687"/>
      <c r="DO178" s="687"/>
      <c r="DP178" s="687"/>
      <c r="DQ178" s="687"/>
      <c r="DR178" s="687"/>
      <c r="DS178" s="687"/>
      <c r="DT178" s="687"/>
      <c r="DU178" s="687"/>
      <c r="DV178" s="687"/>
      <c r="DW178" s="687"/>
      <c r="DX178" s="687"/>
      <c r="DY178" s="687"/>
      <c r="DZ178" s="687"/>
      <c r="EA178" s="687"/>
      <c r="EB178" s="687"/>
      <c r="EC178" s="687"/>
      <c r="ED178" s="687"/>
      <c r="EE178" s="687"/>
      <c r="EF178" s="687"/>
      <c r="EG178" s="687"/>
      <c r="EH178" s="687"/>
      <c r="EI178" s="687"/>
      <c r="EJ178" s="687"/>
      <c r="EK178" s="687"/>
      <c r="EL178" s="687"/>
      <c r="EM178" s="687"/>
      <c r="EN178" s="687"/>
      <c r="EO178" s="687"/>
      <c r="EP178" s="687"/>
      <c r="EQ178" s="687"/>
      <c r="ER178" s="687"/>
      <c r="ES178" s="687"/>
      <c r="ET178" s="687"/>
      <c r="EU178" s="687"/>
      <c r="EV178" s="687"/>
      <c r="EW178" s="687"/>
      <c r="EX178" s="687"/>
      <c r="EY178" s="687"/>
      <c r="EZ178" s="687"/>
      <c r="FA178" s="687"/>
      <c r="FB178" s="687"/>
      <c r="FC178" s="687"/>
      <c r="FD178" s="687"/>
      <c r="FE178" s="687"/>
      <c r="FF178" s="687"/>
      <c r="FG178" s="687"/>
      <c r="FH178" s="687"/>
      <c r="FI178" s="687"/>
      <c r="FJ178" s="687"/>
      <c r="FK178" s="687"/>
      <c r="FL178" s="687"/>
      <c r="FM178" s="687"/>
      <c r="FN178" s="687"/>
      <c r="FO178" s="687"/>
      <c r="FP178" s="687"/>
      <c r="FQ178" s="687"/>
      <c r="FR178" s="687"/>
      <c r="FS178" s="687"/>
      <c r="FT178" s="687"/>
      <c r="FU178" s="687"/>
      <c r="FV178" s="687"/>
      <c r="FW178" s="687"/>
      <c r="FX178" s="687"/>
      <c r="FY178" s="687"/>
      <c r="FZ178" s="687"/>
      <c r="GA178" s="687"/>
      <c r="GB178" s="687"/>
      <c r="GC178" s="687"/>
      <c r="GD178" s="687"/>
      <c r="GE178" s="687"/>
      <c r="GF178" s="687"/>
      <c r="GG178" s="687"/>
      <c r="GH178" s="687"/>
      <c r="GI178" s="687"/>
      <c r="GJ178" s="687"/>
      <c r="GK178" s="687"/>
      <c r="GL178" s="687"/>
      <c r="GM178" s="687"/>
      <c r="GN178" s="687"/>
      <c r="GO178" s="687"/>
      <c r="GP178" s="687"/>
      <c r="GQ178" s="687"/>
      <c r="GR178" s="687"/>
      <c r="GS178" s="687"/>
      <c r="GT178" s="687"/>
      <c r="GU178" s="687"/>
      <c r="GV178" s="687"/>
      <c r="GW178" s="687"/>
      <c r="GX178" s="687"/>
      <c r="GY178" s="687"/>
      <c r="GZ178" s="687"/>
      <c r="HA178" s="687"/>
      <c r="HB178" s="687"/>
      <c r="HC178" s="687"/>
      <c r="HD178" s="687"/>
      <c r="HE178" s="687"/>
      <c r="HF178" s="687"/>
      <c r="HG178" s="687"/>
      <c r="HH178" s="687"/>
      <c r="HI178" s="687"/>
      <c r="HJ178" s="687"/>
      <c r="HK178" s="687"/>
      <c r="HL178" s="687"/>
      <c r="HM178" s="687"/>
      <c r="HN178" s="687"/>
      <c r="HO178" s="687"/>
      <c r="HP178" s="687"/>
      <c r="HQ178" s="687"/>
      <c r="HR178" s="687"/>
      <c r="HS178" s="687"/>
      <c r="HT178" s="687"/>
      <c r="HU178" s="687"/>
      <c r="HV178" s="687"/>
      <c r="HW178" s="687"/>
      <c r="HX178" s="687"/>
      <c r="HY178" s="687"/>
      <c r="HZ178" s="687"/>
      <c r="IA178" s="687"/>
      <c r="IB178" s="687"/>
      <c r="IC178" s="687"/>
      <c r="ID178" s="687"/>
      <c r="IE178" s="687"/>
      <c r="IF178" s="687"/>
      <c r="IG178" s="687"/>
      <c r="IH178" s="687"/>
      <c r="II178" s="687"/>
      <c r="IJ178" s="687"/>
      <c r="IK178" s="687"/>
      <c r="IL178" s="687"/>
      <c r="IM178" s="687"/>
      <c r="IN178" s="687"/>
      <c r="IO178" s="687"/>
      <c r="IP178" s="687"/>
      <c r="IQ178" s="687"/>
      <c r="IR178" s="687"/>
      <c r="IS178" s="687"/>
      <c r="IT178" s="687"/>
      <c r="IU178" s="687"/>
      <c r="IV178" s="687"/>
      <c r="IW178" s="687"/>
      <c r="IX178" s="687"/>
      <c r="IY178" s="687"/>
      <c r="IZ178" s="687"/>
      <c r="JA178" s="687"/>
      <c r="JB178" s="687"/>
      <c r="JC178" s="687"/>
      <c r="JD178" s="687"/>
      <c r="JE178" s="687"/>
      <c r="JF178" s="687"/>
      <c r="JG178" s="687"/>
      <c r="JH178" s="687"/>
      <c r="JI178" s="687"/>
      <c r="JJ178" s="687"/>
      <c r="JK178" s="687"/>
      <c r="JL178" s="687"/>
      <c r="JM178" s="687"/>
      <c r="JN178" s="687"/>
      <c r="JO178" s="687"/>
      <c r="JP178" s="687"/>
      <c r="JQ178" s="687"/>
      <c r="JR178" s="687"/>
      <c r="JS178" s="687"/>
      <c r="JT178" s="687"/>
      <c r="JU178" s="687"/>
      <c r="JV178" s="687"/>
      <c r="JW178" s="687"/>
      <c r="JX178" s="687"/>
      <c r="JY178" s="687"/>
      <c r="JZ178" s="687"/>
      <c r="KA178" s="687"/>
      <c r="KB178" s="687"/>
      <c r="KC178" s="687"/>
      <c r="KD178" s="687"/>
      <c r="KE178" s="687"/>
      <c r="KF178" s="687"/>
      <c r="KG178" s="687"/>
      <c r="KH178" s="687"/>
      <c r="KI178" s="687"/>
      <c r="KJ178" s="687"/>
      <c r="KK178" s="687"/>
      <c r="KL178" s="687"/>
      <c r="KM178" s="687"/>
      <c r="KN178" s="687"/>
      <c r="KO178" s="687"/>
      <c r="KP178" s="687"/>
      <c r="KQ178" s="687"/>
      <c r="KR178" s="687"/>
      <c r="KS178" s="687"/>
      <c r="KT178" s="687"/>
      <c r="KU178" s="687"/>
      <c r="KV178" s="687"/>
      <c r="KW178" s="687"/>
      <c r="KX178" s="687"/>
      <c r="KY178" s="687"/>
      <c r="KZ178" s="687"/>
      <c r="LA178" s="687"/>
      <c r="LB178" s="687"/>
      <c r="LC178" s="687"/>
      <c r="LD178" s="687"/>
      <c r="LE178" s="687"/>
      <c r="LF178" s="687"/>
      <c r="LG178" s="687"/>
      <c r="LH178" s="687"/>
      <c r="LI178" s="687"/>
      <c r="LJ178" s="687"/>
      <c r="LK178" s="687"/>
      <c r="LL178" s="687"/>
      <c r="LM178" s="687"/>
      <c r="LN178" s="687"/>
      <c r="LO178" s="687"/>
      <c r="LP178" s="687"/>
      <c r="LQ178" s="687"/>
      <c r="LR178" s="687"/>
      <c r="LS178" s="687"/>
      <c r="LT178" s="687"/>
      <c r="LU178" s="687"/>
      <c r="LV178" s="687"/>
      <c r="LW178" s="687"/>
      <c r="LX178" s="687"/>
      <c r="LY178" s="687"/>
      <c r="LZ178" s="687"/>
      <c r="MA178" s="687"/>
      <c r="MB178" s="687"/>
      <c r="MC178" s="687"/>
      <c r="MD178" s="687"/>
      <c r="ME178" s="687"/>
      <c r="MF178" s="687"/>
      <c r="MG178" s="687"/>
      <c r="MH178" s="687"/>
      <c r="MI178" s="687"/>
      <c r="MJ178" s="687"/>
      <c r="MK178" s="687"/>
      <c r="ML178" s="687"/>
      <c r="MM178" s="687"/>
      <c r="MN178" s="687"/>
      <c r="MO178" s="687"/>
      <c r="MP178" s="687"/>
      <c r="MQ178" s="687"/>
      <c r="MR178" s="687"/>
      <c r="MS178" s="687"/>
      <c r="MT178" s="687"/>
      <c r="MU178" s="687"/>
      <c r="MV178" s="687"/>
      <c r="MW178" s="687"/>
      <c r="MX178" s="687"/>
      <c r="MY178" s="687"/>
      <c r="MZ178" s="687"/>
      <c r="NA178" s="687"/>
      <c r="NB178" s="687"/>
      <c r="NC178" s="687"/>
      <c r="ND178" s="687"/>
      <c r="NE178" s="687"/>
      <c r="NF178" s="687"/>
      <c r="NG178" s="687"/>
      <c r="NH178" s="687"/>
      <c r="NI178" s="687"/>
      <c r="NJ178" s="687"/>
      <c r="NK178" s="687"/>
      <c r="NL178" s="687"/>
      <c r="NM178" s="687"/>
      <c r="NN178" s="687"/>
      <c r="NO178" s="687"/>
      <c r="NP178" s="687"/>
      <c r="NQ178" s="687"/>
      <c r="NR178" s="687"/>
      <c r="NS178" s="687"/>
      <c r="NT178" s="687"/>
      <c r="NU178" s="687"/>
      <c r="NV178" s="687"/>
      <c r="NW178" s="687"/>
      <c r="NX178" s="687"/>
      <c r="NY178" s="687"/>
      <c r="NZ178" s="687"/>
      <c r="OA178" s="687"/>
      <c r="OB178" s="687"/>
      <c r="OC178" s="687"/>
      <c r="OD178" s="687"/>
      <c r="OE178" s="687"/>
      <c r="OF178" s="687"/>
      <c r="OG178" s="687"/>
      <c r="OH178" s="687"/>
      <c r="OI178" s="687"/>
      <c r="OJ178" s="687"/>
      <c r="OK178" s="687"/>
      <c r="OL178" s="687"/>
      <c r="OM178" s="687"/>
      <c r="ON178" s="687"/>
      <c r="OO178" s="687"/>
      <c r="OP178" s="687"/>
      <c r="OQ178" s="687">
        <v>110.36</v>
      </c>
      <c r="OR178" s="687">
        <v>255.49</v>
      </c>
      <c r="OS178" s="687">
        <v>255.49</v>
      </c>
      <c r="OT178" s="687">
        <v>400.62</v>
      </c>
      <c r="OU178" s="687">
        <v>561.28</v>
      </c>
      <c r="OV178" s="687">
        <v>886.41</v>
      </c>
      <c r="OW178" s="687">
        <v>1335.41</v>
      </c>
      <c r="OX178" s="687">
        <v>2401.59</v>
      </c>
      <c r="OY178" s="687">
        <v>3651.27</v>
      </c>
      <c r="OZ178" s="687">
        <v>3651.27</v>
      </c>
      <c r="PA178" s="687">
        <v>4900.95</v>
      </c>
      <c r="PB178" s="687">
        <v>6284.27</v>
      </c>
      <c r="PC178" s="687">
        <v>9083.9</v>
      </c>
      <c r="PD178" s="687">
        <v>13252.08</v>
      </c>
      <c r="PE178" s="687">
        <v>14552.08</v>
      </c>
      <c r="PF178" s="687">
        <v>14854.07</v>
      </c>
      <c r="PG178" s="687">
        <v>14854.07</v>
      </c>
      <c r="PH178" s="687">
        <v>15508.4</v>
      </c>
      <c r="PI178" s="687">
        <v>16464.71</v>
      </c>
      <c r="PJ178" s="687">
        <v>16464.71</v>
      </c>
      <c r="PK178" s="687">
        <v>20095.34</v>
      </c>
      <c r="PL178" s="687">
        <v>24375.26</v>
      </c>
      <c r="PM178" s="687">
        <v>28655.17</v>
      </c>
      <c r="PN178" s="687">
        <v>28655.17</v>
      </c>
      <c r="PO178" s="687">
        <v>37170.82</v>
      </c>
      <c r="PP178" s="687">
        <v>50074.6</v>
      </c>
      <c r="PQ178" s="687">
        <v>52130.67</v>
      </c>
      <c r="PR178" s="687">
        <v>52130.67</v>
      </c>
      <c r="PS178" s="687">
        <v>52130.67</v>
      </c>
      <c r="PT178" s="687">
        <v>52130.67</v>
      </c>
      <c r="PU178" s="687">
        <v>52130.67</v>
      </c>
      <c r="PV178" s="687">
        <v>52130.67</v>
      </c>
      <c r="PW178" s="687">
        <v>52130.67</v>
      </c>
      <c r="PX178" s="687">
        <v>52130.67</v>
      </c>
      <c r="PY178" s="687">
        <v>52130.67</v>
      </c>
      <c r="PZ178" s="687">
        <v>52130.67</v>
      </c>
      <c r="QA178" s="687">
        <v>53344.77</v>
      </c>
      <c r="QB178" s="687">
        <v>53344.77</v>
      </c>
      <c r="QC178" s="687">
        <v>54870.03</v>
      </c>
      <c r="QD178" s="687">
        <v>58586.18</v>
      </c>
      <c r="QE178" s="687">
        <v>59356.15</v>
      </c>
      <c r="QF178" s="687">
        <v>59356.15</v>
      </c>
      <c r="QG178" s="687">
        <v>59356.15</v>
      </c>
      <c r="QH178" s="687">
        <v>59356.15</v>
      </c>
      <c r="QI178" s="687">
        <v>59356.15</v>
      </c>
      <c r="QJ178" s="687">
        <v>59356.15</v>
      </c>
      <c r="QK178" s="687">
        <v>59356.15</v>
      </c>
      <c r="QL178" s="687">
        <v>59356.15</v>
      </c>
      <c r="QM178" s="687">
        <v>59356.15</v>
      </c>
      <c r="QN178" s="687">
        <v>59356.15</v>
      </c>
      <c r="QO178" s="687">
        <v>59356.15</v>
      </c>
      <c r="QP178" s="687">
        <v>59356.15</v>
      </c>
      <c r="QQ178" s="687">
        <v>59356.15</v>
      </c>
      <c r="QR178" s="687">
        <v>59356.15</v>
      </c>
      <c r="QS178" s="687">
        <v>59356.15</v>
      </c>
      <c r="QT178" s="687">
        <v>59356.15</v>
      </c>
      <c r="QU178" s="687">
        <v>59356.15</v>
      </c>
      <c r="QV178" s="687">
        <v>59356.15</v>
      </c>
      <c r="QW178" s="687">
        <v>59356.15</v>
      </c>
      <c r="QX178" s="687">
        <v>59356.15</v>
      </c>
      <c r="QY178" s="687">
        <v>59356.15</v>
      </c>
      <c r="QZ178" s="687">
        <v>59356.15</v>
      </c>
      <c r="RA178" s="687"/>
      <c r="RB178" s="687"/>
      <c r="RC178" s="687"/>
      <c r="RD178" s="687"/>
      <c r="RE178" s="687"/>
      <c r="RF178" s="687"/>
      <c r="RG178" s="687"/>
      <c r="RH178" s="687"/>
      <c r="RI178" s="687"/>
      <c r="RJ178" s="687"/>
    </row>
    <row r="179" spans="1:749" s="925" customFormat="1" outlineLevel="4">
      <c r="A179" s="1104" t="s">
        <v>1158</v>
      </c>
      <c r="B179" s="1104"/>
      <c r="C179" s="1104"/>
      <c r="D179" s="1105">
        <v>8720.02</v>
      </c>
      <c r="E179" s="1105">
        <v>130.72</v>
      </c>
      <c r="F179" s="1105">
        <v>3248742.48</v>
      </c>
      <c r="G179" s="1106"/>
      <c r="H179" s="1104" t="s">
        <v>894</v>
      </c>
      <c r="I179" s="687"/>
      <c r="J179" s="687"/>
      <c r="K179" s="687"/>
      <c r="L179" s="687"/>
      <c r="M179" s="687"/>
      <c r="N179" s="687"/>
      <c r="O179" s="687"/>
      <c r="P179" s="687"/>
      <c r="Q179" s="687"/>
      <c r="R179" s="687"/>
      <c r="S179" s="687"/>
      <c r="T179" s="687"/>
      <c r="U179" s="687"/>
      <c r="V179" s="687"/>
      <c r="W179" s="687"/>
      <c r="X179" s="687"/>
      <c r="Y179" s="687"/>
      <c r="Z179" s="687"/>
      <c r="AA179" s="687"/>
      <c r="AB179" s="687"/>
      <c r="AC179" s="687"/>
      <c r="AD179" s="687"/>
      <c r="AE179" s="687"/>
      <c r="AF179" s="687"/>
      <c r="AG179" s="687"/>
      <c r="AH179" s="687"/>
      <c r="AI179" s="687"/>
      <c r="AJ179" s="687"/>
      <c r="AK179" s="687"/>
      <c r="AL179" s="687"/>
      <c r="AM179" s="687"/>
      <c r="AN179" s="687"/>
      <c r="AO179" s="687"/>
      <c r="AP179" s="687"/>
      <c r="AQ179" s="687"/>
      <c r="AR179" s="687"/>
      <c r="AS179" s="687"/>
      <c r="AT179" s="687"/>
      <c r="AU179" s="687"/>
      <c r="AV179" s="687"/>
      <c r="AW179" s="687"/>
      <c r="AX179" s="687"/>
      <c r="AY179" s="687"/>
      <c r="AZ179" s="687"/>
      <c r="BA179" s="687"/>
      <c r="BB179" s="687"/>
      <c r="BC179" s="687"/>
      <c r="BD179" s="687"/>
      <c r="BE179" s="687"/>
      <c r="BF179" s="687"/>
      <c r="BG179" s="687"/>
      <c r="BH179" s="687"/>
      <c r="BI179" s="687"/>
      <c r="BJ179" s="687"/>
      <c r="BK179" s="687"/>
      <c r="BL179" s="687"/>
      <c r="BM179" s="687"/>
      <c r="BN179" s="687"/>
      <c r="BO179" s="687"/>
      <c r="BP179" s="687"/>
      <c r="BQ179" s="687"/>
      <c r="BR179" s="687"/>
      <c r="BS179" s="687"/>
      <c r="BT179" s="687"/>
      <c r="BU179" s="687"/>
      <c r="BV179" s="687"/>
      <c r="BW179" s="687"/>
      <c r="BX179" s="687"/>
      <c r="BY179" s="687"/>
      <c r="BZ179" s="687"/>
      <c r="CA179" s="687"/>
      <c r="CB179" s="687"/>
      <c r="CC179" s="687"/>
      <c r="CD179" s="687"/>
      <c r="CE179" s="687"/>
      <c r="CF179" s="687"/>
      <c r="CG179" s="687"/>
      <c r="CH179" s="687"/>
      <c r="CI179" s="687"/>
      <c r="CJ179" s="687"/>
      <c r="CK179" s="687"/>
      <c r="CL179" s="687"/>
      <c r="CM179" s="687"/>
      <c r="CN179" s="687"/>
      <c r="CO179" s="687"/>
      <c r="CP179" s="687"/>
      <c r="CQ179" s="687"/>
      <c r="CR179" s="687"/>
      <c r="CS179" s="687"/>
      <c r="CT179" s="687"/>
      <c r="CU179" s="687"/>
      <c r="CV179" s="687"/>
      <c r="CW179" s="687"/>
      <c r="CX179" s="687"/>
      <c r="CY179" s="687"/>
      <c r="CZ179" s="687"/>
      <c r="DA179" s="687"/>
      <c r="DB179" s="687"/>
      <c r="DC179" s="687"/>
      <c r="DD179" s="687"/>
      <c r="DE179" s="687"/>
      <c r="DF179" s="687"/>
      <c r="DG179" s="687"/>
      <c r="DH179" s="687"/>
      <c r="DI179" s="687"/>
      <c r="DJ179" s="687"/>
      <c r="DK179" s="687"/>
      <c r="DL179" s="687"/>
      <c r="DM179" s="687"/>
      <c r="DN179" s="687"/>
      <c r="DO179" s="687"/>
      <c r="DP179" s="687"/>
      <c r="DQ179" s="687"/>
      <c r="DR179" s="687"/>
      <c r="DS179" s="687"/>
      <c r="DT179" s="687"/>
      <c r="DU179" s="687"/>
      <c r="DV179" s="687"/>
      <c r="DW179" s="687"/>
      <c r="DX179" s="687"/>
      <c r="DY179" s="687"/>
      <c r="DZ179" s="687"/>
      <c r="EA179" s="687"/>
      <c r="EB179" s="687"/>
      <c r="EC179" s="687"/>
      <c r="ED179" s="687"/>
      <c r="EE179" s="687"/>
      <c r="EF179" s="687"/>
      <c r="EG179" s="687"/>
      <c r="EH179" s="687"/>
      <c r="EI179" s="687"/>
      <c r="EJ179" s="687"/>
      <c r="EK179" s="687"/>
      <c r="EL179" s="687"/>
      <c r="EM179" s="687"/>
      <c r="EN179" s="687"/>
      <c r="EO179" s="687"/>
      <c r="EP179" s="687"/>
      <c r="EQ179" s="687"/>
      <c r="ER179" s="687"/>
      <c r="ES179" s="687"/>
      <c r="ET179" s="687"/>
      <c r="EU179" s="687"/>
      <c r="EV179" s="687"/>
      <c r="EW179" s="687"/>
      <c r="EX179" s="687"/>
      <c r="EY179" s="687"/>
      <c r="EZ179" s="687"/>
      <c r="FA179" s="687"/>
      <c r="FB179" s="687"/>
      <c r="FC179" s="687"/>
      <c r="FD179" s="687"/>
      <c r="FE179" s="687"/>
      <c r="FF179" s="687"/>
      <c r="FG179" s="687"/>
      <c r="FH179" s="687"/>
      <c r="FI179" s="687"/>
      <c r="FJ179" s="687"/>
      <c r="FK179" s="687"/>
      <c r="FL179" s="687"/>
      <c r="FM179" s="687"/>
      <c r="FN179" s="687"/>
      <c r="FO179" s="687"/>
      <c r="FP179" s="687"/>
      <c r="FQ179" s="687"/>
      <c r="FR179" s="687"/>
      <c r="FS179" s="687"/>
      <c r="FT179" s="687"/>
      <c r="FU179" s="687"/>
      <c r="FV179" s="687"/>
      <c r="FW179" s="687"/>
      <c r="FX179" s="687"/>
      <c r="FY179" s="687"/>
      <c r="FZ179" s="687"/>
      <c r="GA179" s="687"/>
      <c r="GB179" s="687"/>
      <c r="GC179" s="687"/>
      <c r="GD179" s="687"/>
      <c r="GE179" s="687"/>
      <c r="GF179" s="687"/>
      <c r="GG179" s="687"/>
      <c r="GH179" s="687"/>
      <c r="GI179" s="687"/>
      <c r="GJ179" s="687"/>
      <c r="GK179" s="687"/>
      <c r="GL179" s="687"/>
      <c r="GM179" s="687"/>
      <c r="GN179" s="687"/>
      <c r="GO179" s="687"/>
      <c r="GP179" s="687"/>
      <c r="GQ179" s="687"/>
      <c r="GR179" s="687"/>
      <c r="GS179" s="687"/>
      <c r="GT179" s="687"/>
      <c r="GU179" s="687"/>
      <c r="GV179" s="687"/>
      <c r="GW179" s="687"/>
      <c r="GX179" s="687"/>
      <c r="GY179" s="687"/>
      <c r="GZ179" s="687"/>
      <c r="HA179" s="687"/>
      <c r="HB179" s="687"/>
      <c r="HC179" s="687"/>
      <c r="HD179" s="687"/>
      <c r="HE179" s="687"/>
      <c r="HF179" s="687"/>
      <c r="HG179" s="687"/>
      <c r="HH179" s="687"/>
      <c r="HI179" s="687"/>
      <c r="HJ179" s="687"/>
      <c r="HK179" s="687"/>
      <c r="HL179" s="687"/>
      <c r="HM179" s="687"/>
      <c r="HN179" s="687"/>
      <c r="HO179" s="687"/>
      <c r="HP179" s="687"/>
      <c r="HQ179" s="687"/>
      <c r="HR179" s="687"/>
      <c r="HS179" s="687"/>
      <c r="HT179" s="687"/>
      <c r="HU179" s="687"/>
      <c r="HV179" s="687"/>
      <c r="HW179" s="687"/>
      <c r="HX179" s="687"/>
      <c r="HY179" s="687"/>
      <c r="HZ179" s="687"/>
      <c r="IA179" s="687"/>
      <c r="IB179" s="687"/>
      <c r="IC179" s="687"/>
      <c r="ID179" s="687"/>
      <c r="IE179" s="687"/>
      <c r="IF179" s="687"/>
      <c r="IG179" s="687"/>
      <c r="IH179" s="687"/>
      <c r="II179" s="687"/>
      <c r="IJ179" s="687"/>
      <c r="IK179" s="687"/>
      <c r="IL179" s="687"/>
      <c r="IM179" s="687">
        <v>0.38</v>
      </c>
      <c r="IN179" s="687">
        <v>0.38</v>
      </c>
      <c r="IO179" s="687">
        <v>0.76</v>
      </c>
      <c r="IP179" s="687">
        <v>1.53</v>
      </c>
      <c r="IQ179" s="687">
        <v>2.2999999999999998</v>
      </c>
      <c r="IR179" s="687">
        <v>3.07</v>
      </c>
      <c r="IS179" s="687">
        <v>3.84</v>
      </c>
      <c r="IT179" s="687">
        <v>4.6100000000000003</v>
      </c>
      <c r="IU179" s="687">
        <v>4.6100000000000003</v>
      </c>
      <c r="IV179" s="687">
        <v>5.38</v>
      </c>
      <c r="IW179" s="687">
        <v>6.14</v>
      </c>
      <c r="IX179" s="687">
        <v>6.91</v>
      </c>
      <c r="IY179" s="687">
        <v>6.91</v>
      </c>
      <c r="IZ179" s="687">
        <v>6.91</v>
      </c>
      <c r="JA179" s="687">
        <v>6.91</v>
      </c>
      <c r="JB179" s="687">
        <v>6.91</v>
      </c>
      <c r="JC179" s="687">
        <v>6.91</v>
      </c>
      <c r="JD179" s="687">
        <v>7.68</v>
      </c>
      <c r="JE179" s="687">
        <v>8.4499999999999993</v>
      </c>
      <c r="JF179" s="687">
        <v>9.2200000000000006</v>
      </c>
      <c r="JG179" s="687">
        <v>9.99</v>
      </c>
      <c r="JH179" s="687">
        <v>10.76</v>
      </c>
      <c r="JI179" s="687">
        <v>10.76</v>
      </c>
      <c r="JJ179" s="687">
        <v>11.53</v>
      </c>
      <c r="JK179" s="687">
        <v>12.3</v>
      </c>
      <c r="JL179" s="687">
        <v>13.07</v>
      </c>
      <c r="JM179" s="687">
        <v>13.83</v>
      </c>
      <c r="JN179" s="687">
        <v>14.6</v>
      </c>
      <c r="JO179" s="687">
        <v>15.37</v>
      </c>
      <c r="JP179" s="687">
        <v>15.37</v>
      </c>
      <c r="JQ179" s="687">
        <v>16.14</v>
      </c>
      <c r="JR179" s="687">
        <v>16.91</v>
      </c>
      <c r="JS179" s="687">
        <v>17.68</v>
      </c>
      <c r="JT179" s="687">
        <v>18.45</v>
      </c>
      <c r="JU179" s="687">
        <v>19.22</v>
      </c>
      <c r="JV179" s="687">
        <v>19.989999999999998</v>
      </c>
      <c r="JW179" s="687">
        <v>19.989999999999998</v>
      </c>
      <c r="JX179" s="687">
        <v>20.76</v>
      </c>
      <c r="JY179" s="687">
        <v>21.53</v>
      </c>
      <c r="JZ179" s="687">
        <v>22.29</v>
      </c>
      <c r="KA179" s="687">
        <v>23.06</v>
      </c>
      <c r="KB179" s="687">
        <v>23.83</v>
      </c>
      <c r="KC179" s="687">
        <v>24.6</v>
      </c>
      <c r="KD179" s="687">
        <v>24.6</v>
      </c>
      <c r="KE179" s="687">
        <v>25.37</v>
      </c>
      <c r="KF179" s="687">
        <v>26.14</v>
      </c>
      <c r="KG179" s="687">
        <v>26.91</v>
      </c>
      <c r="KH179" s="687">
        <v>27.68</v>
      </c>
      <c r="KI179" s="687">
        <v>28.45</v>
      </c>
      <c r="KJ179" s="687">
        <v>29.22</v>
      </c>
      <c r="KK179" s="687">
        <v>29.22</v>
      </c>
      <c r="KL179" s="687">
        <v>29.98</v>
      </c>
      <c r="KM179" s="687">
        <v>30.75</v>
      </c>
      <c r="KN179" s="687">
        <v>31.52</v>
      </c>
      <c r="KO179" s="687">
        <v>32.29</v>
      </c>
      <c r="KP179" s="687">
        <v>33.06</v>
      </c>
      <c r="KQ179" s="687">
        <v>33.83</v>
      </c>
      <c r="KR179" s="687">
        <v>33.83</v>
      </c>
      <c r="KS179" s="687">
        <v>34.6</v>
      </c>
      <c r="KT179" s="687">
        <v>35.369999999999997</v>
      </c>
      <c r="KU179" s="687">
        <v>36.14</v>
      </c>
      <c r="KV179" s="687">
        <v>36.909999999999997</v>
      </c>
      <c r="KW179" s="687">
        <v>37.67</v>
      </c>
      <c r="KX179" s="687">
        <v>38.44</v>
      </c>
      <c r="KY179" s="687">
        <v>38.44</v>
      </c>
      <c r="KZ179" s="687">
        <v>39.21</v>
      </c>
      <c r="LA179" s="687">
        <v>39.979999999999997</v>
      </c>
      <c r="LB179" s="687">
        <v>40.75</v>
      </c>
      <c r="LC179" s="687">
        <v>41.52</v>
      </c>
      <c r="LD179" s="687">
        <v>42.29</v>
      </c>
      <c r="LE179" s="687">
        <v>43.06</v>
      </c>
      <c r="LF179" s="687">
        <v>43.06</v>
      </c>
      <c r="LG179" s="687">
        <v>43.83</v>
      </c>
      <c r="LH179" s="687">
        <v>44.6</v>
      </c>
      <c r="LI179" s="687">
        <v>45.37</v>
      </c>
      <c r="LJ179" s="687">
        <v>46.13</v>
      </c>
      <c r="LK179" s="687">
        <v>46.95</v>
      </c>
      <c r="LL179" s="687">
        <v>48.08</v>
      </c>
      <c r="LM179" s="687">
        <v>48.08</v>
      </c>
      <c r="LN179" s="687">
        <v>49.36</v>
      </c>
      <c r="LO179" s="687">
        <v>50.64</v>
      </c>
      <c r="LP179" s="687">
        <v>51.93</v>
      </c>
      <c r="LQ179" s="687">
        <v>53.22</v>
      </c>
      <c r="LR179" s="687">
        <v>54.85</v>
      </c>
      <c r="LS179" s="687">
        <v>56.64</v>
      </c>
      <c r="LT179" s="687">
        <v>56.64</v>
      </c>
      <c r="LU179" s="687">
        <v>58.43</v>
      </c>
      <c r="LV179" s="687">
        <v>60.23</v>
      </c>
      <c r="LW179" s="687">
        <v>62.02</v>
      </c>
      <c r="LX179" s="687">
        <v>63.82</v>
      </c>
      <c r="LY179" s="687">
        <v>65.61</v>
      </c>
      <c r="LZ179" s="687">
        <v>67.41</v>
      </c>
      <c r="MA179" s="687">
        <v>67.41</v>
      </c>
      <c r="MB179" s="687">
        <v>69.2</v>
      </c>
      <c r="MC179" s="687">
        <v>71</v>
      </c>
      <c r="MD179" s="687">
        <v>72.790000000000006</v>
      </c>
      <c r="ME179" s="687">
        <v>74.58</v>
      </c>
      <c r="MF179" s="687">
        <v>76.38</v>
      </c>
      <c r="MG179" s="687">
        <v>78.17</v>
      </c>
      <c r="MH179" s="687">
        <v>78.17</v>
      </c>
      <c r="MI179" s="687">
        <v>79.97</v>
      </c>
      <c r="MJ179" s="687">
        <v>81.97</v>
      </c>
      <c r="MK179" s="687">
        <v>84.27</v>
      </c>
      <c r="ML179" s="687">
        <v>86.58</v>
      </c>
      <c r="MM179" s="687">
        <v>88.89</v>
      </c>
      <c r="MN179" s="687">
        <v>91.19</v>
      </c>
      <c r="MO179" s="687">
        <v>91.19</v>
      </c>
      <c r="MP179" s="687">
        <v>93.5</v>
      </c>
      <c r="MQ179" s="687">
        <v>95.81</v>
      </c>
      <c r="MR179" s="687">
        <v>98.12</v>
      </c>
      <c r="MS179" s="687">
        <v>100.42</v>
      </c>
      <c r="MT179" s="687">
        <v>102.73</v>
      </c>
      <c r="MU179" s="687">
        <v>105.09</v>
      </c>
      <c r="MV179" s="687">
        <v>105.09</v>
      </c>
      <c r="MW179" s="687">
        <v>107.65</v>
      </c>
      <c r="MX179" s="687">
        <v>110.21</v>
      </c>
      <c r="MY179" s="687">
        <v>112.78</v>
      </c>
      <c r="MZ179" s="687">
        <v>115.34</v>
      </c>
      <c r="NA179" s="687">
        <v>117.91</v>
      </c>
      <c r="NB179" s="687">
        <v>120.47</v>
      </c>
      <c r="NC179" s="687">
        <v>120.47</v>
      </c>
      <c r="ND179" s="687">
        <v>123.03</v>
      </c>
      <c r="NE179" s="687">
        <v>125.6</v>
      </c>
      <c r="NF179" s="687">
        <v>128.16</v>
      </c>
      <c r="NG179" s="687">
        <v>130.72</v>
      </c>
      <c r="NH179" s="687">
        <v>130.72</v>
      </c>
      <c r="NI179" s="687">
        <v>130.72</v>
      </c>
      <c r="NJ179" s="687">
        <v>130.72</v>
      </c>
      <c r="NK179" s="687">
        <v>130.72</v>
      </c>
      <c r="NL179" s="687">
        <v>130.72</v>
      </c>
      <c r="NM179" s="687">
        <v>136.32</v>
      </c>
      <c r="NN179" s="687">
        <v>143.68</v>
      </c>
      <c r="NO179" s="687">
        <v>143.68</v>
      </c>
      <c r="NP179" s="687">
        <v>151.77000000000001</v>
      </c>
      <c r="NQ179" s="687">
        <v>151.77000000000001</v>
      </c>
      <c r="NR179" s="687">
        <v>168.38</v>
      </c>
      <c r="NS179" s="687">
        <v>204.99</v>
      </c>
      <c r="NT179" s="687">
        <v>245.03</v>
      </c>
      <c r="NU179" s="687">
        <v>303.7</v>
      </c>
      <c r="NV179" s="687">
        <v>369.08</v>
      </c>
      <c r="NW179" s="687">
        <v>443.7</v>
      </c>
      <c r="NX179" s="687">
        <v>443.7</v>
      </c>
      <c r="NY179" s="687">
        <v>582.64</v>
      </c>
      <c r="NZ179" s="687">
        <v>779.01</v>
      </c>
      <c r="OA179" s="687">
        <v>863.23</v>
      </c>
      <c r="OB179" s="687">
        <v>872.57</v>
      </c>
      <c r="OC179" s="687">
        <v>881.91</v>
      </c>
      <c r="OD179" s="687">
        <v>892.24</v>
      </c>
      <c r="OE179" s="687">
        <v>892.24</v>
      </c>
      <c r="OF179" s="687">
        <v>913.16</v>
      </c>
      <c r="OG179" s="687">
        <v>942.05</v>
      </c>
      <c r="OH179" s="687">
        <v>949.51</v>
      </c>
      <c r="OI179" s="687">
        <v>961.19</v>
      </c>
      <c r="OJ179" s="687">
        <v>972.87</v>
      </c>
      <c r="OK179" s="687">
        <v>996.23</v>
      </c>
      <c r="OL179" s="687">
        <v>996.23</v>
      </c>
      <c r="OM179" s="687">
        <v>1023.49</v>
      </c>
      <c r="ON179" s="687">
        <v>1063.98</v>
      </c>
      <c r="OO179" s="687">
        <v>1125.82</v>
      </c>
      <c r="OP179" s="687">
        <v>1188.01</v>
      </c>
      <c r="OQ179" s="687">
        <v>1258.77</v>
      </c>
      <c r="OR179" s="687">
        <v>1305.07</v>
      </c>
      <c r="OS179" s="687">
        <v>1305.07</v>
      </c>
      <c r="OT179" s="687">
        <v>1368.51</v>
      </c>
      <c r="OU179" s="687">
        <v>1463.5</v>
      </c>
      <c r="OV179" s="687">
        <v>1604.96</v>
      </c>
      <c r="OW179" s="687">
        <v>1744.02</v>
      </c>
      <c r="OX179" s="687">
        <v>1913.79</v>
      </c>
      <c r="OY179" s="687">
        <v>2113.2800000000002</v>
      </c>
      <c r="OZ179" s="687">
        <v>2113.2800000000002</v>
      </c>
      <c r="PA179" s="687">
        <v>2420.75</v>
      </c>
      <c r="PB179" s="687">
        <v>2814.72</v>
      </c>
      <c r="PC179" s="687">
        <v>3140.1</v>
      </c>
      <c r="PD179" s="687">
        <v>3545.58</v>
      </c>
      <c r="PE179" s="687">
        <v>3829.05</v>
      </c>
      <c r="PF179" s="687">
        <v>4105.03</v>
      </c>
      <c r="PG179" s="687">
        <v>4105.03</v>
      </c>
      <c r="PH179" s="687">
        <v>4246.68</v>
      </c>
      <c r="PI179" s="687">
        <v>4471.3999999999996</v>
      </c>
      <c r="PJ179" s="687">
        <v>4791.6899999999996</v>
      </c>
      <c r="PK179" s="687">
        <v>5173.05</v>
      </c>
      <c r="PL179" s="687">
        <v>5376.34</v>
      </c>
      <c r="PM179" s="687">
        <v>5696.31</v>
      </c>
      <c r="PN179" s="687">
        <v>5696.31</v>
      </c>
      <c r="PO179" s="687">
        <v>6168.42</v>
      </c>
      <c r="PP179" s="687">
        <v>6537.93</v>
      </c>
      <c r="PQ179" s="687">
        <v>6680.97</v>
      </c>
      <c r="PR179" s="687">
        <v>6796.93</v>
      </c>
      <c r="PS179" s="687">
        <v>7047.05</v>
      </c>
      <c r="PT179" s="687">
        <v>7135.32</v>
      </c>
      <c r="PU179" s="687">
        <v>7135.32</v>
      </c>
      <c r="PV179" s="687">
        <v>7157.1</v>
      </c>
      <c r="PW179" s="687">
        <v>7210.01</v>
      </c>
      <c r="PX179" s="687">
        <v>7210.01</v>
      </c>
      <c r="PY179" s="687">
        <v>7210.01</v>
      </c>
      <c r="PZ179" s="687">
        <v>7210.01</v>
      </c>
      <c r="QA179" s="687">
        <v>7210.01</v>
      </c>
      <c r="QB179" s="687">
        <v>7210.01</v>
      </c>
      <c r="QC179" s="687">
        <v>7210.01</v>
      </c>
      <c r="QD179" s="687">
        <v>7210.01</v>
      </c>
      <c r="QE179" s="687">
        <v>7224.21</v>
      </c>
      <c r="QF179" s="687">
        <v>7242.89</v>
      </c>
      <c r="QG179" s="687">
        <v>7288.47</v>
      </c>
      <c r="QH179" s="687">
        <v>7336.52</v>
      </c>
      <c r="QI179" s="687">
        <v>7336.52</v>
      </c>
      <c r="QJ179" s="687">
        <v>7467.24</v>
      </c>
      <c r="QK179" s="687">
        <v>7612.5</v>
      </c>
      <c r="QL179" s="687">
        <v>7907.66</v>
      </c>
      <c r="QM179" s="687">
        <v>8005.28</v>
      </c>
      <c r="QN179" s="687">
        <v>8140.09</v>
      </c>
      <c r="QO179" s="687">
        <v>8224.64</v>
      </c>
      <c r="QP179" s="687">
        <v>8224.64</v>
      </c>
      <c r="QQ179" s="687">
        <v>8290.0499999999993</v>
      </c>
      <c r="QR179" s="687">
        <v>8355.4699999999993</v>
      </c>
      <c r="QS179" s="687">
        <v>8476.2999999999993</v>
      </c>
      <c r="QT179" s="687">
        <v>8667.7800000000007</v>
      </c>
      <c r="QU179" s="687">
        <v>8720.02</v>
      </c>
      <c r="QV179" s="687">
        <v>8720.02</v>
      </c>
      <c r="QW179" s="687">
        <v>8720.02</v>
      </c>
      <c r="QX179" s="687">
        <v>8720.02</v>
      </c>
      <c r="QY179" s="687">
        <v>8720.02</v>
      </c>
      <c r="QZ179" s="687">
        <v>8720.02</v>
      </c>
      <c r="RA179" s="687"/>
      <c r="RB179" s="687"/>
      <c r="RC179" s="687"/>
      <c r="RD179" s="687"/>
      <c r="RE179" s="687"/>
      <c r="RF179" s="687"/>
      <c r="RG179" s="687"/>
      <c r="RH179" s="687"/>
      <c r="RI179" s="687"/>
      <c r="RJ179" s="687"/>
    </row>
    <row r="180" spans="1:749" s="925" customFormat="1" outlineLevel="4">
      <c r="A180" s="1104" t="s">
        <v>1159</v>
      </c>
      <c r="B180" s="1104"/>
      <c r="C180" s="1104"/>
      <c r="D180" s="1105">
        <v>20</v>
      </c>
      <c r="E180" s="1105">
        <v>0</v>
      </c>
      <c r="F180" s="1105">
        <v>277617.24</v>
      </c>
      <c r="G180" s="1106"/>
      <c r="H180" s="1104" t="s">
        <v>894</v>
      </c>
      <c r="I180" s="687"/>
      <c r="J180" s="687"/>
      <c r="K180" s="687"/>
      <c r="L180" s="687"/>
      <c r="M180" s="687"/>
      <c r="N180" s="687"/>
      <c r="O180" s="687"/>
      <c r="P180" s="687"/>
      <c r="Q180" s="687"/>
      <c r="R180" s="687"/>
      <c r="S180" s="687"/>
      <c r="T180" s="687"/>
      <c r="U180" s="687"/>
      <c r="V180" s="687"/>
      <c r="W180" s="687"/>
      <c r="X180" s="687"/>
      <c r="Y180" s="687"/>
      <c r="Z180" s="687"/>
      <c r="AA180" s="687"/>
      <c r="AB180" s="687"/>
      <c r="AC180" s="687"/>
      <c r="AD180" s="687"/>
      <c r="AE180" s="687"/>
      <c r="AF180" s="687"/>
      <c r="AG180" s="687"/>
      <c r="AH180" s="687"/>
      <c r="AI180" s="687"/>
      <c r="AJ180" s="687"/>
      <c r="AK180" s="687"/>
      <c r="AL180" s="687"/>
      <c r="AM180" s="687"/>
      <c r="AN180" s="687"/>
      <c r="AO180" s="687"/>
      <c r="AP180" s="687"/>
      <c r="AQ180" s="687"/>
      <c r="AR180" s="687"/>
      <c r="AS180" s="687"/>
      <c r="AT180" s="687"/>
      <c r="AU180" s="687"/>
      <c r="AV180" s="687"/>
      <c r="AW180" s="687"/>
      <c r="AX180" s="687"/>
      <c r="AY180" s="687"/>
      <c r="AZ180" s="687"/>
      <c r="BA180" s="687"/>
      <c r="BB180" s="687"/>
      <c r="BC180" s="687"/>
      <c r="BD180" s="687"/>
      <c r="BE180" s="687"/>
      <c r="BF180" s="687"/>
      <c r="BG180" s="687"/>
      <c r="BH180" s="687"/>
      <c r="BI180" s="687"/>
      <c r="BJ180" s="687"/>
      <c r="BK180" s="687"/>
      <c r="BL180" s="687"/>
      <c r="BM180" s="687"/>
      <c r="BN180" s="687"/>
      <c r="BO180" s="687"/>
      <c r="BP180" s="687"/>
      <c r="BQ180" s="687"/>
      <c r="BR180" s="687"/>
      <c r="BS180" s="687"/>
      <c r="BT180" s="687"/>
      <c r="BU180" s="687"/>
      <c r="BV180" s="687"/>
      <c r="BW180" s="687"/>
      <c r="BX180" s="687"/>
      <c r="BY180" s="687"/>
      <c r="BZ180" s="687"/>
      <c r="CA180" s="687"/>
      <c r="CB180" s="687"/>
      <c r="CC180" s="687"/>
      <c r="CD180" s="687"/>
      <c r="CE180" s="687"/>
      <c r="CF180" s="687"/>
      <c r="CG180" s="687"/>
      <c r="CH180" s="687"/>
      <c r="CI180" s="687"/>
      <c r="CJ180" s="687"/>
      <c r="CK180" s="687"/>
      <c r="CL180" s="687"/>
      <c r="CM180" s="687"/>
      <c r="CN180" s="687"/>
      <c r="CO180" s="687"/>
      <c r="CP180" s="687"/>
      <c r="CQ180" s="687"/>
      <c r="CR180" s="687"/>
      <c r="CS180" s="687"/>
      <c r="CT180" s="687"/>
      <c r="CU180" s="687"/>
      <c r="CV180" s="687"/>
      <c r="CW180" s="687"/>
      <c r="CX180" s="687"/>
      <c r="CY180" s="687"/>
      <c r="CZ180" s="687"/>
      <c r="DA180" s="687"/>
      <c r="DB180" s="687"/>
      <c r="DC180" s="687"/>
      <c r="DD180" s="687"/>
      <c r="DE180" s="687"/>
      <c r="DF180" s="687"/>
      <c r="DG180" s="687"/>
      <c r="DH180" s="687"/>
      <c r="DI180" s="687"/>
      <c r="DJ180" s="687"/>
      <c r="DK180" s="687"/>
      <c r="DL180" s="687"/>
      <c r="DM180" s="687"/>
      <c r="DN180" s="687"/>
      <c r="DO180" s="687"/>
      <c r="DP180" s="687"/>
      <c r="DQ180" s="687"/>
      <c r="DR180" s="687"/>
      <c r="DS180" s="687"/>
      <c r="DT180" s="687"/>
      <c r="DU180" s="687"/>
      <c r="DV180" s="687"/>
      <c r="DW180" s="687"/>
      <c r="DX180" s="687"/>
      <c r="DY180" s="687"/>
      <c r="DZ180" s="687"/>
      <c r="EA180" s="687"/>
      <c r="EB180" s="687"/>
      <c r="EC180" s="687"/>
      <c r="ED180" s="687"/>
      <c r="EE180" s="687"/>
      <c r="EF180" s="687"/>
      <c r="EG180" s="687"/>
      <c r="EH180" s="687"/>
      <c r="EI180" s="687"/>
      <c r="EJ180" s="687"/>
      <c r="EK180" s="687"/>
      <c r="EL180" s="687"/>
      <c r="EM180" s="687"/>
      <c r="EN180" s="687"/>
      <c r="EO180" s="687"/>
      <c r="EP180" s="687"/>
      <c r="EQ180" s="687"/>
      <c r="ER180" s="687"/>
      <c r="ES180" s="687"/>
      <c r="ET180" s="687"/>
      <c r="EU180" s="687"/>
      <c r="EV180" s="687"/>
      <c r="EW180" s="687"/>
      <c r="EX180" s="687"/>
      <c r="EY180" s="687"/>
      <c r="EZ180" s="687"/>
      <c r="FA180" s="687"/>
      <c r="FB180" s="687"/>
      <c r="FC180" s="687"/>
      <c r="FD180" s="687"/>
      <c r="FE180" s="687"/>
      <c r="FF180" s="687"/>
      <c r="FG180" s="687"/>
      <c r="FH180" s="687"/>
      <c r="FI180" s="687"/>
      <c r="FJ180" s="687"/>
      <c r="FK180" s="687"/>
      <c r="FL180" s="687"/>
      <c r="FM180" s="687"/>
      <c r="FN180" s="687"/>
      <c r="FO180" s="687"/>
      <c r="FP180" s="687"/>
      <c r="FQ180" s="687"/>
      <c r="FR180" s="687"/>
      <c r="FS180" s="687"/>
      <c r="FT180" s="687"/>
      <c r="FU180" s="687"/>
      <c r="FV180" s="687"/>
      <c r="FW180" s="687"/>
      <c r="FX180" s="687"/>
      <c r="FY180" s="687"/>
      <c r="FZ180" s="687"/>
      <c r="GA180" s="687"/>
      <c r="GB180" s="687"/>
      <c r="GC180" s="687"/>
      <c r="GD180" s="687"/>
      <c r="GE180" s="687"/>
      <c r="GF180" s="687"/>
      <c r="GG180" s="687"/>
      <c r="GH180" s="687"/>
      <c r="GI180" s="687"/>
      <c r="GJ180" s="687"/>
      <c r="GK180" s="687"/>
      <c r="GL180" s="687"/>
      <c r="GM180" s="687"/>
      <c r="GN180" s="687"/>
      <c r="GO180" s="687"/>
      <c r="GP180" s="687"/>
      <c r="GQ180" s="687"/>
      <c r="GR180" s="687"/>
      <c r="GS180" s="687"/>
      <c r="GT180" s="687"/>
      <c r="GU180" s="687"/>
      <c r="GV180" s="687"/>
      <c r="GW180" s="687"/>
      <c r="GX180" s="687"/>
      <c r="GY180" s="687"/>
      <c r="GZ180" s="687"/>
      <c r="HA180" s="687"/>
      <c r="HB180" s="687"/>
      <c r="HC180" s="687"/>
      <c r="HD180" s="687"/>
      <c r="HE180" s="687"/>
      <c r="HF180" s="687"/>
      <c r="HG180" s="687"/>
      <c r="HH180" s="687"/>
      <c r="HI180" s="687"/>
      <c r="HJ180" s="687"/>
      <c r="HK180" s="687"/>
      <c r="HL180" s="687"/>
      <c r="HM180" s="687"/>
      <c r="HN180" s="687"/>
      <c r="HO180" s="687"/>
      <c r="HP180" s="687"/>
      <c r="HQ180" s="687"/>
      <c r="HR180" s="687"/>
      <c r="HS180" s="687"/>
      <c r="HT180" s="687"/>
      <c r="HU180" s="687"/>
      <c r="HV180" s="687"/>
      <c r="HW180" s="687"/>
      <c r="HX180" s="687"/>
      <c r="HY180" s="687"/>
      <c r="HZ180" s="687"/>
      <c r="IA180" s="687"/>
      <c r="IB180" s="687"/>
      <c r="IC180" s="687"/>
      <c r="ID180" s="687"/>
      <c r="IE180" s="687"/>
      <c r="IF180" s="687"/>
      <c r="IG180" s="687"/>
      <c r="IH180" s="687"/>
      <c r="II180" s="687"/>
      <c r="IJ180" s="687"/>
      <c r="IK180" s="687"/>
      <c r="IL180" s="687"/>
      <c r="IM180" s="687"/>
      <c r="IN180" s="687"/>
      <c r="IO180" s="687"/>
      <c r="IP180" s="687"/>
      <c r="IQ180" s="687"/>
      <c r="IR180" s="687"/>
      <c r="IS180" s="687"/>
      <c r="IT180" s="687"/>
      <c r="IU180" s="687"/>
      <c r="IV180" s="687"/>
      <c r="IW180" s="687"/>
      <c r="IX180" s="687"/>
      <c r="IY180" s="687"/>
      <c r="IZ180" s="687"/>
      <c r="JA180" s="687"/>
      <c r="JB180" s="687"/>
      <c r="JC180" s="687"/>
      <c r="JD180" s="687"/>
      <c r="JE180" s="687"/>
      <c r="JF180" s="687"/>
      <c r="JG180" s="687"/>
      <c r="JH180" s="687"/>
      <c r="JI180" s="687"/>
      <c r="JJ180" s="687"/>
      <c r="JK180" s="687"/>
      <c r="JL180" s="687"/>
      <c r="JM180" s="687"/>
      <c r="JN180" s="687"/>
      <c r="JO180" s="687"/>
      <c r="JP180" s="687"/>
      <c r="JQ180" s="687"/>
      <c r="JR180" s="687"/>
      <c r="JS180" s="687"/>
      <c r="JT180" s="687"/>
      <c r="JU180" s="687"/>
      <c r="JV180" s="687"/>
      <c r="JW180" s="687"/>
      <c r="JX180" s="687"/>
      <c r="JY180" s="687"/>
      <c r="JZ180" s="687"/>
      <c r="KA180" s="687"/>
      <c r="KB180" s="687"/>
      <c r="KC180" s="687"/>
      <c r="KD180" s="687"/>
      <c r="KE180" s="687"/>
      <c r="KF180" s="687"/>
      <c r="KG180" s="687"/>
      <c r="KH180" s="687"/>
      <c r="KI180" s="687"/>
      <c r="KJ180" s="687"/>
      <c r="KK180" s="687"/>
      <c r="KL180" s="687"/>
      <c r="KM180" s="687"/>
      <c r="KN180" s="687"/>
      <c r="KO180" s="687"/>
      <c r="KP180" s="687"/>
      <c r="KQ180" s="687"/>
      <c r="KR180" s="687"/>
      <c r="KS180" s="687"/>
      <c r="KT180" s="687"/>
      <c r="KU180" s="687"/>
      <c r="KV180" s="687"/>
      <c r="KW180" s="687"/>
      <c r="KX180" s="687"/>
      <c r="KY180" s="687"/>
      <c r="KZ180" s="687"/>
      <c r="LA180" s="687"/>
      <c r="LB180" s="687"/>
      <c r="LC180" s="687"/>
      <c r="LD180" s="687"/>
      <c r="LE180" s="687"/>
      <c r="LF180" s="687"/>
      <c r="LG180" s="687"/>
      <c r="LH180" s="687"/>
      <c r="LI180" s="687"/>
      <c r="LJ180" s="687"/>
      <c r="LK180" s="687"/>
      <c r="LL180" s="687"/>
      <c r="LM180" s="687"/>
      <c r="LN180" s="687"/>
      <c r="LO180" s="687"/>
      <c r="LP180" s="687"/>
      <c r="LQ180" s="687"/>
      <c r="LR180" s="687"/>
      <c r="LS180" s="687"/>
      <c r="LT180" s="687"/>
      <c r="LU180" s="687"/>
      <c r="LV180" s="687"/>
      <c r="LW180" s="687"/>
      <c r="LX180" s="687"/>
      <c r="LY180" s="687"/>
      <c r="LZ180" s="687"/>
      <c r="MA180" s="687"/>
      <c r="MB180" s="687"/>
      <c r="MC180" s="687"/>
      <c r="MD180" s="687"/>
      <c r="ME180" s="687"/>
      <c r="MF180" s="687"/>
      <c r="MG180" s="687"/>
      <c r="MH180" s="687"/>
      <c r="MI180" s="687"/>
      <c r="MJ180" s="687"/>
      <c r="MK180" s="687"/>
      <c r="ML180" s="687"/>
      <c r="MM180" s="687"/>
      <c r="MN180" s="687"/>
      <c r="MO180" s="687"/>
      <c r="MP180" s="687"/>
      <c r="MQ180" s="687"/>
      <c r="MR180" s="687"/>
      <c r="MS180" s="687"/>
      <c r="MT180" s="687"/>
      <c r="MU180" s="687"/>
      <c r="MV180" s="687"/>
      <c r="MW180" s="687"/>
      <c r="MX180" s="687"/>
      <c r="MY180" s="687"/>
      <c r="MZ180" s="687"/>
      <c r="NA180" s="687"/>
      <c r="NB180" s="687"/>
      <c r="NC180" s="687"/>
      <c r="ND180" s="687"/>
      <c r="NE180" s="687"/>
      <c r="NF180" s="687"/>
      <c r="NG180" s="687"/>
      <c r="NH180" s="687"/>
      <c r="NI180" s="687"/>
      <c r="NJ180" s="687"/>
      <c r="NK180" s="687"/>
      <c r="NL180" s="687"/>
      <c r="NM180" s="687"/>
      <c r="NN180" s="687"/>
      <c r="NO180" s="687"/>
      <c r="NP180" s="687"/>
      <c r="NQ180" s="687"/>
      <c r="NR180" s="687"/>
      <c r="NS180" s="687"/>
      <c r="NT180" s="687">
        <v>0.01</v>
      </c>
      <c r="NU180" s="687">
        <v>0.03</v>
      </c>
      <c r="NV180" s="687">
        <v>0.05</v>
      </c>
      <c r="NW180" s="687">
        <v>0.08</v>
      </c>
      <c r="NX180" s="687">
        <v>0.08</v>
      </c>
      <c r="NY180" s="687">
        <v>0.14000000000000001</v>
      </c>
      <c r="NZ180" s="687">
        <v>0.2</v>
      </c>
      <c r="OA180" s="687">
        <v>0.28000000000000003</v>
      </c>
      <c r="OB180" s="687">
        <v>0.35</v>
      </c>
      <c r="OC180" s="687">
        <v>0.48</v>
      </c>
      <c r="OD180" s="687">
        <v>0.69</v>
      </c>
      <c r="OE180" s="687">
        <v>0.69</v>
      </c>
      <c r="OF180" s="687">
        <v>0.85</v>
      </c>
      <c r="OG180" s="687">
        <v>0.99</v>
      </c>
      <c r="OH180" s="687">
        <v>1.1299999999999999</v>
      </c>
      <c r="OI180" s="687">
        <v>1.39</v>
      </c>
      <c r="OJ180" s="687">
        <v>1.79</v>
      </c>
      <c r="OK180" s="687">
        <v>2.09</v>
      </c>
      <c r="OL180" s="687">
        <v>2.09</v>
      </c>
      <c r="OM180" s="687">
        <v>2.34</v>
      </c>
      <c r="ON180" s="687">
        <v>2.6</v>
      </c>
      <c r="OO180" s="687">
        <v>3.06</v>
      </c>
      <c r="OP180" s="687">
        <v>3.8</v>
      </c>
      <c r="OQ180" s="687">
        <v>4</v>
      </c>
      <c r="OR180" s="687">
        <v>4</v>
      </c>
      <c r="OS180" s="687">
        <v>4</v>
      </c>
      <c r="OT180" s="687">
        <v>4</v>
      </c>
      <c r="OU180" s="687">
        <v>4</v>
      </c>
      <c r="OV180" s="687">
        <v>4</v>
      </c>
      <c r="OW180" s="687">
        <v>4</v>
      </c>
      <c r="OX180" s="687">
        <v>4</v>
      </c>
      <c r="OY180" s="687">
        <v>4</v>
      </c>
      <c r="OZ180" s="687">
        <v>4</v>
      </c>
      <c r="PA180" s="687">
        <v>4</v>
      </c>
      <c r="PB180" s="687">
        <v>4</v>
      </c>
      <c r="PC180" s="687">
        <v>4</v>
      </c>
      <c r="PD180" s="687">
        <v>4</v>
      </c>
      <c r="PE180" s="687">
        <v>4</v>
      </c>
      <c r="PF180" s="687">
        <v>4.05</v>
      </c>
      <c r="PG180" s="687">
        <v>4.05</v>
      </c>
      <c r="PH180" s="687">
        <v>4.09</v>
      </c>
      <c r="PI180" s="687">
        <v>4.1900000000000004</v>
      </c>
      <c r="PJ180" s="687">
        <v>4.3600000000000003</v>
      </c>
      <c r="PK180" s="687">
        <v>4.58</v>
      </c>
      <c r="PL180" s="687">
        <v>4.75</v>
      </c>
      <c r="PM180" s="687">
        <v>5</v>
      </c>
      <c r="PN180" s="687">
        <v>5</v>
      </c>
      <c r="PO180" s="687">
        <v>5.23</v>
      </c>
      <c r="PP180" s="687">
        <v>5.51</v>
      </c>
      <c r="PQ180" s="687">
        <v>5.98</v>
      </c>
      <c r="PR180" s="687">
        <v>6.42</v>
      </c>
      <c r="PS180" s="687">
        <v>6.95</v>
      </c>
      <c r="PT180" s="687">
        <v>7.84</v>
      </c>
      <c r="PU180" s="687">
        <v>7.84</v>
      </c>
      <c r="PV180" s="687">
        <v>8.27</v>
      </c>
      <c r="PW180" s="687">
        <v>8.6</v>
      </c>
      <c r="PX180" s="687">
        <v>9.1</v>
      </c>
      <c r="PY180" s="687">
        <v>9.33</v>
      </c>
      <c r="PZ180" s="687">
        <v>9.6199999999999992</v>
      </c>
      <c r="QA180" s="687">
        <v>9.99</v>
      </c>
      <c r="QB180" s="687">
        <v>9.99</v>
      </c>
      <c r="QC180" s="687">
        <v>10.39</v>
      </c>
      <c r="QD180" s="687">
        <v>11.38</v>
      </c>
      <c r="QE180" s="687">
        <v>11.66</v>
      </c>
      <c r="QF180" s="687">
        <v>11.99</v>
      </c>
      <c r="QG180" s="687">
        <v>12.78</v>
      </c>
      <c r="QH180" s="687">
        <v>12.83</v>
      </c>
      <c r="QI180" s="687">
        <v>12.83</v>
      </c>
      <c r="QJ180" s="687">
        <v>12.89</v>
      </c>
      <c r="QK180" s="687">
        <v>13.03</v>
      </c>
      <c r="QL180" s="687">
        <v>13.28</v>
      </c>
      <c r="QM180" s="687">
        <v>13.53</v>
      </c>
      <c r="QN180" s="687">
        <v>13.92</v>
      </c>
      <c r="QO180" s="687">
        <v>14.55</v>
      </c>
      <c r="QP180" s="687">
        <v>14.55</v>
      </c>
      <c r="QQ180" s="687">
        <v>15.37</v>
      </c>
      <c r="QR180" s="687">
        <v>15.94</v>
      </c>
      <c r="QS180" s="687">
        <v>16.760000000000002</v>
      </c>
      <c r="QT180" s="687">
        <v>17.87</v>
      </c>
      <c r="QU180" s="687">
        <v>19</v>
      </c>
      <c r="QV180" s="687">
        <v>19.41</v>
      </c>
      <c r="QW180" s="687">
        <v>19.41</v>
      </c>
      <c r="QX180" s="687">
        <v>19.55</v>
      </c>
      <c r="QY180" s="687">
        <v>19.89</v>
      </c>
      <c r="QZ180" s="687">
        <v>20</v>
      </c>
      <c r="RA180" s="687"/>
      <c r="RB180" s="687"/>
      <c r="RC180" s="687"/>
      <c r="RD180" s="687"/>
      <c r="RE180" s="687"/>
      <c r="RF180" s="687"/>
      <c r="RG180" s="687"/>
      <c r="RH180" s="687"/>
      <c r="RI180" s="687"/>
      <c r="RJ180" s="687"/>
    </row>
    <row r="181" spans="1:749" outlineLevel="3">
      <c r="E181" s="4">
        <v>0</v>
      </c>
      <c r="F181" s="689"/>
    </row>
    <row r="182" spans="1:749" outlineLevel="3">
      <c r="E182" s="4">
        <v>0</v>
      </c>
      <c r="F182" s="689"/>
    </row>
    <row r="183" spans="1:749" outlineLevel="3">
      <c r="A183" s="4" t="s">
        <v>1102</v>
      </c>
      <c r="B183" s="4" t="s">
        <v>843</v>
      </c>
      <c r="C183" s="4" t="s">
        <v>862</v>
      </c>
      <c r="D183" s="4" t="s">
        <v>863</v>
      </c>
      <c r="E183" s="4" t="s">
        <v>1566</v>
      </c>
      <c r="F183" s="689" t="s">
        <v>1103</v>
      </c>
      <c r="G183" s="4" t="s">
        <v>1104</v>
      </c>
      <c r="H183" s="4" t="s">
        <v>873</v>
      </c>
      <c r="I183" s="688">
        <v>45918</v>
      </c>
      <c r="J183" s="688">
        <v>45919</v>
      </c>
      <c r="K183" s="688">
        <v>45920</v>
      </c>
      <c r="L183" s="688">
        <v>45921</v>
      </c>
      <c r="M183" s="688">
        <v>45922</v>
      </c>
      <c r="N183" s="688">
        <v>45923</v>
      </c>
      <c r="O183" s="688">
        <v>45924</v>
      </c>
      <c r="P183" s="688">
        <v>45925</v>
      </c>
      <c r="Q183" s="688">
        <v>45926</v>
      </c>
      <c r="R183" s="688">
        <v>45927</v>
      </c>
      <c r="S183" s="688">
        <v>45928</v>
      </c>
      <c r="T183" s="688">
        <v>45929</v>
      </c>
      <c r="U183" s="688">
        <v>45930</v>
      </c>
      <c r="V183" s="688">
        <v>45931</v>
      </c>
      <c r="W183" s="688">
        <v>45932</v>
      </c>
      <c r="X183" s="688">
        <v>45933</v>
      </c>
      <c r="Y183" s="688">
        <v>45934</v>
      </c>
      <c r="Z183" s="688">
        <v>45935</v>
      </c>
      <c r="AA183" s="688">
        <v>45936</v>
      </c>
      <c r="AB183" s="688">
        <v>45937</v>
      </c>
      <c r="AC183" s="688">
        <v>45938</v>
      </c>
      <c r="AD183" s="688">
        <v>45939</v>
      </c>
      <c r="AE183" s="688">
        <v>45940</v>
      </c>
      <c r="AF183" s="688">
        <v>45941</v>
      </c>
      <c r="AG183" s="688">
        <v>45942</v>
      </c>
      <c r="AH183" s="688">
        <v>45943</v>
      </c>
      <c r="AI183" s="688">
        <v>45944</v>
      </c>
      <c r="AJ183" s="688">
        <v>45945</v>
      </c>
      <c r="AK183" s="688">
        <v>45946</v>
      </c>
      <c r="AL183" s="688">
        <v>45947</v>
      </c>
      <c r="AM183" s="688">
        <v>45948</v>
      </c>
      <c r="AN183" s="688">
        <v>45949</v>
      </c>
      <c r="AO183" s="688">
        <v>45950</v>
      </c>
      <c r="AP183" s="688">
        <v>45951</v>
      </c>
      <c r="AQ183" s="688">
        <v>45952</v>
      </c>
      <c r="AR183" s="688">
        <v>45953</v>
      </c>
      <c r="AS183" s="688">
        <v>45954</v>
      </c>
      <c r="AT183" s="688">
        <v>45955</v>
      </c>
      <c r="AU183" s="688">
        <v>45956</v>
      </c>
      <c r="AV183" s="688">
        <v>45957</v>
      </c>
      <c r="AW183" s="688">
        <v>45958</v>
      </c>
      <c r="AX183" s="688">
        <v>45959</v>
      </c>
      <c r="AY183" s="688">
        <v>45960</v>
      </c>
      <c r="AZ183" s="688">
        <v>45961</v>
      </c>
      <c r="BA183" s="688">
        <v>45962</v>
      </c>
      <c r="BB183" s="688">
        <v>45963</v>
      </c>
      <c r="BC183" s="688">
        <v>45964</v>
      </c>
      <c r="BD183" s="688">
        <v>45965</v>
      </c>
      <c r="BE183" s="688">
        <v>45966</v>
      </c>
      <c r="BF183" s="688">
        <v>45967</v>
      </c>
      <c r="BG183" s="688">
        <v>45968</v>
      </c>
      <c r="BH183" s="688">
        <v>45969</v>
      </c>
      <c r="BI183" s="688">
        <v>45970</v>
      </c>
      <c r="BJ183" s="688">
        <v>45971</v>
      </c>
      <c r="BK183" s="688">
        <v>45972</v>
      </c>
      <c r="BL183" s="688">
        <v>45973</v>
      </c>
      <c r="BM183" s="688">
        <v>45974</v>
      </c>
      <c r="BN183" s="688">
        <v>45975</v>
      </c>
      <c r="BO183" s="688">
        <v>45976</v>
      </c>
      <c r="BP183" s="688">
        <v>45977</v>
      </c>
      <c r="BQ183" s="688">
        <v>45978</v>
      </c>
      <c r="BR183" s="688">
        <v>45979</v>
      </c>
      <c r="BS183" s="688">
        <v>45980</v>
      </c>
      <c r="BT183" s="688">
        <v>45981</v>
      </c>
      <c r="BU183" s="688">
        <v>45982</v>
      </c>
      <c r="BV183" s="688">
        <v>45983</v>
      </c>
      <c r="BW183" s="688">
        <v>45984</v>
      </c>
      <c r="BX183" s="688">
        <v>45985</v>
      </c>
      <c r="BY183" s="688">
        <v>45986</v>
      </c>
      <c r="BZ183" s="688">
        <v>45987</v>
      </c>
      <c r="CA183" s="688">
        <v>45988</v>
      </c>
      <c r="CB183" s="688">
        <v>45989</v>
      </c>
      <c r="CC183" s="688">
        <v>45990</v>
      </c>
      <c r="CD183" s="688">
        <v>45991</v>
      </c>
      <c r="CE183" s="688">
        <v>45992</v>
      </c>
      <c r="CF183" s="688">
        <v>45993</v>
      </c>
      <c r="CG183" s="688">
        <v>45994</v>
      </c>
      <c r="CH183" s="688">
        <v>45995</v>
      </c>
      <c r="CI183" s="688">
        <v>45996</v>
      </c>
      <c r="CJ183" s="688">
        <v>45997</v>
      </c>
      <c r="CK183" s="688">
        <v>45998</v>
      </c>
      <c r="CL183" s="688">
        <v>45999</v>
      </c>
      <c r="CM183" s="688">
        <v>46000</v>
      </c>
      <c r="CN183" s="688">
        <v>46001</v>
      </c>
      <c r="CO183" s="688">
        <v>46002</v>
      </c>
      <c r="CP183" s="688">
        <v>46003</v>
      </c>
      <c r="CQ183" s="688">
        <v>46004</v>
      </c>
      <c r="CR183" s="688">
        <v>46005</v>
      </c>
      <c r="CS183" s="688">
        <v>46006</v>
      </c>
      <c r="CT183" s="688">
        <v>46007</v>
      </c>
      <c r="CU183" s="688">
        <v>46008</v>
      </c>
      <c r="CV183" s="688">
        <v>46009</v>
      </c>
      <c r="CW183" s="688">
        <v>46010</v>
      </c>
      <c r="CX183" s="688">
        <v>46011</v>
      </c>
      <c r="CY183" s="688">
        <v>46012</v>
      </c>
      <c r="CZ183" s="688">
        <v>46013</v>
      </c>
      <c r="DA183" s="688">
        <v>46014</v>
      </c>
      <c r="DB183" s="688">
        <v>46015</v>
      </c>
      <c r="DC183" s="688">
        <v>46016</v>
      </c>
      <c r="DD183" s="688">
        <v>46017</v>
      </c>
      <c r="DE183" s="688">
        <v>46018</v>
      </c>
      <c r="DF183" s="688">
        <v>46019</v>
      </c>
      <c r="DG183" s="688">
        <v>46020</v>
      </c>
      <c r="DH183" s="688">
        <v>46021</v>
      </c>
      <c r="DI183" s="688">
        <v>46022</v>
      </c>
      <c r="DJ183" s="688">
        <v>46023</v>
      </c>
      <c r="DK183" s="688">
        <v>46024</v>
      </c>
      <c r="DL183" s="688">
        <v>46025</v>
      </c>
      <c r="DM183" s="688">
        <v>46026</v>
      </c>
      <c r="DN183" s="688">
        <v>46027</v>
      </c>
      <c r="DO183" s="688">
        <v>46028</v>
      </c>
      <c r="DP183" s="688">
        <v>46029</v>
      </c>
      <c r="DQ183" s="688">
        <v>46030</v>
      </c>
      <c r="DR183" s="688">
        <v>46031</v>
      </c>
      <c r="DS183" s="688">
        <v>46032</v>
      </c>
      <c r="DT183" s="688">
        <v>46033</v>
      </c>
      <c r="DU183" s="688">
        <v>46034</v>
      </c>
      <c r="DV183" s="688">
        <v>46035</v>
      </c>
      <c r="DW183" s="688">
        <v>46036</v>
      </c>
      <c r="DX183" s="688">
        <v>46037</v>
      </c>
      <c r="DY183" s="688">
        <v>46038</v>
      </c>
      <c r="DZ183" s="688">
        <v>46039</v>
      </c>
      <c r="EA183" s="688">
        <v>46040</v>
      </c>
      <c r="EB183" s="688">
        <v>46041</v>
      </c>
      <c r="EC183" s="688">
        <v>46042</v>
      </c>
      <c r="ED183" s="688">
        <v>46043</v>
      </c>
      <c r="EE183" s="688">
        <v>46044</v>
      </c>
      <c r="EF183" s="688">
        <v>46045</v>
      </c>
      <c r="EG183" s="688">
        <v>46046</v>
      </c>
      <c r="EH183" s="688">
        <v>46047</v>
      </c>
      <c r="EI183" s="688">
        <v>46048</v>
      </c>
      <c r="EJ183" s="688">
        <v>46049</v>
      </c>
      <c r="EK183" s="688">
        <v>46050</v>
      </c>
      <c r="EL183" s="688">
        <v>46051</v>
      </c>
      <c r="EM183" s="688">
        <v>46052</v>
      </c>
      <c r="EN183" s="688">
        <v>46053</v>
      </c>
      <c r="EO183" s="688">
        <v>46054</v>
      </c>
      <c r="EP183" s="688">
        <v>46055</v>
      </c>
      <c r="EQ183" s="688">
        <v>46056</v>
      </c>
      <c r="ER183" s="688">
        <v>46057</v>
      </c>
      <c r="ES183" s="688">
        <v>46058</v>
      </c>
      <c r="ET183" s="688">
        <v>46059</v>
      </c>
      <c r="EU183" s="688">
        <v>46060</v>
      </c>
      <c r="EV183" s="688">
        <v>46061</v>
      </c>
      <c r="EW183" s="688">
        <v>46062</v>
      </c>
      <c r="EX183" s="688">
        <v>46063</v>
      </c>
      <c r="EY183" s="688">
        <v>46064</v>
      </c>
      <c r="EZ183" s="688">
        <v>46065</v>
      </c>
      <c r="FA183" s="688">
        <v>46066</v>
      </c>
      <c r="FB183" s="688">
        <v>46067</v>
      </c>
      <c r="FC183" s="688">
        <v>46068</v>
      </c>
      <c r="FD183" s="688">
        <v>46069</v>
      </c>
      <c r="FE183" s="688">
        <v>46070</v>
      </c>
      <c r="FF183" s="688">
        <v>46071</v>
      </c>
      <c r="FG183" s="688">
        <v>46072</v>
      </c>
      <c r="FH183" s="688">
        <v>46073</v>
      </c>
      <c r="FI183" s="688">
        <v>46074</v>
      </c>
      <c r="FJ183" s="688">
        <v>46075</v>
      </c>
      <c r="FK183" s="688">
        <v>46076</v>
      </c>
      <c r="FL183" s="688">
        <v>46077</v>
      </c>
      <c r="FM183" s="688">
        <v>46078</v>
      </c>
      <c r="FN183" s="688">
        <v>46079</v>
      </c>
      <c r="FO183" s="688">
        <v>46080</v>
      </c>
      <c r="FP183" s="688">
        <v>46081</v>
      </c>
      <c r="FQ183" s="688">
        <v>46082</v>
      </c>
      <c r="FR183" s="688">
        <v>46083</v>
      </c>
      <c r="FS183" s="688">
        <v>46084</v>
      </c>
      <c r="FT183" s="688">
        <v>46085</v>
      </c>
      <c r="FU183" s="688">
        <v>46086</v>
      </c>
      <c r="FV183" s="688">
        <v>46087</v>
      </c>
      <c r="FW183" s="688">
        <v>46088</v>
      </c>
      <c r="FX183" s="688">
        <v>46089</v>
      </c>
      <c r="FY183" s="688">
        <v>46090</v>
      </c>
      <c r="FZ183" s="688">
        <v>46091</v>
      </c>
      <c r="GA183" s="688">
        <v>46092</v>
      </c>
      <c r="GB183" s="688">
        <v>46093</v>
      </c>
      <c r="GC183" s="688">
        <v>46094</v>
      </c>
      <c r="GD183" s="688">
        <v>46095</v>
      </c>
      <c r="GE183" s="688">
        <v>46096</v>
      </c>
      <c r="GF183" s="688">
        <v>46097</v>
      </c>
      <c r="GG183" s="688">
        <v>46098</v>
      </c>
      <c r="GH183" s="688">
        <v>46099</v>
      </c>
      <c r="GI183" s="688">
        <v>46100</v>
      </c>
      <c r="GJ183" s="688">
        <v>46101</v>
      </c>
      <c r="GK183" s="688">
        <v>46102</v>
      </c>
      <c r="GL183" s="688">
        <v>46103</v>
      </c>
      <c r="GM183" s="688">
        <v>46104</v>
      </c>
      <c r="GN183" s="688">
        <v>46105</v>
      </c>
      <c r="GO183" s="688">
        <v>46106</v>
      </c>
      <c r="GP183" s="688">
        <v>46107</v>
      </c>
      <c r="GQ183" s="688">
        <v>46108</v>
      </c>
      <c r="GR183" s="688">
        <v>46109</v>
      </c>
      <c r="GS183" s="688">
        <v>46110</v>
      </c>
      <c r="GT183" s="688">
        <v>46111</v>
      </c>
      <c r="GU183" s="688">
        <v>46112</v>
      </c>
      <c r="GV183" s="688">
        <v>46113</v>
      </c>
      <c r="GW183" s="688">
        <v>46114</v>
      </c>
      <c r="GX183" s="688">
        <v>46115</v>
      </c>
      <c r="GY183" s="688">
        <v>46116</v>
      </c>
      <c r="GZ183" s="688">
        <v>46117</v>
      </c>
      <c r="HA183" s="688">
        <v>46118</v>
      </c>
      <c r="HB183" s="688">
        <v>46119</v>
      </c>
      <c r="HC183" s="688">
        <v>46120</v>
      </c>
      <c r="HD183" s="688">
        <v>46121</v>
      </c>
      <c r="HE183" s="688">
        <v>46122</v>
      </c>
      <c r="HF183" s="688">
        <v>46123</v>
      </c>
      <c r="HG183" s="688">
        <v>46124</v>
      </c>
      <c r="HH183" s="688">
        <v>46125</v>
      </c>
      <c r="HI183" s="688">
        <v>46126</v>
      </c>
      <c r="HJ183" s="688">
        <v>46127</v>
      </c>
      <c r="HK183" s="688">
        <v>46128</v>
      </c>
      <c r="HL183" s="688">
        <v>46129</v>
      </c>
      <c r="HM183" s="688">
        <v>46130</v>
      </c>
      <c r="HN183" s="688">
        <v>46131</v>
      </c>
      <c r="HO183" s="688">
        <v>46132</v>
      </c>
      <c r="HP183" s="688">
        <v>46133</v>
      </c>
      <c r="HQ183" s="688">
        <v>46134</v>
      </c>
      <c r="HR183" s="688">
        <v>46135</v>
      </c>
      <c r="HS183" s="688">
        <v>46136</v>
      </c>
      <c r="HT183" s="688">
        <v>46137</v>
      </c>
      <c r="HU183" s="688">
        <v>46138</v>
      </c>
      <c r="HV183" s="688">
        <v>46139</v>
      </c>
      <c r="HW183" s="688">
        <v>46140</v>
      </c>
      <c r="HX183" s="688">
        <v>46141</v>
      </c>
      <c r="HY183" s="688">
        <v>46142</v>
      </c>
      <c r="HZ183" s="688">
        <v>46143</v>
      </c>
      <c r="IA183" s="688">
        <v>46144</v>
      </c>
      <c r="IB183" s="688">
        <v>46145</v>
      </c>
      <c r="IC183" s="688">
        <v>46146</v>
      </c>
      <c r="ID183" s="688">
        <v>46147</v>
      </c>
      <c r="IE183" s="688">
        <v>46148</v>
      </c>
      <c r="IF183" s="688">
        <v>46149</v>
      </c>
      <c r="IG183" s="688">
        <v>46150</v>
      </c>
      <c r="IH183" s="688">
        <v>46151</v>
      </c>
      <c r="II183" s="688">
        <v>46152</v>
      </c>
      <c r="IJ183" s="688">
        <v>46153</v>
      </c>
      <c r="IK183" s="688">
        <v>46154</v>
      </c>
      <c r="IL183" s="688">
        <v>46155</v>
      </c>
      <c r="IM183" s="688">
        <v>46156</v>
      </c>
      <c r="IN183" s="688">
        <v>46157</v>
      </c>
      <c r="IO183" s="688">
        <v>46158</v>
      </c>
      <c r="IP183" s="688">
        <v>46159</v>
      </c>
      <c r="IQ183" s="688">
        <v>46160</v>
      </c>
      <c r="IR183" s="688">
        <v>46161</v>
      </c>
      <c r="IS183" s="688">
        <v>46162</v>
      </c>
      <c r="IT183" s="688">
        <v>46163</v>
      </c>
      <c r="IU183" s="688">
        <v>46164</v>
      </c>
      <c r="IV183" s="688">
        <v>46165</v>
      </c>
      <c r="IW183" s="688">
        <v>46166</v>
      </c>
      <c r="IX183" s="688">
        <v>46167</v>
      </c>
      <c r="IY183" s="688">
        <v>46168</v>
      </c>
      <c r="IZ183" s="688">
        <v>46169</v>
      </c>
      <c r="JA183" s="688">
        <v>46170</v>
      </c>
      <c r="JB183" s="688">
        <v>46171</v>
      </c>
      <c r="JC183" s="688">
        <v>46172</v>
      </c>
      <c r="JD183" s="688">
        <v>46173</v>
      </c>
      <c r="JE183" s="688">
        <v>46174</v>
      </c>
      <c r="JF183" s="688">
        <v>46175</v>
      </c>
      <c r="JG183" s="688">
        <v>46176</v>
      </c>
      <c r="JH183" s="688">
        <v>46177</v>
      </c>
      <c r="JI183" s="688">
        <v>46178</v>
      </c>
      <c r="JJ183" s="688">
        <v>46179</v>
      </c>
      <c r="JK183" s="688">
        <v>46180</v>
      </c>
      <c r="JL183" s="688">
        <v>46181</v>
      </c>
      <c r="JM183" s="688">
        <v>46182</v>
      </c>
      <c r="JN183" s="688">
        <v>46183</v>
      </c>
      <c r="JO183" s="688">
        <v>46184</v>
      </c>
      <c r="JP183" s="688">
        <v>46185</v>
      </c>
      <c r="JQ183" s="688">
        <v>46186</v>
      </c>
      <c r="JR183" s="688">
        <v>46187</v>
      </c>
      <c r="JS183" s="688">
        <v>46188</v>
      </c>
      <c r="JT183" s="688">
        <v>46189</v>
      </c>
      <c r="JU183" s="688">
        <v>46190</v>
      </c>
      <c r="JV183" s="688">
        <v>46191</v>
      </c>
      <c r="JW183" s="688">
        <v>46192</v>
      </c>
      <c r="JX183" s="688">
        <v>46193</v>
      </c>
      <c r="JY183" s="688">
        <v>46194</v>
      </c>
      <c r="JZ183" s="688">
        <v>46195</v>
      </c>
      <c r="KA183" s="688">
        <v>46196</v>
      </c>
      <c r="KB183" s="688">
        <v>46197</v>
      </c>
      <c r="KC183" s="688">
        <v>46198</v>
      </c>
      <c r="KD183" s="688">
        <v>46199</v>
      </c>
      <c r="KE183" s="688">
        <v>46200</v>
      </c>
      <c r="KF183" s="688">
        <v>46201</v>
      </c>
      <c r="KG183" s="688">
        <v>46202</v>
      </c>
      <c r="KH183" s="688">
        <v>46203</v>
      </c>
      <c r="KI183" s="688">
        <v>46204</v>
      </c>
      <c r="KJ183" s="688">
        <v>46205</v>
      </c>
      <c r="KK183" s="688">
        <v>46206</v>
      </c>
      <c r="KL183" s="688">
        <v>46207</v>
      </c>
      <c r="KM183" s="688">
        <v>46208</v>
      </c>
      <c r="KN183" s="688">
        <v>46209</v>
      </c>
      <c r="KO183" s="688">
        <v>46210</v>
      </c>
      <c r="KP183" s="688">
        <v>46211</v>
      </c>
      <c r="KQ183" s="688">
        <v>46212</v>
      </c>
      <c r="KR183" s="688">
        <v>46213</v>
      </c>
      <c r="KS183" s="688">
        <v>46214</v>
      </c>
      <c r="KT183" s="688">
        <v>46215</v>
      </c>
      <c r="KU183" s="688">
        <v>46216</v>
      </c>
      <c r="KV183" s="688">
        <v>46217</v>
      </c>
      <c r="KW183" s="688">
        <v>46218</v>
      </c>
      <c r="KX183" s="688">
        <v>46219</v>
      </c>
      <c r="KY183" s="688">
        <v>46220</v>
      </c>
      <c r="KZ183" s="688">
        <v>46221</v>
      </c>
      <c r="LA183" s="688">
        <v>46222</v>
      </c>
      <c r="LB183" s="688">
        <v>46223</v>
      </c>
      <c r="LC183" s="688">
        <v>46224</v>
      </c>
      <c r="LD183" s="688">
        <v>46225</v>
      </c>
      <c r="LE183" s="688">
        <v>46226</v>
      </c>
      <c r="LF183" s="688">
        <v>46227</v>
      </c>
      <c r="LG183" s="688">
        <v>46228</v>
      </c>
      <c r="LH183" s="688">
        <v>46229</v>
      </c>
      <c r="LI183" s="688">
        <v>46230</v>
      </c>
      <c r="LJ183" s="688">
        <v>46231</v>
      </c>
      <c r="LK183" s="688">
        <v>46232</v>
      </c>
      <c r="LL183" s="688">
        <v>46233</v>
      </c>
      <c r="LM183" s="688">
        <v>46234</v>
      </c>
      <c r="LN183" s="688">
        <v>46235</v>
      </c>
      <c r="LO183" s="688">
        <v>46236</v>
      </c>
      <c r="LP183" s="688">
        <v>46237</v>
      </c>
      <c r="LQ183" s="688">
        <v>46238</v>
      </c>
      <c r="LR183" s="688">
        <v>46239</v>
      </c>
      <c r="LS183" s="688">
        <v>46240</v>
      </c>
      <c r="LT183" s="688">
        <v>46241</v>
      </c>
      <c r="LU183" s="688">
        <v>46242</v>
      </c>
      <c r="LV183" s="688">
        <v>46243</v>
      </c>
      <c r="LW183" s="688">
        <v>46244</v>
      </c>
      <c r="LX183" s="688">
        <v>46245</v>
      </c>
      <c r="LY183" s="688">
        <v>46246</v>
      </c>
      <c r="LZ183" s="688">
        <v>46247</v>
      </c>
      <c r="MA183" s="688">
        <v>46248</v>
      </c>
      <c r="MB183" s="688">
        <v>46249</v>
      </c>
      <c r="MC183" s="688">
        <v>46250</v>
      </c>
      <c r="MD183" s="688">
        <v>46251</v>
      </c>
      <c r="ME183" s="688">
        <v>46252</v>
      </c>
      <c r="MF183" s="688">
        <v>46253</v>
      </c>
      <c r="MG183" s="688">
        <v>46254</v>
      </c>
      <c r="MH183" s="688">
        <v>46255</v>
      </c>
      <c r="MI183" s="688">
        <v>46256</v>
      </c>
      <c r="MJ183" s="688">
        <v>46257</v>
      </c>
      <c r="MK183" s="688">
        <v>46258</v>
      </c>
      <c r="ML183" s="688">
        <v>46259</v>
      </c>
      <c r="MM183" s="688">
        <v>46260</v>
      </c>
      <c r="MN183" s="688">
        <v>46261</v>
      </c>
      <c r="MO183" s="688">
        <v>46262</v>
      </c>
      <c r="MP183" s="688">
        <v>46263</v>
      </c>
      <c r="MQ183" s="688">
        <v>46264</v>
      </c>
      <c r="MR183" s="688">
        <v>46265</v>
      </c>
      <c r="MS183" s="688">
        <v>46266</v>
      </c>
      <c r="MT183" s="688">
        <v>46267</v>
      </c>
      <c r="MU183" s="688">
        <v>46268</v>
      </c>
      <c r="MV183" s="688">
        <v>46269</v>
      </c>
      <c r="MW183" s="688">
        <v>46270</v>
      </c>
      <c r="MX183" s="688">
        <v>46271</v>
      </c>
      <c r="MY183" s="688">
        <v>46272</v>
      </c>
      <c r="MZ183" s="688">
        <v>46273</v>
      </c>
      <c r="NA183" s="688">
        <v>46274</v>
      </c>
      <c r="NB183" s="688">
        <v>46275</v>
      </c>
      <c r="NC183" s="688">
        <v>46276</v>
      </c>
      <c r="ND183" s="688">
        <v>46277</v>
      </c>
      <c r="NE183" s="688">
        <v>46278</v>
      </c>
      <c r="NF183" s="688">
        <v>46279</v>
      </c>
      <c r="NG183" s="688">
        <v>46280</v>
      </c>
      <c r="NH183" s="688">
        <v>46281</v>
      </c>
      <c r="NI183" s="688">
        <v>46282</v>
      </c>
      <c r="NJ183" s="688">
        <v>46283</v>
      </c>
      <c r="NK183" s="688">
        <v>46284</v>
      </c>
      <c r="NL183" s="688">
        <v>46285</v>
      </c>
      <c r="NM183" s="688">
        <v>46286</v>
      </c>
      <c r="NN183" s="688">
        <v>46287</v>
      </c>
      <c r="NO183" s="688">
        <v>46288</v>
      </c>
      <c r="NP183" s="688">
        <v>46289</v>
      </c>
      <c r="NQ183" s="688">
        <v>46290</v>
      </c>
      <c r="NR183" s="688">
        <v>46291</v>
      </c>
      <c r="NS183" s="688">
        <v>46292</v>
      </c>
      <c r="NT183" s="688">
        <v>46293</v>
      </c>
      <c r="NU183" s="688">
        <v>46294</v>
      </c>
      <c r="NV183" s="688">
        <v>46295</v>
      </c>
      <c r="NW183" s="688">
        <v>46296</v>
      </c>
      <c r="NX183" s="688">
        <v>46297</v>
      </c>
      <c r="NY183" s="688">
        <v>46298</v>
      </c>
      <c r="NZ183" s="688">
        <v>46299</v>
      </c>
      <c r="OA183" s="688">
        <v>46300</v>
      </c>
      <c r="OB183" s="688">
        <v>46301</v>
      </c>
      <c r="OC183" s="688">
        <v>46302</v>
      </c>
      <c r="OD183" s="688">
        <v>46303</v>
      </c>
      <c r="OE183" s="688">
        <v>46304</v>
      </c>
      <c r="OF183" s="688">
        <v>46305</v>
      </c>
      <c r="OG183" s="688">
        <v>46306</v>
      </c>
      <c r="OH183" s="688">
        <v>46307</v>
      </c>
      <c r="OI183" s="688">
        <v>46308</v>
      </c>
      <c r="OJ183" s="688">
        <v>46309</v>
      </c>
      <c r="OK183" s="688">
        <v>46310</v>
      </c>
      <c r="OL183" s="688">
        <v>46311</v>
      </c>
      <c r="OM183" s="688">
        <v>46312</v>
      </c>
      <c r="ON183" s="688">
        <v>46313</v>
      </c>
      <c r="OO183" s="688">
        <v>46314</v>
      </c>
      <c r="OP183" s="688">
        <v>46315</v>
      </c>
      <c r="OQ183" s="688">
        <v>46316</v>
      </c>
      <c r="OR183" s="688">
        <v>46317</v>
      </c>
      <c r="OS183" s="688">
        <v>46318</v>
      </c>
      <c r="OT183" s="688">
        <v>46319</v>
      </c>
      <c r="OU183" s="688">
        <v>46320</v>
      </c>
      <c r="OV183" s="688">
        <v>46321</v>
      </c>
      <c r="OW183" s="688">
        <v>46322</v>
      </c>
      <c r="OX183" s="688">
        <v>46323</v>
      </c>
      <c r="OY183" s="688">
        <v>46324</v>
      </c>
      <c r="OZ183" s="688">
        <v>46325</v>
      </c>
      <c r="PA183" s="688">
        <v>46326</v>
      </c>
      <c r="PB183" s="688">
        <v>46327</v>
      </c>
      <c r="PC183" s="688">
        <v>46328</v>
      </c>
      <c r="PD183" s="688">
        <v>46329</v>
      </c>
      <c r="PE183" s="688">
        <v>46330</v>
      </c>
      <c r="PF183" s="688">
        <v>46331</v>
      </c>
      <c r="PG183" s="688">
        <v>46332</v>
      </c>
      <c r="PH183" s="688">
        <v>46333</v>
      </c>
      <c r="PI183" s="688">
        <v>46334</v>
      </c>
      <c r="PJ183" s="688">
        <v>46335</v>
      </c>
      <c r="PK183" s="688">
        <v>46336</v>
      </c>
      <c r="PL183" s="688">
        <v>46337</v>
      </c>
      <c r="PM183" s="688">
        <v>46338</v>
      </c>
      <c r="PN183" s="688">
        <v>46339</v>
      </c>
      <c r="PO183" s="688">
        <v>46340</v>
      </c>
      <c r="PP183" s="688">
        <v>46341</v>
      </c>
      <c r="PQ183" s="688">
        <v>46342</v>
      </c>
      <c r="PR183" s="688">
        <v>46343</v>
      </c>
      <c r="PS183" s="688">
        <v>46344</v>
      </c>
      <c r="PT183" s="688">
        <v>46345</v>
      </c>
      <c r="PU183" s="688">
        <v>46346</v>
      </c>
      <c r="PV183" s="688">
        <v>46347</v>
      </c>
      <c r="PW183" s="688">
        <v>46348</v>
      </c>
      <c r="PX183" s="688">
        <v>46349</v>
      </c>
      <c r="PY183" s="688">
        <v>46350</v>
      </c>
      <c r="PZ183" s="688">
        <v>46351</v>
      </c>
      <c r="QA183" s="688">
        <v>46352</v>
      </c>
      <c r="QB183" s="688">
        <v>46353</v>
      </c>
      <c r="QC183" s="688">
        <v>46354</v>
      </c>
      <c r="QD183" s="688">
        <v>46355</v>
      </c>
      <c r="QE183" s="688">
        <v>46356</v>
      </c>
      <c r="QF183" s="688">
        <v>46357</v>
      </c>
      <c r="QG183" s="688">
        <v>46358</v>
      </c>
      <c r="QH183" s="688">
        <v>46359</v>
      </c>
      <c r="QI183" s="688">
        <v>46360</v>
      </c>
      <c r="QJ183" s="688">
        <v>46361</v>
      </c>
      <c r="QK183" s="688">
        <v>46362</v>
      </c>
      <c r="QL183" s="688">
        <v>46363</v>
      </c>
      <c r="QM183" s="688">
        <v>46364</v>
      </c>
      <c r="QN183" s="688">
        <v>46365</v>
      </c>
      <c r="QO183" s="688">
        <v>46366</v>
      </c>
      <c r="QP183" s="688">
        <v>46367</v>
      </c>
      <c r="QQ183" s="688">
        <v>46368</v>
      </c>
      <c r="QR183" s="688">
        <v>46369</v>
      </c>
      <c r="QS183" s="688">
        <v>46370</v>
      </c>
      <c r="QT183" s="688">
        <v>46371</v>
      </c>
      <c r="QU183" s="688">
        <v>46372</v>
      </c>
      <c r="QV183" s="688">
        <v>46373</v>
      </c>
      <c r="QW183" s="688">
        <v>46374</v>
      </c>
      <c r="QX183" s="688">
        <v>46375</v>
      </c>
      <c r="QY183" s="688">
        <v>46376</v>
      </c>
      <c r="QZ183" s="688">
        <v>46377</v>
      </c>
      <c r="RA183" s="688">
        <v>46378</v>
      </c>
      <c r="RB183" s="688">
        <v>46379</v>
      </c>
      <c r="RC183" s="688">
        <v>46380</v>
      </c>
      <c r="RD183" s="688">
        <v>46381</v>
      </c>
      <c r="RE183" s="688">
        <v>46382</v>
      </c>
      <c r="RF183" s="688">
        <v>46383</v>
      </c>
      <c r="RG183" s="688">
        <v>46384</v>
      </c>
      <c r="RH183" s="688">
        <v>46385</v>
      </c>
      <c r="RI183" s="688">
        <v>46386</v>
      </c>
      <c r="RJ183" s="688">
        <v>46387</v>
      </c>
      <c r="RK183" s="688">
        <v>46388</v>
      </c>
      <c r="RL183" s="688">
        <v>46389</v>
      </c>
      <c r="RM183" s="688">
        <v>46390</v>
      </c>
      <c r="RN183" s="688">
        <v>46391</v>
      </c>
      <c r="RO183" s="688">
        <v>46392</v>
      </c>
      <c r="RP183" s="688">
        <v>46393</v>
      </c>
      <c r="RQ183" s="688">
        <v>46394</v>
      </c>
      <c r="RR183" s="688">
        <v>46395</v>
      </c>
      <c r="RS183" s="688">
        <v>46396</v>
      </c>
      <c r="RT183" s="688"/>
      <c r="RU183" s="688"/>
      <c r="RV183" s="688"/>
      <c r="RW183" s="688"/>
      <c r="RX183" s="688"/>
      <c r="RY183" s="688"/>
      <c r="RZ183" s="688"/>
      <c r="SA183" s="688"/>
      <c r="SB183" s="688"/>
      <c r="SC183" s="688"/>
      <c r="SD183" s="688"/>
      <c r="SE183" s="688"/>
      <c r="SF183" s="688"/>
      <c r="SG183" s="688"/>
      <c r="SH183" s="688"/>
      <c r="SI183" s="688"/>
      <c r="SJ183" s="688"/>
      <c r="SK183" s="688"/>
      <c r="SL183" s="688"/>
      <c r="SM183" s="688"/>
      <c r="SN183" s="688"/>
      <c r="SO183" s="688"/>
      <c r="SP183" s="688"/>
      <c r="SQ183" s="688"/>
      <c r="SR183" s="688"/>
      <c r="SS183" s="688"/>
      <c r="ST183" s="688"/>
      <c r="SU183" s="688"/>
      <c r="SV183" s="688"/>
      <c r="SW183" s="688"/>
      <c r="SX183" s="688"/>
      <c r="SY183" s="688"/>
      <c r="SZ183" s="688"/>
      <c r="TA183" s="688"/>
      <c r="TB183" s="688"/>
      <c r="TC183" s="688"/>
      <c r="TD183" s="688"/>
      <c r="TE183" s="688"/>
      <c r="TF183" s="688"/>
      <c r="TG183" s="688"/>
      <c r="TH183" s="688"/>
      <c r="TI183" s="688"/>
      <c r="TJ183" s="688"/>
      <c r="TK183" s="688"/>
      <c r="TL183" s="688"/>
      <c r="TM183" s="688"/>
      <c r="TN183" s="688"/>
      <c r="TO183" s="688"/>
      <c r="TP183" s="688"/>
      <c r="TQ183" s="688"/>
      <c r="TR183" s="688"/>
      <c r="TS183" s="688"/>
      <c r="TT183" s="688"/>
      <c r="TU183" s="688"/>
      <c r="TV183" s="688"/>
      <c r="TW183" s="688"/>
      <c r="TX183" s="688"/>
      <c r="TY183" s="688"/>
      <c r="TZ183" s="688"/>
      <c r="UA183" s="688"/>
      <c r="UB183" s="688"/>
      <c r="UC183" s="688"/>
      <c r="UD183" s="688"/>
      <c r="UE183" s="688"/>
      <c r="UF183" s="688"/>
      <c r="UG183" s="688"/>
      <c r="UH183" s="688"/>
      <c r="UI183" s="688"/>
      <c r="UJ183" s="688"/>
      <c r="UK183" s="688"/>
      <c r="UL183" s="688"/>
      <c r="UM183" s="688"/>
      <c r="UN183" s="688"/>
      <c r="UO183" s="688"/>
      <c r="UP183" s="688"/>
      <c r="UQ183" s="688"/>
      <c r="UR183" s="688"/>
      <c r="US183" s="688"/>
      <c r="UT183" s="688"/>
      <c r="UU183" s="688"/>
      <c r="UV183" s="688"/>
      <c r="UW183" s="688"/>
      <c r="UX183" s="688"/>
      <c r="UY183" s="688"/>
      <c r="UZ183" s="688"/>
      <c r="VA183" s="688"/>
      <c r="VB183" s="688"/>
      <c r="VC183" s="688"/>
      <c r="VD183" s="688"/>
      <c r="VE183" s="688"/>
      <c r="VF183" s="688"/>
      <c r="VG183" s="688"/>
      <c r="VH183" s="688"/>
      <c r="VI183" s="688"/>
      <c r="VJ183" s="688"/>
      <c r="VK183" s="688"/>
      <c r="VL183" s="688"/>
      <c r="VM183" s="688"/>
      <c r="VN183" s="688"/>
      <c r="VO183" s="688"/>
      <c r="VP183" s="688"/>
      <c r="VQ183" s="688"/>
      <c r="VR183" s="688"/>
      <c r="VS183" s="688"/>
      <c r="VT183" s="688"/>
      <c r="VU183" s="688"/>
      <c r="VV183" s="688"/>
      <c r="VW183" s="688"/>
      <c r="VX183" s="688"/>
      <c r="VY183" s="688"/>
      <c r="VZ183" s="688"/>
      <c r="WA183" s="688"/>
      <c r="WB183" s="688"/>
      <c r="WC183" s="688"/>
      <c r="WD183" s="688"/>
      <c r="WE183" s="688"/>
      <c r="WF183" s="688"/>
      <c r="WG183" s="688"/>
      <c r="WH183" s="688"/>
      <c r="WI183" s="688"/>
      <c r="WJ183" s="688"/>
      <c r="WK183" s="688"/>
      <c r="WL183" s="688"/>
      <c r="WM183" s="688"/>
      <c r="WN183" s="688"/>
      <c r="WO183" s="688"/>
      <c r="WP183" s="688"/>
      <c r="WQ183" s="688"/>
      <c r="WR183" s="688"/>
      <c r="WS183" s="688"/>
      <c r="WT183" s="688"/>
      <c r="WU183" s="688"/>
      <c r="WV183" s="688"/>
      <c r="WW183" s="688"/>
      <c r="WX183" s="688"/>
      <c r="WY183" s="688"/>
      <c r="WZ183" s="688"/>
      <c r="XA183" s="688"/>
      <c r="XB183" s="688"/>
      <c r="XC183" s="688"/>
      <c r="XD183" s="688"/>
      <c r="XE183" s="688"/>
      <c r="XF183" s="688"/>
      <c r="XG183" s="688"/>
      <c r="XH183" s="688"/>
      <c r="XI183" s="688"/>
      <c r="XJ183" s="688"/>
      <c r="XK183" s="688"/>
      <c r="XL183" s="688"/>
      <c r="XM183" s="688"/>
      <c r="XN183" s="688"/>
      <c r="XO183" s="688"/>
      <c r="XP183" s="688"/>
      <c r="XQ183" s="688"/>
      <c r="XR183" s="688"/>
      <c r="XS183" s="688"/>
      <c r="XT183" s="688"/>
      <c r="XU183" s="688"/>
      <c r="XV183" s="688"/>
      <c r="XW183" s="688"/>
      <c r="XX183" s="688"/>
      <c r="XY183" s="688"/>
      <c r="XZ183" s="688"/>
      <c r="YA183" s="688"/>
      <c r="YB183" s="688"/>
      <c r="YC183" s="688"/>
      <c r="YD183" s="688"/>
      <c r="YE183" s="688"/>
      <c r="YF183" s="688"/>
      <c r="YG183" s="688"/>
      <c r="YH183" s="688"/>
      <c r="YI183" s="688"/>
      <c r="YJ183" s="688"/>
      <c r="YK183" s="688"/>
      <c r="YL183" s="688"/>
      <c r="YM183" s="688"/>
      <c r="YN183" s="688"/>
      <c r="YO183" s="688"/>
      <c r="YP183" s="688"/>
      <c r="YQ183" s="688"/>
      <c r="YR183" s="688"/>
      <c r="YS183" s="688"/>
      <c r="YT183" s="688"/>
      <c r="YU183" s="688"/>
      <c r="YV183" s="688"/>
      <c r="YW183" s="688"/>
      <c r="YX183" s="688"/>
      <c r="YY183" s="688"/>
      <c r="YZ183" s="688"/>
      <c r="ZA183" s="688"/>
      <c r="ZB183" s="688"/>
      <c r="ZC183" s="688"/>
      <c r="ZD183" s="688"/>
      <c r="ZE183" s="688"/>
      <c r="ZF183" s="688"/>
      <c r="ZG183" s="688"/>
      <c r="ZH183" s="688"/>
      <c r="ZI183" s="688"/>
      <c r="ZJ183" s="688"/>
      <c r="ZK183" s="688"/>
      <c r="ZL183" s="688"/>
      <c r="ZO183" s="688"/>
      <c r="ZP183" s="688"/>
      <c r="ZQ183" s="688"/>
      <c r="ZR183" s="688"/>
      <c r="ZS183" s="688"/>
      <c r="ZT183" s="688"/>
      <c r="ZU183" s="688"/>
      <c r="ZV183" s="688"/>
      <c r="ZW183" s="688"/>
      <c r="ZX183" s="688"/>
      <c r="ZY183" s="688"/>
      <c r="ZZ183" s="688"/>
      <c r="AAA183" s="688"/>
      <c r="AAB183" s="688"/>
      <c r="AAC183" s="688"/>
      <c r="AAD183" s="688"/>
      <c r="AAE183" s="688"/>
      <c r="AAF183" s="688"/>
      <c r="AAG183" s="688"/>
      <c r="AAH183" s="688"/>
      <c r="AAI183" s="688"/>
      <c r="AAJ183" s="688"/>
      <c r="AAK183" s="688"/>
      <c r="AAL183" s="688"/>
      <c r="AAM183" s="688"/>
      <c r="AAN183" s="688"/>
      <c r="AAO183" s="688"/>
      <c r="AAP183" s="688"/>
      <c r="AAQ183" s="688"/>
      <c r="AAR183" s="688"/>
      <c r="AAS183" s="688"/>
      <c r="AAT183" s="688"/>
      <c r="AAU183" s="688"/>
      <c r="AAV183" s="688"/>
      <c r="AAW183" s="688"/>
      <c r="AAX183" s="688"/>
      <c r="AAY183" s="688"/>
      <c r="AAZ183" s="688"/>
      <c r="ABA183" s="688"/>
      <c r="ABB183" s="688"/>
      <c r="ABC183" s="688"/>
      <c r="ABD183" s="688"/>
      <c r="ABE183" s="688"/>
      <c r="ABF183" s="688"/>
      <c r="ABG183" s="688"/>
      <c r="ABH183" s="688"/>
      <c r="ABI183" s="688"/>
      <c r="ABJ183" s="688"/>
      <c r="ABK183" s="688"/>
      <c r="ABL183" s="688"/>
      <c r="ABM183" s="688"/>
      <c r="ABN183" s="688"/>
      <c r="ABO183" s="688"/>
      <c r="ABP183" s="688"/>
      <c r="ABQ183" s="688"/>
      <c r="ABR183" s="688"/>
      <c r="ABS183" s="688"/>
      <c r="ABT183" s="688"/>
      <c r="ABU183" s="688"/>
    </row>
    <row r="184" spans="1:749">
      <c r="A184" s="4" t="s">
        <v>5</v>
      </c>
      <c r="D184" s="4">
        <v>3297522.77</v>
      </c>
      <c r="E184" s="4">
        <v>2368691.62</v>
      </c>
      <c r="F184" s="689">
        <v>198906162.61000001</v>
      </c>
      <c r="G184" s="689"/>
      <c r="H184" s="689" t="s">
        <v>894</v>
      </c>
      <c r="I184" s="4">
        <v>0.01</v>
      </c>
      <c r="J184" s="4">
        <v>0.01</v>
      </c>
      <c r="K184" s="4">
        <v>0.02</v>
      </c>
      <c r="L184" s="4">
        <v>0.03</v>
      </c>
      <c r="M184" s="4">
        <v>0.06</v>
      </c>
      <c r="N184" s="4">
        <v>0.06</v>
      </c>
      <c r="O184" s="4">
        <v>0.08</v>
      </c>
      <c r="P184" s="4">
        <v>0.1</v>
      </c>
      <c r="Q184" s="4">
        <v>0.1</v>
      </c>
      <c r="R184" s="4">
        <v>0.13</v>
      </c>
      <c r="S184" s="4">
        <v>0.15</v>
      </c>
      <c r="T184" s="4">
        <v>0.18</v>
      </c>
      <c r="U184" s="4">
        <v>0.2</v>
      </c>
      <c r="V184" s="4">
        <v>0.23</v>
      </c>
      <c r="W184" s="4">
        <v>0.26</v>
      </c>
      <c r="X184" s="4">
        <v>0.26</v>
      </c>
      <c r="Y184" s="4">
        <v>0.3</v>
      </c>
      <c r="Z184" s="4">
        <v>0.35</v>
      </c>
      <c r="AA184" s="4">
        <v>0.39</v>
      </c>
      <c r="AB184" s="4">
        <v>0.44</v>
      </c>
      <c r="AC184" s="4">
        <v>0.47</v>
      </c>
      <c r="AD184" s="4">
        <v>126.45</v>
      </c>
      <c r="AE184" s="4">
        <v>126.45</v>
      </c>
      <c r="AF184" s="4">
        <v>252.43</v>
      </c>
      <c r="AG184" s="4">
        <v>378.39</v>
      </c>
      <c r="AH184" s="4">
        <v>504.35</v>
      </c>
      <c r="AI184" s="4">
        <v>1351.67</v>
      </c>
      <c r="AJ184" s="4">
        <v>2198.98</v>
      </c>
      <c r="AK184" s="4">
        <v>3046.29</v>
      </c>
      <c r="AL184" s="4">
        <v>3046.29</v>
      </c>
      <c r="AM184" s="4">
        <v>3893.61</v>
      </c>
      <c r="AN184" s="4">
        <v>5995.65</v>
      </c>
      <c r="AO184" s="4">
        <v>8535.2999999999993</v>
      </c>
      <c r="AP184" s="4">
        <v>11512.56</v>
      </c>
      <c r="AQ184" s="4">
        <v>14502.37</v>
      </c>
      <c r="AR184" s="4">
        <v>17492.189999999999</v>
      </c>
      <c r="AS184" s="4">
        <v>17492.189999999999</v>
      </c>
      <c r="AT184" s="4">
        <v>21142.05</v>
      </c>
      <c r="AU184" s="4">
        <v>24791.91</v>
      </c>
      <c r="AV184" s="4">
        <v>28441.78</v>
      </c>
      <c r="AW184" s="4">
        <v>32237.56</v>
      </c>
      <c r="AX184" s="4">
        <v>36170.94</v>
      </c>
      <c r="AY184" s="4">
        <v>40241.910000000003</v>
      </c>
      <c r="AZ184" s="4">
        <v>40241.910000000003</v>
      </c>
      <c r="BA184" s="4">
        <v>44312.89</v>
      </c>
      <c r="BB184" s="4">
        <v>48383.86</v>
      </c>
      <c r="BC184" s="4">
        <v>52545</v>
      </c>
      <c r="BD184" s="4">
        <v>56796.3</v>
      </c>
      <c r="BE184" s="4">
        <v>61047.6</v>
      </c>
      <c r="BF184" s="4">
        <v>65298.9</v>
      </c>
      <c r="BG184" s="4">
        <v>65298.9</v>
      </c>
      <c r="BH184" s="4">
        <v>69833.039999999994</v>
      </c>
      <c r="BI184" s="4">
        <v>74786.509999999995</v>
      </c>
      <c r="BJ184" s="4">
        <v>79739.98</v>
      </c>
      <c r="BK184" s="4">
        <v>84694.720000000001</v>
      </c>
      <c r="BL184" s="4">
        <v>89888.8</v>
      </c>
      <c r="BM184" s="4">
        <v>95552.71</v>
      </c>
      <c r="BN184" s="4">
        <v>95552.71</v>
      </c>
      <c r="BO184" s="4">
        <v>101675.72</v>
      </c>
      <c r="BP184" s="4">
        <v>108078.52</v>
      </c>
      <c r="BQ184" s="4">
        <v>114481.33</v>
      </c>
      <c r="BR184" s="4">
        <v>121211.43</v>
      </c>
      <c r="BS184" s="4">
        <v>128054.3</v>
      </c>
      <c r="BT184" s="4">
        <v>136156.70000000001</v>
      </c>
      <c r="BU184" s="4">
        <v>136156.70000000001</v>
      </c>
      <c r="BV184" s="4">
        <v>151394.49</v>
      </c>
      <c r="BW184" s="4">
        <v>170030.84</v>
      </c>
      <c r="BX184" s="4">
        <v>188730.3</v>
      </c>
      <c r="BY184" s="4">
        <v>207429.84</v>
      </c>
      <c r="BZ184" s="4">
        <v>228116.03</v>
      </c>
      <c r="CA184" s="4">
        <v>253384.43</v>
      </c>
      <c r="CB184" s="4">
        <v>253384.43</v>
      </c>
      <c r="CC184" s="4">
        <v>292460.43</v>
      </c>
      <c r="CD184" s="4">
        <v>340587.3</v>
      </c>
      <c r="CE184" s="4">
        <v>420617.13</v>
      </c>
      <c r="CF184" s="4">
        <v>473467.75</v>
      </c>
      <c r="CG184" s="4">
        <v>524126.27</v>
      </c>
      <c r="CH184" s="4">
        <v>560020.56999999995</v>
      </c>
      <c r="CI184" s="4">
        <v>560020.56999999995</v>
      </c>
      <c r="CJ184" s="4">
        <v>580261.69999999995</v>
      </c>
      <c r="CK184" s="4">
        <v>597226.13</v>
      </c>
      <c r="CL184" s="4">
        <v>616934.99</v>
      </c>
      <c r="CM184" s="4">
        <v>640175.71</v>
      </c>
      <c r="CN184" s="4">
        <v>656825.09</v>
      </c>
      <c r="CO184" s="4">
        <v>676696.9</v>
      </c>
      <c r="CP184" s="4">
        <v>676696.9</v>
      </c>
      <c r="CQ184" s="4">
        <v>700267.19</v>
      </c>
      <c r="CR184" s="4">
        <v>711435.58</v>
      </c>
      <c r="CS184" s="4">
        <v>721187.86</v>
      </c>
      <c r="CT184" s="4">
        <v>730999.36</v>
      </c>
      <c r="CU184" s="4">
        <v>740825.64</v>
      </c>
      <c r="CV184" s="4">
        <v>750780.34</v>
      </c>
      <c r="CW184" s="4">
        <v>750780.34</v>
      </c>
      <c r="CX184" s="4">
        <v>760873.1</v>
      </c>
      <c r="CY184" s="4">
        <v>771684.72</v>
      </c>
      <c r="CZ184" s="4">
        <v>782623.99</v>
      </c>
      <c r="DA184" s="4">
        <v>794833.33</v>
      </c>
      <c r="DB184" s="4">
        <v>807193.49</v>
      </c>
      <c r="DC184" s="4">
        <v>819835.79</v>
      </c>
      <c r="DD184" s="4">
        <v>819835.79</v>
      </c>
      <c r="DE184" s="4">
        <v>832984.77</v>
      </c>
      <c r="DF184" s="4">
        <v>846600.35</v>
      </c>
      <c r="DG184" s="4">
        <v>860741.07</v>
      </c>
      <c r="DH184" s="4">
        <v>875309.51</v>
      </c>
      <c r="DI184" s="4">
        <v>889397.48</v>
      </c>
      <c r="DJ184" s="4">
        <v>903863.32</v>
      </c>
      <c r="DK184" s="4">
        <v>903863.32</v>
      </c>
      <c r="DL184" s="4">
        <v>918332.78</v>
      </c>
      <c r="DM184" s="4">
        <v>932955.34</v>
      </c>
      <c r="DN184" s="4">
        <v>947962.55</v>
      </c>
      <c r="DO184" s="4">
        <v>963516.47</v>
      </c>
      <c r="DP184" s="4">
        <v>979272.18</v>
      </c>
      <c r="DQ184" s="4">
        <v>994656.47</v>
      </c>
      <c r="DR184" s="4">
        <v>994656.47</v>
      </c>
      <c r="DS184" s="4">
        <v>1009262.81</v>
      </c>
      <c r="DT184" s="4">
        <v>1024139.38</v>
      </c>
      <c r="DU184" s="4">
        <v>1039298.75</v>
      </c>
      <c r="DV184" s="4">
        <v>1055294.44</v>
      </c>
      <c r="DW184" s="4">
        <v>1071895.6200000001</v>
      </c>
      <c r="DX184" s="4">
        <v>1088627.6399999999</v>
      </c>
      <c r="DY184" s="4">
        <v>1088627.6399999999</v>
      </c>
      <c r="DZ184" s="4">
        <v>1105681.8600000001</v>
      </c>
      <c r="EA184" s="4">
        <v>1123628.1200000001</v>
      </c>
      <c r="EB184" s="4">
        <v>1141908.17</v>
      </c>
      <c r="EC184" s="4">
        <v>1160857.29</v>
      </c>
      <c r="ED184" s="4">
        <v>1179885.1499999999</v>
      </c>
      <c r="EE184" s="4">
        <v>1199689.18</v>
      </c>
      <c r="EF184" s="4">
        <v>1199689.18</v>
      </c>
      <c r="EG184" s="4">
        <v>1219716.43</v>
      </c>
      <c r="EH184" s="4">
        <v>1240139.3400000001</v>
      </c>
      <c r="EI184" s="4">
        <v>1261161.96</v>
      </c>
      <c r="EJ184" s="4">
        <v>1282777.18</v>
      </c>
      <c r="EK184" s="4">
        <v>1304894.67</v>
      </c>
      <c r="EL184" s="4">
        <v>1327340.26</v>
      </c>
      <c r="EM184" s="4">
        <v>1327340.26</v>
      </c>
      <c r="EN184" s="4">
        <v>1350113.02</v>
      </c>
      <c r="EO184" s="4">
        <v>1372102.1</v>
      </c>
      <c r="EP184" s="4">
        <v>1395094.11</v>
      </c>
      <c r="EQ184" s="4">
        <v>1418421.07</v>
      </c>
      <c r="ER184" s="4">
        <v>1434825.51</v>
      </c>
      <c r="ES184" s="4">
        <v>1450651.62</v>
      </c>
      <c r="ET184" s="4">
        <v>1450651.62</v>
      </c>
      <c r="EU184" s="4">
        <v>1466685.41</v>
      </c>
      <c r="EV184" s="4">
        <v>1482748.39</v>
      </c>
      <c r="EW184" s="4">
        <v>1496653.23</v>
      </c>
      <c r="EX184" s="4">
        <v>1510991.96</v>
      </c>
      <c r="EY184" s="4">
        <v>1525644.83</v>
      </c>
      <c r="EZ184" s="4">
        <v>1539378.63</v>
      </c>
      <c r="FA184" s="4">
        <v>1539378.63</v>
      </c>
      <c r="FB184" s="4">
        <v>1553784.56</v>
      </c>
      <c r="FC184" s="4">
        <v>1568729.81</v>
      </c>
      <c r="FD184" s="4">
        <v>1583295.86</v>
      </c>
      <c r="FE184" s="4">
        <v>1597774.28</v>
      </c>
      <c r="FF184" s="4">
        <v>1608574.63</v>
      </c>
      <c r="FG184" s="4">
        <v>1619865.47</v>
      </c>
      <c r="FH184" s="4">
        <v>1619865.47</v>
      </c>
      <c r="FI184" s="4">
        <v>1630066.15</v>
      </c>
      <c r="FJ184" s="4">
        <v>1630066.15</v>
      </c>
      <c r="FK184" s="4">
        <v>1640332.79</v>
      </c>
      <c r="FL184" s="4">
        <v>1649867.01</v>
      </c>
      <c r="FM184" s="4">
        <v>1659477.51</v>
      </c>
      <c r="FN184" s="4">
        <v>1669259.2</v>
      </c>
      <c r="FO184" s="4">
        <v>1669259.2</v>
      </c>
      <c r="FP184" s="4">
        <v>1678988.63</v>
      </c>
      <c r="FQ184" s="4">
        <v>1688677.93</v>
      </c>
      <c r="FR184" s="4">
        <v>1698660.45</v>
      </c>
      <c r="FS184" s="4">
        <v>1708151.49</v>
      </c>
      <c r="FT184" s="4">
        <v>1717848.55</v>
      </c>
      <c r="FU184" s="4">
        <v>1728720.57</v>
      </c>
      <c r="FV184" s="4">
        <v>1728720.57</v>
      </c>
      <c r="FW184" s="4">
        <v>1739462.71</v>
      </c>
      <c r="FX184" s="4">
        <v>1748203.98</v>
      </c>
      <c r="FY184" s="4">
        <v>1757135.04</v>
      </c>
      <c r="FZ184" s="4">
        <v>1765995.7</v>
      </c>
      <c r="GA184" s="4">
        <v>1773966.79</v>
      </c>
      <c r="GB184" s="4">
        <v>1781501.24</v>
      </c>
      <c r="GC184" s="4">
        <v>1781501.24</v>
      </c>
      <c r="GD184" s="4">
        <v>1788407.4</v>
      </c>
      <c r="GE184" s="4">
        <v>1794613.47</v>
      </c>
      <c r="GF184" s="4">
        <v>1800568.66</v>
      </c>
      <c r="GG184" s="4">
        <v>1806707.69</v>
      </c>
      <c r="GH184" s="4">
        <v>1812885.29</v>
      </c>
      <c r="GI184" s="4">
        <v>1812885.29</v>
      </c>
      <c r="GJ184" s="4">
        <v>1812885.29</v>
      </c>
      <c r="GK184" s="4">
        <v>1812885.29</v>
      </c>
      <c r="GL184" s="4">
        <v>1812885.29</v>
      </c>
      <c r="GM184" s="4">
        <v>1812885.29</v>
      </c>
      <c r="GN184" s="4">
        <v>1823288.53</v>
      </c>
      <c r="GO184" s="4">
        <v>1841358.08</v>
      </c>
      <c r="GP184" s="4">
        <v>1871773.47</v>
      </c>
      <c r="GQ184" s="4">
        <v>1871773.47</v>
      </c>
      <c r="GR184" s="4">
        <v>1879548</v>
      </c>
      <c r="GS184" s="4">
        <v>1887492.12</v>
      </c>
      <c r="GT184" s="4">
        <v>1898960.04</v>
      </c>
      <c r="GU184" s="4">
        <v>1920010.15</v>
      </c>
      <c r="GV184" s="4">
        <v>1939152.83</v>
      </c>
      <c r="GW184" s="4">
        <v>1958052.51</v>
      </c>
      <c r="GX184" s="4">
        <v>1958052.51</v>
      </c>
      <c r="GY184" s="4">
        <v>1988324.28</v>
      </c>
      <c r="GZ184" s="4">
        <v>2029923.09</v>
      </c>
      <c r="HA184" s="4">
        <v>2044667.52</v>
      </c>
      <c r="HB184" s="4">
        <v>2048722.15</v>
      </c>
      <c r="HC184" s="4">
        <v>2050793.84</v>
      </c>
      <c r="HD184" s="4">
        <v>2053079.26</v>
      </c>
      <c r="HE184" s="4">
        <v>2053079.26</v>
      </c>
      <c r="HF184" s="4">
        <v>2055763.43</v>
      </c>
      <c r="HG184" s="4">
        <v>2057523.18</v>
      </c>
      <c r="HH184" s="4">
        <v>2059231.98</v>
      </c>
      <c r="HI184" s="4">
        <v>2060951.51</v>
      </c>
      <c r="HJ184" s="4">
        <v>2062723.62</v>
      </c>
      <c r="HK184" s="4">
        <v>2064513.24</v>
      </c>
      <c r="HL184" s="4">
        <v>2064513.24</v>
      </c>
      <c r="HM184" s="4">
        <v>2066288.72</v>
      </c>
      <c r="HN184" s="4">
        <v>2068095.3</v>
      </c>
      <c r="HO184" s="4">
        <v>2069994.74</v>
      </c>
      <c r="HP184" s="4">
        <v>2071934.47</v>
      </c>
      <c r="HQ184" s="4">
        <v>2073791.74</v>
      </c>
      <c r="HR184" s="4">
        <v>2075714.27</v>
      </c>
      <c r="HS184" s="4">
        <v>2075714.27</v>
      </c>
      <c r="HT184" s="4">
        <v>2077687.06</v>
      </c>
      <c r="HU184" s="4">
        <v>2079689.77</v>
      </c>
      <c r="HV184" s="4">
        <v>2081744.45</v>
      </c>
      <c r="HW184" s="4">
        <v>2083838.36</v>
      </c>
      <c r="HX184" s="4">
        <v>2085847.04</v>
      </c>
      <c r="HY184" s="4">
        <v>2087881.49</v>
      </c>
      <c r="HZ184" s="4">
        <v>2087881.49</v>
      </c>
      <c r="IA184" s="4">
        <v>2089977.41</v>
      </c>
      <c r="IB184" s="4">
        <v>2092018.61</v>
      </c>
      <c r="IC184" s="4">
        <v>2094100.89</v>
      </c>
      <c r="ID184" s="4">
        <v>2096261.39</v>
      </c>
      <c r="IE184" s="4">
        <v>2097804.21</v>
      </c>
      <c r="IF184" s="4">
        <v>2099423.35</v>
      </c>
      <c r="IG184" s="4">
        <v>2099423.35</v>
      </c>
      <c r="IH184" s="4">
        <v>2100998.2999999998</v>
      </c>
      <c r="II184" s="4">
        <v>2102502.52</v>
      </c>
      <c r="IJ184" s="4">
        <v>2104201.16</v>
      </c>
      <c r="IK184" s="4">
        <v>2106287.38</v>
      </c>
      <c r="IL184" s="4">
        <v>2107432.77</v>
      </c>
      <c r="IM184" s="4">
        <v>2108513.7999999998</v>
      </c>
      <c r="IN184" s="4">
        <v>2108513.7999999998</v>
      </c>
      <c r="IO184" s="4">
        <v>2109928.8199999998</v>
      </c>
      <c r="IP184" s="4">
        <v>2111356.3199999998</v>
      </c>
      <c r="IQ184" s="4">
        <v>2113019.12</v>
      </c>
      <c r="IR184" s="4">
        <v>2115105.21</v>
      </c>
      <c r="IS184" s="4">
        <v>2116651.84</v>
      </c>
      <c r="IT184" s="4">
        <v>2118552.84</v>
      </c>
      <c r="IU184" s="4">
        <v>2118552.84</v>
      </c>
      <c r="IV184" s="4">
        <v>2120992.0299999998</v>
      </c>
      <c r="IW184" s="4">
        <v>2123854.54</v>
      </c>
      <c r="IX184" s="4">
        <v>2125360.75</v>
      </c>
      <c r="IY184" s="4">
        <v>2125360.75</v>
      </c>
      <c r="IZ184" s="4">
        <v>2125360.75</v>
      </c>
      <c r="JA184" s="4">
        <v>2125360.75</v>
      </c>
      <c r="JB184" s="4">
        <v>2125360.75</v>
      </c>
      <c r="JC184" s="4">
        <v>2125360.75</v>
      </c>
      <c r="JD184" s="4">
        <v>2127042.7000000002</v>
      </c>
      <c r="JE184" s="4">
        <v>2128903.69</v>
      </c>
      <c r="JF184" s="4">
        <v>2130196.0499999998</v>
      </c>
      <c r="JG184" s="4">
        <v>2131489.7000000002</v>
      </c>
      <c r="JH184" s="4">
        <v>2132778.9700000002</v>
      </c>
      <c r="JI184" s="4">
        <v>2132778.9700000002</v>
      </c>
      <c r="JJ184" s="4">
        <v>2134076.85</v>
      </c>
      <c r="JK184" s="4">
        <v>2135409.69</v>
      </c>
      <c r="JL184" s="4">
        <v>2136780.9</v>
      </c>
      <c r="JM184" s="4">
        <v>2138147.5099999998</v>
      </c>
      <c r="JN184" s="4">
        <v>2139535.59</v>
      </c>
      <c r="JO184" s="4">
        <v>2140923.9300000002</v>
      </c>
      <c r="JP184" s="4">
        <v>2140923.9300000002</v>
      </c>
      <c r="JQ184" s="4">
        <v>2142320</v>
      </c>
      <c r="JR184" s="4">
        <v>2143743.16</v>
      </c>
      <c r="JS184" s="4">
        <v>2145174.9900000002</v>
      </c>
      <c r="JT184" s="4">
        <v>2146618.3199999998</v>
      </c>
      <c r="JU184" s="4">
        <v>2148065.42</v>
      </c>
      <c r="JV184" s="4">
        <v>2149512.81</v>
      </c>
      <c r="JW184" s="4">
        <v>2149512.81</v>
      </c>
      <c r="JX184" s="4">
        <v>2150965.04</v>
      </c>
      <c r="JY184" s="4">
        <v>2152434.0699999998</v>
      </c>
      <c r="JZ184" s="4">
        <v>2153919.4500000002</v>
      </c>
      <c r="KA184" s="4">
        <v>2155403.25</v>
      </c>
      <c r="KB184" s="4">
        <v>2156903.0299999998</v>
      </c>
      <c r="KC184" s="4">
        <v>2158419.0099999998</v>
      </c>
      <c r="KD184" s="4">
        <v>2158419.0099999998</v>
      </c>
      <c r="KE184" s="4">
        <v>2159964.94</v>
      </c>
      <c r="KF184" s="4">
        <v>2161522.38</v>
      </c>
      <c r="KG184" s="4">
        <v>2163108.54</v>
      </c>
      <c r="KH184" s="4">
        <v>2164707.14</v>
      </c>
      <c r="KI184" s="4">
        <v>2166334.09</v>
      </c>
      <c r="KJ184" s="4">
        <v>2167913.2400000002</v>
      </c>
      <c r="KK184" s="4">
        <v>2167913.2400000002</v>
      </c>
      <c r="KL184" s="4">
        <v>2169553.27</v>
      </c>
      <c r="KM184" s="4">
        <v>2171265.63</v>
      </c>
      <c r="KN184" s="4">
        <v>2172861.8199999998</v>
      </c>
      <c r="KO184" s="4">
        <v>2174477.88</v>
      </c>
      <c r="KP184" s="4">
        <v>2176081.63</v>
      </c>
      <c r="KQ184" s="4">
        <v>2177683.14</v>
      </c>
      <c r="KR184" s="4">
        <v>2177683.14</v>
      </c>
      <c r="KS184" s="4">
        <v>2179286.2200000002</v>
      </c>
      <c r="KT184" s="4">
        <v>2180887.58</v>
      </c>
      <c r="KU184" s="4">
        <v>2182550.84</v>
      </c>
      <c r="KV184" s="4">
        <v>2184350.87</v>
      </c>
      <c r="KW184" s="4">
        <v>2186216.58</v>
      </c>
      <c r="KX184" s="4">
        <v>2188116.67</v>
      </c>
      <c r="KY184" s="4">
        <v>2188116.67</v>
      </c>
      <c r="KZ184" s="4">
        <v>2190019.94</v>
      </c>
      <c r="LA184" s="4">
        <v>2191931.75</v>
      </c>
      <c r="LB184" s="4">
        <v>2193848.35</v>
      </c>
      <c r="LC184" s="4">
        <v>2195771.27</v>
      </c>
      <c r="LD184" s="4">
        <v>2197701.04</v>
      </c>
      <c r="LE184" s="4">
        <v>2199687.65</v>
      </c>
      <c r="LF184" s="4">
        <v>2199687.65</v>
      </c>
      <c r="LG184" s="4">
        <v>2201685.81</v>
      </c>
      <c r="LH184" s="4">
        <v>2203671.27</v>
      </c>
      <c r="LI184" s="4">
        <v>2205693.39</v>
      </c>
      <c r="LJ184" s="4">
        <v>2207751.2000000002</v>
      </c>
      <c r="LK184" s="4">
        <v>2210218.46</v>
      </c>
      <c r="LL184" s="4">
        <v>2213253.37</v>
      </c>
      <c r="LM184" s="4">
        <v>2213253.37</v>
      </c>
      <c r="LN184" s="4">
        <v>2215558.09</v>
      </c>
      <c r="LO184" s="4">
        <v>2217918.4700000002</v>
      </c>
      <c r="LP184" s="4">
        <v>2220485.79</v>
      </c>
      <c r="LQ184" s="4">
        <v>2222826.7999999998</v>
      </c>
      <c r="LR184" s="4">
        <v>2225149.33</v>
      </c>
      <c r="LS184" s="4">
        <v>2227527.52</v>
      </c>
      <c r="LT184" s="4">
        <v>2227527.52</v>
      </c>
      <c r="LU184" s="4">
        <v>2229934.79</v>
      </c>
      <c r="LV184" s="4">
        <v>2232358.34</v>
      </c>
      <c r="LW184" s="4">
        <v>2234832.54</v>
      </c>
      <c r="LX184" s="4">
        <v>2237336.56</v>
      </c>
      <c r="LY184" s="4">
        <v>2239888.14</v>
      </c>
      <c r="LZ184" s="4">
        <v>2242448.11</v>
      </c>
      <c r="MA184" s="4">
        <v>2242448.11</v>
      </c>
      <c r="MB184" s="4">
        <v>2245097.9300000002</v>
      </c>
      <c r="MC184" s="4">
        <v>2247858.0299999998</v>
      </c>
      <c r="MD184" s="4">
        <v>2250679.5299999998</v>
      </c>
      <c r="ME184" s="4">
        <v>2253514.7799999998</v>
      </c>
      <c r="MF184" s="4">
        <v>2256342.2599999998</v>
      </c>
      <c r="MG184" s="4">
        <v>2259210.63</v>
      </c>
      <c r="MH184" s="4">
        <v>2259210.63</v>
      </c>
      <c r="MI184" s="4">
        <v>2262128.39</v>
      </c>
      <c r="MJ184" s="4">
        <v>2265059.85</v>
      </c>
      <c r="MK184" s="4">
        <v>2268051.94</v>
      </c>
      <c r="ML184" s="4">
        <v>2271064.27</v>
      </c>
      <c r="MM184" s="4">
        <v>2274103.1800000002</v>
      </c>
      <c r="MN184" s="4">
        <v>2277172.0699999998</v>
      </c>
      <c r="MO184" s="4">
        <v>2277172.0699999998</v>
      </c>
      <c r="MP184" s="4">
        <v>2280274.58</v>
      </c>
      <c r="MQ184" s="4">
        <v>2283392.0099999998</v>
      </c>
      <c r="MR184" s="4">
        <v>2286915.2400000002</v>
      </c>
      <c r="MS184" s="4">
        <v>2290464.9700000002</v>
      </c>
      <c r="MT184" s="4">
        <v>2294077.06</v>
      </c>
      <c r="MU184" s="4">
        <v>2297739.9300000002</v>
      </c>
      <c r="MV184" s="4">
        <v>2297739.9300000002</v>
      </c>
      <c r="MW184" s="4">
        <v>2301508.8199999998</v>
      </c>
      <c r="MX184" s="4">
        <v>2305554.21</v>
      </c>
      <c r="MY184" s="4">
        <v>2309998.3199999998</v>
      </c>
      <c r="MZ184" s="4">
        <v>2314064.52</v>
      </c>
      <c r="NA184" s="4">
        <v>2318399.37</v>
      </c>
      <c r="NB184" s="4">
        <v>2323218.2400000002</v>
      </c>
      <c r="NC184" s="4">
        <v>2323218.2400000002</v>
      </c>
      <c r="ND184" s="4">
        <v>2328342.31</v>
      </c>
      <c r="NE184" s="4">
        <v>2334301.4</v>
      </c>
      <c r="NF184" s="4">
        <v>2341346.52</v>
      </c>
      <c r="NG184" s="4">
        <v>2350756.5499999998</v>
      </c>
      <c r="NH184" s="4">
        <v>2356511.35</v>
      </c>
      <c r="NI184" s="4">
        <v>2364090.7599999998</v>
      </c>
      <c r="NJ184" s="4">
        <v>2364090.7599999998</v>
      </c>
      <c r="NK184" s="4">
        <v>2368622.92</v>
      </c>
      <c r="NL184" s="4">
        <v>2373462.09</v>
      </c>
      <c r="NM184" s="4">
        <v>2379192.63</v>
      </c>
      <c r="NN184" s="4">
        <v>2382651.7799999998</v>
      </c>
      <c r="NO184" s="4">
        <v>2382651.7799999998</v>
      </c>
      <c r="NP184" s="4">
        <v>2384764.5499999998</v>
      </c>
      <c r="NQ184" s="4">
        <v>2384764.5499999998</v>
      </c>
      <c r="NR184" s="4">
        <v>2388188.94</v>
      </c>
      <c r="NS184" s="4">
        <v>2392983.7999999998</v>
      </c>
      <c r="NT184" s="4">
        <v>2398322.0099999998</v>
      </c>
      <c r="NU184" s="4">
        <v>2404629.5699999998</v>
      </c>
      <c r="NV184" s="4">
        <v>2411520.16</v>
      </c>
      <c r="NW184" s="4">
        <v>2411582.0099999998</v>
      </c>
      <c r="NX184" s="4">
        <v>2411582.0099999998</v>
      </c>
      <c r="NY184" s="4">
        <v>2411656.35</v>
      </c>
      <c r="NZ184" s="4">
        <v>2411789.96</v>
      </c>
      <c r="OA184" s="4">
        <v>2411803.5699999998</v>
      </c>
      <c r="OB184" s="4">
        <v>2411830.73</v>
      </c>
      <c r="OC184" s="4">
        <v>2437425.9</v>
      </c>
      <c r="OD184" s="4">
        <v>2470363.5</v>
      </c>
      <c r="OE184" s="4">
        <v>2470363.5</v>
      </c>
      <c r="OF184" s="4">
        <v>2510686.06</v>
      </c>
      <c r="OG184" s="4">
        <v>2537570.91</v>
      </c>
      <c r="OH184" s="4">
        <v>2560039.2400000002</v>
      </c>
      <c r="OI184" s="4">
        <v>2577832.5099999998</v>
      </c>
      <c r="OJ184" s="4">
        <v>2591184.7400000002</v>
      </c>
      <c r="OK184" s="4">
        <v>2606698.8199999998</v>
      </c>
      <c r="OL184" s="4">
        <v>2606698.8199999998</v>
      </c>
      <c r="OM184" s="4">
        <v>2629824.27</v>
      </c>
      <c r="ON184" s="4">
        <v>2654717.12</v>
      </c>
      <c r="OO184" s="4">
        <v>2693626.4</v>
      </c>
      <c r="OP184" s="4">
        <v>2725996.64</v>
      </c>
      <c r="OQ184" s="4">
        <v>2758861.31</v>
      </c>
      <c r="OR184" s="4">
        <v>2791676.35</v>
      </c>
      <c r="OS184" s="4">
        <v>2791676.35</v>
      </c>
      <c r="OT184" s="4">
        <v>2796508.46</v>
      </c>
      <c r="OU184" s="4">
        <v>2803490.96</v>
      </c>
      <c r="OV184" s="4">
        <v>2808541.15</v>
      </c>
      <c r="OW184" s="4">
        <v>2811596.53</v>
      </c>
      <c r="OX184" s="4">
        <v>2815266.97</v>
      </c>
      <c r="OY184" s="4">
        <v>2820415.63</v>
      </c>
      <c r="OZ184" s="4">
        <v>2820415.63</v>
      </c>
      <c r="PA184" s="4">
        <v>2824423.08</v>
      </c>
      <c r="PB184" s="4">
        <v>2828503.6</v>
      </c>
      <c r="PC184" s="4">
        <v>2833921.69</v>
      </c>
      <c r="PD184" s="4">
        <v>2840849.63</v>
      </c>
      <c r="PE184" s="4">
        <v>2846589.08</v>
      </c>
      <c r="PF184" s="4">
        <v>2851913.41</v>
      </c>
      <c r="PG184" s="4">
        <v>2851913.41</v>
      </c>
      <c r="PH184" s="4">
        <v>2857489.23</v>
      </c>
      <c r="PI184" s="4">
        <v>2862934.98</v>
      </c>
      <c r="PJ184" s="4">
        <v>2868517.2</v>
      </c>
      <c r="PK184" s="4">
        <v>2872875.2</v>
      </c>
      <c r="PL184" s="4">
        <v>2876462.34</v>
      </c>
      <c r="PM184" s="4">
        <v>2880135.17</v>
      </c>
      <c r="PN184" s="4">
        <v>2880135.17</v>
      </c>
      <c r="PO184" s="4">
        <v>2884359.28</v>
      </c>
      <c r="PP184" s="4">
        <v>2890858.42</v>
      </c>
      <c r="PQ184" s="4">
        <v>2897317.36</v>
      </c>
      <c r="PR184" s="4">
        <v>2904875.42</v>
      </c>
      <c r="PS184" s="4">
        <v>2911978.41</v>
      </c>
      <c r="PT184" s="4">
        <v>2916927.61</v>
      </c>
      <c r="PU184" s="4">
        <v>2916927.61</v>
      </c>
      <c r="PV184" s="4">
        <v>2922476.28</v>
      </c>
      <c r="PW184" s="4">
        <v>2929875.11</v>
      </c>
      <c r="PX184" s="4">
        <v>2936950.16</v>
      </c>
      <c r="PY184" s="4">
        <v>2943913.49</v>
      </c>
      <c r="PZ184" s="4">
        <v>2947016.11</v>
      </c>
      <c r="QA184" s="4">
        <v>2949312.01</v>
      </c>
      <c r="QB184" s="4">
        <v>2949312.01</v>
      </c>
      <c r="QC184" s="4">
        <v>2951435.56</v>
      </c>
      <c r="QD184" s="4">
        <v>2953057.75</v>
      </c>
      <c r="QE184" s="4">
        <v>2958764.47</v>
      </c>
      <c r="QF184" s="4">
        <v>2964964.12</v>
      </c>
      <c r="QG184" s="4">
        <v>2973386.08</v>
      </c>
      <c r="QH184" s="4">
        <v>2985321.98</v>
      </c>
      <c r="QI184" s="4">
        <v>2985321.98</v>
      </c>
      <c r="QJ184" s="4">
        <v>3000733.35</v>
      </c>
      <c r="QK184" s="4">
        <v>3004836.92</v>
      </c>
      <c r="QL184" s="4">
        <v>3006959.11</v>
      </c>
      <c r="QM184" s="4">
        <v>3007759.09</v>
      </c>
      <c r="QN184" s="4">
        <v>3009061.25</v>
      </c>
      <c r="QO184" s="4">
        <v>3009417.6</v>
      </c>
      <c r="QP184" s="4">
        <v>3009417.6</v>
      </c>
      <c r="QQ184" s="4">
        <v>3010369.64</v>
      </c>
      <c r="QR184" s="4">
        <v>3013164.62</v>
      </c>
      <c r="QS184" s="4">
        <v>3026206.13</v>
      </c>
      <c r="QT184" s="4">
        <v>3039157.93</v>
      </c>
      <c r="QU184" s="4">
        <v>3050598.39</v>
      </c>
      <c r="QV184" s="4">
        <v>3063009.32</v>
      </c>
      <c r="QW184" s="4">
        <v>3072654.36</v>
      </c>
      <c r="QX184" s="4">
        <v>3076609.22</v>
      </c>
      <c r="QY184" s="4">
        <v>3078881.76</v>
      </c>
      <c r="QZ184" s="4">
        <v>3090827.09</v>
      </c>
      <c r="RA184" s="4">
        <v>3104446.04</v>
      </c>
      <c r="RB184" s="4">
        <v>3126989.98</v>
      </c>
      <c r="RC184" s="4">
        <v>3153557.59</v>
      </c>
      <c r="RD184" s="4">
        <v>3178634.69</v>
      </c>
      <c r="RE184" s="4">
        <v>3181021.25</v>
      </c>
      <c r="RF184" s="4">
        <v>3183611.13</v>
      </c>
      <c r="RG184" s="4">
        <v>3217203.31</v>
      </c>
      <c r="RH184" s="4">
        <v>3255798.97</v>
      </c>
      <c r="RI184" s="4">
        <v>3261417.58</v>
      </c>
      <c r="RJ184" s="4">
        <v>3266143.18</v>
      </c>
      <c r="RK184" s="4">
        <v>3266143.18</v>
      </c>
      <c r="RL184" s="4">
        <v>3270917.28</v>
      </c>
      <c r="RM184" s="4">
        <v>3279207.03</v>
      </c>
      <c r="RN184" s="4">
        <v>3292538.5</v>
      </c>
      <c r="RO184" s="4">
        <v>3297522.16</v>
      </c>
      <c r="RP184" s="4">
        <v>3297522.3</v>
      </c>
      <c r="RQ184" s="4">
        <v>3297522.62</v>
      </c>
      <c r="RR184" s="4">
        <v>3297522.62</v>
      </c>
      <c r="RS184" s="4">
        <v>3297522.77</v>
      </c>
    </row>
    <row r="185" spans="1:749" outlineLevel="1">
      <c r="A185" s="4" t="s">
        <v>1105</v>
      </c>
      <c r="D185" s="4">
        <v>3297522.77</v>
      </c>
      <c r="E185" s="4">
        <v>2368691.62</v>
      </c>
      <c r="F185" s="689">
        <v>198906162.61000001</v>
      </c>
      <c r="G185" s="689"/>
      <c r="H185" s="689" t="s">
        <v>894</v>
      </c>
      <c r="I185" s="4">
        <v>0.01</v>
      </c>
      <c r="J185" s="4">
        <v>0.01</v>
      </c>
      <c r="K185" s="4">
        <v>0.02</v>
      </c>
      <c r="L185" s="4">
        <v>0.03</v>
      </c>
      <c r="M185" s="4">
        <v>0.06</v>
      </c>
      <c r="N185" s="4">
        <v>0.06</v>
      </c>
      <c r="O185" s="4">
        <v>0.08</v>
      </c>
      <c r="P185" s="4">
        <v>0.1</v>
      </c>
      <c r="Q185" s="4">
        <v>0.1</v>
      </c>
      <c r="R185" s="4">
        <v>0.13</v>
      </c>
      <c r="S185" s="4">
        <v>0.15</v>
      </c>
      <c r="T185" s="4">
        <v>0.18</v>
      </c>
      <c r="U185" s="4">
        <v>0.2</v>
      </c>
      <c r="V185" s="4">
        <v>0.23</v>
      </c>
      <c r="W185" s="4">
        <v>0.26</v>
      </c>
      <c r="X185" s="4">
        <v>0.26</v>
      </c>
      <c r="Y185" s="4">
        <v>0.3</v>
      </c>
      <c r="Z185" s="4">
        <v>0.35</v>
      </c>
      <c r="AA185" s="4">
        <v>0.39</v>
      </c>
      <c r="AB185" s="4">
        <v>0.44</v>
      </c>
      <c r="AC185" s="4">
        <v>0.47</v>
      </c>
      <c r="AD185" s="4">
        <v>126.45</v>
      </c>
      <c r="AE185" s="4">
        <v>126.45</v>
      </c>
      <c r="AF185" s="4">
        <v>252.43</v>
      </c>
      <c r="AG185" s="4">
        <v>378.39</v>
      </c>
      <c r="AH185" s="4">
        <v>504.35</v>
      </c>
      <c r="AI185" s="4">
        <v>1351.67</v>
      </c>
      <c r="AJ185" s="4">
        <v>2198.98</v>
      </c>
      <c r="AK185" s="4">
        <v>3046.29</v>
      </c>
      <c r="AL185" s="4">
        <v>3046.29</v>
      </c>
      <c r="AM185" s="4">
        <v>3893.61</v>
      </c>
      <c r="AN185" s="4">
        <v>5995.65</v>
      </c>
      <c r="AO185" s="4">
        <v>8535.2999999999993</v>
      </c>
      <c r="AP185" s="4">
        <v>11512.56</v>
      </c>
      <c r="AQ185" s="4">
        <v>14502.37</v>
      </c>
      <c r="AR185" s="4">
        <v>17492.189999999999</v>
      </c>
      <c r="AS185" s="4">
        <v>17492.189999999999</v>
      </c>
      <c r="AT185" s="4">
        <v>21142.05</v>
      </c>
      <c r="AU185" s="4">
        <v>24791.91</v>
      </c>
      <c r="AV185" s="4">
        <v>28441.78</v>
      </c>
      <c r="AW185" s="4">
        <v>32237.56</v>
      </c>
      <c r="AX185" s="4">
        <v>36170.94</v>
      </c>
      <c r="AY185" s="4">
        <v>40241.910000000003</v>
      </c>
      <c r="AZ185" s="4">
        <v>40241.910000000003</v>
      </c>
      <c r="BA185" s="4">
        <v>44312.89</v>
      </c>
      <c r="BB185" s="4">
        <v>48383.86</v>
      </c>
      <c r="BC185" s="4">
        <v>52545</v>
      </c>
      <c r="BD185" s="4">
        <v>56796.3</v>
      </c>
      <c r="BE185" s="4">
        <v>61047.6</v>
      </c>
      <c r="BF185" s="4">
        <v>65298.9</v>
      </c>
      <c r="BG185" s="4">
        <v>65298.9</v>
      </c>
      <c r="BH185" s="4">
        <v>69833.039999999994</v>
      </c>
      <c r="BI185" s="4">
        <v>74786.509999999995</v>
      </c>
      <c r="BJ185" s="4">
        <v>79739.98</v>
      </c>
      <c r="BK185" s="4">
        <v>84694.720000000001</v>
      </c>
      <c r="BL185" s="4">
        <v>89888.8</v>
      </c>
      <c r="BM185" s="4">
        <v>95552.71</v>
      </c>
      <c r="BN185" s="4">
        <v>95552.71</v>
      </c>
      <c r="BO185" s="4">
        <v>101675.72</v>
      </c>
      <c r="BP185" s="4">
        <v>108078.52</v>
      </c>
      <c r="BQ185" s="4">
        <v>114481.33</v>
      </c>
      <c r="BR185" s="4">
        <v>121211.43</v>
      </c>
      <c r="BS185" s="4">
        <v>128054.3</v>
      </c>
      <c r="BT185" s="4">
        <v>136156.70000000001</v>
      </c>
      <c r="BU185" s="4">
        <v>136156.70000000001</v>
      </c>
      <c r="BV185" s="4">
        <v>151394.49</v>
      </c>
      <c r="BW185" s="4">
        <v>170030.84</v>
      </c>
      <c r="BX185" s="4">
        <v>188730.3</v>
      </c>
      <c r="BY185" s="4">
        <v>207429.84</v>
      </c>
      <c r="BZ185" s="4">
        <v>228116.03</v>
      </c>
      <c r="CA185" s="4">
        <v>253384.43</v>
      </c>
      <c r="CB185" s="4">
        <v>253384.43</v>
      </c>
      <c r="CC185" s="4">
        <v>292460.43</v>
      </c>
      <c r="CD185" s="4">
        <v>340587.3</v>
      </c>
      <c r="CE185" s="4">
        <v>420617.13</v>
      </c>
      <c r="CF185" s="4">
        <v>473467.75</v>
      </c>
      <c r="CG185" s="4">
        <v>524126.27</v>
      </c>
      <c r="CH185" s="4">
        <v>560020.56999999995</v>
      </c>
      <c r="CI185" s="4">
        <v>560020.56999999995</v>
      </c>
      <c r="CJ185" s="4">
        <v>580261.69999999995</v>
      </c>
      <c r="CK185" s="4">
        <v>597226.13</v>
      </c>
      <c r="CL185" s="4">
        <v>616934.99</v>
      </c>
      <c r="CM185" s="4">
        <v>640175.71</v>
      </c>
      <c r="CN185" s="4">
        <v>656825.09</v>
      </c>
      <c r="CO185" s="4">
        <v>676696.9</v>
      </c>
      <c r="CP185" s="4">
        <v>676696.9</v>
      </c>
      <c r="CQ185" s="4">
        <v>700267.19</v>
      </c>
      <c r="CR185" s="4">
        <v>711435.58</v>
      </c>
      <c r="CS185" s="4">
        <v>721187.86</v>
      </c>
      <c r="CT185" s="4">
        <v>730999.36</v>
      </c>
      <c r="CU185" s="4">
        <v>740825.64</v>
      </c>
      <c r="CV185" s="4">
        <v>750780.34</v>
      </c>
      <c r="CW185" s="4">
        <v>750780.34</v>
      </c>
      <c r="CX185" s="4">
        <v>760873.1</v>
      </c>
      <c r="CY185" s="4">
        <v>771684.72</v>
      </c>
      <c r="CZ185" s="4">
        <v>782623.99</v>
      </c>
      <c r="DA185" s="4">
        <v>794833.33</v>
      </c>
      <c r="DB185" s="4">
        <v>807193.49</v>
      </c>
      <c r="DC185" s="4">
        <v>819835.79</v>
      </c>
      <c r="DD185" s="4">
        <v>819835.79</v>
      </c>
      <c r="DE185" s="4">
        <v>832984.77</v>
      </c>
      <c r="DF185" s="4">
        <v>846600.35</v>
      </c>
      <c r="DG185" s="4">
        <v>860741.07</v>
      </c>
      <c r="DH185" s="4">
        <v>875309.51</v>
      </c>
      <c r="DI185" s="4">
        <v>889397.48</v>
      </c>
      <c r="DJ185" s="4">
        <v>903863.32</v>
      </c>
      <c r="DK185" s="4">
        <v>903863.32</v>
      </c>
      <c r="DL185" s="4">
        <v>918332.78</v>
      </c>
      <c r="DM185" s="4">
        <v>932955.34</v>
      </c>
      <c r="DN185" s="4">
        <v>947962.55</v>
      </c>
      <c r="DO185" s="4">
        <v>963516.47</v>
      </c>
      <c r="DP185" s="4">
        <v>979272.18</v>
      </c>
      <c r="DQ185" s="4">
        <v>994656.47</v>
      </c>
      <c r="DR185" s="4">
        <v>994656.47</v>
      </c>
      <c r="DS185" s="4">
        <v>1009262.81</v>
      </c>
      <c r="DT185" s="4">
        <v>1024139.38</v>
      </c>
      <c r="DU185" s="4">
        <v>1039298.75</v>
      </c>
      <c r="DV185" s="4">
        <v>1055294.44</v>
      </c>
      <c r="DW185" s="4">
        <v>1071895.6200000001</v>
      </c>
      <c r="DX185" s="4">
        <v>1088627.6399999999</v>
      </c>
      <c r="DY185" s="4">
        <v>1088627.6399999999</v>
      </c>
      <c r="DZ185" s="4">
        <v>1105681.8600000001</v>
      </c>
      <c r="EA185" s="4">
        <v>1123628.1200000001</v>
      </c>
      <c r="EB185" s="4">
        <v>1141908.17</v>
      </c>
      <c r="EC185" s="4">
        <v>1160857.29</v>
      </c>
      <c r="ED185" s="4">
        <v>1179885.1499999999</v>
      </c>
      <c r="EE185" s="4">
        <v>1199689.18</v>
      </c>
      <c r="EF185" s="4">
        <v>1199689.18</v>
      </c>
      <c r="EG185" s="4">
        <v>1219716.43</v>
      </c>
      <c r="EH185" s="4">
        <v>1240139.3400000001</v>
      </c>
      <c r="EI185" s="4">
        <v>1261161.96</v>
      </c>
      <c r="EJ185" s="4">
        <v>1282777.18</v>
      </c>
      <c r="EK185" s="4">
        <v>1304894.67</v>
      </c>
      <c r="EL185" s="4">
        <v>1327340.26</v>
      </c>
      <c r="EM185" s="4">
        <v>1327340.26</v>
      </c>
      <c r="EN185" s="4">
        <v>1350113.02</v>
      </c>
      <c r="EO185" s="4">
        <v>1372102.1</v>
      </c>
      <c r="EP185" s="4">
        <v>1395094.11</v>
      </c>
      <c r="EQ185" s="4">
        <v>1418421.07</v>
      </c>
      <c r="ER185" s="4">
        <v>1434825.51</v>
      </c>
      <c r="ES185" s="4">
        <v>1450651.62</v>
      </c>
      <c r="ET185" s="4">
        <v>1450651.62</v>
      </c>
      <c r="EU185" s="4">
        <v>1466685.41</v>
      </c>
      <c r="EV185" s="4">
        <v>1482748.39</v>
      </c>
      <c r="EW185" s="4">
        <v>1496653.23</v>
      </c>
      <c r="EX185" s="4">
        <v>1510991.96</v>
      </c>
      <c r="EY185" s="4">
        <v>1525644.83</v>
      </c>
      <c r="EZ185" s="4">
        <v>1539378.63</v>
      </c>
      <c r="FA185" s="4">
        <v>1539378.63</v>
      </c>
      <c r="FB185" s="4">
        <v>1553784.56</v>
      </c>
      <c r="FC185" s="4">
        <v>1568729.81</v>
      </c>
      <c r="FD185" s="4">
        <v>1583295.86</v>
      </c>
      <c r="FE185" s="4">
        <v>1597774.28</v>
      </c>
      <c r="FF185" s="4">
        <v>1608574.63</v>
      </c>
      <c r="FG185" s="4">
        <v>1619865.47</v>
      </c>
      <c r="FH185" s="4">
        <v>1619865.47</v>
      </c>
      <c r="FI185" s="4">
        <v>1630066.15</v>
      </c>
      <c r="FJ185" s="4">
        <v>1630066.15</v>
      </c>
      <c r="FK185" s="4">
        <v>1640332.79</v>
      </c>
      <c r="FL185" s="4">
        <v>1649867.01</v>
      </c>
      <c r="FM185" s="4">
        <v>1659477.51</v>
      </c>
      <c r="FN185" s="4">
        <v>1669259.2</v>
      </c>
      <c r="FO185" s="4">
        <v>1669259.2</v>
      </c>
      <c r="FP185" s="4">
        <v>1678988.63</v>
      </c>
      <c r="FQ185" s="4">
        <v>1688677.93</v>
      </c>
      <c r="FR185" s="4">
        <v>1698660.45</v>
      </c>
      <c r="FS185" s="4">
        <v>1708151.49</v>
      </c>
      <c r="FT185" s="4">
        <v>1717848.55</v>
      </c>
      <c r="FU185" s="4">
        <v>1728720.57</v>
      </c>
      <c r="FV185" s="4">
        <v>1728720.57</v>
      </c>
      <c r="FW185" s="4">
        <v>1739462.71</v>
      </c>
      <c r="FX185" s="4">
        <v>1748203.98</v>
      </c>
      <c r="FY185" s="4">
        <v>1757135.04</v>
      </c>
      <c r="FZ185" s="4">
        <v>1765995.7</v>
      </c>
      <c r="GA185" s="4">
        <v>1773966.79</v>
      </c>
      <c r="GB185" s="4">
        <v>1781501.24</v>
      </c>
      <c r="GC185" s="4">
        <v>1781501.24</v>
      </c>
      <c r="GD185" s="4">
        <v>1788407.4</v>
      </c>
      <c r="GE185" s="4">
        <v>1794613.47</v>
      </c>
      <c r="GF185" s="4">
        <v>1800568.66</v>
      </c>
      <c r="GG185" s="4">
        <v>1806707.69</v>
      </c>
      <c r="GH185" s="4">
        <v>1812885.29</v>
      </c>
      <c r="GI185" s="4">
        <v>1812885.29</v>
      </c>
      <c r="GJ185" s="4">
        <v>1812885.29</v>
      </c>
      <c r="GK185" s="4">
        <v>1812885.29</v>
      </c>
      <c r="GL185" s="4">
        <v>1812885.29</v>
      </c>
      <c r="GM185" s="4">
        <v>1812885.29</v>
      </c>
      <c r="GN185" s="4">
        <v>1823288.53</v>
      </c>
      <c r="GO185" s="4">
        <v>1841358.08</v>
      </c>
      <c r="GP185" s="4">
        <v>1871773.47</v>
      </c>
      <c r="GQ185" s="4">
        <v>1871773.47</v>
      </c>
      <c r="GR185" s="4">
        <v>1879548</v>
      </c>
      <c r="GS185" s="4">
        <v>1887492.12</v>
      </c>
      <c r="GT185" s="4">
        <v>1898960.04</v>
      </c>
      <c r="GU185" s="4">
        <v>1920010.15</v>
      </c>
      <c r="GV185" s="4">
        <v>1939152.83</v>
      </c>
      <c r="GW185" s="4">
        <v>1958052.51</v>
      </c>
      <c r="GX185" s="4">
        <v>1958052.51</v>
      </c>
      <c r="GY185" s="4">
        <v>1988324.28</v>
      </c>
      <c r="GZ185" s="4">
        <v>2029923.09</v>
      </c>
      <c r="HA185" s="4">
        <v>2044667.52</v>
      </c>
      <c r="HB185" s="4">
        <v>2048722.15</v>
      </c>
      <c r="HC185" s="4">
        <v>2050793.84</v>
      </c>
      <c r="HD185" s="4">
        <v>2053079.26</v>
      </c>
      <c r="HE185" s="4">
        <v>2053079.26</v>
      </c>
      <c r="HF185" s="4">
        <v>2055763.43</v>
      </c>
      <c r="HG185" s="4">
        <v>2057523.18</v>
      </c>
      <c r="HH185" s="4">
        <v>2059231.98</v>
      </c>
      <c r="HI185" s="4">
        <v>2060951.51</v>
      </c>
      <c r="HJ185" s="4">
        <v>2062723.62</v>
      </c>
      <c r="HK185" s="4">
        <v>2064513.24</v>
      </c>
      <c r="HL185" s="4">
        <v>2064513.24</v>
      </c>
      <c r="HM185" s="4">
        <v>2066288.72</v>
      </c>
      <c r="HN185" s="4">
        <v>2068095.3</v>
      </c>
      <c r="HO185" s="4">
        <v>2069994.74</v>
      </c>
      <c r="HP185" s="4">
        <v>2071934.47</v>
      </c>
      <c r="HQ185" s="4">
        <v>2073791.74</v>
      </c>
      <c r="HR185" s="4">
        <v>2075714.27</v>
      </c>
      <c r="HS185" s="4">
        <v>2075714.27</v>
      </c>
      <c r="HT185" s="4">
        <v>2077687.06</v>
      </c>
      <c r="HU185" s="4">
        <v>2079689.77</v>
      </c>
      <c r="HV185" s="4">
        <v>2081744.45</v>
      </c>
      <c r="HW185" s="4">
        <v>2083838.36</v>
      </c>
      <c r="HX185" s="4">
        <v>2085847.04</v>
      </c>
      <c r="HY185" s="4">
        <v>2087881.49</v>
      </c>
      <c r="HZ185" s="4">
        <v>2087881.49</v>
      </c>
      <c r="IA185" s="4">
        <v>2089977.41</v>
      </c>
      <c r="IB185" s="4">
        <v>2092018.61</v>
      </c>
      <c r="IC185" s="4">
        <v>2094100.89</v>
      </c>
      <c r="ID185" s="4">
        <v>2096261.39</v>
      </c>
      <c r="IE185" s="4">
        <v>2097804.21</v>
      </c>
      <c r="IF185" s="4">
        <v>2099423.35</v>
      </c>
      <c r="IG185" s="4">
        <v>2099423.35</v>
      </c>
      <c r="IH185" s="4">
        <v>2100998.2999999998</v>
      </c>
      <c r="II185" s="4">
        <v>2102502.52</v>
      </c>
      <c r="IJ185" s="4">
        <v>2104201.16</v>
      </c>
      <c r="IK185" s="4">
        <v>2106287.38</v>
      </c>
      <c r="IL185" s="4">
        <v>2107432.77</v>
      </c>
      <c r="IM185" s="4">
        <v>2108513.7999999998</v>
      </c>
      <c r="IN185" s="4">
        <v>2108513.7999999998</v>
      </c>
      <c r="IO185" s="4">
        <v>2109928.8199999998</v>
      </c>
      <c r="IP185" s="4">
        <v>2111356.3199999998</v>
      </c>
      <c r="IQ185" s="4">
        <v>2113019.12</v>
      </c>
      <c r="IR185" s="4">
        <v>2115105.21</v>
      </c>
      <c r="IS185" s="4">
        <v>2116651.84</v>
      </c>
      <c r="IT185" s="4">
        <v>2118552.84</v>
      </c>
      <c r="IU185" s="4">
        <v>2118552.84</v>
      </c>
      <c r="IV185" s="4">
        <v>2120992.0299999998</v>
      </c>
      <c r="IW185" s="4">
        <v>2123854.54</v>
      </c>
      <c r="IX185" s="4">
        <v>2125360.75</v>
      </c>
      <c r="IY185" s="4">
        <v>2125360.75</v>
      </c>
      <c r="IZ185" s="4">
        <v>2125360.75</v>
      </c>
      <c r="JA185" s="4">
        <v>2125360.75</v>
      </c>
      <c r="JB185" s="4">
        <v>2125360.75</v>
      </c>
      <c r="JC185" s="4">
        <v>2125360.75</v>
      </c>
      <c r="JD185" s="4">
        <v>2127042.7000000002</v>
      </c>
      <c r="JE185" s="4">
        <v>2128903.69</v>
      </c>
      <c r="JF185" s="4">
        <v>2130196.0499999998</v>
      </c>
      <c r="JG185" s="4">
        <v>2131489.7000000002</v>
      </c>
      <c r="JH185" s="4">
        <v>2132778.9700000002</v>
      </c>
      <c r="JI185" s="4">
        <v>2132778.9700000002</v>
      </c>
      <c r="JJ185" s="4">
        <v>2134076.85</v>
      </c>
      <c r="JK185" s="4">
        <v>2135409.69</v>
      </c>
      <c r="JL185" s="4">
        <v>2136780.9</v>
      </c>
      <c r="JM185" s="4">
        <v>2138147.5099999998</v>
      </c>
      <c r="JN185" s="4">
        <v>2139535.59</v>
      </c>
      <c r="JO185" s="4">
        <v>2140923.9300000002</v>
      </c>
      <c r="JP185" s="4">
        <v>2140923.9300000002</v>
      </c>
      <c r="JQ185" s="4">
        <v>2142320</v>
      </c>
      <c r="JR185" s="4">
        <v>2143743.16</v>
      </c>
      <c r="JS185" s="4">
        <v>2145174.9900000002</v>
      </c>
      <c r="JT185" s="4">
        <v>2146618.3199999998</v>
      </c>
      <c r="JU185" s="4">
        <v>2148065.42</v>
      </c>
      <c r="JV185" s="4">
        <v>2149512.81</v>
      </c>
      <c r="JW185" s="4">
        <v>2149512.81</v>
      </c>
      <c r="JX185" s="4">
        <v>2150965.04</v>
      </c>
      <c r="JY185" s="4">
        <v>2152434.0699999998</v>
      </c>
      <c r="JZ185" s="4">
        <v>2153919.4500000002</v>
      </c>
      <c r="KA185" s="4">
        <v>2155403.25</v>
      </c>
      <c r="KB185" s="4">
        <v>2156903.0299999998</v>
      </c>
      <c r="KC185" s="4">
        <v>2158419.0099999998</v>
      </c>
      <c r="KD185" s="4">
        <v>2158419.0099999998</v>
      </c>
      <c r="KE185" s="4">
        <v>2159964.94</v>
      </c>
      <c r="KF185" s="4">
        <v>2161522.38</v>
      </c>
      <c r="KG185" s="4">
        <v>2163108.54</v>
      </c>
      <c r="KH185" s="4">
        <v>2164707.14</v>
      </c>
      <c r="KI185" s="4">
        <v>2166334.09</v>
      </c>
      <c r="KJ185" s="4">
        <v>2167913.2400000002</v>
      </c>
      <c r="KK185" s="4">
        <v>2167913.2400000002</v>
      </c>
      <c r="KL185" s="4">
        <v>2169553.27</v>
      </c>
      <c r="KM185" s="4">
        <v>2171265.63</v>
      </c>
      <c r="KN185" s="4">
        <v>2172861.8199999998</v>
      </c>
      <c r="KO185" s="4">
        <v>2174477.88</v>
      </c>
      <c r="KP185" s="4">
        <v>2176081.63</v>
      </c>
      <c r="KQ185" s="4">
        <v>2177683.14</v>
      </c>
      <c r="KR185" s="4">
        <v>2177683.14</v>
      </c>
      <c r="KS185" s="4">
        <v>2179286.2200000002</v>
      </c>
      <c r="KT185" s="4">
        <v>2180887.58</v>
      </c>
      <c r="KU185" s="4">
        <v>2182550.84</v>
      </c>
      <c r="KV185" s="4">
        <v>2184350.87</v>
      </c>
      <c r="KW185" s="4">
        <v>2186216.58</v>
      </c>
      <c r="KX185" s="4">
        <v>2188116.67</v>
      </c>
      <c r="KY185" s="4">
        <v>2188116.67</v>
      </c>
      <c r="KZ185" s="4">
        <v>2190019.94</v>
      </c>
      <c r="LA185" s="4">
        <v>2191931.75</v>
      </c>
      <c r="LB185" s="4">
        <v>2193848.35</v>
      </c>
      <c r="LC185" s="4">
        <v>2195771.27</v>
      </c>
      <c r="LD185" s="4">
        <v>2197701.04</v>
      </c>
      <c r="LE185" s="4">
        <v>2199687.65</v>
      </c>
      <c r="LF185" s="4">
        <v>2199687.65</v>
      </c>
      <c r="LG185" s="4">
        <v>2201685.81</v>
      </c>
      <c r="LH185" s="4">
        <v>2203671.27</v>
      </c>
      <c r="LI185" s="4">
        <v>2205693.39</v>
      </c>
      <c r="LJ185" s="4">
        <v>2207751.2000000002</v>
      </c>
      <c r="LK185" s="4">
        <v>2210218.46</v>
      </c>
      <c r="LL185" s="4">
        <v>2213253.37</v>
      </c>
      <c r="LM185" s="4">
        <v>2213253.37</v>
      </c>
      <c r="LN185" s="4">
        <v>2215558.09</v>
      </c>
      <c r="LO185" s="4">
        <v>2217918.4700000002</v>
      </c>
      <c r="LP185" s="4">
        <v>2220485.79</v>
      </c>
      <c r="LQ185" s="4">
        <v>2222826.7999999998</v>
      </c>
      <c r="LR185" s="4">
        <v>2225149.33</v>
      </c>
      <c r="LS185" s="4">
        <v>2227527.52</v>
      </c>
      <c r="LT185" s="4">
        <v>2227527.52</v>
      </c>
      <c r="LU185" s="4">
        <v>2229934.79</v>
      </c>
      <c r="LV185" s="4">
        <v>2232358.34</v>
      </c>
      <c r="LW185" s="4">
        <v>2234832.54</v>
      </c>
      <c r="LX185" s="4">
        <v>2237336.56</v>
      </c>
      <c r="LY185" s="4">
        <v>2239888.14</v>
      </c>
      <c r="LZ185" s="4">
        <v>2242448.11</v>
      </c>
      <c r="MA185" s="4">
        <v>2242448.11</v>
      </c>
      <c r="MB185" s="4">
        <v>2245097.9300000002</v>
      </c>
      <c r="MC185" s="4">
        <v>2247858.0299999998</v>
      </c>
      <c r="MD185" s="4">
        <v>2250679.5299999998</v>
      </c>
      <c r="ME185" s="4">
        <v>2253514.7799999998</v>
      </c>
      <c r="MF185" s="4">
        <v>2256342.2599999998</v>
      </c>
      <c r="MG185" s="4">
        <v>2259210.63</v>
      </c>
      <c r="MH185" s="4">
        <v>2259210.63</v>
      </c>
      <c r="MI185" s="4">
        <v>2262128.39</v>
      </c>
      <c r="MJ185" s="4">
        <v>2265059.85</v>
      </c>
      <c r="MK185" s="4">
        <v>2268051.94</v>
      </c>
      <c r="ML185" s="4">
        <v>2271064.27</v>
      </c>
      <c r="MM185" s="4">
        <v>2274103.1800000002</v>
      </c>
      <c r="MN185" s="4">
        <v>2277172.0699999998</v>
      </c>
      <c r="MO185" s="4">
        <v>2277172.0699999998</v>
      </c>
      <c r="MP185" s="4">
        <v>2280274.58</v>
      </c>
      <c r="MQ185" s="4">
        <v>2283392.0099999998</v>
      </c>
      <c r="MR185" s="4">
        <v>2286915.2400000002</v>
      </c>
      <c r="MS185" s="4">
        <v>2290464.9700000002</v>
      </c>
      <c r="MT185" s="4">
        <v>2294077.06</v>
      </c>
      <c r="MU185" s="4">
        <v>2297739.9300000002</v>
      </c>
      <c r="MV185" s="4">
        <v>2297739.9300000002</v>
      </c>
      <c r="MW185" s="4">
        <v>2301508.8199999998</v>
      </c>
      <c r="MX185" s="4">
        <v>2305554.21</v>
      </c>
      <c r="MY185" s="4">
        <v>2309998.3199999998</v>
      </c>
      <c r="MZ185" s="4">
        <v>2314064.52</v>
      </c>
      <c r="NA185" s="4">
        <v>2318399.37</v>
      </c>
      <c r="NB185" s="4">
        <v>2323218.2400000002</v>
      </c>
      <c r="NC185" s="4">
        <v>2323218.2400000002</v>
      </c>
      <c r="ND185" s="4">
        <v>2328342.31</v>
      </c>
      <c r="NE185" s="4">
        <v>2334301.4</v>
      </c>
      <c r="NF185" s="4">
        <v>2341346.52</v>
      </c>
      <c r="NG185" s="4">
        <v>2350756.5499999998</v>
      </c>
      <c r="NH185" s="4">
        <v>2356511.35</v>
      </c>
      <c r="NI185" s="4">
        <v>2364090.7599999998</v>
      </c>
      <c r="NJ185" s="4">
        <v>2364090.7599999998</v>
      </c>
      <c r="NK185" s="4">
        <v>2368622.92</v>
      </c>
      <c r="NL185" s="4">
        <v>2373462.09</v>
      </c>
      <c r="NM185" s="4">
        <v>2379192.63</v>
      </c>
      <c r="NN185" s="4">
        <v>2382651.7799999998</v>
      </c>
      <c r="NO185" s="4">
        <v>2382651.7799999998</v>
      </c>
      <c r="NP185" s="4">
        <v>2384764.5499999998</v>
      </c>
      <c r="NQ185" s="4">
        <v>2384764.5499999998</v>
      </c>
      <c r="NR185" s="4">
        <v>2388188.94</v>
      </c>
      <c r="NS185" s="4">
        <v>2392983.7999999998</v>
      </c>
      <c r="NT185" s="4">
        <v>2398322.0099999998</v>
      </c>
      <c r="NU185" s="4">
        <v>2404629.5699999998</v>
      </c>
      <c r="NV185" s="4">
        <v>2411520.16</v>
      </c>
      <c r="NW185" s="4">
        <v>2411582.0099999998</v>
      </c>
      <c r="NX185" s="4">
        <v>2411582.0099999998</v>
      </c>
      <c r="NY185" s="4">
        <v>2411656.35</v>
      </c>
      <c r="NZ185" s="4">
        <v>2411789.96</v>
      </c>
      <c r="OA185" s="4">
        <v>2411803.5699999998</v>
      </c>
      <c r="OB185" s="4">
        <v>2411830.73</v>
      </c>
      <c r="OC185" s="4">
        <v>2437425.9</v>
      </c>
      <c r="OD185" s="4">
        <v>2470363.5</v>
      </c>
      <c r="OE185" s="4">
        <v>2470363.5</v>
      </c>
      <c r="OF185" s="4">
        <v>2510686.06</v>
      </c>
      <c r="OG185" s="4">
        <v>2537570.91</v>
      </c>
      <c r="OH185" s="4">
        <v>2560039.2400000002</v>
      </c>
      <c r="OI185" s="4">
        <v>2577832.5099999998</v>
      </c>
      <c r="OJ185" s="4">
        <v>2591184.7400000002</v>
      </c>
      <c r="OK185" s="4">
        <v>2606698.8199999998</v>
      </c>
      <c r="OL185" s="4">
        <v>2606698.8199999998</v>
      </c>
      <c r="OM185" s="4">
        <v>2629824.27</v>
      </c>
      <c r="ON185" s="4">
        <v>2654717.12</v>
      </c>
      <c r="OO185" s="4">
        <v>2693626.4</v>
      </c>
      <c r="OP185" s="4">
        <v>2725996.64</v>
      </c>
      <c r="OQ185" s="4">
        <v>2758861.31</v>
      </c>
      <c r="OR185" s="4">
        <v>2791676.35</v>
      </c>
      <c r="OS185" s="4">
        <v>2791676.35</v>
      </c>
      <c r="OT185" s="4">
        <v>2796508.46</v>
      </c>
      <c r="OU185" s="4">
        <v>2803490.96</v>
      </c>
      <c r="OV185" s="4">
        <v>2808541.15</v>
      </c>
      <c r="OW185" s="4">
        <v>2811596.53</v>
      </c>
      <c r="OX185" s="4">
        <v>2815266.97</v>
      </c>
      <c r="OY185" s="4">
        <v>2820415.63</v>
      </c>
      <c r="OZ185" s="4">
        <v>2820415.63</v>
      </c>
      <c r="PA185" s="4">
        <v>2824423.08</v>
      </c>
      <c r="PB185" s="4">
        <v>2828503.6</v>
      </c>
      <c r="PC185" s="4">
        <v>2833921.69</v>
      </c>
      <c r="PD185" s="4">
        <v>2840849.63</v>
      </c>
      <c r="PE185" s="4">
        <v>2846589.08</v>
      </c>
      <c r="PF185" s="4">
        <v>2851913.41</v>
      </c>
      <c r="PG185" s="4">
        <v>2851913.41</v>
      </c>
      <c r="PH185" s="4">
        <v>2857489.23</v>
      </c>
      <c r="PI185" s="4">
        <v>2862934.98</v>
      </c>
      <c r="PJ185" s="4">
        <v>2868517.2</v>
      </c>
      <c r="PK185" s="4">
        <v>2872875.2</v>
      </c>
      <c r="PL185" s="4">
        <v>2876462.34</v>
      </c>
      <c r="PM185" s="4">
        <v>2880135.17</v>
      </c>
      <c r="PN185" s="4">
        <v>2880135.17</v>
      </c>
      <c r="PO185" s="4">
        <v>2884359.28</v>
      </c>
      <c r="PP185" s="4">
        <v>2890858.42</v>
      </c>
      <c r="PQ185" s="4">
        <v>2897317.36</v>
      </c>
      <c r="PR185" s="4">
        <v>2904875.42</v>
      </c>
      <c r="PS185" s="4">
        <v>2911978.41</v>
      </c>
      <c r="PT185" s="4">
        <v>2916927.61</v>
      </c>
      <c r="PU185" s="4">
        <v>2916927.61</v>
      </c>
      <c r="PV185" s="4">
        <v>2922476.28</v>
      </c>
      <c r="PW185" s="4">
        <v>2929875.11</v>
      </c>
      <c r="PX185" s="4">
        <v>2936950.16</v>
      </c>
      <c r="PY185" s="4">
        <v>2943913.49</v>
      </c>
      <c r="PZ185" s="4">
        <v>2947016.11</v>
      </c>
      <c r="QA185" s="4">
        <v>2949312.01</v>
      </c>
      <c r="QB185" s="4">
        <v>2949312.01</v>
      </c>
      <c r="QC185" s="4">
        <v>2951435.56</v>
      </c>
      <c r="QD185" s="4">
        <v>2953057.75</v>
      </c>
      <c r="QE185" s="4">
        <v>2958764.47</v>
      </c>
      <c r="QF185" s="4">
        <v>2964964.12</v>
      </c>
      <c r="QG185" s="4">
        <v>2973386.08</v>
      </c>
      <c r="QH185" s="4">
        <v>2985321.98</v>
      </c>
      <c r="QI185" s="4">
        <v>2985321.98</v>
      </c>
      <c r="QJ185" s="4">
        <v>3000733.35</v>
      </c>
      <c r="QK185" s="4">
        <v>3004836.92</v>
      </c>
      <c r="QL185" s="4">
        <v>3006959.11</v>
      </c>
      <c r="QM185" s="4">
        <v>3007759.09</v>
      </c>
      <c r="QN185" s="4">
        <v>3009061.25</v>
      </c>
      <c r="QO185" s="4">
        <v>3009417.6</v>
      </c>
      <c r="QP185" s="4">
        <v>3009417.6</v>
      </c>
      <c r="QQ185" s="4">
        <v>3010369.64</v>
      </c>
      <c r="QR185" s="4">
        <v>3013164.62</v>
      </c>
      <c r="QS185" s="4">
        <v>3026206.13</v>
      </c>
      <c r="QT185" s="4">
        <v>3039157.93</v>
      </c>
      <c r="QU185" s="4">
        <v>3050598.39</v>
      </c>
      <c r="QV185" s="4">
        <v>3063009.32</v>
      </c>
      <c r="QW185" s="4">
        <v>3072654.36</v>
      </c>
      <c r="QX185" s="4">
        <v>3076609.22</v>
      </c>
      <c r="QY185" s="4">
        <v>3078881.76</v>
      </c>
      <c r="QZ185" s="4">
        <v>3090827.09</v>
      </c>
      <c r="RA185" s="4">
        <v>3104446.04</v>
      </c>
      <c r="RB185" s="4">
        <v>3126989.98</v>
      </c>
      <c r="RC185" s="4">
        <v>3153557.59</v>
      </c>
      <c r="RD185" s="4">
        <v>3178634.69</v>
      </c>
      <c r="RE185" s="4">
        <v>3181021.25</v>
      </c>
      <c r="RF185" s="4">
        <v>3183611.13</v>
      </c>
      <c r="RG185" s="4">
        <v>3217203.31</v>
      </c>
      <c r="RH185" s="4">
        <v>3255798.97</v>
      </c>
      <c r="RI185" s="4">
        <v>3261417.58</v>
      </c>
      <c r="RJ185" s="4">
        <v>3266143.18</v>
      </c>
      <c r="RK185" s="4">
        <v>3266143.18</v>
      </c>
      <c r="RL185" s="4">
        <v>3270917.28</v>
      </c>
      <c r="RM185" s="4">
        <v>3279207.03</v>
      </c>
      <c r="RN185" s="4">
        <v>3292538.5</v>
      </c>
      <c r="RO185" s="4">
        <v>3297522.16</v>
      </c>
      <c r="RP185" s="4">
        <v>3297522.3</v>
      </c>
      <c r="RQ185" s="4">
        <v>3297522.62</v>
      </c>
      <c r="RR185" s="4">
        <v>3297522.62</v>
      </c>
      <c r="RS185" s="4">
        <v>3297522.77</v>
      </c>
    </row>
    <row r="186" spans="1:749" outlineLevel="2">
      <c r="A186" s="4" t="s">
        <v>1106</v>
      </c>
      <c r="D186" s="4">
        <v>1203234</v>
      </c>
      <c r="E186" s="4">
        <v>1159156.07</v>
      </c>
      <c r="F186" s="689">
        <v>31497992.829999998</v>
      </c>
      <c r="G186" s="689"/>
      <c r="H186" s="689" t="s">
        <v>894</v>
      </c>
      <c r="I186" s="4">
        <v>0.01</v>
      </c>
      <c r="J186" s="4">
        <v>0.01</v>
      </c>
      <c r="K186" s="4">
        <v>0.02</v>
      </c>
      <c r="L186" s="4">
        <v>0.03</v>
      </c>
      <c r="M186" s="4">
        <v>0.06</v>
      </c>
      <c r="N186" s="4">
        <v>0.06</v>
      </c>
      <c r="O186" s="4">
        <v>0.08</v>
      </c>
      <c r="P186" s="4">
        <v>0.1</v>
      </c>
      <c r="Q186" s="4">
        <v>0.1</v>
      </c>
      <c r="R186" s="4">
        <v>0.13</v>
      </c>
      <c r="S186" s="4">
        <v>0.15</v>
      </c>
      <c r="T186" s="4">
        <v>0.18</v>
      </c>
      <c r="U186" s="4">
        <v>0.2</v>
      </c>
      <c r="V186" s="4">
        <v>0.23</v>
      </c>
      <c r="W186" s="4">
        <v>0.26</v>
      </c>
      <c r="X186" s="4">
        <v>0.26</v>
      </c>
      <c r="Y186" s="4">
        <v>0.3</v>
      </c>
      <c r="Z186" s="4">
        <v>0.35</v>
      </c>
      <c r="AA186" s="4">
        <v>0.39</v>
      </c>
      <c r="AB186" s="4">
        <v>0.44</v>
      </c>
      <c r="AC186" s="4">
        <v>0.47</v>
      </c>
      <c r="AD186" s="4">
        <v>126.45</v>
      </c>
      <c r="AE186" s="4">
        <v>126.45</v>
      </c>
      <c r="AF186" s="4">
        <v>252.43</v>
      </c>
      <c r="AG186" s="4">
        <v>378.39</v>
      </c>
      <c r="AH186" s="4">
        <v>504.35</v>
      </c>
      <c r="AI186" s="4">
        <v>1351.67</v>
      </c>
      <c r="AJ186" s="4">
        <v>2198.98</v>
      </c>
      <c r="AK186" s="4">
        <v>3046.29</v>
      </c>
      <c r="AL186" s="4">
        <v>3046.29</v>
      </c>
      <c r="AM186" s="4">
        <v>3893.61</v>
      </c>
      <c r="AN186" s="4">
        <v>5995.65</v>
      </c>
      <c r="AO186" s="4">
        <v>8535.2999999999993</v>
      </c>
      <c r="AP186" s="4">
        <v>11512.56</v>
      </c>
      <c r="AQ186" s="4">
        <v>14502.37</v>
      </c>
      <c r="AR186" s="4">
        <v>17492.189999999999</v>
      </c>
      <c r="AS186" s="4">
        <v>17492.189999999999</v>
      </c>
      <c r="AT186" s="4">
        <v>21142.05</v>
      </c>
      <c r="AU186" s="4">
        <v>24791.91</v>
      </c>
      <c r="AV186" s="4">
        <v>28441.78</v>
      </c>
      <c r="AW186" s="4">
        <v>32237.56</v>
      </c>
      <c r="AX186" s="4">
        <v>36170.94</v>
      </c>
      <c r="AY186" s="4">
        <v>40241.910000000003</v>
      </c>
      <c r="AZ186" s="4">
        <v>40241.910000000003</v>
      </c>
      <c r="BA186" s="4">
        <v>44312.89</v>
      </c>
      <c r="BB186" s="4">
        <v>48383.86</v>
      </c>
      <c r="BC186" s="4">
        <v>52545</v>
      </c>
      <c r="BD186" s="4">
        <v>56796.3</v>
      </c>
      <c r="BE186" s="4">
        <v>61047.6</v>
      </c>
      <c r="BF186" s="4">
        <v>65298.9</v>
      </c>
      <c r="BG186" s="4">
        <v>65298.9</v>
      </c>
      <c r="BH186" s="4">
        <v>69833.039999999994</v>
      </c>
      <c r="BI186" s="4">
        <v>74786.509999999995</v>
      </c>
      <c r="BJ186" s="4">
        <v>79739.98</v>
      </c>
      <c r="BK186" s="4">
        <v>84693.45</v>
      </c>
      <c r="BL186" s="4">
        <v>89886.26</v>
      </c>
      <c r="BM186" s="4">
        <v>95548.91</v>
      </c>
      <c r="BN186" s="4">
        <v>95548.91</v>
      </c>
      <c r="BO186" s="4">
        <v>101670.65</v>
      </c>
      <c r="BP186" s="4">
        <v>108072.19</v>
      </c>
      <c r="BQ186" s="4">
        <v>114473.73</v>
      </c>
      <c r="BR186" s="4">
        <v>121202.56</v>
      </c>
      <c r="BS186" s="4">
        <v>128044.16</v>
      </c>
      <c r="BT186" s="4">
        <v>135313.76999999999</v>
      </c>
      <c r="BU186" s="4">
        <v>135313.76999999999</v>
      </c>
      <c r="BV186" s="4">
        <v>143642.71</v>
      </c>
      <c r="BW186" s="4">
        <v>152729.68</v>
      </c>
      <c r="BX186" s="4">
        <v>161879.75</v>
      </c>
      <c r="BY186" s="4">
        <v>171029.91</v>
      </c>
      <c r="BZ186" s="4">
        <v>180469.82</v>
      </c>
      <c r="CA186" s="4">
        <v>190284.25</v>
      </c>
      <c r="CB186" s="4">
        <v>190284.25</v>
      </c>
      <c r="CC186" s="4">
        <v>200293.35</v>
      </c>
      <c r="CD186" s="4">
        <v>210455.07</v>
      </c>
      <c r="CE186" s="4">
        <v>221010.67</v>
      </c>
      <c r="CF186" s="4">
        <v>231151.96</v>
      </c>
      <c r="CG186" s="4">
        <v>239985.47</v>
      </c>
      <c r="CH186" s="4">
        <v>247558.39999999999</v>
      </c>
      <c r="CI186" s="4">
        <v>247558.39999999999</v>
      </c>
      <c r="CJ186" s="4">
        <v>254191.62</v>
      </c>
      <c r="CK186" s="4">
        <v>260824.84</v>
      </c>
      <c r="CL186" s="4">
        <v>267458.06</v>
      </c>
      <c r="CM186" s="4">
        <v>274091.28000000003</v>
      </c>
      <c r="CN186" s="4">
        <v>280724.51</v>
      </c>
      <c r="CO186" s="4">
        <v>287357.73</v>
      </c>
      <c r="CP186" s="4">
        <v>287357.73</v>
      </c>
      <c r="CQ186" s="4">
        <v>293990.95</v>
      </c>
      <c r="CR186" s="4">
        <v>300624.17</v>
      </c>
      <c r="CS186" s="4">
        <v>307257.39</v>
      </c>
      <c r="CT186" s="4">
        <v>313890.62</v>
      </c>
      <c r="CU186" s="4">
        <v>320523.96000000002</v>
      </c>
      <c r="CV186" s="4">
        <v>327157.33</v>
      </c>
      <c r="CW186" s="4">
        <v>327157.33</v>
      </c>
      <c r="CX186" s="4">
        <v>333800.13</v>
      </c>
      <c r="CY186" s="4">
        <v>340998.98</v>
      </c>
      <c r="CZ186" s="4">
        <v>348326.76</v>
      </c>
      <c r="DA186" s="4">
        <v>356889.46</v>
      </c>
      <c r="DB186" s="4">
        <v>365559.56</v>
      </c>
      <c r="DC186" s="4">
        <v>374337.48</v>
      </c>
      <c r="DD186" s="4">
        <v>374337.48</v>
      </c>
      <c r="DE186" s="4">
        <v>383618.75</v>
      </c>
      <c r="DF186" s="4">
        <v>393320.1</v>
      </c>
      <c r="DG186" s="4">
        <v>403497.1</v>
      </c>
      <c r="DH186" s="4">
        <v>414100.71</v>
      </c>
      <c r="DI186" s="4">
        <v>425113.96</v>
      </c>
      <c r="DJ186" s="4">
        <v>436660.98</v>
      </c>
      <c r="DK186" s="4">
        <v>436660.98</v>
      </c>
      <c r="DL186" s="4">
        <v>448208.12</v>
      </c>
      <c r="DM186" s="4">
        <v>459903.65</v>
      </c>
      <c r="DN186" s="4">
        <v>471978.39</v>
      </c>
      <c r="DO186" s="4">
        <v>484568.05</v>
      </c>
      <c r="DP186" s="4">
        <v>497275.9</v>
      </c>
      <c r="DQ186" s="4">
        <v>509185.52</v>
      </c>
      <c r="DR186" s="4">
        <v>509185.52</v>
      </c>
      <c r="DS186" s="4">
        <v>520241.51</v>
      </c>
      <c r="DT186" s="4">
        <v>531478.97</v>
      </c>
      <c r="DU186" s="4">
        <v>542996.89</v>
      </c>
      <c r="DV186" s="4">
        <v>555367.43999999994</v>
      </c>
      <c r="DW186" s="4">
        <v>568342.25</v>
      </c>
      <c r="DX186" s="4">
        <v>581494.26</v>
      </c>
      <c r="DY186" s="4">
        <v>581494.26</v>
      </c>
      <c r="DZ186" s="4">
        <v>594992.91</v>
      </c>
      <c r="EA186" s="4">
        <v>609339.53</v>
      </c>
      <c r="EB186" s="4">
        <v>623910.23</v>
      </c>
      <c r="EC186" s="4">
        <v>639094.86</v>
      </c>
      <c r="ED186" s="4">
        <v>653910.63</v>
      </c>
      <c r="EE186" s="4">
        <v>669231.56999999995</v>
      </c>
      <c r="EF186" s="4">
        <v>669231.56999999995</v>
      </c>
      <c r="EG186" s="4">
        <v>684752.15</v>
      </c>
      <c r="EH186" s="4">
        <v>700658.14</v>
      </c>
      <c r="EI186" s="4">
        <v>716844.01</v>
      </c>
      <c r="EJ186" s="4">
        <v>733243.53</v>
      </c>
      <c r="EK186" s="4">
        <v>750098.38</v>
      </c>
      <c r="EL186" s="4">
        <v>767261.03</v>
      </c>
      <c r="EM186" s="4">
        <v>767261.03</v>
      </c>
      <c r="EN186" s="4">
        <v>784719.11</v>
      </c>
      <c r="EO186" s="4">
        <v>801764.09</v>
      </c>
      <c r="EP186" s="4">
        <v>819637.64</v>
      </c>
      <c r="EQ186" s="4">
        <v>837650.97</v>
      </c>
      <c r="ER186" s="4">
        <v>848726.81</v>
      </c>
      <c r="ES186" s="4">
        <v>859051.91</v>
      </c>
      <c r="ET186" s="4">
        <v>859051.91</v>
      </c>
      <c r="EU186" s="4">
        <v>869449.15</v>
      </c>
      <c r="EV186" s="4">
        <v>879846.41</v>
      </c>
      <c r="EW186" s="4">
        <v>887732.56</v>
      </c>
      <c r="EX186" s="4">
        <v>895524.11</v>
      </c>
      <c r="EY186" s="4">
        <v>903388.77</v>
      </c>
      <c r="EZ186" s="4">
        <v>910207.72</v>
      </c>
      <c r="FA186" s="4">
        <v>910207.72</v>
      </c>
      <c r="FB186" s="4">
        <v>916984.28</v>
      </c>
      <c r="FC186" s="4">
        <v>923884.36</v>
      </c>
      <c r="FD186" s="4">
        <v>930264.74</v>
      </c>
      <c r="FE186" s="4">
        <v>936612.61</v>
      </c>
      <c r="FF186" s="4">
        <v>941475.8</v>
      </c>
      <c r="FG186" s="4">
        <v>946763.53</v>
      </c>
      <c r="FH186" s="4">
        <v>946763.53</v>
      </c>
      <c r="FI186" s="4">
        <v>950853.42</v>
      </c>
      <c r="FJ186" s="4">
        <v>950853.42</v>
      </c>
      <c r="FK186" s="4">
        <v>954840.19</v>
      </c>
      <c r="FL186" s="4">
        <v>958008.21</v>
      </c>
      <c r="FM186" s="4">
        <v>961179.28</v>
      </c>
      <c r="FN186" s="4">
        <v>964504.54</v>
      </c>
      <c r="FO186" s="4">
        <v>964504.54</v>
      </c>
      <c r="FP186" s="4">
        <v>967854.94</v>
      </c>
      <c r="FQ186" s="4">
        <v>970770.01</v>
      </c>
      <c r="FR186" s="4">
        <v>973709.85</v>
      </c>
      <c r="FS186" s="4">
        <v>976047.37</v>
      </c>
      <c r="FT186" s="4">
        <v>978568.92</v>
      </c>
      <c r="FU186" s="4">
        <v>981684.93</v>
      </c>
      <c r="FV186" s="4">
        <v>981684.93</v>
      </c>
      <c r="FW186" s="4">
        <v>984801.61</v>
      </c>
      <c r="FX186" s="4">
        <v>987955.19999999995</v>
      </c>
      <c r="FY186" s="4">
        <v>991217.9</v>
      </c>
      <c r="FZ186" s="4">
        <v>994480.7</v>
      </c>
      <c r="GA186" s="4">
        <v>997812.52</v>
      </c>
      <c r="GB186" s="4">
        <v>1000355.11</v>
      </c>
      <c r="GC186" s="4">
        <v>1000355.11</v>
      </c>
      <c r="GD186" s="4">
        <v>1002260.01</v>
      </c>
      <c r="GE186" s="4">
        <v>1004102.48</v>
      </c>
      <c r="GF186" s="4">
        <v>1006051.46</v>
      </c>
      <c r="GG186" s="4">
        <v>1008265.54</v>
      </c>
      <c r="GH186" s="4">
        <v>1010501.38</v>
      </c>
      <c r="GI186" s="4">
        <v>1010501.38</v>
      </c>
      <c r="GJ186" s="4">
        <v>1010501.38</v>
      </c>
      <c r="GK186" s="4">
        <v>1010501.38</v>
      </c>
      <c r="GL186" s="4">
        <v>1010501.38</v>
      </c>
      <c r="GM186" s="4">
        <v>1010501.38</v>
      </c>
      <c r="GN186" s="4">
        <v>1013482.62</v>
      </c>
      <c r="GO186" s="4">
        <v>1015847.1</v>
      </c>
      <c r="GP186" s="4">
        <v>1019015.08</v>
      </c>
      <c r="GQ186" s="4">
        <v>1019015.08</v>
      </c>
      <c r="GR186" s="4">
        <v>1022637.88</v>
      </c>
      <c r="GS186" s="4">
        <v>1026316.68</v>
      </c>
      <c r="GT186" s="4">
        <v>1030370.83</v>
      </c>
      <c r="GU186" s="4">
        <v>1034656.63</v>
      </c>
      <c r="GV186" s="4">
        <v>1037566.45</v>
      </c>
      <c r="GW186" s="4">
        <v>1040295.37</v>
      </c>
      <c r="GX186" s="4">
        <v>1040295.37</v>
      </c>
      <c r="GY186" s="4">
        <v>1040850.48</v>
      </c>
      <c r="GZ186" s="4">
        <v>1041164.05</v>
      </c>
      <c r="HA186" s="4">
        <v>1041778.2</v>
      </c>
      <c r="HB186" s="4">
        <v>1042392.42</v>
      </c>
      <c r="HC186" s="4">
        <v>1043007.11</v>
      </c>
      <c r="HD186" s="4">
        <v>1043972.44</v>
      </c>
      <c r="HE186" s="4">
        <v>1043972.44</v>
      </c>
      <c r="HF186" s="4">
        <v>1045236.47</v>
      </c>
      <c r="HG186" s="4">
        <v>1045549.71</v>
      </c>
      <c r="HH186" s="4">
        <v>1045862.95</v>
      </c>
      <c r="HI186" s="4">
        <v>1046175.35</v>
      </c>
      <c r="HJ186" s="4">
        <v>1046534.75</v>
      </c>
      <c r="HK186" s="4">
        <v>1046894.15</v>
      </c>
      <c r="HL186" s="4">
        <v>1046894.15</v>
      </c>
      <c r="HM186" s="4">
        <v>1047253.55</v>
      </c>
      <c r="HN186" s="4">
        <v>1047628.62</v>
      </c>
      <c r="HO186" s="4">
        <v>1048056.96</v>
      </c>
      <c r="HP186" s="4">
        <v>1048519.76</v>
      </c>
      <c r="HQ186" s="4">
        <v>1048879.1599999999</v>
      </c>
      <c r="HR186" s="4">
        <v>1049238.56</v>
      </c>
      <c r="HS186" s="4">
        <v>1049238.56</v>
      </c>
      <c r="HT186" s="4">
        <v>1049597.96</v>
      </c>
      <c r="HU186" s="4">
        <v>1049973.03</v>
      </c>
      <c r="HV186" s="4">
        <v>1050401.3600000001</v>
      </c>
      <c r="HW186" s="4">
        <v>1050864.17</v>
      </c>
      <c r="HX186" s="4">
        <v>1051176.57</v>
      </c>
      <c r="HY186" s="4">
        <v>1051488.97</v>
      </c>
      <c r="HZ186" s="4">
        <v>1051488.97</v>
      </c>
      <c r="IA186" s="4">
        <v>1051801.3700000001</v>
      </c>
      <c r="IB186" s="4">
        <v>1052113.77</v>
      </c>
      <c r="IC186" s="4">
        <v>1052442.97</v>
      </c>
      <c r="ID186" s="4">
        <v>1052839.33</v>
      </c>
      <c r="IE186" s="4">
        <v>1053305.25</v>
      </c>
      <c r="IF186" s="4">
        <v>1053817.55</v>
      </c>
      <c r="IG186" s="4">
        <v>1053817.55</v>
      </c>
      <c r="IH186" s="4">
        <v>1054649.49</v>
      </c>
      <c r="II186" s="4">
        <v>1055488.1399999999</v>
      </c>
      <c r="IJ186" s="4">
        <v>1056541.55</v>
      </c>
      <c r="IK186" s="4">
        <v>1058021.17</v>
      </c>
      <c r="IL186" s="4">
        <v>1058541.83</v>
      </c>
      <c r="IM186" s="4">
        <v>1059062.5</v>
      </c>
      <c r="IN186" s="4">
        <v>1059062.5</v>
      </c>
      <c r="IO186" s="4">
        <v>1059902.81</v>
      </c>
      <c r="IP186" s="4">
        <v>1060743.1299999999</v>
      </c>
      <c r="IQ186" s="4">
        <v>1061796.54</v>
      </c>
      <c r="IR186" s="4">
        <v>1063276.1599999999</v>
      </c>
      <c r="IS186" s="4">
        <v>1064197.01</v>
      </c>
      <c r="IT186" s="4">
        <v>1065354.6399999999</v>
      </c>
      <c r="IU186" s="4">
        <v>1065354.6399999999</v>
      </c>
      <c r="IV186" s="4">
        <v>1066866.6100000001</v>
      </c>
      <c r="IW186" s="4">
        <v>1068890.17</v>
      </c>
      <c r="IX186" s="4">
        <v>1069851.83</v>
      </c>
      <c r="IY186" s="4">
        <v>1069851.83</v>
      </c>
      <c r="IZ186" s="4">
        <v>1069851.83</v>
      </c>
      <c r="JA186" s="4">
        <v>1069851.83</v>
      </c>
      <c r="JB186" s="4">
        <v>1069851.83</v>
      </c>
      <c r="JC186" s="4">
        <v>1069851.83</v>
      </c>
      <c r="JD186" s="4">
        <v>1071022.53</v>
      </c>
      <c r="JE186" s="4">
        <v>1072327.3600000001</v>
      </c>
      <c r="JF186" s="4">
        <v>1073056.29</v>
      </c>
      <c r="JG186" s="4">
        <v>1073785.22</v>
      </c>
      <c r="JH186" s="4">
        <v>1074514.1599999999</v>
      </c>
      <c r="JI186" s="4">
        <v>1074514.1599999999</v>
      </c>
      <c r="JJ186" s="4">
        <v>1075243.0900000001</v>
      </c>
      <c r="JK186" s="4">
        <v>1075972.02</v>
      </c>
      <c r="JL186" s="4">
        <v>1076701.3799999999</v>
      </c>
      <c r="JM186" s="4">
        <v>1077430.74</v>
      </c>
      <c r="JN186" s="4">
        <v>1078160.1000000001</v>
      </c>
      <c r="JO186" s="4">
        <v>1078889.46</v>
      </c>
      <c r="JP186" s="4">
        <v>1078889.46</v>
      </c>
      <c r="JQ186" s="4">
        <v>1079619.18</v>
      </c>
      <c r="JR186" s="4">
        <v>1080349.22</v>
      </c>
      <c r="JS186" s="4">
        <v>1081079.54</v>
      </c>
      <c r="JT186" s="4">
        <v>1081808.47</v>
      </c>
      <c r="JU186" s="4">
        <v>1082538.52</v>
      </c>
      <c r="JV186" s="4">
        <v>1083268.6399999999</v>
      </c>
      <c r="JW186" s="4">
        <v>1083268.6399999999</v>
      </c>
      <c r="JX186" s="4">
        <v>1083999.42</v>
      </c>
      <c r="JY186" s="4">
        <v>1084730.52</v>
      </c>
      <c r="JZ186" s="4">
        <v>1085463.1299999999</v>
      </c>
      <c r="KA186" s="4">
        <v>1086192.06</v>
      </c>
      <c r="KB186" s="4">
        <v>1086920.99</v>
      </c>
      <c r="KC186" s="4">
        <v>1087649.92</v>
      </c>
      <c r="KD186" s="4">
        <v>1087649.92</v>
      </c>
      <c r="KE186" s="4">
        <v>1088378.8500000001</v>
      </c>
      <c r="KF186" s="4">
        <v>1089107.78</v>
      </c>
      <c r="KG186" s="4">
        <v>1089836.72</v>
      </c>
      <c r="KH186" s="4">
        <v>1090565.6499999999</v>
      </c>
      <c r="KI186" s="4">
        <v>1091294.58</v>
      </c>
      <c r="KJ186" s="4">
        <v>1092023.51</v>
      </c>
      <c r="KK186" s="4">
        <v>1092023.51</v>
      </c>
      <c r="KL186" s="4">
        <v>1092752.44</v>
      </c>
      <c r="KM186" s="4">
        <v>1093481.3700000001</v>
      </c>
      <c r="KN186" s="4">
        <v>1094210.31</v>
      </c>
      <c r="KO186" s="4">
        <v>1094939.24</v>
      </c>
      <c r="KP186" s="4">
        <v>1095668.17</v>
      </c>
      <c r="KQ186" s="4">
        <v>1096397.1000000001</v>
      </c>
      <c r="KR186" s="4">
        <v>1096397.1000000001</v>
      </c>
      <c r="KS186" s="4">
        <v>1097126.03</v>
      </c>
      <c r="KT186" s="4">
        <v>1097854.96</v>
      </c>
      <c r="KU186" s="4">
        <v>1098634.27</v>
      </c>
      <c r="KV186" s="4">
        <v>1099539.9099999999</v>
      </c>
      <c r="KW186" s="4">
        <v>1100472.0900000001</v>
      </c>
      <c r="KX186" s="4">
        <v>1101409.29</v>
      </c>
      <c r="KY186" s="4">
        <v>1101409.29</v>
      </c>
      <c r="KZ186" s="4">
        <v>1102346.48</v>
      </c>
      <c r="LA186" s="4">
        <v>1103283.68</v>
      </c>
      <c r="LB186" s="4">
        <v>1104220.8799999999</v>
      </c>
      <c r="LC186" s="4">
        <v>1105158.08</v>
      </c>
      <c r="LD186" s="4">
        <v>1106095.27</v>
      </c>
      <c r="LE186" s="4">
        <v>1107032.47</v>
      </c>
      <c r="LF186" s="4">
        <v>1107032.47</v>
      </c>
      <c r="LG186" s="4">
        <v>1107969.67</v>
      </c>
      <c r="LH186" s="4">
        <v>1108906.8700000001</v>
      </c>
      <c r="LI186" s="4">
        <v>1109844.06</v>
      </c>
      <c r="LJ186" s="4">
        <v>1110781.26</v>
      </c>
      <c r="LK186" s="4">
        <v>1111718.46</v>
      </c>
      <c r="LL186" s="4">
        <v>1112655.6599999999</v>
      </c>
      <c r="LM186" s="4">
        <v>1112655.6599999999</v>
      </c>
      <c r="LN186" s="4">
        <v>1113592.8500000001</v>
      </c>
      <c r="LO186" s="4">
        <v>1114530.05</v>
      </c>
      <c r="LP186" s="4">
        <v>1115467.25</v>
      </c>
      <c r="LQ186" s="4">
        <v>1116404.45</v>
      </c>
      <c r="LR186" s="4">
        <v>1117341.6499999999</v>
      </c>
      <c r="LS186" s="4">
        <v>1118278.8400000001</v>
      </c>
      <c r="LT186" s="4">
        <v>1118278.8400000001</v>
      </c>
      <c r="LU186" s="4">
        <v>1119216.04</v>
      </c>
      <c r="LV186" s="4">
        <v>1120153.24</v>
      </c>
      <c r="LW186" s="4">
        <v>1121090.44</v>
      </c>
      <c r="LX186" s="4">
        <v>1122027.6299999999</v>
      </c>
      <c r="LY186" s="4">
        <v>1122964.83</v>
      </c>
      <c r="LZ186" s="4">
        <v>1123902.03</v>
      </c>
      <c r="MA186" s="4">
        <v>1123902.03</v>
      </c>
      <c r="MB186" s="4">
        <v>1124896</v>
      </c>
      <c r="MC186" s="4">
        <v>1125936.07</v>
      </c>
      <c r="MD186" s="4">
        <v>1126977.3999999999</v>
      </c>
      <c r="ME186" s="4">
        <v>1128018.73</v>
      </c>
      <c r="MF186" s="4">
        <v>1129060.06</v>
      </c>
      <c r="MG186" s="4">
        <v>1130101.3999999999</v>
      </c>
      <c r="MH186" s="4">
        <v>1130101.3999999999</v>
      </c>
      <c r="MI186" s="4">
        <v>1131142.73</v>
      </c>
      <c r="MJ186" s="4">
        <v>1132184.06</v>
      </c>
      <c r="MK186" s="4">
        <v>1133225.3899999999</v>
      </c>
      <c r="ML186" s="4">
        <v>1134266.72</v>
      </c>
      <c r="MM186" s="4">
        <v>1135308.05</v>
      </c>
      <c r="MN186" s="4">
        <v>1136349.3799999999</v>
      </c>
      <c r="MO186" s="4">
        <v>1136349.3799999999</v>
      </c>
      <c r="MP186" s="4">
        <v>1137390.71</v>
      </c>
      <c r="MQ186" s="4">
        <v>1138432.04</v>
      </c>
      <c r="MR186" s="4">
        <v>1139473.3700000001</v>
      </c>
      <c r="MS186" s="4">
        <v>1140514.7</v>
      </c>
      <c r="MT186" s="4">
        <v>1141556.03</v>
      </c>
      <c r="MU186" s="4">
        <v>1142597.3600000001</v>
      </c>
      <c r="MV186" s="4">
        <v>1142597.3600000001</v>
      </c>
      <c r="MW186" s="4">
        <v>1143638.69</v>
      </c>
      <c r="MX186" s="4">
        <v>1144680.02</v>
      </c>
      <c r="MY186" s="4">
        <v>1145721.3600000001</v>
      </c>
      <c r="MZ186" s="4">
        <v>1146762.69</v>
      </c>
      <c r="NA186" s="4">
        <v>1147804.02</v>
      </c>
      <c r="NB186" s="4">
        <v>1148845.3500000001</v>
      </c>
      <c r="NC186" s="4">
        <v>1148845.3500000001</v>
      </c>
      <c r="ND186" s="4">
        <v>1149886.68</v>
      </c>
      <c r="NE186" s="4">
        <v>1150928.01</v>
      </c>
      <c r="NF186" s="4">
        <v>1151969.3400000001</v>
      </c>
      <c r="NG186" s="4">
        <v>1153010.67</v>
      </c>
      <c r="NH186" s="4">
        <v>1155059.1399999999</v>
      </c>
      <c r="NI186" s="4">
        <v>1157107.6000000001</v>
      </c>
      <c r="NJ186" s="4">
        <v>1157107.6000000001</v>
      </c>
      <c r="NK186" s="4">
        <v>1159156.07</v>
      </c>
      <c r="NL186" s="4">
        <v>1161204.54</v>
      </c>
      <c r="NM186" s="4">
        <v>1163253.01</v>
      </c>
      <c r="NN186" s="4">
        <v>1165301.47</v>
      </c>
      <c r="NO186" s="4">
        <v>1165301.47</v>
      </c>
      <c r="NP186" s="4">
        <v>1167349.94</v>
      </c>
      <c r="NQ186" s="4">
        <v>1167349.94</v>
      </c>
      <c r="NR186" s="4">
        <v>1170764.05</v>
      </c>
      <c r="NS186" s="4">
        <v>1175543.81</v>
      </c>
      <c r="NT186" s="4">
        <v>1180869.82</v>
      </c>
      <c r="NU186" s="4">
        <v>1187151.79</v>
      </c>
      <c r="NV186" s="4">
        <v>1193980.01</v>
      </c>
      <c r="NW186" s="4">
        <v>1193980.01</v>
      </c>
      <c r="NX186" s="4">
        <v>1193980.01</v>
      </c>
      <c r="NY186" s="4">
        <v>1193980.01</v>
      </c>
      <c r="NZ186" s="4">
        <v>1193980.01</v>
      </c>
      <c r="OA186" s="4">
        <v>1193980.01</v>
      </c>
      <c r="OB186" s="4">
        <v>1193980.01</v>
      </c>
      <c r="OC186" s="4">
        <v>1195146.01</v>
      </c>
      <c r="OD186" s="4">
        <v>1196312</v>
      </c>
      <c r="OE186" s="4">
        <v>1196312</v>
      </c>
      <c r="OF186" s="4">
        <v>1197993.3700000001</v>
      </c>
      <c r="OG186" s="4">
        <v>1200736.9099999999</v>
      </c>
      <c r="OH186" s="4">
        <v>1201669.8799999999</v>
      </c>
      <c r="OI186" s="4">
        <v>1202931.8500000001</v>
      </c>
      <c r="OJ186" s="4">
        <v>1203234</v>
      </c>
      <c r="OK186" s="4">
        <v>1203234</v>
      </c>
      <c r="OL186" s="4">
        <v>1203234</v>
      </c>
      <c r="OM186" s="4">
        <v>1203234</v>
      </c>
      <c r="ON186" s="4">
        <v>1203234</v>
      </c>
      <c r="OO186" s="4">
        <v>1203234</v>
      </c>
      <c r="OP186" s="4">
        <v>1203234</v>
      </c>
      <c r="OQ186" s="4">
        <v>1203234</v>
      </c>
      <c r="OR186" s="4">
        <v>1203234</v>
      </c>
      <c r="OS186" s="4">
        <v>1203234</v>
      </c>
      <c r="OT186" s="4">
        <v>1203234</v>
      </c>
      <c r="OU186" s="4">
        <v>1203234</v>
      </c>
      <c r="OV186" s="4">
        <v>1203234</v>
      </c>
      <c r="OW186" s="4">
        <v>1203234</v>
      </c>
      <c r="OX186" s="4">
        <v>1203234</v>
      </c>
      <c r="OY186" s="4">
        <v>1203234</v>
      </c>
      <c r="OZ186" s="4">
        <v>1203234</v>
      </c>
      <c r="PA186" s="4">
        <v>1203234</v>
      </c>
      <c r="PB186" s="4">
        <v>1203234</v>
      </c>
      <c r="PC186" s="4">
        <v>1203234</v>
      </c>
      <c r="PD186" s="4">
        <v>1203234</v>
      </c>
      <c r="PE186" s="4">
        <v>1203234</v>
      </c>
      <c r="PF186" s="4">
        <v>1203234</v>
      </c>
      <c r="PG186" s="4">
        <v>1203234</v>
      </c>
      <c r="PH186" s="4">
        <v>1203234</v>
      </c>
      <c r="PI186" s="4">
        <v>1203234</v>
      </c>
      <c r="PJ186" s="4">
        <v>1203234</v>
      </c>
      <c r="PK186" s="4">
        <v>1203234</v>
      </c>
      <c r="PL186" s="4">
        <v>1203234</v>
      </c>
      <c r="PM186" s="4">
        <v>1203234</v>
      </c>
      <c r="PN186" s="4">
        <v>1203234</v>
      </c>
      <c r="PO186" s="4">
        <v>1203234</v>
      </c>
      <c r="PP186" s="4">
        <v>1203234</v>
      </c>
      <c r="PQ186" s="4">
        <v>1203234</v>
      </c>
      <c r="PR186" s="4">
        <v>1203234</v>
      </c>
      <c r="PS186" s="4">
        <v>1203234</v>
      </c>
      <c r="PT186" s="4">
        <v>1203234</v>
      </c>
      <c r="PU186" s="4">
        <v>1203234</v>
      </c>
      <c r="PV186" s="4">
        <v>1203234</v>
      </c>
      <c r="PW186" s="4">
        <v>1203234</v>
      </c>
      <c r="PX186" s="4">
        <v>1203234</v>
      </c>
      <c r="PY186" s="4">
        <v>1203234</v>
      </c>
      <c r="PZ186" s="4">
        <v>1203234</v>
      </c>
      <c r="QA186" s="4">
        <v>1203234</v>
      </c>
      <c r="QB186" s="4">
        <v>1203234</v>
      </c>
      <c r="QC186" s="4">
        <v>1203234</v>
      </c>
      <c r="QD186" s="4">
        <v>1203234</v>
      </c>
      <c r="QE186" s="4">
        <v>1203234</v>
      </c>
      <c r="QF186" s="4">
        <v>1203234</v>
      </c>
      <c r="QG186" s="4">
        <v>1203234</v>
      </c>
      <c r="QH186" s="4">
        <v>1203234</v>
      </c>
      <c r="QI186" s="4">
        <v>1203234</v>
      </c>
      <c r="QJ186" s="4">
        <v>1203234</v>
      </c>
      <c r="QK186" s="4">
        <v>1203234</v>
      </c>
      <c r="QL186" s="4">
        <v>1203234</v>
      </c>
      <c r="QM186" s="4">
        <v>1203234</v>
      </c>
      <c r="QN186" s="4">
        <v>1203234</v>
      </c>
      <c r="QO186" s="4">
        <v>1203234</v>
      </c>
      <c r="QP186" s="4">
        <v>1203234</v>
      </c>
      <c r="QQ186" s="4">
        <v>1203234</v>
      </c>
      <c r="QR186" s="4">
        <v>1203234</v>
      </c>
      <c r="QS186" s="4">
        <v>1203234</v>
      </c>
      <c r="QT186" s="4">
        <v>1203234</v>
      </c>
      <c r="QU186" s="4">
        <v>1203234</v>
      </c>
      <c r="QV186" s="4">
        <v>1203234</v>
      </c>
      <c r="QW186" s="4">
        <v>1203234</v>
      </c>
      <c r="QX186" s="4">
        <v>1203234</v>
      </c>
      <c r="QY186" s="4">
        <v>1203234</v>
      </c>
      <c r="QZ186" s="4">
        <v>1203234</v>
      </c>
      <c r="RA186" s="4">
        <v>1203234</v>
      </c>
      <c r="RB186" s="4">
        <v>1203234</v>
      </c>
      <c r="RC186" s="4">
        <v>1203234</v>
      </c>
      <c r="RD186" s="4">
        <v>1203234</v>
      </c>
      <c r="RE186" s="4">
        <v>1203234</v>
      </c>
      <c r="RF186" s="4">
        <v>1203234</v>
      </c>
      <c r="RG186" s="4">
        <v>1203234</v>
      </c>
      <c r="RH186" s="4">
        <v>1203234</v>
      </c>
      <c r="RI186" s="4">
        <v>1203234</v>
      </c>
      <c r="RJ186" s="4">
        <v>1203234</v>
      </c>
      <c r="RK186" s="4">
        <v>1203234</v>
      </c>
      <c r="RL186" s="4">
        <v>1203234</v>
      </c>
      <c r="RM186" s="4">
        <v>1203234</v>
      </c>
      <c r="RN186" s="4">
        <v>1203234</v>
      </c>
      <c r="RO186" s="4">
        <v>1203234</v>
      </c>
      <c r="RP186" s="4">
        <v>1203234</v>
      </c>
      <c r="RQ186" s="4">
        <v>1203234</v>
      </c>
      <c r="RR186" s="4">
        <v>1203234</v>
      </c>
      <c r="RS186" s="4">
        <v>1203234</v>
      </c>
    </row>
    <row r="187" spans="1:749" outlineLevel="3">
      <c r="A187" s="4" t="s">
        <v>1107</v>
      </c>
      <c r="D187" s="4">
        <v>4262</v>
      </c>
      <c r="E187" s="4">
        <v>4262</v>
      </c>
      <c r="F187" s="689">
        <v>33678.32</v>
      </c>
      <c r="G187" s="689"/>
      <c r="H187" s="689" t="s">
        <v>894</v>
      </c>
      <c r="IH187" s="4">
        <v>319.64999999999998</v>
      </c>
      <c r="II187" s="4">
        <v>639.29999999999995</v>
      </c>
      <c r="IJ187" s="4">
        <v>1172.05</v>
      </c>
      <c r="IK187" s="4">
        <v>2131</v>
      </c>
      <c r="IL187" s="4">
        <v>2131</v>
      </c>
      <c r="IM187" s="4">
        <v>2131</v>
      </c>
      <c r="IN187" s="4">
        <v>2131</v>
      </c>
      <c r="IO187" s="4">
        <v>2450.65</v>
      </c>
      <c r="IP187" s="4">
        <v>2770.3</v>
      </c>
      <c r="IQ187" s="4">
        <v>3303.05</v>
      </c>
      <c r="IR187" s="4">
        <v>4262</v>
      </c>
      <c r="IS187" s="4">
        <v>4262</v>
      </c>
      <c r="IT187" s="4">
        <v>4262</v>
      </c>
      <c r="IU187" s="4">
        <v>4262</v>
      </c>
      <c r="IV187" s="4">
        <v>4262</v>
      </c>
      <c r="IW187" s="4">
        <v>4262</v>
      </c>
      <c r="IX187" s="4">
        <v>4262</v>
      </c>
      <c r="IY187" s="4">
        <v>4262</v>
      </c>
      <c r="IZ187" s="4">
        <v>4262</v>
      </c>
      <c r="JA187" s="4">
        <v>4262</v>
      </c>
      <c r="JB187" s="4">
        <v>4262</v>
      </c>
      <c r="JC187" s="4">
        <v>4262</v>
      </c>
      <c r="JD187" s="4">
        <v>4262</v>
      </c>
      <c r="JE187" s="4">
        <v>4262</v>
      </c>
      <c r="JF187" s="4">
        <v>4262</v>
      </c>
      <c r="JG187" s="4">
        <v>4262</v>
      </c>
      <c r="JH187" s="4">
        <v>4262</v>
      </c>
      <c r="JI187" s="4">
        <v>4262</v>
      </c>
      <c r="JJ187" s="4">
        <v>4262</v>
      </c>
      <c r="JK187" s="4">
        <v>4262</v>
      </c>
      <c r="JL187" s="4">
        <v>4262</v>
      </c>
      <c r="JM187" s="4">
        <v>4262</v>
      </c>
      <c r="JN187" s="4">
        <v>4262</v>
      </c>
      <c r="JO187" s="4">
        <v>4262</v>
      </c>
      <c r="JP187" s="4">
        <v>4262</v>
      </c>
      <c r="JQ187" s="4">
        <v>4262</v>
      </c>
      <c r="JR187" s="4">
        <v>4262</v>
      </c>
      <c r="JS187" s="4">
        <v>4262</v>
      </c>
      <c r="JT187" s="4">
        <v>4262</v>
      </c>
      <c r="JU187" s="4">
        <v>4262</v>
      </c>
      <c r="JV187" s="4">
        <v>4262</v>
      </c>
      <c r="JW187" s="4">
        <v>4262</v>
      </c>
      <c r="JX187" s="4">
        <v>4262</v>
      </c>
      <c r="JY187" s="4">
        <v>4262</v>
      </c>
      <c r="JZ187" s="4">
        <v>4262</v>
      </c>
      <c r="KA187" s="4">
        <v>4262</v>
      </c>
      <c r="KB187" s="4">
        <v>4262</v>
      </c>
      <c r="KC187" s="4">
        <v>4262</v>
      </c>
      <c r="KD187" s="4">
        <v>4262</v>
      </c>
      <c r="KE187" s="4">
        <v>4262</v>
      </c>
      <c r="KF187" s="4">
        <v>4262</v>
      </c>
      <c r="KG187" s="4">
        <v>4262</v>
      </c>
      <c r="KH187" s="4">
        <v>4262</v>
      </c>
      <c r="KI187" s="4">
        <v>4262</v>
      </c>
      <c r="KJ187" s="4">
        <v>4262</v>
      </c>
      <c r="KK187" s="4">
        <v>4262</v>
      </c>
      <c r="KL187" s="4">
        <v>4262</v>
      </c>
      <c r="KM187" s="4">
        <v>4262</v>
      </c>
      <c r="KN187" s="4">
        <v>4262</v>
      </c>
      <c r="KO187" s="4">
        <v>4262</v>
      </c>
      <c r="KP187" s="4">
        <v>4262</v>
      </c>
      <c r="KQ187" s="4">
        <v>4262</v>
      </c>
      <c r="KR187" s="4">
        <v>4262</v>
      </c>
      <c r="KS187" s="4">
        <v>4262</v>
      </c>
      <c r="KT187" s="4">
        <v>4262</v>
      </c>
      <c r="KU187" s="4">
        <v>4262</v>
      </c>
      <c r="KV187" s="4">
        <v>4262</v>
      </c>
      <c r="KW187" s="4">
        <v>4262</v>
      </c>
      <c r="KX187" s="4">
        <v>4262</v>
      </c>
      <c r="KY187" s="4">
        <v>4262</v>
      </c>
      <c r="KZ187" s="4">
        <v>4262</v>
      </c>
      <c r="LA187" s="4">
        <v>4262</v>
      </c>
      <c r="LB187" s="4">
        <v>4262</v>
      </c>
      <c r="LC187" s="4">
        <v>4262</v>
      </c>
      <c r="LD187" s="4">
        <v>4262</v>
      </c>
      <c r="LE187" s="4">
        <v>4262</v>
      </c>
      <c r="LF187" s="4">
        <v>4262</v>
      </c>
      <c r="LG187" s="4">
        <v>4262</v>
      </c>
      <c r="LH187" s="4">
        <v>4262</v>
      </c>
      <c r="LI187" s="4">
        <v>4262</v>
      </c>
      <c r="LJ187" s="4">
        <v>4262</v>
      </c>
      <c r="LK187" s="4">
        <v>4262</v>
      </c>
      <c r="LL187" s="4">
        <v>4262</v>
      </c>
      <c r="LM187" s="4">
        <v>4262</v>
      </c>
      <c r="LN187" s="4">
        <v>4262</v>
      </c>
      <c r="LO187" s="4">
        <v>4262</v>
      </c>
      <c r="LP187" s="4">
        <v>4262</v>
      </c>
      <c r="LQ187" s="4">
        <v>4262</v>
      </c>
      <c r="LR187" s="4">
        <v>4262</v>
      </c>
      <c r="LS187" s="4">
        <v>4262</v>
      </c>
      <c r="LT187" s="4">
        <v>4262</v>
      </c>
      <c r="LU187" s="4">
        <v>4262</v>
      </c>
      <c r="LV187" s="4">
        <v>4262</v>
      </c>
      <c r="LW187" s="4">
        <v>4262</v>
      </c>
      <c r="LX187" s="4">
        <v>4262</v>
      </c>
      <c r="LY187" s="4">
        <v>4262</v>
      </c>
      <c r="LZ187" s="4">
        <v>4262</v>
      </c>
      <c r="MA187" s="4">
        <v>4262</v>
      </c>
      <c r="MB187" s="4">
        <v>4262</v>
      </c>
      <c r="MC187" s="4">
        <v>4262</v>
      </c>
      <c r="MD187" s="4">
        <v>4262</v>
      </c>
      <c r="ME187" s="4">
        <v>4262</v>
      </c>
      <c r="MF187" s="4">
        <v>4262</v>
      </c>
      <c r="MG187" s="4">
        <v>4262</v>
      </c>
      <c r="MH187" s="4">
        <v>4262</v>
      </c>
      <c r="MI187" s="4">
        <v>4262</v>
      </c>
      <c r="MJ187" s="4">
        <v>4262</v>
      </c>
      <c r="MK187" s="4">
        <v>4262</v>
      </c>
      <c r="ML187" s="4">
        <v>4262</v>
      </c>
      <c r="MM187" s="4">
        <v>4262</v>
      </c>
      <c r="MN187" s="4">
        <v>4262</v>
      </c>
      <c r="MO187" s="4">
        <v>4262</v>
      </c>
      <c r="MP187" s="4">
        <v>4262</v>
      </c>
      <c r="MQ187" s="4">
        <v>4262</v>
      </c>
      <c r="MR187" s="4">
        <v>4262</v>
      </c>
      <c r="MS187" s="4">
        <v>4262</v>
      </c>
      <c r="MT187" s="4">
        <v>4262</v>
      </c>
      <c r="MU187" s="4">
        <v>4262</v>
      </c>
      <c r="MV187" s="4">
        <v>4262</v>
      </c>
      <c r="MW187" s="4">
        <v>4262</v>
      </c>
      <c r="MX187" s="4">
        <v>4262</v>
      </c>
      <c r="MY187" s="4">
        <v>4262</v>
      </c>
      <c r="MZ187" s="4">
        <v>4262</v>
      </c>
      <c r="NA187" s="4">
        <v>4262</v>
      </c>
      <c r="NB187" s="4">
        <v>4262</v>
      </c>
      <c r="NC187" s="4">
        <v>4262</v>
      </c>
      <c r="ND187" s="4">
        <v>4262</v>
      </c>
      <c r="NE187" s="4">
        <v>4262</v>
      </c>
      <c r="NF187" s="4">
        <v>4262</v>
      </c>
      <c r="NG187" s="4">
        <v>4262</v>
      </c>
      <c r="NH187" s="4">
        <v>4262</v>
      </c>
      <c r="NI187" s="4">
        <v>4262</v>
      </c>
      <c r="NJ187" s="4">
        <v>4262</v>
      </c>
      <c r="NK187" s="4">
        <v>4262</v>
      </c>
      <c r="NL187" s="4">
        <v>4262</v>
      </c>
      <c r="NM187" s="4">
        <v>4262</v>
      </c>
      <c r="NN187" s="4">
        <v>4262</v>
      </c>
      <c r="NO187" s="4">
        <v>4262</v>
      </c>
      <c r="NP187" s="4">
        <v>4262</v>
      </c>
      <c r="NQ187" s="4">
        <v>4262</v>
      </c>
      <c r="NR187" s="4">
        <v>4262</v>
      </c>
      <c r="NS187" s="4">
        <v>4262</v>
      </c>
      <c r="NT187" s="4">
        <v>4262</v>
      </c>
      <c r="NU187" s="4">
        <v>4262</v>
      </c>
      <c r="NV187" s="4">
        <v>4262</v>
      </c>
      <c r="NW187" s="4">
        <v>4262</v>
      </c>
      <c r="NX187" s="4">
        <v>4262</v>
      </c>
      <c r="NY187" s="4">
        <v>4262</v>
      </c>
      <c r="NZ187" s="4">
        <v>4262</v>
      </c>
      <c r="OA187" s="4">
        <v>4262</v>
      </c>
      <c r="OB187" s="4">
        <v>4262</v>
      </c>
      <c r="OC187" s="4">
        <v>4262</v>
      </c>
      <c r="OD187" s="4">
        <v>4262</v>
      </c>
      <c r="OE187" s="4">
        <v>4262</v>
      </c>
      <c r="OF187" s="4">
        <v>4262</v>
      </c>
      <c r="OG187" s="4">
        <v>4262</v>
      </c>
      <c r="OH187" s="4">
        <v>4262</v>
      </c>
      <c r="OI187" s="4">
        <v>4262</v>
      </c>
      <c r="OJ187" s="4">
        <v>4262</v>
      </c>
      <c r="OK187" s="4">
        <v>4262</v>
      </c>
      <c r="OL187" s="4">
        <v>4262</v>
      </c>
      <c r="OM187" s="4">
        <v>4262</v>
      </c>
      <c r="ON187" s="4">
        <v>4262</v>
      </c>
      <c r="OO187" s="4">
        <v>4262</v>
      </c>
      <c r="OP187" s="4">
        <v>4262</v>
      </c>
      <c r="OQ187" s="4">
        <v>4262</v>
      </c>
      <c r="OR187" s="4">
        <v>4262</v>
      </c>
      <c r="OS187" s="4">
        <v>4262</v>
      </c>
      <c r="OT187" s="4">
        <v>4262</v>
      </c>
      <c r="OU187" s="4">
        <v>4262</v>
      </c>
      <c r="OV187" s="4">
        <v>4262</v>
      </c>
      <c r="OW187" s="4">
        <v>4262</v>
      </c>
      <c r="OX187" s="4">
        <v>4262</v>
      </c>
      <c r="OY187" s="4">
        <v>4262</v>
      </c>
      <c r="OZ187" s="4">
        <v>4262</v>
      </c>
      <c r="PA187" s="4">
        <v>4262</v>
      </c>
      <c r="PB187" s="4">
        <v>4262</v>
      </c>
      <c r="PC187" s="4">
        <v>4262</v>
      </c>
      <c r="PD187" s="4">
        <v>4262</v>
      </c>
      <c r="PE187" s="4">
        <v>4262</v>
      </c>
      <c r="PF187" s="4">
        <v>4262</v>
      </c>
      <c r="PG187" s="4">
        <v>4262</v>
      </c>
      <c r="PH187" s="4">
        <v>4262</v>
      </c>
      <c r="PI187" s="4">
        <v>4262</v>
      </c>
      <c r="PJ187" s="4">
        <v>4262</v>
      </c>
      <c r="PK187" s="4">
        <v>4262</v>
      </c>
      <c r="PL187" s="4">
        <v>4262</v>
      </c>
      <c r="PM187" s="4">
        <v>4262</v>
      </c>
      <c r="PN187" s="4">
        <v>4262</v>
      </c>
      <c r="PO187" s="4">
        <v>4262</v>
      </c>
      <c r="PP187" s="4">
        <v>4262</v>
      </c>
      <c r="PQ187" s="4">
        <v>4262</v>
      </c>
      <c r="PR187" s="4">
        <v>4262</v>
      </c>
      <c r="PS187" s="4">
        <v>4262</v>
      </c>
      <c r="PT187" s="4">
        <v>4262</v>
      </c>
      <c r="PU187" s="4">
        <v>4262</v>
      </c>
      <c r="PV187" s="4">
        <v>4262</v>
      </c>
      <c r="PW187" s="4">
        <v>4262</v>
      </c>
      <c r="PX187" s="4">
        <v>4262</v>
      </c>
      <c r="PY187" s="4">
        <v>4262</v>
      </c>
      <c r="PZ187" s="4">
        <v>4262</v>
      </c>
      <c r="QA187" s="4">
        <v>4262</v>
      </c>
      <c r="QB187" s="4">
        <v>4262</v>
      </c>
      <c r="QC187" s="4">
        <v>4262</v>
      </c>
      <c r="QD187" s="4">
        <v>4262</v>
      </c>
      <c r="QE187" s="4">
        <v>4262</v>
      </c>
      <c r="QF187" s="4">
        <v>4262</v>
      </c>
      <c r="QG187" s="4">
        <v>4262</v>
      </c>
      <c r="QH187" s="4">
        <v>4262</v>
      </c>
      <c r="QI187" s="4">
        <v>4262</v>
      </c>
      <c r="QJ187" s="4">
        <v>4262</v>
      </c>
      <c r="QK187" s="4">
        <v>4262</v>
      </c>
      <c r="QL187" s="4">
        <v>4262</v>
      </c>
      <c r="QM187" s="4">
        <v>4262</v>
      </c>
      <c r="QN187" s="4">
        <v>4262</v>
      </c>
      <c r="QO187" s="4">
        <v>4262</v>
      </c>
      <c r="QP187" s="4">
        <v>4262</v>
      </c>
      <c r="QQ187" s="4">
        <v>4262</v>
      </c>
      <c r="QR187" s="4">
        <v>4262</v>
      </c>
      <c r="QS187" s="4">
        <v>4262</v>
      </c>
      <c r="QT187" s="4">
        <v>4262</v>
      </c>
      <c r="QU187" s="4">
        <v>4262</v>
      </c>
      <c r="QV187" s="4">
        <v>4262</v>
      </c>
      <c r="QW187" s="4">
        <v>4262</v>
      </c>
      <c r="QX187" s="4">
        <v>4262</v>
      </c>
      <c r="QY187" s="4">
        <v>4262</v>
      </c>
      <c r="QZ187" s="4">
        <v>4262</v>
      </c>
      <c r="RA187" s="4">
        <v>4262</v>
      </c>
      <c r="RB187" s="4">
        <v>4262</v>
      </c>
      <c r="RC187" s="4">
        <v>4262</v>
      </c>
      <c r="RD187" s="4">
        <v>4262</v>
      </c>
      <c r="RE187" s="4">
        <v>4262</v>
      </c>
      <c r="RF187" s="4">
        <v>4262</v>
      </c>
      <c r="RG187" s="4">
        <v>4262</v>
      </c>
      <c r="RH187" s="4">
        <v>4262</v>
      </c>
      <c r="RI187" s="4">
        <v>4262</v>
      </c>
      <c r="RJ187" s="4">
        <v>4262</v>
      </c>
      <c r="RK187" s="4">
        <v>4262</v>
      </c>
      <c r="RL187" s="4">
        <v>4262</v>
      </c>
      <c r="RM187" s="4">
        <v>4262</v>
      </c>
      <c r="RN187" s="4">
        <v>4262</v>
      </c>
      <c r="RO187" s="4">
        <v>4262</v>
      </c>
      <c r="RP187" s="4">
        <v>4262</v>
      </c>
      <c r="RQ187" s="4">
        <v>4262</v>
      </c>
      <c r="RR187" s="4">
        <v>4262</v>
      </c>
      <c r="RS187" s="4">
        <v>4262</v>
      </c>
    </row>
    <row r="188" spans="1:749" outlineLevel="3">
      <c r="A188" s="4" t="s">
        <v>1108</v>
      </c>
      <c r="D188" s="4">
        <v>5000</v>
      </c>
      <c r="E188" s="4">
        <v>5000</v>
      </c>
      <c r="F188" s="689">
        <v>57070</v>
      </c>
      <c r="G188" s="689"/>
      <c r="H188" s="689" t="s">
        <v>894</v>
      </c>
      <c r="HA188" s="4">
        <v>300</v>
      </c>
      <c r="HB188" s="4">
        <v>600</v>
      </c>
      <c r="HC188" s="4">
        <v>900</v>
      </c>
      <c r="HD188" s="4">
        <v>1550</v>
      </c>
      <c r="HE188" s="4">
        <v>1550</v>
      </c>
      <c r="HF188" s="4">
        <v>2500</v>
      </c>
      <c r="HG188" s="4">
        <v>2500</v>
      </c>
      <c r="HH188" s="4">
        <v>2500</v>
      </c>
      <c r="HI188" s="4">
        <v>2500</v>
      </c>
      <c r="HJ188" s="4">
        <v>2500</v>
      </c>
      <c r="HK188" s="4">
        <v>2500</v>
      </c>
      <c r="HL188" s="4">
        <v>2500</v>
      </c>
      <c r="HM188" s="4">
        <v>2500</v>
      </c>
      <c r="HN188" s="4">
        <v>2500</v>
      </c>
      <c r="HO188" s="4">
        <v>2500</v>
      </c>
      <c r="HP188" s="4">
        <v>2500</v>
      </c>
      <c r="HQ188" s="4">
        <v>2500</v>
      </c>
      <c r="HR188" s="4">
        <v>2500</v>
      </c>
      <c r="HS188" s="4">
        <v>2500</v>
      </c>
      <c r="HT188" s="4">
        <v>2500</v>
      </c>
      <c r="HU188" s="4">
        <v>2500</v>
      </c>
      <c r="HV188" s="4">
        <v>2500</v>
      </c>
      <c r="HW188" s="4">
        <v>2500</v>
      </c>
      <c r="HX188" s="4">
        <v>2500</v>
      </c>
      <c r="HY188" s="4">
        <v>2500</v>
      </c>
      <c r="HZ188" s="4">
        <v>2500</v>
      </c>
      <c r="IA188" s="4">
        <v>2500</v>
      </c>
      <c r="IB188" s="4">
        <v>2500</v>
      </c>
      <c r="IC188" s="4">
        <v>2500</v>
      </c>
      <c r="ID188" s="4">
        <v>2500</v>
      </c>
      <c r="IE188" s="4">
        <v>2500</v>
      </c>
      <c r="IF188" s="4">
        <v>2500</v>
      </c>
      <c r="IG188" s="4">
        <v>2500</v>
      </c>
      <c r="IH188" s="4">
        <v>2500</v>
      </c>
      <c r="II188" s="4">
        <v>2500</v>
      </c>
      <c r="IJ188" s="4">
        <v>2500</v>
      </c>
      <c r="IK188" s="4">
        <v>2500</v>
      </c>
      <c r="IL188" s="4">
        <v>2500</v>
      </c>
      <c r="IM188" s="4">
        <v>2500</v>
      </c>
      <c r="IN188" s="4">
        <v>2500</v>
      </c>
      <c r="IO188" s="4">
        <v>2500</v>
      </c>
      <c r="IP188" s="4">
        <v>2500</v>
      </c>
      <c r="IQ188" s="4">
        <v>2500</v>
      </c>
      <c r="IR188" s="4">
        <v>2500</v>
      </c>
      <c r="IS188" s="4">
        <v>2875</v>
      </c>
      <c r="IT188" s="4">
        <v>3250</v>
      </c>
      <c r="IU188" s="4">
        <v>3250</v>
      </c>
      <c r="IV188" s="4">
        <v>3875</v>
      </c>
      <c r="IW188" s="4">
        <v>5000</v>
      </c>
      <c r="IX188" s="4">
        <v>5000</v>
      </c>
      <c r="IY188" s="4">
        <v>5000</v>
      </c>
      <c r="IZ188" s="4">
        <v>5000</v>
      </c>
      <c r="JA188" s="4">
        <v>5000</v>
      </c>
      <c r="JB188" s="4">
        <v>5000</v>
      </c>
      <c r="JC188" s="4">
        <v>5000</v>
      </c>
      <c r="JD188" s="4">
        <v>5000</v>
      </c>
      <c r="JE188" s="4">
        <v>5000</v>
      </c>
      <c r="JF188" s="4">
        <v>5000</v>
      </c>
      <c r="JG188" s="4">
        <v>5000</v>
      </c>
      <c r="JH188" s="4">
        <v>5000</v>
      </c>
      <c r="JI188" s="4">
        <v>5000</v>
      </c>
      <c r="JJ188" s="4">
        <v>5000</v>
      </c>
      <c r="JK188" s="4">
        <v>5000</v>
      </c>
      <c r="JL188" s="4">
        <v>5000</v>
      </c>
      <c r="JM188" s="4">
        <v>5000</v>
      </c>
      <c r="JN188" s="4">
        <v>5000</v>
      </c>
      <c r="JO188" s="4">
        <v>5000</v>
      </c>
      <c r="JP188" s="4">
        <v>5000</v>
      </c>
      <c r="JQ188" s="4">
        <v>5000</v>
      </c>
      <c r="JR188" s="4">
        <v>5000</v>
      </c>
      <c r="JS188" s="4">
        <v>5000</v>
      </c>
      <c r="JT188" s="4">
        <v>5000</v>
      </c>
      <c r="JU188" s="4">
        <v>5000</v>
      </c>
      <c r="JV188" s="4">
        <v>5000</v>
      </c>
      <c r="JW188" s="4">
        <v>5000</v>
      </c>
      <c r="JX188" s="4">
        <v>5000</v>
      </c>
      <c r="JY188" s="4">
        <v>5000</v>
      </c>
      <c r="JZ188" s="4">
        <v>5000</v>
      </c>
      <c r="KA188" s="4">
        <v>5000</v>
      </c>
      <c r="KB188" s="4">
        <v>5000</v>
      </c>
      <c r="KC188" s="4">
        <v>5000</v>
      </c>
      <c r="KD188" s="4">
        <v>5000</v>
      </c>
      <c r="KE188" s="4">
        <v>5000</v>
      </c>
      <c r="KF188" s="4">
        <v>5000</v>
      </c>
      <c r="KG188" s="4">
        <v>5000</v>
      </c>
      <c r="KH188" s="4">
        <v>5000</v>
      </c>
      <c r="KI188" s="4">
        <v>5000</v>
      </c>
      <c r="KJ188" s="4">
        <v>5000</v>
      </c>
      <c r="KK188" s="4">
        <v>5000</v>
      </c>
      <c r="KL188" s="4">
        <v>5000</v>
      </c>
      <c r="KM188" s="4">
        <v>5000</v>
      </c>
      <c r="KN188" s="4">
        <v>5000</v>
      </c>
      <c r="KO188" s="4">
        <v>5000</v>
      </c>
      <c r="KP188" s="4">
        <v>5000</v>
      </c>
      <c r="KQ188" s="4">
        <v>5000</v>
      </c>
      <c r="KR188" s="4">
        <v>5000</v>
      </c>
      <c r="KS188" s="4">
        <v>5000</v>
      </c>
      <c r="KT188" s="4">
        <v>5000</v>
      </c>
      <c r="KU188" s="4">
        <v>5000</v>
      </c>
      <c r="KV188" s="4">
        <v>5000</v>
      </c>
      <c r="KW188" s="4">
        <v>5000</v>
      </c>
      <c r="KX188" s="4">
        <v>5000</v>
      </c>
      <c r="KY188" s="4">
        <v>5000</v>
      </c>
      <c r="KZ188" s="4">
        <v>5000</v>
      </c>
      <c r="LA188" s="4">
        <v>5000</v>
      </c>
      <c r="LB188" s="4">
        <v>5000</v>
      </c>
      <c r="LC188" s="4">
        <v>5000</v>
      </c>
      <c r="LD188" s="4">
        <v>5000</v>
      </c>
      <c r="LE188" s="4">
        <v>5000</v>
      </c>
      <c r="LF188" s="4">
        <v>5000</v>
      </c>
      <c r="LG188" s="4">
        <v>5000</v>
      </c>
      <c r="LH188" s="4">
        <v>5000</v>
      </c>
      <c r="LI188" s="4">
        <v>5000</v>
      </c>
      <c r="LJ188" s="4">
        <v>5000</v>
      </c>
      <c r="LK188" s="4">
        <v>5000</v>
      </c>
      <c r="LL188" s="4">
        <v>5000</v>
      </c>
      <c r="LM188" s="4">
        <v>5000</v>
      </c>
      <c r="LN188" s="4">
        <v>5000</v>
      </c>
      <c r="LO188" s="4">
        <v>5000</v>
      </c>
      <c r="LP188" s="4">
        <v>5000</v>
      </c>
      <c r="LQ188" s="4">
        <v>5000</v>
      </c>
      <c r="LR188" s="4">
        <v>5000</v>
      </c>
      <c r="LS188" s="4">
        <v>5000</v>
      </c>
      <c r="LT188" s="4">
        <v>5000</v>
      </c>
      <c r="LU188" s="4">
        <v>5000</v>
      </c>
      <c r="LV188" s="4">
        <v>5000</v>
      </c>
      <c r="LW188" s="4">
        <v>5000</v>
      </c>
      <c r="LX188" s="4">
        <v>5000</v>
      </c>
      <c r="LY188" s="4">
        <v>5000</v>
      </c>
      <c r="LZ188" s="4">
        <v>5000</v>
      </c>
      <c r="MA188" s="4">
        <v>5000</v>
      </c>
      <c r="MB188" s="4">
        <v>5000</v>
      </c>
      <c r="MC188" s="4">
        <v>5000</v>
      </c>
      <c r="MD188" s="4">
        <v>5000</v>
      </c>
      <c r="ME188" s="4">
        <v>5000</v>
      </c>
      <c r="MF188" s="4">
        <v>5000</v>
      </c>
      <c r="MG188" s="4">
        <v>5000</v>
      </c>
      <c r="MH188" s="4">
        <v>5000</v>
      </c>
      <c r="MI188" s="4">
        <v>5000</v>
      </c>
      <c r="MJ188" s="4">
        <v>5000</v>
      </c>
      <c r="MK188" s="4">
        <v>5000</v>
      </c>
      <c r="ML188" s="4">
        <v>5000</v>
      </c>
      <c r="MM188" s="4">
        <v>5000</v>
      </c>
      <c r="MN188" s="4">
        <v>5000</v>
      </c>
      <c r="MO188" s="4">
        <v>5000</v>
      </c>
      <c r="MP188" s="4">
        <v>5000</v>
      </c>
      <c r="MQ188" s="4">
        <v>5000</v>
      </c>
      <c r="MR188" s="4">
        <v>5000</v>
      </c>
      <c r="MS188" s="4">
        <v>5000</v>
      </c>
      <c r="MT188" s="4">
        <v>5000</v>
      </c>
      <c r="MU188" s="4">
        <v>5000</v>
      </c>
      <c r="MV188" s="4">
        <v>5000</v>
      </c>
      <c r="MW188" s="4">
        <v>5000</v>
      </c>
      <c r="MX188" s="4">
        <v>5000</v>
      </c>
      <c r="MY188" s="4">
        <v>5000</v>
      </c>
      <c r="MZ188" s="4">
        <v>5000</v>
      </c>
      <c r="NA188" s="4">
        <v>5000</v>
      </c>
      <c r="NB188" s="4">
        <v>5000</v>
      </c>
      <c r="NC188" s="4">
        <v>5000</v>
      </c>
      <c r="ND188" s="4">
        <v>5000</v>
      </c>
      <c r="NE188" s="4">
        <v>5000</v>
      </c>
      <c r="NF188" s="4">
        <v>5000</v>
      </c>
      <c r="NG188" s="4">
        <v>5000</v>
      </c>
      <c r="NH188" s="4">
        <v>5000</v>
      </c>
      <c r="NI188" s="4">
        <v>5000</v>
      </c>
      <c r="NJ188" s="4">
        <v>5000</v>
      </c>
      <c r="NK188" s="4">
        <v>5000</v>
      </c>
      <c r="NL188" s="4">
        <v>5000</v>
      </c>
      <c r="NM188" s="4">
        <v>5000</v>
      </c>
      <c r="NN188" s="4">
        <v>5000</v>
      </c>
      <c r="NO188" s="4">
        <v>5000</v>
      </c>
      <c r="NP188" s="4">
        <v>5000</v>
      </c>
      <c r="NQ188" s="4">
        <v>5000</v>
      </c>
      <c r="NR188" s="4">
        <v>5000</v>
      </c>
      <c r="NS188" s="4">
        <v>5000</v>
      </c>
      <c r="NT188" s="4">
        <v>5000</v>
      </c>
      <c r="NU188" s="4">
        <v>5000</v>
      </c>
      <c r="NV188" s="4">
        <v>5000</v>
      </c>
      <c r="NW188" s="4">
        <v>5000</v>
      </c>
      <c r="NX188" s="4">
        <v>5000</v>
      </c>
      <c r="NY188" s="4">
        <v>5000</v>
      </c>
      <c r="NZ188" s="4">
        <v>5000</v>
      </c>
      <c r="OA188" s="4">
        <v>5000</v>
      </c>
      <c r="OB188" s="4">
        <v>5000</v>
      </c>
      <c r="OC188" s="4">
        <v>5000</v>
      </c>
      <c r="OD188" s="4">
        <v>5000</v>
      </c>
      <c r="OE188" s="4">
        <v>5000</v>
      </c>
      <c r="OF188" s="4">
        <v>5000</v>
      </c>
      <c r="OG188" s="4">
        <v>5000</v>
      </c>
      <c r="OH188" s="4">
        <v>5000</v>
      </c>
      <c r="OI188" s="4">
        <v>5000</v>
      </c>
      <c r="OJ188" s="4">
        <v>5000</v>
      </c>
      <c r="OK188" s="4">
        <v>5000</v>
      </c>
      <c r="OL188" s="4">
        <v>5000</v>
      </c>
      <c r="OM188" s="4">
        <v>5000</v>
      </c>
      <c r="ON188" s="4">
        <v>5000</v>
      </c>
      <c r="OO188" s="4">
        <v>5000</v>
      </c>
      <c r="OP188" s="4">
        <v>5000</v>
      </c>
      <c r="OQ188" s="4">
        <v>5000</v>
      </c>
      <c r="OR188" s="4">
        <v>5000</v>
      </c>
      <c r="OS188" s="4">
        <v>5000</v>
      </c>
      <c r="OT188" s="4">
        <v>5000</v>
      </c>
      <c r="OU188" s="4">
        <v>5000</v>
      </c>
      <c r="OV188" s="4">
        <v>5000</v>
      </c>
      <c r="OW188" s="4">
        <v>5000</v>
      </c>
      <c r="OX188" s="4">
        <v>5000</v>
      </c>
      <c r="OY188" s="4">
        <v>5000</v>
      </c>
      <c r="OZ188" s="4">
        <v>5000</v>
      </c>
      <c r="PA188" s="4">
        <v>5000</v>
      </c>
      <c r="PB188" s="4">
        <v>5000</v>
      </c>
      <c r="PC188" s="4">
        <v>5000</v>
      </c>
      <c r="PD188" s="4">
        <v>5000</v>
      </c>
      <c r="PE188" s="4">
        <v>5000</v>
      </c>
      <c r="PF188" s="4">
        <v>5000</v>
      </c>
      <c r="PG188" s="4">
        <v>5000</v>
      </c>
      <c r="PH188" s="4">
        <v>5000</v>
      </c>
      <c r="PI188" s="4">
        <v>5000</v>
      </c>
      <c r="PJ188" s="4">
        <v>5000</v>
      </c>
      <c r="PK188" s="4">
        <v>5000</v>
      </c>
      <c r="PL188" s="4">
        <v>5000</v>
      </c>
      <c r="PM188" s="4">
        <v>5000</v>
      </c>
      <c r="PN188" s="4">
        <v>5000</v>
      </c>
      <c r="PO188" s="4">
        <v>5000</v>
      </c>
      <c r="PP188" s="4">
        <v>5000</v>
      </c>
      <c r="PQ188" s="4">
        <v>5000</v>
      </c>
      <c r="PR188" s="4">
        <v>5000</v>
      </c>
      <c r="PS188" s="4">
        <v>5000</v>
      </c>
      <c r="PT188" s="4">
        <v>5000</v>
      </c>
      <c r="PU188" s="4">
        <v>5000</v>
      </c>
      <c r="PV188" s="4">
        <v>5000</v>
      </c>
      <c r="PW188" s="4">
        <v>5000</v>
      </c>
      <c r="PX188" s="4">
        <v>5000</v>
      </c>
      <c r="PY188" s="4">
        <v>5000</v>
      </c>
      <c r="PZ188" s="4">
        <v>5000</v>
      </c>
      <c r="QA188" s="4">
        <v>5000</v>
      </c>
      <c r="QB188" s="4">
        <v>5000</v>
      </c>
      <c r="QC188" s="4">
        <v>5000</v>
      </c>
      <c r="QD188" s="4">
        <v>5000</v>
      </c>
      <c r="QE188" s="4">
        <v>5000</v>
      </c>
      <c r="QF188" s="4">
        <v>5000</v>
      </c>
      <c r="QG188" s="4">
        <v>5000</v>
      </c>
      <c r="QH188" s="4">
        <v>5000</v>
      </c>
      <c r="QI188" s="4">
        <v>5000</v>
      </c>
      <c r="QJ188" s="4">
        <v>5000</v>
      </c>
      <c r="QK188" s="4">
        <v>5000</v>
      </c>
      <c r="QL188" s="4">
        <v>5000</v>
      </c>
      <c r="QM188" s="4">
        <v>5000</v>
      </c>
      <c r="QN188" s="4">
        <v>5000</v>
      </c>
      <c r="QO188" s="4">
        <v>5000</v>
      </c>
      <c r="QP188" s="4">
        <v>5000</v>
      </c>
      <c r="QQ188" s="4">
        <v>5000</v>
      </c>
      <c r="QR188" s="4">
        <v>5000</v>
      </c>
      <c r="QS188" s="4">
        <v>5000</v>
      </c>
      <c r="QT188" s="4">
        <v>5000</v>
      </c>
      <c r="QU188" s="4">
        <v>5000</v>
      </c>
      <c r="QV188" s="4">
        <v>5000</v>
      </c>
      <c r="QW188" s="4">
        <v>5000</v>
      </c>
      <c r="QX188" s="4">
        <v>5000</v>
      </c>
      <c r="QY188" s="4">
        <v>5000</v>
      </c>
      <c r="QZ188" s="4">
        <v>5000</v>
      </c>
      <c r="RA188" s="4">
        <v>5000</v>
      </c>
      <c r="RB188" s="4">
        <v>5000</v>
      </c>
      <c r="RC188" s="4">
        <v>5000</v>
      </c>
      <c r="RD188" s="4">
        <v>5000</v>
      </c>
      <c r="RE188" s="4">
        <v>5000</v>
      </c>
      <c r="RF188" s="4">
        <v>5000</v>
      </c>
      <c r="RG188" s="4">
        <v>5000</v>
      </c>
      <c r="RH188" s="4">
        <v>5000</v>
      </c>
      <c r="RI188" s="4">
        <v>5000</v>
      </c>
      <c r="RJ188" s="4">
        <v>5000</v>
      </c>
      <c r="RK188" s="4">
        <v>5000</v>
      </c>
      <c r="RL188" s="4">
        <v>5000</v>
      </c>
      <c r="RM188" s="4">
        <v>5000</v>
      </c>
      <c r="RN188" s="4">
        <v>5000</v>
      </c>
      <c r="RO188" s="4">
        <v>5000</v>
      </c>
      <c r="RP188" s="4">
        <v>5000</v>
      </c>
      <c r="RQ188" s="4">
        <v>5000</v>
      </c>
      <c r="RR188" s="4">
        <v>5000</v>
      </c>
      <c r="RS188" s="4">
        <v>5000</v>
      </c>
    </row>
    <row r="189" spans="1:749" outlineLevel="3">
      <c r="A189" s="4" t="s">
        <v>1109</v>
      </c>
      <c r="D189" s="4">
        <v>3560</v>
      </c>
      <c r="E189" s="4">
        <v>3560</v>
      </c>
      <c r="F189" s="689">
        <v>103147.44</v>
      </c>
      <c r="G189" s="689"/>
      <c r="H189" s="689" t="s">
        <v>894</v>
      </c>
      <c r="DZ189" s="4">
        <v>267</v>
      </c>
      <c r="EA189" s="4">
        <v>534</v>
      </c>
      <c r="EB189" s="4">
        <v>979</v>
      </c>
      <c r="EC189" s="4">
        <v>1780</v>
      </c>
      <c r="ED189" s="4">
        <v>1780</v>
      </c>
      <c r="EE189" s="4">
        <v>1780</v>
      </c>
      <c r="EF189" s="4">
        <v>1780</v>
      </c>
      <c r="EG189" s="4">
        <v>1780</v>
      </c>
      <c r="EH189" s="4">
        <v>1780</v>
      </c>
      <c r="EI189" s="4">
        <v>1780</v>
      </c>
      <c r="EJ189" s="4">
        <v>1780</v>
      </c>
      <c r="EK189" s="4">
        <v>1780</v>
      </c>
      <c r="EL189" s="4">
        <v>1780</v>
      </c>
      <c r="EM189" s="4">
        <v>1780</v>
      </c>
      <c r="EN189" s="4">
        <v>1780</v>
      </c>
      <c r="EO189" s="4">
        <v>1780</v>
      </c>
      <c r="EP189" s="4">
        <v>1780</v>
      </c>
      <c r="EQ189" s="4">
        <v>1780</v>
      </c>
      <c r="ER189" s="4">
        <v>1780</v>
      </c>
      <c r="ES189" s="4">
        <v>1780</v>
      </c>
      <c r="ET189" s="4">
        <v>1780</v>
      </c>
      <c r="EU189" s="4">
        <v>1780</v>
      </c>
      <c r="EV189" s="4">
        <v>1780</v>
      </c>
      <c r="EW189" s="4">
        <v>1780</v>
      </c>
      <c r="EX189" s="4">
        <v>1780</v>
      </c>
      <c r="EY189" s="4">
        <v>1780</v>
      </c>
      <c r="EZ189" s="4">
        <v>1780</v>
      </c>
      <c r="FA189" s="4">
        <v>1780</v>
      </c>
      <c r="FB189" s="4">
        <v>1780</v>
      </c>
      <c r="FC189" s="4">
        <v>1780</v>
      </c>
      <c r="FD189" s="4">
        <v>1780</v>
      </c>
      <c r="FE189" s="4">
        <v>1780</v>
      </c>
      <c r="FF189" s="4">
        <v>1780</v>
      </c>
      <c r="FG189" s="4">
        <v>1780</v>
      </c>
      <c r="FH189" s="4">
        <v>1780</v>
      </c>
      <c r="FI189" s="4">
        <v>1780</v>
      </c>
      <c r="FJ189" s="4">
        <v>1780</v>
      </c>
      <c r="FK189" s="4">
        <v>1780</v>
      </c>
      <c r="FL189" s="4">
        <v>1780</v>
      </c>
      <c r="FM189" s="4">
        <v>1780</v>
      </c>
      <c r="FN189" s="4">
        <v>1780</v>
      </c>
      <c r="FO189" s="4">
        <v>1780</v>
      </c>
      <c r="FP189" s="4">
        <v>1780</v>
      </c>
      <c r="FQ189" s="4">
        <v>1780</v>
      </c>
      <c r="FR189" s="4">
        <v>1780</v>
      </c>
      <c r="FS189" s="4">
        <v>1780</v>
      </c>
      <c r="FT189" s="4">
        <v>1780</v>
      </c>
      <c r="FU189" s="4">
        <v>1780</v>
      </c>
      <c r="FV189" s="4">
        <v>1780</v>
      </c>
      <c r="FW189" s="4">
        <v>1780</v>
      </c>
      <c r="FX189" s="4">
        <v>1780</v>
      </c>
      <c r="FY189" s="4">
        <v>1780</v>
      </c>
      <c r="FZ189" s="4">
        <v>1780</v>
      </c>
      <c r="GA189" s="4">
        <v>1780</v>
      </c>
      <c r="GB189" s="4">
        <v>1780</v>
      </c>
      <c r="GC189" s="4">
        <v>1780</v>
      </c>
      <c r="GD189" s="4">
        <v>1780</v>
      </c>
      <c r="GE189" s="4">
        <v>1780</v>
      </c>
      <c r="GF189" s="4">
        <v>1780</v>
      </c>
      <c r="GG189" s="4">
        <v>1780</v>
      </c>
      <c r="GH189" s="4">
        <v>1780</v>
      </c>
      <c r="GI189" s="4">
        <v>1780</v>
      </c>
      <c r="GJ189" s="4">
        <v>1780</v>
      </c>
      <c r="GK189" s="4">
        <v>1780</v>
      </c>
      <c r="GL189" s="4">
        <v>1780</v>
      </c>
      <c r="GM189" s="4">
        <v>1780</v>
      </c>
      <c r="GN189" s="4">
        <v>1780</v>
      </c>
      <c r="GO189" s="4">
        <v>1780</v>
      </c>
      <c r="GP189" s="4">
        <v>1780</v>
      </c>
      <c r="GQ189" s="4">
        <v>1780</v>
      </c>
      <c r="GR189" s="4">
        <v>1780</v>
      </c>
      <c r="GS189" s="4">
        <v>1780</v>
      </c>
      <c r="GT189" s="4">
        <v>1780</v>
      </c>
      <c r="GU189" s="4">
        <v>1780</v>
      </c>
      <c r="GV189" s="4">
        <v>1780</v>
      </c>
      <c r="GW189" s="4">
        <v>1780</v>
      </c>
      <c r="GX189" s="4">
        <v>1780</v>
      </c>
      <c r="GY189" s="4">
        <v>1780</v>
      </c>
      <c r="GZ189" s="4">
        <v>1780</v>
      </c>
      <c r="HA189" s="4">
        <v>1780</v>
      </c>
      <c r="HB189" s="4">
        <v>1780</v>
      </c>
      <c r="HC189" s="4">
        <v>1780</v>
      </c>
      <c r="HD189" s="4">
        <v>1780</v>
      </c>
      <c r="HE189" s="4">
        <v>1780</v>
      </c>
      <c r="HF189" s="4">
        <v>1780</v>
      </c>
      <c r="HG189" s="4">
        <v>1780</v>
      </c>
      <c r="HH189" s="4">
        <v>1780</v>
      </c>
      <c r="HI189" s="4">
        <v>1780</v>
      </c>
      <c r="HJ189" s="4">
        <v>1780</v>
      </c>
      <c r="HK189" s="4">
        <v>1780</v>
      </c>
      <c r="HL189" s="4">
        <v>1780</v>
      </c>
      <c r="HM189" s="4">
        <v>1780</v>
      </c>
      <c r="HN189" s="4">
        <v>1780</v>
      </c>
      <c r="HO189" s="4">
        <v>1780</v>
      </c>
      <c r="HP189" s="4">
        <v>1780</v>
      </c>
      <c r="HQ189" s="4">
        <v>1780</v>
      </c>
      <c r="HR189" s="4">
        <v>1780</v>
      </c>
      <c r="HS189" s="4">
        <v>1780</v>
      </c>
      <c r="HT189" s="4">
        <v>1780</v>
      </c>
      <c r="HU189" s="4">
        <v>1780</v>
      </c>
      <c r="HV189" s="4">
        <v>1780</v>
      </c>
      <c r="HW189" s="4">
        <v>1780</v>
      </c>
      <c r="HX189" s="4">
        <v>1780</v>
      </c>
      <c r="HY189" s="4">
        <v>1780</v>
      </c>
      <c r="HZ189" s="4">
        <v>1780</v>
      </c>
      <c r="IA189" s="4">
        <v>1780</v>
      </c>
      <c r="IB189" s="4">
        <v>1780</v>
      </c>
      <c r="IC189" s="4">
        <v>1780</v>
      </c>
      <c r="ID189" s="4">
        <v>1780</v>
      </c>
      <c r="IE189" s="4">
        <v>1780</v>
      </c>
      <c r="IF189" s="4">
        <v>1780</v>
      </c>
      <c r="IG189" s="4">
        <v>1780</v>
      </c>
      <c r="IH189" s="4">
        <v>1780</v>
      </c>
      <c r="II189" s="4">
        <v>1780</v>
      </c>
      <c r="IJ189" s="4">
        <v>1780</v>
      </c>
      <c r="IK189" s="4">
        <v>1780</v>
      </c>
      <c r="IL189" s="4">
        <v>1780</v>
      </c>
      <c r="IM189" s="4">
        <v>1780</v>
      </c>
      <c r="IN189" s="4">
        <v>1780</v>
      </c>
      <c r="IO189" s="4">
        <v>1780</v>
      </c>
      <c r="IP189" s="4">
        <v>1780</v>
      </c>
      <c r="IQ189" s="4">
        <v>1780</v>
      </c>
      <c r="IR189" s="4">
        <v>1780</v>
      </c>
      <c r="IS189" s="4">
        <v>1780</v>
      </c>
      <c r="IT189" s="4">
        <v>1958</v>
      </c>
      <c r="IU189" s="4">
        <v>1958</v>
      </c>
      <c r="IV189" s="4">
        <v>2136</v>
      </c>
      <c r="IW189" s="4">
        <v>2314</v>
      </c>
      <c r="IX189" s="4">
        <v>2551.33</v>
      </c>
      <c r="IY189" s="4">
        <v>2551.33</v>
      </c>
      <c r="IZ189" s="4">
        <v>2551.33</v>
      </c>
      <c r="JA189" s="4">
        <v>2551.33</v>
      </c>
      <c r="JB189" s="4">
        <v>2551.33</v>
      </c>
      <c r="JC189" s="4">
        <v>2551.33</v>
      </c>
      <c r="JD189" s="4">
        <v>2990.4</v>
      </c>
      <c r="JE189" s="4">
        <v>3560</v>
      </c>
      <c r="JF189" s="4">
        <v>3560</v>
      </c>
      <c r="JG189" s="4">
        <v>3560</v>
      </c>
      <c r="JH189" s="4">
        <v>3560</v>
      </c>
      <c r="JI189" s="4">
        <v>3560</v>
      </c>
      <c r="JJ189" s="4">
        <v>3560</v>
      </c>
      <c r="JK189" s="4">
        <v>3560</v>
      </c>
      <c r="JL189" s="4">
        <v>3560</v>
      </c>
      <c r="JM189" s="4">
        <v>3560</v>
      </c>
      <c r="JN189" s="4">
        <v>3560</v>
      </c>
      <c r="JO189" s="4">
        <v>3560</v>
      </c>
      <c r="JP189" s="4">
        <v>3560</v>
      </c>
      <c r="JQ189" s="4">
        <v>3560</v>
      </c>
      <c r="JR189" s="4">
        <v>3560</v>
      </c>
      <c r="JS189" s="4">
        <v>3560</v>
      </c>
      <c r="JT189" s="4">
        <v>3560</v>
      </c>
      <c r="JU189" s="4">
        <v>3560</v>
      </c>
      <c r="JV189" s="4">
        <v>3560</v>
      </c>
      <c r="JW189" s="4">
        <v>3560</v>
      </c>
      <c r="JX189" s="4">
        <v>3560</v>
      </c>
      <c r="JY189" s="4">
        <v>3560</v>
      </c>
      <c r="JZ189" s="4">
        <v>3560</v>
      </c>
      <c r="KA189" s="4">
        <v>3560</v>
      </c>
      <c r="KB189" s="4">
        <v>3560</v>
      </c>
      <c r="KC189" s="4">
        <v>3560</v>
      </c>
      <c r="KD189" s="4">
        <v>3560</v>
      </c>
      <c r="KE189" s="4">
        <v>3560</v>
      </c>
      <c r="KF189" s="4">
        <v>3560</v>
      </c>
      <c r="KG189" s="4">
        <v>3560</v>
      </c>
      <c r="KH189" s="4">
        <v>3560</v>
      </c>
      <c r="KI189" s="4">
        <v>3560</v>
      </c>
      <c r="KJ189" s="4">
        <v>3560</v>
      </c>
      <c r="KK189" s="4">
        <v>3560</v>
      </c>
      <c r="KL189" s="4">
        <v>3560</v>
      </c>
      <c r="KM189" s="4">
        <v>3560</v>
      </c>
      <c r="KN189" s="4">
        <v>3560</v>
      </c>
      <c r="KO189" s="4">
        <v>3560</v>
      </c>
      <c r="KP189" s="4">
        <v>3560</v>
      </c>
      <c r="KQ189" s="4">
        <v>3560</v>
      </c>
      <c r="KR189" s="4">
        <v>3560</v>
      </c>
      <c r="KS189" s="4">
        <v>3560</v>
      </c>
      <c r="KT189" s="4">
        <v>3560</v>
      </c>
      <c r="KU189" s="4">
        <v>3560</v>
      </c>
      <c r="KV189" s="4">
        <v>3560</v>
      </c>
      <c r="KW189" s="4">
        <v>3560</v>
      </c>
      <c r="KX189" s="4">
        <v>3560</v>
      </c>
      <c r="KY189" s="4">
        <v>3560</v>
      </c>
      <c r="KZ189" s="4">
        <v>3560</v>
      </c>
      <c r="LA189" s="4">
        <v>3560</v>
      </c>
      <c r="LB189" s="4">
        <v>3560</v>
      </c>
      <c r="LC189" s="4">
        <v>3560</v>
      </c>
      <c r="LD189" s="4">
        <v>3560</v>
      </c>
      <c r="LE189" s="4">
        <v>3560</v>
      </c>
      <c r="LF189" s="4">
        <v>3560</v>
      </c>
      <c r="LG189" s="4">
        <v>3560</v>
      </c>
      <c r="LH189" s="4">
        <v>3560</v>
      </c>
      <c r="LI189" s="4">
        <v>3560</v>
      </c>
      <c r="LJ189" s="4">
        <v>3560</v>
      </c>
      <c r="LK189" s="4">
        <v>3560</v>
      </c>
      <c r="LL189" s="4">
        <v>3560</v>
      </c>
      <c r="LM189" s="4">
        <v>3560</v>
      </c>
      <c r="LN189" s="4">
        <v>3560</v>
      </c>
      <c r="LO189" s="4">
        <v>3560</v>
      </c>
      <c r="LP189" s="4">
        <v>3560</v>
      </c>
      <c r="LQ189" s="4">
        <v>3560</v>
      </c>
      <c r="LR189" s="4">
        <v>3560</v>
      </c>
      <c r="LS189" s="4">
        <v>3560</v>
      </c>
      <c r="LT189" s="4">
        <v>3560</v>
      </c>
      <c r="LU189" s="4">
        <v>3560</v>
      </c>
      <c r="LV189" s="4">
        <v>3560</v>
      </c>
      <c r="LW189" s="4">
        <v>3560</v>
      </c>
      <c r="LX189" s="4">
        <v>3560</v>
      </c>
      <c r="LY189" s="4">
        <v>3560</v>
      </c>
      <c r="LZ189" s="4">
        <v>3560</v>
      </c>
      <c r="MA189" s="4">
        <v>3560</v>
      </c>
      <c r="MB189" s="4">
        <v>3560</v>
      </c>
      <c r="MC189" s="4">
        <v>3560</v>
      </c>
      <c r="MD189" s="4">
        <v>3560</v>
      </c>
      <c r="ME189" s="4">
        <v>3560</v>
      </c>
      <c r="MF189" s="4">
        <v>3560</v>
      </c>
      <c r="MG189" s="4">
        <v>3560</v>
      </c>
      <c r="MH189" s="4">
        <v>3560</v>
      </c>
      <c r="MI189" s="4">
        <v>3560</v>
      </c>
      <c r="MJ189" s="4">
        <v>3560</v>
      </c>
      <c r="MK189" s="4">
        <v>3560</v>
      </c>
      <c r="ML189" s="4">
        <v>3560</v>
      </c>
      <c r="MM189" s="4">
        <v>3560</v>
      </c>
      <c r="MN189" s="4">
        <v>3560</v>
      </c>
      <c r="MO189" s="4">
        <v>3560</v>
      </c>
      <c r="MP189" s="4">
        <v>3560</v>
      </c>
      <c r="MQ189" s="4">
        <v>3560</v>
      </c>
      <c r="MR189" s="4">
        <v>3560</v>
      </c>
      <c r="MS189" s="4">
        <v>3560</v>
      </c>
      <c r="MT189" s="4">
        <v>3560</v>
      </c>
      <c r="MU189" s="4">
        <v>3560</v>
      </c>
      <c r="MV189" s="4">
        <v>3560</v>
      </c>
      <c r="MW189" s="4">
        <v>3560</v>
      </c>
      <c r="MX189" s="4">
        <v>3560</v>
      </c>
      <c r="MY189" s="4">
        <v>3560</v>
      </c>
      <c r="MZ189" s="4">
        <v>3560</v>
      </c>
      <c r="NA189" s="4">
        <v>3560</v>
      </c>
      <c r="NB189" s="4">
        <v>3560</v>
      </c>
      <c r="NC189" s="4">
        <v>3560</v>
      </c>
      <c r="ND189" s="4">
        <v>3560</v>
      </c>
      <c r="NE189" s="4">
        <v>3560</v>
      </c>
      <c r="NF189" s="4">
        <v>3560</v>
      </c>
      <c r="NG189" s="4">
        <v>3560</v>
      </c>
      <c r="NH189" s="4">
        <v>3560</v>
      </c>
      <c r="NI189" s="4">
        <v>3560</v>
      </c>
      <c r="NJ189" s="4">
        <v>3560</v>
      </c>
      <c r="NK189" s="4">
        <v>3560</v>
      </c>
      <c r="NL189" s="4">
        <v>3560</v>
      </c>
      <c r="NM189" s="4">
        <v>3560</v>
      </c>
      <c r="NN189" s="4">
        <v>3560</v>
      </c>
      <c r="NO189" s="4">
        <v>3560</v>
      </c>
      <c r="NP189" s="4">
        <v>3560</v>
      </c>
      <c r="NQ189" s="4">
        <v>3560</v>
      </c>
      <c r="NR189" s="4">
        <v>3560</v>
      </c>
      <c r="NS189" s="4">
        <v>3560</v>
      </c>
      <c r="NT189" s="4">
        <v>3560</v>
      </c>
      <c r="NU189" s="4">
        <v>3560</v>
      </c>
      <c r="NV189" s="4">
        <v>3560</v>
      </c>
      <c r="NW189" s="4">
        <v>3560</v>
      </c>
      <c r="NX189" s="4">
        <v>3560</v>
      </c>
      <c r="NY189" s="4">
        <v>3560</v>
      </c>
      <c r="NZ189" s="4">
        <v>3560</v>
      </c>
      <c r="OA189" s="4">
        <v>3560</v>
      </c>
      <c r="OB189" s="4">
        <v>3560</v>
      </c>
      <c r="OC189" s="4">
        <v>3560</v>
      </c>
      <c r="OD189" s="4">
        <v>3560</v>
      </c>
      <c r="OE189" s="4">
        <v>3560</v>
      </c>
      <c r="OF189" s="4">
        <v>3560</v>
      </c>
      <c r="OG189" s="4">
        <v>3560</v>
      </c>
      <c r="OH189" s="4">
        <v>3560</v>
      </c>
      <c r="OI189" s="4">
        <v>3560</v>
      </c>
      <c r="OJ189" s="4">
        <v>3560</v>
      </c>
      <c r="OK189" s="4">
        <v>3560</v>
      </c>
      <c r="OL189" s="4">
        <v>3560</v>
      </c>
      <c r="OM189" s="4">
        <v>3560</v>
      </c>
      <c r="ON189" s="4">
        <v>3560</v>
      </c>
      <c r="OO189" s="4">
        <v>3560</v>
      </c>
      <c r="OP189" s="4">
        <v>3560</v>
      </c>
      <c r="OQ189" s="4">
        <v>3560</v>
      </c>
      <c r="OR189" s="4">
        <v>3560</v>
      </c>
      <c r="OS189" s="4">
        <v>3560</v>
      </c>
      <c r="OT189" s="4">
        <v>3560</v>
      </c>
      <c r="OU189" s="4">
        <v>3560</v>
      </c>
      <c r="OV189" s="4">
        <v>3560</v>
      </c>
      <c r="OW189" s="4">
        <v>3560</v>
      </c>
      <c r="OX189" s="4">
        <v>3560</v>
      </c>
      <c r="OY189" s="4">
        <v>3560</v>
      </c>
      <c r="OZ189" s="4">
        <v>3560</v>
      </c>
      <c r="PA189" s="4">
        <v>3560</v>
      </c>
      <c r="PB189" s="4">
        <v>3560</v>
      </c>
      <c r="PC189" s="4">
        <v>3560</v>
      </c>
      <c r="PD189" s="4">
        <v>3560</v>
      </c>
      <c r="PE189" s="4">
        <v>3560</v>
      </c>
      <c r="PF189" s="4">
        <v>3560</v>
      </c>
      <c r="PG189" s="4">
        <v>3560</v>
      </c>
      <c r="PH189" s="4">
        <v>3560</v>
      </c>
      <c r="PI189" s="4">
        <v>3560</v>
      </c>
      <c r="PJ189" s="4">
        <v>3560</v>
      </c>
      <c r="PK189" s="4">
        <v>3560</v>
      </c>
      <c r="PL189" s="4">
        <v>3560</v>
      </c>
      <c r="PM189" s="4">
        <v>3560</v>
      </c>
      <c r="PN189" s="4">
        <v>3560</v>
      </c>
      <c r="PO189" s="4">
        <v>3560</v>
      </c>
      <c r="PP189" s="4">
        <v>3560</v>
      </c>
      <c r="PQ189" s="4">
        <v>3560</v>
      </c>
      <c r="PR189" s="4">
        <v>3560</v>
      </c>
      <c r="PS189" s="4">
        <v>3560</v>
      </c>
      <c r="PT189" s="4">
        <v>3560</v>
      </c>
      <c r="PU189" s="4">
        <v>3560</v>
      </c>
      <c r="PV189" s="4">
        <v>3560</v>
      </c>
      <c r="PW189" s="4">
        <v>3560</v>
      </c>
      <c r="PX189" s="4">
        <v>3560</v>
      </c>
      <c r="PY189" s="4">
        <v>3560</v>
      </c>
      <c r="PZ189" s="4">
        <v>3560</v>
      </c>
      <c r="QA189" s="4">
        <v>3560</v>
      </c>
      <c r="QB189" s="4">
        <v>3560</v>
      </c>
      <c r="QC189" s="4">
        <v>3560</v>
      </c>
      <c r="QD189" s="4">
        <v>3560</v>
      </c>
      <c r="QE189" s="4">
        <v>3560</v>
      </c>
      <c r="QF189" s="4">
        <v>3560</v>
      </c>
      <c r="QG189" s="4">
        <v>3560</v>
      </c>
      <c r="QH189" s="4">
        <v>3560</v>
      </c>
      <c r="QI189" s="4">
        <v>3560</v>
      </c>
      <c r="QJ189" s="4">
        <v>3560</v>
      </c>
      <c r="QK189" s="4">
        <v>3560</v>
      </c>
      <c r="QL189" s="4">
        <v>3560</v>
      </c>
      <c r="QM189" s="4">
        <v>3560</v>
      </c>
      <c r="QN189" s="4">
        <v>3560</v>
      </c>
      <c r="QO189" s="4">
        <v>3560</v>
      </c>
      <c r="QP189" s="4">
        <v>3560</v>
      </c>
      <c r="QQ189" s="4">
        <v>3560</v>
      </c>
      <c r="QR189" s="4">
        <v>3560</v>
      </c>
      <c r="QS189" s="4">
        <v>3560</v>
      </c>
      <c r="QT189" s="4">
        <v>3560</v>
      </c>
      <c r="QU189" s="4">
        <v>3560</v>
      </c>
      <c r="QV189" s="4">
        <v>3560</v>
      </c>
      <c r="QW189" s="4">
        <v>3560</v>
      </c>
      <c r="QX189" s="4">
        <v>3560</v>
      </c>
      <c r="QY189" s="4">
        <v>3560</v>
      </c>
      <c r="QZ189" s="4">
        <v>3560</v>
      </c>
      <c r="RA189" s="4">
        <v>3560</v>
      </c>
      <c r="RB189" s="4">
        <v>3560</v>
      </c>
      <c r="RC189" s="4">
        <v>3560</v>
      </c>
      <c r="RD189" s="4">
        <v>3560</v>
      </c>
      <c r="RE189" s="4">
        <v>3560</v>
      </c>
      <c r="RF189" s="4">
        <v>3560</v>
      </c>
      <c r="RG189" s="4">
        <v>3560</v>
      </c>
      <c r="RH189" s="4">
        <v>3560</v>
      </c>
      <c r="RI189" s="4">
        <v>3560</v>
      </c>
      <c r="RJ189" s="4">
        <v>3560</v>
      </c>
      <c r="RK189" s="4">
        <v>3560</v>
      </c>
      <c r="RL189" s="4">
        <v>3560</v>
      </c>
      <c r="RM189" s="4">
        <v>3560</v>
      </c>
      <c r="RN189" s="4">
        <v>3560</v>
      </c>
      <c r="RO189" s="4">
        <v>3560</v>
      </c>
      <c r="RP189" s="4">
        <v>3560</v>
      </c>
      <c r="RQ189" s="4">
        <v>3560</v>
      </c>
      <c r="RR189" s="4">
        <v>3560</v>
      </c>
      <c r="RS189" s="4">
        <v>3560</v>
      </c>
    </row>
    <row r="190" spans="1:749" outlineLevel="3">
      <c r="A190" s="4" t="s">
        <v>1110</v>
      </c>
      <c r="D190" s="4">
        <v>940</v>
      </c>
      <c r="E190" s="4">
        <v>940</v>
      </c>
      <c r="F190" s="689">
        <v>37964.720000000001</v>
      </c>
      <c r="G190" s="689"/>
      <c r="H190" s="689" t="s">
        <v>894</v>
      </c>
      <c r="HJ190" s="4">
        <v>47</v>
      </c>
      <c r="HK190" s="4">
        <v>94</v>
      </c>
      <c r="HL190" s="4">
        <v>94</v>
      </c>
      <c r="HM190" s="4">
        <v>141</v>
      </c>
      <c r="HN190" s="4">
        <v>203.67</v>
      </c>
      <c r="HO190" s="4">
        <v>319.60000000000002</v>
      </c>
      <c r="HP190" s="4">
        <v>470</v>
      </c>
      <c r="HQ190" s="4">
        <v>517</v>
      </c>
      <c r="HR190" s="4">
        <v>564</v>
      </c>
      <c r="HS190" s="4">
        <v>564</v>
      </c>
      <c r="HT190" s="4">
        <v>611</v>
      </c>
      <c r="HU190" s="4">
        <v>673.67</v>
      </c>
      <c r="HV190" s="4">
        <v>789.6</v>
      </c>
      <c r="HW190" s="4">
        <v>940</v>
      </c>
      <c r="HX190" s="4">
        <v>940</v>
      </c>
      <c r="HY190" s="4">
        <v>940</v>
      </c>
      <c r="HZ190" s="4">
        <v>940</v>
      </c>
      <c r="IA190" s="4">
        <v>940</v>
      </c>
      <c r="IB190" s="4">
        <v>940</v>
      </c>
      <c r="IC190" s="4">
        <v>940</v>
      </c>
      <c r="ID190" s="4">
        <v>940</v>
      </c>
      <c r="IE190" s="4">
        <v>940</v>
      </c>
      <c r="IF190" s="4">
        <v>940</v>
      </c>
      <c r="IG190" s="4">
        <v>940</v>
      </c>
      <c r="IH190" s="4">
        <v>940</v>
      </c>
      <c r="II190" s="4">
        <v>940</v>
      </c>
      <c r="IJ190" s="4">
        <v>940</v>
      </c>
      <c r="IK190" s="4">
        <v>940</v>
      </c>
      <c r="IL190" s="4">
        <v>940</v>
      </c>
      <c r="IM190" s="4">
        <v>940</v>
      </c>
      <c r="IN190" s="4">
        <v>940</v>
      </c>
      <c r="IO190" s="4">
        <v>940</v>
      </c>
      <c r="IP190" s="4">
        <v>940</v>
      </c>
      <c r="IQ190" s="4">
        <v>940</v>
      </c>
      <c r="IR190" s="4">
        <v>940</v>
      </c>
      <c r="IS190" s="4">
        <v>940</v>
      </c>
      <c r="IT190" s="4">
        <v>940</v>
      </c>
      <c r="IU190" s="4">
        <v>940</v>
      </c>
      <c r="IV190" s="4">
        <v>940</v>
      </c>
      <c r="IW190" s="4">
        <v>940</v>
      </c>
      <c r="IX190" s="4">
        <v>940</v>
      </c>
      <c r="IY190" s="4">
        <v>940</v>
      </c>
      <c r="IZ190" s="4">
        <v>940</v>
      </c>
      <c r="JA190" s="4">
        <v>940</v>
      </c>
      <c r="JB190" s="4">
        <v>940</v>
      </c>
      <c r="JC190" s="4">
        <v>940</v>
      </c>
      <c r="JD190" s="4">
        <v>940</v>
      </c>
      <c r="JE190" s="4">
        <v>940</v>
      </c>
      <c r="JF190" s="4">
        <v>940</v>
      </c>
      <c r="JG190" s="4">
        <v>940</v>
      </c>
      <c r="JH190" s="4">
        <v>940</v>
      </c>
      <c r="JI190" s="4">
        <v>940</v>
      </c>
      <c r="JJ190" s="4">
        <v>940</v>
      </c>
      <c r="JK190" s="4">
        <v>940</v>
      </c>
      <c r="JL190" s="4">
        <v>940</v>
      </c>
      <c r="JM190" s="4">
        <v>940</v>
      </c>
      <c r="JN190" s="4">
        <v>940</v>
      </c>
      <c r="JO190" s="4">
        <v>940</v>
      </c>
      <c r="JP190" s="4">
        <v>940</v>
      </c>
      <c r="JQ190" s="4">
        <v>940</v>
      </c>
      <c r="JR190" s="4">
        <v>940</v>
      </c>
      <c r="JS190" s="4">
        <v>940</v>
      </c>
      <c r="JT190" s="4">
        <v>940</v>
      </c>
      <c r="JU190" s="4">
        <v>940</v>
      </c>
      <c r="JV190" s="4">
        <v>940</v>
      </c>
      <c r="JW190" s="4">
        <v>940</v>
      </c>
      <c r="JX190" s="4">
        <v>940</v>
      </c>
      <c r="JY190" s="4">
        <v>940</v>
      </c>
      <c r="JZ190" s="4">
        <v>940</v>
      </c>
      <c r="KA190" s="4">
        <v>940</v>
      </c>
      <c r="KB190" s="4">
        <v>940</v>
      </c>
      <c r="KC190" s="4">
        <v>940</v>
      </c>
      <c r="KD190" s="4">
        <v>940</v>
      </c>
      <c r="KE190" s="4">
        <v>940</v>
      </c>
      <c r="KF190" s="4">
        <v>940</v>
      </c>
      <c r="KG190" s="4">
        <v>940</v>
      </c>
      <c r="KH190" s="4">
        <v>940</v>
      </c>
      <c r="KI190" s="4">
        <v>940</v>
      </c>
      <c r="KJ190" s="4">
        <v>940</v>
      </c>
      <c r="KK190" s="4">
        <v>940</v>
      </c>
      <c r="KL190" s="4">
        <v>940</v>
      </c>
      <c r="KM190" s="4">
        <v>940</v>
      </c>
      <c r="KN190" s="4">
        <v>940</v>
      </c>
      <c r="KO190" s="4">
        <v>940</v>
      </c>
      <c r="KP190" s="4">
        <v>940</v>
      </c>
      <c r="KQ190" s="4">
        <v>940</v>
      </c>
      <c r="KR190" s="4">
        <v>940</v>
      </c>
      <c r="KS190" s="4">
        <v>940</v>
      </c>
      <c r="KT190" s="4">
        <v>940</v>
      </c>
      <c r="KU190" s="4">
        <v>940</v>
      </c>
      <c r="KV190" s="4">
        <v>940</v>
      </c>
      <c r="KW190" s="4">
        <v>940</v>
      </c>
      <c r="KX190" s="4">
        <v>940</v>
      </c>
      <c r="KY190" s="4">
        <v>940</v>
      </c>
      <c r="KZ190" s="4">
        <v>940</v>
      </c>
      <c r="LA190" s="4">
        <v>940</v>
      </c>
      <c r="LB190" s="4">
        <v>940</v>
      </c>
      <c r="LC190" s="4">
        <v>940</v>
      </c>
      <c r="LD190" s="4">
        <v>940</v>
      </c>
      <c r="LE190" s="4">
        <v>940</v>
      </c>
      <c r="LF190" s="4">
        <v>940</v>
      </c>
      <c r="LG190" s="4">
        <v>940</v>
      </c>
      <c r="LH190" s="4">
        <v>940</v>
      </c>
      <c r="LI190" s="4">
        <v>940</v>
      </c>
      <c r="LJ190" s="4">
        <v>940</v>
      </c>
      <c r="LK190" s="4">
        <v>940</v>
      </c>
      <c r="LL190" s="4">
        <v>940</v>
      </c>
      <c r="LM190" s="4">
        <v>940</v>
      </c>
      <c r="LN190" s="4">
        <v>940</v>
      </c>
      <c r="LO190" s="4">
        <v>940</v>
      </c>
      <c r="LP190" s="4">
        <v>940</v>
      </c>
      <c r="LQ190" s="4">
        <v>940</v>
      </c>
      <c r="LR190" s="4">
        <v>940</v>
      </c>
      <c r="LS190" s="4">
        <v>940</v>
      </c>
      <c r="LT190" s="4">
        <v>940</v>
      </c>
      <c r="LU190" s="4">
        <v>940</v>
      </c>
      <c r="LV190" s="4">
        <v>940</v>
      </c>
      <c r="LW190" s="4">
        <v>940</v>
      </c>
      <c r="LX190" s="4">
        <v>940</v>
      </c>
      <c r="LY190" s="4">
        <v>940</v>
      </c>
      <c r="LZ190" s="4">
        <v>940</v>
      </c>
      <c r="MA190" s="4">
        <v>940</v>
      </c>
      <c r="MB190" s="4">
        <v>940</v>
      </c>
      <c r="MC190" s="4">
        <v>940</v>
      </c>
      <c r="MD190" s="4">
        <v>940</v>
      </c>
      <c r="ME190" s="4">
        <v>940</v>
      </c>
      <c r="MF190" s="4">
        <v>940</v>
      </c>
      <c r="MG190" s="4">
        <v>940</v>
      </c>
      <c r="MH190" s="4">
        <v>940</v>
      </c>
      <c r="MI190" s="4">
        <v>940</v>
      </c>
      <c r="MJ190" s="4">
        <v>940</v>
      </c>
      <c r="MK190" s="4">
        <v>940</v>
      </c>
      <c r="ML190" s="4">
        <v>940</v>
      </c>
      <c r="MM190" s="4">
        <v>940</v>
      </c>
      <c r="MN190" s="4">
        <v>940</v>
      </c>
      <c r="MO190" s="4">
        <v>940</v>
      </c>
      <c r="MP190" s="4">
        <v>940</v>
      </c>
      <c r="MQ190" s="4">
        <v>940</v>
      </c>
      <c r="MR190" s="4">
        <v>940</v>
      </c>
      <c r="MS190" s="4">
        <v>940</v>
      </c>
      <c r="MT190" s="4">
        <v>940</v>
      </c>
      <c r="MU190" s="4">
        <v>940</v>
      </c>
      <c r="MV190" s="4">
        <v>940</v>
      </c>
      <c r="MW190" s="4">
        <v>940</v>
      </c>
      <c r="MX190" s="4">
        <v>940</v>
      </c>
      <c r="MY190" s="4">
        <v>940</v>
      </c>
      <c r="MZ190" s="4">
        <v>940</v>
      </c>
      <c r="NA190" s="4">
        <v>940</v>
      </c>
      <c r="NB190" s="4">
        <v>940</v>
      </c>
      <c r="NC190" s="4">
        <v>940</v>
      </c>
      <c r="ND190" s="4">
        <v>940</v>
      </c>
      <c r="NE190" s="4">
        <v>940</v>
      </c>
      <c r="NF190" s="4">
        <v>940</v>
      </c>
      <c r="NG190" s="4">
        <v>940</v>
      </c>
      <c r="NH190" s="4">
        <v>940</v>
      </c>
      <c r="NI190" s="4">
        <v>940</v>
      </c>
      <c r="NJ190" s="4">
        <v>940</v>
      </c>
      <c r="NK190" s="4">
        <v>940</v>
      </c>
      <c r="NL190" s="4">
        <v>940</v>
      </c>
      <c r="NM190" s="4">
        <v>940</v>
      </c>
      <c r="NN190" s="4">
        <v>940</v>
      </c>
      <c r="NO190" s="4">
        <v>940</v>
      </c>
      <c r="NP190" s="4">
        <v>940</v>
      </c>
      <c r="NQ190" s="4">
        <v>940</v>
      </c>
      <c r="NR190" s="4">
        <v>940</v>
      </c>
      <c r="NS190" s="4">
        <v>940</v>
      </c>
      <c r="NT190" s="4">
        <v>940</v>
      </c>
      <c r="NU190" s="4">
        <v>940</v>
      </c>
      <c r="NV190" s="4">
        <v>940</v>
      </c>
      <c r="NW190" s="4">
        <v>940</v>
      </c>
      <c r="NX190" s="4">
        <v>940</v>
      </c>
      <c r="NY190" s="4">
        <v>940</v>
      </c>
      <c r="NZ190" s="4">
        <v>940</v>
      </c>
      <c r="OA190" s="4">
        <v>940</v>
      </c>
      <c r="OB190" s="4">
        <v>940</v>
      </c>
      <c r="OC190" s="4">
        <v>940</v>
      </c>
      <c r="OD190" s="4">
        <v>940</v>
      </c>
      <c r="OE190" s="4">
        <v>940</v>
      </c>
      <c r="OF190" s="4">
        <v>940</v>
      </c>
      <c r="OG190" s="4">
        <v>940</v>
      </c>
      <c r="OH190" s="4">
        <v>940</v>
      </c>
      <c r="OI190" s="4">
        <v>940</v>
      </c>
      <c r="OJ190" s="4">
        <v>940</v>
      </c>
      <c r="OK190" s="4">
        <v>940</v>
      </c>
      <c r="OL190" s="4">
        <v>940</v>
      </c>
      <c r="OM190" s="4">
        <v>940</v>
      </c>
      <c r="ON190" s="4">
        <v>940</v>
      </c>
      <c r="OO190" s="4">
        <v>940</v>
      </c>
      <c r="OP190" s="4">
        <v>940</v>
      </c>
      <c r="OQ190" s="4">
        <v>940</v>
      </c>
      <c r="OR190" s="4">
        <v>940</v>
      </c>
      <c r="OS190" s="4">
        <v>940</v>
      </c>
      <c r="OT190" s="4">
        <v>940</v>
      </c>
      <c r="OU190" s="4">
        <v>940</v>
      </c>
      <c r="OV190" s="4">
        <v>940</v>
      </c>
      <c r="OW190" s="4">
        <v>940</v>
      </c>
      <c r="OX190" s="4">
        <v>940</v>
      </c>
      <c r="OY190" s="4">
        <v>940</v>
      </c>
      <c r="OZ190" s="4">
        <v>940</v>
      </c>
      <c r="PA190" s="4">
        <v>940</v>
      </c>
      <c r="PB190" s="4">
        <v>940</v>
      </c>
      <c r="PC190" s="4">
        <v>940</v>
      </c>
      <c r="PD190" s="4">
        <v>940</v>
      </c>
      <c r="PE190" s="4">
        <v>940</v>
      </c>
      <c r="PF190" s="4">
        <v>940</v>
      </c>
      <c r="PG190" s="4">
        <v>940</v>
      </c>
      <c r="PH190" s="4">
        <v>940</v>
      </c>
      <c r="PI190" s="4">
        <v>940</v>
      </c>
      <c r="PJ190" s="4">
        <v>940</v>
      </c>
      <c r="PK190" s="4">
        <v>940</v>
      </c>
      <c r="PL190" s="4">
        <v>940</v>
      </c>
      <c r="PM190" s="4">
        <v>940</v>
      </c>
      <c r="PN190" s="4">
        <v>940</v>
      </c>
      <c r="PO190" s="4">
        <v>940</v>
      </c>
      <c r="PP190" s="4">
        <v>940</v>
      </c>
      <c r="PQ190" s="4">
        <v>940</v>
      </c>
      <c r="PR190" s="4">
        <v>940</v>
      </c>
      <c r="PS190" s="4">
        <v>940</v>
      </c>
      <c r="PT190" s="4">
        <v>940</v>
      </c>
      <c r="PU190" s="4">
        <v>940</v>
      </c>
      <c r="PV190" s="4">
        <v>940</v>
      </c>
      <c r="PW190" s="4">
        <v>940</v>
      </c>
      <c r="PX190" s="4">
        <v>940</v>
      </c>
      <c r="PY190" s="4">
        <v>940</v>
      </c>
      <c r="PZ190" s="4">
        <v>940</v>
      </c>
      <c r="QA190" s="4">
        <v>940</v>
      </c>
      <c r="QB190" s="4">
        <v>940</v>
      </c>
      <c r="QC190" s="4">
        <v>940</v>
      </c>
      <c r="QD190" s="4">
        <v>940</v>
      </c>
      <c r="QE190" s="4">
        <v>940</v>
      </c>
      <c r="QF190" s="4">
        <v>940</v>
      </c>
      <c r="QG190" s="4">
        <v>940</v>
      </c>
      <c r="QH190" s="4">
        <v>940</v>
      </c>
      <c r="QI190" s="4">
        <v>940</v>
      </c>
      <c r="QJ190" s="4">
        <v>940</v>
      </c>
      <c r="QK190" s="4">
        <v>940</v>
      </c>
      <c r="QL190" s="4">
        <v>940</v>
      </c>
      <c r="QM190" s="4">
        <v>940</v>
      </c>
      <c r="QN190" s="4">
        <v>940</v>
      </c>
      <c r="QO190" s="4">
        <v>940</v>
      </c>
      <c r="QP190" s="4">
        <v>940</v>
      </c>
      <c r="QQ190" s="4">
        <v>940</v>
      </c>
      <c r="QR190" s="4">
        <v>940</v>
      </c>
      <c r="QS190" s="4">
        <v>940</v>
      </c>
      <c r="QT190" s="4">
        <v>940</v>
      </c>
      <c r="QU190" s="4">
        <v>940</v>
      </c>
      <c r="QV190" s="4">
        <v>940</v>
      </c>
      <c r="QW190" s="4">
        <v>940</v>
      </c>
      <c r="QX190" s="4">
        <v>940</v>
      </c>
      <c r="QY190" s="4">
        <v>940</v>
      </c>
      <c r="QZ190" s="4">
        <v>940</v>
      </c>
      <c r="RA190" s="4">
        <v>940</v>
      </c>
      <c r="RB190" s="4">
        <v>940</v>
      </c>
      <c r="RC190" s="4">
        <v>940</v>
      </c>
      <c r="RD190" s="4">
        <v>940</v>
      </c>
      <c r="RE190" s="4">
        <v>940</v>
      </c>
      <c r="RF190" s="4">
        <v>940</v>
      </c>
      <c r="RG190" s="4">
        <v>940</v>
      </c>
      <c r="RH190" s="4">
        <v>940</v>
      </c>
      <c r="RI190" s="4">
        <v>940</v>
      </c>
      <c r="RJ190" s="4">
        <v>940</v>
      </c>
      <c r="RK190" s="4">
        <v>940</v>
      </c>
      <c r="RL190" s="4">
        <v>940</v>
      </c>
      <c r="RM190" s="4">
        <v>940</v>
      </c>
      <c r="RN190" s="4">
        <v>940</v>
      </c>
      <c r="RO190" s="4">
        <v>940</v>
      </c>
      <c r="RP190" s="4">
        <v>940</v>
      </c>
      <c r="RQ190" s="4">
        <v>940</v>
      </c>
      <c r="RR190" s="4">
        <v>940</v>
      </c>
      <c r="RS190" s="4">
        <v>940</v>
      </c>
    </row>
    <row r="191" spans="1:749" outlineLevel="3">
      <c r="A191" s="4" t="s">
        <v>1111</v>
      </c>
      <c r="D191" s="4">
        <v>4</v>
      </c>
      <c r="E191" s="4">
        <v>4</v>
      </c>
      <c r="F191" s="4">
        <v>186.14</v>
      </c>
      <c r="H191" s="4" t="s">
        <v>894</v>
      </c>
      <c r="JL191" s="4">
        <v>0.17</v>
      </c>
      <c r="JM191" s="4">
        <v>0.34</v>
      </c>
      <c r="JN191" s="4">
        <v>0.51</v>
      </c>
      <c r="JO191" s="4">
        <v>0.69</v>
      </c>
      <c r="JP191" s="4">
        <v>0.69</v>
      </c>
      <c r="JQ191" s="4">
        <v>1</v>
      </c>
      <c r="JR191" s="4">
        <v>1.45</v>
      </c>
      <c r="JS191" s="4">
        <v>2</v>
      </c>
      <c r="JT191" s="4">
        <v>2</v>
      </c>
      <c r="JU191" s="4">
        <v>2</v>
      </c>
      <c r="JV191" s="4">
        <v>2</v>
      </c>
      <c r="JW191" s="4">
        <v>2</v>
      </c>
      <c r="JX191" s="4">
        <v>2</v>
      </c>
      <c r="JY191" s="4">
        <v>2.6</v>
      </c>
      <c r="JZ191" s="4">
        <v>4</v>
      </c>
      <c r="KA191" s="4">
        <v>4</v>
      </c>
      <c r="KB191" s="4">
        <v>4</v>
      </c>
      <c r="KC191" s="4">
        <v>4</v>
      </c>
      <c r="KD191" s="4">
        <v>4</v>
      </c>
      <c r="KE191" s="4">
        <v>4</v>
      </c>
      <c r="KF191" s="4">
        <v>4</v>
      </c>
      <c r="KG191" s="4">
        <v>4</v>
      </c>
      <c r="KH191" s="4">
        <v>4</v>
      </c>
      <c r="KI191" s="4">
        <v>4</v>
      </c>
      <c r="KJ191" s="4">
        <v>4</v>
      </c>
      <c r="KK191" s="4">
        <v>4</v>
      </c>
      <c r="KL191" s="4">
        <v>4</v>
      </c>
      <c r="KM191" s="4">
        <v>4</v>
      </c>
      <c r="KN191" s="4">
        <v>4</v>
      </c>
      <c r="KO191" s="4">
        <v>4</v>
      </c>
      <c r="KP191" s="4">
        <v>4</v>
      </c>
      <c r="KQ191" s="4">
        <v>4</v>
      </c>
      <c r="KR191" s="4">
        <v>4</v>
      </c>
      <c r="KS191" s="4">
        <v>4</v>
      </c>
      <c r="KT191" s="4">
        <v>4</v>
      </c>
      <c r="KU191" s="4">
        <v>4</v>
      </c>
      <c r="KV191" s="4">
        <v>4</v>
      </c>
      <c r="KW191" s="4">
        <v>4</v>
      </c>
      <c r="KX191" s="4">
        <v>4</v>
      </c>
      <c r="KY191" s="4">
        <v>4</v>
      </c>
      <c r="KZ191" s="4">
        <v>4</v>
      </c>
      <c r="LA191" s="4">
        <v>4</v>
      </c>
      <c r="LB191" s="4">
        <v>4</v>
      </c>
      <c r="LC191" s="4">
        <v>4</v>
      </c>
      <c r="LD191" s="4">
        <v>4</v>
      </c>
      <c r="LE191" s="4">
        <v>4</v>
      </c>
      <c r="LF191" s="4">
        <v>4</v>
      </c>
      <c r="LG191" s="4">
        <v>4</v>
      </c>
      <c r="LH191" s="4">
        <v>4</v>
      </c>
      <c r="LI191" s="4">
        <v>4</v>
      </c>
      <c r="LJ191" s="4">
        <v>4</v>
      </c>
      <c r="LK191" s="4">
        <v>4</v>
      </c>
      <c r="LL191" s="4">
        <v>4</v>
      </c>
      <c r="LM191" s="4">
        <v>4</v>
      </c>
      <c r="LN191" s="4">
        <v>4</v>
      </c>
      <c r="LO191" s="4">
        <v>4</v>
      </c>
      <c r="LP191" s="4">
        <v>4</v>
      </c>
      <c r="LQ191" s="4">
        <v>4</v>
      </c>
      <c r="LR191" s="4">
        <v>4</v>
      </c>
      <c r="LS191" s="4">
        <v>4</v>
      </c>
      <c r="LT191" s="4">
        <v>4</v>
      </c>
      <c r="LU191" s="4">
        <v>4</v>
      </c>
      <c r="LV191" s="4">
        <v>4</v>
      </c>
      <c r="LW191" s="4">
        <v>4</v>
      </c>
      <c r="LX191" s="4">
        <v>4</v>
      </c>
      <c r="LY191" s="4">
        <v>4</v>
      </c>
      <c r="LZ191" s="4">
        <v>4</v>
      </c>
      <c r="MA191" s="4">
        <v>4</v>
      </c>
      <c r="MB191" s="4">
        <v>4</v>
      </c>
      <c r="MC191" s="4">
        <v>4</v>
      </c>
      <c r="MD191" s="4">
        <v>4</v>
      </c>
      <c r="ME191" s="4">
        <v>4</v>
      </c>
      <c r="MF191" s="4">
        <v>4</v>
      </c>
      <c r="MG191" s="4">
        <v>4</v>
      </c>
      <c r="MH191" s="4">
        <v>4</v>
      </c>
      <c r="MI191" s="4">
        <v>4</v>
      </c>
      <c r="MJ191" s="4">
        <v>4</v>
      </c>
      <c r="MK191" s="4">
        <v>4</v>
      </c>
      <c r="ML191" s="4">
        <v>4</v>
      </c>
      <c r="MM191" s="4">
        <v>4</v>
      </c>
      <c r="MN191" s="4">
        <v>4</v>
      </c>
      <c r="MO191" s="4">
        <v>4</v>
      </c>
      <c r="MP191" s="4">
        <v>4</v>
      </c>
      <c r="MQ191" s="4">
        <v>4</v>
      </c>
      <c r="MR191" s="4">
        <v>4</v>
      </c>
      <c r="MS191" s="4">
        <v>4</v>
      </c>
      <c r="MT191" s="4">
        <v>4</v>
      </c>
      <c r="MU191" s="4">
        <v>4</v>
      </c>
      <c r="MV191" s="4">
        <v>4</v>
      </c>
      <c r="MW191" s="4">
        <v>4</v>
      </c>
      <c r="MX191" s="4">
        <v>4</v>
      </c>
      <c r="MY191" s="4">
        <v>4</v>
      </c>
      <c r="MZ191" s="4">
        <v>4</v>
      </c>
      <c r="NA191" s="4">
        <v>4</v>
      </c>
      <c r="NB191" s="4">
        <v>4</v>
      </c>
      <c r="NC191" s="4">
        <v>4</v>
      </c>
      <c r="ND191" s="4">
        <v>4</v>
      </c>
      <c r="NE191" s="4">
        <v>4</v>
      </c>
      <c r="NF191" s="4">
        <v>4</v>
      </c>
      <c r="NG191" s="4">
        <v>4</v>
      </c>
      <c r="NH191" s="4">
        <v>4</v>
      </c>
      <c r="NI191" s="4">
        <v>4</v>
      </c>
      <c r="NJ191" s="4">
        <v>4</v>
      </c>
      <c r="NK191" s="4">
        <v>4</v>
      </c>
      <c r="NL191" s="4">
        <v>4</v>
      </c>
      <c r="NM191" s="4">
        <v>4</v>
      </c>
      <c r="NN191" s="4">
        <v>4</v>
      </c>
      <c r="NO191" s="4">
        <v>4</v>
      </c>
      <c r="NP191" s="4">
        <v>4</v>
      </c>
      <c r="NQ191" s="4">
        <v>4</v>
      </c>
      <c r="NR191" s="4">
        <v>4</v>
      </c>
      <c r="NS191" s="4">
        <v>4</v>
      </c>
      <c r="NT191" s="4">
        <v>4</v>
      </c>
      <c r="NU191" s="4">
        <v>4</v>
      </c>
      <c r="NV191" s="4">
        <v>4</v>
      </c>
      <c r="NW191" s="4">
        <v>4</v>
      </c>
      <c r="NX191" s="4">
        <v>4</v>
      </c>
      <c r="NY191" s="4">
        <v>4</v>
      </c>
      <c r="NZ191" s="4">
        <v>4</v>
      </c>
      <c r="OA191" s="4">
        <v>4</v>
      </c>
      <c r="OB191" s="4">
        <v>4</v>
      </c>
      <c r="OC191" s="4">
        <v>4</v>
      </c>
      <c r="OD191" s="4">
        <v>4</v>
      </c>
      <c r="OE191" s="4">
        <v>4</v>
      </c>
      <c r="OF191" s="4">
        <v>4</v>
      </c>
      <c r="OG191" s="4">
        <v>4</v>
      </c>
      <c r="OH191" s="4">
        <v>4</v>
      </c>
      <c r="OI191" s="4">
        <v>4</v>
      </c>
      <c r="OJ191" s="4">
        <v>4</v>
      </c>
      <c r="OK191" s="4">
        <v>4</v>
      </c>
      <c r="OL191" s="4">
        <v>4</v>
      </c>
      <c r="OM191" s="4">
        <v>4</v>
      </c>
      <c r="ON191" s="4">
        <v>4</v>
      </c>
      <c r="OO191" s="4">
        <v>4</v>
      </c>
      <c r="OP191" s="4">
        <v>4</v>
      </c>
      <c r="OQ191" s="4">
        <v>4</v>
      </c>
      <c r="OR191" s="4">
        <v>4</v>
      </c>
      <c r="OS191" s="4">
        <v>4</v>
      </c>
      <c r="OT191" s="4">
        <v>4</v>
      </c>
      <c r="OU191" s="4">
        <v>4</v>
      </c>
      <c r="OV191" s="4">
        <v>4</v>
      </c>
      <c r="OW191" s="4">
        <v>4</v>
      </c>
      <c r="OX191" s="4">
        <v>4</v>
      </c>
      <c r="OY191" s="4">
        <v>4</v>
      </c>
      <c r="OZ191" s="4">
        <v>4</v>
      </c>
      <c r="PA191" s="4">
        <v>4</v>
      </c>
      <c r="PB191" s="4">
        <v>4</v>
      </c>
      <c r="PC191" s="4">
        <v>4</v>
      </c>
      <c r="PD191" s="4">
        <v>4</v>
      </c>
      <c r="PE191" s="4">
        <v>4</v>
      </c>
      <c r="PF191" s="4">
        <v>4</v>
      </c>
      <c r="PG191" s="4">
        <v>4</v>
      </c>
      <c r="PH191" s="4">
        <v>4</v>
      </c>
      <c r="PI191" s="4">
        <v>4</v>
      </c>
      <c r="PJ191" s="4">
        <v>4</v>
      </c>
      <c r="PK191" s="4">
        <v>4</v>
      </c>
      <c r="PL191" s="4">
        <v>4</v>
      </c>
      <c r="PM191" s="4">
        <v>4</v>
      </c>
      <c r="PN191" s="4">
        <v>4</v>
      </c>
      <c r="PO191" s="4">
        <v>4</v>
      </c>
      <c r="PP191" s="4">
        <v>4</v>
      </c>
      <c r="PQ191" s="4">
        <v>4</v>
      </c>
      <c r="PR191" s="4">
        <v>4</v>
      </c>
      <c r="PS191" s="4">
        <v>4</v>
      </c>
      <c r="PT191" s="4">
        <v>4</v>
      </c>
      <c r="PU191" s="4">
        <v>4</v>
      </c>
      <c r="PV191" s="4">
        <v>4</v>
      </c>
      <c r="PW191" s="4">
        <v>4</v>
      </c>
      <c r="PX191" s="4">
        <v>4</v>
      </c>
      <c r="PY191" s="4">
        <v>4</v>
      </c>
      <c r="PZ191" s="4">
        <v>4</v>
      </c>
      <c r="QA191" s="4">
        <v>4</v>
      </c>
      <c r="QB191" s="4">
        <v>4</v>
      </c>
      <c r="QC191" s="4">
        <v>4</v>
      </c>
      <c r="QD191" s="4">
        <v>4</v>
      </c>
      <c r="QE191" s="4">
        <v>4</v>
      </c>
      <c r="QF191" s="4">
        <v>4</v>
      </c>
      <c r="QG191" s="4">
        <v>4</v>
      </c>
      <c r="QH191" s="4">
        <v>4</v>
      </c>
      <c r="QI191" s="4">
        <v>4</v>
      </c>
      <c r="QJ191" s="4">
        <v>4</v>
      </c>
      <c r="QK191" s="4">
        <v>4</v>
      </c>
      <c r="QL191" s="4">
        <v>4</v>
      </c>
      <c r="QM191" s="4">
        <v>4</v>
      </c>
      <c r="QN191" s="4">
        <v>4</v>
      </c>
      <c r="QO191" s="4">
        <v>4</v>
      </c>
      <c r="QP191" s="4">
        <v>4</v>
      </c>
      <c r="QQ191" s="4">
        <v>4</v>
      </c>
      <c r="QR191" s="4">
        <v>4</v>
      </c>
      <c r="QS191" s="4">
        <v>4</v>
      </c>
      <c r="QT191" s="4">
        <v>4</v>
      </c>
      <c r="QU191" s="4">
        <v>4</v>
      </c>
      <c r="QV191" s="4">
        <v>4</v>
      </c>
      <c r="QW191" s="4">
        <v>4</v>
      </c>
      <c r="QX191" s="4">
        <v>4</v>
      </c>
      <c r="QY191" s="4">
        <v>4</v>
      </c>
      <c r="QZ191" s="4">
        <v>4</v>
      </c>
      <c r="RA191" s="4">
        <v>4</v>
      </c>
      <c r="RB191" s="4">
        <v>4</v>
      </c>
      <c r="RC191" s="4">
        <v>4</v>
      </c>
      <c r="RD191" s="4">
        <v>4</v>
      </c>
      <c r="RE191" s="4">
        <v>4</v>
      </c>
      <c r="RF191" s="4">
        <v>4</v>
      </c>
      <c r="RG191" s="4">
        <v>4</v>
      </c>
      <c r="RH191" s="4">
        <v>4</v>
      </c>
      <c r="RI191" s="4">
        <v>4</v>
      </c>
      <c r="RJ191" s="4">
        <v>4</v>
      </c>
      <c r="RK191" s="4">
        <v>4</v>
      </c>
      <c r="RL191" s="4">
        <v>4</v>
      </c>
      <c r="RM191" s="4">
        <v>4</v>
      </c>
      <c r="RN191" s="4">
        <v>4</v>
      </c>
      <c r="RO191" s="4">
        <v>4</v>
      </c>
      <c r="RP191" s="4">
        <v>4</v>
      </c>
      <c r="RQ191" s="4">
        <v>4</v>
      </c>
      <c r="RR191" s="4">
        <v>4</v>
      </c>
      <c r="RS191" s="4">
        <v>4</v>
      </c>
    </row>
    <row r="192" spans="1:749" outlineLevel="3">
      <c r="A192" s="4" t="s">
        <v>1112</v>
      </c>
      <c r="D192" s="4">
        <v>5</v>
      </c>
      <c r="E192" s="4">
        <v>5</v>
      </c>
      <c r="F192" s="689">
        <v>8692.2199999999993</v>
      </c>
      <c r="G192" s="689"/>
      <c r="H192" s="689" t="s">
        <v>894</v>
      </c>
      <c r="FW192" s="4">
        <v>0.3</v>
      </c>
      <c r="FX192" s="4">
        <v>0.6</v>
      </c>
      <c r="FY192" s="4">
        <v>0.9</v>
      </c>
      <c r="FZ192" s="4">
        <v>1.3</v>
      </c>
      <c r="GA192" s="4">
        <v>2.04</v>
      </c>
      <c r="GB192" s="4">
        <v>3</v>
      </c>
      <c r="GC192" s="4">
        <v>3</v>
      </c>
      <c r="GD192" s="4">
        <v>3</v>
      </c>
      <c r="GE192" s="4">
        <v>3</v>
      </c>
      <c r="GF192" s="4">
        <v>3</v>
      </c>
      <c r="GG192" s="4">
        <v>3</v>
      </c>
      <c r="GH192" s="4">
        <v>3</v>
      </c>
      <c r="GI192" s="4">
        <v>3</v>
      </c>
      <c r="GJ192" s="4">
        <v>3</v>
      </c>
      <c r="GK192" s="4">
        <v>3</v>
      </c>
      <c r="GL192" s="4">
        <v>3</v>
      </c>
      <c r="GM192" s="4">
        <v>3</v>
      </c>
      <c r="GN192" s="4">
        <v>3</v>
      </c>
      <c r="GO192" s="4">
        <v>3</v>
      </c>
      <c r="GP192" s="4">
        <v>3</v>
      </c>
      <c r="GQ192" s="4">
        <v>3</v>
      </c>
      <c r="GR192" s="4">
        <v>3</v>
      </c>
      <c r="GS192" s="4">
        <v>3</v>
      </c>
      <c r="GT192" s="4">
        <v>3</v>
      </c>
      <c r="GU192" s="4">
        <v>3</v>
      </c>
      <c r="GV192" s="4">
        <v>3</v>
      </c>
      <c r="GW192" s="4">
        <v>3</v>
      </c>
      <c r="GX192" s="4">
        <v>3</v>
      </c>
      <c r="GY192" s="4">
        <v>3</v>
      </c>
      <c r="GZ192" s="4">
        <v>3</v>
      </c>
      <c r="HA192" s="4">
        <v>3</v>
      </c>
      <c r="HB192" s="4">
        <v>3</v>
      </c>
      <c r="HC192" s="4">
        <v>3</v>
      </c>
      <c r="HD192" s="4">
        <v>3</v>
      </c>
      <c r="HE192" s="4">
        <v>3</v>
      </c>
      <c r="HF192" s="4">
        <v>3</v>
      </c>
      <c r="HG192" s="4">
        <v>3</v>
      </c>
      <c r="HH192" s="4">
        <v>3</v>
      </c>
      <c r="HI192" s="4">
        <v>3</v>
      </c>
      <c r="HJ192" s="4">
        <v>3</v>
      </c>
      <c r="HK192" s="4">
        <v>3</v>
      </c>
      <c r="HL192" s="4">
        <v>3</v>
      </c>
      <c r="HM192" s="4">
        <v>3</v>
      </c>
      <c r="HN192" s="4">
        <v>3</v>
      </c>
      <c r="HO192" s="4">
        <v>3</v>
      </c>
      <c r="HP192" s="4">
        <v>3</v>
      </c>
      <c r="HQ192" s="4">
        <v>3</v>
      </c>
      <c r="HR192" s="4">
        <v>3</v>
      </c>
      <c r="HS192" s="4">
        <v>3</v>
      </c>
      <c r="HT192" s="4">
        <v>3</v>
      </c>
      <c r="HU192" s="4">
        <v>3</v>
      </c>
      <c r="HV192" s="4">
        <v>3</v>
      </c>
      <c r="HW192" s="4">
        <v>3</v>
      </c>
      <c r="HX192" s="4">
        <v>3</v>
      </c>
      <c r="HY192" s="4">
        <v>3</v>
      </c>
      <c r="HZ192" s="4">
        <v>3</v>
      </c>
      <c r="IA192" s="4">
        <v>3</v>
      </c>
      <c r="IB192" s="4">
        <v>3</v>
      </c>
      <c r="IC192" s="4">
        <v>3</v>
      </c>
      <c r="ID192" s="4">
        <v>3</v>
      </c>
      <c r="IE192" s="4">
        <v>3</v>
      </c>
      <c r="IF192" s="4">
        <v>3</v>
      </c>
      <c r="IG192" s="4">
        <v>3</v>
      </c>
      <c r="IH192" s="4">
        <v>3</v>
      </c>
      <c r="II192" s="4">
        <v>3</v>
      </c>
      <c r="IJ192" s="4">
        <v>3</v>
      </c>
      <c r="IK192" s="4">
        <v>3</v>
      </c>
      <c r="IL192" s="4">
        <v>3</v>
      </c>
      <c r="IM192" s="4">
        <v>3</v>
      </c>
      <c r="IN192" s="4">
        <v>3</v>
      </c>
      <c r="IO192" s="4">
        <v>3</v>
      </c>
      <c r="IP192" s="4">
        <v>3</v>
      </c>
      <c r="IQ192" s="4">
        <v>3</v>
      </c>
      <c r="IR192" s="4">
        <v>3</v>
      </c>
      <c r="IS192" s="4">
        <v>3</v>
      </c>
      <c r="IT192" s="4">
        <v>3</v>
      </c>
      <c r="IU192" s="4">
        <v>3</v>
      </c>
      <c r="IV192" s="4">
        <v>3</v>
      </c>
      <c r="IW192" s="4">
        <v>3</v>
      </c>
      <c r="IX192" s="4">
        <v>3</v>
      </c>
      <c r="IY192" s="4">
        <v>3</v>
      </c>
      <c r="IZ192" s="4">
        <v>3</v>
      </c>
      <c r="JA192" s="4">
        <v>3</v>
      </c>
      <c r="JB192" s="4">
        <v>3</v>
      </c>
      <c r="JC192" s="4">
        <v>3</v>
      </c>
      <c r="JD192" s="4">
        <v>3</v>
      </c>
      <c r="JE192" s="4">
        <v>3</v>
      </c>
      <c r="JF192" s="4">
        <v>3</v>
      </c>
      <c r="JG192" s="4">
        <v>3</v>
      </c>
      <c r="JH192" s="4">
        <v>3</v>
      </c>
      <c r="JI192" s="4">
        <v>3</v>
      </c>
      <c r="JJ192" s="4">
        <v>3</v>
      </c>
      <c r="JK192" s="4">
        <v>3</v>
      </c>
      <c r="JL192" s="4">
        <v>3.17</v>
      </c>
      <c r="JM192" s="4">
        <v>3.34</v>
      </c>
      <c r="JN192" s="4">
        <v>3.51</v>
      </c>
      <c r="JO192" s="4">
        <v>3.69</v>
      </c>
      <c r="JP192" s="4">
        <v>3.69</v>
      </c>
      <c r="JQ192" s="4">
        <v>4</v>
      </c>
      <c r="JR192" s="4">
        <v>4.45</v>
      </c>
      <c r="JS192" s="4">
        <v>5</v>
      </c>
      <c r="JT192" s="4">
        <v>5</v>
      </c>
      <c r="JU192" s="4">
        <v>5</v>
      </c>
      <c r="JV192" s="4">
        <v>5</v>
      </c>
      <c r="JW192" s="4">
        <v>5</v>
      </c>
      <c r="JX192" s="4">
        <v>5</v>
      </c>
      <c r="JY192" s="4">
        <v>5</v>
      </c>
      <c r="JZ192" s="4">
        <v>5</v>
      </c>
      <c r="KA192" s="4">
        <v>5</v>
      </c>
      <c r="KB192" s="4">
        <v>5</v>
      </c>
      <c r="KC192" s="4">
        <v>5</v>
      </c>
      <c r="KD192" s="4">
        <v>5</v>
      </c>
      <c r="KE192" s="4">
        <v>5</v>
      </c>
      <c r="KF192" s="4">
        <v>5</v>
      </c>
      <c r="KG192" s="4">
        <v>5</v>
      </c>
      <c r="KH192" s="4">
        <v>5</v>
      </c>
      <c r="KI192" s="4">
        <v>5</v>
      </c>
      <c r="KJ192" s="4">
        <v>5</v>
      </c>
      <c r="KK192" s="4">
        <v>5</v>
      </c>
      <c r="KL192" s="4">
        <v>5</v>
      </c>
      <c r="KM192" s="4">
        <v>5</v>
      </c>
      <c r="KN192" s="4">
        <v>5</v>
      </c>
      <c r="KO192" s="4">
        <v>5</v>
      </c>
      <c r="KP192" s="4">
        <v>5</v>
      </c>
      <c r="KQ192" s="4">
        <v>5</v>
      </c>
      <c r="KR192" s="4">
        <v>5</v>
      </c>
      <c r="KS192" s="4">
        <v>5</v>
      </c>
      <c r="KT192" s="4">
        <v>5</v>
      </c>
      <c r="KU192" s="4">
        <v>5</v>
      </c>
      <c r="KV192" s="4">
        <v>5</v>
      </c>
      <c r="KW192" s="4">
        <v>5</v>
      </c>
      <c r="KX192" s="4">
        <v>5</v>
      </c>
      <c r="KY192" s="4">
        <v>5</v>
      </c>
      <c r="KZ192" s="4">
        <v>5</v>
      </c>
      <c r="LA192" s="4">
        <v>5</v>
      </c>
      <c r="LB192" s="4">
        <v>5</v>
      </c>
      <c r="LC192" s="4">
        <v>5</v>
      </c>
      <c r="LD192" s="4">
        <v>5</v>
      </c>
      <c r="LE192" s="4">
        <v>5</v>
      </c>
      <c r="LF192" s="4">
        <v>5</v>
      </c>
      <c r="LG192" s="4">
        <v>5</v>
      </c>
      <c r="LH192" s="4">
        <v>5</v>
      </c>
      <c r="LI192" s="4">
        <v>5</v>
      </c>
      <c r="LJ192" s="4">
        <v>5</v>
      </c>
      <c r="LK192" s="4">
        <v>5</v>
      </c>
      <c r="LL192" s="4">
        <v>5</v>
      </c>
      <c r="LM192" s="4">
        <v>5</v>
      </c>
      <c r="LN192" s="4">
        <v>5</v>
      </c>
      <c r="LO192" s="4">
        <v>5</v>
      </c>
      <c r="LP192" s="4">
        <v>5</v>
      </c>
      <c r="LQ192" s="4">
        <v>5</v>
      </c>
      <c r="LR192" s="4">
        <v>5</v>
      </c>
      <c r="LS192" s="4">
        <v>5</v>
      </c>
      <c r="LT192" s="4">
        <v>5</v>
      </c>
      <c r="LU192" s="4">
        <v>5</v>
      </c>
      <c r="LV192" s="4">
        <v>5</v>
      </c>
      <c r="LW192" s="4">
        <v>5</v>
      </c>
      <c r="LX192" s="4">
        <v>5</v>
      </c>
      <c r="LY192" s="4">
        <v>5</v>
      </c>
      <c r="LZ192" s="4">
        <v>5</v>
      </c>
      <c r="MA192" s="4">
        <v>5</v>
      </c>
      <c r="MB192" s="4">
        <v>5</v>
      </c>
      <c r="MC192" s="4">
        <v>5</v>
      </c>
      <c r="MD192" s="4">
        <v>5</v>
      </c>
      <c r="ME192" s="4">
        <v>5</v>
      </c>
      <c r="MF192" s="4">
        <v>5</v>
      </c>
      <c r="MG192" s="4">
        <v>5</v>
      </c>
      <c r="MH192" s="4">
        <v>5</v>
      </c>
      <c r="MI192" s="4">
        <v>5</v>
      </c>
      <c r="MJ192" s="4">
        <v>5</v>
      </c>
      <c r="MK192" s="4">
        <v>5</v>
      </c>
      <c r="ML192" s="4">
        <v>5</v>
      </c>
      <c r="MM192" s="4">
        <v>5</v>
      </c>
      <c r="MN192" s="4">
        <v>5</v>
      </c>
      <c r="MO192" s="4">
        <v>5</v>
      </c>
      <c r="MP192" s="4">
        <v>5</v>
      </c>
      <c r="MQ192" s="4">
        <v>5</v>
      </c>
      <c r="MR192" s="4">
        <v>5</v>
      </c>
      <c r="MS192" s="4">
        <v>5</v>
      </c>
      <c r="MT192" s="4">
        <v>5</v>
      </c>
      <c r="MU192" s="4">
        <v>5</v>
      </c>
      <c r="MV192" s="4">
        <v>5</v>
      </c>
      <c r="MW192" s="4">
        <v>5</v>
      </c>
      <c r="MX192" s="4">
        <v>5</v>
      </c>
      <c r="MY192" s="4">
        <v>5</v>
      </c>
      <c r="MZ192" s="4">
        <v>5</v>
      </c>
      <c r="NA192" s="4">
        <v>5</v>
      </c>
      <c r="NB192" s="4">
        <v>5</v>
      </c>
      <c r="NC192" s="4">
        <v>5</v>
      </c>
      <c r="ND192" s="4">
        <v>5</v>
      </c>
      <c r="NE192" s="4">
        <v>5</v>
      </c>
      <c r="NF192" s="4">
        <v>5</v>
      </c>
      <c r="NG192" s="4">
        <v>5</v>
      </c>
      <c r="NH192" s="4">
        <v>5</v>
      </c>
      <c r="NI192" s="4">
        <v>5</v>
      </c>
      <c r="NJ192" s="4">
        <v>5</v>
      </c>
      <c r="NK192" s="4">
        <v>5</v>
      </c>
      <c r="NL192" s="4">
        <v>5</v>
      </c>
      <c r="NM192" s="4">
        <v>5</v>
      </c>
      <c r="NN192" s="4">
        <v>5</v>
      </c>
      <c r="NO192" s="4">
        <v>5</v>
      </c>
      <c r="NP192" s="4">
        <v>5</v>
      </c>
      <c r="NQ192" s="4">
        <v>5</v>
      </c>
      <c r="NR192" s="4">
        <v>5</v>
      </c>
      <c r="NS192" s="4">
        <v>5</v>
      </c>
      <c r="NT192" s="4">
        <v>5</v>
      </c>
      <c r="NU192" s="4">
        <v>5</v>
      </c>
      <c r="NV192" s="4">
        <v>5</v>
      </c>
      <c r="NW192" s="4">
        <v>5</v>
      </c>
      <c r="NX192" s="4">
        <v>5</v>
      </c>
      <c r="NY192" s="4">
        <v>5</v>
      </c>
      <c r="NZ192" s="4">
        <v>5</v>
      </c>
      <c r="OA192" s="4">
        <v>5</v>
      </c>
      <c r="OB192" s="4">
        <v>5</v>
      </c>
      <c r="OC192" s="4">
        <v>5</v>
      </c>
      <c r="OD192" s="4">
        <v>5</v>
      </c>
      <c r="OE192" s="4">
        <v>5</v>
      </c>
      <c r="OF192" s="4">
        <v>5</v>
      </c>
      <c r="OG192" s="4">
        <v>5</v>
      </c>
      <c r="OH192" s="4">
        <v>5</v>
      </c>
      <c r="OI192" s="4">
        <v>5</v>
      </c>
      <c r="OJ192" s="4">
        <v>5</v>
      </c>
      <c r="OK192" s="4">
        <v>5</v>
      </c>
      <c r="OL192" s="4">
        <v>5</v>
      </c>
      <c r="OM192" s="4">
        <v>5</v>
      </c>
      <c r="ON192" s="4">
        <v>5</v>
      </c>
      <c r="OO192" s="4">
        <v>5</v>
      </c>
      <c r="OP192" s="4">
        <v>5</v>
      </c>
      <c r="OQ192" s="4">
        <v>5</v>
      </c>
      <c r="OR192" s="4">
        <v>5</v>
      </c>
      <c r="OS192" s="4">
        <v>5</v>
      </c>
      <c r="OT192" s="4">
        <v>5</v>
      </c>
      <c r="OU192" s="4">
        <v>5</v>
      </c>
      <c r="OV192" s="4">
        <v>5</v>
      </c>
      <c r="OW192" s="4">
        <v>5</v>
      </c>
      <c r="OX192" s="4">
        <v>5</v>
      </c>
      <c r="OY192" s="4">
        <v>5</v>
      </c>
      <c r="OZ192" s="4">
        <v>5</v>
      </c>
      <c r="PA192" s="4">
        <v>5</v>
      </c>
      <c r="PB192" s="4">
        <v>5</v>
      </c>
      <c r="PC192" s="4">
        <v>5</v>
      </c>
      <c r="PD192" s="4">
        <v>5</v>
      </c>
      <c r="PE192" s="4">
        <v>5</v>
      </c>
      <c r="PF192" s="4">
        <v>5</v>
      </c>
      <c r="PG192" s="4">
        <v>5</v>
      </c>
      <c r="PH192" s="4">
        <v>5</v>
      </c>
      <c r="PI192" s="4">
        <v>5</v>
      </c>
      <c r="PJ192" s="4">
        <v>5</v>
      </c>
      <c r="PK192" s="4">
        <v>5</v>
      </c>
      <c r="PL192" s="4">
        <v>5</v>
      </c>
      <c r="PM192" s="4">
        <v>5</v>
      </c>
      <c r="PN192" s="4">
        <v>5</v>
      </c>
      <c r="PO192" s="4">
        <v>5</v>
      </c>
      <c r="PP192" s="4">
        <v>5</v>
      </c>
      <c r="PQ192" s="4">
        <v>5</v>
      </c>
      <c r="PR192" s="4">
        <v>5</v>
      </c>
      <c r="PS192" s="4">
        <v>5</v>
      </c>
      <c r="PT192" s="4">
        <v>5</v>
      </c>
      <c r="PU192" s="4">
        <v>5</v>
      </c>
      <c r="PV192" s="4">
        <v>5</v>
      </c>
      <c r="PW192" s="4">
        <v>5</v>
      </c>
      <c r="PX192" s="4">
        <v>5</v>
      </c>
      <c r="PY192" s="4">
        <v>5</v>
      </c>
      <c r="PZ192" s="4">
        <v>5</v>
      </c>
      <c r="QA192" s="4">
        <v>5</v>
      </c>
      <c r="QB192" s="4">
        <v>5</v>
      </c>
      <c r="QC192" s="4">
        <v>5</v>
      </c>
      <c r="QD192" s="4">
        <v>5</v>
      </c>
      <c r="QE192" s="4">
        <v>5</v>
      </c>
      <c r="QF192" s="4">
        <v>5</v>
      </c>
      <c r="QG192" s="4">
        <v>5</v>
      </c>
      <c r="QH192" s="4">
        <v>5</v>
      </c>
      <c r="QI192" s="4">
        <v>5</v>
      </c>
      <c r="QJ192" s="4">
        <v>5</v>
      </c>
      <c r="QK192" s="4">
        <v>5</v>
      </c>
      <c r="QL192" s="4">
        <v>5</v>
      </c>
      <c r="QM192" s="4">
        <v>5</v>
      </c>
      <c r="QN192" s="4">
        <v>5</v>
      </c>
      <c r="QO192" s="4">
        <v>5</v>
      </c>
      <c r="QP192" s="4">
        <v>5</v>
      </c>
      <c r="QQ192" s="4">
        <v>5</v>
      </c>
      <c r="QR192" s="4">
        <v>5</v>
      </c>
      <c r="QS192" s="4">
        <v>5</v>
      </c>
      <c r="QT192" s="4">
        <v>5</v>
      </c>
      <c r="QU192" s="4">
        <v>5</v>
      </c>
      <c r="QV192" s="4">
        <v>5</v>
      </c>
      <c r="QW192" s="4">
        <v>5</v>
      </c>
      <c r="QX192" s="4">
        <v>5</v>
      </c>
      <c r="QY192" s="4">
        <v>5</v>
      </c>
      <c r="QZ192" s="4">
        <v>5</v>
      </c>
      <c r="RA192" s="4">
        <v>5</v>
      </c>
      <c r="RB192" s="4">
        <v>5</v>
      </c>
      <c r="RC192" s="4">
        <v>5</v>
      </c>
      <c r="RD192" s="4">
        <v>5</v>
      </c>
      <c r="RE192" s="4">
        <v>5</v>
      </c>
      <c r="RF192" s="4">
        <v>5</v>
      </c>
      <c r="RG192" s="4">
        <v>5</v>
      </c>
      <c r="RH192" s="4">
        <v>5</v>
      </c>
      <c r="RI192" s="4">
        <v>5</v>
      </c>
      <c r="RJ192" s="4">
        <v>5</v>
      </c>
      <c r="RK192" s="4">
        <v>5</v>
      </c>
      <c r="RL192" s="4">
        <v>5</v>
      </c>
      <c r="RM192" s="4">
        <v>5</v>
      </c>
      <c r="RN192" s="4">
        <v>5</v>
      </c>
      <c r="RO192" s="4">
        <v>5</v>
      </c>
      <c r="RP192" s="4">
        <v>5</v>
      </c>
      <c r="RQ192" s="4">
        <v>5</v>
      </c>
      <c r="RR192" s="4">
        <v>5</v>
      </c>
      <c r="RS192" s="4">
        <v>5</v>
      </c>
    </row>
    <row r="193" spans="1:487" outlineLevel="3">
      <c r="A193" s="4" t="s">
        <v>1113</v>
      </c>
      <c r="D193" s="4">
        <v>1</v>
      </c>
      <c r="E193" s="4">
        <v>1</v>
      </c>
      <c r="F193" s="689">
        <v>3940.47</v>
      </c>
      <c r="G193" s="689"/>
      <c r="H193" s="689" t="s">
        <v>894</v>
      </c>
      <c r="JL193" s="4">
        <v>0.09</v>
      </c>
      <c r="JM193" s="4">
        <v>0.17</v>
      </c>
      <c r="JN193" s="4">
        <v>0.26</v>
      </c>
      <c r="JO193" s="4">
        <v>0.34</v>
      </c>
      <c r="JP193" s="4">
        <v>0.34</v>
      </c>
      <c r="JQ193" s="4">
        <v>0.5</v>
      </c>
      <c r="JR193" s="4">
        <v>0.72</v>
      </c>
      <c r="JS193" s="4">
        <v>1</v>
      </c>
      <c r="JT193" s="4">
        <v>1</v>
      </c>
      <c r="JU193" s="4">
        <v>1</v>
      </c>
      <c r="JV193" s="4">
        <v>1</v>
      </c>
      <c r="JW193" s="4">
        <v>1</v>
      </c>
      <c r="JX193" s="4">
        <v>1</v>
      </c>
      <c r="JY193" s="4">
        <v>1</v>
      </c>
      <c r="JZ193" s="4">
        <v>1</v>
      </c>
      <c r="KA193" s="4">
        <v>1</v>
      </c>
      <c r="KB193" s="4">
        <v>1</v>
      </c>
      <c r="KC193" s="4">
        <v>1</v>
      </c>
      <c r="KD193" s="4">
        <v>1</v>
      </c>
      <c r="KE193" s="4">
        <v>1</v>
      </c>
      <c r="KF193" s="4">
        <v>1</v>
      </c>
      <c r="KG193" s="4">
        <v>1</v>
      </c>
      <c r="KH193" s="4">
        <v>1</v>
      </c>
      <c r="KI193" s="4">
        <v>1</v>
      </c>
      <c r="KJ193" s="4">
        <v>1</v>
      </c>
      <c r="KK193" s="4">
        <v>1</v>
      </c>
      <c r="KL193" s="4">
        <v>1</v>
      </c>
      <c r="KM193" s="4">
        <v>1</v>
      </c>
      <c r="KN193" s="4">
        <v>1</v>
      </c>
      <c r="KO193" s="4">
        <v>1</v>
      </c>
      <c r="KP193" s="4">
        <v>1</v>
      </c>
      <c r="KQ193" s="4">
        <v>1</v>
      </c>
      <c r="KR193" s="4">
        <v>1</v>
      </c>
      <c r="KS193" s="4">
        <v>1</v>
      </c>
      <c r="KT193" s="4">
        <v>1</v>
      </c>
      <c r="KU193" s="4">
        <v>1</v>
      </c>
      <c r="KV193" s="4">
        <v>1</v>
      </c>
      <c r="KW193" s="4">
        <v>1</v>
      </c>
      <c r="KX193" s="4">
        <v>1</v>
      </c>
      <c r="KY193" s="4">
        <v>1</v>
      </c>
      <c r="KZ193" s="4">
        <v>1</v>
      </c>
      <c r="LA193" s="4">
        <v>1</v>
      </c>
      <c r="LB193" s="4">
        <v>1</v>
      </c>
      <c r="LC193" s="4">
        <v>1</v>
      </c>
      <c r="LD193" s="4">
        <v>1</v>
      </c>
      <c r="LE193" s="4">
        <v>1</v>
      </c>
      <c r="LF193" s="4">
        <v>1</v>
      </c>
      <c r="LG193" s="4">
        <v>1</v>
      </c>
      <c r="LH193" s="4">
        <v>1</v>
      </c>
      <c r="LI193" s="4">
        <v>1</v>
      </c>
      <c r="LJ193" s="4">
        <v>1</v>
      </c>
      <c r="LK193" s="4">
        <v>1</v>
      </c>
      <c r="LL193" s="4">
        <v>1</v>
      </c>
      <c r="LM193" s="4">
        <v>1</v>
      </c>
      <c r="LN193" s="4">
        <v>1</v>
      </c>
      <c r="LO193" s="4">
        <v>1</v>
      </c>
      <c r="LP193" s="4">
        <v>1</v>
      </c>
      <c r="LQ193" s="4">
        <v>1</v>
      </c>
      <c r="LR193" s="4">
        <v>1</v>
      </c>
      <c r="LS193" s="4">
        <v>1</v>
      </c>
      <c r="LT193" s="4">
        <v>1</v>
      </c>
      <c r="LU193" s="4">
        <v>1</v>
      </c>
      <c r="LV193" s="4">
        <v>1</v>
      </c>
      <c r="LW193" s="4">
        <v>1</v>
      </c>
      <c r="LX193" s="4">
        <v>1</v>
      </c>
      <c r="LY193" s="4">
        <v>1</v>
      </c>
      <c r="LZ193" s="4">
        <v>1</v>
      </c>
      <c r="MA193" s="4">
        <v>1</v>
      </c>
      <c r="MB193" s="4">
        <v>1</v>
      </c>
      <c r="MC193" s="4">
        <v>1</v>
      </c>
      <c r="MD193" s="4">
        <v>1</v>
      </c>
      <c r="ME193" s="4">
        <v>1</v>
      </c>
      <c r="MF193" s="4">
        <v>1</v>
      </c>
      <c r="MG193" s="4">
        <v>1</v>
      </c>
      <c r="MH193" s="4">
        <v>1</v>
      </c>
      <c r="MI193" s="4">
        <v>1</v>
      </c>
      <c r="MJ193" s="4">
        <v>1</v>
      </c>
      <c r="MK193" s="4">
        <v>1</v>
      </c>
      <c r="ML193" s="4">
        <v>1</v>
      </c>
      <c r="MM193" s="4">
        <v>1</v>
      </c>
      <c r="MN193" s="4">
        <v>1</v>
      </c>
      <c r="MO193" s="4">
        <v>1</v>
      </c>
      <c r="MP193" s="4">
        <v>1</v>
      </c>
      <c r="MQ193" s="4">
        <v>1</v>
      </c>
      <c r="MR193" s="4">
        <v>1</v>
      </c>
      <c r="MS193" s="4">
        <v>1</v>
      </c>
      <c r="MT193" s="4">
        <v>1</v>
      </c>
      <c r="MU193" s="4">
        <v>1</v>
      </c>
      <c r="MV193" s="4">
        <v>1</v>
      </c>
      <c r="MW193" s="4">
        <v>1</v>
      </c>
      <c r="MX193" s="4">
        <v>1</v>
      </c>
      <c r="MY193" s="4">
        <v>1</v>
      </c>
      <c r="MZ193" s="4">
        <v>1</v>
      </c>
      <c r="NA193" s="4">
        <v>1</v>
      </c>
      <c r="NB193" s="4">
        <v>1</v>
      </c>
      <c r="NC193" s="4">
        <v>1</v>
      </c>
      <c r="ND193" s="4">
        <v>1</v>
      </c>
      <c r="NE193" s="4">
        <v>1</v>
      </c>
      <c r="NF193" s="4">
        <v>1</v>
      </c>
      <c r="NG193" s="4">
        <v>1</v>
      </c>
      <c r="NH193" s="4">
        <v>1</v>
      </c>
      <c r="NI193" s="4">
        <v>1</v>
      </c>
      <c r="NJ193" s="4">
        <v>1</v>
      </c>
      <c r="NK193" s="4">
        <v>1</v>
      </c>
      <c r="NL193" s="4">
        <v>1</v>
      </c>
      <c r="NM193" s="4">
        <v>1</v>
      </c>
      <c r="NN193" s="4">
        <v>1</v>
      </c>
      <c r="NO193" s="4">
        <v>1</v>
      </c>
      <c r="NP193" s="4">
        <v>1</v>
      </c>
      <c r="NQ193" s="4">
        <v>1</v>
      </c>
      <c r="NR193" s="4">
        <v>1</v>
      </c>
      <c r="NS193" s="4">
        <v>1</v>
      </c>
      <c r="NT193" s="4">
        <v>1</v>
      </c>
      <c r="NU193" s="4">
        <v>1</v>
      </c>
      <c r="NV193" s="4">
        <v>1</v>
      </c>
      <c r="NW193" s="4">
        <v>1</v>
      </c>
      <c r="NX193" s="4">
        <v>1</v>
      </c>
      <c r="NY193" s="4">
        <v>1</v>
      </c>
      <c r="NZ193" s="4">
        <v>1</v>
      </c>
      <c r="OA193" s="4">
        <v>1</v>
      </c>
      <c r="OB193" s="4">
        <v>1</v>
      </c>
      <c r="OC193" s="4">
        <v>1</v>
      </c>
      <c r="OD193" s="4">
        <v>1</v>
      </c>
      <c r="OE193" s="4">
        <v>1</v>
      </c>
      <c r="OF193" s="4">
        <v>1</v>
      </c>
      <c r="OG193" s="4">
        <v>1</v>
      </c>
      <c r="OH193" s="4">
        <v>1</v>
      </c>
      <c r="OI193" s="4">
        <v>1</v>
      </c>
      <c r="OJ193" s="4">
        <v>1</v>
      </c>
      <c r="OK193" s="4">
        <v>1</v>
      </c>
      <c r="OL193" s="4">
        <v>1</v>
      </c>
      <c r="OM193" s="4">
        <v>1</v>
      </c>
      <c r="ON193" s="4">
        <v>1</v>
      </c>
      <c r="OO193" s="4">
        <v>1</v>
      </c>
      <c r="OP193" s="4">
        <v>1</v>
      </c>
      <c r="OQ193" s="4">
        <v>1</v>
      </c>
      <c r="OR193" s="4">
        <v>1</v>
      </c>
      <c r="OS193" s="4">
        <v>1</v>
      </c>
      <c r="OT193" s="4">
        <v>1</v>
      </c>
      <c r="OU193" s="4">
        <v>1</v>
      </c>
      <c r="OV193" s="4">
        <v>1</v>
      </c>
      <c r="OW193" s="4">
        <v>1</v>
      </c>
      <c r="OX193" s="4">
        <v>1</v>
      </c>
      <c r="OY193" s="4">
        <v>1</v>
      </c>
      <c r="OZ193" s="4">
        <v>1</v>
      </c>
      <c r="PA193" s="4">
        <v>1</v>
      </c>
      <c r="PB193" s="4">
        <v>1</v>
      </c>
      <c r="PC193" s="4">
        <v>1</v>
      </c>
      <c r="PD193" s="4">
        <v>1</v>
      </c>
      <c r="PE193" s="4">
        <v>1</v>
      </c>
      <c r="PF193" s="4">
        <v>1</v>
      </c>
      <c r="PG193" s="4">
        <v>1</v>
      </c>
      <c r="PH193" s="4">
        <v>1</v>
      </c>
      <c r="PI193" s="4">
        <v>1</v>
      </c>
      <c r="PJ193" s="4">
        <v>1</v>
      </c>
      <c r="PK193" s="4">
        <v>1</v>
      </c>
      <c r="PL193" s="4">
        <v>1</v>
      </c>
      <c r="PM193" s="4">
        <v>1</v>
      </c>
      <c r="PN193" s="4">
        <v>1</v>
      </c>
      <c r="PO193" s="4">
        <v>1</v>
      </c>
      <c r="PP193" s="4">
        <v>1</v>
      </c>
      <c r="PQ193" s="4">
        <v>1</v>
      </c>
      <c r="PR193" s="4">
        <v>1</v>
      </c>
      <c r="PS193" s="4">
        <v>1</v>
      </c>
      <c r="PT193" s="4">
        <v>1</v>
      </c>
      <c r="PU193" s="4">
        <v>1</v>
      </c>
      <c r="PV193" s="4">
        <v>1</v>
      </c>
      <c r="PW193" s="4">
        <v>1</v>
      </c>
      <c r="PX193" s="4">
        <v>1</v>
      </c>
      <c r="PY193" s="4">
        <v>1</v>
      </c>
      <c r="PZ193" s="4">
        <v>1</v>
      </c>
      <c r="QA193" s="4">
        <v>1</v>
      </c>
      <c r="QB193" s="4">
        <v>1</v>
      </c>
      <c r="QC193" s="4">
        <v>1</v>
      </c>
      <c r="QD193" s="4">
        <v>1</v>
      </c>
      <c r="QE193" s="4">
        <v>1</v>
      </c>
      <c r="QF193" s="4">
        <v>1</v>
      </c>
      <c r="QG193" s="4">
        <v>1</v>
      </c>
      <c r="QH193" s="4">
        <v>1</v>
      </c>
      <c r="QI193" s="4">
        <v>1</v>
      </c>
      <c r="QJ193" s="4">
        <v>1</v>
      </c>
      <c r="QK193" s="4">
        <v>1</v>
      </c>
      <c r="QL193" s="4">
        <v>1</v>
      </c>
      <c r="QM193" s="4">
        <v>1</v>
      </c>
      <c r="QN193" s="4">
        <v>1</v>
      </c>
      <c r="QO193" s="4">
        <v>1</v>
      </c>
      <c r="QP193" s="4">
        <v>1</v>
      </c>
      <c r="QQ193" s="4">
        <v>1</v>
      </c>
      <c r="QR193" s="4">
        <v>1</v>
      </c>
      <c r="QS193" s="4">
        <v>1</v>
      </c>
      <c r="QT193" s="4">
        <v>1</v>
      </c>
      <c r="QU193" s="4">
        <v>1</v>
      </c>
      <c r="QV193" s="4">
        <v>1</v>
      </c>
      <c r="QW193" s="4">
        <v>1</v>
      </c>
      <c r="QX193" s="4">
        <v>1</v>
      </c>
      <c r="QY193" s="4">
        <v>1</v>
      </c>
      <c r="QZ193" s="4">
        <v>1</v>
      </c>
      <c r="RA193" s="4">
        <v>1</v>
      </c>
      <c r="RB193" s="4">
        <v>1</v>
      </c>
      <c r="RC193" s="4">
        <v>1</v>
      </c>
      <c r="RD193" s="4">
        <v>1</v>
      </c>
      <c r="RE193" s="4">
        <v>1</v>
      </c>
      <c r="RF193" s="4">
        <v>1</v>
      </c>
      <c r="RG193" s="4">
        <v>1</v>
      </c>
      <c r="RH193" s="4">
        <v>1</v>
      </c>
      <c r="RI193" s="4">
        <v>1</v>
      </c>
      <c r="RJ193" s="4">
        <v>1</v>
      </c>
      <c r="RK193" s="4">
        <v>1</v>
      </c>
      <c r="RL193" s="4">
        <v>1</v>
      </c>
      <c r="RM193" s="4">
        <v>1</v>
      </c>
      <c r="RN193" s="4">
        <v>1</v>
      </c>
      <c r="RO193" s="4">
        <v>1</v>
      </c>
      <c r="RP193" s="4">
        <v>1</v>
      </c>
      <c r="RQ193" s="4">
        <v>1</v>
      </c>
      <c r="RR193" s="4">
        <v>1</v>
      </c>
      <c r="RS193" s="4">
        <v>1</v>
      </c>
    </row>
    <row r="194" spans="1:487" outlineLevel="3">
      <c r="A194" s="4" t="s">
        <v>1114</v>
      </c>
      <c r="D194" s="4">
        <v>5</v>
      </c>
      <c r="E194" s="4">
        <v>5</v>
      </c>
      <c r="F194" s="689">
        <v>8112.72</v>
      </c>
      <c r="G194" s="689"/>
      <c r="H194" s="689" t="s">
        <v>894</v>
      </c>
      <c r="HA194" s="4">
        <v>0.45</v>
      </c>
      <c r="HB194" s="4">
        <v>0.9</v>
      </c>
      <c r="HC194" s="4">
        <v>1.65</v>
      </c>
      <c r="HD194" s="4">
        <v>3</v>
      </c>
      <c r="HE194" s="4">
        <v>3</v>
      </c>
      <c r="HF194" s="4">
        <v>3</v>
      </c>
      <c r="HG194" s="4">
        <v>3</v>
      </c>
      <c r="HH194" s="4">
        <v>3</v>
      </c>
      <c r="HI194" s="4">
        <v>3</v>
      </c>
      <c r="HJ194" s="4">
        <v>3</v>
      </c>
      <c r="HK194" s="4">
        <v>3</v>
      </c>
      <c r="HL194" s="4">
        <v>3</v>
      </c>
      <c r="HM194" s="4">
        <v>3</v>
      </c>
      <c r="HN194" s="4">
        <v>3</v>
      </c>
      <c r="HO194" s="4">
        <v>3</v>
      </c>
      <c r="HP194" s="4">
        <v>3</v>
      </c>
      <c r="HQ194" s="4">
        <v>3</v>
      </c>
      <c r="HR194" s="4">
        <v>3</v>
      </c>
      <c r="HS194" s="4">
        <v>3</v>
      </c>
      <c r="HT194" s="4">
        <v>3</v>
      </c>
      <c r="HU194" s="4">
        <v>3</v>
      </c>
      <c r="HV194" s="4">
        <v>3</v>
      </c>
      <c r="HW194" s="4">
        <v>3</v>
      </c>
      <c r="HX194" s="4">
        <v>3</v>
      </c>
      <c r="HY194" s="4">
        <v>3</v>
      </c>
      <c r="HZ194" s="4">
        <v>3</v>
      </c>
      <c r="IA194" s="4">
        <v>3</v>
      </c>
      <c r="IB194" s="4">
        <v>3</v>
      </c>
      <c r="IC194" s="4">
        <v>3</v>
      </c>
      <c r="ID194" s="4">
        <v>3</v>
      </c>
      <c r="IE194" s="4">
        <v>3</v>
      </c>
      <c r="IF194" s="4">
        <v>3</v>
      </c>
      <c r="IG194" s="4">
        <v>3</v>
      </c>
      <c r="IH194" s="4">
        <v>3</v>
      </c>
      <c r="II194" s="4">
        <v>3</v>
      </c>
      <c r="IJ194" s="4">
        <v>3</v>
      </c>
      <c r="IK194" s="4">
        <v>3</v>
      </c>
      <c r="IL194" s="4">
        <v>3</v>
      </c>
      <c r="IM194" s="4">
        <v>3</v>
      </c>
      <c r="IN194" s="4">
        <v>3</v>
      </c>
      <c r="IO194" s="4">
        <v>3</v>
      </c>
      <c r="IP194" s="4">
        <v>3</v>
      </c>
      <c r="IQ194" s="4">
        <v>3</v>
      </c>
      <c r="IR194" s="4">
        <v>3</v>
      </c>
      <c r="IS194" s="4">
        <v>3</v>
      </c>
      <c r="IT194" s="4">
        <v>3</v>
      </c>
      <c r="IU194" s="4">
        <v>3</v>
      </c>
      <c r="IV194" s="4">
        <v>3</v>
      </c>
      <c r="IW194" s="4">
        <v>3</v>
      </c>
      <c r="IX194" s="4">
        <v>3</v>
      </c>
      <c r="IY194" s="4">
        <v>3</v>
      </c>
      <c r="IZ194" s="4">
        <v>3</v>
      </c>
      <c r="JA194" s="4">
        <v>3</v>
      </c>
      <c r="JB194" s="4">
        <v>3</v>
      </c>
      <c r="JC194" s="4">
        <v>3</v>
      </c>
      <c r="JD194" s="4">
        <v>3</v>
      </c>
      <c r="JE194" s="4">
        <v>3</v>
      </c>
      <c r="JF194" s="4">
        <v>3</v>
      </c>
      <c r="JG194" s="4">
        <v>3</v>
      </c>
      <c r="JH194" s="4">
        <v>3</v>
      </c>
      <c r="JI194" s="4">
        <v>3</v>
      </c>
      <c r="JJ194" s="4">
        <v>3</v>
      </c>
      <c r="JK194" s="4">
        <v>3</v>
      </c>
      <c r="JL194" s="4">
        <v>3</v>
      </c>
      <c r="JM194" s="4">
        <v>3</v>
      </c>
      <c r="JN194" s="4">
        <v>3</v>
      </c>
      <c r="JO194" s="4">
        <v>3</v>
      </c>
      <c r="JP194" s="4">
        <v>3</v>
      </c>
      <c r="JQ194" s="4">
        <v>3</v>
      </c>
      <c r="JR194" s="4">
        <v>3</v>
      </c>
      <c r="JS194" s="4">
        <v>3</v>
      </c>
      <c r="JT194" s="4">
        <v>3</v>
      </c>
      <c r="JU194" s="4">
        <v>3.4</v>
      </c>
      <c r="JV194" s="4">
        <v>3.87</v>
      </c>
      <c r="JW194" s="4">
        <v>3.87</v>
      </c>
      <c r="JX194" s="4">
        <v>5</v>
      </c>
      <c r="JY194" s="4">
        <v>5</v>
      </c>
      <c r="JZ194" s="4">
        <v>5</v>
      </c>
      <c r="KA194" s="4">
        <v>5</v>
      </c>
      <c r="KB194" s="4">
        <v>5</v>
      </c>
      <c r="KC194" s="4">
        <v>5</v>
      </c>
      <c r="KD194" s="4">
        <v>5</v>
      </c>
      <c r="KE194" s="4">
        <v>5</v>
      </c>
      <c r="KF194" s="4">
        <v>5</v>
      </c>
      <c r="KG194" s="4">
        <v>5</v>
      </c>
      <c r="KH194" s="4">
        <v>5</v>
      </c>
      <c r="KI194" s="4">
        <v>5</v>
      </c>
      <c r="KJ194" s="4">
        <v>5</v>
      </c>
      <c r="KK194" s="4">
        <v>5</v>
      </c>
      <c r="KL194" s="4">
        <v>5</v>
      </c>
      <c r="KM194" s="4">
        <v>5</v>
      </c>
      <c r="KN194" s="4">
        <v>5</v>
      </c>
      <c r="KO194" s="4">
        <v>5</v>
      </c>
      <c r="KP194" s="4">
        <v>5</v>
      </c>
      <c r="KQ194" s="4">
        <v>5</v>
      </c>
      <c r="KR194" s="4">
        <v>5</v>
      </c>
      <c r="KS194" s="4">
        <v>5</v>
      </c>
      <c r="KT194" s="4">
        <v>5</v>
      </c>
      <c r="KU194" s="4">
        <v>5</v>
      </c>
      <c r="KV194" s="4">
        <v>5</v>
      </c>
      <c r="KW194" s="4">
        <v>5</v>
      </c>
      <c r="KX194" s="4">
        <v>5</v>
      </c>
      <c r="KY194" s="4">
        <v>5</v>
      </c>
      <c r="KZ194" s="4">
        <v>5</v>
      </c>
      <c r="LA194" s="4">
        <v>5</v>
      </c>
      <c r="LB194" s="4">
        <v>5</v>
      </c>
      <c r="LC194" s="4">
        <v>5</v>
      </c>
      <c r="LD194" s="4">
        <v>5</v>
      </c>
      <c r="LE194" s="4">
        <v>5</v>
      </c>
      <c r="LF194" s="4">
        <v>5</v>
      </c>
      <c r="LG194" s="4">
        <v>5</v>
      </c>
      <c r="LH194" s="4">
        <v>5</v>
      </c>
      <c r="LI194" s="4">
        <v>5</v>
      </c>
      <c r="LJ194" s="4">
        <v>5</v>
      </c>
      <c r="LK194" s="4">
        <v>5</v>
      </c>
      <c r="LL194" s="4">
        <v>5</v>
      </c>
      <c r="LM194" s="4">
        <v>5</v>
      </c>
      <c r="LN194" s="4">
        <v>5</v>
      </c>
      <c r="LO194" s="4">
        <v>5</v>
      </c>
      <c r="LP194" s="4">
        <v>5</v>
      </c>
      <c r="LQ194" s="4">
        <v>5</v>
      </c>
      <c r="LR194" s="4">
        <v>5</v>
      </c>
      <c r="LS194" s="4">
        <v>5</v>
      </c>
      <c r="LT194" s="4">
        <v>5</v>
      </c>
      <c r="LU194" s="4">
        <v>5</v>
      </c>
      <c r="LV194" s="4">
        <v>5</v>
      </c>
      <c r="LW194" s="4">
        <v>5</v>
      </c>
      <c r="LX194" s="4">
        <v>5</v>
      </c>
      <c r="LY194" s="4">
        <v>5</v>
      </c>
      <c r="LZ194" s="4">
        <v>5</v>
      </c>
      <c r="MA194" s="4">
        <v>5</v>
      </c>
      <c r="MB194" s="4">
        <v>5</v>
      </c>
      <c r="MC194" s="4">
        <v>5</v>
      </c>
      <c r="MD194" s="4">
        <v>5</v>
      </c>
      <c r="ME194" s="4">
        <v>5</v>
      </c>
      <c r="MF194" s="4">
        <v>5</v>
      </c>
      <c r="MG194" s="4">
        <v>5</v>
      </c>
      <c r="MH194" s="4">
        <v>5</v>
      </c>
      <c r="MI194" s="4">
        <v>5</v>
      </c>
      <c r="MJ194" s="4">
        <v>5</v>
      </c>
      <c r="MK194" s="4">
        <v>5</v>
      </c>
      <c r="ML194" s="4">
        <v>5</v>
      </c>
      <c r="MM194" s="4">
        <v>5</v>
      </c>
      <c r="MN194" s="4">
        <v>5</v>
      </c>
      <c r="MO194" s="4">
        <v>5</v>
      </c>
      <c r="MP194" s="4">
        <v>5</v>
      </c>
      <c r="MQ194" s="4">
        <v>5</v>
      </c>
      <c r="MR194" s="4">
        <v>5</v>
      </c>
      <c r="MS194" s="4">
        <v>5</v>
      </c>
      <c r="MT194" s="4">
        <v>5</v>
      </c>
      <c r="MU194" s="4">
        <v>5</v>
      </c>
      <c r="MV194" s="4">
        <v>5</v>
      </c>
      <c r="MW194" s="4">
        <v>5</v>
      </c>
      <c r="MX194" s="4">
        <v>5</v>
      </c>
      <c r="MY194" s="4">
        <v>5</v>
      </c>
      <c r="MZ194" s="4">
        <v>5</v>
      </c>
      <c r="NA194" s="4">
        <v>5</v>
      </c>
      <c r="NB194" s="4">
        <v>5</v>
      </c>
      <c r="NC194" s="4">
        <v>5</v>
      </c>
      <c r="ND194" s="4">
        <v>5</v>
      </c>
      <c r="NE194" s="4">
        <v>5</v>
      </c>
      <c r="NF194" s="4">
        <v>5</v>
      </c>
      <c r="NG194" s="4">
        <v>5</v>
      </c>
      <c r="NH194" s="4">
        <v>5</v>
      </c>
      <c r="NI194" s="4">
        <v>5</v>
      </c>
      <c r="NJ194" s="4">
        <v>5</v>
      </c>
      <c r="NK194" s="4">
        <v>5</v>
      </c>
      <c r="NL194" s="4">
        <v>5</v>
      </c>
      <c r="NM194" s="4">
        <v>5</v>
      </c>
      <c r="NN194" s="4">
        <v>5</v>
      </c>
      <c r="NO194" s="4">
        <v>5</v>
      </c>
      <c r="NP194" s="4">
        <v>5</v>
      </c>
      <c r="NQ194" s="4">
        <v>5</v>
      </c>
      <c r="NR194" s="4">
        <v>5</v>
      </c>
      <c r="NS194" s="4">
        <v>5</v>
      </c>
      <c r="NT194" s="4">
        <v>5</v>
      </c>
      <c r="NU194" s="4">
        <v>5</v>
      </c>
      <c r="NV194" s="4">
        <v>5</v>
      </c>
      <c r="NW194" s="4">
        <v>5</v>
      </c>
      <c r="NX194" s="4">
        <v>5</v>
      </c>
      <c r="NY194" s="4">
        <v>5</v>
      </c>
      <c r="NZ194" s="4">
        <v>5</v>
      </c>
      <c r="OA194" s="4">
        <v>5</v>
      </c>
      <c r="OB194" s="4">
        <v>5</v>
      </c>
      <c r="OC194" s="4">
        <v>5</v>
      </c>
      <c r="OD194" s="4">
        <v>5</v>
      </c>
      <c r="OE194" s="4">
        <v>5</v>
      </c>
      <c r="OF194" s="4">
        <v>5</v>
      </c>
      <c r="OG194" s="4">
        <v>5</v>
      </c>
      <c r="OH194" s="4">
        <v>5</v>
      </c>
      <c r="OI194" s="4">
        <v>5</v>
      </c>
      <c r="OJ194" s="4">
        <v>5</v>
      </c>
      <c r="OK194" s="4">
        <v>5</v>
      </c>
      <c r="OL194" s="4">
        <v>5</v>
      </c>
      <c r="OM194" s="4">
        <v>5</v>
      </c>
      <c r="ON194" s="4">
        <v>5</v>
      </c>
      <c r="OO194" s="4">
        <v>5</v>
      </c>
      <c r="OP194" s="4">
        <v>5</v>
      </c>
      <c r="OQ194" s="4">
        <v>5</v>
      </c>
      <c r="OR194" s="4">
        <v>5</v>
      </c>
      <c r="OS194" s="4">
        <v>5</v>
      </c>
      <c r="OT194" s="4">
        <v>5</v>
      </c>
      <c r="OU194" s="4">
        <v>5</v>
      </c>
      <c r="OV194" s="4">
        <v>5</v>
      </c>
      <c r="OW194" s="4">
        <v>5</v>
      </c>
      <c r="OX194" s="4">
        <v>5</v>
      </c>
      <c r="OY194" s="4">
        <v>5</v>
      </c>
      <c r="OZ194" s="4">
        <v>5</v>
      </c>
      <c r="PA194" s="4">
        <v>5</v>
      </c>
      <c r="PB194" s="4">
        <v>5</v>
      </c>
      <c r="PC194" s="4">
        <v>5</v>
      </c>
      <c r="PD194" s="4">
        <v>5</v>
      </c>
      <c r="PE194" s="4">
        <v>5</v>
      </c>
      <c r="PF194" s="4">
        <v>5</v>
      </c>
      <c r="PG194" s="4">
        <v>5</v>
      </c>
      <c r="PH194" s="4">
        <v>5</v>
      </c>
      <c r="PI194" s="4">
        <v>5</v>
      </c>
      <c r="PJ194" s="4">
        <v>5</v>
      </c>
      <c r="PK194" s="4">
        <v>5</v>
      </c>
      <c r="PL194" s="4">
        <v>5</v>
      </c>
      <c r="PM194" s="4">
        <v>5</v>
      </c>
      <c r="PN194" s="4">
        <v>5</v>
      </c>
      <c r="PO194" s="4">
        <v>5</v>
      </c>
      <c r="PP194" s="4">
        <v>5</v>
      </c>
      <c r="PQ194" s="4">
        <v>5</v>
      </c>
      <c r="PR194" s="4">
        <v>5</v>
      </c>
      <c r="PS194" s="4">
        <v>5</v>
      </c>
      <c r="PT194" s="4">
        <v>5</v>
      </c>
      <c r="PU194" s="4">
        <v>5</v>
      </c>
      <c r="PV194" s="4">
        <v>5</v>
      </c>
      <c r="PW194" s="4">
        <v>5</v>
      </c>
      <c r="PX194" s="4">
        <v>5</v>
      </c>
      <c r="PY194" s="4">
        <v>5</v>
      </c>
      <c r="PZ194" s="4">
        <v>5</v>
      </c>
      <c r="QA194" s="4">
        <v>5</v>
      </c>
      <c r="QB194" s="4">
        <v>5</v>
      </c>
      <c r="QC194" s="4">
        <v>5</v>
      </c>
      <c r="QD194" s="4">
        <v>5</v>
      </c>
      <c r="QE194" s="4">
        <v>5</v>
      </c>
      <c r="QF194" s="4">
        <v>5</v>
      </c>
      <c r="QG194" s="4">
        <v>5</v>
      </c>
      <c r="QH194" s="4">
        <v>5</v>
      </c>
      <c r="QI194" s="4">
        <v>5</v>
      </c>
      <c r="QJ194" s="4">
        <v>5</v>
      </c>
      <c r="QK194" s="4">
        <v>5</v>
      </c>
      <c r="QL194" s="4">
        <v>5</v>
      </c>
      <c r="QM194" s="4">
        <v>5</v>
      </c>
      <c r="QN194" s="4">
        <v>5</v>
      </c>
      <c r="QO194" s="4">
        <v>5</v>
      </c>
      <c r="QP194" s="4">
        <v>5</v>
      </c>
      <c r="QQ194" s="4">
        <v>5</v>
      </c>
      <c r="QR194" s="4">
        <v>5</v>
      </c>
      <c r="QS194" s="4">
        <v>5</v>
      </c>
      <c r="QT194" s="4">
        <v>5</v>
      </c>
      <c r="QU194" s="4">
        <v>5</v>
      </c>
      <c r="QV194" s="4">
        <v>5</v>
      </c>
      <c r="QW194" s="4">
        <v>5</v>
      </c>
      <c r="QX194" s="4">
        <v>5</v>
      </c>
      <c r="QY194" s="4">
        <v>5</v>
      </c>
      <c r="QZ194" s="4">
        <v>5</v>
      </c>
      <c r="RA194" s="4">
        <v>5</v>
      </c>
      <c r="RB194" s="4">
        <v>5</v>
      </c>
      <c r="RC194" s="4">
        <v>5</v>
      </c>
      <c r="RD194" s="4">
        <v>5</v>
      </c>
      <c r="RE194" s="4">
        <v>5</v>
      </c>
      <c r="RF194" s="4">
        <v>5</v>
      </c>
      <c r="RG194" s="4">
        <v>5</v>
      </c>
      <c r="RH194" s="4">
        <v>5</v>
      </c>
      <c r="RI194" s="4">
        <v>5</v>
      </c>
      <c r="RJ194" s="4">
        <v>5</v>
      </c>
      <c r="RK194" s="4">
        <v>5</v>
      </c>
      <c r="RL194" s="4">
        <v>5</v>
      </c>
      <c r="RM194" s="4">
        <v>5</v>
      </c>
      <c r="RN194" s="4">
        <v>5</v>
      </c>
      <c r="RO194" s="4">
        <v>5</v>
      </c>
      <c r="RP194" s="4">
        <v>5</v>
      </c>
      <c r="RQ194" s="4">
        <v>5</v>
      </c>
      <c r="RR194" s="4">
        <v>5</v>
      </c>
      <c r="RS194" s="4">
        <v>5</v>
      </c>
    </row>
    <row r="195" spans="1:487" outlineLevel="3">
      <c r="A195" s="4" t="s">
        <v>1115</v>
      </c>
      <c r="D195" s="4">
        <v>21</v>
      </c>
      <c r="E195" s="4">
        <v>21</v>
      </c>
      <c r="F195" s="689">
        <v>194705.28</v>
      </c>
      <c r="G195" s="689"/>
      <c r="H195" s="689" t="s">
        <v>894</v>
      </c>
      <c r="FW195" s="4">
        <v>0.37</v>
      </c>
      <c r="FX195" s="4">
        <v>0.75</v>
      </c>
      <c r="FY195" s="4">
        <v>1.1200000000000001</v>
      </c>
      <c r="FZ195" s="4">
        <v>1.5</v>
      </c>
      <c r="GA195" s="4">
        <v>1.87</v>
      </c>
      <c r="GB195" s="4">
        <v>2.2400000000000002</v>
      </c>
      <c r="GC195" s="4">
        <v>2.2400000000000002</v>
      </c>
      <c r="GD195" s="4">
        <v>2.62</v>
      </c>
      <c r="GE195" s="4">
        <v>2.99</v>
      </c>
      <c r="GF195" s="4">
        <v>3.37</v>
      </c>
      <c r="GG195" s="4">
        <v>3.74</v>
      </c>
      <c r="GH195" s="4">
        <v>4.12</v>
      </c>
      <c r="GI195" s="4">
        <v>4.12</v>
      </c>
      <c r="GJ195" s="4">
        <v>4.12</v>
      </c>
      <c r="GK195" s="4">
        <v>4.12</v>
      </c>
      <c r="GL195" s="4">
        <v>4.12</v>
      </c>
      <c r="GM195" s="4">
        <v>4.12</v>
      </c>
      <c r="GN195" s="4">
        <v>4.6100000000000003</v>
      </c>
      <c r="GO195" s="4">
        <v>5.1100000000000003</v>
      </c>
      <c r="GP195" s="4">
        <v>5.61</v>
      </c>
      <c r="GQ195" s="4">
        <v>5.61</v>
      </c>
      <c r="GR195" s="4">
        <v>6.11</v>
      </c>
      <c r="GS195" s="4">
        <v>6.61</v>
      </c>
      <c r="GT195" s="4">
        <v>7.11</v>
      </c>
      <c r="GU195" s="4">
        <v>7.72</v>
      </c>
      <c r="GV195" s="4">
        <v>8.5500000000000007</v>
      </c>
      <c r="GW195" s="4">
        <v>9.58</v>
      </c>
      <c r="GX195" s="4">
        <v>9.58</v>
      </c>
      <c r="GY195" s="4">
        <v>10.74</v>
      </c>
      <c r="GZ195" s="4">
        <v>11.91</v>
      </c>
      <c r="HA195" s="4">
        <v>13.21</v>
      </c>
      <c r="HB195" s="4">
        <v>14.58</v>
      </c>
      <c r="HC195" s="4">
        <v>16.11</v>
      </c>
      <c r="HD195" s="4">
        <v>17.690000000000001</v>
      </c>
      <c r="HE195" s="4">
        <v>17.690000000000001</v>
      </c>
      <c r="HF195" s="4">
        <v>19.32</v>
      </c>
      <c r="HG195" s="4">
        <v>20.16</v>
      </c>
      <c r="HH195" s="4">
        <v>21</v>
      </c>
      <c r="HI195" s="4">
        <v>21</v>
      </c>
      <c r="HJ195" s="4">
        <v>21</v>
      </c>
      <c r="HK195" s="4">
        <v>21</v>
      </c>
      <c r="HL195" s="4">
        <v>21</v>
      </c>
      <c r="HM195" s="4">
        <v>21</v>
      </c>
      <c r="HN195" s="4">
        <v>21</v>
      </c>
      <c r="HO195" s="4">
        <v>21</v>
      </c>
      <c r="HP195" s="4">
        <v>21</v>
      </c>
      <c r="HQ195" s="4">
        <v>21</v>
      </c>
      <c r="HR195" s="4">
        <v>21</v>
      </c>
      <c r="HS195" s="4">
        <v>21</v>
      </c>
      <c r="HT195" s="4">
        <v>21</v>
      </c>
      <c r="HU195" s="4">
        <v>21</v>
      </c>
      <c r="HV195" s="4">
        <v>21</v>
      </c>
      <c r="HW195" s="4">
        <v>21</v>
      </c>
      <c r="HX195" s="4">
        <v>21</v>
      </c>
      <c r="HY195" s="4">
        <v>21</v>
      </c>
      <c r="HZ195" s="4">
        <v>21</v>
      </c>
      <c r="IA195" s="4">
        <v>21</v>
      </c>
      <c r="IB195" s="4">
        <v>21</v>
      </c>
      <c r="IC195" s="4">
        <v>21</v>
      </c>
      <c r="ID195" s="4">
        <v>21</v>
      </c>
      <c r="IE195" s="4">
        <v>21</v>
      </c>
      <c r="IF195" s="4">
        <v>21</v>
      </c>
      <c r="IG195" s="4">
        <v>21</v>
      </c>
      <c r="IH195" s="4">
        <v>21</v>
      </c>
      <c r="II195" s="4">
        <v>21</v>
      </c>
      <c r="IJ195" s="4">
        <v>21</v>
      </c>
      <c r="IK195" s="4">
        <v>21</v>
      </c>
      <c r="IL195" s="4">
        <v>21</v>
      </c>
      <c r="IM195" s="4">
        <v>21</v>
      </c>
      <c r="IN195" s="4">
        <v>21</v>
      </c>
      <c r="IO195" s="4">
        <v>21</v>
      </c>
      <c r="IP195" s="4">
        <v>21</v>
      </c>
      <c r="IQ195" s="4">
        <v>21</v>
      </c>
      <c r="IR195" s="4">
        <v>21</v>
      </c>
      <c r="IS195" s="4">
        <v>21</v>
      </c>
      <c r="IT195" s="4">
        <v>21</v>
      </c>
      <c r="IU195" s="4">
        <v>21</v>
      </c>
      <c r="IV195" s="4">
        <v>21</v>
      </c>
      <c r="IW195" s="4">
        <v>21</v>
      </c>
      <c r="IX195" s="4">
        <v>21</v>
      </c>
      <c r="IY195" s="4">
        <v>21</v>
      </c>
      <c r="IZ195" s="4">
        <v>21</v>
      </c>
      <c r="JA195" s="4">
        <v>21</v>
      </c>
      <c r="JB195" s="4">
        <v>21</v>
      </c>
      <c r="JC195" s="4">
        <v>21</v>
      </c>
      <c r="JD195" s="4">
        <v>21</v>
      </c>
      <c r="JE195" s="4">
        <v>21</v>
      </c>
      <c r="JF195" s="4">
        <v>21</v>
      </c>
      <c r="JG195" s="4">
        <v>21</v>
      </c>
      <c r="JH195" s="4">
        <v>21</v>
      </c>
      <c r="JI195" s="4">
        <v>21</v>
      </c>
      <c r="JJ195" s="4">
        <v>21</v>
      </c>
      <c r="JK195" s="4">
        <v>21</v>
      </c>
      <c r="JL195" s="4">
        <v>21</v>
      </c>
      <c r="JM195" s="4">
        <v>21</v>
      </c>
      <c r="JN195" s="4">
        <v>21</v>
      </c>
      <c r="JO195" s="4">
        <v>21</v>
      </c>
      <c r="JP195" s="4">
        <v>21</v>
      </c>
      <c r="JQ195" s="4">
        <v>21</v>
      </c>
      <c r="JR195" s="4">
        <v>21</v>
      </c>
      <c r="JS195" s="4">
        <v>21</v>
      </c>
      <c r="JT195" s="4">
        <v>21</v>
      </c>
      <c r="JU195" s="4">
        <v>21</v>
      </c>
      <c r="JV195" s="4">
        <v>21</v>
      </c>
      <c r="JW195" s="4">
        <v>21</v>
      </c>
      <c r="JX195" s="4">
        <v>21</v>
      </c>
      <c r="JY195" s="4">
        <v>21</v>
      </c>
      <c r="JZ195" s="4">
        <v>21</v>
      </c>
      <c r="KA195" s="4">
        <v>21</v>
      </c>
      <c r="KB195" s="4">
        <v>21</v>
      </c>
      <c r="KC195" s="4">
        <v>21</v>
      </c>
      <c r="KD195" s="4">
        <v>21</v>
      </c>
      <c r="KE195" s="4">
        <v>21</v>
      </c>
      <c r="KF195" s="4">
        <v>21</v>
      </c>
      <c r="KG195" s="4">
        <v>21</v>
      </c>
      <c r="KH195" s="4">
        <v>21</v>
      </c>
      <c r="KI195" s="4">
        <v>21</v>
      </c>
      <c r="KJ195" s="4">
        <v>21</v>
      </c>
      <c r="KK195" s="4">
        <v>21</v>
      </c>
      <c r="KL195" s="4">
        <v>21</v>
      </c>
      <c r="KM195" s="4">
        <v>21</v>
      </c>
      <c r="KN195" s="4">
        <v>21</v>
      </c>
      <c r="KO195" s="4">
        <v>21</v>
      </c>
      <c r="KP195" s="4">
        <v>21</v>
      </c>
      <c r="KQ195" s="4">
        <v>21</v>
      </c>
      <c r="KR195" s="4">
        <v>21</v>
      </c>
      <c r="KS195" s="4">
        <v>21</v>
      </c>
      <c r="KT195" s="4">
        <v>21</v>
      </c>
      <c r="KU195" s="4">
        <v>21</v>
      </c>
      <c r="KV195" s="4">
        <v>21</v>
      </c>
      <c r="KW195" s="4">
        <v>21</v>
      </c>
      <c r="KX195" s="4">
        <v>21</v>
      </c>
      <c r="KY195" s="4">
        <v>21</v>
      </c>
      <c r="KZ195" s="4">
        <v>21</v>
      </c>
      <c r="LA195" s="4">
        <v>21</v>
      </c>
      <c r="LB195" s="4">
        <v>21</v>
      </c>
      <c r="LC195" s="4">
        <v>21</v>
      </c>
      <c r="LD195" s="4">
        <v>21</v>
      </c>
      <c r="LE195" s="4">
        <v>21</v>
      </c>
      <c r="LF195" s="4">
        <v>21</v>
      </c>
      <c r="LG195" s="4">
        <v>21</v>
      </c>
      <c r="LH195" s="4">
        <v>21</v>
      </c>
      <c r="LI195" s="4">
        <v>21</v>
      </c>
      <c r="LJ195" s="4">
        <v>21</v>
      </c>
      <c r="LK195" s="4">
        <v>21</v>
      </c>
      <c r="LL195" s="4">
        <v>21</v>
      </c>
      <c r="LM195" s="4">
        <v>21</v>
      </c>
      <c r="LN195" s="4">
        <v>21</v>
      </c>
      <c r="LO195" s="4">
        <v>21</v>
      </c>
      <c r="LP195" s="4">
        <v>21</v>
      </c>
      <c r="LQ195" s="4">
        <v>21</v>
      </c>
      <c r="LR195" s="4">
        <v>21</v>
      </c>
      <c r="LS195" s="4">
        <v>21</v>
      </c>
      <c r="LT195" s="4">
        <v>21</v>
      </c>
      <c r="LU195" s="4">
        <v>21</v>
      </c>
      <c r="LV195" s="4">
        <v>21</v>
      </c>
      <c r="LW195" s="4">
        <v>21</v>
      </c>
      <c r="LX195" s="4">
        <v>21</v>
      </c>
      <c r="LY195" s="4">
        <v>21</v>
      </c>
      <c r="LZ195" s="4">
        <v>21</v>
      </c>
      <c r="MA195" s="4">
        <v>21</v>
      </c>
      <c r="MB195" s="4">
        <v>21</v>
      </c>
      <c r="MC195" s="4">
        <v>21</v>
      </c>
      <c r="MD195" s="4">
        <v>21</v>
      </c>
      <c r="ME195" s="4">
        <v>21</v>
      </c>
      <c r="MF195" s="4">
        <v>21</v>
      </c>
      <c r="MG195" s="4">
        <v>21</v>
      </c>
      <c r="MH195" s="4">
        <v>21</v>
      </c>
      <c r="MI195" s="4">
        <v>21</v>
      </c>
      <c r="MJ195" s="4">
        <v>21</v>
      </c>
      <c r="MK195" s="4">
        <v>21</v>
      </c>
      <c r="ML195" s="4">
        <v>21</v>
      </c>
      <c r="MM195" s="4">
        <v>21</v>
      </c>
      <c r="MN195" s="4">
        <v>21</v>
      </c>
      <c r="MO195" s="4">
        <v>21</v>
      </c>
      <c r="MP195" s="4">
        <v>21</v>
      </c>
      <c r="MQ195" s="4">
        <v>21</v>
      </c>
      <c r="MR195" s="4">
        <v>21</v>
      </c>
      <c r="MS195" s="4">
        <v>21</v>
      </c>
      <c r="MT195" s="4">
        <v>21</v>
      </c>
      <c r="MU195" s="4">
        <v>21</v>
      </c>
      <c r="MV195" s="4">
        <v>21</v>
      </c>
      <c r="MW195" s="4">
        <v>21</v>
      </c>
      <c r="MX195" s="4">
        <v>21</v>
      </c>
      <c r="MY195" s="4">
        <v>21</v>
      </c>
      <c r="MZ195" s="4">
        <v>21</v>
      </c>
      <c r="NA195" s="4">
        <v>21</v>
      </c>
      <c r="NB195" s="4">
        <v>21</v>
      </c>
      <c r="NC195" s="4">
        <v>21</v>
      </c>
      <c r="ND195" s="4">
        <v>21</v>
      </c>
      <c r="NE195" s="4">
        <v>21</v>
      </c>
      <c r="NF195" s="4">
        <v>21</v>
      </c>
      <c r="NG195" s="4">
        <v>21</v>
      </c>
      <c r="NH195" s="4">
        <v>21</v>
      </c>
      <c r="NI195" s="4">
        <v>21</v>
      </c>
      <c r="NJ195" s="4">
        <v>21</v>
      </c>
      <c r="NK195" s="4">
        <v>21</v>
      </c>
      <c r="NL195" s="4">
        <v>21</v>
      </c>
      <c r="NM195" s="4">
        <v>21</v>
      </c>
      <c r="NN195" s="4">
        <v>21</v>
      </c>
      <c r="NO195" s="4">
        <v>21</v>
      </c>
      <c r="NP195" s="4">
        <v>21</v>
      </c>
      <c r="NQ195" s="4">
        <v>21</v>
      </c>
      <c r="NR195" s="4">
        <v>21</v>
      </c>
      <c r="NS195" s="4">
        <v>21</v>
      </c>
      <c r="NT195" s="4">
        <v>21</v>
      </c>
      <c r="NU195" s="4">
        <v>21</v>
      </c>
      <c r="NV195" s="4">
        <v>21</v>
      </c>
      <c r="NW195" s="4">
        <v>21</v>
      </c>
      <c r="NX195" s="4">
        <v>21</v>
      </c>
      <c r="NY195" s="4">
        <v>21</v>
      </c>
      <c r="NZ195" s="4">
        <v>21</v>
      </c>
      <c r="OA195" s="4">
        <v>21</v>
      </c>
      <c r="OB195" s="4">
        <v>21</v>
      </c>
      <c r="OC195" s="4">
        <v>21</v>
      </c>
      <c r="OD195" s="4">
        <v>21</v>
      </c>
      <c r="OE195" s="4">
        <v>21</v>
      </c>
      <c r="OF195" s="4">
        <v>21</v>
      </c>
      <c r="OG195" s="4">
        <v>21</v>
      </c>
      <c r="OH195" s="4">
        <v>21</v>
      </c>
      <c r="OI195" s="4">
        <v>21</v>
      </c>
      <c r="OJ195" s="4">
        <v>21</v>
      </c>
      <c r="OK195" s="4">
        <v>21</v>
      </c>
      <c r="OL195" s="4">
        <v>21</v>
      </c>
      <c r="OM195" s="4">
        <v>21</v>
      </c>
      <c r="ON195" s="4">
        <v>21</v>
      </c>
      <c r="OO195" s="4">
        <v>21</v>
      </c>
      <c r="OP195" s="4">
        <v>21</v>
      </c>
      <c r="OQ195" s="4">
        <v>21</v>
      </c>
      <c r="OR195" s="4">
        <v>21</v>
      </c>
      <c r="OS195" s="4">
        <v>21</v>
      </c>
      <c r="OT195" s="4">
        <v>21</v>
      </c>
      <c r="OU195" s="4">
        <v>21</v>
      </c>
      <c r="OV195" s="4">
        <v>21</v>
      </c>
      <c r="OW195" s="4">
        <v>21</v>
      </c>
      <c r="OX195" s="4">
        <v>21</v>
      </c>
      <c r="OY195" s="4">
        <v>21</v>
      </c>
      <c r="OZ195" s="4">
        <v>21</v>
      </c>
      <c r="PA195" s="4">
        <v>21</v>
      </c>
      <c r="PB195" s="4">
        <v>21</v>
      </c>
      <c r="PC195" s="4">
        <v>21</v>
      </c>
      <c r="PD195" s="4">
        <v>21</v>
      </c>
      <c r="PE195" s="4">
        <v>21</v>
      </c>
      <c r="PF195" s="4">
        <v>21</v>
      </c>
      <c r="PG195" s="4">
        <v>21</v>
      </c>
      <c r="PH195" s="4">
        <v>21</v>
      </c>
      <c r="PI195" s="4">
        <v>21</v>
      </c>
      <c r="PJ195" s="4">
        <v>21</v>
      </c>
      <c r="PK195" s="4">
        <v>21</v>
      </c>
      <c r="PL195" s="4">
        <v>21</v>
      </c>
      <c r="PM195" s="4">
        <v>21</v>
      </c>
      <c r="PN195" s="4">
        <v>21</v>
      </c>
      <c r="PO195" s="4">
        <v>21</v>
      </c>
      <c r="PP195" s="4">
        <v>21</v>
      </c>
      <c r="PQ195" s="4">
        <v>21</v>
      </c>
      <c r="PR195" s="4">
        <v>21</v>
      </c>
      <c r="PS195" s="4">
        <v>21</v>
      </c>
      <c r="PT195" s="4">
        <v>21</v>
      </c>
      <c r="PU195" s="4">
        <v>21</v>
      </c>
      <c r="PV195" s="4">
        <v>21</v>
      </c>
      <c r="PW195" s="4">
        <v>21</v>
      </c>
      <c r="PX195" s="4">
        <v>21</v>
      </c>
      <c r="PY195" s="4">
        <v>21</v>
      </c>
      <c r="PZ195" s="4">
        <v>21</v>
      </c>
      <c r="QA195" s="4">
        <v>21</v>
      </c>
      <c r="QB195" s="4">
        <v>21</v>
      </c>
      <c r="QC195" s="4">
        <v>21</v>
      </c>
      <c r="QD195" s="4">
        <v>21</v>
      </c>
      <c r="QE195" s="4">
        <v>21</v>
      </c>
      <c r="QF195" s="4">
        <v>21</v>
      </c>
      <c r="QG195" s="4">
        <v>21</v>
      </c>
      <c r="QH195" s="4">
        <v>21</v>
      </c>
      <c r="QI195" s="4">
        <v>21</v>
      </c>
      <c r="QJ195" s="4">
        <v>21</v>
      </c>
      <c r="QK195" s="4">
        <v>21</v>
      </c>
      <c r="QL195" s="4">
        <v>21</v>
      </c>
      <c r="QM195" s="4">
        <v>21</v>
      </c>
      <c r="QN195" s="4">
        <v>21</v>
      </c>
      <c r="QO195" s="4">
        <v>21</v>
      </c>
      <c r="QP195" s="4">
        <v>21</v>
      </c>
      <c r="QQ195" s="4">
        <v>21</v>
      </c>
      <c r="QR195" s="4">
        <v>21</v>
      </c>
      <c r="QS195" s="4">
        <v>21</v>
      </c>
      <c r="QT195" s="4">
        <v>21</v>
      </c>
      <c r="QU195" s="4">
        <v>21</v>
      </c>
      <c r="QV195" s="4">
        <v>21</v>
      </c>
      <c r="QW195" s="4">
        <v>21</v>
      </c>
      <c r="QX195" s="4">
        <v>21</v>
      </c>
      <c r="QY195" s="4">
        <v>21</v>
      </c>
      <c r="QZ195" s="4">
        <v>21</v>
      </c>
      <c r="RA195" s="4">
        <v>21</v>
      </c>
      <c r="RB195" s="4">
        <v>21</v>
      </c>
      <c r="RC195" s="4">
        <v>21</v>
      </c>
      <c r="RD195" s="4">
        <v>21</v>
      </c>
      <c r="RE195" s="4">
        <v>21</v>
      </c>
      <c r="RF195" s="4">
        <v>21</v>
      </c>
      <c r="RG195" s="4">
        <v>21</v>
      </c>
      <c r="RH195" s="4">
        <v>21</v>
      </c>
      <c r="RI195" s="4">
        <v>21</v>
      </c>
      <c r="RJ195" s="4">
        <v>21</v>
      </c>
      <c r="RK195" s="4">
        <v>21</v>
      </c>
      <c r="RL195" s="4">
        <v>21</v>
      </c>
      <c r="RM195" s="4">
        <v>21</v>
      </c>
      <c r="RN195" s="4">
        <v>21</v>
      </c>
      <c r="RO195" s="4">
        <v>21</v>
      </c>
      <c r="RP195" s="4">
        <v>21</v>
      </c>
      <c r="RQ195" s="4">
        <v>21</v>
      </c>
      <c r="RR195" s="4">
        <v>21</v>
      </c>
      <c r="RS195" s="4">
        <v>21</v>
      </c>
    </row>
    <row r="196" spans="1:487" outlineLevel="3">
      <c r="A196" s="4" t="s">
        <v>1116</v>
      </c>
      <c r="D196" s="4">
        <v>15</v>
      </c>
      <c r="E196" s="4">
        <v>15</v>
      </c>
      <c r="F196" s="689">
        <v>9903.8700000000008</v>
      </c>
      <c r="G196" s="689"/>
      <c r="H196" s="689" t="s">
        <v>894</v>
      </c>
      <c r="JD196" s="4">
        <v>2.7</v>
      </c>
      <c r="JE196" s="4">
        <v>9</v>
      </c>
      <c r="JF196" s="4">
        <v>9</v>
      </c>
      <c r="JG196" s="4">
        <v>9</v>
      </c>
      <c r="JH196" s="4">
        <v>9</v>
      </c>
      <c r="JI196" s="4">
        <v>9</v>
      </c>
      <c r="JJ196" s="4">
        <v>9</v>
      </c>
      <c r="JK196" s="4">
        <v>9</v>
      </c>
      <c r="JL196" s="4">
        <v>9</v>
      </c>
      <c r="JM196" s="4">
        <v>9</v>
      </c>
      <c r="JN196" s="4">
        <v>9</v>
      </c>
      <c r="JO196" s="4">
        <v>9</v>
      </c>
      <c r="JP196" s="4">
        <v>9</v>
      </c>
      <c r="JQ196" s="4">
        <v>9</v>
      </c>
      <c r="JR196" s="4">
        <v>9</v>
      </c>
      <c r="JS196" s="4">
        <v>9</v>
      </c>
      <c r="JT196" s="4">
        <v>9</v>
      </c>
      <c r="JU196" s="4">
        <v>9.7200000000000006</v>
      </c>
      <c r="JV196" s="4">
        <v>10.44</v>
      </c>
      <c r="JW196" s="4">
        <v>10.44</v>
      </c>
      <c r="JX196" s="4">
        <v>11.16</v>
      </c>
      <c r="JY196" s="4">
        <v>12.72</v>
      </c>
      <c r="JZ196" s="4">
        <v>15</v>
      </c>
      <c r="KA196" s="4">
        <v>15</v>
      </c>
      <c r="KB196" s="4">
        <v>15</v>
      </c>
      <c r="KC196" s="4">
        <v>15</v>
      </c>
      <c r="KD196" s="4">
        <v>15</v>
      </c>
      <c r="KE196" s="4">
        <v>15</v>
      </c>
      <c r="KF196" s="4">
        <v>15</v>
      </c>
      <c r="KG196" s="4">
        <v>15</v>
      </c>
      <c r="KH196" s="4">
        <v>15</v>
      </c>
      <c r="KI196" s="4">
        <v>15</v>
      </c>
      <c r="KJ196" s="4">
        <v>15</v>
      </c>
      <c r="KK196" s="4">
        <v>15</v>
      </c>
      <c r="KL196" s="4">
        <v>15</v>
      </c>
      <c r="KM196" s="4">
        <v>15</v>
      </c>
      <c r="KN196" s="4">
        <v>15</v>
      </c>
      <c r="KO196" s="4">
        <v>15</v>
      </c>
      <c r="KP196" s="4">
        <v>15</v>
      </c>
      <c r="KQ196" s="4">
        <v>15</v>
      </c>
      <c r="KR196" s="4">
        <v>15</v>
      </c>
      <c r="KS196" s="4">
        <v>15</v>
      </c>
      <c r="KT196" s="4">
        <v>15</v>
      </c>
      <c r="KU196" s="4">
        <v>15</v>
      </c>
      <c r="KV196" s="4">
        <v>15</v>
      </c>
      <c r="KW196" s="4">
        <v>15</v>
      </c>
      <c r="KX196" s="4">
        <v>15</v>
      </c>
      <c r="KY196" s="4">
        <v>15</v>
      </c>
      <c r="KZ196" s="4">
        <v>15</v>
      </c>
      <c r="LA196" s="4">
        <v>15</v>
      </c>
      <c r="LB196" s="4">
        <v>15</v>
      </c>
      <c r="LC196" s="4">
        <v>15</v>
      </c>
      <c r="LD196" s="4">
        <v>15</v>
      </c>
      <c r="LE196" s="4">
        <v>15</v>
      </c>
      <c r="LF196" s="4">
        <v>15</v>
      </c>
      <c r="LG196" s="4">
        <v>15</v>
      </c>
      <c r="LH196" s="4">
        <v>15</v>
      </c>
      <c r="LI196" s="4">
        <v>15</v>
      </c>
      <c r="LJ196" s="4">
        <v>15</v>
      </c>
      <c r="LK196" s="4">
        <v>15</v>
      </c>
      <c r="LL196" s="4">
        <v>15</v>
      </c>
      <c r="LM196" s="4">
        <v>15</v>
      </c>
      <c r="LN196" s="4">
        <v>15</v>
      </c>
      <c r="LO196" s="4">
        <v>15</v>
      </c>
      <c r="LP196" s="4">
        <v>15</v>
      </c>
      <c r="LQ196" s="4">
        <v>15</v>
      </c>
      <c r="LR196" s="4">
        <v>15</v>
      </c>
      <c r="LS196" s="4">
        <v>15</v>
      </c>
      <c r="LT196" s="4">
        <v>15</v>
      </c>
      <c r="LU196" s="4">
        <v>15</v>
      </c>
      <c r="LV196" s="4">
        <v>15</v>
      </c>
      <c r="LW196" s="4">
        <v>15</v>
      </c>
      <c r="LX196" s="4">
        <v>15</v>
      </c>
      <c r="LY196" s="4">
        <v>15</v>
      </c>
      <c r="LZ196" s="4">
        <v>15</v>
      </c>
      <c r="MA196" s="4">
        <v>15</v>
      </c>
      <c r="MB196" s="4">
        <v>15</v>
      </c>
      <c r="MC196" s="4">
        <v>15</v>
      </c>
      <c r="MD196" s="4">
        <v>15</v>
      </c>
      <c r="ME196" s="4">
        <v>15</v>
      </c>
      <c r="MF196" s="4">
        <v>15</v>
      </c>
      <c r="MG196" s="4">
        <v>15</v>
      </c>
      <c r="MH196" s="4">
        <v>15</v>
      </c>
      <c r="MI196" s="4">
        <v>15</v>
      </c>
      <c r="MJ196" s="4">
        <v>15</v>
      </c>
      <c r="MK196" s="4">
        <v>15</v>
      </c>
      <c r="ML196" s="4">
        <v>15</v>
      </c>
      <c r="MM196" s="4">
        <v>15</v>
      </c>
      <c r="MN196" s="4">
        <v>15</v>
      </c>
      <c r="MO196" s="4">
        <v>15</v>
      </c>
      <c r="MP196" s="4">
        <v>15</v>
      </c>
      <c r="MQ196" s="4">
        <v>15</v>
      </c>
      <c r="MR196" s="4">
        <v>15</v>
      </c>
      <c r="MS196" s="4">
        <v>15</v>
      </c>
      <c r="MT196" s="4">
        <v>15</v>
      </c>
      <c r="MU196" s="4">
        <v>15</v>
      </c>
      <c r="MV196" s="4">
        <v>15</v>
      </c>
      <c r="MW196" s="4">
        <v>15</v>
      </c>
      <c r="MX196" s="4">
        <v>15</v>
      </c>
      <c r="MY196" s="4">
        <v>15</v>
      </c>
      <c r="MZ196" s="4">
        <v>15</v>
      </c>
      <c r="NA196" s="4">
        <v>15</v>
      </c>
      <c r="NB196" s="4">
        <v>15</v>
      </c>
      <c r="NC196" s="4">
        <v>15</v>
      </c>
      <c r="ND196" s="4">
        <v>15</v>
      </c>
      <c r="NE196" s="4">
        <v>15</v>
      </c>
      <c r="NF196" s="4">
        <v>15</v>
      </c>
      <c r="NG196" s="4">
        <v>15</v>
      </c>
      <c r="NH196" s="4">
        <v>15</v>
      </c>
      <c r="NI196" s="4">
        <v>15</v>
      </c>
      <c r="NJ196" s="4">
        <v>15</v>
      </c>
      <c r="NK196" s="4">
        <v>15</v>
      </c>
      <c r="NL196" s="4">
        <v>15</v>
      </c>
      <c r="NM196" s="4">
        <v>15</v>
      </c>
      <c r="NN196" s="4">
        <v>15</v>
      </c>
      <c r="NO196" s="4">
        <v>15</v>
      </c>
      <c r="NP196" s="4">
        <v>15</v>
      </c>
      <c r="NQ196" s="4">
        <v>15</v>
      </c>
      <c r="NR196" s="4">
        <v>15</v>
      </c>
      <c r="NS196" s="4">
        <v>15</v>
      </c>
      <c r="NT196" s="4">
        <v>15</v>
      </c>
      <c r="NU196" s="4">
        <v>15</v>
      </c>
      <c r="NV196" s="4">
        <v>15</v>
      </c>
      <c r="NW196" s="4">
        <v>15</v>
      </c>
      <c r="NX196" s="4">
        <v>15</v>
      </c>
      <c r="NY196" s="4">
        <v>15</v>
      </c>
      <c r="NZ196" s="4">
        <v>15</v>
      </c>
      <c r="OA196" s="4">
        <v>15</v>
      </c>
      <c r="OB196" s="4">
        <v>15</v>
      </c>
      <c r="OC196" s="4">
        <v>15</v>
      </c>
      <c r="OD196" s="4">
        <v>15</v>
      </c>
      <c r="OE196" s="4">
        <v>15</v>
      </c>
      <c r="OF196" s="4">
        <v>15</v>
      </c>
      <c r="OG196" s="4">
        <v>15</v>
      </c>
      <c r="OH196" s="4">
        <v>15</v>
      </c>
      <c r="OI196" s="4">
        <v>15</v>
      </c>
      <c r="OJ196" s="4">
        <v>15</v>
      </c>
      <c r="OK196" s="4">
        <v>15</v>
      </c>
      <c r="OL196" s="4">
        <v>15</v>
      </c>
      <c r="OM196" s="4">
        <v>15</v>
      </c>
      <c r="ON196" s="4">
        <v>15</v>
      </c>
      <c r="OO196" s="4">
        <v>15</v>
      </c>
      <c r="OP196" s="4">
        <v>15</v>
      </c>
      <c r="OQ196" s="4">
        <v>15</v>
      </c>
      <c r="OR196" s="4">
        <v>15</v>
      </c>
      <c r="OS196" s="4">
        <v>15</v>
      </c>
      <c r="OT196" s="4">
        <v>15</v>
      </c>
      <c r="OU196" s="4">
        <v>15</v>
      </c>
      <c r="OV196" s="4">
        <v>15</v>
      </c>
      <c r="OW196" s="4">
        <v>15</v>
      </c>
      <c r="OX196" s="4">
        <v>15</v>
      </c>
      <c r="OY196" s="4">
        <v>15</v>
      </c>
      <c r="OZ196" s="4">
        <v>15</v>
      </c>
      <c r="PA196" s="4">
        <v>15</v>
      </c>
      <c r="PB196" s="4">
        <v>15</v>
      </c>
      <c r="PC196" s="4">
        <v>15</v>
      </c>
      <c r="PD196" s="4">
        <v>15</v>
      </c>
      <c r="PE196" s="4">
        <v>15</v>
      </c>
      <c r="PF196" s="4">
        <v>15</v>
      </c>
      <c r="PG196" s="4">
        <v>15</v>
      </c>
      <c r="PH196" s="4">
        <v>15</v>
      </c>
      <c r="PI196" s="4">
        <v>15</v>
      </c>
      <c r="PJ196" s="4">
        <v>15</v>
      </c>
      <c r="PK196" s="4">
        <v>15</v>
      </c>
      <c r="PL196" s="4">
        <v>15</v>
      </c>
      <c r="PM196" s="4">
        <v>15</v>
      </c>
      <c r="PN196" s="4">
        <v>15</v>
      </c>
      <c r="PO196" s="4">
        <v>15</v>
      </c>
      <c r="PP196" s="4">
        <v>15</v>
      </c>
      <c r="PQ196" s="4">
        <v>15</v>
      </c>
      <c r="PR196" s="4">
        <v>15</v>
      </c>
      <c r="PS196" s="4">
        <v>15</v>
      </c>
      <c r="PT196" s="4">
        <v>15</v>
      </c>
      <c r="PU196" s="4">
        <v>15</v>
      </c>
      <c r="PV196" s="4">
        <v>15</v>
      </c>
      <c r="PW196" s="4">
        <v>15</v>
      </c>
      <c r="PX196" s="4">
        <v>15</v>
      </c>
      <c r="PY196" s="4">
        <v>15</v>
      </c>
      <c r="PZ196" s="4">
        <v>15</v>
      </c>
      <c r="QA196" s="4">
        <v>15</v>
      </c>
      <c r="QB196" s="4">
        <v>15</v>
      </c>
      <c r="QC196" s="4">
        <v>15</v>
      </c>
      <c r="QD196" s="4">
        <v>15</v>
      </c>
      <c r="QE196" s="4">
        <v>15</v>
      </c>
      <c r="QF196" s="4">
        <v>15</v>
      </c>
      <c r="QG196" s="4">
        <v>15</v>
      </c>
      <c r="QH196" s="4">
        <v>15</v>
      </c>
      <c r="QI196" s="4">
        <v>15</v>
      </c>
      <c r="QJ196" s="4">
        <v>15</v>
      </c>
      <c r="QK196" s="4">
        <v>15</v>
      </c>
      <c r="QL196" s="4">
        <v>15</v>
      </c>
      <c r="QM196" s="4">
        <v>15</v>
      </c>
      <c r="QN196" s="4">
        <v>15</v>
      </c>
      <c r="QO196" s="4">
        <v>15</v>
      </c>
      <c r="QP196" s="4">
        <v>15</v>
      </c>
      <c r="QQ196" s="4">
        <v>15</v>
      </c>
      <c r="QR196" s="4">
        <v>15</v>
      </c>
      <c r="QS196" s="4">
        <v>15</v>
      </c>
      <c r="QT196" s="4">
        <v>15</v>
      </c>
      <c r="QU196" s="4">
        <v>15</v>
      </c>
      <c r="QV196" s="4">
        <v>15</v>
      </c>
      <c r="QW196" s="4">
        <v>15</v>
      </c>
      <c r="QX196" s="4">
        <v>15</v>
      </c>
      <c r="QY196" s="4">
        <v>15</v>
      </c>
      <c r="QZ196" s="4">
        <v>15</v>
      </c>
      <c r="RA196" s="4">
        <v>15</v>
      </c>
      <c r="RB196" s="4">
        <v>15</v>
      </c>
      <c r="RC196" s="4">
        <v>15</v>
      </c>
      <c r="RD196" s="4">
        <v>15</v>
      </c>
      <c r="RE196" s="4">
        <v>15</v>
      </c>
      <c r="RF196" s="4">
        <v>15</v>
      </c>
      <c r="RG196" s="4">
        <v>15</v>
      </c>
      <c r="RH196" s="4">
        <v>15</v>
      </c>
      <c r="RI196" s="4">
        <v>15</v>
      </c>
      <c r="RJ196" s="4">
        <v>15</v>
      </c>
      <c r="RK196" s="4">
        <v>15</v>
      </c>
      <c r="RL196" s="4">
        <v>15</v>
      </c>
      <c r="RM196" s="4">
        <v>15</v>
      </c>
      <c r="RN196" s="4">
        <v>15</v>
      </c>
      <c r="RO196" s="4">
        <v>15</v>
      </c>
      <c r="RP196" s="4">
        <v>15</v>
      </c>
      <c r="RQ196" s="4">
        <v>15</v>
      </c>
      <c r="RR196" s="4">
        <v>15</v>
      </c>
      <c r="RS196" s="4">
        <v>15</v>
      </c>
    </row>
    <row r="197" spans="1:487" outlineLevel="3">
      <c r="A197" s="4" t="s">
        <v>1403</v>
      </c>
      <c r="D197" s="4">
        <v>400513</v>
      </c>
      <c r="E197" s="4">
        <v>391259.02</v>
      </c>
      <c r="F197" s="689">
        <v>5978057.0700000003</v>
      </c>
      <c r="G197" s="689"/>
      <c r="H197" s="689" t="s">
        <v>894</v>
      </c>
      <c r="AD197" s="4">
        <v>125.94</v>
      </c>
      <c r="AE197" s="4">
        <v>125.94</v>
      </c>
      <c r="AF197" s="4">
        <v>251.89</v>
      </c>
      <c r="AG197" s="4">
        <v>377.83</v>
      </c>
      <c r="AH197" s="4">
        <v>503.78</v>
      </c>
      <c r="AI197" s="4">
        <v>803.62</v>
      </c>
      <c r="AJ197" s="4">
        <v>1103.47</v>
      </c>
      <c r="AK197" s="4">
        <v>1403.31</v>
      </c>
      <c r="AL197" s="4">
        <v>1403.31</v>
      </c>
      <c r="AM197" s="4">
        <v>1703.16</v>
      </c>
      <c r="AN197" s="4">
        <v>3257.73</v>
      </c>
      <c r="AO197" s="4">
        <v>4812.3</v>
      </c>
      <c r="AP197" s="4">
        <v>6366.87</v>
      </c>
      <c r="AQ197" s="4">
        <v>7921.44</v>
      </c>
      <c r="AR197" s="4">
        <v>9476.01</v>
      </c>
      <c r="AS197" s="4">
        <v>9476.01</v>
      </c>
      <c r="AT197" s="4">
        <v>11030.58</v>
      </c>
      <c r="AU197" s="4">
        <v>12585.15</v>
      </c>
      <c r="AV197" s="4">
        <v>14139.72</v>
      </c>
      <c r="AW197" s="4">
        <v>15694.29</v>
      </c>
      <c r="AX197" s="4">
        <v>17248.86</v>
      </c>
      <c r="AY197" s="4">
        <v>18803.43</v>
      </c>
      <c r="AZ197" s="4">
        <v>18803.43</v>
      </c>
      <c r="BA197" s="4">
        <v>20358.009999999998</v>
      </c>
      <c r="BB197" s="4">
        <v>21912.58</v>
      </c>
      <c r="BC197" s="4">
        <v>23467.15</v>
      </c>
      <c r="BD197" s="4">
        <v>25021.72</v>
      </c>
      <c r="BE197" s="4">
        <v>26576.29</v>
      </c>
      <c r="BF197" s="4">
        <v>28130.86</v>
      </c>
      <c r="BG197" s="4">
        <v>28130.86</v>
      </c>
      <c r="BH197" s="4">
        <v>29685.43</v>
      </c>
      <c r="BI197" s="4">
        <v>31240</v>
      </c>
      <c r="BJ197" s="4">
        <v>32794.57</v>
      </c>
      <c r="BK197" s="4">
        <v>34349.14</v>
      </c>
      <c r="BL197" s="4">
        <v>35903.71</v>
      </c>
      <c r="BM197" s="4">
        <v>37458.28</v>
      </c>
      <c r="BN197" s="4">
        <v>37458.28</v>
      </c>
      <c r="BO197" s="4">
        <v>39012.86</v>
      </c>
      <c r="BP197" s="4">
        <v>40567.43</v>
      </c>
      <c r="BQ197" s="4">
        <v>42122</v>
      </c>
      <c r="BR197" s="4">
        <v>43676.57</v>
      </c>
      <c r="BS197" s="4">
        <v>45231.14</v>
      </c>
      <c r="BT197" s="4">
        <v>46785.71</v>
      </c>
      <c r="BU197" s="4">
        <v>46785.71</v>
      </c>
      <c r="BV197" s="4">
        <v>49188.28</v>
      </c>
      <c r="BW197" s="4">
        <v>51590.86</v>
      </c>
      <c r="BX197" s="4">
        <v>53993.43</v>
      </c>
      <c r="BY197" s="4">
        <v>56396.01</v>
      </c>
      <c r="BZ197" s="4">
        <v>58798.58</v>
      </c>
      <c r="CA197" s="4">
        <v>61201.16</v>
      </c>
      <c r="CB197" s="4">
        <v>61201.16</v>
      </c>
      <c r="CC197" s="4">
        <v>63603.73</v>
      </c>
      <c r="CD197" s="4">
        <v>66006.31</v>
      </c>
      <c r="CE197" s="4">
        <v>68408.88</v>
      </c>
      <c r="CF197" s="4">
        <v>70811.460000000006</v>
      </c>
      <c r="CG197" s="4">
        <v>73214.03</v>
      </c>
      <c r="CH197" s="4">
        <v>75616.61</v>
      </c>
      <c r="CI197" s="4">
        <v>75616.61</v>
      </c>
      <c r="CJ197" s="4">
        <v>78019.179999999993</v>
      </c>
      <c r="CK197" s="4">
        <v>80421.759999999995</v>
      </c>
      <c r="CL197" s="4">
        <v>82824.33</v>
      </c>
      <c r="CM197" s="4">
        <v>85226.91</v>
      </c>
      <c r="CN197" s="4">
        <v>87629.49</v>
      </c>
      <c r="CO197" s="4">
        <v>90032.06</v>
      </c>
      <c r="CP197" s="4">
        <v>90032.06</v>
      </c>
      <c r="CQ197" s="4">
        <v>92434.64</v>
      </c>
      <c r="CR197" s="4">
        <v>94837.21</v>
      </c>
      <c r="CS197" s="4">
        <v>97239.79</v>
      </c>
      <c r="CT197" s="4">
        <v>99642.36</v>
      </c>
      <c r="CU197" s="4">
        <v>102045.06</v>
      </c>
      <c r="CV197" s="4">
        <v>104447.78</v>
      </c>
      <c r="CW197" s="4">
        <v>104447.78</v>
      </c>
      <c r="CX197" s="4">
        <v>106859.93</v>
      </c>
      <c r="CY197" s="4">
        <v>109828.13</v>
      </c>
      <c r="CZ197" s="4">
        <v>112925.27</v>
      </c>
      <c r="DA197" s="4">
        <v>117257.32</v>
      </c>
      <c r="DB197" s="4">
        <v>121627.05</v>
      </c>
      <c r="DC197" s="4">
        <v>125996.78</v>
      </c>
      <c r="DD197" s="4">
        <v>125996.78</v>
      </c>
      <c r="DE197" s="4">
        <v>130366.52</v>
      </c>
      <c r="DF197" s="4">
        <v>135156.32999999999</v>
      </c>
      <c r="DG197" s="4">
        <v>140362.62</v>
      </c>
      <c r="DH197" s="4">
        <v>145957.43</v>
      </c>
      <c r="DI197" s="4">
        <v>151728.82999999999</v>
      </c>
      <c r="DJ197" s="4">
        <v>157500.23000000001</v>
      </c>
      <c r="DK197" s="4">
        <v>157500.23000000001</v>
      </c>
      <c r="DL197" s="4">
        <v>163271.76</v>
      </c>
      <c r="DM197" s="4">
        <v>169191.67</v>
      </c>
      <c r="DN197" s="4">
        <v>175245.8</v>
      </c>
      <c r="DO197" s="4">
        <v>181299.97</v>
      </c>
      <c r="DP197" s="4">
        <v>187354.21</v>
      </c>
      <c r="DQ197" s="4">
        <v>192389.72</v>
      </c>
      <c r="DR197" s="4">
        <v>192389.72</v>
      </c>
      <c r="DS197" s="4">
        <v>195617.33</v>
      </c>
      <c r="DT197" s="4">
        <v>198844.95</v>
      </c>
      <c r="DU197" s="4">
        <v>202072.56</v>
      </c>
      <c r="DV197" s="4">
        <v>205751.49</v>
      </c>
      <c r="DW197" s="4">
        <v>209815.51</v>
      </c>
      <c r="DX197" s="4">
        <v>213879.53</v>
      </c>
      <c r="DY197" s="4">
        <v>213879.53</v>
      </c>
      <c r="DZ197" s="4">
        <v>217943.56</v>
      </c>
      <c r="EA197" s="4">
        <v>222007.58</v>
      </c>
      <c r="EB197" s="4">
        <v>226071.6</v>
      </c>
      <c r="EC197" s="4">
        <v>230135.63</v>
      </c>
      <c r="ED197" s="4">
        <v>234199.65</v>
      </c>
      <c r="EE197" s="4">
        <v>238263.67</v>
      </c>
      <c r="EF197" s="4">
        <v>238263.67</v>
      </c>
      <c r="EG197" s="4">
        <v>242425.27</v>
      </c>
      <c r="EH197" s="4">
        <v>246907.46</v>
      </c>
      <c r="EI197" s="4">
        <v>251389.65</v>
      </c>
      <c r="EJ197" s="4">
        <v>255871.84</v>
      </c>
      <c r="EK197" s="4">
        <v>260354.03</v>
      </c>
      <c r="EL197" s="4">
        <v>264836.26</v>
      </c>
      <c r="EM197" s="4">
        <v>264836.26</v>
      </c>
      <c r="EN197" s="4">
        <v>269318.53000000003</v>
      </c>
      <c r="EO197" s="4">
        <v>273800.78999999998</v>
      </c>
      <c r="EP197" s="4">
        <v>278283.06</v>
      </c>
      <c r="EQ197" s="4">
        <v>282765.32</v>
      </c>
      <c r="ER197" s="4">
        <v>283378.84999999998</v>
      </c>
      <c r="ES197" s="4">
        <v>283678.69</v>
      </c>
      <c r="ET197" s="4">
        <v>283678.69</v>
      </c>
      <c r="EU197" s="4">
        <v>283978.53999999998</v>
      </c>
      <c r="EV197" s="4">
        <v>284278.38</v>
      </c>
      <c r="EW197" s="4">
        <v>284578.23</v>
      </c>
      <c r="EX197" s="4">
        <v>284878.07</v>
      </c>
      <c r="EY197" s="4">
        <v>285177.92</v>
      </c>
      <c r="EZ197" s="4">
        <v>285477.76000000001</v>
      </c>
      <c r="FA197" s="4">
        <v>285477.76000000001</v>
      </c>
      <c r="FB197" s="4">
        <v>285777.61</v>
      </c>
      <c r="FC197" s="4">
        <v>286077.45</v>
      </c>
      <c r="FD197" s="4">
        <v>286377.3</v>
      </c>
      <c r="FE197" s="4">
        <v>286677.14</v>
      </c>
      <c r="FF197" s="4">
        <v>286902.02</v>
      </c>
      <c r="FG197" s="4">
        <v>287126.90999999997</v>
      </c>
      <c r="FH197" s="4">
        <v>287126.90999999997</v>
      </c>
      <c r="FI197" s="4">
        <v>287351.78999999998</v>
      </c>
      <c r="FJ197" s="4">
        <v>287351.78999999998</v>
      </c>
      <c r="FK197" s="4">
        <v>287576.67</v>
      </c>
      <c r="FL197" s="4">
        <v>287801.56</v>
      </c>
      <c r="FM197" s="4">
        <v>288026.44</v>
      </c>
      <c r="FN197" s="4">
        <v>288251.33</v>
      </c>
      <c r="FO197" s="4">
        <v>288251.33</v>
      </c>
      <c r="FP197" s="4">
        <v>288476.21000000002</v>
      </c>
      <c r="FQ197" s="4">
        <v>288701.09000000003</v>
      </c>
      <c r="FR197" s="4">
        <v>288925.98</v>
      </c>
      <c r="FS197" s="4">
        <v>289150.86</v>
      </c>
      <c r="FT197" s="4">
        <v>289375.74</v>
      </c>
      <c r="FU197" s="4">
        <v>289600.63</v>
      </c>
      <c r="FV197" s="4">
        <v>289600.63</v>
      </c>
      <c r="FW197" s="4">
        <v>289825.51</v>
      </c>
      <c r="FX197" s="4">
        <v>290050.39</v>
      </c>
      <c r="FY197" s="4">
        <v>290275.28000000003</v>
      </c>
      <c r="FZ197" s="4">
        <v>290500.15999999997</v>
      </c>
      <c r="GA197" s="4">
        <v>290725.03999999998</v>
      </c>
      <c r="GB197" s="4">
        <v>290949.93</v>
      </c>
      <c r="GC197" s="4">
        <v>290949.93</v>
      </c>
      <c r="GD197" s="4">
        <v>291174.81</v>
      </c>
      <c r="GE197" s="4">
        <v>291399.7</v>
      </c>
      <c r="GF197" s="4">
        <v>291624.58</v>
      </c>
      <c r="GG197" s="4">
        <v>291849.46000000002</v>
      </c>
      <c r="GH197" s="4">
        <v>292074.34999999998</v>
      </c>
      <c r="GI197" s="4">
        <v>292074.34999999998</v>
      </c>
      <c r="GJ197" s="4">
        <v>292074.34999999998</v>
      </c>
      <c r="GK197" s="4">
        <v>292074.34999999998</v>
      </c>
      <c r="GL197" s="4">
        <v>292074.34999999998</v>
      </c>
      <c r="GM197" s="4">
        <v>292074.34999999998</v>
      </c>
      <c r="GN197" s="4">
        <v>292374.19</v>
      </c>
      <c r="GO197" s="4">
        <v>292674.03999999998</v>
      </c>
      <c r="GP197" s="4">
        <v>292973.88</v>
      </c>
      <c r="GQ197" s="4">
        <v>292973.88</v>
      </c>
      <c r="GR197" s="4">
        <v>293273.73</v>
      </c>
      <c r="GS197" s="4">
        <v>293573.57</v>
      </c>
      <c r="GT197" s="4">
        <v>293873.40999999997</v>
      </c>
      <c r="GU197" s="4">
        <v>294173.26</v>
      </c>
      <c r="GV197" s="4">
        <v>294473.09999999998</v>
      </c>
      <c r="GW197" s="4">
        <v>294772.95</v>
      </c>
      <c r="GX197" s="4">
        <v>294772.95</v>
      </c>
      <c r="GY197" s="4">
        <v>295072.78999999998</v>
      </c>
      <c r="GZ197" s="4">
        <v>295372.64</v>
      </c>
      <c r="HA197" s="4">
        <v>295672.48</v>
      </c>
      <c r="HB197" s="4">
        <v>295972.33</v>
      </c>
      <c r="HC197" s="4">
        <v>296272.17</v>
      </c>
      <c r="HD197" s="4">
        <v>296572.02</v>
      </c>
      <c r="HE197" s="4">
        <v>296572.02</v>
      </c>
      <c r="HF197" s="4">
        <v>296871.86</v>
      </c>
      <c r="HG197" s="4">
        <v>297171.71000000002</v>
      </c>
      <c r="HH197" s="4">
        <v>297471.55</v>
      </c>
      <c r="HI197" s="4">
        <v>297771.40000000002</v>
      </c>
      <c r="HJ197" s="4">
        <v>298071.24</v>
      </c>
      <c r="HK197" s="4">
        <v>298371.09000000003</v>
      </c>
      <c r="HL197" s="4">
        <v>298371.09000000003</v>
      </c>
      <c r="HM197" s="4">
        <v>298670.93</v>
      </c>
      <c r="HN197" s="4">
        <v>298970.78000000003</v>
      </c>
      <c r="HO197" s="4">
        <v>299270.62</v>
      </c>
      <c r="HP197" s="4">
        <v>299570.46000000002</v>
      </c>
      <c r="HQ197" s="4">
        <v>299870.31</v>
      </c>
      <c r="HR197" s="4">
        <v>300170.15000000002</v>
      </c>
      <c r="HS197" s="4">
        <v>300170.15000000002</v>
      </c>
      <c r="HT197" s="4">
        <v>300470</v>
      </c>
      <c r="HU197" s="4">
        <v>300769.84000000003</v>
      </c>
      <c r="HV197" s="4">
        <v>301069.69</v>
      </c>
      <c r="HW197" s="4">
        <v>301369.53000000003</v>
      </c>
      <c r="HX197" s="4">
        <v>301669.38</v>
      </c>
      <c r="HY197" s="4">
        <v>301969.21999999997</v>
      </c>
      <c r="HZ197" s="4">
        <v>301969.21999999997</v>
      </c>
      <c r="IA197" s="4">
        <v>302269.07</v>
      </c>
      <c r="IB197" s="4">
        <v>302568.90999999997</v>
      </c>
      <c r="IC197" s="4">
        <v>302885.55</v>
      </c>
      <c r="ID197" s="4">
        <v>303269.36</v>
      </c>
      <c r="IE197" s="4">
        <v>303722.71999999997</v>
      </c>
      <c r="IF197" s="4">
        <v>304222.46999999997</v>
      </c>
      <c r="IG197" s="4">
        <v>304222.46999999997</v>
      </c>
      <c r="IH197" s="4">
        <v>304722.21000000002</v>
      </c>
      <c r="II197" s="4">
        <v>305221.95</v>
      </c>
      <c r="IJ197" s="4">
        <v>305721.69</v>
      </c>
      <c r="IK197" s="4">
        <v>306221.43</v>
      </c>
      <c r="IL197" s="4">
        <v>306721.17</v>
      </c>
      <c r="IM197" s="4">
        <v>307220.90999999997</v>
      </c>
      <c r="IN197" s="4">
        <v>307220.90999999997</v>
      </c>
      <c r="IO197" s="4">
        <v>307720.65000000002</v>
      </c>
      <c r="IP197" s="4">
        <v>308220.40000000002</v>
      </c>
      <c r="IQ197" s="4">
        <v>308720.14</v>
      </c>
      <c r="IR197" s="4">
        <v>309219.88</v>
      </c>
      <c r="IS197" s="4">
        <v>309744.81</v>
      </c>
      <c r="IT197" s="4">
        <v>310328.51</v>
      </c>
      <c r="IU197" s="4">
        <v>310328.51</v>
      </c>
      <c r="IV197" s="4">
        <v>311016.56</v>
      </c>
      <c r="IW197" s="4">
        <v>311716.19</v>
      </c>
      <c r="IX197" s="4">
        <v>312415.83</v>
      </c>
      <c r="IY197" s="4">
        <v>312415.83</v>
      </c>
      <c r="IZ197" s="4">
        <v>312415.83</v>
      </c>
      <c r="JA197" s="4">
        <v>312415.83</v>
      </c>
      <c r="JB197" s="4">
        <v>312415.83</v>
      </c>
      <c r="JC197" s="4">
        <v>312415.83</v>
      </c>
      <c r="JD197" s="4">
        <v>313115.46999999997</v>
      </c>
      <c r="JE197" s="4">
        <v>313815.11</v>
      </c>
      <c r="JF197" s="4">
        <v>314514.75</v>
      </c>
      <c r="JG197" s="4">
        <v>315214.38</v>
      </c>
      <c r="JH197" s="4">
        <v>315914.02</v>
      </c>
      <c r="JI197" s="4">
        <v>315914.02</v>
      </c>
      <c r="JJ197" s="4">
        <v>316613.65999999997</v>
      </c>
      <c r="JK197" s="4">
        <v>317313.3</v>
      </c>
      <c r="JL197" s="4">
        <v>318012.93</v>
      </c>
      <c r="JM197" s="4">
        <v>318712.57</v>
      </c>
      <c r="JN197" s="4">
        <v>319412.21000000002</v>
      </c>
      <c r="JO197" s="4">
        <v>320111.84999999998</v>
      </c>
      <c r="JP197" s="4">
        <v>320111.84999999998</v>
      </c>
      <c r="JQ197" s="4">
        <v>320811.49</v>
      </c>
      <c r="JR197" s="4">
        <v>321511.12</v>
      </c>
      <c r="JS197" s="4">
        <v>322210.76</v>
      </c>
      <c r="JT197" s="4">
        <v>322910.40000000002</v>
      </c>
      <c r="JU197" s="4">
        <v>323610.03999999998</v>
      </c>
      <c r="JV197" s="4">
        <v>324309.67</v>
      </c>
      <c r="JW197" s="4">
        <v>324309.67</v>
      </c>
      <c r="JX197" s="4">
        <v>325009.31</v>
      </c>
      <c r="JY197" s="4">
        <v>325708.95</v>
      </c>
      <c r="JZ197" s="4">
        <v>326408.59000000003</v>
      </c>
      <c r="KA197" s="4">
        <v>327108.23</v>
      </c>
      <c r="KB197" s="4">
        <v>327807.86</v>
      </c>
      <c r="KC197" s="4">
        <v>328507.5</v>
      </c>
      <c r="KD197" s="4">
        <v>328507.5</v>
      </c>
      <c r="KE197" s="4">
        <v>329207.14</v>
      </c>
      <c r="KF197" s="4">
        <v>329906.78000000003</v>
      </c>
      <c r="KG197" s="4">
        <v>330606.40999999997</v>
      </c>
      <c r="KH197" s="4">
        <v>331306.05</v>
      </c>
      <c r="KI197" s="4">
        <v>332005.69</v>
      </c>
      <c r="KJ197" s="4">
        <v>332705.33</v>
      </c>
      <c r="KK197" s="4">
        <v>332705.33</v>
      </c>
      <c r="KL197" s="4">
        <v>333404.96000000002</v>
      </c>
      <c r="KM197" s="4">
        <v>334104.59999999998</v>
      </c>
      <c r="KN197" s="4">
        <v>334804.24</v>
      </c>
      <c r="KO197" s="4">
        <v>335503.88</v>
      </c>
      <c r="KP197" s="4">
        <v>336203.52000000002</v>
      </c>
      <c r="KQ197" s="4">
        <v>336903.15</v>
      </c>
      <c r="KR197" s="4">
        <v>336903.15</v>
      </c>
      <c r="KS197" s="4">
        <v>337602.79</v>
      </c>
      <c r="KT197" s="4">
        <v>338302.43</v>
      </c>
      <c r="KU197" s="4">
        <v>339052.44</v>
      </c>
      <c r="KV197" s="4">
        <v>339928.79</v>
      </c>
      <c r="KW197" s="4">
        <v>340828.33</v>
      </c>
      <c r="KX197" s="4">
        <v>341727.86</v>
      </c>
      <c r="KY197" s="4">
        <v>341727.86</v>
      </c>
      <c r="KZ197" s="4">
        <v>342627.39</v>
      </c>
      <c r="LA197" s="4">
        <v>343526.93</v>
      </c>
      <c r="LB197" s="4">
        <v>344426.46</v>
      </c>
      <c r="LC197" s="4">
        <v>345326</v>
      </c>
      <c r="LD197" s="4">
        <v>346225.53</v>
      </c>
      <c r="LE197" s="4">
        <v>347125.07</v>
      </c>
      <c r="LF197" s="4">
        <v>347125.07</v>
      </c>
      <c r="LG197" s="4">
        <v>348024.6</v>
      </c>
      <c r="LH197" s="4">
        <v>348924.13</v>
      </c>
      <c r="LI197" s="4">
        <v>349823.67</v>
      </c>
      <c r="LJ197" s="4">
        <v>350723.2</v>
      </c>
      <c r="LK197" s="4">
        <v>351622.74</v>
      </c>
      <c r="LL197" s="4">
        <v>352522.27</v>
      </c>
      <c r="LM197" s="4">
        <v>352522.27</v>
      </c>
      <c r="LN197" s="4">
        <v>353421.81</v>
      </c>
      <c r="LO197" s="4">
        <v>354321.34</v>
      </c>
      <c r="LP197" s="4">
        <v>355220.87</v>
      </c>
      <c r="LQ197" s="4">
        <v>356120.41</v>
      </c>
      <c r="LR197" s="4">
        <v>357019.94</v>
      </c>
      <c r="LS197" s="4">
        <v>357919.48</v>
      </c>
      <c r="LT197" s="4">
        <v>357919.48</v>
      </c>
      <c r="LU197" s="4">
        <v>358819.01</v>
      </c>
      <c r="LV197" s="4">
        <v>359718.55</v>
      </c>
      <c r="LW197" s="4">
        <v>360618.08</v>
      </c>
      <c r="LX197" s="4">
        <v>361517.61</v>
      </c>
      <c r="LY197" s="4">
        <v>362417.15</v>
      </c>
      <c r="LZ197" s="4">
        <v>363316.68</v>
      </c>
      <c r="MA197" s="4">
        <v>363316.68</v>
      </c>
      <c r="MB197" s="4">
        <v>364272.99</v>
      </c>
      <c r="MC197" s="4">
        <v>365272.47</v>
      </c>
      <c r="MD197" s="4">
        <v>366271.95</v>
      </c>
      <c r="ME197" s="4">
        <v>367271.44</v>
      </c>
      <c r="MF197" s="4">
        <v>368270.92</v>
      </c>
      <c r="MG197" s="4">
        <v>369270.4</v>
      </c>
      <c r="MH197" s="4">
        <v>369270.4</v>
      </c>
      <c r="MI197" s="4">
        <v>370269.88</v>
      </c>
      <c r="MJ197" s="4">
        <v>371269.37</v>
      </c>
      <c r="MK197" s="4">
        <v>372268.85</v>
      </c>
      <c r="ML197" s="4">
        <v>373268.33</v>
      </c>
      <c r="MM197" s="4">
        <v>374267.81</v>
      </c>
      <c r="MN197" s="4">
        <v>375267.3</v>
      </c>
      <c r="MO197" s="4">
        <v>375267.3</v>
      </c>
      <c r="MP197" s="4">
        <v>376266.78</v>
      </c>
      <c r="MQ197" s="4">
        <v>377266.26</v>
      </c>
      <c r="MR197" s="4">
        <v>378265.74</v>
      </c>
      <c r="MS197" s="4">
        <v>379265.23</v>
      </c>
      <c r="MT197" s="4">
        <v>380264.71</v>
      </c>
      <c r="MU197" s="4">
        <v>381264.19</v>
      </c>
      <c r="MV197" s="4">
        <v>381264.19</v>
      </c>
      <c r="MW197" s="4">
        <v>382263.67</v>
      </c>
      <c r="MX197" s="4">
        <v>383263.16</v>
      </c>
      <c r="MY197" s="4">
        <v>384262.64</v>
      </c>
      <c r="MZ197" s="4">
        <v>385262.12</v>
      </c>
      <c r="NA197" s="4">
        <v>386261.6</v>
      </c>
      <c r="NB197" s="4">
        <v>387261.09</v>
      </c>
      <c r="NC197" s="4">
        <v>387261.09</v>
      </c>
      <c r="ND197" s="4">
        <v>388260.57</v>
      </c>
      <c r="NE197" s="4">
        <v>389260.05</v>
      </c>
      <c r="NF197" s="4">
        <v>390259.53</v>
      </c>
      <c r="NG197" s="4">
        <v>391259.02</v>
      </c>
      <c r="NH197" s="4">
        <v>391259.02</v>
      </c>
      <c r="NI197" s="4">
        <v>391259.02</v>
      </c>
      <c r="NJ197" s="4">
        <v>391259.02</v>
      </c>
      <c r="NK197" s="4">
        <v>391259.02</v>
      </c>
      <c r="NL197" s="4">
        <v>391259.02</v>
      </c>
      <c r="NM197" s="4">
        <v>391259.02</v>
      </c>
      <c r="NN197" s="4">
        <v>391259.02</v>
      </c>
      <c r="NO197" s="4">
        <v>391259.02</v>
      </c>
      <c r="NP197" s="4">
        <v>391259.02</v>
      </c>
      <c r="NQ197" s="4">
        <v>391259.02</v>
      </c>
      <c r="NR197" s="4">
        <v>391259.02</v>
      </c>
      <c r="NS197" s="4">
        <v>391259.02</v>
      </c>
      <c r="NT197" s="4">
        <v>391259.02</v>
      </c>
      <c r="NU197" s="4">
        <v>391259.02</v>
      </c>
      <c r="NV197" s="4">
        <v>391259.02</v>
      </c>
      <c r="NW197" s="4">
        <v>391259.02</v>
      </c>
      <c r="NX197" s="4">
        <v>391259.02</v>
      </c>
      <c r="NY197" s="4">
        <v>391259.02</v>
      </c>
      <c r="NZ197" s="4">
        <v>391259.02</v>
      </c>
      <c r="OA197" s="4">
        <v>391259.02</v>
      </c>
      <c r="OB197" s="4">
        <v>391259.02</v>
      </c>
      <c r="OC197" s="4">
        <v>392425.01</v>
      </c>
      <c r="OD197" s="4">
        <v>393591</v>
      </c>
      <c r="OE197" s="4">
        <v>393591</v>
      </c>
      <c r="OF197" s="4">
        <v>395272.37</v>
      </c>
      <c r="OG197" s="4">
        <v>398015.91</v>
      </c>
      <c r="OH197" s="4">
        <v>398948.88</v>
      </c>
      <c r="OI197" s="4">
        <v>400210.85</v>
      </c>
      <c r="OJ197" s="4">
        <v>400513</v>
      </c>
      <c r="OK197" s="4">
        <v>400513</v>
      </c>
      <c r="OL197" s="4">
        <v>400513</v>
      </c>
      <c r="OM197" s="4">
        <v>400513</v>
      </c>
      <c r="ON197" s="4">
        <v>400513</v>
      </c>
      <c r="OO197" s="4">
        <v>400513</v>
      </c>
      <c r="OP197" s="4">
        <v>400513</v>
      </c>
      <c r="OQ197" s="4">
        <v>400513</v>
      </c>
      <c r="OR197" s="4">
        <v>400513</v>
      </c>
      <c r="OS197" s="4">
        <v>400513</v>
      </c>
      <c r="OT197" s="4">
        <v>400513</v>
      </c>
      <c r="OU197" s="4">
        <v>400513</v>
      </c>
      <c r="OV197" s="4">
        <v>400513</v>
      </c>
      <c r="OW197" s="4">
        <v>400513</v>
      </c>
      <c r="OX197" s="4">
        <v>400513</v>
      </c>
      <c r="OY197" s="4">
        <v>400513</v>
      </c>
      <c r="OZ197" s="4">
        <v>400513</v>
      </c>
      <c r="PA197" s="4">
        <v>400513</v>
      </c>
      <c r="PB197" s="4">
        <v>400513</v>
      </c>
      <c r="PC197" s="4">
        <v>400513</v>
      </c>
      <c r="PD197" s="4">
        <v>400513</v>
      </c>
      <c r="PE197" s="4">
        <v>400513</v>
      </c>
      <c r="PF197" s="4">
        <v>400513</v>
      </c>
      <c r="PG197" s="4">
        <v>400513</v>
      </c>
      <c r="PH197" s="4">
        <v>400513</v>
      </c>
      <c r="PI197" s="4">
        <v>400513</v>
      </c>
      <c r="PJ197" s="4">
        <v>400513</v>
      </c>
      <c r="PK197" s="4">
        <v>400513</v>
      </c>
      <c r="PL197" s="4">
        <v>400513</v>
      </c>
      <c r="PM197" s="4">
        <v>400513</v>
      </c>
      <c r="PN197" s="4">
        <v>400513</v>
      </c>
      <c r="PO197" s="4">
        <v>400513</v>
      </c>
      <c r="PP197" s="4">
        <v>400513</v>
      </c>
      <c r="PQ197" s="4">
        <v>400513</v>
      </c>
      <c r="PR197" s="4">
        <v>400513</v>
      </c>
      <c r="PS197" s="4">
        <v>400513</v>
      </c>
      <c r="PT197" s="4">
        <v>400513</v>
      </c>
      <c r="PU197" s="4">
        <v>400513</v>
      </c>
      <c r="PV197" s="4">
        <v>400513</v>
      </c>
      <c r="PW197" s="4">
        <v>400513</v>
      </c>
      <c r="PX197" s="4">
        <v>400513</v>
      </c>
      <c r="PY197" s="4">
        <v>400513</v>
      </c>
      <c r="PZ197" s="4">
        <v>400513</v>
      </c>
      <c r="QA197" s="4">
        <v>400513</v>
      </c>
      <c r="QB197" s="4">
        <v>400513</v>
      </c>
      <c r="QC197" s="4">
        <v>400513</v>
      </c>
      <c r="QD197" s="4">
        <v>400513</v>
      </c>
      <c r="QE197" s="4">
        <v>400513</v>
      </c>
      <c r="QF197" s="4">
        <v>400513</v>
      </c>
      <c r="QG197" s="4">
        <v>400513</v>
      </c>
      <c r="QH197" s="4">
        <v>400513</v>
      </c>
      <c r="QI197" s="4">
        <v>400513</v>
      </c>
      <c r="QJ197" s="4">
        <v>400513</v>
      </c>
      <c r="QK197" s="4">
        <v>400513</v>
      </c>
      <c r="QL197" s="4">
        <v>400513</v>
      </c>
      <c r="QM197" s="4">
        <v>400513</v>
      </c>
      <c r="QN197" s="4">
        <v>400513</v>
      </c>
      <c r="QO197" s="4">
        <v>400513</v>
      </c>
      <c r="QP197" s="4">
        <v>400513</v>
      </c>
      <c r="QQ197" s="4">
        <v>400513</v>
      </c>
      <c r="QR197" s="4">
        <v>400513</v>
      </c>
      <c r="QS197" s="4">
        <v>400513</v>
      </c>
      <c r="QT197" s="4">
        <v>400513</v>
      </c>
      <c r="QU197" s="4">
        <v>400513</v>
      </c>
      <c r="QV197" s="4">
        <v>400513</v>
      </c>
      <c r="QW197" s="4">
        <v>400513</v>
      </c>
      <c r="QX197" s="4">
        <v>400513</v>
      </c>
      <c r="QY197" s="4">
        <v>400513</v>
      </c>
      <c r="QZ197" s="4">
        <v>400513</v>
      </c>
      <c r="RA197" s="4">
        <v>400513</v>
      </c>
      <c r="RB197" s="4">
        <v>400513</v>
      </c>
      <c r="RC197" s="4">
        <v>400513</v>
      </c>
      <c r="RD197" s="4">
        <v>400513</v>
      </c>
      <c r="RE197" s="4">
        <v>400513</v>
      </c>
      <c r="RF197" s="4">
        <v>400513</v>
      </c>
      <c r="RG197" s="4">
        <v>400513</v>
      </c>
      <c r="RH197" s="4">
        <v>400513</v>
      </c>
      <c r="RI197" s="4">
        <v>400513</v>
      </c>
      <c r="RJ197" s="4">
        <v>400513</v>
      </c>
      <c r="RK197" s="4">
        <v>400513</v>
      </c>
      <c r="RL197" s="4">
        <v>400513</v>
      </c>
      <c r="RM197" s="4">
        <v>400513</v>
      </c>
      <c r="RN197" s="4">
        <v>400513</v>
      </c>
      <c r="RO197" s="4">
        <v>400513</v>
      </c>
      <c r="RP197" s="4">
        <v>400513</v>
      </c>
      <c r="RQ197" s="4">
        <v>400513</v>
      </c>
      <c r="RR197" s="4">
        <v>400513</v>
      </c>
      <c r="RS197" s="4">
        <v>400513</v>
      </c>
    </row>
    <row r="198" spans="1:487" outlineLevel="3">
      <c r="A198" s="4" t="s">
        <v>1404</v>
      </c>
      <c r="D198" s="4">
        <v>1</v>
      </c>
      <c r="E198" s="4">
        <v>1</v>
      </c>
      <c r="F198" s="689">
        <v>2897403.56</v>
      </c>
      <c r="G198" s="689"/>
      <c r="H198" s="689" t="s">
        <v>894</v>
      </c>
      <c r="I198" s="4">
        <v>0.01</v>
      </c>
      <c r="J198" s="4">
        <v>0.01</v>
      </c>
      <c r="K198" s="4">
        <v>0.02</v>
      </c>
      <c r="L198" s="4">
        <v>0.03</v>
      </c>
      <c r="M198" s="4">
        <v>0.06</v>
      </c>
      <c r="N198" s="4">
        <v>0.06</v>
      </c>
      <c r="O198" s="4">
        <v>0.08</v>
      </c>
      <c r="P198" s="4">
        <v>0.1</v>
      </c>
      <c r="Q198" s="4">
        <v>0.1</v>
      </c>
      <c r="R198" s="4">
        <v>0.13</v>
      </c>
      <c r="S198" s="4">
        <v>0.15</v>
      </c>
      <c r="T198" s="4">
        <v>0.18</v>
      </c>
      <c r="U198" s="4">
        <v>0.2</v>
      </c>
      <c r="V198" s="4">
        <v>0.23</v>
      </c>
      <c r="W198" s="4">
        <v>0.26</v>
      </c>
      <c r="X198" s="4">
        <v>0.26</v>
      </c>
      <c r="Y198" s="4">
        <v>0.3</v>
      </c>
      <c r="Z198" s="4">
        <v>0.35</v>
      </c>
      <c r="AA198" s="4">
        <v>0.39</v>
      </c>
      <c r="AB198" s="4">
        <v>0.44</v>
      </c>
      <c r="AC198" s="4">
        <v>0.47</v>
      </c>
      <c r="AD198" s="4">
        <v>0.5</v>
      </c>
      <c r="AE198" s="4">
        <v>0.5</v>
      </c>
      <c r="AF198" s="4">
        <v>0.54</v>
      </c>
      <c r="AG198" s="4">
        <v>0.56000000000000005</v>
      </c>
      <c r="AH198" s="4">
        <v>0.57999999999999996</v>
      </c>
      <c r="AI198" s="4">
        <v>0.6</v>
      </c>
      <c r="AJ198" s="4">
        <v>0.63</v>
      </c>
      <c r="AK198" s="4">
        <v>0.65</v>
      </c>
      <c r="AL198" s="4">
        <v>0.65</v>
      </c>
      <c r="AM198" s="4">
        <v>0.68</v>
      </c>
      <c r="AN198" s="4">
        <v>0.71</v>
      </c>
      <c r="AO198" s="4">
        <v>0.74</v>
      </c>
      <c r="AP198" s="4">
        <v>0.78</v>
      </c>
      <c r="AQ198" s="4">
        <v>0.81</v>
      </c>
      <c r="AR198" s="4">
        <v>0.85</v>
      </c>
      <c r="AS198" s="4">
        <v>0.85</v>
      </c>
      <c r="AT198" s="4">
        <v>0.85</v>
      </c>
      <c r="AU198" s="4">
        <v>0.85</v>
      </c>
      <c r="AV198" s="4">
        <v>0.85</v>
      </c>
      <c r="AW198" s="4">
        <v>0.85</v>
      </c>
      <c r="AX198" s="4">
        <v>0.85</v>
      </c>
      <c r="AY198" s="4">
        <v>0.85</v>
      </c>
      <c r="AZ198" s="4">
        <v>0.85</v>
      </c>
      <c r="BA198" s="4">
        <v>0.85</v>
      </c>
      <c r="BB198" s="4">
        <v>0.85</v>
      </c>
      <c r="BC198" s="4">
        <v>0.85</v>
      </c>
      <c r="BD198" s="4">
        <v>0.85</v>
      </c>
      <c r="BE198" s="4">
        <v>0.85</v>
      </c>
      <c r="BF198" s="4">
        <v>0.85</v>
      </c>
      <c r="BG198" s="4">
        <v>0.85</v>
      </c>
      <c r="BH198" s="4">
        <v>0.85</v>
      </c>
      <c r="BI198" s="4">
        <v>0.85</v>
      </c>
      <c r="BJ198" s="4">
        <v>0.85</v>
      </c>
      <c r="BK198" s="4">
        <v>0.85</v>
      </c>
      <c r="BL198" s="4">
        <v>0.85</v>
      </c>
      <c r="BM198" s="4">
        <v>0.85</v>
      </c>
      <c r="BN198" s="4">
        <v>0.85</v>
      </c>
      <c r="BO198" s="4">
        <v>0.85</v>
      </c>
      <c r="BP198" s="4">
        <v>0.85</v>
      </c>
      <c r="BQ198" s="4">
        <v>0.85</v>
      </c>
      <c r="BR198" s="4">
        <v>0.85</v>
      </c>
      <c r="BS198" s="4">
        <v>0.85</v>
      </c>
      <c r="BT198" s="4">
        <v>0.85</v>
      </c>
      <c r="BU198" s="4">
        <v>0.85</v>
      </c>
      <c r="BV198" s="4">
        <v>0.85</v>
      </c>
      <c r="BW198" s="4">
        <v>0.85</v>
      </c>
      <c r="BX198" s="4">
        <v>0.86</v>
      </c>
      <c r="BY198" s="4">
        <v>0.86</v>
      </c>
      <c r="BZ198" s="4">
        <v>0.86</v>
      </c>
      <c r="CA198" s="4">
        <v>0.86</v>
      </c>
      <c r="CB198" s="4">
        <v>0.86</v>
      </c>
      <c r="CC198" s="4">
        <v>0.86</v>
      </c>
      <c r="CD198" s="4">
        <v>0.86</v>
      </c>
      <c r="CE198" s="4">
        <v>0.86</v>
      </c>
      <c r="CF198" s="4">
        <v>0.86</v>
      </c>
      <c r="CG198" s="4">
        <v>0.86</v>
      </c>
      <c r="CH198" s="4">
        <v>0.86</v>
      </c>
      <c r="CI198" s="4">
        <v>0.86</v>
      </c>
      <c r="CJ198" s="4">
        <v>0.86</v>
      </c>
      <c r="CK198" s="4">
        <v>0.86</v>
      </c>
      <c r="CL198" s="4">
        <v>0.86</v>
      </c>
      <c r="CM198" s="4">
        <v>0.86</v>
      </c>
      <c r="CN198" s="4">
        <v>0.87</v>
      </c>
      <c r="CO198" s="4">
        <v>0.87</v>
      </c>
      <c r="CP198" s="4">
        <v>0.87</v>
      </c>
      <c r="CQ198" s="4">
        <v>0.87</v>
      </c>
      <c r="CR198" s="4">
        <v>0.87</v>
      </c>
      <c r="CS198" s="4">
        <v>0.87</v>
      </c>
      <c r="CT198" s="4">
        <v>0.87</v>
      </c>
      <c r="CU198" s="4">
        <v>0.87</v>
      </c>
      <c r="CV198" s="4">
        <v>0.87</v>
      </c>
      <c r="CW198" s="4">
        <v>0.87</v>
      </c>
      <c r="CX198" s="4">
        <v>0.87</v>
      </c>
      <c r="CY198" s="4">
        <v>0.87</v>
      </c>
      <c r="CZ198" s="4">
        <v>0.87</v>
      </c>
      <c r="DA198" s="4">
        <v>0.87</v>
      </c>
      <c r="DB198" s="4">
        <v>0.87</v>
      </c>
      <c r="DC198" s="4">
        <v>0.88</v>
      </c>
      <c r="DD198" s="4">
        <v>0.88</v>
      </c>
      <c r="DE198" s="4">
        <v>0.88</v>
      </c>
      <c r="DF198" s="4">
        <v>0.88</v>
      </c>
      <c r="DG198" s="4">
        <v>0.88</v>
      </c>
      <c r="DH198" s="4">
        <v>0.88</v>
      </c>
      <c r="DI198" s="4">
        <v>0.88</v>
      </c>
      <c r="DJ198" s="4">
        <v>0.88</v>
      </c>
      <c r="DK198" s="4">
        <v>0.88</v>
      </c>
      <c r="DL198" s="4">
        <v>0.88</v>
      </c>
      <c r="DM198" s="4">
        <v>0.88</v>
      </c>
      <c r="DN198" s="4">
        <v>0.88</v>
      </c>
      <c r="DO198" s="4">
        <v>0.88</v>
      </c>
      <c r="DP198" s="4">
        <v>0.88</v>
      </c>
      <c r="DQ198" s="4">
        <v>0.88</v>
      </c>
      <c r="DR198" s="4">
        <v>0.88</v>
      </c>
      <c r="DS198" s="4">
        <v>0.88</v>
      </c>
      <c r="DT198" s="4">
        <v>0.89</v>
      </c>
      <c r="DU198" s="4">
        <v>0.89</v>
      </c>
      <c r="DV198" s="4">
        <v>0.89</v>
      </c>
      <c r="DW198" s="4">
        <v>0.89</v>
      </c>
      <c r="DX198" s="4">
        <v>0.89</v>
      </c>
      <c r="DY198" s="4">
        <v>0.89</v>
      </c>
      <c r="DZ198" s="4">
        <v>0.89</v>
      </c>
      <c r="EA198" s="4">
        <v>0.89</v>
      </c>
      <c r="EB198" s="4">
        <v>0.89</v>
      </c>
      <c r="EC198" s="4">
        <v>0.89</v>
      </c>
      <c r="ED198" s="4">
        <v>0.89</v>
      </c>
      <c r="EE198" s="4">
        <v>0.89</v>
      </c>
      <c r="EF198" s="4">
        <v>0.89</v>
      </c>
      <c r="EG198" s="4">
        <v>0.89</v>
      </c>
      <c r="EH198" s="4">
        <v>0.89</v>
      </c>
      <c r="EI198" s="4">
        <v>0.9</v>
      </c>
      <c r="EJ198" s="4">
        <v>0.9</v>
      </c>
      <c r="EK198" s="4">
        <v>0.9</v>
      </c>
      <c r="EL198" s="4">
        <v>0.9</v>
      </c>
      <c r="EM198" s="4">
        <v>0.9</v>
      </c>
      <c r="EN198" s="4">
        <v>0.9</v>
      </c>
      <c r="EO198" s="4">
        <v>0.9</v>
      </c>
      <c r="EP198" s="4">
        <v>0.9</v>
      </c>
      <c r="EQ198" s="4">
        <v>0.9</v>
      </c>
      <c r="ER198" s="4">
        <v>0.9</v>
      </c>
      <c r="ES198" s="4">
        <v>0.9</v>
      </c>
      <c r="ET198" s="4">
        <v>0.9</v>
      </c>
      <c r="EU198" s="4">
        <v>0.9</v>
      </c>
      <c r="EV198" s="4">
        <v>0.9</v>
      </c>
      <c r="EW198" s="4">
        <v>0.9</v>
      </c>
      <c r="EX198" s="4">
        <v>0.9</v>
      </c>
      <c r="EY198" s="4">
        <v>0.9</v>
      </c>
      <c r="EZ198" s="4">
        <v>0.9</v>
      </c>
      <c r="FA198" s="4">
        <v>0.9</v>
      </c>
      <c r="FB198" s="4">
        <v>0.9</v>
      </c>
      <c r="FC198" s="4">
        <v>0.9</v>
      </c>
      <c r="FD198" s="4">
        <v>0.9</v>
      </c>
      <c r="FE198" s="4">
        <v>0.9</v>
      </c>
      <c r="FF198" s="4">
        <v>0.9</v>
      </c>
      <c r="FG198" s="4">
        <v>0.91</v>
      </c>
      <c r="FH198" s="4">
        <v>0.91</v>
      </c>
      <c r="FI198" s="4">
        <v>0.91</v>
      </c>
      <c r="FJ198" s="4">
        <v>0.91</v>
      </c>
      <c r="FK198" s="4">
        <v>0.91</v>
      </c>
      <c r="FL198" s="4">
        <v>0.91</v>
      </c>
      <c r="FM198" s="4">
        <v>0.91</v>
      </c>
      <c r="FN198" s="4">
        <v>0.91</v>
      </c>
      <c r="FO198" s="4">
        <v>0.91</v>
      </c>
      <c r="FP198" s="4">
        <v>0.91</v>
      </c>
      <c r="FQ198" s="4">
        <v>0.91</v>
      </c>
      <c r="FR198" s="4">
        <v>0.91</v>
      </c>
      <c r="FS198" s="4">
        <v>0.92</v>
      </c>
      <c r="FT198" s="4">
        <v>0.92</v>
      </c>
      <c r="FU198" s="4">
        <v>0.92</v>
      </c>
      <c r="FV198" s="4">
        <v>0.92</v>
      </c>
      <c r="FW198" s="4">
        <v>0.92</v>
      </c>
      <c r="FX198" s="4">
        <v>0.92</v>
      </c>
      <c r="FY198" s="4">
        <v>0.92</v>
      </c>
      <c r="FZ198" s="4">
        <v>0.92</v>
      </c>
      <c r="GA198" s="4">
        <v>0.92</v>
      </c>
      <c r="GB198" s="4">
        <v>0.92</v>
      </c>
      <c r="GC198" s="4">
        <v>0.92</v>
      </c>
      <c r="GD198" s="4">
        <v>0.93</v>
      </c>
      <c r="GE198" s="4">
        <v>0.93</v>
      </c>
      <c r="GF198" s="4">
        <v>0.93</v>
      </c>
      <c r="GG198" s="4">
        <v>0.93</v>
      </c>
      <c r="GH198" s="4">
        <v>0.93</v>
      </c>
      <c r="GI198" s="4">
        <v>0.93</v>
      </c>
      <c r="GJ198" s="4">
        <v>0.93</v>
      </c>
      <c r="GK198" s="4">
        <v>0.93</v>
      </c>
      <c r="GL198" s="4">
        <v>0.93</v>
      </c>
      <c r="GM198" s="4">
        <v>0.93</v>
      </c>
      <c r="GN198" s="4">
        <v>0.93</v>
      </c>
      <c r="GO198" s="4">
        <v>0.93</v>
      </c>
      <c r="GP198" s="4">
        <v>0.93</v>
      </c>
      <c r="GQ198" s="4">
        <v>0.93</v>
      </c>
      <c r="GR198" s="4">
        <v>0.94</v>
      </c>
      <c r="GS198" s="4">
        <v>0.94</v>
      </c>
      <c r="GT198" s="4">
        <v>0.94</v>
      </c>
      <c r="GU198" s="4">
        <v>0.94</v>
      </c>
      <c r="GV198" s="4">
        <v>0.94</v>
      </c>
      <c r="GW198" s="4">
        <v>0.94</v>
      </c>
      <c r="GX198" s="4">
        <v>0.94</v>
      </c>
      <c r="GY198" s="4">
        <v>0.94</v>
      </c>
      <c r="GZ198" s="4">
        <v>0.94</v>
      </c>
      <c r="HA198" s="4">
        <v>0.95</v>
      </c>
      <c r="HB198" s="4">
        <v>0.95</v>
      </c>
      <c r="HC198" s="4">
        <v>0.95</v>
      </c>
      <c r="HD198" s="4">
        <v>0.95</v>
      </c>
      <c r="HE198" s="4">
        <v>0.95</v>
      </c>
      <c r="HF198" s="4">
        <v>0.95</v>
      </c>
      <c r="HG198" s="4">
        <v>0.96</v>
      </c>
      <c r="HH198" s="4">
        <v>0.96</v>
      </c>
      <c r="HI198" s="4">
        <v>0.96</v>
      </c>
      <c r="HJ198" s="4">
        <v>0.96</v>
      </c>
      <c r="HK198" s="4">
        <v>0.96</v>
      </c>
      <c r="HL198" s="4">
        <v>0.96</v>
      </c>
      <c r="HM198" s="4">
        <v>0.97</v>
      </c>
      <c r="HN198" s="4">
        <v>0.97</v>
      </c>
      <c r="HO198" s="4">
        <v>0.97</v>
      </c>
      <c r="HP198" s="4">
        <v>0.97</v>
      </c>
      <c r="HQ198" s="4">
        <v>0.97</v>
      </c>
      <c r="HR198" s="4">
        <v>0.98</v>
      </c>
      <c r="HS198" s="4">
        <v>0.98</v>
      </c>
      <c r="HT198" s="4">
        <v>0.98</v>
      </c>
      <c r="HU198" s="4">
        <v>0.98</v>
      </c>
      <c r="HV198" s="4">
        <v>0.98</v>
      </c>
      <c r="HW198" s="4">
        <v>0.99</v>
      </c>
      <c r="HX198" s="4">
        <v>0.99</v>
      </c>
      <c r="HY198" s="4">
        <v>0.99</v>
      </c>
      <c r="HZ198" s="4">
        <v>0.99</v>
      </c>
      <c r="IA198" s="4">
        <v>0.99</v>
      </c>
      <c r="IB198" s="4">
        <v>0.99</v>
      </c>
      <c r="IC198" s="4">
        <v>1</v>
      </c>
      <c r="ID198" s="4">
        <v>1</v>
      </c>
      <c r="IE198" s="4">
        <v>1</v>
      </c>
      <c r="IF198" s="4">
        <v>1</v>
      </c>
      <c r="IG198" s="4">
        <v>1</v>
      </c>
      <c r="IH198" s="4">
        <v>1</v>
      </c>
      <c r="II198" s="4">
        <v>1</v>
      </c>
      <c r="IJ198" s="4">
        <v>1</v>
      </c>
      <c r="IK198" s="4">
        <v>1</v>
      </c>
      <c r="IL198" s="4">
        <v>1</v>
      </c>
      <c r="IM198" s="4">
        <v>1</v>
      </c>
      <c r="IN198" s="4">
        <v>1</v>
      </c>
      <c r="IO198" s="4">
        <v>1</v>
      </c>
      <c r="IP198" s="4">
        <v>1</v>
      </c>
      <c r="IQ198" s="4">
        <v>1</v>
      </c>
      <c r="IR198" s="4">
        <v>1</v>
      </c>
      <c r="IS198" s="4">
        <v>1</v>
      </c>
      <c r="IT198" s="4">
        <v>1</v>
      </c>
      <c r="IU198" s="4">
        <v>1</v>
      </c>
      <c r="IV198" s="4">
        <v>1</v>
      </c>
      <c r="IW198" s="4">
        <v>1</v>
      </c>
      <c r="IX198" s="4">
        <v>1</v>
      </c>
      <c r="IY198" s="4">
        <v>1</v>
      </c>
      <c r="IZ198" s="4">
        <v>1</v>
      </c>
      <c r="JA198" s="4">
        <v>1</v>
      </c>
      <c r="JB198" s="4">
        <v>1</v>
      </c>
      <c r="JC198" s="4">
        <v>1</v>
      </c>
      <c r="JD198" s="4">
        <v>1</v>
      </c>
      <c r="JE198" s="4">
        <v>1</v>
      </c>
      <c r="JF198" s="4">
        <v>1</v>
      </c>
      <c r="JG198" s="4">
        <v>1</v>
      </c>
      <c r="JH198" s="4">
        <v>1</v>
      </c>
      <c r="JI198" s="4">
        <v>1</v>
      </c>
      <c r="JJ198" s="4">
        <v>1</v>
      </c>
      <c r="JK198" s="4">
        <v>1</v>
      </c>
      <c r="JL198" s="4">
        <v>1</v>
      </c>
      <c r="JM198" s="4">
        <v>1</v>
      </c>
      <c r="JN198" s="4">
        <v>1</v>
      </c>
      <c r="JO198" s="4">
        <v>1</v>
      </c>
      <c r="JP198" s="4">
        <v>1</v>
      </c>
      <c r="JQ198" s="4">
        <v>1</v>
      </c>
      <c r="JR198" s="4">
        <v>1</v>
      </c>
      <c r="JS198" s="4">
        <v>1</v>
      </c>
      <c r="JT198" s="4">
        <v>1</v>
      </c>
      <c r="JU198" s="4">
        <v>1</v>
      </c>
      <c r="JV198" s="4">
        <v>1</v>
      </c>
      <c r="JW198" s="4">
        <v>1</v>
      </c>
      <c r="JX198" s="4">
        <v>1</v>
      </c>
      <c r="JY198" s="4">
        <v>1</v>
      </c>
      <c r="JZ198" s="4">
        <v>1</v>
      </c>
      <c r="KA198" s="4">
        <v>1</v>
      </c>
      <c r="KB198" s="4">
        <v>1</v>
      </c>
      <c r="KC198" s="4">
        <v>1</v>
      </c>
      <c r="KD198" s="4">
        <v>1</v>
      </c>
      <c r="KE198" s="4">
        <v>1</v>
      </c>
      <c r="KF198" s="4">
        <v>1</v>
      </c>
      <c r="KG198" s="4">
        <v>1</v>
      </c>
      <c r="KH198" s="4">
        <v>1</v>
      </c>
      <c r="KI198" s="4">
        <v>1</v>
      </c>
      <c r="KJ198" s="4">
        <v>1</v>
      </c>
      <c r="KK198" s="4">
        <v>1</v>
      </c>
      <c r="KL198" s="4">
        <v>1</v>
      </c>
      <c r="KM198" s="4">
        <v>1</v>
      </c>
      <c r="KN198" s="4">
        <v>1</v>
      </c>
      <c r="KO198" s="4">
        <v>1</v>
      </c>
      <c r="KP198" s="4">
        <v>1</v>
      </c>
      <c r="KQ198" s="4">
        <v>1</v>
      </c>
      <c r="KR198" s="4">
        <v>1</v>
      </c>
      <c r="KS198" s="4">
        <v>1</v>
      </c>
      <c r="KT198" s="4">
        <v>1</v>
      </c>
      <c r="KU198" s="4">
        <v>1</v>
      </c>
      <c r="KV198" s="4">
        <v>1</v>
      </c>
      <c r="KW198" s="4">
        <v>1</v>
      </c>
      <c r="KX198" s="4">
        <v>1</v>
      </c>
      <c r="KY198" s="4">
        <v>1</v>
      </c>
      <c r="KZ198" s="4">
        <v>1</v>
      </c>
      <c r="LA198" s="4">
        <v>1</v>
      </c>
      <c r="LB198" s="4">
        <v>1</v>
      </c>
      <c r="LC198" s="4">
        <v>1</v>
      </c>
      <c r="LD198" s="4">
        <v>1</v>
      </c>
      <c r="LE198" s="4">
        <v>1</v>
      </c>
      <c r="LF198" s="4">
        <v>1</v>
      </c>
      <c r="LG198" s="4">
        <v>1</v>
      </c>
      <c r="LH198" s="4">
        <v>1</v>
      </c>
      <c r="LI198" s="4">
        <v>1</v>
      </c>
      <c r="LJ198" s="4">
        <v>1</v>
      </c>
      <c r="LK198" s="4">
        <v>1</v>
      </c>
      <c r="LL198" s="4">
        <v>1</v>
      </c>
      <c r="LM198" s="4">
        <v>1</v>
      </c>
      <c r="LN198" s="4">
        <v>1</v>
      </c>
      <c r="LO198" s="4">
        <v>1</v>
      </c>
      <c r="LP198" s="4">
        <v>1</v>
      </c>
      <c r="LQ198" s="4">
        <v>1</v>
      </c>
      <c r="LR198" s="4">
        <v>1</v>
      </c>
      <c r="LS198" s="4">
        <v>1</v>
      </c>
      <c r="LT198" s="4">
        <v>1</v>
      </c>
      <c r="LU198" s="4">
        <v>1</v>
      </c>
      <c r="LV198" s="4">
        <v>1</v>
      </c>
      <c r="LW198" s="4">
        <v>1</v>
      </c>
      <c r="LX198" s="4">
        <v>1</v>
      </c>
      <c r="LY198" s="4">
        <v>1</v>
      </c>
      <c r="LZ198" s="4">
        <v>1</v>
      </c>
      <c r="MA198" s="4">
        <v>1</v>
      </c>
      <c r="MB198" s="4">
        <v>1</v>
      </c>
      <c r="MC198" s="4">
        <v>1</v>
      </c>
      <c r="MD198" s="4">
        <v>1</v>
      </c>
      <c r="ME198" s="4">
        <v>1</v>
      </c>
      <c r="MF198" s="4">
        <v>1</v>
      </c>
      <c r="MG198" s="4">
        <v>1</v>
      </c>
      <c r="MH198" s="4">
        <v>1</v>
      </c>
      <c r="MI198" s="4">
        <v>1</v>
      </c>
      <c r="MJ198" s="4">
        <v>1</v>
      </c>
      <c r="MK198" s="4">
        <v>1</v>
      </c>
      <c r="ML198" s="4">
        <v>1</v>
      </c>
      <c r="MM198" s="4">
        <v>1</v>
      </c>
      <c r="MN198" s="4">
        <v>1</v>
      </c>
      <c r="MO198" s="4">
        <v>1</v>
      </c>
      <c r="MP198" s="4">
        <v>1</v>
      </c>
      <c r="MQ198" s="4">
        <v>1</v>
      </c>
      <c r="MR198" s="4">
        <v>1</v>
      </c>
      <c r="MS198" s="4">
        <v>1</v>
      </c>
      <c r="MT198" s="4">
        <v>1</v>
      </c>
      <c r="MU198" s="4">
        <v>1</v>
      </c>
      <c r="MV198" s="4">
        <v>1</v>
      </c>
      <c r="MW198" s="4">
        <v>1</v>
      </c>
      <c r="MX198" s="4">
        <v>1</v>
      </c>
      <c r="MY198" s="4">
        <v>1</v>
      </c>
      <c r="MZ198" s="4">
        <v>1</v>
      </c>
      <c r="NA198" s="4">
        <v>1</v>
      </c>
      <c r="NB198" s="4">
        <v>1</v>
      </c>
      <c r="NC198" s="4">
        <v>1</v>
      </c>
      <c r="ND198" s="4">
        <v>1</v>
      </c>
      <c r="NE198" s="4">
        <v>1</v>
      </c>
      <c r="NF198" s="4">
        <v>1</v>
      </c>
      <c r="NG198" s="4">
        <v>1</v>
      </c>
      <c r="NH198" s="4">
        <v>1</v>
      </c>
      <c r="NI198" s="4">
        <v>1</v>
      </c>
      <c r="NJ198" s="4">
        <v>1</v>
      </c>
      <c r="NK198" s="4">
        <v>1</v>
      </c>
      <c r="NL198" s="4">
        <v>1</v>
      </c>
      <c r="NM198" s="4">
        <v>1</v>
      </c>
      <c r="NN198" s="4">
        <v>1</v>
      </c>
      <c r="NO198" s="4">
        <v>1</v>
      </c>
      <c r="NP198" s="4">
        <v>1</v>
      </c>
      <c r="NQ198" s="4">
        <v>1</v>
      </c>
      <c r="NR198" s="4">
        <v>1</v>
      </c>
      <c r="NS198" s="4">
        <v>1</v>
      </c>
      <c r="NT198" s="4">
        <v>1</v>
      </c>
      <c r="NU198" s="4">
        <v>1</v>
      </c>
      <c r="NV198" s="4">
        <v>1</v>
      </c>
      <c r="NW198" s="4">
        <v>1</v>
      </c>
      <c r="NX198" s="4">
        <v>1</v>
      </c>
      <c r="NY198" s="4">
        <v>1</v>
      </c>
      <c r="NZ198" s="4">
        <v>1</v>
      </c>
      <c r="OA198" s="4">
        <v>1</v>
      </c>
      <c r="OB198" s="4">
        <v>1</v>
      </c>
      <c r="OC198" s="4">
        <v>1</v>
      </c>
      <c r="OD198" s="4">
        <v>1</v>
      </c>
      <c r="OE198" s="4">
        <v>1</v>
      </c>
      <c r="OF198" s="4">
        <v>1</v>
      </c>
      <c r="OG198" s="4">
        <v>1</v>
      </c>
      <c r="OH198" s="4">
        <v>1</v>
      </c>
      <c r="OI198" s="4">
        <v>1</v>
      </c>
      <c r="OJ198" s="4">
        <v>1</v>
      </c>
      <c r="OK198" s="4">
        <v>1</v>
      </c>
      <c r="OL198" s="4">
        <v>1</v>
      </c>
      <c r="OM198" s="4">
        <v>1</v>
      </c>
      <c r="ON198" s="4">
        <v>1</v>
      </c>
      <c r="OO198" s="4">
        <v>1</v>
      </c>
      <c r="OP198" s="4">
        <v>1</v>
      </c>
      <c r="OQ198" s="4">
        <v>1</v>
      </c>
      <c r="OR198" s="4">
        <v>1</v>
      </c>
      <c r="OS198" s="4">
        <v>1</v>
      </c>
      <c r="OT198" s="4">
        <v>1</v>
      </c>
      <c r="OU198" s="4">
        <v>1</v>
      </c>
      <c r="OV198" s="4">
        <v>1</v>
      </c>
      <c r="OW198" s="4">
        <v>1</v>
      </c>
      <c r="OX198" s="4">
        <v>1</v>
      </c>
      <c r="OY198" s="4">
        <v>1</v>
      </c>
      <c r="OZ198" s="4">
        <v>1</v>
      </c>
      <c r="PA198" s="4">
        <v>1</v>
      </c>
      <c r="PB198" s="4">
        <v>1</v>
      </c>
      <c r="PC198" s="4">
        <v>1</v>
      </c>
      <c r="PD198" s="4">
        <v>1</v>
      </c>
      <c r="PE198" s="4">
        <v>1</v>
      </c>
      <c r="PF198" s="4">
        <v>1</v>
      </c>
      <c r="PG198" s="4">
        <v>1</v>
      </c>
      <c r="PH198" s="4">
        <v>1</v>
      </c>
      <c r="PI198" s="4">
        <v>1</v>
      </c>
      <c r="PJ198" s="4">
        <v>1</v>
      </c>
      <c r="PK198" s="4">
        <v>1</v>
      </c>
      <c r="PL198" s="4">
        <v>1</v>
      </c>
      <c r="PM198" s="4">
        <v>1</v>
      </c>
      <c r="PN198" s="4">
        <v>1</v>
      </c>
      <c r="PO198" s="4">
        <v>1</v>
      </c>
      <c r="PP198" s="4">
        <v>1</v>
      </c>
      <c r="PQ198" s="4">
        <v>1</v>
      </c>
      <c r="PR198" s="4">
        <v>1</v>
      </c>
      <c r="PS198" s="4">
        <v>1</v>
      </c>
      <c r="PT198" s="4">
        <v>1</v>
      </c>
      <c r="PU198" s="4">
        <v>1</v>
      </c>
      <c r="PV198" s="4">
        <v>1</v>
      </c>
      <c r="PW198" s="4">
        <v>1</v>
      </c>
      <c r="PX198" s="4">
        <v>1</v>
      </c>
      <c r="PY198" s="4">
        <v>1</v>
      </c>
      <c r="PZ198" s="4">
        <v>1</v>
      </c>
      <c r="QA198" s="4">
        <v>1</v>
      </c>
      <c r="QB198" s="4">
        <v>1</v>
      </c>
      <c r="QC198" s="4">
        <v>1</v>
      </c>
      <c r="QD198" s="4">
        <v>1</v>
      </c>
      <c r="QE198" s="4">
        <v>1</v>
      </c>
      <c r="QF198" s="4">
        <v>1</v>
      </c>
      <c r="QG198" s="4">
        <v>1</v>
      </c>
      <c r="QH198" s="4">
        <v>1</v>
      </c>
      <c r="QI198" s="4">
        <v>1</v>
      </c>
      <c r="QJ198" s="4">
        <v>1</v>
      </c>
      <c r="QK198" s="4">
        <v>1</v>
      </c>
      <c r="QL198" s="4">
        <v>1</v>
      </c>
      <c r="QM198" s="4">
        <v>1</v>
      </c>
      <c r="QN198" s="4">
        <v>1</v>
      </c>
      <c r="QO198" s="4">
        <v>1</v>
      </c>
      <c r="QP198" s="4">
        <v>1</v>
      </c>
      <c r="QQ198" s="4">
        <v>1</v>
      </c>
      <c r="QR198" s="4">
        <v>1</v>
      </c>
      <c r="QS198" s="4">
        <v>1</v>
      </c>
      <c r="QT198" s="4">
        <v>1</v>
      </c>
      <c r="QU198" s="4">
        <v>1</v>
      </c>
      <c r="QV198" s="4">
        <v>1</v>
      </c>
      <c r="QW198" s="4">
        <v>1</v>
      </c>
      <c r="QX198" s="4">
        <v>1</v>
      </c>
      <c r="QY198" s="4">
        <v>1</v>
      </c>
      <c r="QZ198" s="4">
        <v>1</v>
      </c>
      <c r="RA198" s="4">
        <v>1</v>
      </c>
      <c r="RB198" s="4">
        <v>1</v>
      </c>
      <c r="RC198" s="4">
        <v>1</v>
      </c>
      <c r="RD198" s="4">
        <v>1</v>
      </c>
      <c r="RE198" s="4">
        <v>1</v>
      </c>
      <c r="RF198" s="4">
        <v>1</v>
      </c>
      <c r="RG198" s="4">
        <v>1</v>
      </c>
      <c r="RH198" s="4">
        <v>1</v>
      </c>
      <c r="RI198" s="4">
        <v>1</v>
      </c>
      <c r="RJ198" s="4">
        <v>1</v>
      </c>
      <c r="RK198" s="4">
        <v>1</v>
      </c>
      <c r="RL198" s="4">
        <v>1</v>
      </c>
      <c r="RM198" s="4">
        <v>1</v>
      </c>
      <c r="RN198" s="4">
        <v>1</v>
      </c>
      <c r="RO198" s="4">
        <v>1</v>
      </c>
      <c r="RP198" s="4">
        <v>1</v>
      </c>
      <c r="RQ198" s="4">
        <v>1</v>
      </c>
      <c r="RR198" s="4">
        <v>1</v>
      </c>
      <c r="RS198" s="4">
        <v>1</v>
      </c>
    </row>
    <row r="199" spans="1:487" outlineLevel="3">
      <c r="A199" s="4" t="s">
        <v>1405</v>
      </c>
      <c r="D199" s="4">
        <v>788907</v>
      </c>
      <c r="E199" s="4">
        <v>754083.06</v>
      </c>
      <c r="F199" s="689">
        <v>22165131.02</v>
      </c>
      <c r="G199" s="689"/>
      <c r="H199" s="689" t="s">
        <v>894</v>
      </c>
      <c r="AI199" s="4">
        <v>547.44000000000005</v>
      </c>
      <c r="AJ199" s="4">
        <v>1094.8900000000001</v>
      </c>
      <c r="AK199" s="4">
        <v>1642.33</v>
      </c>
      <c r="AL199" s="4">
        <v>1642.33</v>
      </c>
      <c r="AM199" s="4">
        <v>2189.77</v>
      </c>
      <c r="AN199" s="4">
        <v>2737.21</v>
      </c>
      <c r="AO199" s="4">
        <v>3722.26</v>
      </c>
      <c r="AP199" s="4">
        <v>5144.91</v>
      </c>
      <c r="AQ199" s="4">
        <v>6580.12</v>
      </c>
      <c r="AR199" s="4">
        <v>8015.33</v>
      </c>
      <c r="AS199" s="4">
        <v>8015.33</v>
      </c>
      <c r="AT199" s="4">
        <v>10110.620000000001</v>
      </c>
      <c r="AU199" s="4">
        <v>12205.91</v>
      </c>
      <c r="AV199" s="4">
        <v>14301.21</v>
      </c>
      <c r="AW199" s="4">
        <v>16542.419999999998</v>
      </c>
      <c r="AX199" s="4">
        <v>18921.22</v>
      </c>
      <c r="AY199" s="4">
        <v>21437.63</v>
      </c>
      <c r="AZ199" s="4">
        <v>21437.63</v>
      </c>
      <c r="BA199" s="4">
        <v>23954.03</v>
      </c>
      <c r="BB199" s="4">
        <v>26470.44</v>
      </c>
      <c r="BC199" s="4">
        <v>29077</v>
      </c>
      <c r="BD199" s="4">
        <v>31773.73</v>
      </c>
      <c r="BE199" s="4">
        <v>34470.46</v>
      </c>
      <c r="BF199" s="4">
        <v>37167.19</v>
      </c>
      <c r="BG199" s="4">
        <v>37167.19</v>
      </c>
      <c r="BH199" s="4">
        <v>40146.76</v>
      </c>
      <c r="BI199" s="4">
        <v>43545.66</v>
      </c>
      <c r="BJ199" s="4">
        <v>46944.56</v>
      </c>
      <c r="BK199" s="4">
        <v>50343.46</v>
      </c>
      <c r="BL199" s="4">
        <v>53981.7</v>
      </c>
      <c r="BM199" s="4">
        <v>58089.78</v>
      </c>
      <c r="BN199" s="4">
        <v>58089.78</v>
      </c>
      <c r="BO199" s="4">
        <v>62656.94</v>
      </c>
      <c r="BP199" s="4">
        <v>67503.91</v>
      </c>
      <c r="BQ199" s="4">
        <v>72350.880000000005</v>
      </c>
      <c r="BR199" s="4">
        <v>77525.14</v>
      </c>
      <c r="BS199" s="4">
        <v>82812.17</v>
      </c>
      <c r="BT199" s="4">
        <v>88527.21</v>
      </c>
      <c r="BU199" s="4">
        <v>88527.21</v>
      </c>
      <c r="BV199" s="4">
        <v>94453.57</v>
      </c>
      <c r="BW199" s="4">
        <v>101137.97</v>
      </c>
      <c r="BX199" s="4">
        <v>107885.46</v>
      </c>
      <c r="BY199" s="4">
        <v>114633.04</v>
      </c>
      <c r="BZ199" s="4">
        <v>121670.38</v>
      </c>
      <c r="CA199" s="4">
        <v>129082.23</v>
      </c>
      <c r="CB199" s="4">
        <v>129082.23</v>
      </c>
      <c r="CC199" s="4">
        <v>136688.75</v>
      </c>
      <c r="CD199" s="4">
        <v>144447.9</v>
      </c>
      <c r="CE199" s="4">
        <v>152600.92000000001</v>
      </c>
      <c r="CF199" s="4">
        <v>160339.64000000001</v>
      </c>
      <c r="CG199" s="4">
        <v>166770.57</v>
      </c>
      <c r="CH199" s="4">
        <v>171940.92</v>
      </c>
      <c r="CI199" s="4">
        <v>171940.92</v>
      </c>
      <c r="CJ199" s="4">
        <v>176171.57</v>
      </c>
      <c r="CK199" s="4">
        <v>180402.22</v>
      </c>
      <c r="CL199" s="4">
        <v>184632.86</v>
      </c>
      <c r="CM199" s="4">
        <v>188863.51</v>
      </c>
      <c r="CN199" s="4">
        <v>193094.15</v>
      </c>
      <c r="CO199" s="4">
        <v>197324.79999999999</v>
      </c>
      <c r="CP199" s="4">
        <v>197324.79999999999</v>
      </c>
      <c r="CQ199" s="4">
        <v>201555.45</v>
      </c>
      <c r="CR199" s="4">
        <v>205786.09</v>
      </c>
      <c r="CS199" s="4">
        <v>210016.74</v>
      </c>
      <c r="CT199" s="4">
        <v>214247.39</v>
      </c>
      <c r="CU199" s="4">
        <v>218478.03</v>
      </c>
      <c r="CV199" s="4">
        <v>222708.68</v>
      </c>
      <c r="CW199" s="4">
        <v>222708.68</v>
      </c>
      <c r="CX199" s="4">
        <v>226939.33</v>
      </c>
      <c r="CY199" s="4">
        <v>231169.97</v>
      </c>
      <c r="CZ199" s="4">
        <v>235400.62</v>
      </c>
      <c r="DA199" s="4">
        <v>239631.27</v>
      </c>
      <c r="DB199" s="4">
        <v>243931.64</v>
      </c>
      <c r="DC199" s="4">
        <v>248339.82</v>
      </c>
      <c r="DD199" s="4">
        <v>248339.82</v>
      </c>
      <c r="DE199" s="4">
        <v>253251.36</v>
      </c>
      <c r="DF199" s="4">
        <v>258162.9</v>
      </c>
      <c r="DG199" s="4">
        <v>263133.61</v>
      </c>
      <c r="DH199" s="4">
        <v>268142.40999999997</v>
      </c>
      <c r="DI199" s="4">
        <v>273384.26</v>
      </c>
      <c r="DJ199" s="4">
        <v>279159.87</v>
      </c>
      <c r="DK199" s="4">
        <v>279159.87</v>
      </c>
      <c r="DL199" s="4">
        <v>284935.48</v>
      </c>
      <c r="DM199" s="4">
        <v>290711.09999999998</v>
      </c>
      <c r="DN199" s="4">
        <v>296731.71000000002</v>
      </c>
      <c r="DO199" s="4">
        <v>303267.20000000001</v>
      </c>
      <c r="DP199" s="4">
        <v>309920.8</v>
      </c>
      <c r="DQ199" s="4">
        <v>316794.92</v>
      </c>
      <c r="DR199" s="4">
        <v>316794.92</v>
      </c>
      <c r="DS199" s="4">
        <v>324623.3</v>
      </c>
      <c r="DT199" s="4">
        <v>332633.14</v>
      </c>
      <c r="DU199" s="4">
        <v>340923.44</v>
      </c>
      <c r="DV199" s="4">
        <v>349615.07</v>
      </c>
      <c r="DW199" s="4">
        <v>358525.86</v>
      </c>
      <c r="DX199" s="4">
        <v>367613.84</v>
      </c>
      <c r="DY199" s="4">
        <v>367613.84</v>
      </c>
      <c r="DZ199" s="4">
        <v>376781.47</v>
      </c>
      <c r="EA199" s="4">
        <v>386797.07</v>
      </c>
      <c r="EB199" s="4">
        <v>396858.74</v>
      </c>
      <c r="EC199" s="4">
        <v>407178.34</v>
      </c>
      <c r="ED199" s="4">
        <v>417930.09</v>
      </c>
      <c r="EE199" s="4">
        <v>429187.01</v>
      </c>
      <c r="EF199" s="4">
        <v>429187.01</v>
      </c>
      <c r="EG199" s="4">
        <v>440545.99</v>
      </c>
      <c r="EH199" s="4">
        <v>451969.79</v>
      </c>
      <c r="EI199" s="4">
        <v>463673.47</v>
      </c>
      <c r="EJ199" s="4">
        <v>475590.79</v>
      </c>
      <c r="EK199" s="4">
        <v>487963.46</v>
      </c>
      <c r="EL199" s="4">
        <v>500643.87</v>
      </c>
      <c r="EM199" s="4">
        <v>500643.87</v>
      </c>
      <c r="EN199" s="4">
        <v>513619.69</v>
      </c>
      <c r="EO199" s="4">
        <v>526182.41</v>
      </c>
      <c r="EP199" s="4">
        <v>539573.68999999994</v>
      </c>
      <c r="EQ199" s="4">
        <v>553104.75</v>
      </c>
      <c r="ER199" s="4">
        <v>563567.06000000006</v>
      </c>
      <c r="ES199" s="4">
        <v>573592.31000000006</v>
      </c>
      <c r="ET199" s="4">
        <v>573592.31000000006</v>
      </c>
      <c r="EU199" s="4">
        <v>583689.72</v>
      </c>
      <c r="EV199" s="4">
        <v>593787.13</v>
      </c>
      <c r="EW199" s="4">
        <v>601373.43000000005</v>
      </c>
      <c r="EX199" s="4">
        <v>608865.14</v>
      </c>
      <c r="EY199" s="4">
        <v>616429.94999999995</v>
      </c>
      <c r="EZ199" s="4">
        <v>622949.06000000006</v>
      </c>
      <c r="FA199" s="4">
        <v>622949.06000000006</v>
      </c>
      <c r="FB199" s="4">
        <v>629425.77</v>
      </c>
      <c r="FC199" s="4">
        <v>636026.01</v>
      </c>
      <c r="FD199" s="4">
        <v>642106.54</v>
      </c>
      <c r="FE199" s="4">
        <v>648154.56000000006</v>
      </c>
      <c r="FF199" s="4">
        <v>652792.87</v>
      </c>
      <c r="FG199" s="4">
        <v>657855.71</v>
      </c>
      <c r="FH199" s="4">
        <v>657855.71</v>
      </c>
      <c r="FI199" s="4">
        <v>661720.72</v>
      </c>
      <c r="FJ199" s="4">
        <v>661720.72</v>
      </c>
      <c r="FK199" s="4">
        <v>665482.6</v>
      </c>
      <c r="FL199" s="4">
        <v>668425.74</v>
      </c>
      <c r="FM199" s="4">
        <v>671371.93</v>
      </c>
      <c r="FN199" s="4">
        <v>674472.3</v>
      </c>
      <c r="FO199" s="4">
        <v>674472.3</v>
      </c>
      <c r="FP199" s="4">
        <v>677597.82</v>
      </c>
      <c r="FQ199" s="4">
        <v>680288.01</v>
      </c>
      <c r="FR199" s="4">
        <v>683002.97</v>
      </c>
      <c r="FS199" s="4">
        <v>685115.59</v>
      </c>
      <c r="FT199" s="4">
        <v>687412.25</v>
      </c>
      <c r="FU199" s="4">
        <v>690303.38</v>
      </c>
      <c r="FV199" s="4">
        <v>690303.38</v>
      </c>
      <c r="FW199" s="4">
        <v>693194.5</v>
      </c>
      <c r="FX199" s="4">
        <v>696122.53</v>
      </c>
      <c r="FY199" s="4">
        <v>699159.68</v>
      </c>
      <c r="FZ199" s="4">
        <v>702196.82</v>
      </c>
      <c r="GA199" s="4">
        <v>705302.64</v>
      </c>
      <c r="GB199" s="4">
        <v>707619.01</v>
      </c>
      <c r="GC199" s="4">
        <v>707619.01</v>
      </c>
      <c r="GD199" s="4">
        <v>709298.65</v>
      </c>
      <c r="GE199" s="4">
        <v>710915.86</v>
      </c>
      <c r="GF199" s="4">
        <v>712639.58</v>
      </c>
      <c r="GG199" s="4">
        <v>714628.4</v>
      </c>
      <c r="GH199" s="4">
        <v>716638.99</v>
      </c>
      <c r="GI199" s="4">
        <v>716638.99</v>
      </c>
      <c r="GJ199" s="4">
        <v>716638.99</v>
      </c>
      <c r="GK199" s="4">
        <v>716638.99</v>
      </c>
      <c r="GL199" s="4">
        <v>716638.99</v>
      </c>
      <c r="GM199" s="4">
        <v>716638.99</v>
      </c>
      <c r="GN199" s="4">
        <v>719319.89</v>
      </c>
      <c r="GO199" s="4">
        <v>721384.02</v>
      </c>
      <c r="GP199" s="4">
        <v>724251.65</v>
      </c>
      <c r="GQ199" s="4">
        <v>724251.65</v>
      </c>
      <c r="GR199" s="4">
        <v>727574.1</v>
      </c>
      <c r="GS199" s="4">
        <v>730952.56</v>
      </c>
      <c r="GT199" s="4">
        <v>734706.36</v>
      </c>
      <c r="GU199" s="4">
        <v>738691.7</v>
      </c>
      <c r="GV199" s="4">
        <v>741300.85</v>
      </c>
      <c r="GW199" s="4">
        <v>743728.9</v>
      </c>
      <c r="GX199" s="4">
        <v>743728.9</v>
      </c>
      <c r="GY199" s="4">
        <v>743983</v>
      </c>
      <c r="GZ199" s="4">
        <v>743995.56</v>
      </c>
      <c r="HA199" s="4">
        <v>744008.11</v>
      </c>
      <c r="HB199" s="4">
        <v>744020.67</v>
      </c>
      <c r="HC199" s="4">
        <v>744033.22</v>
      </c>
      <c r="HD199" s="4">
        <v>744045.78</v>
      </c>
      <c r="HE199" s="4">
        <v>744045.78</v>
      </c>
      <c r="HF199" s="4">
        <v>744058.33</v>
      </c>
      <c r="HG199" s="4">
        <v>744070.88</v>
      </c>
      <c r="HH199" s="4">
        <v>744083.44</v>
      </c>
      <c r="HI199" s="4">
        <v>744095.99</v>
      </c>
      <c r="HJ199" s="4">
        <v>744108.55</v>
      </c>
      <c r="HK199" s="4">
        <v>744121.1</v>
      </c>
      <c r="HL199" s="4">
        <v>744121.1</v>
      </c>
      <c r="HM199" s="4">
        <v>744133.66</v>
      </c>
      <c r="HN199" s="4">
        <v>744146.21</v>
      </c>
      <c r="HO199" s="4">
        <v>744158.77</v>
      </c>
      <c r="HP199" s="4">
        <v>744171.32</v>
      </c>
      <c r="HQ199" s="4">
        <v>744183.87</v>
      </c>
      <c r="HR199" s="4">
        <v>744196.43</v>
      </c>
      <c r="HS199" s="4">
        <v>744196.43</v>
      </c>
      <c r="HT199" s="4">
        <v>744208.98</v>
      </c>
      <c r="HU199" s="4">
        <v>744221.54</v>
      </c>
      <c r="HV199" s="4">
        <v>744234.09</v>
      </c>
      <c r="HW199" s="4">
        <v>744246.65</v>
      </c>
      <c r="HX199" s="4">
        <v>744259.2</v>
      </c>
      <c r="HY199" s="4">
        <v>744271.76</v>
      </c>
      <c r="HZ199" s="4">
        <v>744271.76</v>
      </c>
      <c r="IA199" s="4">
        <v>744284.31</v>
      </c>
      <c r="IB199" s="4">
        <v>744296.86</v>
      </c>
      <c r="IC199" s="4">
        <v>744309.42</v>
      </c>
      <c r="ID199" s="4">
        <v>744321.97</v>
      </c>
      <c r="IE199" s="4">
        <v>744334.53</v>
      </c>
      <c r="IF199" s="4">
        <v>744347.08</v>
      </c>
      <c r="IG199" s="4">
        <v>744347.08</v>
      </c>
      <c r="IH199" s="4">
        <v>744359.64</v>
      </c>
      <c r="II199" s="4">
        <v>744378.89</v>
      </c>
      <c r="IJ199" s="4">
        <v>744399.81</v>
      </c>
      <c r="IK199" s="4">
        <v>744420.73</v>
      </c>
      <c r="IL199" s="4">
        <v>744441.66</v>
      </c>
      <c r="IM199" s="4">
        <v>744462.58</v>
      </c>
      <c r="IN199" s="4">
        <v>744462.58</v>
      </c>
      <c r="IO199" s="4">
        <v>744483.51</v>
      </c>
      <c r="IP199" s="4">
        <v>744504.43</v>
      </c>
      <c r="IQ199" s="4">
        <v>744525.36</v>
      </c>
      <c r="IR199" s="4">
        <v>744546.28</v>
      </c>
      <c r="IS199" s="4">
        <v>744567.2</v>
      </c>
      <c r="IT199" s="4">
        <v>744588.13</v>
      </c>
      <c r="IU199" s="4">
        <v>744588.13</v>
      </c>
      <c r="IV199" s="4">
        <v>744609.05</v>
      </c>
      <c r="IW199" s="4">
        <v>744629.98</v>
      </c>
      <c r="IX199" s="4">
        <v>744654.67</v>
      </c>
      <c r="IY199" s="4">
        <v>744654.67</v>
      </c>
      <c r="IZ199" s="4">
        <v>744654.67</v>
      </c>
      <c r="JA199" s="4">
        <v>744654.67</v>
      </c>
      <c r="JB199" s="4">
        <v>744654.67</v>
      </c>
      <c r="JC199" s="4">
        <v>744654.67</v>
      </c>
      <c r="JD199" s="4">
        <v>744683.96</v>
      </c>
      <c r="JE199" s="4">
        <v>744713.25</v>
      </c>
      <c r="JF199" s="4">
        <v>744742.55</v>
      </c>
      <c r="JG199" s="4">
        <v>744771.84</v>
      </c>
      <c r="JH199" s="4">
        <v>744801.13</v>
      </c>
      <c r="JI199" s="4">
        <v>744801.13</v>
      </c>
      <c r="JJ199" s="4">
        <v>744830.43</v>
      </c>
      <c r="JK199" s="4">
        <v>744859.72</v>
      </c>
      <c r="JL199" s="4">
        <v>744889.02</v>
      </c>
      <c r="JM199" s="4">
        <v>744918.31</v>
      </c>
      <c r="JN199" s="4">
        <v>744947.6</v>
      </c>
      <c r="JO199" s="4">
        <v>744976.9</v>
      </c>
      <c r="JP199" s="4">
        <v>744976.9</v>
      </c>
      <c r="JQ199" s="4">
        <v>745006.19</v>
      </c>
      <c r="JR199" s="4">
        <v>745035.48</v>
      </c>
      <c r="JS199" s="4">
        <v>745064.78</v>
      </c>
      <c r="JT199" s="4">
        <v>745094.07</v>
      </c>
      <c r="JU199" s="4">
        <v>745123.37</v>
      </c>
      <c r="JV199" s="4">
        <v>745152.66</v>
      </c>
      <c r="JW199" s="4">
        <v>745152.66</v>
      </c>
      <c r="JX199" s="4">
        <v>745181.95</v>
      </c>
      <c r="JY199" s="4">
        <v>745211.25</v>
      </c>
      <c r="JZ199" s="4">
        <v>745240.54</v>
      </c>
      <c r="KA199" s="4">
        <v>745269.83</v>
      </c>
      <c r="KB199" s="4">
        <v>745299.13</v>
      </c>
      <c r="KC199" s="4">
        <v>745328.42</v>
      </c>
      <c r="KD199" s="4">
        <v>745328.42</v>
      </c>
      <c r="KE199" s="4">
        <v>745357.72</v>
      </c>
      <c r="KF199" s="4">
        <v>745387.01</v>
      </c>
      <c r="KG199" s="4">
        <v>745416.3</v>
      </c>
      <c r="KH199" s="4">
        <v>745445.6</v>
      </c>
      <c r="KI199" s="4">
        <v>745474.89</v>
      </c>
      <c r="KJ199" s="4">
        <v>745504.18</v>
      </c>
      <c r="KK199" s="4">
        <v>745504.18</v>
      </c>
      <c r="KL199" s="4">
        <v>745533.48</v>
      </c>
      <c r="KM199" s="4">
        <v>745562.77</v>
      </c>
      <c r="KN199" s="4">
        <v>745592.06</v>
      </c>
      <c r="KO199" s="4">
        <v>745621.36</v>
      </c>
      <c r="KP199" s="4">
        <v>745650.65</v>
      </c>
      <c r="KQ199" s="4">
        <v>745679.95</v>
      </c>
      <c r="KR199" s="4">
        <v>745679.95</v>
      </c>
      <c r="KS199" s="4">
        <v>745709.24</v>
      </c>
      <c r="KT199" s="4">
        <v>745738.53</v>
      </c>
      <c r="KU199" s="4">
        <v>745767.83</v>
      </c>
      <c r="KV199" s="4">
        <v>745797.12</v>
      </c>
      <c r="KW199" s="4">
        <v>745829.76</v>
      </c>
      <c r="KX199" s="4">
        <v>745867.43</v>
      </c>
      <c r="KY199" s="4">
        <v>745867.43</v>
      </c>
      <c r="KZ199" s="4">
        <v>745905.09</v>
      </c>
      <c r="LA199" s="4">
        <v>745942.75</v>
      </c>
      <c r="LB199" s="4">
        <v>745980.42</v>
      </c>
      <c r="LC199" s="4">
        <v>746018.08</v>
      </c>
      <c r="LD199" s="4">
        <v>746055.74</v>
      </c>
      <c r="LE199" s="4">
        <v>746093.41</v>
      </c>
      <c r="LF199" s="4">
        <v>746093.41</v>
      </c>
      <c r="LG199" s="4">
        <v>746131.07</v>
      </c>
      <c r="LH199" s="4">
        <v>746168.73</v>
      </c>
      <c r="LI199" s="4">
        <v>746206.4</v>
      </c>
      <c r="LJ199" s="4">
        <v>746244.06</v>
      </c>
      <c r="LK199" s="4">
        <v>746281.72</v>
      </c>
      <c r="LL199" s="4">
        <v>746319.39</v>
      </c>
      <c r="LM199" s="4">
        <v>746319.39</v>
      </c>
      <c r="LN199" s="4">
        <v>746357.05</v>
      </c>
      <c r="LO199" s="4">
        <v>746394.71</v>
      </c>
      <c r="LP199" s="4">
        <v>746432.38</v>
      </c>
      <c r="LQ199" s="4">
        <v>746470.04</v>
      </c>
      <c r="LR199" s="4">
        <v>746507.7</v>
      </c>
      <c r="LS199" s="4">
        <v>746545.37</v>
      </c>
      <c r="LT199" s="4">
        <v>746545.37</v>
      </c>
      <c r="LU199" s="4">
        <v>746583.03</v>
      </c>
      <c r="LV199" s="4">
        <v>746620.69</v>
      </c>
      <c r="LW199" s="4">
        <v>746658.36</v>
      </c>
      <c r="LX199" s="4">
        <v>746696.02</v>
      </c>
      <c r="LY199" s="4">
        <v>746733.68</v>
      </c>
      <c r="LZ199" s="4">
        <v>746771.35</v>
      </c>
      <c r="MA199" s="4">
        <v>746771.35</v>
      </c>
      <c r="MB199" s="4">
        <v>746809.01</v>
      </c>
      <c r="MC199" s="4">
        <v>746849.6</v>
      </c>
      <c r="MD199" s="4">
        <v>746891.45</v>
      </c>
      <c r="ME199" s="4">
        <v>746933.3</v>
      </c>
      <c r="MF199" s="4">
        <v>746975.15</v>
      </c>
      <c r="MG199" s="4">
        <v>747016.99</v>
      </c>
      <c r="MH199" s="4">
        <v>747016.99</v>
      </c>
      <c r="MI199" s="4">
        <v>747058.84</v>
      </c>
      <c r="MJ199" s="4">
        <v>747100.69</v>
      </c>
      <c r="MK199" s="4">
        <v>747142.54</v>
      </c>
      <c r="ML199" s="4">
        <v>747184.39</v>
      </c>
      <c r="MM199" s="4">
        <v>747226.24</v>
      </c>
      <c r="MN199" s="4">
        <v>747268.08</v>
      </c>
      <c r="MO199" s="4">
        <v>747268.08</v>
      </c>
      <c r="MP199" s="4">
        <v>747309.93</v>
      </c>
      <c r="MQ199" s="4">
        <v>747351.78</v>
      </c>
      <c r="MR199" s="4">
        <v>747393.63</v>
      </c>
      <c r="MS199" s="4">
        <v>747435.48</v>
      </c>
      <c r="MT199" s="4">
        <v>747477.32</v>
      </c>
      <c r="MU199" s="4">
        <v>747519.17</v>
      </c>
      <c r="MV199" s="4">
        <v>747519.17</v>
      </c>
      <c r="MW199" s="4">
        <v>747561.02</v>
      </c>
      <c r="MX199" s="4">
        <v>747602.87</v>
      </c>
      <c r="MY199" s="4">
        <v>747644.72</v>
      </c>
      <c r="MZ199" s="4">
        <v>747686.56</v>
      </c>
      <c r="NA199" s="4">
        <v>747728.41</v>
      </c>
      <c r="NB199" s="4">
        <v>747770.26</v>
      </c>
      <c r="NC199" s="4">
        <v>747770.26</v>
      </c>
      <c r="ND199" s="4">
        <v>747812.11</v>
      </c>
      <c r="NE199" s="4">
        <v>747853.96</v>
      </c>
      <c r="NF199" s="4">
        <v>747895.81</v>
      </c>
      <c r="NG199" s="4">
        <v>747937.65</v>
      </c>
      <c r="NH199" s="4">
        <v>749986.12</v>
      </c>
      <c r="NI199" s="4">
        <v>752034.59</v>
      </c>
      <c r="NJ199" s="4">
        <v>752034.59</v>
      </c>
      <c r="NK199" s="4">
        <v>754083.06</v>
      </c>
      <c r="NL199" s="4">
        <v>756131.52</v>
      </c>
      <c r="NM199" s="4">
        <v>758179.99</v>
      </c>
      <c r="NN199" s="4">
        <v>760228.46</v>
      </c>
      <c r="NO199" s="4">
        <v>760228.46</v>
      </c>
      <c r="NP199" s="4">
        <v>762276.92</v>
      </c>
      <c r="NQ199" s="4">
        <v>762276.92</v>
      </c>
      <c r="NR199" s="4">
        <v>765691.04</v>
      </c>
      <c r="NS199" s="4">
        <v>770470.79</v>
      </c>
      <c r="NT199" s="4">
        <v>775796.81</v>
      </c>
      <c r="NU199" s="4">
        <v>782078.77</v>
      </c>
      <c r="NV199" s="4">
        <v>788907</v>
      </c>
      <c r="NW199" s="4">
        <v>788907</v>
      </c>
      <c r="NX199" s="4">
        <v>788907</v>
      </c>
      <c r="NY199" s="4">
        <v>788907</v>
      </c>
      <c r="NZ199" s="4">
        <v>788907</v>
      </c>
      <c r="OA199" s="4">
        <v>788907</v>
      </c>
      <c r="OB199" s="4">
        <v>788907</v>
      </c>
      <c r="OC199" s="4">
        <v>788907</v>
      </c>
      <c r="OD199" s="4">
        <v>788907</v>
      </c>
      <c r="OE199" s="4">
        <v>788907</v>
      </c>
      <c r="OF199" s="4">
        <v>788907</v>
      </c>
      <c r="OG199" s="4">
        <v>788907</v>
      </c>
      <c r="OH199" s="4">
        <v>788907</v>
      </c>
      <c r="OI199" s="4">
        <v>788907</v>
      </c>
      <c r="OJ199" s="4">
        <v>788907</v>
      </c>
      <c r="OK199" s="4">
        <v>788907</v>
      </c>
      <c r="OL199" s="4">
        <v>788907</v>
      </c>
      <c r="OM199" s="4">
        <v>788907</v>
      </c>
      <c r="ON199" s="4">
        <v>788907</v>
      </c>
      <c r="OO199" s="4">
        <v>788907</v>
      </c>
      <c r="OP199" s="4">
        <v>788907</v>
      </c>
      <c r="OQ199" s="4">
        <v>788907</v>
      </c>
      <c r="OR199" s="4">
        <v>788907</v>
      </c>
      <c r="OS199" s="4">
        <v>788907</v>
      </c>
      <c r="OT199" s="4">
        <v>788907</v>
      </c>
      <c r="OU199" s="4">
        <v>788907</v>
      </c>
      <c r="OV199" s="4">
        <v>788907</v>
      </c>
      <c r="OW199" s="4">
        <v>788907</v>
      </c>
      <c r="OX199" s="4">
        <v>788907</v>
      </c>
      <c r="OY199" s="4">
        <v>788907</v>
      </c>
      <c r="OZ199" s="4">
        <v>788907</v>
      </c>
      <c r="PA199" s="4">
        <v>788907</v>
      </c>
      <c r="PB199" s="4">
        <v>788907</v>
      </c>
      <c r="PC199" s="4">
        <v>788907</v>
      </c>
      <c r="PD199" s="4">
        <v>788907</v>
      </c>
      <c r="PE199" s="4">
        <v>788907</v>
      </c>
      <c r="PF199" s="4">
        <v>788907</v>
      </c>
      <c r="PG199" s="4">
        <v>788907</v>
      </c>
      <c r="PH199" s="4">
        <v>788907</v>
      </c>
      <c r="PI199" s="4">
        <v>788907</v>
      </c>
      <c r="PJ199" s="4">
        <v>788907</v>
      </c>
      <c r="PK199" s="4">
        <v>788907</v>
      </c>
      <c r="PL199" s="4">
        <v>788907</v>
      </c>
      <c r="PM199" s="4">
        <v>788907</v>
      </c>
      <c r="PN199" s="4">
        <v>788907</v>
      </c>
      <c r="PO199" s="4">
        <v>788907</v>
      </c>
      <c r="PP199" s="4">
        <v>788907</v>
      </c>
      <c r="PQ199" s="4">
        <v>788907</v>
      </c>
      <c r="PR199" s="4">
        <v>788907</v>
      </c>
      <c r="PS199" s="4">
        <v>788907</v>
      </c>
      <c r="PT199" s="4">
        <v>788907</v>
      </c>
      <c r="PU199" s="4">
        <v>788907</v>
      </c>
      <c r="PV199" s="4">
        <v>788907</v>
      </c>
      <c r="PW199" s="4">
        <v>788907</v>
      </c>
      <c r="PX199" s="4">
        <v>788907</v>
      </c>
      <c r="PY199" s="4">
        <v>788907</v>
      </c>
      <c r="PZ199" s="4">
        <v>788907</v>
      </c>
      <c r="QA199" s="4">
        <v>788907</v>
      </c>
      <c r="QB199" s="4">
        <v>788907</v>
      </c>
      <c r="QC199" s="4">
        <v>788907</v>
      </c>
      <c r="QD199" s="4">
        <v>788907</v>
      </c>
      <c r="QE199" s="4">
        <v>788907</v>
      </c>
      <c r="QF199" s="4">
        <v>788907</v>
      </c>
      <c r="QG199" s="4">
        <v>788907</v>
      </c>
      <c r="QH199" s="4">
        <v>788907</v>
      </c>
      <c r="QI199" s="4">
        <v>788907</v>
      </c>
      <c r="QJ199" s="4">
        <v>788907</v>
      </c>
      <c r="QK199" s="4">
        <v>788907</v>
      </c>
      <c r="QL199" s="4">
        <v>788907</v>
      </c>
      <c r="QM199" s="4">
        <v>788907</v>
      </c>
      <c r="QN199" s="4">
        <v>788907</v>
      </c>
      <c r="QO199" s="4">
        <v>788907</v>
      </c>
      <c r="QP199" s="4">
        <v>788907</v>
      </c>
      <c r="QQ199" s="4">
        <v>788907</v>
      </c>
      <c r="QR199" s="4">
        <v>788907</v>
      </c>
      <c r="QS199" s="4">
        <v>788907</v>
      </c>
      <c r="QT199" s="4">
        <v>788907</v>
      </c>
      <c r="QU199" s="4">
        <v>788907</v>
      </c>
      <c r="QV199" s="4">
        <v>788907</v>
      </c>
      <c r="QW199" s="4">
        <v>788907</v>
      </c>
      <c r="QX199" s="4">
        <v>788907</v>
      </c>
      <c r="QY199" s="4">
        <v>788907</v>
      </c>
      <c r="QZ199" s="4">
        <v>788907</v>
      </c>
      <c r="RA199" s="4">
        <v>788907</v>
      </c>
      <c r="RB199" s="4">
        <v>788907</v>
      </c>
      <c r="RC199" s="4">
        <v>788907</v>
      </c>
      <c r="RD199" s="4">
        <v>788907</v>
      </c>
      <c r="RE199" s="4">
        <v>788907</v>
      </c>
      <c r="RF199" s="4">
        <v>788907</v>
      </c>
      <c r="RG199" s="4">
        <v>788907</v>
      </c>
      <c r="RH199" s="4">
        <v>788907</v>
      </c>
      <c r="RI199" s="4">
        <v>788907</v>
      </c>
      <c r="RJ199" s="4">
        <v>788907</v>
      </c>
      <c r="RK199" s="4">
        <v>788907</v>
      </c>
      <c r="RL199" s="4">
        <v>788907</v>
      </c>
      <c r="RM199" s="4">
        <v>788907</v>
      </c>
      <c r="RN199" s="4">
        <v>788907</v>
      </c>
      <c r="RO199" s="4">
        <v>788907</v>
      </c>
      <c r="RP199" s="4">
        <v>788907</v>
      </c>
      <c r="RQ199" s="4">
        <v>788907</v>
      </c>
      <c r="RR199" s="4">
        <v>788907</v>
      </c>
      <c r="RS199" s="4">
        <v>788907</v>
      </c>
    </row>
    <row r="200" spans="1:487" outlineLevel="2">
      <c r="A200" s="4" t="s">
        <v>1117</v>
      </c>
      <c r="D200" s="4">
        <v>1479753.03</v>
      </c>
      <c r="E200" s="4">
        <v>1156055.8</v>
      </c>
      <c r="F200" s="689">
        <v>79068381.040000007</v>
      </c>
      <c r="G200" s="689"/>
      <c r="H200" s="689" t="s">
        <v>894</v>
      </c>
      <c r="BT200" s="4">
        <v>831.52</v>
      </c>
      <c r="BU200" s="4">
        <v>831.52</v>
      </c>
      <c r="BV200" s="4">
        <v>7739.11</v>
      </c>
      <c r="BW200" s="4">
        <v>17287.22</v>
      </c>
      <c r="BX200" s="4">
        <v>26835.34</v>
      </c>
      <c r="BY200" s="4">
        <v>36383.449999999997</v>
      </c>
      <c r="BZ200" s="4">
        <v>47628.46</v>
      </c>
      <c r="CA200" s="4">
        <v>63081.16</v>
      </c>
      <c r="CB200" s="4">
        <v>63081.16</v>
      </c>
      <c r="CC200" s="4">
        <v>92146.8</v>
      </c>
      <c r="CD200" s="4">
        <v>130110.67</v>
      </c>
      <c r="CE200" s="4">
        <v>199583.64</v>
      </c>
      <c r="CF200" s="4">
        <v>242291.7</v>
      </c>
      <c r="CG200" s="4">
        <v>284115.44</v>
      </c>
      <c r="CH200" s="4">
        <v>312435.55</v>
      </c>
      <c r="CI200" s="4">
        <v>312435.55</v>
      </c>
      <c r="CJ200" s="4">
        <v>326041.78000000003</v>
      </c>
      <c r="CK200" s="4">
        <v>336341.76000000001</v>
      </c>
      <c r="CL200" s="4">
        <v>349386.17</v>
      </c>
      <c r="CM200" s="4">
        <v>365959.01</v>
      </c>
      <c r="CN200" s="4">
        <v>375939.92</v>
      </c>
      <c r="CO200" s="4">
        <v>389142.49</v>
      </c>
      <c r="CP200" s="4">
        <v>389142.49</v>
      </c>
      <c r="CQ200" s="4">
        <v>406043.54</v>
      </c>
      <c r="CR200" s="4">
        <v>410541.23</v>
      </c>
      <c r="CS200" s="4">
        <v>413622.13</v>
      </c>
      <c r="CT200" s="4">
        <v>416761.98</v>
      </c>
      <c r="CU200" s="4">
        <v>419915.64</v>
      </c>
      <c r="CV200" s="4">
        <v>423184.99</v>
      </c>
      <c r="CW200" s="4">
        <v>423184.99</v>
      </c>
      <c r="CX200" s="4">
        <v>426592.66</v>
      </c>
      <c r="CY200" s="4">
        <v>430163.82</v>
      </c>
      <c r="CZ200" s="4">
        <v>433735.04</v>
      </c>
      <c r="DA200" s="4">
        <v>437306.28</v>
      </c>
      <c r="DB200" s="4">
        <v>440955.91</v>
      </c>
      <c r="DC200" s="4">
        <v>444772.14</v>
      </c>
      <c r="DD200" s="4">
        <v>444772.14</v>
      </c>
      <c r="DE200" s="4">
        <v>448588.44</v>
      </c>
      <c r="DF200" s="4">
        <v>452459.52000000002</v>
      </c>
      <c r="DG200" s="4">
        <v>456380.14</v>
      </c>
      <c r="DH200" s="4">
        <v>460300.77</v>
      </c>
      <c r="DI200" s="4">
        <v>463334.03</v>
      </c>
      <c r="DJ200" s="4">
        <v>466210.69</v>
      </c>
      <c r="DK200" s="4">
        <v>466210.69</v>
      </c>
      <c r="DL200" s="4">
        <v>469087.35</v>
      </c>
      <c r="DM200" s="4">
        <v>471964.02</v>
      </c>
      <c r="DN200" s="4">
        <v>474840.68</v>
      </c>
      <c r="DO200" s="4">
        <v>477746.19</v>
      </c>
      <c r="DP200" s="4">
        <v>480729.31</v>
      </c>
      <c r="DQ200" s="4">
        <v>484110.38</v>
      </c>
      <c r="DR200" s="4">
        <v>484110.38</v>
      </c>
      <c r="DS200" s="4">
        <v>487551.56</v>
      </c>
      <c r="DT200" s="4">
        <v>491066.82</v>
      </c>
      <c r="DU200" s="4">
        <v>494582.07</v>
      </c>
      <c r="DV200" s="4">
        <v>498097.32</v>
      </c>
      <c r="DW200" s="4">
        <v>501612.59</v>
      </c>
      <c r="DX200" s="4">
        <v>505127.85</v>
      </c>
      <c r="DY200" s="4">
        <v>505127.85</v>
      </c>
      <c r="DZ200" s="4">
        <v>508643.12</v>
      </c>
      <c r="EA200" s="4">
        <v>512191.89</v>
      </c>
      <c r="EB200" s="4">
        <v>515843.26</v>
      </c>
      <c r="EC200" s="4">
        <v>519551.52</v>
      </c>
      <c r="ED200" s="4">
        <v>523697.16</v>
      </c>
      <c r="EE200" s="4">
        <v>528104.86</v>
      </c>
      <c r="EF200" s="4">
        <v>528104.86</v>
      </c>
      <c r="EG200" s="4">
        <v>532535.43999999994</v>
      </c>
      <c r="EH200" s="4">
        <v>536975.72</v>
      </c>
      <c r="EI200" s="4">
        <v>541735.39</v>
      </c>
      <c r="EJ200" s="4">
        <v>546873.29</v>
      </c>
      <c r="EK200" s="4">
        <v>552056.64</v>
      </c>
      <c r="EL200" s="4">
        <v>557258.13</v>
      </c>
      <c r="EM200" s="4">
        <v>557258.13</v>
      </c>
      <c r="EN200" s="4">
        <v>562489.16</v>
      </c>
      <c r="EO200" s="4">
        <v>567339.16</v>
      </c>
      <c r="EP200" s="4">
        <v>572350.32999999996</v>
      </c>
      <c r="EQ200" s="4">
        <v>577555.42000000004</v>
      </c>
      <c r="ER200" s="4">
        <v>582766.26</v>
      </c>
      <c r="ES200" s="4">
        <v>588063.44999999995</v>
      </c>
      <c r="ET200" s="4">
        <v>588063.44999999995</v>
      </c>
      <c r="EU200" s="4">
        <v>593467.63</v>
      </c>
      <c r="EV200" s="4">
        <v>598960.26</v>
      </c>
      <c r="EW200" s="4">
        <v>604803.74</v>
      </c>
      <c r="EX200" s="4">
        <v>611126.84</v>
      </c>
      <c r="EY200" s="4">
        <v>617705.73</v>
      </c>
      <c r="EZ200" s="4">
        <v>624325.6</v>
      </c>
      <c r="FA200" s="4">
        <v>624325.6</v>
      </c>
      <c r="FB200" s="4">
        <v>631613.68999999994</v>
      </c>
      <c r="FC200" s="4">
        <v>639457.03</v>
      </c>
      <c r="FD200" s="4">
        <v>647375.55000000005</v>
      </c>
      <c r="FE200" s="4">
        <v>655377.53</v>
      </c>
      <c r="FF200" s="4">
        <v>661254.19999999995</v>
      </c>
      <c r="FG200" s="4">
        <v>667193.36</v>
      </c>
      <c r="FH200" s="4">
        <v>667193.36</v>
      </c>
      <c r="FI200" s="4">
        <v>673219.35</v>
      </c>
      <c r="FJ200" s="4">
        <v>673219.35</v>
      </c>
      <c r="FK200" s="4">
        <v>679386.48</v>
      </c>
      <c r="FL200" s="4">
        <v>685571.56</v>
      </c>
      <c r="FM200" s="4">
        <v>691760.42</v>
      </c>
      <c r="FN200" s="4">
        <v>697949.37</v>
      </c>
      <c r="FO200" s="4">
        <v>697949.37</v>
      </c>
      <c r="FP200" s="4">
        <v>704149.42</v>
      </c>
      <c r="FQ200" s="4">
        <v>710676.05</v>
      </c>
      <c r="FR200" s="4">
        <v>717456.69</v>
      </c>
      <c r="FS200" s="4">
        <v>724418</v>
      </c>
      <c r="FT200" s="4">
        <v>731323.82</v>
      </c>
      <c r="FU200" s="4">
        <v>738413.15</v>
      </c>
      <c r="FV200" s="4">
        <v>738413.15</v>
      </c>
      <c r="FW200" s="4">
        <v>745684.06</v>
      </c>
      <c r="FX200" s="4">
        <v>750983.55</v>
      </c>
      <c r="FY200" s="4">
        <v>756273.27</v>
      </c>
      <c r="FZ200" s="4">
        <v>761505.72</v>
      </c>
      <c r="GA200" s="4">
        <v>765728.68</v>
      </c>
      <c r="GB200" s="4">
        <v>770030.07999999996</v>
      </c>
      <c r="GC200" s="4">
        <v>770030.07999999996</v>
      </c>
      <c r="GD200" s="4">
        <v>774186.97</v>
      </c>
      <c r="GE200" s="4">
        <v>778211.09</v>
      </c>
      <c r="GF200" s="4">
        <v>781957.03</v>
      </c>
      <c r="GG200" s="4">
        <v>785636.79</v>
      </c>
      <c r="GH200" s="4">
        <v>789316.55</v>
      </c>
      <c r="GI200" s="4">
        <v>789316.55</v>
      </c>
      <c r="GJ200" s="4">
        <v>789316.55</v>
      </c>
      <c r="GK200" s="4">
        <v>789316.55</v>
      </c>
      <c r="GL200" s="4">
        <v>789316.55</v>
      </c>
      <c r="GM200" s="4">
        <v>789316.55</v>
      </c>
      <c r="GN200" s="4">
        <v>796341.9</v>
      </c>
      <c r="GO200" s="4">
        <v>811689.85</v>
      </c>
      <c r="GP200" s="4">
        <v>838552.69</v>
      </c>
      <c r="GQ200" s="4">
        <v>838552.69</v>
      </c>
      <c r="GR200" s="4">
        <v>842363.94</v>
      </c>
      <c r="GS200" s="4">
        <v>846248.98</v>
      </c>
      <c r="GT200" s="4">
        <v>853269.51</v>
      </c>
      <c r="GU200" s="4">
        <v>869696.47</v>
      </c>
      <c r="GV200" s="4">
        <v>885697.41</v>
      </c>
      <c r="GW200" s="4">
        <v>901650.74</v>
      </c>
      <c r="GX200" s="4">
        <v>901650.74</v>
      </c>
      <c r="GY200" s="4">
        <v>931191.15</v>
      </c>
      <c r="GZ200" s="4">
        <v>972228.31</v>
      </c>
      <c r="HA200" s="4">
        <v>986091.32</v>
      </c>
      <c r="HB200" s="4">
        <v>989267.31</v>
      </c>
      <c r="HC200" s="4">
        <v>990516.89</v>
      </c>
      <c r="HD200" s="4">
        <v>991703.34</v>
      </c>
      <c r="HE200" s="4">
        <v>991703.34</v>
      </c>
      <c r="HF200" s="4">
        <v>993006.1</v>
      </c>
      <c r="HG200" s="4">
        <v>994308.87</v>
      </c>
      <c r="HH200" s="4">
        <v>995611.64</v>
      </c>
      <c r="HI200" s="4">
        <v>996914.41</v>
      </c>
      <c r="HJ200" s="4">
        <v>998217.18</v>
      </c>
      <c r="HK200" s="4">
        <v>999519.97</v>
      </c>
      <c r="HL200" s="4">
        <v>999519.97</v>
      </c>
      <c r="HM200" s="4">
        <v>1000822.75</v>
      </c>
      <c r="HN200" s="4">
        <v>1002125.54</v>
      </c>
      <c r="HO200" s="4">
        <v>1003431.91</v>
      </c>
      <c r="HP200" s="4">
        <v>1004738.39</v>
      </c>
      <c r="HQ200" s="4">
        <v>1006074.81</v>
      </c>
      <c r="HR200" s="4">
        <v>1007461.42</v>
      </c>
      <c r="HS200" s="4">
        <v>1007461.42</v>
      </c>
      <c r="HT200" s="4">
        <v>1008886.07</v>
      </c>
      <c r="HU200" s="4">
        <v>1010310.73</v>
      </c>
      <c r="HV200" s="4">
        <v>1011735.38</v>
      </c>
      <c r="HW200" s="4">
        <v>1013160.03</v>
      </c>
      <c r="HX200" s="4">
        <v>1014650.89</v>
      </c>
      <c r="HY200" s="4">
        <v>1016141.89</v>
      </c>
      <c r="HZ200" s="4">
        <v>1016141.89</v>
      </c>
      <c r="IA200" s="4">
        <v>1017632.89</v>
      </c>
      <c r="IB200" s="4">
        <v>1019123.9</v>
      </c>
      <c r="IC200" s="4">
        <v>1020614.9</v>
      </c>
      <c r="ID200" s="4">
        <v>1022105.91</v>
      </c>
      <c r="IE200" s="4">
        <v>1022883.95</v>
      </c>
      <c r="IF200" s="4">
        <v>1023675.58</v>
      </c>
      <c r="IG200" s="4">
        <v>1023675.58</v>
      </c>
      <c r="IH200" s="4">
        <v>1024055.03</v>
      </c>
      <c r="II200" s="4">
        <v>1024434.48</v>
      </c>
      <c r="IJ200" s="4">
        <v>1024813.92</v>
      </c>
      <c r="IK200" s="4">
        <v>1025193.37</v>
      </c>
      <c r="IL200" s="4">
        <v>1025572.82</v>
      </c>
      <c r="IM200" s="4">
        <v>1025952.27</v>
      </c>
      <c r="IN200" s="4">
        <v>1025952.27</v>
      </c>
      <c r="IO200" s="4">
        <v>1026331.71</v>
      </c>
      <c r="IP200" s="4">
        <v>1026712.62</v>
      </c>
      <c r="IQ200" s="4">
        <v>1027141.9</v>
      </c>
      <c r="IR200" s="4">
        <v>1027571.18</v>
      </c>
      <c r="IS200" s="4">
        <v>1028010.06</v>
      </c>
      <c r="IT200" s="4">
        <v>1028541.39</v>
      </c>
      <c r="IU200" s="4">
        <v>1028541.39</v>
      </c>
      <c r="IV200" s="4">
        <v>1029232.85</v>
      </c>
      <c r="IW200" s="4">
        <v>1029974.57</v>
      </c>
      <c r="IX200" s="4">
        <v>1030421.99</v>
      </c>
      <c r="IY200" s="4">
        <v>1030421.99</v>
      </c>
      <c r="IZ200" s="4">
        <v>1030421.99</v>
      </c>
      <c r="JA200" s="4">
        <v>1030421.99</v>
      </c>
      <c r="JB200" s="4">
        <v>1030421.99</v>
      </c>
      <c r="JC200" s="4">
        <v>1030421.99</v>
      </c>
      <c r="JD200" s="4">
        <v>1030869.51</v>
      </c>
      <c r="JE200" s="4">
        <v>1031347.03</v>
      </c>
      <c r="JF200" s="4">
        <v>1031837.31</v>
      </c>
      <c r="JG200" s="4">
        <v>1032331.55</v>
      </c>
      <c r="JH200" s="4">
        <v>1032827.48</v>
      </c>
      <c r="JI200" s="4">
        <v>1032827.48</v>
      </c>
      <c r="JJ200" s="4">
        <v>1033323.73</v>
      </c>
      <c r="JK200" s="4">
        <v>1033823.15</v>
      </c>
      <c r="JL200" s="4">
        <v>1034364.23</v>
      </c>
      <c r="JM200" s="4">
        <v>1034924.61</v>
      </c>
      <c r="JN200" s="4">
        <v>1035488.1</v>
      </c>
      <c r="JO200" s="4">
        <v>1036051.59</v>
      </c>
      <c r="JP200" s="4">
        <v>1036051.59</v>
      </c>
      <c r="JQ200" s="4">
        <v>1036615.09</v>
      </c>
      <c r="JR200" s="4">
        <v>1037200.31</v>
      </c>
      <c r="JS200" s="4">
        <v>1037820.25</v>
      </c>
      <c r="JT200" s="4">
        <v>1038470.21</v>
      </c>
      <c r="JU200" s="4">
        <v>1039120.16</v>
      </c>
      <c r="JV200" s="4">
        <v>1039770.8</v>
      </c>
      <c r="JW200" s="4">
        <v>1039770.8</v>
      </c>
      <c r="JX200" s="4">
        <v>1040423.01</v>
      </c>
      <c r="JY200" s="4">
        <v>1041090.83</v>
      </c>
      <c r="JZ200" s="4">
        <v>1041770.28</v>
      </c>
      <c r="KA200" s="4">
        <v>1042449.74</v>
      </c>
      <c r="KB200" s="4">
        <v>1043129.54</v>
      </c>
      <c r="KC200" s="4">
        <v>1043825.97</v>
      </c>
      <c r="KD200" s="4">
        <v>1043825.97</v>
      </c>
      <c r="KE200" s="4">
        <v>1044550.68</v>
      </c>
      <c r="KF200" s="4">
        <v>1045286.3</v>
      </c>
      <c r="KG200" s="4">
        <v>1046021.91</v>
      </c>
      <c r="KH200" s="4">
        <v>1046759.24</v>
      </c>
      <c r="KI200" s="4">
        <v>1047500.41</v>
      </c>
      <c r="KJ200" s="4">
        <v>1048244.4</v>
      </c>
      <c r="KK200" s="4">
        <v>1048244.4</v>
      </c>
      <c r="KL200" s="4">
        <v>1048991.6499999999</v>
      </c>
      <c r="KM200" s="4">
        <v>1049739.32</v>
      </c>
      <c r="KN200" s="4">
        <v>1050493.07</v>
      </c>
      <c r="KO200" s="4">
        <v>1051268.51</v>
      </c>
      <c r="KP200" s="4">
        <v>1052045.77</v>
      </c>
      <c r="KQ200" s="4">
        <v>1052823.06</v>
      </c>
      <c r="KR200" s="4">
        <v>1052823.06</v>
      </c>
      <c r="KS200" s="4">
        <v>1053601.8700000001</v>
      </c>
      <c r="KT200" s="4">
        <v>1054382.05</v>
      </c>
      <c r="KU200" s="4">
        <v>1055167.3700000001</v>
      </c>
      <c r="KV200" s="4">
        <v>1055954.8400000001</v>
      </c>
      <c r="KW200" s="4">
        <v>1056781.6100000001</v>
      </c>
      <c r="KX200" s="4">
        <v>1057638.44</v>
      </c>
      <c r="KY200" s="4">
        <v>1057638.44</v>
      </c>
      <c r="KZ200" s="4">
        <v>1058498.02</v>
      </c>
      <c r="LA200" s="4">
        <v>1059357.6000000001</v>
      </c>
      <c r="LB200" s="4">
        <v>1060218.6299999999</v>
      </c>
      <c r="LC200" s="4">
        <v>1061082.3899999999</v>
      </c>
      <c r="LD200" s="4">
        <v>1061946.1599999999</v>
      </c>
      <c r="LE200" s="4">
        <v>1062865.07</v>
      </c>
      <c r="LF200" s="4">
        <v>1062865.07</v>
      </c>
      <c r="LG200" s="4">
        <v>1063817.28</v>
      </c>
      <c r="LH200" s="4">
        <v>1064770.1200000001</v>
      </c>
      <c r="LI200" s="4">
        <v>1065754.6200000001</v>
      </c>
      <c r="LJ200" s="4">
        <v>1066771.23</v>
      </c>
      <c r="LK200" s="4">
        <v>1067798.1299999999</v>
      </c>
      <c r="LL200" s="4">
        <v>1068861.4099999999</v>
      </c>
      <c r="LM200" s="4">
        <v>1068861.4099999999</v>
      </c>
      <c r="LN200" s="4">
        <v>1070014.24</v>
      </c>
      <c r="LO200" s="4">
        <v>1071189.31</v>
      </c>
      <c r="LP200" s="4">
        <v>1072408.18</v>
      </c>
      <c r="LQ200" s="4">
        <v>1073633.3600000001</v>
      </c>
      <c r="LR200" s="4">
        <v>1074871.33</v>
      </c>
      <c r="LS200" s="4">
        <v>1076157.83</v>
      </c>
      <c r="LT200" s="4">
        <v>1076157.83</v>
      </c>
      <c r="LU200" s="4">
        <v>1077467.98</v>
      </c>
      <c r="LV200" s="4">
        <v>1078787.77</v>
      </c>
      <c r="LW200" s="4">
        <v>1080153</v>
      </c>
      <c r="LX200" s="4">
        <v>1081543.98</v>
      </c>
      <c r="LY200" s="4">
        <v>1082970.6599999999</v>
      </c>
      <c r="LZ200" s="4">
        <v>1084399.25</v>
      </c>
      <c r="MA200" s="4">
        <v>1084399.25</v>
      </c>
      <c r="MB200" s="4">
        <v>1085845.78</v>
      </c>
      <c r="MC200" s="4">
        <v>1087329.97</v>
      </c>
      <c r="MD200" s="4">
        <v>1088885.02</v>
      </c>
      <c r="ME200" s="4">
        <v>1090444.29</v>
      </c>
      <c r="MF200" s="4">
        <v>1092013.23</v>
      </c>
      <c r="MG200" s="4">
        <v>1093617.5900000001</v>
      </c>
      <c r="MH200" s="4">
        <v>1093617.5900000001</v>
      </c>
      <c r="MI200" s="4">
        <v>1095265.1499999999</v>
      </c>
      <c r="MJ200" s="4">
        <v>1096931.8999999999</v>
      </c>
      <c r="MK200" s="4">
        <v>1098658.8899999999</v>
      </c>
      <c r="ML200" s="4">
        <v>1100406.1499999999</v>
      </c>
      <c r="MM200" s="4">
        <v>1102182.98</v>
      </c>
      <c r="MN200" s="4">
        <v>1103983.8999999999</v>
      </c>
      <c r="MO200" s="4">
        <v>1103983.8999999999</v>
      </c>
      <c r="MP200" s="4">
        <v>1105808.75</v>
      </c>
      <c r="MQ200" s="4">
        <v>1107645.8500000001</v>
      </c>
      <c r="MR200" s="4">
        <v>1109889.0900000001</v>
      </c>
      <c r="MS200" s="4">
        <v>1112145.82</v>
      </c>
      <c r="MT200" s="4">
        <v>1114417.25</v>
      </c>
      <c r="MU200" s="4">
        <v>1116735.6200000001</v>
      </c>
      <c r="MV200" s="4">
        <v>1116735.6200000001</v>
      </c>
      <c r="MW200" s="4">
        <v>1119108.31</v>
      </c>
      <c r="MX200" s="4">
        <v>1121542.74</v>
      </c>
      <c r="MY200" s="4">
        <v>1123992.45</v>
      </c>
      <c r="MZ200" s="4">
        <v>1126443.53</v>
      </c>
      <c r="NA200" s="4">
        <v>1129074.24</v>
      </c>
      <c r="NB200" s="4">
        <v>1132081.6000000001</v>
      </c>
      <c r="NC200" s="4">
        <v>1132081.6000000001</v>
      </c>
      <c r="ND200" s="4">
        <v>1135169.29</v>
      </c>
      <c r="NE200" s="4">
        <v>1138572.45</v>
      </c>
      <c r="NF200" s="4">
        <v>1142344.22</v>
      </c>
      <c r="NG200" s="4">
        <v>1146768.05</v>
      </c>
      <c r="NH200" s="4">
        <v>1150155.8899999999</v>
      </c>
      <c r="NI200" s="4">
        <v>1155220.22</v>
      </c>
      <c r="NJ200" s="4">
        <v>1155220.22</v>
      </c>
      <c r="NK200" s="4">
        <v>1157096.9099999999</v>
      </c>
      <c r="NL200" s="4">
        <v>1159673.83</v>
      </c>
      <c r="NM200" s="4">
        <v>1163281.51</v>
      </c>
      <c r="NN200" s="4">
        <v>1164629.32</v>
      </c>
      <c r="NO200" s="4">
        <v>1164629.32</v>
      </c>
      <c r="NP200" s="4">
        <v>1164629.32</v>
      </c>
      <c r="NQ200" s="4">
        <v>1164629.32</v>
      </c>
      <c r="NR200" s="4">
        <v>1164629.32</v>
      </c>
      <c r="NS200" s="4">
        <v>1164629.32</v>
      </c>
      <c r="NT200" s="4">
        <v>1164629.32</v>
      </c>
      <c r="NU200" s="4">
        <v>1164629.32</v>
      </c>
      <c r="NV200" s="4">
        <v>1164629.32</v>
      </c>
      <c r="NW200" s="4">
        <v>1164629.32</v>
      </c>
      <c r="NX200" s="4">
        <v>1164629.32</v>
      </c>
      <c r="NY200" s="4">
        <v>1164629.32</v>
      </c>
      <c r="NZ200" s="4">
        <v>1164629.32</v>
      </c>
      <c r="OA200" s="4">
        <v>1164629.32</v>
      </c>
      <c r="OB200" s="4">
        <v>1164629.32</v>
      </c>
      <c r="OC200" s="4">
        <v>1183481.8700000001</v>
      </c>
      <c r="OD200" s="4">
        <v>1208281.8600000001</v>
      </c>
      <c r="OE200" s="4">
        <v>1208281.8600000001</v>
      </c>
      <c r="OF200" s="4">
        <v>1234415.79</v>
      </c>
      <c r="OG200" s="4">
        <v>1252927.71</v>
      </c>
      <c r="OH200" s="4">
        <v>1271029.99</v>
      </c>
      <c r="OI200" s="4">
        <v>1284833.33</v>
      </c>
      <c r="OJ200" s="4">
        <v>1296566.8700000001</v>
      </c>
      <c r="OK200" s="4">
        <v>1309600.42</v>
      </c>
      <c r="OL200" s="4">
        <v>1309600.42</v>
      </c>
      <c r="OM200" s="4">
        <v>1324346.1200000001</v>
      </c>
      <c r="ON200" s="4">
        <v>1338982.8799999999</v>
      </c>
      <c r="OO200" s="4">
        <v>1357692.07</v>
      </c>
      <c r="OP200" s="4">
        <v>1376084</v>
      </c>
      <c r="OQ200" s="4">
        <v>1395343</v>
      </c>
      <c r="OR200" s="4">
        <v>1397599.18</v>
      </c>
      <c r="OS200" s="4">
        <v>1397599.18</v>
      </c>
      <c r="OT200" s="4">
        <v>1399892.77</v>
      </c>
      <c r="OU200" s="4">
        <v>1402891.06</v>
      </c>
      <c r="OV200" s="4">
        <v>1406184.15</v>
      </c>
      <c r="OW200" s="4">
        <v>1407353.45</v>
      </c>
      <c r="OX200" s="4">
        <v>1407561.91</v>
      </c>
      <c r="OY200" s="4">
        <v>1407959.88</v>
      </c>
      <c r="OZ200" s="4">
        <v>1407959.88</v>
      </c>
      <c r="PA200" s="4">
        <v>1408386.74</v>
      </c>
      <c r="PB200" s="4">
        <v>1409168.06</v>
      </c>
      <c r="PC200" s="4">
        <v>1411511.34</v>
      </c>
      <c r="PD200" s="4">
        <v>1415772.96</v>
      </c>
      <c r="PE200" s="4">
        <v>1418756.47</v>
      </c>
      <c r="PF200" s="4">
        <v>1420227.62</v>
      </c>
      <c r="PG200" s="4">
        <v>1420227.62</v>
      </c>
      <c r="PH200" s="4">
        <v>1422313.92</v>
      </c>
      <c r="PI200" s="4">
        <v>1423949.62</v>
      </c>
      <c r="PJ200" s="4">
        <v>1427406.71</v>
      </c>
      <c r="PK200" s="4">
        <v>1429505.01</v>
      </c>
      <c r="PL200" s="4">
        <v>1431521.13</v>
      </c>
      <c r="PM200" s="4">
        <v>1434083.37</v>
      </c>
      <c r="PN200" s="4">
        <v>1434083.37</v>
      </c>
      <c r="PO200" s="4">
        <v>1436717.16</v>
      </c>
      <c r="PP200" s="4">
        <v>1440730.95</v>
      </c>
      <c r="PQ200" s="4">
        <v>1443773.47</v>
      </c>
      <c r="PR200" s="4">
        <v>1447942.47</v>
      </c>
      <c r="PS200" s="4">
        <v>1450474.19</v>
      </c>
      <c r="PT200" s="4">
        <v>1451912.98</v>
      </c>
      <c r="PU200" s="4">
        <v>1451912.98</v>
      </c>
      <c r="PV200" s="4">
        <v>1453387.35</v>
      </c>
      <c r="PW200" s="4">
        <v>1455043.07</v>
      </c>
      <c r="PX200" s="4">
        <v>1457233.37</v>
      </c>
      <c r="PY200" s="4">
        <v>1458975.71</v>
      </c>
      <c r="PZ200" s="4">
        <v>1460584.3</v>
      </c>
      <c r="QA200" s="4">
        <v>1461459.59</v>
      </c>
      <c r="QB200" s="4">
        <v>1461459.59</v>
      </c>
      <c r="QC200" s="4">
        <v>1461957.32</v>
      </c>
      <c r="QD200" s="4">
        <v>1462653.25</v>
      </c>
      <c r="QE200" s="4">
        <v>1463624.91</v>
      </c>
      <c r="QF200" s="4">
        <v>1464894.9</v>
      </c>
      <c r="QG200" s="4">
        <v>1468216.3200000001</v>
      </c>
      <c r="QH200" s="4">
        <v>1470531.13</v>
      </c>
      <c r="QI200" s="4">
        <v>1470531.13</v>
      </c>
      <c r="QJ200" s="4">
        <v>1471925.96</v>
      </c>
      <c r="QK200" s="4">
        <v>1472978.5</v>
      </c>
      <c r="QL200" s="4">
        <v>1473867.41</v>
      </c>
      <c r="QM200" s="4">
        <v>1474334.7</v>
      </c>
      <c r="QN200" s="4">
        <v>1475229.84</v>
      </c>
      <c r="QO200" s="4">
        <v>1475501.27</v>
      </c>
      <c r="QP200" s="4">
        <v>1475501.27</v>
      </c>
      <c r="QQ200" s="4">
        <v>1476366.4</v>
      </c>
      <c r="QR200" s="4">
        <v>1477940</v>
      </c>
      <c r="QS200" s="4">
        <v>1479342.34</v>
      </c>
      <c r="QT200" s="4">
        <v>1479514.69</v>
      </c>
      <c r="QU200" s="4">
        <v>1479702.49</v>
      </c>
      <c r="QV200" s="4">
        <v>1479729.51</v>
      </c>
      <c r="QW200" s="4">
        <v>1479729.51</v>
      </c>
      <c r="QX200" s="4">
        <v>1479753.03</v>
      </c>
      <c r="QY200" s="4">
        <v>1479753.03</v>
      </c>
      <c r="QZ200" s="4">
        <v>1479753.03</v>
      </c>
      <c r="RA200" s="4">
        <v>1479753.03</v>
      </c>
      <c r="RB200" s="4">
        <v>1479753.03</v>
      </c>
      <c r="RC200" s="4">
        <v>1479753.03</v>
      </c>
      <c r="RD200" s="4">
        <v>1479753.03</v>
      </c>
      <c r="RE200" s="4">
        <v>1479753.03</v>
      </c>
      <c r="RF200" s="4">
        <v>1479753.03</v>
      </c>
      <c r="RG200" s="4">
        <v>1479753.03</v>
      </c>
      <c r="RH200" s="4">
        <v>1479753.03</v>
      </c>
      <c r="RI200" s="4">
        <v>1479753.03</v>
      </c>
      <c r="RJ200" s="4">
        <v>1479753.03</v>
      </c>
      <c r="RK200" s="4">
        <v>1479753.03</v>
      </c>
      <c r="RL200" s="4">
        <v>1479753.03</v>
      </c>
      <c r="RM200" s="4">
        <v>1479753.03</v>
      </c>
      <c r="RN200" s="4">
        <v>1479753.03</v>
      </c>
      <c r="RO200" s="4">
        <v>1479753.03</v>
      </c>
      <c r="RP200" s="4">
        <v>1479753.03</v>
      </c>
      <c r="RQ200" s="4">
        <v>1479753.03</v>
      </c>
      <c r="RR200" s="4">
        <v>1479753.03</v>
      </c>
      <c r="RS200" s="4">
        <v>1479753.03</v>
      </c>
    </row>
    <row r="201" spans="1:487" outlineLevel="3">
      <c r="A201" s="4" t="s">
        <v>1406</v>
      </c>
      <c r="D201" s="4">
        <v>452882</v>
      </c>
      <c r="E201" s="4">
        <v>434561.71</v>
      </c>
      <c r="F201" s="689">
        <v>6759716.7599999998</v>
      </c>
      <c r="G201" s="689"/>
      <c r="H201" s="689" t="s">
        <v>894</v>
      </c>
      <c r="BT201" s="4">
        <v>831.52</v>
      </c>
      <c r="BU201" s="4">
        <v>831.52</v>
      </c>
      <c r="BV201" s="4">
        <v>3565.3</v>
      </c>
      <c r="BW201" s="4">
        <v>6299.08</v>
      </c>
      <c r="BX201" s="4">
        <v>9032.86</v>
      </c>
      <c r="BY201" s="4">
        <v>11766.64</v>
      </c>
      <c r="BZ201" s="4">
        <v>16197.32</v>
      </c>
      <c r="CA201" s="4">
        <v>24835.69</v>
      </c>
      <c r="CB201" s="4">
        <v>24835.69</v>
      </c>
      <c r="CC201" s="4">
        <v>46415.1</v>
      </c>
      <c r="CD201" s="4">
        <v>74941.58</v>
      </c>
      <c r="CE201" s="4">
        <v>129296.93</v>
      </c>
      <c r="CF201" s="4">
        <v>155990.04</v>
      </c>
      <c r="CG201" s="4">
        <v>177310.58</v>
      </c>
      <c r="CH201" s="4">
        <v>183156.32</v>
      </c>
      <c r="CI201" s="4">
        <v>183156.32</v>
      </c>
      <c r="CJ201" s="4">
        <v>185152.69</v>
      </c>
      <c r="CK201" s="4">
        <v>190759.57</v>
      </c>
      <c r="CL201" s="4">
        <v>198394.69</v>
      </c>
      <c r="CM201" s="4">
        <v>211775.46</v>
      </c>
      <c r="CN201" s="4">
        <v>218556.71</v>
      </c>
      <c r="CO201" s="4">
        <v>227239.88</v>
      </c>
      <c r="CP201" s="4">
        <v>227239.88</v>
      </c>
      <c r="CQ201" s="4">
        <v>238688.93</v>
      </c>
      <c r="CR201" s="4">
        <v>239529.45</v>
      </c>
      <c r="CS201" s="4">
        <v>240369.97</v>
      </c>
      <c r="CT201" s="4">
        <v>241210.49</v>
      </c>
      <c r="CU201" s="4">
        <v>242051.01</v>
      </c>
      <c r="CV201" s="4">
        <v>242891.53</v>
      </c>
      <c r="CW201" s="4">
        <v>242891.53</v>
      </c>
      <c r="CX201" s="4">
        <v>243732.05</v>
      </c>
      <c r="CY201" s="4">
        <v>244572.57</v>
      </c>
      <c r="CZ201" s="4">
        <v>245413.09</v>
      </c>
      <c r="DA201" s="4">
        <v>246253.61</v>
      </c>
      <c r="DB201" s="4">
        <v>247094.13</v>
      </c>
      <c r="DC201" s="4">
        <v>247934.65</v>
      </c>
      <c r="DD201" s="4">
        <v>247934.65</v>
      </c>
      <c r="DE201" s="4">
        <v>248775.17</v>
      </c>
      <c r="DF201" s="4">
        <v>249615.69</v>
      </c>
      <c r="DG201" s="4">
        <v>250456.21</v>
      </c>
      <c r="DH201" s="4">
        <v>251296.73</v>
      </c>
      <c r="DI201" s="4">
        <v>252137.25</v>
      </c>
      <c r="DJ201" s="4">
        <v>252977.77</v>
      </c>
      <c r="DK201" s="4">
        <v>252977.77</v>
      </c>
      <c r="DL201" s="4">
        <v>253818.29</v>
      </c>
      <c r="DM201" s="4">
        <v>254658.81</v>
      </c>
      <c r="DN201" s="4">
        <v>255499.33</v>
      </c>
      <c r="DO201" s="4">
        <v>256339.85</v>
      </c>
      <c r="DP201" s="4">
        <v>257180.36</v>
      </c>
      <c r="DQ201" s="4">
        <v>258399.5</v>
      </c>
      <c r="DR201" s="4">
        <v>258399.5</v>
      </c>
      <c r="DS201" s="4">
        <v>259618.64</v>
      </c>
      <c r="DT201" s="4">
        <v>260837.77</v>
      </c>
      <c r="DU201" s="4">
        <v>262056.91</v>
      </c>
      <c r="DV201" s="4">
        <v>263276.05</v>
      </c>
      <c r="DW201" s="4">
        <v>264495.19</v>
      </c>
      <c r="DX201" s="4">
        <v>265714.34000000003</v>
      </c>
      <c r="DY201" s="4">
        <v>265714.34000000003</v>
      </c>
      <c r="DZ201" s="4">
        <v>266933.49</v>
      </c>
      <c r="EA201" s="4">
        <v>268186.14</v>
      </c>
      <c r="EB201" s="4">
        <v>269503.93</v>
      </c>
      <c r="EC201" s="4">
        <v>270821.73</v>
      </c>
      <c r="ED201" s="4">
        <v>272143.02</v>
      </c>
      <c r="EE201" s="4">
        <v>273559.46999999997</v>
      </c>
      <c r="EF201" s="4">
        <v>273559.46999999997</v>
      </c>
      <c r="EG201" s="4">
        <v>274975.92</v>
      </c>
      <c r="EH201" s="4">
        <v>276392.36</v>
      </c>
      <c r="EI201" s="4">
        <v>277808.82</v>
      </c>
      <c r="EJ201" s="4">
        <v>279225.28000000003</v>
      </c>
      <c r="EK201" s="4">
        <v>280641.74</v>
      </c>
      <c r="EL201" s="4">
        <v>282058.21000000002</v>
      </c>
      <c r="EM201" s="4">
        <v>282058.21000000002</v>
      </c>
      <c r="EN201" s="4">
        <v>283474.68</v>
      </c>
      <c r="EO201" s="4">
        <v>284899.98</v>
      </c>
      <c r="EP201" s="4">
        <v>286439.89</v>
      </c>
      <c r="EQ201" s="4">
        <v>288156</v>
      </c>
      <c r="ER201" s="4">
        <v>289877.86</v>
      </c>
      <c r="ES201" s="4">
        <v>291637.14</v>
      </c>
      <c r="ET201" s="4">
        <v>291637.14</v>
      </c>
      <c r="EU201" s="4">
        <v>293496.81</v>
      </c>
      <c r="EV201" s="4">
        <v>295441.93</v>
      </c>
      <c r="EW201" s="4">
        <v>297464.63</v>
      </c>
      <c r="EX201" s="4">
        <v>299512.5</v>
      </c>
      <c r="EY201" s="4">
        <v>301584.53000000003</v>
      </c>
      <c r="EZ201" s="4">
        <v>303677.33</v>
      </c>
      <c r="FA201" s="4">
        <v>303677.33</v>
      </c>
      <c r="FB201" s="4">
        <v>305843.40000000002</v>
      </c>
      <c r="FC201" s="4">
        <v>308246.62</v>
      </c>
      <c r="FD201" s="4">
        <v>310665.09000000003</v>
      </c>
      <c r="FE201" s="4">
        <v>313150.89</v>
      </c>
      <c r="FF201" s="4">
        <v>314833.44</v>
      </c>
      <c r="FG201" s="4">
        <v>316534.03000000003</v>
      </c>
      <c r="FH201" s="4">
        <v>316534.03000000003</v>
      </c>
      <c r="FI201" s="4">
        <v>318250.88</v>
      </c>
      <c r="FJ201" s="4">
        <v>318250.88</v>
      </c>
      <c r="FK201" s="4">
        <v>319967.74</v>
      </c>
      <c r="FL201" s="4">
        <v>321684.59000000003</v>
      </c>
      <c r="FM201" s="4">
        <v>323401.44</v>
      </c>
      <c r="FN201" s="4">
        <v>325118.3</v>
      </c>
      <c r="FO201" s="4">
        <v>325118.3</v>
      </c>
      <c r="FP201" s="4">
        <v>326835.15000000002</v>
      </c>
      <c r="FQ201" s="4">
        <v>328615.89</v>
      </c>
      <c r="FR201" s="4">
        <v>330404.17</v>
      </c>
      <c r="FS201" s="4">
        <v>332319.15999999997</v>
      </c>
      <c r="FT201" s="4">
        <v>334365.02</v>
      </c>
      <c r="FU201" s="4">
        <v>336447.78</v>
      </c>
      <c r="FV201" s="4">
        <v>336447.78</v>
      </c>
      <c r="FW201" s="4">
        <v>338582.23</v>
      </c>
      <c r="FX201" s="4">
        <v>340749.51</v>
      </c>
      <c r="FY201" s="4">
        <v>342960.1</v>
      </c>
      <c r="FZ201" s="4">
        <v>345170.69</v>
      </c>
      <c r="GA201" s="4">
        <v>347432.82</v>
      </c>
      <c r="GB201" s="4">
        <v>349738.06</v>
      </c>
      <c r="GC201" s="4">
        <v>349738.06</v>
      </c>
      <c r="GD201" s="4">
        <v>352072.89</v>
      </c>
      <c r="GE201" s="4">
        <v>354470.15</v>
      </c>
      <c r="GF201" s="4">
        <v>356579.77</v>
      </c>
      <c r="GG201" s="4">
        <v>358623.17</v>
      </c>
      <c r="GH201" s="4">
        <v>360666.57</v>
      </c>
      <c r="GI201" s="4">
        <v>360666.57</v>
      </c>
      <c r="GJ201" s="4">
        <v>360666.57</v>
      </c>
      <c r="GK201" s="4">
        <v>360666.57</v>
      </c>
      <c r="GL201" s="4">
        <v>360666.57</v>
      </c>
      <c r="GM201" s="4">
        <v>360666.57</v>
      </c>
      <c r="GN201" s="4">
        <v>365510.1</v>
      </c>
      <c r="GO201" s="4">
        <v>378676.24</v>
      </c>
      <c r="GP201" s="4">
        <v>403357.26</v>
      </c>
      <c r="GQ201" s="4">
        <v>403357.26</v>
      </c>
      <c r="GR201" s="4">
        <v>404863.05</v>
      </c>
      <c r="GS201" s="4">
        <v>406372.57</v>
      </c>
      <c r="GT201" s="4">
        <v>407882.09</v>
      </c>
      <c r="GU201" s="4">
        <v>409391.6</v>
      </c>
      <c r="GV201" s="4">
        <v>410472.52</v>
      </c>
      <c r="GW201" s="4">
        <v>411505.83</v>
      </c>
      <c r="GX201" s="4">
        <v>411505.83</v>
      </c>
      <c r="GY201" s="4">
        <v>412539.14</v>
      </c>
      <c r="GZ201" s="4">
        <v>413572.44</v>
      </c>
      <c r="HA201" s="4">
        <v>414605.75</v>
      </c>
      <c r="HB201" s="4">
        <v>415639.06</v>
      </c>
      <c r="HC201" s="4">
        <v>416296.13</v>
      </c>
      <c r="HD201" s="4">
        <v>416919.46</v>
      </c>
      <c r="HE201" s="4">
        <v>416919.46</v>
      </c>
      <c r="HF201" s="4">
        <v>417643.33</v>
      </c>
      <c r="HG201" s="4">
        <v>418367.19</v>
      </c>
      <c r="HH201" s="4">
        <v>419091.06</v>
      </c>
      <c r="HI201" s="4">
        <v>419814.92</v>
      </c>
      <c r="HJ201" s="4">
        <v>420538.79</v>
      </c>
      <c r="HK201" s="4">
        <v>421262.66</v>
      </c>
      <c r="HL201" s="4">
        <v>421262.66</v>
      </c>
      <c r="HM201" s="4">
        <v>421986.53</v>
      </c>
      <c r="HN201" s="4">
        <v>422710.41</v>
      </c>
      <c r="HO201" s="4">
        <v>423434.28</v>
      </c>
      <c r="HP201" s="4">
        <v>424158.15</v>
      </c>
      <c r="HQ201" s="4">
        <v>424892.12</v>
      </c>
      <c r="HR201" s="4">
        <v>425658.39</v>
      </c>
      <c r="HS201" s="4">
        <v>425658.39</v>
      </c>
      <c r="HT201" s="4">
        <v>426462.69</v>
      </c>
      <c r="HU201" s="4">
        <v>427266.99</v>
      </c>
      <c r="HV201" s="4">
        <v>428071.29</v>
      </c>
      <c r="HW201" s="4">
        <v>428875.59</v>
      </c>
      <c r="HX201" s="4">
        <v>429679.89</v>
      </c>
      <c r="HY201" s="4">
        <v>430484.19</v>
      </c>
      <c r="HZ201" s="4">
        <v>430484.19</v>
      </c>
      <c r="IA201" s="4">
        <v>431288.49</v>
      </c>
      <c r="IB201" s="4">
        <v>432092.8</v>
      </c>
      <c r="IC201" s="4">
        <v>432897.1</v>
      </c>
      <c r="ID201" s="4">
        <v>433701.4</v>
      </c>
      <c r="IE201" s="4">
        <v>434139.11</v>
      </c>
      <c r="IF201" s="4">
        <v>434561.71</v>
      </c>
      <c r="IG201" s="4">
        <v>434561.71</v>
      </c>
      <c r="IH201" s="4">
        <v>434561.71</v>
      </c>
      <c r="II201" s="4">
        <v>434561.71</v>
      </c>
      <c r="IJ201" s="4">
        <v>434561.71</v>
      </c>
      <c r="IK201" s="4">
        <v>434561.71</v>
      </c>
      <c r="IL201" s="4">
        <v>434561.71</v>
      </c>
      <c r="IM201" s="4">
        <v>434561.71</v>
      </c>
      <c r="IN201" s="4">
        <v>434561.71</v>
      </c>
      <c r="IO201" s="4">
        <v>434561.71</v>
      </c>
      <c r="IP201" s="4">
        <v>434561.71</v>
      </c>
      <c r="IQ201" s="4">
        <v>434561.71</v>
      </c>
      <c r="IR201" s="4">
        <v>434561.71</v>
      </c>
      <c r="IS201" s="4">
        <v>434561.71</v>
      </c>
      <c r="IT201" s="4">
        <v>434561.71</v>
      </c>
      <c r="IU201" s="4">
        <v>434561.71</v>
      </c>
      <c r="IV201" s="4">
        <v>434561.71</v>
      </c>
      <c r="IW201" s="4">
        <v>434561.71</v>
      </c>
      <c r="IX201" s="4">
        <v>434561.71</v>
      </c>
      <c r="IY201" s="4">
        <v>434561.71</v>
      </c>
      <c r="IZ201" s="4">
        <v>434561.71</v>
      </c>
      <c r="JA201" s="4">
        <v>434561.71</v>
      </c>
      <c r="JB201" s="4">
        <v>434561.71</v>
      </c>
      <c r="JC201" s="4">
        <v>434561.71</v>
      </c>
      <c r="JD201" s="4">
        <v>434561.71</v>
      </c>
      <c r="JE201" s="4">
        <v>434561.71</v>
      </c>
      <c r="JF201" s="4">
        <v>434561.71</v>
      </c>
      <c r="JG201" s="4">
        <v>434561.71</v>
      </c>
      <c r="JH201" s="4">
        <v>434561.71</v>
      </c>
      <c r="JI201" s="4">
        <v>434561.71</v>
      </c>
      <c r="JJ201" s="4">
        <v>434561.71</v>
      </c>
      <c r="JK201" s="4">
        <v>434561.71</v>
      </c>
      <c r="JL201" s="4">
        <v>434561.71</v>
      </c>
      <c r="JM201" s="4">
        <v>434561.71</v>
      </c>
      <c r="JN201" s="4">
        <v>434561.71</v>
      </c>
      <c r="JO201" s="4">
        <v>434561.71</v>
      </c>
      <c r="JP201" s="4">
        <v>434561.71</v>
      </c>
      <c r="JQ201" s="4">
        <v>434561.71</v>
      </c>
      <c r="JR201" s="4">
        <v>434561.71</v>
      </c>
      <c r="JS201" s="4">
        <v>434561.71</v>
      </c>
      <c r="JT201" s="4">
        <v>434561.71</v>
      </c>
      <c r="JU201" s="4">
        <v>434561.71</v>
      </c>
      <c r="JV201" s="4">
        <v>434561.71</v>
      </c>
      <c r="JW201" s="4">
        <v>434561.71</v>
      </c>
      <c r="JX201" s="4">
        <v>434561.71</v>
      </c>
      <c r="JY201" s="4">
        <v>434561.71</v>
      </c>
      <c r="JZ201" s="4">
        <v>434561.71</v>
      </c>
      <c r="KA201" s="4">
        <v>434561.71</v>
      </c>
      <c r="KB201" s="4">
        <v>434561.71</v>
      </c>
      <c r="KC201" s="4">
        <v>434561.71</v>
      </c>
      <c r="KD201" s="4">
        <v>434561.71</v>
      </c>
      <c r="KE201" s="4">
        <v>434561.71</v>
      </c>
      <c r="KF201" s="4">
        <v>434561.71</v>
      </c>
      <c r="KG201" s="4">
        <v>434561.71</v>
      </c>
      <c r="KH201" s="4">
        <v>434561.71</v>
      </c>
      <c r="KI201" s="4">
        <v>434561.71</v>
      </c>
      <c r="KJ201" s="4">
        <v>434561.71</v>
      </c>
      <c r="KK201" s="4">
        <v>434561.71</v>
      </c>
      <c r="KL201" s="4">
        <v>434561.71</v>
      </c>
      <c r="KM201" s="4">
        <v>434561.71</v>
      </c>
      <c r="KN201" s="4">
        <v>434561.71</v>
      </c>
      <c r="KO201" s="4">
        <v>434561.71</v>
      </c>
      <c r="KP201" s="4">
        <v>434561.71</v>
      </c>
      <c r="KQ201" s="4">
        <v>434561.71</v>
      </c>
      <c r="KR201" s="4">
        <v>434561.71</v>
      </c>
      <c r="KS201" s="4">
        <v>434561.71</v>
      </c>
      <c r="KT201" s="4">
        <v>434561.71</v>
      </c>
      <c r="KU201" s="4">
        <v>434561.71</v>
      </c>
      <c r="KV201" s="4">
        <v>434561.71</v>
      </c>
      <c r="KW201" s="4">
        <v>434561.71</v>
      </c>
      <c r="KX201" s="4">
        <v>434561.71</v>
      </c>
      <c r="KY201" s="4">
        <v>434561.71</v>
      </c>
      <c r="KZ201" s="4">
        <v>434561.71</v>
      </c>
      <c r="LA201" s="4">
        <v>434561.71</v>
      </c>
      <c r="LB201" s="4">
        <v>434561.71</v>
      </c>
      <c r="LC201" s="4">
        <v>434561.71</v>
      </c>
      <c r="LD201" s="4">
        <v>434561.71</v>
      </c>
      <c r="LE201" s="4">
        <v>434561.71</v>
      </c>
      <c r="LF201" s="4">
        <v>434561.71</v>
      </c>
      <c r="LG201" s="4">
        <v>434561.71</v>
      </c>
      <c r="LH201" s="4">
        <v>434561.71</v>
      </c>
      <c r="LI201" s="4">
        <v>434561.71</v>
      </c>
      <c r="LJ201" s="4">
        <v>434561.71</v>
      </c>
      <c r="LK201" s="4">
        <v>434561.71</v>
      </c>
      <c r="LL201" s="4">
        <v>434561.71</v>
      </c>
      <c r="LM201" s="4">
        <v>434561.71</v>
      </c>
      <c r="LN201" s="4">
        <v>434561.71</v>
      </c>
      <c r="LO201" s="4">
        <v>434561.71</v>
      </c>
      <c r="LP201" s="4">
        <v>434561.71</v>
      </c>
      <c r="LQ201" s="4">
        <v>434561.71</v>
      </c>
      <c r="LR201" s="4">
        <v>434561.71</v>
      </c>
      <c r="LS201" s="4">
        <v>434561.71</v>
      </c>
      <c r="LT201" s="4">
        <v>434561.71</v>
      </c>
      <c r="LU201" s="4">
        <v>434561.71</v>
      </c>
      <c r="LV201" s="4">
        <v>434561.71</v>
      </c>
      <c r="LW201" s="4">
        <v>434561.71</v>
      </c>
      <c r="LX201" s="4">
        <v>434561.71</v>
      </c>
      <c r="LY201" s="4">
        <v>434561.71</v>
      </c>
      <c r="LZ201" s="4">
        <v>434561.71</v>
      </c>
      <c r="MA201" s="4">
        <v>434561.71</v>
      </c>
      <c r="MB201" s="4">
        <v>434561.71</v>
      </c>
      <c r="MC201" s="4">
        <v>434561.71</v>
      </c>
      <c r="MD201" s="4">
        <v>434561.71</v>
      </c>
      <c r="ME201" s="4">
        <v>434561.71</v>
      </c>
      <c r="MF201" s="4">
        <v>434561.71</v>
      </c>
      <c r="MG201" s="4">
        <v>434561.71</v>
      </c>
      <c r="MH201" s="4">
        <v>434561.71</v>
      </c>
      <c r="MI201" s="4">
        <v>434561.71</v>
      </c>
      <c r="MJ201" s="4">
        <v>434561.71</v>
      </c>
      <c r="MK201" s="4">
        <v>434561.71</v>
      </c>
      <c r="ML201" s="4">
        <v>434561.71</v>
      </c>
      <c r="MM201" s="4">
        <v>434561.71</v>
      </c>
      <c r="MN201" s="4">
        <v>434561.71</v>
      </c>
      <c r="MO201" s="4">
        <v>434561.71</v>
      </c>
      <c r="MP201" s="4">
        <v>434561.71</v>
      </c>
      <c r="MQ201" s="4">
        <v>434561.71</v>
      </c>
      <c r="MR201" s="4">
        <v>434561.71</v>
      </c>
      <c r="MS201" s="4">
        <v>434561.71</v>
      </c>
      <c r="MT201" s="4">
        <v>434561.71</v>
      </c>
      <c r="MU201" s="4">
        <v>434561.71</v>
      </c>
      <c r="MV201" s="4">
        <v>434561.71</v>
      </c>
      <c r="MW201" s="4">
        <v>434561.71</v>
      </c>
      <c r="MX201" s="4">
        <v>434561.71</v>
      </c>
      <c r="MY201" s="4">
        <v>434561.71</v>
      </c>
      <c r="MZ201" s="4">
        <v>434561.71</v>
      </c>
      <c r="NA201" s="4">
        <v>434561.71</v>
      </c>
      <c r="NB201" s="4">
        <v>434561.71</v>
      </c>
      <c r="NC201" s="4">
        <v>434561.71</v>
      </c>
      <c r="ND201" s="4">
        <v>434561.71</v>
      </c>
      <c r="NE201" s="4">
        <v>434561.71</v>
      </c>
      <c r="NF201" s="4">
        <v>434561.71</v>
      </c>
      <c r="NG201" s="4">
        <v>434561.71</v>
      </c>
      <c r="NH201" s="4">
        <v>434561.71</v>
      </c>
      <c r="NI201" s="4">
        <v>434561.71</v>
      </c>
      <c r="NJ201" s="4">
        <v>434561.71</v>
      </c>
      <c r="NK201" s="4">
        <v>434561.71</v>
      </c>
      <c r="NL201" s="4">
        <v>434561.71</v>
      </c>
      <c r="NM201" s="4">
        <v>434561.71</v>
      </c>
      <c r="NN201" s="4">
        <v>434561.71</v>
      </c>
      <c r="NO201" s="4">
        <v>434561.71</v>
      </c>
      <c r="NP201" s="4">
        <v>434561.71</v>
      </c>
      <c r="NQ201" s="4">
        <v>434561.71</v>
      </c>
      <c r="NR201" s="4">
        <v>434561.71</v>
      </c>
      <c r="NS201" s="4">
        <v>434561.71</v>
      </c>
      <c r="NT201" s="4">
        <v>434561.71</v>
      </c>
      <c r="NU201" s="4">
        <v>434561.71</v>
      </c>
      <c r="NV201" s="4">
        <v>434561.71</v>
      </c>
      <c r="NW201" s="4">
        <v>434561.71</v>
      </c>
      <c r="NX201" s="4">
        <v>434561.71</v>
      </c>
      <c r="NY201" s="4">
        <v>434561.71</v>
      </c>
      <c r="NZ201" s="4">
        <v>434561.71</v>
      </c>
      <c r="OA201" s="4">
        <v>434561.71</v>
      </c>
      <c r="OB201" s="4">
        <v>434561.71</v>
      </c>
      <c r="OC201" s="4">
        <v>434561.71</v>
      </c>
      <c r="OD201" s="4">
        <v>434561.71</v>
      </c>
      <c r="OE201" s="4">
        <v>434561.71</v>
      </c>
      <c r="OF201" s="4">
        <v>434561.71</v>
      </c>
      <c r="OG201" s="4">
        <v>438294.47</v>
      </c>
      <c r="OH201" s="4">
        <v>447225.61</v>
      </c>
      <c r="OI201" s="4">
        <v>452882</v>
      </c>
      <c r="OJ201" s="4">
        <v>452882</v>
      </c>
      <c r="OK201" s="4">
        <v>452882</v>
      </c>
      <c r="OL201" s="4">
        <v>452882</v>
      </c>
      <c r="OM201" s="4">
        <v>452882</v>
      </c>
      <c r="ON201" s="4">
        <v>452882</v>
      </c>
      <c r="OO201" s="4">
        <v>452882</v>
      </c>
      <c r="OP201" s="4">
        <v>452882</v>
      </c>
      <c r="OQ201" s="4">
        <v>452882</v>
      </c>
      <c r="OR201" s="4">
        <v>452882</v>
      </c>
      <c r="OS201" s="4">
        <v>452882</v>
      </c>
      <c r="OT201" s="4">
        <v>452882</v>
      </c>
      <c r="OU201" s="4">
        <v>452882</v>
      </c>
      <c r="OV201" s="4">
        <v>452882</v>
      </c>
      <c r="OW201" s="4">
        <v>452882</v>
      </c>
      <c r="OX201" s="4">
        <v>452882</v>
      </c>
      <c r="OY201" s="4">
        <v>452882</v>
      </c>
      <c r="OZ201" s="4">
        <v>452882</v>
      </c>
      <c r="PA201" s="4">
        <v>452882</v>
      </c>
      <c r="PB201" s="4">
        <v>452882</v>
      </c>
      <c r="PC201" s="4">
        <v>452882</v>
      </c>
      <c r="PD201" s="4">
        <v>452882</v>
      </c>
      <c r="PE201" s="4">
        <v>452882</v>
      </c>
      <c r="PF201" s="4">
        <v>452882</v>
      </c>
      <c r="PG201" s="4">
        <v>452882</v>
      </c>
      <c r="PH201" s="4">
        <v>452882</v>
      </c>
      <c r="PI201" s="4">
        <v>452882</v>
      </c>
      <c r="PJ201" s="4">
        <v>452882</v>
      </c>
      <c r="PK201" s="4">
        <v>452882</v>
      </c>
      <c r="PL201" s="4">
        <v>452882</v>
      </c>
      <c r="PM201" s="4">
        <v>452882</v>
      </c>
      <c r="PN201" s="4">
        <v>452882</v>
      </c>
      <c r="PO201" s="4">
        <v>452882</v>
      </c>
      <c r="PP201" s="4">
        <v>452882</v>
      </c>
      <c r="PQ201" s="4">
        <v>452882</v>
      </c>
      <c r="PR201" s="4">
        <v>452882</v>
      </c>
      <c r="PS201" s="4">
        <v>452882</v>
      </c>
      <c r="PT201" s="4">
        <v>452882</v>
      </c>
      <c r="PU201" s="4">
        <v>452882</v>
      </c>
      <c r="PV201" s="4">
        <v>452882</v>
      </c>
      <c r="PW201" s="4">
        <v>452882</v>
      </c>
      <c r="PX201" s="4">
        <v>452882</v>
      </c>
      <c r="PY201" s="4">
        <v>452882</v>
      </c>
      <c r="PZ201" s="4">
        <v>452882</v>
      </c>
      <c r="QA201" s="4">
        <v>452882</v>
      </c>
      <c r="QB201" s="4">
        <v>452882</v>
      </c>
      <c r="QC201" s="4">
        <v>452882</v>
      </c>
      <c r="QD201" s="4">
        <v>452882</v>
      </c>
      <c r="QE201" s="4">
        <v>452882</v>
      </c>
      <c r="QF201" s="4">
        <v>452882</v>
      </c>
      <c r="QG201" s="4">
        <v>452882</v>
      </c>
      <c r="QH201" s="4">
        <v>452882</v>
      </c>
      <c r="QI201" s="4">
        <v>452882</v>
      </c>
      <c r="QJ201" s="4">
        <v>452882</v>
      </c>
      <c r="QK201" s="4">
        <v>452882</v>
      </c>
      <c r="QL201" s="4">
        <v>452882</v>
      </c>
      <c r="QM201" s="4">
        <v>452882</v>
      </c>
      <c r="QN201" s="4">
        <v>452882</v>
      </c>
      <c r="QO201" s="4">
        <v>452882</v>
      </c>
      <c r="QP201" s="4">
        <v>452882</v>
      </c>
      <c r="QQ201" s="4">
        <v>452882</v>
      </c>
      <c r="QR201" s="4">
        <v>452882</v>
      </c>
      <c r="QS201" s="4">
        <v>452882</v>
      </c>
      <c r="QT201" s="4">
        <v>452882</v>
      </c>
      <c r="QU201" s="4">
        <v>452882</v>
      </c>
      <c r="QV201" s="4">
        <v>452882</v>
      </c>
      <c r="QW201" s="4">
        <v>452882</v>
      </c>
      <c r="QX201" s="4">
        <v>452882</v>
      </c>
      <c r="QY201" s="4">
        <v>452882</v>
      </c>
      <c r="QZ201" s="4">
        <v>452882</v>
      </c>
      <c r="RA201" s="4">
        <v>452882</v>
      </c>
      <c r="RB201" s="4">
        <v>452882</v>
      </c>
      <c r="RC201" s="4">
        <v>452882</v>
      </c>
      <c r="RD201" s="4">
        <v>452882</v>
      </c>
      <c r="RE201" s="4">
        <v>452882</v>
      </c>
      <c r="RF201" s="4">
        <v>452882</v>
      </c>
      <c r="RG201" s="4">
        <v>452882</v>
      </c>
      <c r="RH201" s="4">
        <v>452882</v>
      </c>
      <c r="RI201" s="4">
        <v>452882</v>
      </c>
      <c r="RJ201" s="4">
        <v>452882</v>
      </c>
      <c r="RK201" s="4">
        <v>452882</v>
      </c>
      <c r="RL201" s="4">
        <v>452882</v>
      </c>
      <c r="RM201" s="4">
        <v>452882</v>
      </c>
      <c r="RN201" s="4">
        <v>452882</v>
      </c>
      <c r="RO201" s="4">
        <v>452882</v>
      </c>
      <c r="RP201" s="4">
        <v>452882</v>
      </c>
      <c r="RQ201" s="4">
        <v>452882</v>
      </c>
      <c r="RR201" s="4">
        <v>452882</v>
      </c>
      <c r="RS201" s="4">
        <v>452882</v>
      </c>
    </row>
    <row r="202" spans="1:487" outlineLevel="3">
      <c r="A202" s="4" t="s">
        <v>1407</v>
      </c>
      <c r="D202" s="4">
        <v>692121.01</v>
      </c>
      <c r="E202" s="4">
        <v>586957.19999999995</v>
      </c>
      <c r="F202" s="689">
        <v>18838149.550000001</v>
      </c>
      <c r="G202" s="689"/>
      <c r="H202" s="689" t="s">
        <v>894</v>
      </c>
      <c r="BV202" s="4">
        <v>4173.8</v>
      </c>
      <c r="BW202" s="4">
        <v>10988.14</v>
      </c>
      <c r="BX202" s="4">
        <v>17802.47</v>
      </c>
      <c r="BY202" s="4">
        <v>24616.81</v>
      </c>
      <c r="BZ202" s="4">
        <v>31431.14</v>
      </c>
      <c r="CA202" s="4">
        <v>38245.480000000003</v>
      </c>
      <c r="CB202" s="4">
        <v>38245.480000000003</v>
      </c>
      <c r="CC202" s="4">
        <v>45731.7</v>
      </c>
      <c r="CD202" s="4">
        <v>55169.1</v>
      </c>
      <c r="CE202" s="4">
        <v>70286.710000000006</v>
      </c>
      <c r="CF202" s="4">
        <v>86301.66</v>
      </c>
      <c r="CG202" s="4">
        <v>106804.87</v>
      </c>
      <c r="CH202" s="4">
        <v>129279.23</v>
      </c>
      <c r="CI202" s="4">
        <v>129279.23</v>
      </c>
      <c r="CJ202" s="4">
        <v>140889.09</v>
      </c>
      <c r="CK202" s="4">
        <v>145582.20000000001</v>
      </c>
      <c r="CL202" s="4">
        <v>150991.48000000001</v>
      </c>
      <c r="CM202" s="4">
        <v>154183.54999999999</v>
      </c>
      <c r="CN202" s="4">
        <v>157383.21</v>
      </c>
      <c r="CO202" s="4">
        <v>161902.60999999999</v>
      </c>
      <c r="CP202" s="4">
        <v>161902.60999999999</v>
      </c>
      <c r="CQ202" s="4">
        <v>167354.60999999999</v>
      </c>
      <c r="CR202" s="4">
        <v>171011.78</v>
      </c>
      <c r="CS202" s="4">
        <v>173252.16</v>
      </c>
      <c r="CT202" s="4">
        <v>175551.5</v>
      </c>
      <c r="CU202" s="4">
        <v>177864.63</v>
      </c>
      <c r="CV202" s="4">
        <v>180293.47</v>
      </c>
      <c r="CW202" s="4">
        <v>180293.47</v>
      </c>
      <c r="CX202" s="4">
        <v>182860.61</v>
      </c>
      <c r="CY202" s="4">
        <v>185591.25</v>
      </c>
      <c r="CZ202" s="4">
        <v>188321.95</v>
      </c>
      <c r="DA202" s="4">
        <v>191052.67</v>
      </c>
      <c r="DB202" s="4">
        <v>193825.58</v>
      </c>
      <c r="DC202" s="4">
        <v>196765.09</v>
      </c>
      <c r="DD202" s="4">
        <v>196765.09</v>
      </c>
      <c r="DE202" s="4">
        <v>199704.67</v>
      </c>
      <c r="DF202" s="4">
        <v>202699.03</v>
      </c>
      <c r="DG202" s="4">
        <v>205742.94</v>
      </c>
      <c r="DH202" s="4">
        <v>208786.84</v>
      </c>
      <c r="DI202" s="4">
        <v>210943.38</v>
      </c>
      <c r="DJ202" s="4">
        <v>212943.32</v>
      </c>
      <c r="DK202" s="4">
        <v>212943.32</v>
      </c>
      <c r="DL202" s="4">
        <v>214943.27</v>
      </c>
      <c r="DM202" s="4">
        <v>216943.21</v>
      </c>
      <c r="DN202" s="4">
        <v>218943.15</v>
      </c>
      <c r="DO202" s="4">
        <v>220943.1</v>
      </c>
      <c r="DP202" s="4">
        <v>223014.71</v>
      </c>
      <c r="DQ202" s="4">
        <v>225105.67</v>
      </c>
      <c r="DR202" s="4">
        <v>225105.67</v>
      </c>
      <c r="DS202" s="4">
        <v>227256.72</v>
      </c>
      <c r="DT202" s="4">
        <v>229481.85</v>
      </c>
      <c r="DU202" s="4">
        <v>231706.99</v>
      </c>
      <c r="DV202" s="4">
        <v>233932.12</v>
      </c>
      <c r="DW202" s="4">
        <v>236157.25</v>
      </c>
      <c r="DX202" s="4">
        <v>238382.38</v>
      </c>
      <c r="DY202" s="4">
        <v>238382.38</v>
      </c>
      <c r="DZ202" s="4">
        <v>240607.52</v>
      </c>
      <c r="EA202" s="4">
        <v>242832.65</v>
      </c>
      <c r="EB202" s="4">
        <v>245092.66</v>
      </c>
      <c r="EC202" s="4">
        <v>247408.76</v>
      </c>
      <c r="ED202" s="4">
        <v>250158.75</v>
      </c>
      <c r="EE202" s="4">
        <v>253074.75</v>
      </c>
      <c r="EF202" s="4">
        <v>253074.75</v>
      </c>
      <c r="EG202" s="4">
        <v>256011.31</v>
      </c>
      <c r="EH202" s="4">
        <v>258956.11</v>
      </c>
      <c r="EI202" s="4">
        <v>262220.28000000003</v>
      </c>
      <c r="EJ202" s="4">
        <v>265862.69</v>
      </c>
      <c r="EK202" s="4">
        <v>269550.53999999998</v>
      </c>
      <c r="EL202" s="4">
        <v>273256.52</v>
      </c>
      <c r="EM202" s="4">
        <v>273256.52</v>
      </c>
      <c r="EN202" s="4">
        <v>276992.05</v>
      </c>
      <c r="EO202" s="4">
        <v>280337.71000000002</v>
      </c>
      <c r="EP202" s="4">
        <v>283729.94</v>
      </c>
      <c r="EQ202" s="4">
        <v>287139.88</v>
      </c>
      <c r="ER202" s="4">
        <v>290549.82</v>
      </c>
      <c r="ES202" s="4">
        <v>294008.7</v>
      </c>
      <c r="ET202" s="4">
        <v>294008.7</v>
      </c>
      <c r="EU202" s="4">
        <v>297474.17</v>
      </c>
      <c r="EV202" s="4">
        <v>300939.65000000002</v>
      </c>
      <c r="EW202" s="4">
        <v>304678.39</v>
      </c>
      <c r="EX202" s="4">
        <v>308871.58</v>
      </c>
      <c r="EY202" s="4">
        <v>313296.40999999997</v>
      </c>
      <c r="EZ202" s="4">
        <v>317741.45</v>
      </c>
      <c r="FA202" s="4">
        <v>317741.45</v>
      </c>
      <c r="FB202" s="4">
        <v>322781.43</v>
      </c>
      <c r="FC202" s="4">
        <v>328139.51</v>
      </c>
      <c r="FD202" s="4">
        <v>333557.53000000003</v>
      </c>
      <c r="FE202" s="4">
        <v>338991.68</v>
      </c>
      <c r="FF202" s="4">
        <v>343122.21</v>
      </c>
      <c r="FG202" s="4">
        <v>347296.86</v>
      </c>
      <c r="FH202" s="4">
        <v>347296.86</v>
      </c>
      <c r="FI202" s="4">
        <v>351542.08</v>
      </c>
      <c r="FJ202" s="4">
        <v>351542.08</v>
      </c>
      <c r="FK202" s="4">
        <v>355928.44</v>
      </c>
      <c r="FL202" s="4">
        <v>360332.75</v>
      </c>
      <c r="FM202" s="4">
        <v>364738.88</v>
      </c>
      <c r="FN202" s="4">
        <v>369145.05</v>
      </c>
      <c r="FO202" s="4">
        <v>369145.05</v>
      </c>
      <c r="FP202" s="4">
        <v>373559.36</v>
      </c>
      <c r="FQ202" s="4">
        <v>378236.36</v>
      </c>
      <c r="FR202" s="4">
        <v>383159.83</v>
      </c>
      <c r="FS202" s="4">
        <v>388137.26</v>
      </c>
      <c r="FT202" s="4">
        <v>392928.32</v>
      </c>
      <c r="FU202" s="4">
        <v>397866</v>
      </c>
      <c r="FV202" s="4">
        <v>397866</v>
      </c>
      <c r="FW202" s="4">
        <v>402933.58</v>
      </c>
      <c r="FX202" s="4">
        <v>405996.9</v>
      </c>
      <c r="FY202" s="4">
        <v>409007.14</v>
      </c>
      <c r="FZ202" s="4">
        <v>411934.16</v>
      </c>
      <c r="GA202" s="4">
        <v>413798.71</v>
      </c>
      <c r="GB202" s="4">
        <v>415698.59</v>
      </c>
      <c r="GC202" s="4">
        <v>415698.59</v>
      </c>
      <c r="GD202" s="4">
        <v>417424.38</v>
      </c>
      <c r="GE202" s="4">
        <v>418953.16</v>
      </c>
      <c r="GF202" s="4">
        <v>420491.35</v>
      </c>
      <c r="GG202" s="4">
        <v>422029.56</v>
      </c>
      <c r="GH202" s="4">
        <v>423567.78</v>
      </c>
      <c r="GI202" s="4">
        <v>423567.78</v>
      </c>
      <c r="GJ202" s="4">
        <v>423567.78</v>
      </c>
      <c r="GK202" s="4">
        <v>423567.78</v>
      </c>
      <c r="GL202" s="4">
        <v>423567.78</v>
      </c>
      <c r="GM202" s="4">
        <v>423567.78</v>
      </c>
      <c r="GN202" s="4">
        <v>425618.75</v>
      </c>
      <c r="GO202" s="4">
        <v>427669.71</v>
      </c>
      <c r="GP202" s="4">
        <v>429720.68</v>
      </c>
      <c r="GQ202" s="4">
        <v>429720.68</v>
      </c>
      <c r="GR202" s="4">
        <v>431895.28</v>
      </c>
      <c r="GS202" s="4">
        <v>434139.95</v>
      </c>
      <c r="GT202" s="4">
        <v>439520.1</v>
      </c>
      <c r="GU202" s="4">
        <v>454306.69</v>
      </c>
      <c r="GV202" s="4">
        <v>469093.28</v>
      </c>
      <c r="GW202" s="4">
        <v>483879.87</v>
      </c>
      <c r="GX202" s="4">
        <v>483879.87</v>
      </c>
      <c r="GY202" s="4">
        <v>512253.54</v>
      </c>
      <c r="GZ202" s="4">
        <v>552123.96</v>
      </c>
      <c r="HA202" s="4">
        <v>564820.23</v>
      </c>
      <c r="HB202" s="4">
        <v>566829.48</v>
      </c>
      <c r="HC202" s="4">
        <v>567226.06000000006</v>
      </c>
      <c r="HD202" s="4">
        <v>567593.24</v>
      </c>
      <c r="HE202" s="4">
        <v>567593.24</v>
      </c>
      <c r="HF202" s="4">
        <v>567976.21</v>
      </c>
      <c r="HG202" s="4">
        <v>568359.18000000005</v>
      </c>
      <c r="HH202" s="4">
        <v>568742.16</v>
      </c>
      <c r="HI202" s="4">
        <v>569125.13</v>
      </c>
      <c r="HJ202" s="4">
        <v>569508.1</v>
      </c>
      <c r="HK202" s="4">
        <v>569891.09</v>
      </c>
      <c r="HL202" s="4">
        <v>569891.09</v>
      </c>
      <c r="HM202" s="4">
        <v>570274.06999999995</v>
      </c>
      <c r="HN202" s="4">
        <v>570657.05000000005</v>
      </c>
      <c r="HO202" s="4">
        <v>571040.03</v>
      </c>
      <c r="HP202" s="4">
        <v>571423.02</v>
      </c>
      <c r="HQ202" s="4">
        <v>571825.84</v>
      </c>
      <c r="HR202" s="4">
        <v>572246.56000000006</v>
      </c>
      <c r="HS202" s="4">
        <v>572246.56000000006</v>
      </c>
      <c r="HT202" s="4">
        <v>572667.29</v>
      </c>
      <c r="HU202" s="4">
        <v>573088.02</v>
      </c>
      <c r="HV202" s="4">
        <v>573508.74</v>
      </c>
      <c r="HW202" s="4">
        <v>573929.47</v>
      </c>
      <c r="HX202" s="4">
        <v>574350.19999999995</v>
      </c>
      <c r="HY202" s="4">
        <v>574770.92000000004</v>
      </c>
      <c r="HZ202" s="4">
        <v>574770.92000000004</v>
      </c>
      <c r="IA202" s="4">
        <v>575191.65</v>
      </c>
      <c r="IB202" s="4">
        <v>575612.37</v>
      </c>
      <c r="IC202" s="4">
        <v>576033.1</v>
      </c>
      <c r="ID202" s="4">
        <v>576453.82999999996</v>
      </c>
      <c r="IE202" s="4">
        <v>576508.06999999995</v>
      </c>
      <c r="IF202" s="4">
        <v>576551.31000000006</v>
      </c>
      <c r="IG202" s="4">
        <v>576551.31000000006</v>
      </c>
      <c r="IH202" s="4">
        <v>576594.55000000005</v>
      </c>
      <c r="II202" s="4">
        <v>576637.79</v>
      </c>
      <c r="IJ202" s="4">
        <v>576681.02</v>
      </c>
      <c r="IK202" s="4">
        <v>576724.26</v>
      </c>
      <c r="IL202" s="4">
        <v>576767.5</v>
      </c>
      <c r="IM202" s="4">
        <v>576810.74</v>
      </c>
      <c r="IN202" s="4">
        <v>576810.74</v>
      </c>
      <c r="IO202" s="4">
        <v>576853.98</v>
      </c>
      <c r="IP202" s="4">
        <v>576897.21</v>
      </c>
      <c r="IQ202" s="4">
        <v>576940.44999999995</v>
      </c>
      <c r="IR202" s="4">
        <v>576983.68999999994</v>
      </c>
      <c r="IS202" s="4">
        <v>577026.93000000005</v>
      </c>
      <c r="IT202" s="4">
        <v>577070.16</v>
      </c>
      <c r="IU202" s="4">
        <v>577070.16</v>
      </c>
      <c r="IV202" s="4">
        <v>577113.4</v>
      </c>
      <c r="IW202" s="4">
        <v>577156.64</v>
      </c>
      <c r="IX202" s="4">
        <v>577199.88</v>
      </c>
      <c r="IY202" s="4">
        <v>577199.88</v>
      </c>
      <c r="IZ202" s="4">
        <v>577199.88</v>
      </c>
      <c r="JA202" s="4">
        <v>577199.88</v>
      </c>
      <c r="JB202" s="4">
        <v>577199.88</v>
      </c>
      <c r="JC202" s="4">
        <v>577199.88</v>
      </c>
      <c r="JD202" s="4">
        <v>577243.12</v>
      </c>
      <c r="JE202" s="4">
        <v>577286.35</v>
      </c>
      <c r="JF202" s="4">
        <v>577329.59</v>
      </c>
      <c r="JG202" s="4">
        <v>577372.82999999996</v>
      </c>
      <c r="JH202" s="4">
        <v>577416.06999999995</v>
      </c>
      <c r="JI202" s="4">
        <v>577416.06999999995</v>
      </c>
      <c r="JJ202" s="4">
        <v>577459.30000000005</v>
      </c>
      <c r="JK202" s="4">
        <v>577502.54</v>
      </c>
      <c r="JL202" s="4">
        <v>577545.78</v>
      </c>
      <c r="JM202" s="4">
        <v>577589.02</v>
      </c>
      <c r="JN202" s="4">
        <v>577632.26</v>
      </c>
      <c r="JO202" s="4">
        <v>577675.49</v>
      </c>
      <c r="JP202" s="4">
        <v>577675.49</v>
      </c>
      <c r="JQ202" s="4">
        <v>577718.73</v>
      </c>
      <c r="JR202" s="4">
        <v>577761.97</v>
      </c>
      <c r="JS202" s="4">
        <v>577822.5</v>
      </c>
      <c r="JT202" s="4">
        <v>577894.56000000006</v>
      </c>
      <c r="JU202" s="4">
        <v>577966.63</v>
      </c>
      <c r="JV202" s="4">
        <v>578038.68999999994</v>
      </c>
      <c r="JW202" s="4">
        <v>578038.68999999994</v>
      </c>
      <c r="JX202" s="4">
        <v>578110.75</v>
      </c>
      <c r="JY202" s="4">
        <v>578182.81999999995</v>
      </c>
      <c r="JZ202" s="4">
        <v>578254.88</v>
      </c>
      <c r="KA202" s="4">
        <v>578326.93999999994</v>
      </c>
      <c r="KB202" s="4">
        <v>578399</v>
      </c>
      <c r="KC202" s="4">
        <v>578471.06999999995</v>
      </c>
      <c r="KD202" s="4">
        <v>578471.06999999995</v>
      </c>
      <c r="KE202" s="4">
        <v>578561.87</v>
      </c>
      <c r="KF202" s="4">
        <v>578662.75</v>
      </c>
      <c r="KG202" s="4">
        <v>578763.64</v>
      </c>
      <c r="KH202" s="4">
        <v>578864.53</v>
      </c>
      <c r="KI202" s="4">
        <v>578965.42000000004</v>
      </c>
      <c r="KJ202" s="4">
        <v>579066.31000000006</v>
      </c>
      <c r="KK202" s="4">
        <v>579066.31000000006</v>
      </c>
      <c r="KL202" s="4">
        <v>579167.19999999995</v>
      </c>
      <c r="KM202" s="4">
        <v>579268.07999999996</v>
      </c>
      <c r="KN202" s="4">
        <v>579368.97</v>
      </c>
      <c r="KO202" s="4">
        <v>579469.86</v>
      </c>
      <c r="KP202" s="4">
        <v>579570.75</v>
      </c>
      <c r="KQ202" s="4">
        <v>579671.64</v>
      </c>
      <c r="KR202" s="4">
        <v>579671.64</v>
      </c>
      <c r="KS202" s="4">
        <v>579772.52</v>
      </c>
      <c r="KT202" s="4">
        <v>579873.41</v>
      </c>
      <c r="KU202" s="4">
        <v>579974.30000000005</v>
      </c>
      <c r="KV202" s="4">
        <v>580075.18999999994</v>
      </c>
      <c r="KW202" s="4">
        <v>580176.07999999996</v>
      </c>
      <c r="KX202" s="4">
        <v>580276.96</v>
      </c>
      <c r="KY202" s="4">
        <v>580276.96</v>
      </c>
      <c r="KZ202" s="4">
        <v>580377.85</v>
      </c>
      <c r="LA202" s="4">
        <v>580478.74</v>
      </c>
      <c r="LB202" s="4">
        <v>580579.63</v>
      </c>
      <c r="LC202" s="4">
        <v>580680.52</v>
      </c>
      <c r="LD202" s="4">
        <v>580781.4</v>
      </c>
      <c r="LE202" s="4">
        <v>580882.29</v>
      </c>
      <c r="LF202" s="4">
        <v>580882.29</v>
      </c>
      <c r="LG202" s="4">
        <v>580983.18000000005</v>
      </c>
      <c r="LH202" s="4">
        <v>581084.06999999995</v>
      </c>
      <c r="LI202" s="4">
        <v>581184.96</v>
      </c>
      <c r="LJ202" s="4">
        <v>581285.84</v>
      </c>
      <c r="LK202" s="4">
        <v>581386.73</v>
      </c>
      <c r="LL202" s="4">
        <v>581487.62</v>
      </c>
      <c r="LM202" s="4">
        <v>581487.62</v>
      </c>
      <c r="LN202" s="4">
        <v>581611.56999999995</v>
      </c>
      <c r="LO202" s="4">
        <v>581741.28</v>
      </c>
      <c r="LP202" s="4">
        <v>581871</v>
      </c>
      <c r="LQ202" s="4">
        <v>582000.71</v>
      </c>
      <c r="LR202" s="4">
        <v>582130.42000000004</v>
      </c>
      <c r="LS202" s="4">
        <v>582260.14</v>
      </c>
      <c r="LT202" s="4">
        <v>582260.14</v>
      </c>
      <c r="LU202" s="4">
        <v>582389.85</v>
      </c>
      <c r="LV202" s="4">
        <v>582519.56000000006</v>
      </c>
      <c r="LW202" s="4">
        <v>582649.28</v>
      </c>
      <c r="LX202" s="4">
        <v>582778.99</v>
      </c>
      <c r="LY202" s="4">
        <v>582908.69999999995</v>
      </c>
      <c r="LZ202" s="4">
        <v>583038.41</v>
      </c>
      <c r="MA202" s="4">
        <v>583038.41</v>
      </c>
      <c r="MB202" s="4">
        <v>583168.13</v>
      </c>
      <c r="MC202" s="4">
        <v>583297.84</v>
      </c>
      <c r="MD202" s="4">
        <v>583427.55000000005</v>
      </c>
      <c r="ME202" s="4">
        <v>583557.27</v>
      </c>
      <c r="MF202" s="4">
        <v>583686.98</v>
      </c>
      <c r="MG202" s="4">
        <v>583816.68999999994</v>
      </c>
      <c r="MH202" s="4">
        <v>583816.68999999994</v>
      </c>
      <c r="MI202" s="4">
        <v>583946.41</v>
      </c>
      <c r="MJ202" s="4">
        <v>584076.12</v>
      </c>
      <c r="MK202" s="4">
        <v>584218.81000000006</v>
      </c>
      <c r="ML202" s="4">
        <v>584362.93000000005</v>
      </c>
      <c r="MM202" s="4">
        <v>584507.06000000006</v>
      </c>
      <c r="MN202" s="4">
        <v>584651.18000000005</v>
      </c>
      <c r="MO202" s="4">
        <v>584651.18000000005</v>
      </c>
      <c r="MP202" s="4">
        <v>584795.31000000006</v>
      </c>
      <c r="MQ202" s="4">
        <v>584939.43000000005</v>
      </c>
      <c r="MR202" s="4">
        <v>585083.56000000006</v>
      </c>
      <c r="MS202" s="4">
        <v>585227.68999999994</v>
      </c>
      <c r="MT202" s="4">
        <v>585371.81000000006</v>
      </c>
      <c r="MU202" s="4">
        <v>585515.93999999994</v>
      </c>
      <c r="MV202" s="4">
        <v>585515.93999999994</v>
      </c>
      <c r="MW202" s="4">
        <v>585660.06000000006</v>
      </c>
      <c r="MX202" s="4">
        <v>585804.18999999994</v>
      </c>
      <c r="MY202" s="4">
        <v>585948.31999999995</v>
      </c>
      <c r="MZ202" s="4">
        <v>586092.43999999994</v>
      </c>
      <c r="NA202" s="4">
        <v>586236.56999999995</v>
      </c>
      <c r="NB202" s="4">
        <v>586380.68999999994</v>
      </c>
      <c r="NC202" s="4">
        <v>586380.68999999994</v>
      </c>
      <c r="ND202" s="4">
        <v>586524.81999999995</v>
      </c>
      <c r="NE202" s="4">
        <v>586668.93999999994</v>
      </c>
      <c r="NF202" s="4">
        <v>586813.06999999995</v>
      </c>
      <c r="NG202" s="4">
        <v>586957.19999999995</v>
      </c>
      <c r="NH202" s="4">
        <v>586957.19999999995</v>
      </c>
      <c r="NI202" s="4">
        <v>586957.19999999995</v>
      </c>
      <c r="NJ202" s="4">
        <v>586957.19999999995</v>
      </c>
      <c r="NK202" s="4">
        <v>586957.19999999995</v>
      </c>
      <c r="NL202" s="4">
        <v>586957.19999999995</v>
      </c>
      <c r="NM202" s="4">
        <v>586957.19999999995</v>
      </c>
      <c r="NN202" s="4">
        <v>586957.19999999995</v>
      </c>
      <c r="NO202" s="4">
        <v>586957.19999999995</v>
      </c>
      <c r="NP202" s="4">
        <v>586957.19999999995</v>
      </c>
      <c r="NQ202" s="4">
        <v>586957.19999999995</v>
      </c>
      <c r="NR202" s="4">
        <v>586957.19999999995</v>
      </c>
      <c r="NS202" s="4">
        <v>586957.19999999995</v>
      </c>
      <c r="NT202" s="4">
        <v>586957.19999999995</v>
      </c>
      <c r="NU202" s="4">
        <v>586957.19999999995</v>
      </c>
      <c r="NV202" s="4">
        <v>586957.19999999995</v>
      </c>
      <c r="NW202" s="4">
        <v>586957.19999999995</v>
      </c>
      <c r="NX202" s="4">
        <v>586957.19999999995</v>
      </c>
      <c r="NY202" s="4">
        <v>586957.19999999995</v>
      </c>
      <c r="NZ202" s="4">
        <v>586957.19999999995</v>
      </c>
      <c r="OA202" s="4">
        <v>586957.19999999995</v>
      </c>
      <c r="OB202" s="4">
        <v>586957.19999999995</v>
      </c>
      <c r="OC202" s="4">
        <v>591810.91</v>
      </c>
      <c r="OD202" s="4">
        <v>596664.62</v>
      </c>
      <c r="OE202" s="4">
        <v>596664.62</v>
      </c>
      <c r="OF202" s="4">
        <v>601518.34</v>
      </c>
      <c r="OG202" s="4">
        <v>606372.05000000005</v>
      </c>
      <c r="OH202" s="4">
        <v>611225.77</v>
      </c>
      <c r="OI202" s="4">
        <v>616079.48</v>
      </c>
      <c r="OJ202" s="4">
        <v>620933.19999999995</v>
      </c>
      <c r="OK202" s="4">
        <v>626434.06999999995</v>
      </c>
      <c r="OL202" s="4">
        <v>626434.06999999995</v>
      </c>
      <c r="OM202" s="4">
        <v>636303.29</v>
      </c>
      <c r="ON202" s="4">
        <v>647628.63</v>
      </c>
      <c r="OO202" s="4">
        <v>660895.43999999994</v>
      </c>
      <c r="OP202" s="4">
        <v>675941.96</v>
      </c>
      <c r="OQ202" s="4">
        <v>692121.01</v>
      </c>
      <c r="OR202" s="4">
        <v>692121.01</v>
      </c>
      <c r="OS202" s="4">
        <v>692121.01</v>
      </c>
      <c r="OT202" s="4">
        <v>692121.01</v>
      </c>
      <c r="OU202" s="4">
        <v>692121.01</v>
      </c>
      <c r="OV202" s="4">
        <v>692121.01</v>
      </c>
      <c r="OW202" s="4">
        <v>692121.01</v>
      </c>
      <c r="OX202" s="4">
        <v>692121.01</v>
      </c>
      <c r="OY202" s="4">
        <v>692121.01</v>
      </c>
      <c r="OZ202" s="4">
        <v>692121.01</v>
      </c>
      <c r="PA202" s="4">
        <v>692121.01</v>
      </c>
      <c r="PB202" s="4">
        <v>692121.01</v>
      </c>
      <c r="PC202" s="4">
        <v>692121.01</v>
      </c>
      <c r="PD202" s="4">
        <v>692121.01</v>
      </c>
      <c r="PE202" s="4">
        <v>692121.01</v>
      </c>
      <c r="PF202" s="4">
        <v>692121.01</v>
      </c>
      <c r="PG202" s="4">
        <v>692121.01</v>
      </c>
      <c r="PH202" s="4">
        <v>692121.01</v>
      </c>
      <c r="PI202" s="4">
        <v>692121.01</v>
      </c>
      <c r="PJ202" s="4">
        <v>692121.01</v>
      </c>
      <c r="PK202" s="4">
        <v>692121.01</v>
      </c>
      <c r="PL202" s="4">
        <v>692121.01</v>
      </c>
      <c r="PM202" s="4">
        <v>692121.01</v>
      </c>
      <c r="PN202" s="4">
        <v>692121.01</v>
      </c>
      <c r="PO202" s="4">
        <v>692121.01</v>
      </c>
      <c r="PP202" s="4">
        <v>692121.01</v>
      </c>
      <c r="PQ202" s="4">
        <v>692121.01</v>
      </c>
      <c r="PR202" s="4">
        <v>692121.01</v>
      </c>
      <c r="PS202" s="4">
        <v>692121.01</v>
      </c>
      <c r="PT202" s="4">
        <v>692121.01</v>
      </c>
      <c r="PU202" s="4">
        <v>692121.01</v>
      </c>
      <c r="PV202" s="4">
        <v>692121.01</v>
      </c>
      <c r="PW202" s="4">
        <v>692121.01</v>
      </c>
      <c r="PX202" s="4">
        <v>692121.01</v>
      </c>
      <c r="PY202" s="4">
        <v>692121.01</v>
      </c>
      <c r="PZ202" s="4">
        <v>692121.01</v>
      </c>
      <c r="QA202" s="4">
        <v>692121.01</v>
      </c>
      <c r="QB202" s="4">
        <v>692121.01</v>
      </c>
      <c r="QC202" s="4">
        <v>692121.01</v>
      </c>
      <c r="QD202" s="4">
        <v>692121.01</v>
      </c>
      <c r="QE202" s="4">
        <v>692121.01</v>
      </c>
      <c r="QF202" s="4">
        <v>692121.01</v>
      </c>
      <c r="QG202" s="4">
        <v>692121.01</v>
      </c>
      <c r="QH202" s="4">
        <v>692121.01</v>
      </c>
      <c r="QI202" s="4">
        <v>692121.01</v>
      </c>
      <c r="QJ202" s="4">
        <v>692121.01</v>
      </c>
      <c r="QK202" s="4">
        <v>692121.01</v>
      </c>
      <c r="QL202" s="4">
        <v>692121.01</v>
      </c>
      <c r="QM202" s="4">
        <v>692121.01</v>
      </c>
      <c r="QN202" s="4">
        <v>692121.01</v>
      </c>
      <c r="QO202" s="4">
        <v>692121.01</v>
      </c>
      <c r="QP202" s="4">
        <v>692121.01</v>
      </c>
      <c r="QQ202" s="4">
        <v>692121.01</v>
      </c>
      <c r="QR202" s="4">
        <v>692121.01</v>
      </c>
      <c r="QS202" s="4">
        <v>692121.01</v>
      </c>
      <c r="QT202" s="4">
        <v>692121.01</v>
      </c>
      <c r="QU202" s="4">
        <v>692121.01</v>
      </c>
      <c r="QV202" s="4">
        <v>692121.01</v>
      </c>
      <c r="QW202" s="4">
        <v>692121.01</v>
      </c>
      <c r="QX202" s="4">
        <v>692121.01</v>
      </c>
      <c r="QY202" s="4">
        <v>692121.01</v>
      </c>
      <c r="QZ202" s="4">
        <v>692121.01</v>
      </c>
      <c r="RA202" s="4">
        <v>692121.01</v>
      </c>
      <c r="RB202" s="4">
        <v>692121.01</v>
      </c>
      <c r="RC202" s="4">
        <v>692121.01</v>
      </c>
      <c r="RD202" s="4">
        <v>692121.01</v>
      </c>
      <c r="RE202" s="4">
        <v>692121.01</v>
      </c>
      <c r="RF202" s="4">
        <v>692121.01</v>
      </c>
      <c r="RG202" s="4">
        <v>692121.01</v>
      </c>
      <c r="RH202" s="4">
        <v>692121.01</v>
      </c>
      <c r="RI202" s="4">
        <v>692121.01</v>
      </c>
      <c r="RJ202" s="4">
        <v>692121.01</v>
      </c>
      <c r="RK202" s="4">
        <v>692121.01</v>
      </c>
      <c r="RL202" s="4">
        <v>692121.01</v>
      </c>
      <c r="RM202" s="4">
        <v>692121.01</v>
      </c>
      <c r="RN202" s="4">
        <v>692121.01</v>
      </c>
      <c r="RO202" s="4">
        <v>692121.01</v>
      </c>
      <c r="RP202" s="4">
        <v>692121.01</v>
      </c>
      <c r="RQ202" s="4">
        <v>692121.01</v>
      </c>
      <c r="RR202" s="4">
        <v>692121.01</v>
      </c>
      <c r="RS202" s="4">
        <v>692121.01</v>
      </c>
    </row>
    <row r="203" spans="1:487" outlineLevel="3">
      <c r="A203" s="4" t="s">
        <v>1526</v>
      </c>
      <c r="D203" s="4">
        <v>350</v>
      </c>
      <c r="E203" s="4">
        <v>350</v>
      </c>
      <c r="F203" s="689">
        <v>70064.58</v>
      </c>
      <c r="G203" s="689"/>
      <c r="H203" s="689" t="s">
        <v>894</v>
      </c>
      <c r="JR203" s="4">
        <v>4.7699999999999996</v>
      </c>
      <c r="JS203" s="4">
        <v>9.5500000000000007</v>
      </c>
      <c r="JT203" s="4">
        <v>14.32</v>
      </c>
      <c r="JU203" s="4">
        <v>19.09</v>
      </c>
      <c r="JV203" s="4">
        <v>23.86</v>
      </c>
      <c r="JW203" s="4">
        <v>23.86</v>
      </c>
      <c r="JX203" s="4">
        <v>28.64</v>
      </c>
      <c r="JY203" s="4">
        <v>33.409999999999997</v>
      </c>
      <c r="JZ203" s="4">
        <v>38.18</v>
      </c>
      <c r="KA203" s="4">
        <v>42.95</v>
      </c>
      <c r="KB203" s="4">
        <v>47.73</v>
      </c>
      <c r="KC203" s="4">
        <v>52.5</v>
      </c>
      <c r="KD203" s="4">
        <v>52.5</v>
      </c>
      <c r="KE203" s="4">
        <v>57.27</v>
      </c>
      <c r="KF203" s="4">
        <v>62.05</v>
      </c>
      <c r="KG203" s="4">
        <v>66.819999999999993</v>
      </c>
      <c r="KH203" s="4">
        <v>71.59</v>
      </c>
      <c r="KI203" s="4">
        <v>76.36</v>
      </c>
      <c r="KJ203" s="4">
        <v>81.14</v>
      </c>
      <c r="KK203" s="4">
        <v>81.14</v>
      </c>
      <c r="KL203" s="4">
        <v>85.91</v>
      </c>
      <c r="KM203" s="4">
        <v>90.68</v>
      </c>
      <c r="KN203" s="4">
        <v>95.45</v>
      </c>
      <c r="KO203" s="4">
        <v>100.23</v>
      </c>
      <c r="KP203" s="4">
        <v>105</v>
      </c>
      <c r="KQ203" s="4">
        <v>109.77</v>
      </c>
      <c r="KR203" s="4">
        <v>109.77</v>
      </c>
      <c r="KS203" s="4">
        <v>114.55</v>
      </c>
      <c r="KT203" s="4">
        <v>119.32</v>
      </c>
      <c r="KU203" s="4">
        <v>124.09</v>
      </c>
      <c r="KV203" s="4">
        <v>130.77000000000001</v>
      </c>
      <c r="KW203" s="4">
        <v>138.72999999999999</v>
      </c>
      <c r="KX203" s="4">
        <v>147.94999999999999</v>
      </c>
      <c r="KY203" s="4">
        <v>147.94999999999999</v>
      </c>
      <c r="KZ203" s="4">
        <v>159.09</v>
      </c>
      <c r="LA203" s="4">
        <v>170.23</v>
      </c>
      <c r="LB203" s="4">
        <v>181.36</v>
      </c>
      <c r="LC203" s="4">
        <v>192.5</v>
      </c>
      <c r="LD203" s="4">
        <v>203.64</v>
      </c>
      <c r="LE203" s="4">
        <v>214.77</v>
      </c>
      <c r="LF203" s="4">
        <v>214.77</v>
      </c>
      <c r="LG203" s="4">
        <v>228.46</v>
      </c>
      <c r="LH203" s="4">
        <v>242.77</v>
      </c>
      <c r="LI203" s="4">
        <v>257.08999999999997</v>
      </c>
      <c r="LJ203" s="4">
        <v>271.41000000000003</v>
      </c>
      <c r="LK203" s="4">
        <v>286.36</v>
      </c>
      <c r="LL203" s="4">
        <v>302.27</v>
      </c>
      <c r="LM203" s="4">
        <v>302.27</v>
      </c>
      <c r="LN203" s="4">
        <v>318.18</v>
      </c>
      <c r="LO203" s="4">
        <v>334.09</v>
      </c>
      <c r="LP203" s="4">
        <v>350</v>
      </c>
      <c r="LQ203" s="4">
        <v>350</v>
      </c>
      <c r="LR203" s="4">
        <v>350</v>
      </c>
      <c r="LS203" s="4">
        <v>350</v>
      </c>
      <c r="LT203" s="4">
        <v>350</v>
      </c>
      <c r="LU203" s="4">
        <v>350</v>
      </c>
      <c r="LV203" s="4">
        <v>350</v>
      </c>
      <c r="LW203" s="4">
        <v>350</v>
      </c>
      <c r="LX203" s="4">
        <v>350</v>
      </c>
      <c r="LY203" s="4">
        <v>350</v>
      </c>
      <c r="LZ203" s="4">
        <v>350</v>
      </c>
      <c r="MA203" s="4">
        <v>350</v>
      </c>
      <c r="MB203" s="4">
        <v>350</v>
      </c>
      <c r="MC203" s="4">
        <v>350</v>
      </c>
      <c r="MD203" s="4">
        <v>350</v>
      </c>
      <c r="ME203" s="4">
        <v>350</v>
      </c>
      <c r="MF203" s="4">
        <v>350</v>
      </c>
      <c r="MG203" s="4">
        <v>350</v>
      </c>
      <c r="MH203" s="4">
        <v>350</v>
      </c>
      <c r="MI203" s="4">
        <v>350</v>
      </c>
      <c r="MJ203" s="4">
        <v>350</v>
      </c>
      <c r="MK203" s="4">
        <v>350</v>
      </c>
      <c r="ML203" s="4">
        <v>350</v>
      </c>
      <c r="MM203" s="4">
        <v>350</v>
      </c>
      <c r="MN203" s="4">
        <v>350</v>
      </c>
      <c r="MO203" s="4">
        <v>350</v>
      </c>
      <c r="MP203" s="4">
        <v>350</v>
      </c>
      <c r="MQ203" s="4">
        <v>350</v>
      </c>
      <c r="MR203" s="4">
        <v>350</v>
      </c>
      <c r="MS203" s="4">
        <v>350</v>
      </c>
      <c r="MT203" s="4">
        <v>350</v>
      </c>
      <c r="MU203" s="4">
        <v>350</v>
      </c>
      <c r="MV203" s="4">
        <v>350</v>
      </c>
      <c r="MW203" s="4">
        <v>350</v>
      </c>
      <c r="MX203" s="4">
        <v>350</v>
      </c>
      <c r="MY203" s="4">
        <v>350</v>
      </c>
      <c r="MZ203" s="4">
        <v>350</v>
      </c>
      <c r="NA203" s="4">
        <v>350</v>
      </c>
      <c r="NB203" s="4">
        <v>350</v>
      </c>
      <c r="NC203" s="4">
        <v>350</v>
      </c>
      <c r="ND203" s="4">
        <v>350</v>
      </c>
      <c r="NE203" s="4">
        <v>350</v>
      </c>
      <c r="NF203" s="4">
        <v>350</v>
      </c>
      <c r="NG203" s="4">
        <v>350</v>
      </c>
      <c r="NH203" s="4">
        <v>350</v>
      </c>
      <c r="NI203" s="4">
        <v>350</v>
      </c>
      <c r="NJ203" s="4">
        <v>350</v>
      </c>
      <c r="NK203" s="4">
        <v>350</v>
      </c>
      <c r="NL203" s="4">
        <v>350</v>
      </c>
      <c r="NM203" s="4">
        <v>350</v>
      </c>
      <c r="NN203" s="4">
        <v>350</v>
      </c>
      <c r="NO203" s="4">
        <v>350</v>
      </c>
      <c r="NP203" s="4">
        <v>350</v>
      </c>
      <c r="NQ203" s="4">
        <v>350</v>
      </c>
      <c r="NR203" s="4">
        <v>350</v>
      </c>
      <c r="NS203" s="4">
        <v>350</v>
      </c>
      <c r="NT203" s="4">
        <v>350</v>
      </c>
      <c r="NU203" s="4">
        <v>350</v>
      </c>
      <c r="NV203" s="4">
        <v>350</v>
      </c>
      <c r="NW203" s="4">
        <v>350</v>
      </c>
      <c r="NX203" s="4">
        <v>350</v>
      </c>
      <c r="NY203" s="4">
        <v>350</v>
      </c>
      <c r="NZ203" s="4">
        <v>350</v>
      </c>
      <c r="OA203" s="4">
        <v>350</v>
      </c>
      <c r="OB203" s="4">
        <v>350</v>
      </c>
      <c r="OC203" s="4">
        <v>350</v>
      </c>
      <c r="OD203" s="4">
        <v>350</v>
      </c>
      <c r="OE203" s="4">
        <v>350</v>
      </c>
      <c r="OF203" s="4">
        <v>350</v>
      </c>
      <c r="OG203" s="4">
        <v>350</v>
      </c>
      <c r="OH203" s="4">
        <v>350</v>
      </c>
      <c r="OI203" s="4">
        <v>350</v>
      </c>
      <c r="OJ203" s="4">
        <v>350</v>
      </c>
      <c r="OK203" s="4">
        <v>350</v>
      </c>
      <c r="OL203" s="4">
        <v>350</v>
      </c>
      <c r="OM203" s="4">
        <v>350</v>
      </c>
      <c r="ON203" s="4">
        <v>350</v>
      </c>
      <c r="OO203" s="4">
        <v>350</v>
      </c>
      <c r="OP203" s="4">
        <v>350</v>
      </c>
      <c r="OQ203" s="4">
        <v>350</v>
      </c>
      <c r="OR203" s="4">
        <v>350</v>
      </c>
      <c r="OS203" s="4">
        <v>350</v>
      </c>
      <c r="OT203" s="4">
        <v>350</v>
      </c>
      <c r="OU203" s="4">
        <v>350</v>
      </c>
      <c r="OV203" s="4">
        <v>350</v>
      </c>
      <c r="OW203" s="4">
        <v>350</v>
      </c>
      <c r="OX203" s="4">
        <v>350</v>
      </c>
      <c r="OY203" s="4">
        <v>350</v>
      </c>
      <c r="OZ203" s="4">
        <v>350</v>
      </c>
      <c r="PA203" s="4">
        <v>350</v>
      </c>
      <c r="PB203" s="4">
        <v>350</v>
      </c>
      <c r="PC203" s="4">
        <v>350</v>
      </c>
      <c r="PD203" s="4">
        <v>350</v>
      </c>
      <c r="PE203" s="4">
        <v>350</v>
      </c>
      <c r="PF203" s="4">
        <v>350</v>
      </c>
      <c r="PG203" s="4">
        <v>350</v>
      </c>
      <c r="PH203" s="4">
        <v>350</v>
      </c>
      <c r="PI203" s="4">
        <v>350</v>
      </c>
      <c r="PJ203" s="4">
        <v>350</v>
      </c>
      <c r="PK203" s="4">
        <v>350</v>
      </c>
      <c r="PL203" s="4">
        <v>350</v>
      </c>
      <c r="PM203" s="4">
        <v>350</v>
      </c>
      <c r="PN203" s="4">
        <v>350</v>
      </c>
      <c r="PO203" s="4">
        <v>350</v>
      </c>
      <c r="PP203" s="4">
        <v>350</v>
      </c>
      <c r="PQ203" s="4">
        <v>350</v>
      </c>
      <c r="PR203" s="4">
        <v>350</v>
      </c>
      <c r="PS203" s="4">
        <v>350</v>
      </c>
      <c r="PT203" s="4">
        <v>350</v>
      </c>
      <c r="PU203" s="4">
        <v>350</v>
      </c>
      <c r="PV203" s="4">
        <v>350</v>
      </c>
      <c r="PW203" s="4">
        <v>350</v>
      </c>
      <c r="PX203" s="4">
        <v>350</v>
      </c>
      <c r="PY203" s="4">
        <v>350</v>
      </c>
      <c r="PZ203" s="4">
        <v>350</v>
      </c>
      <c r="QA203" s="4">
        <v>350</v>
      </c>
      <c r="QB203" s="4">
        <v>350</v>
      </c>
      <c r="QC203" s="4">
        <v>350</v>
      </c>
      <c r="QD203" s="4">
        <v>350</v>
      </c>
      <c r="QE203" s="4">
        <v>350</v>
      </c>
      <c r="QF203" s="4">
        <v>350</v>
      </c>
      <c r="QG203" s="4">
        <v>350</v>
      </c>
      <c r="QH203" s="4">
        <v>350</v>
      </c>
      <c r="QI203" s="4">
        <v>350</v>
      </c>
      <c r="QJ203" s="4">
        <v>350</v>
      </c>
      <c r="QK203" s="4">
        <v>350</v>
      </c>
      <c r="QL203" s="4">
        <v>350</v>
      </c>
      <c r="QM203" s="4">
        <v>350</v>
      </c>
      <c r="QN203" s="4">
        <v>350</v>
      </c>
      <c r="QO203" s="4">
        <v>350</v>
      </c>
      <c r="QP203" s="4">
        <v>350</v>
      </c>
      <c r="QQ203" s="4">
        <v>350</v>
      </c>
      <c r="QR203" s="4">
        <v>350</v>
      </c>
      <c r="QS203" s="4">
        <v>350</v>
      </c>
      <c r="QT203" s="4">
        <v>350</v>
      </c>
      <c r="QU203" s="4">
        <v>350</v>
      </c>
      <c r="QV203" s="4">
        <v>350</v>
      </c>
      <c r="QW203" s="4">
        <v>350</v>
      </c>
      <c r="QX203" s="4">
        <v>350</v>
      </c>
      <c r="QY203" s="4">
        <v>350</v>
      </c>
      <c r="QZ203" s="4">
        <v>350</v>
      </c>
      <c r="RA203" s="4">
        <v>350</v>
      </c>
      <c r="RB203" s="4">
        <v>350</v>
      </c>
      <c r="RC203" s="4">
        <v>350</v>
      </c>
      <c r="RD203" s="4">
        <v>350</v>
      </c>
      <c r="RE203" s="4">
        <v>350</v>
      </c>
      <c r="RF203" s="4">
        <v>350</v>
      </c>
      <c r="RG203" s="4">
        <v>350</v>
      </c>
      <c r="RH203" s="4">
        <v>350</v>
      </c>
      <c r="RI203" s="4">
        <v>350</v>
      </c>
      <c r="RJ203" s="4">
        <v>350</v>
      </c>
      <c r="RK203" s="4">
        <v>350</v>
      </c>
      <c r="RL203" s="4">
        <v>350</v>
      </c>
      <c r="RM203" s="4">
        <v>350</v>
      </c>
      <c r="RN203" s="4">
        <v>350</v>
      </c>
      <c r="RO203" s="4">
        <v>350</v>
      </c>
      <c r="RP203" s="4">
        <v>350</v>
      </c>
      <c r="RQ203" s="4">
        <v>350</v>
      </c>
      <c r="RR203" s="4">
        <v>350</v>
      </c>
      <c r="RS203" s="4">
        <v>350</v>
      </c>
    </row>
    <row r="204" spans="1:487" outlineLevel="3">
      <c r="A204" s="4" t="s">
        <v>1118</v>
      </c>
      <c r="D204" s="4">
        <v>103113</v>
      </c>
      <c r="E204" s="4">
        <v>73416.160000000003</v>
      </c>
      <c r="F204" s="689">
        <v>3078129.23</v>
      </c>
      <c r="G204" s="689"/>
      <c r="H204" s="689" t="s">
        <v>894</v>
      </c>
      <c r="DB204" s="4">
        <v>36.200000000000003</v>
      </c>
      <c r="DC204" s="4">
        <v>72.400000000000006</v>
      </c>
      <c r="DD204" s="4">
        <v>72.400000000000006</v>
      </c>
      <c r="DE204" s="4">
        <v>108.6</v>
      </c>
      <c r="DF204" s="4">
        <v>144.80000000000001</v>
      </c>
      <c r="DG204" s="4">
        <v>181</v>
      </c>
      <c r="DH204" s="4">
        <v>217.2</v>
      </c>
      <c r="DI204" s="4">
        <v>253.4</v>
      </c>
      <c r="DJ204" s="4">
        <v>289.60000000000002</v>
      </c>
      <c r="DK204" s="4">
        <v>289.60000000000002</v>
      </c>
      <c r="DL204" s="4">
        <v>325.8</v>
      </c>
      <c r="DM204" s="4">
        <v>362</v>
      </c>
      <c r="DN204" s="4">
        <v>398.2</v>
      </c>
      <c r="DO204" s="4">
        <v>463.25</v>
      </c>
      <c r="DP204" s="4">
        <v>534.23</v>
      </c>
      <c r="DQ204" s="4">
        <v>605.22</v>
      </c>
      <c r="DR204" s="4">
        <v>605.22</v>
      </c>
      <c r="DS204" s="4">
        <v>676.2</v>
      </c>
      <c r="DT204" s="4">
        <v>747.19</v>
      </c>
      <c r="DU204" s="4">
        <v>818.17</v>
      </c>
      <c r="DV204" s="4">
        <v>889.16</v>
      </c>
      <c r="DW204" s="4">
        <v>960.15</v>
      </c>
      <c r="DX204" s="4">
        <v>1031.1300000000001</v>
      </c>
      <c r="DY204" s="4">
        <v>1031.1300000000001</v>
      </c>
      <c r="DZ204" s="4">
        <v>1102.1199999999999</v>
      </c>
      <c r="EA204" s="4">
        <v>1173.0999999999999</v>
      </c>
      <c r="EB204" s="4">
        <v>1246.67</v>
      </c>
      <c r="EC204" s="4">
        <v>1321.03</v>
      </c>
      <c r="ED204" s="4">
        <v>1395.38</v>
      </c>
      <c r="EE204" s="4">
        <v>1470.63</v>
      </c>
      <c r="EF204" s="4">
        <v>1470.63</v>
      </c>
      <c r="EG204" s="4">
        <v>1548.22</v>
      </c>
      <c r="EH204" s="4">
        <v>1627.26</v>
      </c>
      <c r="EI204" s="4">
        <v>1706.29</v>
      </c>
      <c r="EJ204" s="4">
        <v>1785.33</v>
      </c>
      <c r="EK204" s="4">
        <v>1864.37</v>
      </c>
      <c r="EL204" s="4">
        <v>1943.4</v>
      </c>
      <c r="EM204" s="4">
        <v>1943.4</v>
      </c>
      <c r="EN204" s="4">
        <v>2022.44</v>
      </c>
      <c r="EO204" s="4">
        <v>2101.4699999999998</v>
      </c>
      <c r="EP204" s="4">
        <v>2180.5100000000002</v>
      </c>
      <c r="EQ204" s="4">
        <v>2259.54</v>
      </c>
      <c r="ER204" s="4">
        <v>2338.58</v>
      </c>
      <c r="ES204" s="4">
        <v>2417.62</v>
      </c>
      <c r="ET204" s="4">
        <v>2417.62</v>
      </c>
      <c r="EU204" s="4">
        <v>2496.65</v>
      </c>
      <c r="EV204" s="4">
        <v>2578.69</v>
      </c>
      <c r="EW204" s="4">
        <v>2660.72</v>
      </c>
      <c r="EX204" s="4">
        <v>2742.76</v>
      </c>
      <c r="EY204" s="4">
        <v>2824.79</v>
      </c>
      <c r="EZ204" s="4">
        <v>2906.83</v>
      </c>
      <c r="FA204" s="4">
        <v>2906.83</v>
      </c>
      <c r="FB204" s="4">
        <v>2988.86</v>
      </c>
      <c r="FC204" s="4">
        <v>3070.9</v>
      </c>
      <c r="FD204" s="4">
        <v>3152.93</v>
      </c>
      <c r="FE204" s="4">
        <v>3234.97</v>
      </c>
      <c r="FF204" s="4">
        <v>3298.56</v>
      </c>
      <c r="FG204" s="4">
        <v>3362.47</v>
      </c>
      <c r="FH204" s="4">
        <v>3362.47</v>
      </c>
      <c r="FI204" s="4">
        <v>3426.39</v>
      </c>
      <c r="FJ204" s="4">
        <v>3426.39</v>
      </c>
      <c r="FK204" s="4">
        <v>3490.31</v>
      </c>
      <c r="FL204" s="4">
        <v>3554.22</v>
      </c>
      <c r="FM204" s="4">
        <v>3620.1</v>
      </c>
      <c r="FN204" s="4">
        <v>3686.02</v>
      </c>
      <c r="FO204" s="4">
        <v>3686.02</v>
      </c>
      <c r="FP204" s="4">
        <v>3754.91</v>
      </c>
      <c r="FQ204" s="4">
        <v>3823.8</v>
      </c>
      <c r="FR204" s="4">
        <v>3892.69</v>
      </c>
      <c r="FS204" s="4">
        <v>3961.58</v>
      </c>
      <c r="FT204" s="4">
        <v>4030.47</v>
      </c>
      <c r="FU204" s="4">
        <v>4099.3599999999997</v>
      </c>
      <c r="FV204" s="4">
        <v>4099.3599999999997</v>
      </c>
      <c r="FW204" s="4">
        <v>4168.25</v>
      </c>
      <c r="FX204" s="4">
        <v>4237.1400000000003</v>
      </c>
      <c r="FY204" s="4">
        <v>4306.03</v>
      </c>
      <c r="FZ204" s="4">
        <v>4400.87</v>
      </c>
      <c r="GA204" s="4">
        <v>4497.1400000000003</v>
      </c>
      <c r="GB204" s="4">
        <v>4593.42</v>
      </c>
      <c r="GC204" s="4">
        <v>4593.42</v>
      </c>
      <c r="GD204" s="4">
        <v>4689.7</v>
      </c>
      <c r="GE204" s="4">
        <v>4787.7700000000004</v>
      </c>
      <c r="GF204" s="4">
        <v>4885.91</v>
      </c>
      <c r="GG204" s="4">
        <v>4984.05</v>
      </c>
      <c r="GH204" s="4">
        <v>5082.1899999999996</v>
      </c>
      <c r="GI204" s="4">
        <v>5082.1899999999996</v>
      </c>
      <c r="GJ204" s="4">
        <v>5082.1899999999996</v>
      </c>
      <c r="GK204" s="4">
        <v>5082.1899999999996</v>
      </c>
      <c r="GL204" s="4">
        <v>5082.1899999999996</v>
      </c>
      <c r="GM204" s="4">
        <v>5082.1899999999996</v>
      </c>
      <c r="GN204" s="4">
        <v>5213.05</v>
      </c>
      <c r="GO204" s="4">
        <v>5343.9</v>
      </c>
      <c r="GP204" s="4">
        <v>5474.76</v>
      </c>
      <c r="GQ204" s="4">
        <v>5474.76</v>
      </c>
      <c r="GR204" s="4">
        <v>5605.61</v>
      </c>
      <c r="GS204" s="4">
        <v>5736.46</v>
      </c>
      <c r="GT204" s="4">
        <v>5867.32</v>
      </c>
      <c r="GU204" s="4">
        <v>5998.17</v>
      </c>
      <c r="GV204" s="4">
        <v>6131.61</v>
      </c>
      <c r="GW204" s="4">
        <v>6265.04</v>
      </c>
      <c r="GX204" s="4">
        <v>6265.04</v>
      </c>
      <c r="GY204" s="4">
        <v>6398.47</v>
      </c>
      <c r="GZ204" s="4">
        <v>6531.91</v>
      </c>
      <c r="HA204" s="4">
        <v>6665.34</v>
      </c>
      <c r="HB204" s="4">
        <v>6798.77</v>
      </c>
      <c r="HC204" s="4">
        <v>6994.7</v>
      </c>
      <c r="HD204" s="4">
        <v>7190.63</v>
      </c>
      <c r="HE204" s="4">
        <v>7190.63</v>
      </c>
      <c r="HF204" s="4">
        <v>7386.57</v>
      </c>
      <c r="HG204" s="4">
        <v>7582.5</v>
      </c>
      <c r="HH204" s="4">
        <v>7778.43</v>
      </c>
      <c r="HI204" s="4">
        <v>7974.36</v>
      </c>
      <c r="HJ204" s="4">
        <v>8170.29</v>
      </c>
      <c r="HK204" s="4">
        <v>8366.2199999999993</v>
      </c>
      <c r="HL204" s="4">
        <v>8366.2199999999993</v>
      </c>
      <c r="HM204" s="4">
        <v>8562.15</v>
      </c>
      <c r="HN204" s="4">
        <v>8758.08</v>
      </c>
      <c r="HO204" s="4">
        <v>8957.6</v>
      </c>
      <c r="HP204" s="4">
        <v>9157.2199999999993</v>
      </c>
      <c r="HQ204" s="4">
        <v>9356.85</v>
      </c>
      <c r="HR204" s="4">
        <v>9556.4699999999993</v>
      </c>
      <c r="HS204" s="4">
        <v>9556.4699999999993</v>
      </c>
      <c r="HT204" s="4">
        <v>9756.1</v>
      </c>
      <c r="HU204" s="4">
        <v>9955.7199999999993</v>
      </c>
      <c r="HV204" s="4">
        <v>10155.35</v>
      </c>
      <c r="HW204" s="4">
        <v>10354.969999999999</v>
      </c>
      <c r="HX204" s="4">
        <v>10559.44</v>
      </c>
      <c r="HY204" s="4">
        <v>10764.06</v>
      </c>
      <c r="HZ204" s="4">
        <v>10764.06</v>
      </c>
      <c r="IA204" s="4">
        <v>10968.68</v>
      </c>
      <c r="IB204" s="4">
        <v>11173.3</v>
      </c>
      <c r="IC204" s="4">
        <v>11377.92</v>
      </c>
      <c r="ID204" s="4">
        <v>11582.53</v>
      </c>
      <c r="IE204" s="4">
        <v>11787.15</v>
      </c>
      <c r="IF204" s="4">
        <v>11991.77</v>
      </c>
      <c r="IG204" s="4">
        <v>11991.77</v>
      </c>
      <c r="IH204" s="4">
        <v>12196.39</v>
      </c>
      <c r="II204" s="4">
        <v>12401.01</v>
      </c>
      <c r="IJ204" s="4">
        <v>12605.62</v>
      </c>
      <c r="IK204" s="4">
        <v>12810.24</v>
      </c>
      <c r="IL204" s="4">
        <v>13014.86</v>
      </c>
      <c r="IM204" s="4">
        <v>13219.48</v>
      </c>
      <c r="IN204" s="4">
        <v>13219.48</v>
      </c>
      <c r="IO204" s="4">
        <v>13424.1</v>
      </c>
      <c r="IP204" s="4">
        <v>13628.72</v>
      </c>
      <c r="IQ204" s="4">
        <v>13833.33</v>
      </c>
      <c r="IR204" s="4">
        <v>14037.95</v>
      </c>
      <c r="IS204" s="4">
        <v>14242.57</v>
      </c>
      <c r="IT204" s="4">
        <v>14447.19</v>
      </c>
      <c r="IU204" s="4">
        <v>14447.19</v>
      </c>
      <c r="IV204" s="4">
        <v>14651.81</v>
      </c>
      <c r="IW204" s="4">
        <v>14856.42</v>
      </c>
      <c r="IX204" s="4">
        <v>15061.04</v>
      </c>
      <c r="IY204" s="4">
        <v>15061.04</v>
      </c>
      <c r="IZ204" s="4">
        <v>15061.04</v>
      </c>
      <c r="JA204" s="4">
        <v>15061.04</v>
      </c>
      <c r="JB204" s="4">
        <v>15061.04</v>
      </c>
      <c r="JC204" s="4">
        <v>15061.04</v>
      </c>
      <c r="JD204" s="4">
        <v>15265.66</v>
      </c>
      <c r="JE204" s="4">
        <v>15470.28</v>
      </c>
      <c r="JF204" s="4">
        <v>15674.9</v>
      </c>
      <c r="JG204" s="4">
        <v>15879.52</v>
      </c>
      <c r="JH204" s="4">
        <v>16084.14</v>
      </c>
      <c r="JI204" s="4">
        <v>16084.14</v>
      </c>
      <c r="JJ204" s="4">
        <v>16288.76</v>
      </c>
      <c r="JK204" s="4">
        <v>16493.37</v>
      </c>
      <c r="JL204" s="4">
        <v>16702.82</v>
      </c>
      <c r="JM204" s="4">
        <v>16931.57</v>
      </c>
      <c r="JN204" s="4">
        <v>17160.330000000002</v>
      </c>
      <c r="JO204" s="4">
        <v>17389.080000000002</v>
      </c>
      <c r="JP204" s="4">
        <v>17389.080000000002</v>
      </c>
      <c r="JQ204" s="4">
        <v>17617.830000000002</v>
      </c>
      <c r="JR204" s="4">
        <v>17863.54</v>
      </c>
      <c r="JS204" s="4">
        <v>18115.490000000002</v>
      </c>
      <c r="JT204" s="4">
        <v>18367.43</v>
      </c>
      <c r="JU204" s="4">
        <v>18619.37</v>
      </c>
      <c r="JV204" s="4">
        <v>18872.009999999998</v>
      </c>
      <c r="JW204" s="4">
        <v>18872.009999999998</v>
      </c>
      <c r="JX204" s="4">
        <v>19126.2</v>
      </c>
      <c r="JY204" s="4">
        <v>19396.009999999998</v>
      </c>
      <c r="JZ204" s="4">
        <v>19677.45</v>
      </c>
      <c r="KA204" s="4">
        <v>19958.89</v>
      </c>
      <c r="KB204" s="4">
        <v>20240.34</v>
      </c>
      <c r="KC204" s="4">
        <v>20536.61</v>
      </c>
      <c r="KD204" s="4">
        <v>20536.61</v>
      </c>
      <c r="KE204" s="4">
        <v>20842.45</v>
      </c>
      <c r="KF204" s="4">
        <v>21149.08</v>
      </c>
      <c r="KG204" s="4">
        <v>21455.72</v>
      </c>
      <c r="KH204" s="4">
        <v>21764.080000000002</v>
      </c>
      <c r="KI204" s="4">
        <v>22076.27</v>
      </c>
      <c r="KJ204" s="4">
        <v>22391.279999999999</v>
      </c>
      <c r="KK204" s="4">
        <v>22391.279999999999</v>
      </c>
      <c r="KL204" s="4">
        <v>22709.56</v>
      </c>
      <c r="KM204" s="4">
        <v>23028.11</v>
      </c>
      <c r="KN204" s="4">
        <v>23351.119999999999</v>
      </c>
      <c r="KO204" s="4">
        <v>23695.81</v>
      </c>
      <c r="KP204" s="4">
        <v>24042.34</v>
      </c>
      <c r="KQ204" s="4">
        <v>24388.880000000001</v>
      </c>
      <c r="KR204" s="4">
        <v>24388.880000000001</v>
      </c>
      <c r="KS204" s="4">
        <v>24736.95</v>
      </c>
      <c r="KT204" s="4">
        <v>25086.39</v>
      </c>
      <c r="KU204" s="4">
        <v>25440.97</v>
      </c>
      <c r="KV204" s="4">
        <v>25795.78</v>
      </c>
      <c r="KW204" s="4">
        <v>26188.62</v>
      </c>
      <c r="KX204" s="4">
        <v>26610.25</v>
      </c>
      <c r="KY204" s="4">
        <v>26610.25</v>
      </c>
      <c r="KZ204" s="4">
        <v>27032.73</v>
      </c>
      <c r="LA204" s="4">
        <v>27455.21</v>
      </c>
      <c r="LB204" s="4">
        <v>27879.13</v>
      </c>
      <c r="LC204" s="4">
        <v>28305.78</v>
      </c>
      <c r="LD204" s="4">
        <v>28732.44</v>
      </c>
      <c r="LE204" s="4">
        <v>29197.89</v>
      </c>
      <c r="LF204" s="4">
        <v>29197.89</v>
      </c>
      <c r="LG204" s="4">
        <v>29669.54</v>
      </c>
      <c r="LH204" s="4">
        <v>30141.19</v>
      </c>
      <c r="LI204" s="4">
        <v>30613.8</v>
      </c>
      <c r="LJ204" s="4">
        <v>31102.39</v>
      </c>
      <c r="LK204" s="4">
        <v>31600.639999999999</v>
      </c>
      <c r="LL204" s="4">
        <v>32109.35</v>
      </c>
      <c r="LM204" s="4">
        <v>32109.35</v>
      </c>
      <c r="LN204" s="4">
        <v>32634.12</v>
      </c>
      <c r="LO204" s="4">
        <v>33159.230000000003</v>
      </c>
      <c r="LP204" s="4">
        <v>33687.42</v>
      </c>
      <c r="LQ204" s="4">
        <v>34217.550000000003</v>
      </c>
      <c r="LR204" s="4">
        <v>34747.68</v>
      </c>
      <c r="LS204" s="4">
        <v>35279.410000000003</v>
      </c>
      <c r="LT204" s="4">
        <v>35279.410000000003</v>
      </c>
      <c r="LU204" s="4">
        <v>35811.54</v>
      </c>
      <c r="LV204" s="4">
        <v>36346.199999999997</v>
      </c>
      <c r="LW204" s="4">
        <v>36884.74</v>
      </c>
      <c r="LX204" s="4">
        <v>37437.82</v>
      </c>
      <c r="LY204" s="4">
        <v>38002.49</v>
      </c>
      <c r="LZ204" s="4">
        <v>38567.17</v>
      </c>
      <c r="MA204" s="4">
        <v>38567.17</v>
      </c>
      <c r="MB204" s="4">
        <v>39133.57</v>
      </c>
      <c r="MC204" s="4">
        <v>39733.300000000003</v>
      </c>
      <c r="MD204" s="4">
        <v>40341.360000000001</v>
      </c>
      <c r="ME204" s="4">
        <v>40951.379999999997</v>
      </c>
      <c r="MF204" s="4">
        <v>41562.550000000003</v>
      </c>
      <c r="MG204" s="4">
        <v>42176.41</v>
      </c>
      <c r="MH204" s="4">
        <v>42176.41</v>
      </c>
      <c r="MI204" s="4">
        <v>42793.88</v>
      </c>
      <c r="MJ204" s="4">
        <v>43421.93</v>
      </c>
      <c r="MK204" s="4">
        <v>44059.53</v>
      </c>
      <c r="ML204" s="4">
        <v>44699.25</v>
      </c>
      <c r="MM204" s="4">
        <v>45339.839999999997</v>
      </c>
      <c r="MN204" s="4">
        <v>45981.67</v>
      </c>
      <c r="MO204" s="4">
        <v>45981.67</v>
      </c>
      <c r="MP204" s="4">
        <v>46629.71</v>
      </c>
      <c r="MQ204" s="4">
        <v>47287.18</v>
      </c>
      <c r="MR204" s="4">
        <v>48349.71</v>
      </c>
      <c r="MS204" s="4">
        <v>49425.23</v>
      </c>
      <c r="MT204" s="4">
        <v>50502.48</v>
      </c>
      <c r="MU204" s="4">
        <v>51580.4</v>
      </c>
      <c r="MV204" s="4">
        <v>51580.4</v>
      </c>
      <c r="MW204" s="4">
        <v>52658.33</v>
      </c>
      <c r="MX204" s="4">
        <v>53736.25</v>
      </c>
      <c r="MY204" s="4">
        <v>54814.17</v>
      </c>
      <c r="MZ204" s="4">
        <v>55892.09</v>
      </c>
      <c r="NA204" s="4">
        <v>57128.36</v>
      </c>
      <c r="NB204" s="4">
        <v>58707.71</v>
      </c>
      <c r="NC204" s="4">
        <v>58707.71</v>
      </c>
      <c r="ND204" s="4">
        <v>60313.45</v>
      </c>
      <c r="NE204" s="4">
        <v>62130.32</v>
      </c>
      <c r="NF204" s="4">
        <v>64052.75</v>
      </c>
      <c r="NG204" s="4">
        <v>66054.350000000006</v>
      </c>
      <c r="NH204" s="4">
        <v>67831.259999999995</v>
      </c>
      <c r="NI204" s="4">
        <v>69468.69</v>
      </c>
      <c r="NJ204" s="4">
        <v>69468.69</v>
      </c>
      <c r="NK204" s="4">
        <v>70798.81</v>
      </c>
      <c r="NL204" s="4">
        <v>73279.39</v>
      </c>
      <c r="NM204" s="4">
        <v>76708.87</v>
      </c>
      <c r="NN204" s="4">
        <v>77825.48</v>
      </c>
      <c r="NO204" s="4">
        <v>77825.48</v>
      </c>
      <c r="NP204" s="4">
        <v>77825.48</v>
      </c>
      <c r="NQ204" s="4">
        <v>77825.48</v>
      </c>
      <c r="NR204" s="4">
        <v>77825.48</v>
      </c>
      <c r="NS204" s="4">
        <v>77825.48</v>
      </c>
      <c r="NT204" s="4">
        <v>77825.48</v>
      </c>
      <c r="NU204" s="4">
        <v>77825.48</v>
      </c>
      <c r="NV204" s="4">
        <v>77825.48</v>
      </c>
      <c r="NW204" s="4">
        <v>77825.48</v>
      </c>
      <c r="NX204" s="4">
        <v>77825.48</v>
      </c>
      <c r="NY204" s="4">
        <v>77825.48</v>
      </c>
      <c r="NZ204" s="4">
        <v>77825.48</v>
      </c>
      <c r="OA204" s="4">
        <v>77825.48</v>
      </c>
      <c r="OB204" s="4">
        <v>77825.48</v>
      </c>
      <c r="OC204" s="4">
        <v>82939.02</v>
      </c>
      <c r="OD204" s="4">
        <v>89128.01</v>
      </c>
      <c r="OE204" s="4">
        <v>89128.01</v>
      </c>
      <c r="OF204" s="4">
        <v>98164.35</v>
      </c>
      <c r="OG204" s="4">
        <v>99585.04</v>
      </c>
      <c r="OH204" s="4">
        <v>101490.04</v>
      </c>
      <c r="OI204" s="4">
        <v>101820.72</v>
      </c>
      <c r="OJ204" s="4">
        <v>102611.91</v>
      </c>
      <c r="OK204" s="4">
        <v>103113</v>
      </c>
      <c r="OL204" s="4">
        <v>103113</v>
      </c>
      <c r="OM204" s="4">
        <v>103113</v>
      </c>
      <c r="ON204" s="4">
        <v>103113</v>
      </c>
      <c r="OO204" s="4">
        <v>103113</v>
      </c>
      <c r="OP204" s="4">
        <v>103113</v>
      </c>
      <c r="OQ204" s="4">
        <v>103113</v>
      </c>
      <c r="OR204" s="4">
        <v>103113</v>
      </c>
      <c r="OS204" s="4">
        <v>103113</v>
      </c>
      <c r="OT204" s="4">
        <v>103113</v>
      </c>
      <c r="OU204" s="4">
        <v>103113</v>
      </c>
      <c r="OV204" s="4">
        <v>103113</v>
      </c>
      <c r="OW204" s="4">
        <v>103113</v>
      </c>
      <c r="OX204" s="4">
        <v>103113</v>
      </c>
      <c r="OY204" s="4">
        <v>103113</v>
      </c>
      <c r="OZ204" s="4">
        <v>103113</v>
      </c>
      <c r="PA204" s="4">
        <v>103113</v>
      </c>
      <c r="PB204" s="4">
        <v>103113</v>
      </c>
      <c r="PC204" s="4">
        <v>103113</v>
      </c>
      <c r="PD204" s="4">
        <v>103113</v>
      </c>
      <c r="PE204" s="4">
        <v>103113</v>
      </c>
      <c r="PF204" s="4">
        <v>103113</v>
      </c>
      <c r="PG204" s="4">
        <v>103113</v>
      </c>
      <c r="PH204" s="4">
        <v>103113</v>
      </c>
      <c r="PI204" s="4">
        <v>103113</v>
      </c>
      <c r="PJ204" s="4">
        <v>103113</v>
      </c>
      <c r="PK204" s="4">
        <v>103113</v>
      </c>
      <c r="PL204" s="4">
        <v>103113</v>
      </c>
      <c r="PM204" s="4">
        <v>103113</v>
      </c>
      <c r="PN204" s="4">
        <v>103113</v>
      </c>
      <c r="PO204" s="4">
        <v>103113</v>
      </c>
      <c r="PP204" s="4">
        <v>103113</v>
      </c>
      <c r="PQ204" s="4">
        <v>103113</v>
      </c>
      <c r="PR204" s="4">
        <v>103113</v>
      </c>
      <c r="PS204" s="4">
        <v>103113</v>
      </c>
      <c r="PT204" s="4">
        <v>103113</v>
      </c>
      <c r="PU204" s="4">
        <v>103113</v>
      </c>
      <c r="PV204" s="4">
        <v>103113</v>
      </c>
      <c r="PW204" s="4">
        <v>103113</v>
      </c>
      <c r="PX204" s="4">
        <v>103113</v>
      </c>
      <c r="PY204" s="4">
        <v>103113</v>
      </c>
      <c r="PZ204" s="4">
        <v>103113</v>
      </c>
      <c r="QA204" s="4">
        <v>103113</v>
      </c>
      <c r="QB204" s="4">
        <v>103113</v>
      </c>
      <c r="QC204" s="4">
        <v>103113</v>
      </c>
      <c r="QD204" s="4">
        <v>103113</v>
      </c>
      <c r="QE204" s="4">
        <v>103113</v>
      </c>
      <c r="QF204" s="4">
        <v>103113</v>
      </c>
      <c r="QG204" s="4">
        <v>103113</v>
      </c>
      <c r="QH204" s="4">
        <v>103113</v>
      </c>
      <c r="QI204" s="4">
        <v>103113</v>
      </c>
      <c r="QJ204" s="4">
        <v>103113</v>
      </c>
      <c r="QK204" s="4">
        <v>103113</v>
      </c>
      <c r="QL204" s="4">
        <v>103113</v>
      </c>
      <c r="QM204" s="4">
        <v>103113</v>
      </c>
      <c r="QN204" s="4">
        <v>103113</v>
      </c>
      <c r="QO204" s="4">
        <v>103113</v>
      </c>
      <c r="QP204" s="4">
        <v>103113</v>
      </c>
      <c r="QQ204" s="4">
        <v>103113</v>
      </c>
      <c r="QR204" s="4">
        <v>103113</v>
      </c>
      <c r="QS204" s="4">
        <v>103113</v>
      </c>
      <c r="QT204" s="4">
        <v>103113</v>
      </c>
      <c r="QU204" s="4">
        <v>103113</v>
      </c>
      <c r="QV204" s="4">
        <v>103113</v>
      </c>
      <c r="QW204" s="4">
        <v>103113</v>
      </c>
      <c r="QX204" s="4">
        <v>103113</v>
      </c>
      <c r="QY204" s="4">
        <v>103113</v>
      </c>
      <c r="QZ204" s="4">
        <v>103113</v>
      </c>
      <c r="RA204" s="4">
        <v>103113</v>
      </c>
      <c r="RB204" s="4">
        <v>103113</v>
      </c>
      <c r="RC204" s="4">
        <v>103113</v>
      </c>
      <c r="RD204" s="4">
        <v>103113</v>
      </c>
      <c r="RE204" s="4">
        <v>103113</v>
      </c>
      <c r="RF204" s="4">
        <v>103113</v>
      </c>
      <c r="RG204" s="4">
        <v>103113</v>
      </c>
      <c r="RH204" s="4">
        <v>103113</v>
      </c>
      <c r="RI204" s="4">
        <v>103113</v>
      </c>
      <c r="RJ204" s="4">
        <v>103113</v>
      </c>
      <c r="RK204" s="4">
        <v>103113</v>
      </c>
      <c r="RL204" s="4">
        <v>103113</v>
      </c>
      <c r="RM204" s="4">
        <v>103113</v>
      </c>
      <c r="RN204" s="4">
        <v>103113</v>
      </c>
      <c r="RO204" s="4">
        <v>103113</v>
      </c>
      <c r="RP204" s="4">
        <v>103113</v>
      </c>
      <c r="RQ204" s="4">
        <v>103113</v>
      </c>
      <c r="RR204" s="4">
        <v>103113</v>
      </c>
      <c r="RS204" s="4">
        <v>103113</v>
      </c>
    </row>
    <row r="205" spans="1:487" outlineLevel="3">
      <c r="A205" s="4" t="s">
        <v>1119</v>
      </c>
      <c r="D205" s="4">
        <v>68742</v>
      </c>
      <c r="E205" s="4">
        <v>37570.370000000003</v>
      </c>
      <c r="F205" s="689">
        <v>5975192.2000000002</v>
      </c>
      <c r="G205" s="689"/>
      <c r="H205" s="689" t="s">
        <v>894</v>
      </c>
      <c r="HX205" s="4">
        <v>61.36</v>
      </c>
      <c r="HY205" s="4">
        <v>122.72</v>
      </c>
      <c r="HZ205" s="4">
        <v>122.72</v>
      </c>
      <c r="IA205" s="4">
        <v>184.07</v>
      </c>
      <c r="IB205" s="4">
        <v>245.43</v>
      </c>
      <c r="IC205" s="4">
        <v>306.79000000000002</v>
      </c>
      <c r="ID205" s="4">
        <v>368.15</v>
      </c>
      <c r="IE205" s="4">
        <v>449.61</v>
      </c>
      <c r="IF205" s="4">
        <v>570.79</v>
      </c>
      <c r="IG205" s="4">
        <v>570.79</v>
      </c>
      <c r="IH205" s="4">
        <v>702.38</v>
      </c>
      <c r="II205" s="4">
        <v>833.97</v>
      </c>
      <c r="IJ205" s="4">
        <v>965.56</v>
      </c>
      <c r="IK205" s="4">
        <v>1097.1600000000001</v>
      </c>
      <c r="IL205" s="4">
        <v>1228.75</v>
      </c>
      <c r="IM205" s="4">
        <v>1360.34</v>
      </c>
      <c r="IN205" s="4">
        <v>1360.34</v>
      </c>
      <c r="IO205" s="4">
        <v>1491.93</v>
      </c>
      <c r="IP205" s="4">
        <v>1623.52</v>
      </c>
      <c r="IQ205" s="4">
        <v>1755.12</v>
      </c>
      <c r="IR205" s="4">
        <v>1886.71</v>
      </c>
      <c r="IS205" s="4">
        <v>2027.89</v>
      </c>
      <c r="IT205" s="4">
        <v>2261.5300000000002</v>
      </c>
      <c r="IU205" s="4">
        <v>2261.5300000000002</v>
      </c>
      <c r="IV205" s="4">
        <v>2652.65</v>
      </c>
      <c r="IW205" s="4">
        <v>3093.05</v>
      </c>
      <c r="IX205" s="4">
        <v>3236.17</v>
      </c>
      <c r="IY205" s="4">
        <v>3236.17</v>
      </c>
      <c r="IZ205" s="4">
        <v>3236.17</v>
      </c>
      <c r="JA205" s="4">
        <v>3236.17</v>
      </c>
      <c r="JB205" s="4">
        <v>3236.17</v>
      </c>
      <c r="JC205" s="4">
        <v>3236.17</v>
      </c>
      <c r="JD205" s="4">
        <v>3379.3</v>
      </c>
      <c r="JE205" s="4">
        <v>3552.43</v>
      </c>
      <c r="JF205" s="4">
        <v>3734.79</v>
      </c>
      <c r="JG205" s="4">
        <v>3921.11</v>
      </c>
      <c r="JH205" s="4">
        <v>4109.12</v>
      </c>
      <c r="JI205" s="4">
        <v>4109.12</v>
      </c>
      <c r="JJ205" s="4">
        <v>4297.46</v>
      </c>
      <c r="JK205" s="4">
        <v>4485.79</v>
      </c>
      <c r="JL205" s="4">
        <v>4674.12</v>
      </c>
      <c r="JM205" s="4">
        <v>4862.45</v>
      </c>
      <c r="JN205" s="4">
        <v>5053.8900000000003</v>
      </c>
      <c r="JO205" s="4">
        <v>5245.34</v>
      </c>
      <c r="JP205" s="4">
        <v>5245.34</v>
      </c>
      <c r="JQ205" s="4">
        <v>5436.78</v>
      </c>
      <c r="JR205" s="4">
        <v>5628.22</v>
      </c>
      <c r="JS205" s="4">
        <v>5819.67</v>
      </c>
      <c r="JT205" s="4">
        <v>6011.11</v>
      </c>
      <c r="JU205" s="4">
        <v>6202.55</v>
      </c>
      <c r="JV205" s="4">
        <v>6394</v>
      </c>
      <c r="JW205" s="4">
        <v>6394</v>
      </c>
      <c r="JX205" s="4">
        <v>6585.44</v>
      </c>
      <c r="JY205" s="4">
        <v>6776.88</v>
      </c>
      <c r="JZ205" s="4">
        <v>6968.33</v>
      </c>
      <c r="KA205" s="4">
        <v>7159.77</v>
      </c>
      <c r="KB205" s="4">
        <v>7351.56</v>
      </c>
      <c r="KC205" s="4">
        <v>7545.15</v>
      </c>
      <c r="KD205" s="4">
        <v>7545.15</v>
      </c>
      <c r="KE205" s="4">
        <v>7738.73</v>
      </c>
      <c r="KF205" s="4">
        <v>7932.31</v>
      </c>
      <c r="KG205" s="4">
        <v>8125.9</v>
      </c>
      <c r="KH205" s="4">
        <v>8319.48</v>
      </c>
      <c r="KI205" s="4">
        <v>8513.06</v>
      </c>
      <c r="KJ205" s="4">
        <v>8706.65</v>
      </c>
      <c r="KK205" s="4">
        <v>8706.65</v>
      </c>
      <c r="KL205" s="4">
        <v>8900.23</v>
      </c>
      <c r="KM205" s="4">
        <v>9093.81</v>
      </c>
      <c r="KN205" s="4">
        <v>9287.4</v>
      </c>
      <c r="KO205" s="4">
        <v>9480.98</v>
      </c>
      <c r="KP205" s="4">
        <v>9674.56</v>
      </c>
      <c r="KQ205" s="4">
        <v>9868.15</v>
      </c>
      <c r="KR205" s="4">
        <v>9868.15</v>
      </c>
      <c r="KS205" s="4">
        <v>10061.73</v>
      </c>
      <c r="KT205" s="4">
        <v>10255.31</v>
      </c>
      <c r="KU205" s="4">
        <v>10448.9</v>
      </c>
      <c r="KV205" s="4">
        <v>10642.48</v>
      </c>
      <c r="KW205" s="4">
        <v>10836.06</v>
      </c>
      <c r="KX205" s="4">
        <v>11029.64</v>
      </c>
      <c r="KY205" s="4">
        <v>11029.64</v>
      </c>
      <c r="KZ205" s="4">
        <v>11223.23</v>
      </c>
      <c r="LA205" s="4">
        <v>11416.81</v>
      </c>
      <c r="LB205" s="4">
        <v>11610.39</v>
      </c>
      <c r="LC205" s="4">
        <v>11803.98</v>
      </c>
      <c r="LD205" s="4">
        <v>11997.56</v>
      </c>
      <c r="LE205" s="4">
        <v>12207.51</v>
      </c>
      <c r="LF205" s="4">
        <v>12207.51</v>
      </c>
      <c r="LG205" s="4">
        <v>12441.99</v>
      </c>
      <c r="LH205" s="4">
        <v>12676.48</v>
      </c>
      <c r="LI205" s="4">
        <v>12941.66</v>
      </c>
      <c r="LJ205" s="4">
        <v>13222.98</v>
      </c>
      <c r="LK205" s="4">
        <v>13504.29</v>
      </c>
      <c r="LL205" s="4">
        <v>13810.15</v>
      </c>
      <c r="LM205" s="4">
        <v>13810.15</v>
      </c>
      <c r="LN205" s="4">
        <v>14133.64</v>
      </c>
      <c r="LO205" s="4">
        <v>14472.54</v>
      </c>
      <c r="LP205" s="4">
        <v>14849.27</v>
      </c>
      <c r="LQ205" s="4">
        <v>15244.47</v>
      </c>
      <c r="LR205" s="4">
        <v>15650.72</v>
      </c>
      <c r="LS205" s="4">
        <v>16059.5</v>
      </c>
      <c r="LT205" s="4">
        <v>16059.5</v>
      </c>
      <c r="LU205" s="4">
        <v>16475.21</v>
      </c>
      <c r="LV205" s="4">
        <v>16894.900000000001</v>
      </c>
      <c r="LW205" s="4">
        <v>17339.13</v>
      </c>
      <c r="LX205" s="4">
        <v>17785.900000000001</v>
      </c>
      <c r="LY205" s="4">
        <v>18233.490000000002</v>
      </c>
      <c r="LZ205" s="4">
        <v>18683</v>
      </c>
      <c r="MA205" s="4">
        <v>18683</v>
      </c>
      <c r="MB205" s="4">
        <v>19133.27</v>
      </c>
      <c r="MC205" s="4">
        <v>19583.54</v>
      </c>
      <c r="MD205" s="4">
        <v>20096.330000000002</v>
      </c>
      <c r="ME205" s="4">
        <v>20610.419999999998</v>
      </c>
      <c r="MF205" s="4">
        <v>21132.83</v>
      </c>
      <c r="MG205" s="4">
        <v>21687.96</v>
      </c>
      <c r="MH205" s="4">
        <v>21687.96</v>
      </c>
      <c r="MI205" s="4">
        <v>22281.83</v>
      </c>
      <c r="MJ205" s="4">
        <v>22883.78</v>
      </c>
      <c r="MK205" s="4">
        <v>23490.07</v>
      </c>
      <c r="ML205" s="4">
        <v>24108.92</v>
      </c>
      <c r="MM205" s="4">
        <v>24748.39</v>
      </c>
      <c r="MN205" s="4">
        <v>25389.82</v>
      </c>
      <c r="MO205" s="4">
        <v>25389.82</v>
      </c>
      <c r="MP205" s="4">
        <v>26031.67</v>
      </c>
      <c r="MQ205" s="4">
        <v>26673.85</v>
      </c>
      <c r="MR205" s="4">
        <v>27317.13</v>
      </c>
      <c r="MS205" s="4">
        <v>27960.41</v>
      </c>
      <c r="MT205" s="4">
        <v>28615.95</v>
      </c>
      <c r="MU205" s="4">
        <v>29317.75</v>
      </c>
      <c r="MV205" s="4">
        <v>29317.75</v>
      </c>
      <c r="MW205" s="4">
        <v>30056.06</v>
      </c>
      <c r="MX205" s="4">
        <v>30845.82</v>
      </c>
      <c r="MY205" s="4">
        <v>31636.36</v>
      </c>
      <c r="MZ205" s="4">
        <v>32427.53</v>
      </c>
      <c r="NA205" s="4">
        <v>33239.519999999997</v>
      </c>
      <c r="NB205" s="4">
        <v>34084.86</v>
      </c>
      <c r="NC205" s="4">
        <v>34084.86</v>
      </c>
      <c r="ND205" s="4">
        <v>34930.199999999997</v>
      </c>
      <c r="NE205" s="4">
        <v>35792.21</v>
      </c>
      <c r="NF205" s="4">
        <v>36676.71</v>
      </c>
      <c r="NG205" s="4">
        <v>37570.370000000003</v>
      </c>
      <c r="NH205" s="4">
        <v>37570.370000000003</v>
      </c>
      <c r="NI205" s="4">
        <v>37570.370000000003</v>
      </c>
      <c r="NJ205" s="4">
        <v>37570.370000000003</v>
      </c>
      <c r="NK205" s="4">
        <v>37570.370000000003</v>
      </c>
      <c r="NL205" s="4">
        <v>37570.370000000003</v>
      </c>
      <c r="NM205" s="4">
        <v>37570.370000000003</v>
      </c>
      <c r="NN205" s="4">
        <v>37570.370000000003</v>
      </c>
      <c r="NO205" s="4">
        <v>37570.370000000003</v>
      </c>
      <c r="NP205" s="4">
        <v>37570.370000000003</v>
      </c>
      <c r="NQ205" s="4">
        <v>37570.370000000003</v>
      </c>
      <c r="NR205" s="4">
        <v>37570.370000000003</v>
      </c>
      <c r="NS205" s="4">
        <v>37570.370000000003</v>
      </c>
      <c r="NT205" s="4">
        <v>37570.370000000003</v>
      </c>
      <c r="NU205" s="4">
        <v>37570.370000000003</v>
      </c>
      <c r="NV205" s="4">
        <v>37570.370000000003</v>
      </c>
      <c r="NW205" s="4">
        <v>37570.370000000003</v>
      </c>
      <c r="NX205" s="4">
        <v>37570.370000000003</v>
      </c>
      <c r="NY205" s="4">
        <v>37570.370000000003</v>
      </c>
      <c r="NZ205" s="4">
        <v>37570.370000000003</v>
      </c>
      <c r="OA205" s="4">
        <v>37570.370000000003</v>
      </c>
      <c r="OB205" s="4">
        <v>37570.370000000003</v>
      </c>
      <c r="OC205" s="4">
        <v>44964.53</v>
      </c>
      <c r="OD205" s="4">
        <v>56676.31</v>
      </c>
      <c r="OE205" s="4">
        <v>56676.31</v>
      </c>
      <c r="OF205" s="4">
        <v>65049.760000000002</v>
      </c>
      <c r="OG205" s="4">
        <v>66913.119999999995</v>
      </c>
      <c r="OH205" s="4">
        <v>67238.25</v>
      </c>
      <c r="OI205" s="4">
        <v>67660.02</v>
      </c>
      <c r="OJ205" s="4">
        <v>67660.02</v>
      </c>
      <c r="OK205" s="4">
        <v>67880.479999999996</v>
      </c>
      <c r="OL205" s="4">
        <v>67880.479999999996</v>
      </c>
      <c r="OM205" s="4">
        <v>68407.94</v>
      </c>
      <c r="ON205" s="4">
        <v>68742</v>
      </c>
      <c r="OO205" s="4">
        <v>68742</v>
      </c>
      <c r="OP205" s="4">
        <v>68742</v>
      </c>
      <c r="OQ205" s="4">
        <v>68742</v>
      </c>
      <c r="OR205" s="4">
        <v>68742</v>
      </c>
      <c r="OS205" s="4">
        <v>68742</v>
      </c>
      <c r="OT205" s="4">
        <v>68742</v>
      </c>
      <c r="OU205" s="4">
        <v>68742</v>
      </c>
      <c r="OV205" s="4">
        <v>68742</v>
      </c>
      <c r="OW205" s="4">
        <v>68742</v>
      </c>
      <c r="OX205" s="4">
        <v>68742</v>
      </c>
      <c r="OY205" s="4">
        <v>68742</v>
      </c>
      <c r="OZ205" s="4">
        <v>68742</v>
      </c>
      <c r="PA205" s="4">
        <v>68742</v>
      </c>
      <c r="PB205" s="4">
        <v>68742</v>
      </c>
      <c r="PC205" s="4">
        <v>68742</v>
      </c>
      <c r="PD205" s="4">
        <v>68742</v>
      </c>
      <c r="PE205" s="4">
        <v>68742</v>
      </c>
      <c r="PF205" s="4">
        <v>68742</v>
      </c>
      <c r="PG205" s="4">
        <v>68742</v>
      </c>
      <c r="PH205" s="4">
        <v>68742</v>
      </c>
      <c r="PI205" s="4">
        <v>68742</v>
      </c>
      <c r="PJ205" s="4">
        <v>68742</v>
      </c>
      <c r="PK205" s="4">
        <v>68742</v>
      </c>
      <c r="PL205" s="4">
        <v>68742</v>
      </c>
      <c r="PM205" s="4">
        <v>68742</v>
      </c>
      <c r="PN205" s="4">
        <v>68742</v>
      </c>
      <c r="PO205" s="4">
        <v>68742</v>
      </c>
      <c r="PP205" s="4">
        <v>68742</v>
      </c>
      <c r="PQ205" s="4">
        <v>68742</v>
      </c>
      <c r="PR205" s="4">
        <v>68742</v>
      </c>
      <c r="PS205" s="4">
        <v>68742</v>
      </c>
      <c r="PT205" s="4">
        <v>68742</v>
      </c>
      <c r="PU205" s="4">
        <v>68742</v>
      </c>
      <c r="PV205" s="4">
        <v>68742</v>
      </c>
      <c r="PW205" s="4">
        <v>68742</v>
      </c>
      <c r="PX205" s="4">
        <v>68742</v>
      </c>
      <c r="PY205" s="4">
        <v>68742</v>
      </c>
      <c r="PZ205" s="4">
        <v>68742</v>
      </c>
      <c r="QA205" s="4">
        <v>68742</v>
      </c>
      <c r="QB205" s="4">
        <v>68742</v>
      </c>
      <c r="QC205" s="4">
        <v>68742</v>
      </c>
      <c r="QD205" s="4">
        <v>68742</v>
      </c>
      <c r="QE205" s="4">
        <v>68742</v>
      </c>
      <c r="QF205" s="4">
        <v>68742</v>
      </c>
      <c r="QG205" s="4">
        <v>68742</v>
      </c>
      <c r="QH205" s="4">
        <v>68742</v>
      </c>
      <c r="QI205" s="4">
        <v>68742</v>
      </c>
      <c r="QJ205" s="4">
        <v>68742</v>
      </c>
      <c r="QK205" s="4">
        <v>68742</v>
      </c>
      <c r="QL205" s="4">
        <v>68742</v>
      </c>
      <c r="QM205" s="4">
        <v>68742</v>
      </c>
      <c r="QN205" s="4">
        <v>68742</v>
      </c>
      <c r="QO205" s="4">
        <v>68742</v>
      </c>
      <c r="QP205" s="4">
        <v>68742</v>
      </c>
      <c r="QQ205" s="4">
        <v>68742</v>
      </c>
      <c r="QR205" s="4">
        <v>68742</v>
      </c>
      <c r="QS205" s="4">
        <v>68742</v>
      </c>
      <c r="QT205" s="4">
        <v>68742</v>
      </c>
      <c r="QU205" s="4">
        <v>68742</v>
      </c>
      <c r="QV205" s="4">
        <v>68742</v>
      </c>
      <c r="QW205" s="4">
        <v>68742</v>
      </c>
      <c r="QX205" s="4">
        <v>68742</v>
      </c>
      <c r="QY205" s="4">
        <v>68742</v>
      </c>
      <c r="QZ205" s="4">
        <v>68742</v>
      </c>
      <c r="RA205" s="4">
        <v>68742</v>
      </c>
      <c r="RB205" s="4">
        <v>68742</v>
      </c>
      <c r="RC205" s="4">
        <v>68742</v>
      </c>
      <c r="RD205" s="4">
        <v>68742</v>
      </c>
      <c r="RE205" s="4">
        <v>68742</v>
      </c>
      <c r="RF205" s="4">
        <v>68742</v>
      </c>
      <c r="RG205" s="4">
        <v>68742</v>
      </c>
      <c r="RH205" s="4">
        <v>68742</v>
      </c>
      <c r="RI205" s="4">
        <v>68742</v>
      </c>
      <c r="RJ205" s="4">
        <v>68742</v>
      </c>
      <c r="RK205" s="4">
        <v>68742</v>
      </c>
      <c r="RL205" s="4">
        <v>68742</v>
      </c>
      <c r="RM205" s="4">
        <v>68742</v>
      </c>
      <c r="RN205" s="4">
        <v>68742</v>
      </c>
      <c r="RO205" s="4">
        <v>68742</v>
      </c>
      <c r="RP205" s="4">
        <v>68742</v>
      </c>
      <c r="RQ205" s="4">
        <v>68742</v>
      </c>
      <c r="RR205" s="4">
        <v>68742</v>
      </c>
      <c r="RS205" s="4">
        <v>68742</v>
      </c>
    </row>
    <row r="206" spans="1:487" outlineLevel="3">
      <c r="A206" s="4" t="s">
        <v>1120</v>
      </c>
      <c r="D206" s="4">
        <v>47100</v>
      </c>
      <c r="E206" s="4">
        <v>21675.67</v>
      </c>
      <c r="F206" s="689">
        <v>25887478.75</v>
      </c>
      <c r="G206" s="689"/>
      <c r="H206" s="689" t="s">
        <v>894</v>
      </c>
      <c r="IP206" s="4">
        <v>1.45</v>
      </c>
      <c r="IQ206" s="4">
        <v>51.29</v>
      </c>
      <c r="IR206" s="4">
        <v>101.13</v>
      </c>
      <c r="IS206" s="4">
        <v>150.96</v>
      </c>
      <c r="IT206" s="4">
        <v>200.8</v>
      </c>
      <c r="IU206" s="4">
        <v>200.8</v>
      </c>
      <c r="IV206" s="4">
        <v>253.29</v>
      </c>
      <c r="IW206" s="4">
        <v>306.75</v>
      </c>
      <c r="IX206" s="4">
        <v>363.18</v>
      </c>
      <c r="IY206" s="4">
        <v>363.18</v>
      </c>
      <c r="IZ206" s="4">
        <v>363.18</v>
      </c>
      <c r="JA206" s="4">
        <v>363.18</v>
      </c>
      <c r="JB206" s="4">
        <v>363.18</v>
      </c>
      <c r="JC206" s="4">
        <v>363.18</v>
      </c>
      <c r="JD206" s="4">
        <v>419.72</v>
      </c>
      <c r="JE206" s="4">
        <v>476.26</v>
      </c>
      <c r="JF206" s="4">
        <v>536.32000000000005</v>
      </c>
      <c r="JG206" s="4">
        <v>596.38</v>
      </c>
      <c r="JH206" s="4">
        <v>656.45</v>
      </c>
      <c r="JI206" s="4">
        <v>656.45</v>
      </c>
      <c r="JJ206" s="4">
        <v>716.51</v>
      </c>
      <c r="JK206" s="4">
        <v>779.74</v>
      </c>
      <c r="JL206" s="4">
        <v>879.8</v>
      </c>
      <c r="JM206" s="4">
        <v>979.86</v>
      </c>
      <c r="JN206" s="4">
        <v>1079.92</v>
      </c>
      <c r="JO206" s="4">
        <v>1179.98</v>
      </c>
      <c r="JP206" s="4">
        <v>1179.98</v>
      </c>
      <c r="JQ206" s="4">
        <v>1280.03</v>
      </c>
      <c r="JR206" s="4">
        <v>1380.09</v>
      </c>
      <c r="JS206" s="4">
        <v>1491.34</v>
      </c>
      <c r="JT206" s="4">
        <v>1621.07</v>
      </c>
      <c r="JU206" s="4">
        <v>1750.81</v>
      </c>
      <c r="JV206" s="4">
        <v>1880.54</v>
      </c>
      <c r="JW206" s="4">
        <v>1880.54</v>
      </c>
      <c r="JX206" s="4">
        <v>2010.27</v>
      </c>
      <c r="JY206" s="4">
        <v>2140</v>
      </c>
      <c r="JZ206" s="4">
        <v>2269.73</v>
      </c>
      <c r="KA206" s="4">
        <v>2399.46</v>
      </c>
      <c r="KB206" s="4">
        <v>2529.1999999999998</v>
      </c>
      <c r="KC206" s="4">
        <v>2658.93</v>
      </c>
      <c r="KD206" s="4">
        <v>2658.93</v>
      </c>
      <c r="KE206" s="4">
        <v>2788.66</v>
      </c>
      <c r="KF206" s="4">
        <v>2918.39</v>
      </c>
      <c r="KG206" s="4">
        <v>3048.12</v>
      </c>
      <c r="KH206" s="4">
        <v>3177.85</v>
      </c>
      <c r="KI206" s="4">
        <v>3307.59</v>
      </c>
      <c r="KJ206" s="4">
        <v>3437.32</v>
      </c>
      <c r="KK206" s="4">
        <v>3437.32</v>
      </c>
      <c r="KL206" s="4">
        <v>3567.05</v>
      </c>
      <c r="KM206" s="4">
        <v>3696.92</v>
      </c>
      <c r="KN206" s="4">
        <v>3828.42</v>
      </c>
      <c r="KO206" s="4">
        <v>3959.92</v>
      </c>
      <c r="KP206" s="4">
        <v>4091.42</v>
      </c>
      <c r="KQ206" s="4">
        <v>4222.92</v>
      </c>
      <c r="KR206" s="4">
        <v>4222.92</v>
      </c>
      <c r="KS206" s="4">
        <v>4354.41</v>
      </c>
      <c r="KT206" s="4">
        <v>4485.91</v>
      </c>
      <c r="KU206" s="4">
        <v>4617.41</v>
      </c>
      <c r="KV206" s="4">
        <v>4748.91</v>
      </c>
      <c r="KW206" s="4">
        <v>4880.41</v>
      </c>
      <c r="KX206" s="4">
        <v>5011.91</v>
      </c>
      <c r="KY206" s="4">
        <v>5011.91</v>
      </c>
      <c r="KZ206" s="4">
        <v>5143.41</v>
      </c>
      <c r="LA206" s="4">
        <v>5274.9</v>
      </c>
      <c r="LB206" s="4">
        <v>5406.4</v>
      </c>
      <c r="LC206" s="4">
        <v>5537.9</v>
      </c>
      <c r="LD206" s="4">
        <v>5669.4</v>
      </c>
      <c r="LE206" s="4">
        <v>5800.9</v>
      </c>
      <c r="LF206" s="4">
        <v>5800.9</v>
      </c>
      <c r="LG206" s="4">
        <v>5932.4</v>
      </c>
      <c r="LH206" s="4">
        <v>6063.9</v>
      </c>
      <c r="LI206" s="4">
        <v>6195.4</v>
      </c>
      <c r="LJ206" s="4">
        <v>6326.89</v>
      </c>
      <c r="LK206" s="4">
        <v>6458.39</v>
      </c>
      <c r="LL206" s="4">
        <v>6590.31</v>
      </c>
      <c r="LM206" s="4">
        <v>6590.31</v>
      </c>
      <c r="LN206" s="4">
        <v>6755.02</v>
      </c>
      <c r="LO206" s="4">
        <v>6920.45</v>
      </c>
      <c r="LP206" s="4">
        <v>7088.79</v>
      </c>
      <c r="LQ206" s="4">
        <v>7258.92</v>
      </c>
      <c r="LR206" s="4">
        <v>7430.8</v>
      </c>
      <c r="LS206" s="4">
        <v>7647.07</v>
      </c>
      <c r="LT206" s="4">
        <v>7647.07</v>
      </c>
      <c r="LU206" s="4">
        <v>7879.66</v>
      </c>
      <c r="LV206" s="4">
        <v>8115.41</v>
      </c>
      <c r="LW206" s="4">
        <v>8368.14</v>
      </c>
      <c r="LX206" s="4">
        <v>8629.57</v>
      </c>
      <c r="LY206" s="4">
        <v>8914.26</v>
      </c>
      <c r="LZ206" s="4">
        <v>9198.9599999999991</v>
      </c>
      <c r="MA206" s="4">
        <v>9198.9599999999991</v>
      </c>
      <c r="MB206" s="4">
        <v>9499.1</v>
      </c>
      <c r="MC206" s="4">
        <v>9803.58</v>
      </c>
      <c r="MD206" s="4">
        <v>10108.049999999999</v>
      </c>
      <c r="ME206" s="4">
        <v>10413.51</v>
      </c>
      <c r="MF206" s="4">
        <v>10719.16</v>
      </c>
      <c r="MG206" s="4">
        <v>11024.81</v>
      </c>
      <c r="MH206" s="4">
        <v>11024.81</v>
      </c>
      <c r="MI206" s="4">
        <v>11331.32</v>
      </c>
      <c r="MJ206" s="4">
        <v>11638.36</v>
      </c>
      <c r="MK206" s="4">
        <v>11978.77</v>
      </c>
      <c r="ML206" s="4">
        <v>12323.33</v>
      </c>
      <c r="MM206" s="4">
        <v>12675.98</v>
      </c>
      <c r="MN206" s="4">
        <v>13049.51</v>
      </c>
      <c r="MO206" s="4">
        <v>13049.51</v>
      </c>
      <c r="MP206" s="4">
        <v>13440.35</v>
      </c>
      <c r="MQ206" s="4">
        <v>13833.66</v>
      </c>
      <c r="MR206" s="4">
        <v>14226.98</v>
      </c>
      <c r="MS206" s="4">
        <v>14620.79</v>
      </c>
      <c r="MT206" s="4">
        <v>15015.29</v>
      </c>
      <c r="MU206" s="4">
        <v>15409.82</v>
      </c>
      <c r="MV206" s="4">
        <v>15409.82</v>
      </c>
      <c r="MW206" s="4">
        <v>15822.15</v>
      </c>
      <c r="MX206" s="4">
        <v>16244.77</v>
      </c>
      <c r="MY206" s="4">
        <v>16681.89</v>
      </c>
      <c r="MZ206" s="4">
        <v>17119.759999999998</v>
      </c>
      <c r="NA206" s="4">
        <v>17558.080000000002</v>
      </c>
      <c r="NB206" s="4">
        <v>17996.41</v>
      </c>
      <c r="NC206" s="4">
        <v>17996.41</v>
      </c>
      <c r="ND206" s="4">
        <v>18434.740000000002</v>
      </c>
      <c r="NE206" s="4">
        <v>18873.07</v>
      </c>
      <c r="NF206" s="4">
        <v>19311.400000000001</v>
      </c>
      <c r="NG206" s="4">
        <v>19749.72</v>
      </c>
      <c r="NH206" s="4">
        <v>21360.66</v>
      </c>
      <c r="NI206" s="4">
        <v>24787.56</v>
      </c>
      <c r="NJ206" s="4">
        <v>24787.56</v>
      </c>
      <c r="NK206" s="4">
        <v>25334.13</v>
      </c>
      <c r="NL206" s="4">
        <v>25430.46</v>
      </c>
      <c r="NM206" s="4">
        <v>25608.67</v>
      </c>
      <c r="NN206" s="4">
        <v>25839.86</v>
      </c>
      <c r="NO206" s="4">
        <v>25839.86</v>
      </c>
      <c r="NP206" s="4">
        <v>25839.86</v>
      </c>
      <c r="NQ206" s="4">
        <v>25839.86</v>
      </c>
      <c r="NR206" s="4">
        <v>25839.86</v>
      </c>
      <c r="NS206" s="4">
        <v>25839.86</v>
      </c>
      <c r="NT206" s="4">
        <v>25839.86</v>
      </c>
      <c r="NU206" s="4">
        <v>25839.86</v>
      </c>
      <c r="NV206" s="4">
        <v>25839.86</v>
      </c>
      <c r="NW206" s="4">
        <v>25839.86</v>
      </c>
      <c r="NX206" s="4">
        <v>25839.86</v>
      </c>
      <c r="NY206" s="4">
        <v>25839.86</v>
      </c>
      <c r="NZ206" s="4">
        <v>25839.86</v>
      </c>
      <c r="OA206" s="4">
        <v>25839.86</v>
      </c>
      <c r="OB206" s="4">
        <v>25839.86</v>
      </c>
      <c r="OC206" s="4">
        <v>27139.61</v>
      </c>
      <c r="OD206" s="4">
        <v>28774.86</v>
      </c>
      <c r="OE206" s="4">
        <v>28774.86</v>
      </c>
      <c r="OF206" s="4">
        <v>32200.28</v>
      </c>
      <c r="OG206" s="4">
        <v>37629.660000000003</v>
      </c>
      <c r="OH206" s="4">
        <v>37781.46</v>
      </c>
      <c r="OI206" s="4">
        <v>38135.65</v>
      </c>
      <c r="OJ206" s="4">
        <v>38135.65</v>
      </c>
      <c r="OK206" s="4">
        <v>38135.65</v>
      </c>
      <c r="OL206" s="4">
        <v>38135.65</v>
      </c>
      <c r="OM206" s="4">
        <v>38135.65</v>
      </c>
      <c r="ON206" s="4">
        <v>38196.06</v>
      </c>
      <c r="OO206" s="4">
        <v>38285.019999999997</v>
      </c>
      <c r="OP206" s="4">
        <v>38373.99</v>
      </c>
      <c r="OQ206" s="4">
        <v>39268.75</v>
      </c>
      <c r="OR206" s="4">
        <v>40508.68</v>
      </c>
      <c r="OS206" s="4">
        <v>40508.68</v>
      </c>
      <c r="OT206" s="4">
        <v>41590.58</v>
      </c>
      <c r="OU206" s="4">
        <v>43399.64</v>
      </c>
      <c r="OV206" s="4">
        <v>46277.7</v>
      </c>
      <c r="OW206" s="4">
        <v>47100</v>
      </c>
      <c r="OX206" s="4">
        <v>47100</v>
      </c>
      <c r="OY206" s="4">
        <v>47100</v>
      </c>
      <c r="OZ206" s="4">
        <v>47100</v>
      </c>
      <c r="PA206" s="4">
        <v>47100</v>
      </c>
      <c r="PB206" s="4">
        <v>47100</v>
      </c>
      <c r="PC206" s="4">
        <v>47100</v>
      </c>
      <c r="PD206" s="4">
        <v>47100</v>
      </c>
      <c r="PE206" s="4">
        <v>47100</v>
      </c>
      <c r="PF206" s="4">
        <v>47100</v>
      </c>
      <c r="PG206" s="4">
        <v>47100</v>
      </c>
      <c r="PH206" s="4">
        <v>47100</v>
      </c>
      <c r="PI206" s="4">
        <v>47100</v>
      </c>
      <c r="PJ206" s="4">
        <v>47100</v>
      </c>
      <c r="PK206" s="4">
        <v>47100</v>
      </c>
      <c r="PL206" s="4">
        <v>47100</v>
      </c>
      <c r="PM206" s="4">
        <v>47100</v>
      </c>
      <c r="PN206" s="4">
        <v>47100</v>
      </c>
      <c r="PO206" s="4">
        <v>47100</v>
      </c>
      <c r="PP206" s="4">
        <v>47100</v>
      </c>
      <c r="PQ206" s="4">
        <v>47100</v>
      </c>
      <c r="PR206" s="4">
        <v>47100</v>
      </c>
      <c r="PS206" s="4">
        <v>47100</v>
      </c>
      <c r="PT206" s="4">
        <v>47100</v>
      </c>
      <c r="PU206" s="4">
        <v>47100</v>
      </c>
      <c r="PV206" s="4">
        <v>47100</v>
      </c>
      <c r="PW206" s="4">
        <v>47100</v>
      </c>
      <c r="PX206" s="4">
        <v>47100</v>
      </c>
      <c r="PY206" s="4">
        <v>47100</v>
      </c>
      <c r="PZ206" s="4">
        <v>47100</v>
      </c>
      <c r="QA206" s="4">
        <v>47100</v>
      </c>
      <c r="QB206" s="4">
        <v>47100</v>
      </c>
      <c r="QC206" s="4">
        <v>47100</v>
      </c>
      <c r="QD206" s="4">
        <v>47100</v>
      </c>
      <c r="QE206" s="4">
        <v>47100</v>
      </c>
      <c r="QF206" s="4">
        <v>47100</v>
      </c>
      <c r="QG206" s="4">
        <v>47100</v>
      </c>
      <c r="QH206" s="4">
        <v>47100</v>
      </c>
      <c r="QI206" s="4">
        <v>47100</v>
      </c>
      <c r="QJ206" s="4">
        <v>47100</v>
      </c>
      <c r="QK206" s="4">
        <v>47100</v>
      </c>
      <c r="QL206" s="4">
        <v>47100</v>
      </c>
      <c r="QM206" s="4">
        <v>47100</v>
      </c>
      <c r="QN206" s="4">
        <v>47100</v>
      </c>
      <c r="QO206" s="4">
        <v>47100</v>
      </c>
      <c r="QP206" s="4">
        <v>47100</v>
      </c>
      <c r="QQ206" s="4">
        <v>47100</v>
      </c>
      <c r="QR206" s="4">
        <v>47100</v>
      </c>
      <c r="QS206" s="4">
        <v>47100</v>
      </c>
      <c r="QT206" s="4">
        <v>47100</v>
      </c>
      <c r="QU206" s="4">
        <v>47100</v>
      </c>
      <c r="QV206" s="4">
        <v>47100</v>
      </c>
      <c r="QW206" s="4">
        <v>47100</v>
      </c>
      <c r="QX206" s="4">
        <v>47100</v>
      </c>
      <c r="QY206" s="4">
        <v>47100</v>
      </c>
      <c r="QZ206" s="4">
        <v>47100</v>
      </c>
      <c r="RA206" s="4">
        <v>47100</v>
      </c>
      <c r="RB206" s="4">
        <v>47100</v>
      </c>
      <c r="RC206" s="4">
        <v>47100</v>
      </c>
      <c r="RD206" s="4">
        <v>47100</v>
      </c>
      <c r="RE206" s="4">
        <v>47100</v>
      </c>
      <c r="RF206" s="4">
        <v>47100</v>
      </c>
      <c r="RG206" s="4">
        <v>47100</v>
      </c>
      <c r="RH206" s="4">
        <v>47100</v>
      </c>
      <c r="RI206" s="4">
        <v>47100</v>
      </c>
      <c r="RJ206" s="4">
        <v>47100</v>
      </c>
      <c r="RK206" s="4">
        <v>47100</v>
      </c>
      <c r="RL206" s="4">
        <v>47100</v>
      </c>
      <c r="RM206" s="4">
        <v>47100</v>
      </c>
      <c r="RN206" s="4">
        <v>47100</v>
      </c>
      <c r="RO206" s="4">
        <v>47100</v>
      </c>
      <c r="RP206" s="4">
        <v>47100</v>
      </c>
      <c r="RQ206" s="4">
        <v>47100</v>
      </c>
      <c r="RR206" s="4">
        <v>47100</v>
      </c>
      <c r="RS206" s="4">
        <v>47100</v>
      </c>
    </row>
    <row r="207" spans="1:487" outlineLevel="3">
      <c r="A207" s="4" t="s">
        <v>6479</v>
      </c>
      <c r="D207" s="4">
        <v>17234</v>
      </c>
      <c r="E207" s="4">
        <v>0</v>
      </c>
      <c r="F207" s="689">
        <v>10168333.289999999</v>
      </c>
      <c r="G207" s="689"/>
      <c r="H207" s="689" t="s">
        <v>894</v>
      </c>
      <c r="OD207" s="4">
        <v>28.44</v>
      </c>
      <c r="OE207" s="4">
        <v>28.44</v>
      </c>
      <c r="OF207" s="4">
        <v>111.42</v>
      </c>
      <c r="OG207" s="4">
        <v>621.80999999999995</v>
      </c>
      <c r="OH207" s="4">
        <v>1018.34</v>
      </c>
      <c r="OI207" s="4">
        <v>1414.88</v>
      </c>
      <c r="OJ207" s="4">
        <v>2533.91</v>
      </c>
      <c r="OK207" s="4">
        <v>4161.76</v>
      </c>
      <c r="OL207" s="4">
        <v>4161.76</v>
      </c>
      <c r="OM207" s="4">
        <v>4533.91</v>
      </c>
      <c r="ON207" s="4">
        <v>5190.54</v>
      </c>
      <c r="OO207" s="4">
        <v>6256.75</v>
      </c>
      <c r="OP207" s="4">
        <v>6630.98</v>
      </c>
      <c r="OQ207" s="4">
        <v>6630.98</v>
      </c>
      <c r="OR207" s="4">
        <v>6630.98</v>
      </c>
      <c r="OS207" s="4">
        <v>6630.98</v>
      </c>
      <c r="OT207" s="4">
        <v>6630.98</v>
      </c>
      <c r="OU207" s="4">
        <v>6630.98</v>
      </c>
      <c r="OV207" s="4">
        <v>6630.98</v>
      </c>
      <c r="OW207" s="4">
        <v>6630.98</v>
      </c>
      <c r="OX207" s="4">
        <v>6630.98</v>
      </c>
      <c r="OY207" s="4">
        <v>6630.98</v>
      </c>
      <c r="OZ207" s="4">
        <v>6630.98</v>
      </c>
      <c r="PA207" s="4">
        <v>6630.98</v>
      </c>
      <c r="PB207" s="4">
        <v>6672.07</v>
      </c>
      <c r="PC207" s="4">
        <v>6769.9</v>
      </c>
      <c r="PD207" s="4">
        <v>6826.64</v>
      </c>
      <c r="PE207" s="4">
        <v>6826.64</v>
      </c>
      <c r="PF207" s="4">
        <v>7197.16</v>
      </c>
      <c r="PG207" s="4">
        <v>7197.16</v>
      </c>
      <c r="PH207" s="4">
        <v>7567.67</v>
      </c>
      <c r="PI207" s="4">
        <v>7938.19</v>
      </c>
      <c r="PJ207" s="4">
        <v>8740.9699999999993</v>
      </c>
      <c r="PK207" s="4">
        <v>9914.26</v>
      </c>
      <c r="PL207" s="4">
        <v>9914.26</v>
      </c>
      <c r="PM207" s="4">
        <v>9914.26</v>
      </c>
      <c r="PN207" s="4">
        <v>9914.26</v>
      </c>
      <c r="PO207" s="4">
        <v>9914.26</v>
      </c>
      <c r="PP207" s="4">
        <v>9914.26</v>
      </c>
      <c r="PQ207" s="4">
        <v>9914.26</v>
      </c>
      <c r="PR207" s="4">
        <v>9914.26</v>
      </c>
      <c r="PS207" s="4">
        <v>9914.26</v>
      </c>
      <c r="PT207" s="4">
        <v>9914.26</v>
      </c>
      <c r="PU207" s="4">
        <v>9914.26</v>
      </c>
      <c r="PV207" s="4">
        <v>9965.5400000000009</v>
      </c>
      <c r="PW207" s="4">
        <v>10025.43</v>
      </c>
      <c r="PX207" s="4">
        <v>10107.43</v>
      </c>
      <c r="PY207" s="4">
        <v>10276.93</v>
      </c>
      <c r="PZ207" s="4">
        <v>10509.18</v>
      </c>
      <c r="QA207" s="4">
        <v>10635.19</v>
      </c>
      <c r="QB207" s="4">
        <v>10635.19</v>
      </c>
      <c r="QC207" s="4">
        <v>10800.73</v>
      </c>
      <c r="QD207" s="4">
        <v>10927.1</v>
      </c>
      <c r="QE207" s="4">
        <v>10983.54</v>
      </c>
      <c r="QF207" s="4">
        <v>11978.55</v>
      </c>
      <c r="QG207" s="4">
        <v>14625.72</v>
      </c>
      <c r="QH207" s="4">
        <v>15841.54</v>
      </c>
      <c r="QI207" s="4">
        <v>15841.54</v>
      </c>
      <c r="QJ207" s="4">
        <v>16629.43</v>
      </c>
      <c r="QK207" s="4">
        <v>16698.349999999999</v>
      </c>
      <c r="QL207" s="4">
        <v>16845.740000000002</v>
      </c>
      <c r="QM207" s="4">
        <v>16966.2</v>
      </c>
      <c r="QN207" s="4">
        <v>17004.89</v>
      </c>
      <c r="QO207" s="4">
        <v>17122.37</v>
      </c>
      <c r="QP207" s="4">
        <v>17122.37</v>
      </c>
      <c r="QQ207" s="4">
        <v>17234</v>
      </c>
      <c r="QR207" s="4">
        <v>17234</v>
      </c>
      <c r="QS207" s="4">
        <v>17234</v>
      </c>
      <c r="QT207" s="4">
        <v>17234</v>
      </c>
      <c r="QU207" s="4">
        <v>17234</v>
      </c>
      <c r="QV207" s="4">
        <v>17234</v>
      </c>
      <c r="QW207" s="4">
        <v>17234</v>
      </c>
      <c r="QX207" s="4">
        <v>17234</v>
      </c>
      <c r="QY207" s="4">
        <v>17234</v>
      </c>
      <c r="QZ207" s="4">
        <v>17234</v>
      </c>
      <c r="RA207" s="4">
        <v>17234</v>
      </c>
      <c r="RB207" s="4">
        <v>17234</v>
      </c>
      <c r="RC207" s="4">
        <v>17234</v>
      </c>
      <c r="RD207" s="4">
        <v>17234</v>
      </c>
      <c r="RE207" s="4">
        <v>17234</v>
      </c>
      <c r="RF207" s="4">
        <v>17234</v>
      </c>
      <c r="RG207" s="4">
        <v>17234</v>
      </c>
      <c r="RH207" s="4">
        <v>17234</v>
      </c>
      <c r="RI207" s="4">
        <v>17234</v>
      </c>
      <c r="RJ207" s="4">
        <v>17234</v>
      </c>
      <c r="RK207" s="4">
        <v>17234</v>
      </c>
      <c r="RL207" s="4">
        <v>17234</v>
      </c>
      <c r="RM207" s="4">
        <v>17234</v>
      </c>
      <c r="RN207" s="4">
        <v>17234</v>
      </c>
      <c r="RO207" s="4">
        <v>17234</v>
      </c>
      <c r="RP207" s="4">
        <v>17234</v>
      </c>
      <c r="RQ207" s="4">
        <v>17234</v>
      </c>
      <c r="RR207" s="4">
        <v>17234</v>
      </c>
      <c r="RS207" s="4">
        <v>17234</v>
      </c>
    </row>
    <row r="208" spans="1:487" outlineLevel="3">
      <c r="A208" s="4" t="s">
        <v>1121</v>
      </c>
      <c r="D208" s="4">
        <v>26424</v>
      </c>
      <c r="E208" s="4">
        <v>832.82</v>
      </c>
      <c r="F208" s="689">
        <v>1995223.52</v>
      </c>
      <c r="G208" s="689"/>
      <c r="H208" s="689" t="s">
        <v>894</v>
      </c>
      <c r="NB208" s="4">
        <v>0.22</v>
      </c>
      <c r="NC208" s="4">
        <v>0.22</v>
      </c>
      <c r="ND208" s="4">
        <v>25.23</v>
      </c>
      <c r="NE208" s="4">
        <v>91.12</v>
      </c>
      <c r="NF208" s="4">
        <v>301.58</v>
      </c>
      <c r="NG208" s="4">
        <v>832.82</v>
      </c>
      <c r="NH208" s="4">
        <v>832.82</v>
      </c>
      <c r="NI208" s="4">
        <v>832.82</v>
      </c>
      <c r="NJ208" s="4">
        <v>832.82</v>
      </c>
      <c r="NK208" s="4">
        <v>832.82</v>
      </c>
      <c r="NL208" s="4">
        <v>832.82</v>
      </c>
      <c r="NM208" s="4">
        <v>832.82</v>
      </c>
      <c r="NN208" s="4">
        <v>832.82</v>
      </c>
      <c r="NO208" s="4">
        <v>832.82</v>
      </c>
      <c r="NP208" s="4">
        <v>832.82</v>
      </c>
      <c r="NQ208" s="4">
        <v>832.82</v>
      </c>
      <c r="NR208" s="4">
        <v>832.82</v>
      </c>
      <c r="NS208" s="4">
        <v>832.82</v>
      </c>
      <c r="NT208" s="4">
        <v>832.82</v>
      </c>
      <c r="NU208" s="4">
        <v>832.82</v>
      </c>
      <c r="NV208" s="4">
        <v>832.82</v>
      </c>
      <c r="NW208" s="4">
        <v>832.82</v>
      </c>
      <c r="NX208" s="4">
        <v>832.82</v>
      </c>
      <c r="NY208" s="4">
        <v>832.82</v>
      </c>
      <c r="NZ208" s="4">
        <v>832.82</v>
      </c>
      <c r="OA208" s="4">
        <v>832.82</v>
      </c>
      <c r="OB208" s="4">
        <v>832.82</v>
      </c>
      <c r="OC208" s="4">
        <v>934.21</v>
      </c>
      <c r="OD208" s="4">
        <v>1146.3900000000001</v>
      </c>
      <c r="OE208" s="4">
        <v>1146.3900000000001</v>
      </c>
      <c r="OF208" s="4">
        <v>1146.3900000000001</v>
      </c>
      <c r="OG208" s="4">
        <v>1359.43</v>
      </c>
      <c r="OH208" s="4">
        <v>1986.14</v>
      </c>
      <c r="OI208" s="4">
        <v>2642.14</v>
      </c>
      <c r="OJ208" s="4">
        <v>4394.12</v>
      </c>
      <c r="OK208" s="4">
        <v>5960.69</v>
      </c>
      <c r="OL208" s="4">
        <v>5960.69</v>
      </c>
      <c r="OM208" s="4">
        <v>7079.06</v>
      </c>
      <c r="ON208" s="4">
        <v>7584.28</v>
      </c>
      <c r="OO208" s="4">
        <v>8565.44</v>
      </c>
      <c r="OP208" s="4">
        <v>9210.35</v>
      </c>
      <c r="OQ208" s="4">
        <v>9583.06</v>
      </c>
      <c r="OR208" s="4">
        <v>10248.49</v>
      </c>
      <c r="OS208" s="4">
        <v>10248.49</v>
      </c>
      <c r="OT208" s="4">
        <v>11171.69</v>
      </c>
      <c r="OU208" s="4">
        <v>11739.28</v>
      </c>
      <c r="OV208" s="4">
        <v>11739.28</v>
      </c>
      <c r="OW208" s="4">
        <v>11739.28</v>
      </c>
      <c r="OX208" s="4">
        <v>11750.28</v>
      </c>
      <c r="OY208" s="4">
        <v>11794.82</v>
      </c>
      <c r="OZ208" s="4">
        <v>11794.82</v>
      </c>
      <c r="PA208" s="4">
        <v>11867.37</v>
      </c>
      <c r="PB208" s="4">
        <v>11954.14</v>
      </c>
      <c r="PC208" s="4">
        <v>12633.02</v>
      </c>
      <c r="PD208" s="4">
        <v>14248.89</v>
      </c>
      <c r="PE208" s="4">
        <v>14452.34</v>
      </c>
      <c r="PF208" s="4">
        <v>14619.18</v>
      </c>
      <c r="PG208" s="4">
        <v>14619.18</v>
      </c>
      <c r="PH208" s="4">
        <v>14692.7</v>
      </c>
      <c r="PI208" s="4">
        <v>14860.46</v>
      </c>
      <c r="PJ208" s="4">
        <v>14916.54</v>
      </c>
      <c r="PK208" s="4">
        <v>15228.93</v>
      </c>
      <c r="PL208" s="4">
        <v>15918.16</v>
      </c>
      <c r="PM208" s="4">
        <v>16669.23</v>
      </c>
      <c r="PN208" s="4">
        <v>16669.23</v>
      </c>
      <c r="PO208" s="4">
        <v>17536.05</v>
      </c>
      <c r="PP208" s="4">
        <v>18171.11</v>
      </c>
      <c r="PQ208" s="4">
        <v>19119.72</v>
      </c>
      <c r="PR208" s="4">
        <v>20190.740000000002</v>
      </c>
      <c r="PS208" s="4">
        <v>22053.22</v>
      </c>
      <c r="PT208" s="4">
        <v>22732.58</v>
      </c>
      <c r="PU208" s="4">
        <v>22732.58</v>
      </c>
      <c r="PV208" s="4">
        <v>23743.3</v>
      </c>
      <c r="PW208" s="4">
        <v>24461.01</v>
      </c>
      <c r="PX208" s="4">
        <v>24545.84</v>
      </c>
      <c r="PY208" s="4">
        <v>24612.69</v>
      </c>
      <c r="PZ208" s="4">
        <v>24923.73</v>
      </c>
      <c r="QA208" s="4">
        <v>25263.599999999999</v>
      </c>
      <c r="QB208" s="4">
        <v>25263.599999999999</v>
      </c>
      <c r="QC208" s="4">
        <v>25377.71</v>
      </c>
      <c r="QD208" s="4">
        <v>25720.13</v>
      </c>
      <c r="QE208" s="4">
        <v>26172.63</v>
      </c>
      <c r="QF208" s="4">
        <v>26211.81</v>
      </c>
      <c r="QG208" s="4">
        <v>26274.1</v>
      </c>
      <c r="QH208" s="4">
        <v>26319.34</v>
      </c>
      <c r="QI208" s="4">
        <v>26319.34</v>
      </c>
      <c r="QJ208" s="4">
        <v>26347.43</v>
      </c>
      <c r="QK208" s="4">
        <v>26389.46</v>
      </c>
      <c r="QL208" s="4">
        <v>26389.46</v>
      </c>
      <c r="QM208" s="4">
        <v>26399.82</v>
      </c>
      <c r="QN208" s="4">
        <v>26424</v>
      </c>
      <c r="QO208" s="4">
        <v>26424</v>
      </c>
      <c r="QP208" s="4">
        <v>26424</v>
      </c>
      <c r="QQ208" s="4">
        <v>26424</v>
      </c>
      <c r="QR208" s="4">
        <v>26424</v>
      </c>
      <c r="QS208" s="4">
        <v>26424</v>
      </c>
      <c r="QT208" s="4">
        <v>26424</v>
      </c>
      <c r="QU208" s="4">
        <v>26424</v>
      </c>
      <c r="QV208" s="4">
        <v>26424</v>
      </c>
      <c r="QW208" s="4">
        <v>26424</v>
      </c>
      <c r="QX208" s="4">
        <v>26424</v>
      </c>
      <c r="QY208" s="4">
        <v>26424</v>
      </c>
      <c r="QZ208" s="4">
        <v>26424</v>
      </c>
      <c r="RA208" s="4">
        <v>26424</v>
      </c>
      <c r="RB208" s="4">
        <v>26424</v>
      </c>
      <c r="RC208" s="4">
        <v>26424</v>
      </c>
      <c r="RD208" s="4">
        <v>26424</v>
      </c>
      <c r="RE208" s="4">
        <v>26424</v>
      </c>
      <c r="RF208" s="4">
        <v>26424</v>
      </c>
      <c r="RG208" s="4">
        <v>26424</v>
      </c>
      <c r="RH208" s="4">
        <v>26424</v>
      </c>
      <c r="RI208" s="4">
        <v>26424</v>
      </c>
      <c r="RJ208" s="4">
        <v>26424</v>
      </c>
      <c r="RK208" s="4">
        <v>26424</v>
      </c>
      <c r="RL208" s="4">
        <v>26424</v>
      </c>
      <c r="RM208" s="4">
        <v>26424</v>
      </c>
      <c r="RN208" s="4">
        <v>26424</v>
      </c>
      <c r="RO208" s="4">
        <v>26424</v>
      </c>
      <c r="RP208" s="4">
        <v>26424</v>
      </c>
      <c r="RQ208" s="4">
        <v>26424</v>
      </c>
      <c r="RR208" s="4">
        <v>26424</v>
      </c>
      <c r="RS208" s="4">
        <v>26424</v>
      </c>
    </row>
    <row r="209" spans="1:487" outlineLevel="3">
      <c r="A209" s="4" t="s">
        <v>1122</v>
      </c>
      <c r="D209" s="4">
        <v>314</v>
      </c>
      <c r="E209" s="4">
        <v>0</v>
      </c>
      <c r="F209" s="689">
        <v>25364.04</v>
      </c>
      <c r="G209" s="689"/>
      <c r="H209" s="689" t="s">
        <v>894</v>
      </c>
      <c r="OH209" s="4">
        <v>0.5</v>
      </c>
      <c r="OI209" s="4">
        <v>1.73</v>
      </c>
      <c r="OJ209" s="4">
        <v>3.24</v>
      </c>
      <c r="OK209" s="4">
        <v>6.79</v>
      </c>
      <c r="OL209" s="4">
        <v>6.79</v>
      </c>
      <c r="OM209" s="4">
        <v>13.75</v>
      </c>
      <c r="ON209" s="4">
        <v>20.399999999999999</v>
      </c>
      <c r="OO209" s="4">
        <v>27.19</v>
      </c>
      <c r="OP209" s="4">
        <v>33.299999999999997</v>
      </c>
      <c r="OQ209" s="4">
        <v>38.840000000000003</v>
      </c>
      <c r="OR209" s="4">
        <v>42.79</v>
      </c>
      <c r="OS209" s="4">
        <v>42.79</v>
      </c>
      <c r="OT209" s="4">
        <v>44.59</v>
      </c>
      <c r="OU209" s="4">
        <v>45.73</v>
      </c>
      <c r="OV209" s="4">
        <v>46.47</v>
      </c>
      <c r="OW209" s="4">
        <v>46.94</v>
      </c>
      <c r="OX209" s="4">
        <v>47.17</v>
      </c>
      <c r="OY209" s="4">
        <v>49.34</v>
      </c>
      <c r="OZ209" s="4">
        <v>49.34</v>
      </c>
      <c r="PA209" s="4">
        <v>53.69</v>
      </c>
      <c r="PB209" s="4">
        <v>57.04</v>
      </c>
      <c r="PC209" s="4">
        <v>57.64</v>
      </c>
      <c r="PD209" s="4">
        <v>58.25</v>
      </c>
      <c r="PE209" s="4">
        <v>58.75</v>
      </c>
      <c r="PF209" s="4">
        <v>59.49</v>
      </c>
      <c r="PG209" s="4">
        <v>59.49</v>
      </c>
      <c r="PH209" s="4">
        <v>59.82</v>
      </c>
      <c r="PI209" s="4">
        <v>60.32</v>
      </c>
      <c r="PJ209" s="4">
        <v>69.040000000000006</v>
      </c>
      <c r="PK209" s="4">
        <v>92.04</v>
      </c>
      <c r="PL209" s="4">
        <v>103.26</v>
      </c>
      <c r="PM209" s="4">
        <v>112.11</v>
      </c>
      <c r="PN209" s="4">
        <v>112.11</v>
      </c>
      <c r="PO209" s="4">
        <v>124.27</v>
      </c>
      <c r="PP209" s="4">
        <v>132.96</v>
      </c>
      <c r="PQ209" s="4">
        <v>143.91999999999999</v>
      </c>
      <c r="PR209" s="4">
        <v>159.08000000000001</v>
      </c>
      <c r="PS209" s="4">
        <v>174.62</v>
      </c>
      <c r="PT209" s="4">
        <v>183.57</v>
      </c>
      <c r="PU209" s="4">
        <v>183.57</v>
      </c>
      <c r="PV209" s="4">
        <v>203.13</v>
      </c>
      <c r="PW209" s="4">
        <v>225.05</v>
      </c>
      <c r="PX209" s="4">
        <v>250.47</v>
      </c>
      <c r="PY209" s="4">
        <v>256.5</v>
      </c>
      <c r="PZ209" s="4">
        <v>269.77999999999997</v>
      </c>
      <c r="QA209" s="4">
        <v>274.62</v>
      </c>
      <c r="QB209" s="4">
        <v>274.62</v>
      </c>
      <c r="QC209" s="4">
        <v>280.2</v>
      </c>
      <c r="QD209" s="4">
        <v>281.83999999999997</v>
      </c>
      <c r="QE209" s="4">
        <v>305.7</v>
      </c>
      <c r="QF209" s="4">
        <v>308.87</v>
      </c>
      <c r="QG209" s="4">
        <v>308.87</v>
      </c>
      <c r="QH209" s="4">
        <v>308.87</v>
      </c>
      <c r="QI209" s="4">
        <v>308.87</v>
      </c>
      <c r="QJ209" s="4">
        <v>310.26</v>
      </c>
      <c r="QK209" s="4">
        <v>313.51</v>
      </c>
      <c r="QL209" s="4">
        <v>313.51</v>
      </c>
      <c r="QM209" s="4">
        <v>313.66000000000003</v>
      </c>
      <c r="QN209" s="4">
        <v>314</v>
      </c>
      <c r="QO209" s="4">
        <v>314</v>
      </c>
      <c r="QP209" s="4">
        <v>314</v>
      </c>
      <c r="QQ209" s="4">
        <v>314</v>
      </c>
      <c r="QR209" s="4">
        <v>314</v>
      </c>
      <c r="QS209" s="4">
        <v>314</v>
      </c>
      <c r="QT209" s="4">
        <v>314</v>
      </c>
      <c r="QU209" s="4">
        <v>314</v>
      </c>
      <c r="QV209" s="4">
        <v>314</v>
      </c>
      <c r="QW209" s="4">
        <v>314</v>
      </c>
      <c r="QX209" s="4">
        <v>314</v>
      </c>
      <c r="QY209" s="4">
        <v>314</v>
      </c>
      <c r="QZ209" s="4">
        <v>314</v>
      </c>
      <c r="RA209" s="4">
        <v>314</v>
      </c>
      <c r="RB209" s="4">
        <v>314</v>
      </c>
      <c r="RC209" s="4">
        <v>314</v>
      </c>
      <c r="RD209" s="4">
        <v>314</v>
      </c>
      <c r="RE209" s="4">
        <v>314</v>
      </c>
      <c r="RF209" s="4">
        <v>314</v>
      </c>
      <c r="RG209" s="4">
        <v>314</v>
      </c>
      <c r="RH209" s="4">
        <v>314</v>
      </c>
      <c r="RI209" s="4">
        <v>314</v>
      </c>
      <c r="RJ209" s="4">
        <v>314</v>
      </c>
      <c r="RK209" s="4">
        <v>314</v>
      </c>
      <c r="RL209" s="4">
        <v>314</v>
      </c>
      <c r="RM209" s="4">
        <v>314</v>
      </c>
      <c r="RN209" s="4">
        <v>314</v>
      </c>
      <c r="RO209" s="4">
        <v>314</v>
      </c>
      <c r="RP209" s="4">
        <v>314</v>
      </c>
      <c r="RQ209" s="4">
        <v>314</v>
      </c>
      <c r="RR209" s="4">
        <v>314</v>
      </c>
      <c r="RS209" s="4">
        <v>314</v>
      </c>
    </row>
    <row r="210" spans="1:487" outlineLevel="3">
      <c r="A210" s="4" t="s">
        <v>1123</v>
      </c>
      <c r="D210" s="4">
        <v>19372</v>
      </c>
      <c r="E210" s="4">
        <v>418.26</v>
      </c>
      <c r="F210" s="689">
        <v>1462740.86</v>
      </c>
      <c r="G210" s="689"/>
      <c r="H210" s="689" t="s">
        <v>894</v>
      </c>
      <c r="ND210" s="4">
        <v>17.61</v>
      </c>
      <c r="NE210" s="4">
        <v>63.53</v>
      </c>
      <c r="NF210" s="4">
        <v>167.46</v>
      </c>
      <c r="NG210" s="4">
        <v>418.26</v>
      </c>
      <c r="NH210" s="4">
        <v>418.26</v>
      </c>
      <c r="NI210" s="4">
        <v>418.26</v>
      </c>
      <c r="NJ210" s="4">
        <v>418.26</v>
      </c>
      <c r="NK210" s="4">
        <v>418.26</v>
      </c>
      <c r="NL210" s="4">
        <v>418.26</v>
      </c>
      <c r="NM210" s="4">
        <v>418.26</v>
      </c>
      <c r="NN210" s="4">
        <v>418.26</v>
      </c>
      <c r="NO210" s="4">
        <v>418.26</v>
      </c>
      <c r="NP210" s="4">
        <v>418.26</v>
      </c>
      <c r="NQ210" s="4">
        <v>418.26</v>
      </c>
      <c r="NR210" s="4">
        <v>418.26</v>
      </c>
      <c r="NS210" s="4">
        <v>418.26</v>
      </c>
      <c r="NT210" s="4">
        <v>418.26</v>
      </c>
      <c r="NU210" s="4">
        <v>418.26</v>
      </c>
      <c r="NV210" s="4">
        <v>418.26</v>
      </c>
      <c r="NW210" s="4">
        <v>418.26</v>
      </c>
      <c r="NX210" s="4">
        <v>418.26</v>
      </c>
      <c r="NY210" s="4">
        <v>418.26</v>
      </c>
      <c r="NZ210" s="4">
        <v>418.26</v>
      </c>
      <c r="OA210" s="4">
        <v>418.26</v>
      </c>
      <c r="OB210" s="4">
        <v>418.26</v>
      </c>
      <c r="OC210" s="4">
        <v>418.26</v>
      </c>
      <c r="OD210" s="4">
        <v>418.26</v>
      </c>
      <c r="OE210" s="4">
        <v>418.26</v>
      </c>
      <c r="OF210" s="4">
        <v>418.26</v>
      </c>
      <c r="OG210" s="4">
        <v>574.59</v>
      </c>
      <c r="OH210" s="4">
        <v>1034.48</v>
      </c>
      <c r="OI210" s="4">
        <v>1515.85</v>
      </c>
      <c r="OJ210" s="4">
        <v>2494.6799999999998</v>
      </c>
      <c r="OK210" s="4">
        <v>2832.63</v>
      </c>
      <c r="OL210" s="4">
        <v>2832.63</v>
      </c>
      <c r="OM210" s="4">
        <v>3306.47</v>
      </c>
      <c r="ON210" s="4">
        <v>4208.6499999999996</v>
      </c>
      <c r="OO210" s="4">
        <v>5194.1400000000003</v>
      </c>
      <c r="OP210" s="4">
        <v>5440.29</v>
      </c>
      <c r="OQ210" s="4">
        <v>5473.92</v>
      </c>
      <c r="OR210" s="4">
        <v>5495.22</v>
      </c>
      <c r="OS210" s="4">
        <v>5495.22</v>
      </c>
      <c r="OT210" s="4">
        <v>5522.44</v>
      </c>
      <c r="OU210" s="4">
        <v>5625.85</v>
      </c>
      <c r="OV210" s="4">
        <v>5721.1</v>
      </c>
      <c r="OW210" s="4">
        <v>5801.85</v>
      </c>
      <c r="OX210" s="4">
        <v>5864.92</v>
      </c>
      <c r="OY210" s="4">
        <v>5930.14</v>
      </c>
      <c r="OZ210" s="4">
        <v>5930.14</v>
      </c>
      <c r="PA210" s="4">
        <v>6112.23</v>
      </c>
      <c r="PB210" s="4">
        <v>6484.72</v>
      </c>
      <c r="PC210" s="4">
        <v>7061.39</v>
      </c>
      <c r="PD210" s="4">
        <v>8381.31</v>
      </c>
      <c r="PE210" s="4">
        <v>8545.16</v>
      </c>
      <c r="PF210" s="4">
        <v>8903.98</v>
      </c>
      <c r="PG210" s="4">
        <v>8903.98</v>
      </c>
      <c r="PH210" s="4">
        <v>8915.7999999999993</v>
      </c>
      <c r="PI210" s="4">
        <v>8925.1299999999992</v>
      </c>
      <c r="PJ210" s="4">
        <v>8970.9500000000007</v>
      </c>
      <c r="PK210" s="4">
        <v>9210.91</v>
      </c>
      <c r="PL210" s="4">
        <v>10108.459999999999</v>
      </c>
      <c r="PM210" s="4">
        <v>11550.88</v>
      </c>
      <c r="PN210" s="4">
        <v>11550.88</v>
      </c>
      <c r="PO210" s="4">
        <v>12147.86</v>
      </c>
      <c r="PP210" s="4">
        <v>12544.79</v>
      </c>
      <c r="PQ210" s="4">
        <v>13119.45</v>
      </c>
      <c r="PR210" s="4">
        <v>13340.61</v>
      </c>
      <c r="PS210" s="4">
        <v>13663.98</v>
      </c>
      <c r="PT210" s="4">
        <v>14113.23</v>
      </c>
      <c r="PU210" s="4">
        <v>14113.23</v>
      </c>
      <c r="PV210" s="4">
        <v>14247.86</v>
      </c>
      <c r="PW210" s="4">
        <v>14771.58</v>
      </c>
      <c r="PX210" s="4">
        <v>16309.69</v>
      </c>
      <c r="PY210" s="4">
        <v>17015.55</v>
      </c>
      <c r="PZ210" s="4">
        <v>17223.79</v>
      </c>
      <c r="QA210" s="4">
        <v>17427.11</v>
      </c>
      <c r="QB210" s="4">
        <v>17427.11</v>
      </c>
      <c r="QC210" s="4">
        <v>17464.64</v>
      </c>
      <c r="QD210" s="4">
        <v>17585.849999999999</v>
      </c>
      <c r="QE210" s="4">
        <v>17841.509999999998</v>
      </c>
      <c r="QF210" s="4">
        <v>17957.53</v>
      </c>
      <c r="QG210" s="4">
        <v>18384.59</v>
      </c>
      <c r="QH210" s="4">
        <v>19290.95</v>
      </c>
      <c r="QI210" s="4">
        <v>19290.95</v>
      </c>
      <c r="QJ210" s="4">
        <v>19316.240000000002</v>
      </c>
      <c r="QK210" s="4">
        <v>19354.060000000001</v>
      </c>
      <c r="QL210" s="4">
        <v>19354.060000000001</v>
      </c>
      <c r="QM210" s="4">
        <v>19359.439999999999</v>
      </c>
      <c r="QN210" s="4">
        <v>19372</v>
      </c>
      <c r="QO210" s="4">
        <v>19372</v>
      </c>
      <c r="QP210" s="4">
        <v>19372</v>
      </c>
      <c r="QQ210" s="4">
        <v>19372</v>
      </c>
      <c r="QR210" s="4">
        <v>19372</v>
      </c>
      <c r="QS210" s="4">
        <v>19372</v>
      </c>
      <c r="QT210" s="4">
        <v>19372</v>
      </c>
      <c r="QU210" s="4">
        <v>19372</v>
      </c>
      <c r="QV210" s="4">
        <v>19372</v>
      </c>
      <c r="QW210" s="4">
        <v>19372</v>
      </c>
      <c r="QX210" s="4">
        <v>19372</v>
      </c>
      <c r="QY210" s="4">
        <v>19372</v>
      </c>
      <c r="QZ210" s="4">
        <v>19372</v>
      </c>
      <c r="RA210" s="4">
        <v>19372</v>
      </c>
      <c r="RB210" s="4">
        <v>19372</v>
      </c>
      <c r="RC210" s="4">
        <v>19372</v>
      </c>
      <c r="RD210" s="4">
        <v>19372</v>
      </c>
      <c r="RE210" s="4">
        <v>19372</v>
      </c>
      <c r="RF210" s="4">
        <v>19372</v>
      </c>
      <c r="RG210" s="4">
        <v>19372</v>
      </c>
      <c r="RH210" s="4">
        <v>19372</v>
      </c>
      <c r="RI210" s="4">
        <v>19372</v>
      </c>
      <c r="RJ210" s="4">
        <v>19372</v>
      </c>
      <c r="RK210" s="4">
        <v>19372</v>
      </c>
      <c r="RL210" s="4">
        <v>19372</v>
      </c>
      <c r="RM210" s="4">
        <v>19372</v>
      </c>
      <c r="RN210" s="4">
        <v>19372</v>
      </c>
      <c r="RO210" s="4">
        <v>19372</v>
      </c>
      <c r="RP210" s="4">
        <v>19372</v>
      </c>
      <c r="RQ210" s="4">
        <v>19372</v>
      </c>
      <c r="RR210" s="4">
        <v>19372</v>
      </c>
      <c r="RS210" s="4">
        <v>19372</v>
      </c>
    </row>
    <row r="211" spans="1:487" outlineLevel="3">
      <c r="A211" s="4" t="s">
        <v>1124</v>
      </c>
      <c r="D211" s="4">
        <v>12418</v>
      </c>
      <c r="E211" s="4">
        <v>273.62</v>
      </c>
      <c r="F211" s="689">
        <v>795919.2</v>
      </c>
      <c r="G211" s="689"/>
      <c r="H211" s="689" t="s">
        <v>894</v>
      </c>
      <c r="ND211" s="4">
        <v>11.52</v>
      </c>
      <c r="NE211" s="4">
        <v>41.56</v>
      </c>
      <c r="NF211" s="4">
        <v>109.55</v>
      </c>
      <c r="NG211" s="4">
        <v>273.62</v>
      </c>
      <c r="NH211" s="4">
        <v>273.62</v>
      </c>
      <c r="NI211" s="4">
        <v>273.62</v>
      </c>
      <c r="NJ211" s="4">
        <v>273.62</v>
      </c>
      <c r="NK211" s="4">
        <v>273.62</v>
      </c>
      <c r="NL211" s="4">
        <v>273.62</v>
      </c>
      <c r="NM211" s="4">
        <v>273.62</v>
      </c>
      <c r="NN211" s="4">
        <v>273.62</v>
      </c>
      <c r="NO211" s="4">
        <v>273.62</v>
      </c>
      <c r="NP211" s="4">
        <v>273.62</v>
      </c>
      <c r="NQ211" s="4">
        <v>273.62</v>
      </c>
      <c r="NR211" s="4">
        <v>273.62</v>
      </c>
      <c r="NS211" s="4">
        <v>273.62</v>
      </c>
      <c r="NT211" s="4">
        <v>273.62</v>
      </c>
      <c r="NU211" s="4">
        <v>273.62</v>
      </c>
      <c r="NV211" s="4">
        <v>273.62</v>
      </c>
      <c r="NW211" s="4">
        <v>273.62</v>
      </c>
      <c r="NX211" s="4">
        <v>273.62</v>
      </c>
      <c r="NY211" s="4">
        <v>273.62</v>
      </c>
      <c r="NZ211" s="4">
        <v>273.62</v>
      </c>
      <c r="OA211" s="4">
        <v>273.62</v>
      </c>
      <c r="OB211" s="4">
        <v>273.62</v>
      </c>
      <c r="OC211" s="4">
        <v>273.62</v>
      </c>
      <c r="OD211" s="4">
        <v>273.62</v>
      </c>
      <c r="OE211" s="4">
        <v>273.62</v>
      </c>
      <c r="OF211" s="4">
        <v>273.62</v>
      </c>
      <c r="OG211" s="4">
        <v>375.88</v>
      </c>
      <c r="OH211" s="4">
        <v>676.73</v>
      </c>
      <c r="OI211" s="4">
        <v>991.64</v>
      </c>
      <c r="OJ211" s="4">
        <v>1631.96</v>
      </c>
      <c r="OK211" s="4">
        <v>1855.04</v>
      </c>
      <c r="OL211" s="4">
        <v>1855.04</v>
      </c>
      <c r="OM211" s="4">
        <v>1971.17</v>
      </c>
      <c r="ON211" s="4">
        <v>2091.11</v>
      </c>
      <c r="OO211" s="4">
        <v>2932.99</v>
      </c>
      <c r="OP211" s="4">
        <v>3700.09</v>
      </c>
      <c r="OQ211" s="4">
        <v>3726.88</v>
      </c>
      <c r="OR211" s="4">
        <v>3743.84</v>
      </c>
      <c r="OS211" s="4">
        <v>3743.84</v>
      </c>
      <c r="OT211" s="4">
        <v>3743.84</v>
      </c>
      <c r="OU211" s="4">
        <v>3766.36</v>
      </c>
      <c r="OV211" s="4">
        <v>3822.51</v>
      </c>
      <c r="OW211" s="4">
        <v>3883.34</v>
      </c>
      <c r="OX211" s="4">
        <v>3925.31</v>
      </c>
      <c r="OY211" s="4">
        <v>3987.54</v>
      </c>
      <c r="OZ211" s="4">
        <v>3987.54</v>
      </c>
      <c r="PA211" s="4">
        <v>4151.9399999999996</v>
      </c>
      <c r="PB211" s="4">
        <v>4424.3500000000004</v>
      </c>
      <c r="PC211" s="4">
        <v>4530.91</v>
      </c>
      <c r="PD211" s="4">
        <v>4761.68</v>
      </c>
      <c r="PE211" s="4">
        <v>4867.55</v>
      </c>
      <c r="PF211" s="4">
        <v>5408.32</v>
      </c>
      <c r="PG211" s="4">
        <v>5408.32</v>
      </c>
      <c r="PH211" s="4">
        <v>6132.1</v>
      </c>
      <c r="PI211" s="4">
        <v>6137.13</v>
      </c>
      <c r="PJ211" s="4">
        <v>6171.55</v>
      </c>
      <c r="PK211" s="4">
        <v>6340.25</v>
      </c>
      <c r="PL211" s="4">
        <v>6667.93</v>
      </c>
      <c r="PM211" s="4">
        <v>7015.25</v>
      </c>
      <c r="PN211" s="4">
        <v>7015.25</v>
      </c>
      <c r="PO211" s="4">
        <v>7688.38</v>
      </c>
      <c r="PP211" s="4">
        <v>8617.67</v>
      </c>
      <c r="PQ211" s="4">
        <v>8989.01</v>
      </c>
      <c r="PR211" s="4">
        <v>9130.7800000000007</v>
      </c>
      <c r="PS211" s="4">
        <v>9324.01</v>
      </c>
      <c r="PT211" s="4">
        <v>9555.86</v>
      </c>
      <c r="PU211" s="4">
        <v>9555.86</v>
      </c>
      <c r="PV211" s="4">
        <v>9588.58</v>
      </c>
      <c r="PW211" s="4">
        <v>9695.1</v>
      </c>
      <c r="PX211" s="4">
        <v>10154.25</v>
      </c>
      <c r="PY211" s="4">
        <v>10940.26</v>
      </c>
      <c r="PZ211" s="4">
        <v>11770.85</v>
      </c>
      <c r="QA211" s="4">
        <v>11893.24</v>
      </c>
      <c r="QB211" s="4">
        <v>11893.24</v>
      </c>
      <c r="QC211" s="4">
        <v>11910.66</v>
      </c>
      <c r="QD211" s="4">
        <v>11977.09</v>
      </c>
      <c r="QE211" s="4">
        <v>12132.12</v>
      </c>
      <c r="QF211" s="4">
        <v>12132.12</v>
      </c>
      <c r="QG211" s="4">
        <v>12221.96</v>
      </c>
      <c r="QH211" s="4">
        <v>12221.96</v>
      </c>
      <c r="QI211" s="4">
        <v>12221.96</v>
      </c>
      <c r="QJ211" s="4">
        <v>12274.69</v>
      </c>
      <c r="QK211" s="4">
        <v>12397.72</v>
      </c>
      <c r="QL211" s="4">
        <v>12397.72</v>
      </c>
      <c r="QM211" s="4">
        <v>12403.8</v>
      </c>
      <c r="QN211" s="4">
        <v>12418</v>
      </c>
      <c r="QO211" s="4">
        <v>12418</v>
      </c>
      <c r="QP211" s="4">
        <v>12418</v>
      </c>
      <c r="QQ211" s="4">
        <v>12418</v>
      </c>
      <c r="QR211" s="4">
        <v>12418</v>
      </c>
      <c r="QS211" s="4">
        <v>12418</v>
      </c>
      <c r="QT211" s="4">
        <v>12418</v>
      </c>
      <c r="QU211" s="4">
        <v>12418</v>
      </c>
      <c r="QV211" s="4">
        <v>12418</v>
      </c>
      <c r="QW211" s="4">
        <v>12418</v>
      </c>
      <c r="QX211" s="4">
        <v>12418</v>
      </c>
      <c r="QY211" s="4">
        <v>12418</v>
      </c>
      <c r="QZ211" s="4">
        <v>12418</v>
      </c>
      <c r="RA211" s="4">
        <v>12418</v>
      </c>
      <c r="RB211" s="4">
        <v>12418</v>
      </c>
      <c r="RC211" s="4">
        <v>12418</v>
      </c>
      <c r="RD211" s="4">
        <v>12418</v>
      </c>
      <c r="RE211" s="4">
        <v>12418</v>
      </c>
      <c r="RF211" s="4">
        <v>12418</v>
      </c>
      <c r="RG211" s="4">
        <v>12418</v>
      </c>
      <c r="RH211" s="4">
        <v>12418</v>
      </c>
      <c r="RI211" s="4">
        <v>12418</v>
      </c>
      <c r="RJ211" s="4">
        <v>12418</v>
      </c>
      <c r="RK211" s="4">
        <v>12418</v>
      </c>
      <c r="RL211" s="4">
        <v>12418</v>
      </c>
      <c r="RM211" s="4">
        <v>12418</v>
      </c>
      <c r="RN211" s="4">
        <v>12418</v>
      </c>
      <c r="RO211" s="4">
        <v>12418</v>
      </c>
      <c r="RP211" s="4">
        <v>12418</v>
      </c>
      <c r="RQ211" s="4">
        <v>12418</v>
      </c>
      <c r="RR211" s="4">
        <v>12418</v>
      </c>
      <c r="RS211" s="4">
        <v>12418</v>
      </c>
    </row>
    <row r="212" spans="1:487" outlineLevel="3">
      <c r="A212" s="4" t="s">
        <v>1125</v>
      </c>
      <c r="D212" s="4">
        <v>120</v>
      </c>
      <c r="E212" s="4">
        <v>0</v>
      </c>
      <c r="F212" s="689">
        <v>9693.24</v>
      </c>
      <c r="G212" s="689"/>
      <c r="H212" s="689" t="s">
        <v>894</v>
      </c>
      <c r="OH212" s="4">
        <v>7.0000000000000007E-2</v>
      </c>
      <c r="OI212" s="4">
        <v>0.23</v>
      </c>
      <c r="OJ212" s="4">
        <v>0.45</v>
      </c>
      <c r="OK212" s="4">
        <v>1.49</v>
      </c>
      <c r="OL212" s="4">
        <v>1.49</v>
      </c>
      <c r="OM212" s="4">
        <v>3.75</v>
      </c>
      <c r="ON212" s="4">
        <v>6.02</v>
      </c>
      <c r="OO212" s="4">
        <v>8.25</v>
      </c>
      <c r="OP212" s="4">
        <v>10.44</v>
      </c>
      <c r="OQ212" s="4">
        <v>12.49</v>
      </c>
      <c r="OR212" s="4">
        <v>13.8</v>
      </c>
      <c r="OS212" s="4">
        <v>13.8</v>
      </c>
      <c r="OT212" s="4">
        <v>13.8</v>
      </c>
      <c r="OU212" s="4">
        <v>13.8</v>
      </c>
      <c r="OV212" s="4">
        <v>13.8</v>
      </c>
      <c r="OW212" s="4">
        <v>14.04</v>
      </c>
      <c r="OX212" s="4">
        <v>14.71</v>
      </c>
      <c r="OY212" s="4">
        <v>16.239999999999998</v>
      </c>
      <c r="OZ212" s="4">
        <v>16.239999999999998</v>
      </c>
      <c r="PA212" s="4">
        <v>19.45</v>
      </c>
      <c r="PB212" s="4">
        <v>24.07</v>
      </c>
      <c r="PC212" s="4">
        <v>27.03</v>
      </c>
      <c r="PD212" s="4">
        <v>30.7</v>
      </c>
      <c r="PE212" s="4">
        <v>31.94</v>
      </c>
      <c r="PF212" s="4">
        <v>34.53</v>
      </c>
      <c r="PG212" s="4">
        <v>34.53</v>
      </c>
      <c r="PH212" s="4">
        <v>34.630000000000003</v>
      </c>
      <c r="PI212" s="4">
        <v>34.69</v>
      </c>
      <c r="PJ212" s="4">
        <v>35.090000000000003</v>
      </c>
      <c r="PK212" s="4">
        <v>37.65</v>
      </c>
      <c r="PL212" s="4">
        <v>42.21</v>
      </c>
      <c r="PM212" s="4">
        <v>46.15</v>
      </c>
      <c r="PN212" s="4">
        <v>46.15</v>
      </c>
      <c r="PO212" s="4">
        <v>52.01</v>
      </c>
      <c r="PP212" s="4">
        <v>56.54</v>
      </c>
      <c r="PQ212" s="4">
        <v>65.37</v>
      </c>
      <c r="PR212" s="4">
        <v>75.28</v>
      </c>
      <c r="PS212" s="4">
        <v>77.709999999999994</v>
      </c>
      <c r="PT212" s="4">
        <v>81.03</v>
      </c>
      <c r="PU212" s="4">
        <v>81.03</v>
      </c>
      <c r="PV212" s="4">
        <v>81.23</v>
      </c>
      <c r="PW212" s="4">
        <v>81.83</v>
      </c>
      <c r="PX212" s="4">
        <v>82.28</v>
      </c>
      <c r="PY212" s="4">
        <v>88.02</v>
      </c>
      <c r="PZ212" s="4">
        <v>98.12</v>
      </c>
      <c r="QA212" s="4">
        <v>105.52</v>
      </c>
      <c r="QB212" s="4">
        <v>105.52</v>
      </c>
      <c r="QC212" s="4">
        <v>113.19</v>
      </c>
      <c r="QD212" s="4">
        <v>114.26</v>
      </c>
      <c r="QE212" s="4">
        <v>116.78</v>
      </c>
      <c r="QF212" s="4">
        <v>116.78</v>
      </c>
      <c r="QG212" s="4">
        <v>116.78</v>
      </c>
      <c r="QH212" s="4">
        <v>117.75</v>
      </c>
      <c r="QI212" s="4">
        <v>117.75</v>
      </c>
      <c r="QJ212" s="4">
        <v>118.07</v>
      </c>
      <c r="QK212" s="4">
        <v>118.83</v>
      </c>
      <c r="QL212" s="4">
        <v>119.82</v>
      </c>
      <c r="QM212" s="4">
        <v>119.87</v>
      </c>
      <c r="QN212" s="4">
        <v>120</v>
      </c>
      <c r="QO212" s="4">
        <v>120</v>
      </c>
      <c r="QP212" s="4">
        <v>120</v>
      </c>
      <c r="QQ212" s="4">
        <v>120</v>
      </c>
      <c r="QR212" s="4">
        <v>120</v>
      </c>
      <c r="QS212" s="4">
        <v>120</v>
      </c>
      <c r="QT212" s="4">
        <v>120</v>
      </c>
      <c r="QU212" s="4">
        <v>120</v>
      </c>
      <c r="QV212" s="4">
        <v>120</v>
      </c>
      <c r="QW212" s="4">
        <v>120</v>
      </c>
      <c r="QX212" s="4">
        <v>120</v>
      </c>
      <c r="QY212" s="4">
        <v>120</v>
      </c>
      <c r="QZ212" s="4">
        <v>120</v>
      </c>
      <c r="RA212" s="4">
        <v>120</v>
      </c>
      <c r="RB212" s="4">
        <v>120</v>
      </c>
      <c r="RC212" s="4">
        <v>120</v>
      </c>
      <c r="RD212" s="4">
        <v>120</v>
      </c>
      <c r="RE212" s="4">
        <v>120</v>
      </c>
      <c r="RF212" s="4">
        <v>120</v>
      </c>
      <c r="RG212" s="4">
        <v>120</v>
      </c>
      <c r="RH212" s="4">
        <v>120</v>
      </c>
      <c r="RI212" s="4">
        <v>120</v>
      </c>
      <c r="RJ212" s="4">
        <v>120</v>
      </c>
      <c r="RK212" s="4">
        <v>120</v>
      </c>
      <c r="RL212" s="4">
        <v>120</v>
      </c>
      <c r="RM212" s="4">
        <v>120</v>
      </c>
      <c r="RN212" s="4">
        <v>120</v>
      </c>
      <c r="RO212" s="4">
        <v>120</v>
      </c>
      <c r="RP212" s="4">
        <v>120</v>
      </c>
      <c r="RQ212" s="4">
        <v>120</v>
      </c>
      <c r="RR212" s="4">
        <v>120</v>
      </c>
      <c r="RS212" s="4">
        <v>120</v>
      </c>
    </row>
    <row r="213" spans="1:487" outlineLevel="3">
      <c r="A213" s="4" t="s">
        <v>1126</v>
      </c>
      <c r="D213" s="4">
        <v>24541</v>
      </c>
      <c r="E213" s="4">
        <v>0</v>
      </c>
      <c r="F213" s="689">
        <v>1637571.96</v>
      </c>
      <c r="G213" s="689"/>
      <c r="H213" s="689" t="s">
        <v>894</v>
      </c>
      <c r="OD213" s="4">
        <v>64.53</v>
      </c>
      <c r="OE213" s="4">
        <v>64.53</v>
      </c>
      <c r="OF213" s="4">
        <v>171.3</v>
      </c>
      <c r="OG213" s="4">
        <v>396.45</v>
      </c>
      <c r="OH213" s="4">
        <v>533.83000000000004</v>
      </c>
      <c r="OI213" s="4">
        <v>533.83000000000004</v>
      </c>
      <c r="OJ213" s="4">
        <v>1492.57</v>
      </c>
      <c r="OK213" s="4">
        <v>3786.5</v>
      </c>
      <c r="OL213" s="4">
        <v>3786.5</v>
      </c>
      <c r="OM213" s="4">
        <v>5239.32</v>
      </c>
      <c r="ON213" s="4">
        <v>5239.32</v>
      </c>
      <c r="OO213" s="4">
        <v>5239.32</v>
      </c>
      <c r="OP213" s="4">
        <v>5239.32</v>
      </c>
      <c r="OQ213" s="4">
        <v>5239.32</v>
      </c>
      <c r="OR213" s="4">
        <v>5239.32</v>
      </c>
      <c r="OS213" s="4">
        <v>5239.32</v>
      </c>
      <c r="OT213" s="4">
        <v>5239.32</v>
      </c>
      <c r="OU213" s="4">
        <v>5283.62</v>
      </c>
      <c r="OV213" s="4">
        <v>5335.31</v>
      </c>
      <c r="OW213" s="4">
        <v>5539.28</v>
      </c>
      <c r="OX213" s="4">
        <v>5630.8</v>
      </c>
      <c r="OY213" s="4">
        <v>5853.08</v>
      </c>
      <c r="OZ213" s="4">
        <v>5853.08</v>
      </c>
      <c r="PA213" s="4">
        <v>5853.08</v>
      </c>
      <c r="PB213" s="4">
        <v>5853.08</v>
      </c>
      <c r="PC213" s="4">
        <v>6732.42</v>
      </c>
      <c r="PD213" s="4">
        <v>7758.31</v>
      </c>
      <c r="PE213" s="4">
        <v>10249.76</v>
      </c>
      <c r="PF213" s="4">
        <v>10249.76</v>
      </c>
      <c r="PG213" s="4">
        <v>10249.76</v>
      </c>
      <c r="PH213" s="4">
        <v>11106.66</v>
      </c>
      <c r="PI213" s="4">
        <v>12158.85</v>
      </c>
      <c r="PJ213" s="4">
        <v>14664</v>
      </c>
      <c r="PK213" s="4">
        <v>14838.46</v>
      </c>
      <c r="PL213" s="4">
        <v>14920.54</v>
      </c>
      <c r="PM213" s="4">
        <v>14920.54</v>
      </c>
      <c r="PN213" s="4">
        <v>14920.54</v>
      </c>
      <c r="PO213" s="4">
        <v>14920.54</v>
      </c>
      <c r="PP213" s="4">
        <v>15867.03</v>
      </c>
      <c r="PQ213" s="4">
        <v>16987.259999999998</v>
      </c>
      <c r="PR213" s="4">
        <v>19694.7</v>
      </c>
      <c r="PS213" s="4">
        <v>19821.96</v>
      </c>
      <c r="PT213" s="4">
        <v>19874.939999999999</v>
      </c>
      <c r="PU213" s="4">
        <v>19874.939999999999</v>
      </c>
      <c r="PV213" s="4">
        <v>20099.849999999999</v>
      </c>
      <c r="PW213" s="4">
        <v>20324.400000000001</v>
      </c>
      <c r="PX213" s="4">
        <v>20324.400000000001</v>
      </c>
      <c r="PY213" s="4">
        <v>20324.400000000001</v>
      </c>
      <c r="PZ213" s="4">
        <v>20324.400000000001</v>
      </c>
      <c r="QA213" s="4">
        <v>20324.400000000001</v>
      </c>
      <c r="QB213" s="4">
        <v>20324.400000000001</v>
      </c>
      <c r="QC213" s="4">
        <v>20324.400000000001</v>
      </c>
      <c r="QD213" s="4">
        <v>20324.400000000001</v>
      </c>
      <c r="QE213" s="4">
        <v>20324.400000000001</v>
      </c>
      <c r="QF213" s="4">
        <v>20324.400000000001</v>
      </c>
      <c r="QG213" s="4">
        <v>20324.400000000001</v>
      </c>
      <c r="QH213" s="4">
        <v>20403.52</v>
      </c>
      <c r="QI213" s="4">
        <v>20403.52</v>
      </c>
      <c r="QJ213" s="4">
        <v>20588.11</v>
      </c>
      <c r="QK213" s="4">
        <v>20588.11</v>
      </c>
      <c r="QL213" s="4">
        <v>20588.11</v>
      </c>
      <c r="QM213" s="4">
        <v>20588.11</v>
      </c>
      <c r="QN213" s="4">
        <v>20627.09</v>
      </c>
      <c r="QO213" s="4">
        <v>20723.14</v>
      </c>
      <c r="QP213" s="4">
        <v>20723.14</v>
      </c>
      <c r="QQ213" s="4">
        <v>21411.45</v>
      </c>
      <c r="QR213" s="4">
        <v>22897.19</v>
      </c>
      <c r="QS213" s="4">
        <v>24274.68</v>
      </c>
      <c r="QT213" s="4">
        <v>24415.69</v>
      </c>
      <c r="QU213" s="4">
        <v>24541</v>
      </c>
      <c r="QV213" s="4">
        <v>24541</v>
      </c>
      <c r="QW213" s="4">
        <v>24541</v>
      </c>
      <c r="QX213" s="4">
        <v>24541</v>
      </c>
      <c r="QY213" s="4">
        <v>24541</v>
      </c>
      <c r="QZ213" s="4">
        <v>24541</v>
      </c>
      <c r="RA213" s="4">
        <v>24541</v>
      </c>
      <c r="RB213" s="4">
        <v>24541</v>
      </c>
      <c r="RC213" s="4">
        <v>24541</v>
      </c>
      <c r="RD213" s="4">
        <v>24541</v>
      </c>
      <c r="RE213" s="4">
        <v>24541</v>
      </c>
      <c r="RF213" s="4">
        <v>24541</v>
      </c>
      <c r="RG213" s="4">
        <v>24541</v>
      </c>
      <c r="RH213" s="4">
        <v>24541</v>
      </c>
      <c r="RI213" s="4">
        <v>24541</v>
      </c>
      <c r="RJ213" s="4">
        <v>24541</v>
      </c>
      <c r="RK213" s="4">
        <v>24541</v>
      </c>
      <c r="RL213" s="4">
        <v>24541</v>
      </c>
      <c r="RM213" s="4">
        <v>24541</v>
      </c>
      <c r="RN213" s="4">
        <v>24541</v>
      </c>
      <c r="RO213" s="4">
        <v>24541</v>
      </c>
      <c r="RP213" s="4">
        <v>24541</v>
      </c>
      <c r="RQ213" s="4">
        <v>24541</v>
      </c>
      <c r="RR213" s="4">
        <v>24541</v>
      </c>
      <c r="RS213" s="4">
        <v>24541</v>
      </c>
    </row>
    <row r="214" spans="1:487" outlineLevel="3">
      <c r="A214" s="4" t="s">
        <v>1127</v>
      </c>
      <c r="D214" s="4">
        <v>5842.01</v>
      </c>
      <c r="E214" s="4">
        <v>0</v>
      </c>
      <c r="F214" s="689">
        <v>174395.77</v>
      </c>
      <c r="G214" s="689"/>
      <c r="H214" s="689" t="s">
        <v>894</v>
      </c>
      <c r="OO214" s="4">
        <v>224.03</v>
      </c>
      <c r="OP214" s="4">
        <v>504.23</v>
      </c>
      <c r="OQ214" s="4">
        <v>1182.92</v>
      </c>
      <c r="OR214" s="4">
        <v>1340.1</v>
      </c>
      <c r="OS214" s="4">
        <v>1340.1</v>
      </c>
      <c r="OT214" s="4">
        <v>1591.25</v>
      </c>
      <c r="OU214" s="4">
        <v>2037.72</v>
      </c>
      <c r="OV214" s="4">
        <v>2247.7800000000002</v>
      </c>
      <c r="OW214" s="4">
        <v>2247.7800000000002</v>
      </c>
      <c r="OX214" s="4">
        <v>2247.7800000000002</v>
      </c>
      <c r="OY214" s="4">
        <v>2247.7800000000002</v>
      </c>
      <c r="OZ214" s="4">
        <v>2247.7800000000002</v>
      </c>
      <c r="PA214" s="4">
        <v>2247.7800000000002</v>
      </c>
      <c r="PB214" s="4">
        <v>2247.7800000000002</v>
      </c>
      <c r="PC214" s="4">
        <v>2247.7800000000002</v>
      </c>
      <c r="PD214" s="4">
        <v>2247.7800000000002</v>
      </c>
      <c r="PE214" s="4">
        <v>2247.7800000000002</v>
      </c>
      <c r="PF214" s="4">
        <v>2261.71</v>
      </c>
      <c r="PG214" s="4">
        <v>2261.71</v>
      </c>
      <c r="PH214" s="4">
        <v>2294.88</v>
      </c>
      <c r="PI214" s="4">
        <v>2314.12</v>
      </c>
      <c r="PJ214" s="4">
        <v>2314.12</v>
      </c>
      <c r="PK214" s="4">
        <v>2314.12</v>
      </c>
      <c r="PL214" s="4">
        <v>2314.12</v>
      </c>
      <c r="PM214" s="4">
        <v>2314.12</v>
      </c>
      <c r="PN214" s="4">
        <v>2314.12</v>
      </c>
      <c r="PO214" s="4">
        <v>2628.11</v>
      </c>
      <c r="PP214" s="4">
        <v>3360.76</v>
      </c>
      <c r="PQ214" s="4">
        <v>3360.76</v>
      </c>
      <c r="PR214" s="4">
        <v>3360.76</v>
      </c>
      <c r="PS214" s="4">
        <v>3360.76</v>
      </c>
      <c r="PT214" s="4">
        <v>3360.76</v>
      </c>
      <c r="PU214" s="4">
        <v>3360.76</v>
      </c>
      <c r="PV214" s="4">
        <v>3360.76</v>
      </c>
      <c r="PW214" s="4">
        <v>3360.76</v>
      </c>
      <c r="PX214" s="4">
        <v>3360.76</v>
      </c>
      <c r="PY214" s="4">
        <v>3360.76</v>
      </c>
      <c r="PZ214" s="4">
        <v>3360.76</v>
      </c>
      <c r="QA214" s="4">
        <v>3376.21</v>
      </c>
      <c r="QB214" s="4">
        <v>3376.21</v>
      </c>
      <c r="QC214" s="4">
        <v>3506.54</v>
      </c>
      <c r="QD214" s="4">
        <v>3529.94</v>
      </c>
      <c r="QE214" s="4">
        <v>3545.76</v>
      </c>
      <c r="QF214" s="4">
        <v>3624.13</v>
      </c>
      <c r="QG214" s="4">
        <v>3674.62</v>
      </c>
      <c r="QH214" s="4">
        <v>3715.96</v>
      </c>
      <c r="QI214" s="4">
        <v>3715.96</v>
      </c>
      <c r="QJ214" s="4">
        <v>3931.65</v>
      </c>
      <c r="QK214" s="4">
        <v>4327.25</v>
      </c>
      <c r="QL214" s="4">
        <v>4577.8100000000004</v>
      </c>
      <c r="QM214" s="4">
        <v>4883.79</v>
      </c>
      <c r="QN214" s="4">
        <v>5597.74</v>
      </c>
      <c r="QO214" s="4">
        <v>5613.43</v>
      </c>
      <c r="QP214" s="4">
        <v>5613.43</v>
      </c>
      <c r="QQ214" s="4">
        <v>5666.72</v>
      </c>
      <c r="QR214" s="4">
        <v>5727.22</v>
      </c>
      <c r="QS214" s="4">
        <v>5727.22</v>
      </c>
      <c r="QT214" s="4">
        <v>5743.44</v>
      </c>
      <c r="QU214" s="4">
        <v>5792.02</v>
      </c>
      <c r="QV214" s="4">
        <v>5818.49</v>
      </c>
      <c r="QW214" s="4">
        <v>5818.49</v>
      </c>
      <c r="QX214" s="4">
        <v>5842.01</v>
      </c>
      <c r="QY214" s="4">
        <v>5842.01</v>
      </c>
      <c r="QZ214" s="4">
        <v>5842.01</v>
      </c>
      <c r="RA214" s="4">
        <v>5842.01</v>
      </c>
      <c r="RB214" s="4">
        <v>5842.01</v>
      </c>
      <c r="RC214" s="4">
        <v>5842.01</v>
      </c>
      <c r="RD214" s="4">
        <v>5842.01</v>
      </c>
      <c r="RE214" s="4">
        <v>5842.01</v>
      </c>
      <c r="RF214" s="4">
        <v>5842.01</v>
      </c>
      <c r="RG214" s="4">
        <v>5842.01</v>
      </c>
      <c r="RH214" s="4">
        <v>5842.01</v>
      </c>
      <c r="RI214" s="4">
        <v>5842.01</v>
      </c>
      <c r="RJ214" s="4">
        <v>5842.01</v>
      </c>
      <c r="RK214" s="4">
        <v>5842.01</v>
      </c>
      <c r="RL214" s="4">
        <v>5842.01</v>
      </c>
      <c r="RM214" s="4">
        <v>5842.01</v>
      </c>
      <c r="RN214" s="4">
        <v>5842.01</v>
      </c>
      <c r="RO214" s="4">
        <v>5842.01</v>
      </c>
      <c r="RP214" s="4">
        <v>5842.01</v>
      </c>
      <c r="RQ214" s="4">
        <v>5842.01</v>
      </c>
      <c r="RR214" s="4">
        <v>5842.01</v>
      </c>
      <c r="RS214" s="4">
        <v>5842.01</v>
      </c>
    </row>
    <row r="215" spans="1:487" outlineLevel="3">
      <c r="A215" s="4" t="s">
        <v>1128</v>
      </c>
      <c r="D215" s="4">
        <v>2800.01</v>
      </c>
      <c r="E215" s="4">
        <v>0</v>
      </c>
      <c r="F215" s="689">
        <v>83585.88</v>
      </c>
      <c r="G215" s="689"/>
      <c r="H215" s="689" t="s">
        <v>894</v>
      </c>
      <c r="OG215" s="4">
        <v>4.62</v>
      </c>
      <c r="OH215" s="4">
        <v>18.100000000000001</v>
      </c>
      <c r="OI215" s="4">
        <v>36.6</v>
      </c>
      <c r="OJ215" s="4">
        <v>36.6</v>
      </c>
      <c r="OK215" s="4">
        <v>36.6</v>
      </c>
      <c r="OL215" s="4">
        <v>36.6</v>
      </c>
      <c r="OM215" s="4">
        <v>36.6</v>
      </c>
      <c r="ON215" s="4">
        <v>36.6</v>
      </c>
      <c r="OO215" s="4">
        <v>197.66</v>
      </c>
      <c r="OP215" s="4">
        <v>679.03</v>
      </c>
      <c r="OQ215" s="4">
        <v>931.05</v>
      </c>
      <c r="OR215" s="4">
        <v>1077.33</v>
      </c>
      <c r="OS215" s="4">
        <v>1077.33</v>
      </c>
      <c r="OT215" s="4">
        <v>1077.33</v>
      </c>
      <c r="OU215" s="4">
        <v>1077.33</v>
      </c>
      <c r="OV215" s="4">
        <v>1077.33</v>
      </c>
      <c r="OW215" s="4">
        <v>1077.33</v>
      </c>
      <c r="OX215" s="4">
        <v>1077.33</v>
      </c>
      <c r="OY215" s="4">
        <v>1077.33</v>
      </c>
      <c r="OZ215" s="4">
        <v>1077.33</v>
      </c>
      <c r="PA215" s="4">
        <v>1077.33</v>
      </c>
      <c r="PB215" s="4">
        <v>1077.33</v>
      </c>
      <c r="PC215" s="4">
        <v>1077.33</v>
      </c>
      <c r="PD215" s="4">
        <v>1077.33</v>
      </c>
      <c r="PE215" s="4">
        <v>1077.33</v>
      </c>
      <c r="PF215" s="4">
        <v>1084.01</v>
      </c>
      <c r="PG215" s="4">
        <v>1084.01</v>
      </c>
      <c r="PH215" s="4">
        <v>1099.9100000000001</v>
      </c>
      <c r="PI215" s="4">
        <v>1109.1300000000001</v>
      </c>
      <c r="PJ215" s="4">
        <v>1109.1300000000001</v>
      </c>
      <c r="PK215" s="4">
        <v>1109.1300000000001</v>
      </c>
      <c r="PL215" s="4">
        <v>1109.1300000000001</v>
      </c>
      <c r="PM215" s="4">
        <v>1109.1300000000001</v>
      </c>
      <c r="PN215" s="4">
        <v>1109.1300000000001</v>
      </c>
      <c r="PO215" s="4">
        <v>1259.6199999999999</v>
      </c>
      <c r="PP215" s="4">
        <v>1610.78</v>
      </c>
      <c r="PQ215" s="4">
        <v>1610.78</v>
      </c>
      <c r="PR215" s="4">
        <v>1610.78</v>
      </c>
      <c r="PS215" s="4">
        <v>1610.78</v>
      </c>
      <c r="PT215" s="4">
        <v>1610.78</v>
      </c>
      <c r="PU215" s="4">
        <v>1610.78</v>
      </c>
      <c r="PV215" s="4">
        <v>1610.78</v>
      </c>
      <c r="PW215" s="4">
        <v>1610.78</v>
      </c>
      <c r="PX215" s="4">
        <v>1610.78</v>
      </c>
      <c r="PY215" s="4">
        <v>1610.78</v>
      </c>
      <c r="PZ215" s="4">
        <v>1610.78</v>
      </c>
      <c r="QA215" s="4">
        <v>1662.93</v>
      </c>
      <c r="QB215" s="4">
        <v>1662.93</v>
      </c>
      <c r="QC215" s="4">
        <v>1680.64</v>
      </c>
      <c r="QD215" s="4">
        <v>1691.86</v>
      </c>
      <c r="QE215" s="4">
        <v>1699.44</v>
      </c>
      <c r="QF215" s="4">
        <v>1737</v>
      </c>
      <c r="QG215" s="4">
        <v>1781.01</v>
      </c>
      <c r="QH215" s="4">
        <v>1805.15</v>
      </c>
      <c r="QI215" s="4">
        <v>1805.15</v>
      </c>
      <c r="QJ215" s="4">
        <v>1884.39</v>
      </c>
      <c r="QK215" s="4">
        <v>2220.66</v>
      </c>
      <c r="QL215" s="4">
        <v>2682.93</v>
      </c>
      <c r="QM215" s="4">
        <v>2690.45</v>
      </c>
      <c r="QN215" s="4">
        <v>2708.45</v>
      </c>
      <c r="QO215" s="4">
        <v>2719.85</v>
      </c>
      <c r="QP215" s="4">
        <v>2719.85</v>
      </c>
      <c r="QQ215" s="4">
        <v>2727.39</v>
      </c>
      <c r="QR215" s="4">
        <v>2752.76</v>
      </c>
      <c r="QS215" s="4">
        <v>2776.05</v>
      </c>
      <c r="QT215" s="4">
        <v>2788.74</v>
      </c>
      <c r="QU215" s="4">
        <v>2800.01</v>
      </c>
      <c r="QV215" s="4">
        <v>2800.01</v>
      </c>
      <c r="QW215" s="4">
        <v>2800.01</v>
      </c>
      <c r="QX215" s="4">
        <v>2800.01</v>
      </c>
      <c r="QY215" s="4">
        <v>2800.01</v>
      </c>
      <c r="QZ215" s="4">
        <v>2800.01</v>
      </c>
      <c r="RA215" s="4">
        <v>2800.01</v>
      </c>
      <c r="RB215" s="4">
        <v>2800.01</v>
      </c>
      <c r="RC215" s="4">
        <v>2800.01</v>
      </c>
      <c r="RD215" s="4">
        <v>2800.01</v>
      </c>
      <c r="RE215" s="4">
        <v>2800.01</v>
      </c>
      <c r="RF215" s="4">
        <v>2800.01</v>
      </c>
      <c r="RG215" s="4">
        <v>2800.01</v>
      </c>
      <c r="RH215" s="4">
        <v>2800.01</v>
      </c>
      <c r="RI215" s="4">
        <v>2800.01</v>
      </c>
      <c r="RJ215" s="4">
        <v>2800.01</v>
      </c>
      <c r="RK215" s="4">
        <v>2800.01</v>
      </c>
      <c r="RL215" s="4">
        <v>2800.01</v>
      </c>
      <c r="RM215" s="4">
        <v>2800.01</v>
      </c>
      <c r="RN215" s="4">
        <v>2800.01</v>
      </c>
      <c r="RO215" s="4">
        <v>2800.01</v>
      </c>
      <c r="RP215" s="4">
        <v>2800.01</v>
      </c>
      <c r="RQ215" s="4">
        <v>2800.01</v>
      </c>
      <c r="RR215" s="4">
        <v>2800.01</v>
      </c>
      <c r="RS215" s="4">
        <v>2800.01</v>
      </c>
    </row>
    <row r="216" spans="1:487" outlineLevel="3">
      <c r="A216" s="4" t="s">
        <v>1129</v>
      </c>
      <c r="D216" s="4">
        <v>152</v>
      </c>
      <c r="E216" s="4">
        <v>0</v>
      </c>
      <c r="F216" s="689">
        <v>26424.36</v>
      </c>
      <c r="G216" s="689"/>
      <c r="H216" s="689" t="s">
        <v>894</v>
      </c>
      <c r="PD216" s="4">
        <v>6.72</v>
      </c>
      <c r="PE216" s="4">
        <v>22.72</v>
      </c>
      <c r="PF216" s="4">
        <v>32</v>
      </c>
      <c r="PG216" s="4">
        <v>32</v>
      </c>
      <c r="PH216" s="4">
        <v>32</v>
      </c>
      <c r="PI216" s="4">
        <v>32</v>
      </c>
      <c r="PJ216" s="4">
        <v>32</v>
      </c>
      <c r="PK216" s="4">
        <v>32</v>
      </c>
      <c r="PL216" s="4">
        <v>32</v>
      </c>
      <c r="PM216" s="4">
        <v>32</v>
      </c>
      <c r="PN216" s="4">
        <v>32</v>
      </c>
      <c r="PO216" s="4">
        <v>32</v>
      </c>
      <c r="PP216" s="4">
        <v>32</v>
      </c>
      <c r="PQ216" s="4">
        <v>32</v>
      </c>
      <c r="PR216" s="4">
        <v>32</v>
      </c>
      <c r="PS216" s="4">
        <v>32</v>
      </c>
      <c r="PT216" s="4">
        <v>32</v>
      </c>
      <c r="PU216" s="4">
        <v>32</v>
      </c>
      <c r="PV216" s="4">
        <v>32</v>
      </c>
      <c r="PW216" s="4">
        <v>32</v>
      </c>
      <c r="PX216" s="4">
        <v>32</v>
      </c>
      <c r="PY216" s="4">
        <v>32</v>
      </c>
      <c r="PZ216" s="4">
        <v>32</v>
      </c>
      <c r="QA216" s="4">
        <v>32</v>
      </c>
      <c r="QB216" s="4">
        <v>32</v>
      </c>
      <c r="QC216" s="4">
        <v>32</v>
      </c>
      <c r="QD216" s="4">
        <v>32</v>
      </c>
      <c r="QE216" s="4">
        <v>32</v>
      </c>
      <c r="QF216" s="4">
        <v>32</v>
      </c>
      <c r="QG216" s="4">
        <v>32</v>
      </c>
      <c r="QH216" s="4">
        <v>32</v>
      </c>
      <c r="QI216" s="4">
        <v>32</v>
      </c>
      <c r="QJ216" s="4">
        <v>49.93</v>
      </c>
      <c r="QK216" s="4">
        <v>92.83</v>
      </c>
      <c r="QL216" s="4">
        <v>120</v>
      </c>
      <c r="QM216" s="4">
        <v>120</v>
      </c>
      <c r="QN216" s="4">
        <v>129.6</v>
      </c>
      <c r="QO216" s="4">
        <v>152</v>
      </c>
      <c r="QP216" s="4">
        <v>152</v>
      </c>
      <c r="QQ216" s="4">
        <v>152</v>
      </c>
      <c r="QR216" s="4">
        <v>152</v>
      </c>
      <c r="QS216" s="4">
        <v>152</v>
      </c>
      <c r="QT216" s="4">
        <v>152</v>
      </c>
      <c r="QU216" s="4">
        <v>152</v>
      </c>
      <c r="QV216" s="4">
        <v>152</v>
      </c>
      <c r="QW216" s="4">
        <v>152</v>
      </c>
      <c r="QX216" s="4">
        <v>152</v>
      </c>
      <c r="QY216" s="4">
        <v>152</v>
      </c>
      <c r="QZ216" s="4">
        <v>152</v>
      </c>
      <c r="RA216" s="4">
        <v>152</v>
      </c>
      <c r="RB216" s="4">
        <v>152</v>
      </c>
      <c r="RC216" s="4">
        <v>152</v>
      </c>
      <c r="RD216" s="4">
        <v>152</v>
      </c>
      <c r="RE216" s="4">
        <v>152</v>
      </c>
      <c r="RF216" s="4">
        <v>152</v>
      </c>
      <c r="RG216" s="4">
        <v>152</v>
      </c>
      <c r="RH216" s="4">
        <v>152</v>
      </c>
      <c r="RI216" s="4">
        <v>152</v>
      </c>
      <c r="RJ216" s="4">
        <v>152</v>
      </c>
      <c r="RK216" s="4">
        <v>152</v>
      </c>
      <c r="RL216" s="4">
        <v>152</v>
      </c>
      <c r="RM216" s="4">
        <v>152</v>
      </c>
      <c r="RN216" s="4">
        <v>152</v>
      </c>
      <c r="RO216" s="4">
        <v>152</v>
      </c>
      <c r="RP216" s="4">
        <v>152</v>
      </c>
      <c r="RQ216" s="4">
        <v>152</v>
      </c>
      <c r="RR216" s="4">
        <v>152</v>
      </c>
      <c r="RS216" s="4">
        <v>152</v>
      </c>
    </row>
    <row r="217" spans="1:487" outlineLevel="3">
      <c r="A217" s="4" t="s">
        <v>1130</v>
      </c>
      <c r="D217" s="4">
        <v>10</v>
      </c>
      <c r="E217" s="4">
        <v>0</v>
      </c>
      <c r="F217" s="689">
        <v>122042.31</v>
      </c>
      <c r="G217" s="689"/>
      <c r="H217" s="689" t="s">
        <v>894</v>
      </c>
      <c r="OM217" s="4">
        <v>0.6</v>
      </c>
      <c r="ON217" s="4">
        <v>2</v>
      </c>
      <c r="OO217" s="4">
        <v>2</v>
      </c>
      <c r="OP217" s="4">
        <v>2</v>
      </c>
      <c r="OQ217" s="4">
        <v>2</v>
      </c>
      <c r="OR217" s="4">
        <v>2</v>
      </c>
      <c r="OS217" s="4">
        <v>2</v>
      </c>
      <c r="OT217" s="4">
        <v>2</v>
      </c>
      <c r="OU217" s="4">
        <v>2</v>
      </c>
      <c r="OV217" s="4">
        <v>2</v>
      </c>
      <c r="OW217" s="4">
        <v>2</v>
      </c>
      <c r="OX217" s="4">
        <v>2</v>
      </c>
      <c r="OY217" s="4">
        <v>2</v>
      </c>
      <c r="OZ217" s="4">
        <v>2</v>
      </c>
      <c r="PA217" s="4">
        <v>2</v>
      </c>
      <c r="PB217" s="4">
        <v>2</v>
      </c>
      <c r="PC217" s="4">
        <v>2</v>
      </c>
      <c r="PD217" s="4">
        <v>2.42</v>
      </c>
      <c r="PE217" s="4">
        <v>3.42</v>
      </c>
      <c r="PF217" s="4">
        <v>4</v>
      </c>
      <c r="PG217" s="4">
        <v>4</v>
      </c>
      <c r="PH217" s="4">
        <v>4</v>
      </c>
      <c r="PI217" s="4">
        <v>4</v>
      </c>
      <c r="PJ217" s="4">
        <v>4</v>
      </c>
      <c r="PK217" s="4">
        <v>4</v>
      </c>
      <c r="PL217" s="4">
        <v>4.3</v>
      </c>
      <c r="PM217" s="4">
        <v>5</v>
      </c>
      <c r="PN217" s="4">
        <v>5</v>
      </c>
      <c r="PO217" s="4">
        <v>5</v>
      </c>
      <c r="PP217" s="4">
        <v>5</v>
      </c>
      <c r="PQ217" s="4">
        <v>5</v>
      </c>
      <c r="PR217" s="4">
        <v>5</v>
      </c>
      <c r="PS217" s="4">
        <v>5</v>
      </c>
      <c r="PT217" s="4">
        <v>5</v>
      </c>
      <c r="PU217" s="4">
        <v>5</v>
      </c>
      <c r="PV217" s="4">
        <v>5</v>
      </c>
      <c r="PW217" s="4">
        <v>5</v>
      </c>
      <c r="PX217" s="4">
        <v>5</v>
      </c>
      <c r="PY217" s="4">
        <v>5</v>
      </c>
      <c r="PZ217" s="4">
        <v>5</v>
      </c>
      <c r="QA217" s="4">
        <v>5</v>
      </c>
      <c r="QB217" s="4">
        <v>5</v>
      </c>
      <c r="QC217" s="4">
        <v>5</v>
      </c>
      <c r="QD217" s="4">
        <v>5.2</v>
      </c>
      <c r="QE217" s="4">
        <v>5.69</v>
      </c>
      <c r="QF217" s="4">
        <v>6</v>
      </c>
      <c r="QG217" s="4">
        <v>6</v>
      </c>
      <c r="QH217" s="4">
        <v>6.6</v>
      </c>
      <c r="QI217" s="4">
        <v>6.6</v>
      </c>
      <c r="QJ217" s="4">
        <v>8</v>
      </c>
      <c r="QK217" s="4">
        <v>8</v>
      </c>
      <c r="QL217" s="4">
        <v>8</v>
      </c>
      <c r="QM217" s="4">
        <v>8</v>
      </c>
      <c r="QN217" s="4">
        <v>8</v>
      </c>
      <c r="QO217" s="4">
        <v>8</v>
      </c>
      <c r="QP217" s="4">
        <v>8</v>
      </c>
      <c r="QQ217" s="4">
        <v>8</v>
      </c>
      <c r="QR217" s="4">
        <v>8</v>
      </c>
      <c r="QS217" s="4">
        <v>8.35</v>
      </c>
      <c r="QT217" s="4">
        <v>9.23</v>
      </c>
      <c r="QU217" s="4">
        <v>10</v>
      </c>
      <c r="QV217" s="4">
        <v>10</v>
      </c>
      <c r="QW217" s="4">
        <v>10</v>
      </c>
      <c r="QX217" s="4">
        <v>10</v>
      </c>
      <c r="QY217" s="4">
        <v>10</v>
      </c>
      <c r="QZ217" s="4">
        <v>10</v>
      </c>
      <c r="RA217" s="4">
        <v>10</v>
      </c>
      <c r="RB217" s="4">
        <v>10</v>
      </c>
      <c r="RC217" s="4">
        <v>10</v>
      </c>
      <c r="RD217" s="4">
        <v>10</v>
      </c>
      <c r="RE217" s="4">
        <v>10</v>
      </c>
      <c r="RF217" s="4">
        <v>10</v>
      </c>
      <c r="RG217" s="4">
        <v>10</v>
      </c>
      <c r="RH217" s="4">
        <v>10</v>
      </c>
      <c r="RI217" s="4">
        <v>10</v>
      </c>
      <c r="RJ217" s="4">
        <v>10</v>
      </c>
      <c r="RK217" s="4">
        <v>10</v>
      </c>
      <c r="RL217" s="4">
        <v>10</v>
      </c>
      <c r="RM217" s="4">
        <v>10</v>
      </c>
      <c r="RN217" s="4">
        <v>10</v>
      </c>
      <c r="RO217" s="4">
        <v>10</v>
      </c>
      <c r="RP217" s="4">
        <v>10</v>
      </c>
      <c r="RQ217" s="4">
        <v>10</v>
      </c>
      <c r="RR217" s="4">
        <v>10</v>
      </c>
      <c r="RS217" s="4">
        <v>10</v>
      </c>
    </row>
    <row r="218" spans="1:487" outlineLevel="3">
      <c r="A218" s="4" t="s">
        <v>1131</v>
      </c>
      <c r="D218" s="4">
        <v>180</v>
      </c>
      <c r="E218" s="4">
        <v>0</v>
      </c>
      <c r="F218" s="689">
        <v>200869.35</v>
      </c>
      <c r="G218" s="689"/>
      <c r="H218" s="689" t="s">
        <v>894</v>
      </c>
      <c r="OD218" s="4">
        <v>0.1</v>
      </c>
      <c r="OE218" s="4">
        <v>0.1</v>
      </c>
      <c r="OF218" s="4">
        <v>0.32</v>
      </c>
      <c r="OG218" s="4">
        <v>0.53</v>
      </c>
      <c r="OH218" s="4">
        <v>0.63</v>
      </c>
      <c r="OI218" s="4">
        <v>3.21</v>
      </c>
      <c r="OJ218" s="4">
        <v>10.36</v>
      </c>
      <c r="OK218" s="4">
        <v>16.510000000000002</v>
      </c>
      <c r="OL218" s="4">
        <v>16.510000000000002</v>
      </c>
      <c r="OM218" s="4">
        <v>25.7</v>
      </c>
      <c r="ON218" s="4">
        <v>27.75</v>
      </c>
      <c r="OO218" s="4">
        <v>31.9</v>
      </c>
      <c r="OP218" s="4">
        <v>35.590000000000003</v>
      </c>
      <c r="OQ218" s="4">
        <v>38.69</v>
      </c>
      <c r="OR218" s="4">
        <v>42.54</v>
      </c>
      <c r="OS218" s="4">
        <v>42.54</v>
      </c>
      <c r="OT218" s="4">
        <v>50.86</v>
      </c>
      <c r="OU218" s="4">
        <v>54.18</v>
      </c>
      <c r="OV218" s="4">
        <v>54.18</v>
      </c>
      <c r="OW218" s="4">
        <v>54.18</v>
      </c>
      <c r="OX218" s="4">
        <v>54.18</v>
      </c>
      <c r="OY218" s="4">
        <v>54.18</v>
      </c>
      <c r="OZ218" s="4">
        <v>54.18</v>
      </c>
      <c r="PA218" s="4">
        <v>54.32</v>
      </c>
      <c r="PB218" s="4">
        <v>54.65</v>
      </c>
      <c r="PC218" s="4">
        <v>54.96</v>
      </c>
      <c r="PD218" s="4">
        <v>55.69</v>
      </c>
      <c r="PE218" s="4">
        <v>55.86</v>
      </c>
      <c r="PF218" s="4">
        <v>56.26</v>
      </c>
      <c r="PG218" s="4">
        <v>56.26</v>
      </c>
      <c r="PH218" s="4">
        <v>56.33</v>
      </c>
      <c r="PI218" s="4">
        <v>57.73</v>
      </c>
      <c r="PJ218" s="4">
        <v>61.14</v>
      </c>
      <c r="PK218" s="4">
        <v>65.09</v>
      </c>
      <c r="PL218" s="4">
        <v>68.58</v>
      </c>
      <c r="PM218" s="4">
        <v>76.069999999999993</v>
      </c>
      <c r="PN218" s="4">
        <v>76.069999999999993</v>
      </c>
      <c r="PO218" s="4">
        <v>89.37</v>
      </c>
      <c r="PP218" s="4">
        <v>97.91</v>
      </c>
      <c r="PQ218" s="4">
        <v>104.75</v>
      </c>
      <c r="PR218" s="4">
        <v>107.31</v>
      </c>
      <c r="PS218" s="4">
        <v>114.25</v>
      </c>
      <c r="PT218" s="4">
        <v>126.29</v>
      </c>
      <c r="PU218" s="4">
        <v>126.29</v>
      </c>
      <c r="PV218" s="4">
        <v>126.49</v>
      </c>
      <c r="PW218" s="4">
        <v>126.96</v>
      </c>
      <c r="PX218" s="4">
        <v>127.16</v>
      </c>
      <c r="PY218" s="4">
        <v>128.57</v>
      </c>
      <c r="PZ218" s="4">
        <v>130</v>
      </c>
      <c r="QA218" s="4">
        <v>131.74</v>
      </c>
      <c r="QB218" s="4">
        <v>131.74</v>
      </c>
      <c r="QC218" s="4">
        <v>132.24</v>
      </c>
      <c r="QD218" s="4">
        <v>133.07</v>
      </c>
      <c r="QE218" s="4">
        <v>134.26</v>
      </c>
      <c r="QF218" s="4">
        <v>134.26</v>
      </c>
      <c r="QG218" s="4">
        <v>134.56</v>
      </c>
      <c r="QH218" s="4">
        <v>135.26</v>
      </c>
      <c r="QI218" s="4">
        <v>135.26</v>
      </c>
      <c r="QJ218" s="4">
        <v>135.26</v>
      </c>
      <c r="QK218" s="4">
        <v>136.68</v>
      </c>
      <c r="QL218" s="4">
        <v>136.80000000000001</v>
      </c>
      <c r="QM218" s="4">
        <v>146.63</v>
      </c>
      <c r="QN218" s="4">
        <v>169.15</v>
      </c>
      <c r="QO218" s="4">
        <v>175.58</v>
      </c>
      <c r="QP218" s="4">
        <v>175.58</v>
      </c>
      <c r="QQ218" s="4">
        <v>177.12</v>
      </c>
      <c r="QR218" s="4">
        <v>178.59</v>
      </c>
      <c r="QS218" s="4">
        <v>178.59</v>
      </c>
      <c r="QT218" s="4">
        <v>179.01</v>
      </c>
      <c r="QU218" s="4">
        <v>180</v>
      </c>
      <c r="QV218" s="4">
        <v>180</v>
      </c>
      <c r="QW218" s="4">
        <v>180</v>
      </c>
      <c r="QX218" s="4">
        <v>180</v>
      </c>
      <c r="QY218" s="4">
        <v>180</v>
      </c>
      <c r="QZ218" s="4">
        <v>180</v>
      </c>
      <c r="RA218" s="4">
        <v>180</v>
      </c>
      <c r="RB218" s="4">
        <v>180</v>
      </c>
      <c r="RC218" s="4">
        <v>180</v>
      </c>
      <c r="RD218" s="4">
        <v>180</v>
      </c>
      <c r="RE218" s="4">
        <v>180</v>
      </c>
      <c r="RF218" s="4">
        <v>180</v>
      </c>
      <c r="RG218" s="4">
        <v>180</v>
      </c>
      <c r="RH218" s="4">
        <v>180</v>
      </c>
      <c r="RI218" s="4">
        <v>180</v>
      </c>
      <c r="RJ218" s="4">
        <v>180</v>
      </c>
      <c r="RK218" s="4">
        <v>180</v>
      </c>
      <c r="RL218" s="4">
        <v>180</v>
      </c>
      <c r="RM218" s="4">
        <v>180</v>
      </c>
      <c r="RN218" s="4">
        <v>180</v>
      </c>
      <c r="RO218" s="4">
        <v>180</v>
      </c>
      <c r="RP218" s="4">
        <v>180</v>
      </c>
      <c r="RQ218" s="4">
        <v>180</v>
      </c>
      <c r="RR218" s="4">
        <v>180</v>
      </c>
      <c r="RS218" s="4">
        <v>180</v>
      </c>
    </row>
    <row r="219" spans="1:487" outlineLevel="3">
      <c r="A219" s="4" t="s">
        <v>1132</v>
      </c>
      <c r="D219" s="4">
        <v>12</v>
      </c>
      <c r="E219" s="4">
        <v>0</v>
      </c>
      <c r="F219" s="689">
        <v>18449.43</v>
      </c>
      <c r="G219" s="689"/>
      <c r="H219" s="689" t="s">
        <v>894</v>
      </c>
      <c r="OD219" s="4">
        <v>0.01</v>
      </c>
      <c r="OE219" s="4">
        <v>0.01</v>
      </c>
      <c r="OF219" s="4">
        <v>0.03</v>
      </c>
      <c r="OG219" s="4">
        <v>0.05</v>
      </c>
      <c r="OH219" s="4">
        <v>0.05</v>
      </c>
      <c r="OI219" s="4">
        <v>0.23</v>
      </c>
      <c r="OJ219" s="4">
        <v>0.71</v>
      </c>
      <c r="OK219" s="4">
        <v>1.1499999999999999</v>
      </c>
      <c r="OL219" s="4">
        <v>1.1499999999999999</v>
      </c>
      <c r="OM219" s="4">
        <v>1.79</v>
      </c>
      <c r="ON219" s="4">
        <v>1.92</v>
      </c>
      <c r="OO219" s="4">
        <v>2.17</v>
      </c>
      <c r="OP219" s="4">
        <v>2.33</v>
      </c>
      <c r="OQ219" s="4">
        <v>2.4300000000000002</v>
      </c>
      <c r="OR219" s="4">
        <v>2.4300000000000002</v>
      </c>
      <c r="OS219" s="4">
        <v>2.4300000000000002</v>
      </c>
      <c r="OT219" s="4">
        <v>2.4300000000000002</v>
      </c>
      <c r="OU219" s="4">
        <v>2.75</v>
      </c>
      <c r="OV219" s="4">
        <v>3.52</v>
      </c>
      <c r="OW219" s="4">
        <v>4</v>
      </c>
      <c r="OX219" s="4">
        <v>4</v>
      </c>
      <c r="OY219" s="4">
        <v>4</v>
      </c>
      <c r="OZ219" s="4">
        <v>4</v>
      </c>
      <c r="PA219" s="4">
        <v>4</v>
      </c>
      <c r="PB219" s="4">
        <v>4</v>
      </c>
      <c r="PC219" s="4">
        <v>4</v>
      </c>
      <c r="PD219" s="4">
        <v>4</v>
      </c>
      <c r="PE219" s="4">
        <v>4</v>
      </c>
      <c r="PF219" s="4">
        <v>4</v>
      </c>
      <c r="PG219" s="4">
        <v>4</v>
      </c>
      <c r="PH219" s="4">
        <v>4.01</v>
      </c>
      <c r="PI219" s="4">
        <v>4.04</v>
      </c>
      <c r="PJ219" s="4">
        <v>4.05</v>
      </c>
      <c r="PK219" s="4">
        <v>4.05</v>
      </c>
      <c r="PL219" s="4">
        <v>4.05</v>
      </c>
      <c r="PM219" s="4">
        <v>4.21</v>
      </c>
      <c r="PN219" s="4">
        <v>4.21</v>
      </c>
      <c r="PO219" s="4">
        <v>4.5599999999999996</v>
      </c>
      <c r="PP219" s="4">
        <v>4.72</v>
      </c>
      <c r="PQ219" s="4">
        <v>5.07</v>
      </c>
      <c r="PR219" s="4">
        <v>5.07</v>
      </c>
      <c r="PS219" s="4">
        <v>5.52</v>
      </c>
      <c r="PT219" s="4">
        <v>6.56</v>
      </c>
      <c r="PU219" s="4">
        <v>6.56</v>
      </c>
      <c r="PV219" s="4">
        <v>6.56</v>
      </c>
      <c r="PW219" s="4">
        <v>6.56</v>
      </c>
      <c r="PX219" s="4">
        <v>6.56</v>
      </c>
      <c r="PY219" s="4">
        <v>6.66</v>
      </c>
      <c r="PZ219" s="4">
        <v>6.91</v>
      </c>
      <c r="QA219" s="4">
        <v>7.16</v>
      </c>
      <c r="QB219" s="4">
        <v>7.16</v>
      </c>
      <c r="QC219" s="4">
        <v>7.41</v>
      </c>
      <c r="QD219" s="4">
        <v>7.81</v>
      </c>
      <c r="QE219" s="4">
        <v>8.4</v>
      </c>
      <c r="QF219" s="4">
        <v>8.7799999999999994</v>
      </c>
      <c r="QG219" s="4">
        <v>8.7799999999999994</v>
      </c>
      <c r="QH219" s="4">
        <v>8.7799999999999994</v>
      </c>
      <c r="QI219" s="4">
        <v>8.7799999999999994</v>
      </c>
      <c r="QJ219" s="4">
        <v>8.7799999999999994</v>
      </c>
      <c r="QK219" s="4">
        <v>8.7799999999999994</v>
      </c>
      <c r="QL219" s="4">
        <v>8.7799999999999994</v>
      </c>
      <c r="QM219" s="4">
        <v>9.1199999999999992</v>
      </c>
      <c r="QN219" s="4">
        <v>9.9499999999999993</v>
      </c>
      <c r="QO219" s="4">
        <v>10.93</v>
      </c>
      <c r="QP219" s="4">
        <v>10.93</v>
      </c>
      <c r="QQ219" s="4">
        <v>12</v>
      </c>
      <c r="QR219" s="4">
        <v>12</v>
      </c>
      <c r="QS219" s="4">
        <v>12</v>
      </c>
      <c r="QT219" s="4">
        <v>12</v>
      </c>
      <c r="QU219" s="4">
        <v>12</v>
      </c>
      <c r="QV219" s="4">
        <v>12</v>
      </c>
      <c r="QW219" s="4">
        <v>12</v>
      </c>
      <c r="QX219" s="4">
        <v>12</v>
      </c>
      <c r="QY219" s="4">
        <v>12</v>
      </c>
      <c r="QZ219" s="4">
        <v>12</v>
      </c>
      <c r="RA219" s="4">
        <v>12</v>
      </c>
      <c r="RB219" s="4">
        <v>12</v>
      </c>
      <c r="RC219" s="4">
        <v>12</v>
      </c>
      <c r="RD219" s="4">
        <v>12</v>
      </c>
      <c r="RE219" s="4">
        <v>12</v>
      </c>
      <c r="RF219" s="4">
        <v>12</v>
      </c>
      <c r="RG219" s="4">
        <v>12</v>
      </c>
      <c r="RH219" s="4">
        <v>12</v>
      </c>
      <c r="RI219" s="4">
        <v>12</v>
      </c>
      <c r="RJ219" s="4">
        <v>12</v>
      </c>
      <c r="RK219" s="4">
        <v>12</v>
      </c>
      <c r="RL219" s="4">
        <v>12</v>
      </c>
      <c r="RM219" s="4">
        <v>12</v>
      </c>
      <c r="RN219" s="4">
        <v>12</v>
      </c>
      <c r="RO219" s="4">
        <v>12</v>
      </c>
      <c r="RP219" s="4">
        <v>12</v>
      </c>
      <c r="RQ219" s="4">
        <v>12</v>
      </c>
      <c r="RR219" s="4">
        <v>12</v>
      </c>
      <c r="RS219" s="4">
        <v>12</v>
      </c>
    </row>
    <row r="220" spans="1:487" outlineLevel="3">
      <c r="A220" s="4" t="s">
        <v>1133</v>
      </c>
      <c r="D220" s="4">
        <v>9</v>
      </c>
      <c r="E220" s="4">
        <v>0</v>
      </c>
      <c r="F220" s="689">
        <v>28060.09</v>
      </c>
      <c r="G220" s="689"/>
      <c r="H220" s="689" t="s">
        <v>894</v>
      </c>
      <c r="PM220" s="4">
        <v>0.3</v>
      </c>
      <c r="PN220" s="4">
        <v>0.3</v>
      </c>
      <c r="PO220" s="4">
        <v>1</v>
      </c>
      <c r="PP220" s="4">
        <v>1.3</v>
      </c>
      <c r="PQ220" s="4">
        <v>2</v>
      </c>
      <c r="PR220" s="4">
        <v>2</v>
      </c>
      <c r="PS220" s="4">
        <v>2</v>
      </c>
      <c r="PT220" s="4">
        <v>2</v>
      </c>
      <c r="PU220" s="4">
        <v>2</v>
      </c>
      <c r="PV220" s="4">
        <v>2</v>
      </c>
      <c r="PW220" s="4">
        <v>2</v>
      </c>
      <c r="PX220" s="4">
        <v>2</v>
      </c>
      <c r="PY220" s="4">
        <v>2.2000000000000002</v>
      </c>
      <c r="PZ220" s="4">
        <v>2.69</v>
      </c>
      <c r="QA220" s="4">
        <v>3.2</v>
      </c>
      <c r="QB220" s="4">
        <v>3.2</v>
      </c>
      <c r="QC220" s="4">
        <v>3.69</v>
      </c>
      <c r="QD220" s="4">
        <v>4</v>
      </c>
      <c r="QE220" s="4">
        <v>4</v>
      </c>
      <c r="QF220" s="4">
        <v>4</v>
      </c>
      <c r="QG220" s="4">
        <v>4</v>
      </c>
      <c r="QH220" s="4">
        <v>4</v>
      </c>
      <c r="QI220" s="4">
        <v>4</v>
      </c>
      <c r="QJ220" s="4">
        <v>4</v>
      </c>
      <c r="QK220" s="4">
        <v>4</v>
      </c>
      <c r="QL220" s="4">
        <v>4</v>
      </c>
      <c r="QM220" s="4">
        <v>4</v>
      </c>
      <c r="QN220" s="4">
        <v>4</v>
      </c>
      <c r="QO220" s="4">
        <v>4.75</v>
      </c>
      <c r="QP220" s="4">
        <v>4.75</v>
      </c>
      <c r="QQ220" s="4">
        <v>6.5</v>
      </c>
      <c r="QR220" s="4">
        <v>7.01</v>
      </c>
      <c r="QS220" s="4">
        <v>8.23</v>
      </c>
      <c r="QT220" s="4">
        <v>9</v>
      </c>
      <c r="QU220" s="4">
        <v>9</v>
      </c>
      <c r="QV220" s="4">
        <v>9</v>
      </c>
      <c r="QW220" s="4">
        <v>9</v>
      </c>
      <c r="QX220" s="4">
        <v>9</v>
      </c>
      <c r="QY220" s="4">
        <v>9</v>
      </c>
      <c r="QZ220" s="4">
        <v>9</v>
      </c>
      <c r="RA220" s="4">
        <v>9</v>
      </c>
      <c r="RB220" s="4">
        <v>9</v>
      </c>
      <c r="RC220" s="4">
        <v>9</v>
      </c>
      <c r="RD220" s="4">
        <v>9</v>
      </c>
      <c r="RE220" s="4">
        <v>9</v>
      </c>
      <c r="RF220" s="4">
        <v>9</v>
      </c>
      <c r="RG220" s="4">
        <v>9</v>
      </c>
      <c r="RH220" s="4">
        <v>9</v>
      </c>
      <c r="RI220" s="4">
        <v>9</v>
      </c>
      <c r="RJ220" s="4">
        <v>9</v>
      </c>
      <c r="RK220" s="4">
        <v>9</v>
      </c>
      <c r="RL220" s="4">
        <v>9</v>
      </c>
      <c r="RM220" s="4">
        <v>9</v>
      </c>
      <c r="RN220" s="4">
        <v>9</v>
      </c>
      <c r="RO220" s="4">
        <v>9</v>
      </c>
      <c r="RP220" s="4">
        <v>9</v>
      </c>
      <c r="RQ220" s="4">
        <v>9</v>
      </c>
      <c r="RR220" s="4">
        <v>9</v>
      </c>
      <c r="RS220" s="4">
        <v>9</v>
      </c>
    </row>
    <row r="221" spans="1:487" outlineLevel="3">
      <c r="A221" s="4" t="s">
        <v>1134</v>
      </c>
      <c r="D221" s="4">
        <v>11</v>
      </c>
      <c r="E221" s="4">
        <v>0</v>
      </c>
      <c r="F221" s="689">
        <v>12269.95</v>
      </c>
      <c r="G221" s="689"/>
      <c r="H221" s="689" t="s">
        <v>894</v>
      </c>
      <c r="OI221" s="4">
        <v>0.12</v>
      </c>
      <c r="OJ221" s="4">
        <v>0.48</v>
      </c>
      <c r="OK221" s="4">
        <v>0.95</v>
      </c>
      <c r="OL221" s="4">
        <v>0.95</v>
      </c>
      <c r="OM221" s="4">
        <v>1.78</v>
      </c>
      <c r="ON221" s="4">
        <v>2.1</v>
      </c>
      <c r="OO221" s="4">
        <v>2.2799999999999998</v>
      </c>
      <c r="OP221" s="4">
        <v>2.6</v>
      </c>
      <c r="OQ221" s="4">
        <v>3.15</v>
      </c>
      <c r="OR221" s="4">
        <v>3.15</v>
      </c>
      <c r="OS221" s="4">
        <v>3.15</v>
      </c>
      <c r="OT221" s="4">
        <v>3.15</v>
      </c>
      <c r="OU221" s="4">
        <v>3.31</v>
      </c>
      <c r="OV221" s="4">
        <v>3.69</v>
      </c>
      <c r="OW221" s="4">
        <v>3.94</v>
      </c>
      <c r="OX221" s="4">
        <v>3.94</v>
      </c>
      <c r="OY221" s="4">
        <v>3.94</v>
      </c>
      <c r="OZ221" s="4">
        <v>3.94</v>
      </c>
      <c r="PA221" s="4">
        <v>4.05</v>
      </c>
      <c r="PB221" s="4">
        <v>4.33</v>
      </c>
      <c r="PC221" s="4">
        <v>4.4400000000000004</v>
      </c>
      <c r="PD221" s="4">
        <v>4.72</v>
      </c>
      <c r="PE221" s="4">
        <v>4.72</v>
      </c>
      <c r="PF221" s="4">
        <v>4.72</v>
      </c>
      <c r="PG221" s="4">
        <v>4.72</v>
      </c>
      <c r="PH221" s="4">
        <v>4.8</v>
      </c>
      <c r="PI221" s="4">
        <v>4.99</v>
      </c>
      <c r="PJ221" s="4">
        <v>5.1100000000000003</v>
      </c>
      <c r="PK221" s="4">
        <v>5.1100000000000003</v>
      </c>
      <c r="PL221" s="4">
        <v>5.1100000000000003</v>
      </c>
      <c r="PM221" s="4">
        <v>5.1100000000000003</v>
      </c>
      <c r="PN221" s="4">
        <v>5.1100000000000003</v>
      </c>
      <c r="PO221" s="4">
        <v>5.1100000000000003</v>
      </c>
      <c r="PP221" s="4">
        <v>5.1100000000000003</v>
      </c>
      <c r="PQ221" s="4">
        <v>5.1100000000000003</v>
      </c>
      <c r="PR221" s="4">
        <v>5.1100000000000003</v>
      </c>
      <c r="PS221" s="4">
        <v>5.1100000000000003</v>
      </c>
      <c r="PT221" s="4">
        <v>5.1100000000000003</v>
      </c>
      <c r="PU221" s="4">
        <v>5.1100000000000003</v>
      </c>
      <c r="PV221" s="4">
        <v>5.1100000000000003</v>
      </c>
      <c r="PW221" s="4">
        <v>5.1100000000000003</v>
      </c>
      <c r="PX221" s="4">
        <v>5.1100000000000003</v>
      </c>
      <c r="PY221" s="4">
        <v>5.26</v>
      </c>
      <c r="PZ221" s="4">
        <v>5.64</v>
      </c>
      <c r="QA221" s="4">
        <v>6.04</v>
      </c>
      <c r="QB221" s="4">
        <v>6.04</v>
      </c>
      <c r="QC221" s="4">
        <v>6.42</v>
      </c>
      <c r="QD221" s="4">
        <v>6.67</v>
      </c>
      <c r="QE221" s="4">
        <v>6.67</v>
      </c>
      <c r="QF221" s="4">
        <v>6.67</v>
      </c>
      <c r="QG221" s="4">
        <v>6.9</v>
      </c>
      <c r="QH221" s="4">
        <v>7.46</v>
      </c>
      <c r="QI221" s="4">
        <v>7.46</v>
      </c>
      <c r="QJ221" s="4">
        <v>7.69</v>
      </c>
      <c r="QK221" s="4">
        <v>8.25</v>
      </c>
      <c r="QL221" s="4">
        <v>8.36</v>
      </c>
      <c r="QM221" s="4">
        <v>8.8000000000000007</v>
      </c>
      <c r="QN221" s="4">
        <v>9.9700000000000006</v>
      </c>
      <c r="QO221" s="4">
        <v>10.210000000000001</v>
      </c>
      <c r="QP221" s="4">
        <v>10.210000000000001</v>
      </c>
      <c r="QQ221" s="4">
        <v>10.210000000000001</v>
      </c>
      <c r="QR221" s="4">
        <v>10.210000000000001</v>
      </c>
      <c r="QS221" s="4">
        <v>10.210000000000001</v>
      </c>
      <c r="QT221" s="4">
        <v>10.37</v>
      </c>
      <c r="QU221" s="4">
        <v>10.75</v>
      </c>
      <c r="QV221" s="4">
        <v>11</v>
      </c>
      <c r="QW221" s="4">
        <v>11</v>
      </c>
      <c r="QX221" s="4">
        <v>11</v>
      </c>
      <c r="QY221" s="4">
        <v>11</v>
      </c>
      <c r="QZ221" s="4">
        <v>11</v>
      </c>
      <c r="RA221" s="4">
        <v>11</v>
      </c>
      <c r="RB221" s="4">
        <v>11</v>
      </c>
      <c r="RC221" s="4">
        <v>11</v>
      </c>
      <c r="RD221" s="4">
        <v>11</v>
      </c>
      <c r="RE221" s="4">
        <v>11</v>
      </c>
      <c r="RF221" s="4">
        <v>11</v>
      </c>
      <c r="RG221" s="4">
        <v>11</v>
      </c>
      <c r="RH221" s="4">
        <v>11</v>
      </c>
      <c r="RI221" s="4">
        <v>11</v>
      </c>
      <c r="RJ221" s="4">
        <v>11</v>
      </c>
      <c r="RK221" s="4">
        <v>11</v>
      </c>
      <c r="RL221" s="4">
        <v>11</v>
      </c>
      <c r="RM221" s="4">
        <v>11</v>
      </c>
      <c r="RN221" s="4">
        <v>11</v>
      </c>
      <c r="RO221" s="4">
        <v>11</v>
      </c>
      <c r="RP221" s="4">
        <v>11</v>
      </c>
      <c r="RQ221" s="4">
        <v>11</v>
      </c>
      <c r="RR221" s="4">
        <v>11</v>
      </c>
      <c r="RS221" s="4">
        <v>11</v>
      </c>
    </row>
    <row r="222" spans="1:487" outlineLevel="3">
      <c r="A222" s="4" t="s">
        <v>1135</v>
      </c>
      <c r="D222" s="4">
        <v>6</v>
      </c>
      <c r="E222" s="4">
        <v>0</v>
      </c>
      <c r="F222" s="689">
        <v>18706.73</v>
      </c>
      <c r="G222" s="689"/>
      <c r="H222" s="689" t="s">
        <v>894</v>
      </c>
      <c r="OK222" s="4">
        <v>0.1</v>
      </c>
      <c r="OL222" s="4">
        <v>0.1</v>
      </c>
      <c r="OM222" s="4">
        <v>0.35</v>
      </c>
      <c r="ON222" s="4">
        <v>0.5</v>
      </c>
      <c r="OO222" s="4">
        <v>0.5</v>
      </c>
      <c r="OP222" s="4">
        <v>0.5</v>
      </c>
      <c r="OQ222" s="4">
        <v>0.5</v>
      </c>
      <c r="OR222" s="4">
        <v>0.5</v>
      </c>
      <c r="OS222" s="4">
        <v>0.5</v>
      </c>
      <c r="OT222" s="4">
        <v>0.5</v>
      </c>
      <c r="OU222" s="4">
        <v>0.5</v>
      </c>
      <c r="OV222" s="4">
        <v>0.5</v>
      </c>
      <c r="OW222" s="4">
        <v>0.5</v>
      </c>
      <c r="OX222" s="4">
        <v>0.5</v>
      </c>
      <c r="OY222" s="4">
        <v>0.5</v>
      </c>
      <c r="OZ222" s="4">
        <v>0.5</v>
      </c>
      <c r="PA222" s="4">
        <v>0.5</v>
      </c>
      <c r="PB222" s="4">
        <v>0.5</v>
      </c>
      <c r="PC222" s="4">
        <v>0.5</v>
      </c>
      <c r="PD222" s="4">
        <v>0.5</v>
      </c>
      <c r="PE222" s="4">
        <v>0.5</v>
      </c>
      <c r="PF222" s="4">
        <v>0.5</v>
      </c>
      <c r="PG222" s="4">
        <v>0.5</v>
      </c>
      <c r="PH222" s="4">
        <v>0.6</v>
      </c>
      <c r="PI222" s="4">
        <v>0.85</v>
      </c>
      <c r="PJ222" s="4">
        <v>1</v>
      </c>
      <c r="PK222" s="4">
        <v>1</v>
      </c>
      <c r="PL222" s="4">
        <v>1</v>
      </c>
      <c r="PM222" s="4">
        <v>1</v>
      </c>
      <c r="PN222" s="4">
        <v>1</v>
      </c>
      <c r="PO222" s="4">
        <v>1</v>
      </c>
      <c r="PP222" s="4">
        <v>1</v>
      </c>
      <c r="PQ222" s="4">
        <v>1</v>
      </c>
      <c r="PR222" s="4">
        <v>1</v>
      </c>
      <c r="PS222" s="4">
        <v>1</v>
      </c>
      <c r="PT222" s="4">
        <v>1</v>
      </c>
      <c r="PU222" s="4">
        <v>1</v>
      </c>
      <c r="PV222" s="4">
        <v>1.1499999999999999</v>
      </c>
      <c r="PW222" s="4">
        <v>1.5</v>
      </c>
      <c r="PX222" s="4">
        <v>1.65</v>
      </c>
      <c r="PY222" s="4">
        <v>2.1</v>
      </c>
      <c r="PZ222" s="4">
        <v>2.65</v>
      </c>
      <c r="QA222" s="4">
        <v>3.6</v>
      </c>
      <c r="QB222" s="4">
        <v>3.6</v>
      </c>
      <c r="QC222" s="4">
        <v>3.85</v>
      </c>
      <c r="QD222" s="4">
        <v>4</v>
      </c>
      <c r="QE222" s="4">
        <v>4</v>
      </c>
      <c r="QF222" s="4">
        <v>4</v>
      </c>
      <c r="QG222" s="4">
        <v>4</v>
      </c>
      <c r="QH222" s="4">
        <v>4</v>
      </c>
      <c r="QI222" s="4">
        <v>4</v>
      </c>
      <c r="QJ222" s="4">
        <v>4</v>
      </c>
      <c r="QK222" s="4">
        <v>4</v>
      </c>
      <c r="QL222" s="4">
        <v>4.3</v>
      </c>
      <c r="QM222" s="4">
        <v>5</v>
      </c>
      <c r="QN222" s="4">
        <v>5</v>
      </c>
      <c r="QO222" s="4">
        <v>5</v>
      </c>
      <c r="QP222" s="4">
        <v>5</v>
      </c>
      <c r="QQ222" s="4">
        <v>5</v>
      </c>
      <c r="QR222" s="4">
        <v>5</v>
      </c>
      <c r="QS222" s="4">
        <v>5</v>
      </c>
      <c r="QT222" s="4">
        <v>5.2</v>
      </c>
      <c r="QU222" s="4">
        <v>5.69</v>
      </c>
      <c r="QV222" s="4">
        <v>6</v>
      </c>
      <c r="QW222" s="4">
        <v>6</v>
      </c>
      <c r="QX222" s="4">
        <v>6</v>
      </c>
      <c r="QY222" s="4">
        <v>6</v>
      </c>
      <c r="QZ222" s="4">
        <v>6</v>
      </c>
      <c r="RA222" s="4">
        <v>6</v>
      </c>
      <c r="RB222" s="4">
        <v>6</v>
      </c>
      <c r="RC222" s="4">
        <v>6</v>
      </c>
      <c r="RD222" s="4">
        <v>6</v>
      </c>
      <c r="RE222" s="4">
        <v>6</v>
      </c>
      <c r="RF222" s="4">
        <v>6</v>
      </c>
      <c r="RG222" s="4">
        <v>6</v>
      </c>
      <c r="RH222" s="4">
        <v>6</v>
      </c>
      <c r="RI222" s="4">
        <v>6</v>
      </c>
      <c r="RJ222" s="4">
        <v>6</v>
      </c>
      <c r="RK222" s="4">
        <v>6</v>
      </c>
      <c r="RL222" s="4">
        <v>6</v>
      </c>
      <c r="RM222" s="4">
        <v>6</v>
      </c>
      <c r="RN222" s="4">
        <v>6</v>
      </c>
      <c r="RO222" s="4">
        <v>6</v>
      </c>
      <c r="RP222" s="4">
        <v>6</v>
      </c>
      <c r="RQ222" s="4">
        <v>6</v>
      </c>
      <c r="RR222" s="4">
        <v>6</v>
      </c>
      <c r="RS222" s="4">
        <v>6</v>
      </c>
    </row>
    <row r="223" spans="1:487" outlineLevel="2">
      <c r="A223" s="4" t="s">
        <v>6480</v>
      </c>
      <c r="D223" s="4">
        <v>6000</v>
      </c>
      <c r="E223" s="4">
        <v>0</v>
      </c>
      <c r="F223" s="689">
        <v>1680000</v>
      </c>
      <c r="G223" s="689"/>
      <c r="H223" s="689" t="s">
        <v>894</v>
      </c>
      <c r="OC223" s="4">
        <v>90</v>
      </c>
      <c r="OD223" s="4">
        <v>195</v>
      </c>
      <c r="OE223" s="4">
        <v>195</v>
      </c>
      <c r="OF223" s="4">
        <v>450</v>
      </c>
      <c r="OG223" s="4">
        <v>450</v>
      </c>
      <c r="OH223" s="4">
        <v>450</v>
      </c>
      <c r="OI223" s="4">
        <v>765</v>
      </c>
      <c r="OJ223" s="4">
        <v>1395</v>
      </c>
      <c r="OK223" s="4">
        <v>2145</v>
      </c>
      <c r="OL223" s="4">
        <v>2145</v>
      </c>
      <c r="OM223" s="4">
        <v>2940</v>
      </c>
      <c r="ON223" s="4">
        <v>3660</v>
      </c>
      <c r="OO223" s="4">
        <v>4740</v>
      </c>
      <c r="OP223" s="4">
        <v>5190</v>
      </c>
      <c r="OQ223" s="4">
        <v>6000</v>
      </c>
      <c r="OR223" s="4">
        <v>6000</v>
      </c>
      <c r="OS223" s="4">
        <v>6000</v>
      </c>
      <c r="OT223" s="4">
        <v>6000</v>
      </c>
      <c r="OU223" s="4">
        <v>6000</v>
      </c>
      <c r="OV223" s="4">
        <v>6000</v>
      </c>
      <c r="OW223" s="4">
        <v>6000</v>
      </c>
      <c r="OX223" s="4">
        <v>6000</v>
      </c>
      <c r="OY223" s="4">
        <v>6000</v>
      </c>
      <c r="OZ223" s="4">
        <v>6000</v>
      </c>
      <c r="PA223" s="4">
        <v>6000</v>
      </c>
      <c r="PB223" s="4">
        <v>6000</v>
      </c>
      <c r="PC223" s="4">
        <v>6000</v>
      </c>
      <c r="PD223" s="4">
        <v>6000</v>
      </c>
      <c r="PE223" s="4">
        <v>6000</v>
      </c>
      <c r="PF223" s="4">
        <v>6000</v>
      </c>
      <c r="PG223" s="4">
        <v>6000</v>
      </c>
      <c r="PH223" s="4">
        <v>6000</v>
      </c>
      <c r="PI223" s="4">
        <v>6000</v>
      </c>
      <c r="PJ223" s="4">
        <v>6000</v>
      </c>
      <c r="PK223" s="4">
        <v>6000</v>
      </c>
      <c r="PL223" s="4">
        <v>6000</v>
      </c>
      <c r="PM223" s="4">
        <v>6000</v>
      </c>
      <c r="PN223" s="4">
        <v>6000</v>
      </c>
      <c r="PO223" s="4">
        <v>6000</v>
      </c>
      <c r="PP223" s="4">
        <v>6000</v>
      </c>
      <c r="PQ223" s="4">
        <v>6000</v>
      </c>
      <c r="PR223" s="4">
        <v>6000</v>
      </c>
      <c r="PS223" s="4">
        <v>6000</v>
      </c>
      <c r="PT223" s="4">
        <v>6000</v>
      </c>
      <c r="PU223" s="4">
        <v>6000</v>
      </c>
      <c r="PV223" s="4">
        <v>6000</v>
      </c>
      <c r="PW223" s="4">
        <v>6000</v>
      </c>
      <c r="PX223" s="4">
        <v>6000</v>
      </c>
      <c r="PY223" s="4">
        <v>6000</v>
      </c>
      <c r="PZ223" s="4">
        <v>6000</v>
      </c>
      <c r="QA223" s="4">
        <v>6000</v>
      </c>
      <c r="QB223" s="4">
        <v>6000</v>
      </c>
      <c r="QC223" s="4">
        <v>6000</v>
      </c>
      <c r="QD223" s="4">
        <v>6000</v>
      </c>
      <c r="QE223" s="4">
        <v>6000</v>
      </c>
      <c r="QF223" s="4">
        <v>6000</v>
      </c>
      <c r="QG223" s="4">
        <v>6000</v>
      </c>
      <c r="QH223" s="4">
        <v>6000</v>
      </c>
      <c r="QI223" s="4">
        <v>6000</v>
      </c>
      <c r="QJ223" s="4">
        <v>6000</v>
      </c>
      <c r="QK223" s="4">
        <v>6000</v>
      </c>
      <c r="QL223" s="4">
        <v>6000</v>
      </c>
      <c r="QM223" s="4">
        <v>6000</v>
      </c>
      <c r="QN223" s="4">
        <v>6000</v>
      </c>
      <c r="QO223" s="4">
        <v>6000</v>
      </c>
      <c r="QP223" s="4">
        <v>6000</v>
      </c>
      <c r="QQ223" s="4">
        <v>6000</v>
      </c>
      <c r="QR223" s="4">
        <v>6000</v>
      </c>
      <c r="QS223" s="4">
        <v>6000</v>
      </c>
      <c r="QT223" s="4">
        <v>6000</v>
      </c>
      <c r="QU223" s="4">
        <v>6000</v>
      </c>
      <c r="QV223" s="4">
        <v>6000</v>
      </c>
      <c r="QW223" s="4">
        <v>6000</v>
      </c>
      <c r="QX223" s="4">
        <v>6000</v>
      </c>
      <c r="QY223" s="4">
        <v>6000</v>
      </c>
      <c r="QZ223" s="4">
        <v>6000</v>
      </c>
      <c r="RA223" s="4">
        <v>6000</v>
      </c>
      <c r="RB223" s="4">
        <v>6000</v>
      </c>
      <c r="RC223" s="4">
        <v>6000</v>
      </c>
      <c r="RD223" s="4">
        <v>6000</v>
      </c>
      <c r="RE223" s="4">
        <v>6000</v>
      </c>
      <c r="RF223" s="4">
        <v>6000</v>
      </c>
      <c r="RG223" s="4">
        <v>6000</v>
      </c>
      <c r="RH223" s="4">
        <v>6000</v>
      </c>
      <c r="RI223" s="4">
        <v>6000</v>
      </c>
      <c r="RJ223" s="4">
        <v>6000</v>
      </c>
      <c r="RK223" s="4">
        <v>6000</v>
      </c>
      <c r="RL223" s="4">
        <v>6000</v>
      </c>
      <c r="RM223" s="4">
        <v>6000</v>
      </c>
      <c r="RN223" s="4">
        <v>6000</v>
      </c>
      <c r="RO223" s="4">
        <v>6000</v>
      </c>
      <c r="RP223" s="4">
        <v>6000</v>
      </c>
      <c r="RQ223" s="4">
        <v>6000</v>
      </c>
      <c r="RR223" s="4">
        <v>6000</v>
      </c>
      <c r="RS223" s="4">
        <v>6000</v>
      </c>
    </row>
    <row r="224" spans="1:487" outlineLevel="3">
      <c r="A224" s="4" t="s">
        <v>1136</v>
      </c>
      <c r="D224" s="4">
        <v>70608</v>
      </c>
      <c r="E224" s="4">
        <v>9781.3799999999992</v>
      </c>
      <c r="F224" s="689">
        <v>20270268.550000001</v>
      </c>
      <c r="G224" s="689"/>
      <c r="H224" s="689" t="s">
        <v>894</v>
      </c>
      <c r="HY224" s="4">
        <v>25.76</v>
      </c>
      <c r="HZ224" s="4">
        <v>25.76</v>
      </c>
      <c r="IA224" s="4">
        <v>85.88</v>
      </c>
      <c r="IB224" s="4">
        <v>85.88</v>
      </c>
      <c r="IC224" s="4">
        <v>85.88</v>
      </c>
      <c r="ID224" s="4">
        <v>85.88</v>
      </c>
      <c r="IE224" s="4">
        <v>104.16</v>
      </c>
      <c r="IF224" s="4">
        <v>125.48</v>
      </c>
      <c r="IG224" s="4">
        <v>125.48</v>
      </c>
      <c r="IH224" s="4">
        <v>177.26</v>
      </c>
      <c r="II224" s="4">
        <v>177.26</v>
      </c>
      <c r="IJ224" s="4">
        <v>178.66</v>
      </c>
      <c r="IK224" s="4">
        <v>180.65</v>
      </c>
      <c r="IL224" s="4">
        <v>185.24</v>
      </c>
      <c r="IM224" s="4">
        <v>187.26</v>
      </c>
      <c r="IN224" s="4">
        <v>187.26</v>
      </c>
      <c r="IO224" s="4">
        <v>193.54</v>
      </c>
      <c r="IP224" s="4">
        <v>208.5</v>
      </c>
      <c r="IQ224" s="4">
        <v>217.26</v>
      </c>
      <c r="IR224" s="4">
        <v>217.48</v>
      </c>
      <c r="IS224" s="4">
        <v>217.82</v>
      </c>
      <c r="IT224" s="4">
        <v>218.15</v>
      </c>
      <c r="IU224" s="4">
        <v>218.15</v>
      </c>
      <c r="IV224" s="4">
        <v>218.48</v>
      </c>
      <c r="IW224" s="4">
        <v>218.82</v>
      </c>
      <c r="IX224" s="4">
        <v>219.15</v>
      </c>
      <c r="IY224" s="4">
        <v>219.15</v>
      </c>
      <c r="IZ224" s="4">
        <v>219.15</v>
      </c>
      <c r="JA224" s="4">
        <v>219.15</v>
      </c>
      <c r="JB224" s="4">
        <v>219.15</v>
      </c>
      <c r="JC224" s="4">
        <v>219.15</v>
      </c>
      <c r="JD224" s="4">
        <v>219.48</v>
      </c>
      <c r="JE224" s="4">
        <v>219.81</v>
      </c>
      <c r="JF224" s="4">
        <v>220.15</v>
      </c>
      <c r="JG224" s="4">
        <v>220.48</v>
      </c>
      <c r="JH224" s="4">
        <v>220.81</v>
      </c>
      <c r="JI224" s="4">
        <v>220.81</v>
      </c>
      <c r="JJ224" s="4">
        <v>221.34</v>
      </c>
      <c r="JK224" s="4">
        <v>222.94</v>
      </c>
      <c r="JL224" s="4">
        <v>225.55</v>
      </c>
      <c r="JM224" s="4">
        <v>228.38</v>
      </c>
      <c r="JN224" s="4">
        <v>233.04</v>
      </c>
      <c r="JO224" s="4">
        <v>234.92</v>
      </c>
      <c r="JP224" s="4">
        <v>234.92</v>
      </c>
      <c r="JQ224" s="4">
        <v>236.86</v>
      </c>
      <c r="JR224" s="4">
        <v>238.04</v>
      </c>
      <c r="JS224" s="4">
        <v>238.87</v>
      </c>
      <c r="JT224" s="4">
        <v>239.7</v>
      </c>
      <c r="JU224" s="4">
        <v>240.53</v>
      </c>
      <c r="JV224" s="4">
        <v>241.35</v>
      </c>
      <c r="JW224" s="4">
        <v>241.35</v>
      </c>
      <c r="JX224" s="4">
        <v>242.18</v>
      </c>
      <c r="JY224" s="4">
        <v>243.01</v>
      </c>
      <c r="JZ224" s="4">
        <v>243.84</v>
      </c>
      <c r="KA224" s="4">
        <v>244.66</v>
      </c>
      <c r="KB224" s="4">
        <v>245.49</v>
      </c>
      <c r="KC224" s="4">
        <v>246.32</v>
      </c>
      <c r="KD224" s="4">
        <v>246.32</v>
      </c>
      <c r="KE224" s="4">
        <v>247.15</v>
      </c>
      <c r="KF224" s="4">
        <v>247.97</v>
      </c>
      <c r="KG224" s="4">
        <v>248.8</v>
      </c>
      <c r="KH224" s="4">
        <v>251.05</v>
      </c>
      <c r="KI224" s="4">
        <v>255.3</v>
      </c>
      <c r="KJ224" s="4">
        <v>265.86</v>
      </c>
      <c r="KK224" s="4">
        <v>265.86</v>
      </c>
      <c r="KL224" s="4">
        <v>285.73</v>
      </c>
      <c r="KM224" s="4">
        <v>304.5</v>
      </c>
      <c r="KN224" s="4">
        <v>314.48</v>
      </c>
      <c r="KO224" s="4">
        <v>331.79</v>
      </c>
      <c r="KP224" s="4">
        <v>335.89</v>
      </c>
      <c r="KQ224" s="4">
        <v>339.51</v>
      </c>
      <c r="KR224" s="4">
        <v>339.51</v>
      </c>
      <c r="KS224" s="4">
        <v>345.57</v>
      </c>
      <c r="KT224" s="4">
        <v>348.13</v>
      </c>
      <c r="KU224" s="4">
        <v>350.32</v>
      </c>
      <c r="KV224" s="4">
        <v>353.84</v>
      </c>
      <c r="KW224" s="4">
        <v>355.76</v>
      </c>
      <c r="KX224" s="4">
        <v>356.59</v>
      </c>
      <c r="KY224" s="4">
        <v>356.59</v>
      </c>
      <c r="KZ224" s="4">
        <v>357.42</v>
      </c>
      <c r="LA224" s="4">
        <v>358.24</v>
      </c>
      <c r="LB224" s="4">
        <v>359.07</v>
      </c>
      <c r="LC224" s="4">
        <v>359.9</v>
      </c>
      <c r="LD224" s="4">
        <v>360.73</v>
      </c>
      <c r="LE224" s="4">
        <v>361.55</v>
      </c>
      <c r="LF224" s="4">
        <v>361.55</v>
      </c>
      <c r="LG224" s="4">
        <v>362.38</v>
      </c>
      <c r="LH224" s="4">
        <v>363.21</v>
      </c>
      <c r="LI224" s="4">
        <v>364.04</v>
      </c>
      <c r="LJ224" s="4">
        <v>364.86</v>
      </c>
      <c r="LK224" s="4">
        <v>365.69</v>
      </c>
      <c r="LL224" s="4">
        <v>366.52</v>
      </c>
      <c r="LM224" s="4">
        <v>366.52</v>
      </c>
      <c r="LN224" s="4">
        <v>367.35</v>
      </c>
      <c r="LO224" s="4">
        <v>368.17</v>
      </c>
      <c r="LP224" s="4">
        <v>369</v>
      </c>
      <c r="LQ224" s="4">
        <v>369.83</v>
      </c>
      <c r="LR224" s="4">
        <v>370.66</v>
      </c>
      <c r="LS224" s="4">
        <v>371.93</v>
      </c>
      <c r="LT224" s="4">
        <v>371.93</v>
      </c>
      <c r="LU224" s="4">
        <v>373.3</v>
      </c>
      <c r="LV224" s="4">
        <v>374.68</v>
      </c>
      <c r="LW224" s="4">
        <v>376.06</v>
      </c>
      <c r="LX224" s="4">
        <v>377.69</v>
      </c>
      <c r="LY224" s="4">
        <v>379.62</v>
      </c>
      <c r="LZ224" s="4">
        <v>381.55</v>
      </c>
      <c r="MA224" s="4">
        <v>381.55</v>
      </c>
      <c r="MB224" s="4">
        <v>383.48</v>
      </c>
      <c r="MC224" s="4">
        <v>385.41</v>
      </c>
      <c r="MD224" s="4">
        <v>387.34</v>
      </c>
      <c r="ME224" s="4">
        <v>389.27</v>
      </c>
      <c r="MF224" s="4">
        <v>391.21</v>
      </c>
      <c r="MG224" s="4">
        <v>393.14</v>
      </c>
      <c r="MH224" s="4">
        <v>393.14</v>
      </c>
      <c r="MI224" s="4">
        <v>395.07</v>
      </c>
      <c r="MJ224" s="4">
        <v>397</v>
      </c>
      <c r="MK224" s="4">
        <v>398.93</v>
      </c>
      <c r="ML224" s="4">
        <v>400.86</v>
      </c>
      <c r="MM224" s="4">
        <v>403.28</v>
      </c>
      <c r="MN224" s="4">
        <v>406.03</v>
      </c>
      <c r="MO224" s="4">
        <v>406.03</v>
      </c>
      <c r="MP224" s="4">
        <v>409.1</v>
      </c>
      <c r="MQ224" s="4">
        <v>412.42</v>
      </c>
      <c r="MR224" s="4">
        <v>416.02</v>
      </c>
      <c r="MS224" s="4">
        <v>424.17</v>
      </c>
      <c r="MT224" s="4">
        <v>468.83</v>
      </c>
      <c r="MU224" s="4">
        <v>513.98</v>
      </c>
      <c r="MV224" s="4">
        <v>513.98</v>
      </c>
      <c r="MW224" s="4">
        <v>603.42999999999995</v>
      </c>
      <c r="MX224" s="4">
        <v>907.25</v>
      </c>
      <c r="MY224" s="4">
        <v>1579.8</v>
      </c>
      <c r="MZ224" s="4">
        <v>1853.2</v>
      </c>
      <c r="NA224" s="4">
        <v>2192.08</v>
      </c>
      <c r="NB224" s="4">
        <v>2630.29</v>
      </c>
      <c r="NC224" s="4">
        <v>2630.29</v>
      </c>
      <c r="ND224" s="4">
        <v>3272.87</v>
      </c>
      <c r="NE224" s="4">
        <v>4420.33</v>
      </c>
      <c r="NF224" s="4">
        <v>6265.33</v>
      </c>
      <c r="NG224" s="4">
        <v>9781.3799999999992</v>
      </c>
      <c r="NH224" s="4">
        <v>9781.3799999999992</v>
      </c>
      <c r="NI224" s="4">
        <v>9781.3799999999992</v>
      </c>
      <c r="NJ224" s="4">
        <v>9781.3799999999992</v>
      </c>
      <c r="NK224" s="4">
        <v>9781.3799999999992</v>
      </c>
      <c r="NL224" s="4">
        <v>9781.3799999999992</v>
      </c>
      <c r="NM224" s="4">
        <v>9781.3799999999992</v>
      </c>
      <c r="NN224" s="4">
        <v>9781.3799999999992</v>
      </c>
      <c r="NO224" s="4">
        <v>9781.3799999999992</v>
      </c>
      <c r="NP224" s="4">
        <v>9781.3799999999992</v>
      </c>
      <c r="NQ224" s="4">
        <v>9781.3799999999992</v>
      </c>
      <c r="NR224" s="4">
        <v>9781.3799999999992</v>
      </c>
      <c r="NS224" s="4">
        <v>9781.3799999999992</v>
      </c>
      <c r="NT224" s="4">
        <v>9781.3799999999992</v>
      </c>
      <c r="NU224" s="4">
        <v>9781.3799999999992</v>
      </c>
      <c r="NV224" s="4">
        <v>9781.3799999999992</v>
      </c>
      <c r="NW224" s="4">
        <v>9781.3799999999992</v>
      </c>
      <c r="NX224" s="4">
        <v>9781.3799999999992</v>
      </c>
      <c r="NY224" s="4">
        <v>9781.3799999999992</v>
      </c>
      <c r="NZ224" s="4">
        <v>9781.3799999999992</v>
      </c>
      <c r="OA224" s="4">
        <v>9781.3799999999992</v>
      </c>
      <c r="OB224" s="4">
        <v>9781.3799999999992</v>
      </c>
      <c r="OC224" s="4">
        <v>10474.49</v>
      </c>
      <c r="OD224" s="4">
        <v>11387.23</v>
      </c>
      <c r="OE224" s="4">
        <v>11387.23</v>
      </c>
      <c r="OF224" s="4">
        <v>12289.77</v>
      </c>
      <c r="OG224" s="4">
        <v>13958.83</v>
      </c>
      <c r="OH224" s="4">
        <v>14208.34</v>
      </c>
      <c r="OI224" s="4">
        <v>14492.61</v>
      </c>
      <c r="OJ224" s="4">
        <v>15046.69</v>
      </c>
      <c r="OK224" s="4">
        <v>16248.4</v>
      </c>
      <c r="OL224" s="4">
        <v>16248.4</v>
      </c>
      <c r="OM224" s="4">
        <v>17505.580000000002</v>
      </c>
      <c r="ON224" s="4">
        <v>19329.240000000002</v>
      </c>
      <c r="OO224" s="4">
        <v>21255.81</v>
      </c>
      <c r="OP224" s="4">
        <v>24267.77</v>
      </c>
      <c r="OQ224" s="4">
        <v>25811.37</v>
      </c>
      <c r="OR224" s="4">
        <v>27421.86</v>
      </c>
      <c r="OS224" s="4">
        <v>27421.86</v>
      </c>
      <c r="OT224" s="4">
        <v>28679.3</v>
      </c>
      <c r="OU224" s="4">
        <v>31529.91</v>
      </c>
      <c r="OV224" s="4">
        <v>32083.759999999998</v>
      </c>
      <c r="OW224" s="4">
        <v>32751.64</v>
      </c>
      <c r="OX224" s="4">
        <v>34385.4</v>
      </c>
      <c r="OY224" s="4">
        <v>37085.26</v>
      </c>
      <c r="OZ224" s="4">
        <v>37085.26</v>
      </c>
      <c r="PA224" s="4">
        <v>39557.19</v>
      </c>
      <c r="PB224" s="4">
        <v>42085.48</v>
      </c>
      <c r="PC224" s="4">
        <v>44392.09</v>
      </c>
      <c r="PD224" s="4">
        <v>46147.27</v>
      </c>
      <c r="PE224" s="4">
        <v>47392.37</v>
      </c>
      <c r="PF224" s="4">
        <v>48611.72</v>
      </c>
      <c r="PG224" s="4">
        <v>48611.72</v>
      </c>
      <c r="PH224" s="4">
        <v>50421.82</v>
      </c>
      <c r="PI224" s="4">
        <v>53021.68</v>
      </c>
      <c r="PJ224" s="4">
        <v>54633.07</v>
      </c>
      <c r="PK224" s="4">
        <v>56195.44</v>
      </c>
      <c r="PL224" s="4">
        <v>56571.9</v>
      </c>
      <c r="PM224" s="4">
        <v>56840.68</v>
      </c>
      <c r="PN224" s="4">
        <v>56840.68</v>
      </c>
      <c r="PO224" s="4">
        <v>57069.84</v>
      </c>
      <c r="PP224" s="4">
        <v>57884.35</v>
      </c>
      <c r="PQ224" s="4">
        <v>59223.17</v>
      </c>
      <c r="PR224" s="4">
        <v>59603.06</v>
      </c>
      <c r="PS224" s="4">
        <v>60150.12</v>
      </c>
      <c r="PT224" s="4">
        <v>60768.4</v>
      </c>
      <c r="PU224" s="4">
        <v>60768.4</v>
      </c>
      <c r="PV224" s="4">
        <v>61571.43</v>
      </c>
      <c r="PW224" s="4">
        <v>62947.77</v>
      </c>
      <c r="PX224" s="4">
        <v>63964.83</v>
      </c>
      <c r="PY224" s="4">
        <v>64895.74</v>
      </c>
      <c r="PZ224" s="4">
        <v>65369.86</v>
      </c>
      <c r="QA224" s="4">
        <v>65738.28</v>
      </c>
      <c r="QB224" s="4">
        <v>65738.28</v>
      </c>
      <c r="QC224" s="4">
        <v>65951.55</v>
      </c>
      <c r="QD224" s="4">
        <v>66261.960000000006</v>
      </c>
      <c r="QE224" s="4">
        <v>66841.740000000005</v>
      </c>
      <c r="QF224" s="4">
        <v>67050.820000000007</v>
      </c>
      <c r="QG224" s="4">
        <v>67232.179999999993</v>
      </c>
      <c r="QH224" s="4">
        <v>67573.63</v>
      </c>
      <c r="QI224" s="4">
        <v>67573.63</v>
      </c>
      <c r="QJ224" s="4">
        <v>68054.27</v>
      </c>
      <c r="QK224" s="4">
        <v>68793.149999999994</v>
      </c>
      <c r="QL224" s="4">
        <v>69715.42</v>
      </c>
      <c r="QM224" s="4">
        <v>69855.820000000007</v>
      </c>
      <c r="QN224" s="4">
        <v>70161.740000000005</v>
      </c>
      <c r="QO224" s="4">
        <v>70175.56</v>
      </c>
      <c r="QP224" s="4">
        <v>70175.56</v>
      </c>
      <c r="QQ224" s="4">
        <v>70188.3</v>
      </c>
      <c r="QR224" s="4">
        <v>70189.75</v>
      </c>
      <c r="QS224" s="4">
        <v>70264.800000000003</v>
      </c>
      <c r="QT224" s="4">
        <v>70446.52</v>
      </c>
      <c r="QU224" s="4">
        <v>70608</v>
      </c>
      <c r="QV224" s="4">
        <v>70608</v>
      </c>
      <c r="QW224" s="4">
        <v>70608</v>
      </c>
      <c r="QX224" s="4">
        <v>70608</v>
      </c>
      <c r="QY224" s="4">
        <v>70608</v>
      </c>
      <c r="QZ224" s="4">
        <v>70608</v>
      </c>
      <c r="RA224" s="4">
        <v>70608</v>
      </c>
      <c r="RB224" s="4">
        <v>70608</v>
      </c>
      <c r="RC224" s="4">
        <v>70608</v>
      </c>
      <c r="RD224" s="4">
        <v>70608</v>
      </c>
      <c r="RE224" s="4">
        <v>70608</v>
      </c>
      <c r="RF224" s="4">
        <v>70608</v>
      </c>
      <c r="RG224" s="4">
        <v>70608</v>
      </c>
      <c r="RH224" s="4">
        <v>70608</v>
      </c>
      <c r="RI224" s="4">
        <v>70608</v>
      </c>
      <c r="RJ224" s="4">
        <v>70608</v>
      </c>
      <c r="RK224" s="4">
        <v>70608</v>
      </c>
      <c r="RL224" s="4">
        <v>70608</v>
      </c>
      <c r="RM224" s="4">
        <v>70608</v>
      </c>
      <c r="RN224" s="4">
        <v>70608</v>
      </c>
      <c r="RO224" s="4">
        <v>70608</v>
      </c>
      <c r="RP224" s="4">
        <v>70608</v>
      </c>
      <c r="RQ224" s="4">
        <v>70608</v>
      </c>
      <c r="RR224" s="4">
        <v>70608</v>
      </c>
      <c r="RS224" s="4">
        <v>70608</v>
      </c>
    </row>
    <row r="225" spans="1:749" outlineLevel="4">
      <c r="A225" s="4" t="s">
        <v>1137</v>
      </c>
      <c r="D225" s="4">
        <v>18380.009999999998</v>
      </c>
      <c r="E225" s="4">
        <v>3952.55</v>
      </c>
      <c r="F225" s="689">
        <v>5615614.8200000003</v>
      </c>
      <c r="G225" s="689"/>
      <c r="H225" s="689" t="s">
        <v>894</v>
      </c>
      <c r="HY225" s="4">
        <v>25.76</v>
      </c>
      <c r="HZ225" s="4">
        <v>25.76</v>
      </c>
      <c r="IA225" s="4">
        <v>85.88</v>
      </c>
      <c r="IB225" s="4">
        <v>85.88</v>
      </c>
      <c r="IC225" s="4">
        <v>85.88</v>
      </c>
      <c r="ID225" s="4">
        <v>85.88</v>
      </c>
      <c r="IE225" s="4">
        <v>104.16</v>
      </c>
      <c r="IF225" s="4">
        <v>125.48</v>
      </c>
      <c r="IG225" s="4">
        <v>125.48</v>
      </c>
      <c r="IH225" s="4">
        <v>177.26</v>
      </c>
      <c r="II225" s="4">
        <v>177.26</v>
      </c>
      <c r="IJ225" s="4">
        <v>177.26</v>
      </c>
      <c r="IK225" s="4">
        <v>177.26</v>
      </c>
      <c r="IL225" s="4">
        <v>177.26</v>
      </c>
      <c r="IM225" s="4">
        <v>177.26</v>
      </c>
      <c r="IN225" s="4">
        <v>177.26</v>
      </c>
      <c r="IO225" s="4">
        <v>177.26</v>
      </c>
      <c r="IP225" s="4">
        <v>177.26</v>
      </c>
      <c r="IQ225" s="4">
        <v>177.26</v>
      </c>
      <c r="IR225" s="4">
        <v>177.26</v>
      </c>
      <c r="IS225" s="4">
        <v>177.26</v>
      </c>
      <c r="IT225" s="4">
        <v>177.26</v>
      </c>
      <c r="IU225" s="4">
        <v>177.26</v>
      </c>
      <c r="IV225" s="4">
        <v>177.26</v>
      </c>
      <c r="IW225" s="4">
        <v>177.26</v>
      </c>
      <c r="IX225" s="4">
        <v>177.26</v>
      </c>
      <c r="IY225" s="4">
        <v>177.26</v>
      </c>
      <c r="IZ225" s="4">
        <v>177.26</v>
      </c>
      <c r="JA225" s="4">
        <v>177.26</v>
      </c>
      <c r="JB225" s="4">
        <v>177.26</v>
      </c>
      <c r="JC225" s="4">
        <v>177.26</v>
      </c>
      <c r="JD225" s="4">
        <v>177.26</v>
      </c>
      <c r="JE225" s="4">
        <v>177.26</v>
      </c>
      <c r="JF225" s="4">
        <v>177.26</v>
      </c>
      <c r="JG225" s="4">
        <v>177.26</v>
      </c>
      <c r="JH225" s="4">
        <v>177.26</v>
      </c>
      <c r="JI225" s="4">
        <v>177.26</v>
      </c>
      <c r="JJ225" s="4">
        <v>177.26</v>
      </c>
      <c r="JK225" s="4">
        <v>178.09</v>
      </c>
      <c r="JL225" s="4">
        <v>178.92</v>
      </c>
      <c r="JM225" s="4">
        <v>179.74</v>
      </c>
      <c r="JN225" s="4">
        <v>180.57</v>
      </c>
      <c r="JO225" s="4">
        <v>181.4</v>
      </c>
      <c r="JP225" s="4">
        <v>181.4</v>
      </c>
      <c r="JQ225" s="4">
        <v>182.23</v>
      </c>
      <c r="JR225" s="4">
        <v>183.05</v>
      </c>
      <c r="JS225" s="4">
        <v>183.88</v>
      </c>
      <c r="JT225" s="4">
        <v>184.71</v>
      </c>
      <c r="JU225" s="4">
        <v>185.54</v>
      </c>
      <c r="JV225" s="4">
        <v>186.36</v>
      </c>
      <c r="JW225" s="4">
        <v>186.36</v>
      </c>
      <c r="JX225" s="4">
        <v>187.19</v>
      </c>
      <c r="JY225" s="4">
        <v>188.02</v>
      </c>
      <c r="JZ225" s="4">
        <v>188.85</v>
      </c>
      <c r="KA225" s="4">
        <v>189.67</v>
      </c>
      <c r="KB225" s="4">
        <v>190.5</v>
      </c>
      <c r="KC225" s="4">
        <v>191.33</v>
      </c>
      <c r="KD225" s="4">
        <v>191.33</v>
      </c>
      <c r="KE225" s="4">
        <v>192.15</v>
      </c>
      <c r="KF225" s="4">
        <v>192.98</v>
      </c>
      <c r="KG225" s="4">
        <v>193.81</v>
      </c>
      <c r="KH225" s="4">
        <v>194.64</v>
      </c>
      <c r="KI225" s="4">
        <v>195.46</v>
      </c>
      <c r="KJ225" s="4">
        <v>196.29</v>
      </c>
      <c r="KK225" s="4">
        <v>196.29</v>
      </c>
      <c r="KL225" s="4">
        <v>197.12</v>
      </c>
      <c r="KM225" s="4">
        <v>197.95</v>
      </c>
      <c r="KN225" s="4">
        <v>198.77</v>
      </c>
      <c r="KO225" s="4">
        <v>199.6</v>
      </c>
      <c r="KP225" s="4">
        <v>200.43</v>
      </c>
      <c r="KQ225" s="4">
        <v>201.26</v>
      </c>
      <c r="KR225" s="4">
        <v>201.26</v>
      </c>
      <c r="KS225" s="4">
        <v>202.08</v>
      </c>
      <c r="KT225" s="4">
        <v>202.91</v>
      </c>
      <c r="KU225" s="4">
        <v>203.74</v>
      </c>
      <c r="KV225" s="4">
        <v>204.57</v>
      </c>
      <c r="KW225" s="4">
        <v>205.39</v>
      </c>
      <c r="KX225" s="4">
        <v>206.22</v>
      </c>
      <c r="KY225" s="4">
        <v>206.22</v>
      </c>
      <c r="KZ225" s="4">
        <v>207.05</v>
      </c>
      <c r="LA225" s="4">
        <v>207.88</v>
      </c>
      <c r="LB225" s="4">
        <v>208.7</v>
      </c>
      <c r="LC225" s="4">
        <v>209.53</v>
      </c>
      <c r="LD225" s="4">
        <v>210.36</v>
      </c>
      <c r="LE225" s="4">
        <v>211.19</v>
      </c>
      <c r="LF225" s="4">
        <v>211.19</v>
      </c>
      <c r="LG225" s="4">
        <v>212.01</v>
      </c>
      <c r="LH225" s="4">
        <v>212.84</v>
      </c>
      <c r="LI225" s="4">
        <v>213.67</v>
      </c>
      <c r="LJ225" s="4">
        <v>214.5</v>
      </c>
      <c r="LK225" s="4">
        <v>215.32</v>
      </c>
      <c r="LL225" s="4">
        <v>216.15</v>
      </c>
      <c r="LM225" s="4">
        <v>216.15</v>
      </c>
      <c r="LN225" s="4">
        <v>216.98</v>
      </c>
      <c r="LO225" s="4">
        <v>217.81</v>
      </c>
      <c r="LP225" s="4">
        <v>218.63</v>
      </c>
      <c r="LQ225" s="4">
        <v>219.46</v>
      </c>
      <c r="LR225" s="4">
        <v>220.29</v>
      </c>
      <c r="LS225" s="4">
        <v>221.56</v>
      </c>
      <c r="LT225" s="4">
        <v>221.56</v>
      </c>
      <c r="LU225" s="4">
        <v>222.94</v>
      </c>
      <c r="LV225" s="4">
        <v>224.32</v>
      </c>
      <c r="LW225" s="4">
        <v>225.7</v>
      </c>
      <c r="LX225" s="4">
        <v>227.32</v>
      </c>
      <c r="LY225" s="4">
        <v>229.25</v>
      </c>
      <c r="LZ225" s="4">
        <v>231.18</v>
      </c>
      <c r="MA225" s="4">
        <v>231.18</v>
      </c>
      <c r="MB225" s="4">
        <v>233.11</v>
      </c>
      <c r="MC225" s="4">
        <v>235.05</v>
      </c>
      <c r="MD225" s="4">
        <v>236.98</v>
      </c>
      <c r="ME225" s="4">
        <v>238.91</v>
      </c>
      <c r="MF225" s="4">
        <v>240.84</v>
      </c>
      <c r="MG225" s="4">
        <v>242.77</v>
      </c>
      <c r="MH225" s="4">
        <v>242.77</v>
      </c>
      <c r="MI225" s="4">
        <v>244.7</v>
      </c>
      <c r="MJ225" s="4">
        <v>246.63</v>
      </c>
      <c r="MK225" s="4">
        <v>248.56</v>
      </c>
      <c r="ML225" s="4">
        <v>250.49</v>
      </c>
      <c r="MM225" s="4">
        <v>252.64</v>
      </c>
      <c r="MN225" s="4">
        <v>255.13</v>
      </c>
      <c r="MO225" s="4">
        <v>255.13</v>
      </c>
      <c r="MP225" s="4">
        <v>257.61</v>
      </c>
      <c r="MQ225" s="4">
        <v>260.08999999999997</v>
      </c>
      <c r="MR225" s="4">
        <v>262.57</v>
      </c>
      <c r="MS225" s="4">
        <v>269.11</v>
      </c>
      <c r="MT225" s="4">
        <v>312.08999999999997</v>
      </c>
      <c r="MU225" s="4">
        <v>355.08</v>
      </c>
      <c r="MV225" s="4">
        <v>355.08</v>
      </c>
      <c r="MW225" s="4">
        <v>398.06</v>
      </c>
      <c r="MX225" s="4">
        <v>554.57000000000005</v>
      </c>
      <c r="MY225" s="4">
        <v>711.17</v>
      </c>
      <c r="MZ225" s="4">
        <v>868.85</v>
      </c>
      <c r="NA225" s="4">
        <v>1107.8</v>
      </c>
      <c r="NB225" s="4">
        <v>1369.96</v>
      </c>
      <c r="NC225" s="4">
        <v>1369.96</v>
      </c>
      <c r="ND225" s="4">
        <v>1715.91</v>
      </c>
      <c r="NE225" s="4">
        <v>2236.7600000000002</v>
      </c>
      <c r="NF225" s="4">
        <v>2902.34</v>
      </c>
      <c r="NG225" s="4">
        <v>3952.55</v>
      </c>
      <c r="NH225" s="4">
        <v>3952.55</v>
      </c>
      <c r="NI225" s="4">
        <v>3952.55</v>
      </c>
      <c r="NJ225" s="4">
        <v>3952.55</v>
      </c>
      <c r="NK225" s="4">
        <v>3952.55</v>
      </c>
      <c r="NL225" s="4">
        <v>3952.55</v>
      </c>
      <c r="NM225" s="4">
        <v>3952.55</v>
      </c>
      <c r="NN225" s="4">
        <v>3952.55</v>
      </c>
      <c r="NO225" s="4">
        <v>3952.55</v>
      </c>
      <c r="NP225" s="4">
        <v>3952.55</v>
      </c>
      <c r="NQ225" s="4">
        <v>3952.55</v>
      </c>
      <c r="NR225" s="4">
        <v>3952.55</v>
      </c>
      <c r="NS225" s="4">
        <v>3952.55</v>
      </c>
      <c r="NT225" s="4">
        <v>3952.55</v>
      </c>
      <c r="NU225" s="4">
        <v>3952.55</v>
      </c>
      <c r="NV225" s="4">
        <v>3952.55</v>
      </c>
      <c r="NW225" s="4">
        <v>3952.55</v>
      </c>
      <c r="NX225" s="4">
        <v>3952.55</v>
      </c>
      <c r="NY225" s="4">
        <v>3952.55</v>
      </c>
      <c r="NZ225" s="4">
        <v>3952.55</v>
      </c>
      <c r="OA225" s="4">
        <v>3952.55</v>
      </c>
      <c r="OB225" s="4">
        <v>3952.55</v>
      </c>
      <c r="OC225" s="4">
        <v>4124.05</v>
      </c>
      <c r="OD225" s="4">
        <v>4304.16</v>
      </c>
      <c r="OE225" s="4">
        <v>4304.16</v>
      </c>
      <c r="OF225" s="4">
        <v>4650.28</v>
      </c>
      <c r="OG225" s="4">
        <v>5035.16</v>
      </c>
      <c r="OH225" s="4">
        <v>5194.83</v>
      </c>
      <c r="OI225" s="4">
        <v>5366.28</v>
      </c>
      <c r="OJ225" s="4">
        <v>5732.26</v>
      </c>
      <c r="OK225" s="4">
        <v>6585.81</v>
      </c>
      <c r="OL225" s="4">
        <v>6585.81</v>
      </c>
      <c r="OM225" s="4">
        <v>7327.91</v>
      </c>
      <c r="ON225" s="4">
        <v>8647.6299999999992</v>
      </c>
      <c r="OO225" s="4">
        <v>9801.07</v>
      </c>
      <c r="OP225" s="4">
        <v>11119.66</v>
      </c>
      <c r="OQ225" s="4">
        <v>12267.57</v>
      </c>
      <c r="OR225" s="4">
        <v>13473.51</v>
      </c>
      <c r="OS225" s="4">
        <v>13473.51</v>
      </c>
      <c r="OT225" s="4">
        <v>13662.02</v>
      </c>
      <c r="OU225" s="4">
        <v>13877.41</v>
      </c>
      <c r="OV225" s="4">
        <v>14180.98</v>
      </c>
      <c r="OW225" s="4">
        <v>14394.43</v>
      </c>
      <c r="OX225" s="4">
        <v>14627.82</v>
      </c>
      <c r="OY225" s="4">
        <v>14907.37</v>
      </c>
      <c r="OZ225" s="4">
        <v>14907.37</v>
      </c>
      <c r="PA225" s="4">
        <v>15229.01</v>
      </c>
      <c r="PB225" s="4">
        <v>15455.79</v>
      </c>
      <c r="PC225" s="4">
        <v>15604.02</v>
      </c>
      <c r="PD225" s="4">
        <v>15700.25</v>
      </c>
      <c r="PE225" s="4">
        <v>15818.49</v>
      </c>
      <c r="PF225" s="4">
        <v>15978.95</v>
      </c>
      <c r="PG225" s="4">
        <v>15978.95</v>
      </c>
      <c r="PH225" s="4">
        <v>16242.31</v>
      </c>
      <c r="PI225" s="4">
        <v>16500.11</v>
      </c>
      <c r="PJ225" s="4">
        <v>16813.09</v>
      </c>
      <c r="PK225" s="4">
        <v>17153.07</v>
      </c>
      <c r="PL225" s="4">
        <v>17179.330000000002</v>
      </c>
      <c r="PM225" s="4">
        <v>17206.07</v>
      </c>
      <c r="PN225" s="4">
        <v>17206.07</v>
      </c>
      <c r="PO225" s="4">
        <v>17246</v>
      </c>
      <c r="PP225" s="4">
        <v>17316.560000000001</v>
      </c>
      <c r="PQ225" s="4">
        <v>17379.580000000002</v>
      </c>
      <c r="PR225" s="4">
        <v>17405.45</v>
      </c>
      <c r="PS225" s="4">
        <v>17496.11</v>
      </c>
      <c r="PT225" s="4">
        <v>17654.189999999999</v>
      </c>
      <c r="PU225" s="4">
        <v>17654.189999999999</v>
      </c>
      <c r="PV225" s="4">
        <v>17761.87</v>
      </c>
      <c r="PW225" s="4">
        <v>17919.91</v>
      </c>
      <c r="PX225" s="4">
        <v>18187.89</v>
      </c>
      <c r="PY225" s="4">
        <v>18376.669999999998</v>
      </c>
      <c r="PZ225" s="4">
        <v>18377.07</v>
      </c>
      <c r="QA225" s="4">
        <v>18377.900000000001</v>
      </c>
      <c r="QB225" s="4">
        <v>18377.900000000001</v>
      </c>
      <c r="QC225" s="4">
        <v>18378.54</v>
      </c>
      <c r="QD225" s="4">
        <v>18378.72</v>
      </c>
      <c r="QE225" s="4">
        <v>18379.099999999999</v>
      </c>
      <c r="QF225" s="4">
        <v>18379.419999999998</v>
      </c>
      <c r="QG225" s="4">
        <v>18379.560000000001</v>
      </c>
      <c r="QH225" s="4">
        <v>18379.830000000002</v>
      </c>
      <c r="QI225" s="4">
        <v>18379.830000000002</v>
      </c>
      <c r="QJ225" s="4">
        <v>18380.009999999998</v>
      </c>
      <c r="QK225" s="4">
        <v>18380.009999999998</v>
      </c>
      <c r="QL225" s="4">
        <v>18380.009999999998</v>
      </c>
      <c r="QM225" s="4">
        <v>18380.009999999998</v>
      </c>
      <c r="QN225" s="4">
        <v>18380.009999999998</v>
      </c>
      <c r="QO225" s="4">
        <v>18380.009999999998</v>
      </c>
      <c r="QP225" s="4">
        <v>18380.009999999998</v>
      </c>
      <c r="QQ225" s="4">
        <v>18380.009999999998</v>
      </c>
      <c r="QR225" s="4">
        <v>18380.009999999998</v>
      </c>
      <c r="QS225" s="4">
        <v>18380.009999999998</v>
      </c>
      <c r="QT225" s="4">
        <v>18380.009999999998</v>
      </c>
      <c r="QU225" s="4">
        <v>18380.009999999998</v>
      </c>
      <c r="QV225" s="4">
        <v>18380.009999999998</v>
      </c>
      <c r="QW225" s="4">
        <v>18380.009999999998</v>
      </c>
      <c r="QX225" s="4">
        <v>18380.009999999998</v>
      </c>
      <c r="QY225" s="4">
        <v>18380.009999999998</v>
      </c>
      <c r="QZ225" s="4">
        <v>18380.009999999998</v>
      </c>
      <c r="RA225" s="4">
        <v>18380.009999999998</v>
      </c>
      <c r="RB225" s="4">
        <v>18380.009999999998</v>
      </c>
      <c r="RC225" s="4">
        <v>18380.009999999998</v>
      </c>
      <c r="RD225" s="4">
        <v>18380.009999999998</v>
      </c>
      <c r="RE225" s="4">
        <v>18380.009999999998</v>
      </c>
      <c r="RF225" s="4">
        <v>18380.009999999998</v>
      </c>
      <c r="RG225" s="4">
        <v>18380.009999999998</v>
      </c>
      <c r="RH225" s="4">
        <v>18380.009999999998</v>
      </c>
      <c r="RI225" s="4">
        <v>18380.009999999998</v>
      </c>
      <c r="RJ225" s="4">
        <v>18380.009999999998</v>
      </c>
      <c r="RK225" s="4">
        <v>18380.009999999998</v>
      </c>
      <c r="RL225" s="4">
        <v>18380.009999999998</v>
      </c>
      <c r="RM225" s="4">
        <v>18380.009999999998</v>
      </c>
      <c r="RN225" s="4">
        <v>18380.009999999998</v>
      </c>
      <c r="RO225" s="4">
        <v>18380.009999999998</v>
      </c>
      <c r="RP225" s="4">
        <v>18380.009999999998</v>
      </c>
      <c r="RQ225" s="4">
        <v>18380.009999999998</v>
      </c>
      <c r="RR225" s="4">
        <v>18380.009999999998</v>
      </c>
      <c r="RS225" s="4">
        <v>18380.009999999998</v>
      </c>
    </row>
    <row r="226" spans="1:749" outlineLevel="4">
      <c r="A226" s="4" t="s">
        <v>1182</v>
      </c>
      <c r="D226" s="4">
        <v>4330.01</v>
      </c>
      <c r="E226" s="4">
        <v>584.29</v>
      </c>
      <c r="F226" s="689">
        <v>98845.41</v>
      </c>
      <c r="G226" s="689"/>
      <c r="H226" s="689" t="s">
        <v>894</v>
      </c>
      <c r="HY226" s="4">
        <v>24.94</v>
      </c>
      <c r="HZ226" s="4">
        <v>24.94</v>
      </c>
      <c r="IA226" s="4">
        <v>83.13</v>
      </c>
      <c r="IB226" s="4">
        <v>83.13</v>
      </c>
      <c r="IC226" s="4">
        <v>83.13</v>
      </c>
      <c r="ID226" s="4">
        <v>83.13</v>
      </c>
      <c r="IE226" s="4">
        <v>99.76</v>
      </c>
      <c r="IF226" s="4">
        <v>119.15</v>
      </c>
      <c r="IG226" s="4">
        <v>119.15</v>
      </c>
      <c r="IH226" s="4">
        <v>166.26</v>
      </c>
      <c r="II226" s="4">
        <v>166.26</v>
      </c>
      <c r="IJ226" s="4">
        <v>166.26</v>
      </c>
      <c r="IK226" s="4">
        <v>166.26</v>
      </c>
      <c r="IL226" s="4">
        <v>166.26</v>
      </c>
      <c r="IM226" s="4">
        <v>166.26</v>
      </c>
      <c r="IN226" s="4">
        <v>166.26</v>
      </c>
      <c r="IO226" s="4">
        <v>166.26</v>
      </c>
      <c r="IP226" s="4">
        <v>166.26</v>
      </c>
      <c r="IQ226" s="4">
        <v>166.26</v>
      </c>
      <c r="IR226" s="4">
        <v>166.26</v>
      </c>
      <c r="IS226" s="4">
        <v>166.26</v>
      </c>
      <c r="IT226" s="4">
        <v>166.26</v>
      </c>
      <c r="IU226" s="4">
        <v>166.26</v>
      </c>
      <c r="IV226" s="4">
        <v>166.26</v>
      </c>
      <c r="IW226" s="4">
        <v>166.26</v>
      </c>
      <c r="IX226" s="4">
        <v>166.26</v>
      </c>
      <c r="IY226" s="4">
        <v>166.26</v>
      </c>
      <c r="IZ226" s="4">
        <v>166.26</v>
      </c>
      <c r="JA226" s="4">
        <v>166.26</v>
      </c>
      <c r="JB226" s="4">
        <v>166.26</v>
      </c>
      <c r="JC226" s="4">
        <v>166.26</v>
      </c>
      <c r="JD226" s="4">
        <v>166.26</v>
      </c>
      <c r="JE226" s="4">
        <v>166.26</v>
      </c>
      <c r="JF226" s="4">
        <v>166.26</v>
      </c>
      <c r="JG226" s="4">
        <v>166.26</v>
      </c>
      <c r="JH226" s="4">
        <v>166.26</v>
      </c>
      <c r="JI226" s="4">
        <v>166.26</v>
      </c>
      <c r="JJ226" s="4">
        <v>166.26</v>
      </c>
      <c r="JK226" s="4">
        <v>167.07</v>
      </c>
      <c r="JL226" s="4">
        <v>167.89</v>
      </c>
      <c r="JM226" s="4">
        <v>168.7</v>
      </c>
      <c r="JN226" s="4">
        <v>169.52</v>
      </c>
      <c r="JO226" s="4">
        <v>170.33</v>
      </c>
      <c r="JP226" s="4">
        <v>170.33</v>
      </c>
      <c r="JQ226" s="4">
        <v>171.14</v>
      </c>
      <c r="JR226" s="4">
        <v>171.96</v>
      </c>
      <c r="JS226" s="4">
        <v>172.77</v>
      </c>
      <c r="JT226" s="4">
        <v>173.59</v>
      </c>
      <c r="JU226" s="4">
        <v>174.4</v>
      </c>
      <c r="JV226" s="4">
        <v>175.21</v>
      </c>
      <c r="JW226" s="4">
        <v>175.21</v>
      </c>
      <c r="JX226" s="4">
        <v>176.03</v>
      </c>
      <c r="JY226" s="4">
        <v>176.84</v>
      </c>
      <c r="JZ226" s="4">
        <v>177.66</v>
      </c>
      <c r="KA226" s="4">
        <v>178.47</v>
      </c>
      <c r="KB226" s="4">
        <v>179.28</v>
      </c>
      <c r="KC226" s="4">
        <v>180.1</v>
      </c>
      <c r="KD226" s="4">
        <v>180.1</v>
      </c>
      <c r="KE226" s="4">
        <v>180.91</v>
      </c>
      <c r="KF226" s="4">
        <v>181.73</v>
      </c>
      <c r="KG226" s="4">
        <v>182.54</v>
      </c>
      <c r="KH226" s="4">
        <v>183.35</v>
      </c>
      <c r="KI226" s="4">
        <v>184.17</v>
      </c>
      <c r="KJ226" s="4">
        <v>184.98</v>
      </c>
      <c r="KK226" s="4">
        <v>184.98</v>
      </c>
      <c r="KL226" s="4">
        <v>185.8</v>
      </c>
      <c r="KM226" s="4">
        <v>186.61</v>
      </c>
      <c r="KN226" s="4">
        <v>187.42</v>
      </c>
      <c r="KO226" s="4">
        <v>188.24</v>
      </c>
      <c r="KP226" s="4">
        <v>189.05</v>
      </c>
      <c r="KQ226" s="4">
        <v>189.87</v>
      </c>
      <c r="KR226" s="4">
        <v>189.87</v>
      </c>
      <c r="KS226" s="4">
        <v>190.68</v>
      </c>
      <c r="KT226" s="4">
        <v>191.49</v>
      </c>
      <c r="KU226" s="4">
        <v>192.31</v>
      </c>
      <c r="KV226" s="4">
        <v>193.12</v>
      </c>
      <c r="KW226" s="4">
        <v>193.94</v>
      </c>
      <c r="KX226" s="4">
        <v>194.75</v>
      </c>
      <c r="KY226" s="4">
        <v>194.75</v>
      </c>
      <c r="KZ226" s="4">
        <v>195.56</v>
      </c>
      <c r="LA226" s="4">
        <v>196.38</v>
      </c>
      <c r="LB226" s="4">
        <v>197.19</v>
      </c>
      <c r="LC226" s="4">
        <v>198.01</v>
      </c>
      <c r="LD226" s="4">
        <v>198.82</v>
      </c>
      <c r="LE226" s="4">
        <v>199.63</v>
      </c>
      <c r="LF226" s="4">
        <v>199.63</v>
      </c>
      <c r="LG226" s="4">
        <v>200.45</v>
      </c>
      <c r="LH226" s="4">
        <v>201.26</v>
      </c>
      <c r="LI226" s="4">
        <v>202.08</v>
      </c>
      <c r="LJ226" s="4">
        <v>202.89</v>
      </c>
      <c r="LK226" s="4">
        <v>203.7</v>
      </c>
      <c r="LL226" s="4">
        <v>204.52</v>
      </c>
      <c r="LM226" s="4">
        <v>204.52</v>
      </c>
      <c r="LN226" s="4">
        <v>205.33</v>
      </c>
      <c r="LO226" s="4">
        <v>206.15</v>
      </c>
      <c r="LP226" s="4">
        <v>206.96</v>
      </c>
      <c r="LQ226" s="4">
        <v>207.77</v>
      </c>
      <c r="LR226" s="4">
        <v>208.59</v>
      </c>
      <c r="LS226" s="4">
        <v>209.84</v>
      </c>
      <c r="LT226" s="4">
        <v>209.84</v>
      </c>
      <c r="LU226" s="4">
        <v>211.19</v>
      </c>
      <c r="LV226" s="4">
        <v>212.55</v>
      </c>
      <c r="LW226" s="4">
        <v>213.91</v>
      </c>
      <c r="LX226" s="4">
        <v>215.51</v>
      </c>
      <c r="LY226" s="4">
        <v>217.41</v>
      </c>
      <c r="LZ226" s="4">
        <v>219.31</v>
      </c>
      <c r="MA226" s="4">
        <v>219.31</v>
      </c>
      <c r="MB226" s="4">
        <v>221.21</v>
      </c>
      <c r="MC226" s="4">
        <v>223.11</v>
      </c>
      <c r="MD226" s="4">
        <v>225</v>
      </c>
      <c r="ME226" s="4">
        <v>226.9</v>
      </c>
      <c r="MF226" s="4">
        <v>228.8</v>
      </c>
      <c r="MG226" s="4">
        <v>230.7</v>
      </c>
      <c r="MH226" s="4">
        <v>230.7</v>
      </c>
      <c r="MI226" s="4">
        <v>232.6</v>
      </c>
      <c r="MJ226" s="4">
        <v>234.5</v>
      </c>
      <c r="MK226" s="4">
        <v>236.4</v>
      </c>
      <c r="ML226" s="4">
        <v>238.3</v>
      </c>
      <c r="MM226" s="4">
        <v>240.42</v>
      </c>
      <c r="MN226" s="4">
        <v>242.86</v>
      </c>
      <c r="MO226" s="4">
        <v>242.86</v>
      </c>
      <c r="MP226" s="4">
        <v>245.3</v>
      </c>
      <c r="MQ226" s="4">
        <v>247.74</v>
      </c>
      <c r="MR226" s="4">
        <v>250.18</v>
      </c>
      <c r="MS226" s="4">
        <v>252.63</v>
      </c>
      <c r="MT226" s="4">
        <v>255.07</v>
      </c>
      <c r="MU226" s="4">
        <v>257.51</v>
      </c>
      <c r="MV226" s="4">
        <v>257.51</v>
      </c>
      <c r="MW226" s="4">
        <v>259.95</v>
      </c>
      <c r="MX226" s="4">
        <v>262.58</v>
      </c>
      <c r="MY226" s="4">
        <v>265.3</v>
      </c>
      <c r="MZ226" s="4">
        <v>268.01</v>
      </c>
      <c r="NA226" s="4">
        <v>270.72000000000003</v>
      </c>
      <c r="NB226" s="4">
        <v>282.07</v>
      </c>
      <c r="NC226" s="4">
        <v>282.07</v>
      </c>
      <c r="ND226" s="4">
        <v>293.88</v>
      </c>
      <c r="NE226" s="4">
        <v>349.16</v>
      </c>
      <c r="NF226" s="4">
        <v>423.59</v>
      </c>
      <c r="NG226" s="4">
        <v>584.29</v>
      </c>
      <c r="NH226" s="4">
        <v>584.29</v>
      </c>
      <c r="NI226" s="4">
        <v>584.29</v>
      </c>
      <c r="NJ226" s="4">
        <v>584.29</v>
      </c>
      <c r="NK226" s="4">
        <v>584.29</v>
      </c>
      <c r="NL226" s="4">
        <v>584.29</v>
      </c>
      <c r="NM226" s="4">
        <v>584.29</v>
      </c>
      <c r="NN226" s="4">
        <v>584.29</v>
      </c>
      <c r="NO226" s="4">
        <v>584.29</v>
      </c>
      <c r="NP226" s="4">
        <v>584.29</v>
      </c>
      <c r="NQ226" s="4">
        <v>584.29</v>
      </c>
      <c r="NR226" s="4">
        <v>584.29</v>
      </c>
      <c r="NS226" s="4">
        <v>584.29</v>
      </c>
      <c r="NT226" s="4">
        <v>584.29</v>
      </c>
      <c r="NU226" s="4">
        <v>584.29</v>
      </c>
      <c r="NV226" s="4">
        <v>584.29</v>
      </c>
      <c r="NW226" s="4">
        <v>584.29</v>
      </c>
      <c r="NX226" s="4">
        <v>584.29</v>
      </c>
      <c r="NY226" s="4">
        <v>584.29</v>
      </c>
      <c r="NZ226" s="4">
        <v>584.29</v>
      </c>
      <c r="OA226" s="4">
        <v>584.29</v>
      </c>
      <c r="OB226" s="4">
        <v>584.29</v>
      </c>
      <c r="OC226" s="4">
        <v>645.55999999999995</v>
      </c>
      <c r="OD226" s="4">
        <v>714.54</v>
      </c>
      <c r="OE226" s="4">
        <v>714.54</v>
      </c>
      <c r="OF226" s="4">
        <v>870.63</v>
      </c>
      <c r="OG226" s="4">
        <v>937.76</v>
      </c>
      <c r="OH226" s="4">
        <v>985.6</v>
      </c>
      <c r="OI226" s="4">
        <v>1043.44</v>
      </c>
      <c r="OJ226" s="4">
        <v>1121.28</v>
      </c>
      <c r="OK226" s="4">
        <v>1160.05</v>
      </c>
      <c r="OL226" s="4">
        <v>1160.05</v>
      </c>
      <c r="OM226" s="4">
        <v>1228.75</v>
      </c>
      <c r="ON226" s="4">
        <v>1333.65</v>
      </c>
      <c r="OO226" s="4">
        <v>1468.5</v>
      </c>
      <c r="OP226" s="4">
        <v>1550.03</v>
      </c>
      <c r="OQ226" s="4">
        <v>1666.74</v>
      </c>
      <c r="OR226" s="4">
        <v>1823.84</v>
      </c>
      <c r="OS226" s="4">
        <v>1823.84</v>
      </c>
      <c r="OT226" s="4">
        <v>1936.77</v>
      </c>
      <c r="OU226" s="4">
        <v>2047.83</v>
      </c>
      <c r="OV226" s="4">
        <v>2167.41</v>
      </c>
      <c r="OW226" s="4">
        <v>2301.04</v>
      </c>
      <c r="OX226" s="4">
        <v>2477.9699999999998</v>
      </c>
      <c r="OY226" s="4">
        <v>2680.92</v>
      </c>
      <c r="OZ226" s="4">
        <v>2680.92</v>
      </c>
      <c r="PA226" s="4">
        <v>2887.19</v>
      </c>
      <c r="PB226" s="4">
        <v>3059.61</v>
      </c>
      <c r="PC226" s="4">
        <v>3172.56</v>
      </c>
      <c r="PD226" s="4">
        <v>3243.82</v>
      </c>
      <c r="PE226" s="4">
        <v>3333.92</v>
      </c>
      <c r="PF226" s="4">
        <v>3443.35</v>
      </c>
      <c r="PG226" s="4">
        <v>3443.35</v>
      </c>
      <c r="PH226" s="4">
        <v>3535.56</v>
      </c>
      <c r="PI226" s="4">
        <v>3666.13</v>
      </c>
      <c r="PJ226" s="4">
        <v>3794.03</v>
      </c>
      <c r="PK226" s="4">
        <v>3824.4</v>
      </c>
      <c r="PL226" s="4">
        <v>3846.87</v>
      </c>
      <c r="PM226" s="4">
        <v>3869.34</v>
      </c>
      <c r="PN226" s="4">
        <v>3869.34</v>
      </c>
      <c r="PO226" s="4">
        <v>3903.45</v>
      </c>
      <c r="PP226" s="4">
        <v>3965.53</v>
      </c>
      <c r="PQ226" s="4">
        <v>4022.46</v>
      </c>
      <c r="PR226" s="4">
        <v>4047.4</v>
      </c>
      <c r="PS226" s="4">
        <v>4088.96</v>
      </c>
      <c r="PT226" s="4">
        <v>4163.7700000000004</v>
      </c>
      <c r="PU226" s="4">
        <v>4163.7700000000004</v>
      </c>
      <c r="PV226" s="4">
        <v>4188.7</v>
      </c>
      <c r="PW226" s="4">
        <v>4213.6400000000003</v>
      </c>
      <c r="PX226" s="4">
        <v>4255.2</v>
      </c>
      <c r="PY226" s="4">
        <v>4330.01</v>
      </c>
      <c r="PZ226" s="4">
        <v>4330.01</v>
      </c>
      <c r="QA226" s="4">
        <v>4330.01</v>
      </c>
      <c r="QB226" s="4">
        <v>4330.01</v>
      </c>
      <c r="QC226" s="4">
        <v>4330.01</v>
      </c>
      <c r="QD226" s="4">
        <v>4330.01</v>
      </c>
      <c r="QE226" s="4">
        <v>4330.01</v>
      </c>
      <c r="QF226" s="4">
        <v>4330.01</v>
      </c>
      <c r="QG226" s="4">
        <v>4330.01</v>
      </c>
      <c r="QH226" s="4">
        <v>4330.01</v>
      </c>
      <c r="QI226" s="4">
        <v>4330.01</v>
      </c>
      <c r="QJ226" s="4">
        <v>4330.01</v>
      </c>
      <c r="QK226" s="4">
        <v>4330.01</v>
      </c>
      <c r="QL226" s="4">
        <v>4330.01</v>
      </c>
      <c r="QM226" s="4">
        <v>4330.01</v>
      </c>
      <c r="QN226" s="4">
        <v>4330.01</v>
      </c>
      <c r="QO226" s="4">
        <v>4330.01</v>
      </c>
      <c r="QP226" s="4">
        <v>4330.01</v>
      </c>
      <c r="QQ226" s="4">
        <v>4330.01</v>
      </c>
      <c r="QR226" s="4">
        <v>4330.01</v>
      </c>
      <c r="QS226" s="4">
        <v>4330.01</v>
      </c>
      <c r="QT226" s="4">
        <v>4330.01</v>
      </c>
      <c r="QU226" s="4">
        <v>4330.01</v>
      </c>
      <c r="QV226" s="4">
        <v>4330.01</v>
      </c>
      <c r="QW226" s="4">
        <v>4330.01</v>
      </c>
      <c r="QX226" s="4">
        <v>4330.01</v>
      </c>
      <c r="QY226" s="4">
        <v>4330.01</v>
      </c>
      <c r="QZ226" s="4">
        <v>4330.01</v>
      </c>
      <c r="RA226" s="4">
        <v>4330.01</v>
      </c>
      <c r="RB226" s="4">
        <v>4330.01</v>
      </c>
      <c r="RC226" s="4">
        <v>4330.01</v>
      </c>
      <c r="RD226" s="4">
        <v>4330.01</v>
      </c>
      <c r="RE226" s="4">
        <v>4330.01</v>
      </c>
      <c r="RF226" s="4">
        <v>4330.01</v>
      </c>
      <c r="RG226" s="4">
        <v>4330.01</v>
      </c>
      <c r="RH226" s="4">
        <v>4330.01</v>
      </c>
      <c r="RI226" s="4">
        <v>4330.01</v>
      </c>
      <c r="RJ226" s="4">
        <v>4330.01</v>
      </c>
      <c r="RK226" s="4">
        <v>4330.01</v>
      </c>
      <c r="RL226" s="4">
        <v>4330.01</v>
      </c>
      <c r="RM226" s="4">
        <v>4330.01</v>
      </c>
      <c r="RN226" s="4">
        <v>4330.01</v>
      </c>
      <c r="RO226" s="4">
        <v>4330.01</v>
      </c>
      <c r="RP226" s="4">
        <v>4330.01</v>
      </c>
      <c r="RQ226" s="4">
        <v>4330.01</v>
      </c>
      <c r="RR226" s="4">
        <v>4330.01</v>
      </c>
      <c r="RS226" s="4">
        <v>4330.01</v>
      </c>
    </row>
    <row r="227" spans="1:749" outlineLevel="4">
      <c r="A227" s="4" t="s">
        <v>1183</v>
      </c>
      <c r="D227" s="4">
        <v>585</v>
      </c>
      <c r="E227" s="4">
        <v>77.34</v>
      </c>
      <c r="F227" s="689">
        <v>209434.27</v>
      </c>
      <c r="G227" s="689"/>
      <c r="H227" s="689" t="s">
        <v>894</v>
      </c>
      <c r="HY227" s="4">
        <v>0.83</v>
      </c>
      <c r="HZ227" s="4">
        <v>0.83</v>
      </c>
      <c r="IA227" s="4">
        <v>2.75</v>
      </c>
      <c r="IB227" s="4">
        <v>2.75</v>
      </c>
      <c r="IC227" s="4">
        <v>2.75</v>
      </c>
      <c r="ID227" s="4">
        <v>2.75</v>
      </c>
      <c r="IE227" s="4">
        <v>4.4000000000000004</v>
      </c>
      <c r="IF227" s="4">
        <v>6.33</v>
      </c>
      <c r="IG227" s="4">
        <v>6.33</v>
      </c>
      <c r="IH227" s="4">
        <v>11</v>
      </c>
      <c r="II227" s="4">
        <v>11</v>
      </c>
      <c r="IJ227" s="4">
        <v>11</v>
      </c>
      <c r="IK227" s="4">
        <v>11</v>
      </c>
      <c r="IL227" s="4">
        <v>11</v>
      </c>
      <c r="IM227" s="4">
        <v>11</v>
      </c>
      <c r="IN227" s="4">
        <v>11</v>
      </c>
      <c r="IO227" s="4">
        <v>11</v>
      </c>
      <c r="IP227" s="4">
        <v>11</v>
      </c>
      <c r="IQ227" s="4">
        <v>11</v>
      </c>
      <c r="IR227" s="4">
        <v>11</v>
      </c>
      <c r="IS227" s="4">
        <v>11</v>
      </c>
      <c r="IT227" s="4">
        <v>11</v>
      </c>
      <c r="IU227" s="4">
        <v>11</v>
      </c>
      <c r="IV227" s="4">
        <v>11</v>
      </c>
      <c r="IW227" s="4">
        <v>11</v>
      </c>
      <c r="IX227" s="4">
        <v>11</v>
      </c>
      <c r="IY227" s="4">
        <v>11</v>
      </c>
      <c r="IZ227" s="4">
        <v>11</v>
      </c>
      <c r="JA227" s="4">
        <v>11</v>
      </c>
      <c r="JB227" s="4">
        <v>11</v>
      </c>
      <c r="JC227" s="4">
        <v>11</v>
      </c>
      <c r="JD227" s="4">
        <v>11</v>
      </c>
      <c r="JE227" s="4">
        <v>11</v>
      </c>
      <c r="JF227" s="4">
        <v>11</v>
      </c>
      <c r="JG227" s="4">
        <v>11</v>
      </c>
      <c r="JH227" s="4">
        <v>11</v>
      </c>
      <c r="JI227" s="4">
        <v>11</v>
      </c>
      <c r="JJ227" s="4">
        <v>11</v>
      </c>
      <c r="JK227" s="4">
        <v>11.01</v>
      </c>
      <c r="JL227" s="4">
        <v>11.03</v>
      </c>
      <c r="JM227" s="4">
        <v>11.04</v>
      </c>
      <c r="JN227" s="4">
        <v>11.05</v>
      </c>
      <c r="JO227" s="4">
        <v>11.07</v>
      </c>
      <c r="JP227" s="4">
        <v>11.07</v>
      </c>
      <c r="JQ227" s="4">
        <v>11.08</v>
      </c>
      <c r="JR227" s="4">
        <v>11.09</v>
      </c>
      <c r="JS227" s="4">
        <v>11.11</v>
      </c>
      <c r="JT227" s="4">
        <v>11.12</v>
      </c>
      <c r="JU227" s="4">
        <v>11.13</v>
      </c>
      <c r="JV227" s="4">
        <v>11.15</v>
      </c>
      <c r="JW227" s="4">
        <v>11.15</v>
      </c>
      <c r="JX227" s="4">
        <v>11.16</v>
      </c>
      <c r="JY227" s="4">
        <v>11.18</v>
      </c>
      <c r="JZ227" s="4">
        <v>11.19</v>
      </c>
      <c r="KA227" s="4">
        <v>11.2</v>
      </c>
      <c r="KB227" s="4">
        <v>11.22</v>
      </c>
      <c r="KC227" s="4">
        <v>11.23</v>
      </c>
      <c r="KD227" s="4">
        <v>11.23</v>
      </c>
      <c r="KE227" s="4">
        <v>11.24</v>
      </c>
      <c r="KF227" s="4">
        <v>11.26</v>
      </c>
      <c r="KG227" s="4">
        <v>11.27</v>
      </c>
      <c r="KH227" s="4">
        <v>11.28</v>
      </c>
      <c r="KI227" s="4">
        <v>11.3</v>
      </c>
      <c r="KJ227" s="4">
        <v>11.31</v>
      </c>
      <c r="KK227" s="4">
        <v>11.31</v>
      </c>
      <c r="KL227" s="4">
        <v>11.32</v>
      </c>
      <c r="KM227" s="4">
        <v>11.34</v>
      </c>
      <c r="KN227" s="4">
        <v>11.35</v>
      </c>
      <c r="KO227" s="4">
        <v>11.36</v>
      </c>
      <c r="KP227" s="4">
        <v>11.38</v>
      </c>
      <c r="KQ227" s="4">
        <v>11.39</v>
      </c>
      <c r="KR227" s="4">
        <v>11.39</v>
      </c>
      <c r="KS227" s="4">
        <v>11.4</v>
      </c>
      <c r="KT227" s="4">
        <v>11.42</v>
      </c>
      <c r="KU227" s="4">
        <v>11.43</v>
      </c>
      <c r="KV227" s="4">
        <v>11.44</v>
      </c>
      <c r="KW227" s="4">
        <v>11.46</v>
      </c>
      <c r="KX227" s="4">
        <v>11.47</v>
      </c>
      <c r="KY227" s="4">
        <v>11.47</v>
      </c>
      <c r="KZ227" s="4">
        <v>11.48</v>
      </c>
      <c r="LA227" s="4">
        <v>11.5</v>
      </c>
      <c r="LB227" s="4">
        <v>11.51</v>
      </c>
      <c r="LC227" s="4">
        <v>11.53</v>
      </c>
      <c r="LD227" s="4">
        <v>11.54</v>
      </c>
      <c r="LE227" s="4">
        <v>11.55</v>
      </c>
      <c r="LF227" s="4">
        <v>11.55</v>
      </c>
      <c r="LG227" s="4">
        <v>11.57</v>
      </c>
      <c r="LH227" s="4">
        <v>11.58</v>
      </c>
      <c r="LI227" s="4">
        <v>11.59</v>
      </c>
      <c r="LJ227" s="4">
        <v>11.61</v>
      </c>
      <c r="LK227" s="4">
        <v>11.62</v>
      </c>
      <c r="LL227" s="4">
        <v>11.63</v>
      </c>
      <c r="LM227" s="4">
        <v>11.63</v>
      </c>
      <c r="LN227" s="4">
        <v>11.65</v>
      </c>
      <c r="LO227" s="4">
        <v>11.66</v>
      </c>
      <c r="LP227" s="4">
        <v>11.67</v>
      </c>
      <c r="LQ227" s="4">
        <v>11.69</v>
      </c>
      <c r="LR227" s="4">
        <v>11.7</v>
      </c>
      <c r="LS227" s="4">
        <v>11.72</v>
      </c>
      <c r="LT227" s="4">
        <v>11.72</v>
      </c>
      <c r="LU227" s="4">
        <v>11.74</v>
      </c>
      <c r="LV227" s="4">
        <v>11.77</v>
      </c>
      <c r="LW227" s="4">
        <v>11.79</v>
      </c>
      <c r="LX227" s="4">
        <v>11.81</v>
      </c>
      <c r="LY227" s="4">
        <v>11.85</v>
      </c>
      <c r="LZ227" s="4">
        <v>11.88</v>
      </c>
      <c r="MA227" s="4">
        <v>11.88</v>
      </c>
      <c r="MB227" s="4">
        <v>11.91</v>
      </c>
      <c r="MC227" s="4">
        <v>11.94</v>
      </c>
      <c r="MD227" s="4">
        <v>11.97</v>
      </c>
      <c r="ME227" s="4">
        <v>12</v>
      </c>
      <c r="MF227" s="4">
        <v>12.03</v>
      </c>
      <c r="MG227" s="4">
        <v>12.07</v>
      </c>
      <c r="MH227" s="4">
        <v>12.07</v>
      </c>
      <c r="MI227" s="4">
        <v>12.1</v>
      </c>
      <c r="MJ227" s="4">
        <v>12.13</v>
      </c>
      <c r="MK227" s="4">
        <v>12.16</v>
      </c>
      <c r="ML227" s="4">
        <v>12.19</v>
      </c>
      <c r="MM227" s="4">
        <v>12.23</v>
      </c>
      <c r="MN227" s="4">
        <v>12.27</v>
      </c>
      <c r="MO227" s="4">
        <v>12.27</v>
      </c>
      <c r="MP227" s="4">
        <v>12.31</v>
      </c>
      <c r="MQ227" s="4">
        <v>12.35</v>
      </c>
      <c r="MR227" s="4">
        <v>12.39</v>
      </c>
      <c r="MS227" s="4">
        <v>12.43</v>
      </c>
      <c r="MT227" s="4">
        <v>12.47</v>
      </c>
      <c r="MU227" s="4">
        <v>12.51</v>
      </c>
      <c r="MV227" s="4">
        <v>12.51</v>
      </c>
      <c r="MW227" s="4">
        <v>12.55</v>
      </c>
      <c r="MX227" s="4">
        <v>12.59</v>
      </c>
      <c r="MY227" s="4">
        <v>12.64</v>
      </c>
      <c r="MZ227" s="4">
        <v>12.68</v>
      </c>
      <c r="NA227" s="4">
        <v>12.73</v>
      </c>
      <c r="NB227" s="4">
        <v>14.25</v>
      </c>
      <c r="NC227" s="4">
        <v>14.25</v>
      </c>
      <c r="ND227" s="4">
        <v>15.85</v>
      </c>
      <c r="NE227" s="4">
        <v>27.41</v>
      </c>
      <c r="NF227" s="4">
        <v>42.75</v>
      </c>
      <c r="NG227" s="4">
        <v>77.34</v>
      </c>
      <c r="NH227" s="4">
        <v>77.34</v>
      </c>
      <c r="NI227" s="4">
        <v>77.34</v>
      </c>
      <c r="NJ227" s="4">
        <v>77.34</v>
      </c>
      <c r="NK227" s="4">
        <v>77.34</v>
      </c>
      <c r="NL227" s="4">
        <v>77.34</v>
      </c>
      <c r="NM227" s="4">
        <v>77.34</v>
      </c>
      <c r="NN227" s="4">
        <v>77.34</v>
      </c>
      <c r="NO227" s="4">
        <v>77.34</v>
      </c>
      <c r="NP227" s="4">
        <v>77.34</v>
      </c>
      <c r="NQ227" s="4">
        <v>77.34</v>
      </c>
      <c r="NR227" s="4">
        <v>77.34</v>
      </c>
      <c r="NS227" s="4">
        <v>77.34</v>
      </c>
      <c r="NT227" s="4">
        <v>77.34</v>
      </c>
      <c r="NU227" s="4">
        <v>77.34</v>
      </c>
      <c r="NV227" s="4">
        <v>77.34</v>
      </c>
      <c r="NW227" s="4">
        <v>77.34</v>
      </c>
      <c r="NX227" s="4">
        <v>77.34</v>
      </c>
      <c r="NY227" s="4">
        <v>77.34</v>
      </c>
      <c r="NZ227" s="4">
        <v>77.34</v>
      </c>
      <c r="OA227" s="4">
        <v>77.34</v>
      </c>
      <c r="OB227" s="4">
        <v>77.34</v>
      </c>
      <c r="OC227" s="4">
        <v>84.9</v>
      </c>
      <c r="OD227" s="4">
        <v>93.3</v>
      </c>
      <c r="OE227" s="4">
        <v>93.3</v>
      </c>
      <c r="OF227" s="4">
        <v>111.74</v>
      </c>
      <c r="OG227" s="4">
        <v>122.7</v>
      </c>
      <c r="OH227" s="4">
        <v>131.86000000000001</v>
      </c>
      <c r="OI227" s="4">
        <v>142.72999999999999</v>
      </c>
      <c r="OJ227" s="4">
        <v>157.02000000000001</v>
      </c>
      <c r="OK227" s="4">
        <v>164.21</v>
      </c>
      <c r="OL227" s="4">
        <v>164.21</v>
      </c>
      <c r="OM227" s="4">
        <v>177.37</v>
      </c>
      <c r="ON227" s="4">
        <v>197.54</v>
      </c>
      <c r="OO227" s="4">
        <v>224.51</v>
      </c>
      <c r="OP227" s="4">
        <v>236.72</v>
      </c>
      <c r="OQ227" s="4">
        <v>254.61</v>
      </c>
      <c r="OR227" s="4">
        <v>276.27</v>
      </c>
      <c r="OS227" s="4">
        <v>276.27</v>
      </c>
      <c r="OT227" s="4">
        <v>292.38</v>
      </c>
      <c r="OU227" s="4">
        <v>310.36</v>
      </c>
      <c r="OV227" s="4">
        <v>329.72</v>
      </c>
      <c r="OW227" s="4">
        <v>349.28</v>
      </c>
      <c r="OX227" s="4">
        <v>377.73</v>
      </c>
      <c r="OY227" s="4">
        <v>412.64</v>
      </c>
      <c r="OZ227" s="4">
        <v>412.64</v>
      </c>
      <c r="PA227" s="4">
        <v>449.1</v>
      </c>
      <c r="PB227" s="4">
        <v>474.95</v>
      </c>
      <c r="PC227" s="4">
        <v>491.38</v>
      </c>
      <c r="PD227" s="4">
        <v>497.56</v>
      </c>
      <c r="PE227" s="4">
        <v>504.05</v>
      </c>
      <c r="PF227" s="4">
        <v>511.96</v>
      </c>
      <c r="PG227" s="4">
        <v>511.96</v>
      </c>
      <c r="PH227" s="4">
        <v>523.59</v>
      </c>
      <c r="PI227" s="4">
        <v>539.54999999999995</v>
      </c>
      <c r="PJ227" s="4">
        <v>553.5</v>
      </c>
      <c r="PK227" s="4">
        <v>555.88</v>
      </c>
      <c r="PL227" s="4">
        <v>558.83000000000004</v>
      </c>
      <c r="PM227" s="4">
        <v>561.77</v>
      </c>
      <c r="PN227" s="4">
        <v>561.77</v>
      </c>
      <c r="PO227" s="4">
        <v>566.11</v>
      </c>
      <c r="PP227" s="4">
        <v>574.04</v>
      </c>
      <c r="PQ227" s="4">
        <v>579.91</v>
      </c>
      <c r="PR227" s="4">
        <v>580.33000000000004</v>
      </c>
      <c r="PS227" s="4">
        <v>581.01</v>
      </c>
      <c r="PT227" s="4">
        <v>582.25</v>
      </c>
      <c r="PU227" s="4">
        <v>582.25</v>
      </c>
      <c r="PV227" s="4">
        <v>582.66</v>
      </c>
      <c r="PW227" s="4">
        <v>583.08000000000004</v>
      </c>
      <c r="PX227" s="4">
        <v>583.76</v>
      </c>
      <c r="PY227" s="4">
        <v>585</v>
      </c>
      <c r="PZ227" s="4">
        <v>585</v>
      </c>
      <c r="QA227" s="4">
        <v>585</v>
      </c>
      <c r="QB227" s="4">
        <v>585</v>
      </c>
      <c r="QC227" s="4">
        <v>585</v>
      </c>
      <c r="QD227" s="4">
        <v>585</v>
      </c>
      <c r="QE227" s="4">
        <v>585</v>
      </c>
      <c r="QF227" s="4">
        <v>585</v>
      </c>
      <c r="QG227" s="4">
        <v>585</v>
      </c>
      <c r="QH227" s="4">
        <v>585</v>
      </c>
      <c r="QI227" s="4">
        <v>585</v>
      </c>
      <c r="QJ227" s="4">
        <v>585</v>
      </c>
      <c r="QK227" s="4">
        <v>585</v>
      </c>
      <c r="QL227" s="4">
        <v>585</v>
      </c>
      <c r="QM227" s="4">
        <v>585</v>
      </c>
      <c r="QN227" s="4">
        <v>585</v>
      </c>
      <c r="QO227" s="4">
        <v>585</v>
      </c>
      <c r="QP227" s="4">
        <v>585</v>
      </c>
      <c r="QQ227" s="4">
        <v>585</v>
      </c>
      <c r="QR227" s="4">
        <v>585</v>
      </c>
      <c r="QS227" s="4">
        <v>585</v>
      </c>
      <c r="QT227" s="4">
        <v>585</v>
      </c>
      <c r="QU227" s="4">
        <v>585</v>
      </c>
      <c r="QV227" s="4">
        <v>585</v>
      </c>
      <c r="QW227" s="4">
        <v>585</v>
      </c>
      <c r="QX227" s="4">
        <v>585</v>
      </c>
      <c r="QY227" s="4">
        <v>585</v>
      </c>
      <c r="QZ227" s="4">
        <v>585</v>
      </c>
      <c r="RA227" s="4">
        <v>585</v>
      </c>
      <c r="RB227" s="4">
        <v>585</v>
      </c>
      <c r="RC227" s="4">
        <v>585</v>
      </c>
      <c r="RD227" s="4">
        <v>585</v>
      </c>
      <c r="RE227" s="4">
        <v>585</v>
      </c>
      <c r="RF227" s="4">
        <v>585</v>
      </c>
      <c r="RG227" s="4">
        <v>585</v>
      </c>
      <c r="RH227" s="4">
        <v>585</v>
      </c>
      <c r="RI227" s="4">
        <v>585</v>
      </c>
      <c r="RJ227" s="4">
        <v>585</v>
      </c>
      <c r="RK227" s="4">
        <v>585</v>
      </c>
      <c r="RL227" s="4">
        <v>585</v>
      </c>
      <c r="RM227" s="4">
        <v>585</v>
      </c>
      <c r="RN227" s="4">
        <v>585</v>
      </c>
      <c r="RO227" s="4">
        <v>585</v>
      </c>
      <c r="RP227" s="4">
        <v>585</v>
      </c>
      <c r="RQ227" s="4">
        <v>585</v>
      </c>
      <c r="RR227" s="4">
        <v>585</v>
      </c>
      <c r="RS227" s="4">
        <v>585</v>
      </c>
    </row>
    <row r="228" spans="1:749" outlineLevel="4">
      <c r="A228" s="4" t="s">
        <v>1408</v>
      </c>
      <c r="D228" s="4">
        <v>12559</v>
      </c>
      <c r="E228" s="4">
        <v>3290.92</v>
      </c>
      <c r="F228" s="689">
        <v>4498075.66</v>
      </c>
      <c r="G228" s="689"/>
      <c r="H228" s="689" t="s">
        <v>894</v>
      </c>
      <c r="MS228" s="4">
        <v>4.05</v>
      </c>
      <c r="MT228" s="4">
        <v>44.55</v>
      </c>
      <c r="MU228" s="4">
        <v>85.06</v>
      </c>
      <c r="MV228" s="4">
        <v>85.06</v>
      </c>
      <c r="MW228" s="4">
        <v>125.56</v>
      </c>
      <c r="MX228" s="4">
        <v>279.39999999999998</v>
      </c>
      <c r="MY228" s="4">
        <v>433.23</v>
      </c>
      <c r="MZ228" s="4">
        <v>588.15</v>
      </c>
      <c r="NA228" s="4">
        <v>824.35</v>
      </c>
      <c r="NB228" s="4">
        <v>1073.6400000000001</v>
      </c>
      <c r="NC228" s="4">
        <v>1073.6400000000001</v>
      </c>
      <c r="ND228" s="4">
        <v>1406.19</v>
      </c>
      <c r="NE228" s="4">
        <v>1860.19</v>
      </c>
      <c r="NF228" s="4">
        <v>2436</v>
      </c>
      <c r="NG228" s="4">
        <v>3290.92</v>
      </c>
      <c r="NH228" s="4">
        <v>3290.92</v>
      </c>
      <c r="NI228" s="4">
        <v>3290.92</v>
      </c>
      <c r="NJ228" s="4">
        <v>3290.92</v>
      </c>
      <c r="NK228" s="4">
        <v>3290.92</v>
      </c>
      <c r="NL228" s="4">
        <v>3290.92</v>
      </c>
      <c r="NM228" s="4">
        <v>3290.92</v>
      </c>
      <c r="NN228" s="4">
        <v>3290.92</v>
      </c>
      <c r="NO228" s="4">
        <v>3290.92</v>
      </c>
      <c r="NP228" s="4">
        <v>3290.92</v>
      </c>
      <c r="NQ228" s="4">
        <v>3290.92</v>
      </c>
      <c r="NR228" s="4">
        <v>3290.92</v>
      </c>
      <c r="NS228" s="4">
        <v>3290.92</v>
      </c>
      <c r="NT228" s="4">
        <v>3290.92</v>
      </c>
      <c r="NU228" s="4">
        <v>3290.92</v>
      </c>
      <c r="NV228" s="4">
        <v>3290.92</v>
      </c>
      <c r="NW228" s="4">
        <v>3290.92</v>
      </c>
      <c r="NX228" s="4">
        <v>3290.92</v>
      </c>
      <c r="NY228" s="4">
        <v>3290.92</v>
      </c>
      <c r="NZ228" s="4">
        <v>3290.92</v>
      </c>
      <c r="OA228" s="4">
        <v>3290.92</v>
      </c>
      <c r="OB228" s="4">
        <v>3290.92</v>
      </c>
      <c r="OC228" s="4">
        <v>3393.59</v>
      </c>
      <c r="OD228" s="4">
        <v>3496.32</v>
      </c>
      <c r="OE228" s="4">
        <v>3496.32</v>
      </c>
      <c r="OF228" s="4">
        <v>3667.9</v>
      </c>
      <c r="OG228" s="4">
        <v>3974.71</v>
      </c>
      <c r="OH228" s="4">
        <v>4077.38</v>
      </c>
      <c r="OI228" s="4">
        <v>4180.12</v>
      </c>
      <c r="OJ228" s="4">
        <v>4453.97</v>
      </c>
      <c r="OK228" s="4">
        <v>5261.55</v>
      </c>
      <c r="OL228" s="4">
        <v>5261.55</v>
      </c>
      <c r="OM228" s="4">
        <v>5921.75</v>
      </c>
      <c r="ON228" s="4">
        <v>7116.36</v>
      </c>
      <c r="OO228" s="4">
        <v>8076.92</v>
      </c>
      <c r="OP228" s="4">
        <v>9264.27</v>
      </c>
      <c r="OQ228" s="4">
        <v>10182.709999999999</v>
      </c>
      <c r="OR228" s="4">
        <v>11146.57</v>
      </c>
      <c r="OS228" s="4">
        <v>11146.57</v>
      </c>
      <c r="OT228" s="4">
        <v>11151.94</v>
      </c>
      <c r="OU228" s="4">
        <v>11158.15</v>
      </c>
      <c r="OV228" s="4">
        <v>11168.09</v>
      </c>
      <c r="OW228" s="4">
        <v>11179.66</v>
      </c>
      <c r="OX228" s="4">
        <v>11180.47</v>
      </c>
      <c r="OY228" s="4">
        <v>11181.85</v>
      </c>
      <c r="OZ228" s="4">
        <v>11181.85</v>
      </c>
      <c r="PA228" s="4">
        <v>11183.2</v>
      </c>
      <c r="PB228" s="4">
        <v>11183.39</v>
      </c>
      <c r="PC228" s="4">
        <v>11183.87</v>
      </c>
      <c r="PD228" s="4">
        <v>11184.11</v>
      </c>
      <c r="PE228" s="4">
        <v>11184.3</v>
      </c>
      <c r="PF228" s="4">
        <v>11184.78</v>
      </c>
      <c r="PG228" s="4">
        <v>11184.78</v>
      </c>
      <c r="PH228" s="4">
        <v>11287.29</v>
      </c>
      <c r="PI228" s="4">
        <v>11389.83</v>
      </c>
      <c r="PJ228" s="4">
        <v>11560.85</v>
      </c>
      <c r="PK228" s="4">
        <v>11867.98</v>
      </c>
      <c r="PL228" s="4">
        <v>11868.66</v>
      </c>
      <c r="PM228" s="4">
        <v>11869.76</v>
      </c>
      <c r="PN228" s="4">
        <v>11869.76</v>
      </c>
      <c r="PO228" s="4">
        <v>11871.2</v>
      </c>
      <c r="PP228" s="4">
        <v>11871.65</v>
      </c>
      <c r="PQ228" s="4">
        <v>11871.87</v>
      </c>
      <c r="PR228" s="4">
        <v>11872.38</v>
      </c>
      <c r="PS228" s="4">
        <v>11920.8</v>
      </c>
      <c r="PT228" s="4">
        <v>12002.83</v>
      </c>
      <c r="PU228" s="4">
        <v>12002.83</v>
      </c>
      <c r="PV228" s="4">
        <v>12085.16</v>
      </c>
      <c r="PW228" s="4">
        <v>12217.86</v>
      </c>
      <c r="PX228" s="4">
        <v>12443.59</v>
      </c>
      <c r="PY228" s="4">
        <v>12556.32</v>
      </c>
      <c r="PZ228" s="4">
        <v>12556.72</v>
      </c>
      <c r="QA228" s="4">
        <v>12557.55</v>
      </c>
      <c r="QB228" s="4">
        <v>12557.55</v>
      </c>
      <c r="QC228" s="4">
        <v>12558.19</v>
      </c>
      <c r="QD228" s="4">
        <v>12558.38</v>
      </c>
      <c r="QE228" s="4">
        <v>12558.75</v>
      </c>
      <c r="QF228" s="4">
        <v>12559</v>
      </c>
      <c r="QG228" s="4">
        <v>12559</v>
      </c>
      <c r="QH228" s="4">
        <v>12559</v>
      </c>
      <c r="QI228" s="4">
        <v>12559</v>
      </c>
      <c r="QJ228" s="4">
        <v>12559</v>
      </c>
      <c r="QK228" s="4">
        <v>12559</v>
      </c>
      <c r="QL228" s="4">
        <v>12559</v>
      </c>
      <c r="QM228" s="4">
        <v>12559</v>
      </c>
      <c r="QN228" s="4">
        <v>12559</v>
      </c>
      <c r="QO228" s="4">
        <v>12559</v>
      </c>
      <c r="QP228" s="4">
        <v>12559</v>
      </c>
      <c r="QQ228" s="4">
        <v>12559</v>
      </c>
      <c r="QR228" s="4">
        <v>12559</v>
      </c>
      <c r="QS228" s="4">
        <v>12559</v>
      </c>
      <c r="QT228" s="4">
        <v>12559</v>
      </c>
      <c r="QU228" s="4">
        <v>12559</v>
      </c>
      <c r="QV228" s="4">
        <v>12559</v>
      </c>
      <c r="QW228" s="4">
        <v>12559</v>
      </c>
      <c r="QX228" s="4">
        <v>12559</v>
      </c>
      <c r="QY228" s="4">
        <v>12559</v>
      </c>
      <c r="QZ228" s="4">
        <v>12559</v>
      </c>
      <c r="RA228" s="4">
        <v>12559</v>
      </c>
      <c r="RB228" s="4">
        <v>12559</v>
      </c>
      <c r="RC228" s="4">
        <v>12559</v>
      </c>
      <c r="RD228" s="4">
        <v>12559</v>
      </c>
      <c r="RE228" s="4">
        <v>12559</v>
      </c>
      <c r="RF228" s="4">
        <v>12559</v>
      </c>
      <c r="RG228" s="4">
        <v>12559</v>
      </c>
      <c r="RH228" s="4">
        <v>12559</v>
      </c>
      <c r="RI228" s="4">
        <v>12559</v>
      </c>
      <c r="RJ228" s="4">
        <v>12559</v>
      </c>
      <c r="RK228" s="4">
        <v>12559</v>
      </c>
      <c r="RL228" s="4">
        <v>12559</v>
      </c>
      <c r="RM228" s="4">
        <v>12559</v>
      </c>
      <c r="RN228" s="4">
        <v>12559</v>
      </c>
      <c r="RO228" s="4">
        <v>12559</v>
      </c>
      <c r="RP228" s="4">
        <v>12559</v>
      </c>
      <c r="RQ228" s="4">
        <v>12559</v>
      </c>
      <c r="RR228" s="4">
        <v>12559</v>
      </c>
      <c r="RS228" s="4">
        <v>12559</v>
      </c>
    </row>
    <row r="229" spans="1:749" outlineLevel="4">
      <c r="A229" s="4" t="s">
        <v>1184</v>
      </c>
      <c r="D229" s="4">
        <v>900</v>
      </c>
      <c r="E229" s="4">
        <v>0</v>
      </c>
      <c r="F229" s="689">
        <v>316871.01</v>
      </c>
      <c r="G229" s="689"/>
      <c r="H229" s="689" t="s">
        <v>894</v>
      </c>
      <c r="OO229" s="4">
        <v>30.98</v>
      </c>
      <c r="OP229" s="4">
        <v>68.430000000000007</v>
      </c>
      <c r="OQ229" s="4">
        <v>163.25</v>
      </c>
      <c r="OR229" s="4">
        <v>226.46</v>
      </c>
      <c r="OS229" s="4">
        <v>226.46</v>
      </c>
      <c r="OT229" s="4">
        <v>280.45999999999998</v>
      </c>
      <c r="OU229" s="4">
        <v>360.41</v>
      </c>
      <c r="OV229" s="4">
        <v>514.88</v>
      </c>
      <c r="OW229" s="4">
        <v>563.23</v>
      </c>
      <c r="OX229" s="4">
        <v>590.23</v>
      </c>
      <c r="OY229" s="4">
        <v>630.21</v>
      </c>
      <c r="OZ229" s="4">
        <v>630.21</v>
      </c>
      <c r="PA229" s="4">
        <v>707.44</v>
      </c>
      <c r="PB229" s="4">
        <v>735.49</v>
      </c>
      <c r="PC229" s="4">
        <v>753.49</v>
      </c>
      <c r="PD229" s="4">
        <v>771.49</v>
      </c>
      <c r="PE229" s="4">
        <v>792.61</v>
      </c>
      <c r="PF229" s="4">
        <v>834.86</v>
      </c>
      <c r="PG229" s="4">
        <v>834.86</v>
      </c>
      <c r="PH229" s="4">
        <v>891.63</v>
      </c>
      <c r="PI229" s="4">
        <v>900</v>
      </c>
      <c r="PJ229" s="4">
        <v>900</v>
      </c>
      <c r="PK229" s="4">
        <v>900</v>
      </c>
      <c r="PL229" s="4">
        <v>900</v>
      </c>
      <c r="PM229" s="4">
        <v>900</v>
      </c>
      <c r="PN229" s="4">
        <v>900</v>
      </c>
      <c r="PO229" s="4">
        <v>900</v>
      </c>
      <c r="PP229" s="4">
        <v>900</v>
      </c>
      <c r="PQ229" s="4">
        <v>900</v>
      </c>
      <c r="PR229" s="4">
        <v>900</v>
      </c>
      <c r="PS229" s="4">
        <v>900</v>
      </c>
      <c r="PT229" s="4">
        <v>900</v>
      </c>
      <c r="PU229" s="4">
        <v>900</v>
      </c>
      <c r="PV229" s="4">
        <v>900</v>
      </c>
      <c r="PW229" s="4">
        <v>900</v>
      </c>
      <c r="PX229" s="4">
        <v>900</v>
      </c>
      <c r="PY229" s="4">
        <v>900</v>
      </c>
      <c r="PZ229" s="4">
        <v>900</v>
      </c>
      <c r="QA229" s="4">
        <v>900</v>
      </c>
      <c r="QB229" s="4">
        <v>900</v>
      </c>
      <c r="QC229" s="4">
        <v>900</v>
      </c>
      <c r="QD229" s="4">
        <v>900</v>
      </c>
      <c r="QE229" s="4">
        <v>900</v>
      </c>
      <c r="QF229" s="4">
        <v>900</v>
      </c>
      <c r="QG229" s="4">
        <v>900</v>
      </c>
      <c r="QH229" s="4">
        <v>900</v>
      </c>
      <c r="QI229" s="4">
        <v>900</v>
      </c>
      <c r="QJ229" s="4">
        <v>900</v>
      </c>
      <c r="QK229" s="4">
        <v>900</v>
      </c>
      <c r="QL229" s="4">
        <v>900</v>
      </c>
      <c r="QM229" s="4">
        <v>900</v>
      </c>
      <c r="QN229" s="4">
        <v>900</v>
      </c>
      <c r="QO229" s="4">
        <v>900</v>
      </c>
      <c r="QP229" s="4">
        <v>900</v>
      </c>
      <c r="QQ229" s="4">
        <v>900</v>
      </c>
      <c r="QR229" s="4">
        <v>900</v>
      </c>
      <c r="QS229" s="4">
        <v>900</v>
      </c>
      <c r="QT229" s="4">
        <v>900</v>
      </c>
      <c r="QU229" s="4">
        <v>900</v>
      </c>
      <c r="QV229" s="4">
        <v>900</v>
      </c>
      <c r="QW229" s="4">
        <v>900</v>
      </c>
      <c r="QX229" s="4">
        <v>900</v>
      </c>
      <c r="QY229" s="4">
        <v>900</v>
      </c>
      <c r="QZ229" s="4">
        <v>900</v>
      </c>
      <c r="RA229" s="4">
        <v>900</v>
      </c>
      <c r="RB229" s="4">
        <v>900</v>
      </c>
      <c r="RC229" s="4">
        <v>900</v>
      </c>
      <c r="RD229" s="4">
        <v>900</v>
      </c>
      <c r="RE229" s="4">
        <v>900</v>
      </c>
      <c r="RF229" s="4">
        <v>900</v>
      </c>
      <c r="RG229" s="4">
        <v>900</v>
      </c>
      <c r="RH229" s="4">
        <v>900</v>
      </c>
      <c r="RI229" s="4">
        <v>900</v>
      </c>
      <c r="RJ229" s="4">
        <v>900</v>
      </c>
      <c r="RK229" s="4">
        <v>900</v>
      </c>
      <c r="RL229" s="4">
        <v>900</v>
      </c>
      <c r="RM229" s="4">
        <v>900</v>
      </c>
      <c r="RN229" s="4">
        <v>900</v>
      </c>
      <c r="RO229" s="4">
        <v>900</v>
      </c>
      <c r="RP229" s="4">
        <v>900</v>
      </c>
      <c r="RQ229" s="4">
        <v>900</v>
      </c>
      <c r="RR229" s="4">
        <v>900</v>
      </c>
      <c r="RS229" s="4">
        <v>900</v>
      </c>
    </row>
    <row r="230" spans="1:749" outlineLevel="4">
      <c r="A230" s="4" t="s">
        <v>1409</v>
      </c>
      <c r="D230" s="4">
        <v>3</v>
      </c>
      <c r="E230" s="4">
        <v>0</v>
      </c>
      <c r="F230" s="689">
        <v>342858.71</v>
      </c>
      <c r="G230" s="689"/>
      <c r="H230" s="689" t="s">
        <v>894</v>
      </c>
      <c r="OP230" s="4">
        <v>0.03</v>
      </c>
      <c r="OQ230" s="4">
        <v>7.0000000000000007E-2</v>
      </c>
      <c r="OR230" s="4">
        <v>0.17</v>
      </c>
      <c r="OS230" s="4">
        <v>0.17</v>
      </c>
      <c r="OT230" s="4">
        <v>0.22</v>
      </c>
      <c r="OU230" s="4">
        <v>0.33</v>
      </c>
      <c r="OV230" s="4">
        <v>0.38</v>
      </c>
      <c r="OW230" s="4">
        <v>0.53</v>
      </c>
      <c r="OX230" s="4">
        <v>0.59</v>
      </c>
      <c r="OY230" s="4">
        <v>0.7</v>
      </c>
      <c r="OZ230" s="4">
        <v>0.7</v>
      </c>
      <c r="PA230" s="4">
        <v>0.71</v>
      </c>
      <c r="PB230" s="4">
        <v>0.82</v>
      </c>
      <c r="PC230" s="4">
        <v>0.95</v>
      </c>
      <c r="PD230" s="4">
        <v>1.25</v>
      </c>
      <c r="PE230" s="4">
        <v>1.46</v>
      </c>
      <c r="PF230" s="4">
        <v>1.69</v>
      </c>
      <c r="PG230" s="4">
        <v>1.69</v>
      </c>
      <c r="PH230" s="4">
        <v>1.72</v>
      </c>
      <c r="PI230" s="4">
        <v>1.76</v>
      </c>
      <c r="PJ230" s="4">
        <v>1.84</v>
      </c>
      <c r="PK230" s="4">
        <v>1.9</v>
      </c>
      <c r="PL230" s="4">
        <v>1.98</v>
      </c>
      <c r="PM230" s="4">
        <v>2.2000000000000002</v>
      </c>
      <c r="PN230" s="4">
        <v>2.2000000000000002</v>
      </c>
      <c r="PO230" s="4">
        <v>2.2400000000000002</v>
      </c>
      <c r="PP230" s="4">
        <v>2.34</v>
      </c>
      <c r="PQ230" s="4">
        <v>2.34</v>
      </c>
      <c r="PR230" s="4">
        <v>2.34</v>
      </c>
      <c r="PS230" s="4">
        <v>2.34</v>
      </c>
      <c r="PT230" s="4">
        <v>2.34</v>
      </c>
      <c r="PU230" s="4">
        <v>2.34</v>
      </c>
      <c r="PV230" s="4">
        <v>2.34</v>
      </c>
      <c r="PW230" s="4">
        <v>2.34</v>
      </c>
      <c r="PX230" s="4">
        <v>2.34</v>
      </c>
      <c r="PY230" s="4">
        <v>2.34</v>
      </c>
      <c r="PZ230" s="4">
        <v>2.34</v>
      </c>
      <c r="QA230" s="4">
        <v>2.34</v>
      </c>
      <c r="QB230" s="4">
        <v>2.34</v>
      </c>
      <c r="QC230" s="4">
        <v>2.34</v>
      </c>
      <c r="QD230" s="4">
        <v>2.34</v>
      </c>
      <c r="QE230" s="4">
        <v>2.34</v>
      </c>
      <c r="QF230" s="4">
        <v>2.41</v>
      </c>
      <c r="QG230" s="4">
        <v>2.5499999999999998</v>
      </c>
      <c r="QH230" s="4">
        <v>2.83</v>
      </c>
      <c r="QI230" s="4">
        <v>2.83</v>
      </c>
      <c r="QJ230" s="4">
        <v>3</v>
      </c>
      <c r="QK230" s="4">
        <v>3</v>
      </c>
      <c r="QL230" s="4">
        <v>3</v>
      </c>
      <c r="QM230" s="4">
        <v>3</v>
      </c>
      <c r="QN230" s="4">
        <v>3</v>
      </c>
      <c r="QO230" s="4">
        <v>3</v>
      </c>
      <c r="QP230" s="4">
        <v>3</v>
      </c>
      <c r="QQ230" s="4">
        <v>3</v>
      </c>
      <c r="QR230" s="4">
        <v>3</v>
      </c>
      <c r="QS230" s="4">
        <v>3</v>
      </c>
      <c r="QT230" s="4">
        <v>3</v>
      </c>
      <c r="QU230" s="4">
        <v>3</v>
      </c>
      <c r="QV230" s="4">
        <v>3</v>
      </c>
      <c r="QW230" s="4">
        <v>3</v>
      </c>
      <c r="QX230" s="4">
        <v>3</v>
      </c>
      <c r="QY230" s="4">
        <v>3</v>
      </c>
      <c r="QZ230" s="4">
        <v>3</v>
      </c>
      <c r="RA230" s="4">
        <v>3</v>
      </c>
      <c r="RB230" s="4">
        <v>3</v>
      </c>
      <c r="RC230" s="4">
        <v>3</v>
      </c>
      <c r="RD230" s="4">
        <v>3</v>
      </c>
      <c r="RE230" s="4">
        <v>3</v>
      </c>
      <c r="RF230" s="4">
        <v>3</v>
      </c>
      <c r="RG230" s="4">
        <v>3</v>
      </c>
      <c r="RH230" s="4">
        <v>3</v>
      </c>
      <c r="RI230" s="4">
        <v>3</v>
      </c>
      <c r="RJ230" s="4">
        <v>3</v>
      </c>
      <c r="RK230" s="4">
        <v>3</v>
      </c>
      <c r="RL230" s="4">
        <v>3</v>
      </c>
      <c r="RM230" s="4">
        <v>3</v>
      </c>
      <c r="RN230" s="4">
        <v>3</v>
      </c>
      <c r="RO230" s="4">
        <v>3</v>
      </c>
      <c r="RP230" s="4">
        <v>3</v>
      </c>
      <c r="RQ230" s="4">
        <v>3</v>
      </c>
      <c r="RR230" s="4">
        <v>3</v>
      </c>
      <c r="RS230" s="4">
        <v>3</v>
      </c>
    </row>
    <row r="231" spans="1:749" outlineLevel="3">
      <c r="A231" s="4" t="s">
        <v>1410</v>
      </c>
      <c r="D231" s="4">
        <v>3</v>
      </c>
      <c r="E231" s="4">
        <v>0</v>
      </c>
      <c r="F231" s="689">
        <v>149529.76999999999</v>
      </c>
      <c r="G231" s="689"/>
      <c r="H231" s="689" t="s">
        <v>894</v>
      </c>
      <c r="OM231" s="4">
        <v>0.03</v>
      </c>
      <c r="ON231" s="4">
        <v>7.0000000000000007E-2</v>
      </c>
      <c r="OO231" s="4">
        <v>0.16</v>
      </c>
      <c r="OP231" s="4">
        <v>0.18</v>
      </c>
      <c r="OQ231" s="4">
        <v>0.19</v>
      </c>
      <c r="OR231" s="4">
        <v>0.21</v>
      </c>
      <c r="OS231" s="4">
        <v>0.21</v>
      </c>
      <c r="OT231" s="4">
        <v>0.25</v>
      </c>
      <c r="OU231" s="4">
        <v>0.32</v>
      </c>
      <c r="OV231" s="4">
        <v>0.5</v>
      </c>
      <c r="OW231" s="4">
        <v>0.68</v>
      </c>
      <c r="OX231" s="4">
        <v>0.82</v>
      </c>
      <c r="OY231" s="4">
        <v>1.05</v>
      </c>
      <c r="OZ231" s="4">
        <v>1.05</v>
      </c>
      <c r="PA231" s="4">
        <v>1.38</v>
      </c>
      <c r="PB231" s="4">
        <v>1.54</v>
      </c>
      <c r="PC231" s="4">
        <v>1.76</v>
      </c>
      <c r="PD231" s="4">
        <v>2.0299999999999998</v>
      </c>
      <c r="PE231" s="4">
        <v>2.16</v>
      </c>
      <c r="PF231" s="4">
        <v>2.2999999999999998</v>
      </c>
      <c r="PG231" s="4">
        <v>2.2999999999999998</v>
      </c>
      <c r="PH231" s="4">
        <v>2.5299999999999998</v>
      </c>
      <c r="PI231" s="4">
        <v>2.84</v>
      </c>
      <c r="PJ231" s="4">
        <v>2.87</v>
      </c>
      <c r="PK231" s="4">
        <v>2.91</v>
      </c>
      <c r="PL231" s="4">
        <v>3</v>
      </c>
      <c r="PM231" s="4">
        <v>3</v>
      </c>
      <c r="PN231" s="4">
        <v>3</v>
      </c>
      <c r="PO231" s="4">
        <v>3</v>
      </c>
      <c r="PP231" s="4">
        <v>3</v>
      </c>
      <c r="PQ231" s="4">
        <v>3</v>
      </c>
      <c r="PR231" s="4">
        <v>3</v>
      </c>
      <c r="PS231" s="4">
        <v>3</v>
      </c>
      <c r="PT231" s="4">
        <v>3</v>
      </c>
      <c r="PU231" s="4">
        <v>3</v>
      </c>
      <c r="PV231" s="4">
        <v>3</v>
      </c>
      <c r="PW231" s="4">
        <v>3</v>
      </c>
      <c r="PX231" s="4">
        <v>3</v>
      </c>
      <c r="PY231" s="4">
        <v>3</v>
      </c>
      <c r="PZ231" s="4">
        <v>3</v>
      </c>
      <c r="QA231" s="4">
        <v>3</v>
      </c>
      <c r="QB231" s="4">
        <v>3</v>
      </c>
      <c r="QC231" s="4">
        <v>3</v>
      </c>
      <c r="QD231" s="4">
        <v>3</v>
      </c>
      <c r="QE231" s="4">
        <v>3</v>
      </c>
      <c r="QF231" s="4">
        <v>3</v>
      </c>
      <c r="QG231" s="4">
        <v>3</v>
      </c>
      <c r="QH231" s="4">
        <v>3</v>
      </c>
      <c r="QI231" s="4">
        <v>3</v>
      </c>
      <c r="QJ231" s="4">
        <v>3</v>
      </c>
      <c r="QK231" s="4">
        <v>3</v>
      </c>
      <c r="QL231" s="4">
        <v>3</v>
      </c>
      <c r="QM231" s="4">
        <v>3</v>
      </c>
      <c r="QN231" s="4">
        <v>3</v>
      </c>
      <c r="QO231" s="4">
        <v>3</v>
      </c>
      <c r="QP231" s="4">
        <v>3</v>
      </c>
      <c r="QQ231" s="4">
        <v>3</v>
      </c>
      <c r="QR231" s="4">
        <v>3</v>
      </c>
      <c r="QS231" s="4">
        <v>3</v>
      </c>
      <c r="QT231" s="4">
        <v>3</v>
      </c>
      <c r="QU231" s="4">
        <v>3</v>
      </c>
      <c r="QV231" s="4">
        <v>3</v>
      </c>
      <c r="QW231" s="4">
        <v>3</v>
      </c>
      <c r="QX231" s="4">
        <v>3</v>
      </c>
      <c r="QY231" s="4">
        <v>3</v>
      </c>
      <c r="QZ231" s="4">
        <v>3</v>
      </c>
      <c r="RA231" s="4">
        <v>3</v>
      </c>
      <c r="RB231" s="4">
        <v>3</v>
      </c>
      <c r="RC231" s="4">
        <v>3</v>
      </c>
      <c r="RD231" s="4">
        <v>3</v>
      </c>
      <c r="RE231" s="4">
        <v>3</v>
      </c>
      <c r="RF231" s="4">
        <v>3</v>
      </c>
      <c r="RG231" s="4">
        <v>3</v>
      </c>
      <c r="RH231" s="4">
        <v>3</v>
      </c>
      <c r="RI231" s="4">
        <v>3</v>
      </c>
      <c r="RJ231" s="4">
        <v>3</v>
      </c>
      <c r="RK231" s="4">
        <v>3</v>
      </c>
      <c r="RL231" s="4">
        <v>3</v>
      </c>
      <c r="RM231" s="4">
        <v>3</v>
      </c>
      <c r="RN231" s="4">
        <v>3</v>
      </c>
      <c r="RO231" s="4">
        <v>3</v>
      </c>
      <c r="RP231" s="4">
        <v>3</v>
      </c>
      <c r="RQ231" s="4">
        <v>3</v>
      </c>
      <c r="RR231" s="4">
        <v>3</v>
      </c>
      <c r="RS231" s="4">
        <v>3</v>
      </c>
    </row>
    <row r="232" spans="1:749" outlineLevel="4">
      <c r="A232" s="4" t="s">
        <v>1138</v>
      </c>
      <c r="D232" s="4">
        <v>16126.96</v>
      </c>
      <c r="E232" s="4">
        <v>54.99</v>
      </c>
      <c r="F232" s="689">
        <v>2029959.31</v>
      </c>
      <c r="G232" s="689"/>
      <c r="H232" s="689" t="s">
        <v>894</v>
      </c>
      <c r="IJ232" s="4">
        <v>1.4</v>
      </c>
      <c r="IK232" s="4">
        <v>3.39</v>
      </c>
      <c r="IL232" s="4">
        <v>7.98</v>
      </c>
      <c r="IM232" s="4">
        <v>10</v>
      </c>
      <c r="IN232" s="4">
        <v>10</v>
      </c>
      <c r="IO232" s="4">
        <v>16.28</v>
      </c>
      <c r="IP232" s="4">
        <v>31.24</v>
      </c>
      <c r="IQ232" s="4">
        <v>40</v>
      </c>
      <c r="IR232" s="4">
        <v>40.22</v>
      </c>
      <c r="IS232" s="4">
        <v>40.56</v>
      </c>
      <c r="IT232" s="4">
        <v>40.89</v>
      </c>
      <c r="IU232" s="4">
        <v>40.89</v>
      </c>
      <c r="IV232" s="4">
        <v>41.22</v>
      </c>
      <c r="IW232" s="4">
        <v>41.55</v>
      </c>
      <c r="IX232" s="4">
        <v>41.89</v>
      </c>
      <c r="IY232" s="4">
        <v>41.89</v>
      </c>
      <c r="IZ232" s="4">
        <v>41.89</v>
      </c>
      <c r="JA232" s="4">
        <v>41.89</v>
      </c>
      <c r="JB232" s="4">
        <v>41.89</v>
      </c>
      <c r="JC232" s="4">
        <v>41.89</v>
      </c>
      <c r="JD232" s="4">
        <v>42.22</v>
      </c>
      <c r="JE232" s="4">
        <v>42.55</v>
      </c>
      <c r="JF232" s="4">
        <v>42.89</v>
      </c>
      <c r="JG232" s="4">
        <v>43.22</v>
      </c>
      <c r="JH232" s="4">
        <v>43.55</v>
      </c>
      <c r="JI232" s="4">
        <v>43.55</v>
      </c>
      <c r="JJ232" s="4">
        <v>44.08</v>
      </c>
      <c r="JK232" s="4">
        <v>44.85</v>
      </c>
      <c r="JL232" s="4">
        <v>46.63</v>
      </c>
      <c r="JM232" s="4">
        <v>48.64</v>
      </c>
      <c r="JN232" s="4">
        <v>52.47</v>
      </c>
      <c r="JO232" s="4">
        <v>53.52</v>
      </c>
      <c r="JP232" s="4">
        <v>53.52</v>
      </c>
      <c r="JQ232" s="4">
        <v>54.63</v>
      </c>
      <c r="JR232" s="4">
        <v>54.99</v>
      </c>
      <c r="JS232" s="4">
        <v>54.99</v>
      </c>
      <c r="JT232" s="4">
        <v>54.99</v>
      </c>
      <c r="JU232" s="4">
        <v>54.99</v>
      </c>
      <c r="JV232" s="4">
        <v>54.99</v>
      </c>
      <c r="JW232" s="4">
        <v>54.99</v>
      </c>
      <c r="JX232" s="4">
        <v>54.99</v>
      </c>
      <c r="JY232" s="4">
        <v>54.99</v>
      </c>
      <c r="JZ232" s="4">
        <v>54.99</v>
      </c>
      <c r="KA232" s="4">
        <v>54.99</v>
      </c>
      <c r="KB232" s="4">
        <v>54.99</v>
      </c>
      <c r="KC232" s="4">
        <v>54.99</v>
      </c>
      <c r="KD232" s="4">
        <v>54.99</v>
      </c>
      <c r="KE232" s="4">
        <v>54.99</v>
      </c>
      <c r="KF232" s="4">
        <v>54.99</v>
      </c>
      <c r="KG232" s="4">
        <v>54.99</v>
      </c>
      <c r="KH232" s="4">
        <v>54.99</v>
      </c>
      <c r="KI232" s="4">
        <v>54.99</v>
      </c>
      <c r="KJ232" s="4">
        <v>54.99</v>
      </c>
      <c r="KK232" s="4">
        <v>54.99</v>
      </c>
      <c r="KL232" s="4">
        <v>54.99</v>
      </c>
      <c r="KM232" s="4">
        <v>54.99</v>
      </c>
      <c r="KN232" s="4">
        <v>54.99</v>
      </c>
      <c r="KO232" s="4">
        <v>54.99</v>
      </c>
      <c r="KP232" s="4">
        <v>54.99</v>
      </c>
      <c r="KQ232" s="4">
        <v>54.99</v>
      </c>
      <c r="KR232" s="4">
        <v>54.99</v>
      </c>
      <c r="KS232" s="4">
        <v>54.99</v>
      </c>
      <c r="KT232" s="4">
        <v>54.99</v>
      </c>
      <c r="KU232" s="4">
        <v>54.99</v>
      </c>
      <c r="KV232" s="4">
        <v>54.99</v>
      </c>
      <c r="KW232" s="4">
        <v>54.99</v>
      </c>
      <c r="KX232" s="4">
        <v>54.99</v>
      </c>
      <c r="KY232" s="4">
        <v>54.99</v>
      </c>
      <c r="KZ232" s="4">
        <v>54.99</v>
      </c>
      <c r="LA232" s="4">
        <v>54.99</v>
      </c>
      <c r="LB232" s="4">
        <v>54.99</v>
      </c>
      <c r="LC232" s="4">
        <v>54.99</v>
      </c>
      <c r="LD232" s="4">
        <v>54.99</v>
      </c>
      <c r="LE232" s="4">
        <v>54.99</v>
      </c>
      <c r="LF232" s="4">
        <v>54.99</v>
      </c>
      <c r="LG232" s="4">
        <v>54.99</v>
      </c>
      <c r="LH232" s="4">
        <v>54.99</v>
      </c>
      <c r="LI232" s="4">
        <v>54.99</v>
      </c>
      <c r="LJ232" s="4">
        <v>54.99</v>
      </c>
      <c r="LK232" s="4">
        <v>54.99</v>
      </c>
      <c r="LL232" s="4">
        <v>54.99</v>
      </c>
      <c r="LM232" s="4">
        <v>54.99</v>
      </c>
      <c r="LN232" s="4">
        <v>54.99</v>
      </c>
      <c r="LO232" s="4">
        <v>54.99</v>
      </c>
      <c r="LP232" s="4">
        <v>54.99</v>
      </c>
      <c r="LQ232" s="4">
        <v>54.99</v>
      </c>
      <c r="LR232" s="4">
        <v>54.99</v>
      </c>
      <c r="LS232" s="4">
        <v>54.99</v>
      </c>
      <c r="LT232" s="4">
        <v>54.99</v>
      </c>
      <c r="LU232" s="4">
        <v>54.99</v>
      </c>
      <c r="LV232" s="4">
        <v>54.99</v>
      </c>
      <c r="LW232" s="4">
        <v>54.99</v>
      </c>
      <c r="LX232" s="4">
        <v>54.99</v>
      </c>
      <c r="LY232" s="4">
        <v>54.99</v>
      </c>
      <c r="LZ232" s="4">
        <v>54.99</v>
      </c>
      <c r="MA232" s="4">
        <v>54.99</v>
      </c>
      <c r="MB232" s="4">
        <v>54.99</v>
      </c>
      <c r="MC232" s="4">
        <v>54.99</v>
      </c>
      <c r="MD232" s="4">
        <v>54.99</v>
      </c>
      <c r="ME232" s="4">
        <v>54.99</v>
      </c>
      <c r="MF232" s="4">
        <v>54.99</v>
      </c>
      <c r="MG232" s="4">
        <v>54.99</v>
      </c>
      <c r="MH232" s="4">
        <v>54.99</v>
      </c>
      <c r="MI232" s="4">
        <v>54.99</v>
      </c>
      <c r="MJ232" s="4">
        <v>54.99</v>
      </c>
      <c r="MK232" s="4">
        <v>54.99</v>
      </c>
      <c r="ML232" s="4">
        <v>54.99</v>
      </c>
      <c r="MM232" s="4">
        <v>54.99</v>
      </c>
      <c r="MN232" s="4">
        <v>54.99</v>
      </c>
      <c r="MO232" s="4">
        <v>54.99</v>
      </c>
      <c r="MP232" s="4">
        <v>54.99</v>
      </c>
      <c r="MQ232" s="4">
        <v>54.99</v>
      </c>
      <c r="MR232" s="4">
        <v>54.99</v>
      </c>
      <c r="MS232" s="4">
        <v>54.99</v>
      </c>
      <c r="MT232" s="4">
        <v>54.99</v>
      </c>
      <c r="MU232" s="4">
        <v>54.99</v>
      </c>
      <c r="MV232" s="4">
        <v>54.99</v>
      </c>
      <c r="MW232" s="4">
        <v>54.99</v>
      </c>
      <c r="MX232" s="4">
        <v>54.99</v>
      </c>
      <c r="MY232" s="4">
        <v>54.99</v>
      </c>
      <c r="MZ232" s="4">
        <v>54.99</v>
      </c>
      <c r="NA232" s="4">
        <v>54.99</v>
      </c>
      <c r="NB232" s="4">
        <v>54.99</v>
      </c>
      <c r="NC232" s="4">
        <v>54.99</v>
      </c>
      <c r="ND232" s="4">
        <v>54.99</v>
      </c>
      <c r="NE232" s="4">
        <v>54.99</v>
      </c>
      <c r="NF232" s="4">
        <v>54.99</v>
      </c>
      <c r="NG232" s="4">
        <v>54.99</v>
      </c>
      <c r="NH232" s="4">
        <v>54.99</v>
      </c>
      <c r="NI232" s="4">
        <v>54.99</v>
      </c>
      <c r="NJ232" s="4">
        <v>54.99</v>
      </c>
      <c r="NK232" s="4">
        <v>54.99</v>
      </c>
      <c r="NL232" s="4">
        <v>54.99</v>
      </c>
      <c r="NM232" s="4">
        <v>54.99</v>
      </c>
      <c r="NN232" s="4">
        <v>54.99</v>
      </c>
      <c r="NO232" s="4">
        <v>54.99</v>
      </c>
      <c r="NP232" s="4">
        <v>54.99</v>
      </c>
      <c r="NQ232" s="4">
        <v>54.99</v>
      </c>
      <c r="NR232" s="4">
        <v>54.99</v>
      </c>
      <c r="NS232" s="4">
        <v>54.99</v>
      </c>
      <c r="NT232" s="4">
        <v>54.99</v>
      </c>
      <c r="NU232" s="4">
        <v>54.99</v>
      </c>
      <c r="NV232" s="4">
        <v>54.99</v>
      </c>
      <c r="NW232" s="4">
        <v>54.99</v>
      </c>
      <c r="NX232" s="4">
        <v>54.99</v>
      </c>
      <c r="NY232" s="4">
        <v>54.99</v>
      </c>
      <c r="NZ232" s="4">
        <v>54.99</v>
      </c>
      <c r="OA232" s="4">
        <v>54.99</v>
      </c>
      <c r="OB232" s="4">
        <v>54.99</v>
      </c>
      <c r="OC232" s="4">
        <v>59.49</v>
      </c>
      <c r="OD232" s="4">
        <v>69.989999999999995</v>
      </c>
      <c r="OE232" s="4">
        <v>69.989999999999995</v>
      </c>
      <c r="OF232" s="4">
        <v>533.66</v>
      </c>
      <c r="OG232" s="4">
        <v>1615.54</v>
      </c>
      <c r="OH232" s="4">
        <v>1623.04</v>
      </c>
      <c r="OI232" s="4">
        <v>1633.54</v>
      </c>
      <c r="OJ232" s="4">
        <v>1657.64</v>
      </c>
      <c r="OK232" s="4">
        <v>1670.7</v>
      </c>
      <c r="OL232" s="4">
        <v>1670.7</v>
      </c>
      <c r="OM232" s="4">
        <v>1691.12</v>
      </c>
      <c r="ON232" s="4">
        <v>1711.68</v>
      </c>
      <c r="OO232" s="4">
        <v>2208.75</v>
      </c>
      <c r="OP232" s="4">
        <v>3303.6</v>
      </c>
      <c r="OQ232" s="4">
        <v>3334.54</v>
      </c>
      <c r="OR232" s="4">
        <v>3353.48</v>
      </c>
      <c r="OS232" s="4">
        <v>3353.48</v>
      </c>
      <c r="OT232" s="4">
        <v>3837.04</v>
      </c>
      <c r="OU232" s="4">
        <v>4931.6899999999996</v>
      </c>
      <c r="OV232" s="4">
        <v>4959.8500000000004</v>
      </c>
      <c r="OW232" s="4">
        <v>4995.03</v>
      </c>
      <c r="OX232" s="4">
        <v>5519.96</v>
      </c>
      <c r="OY232" s="4">
        <v>6725.86</v>
      </c>
      <c r="OZ232" s="4">
        <v>6725.86</v>
      </c>
      <c r="PA232" s="4">
        <v>7348.24</v>
      </c>
      <c r="PB232" s="4">
        <v>8665.2099999999991</v>
      </c>
      <c r="PC232" s="4">
        <v>9276.61</v>
      </c>
      <c r="PD232" s="4">
        <v>10503.76</v>
      </c>
      <c r="PE232" s="4">
        <v>10697.41</v>
      </c>
      <c r="PF232" s="4">
        <v>10918.79</v>
      </c>
      <c r="PG232" s="4">
        <v>10918.79</v>
      </c>
      <c r="PH232" s="4">
        <v>11737.63</v>
      </c>
      <c r="PI232" s="4">
        <v>13185.04</v>
      </c>
      <c r="PJ232" s="4">
        <v>13583.39</v>
      </c>
      <c r="PK232" s="4">
        <v>14297.71</v>
      </c>
      <c r="PL232" s="4">
        <v>14333.21</v>
      </c>
      <c r="PM232" s="4">
        <v>14356.69</v>
      </c>
      <c r="PN232" s="4">
        <v>14356.69</v>
      </c>
      <c r="PO232" s="4">
        <v>14410.25</v>
      </c>
      <c r="PP232" s="4">
        <v>14892.77</v>
      </c>
      <c r="PQ232" s="4">
        <v>15999.84</v>
      </c>
      <c r="PR232" s="4">
        <v>16019.67</v>
      </c>
      <c r="PS232" s="4">
        <v>16027.45</v>
      </c>
      <c r="PT232" s="4">
        <v>16043.84</v>
      </c>
      <c r="PU232" s="4">
        <v>16043.84</v>
      </c>
      <c r="PV232" s="4">
        <v>16051.99</v>
      </c>
      <c r="PW232" s="4">
        <v>16055.61</v>
      </c>
      <c r="PX232" s="4">
        <v>16063.5</v>
      </c>
      <c r="PY232" s="4">
        <v>16067.58</v>
      </c>
      <c r="PZ232" s="4">
        <v>16070.91</v>
      </c>
      <c r="QA232" s="4">
        <v>16077.74</v>
      </c>
      <c r="QB232" s="4">
        <v>16077.74</v>
      </c>
      <c r="QC232" s="4">
        <v>16083.05</v>
      </c>
      <c r="QD232" s="4">
        <v>16087.94</v>
      </c>
      <c r="QE232" s="4">
        <v>16097.6</v>
      </c>
      <c r="QF232" s="4">
        <v>16104.27</v>
      </c>
      <c r="QG232" s="4">
        <v>16106.97</v>
      </c>
      <c r="QH232" s="4">
        <v>16115.3</v>
      </c>
      <c r="QI232" s="4">
        <v>16115.3</v>
      </c>
      <c r="QJ232" s="4">
        <v>16126.96</v>
      </c>
      <c r="QK232" s="4">
        <v>16126.96</v>
      </c>
      <c r="QL232" s="4">
        <v>16126.96</v>
      </c>
      <c r="QM232" s="4">
        <v>16126.96</v>
      </c>
      <c r="QN232" s="4">
        <v>16126.96</v>
      </c>
      <c r="QO232" s="4">
        <v>16126.96</v>
      </c>
      <c r="QP232" s="4">
        <v>16126.96</v>
      </c>
      <c r="QQ232" s="4">
        <v>16126.96</v>
      </c>
      <c r="QR232" s="4">
        <v>16126.96</v>
      </c>
      <c r="QS232" s="4">
        <v>16126.96</v>
      </c>
      <c r="QT232" s="4">
        <v>16126.96</v>
      </c>
      <c r="QU232" s="4">
        <v>16126.96</v>
      </c>
      <c r="QV232" s="4">
        <v>16126.96</v>
      </c>
      <c r="QW232" s="4">
        <v>16126.96</v>
      </c>
      <c r="QX232" s="4">
        <v>16126.96</v>
      </c>
      <c r="QY232" s="4">
        <v>16126.96</v>
      </c>
      <c r="QZ232" s="4">
        <v>16126.96</v>
      </c>
      <c r="RA232" s="4">
        <v>16126.96</v>
      </c>
      <c r="RB232" s="4">
        <v>16126.96</v>
      </c>
      <c r="RC232" s="4">
        <v>16126.96</v>
      </c>
      <c r="RD232" s="4">
        <v>16126.96</v>
      </c>
      <c r="RE232" s="4">
        <v>16126.96</v>
      </c>
      <c r="RF232" s="4">
        <v>16126.96</v>
      </c>
      <c r="RG232" s="4">
        <v>16126.96</v>
      </c>
      <c r="RH232" s="4">
        <v>16126.96</v>
      </c>
      <c r="RI232" s="4">
        <v>16126.96</v>
      </c>
      <c r="RJ232" s="4">
        <v>16126.96</v>
      </c>
      <c r="RK232" s="4">
        <v>16126.96</v>
      </c>
      <c r="RL232" s="4">
        <v>16126.96</v>
      </c>
      <c r="RM232" s="4">
        <v>16126.96</v>
      </c>
      <c r="RN232" s="4">
        <v>16126.96</v>
      </c>
      <c r="RO232" s="4">
        <v>16126.96</v>
      </c>
      <c r="RP232" s="4">
        <v>16126.96</v>
      </c>
      <c r="RQ232" s="4">
        <v>16126.96</v>
      </c>
      <c r="RR232" s="4">
        <v>16126.96</v>
      </c>
      <c r="RS232" s="4">
        <v>16126.96</v>
      </c>
    </row>
    <row r="233" spans="1:749" outlineLevel="4">
      <c r="A233" s="4" t="s">
        <v>1185</v>
      </c>
      <c r="D233" s="4">
        <v>0</v>
      </c>
      <c r="E233" s="4">
        <v>0</v>
      </c>
      <c r="F233" s="4">
        <v>0</v>
      </c>
      <c r="G233" s="689"/>
      <c r="H233" s="689" t="s">
        <v>894</v>
      </c>
      <c r="RT233" s="4">
        <v>708.2</v>
      </c>
      <c r="RU233" s="4">
        <v>710.58</v>
      </c>
      <c r="RV233" s="4">
        <v>712.96</v>
      </c>
      <c r="RW233" s="4">
        <v>712.96</v>
      </c>
      <c r="RX233" s="4">
        <v>715.34</v>
      </c>
      <c r="RY233" s="4">
        <v>717.04</v>
      </c>
      <c r="RZ233" s="4">
        <v>718.45</v>
      </c>
      <c r="SA233" s="4">
        <v>719.86</v>
      </c>
      <c r="SB233" s="4">
        <v>721.26</v>
      </c>
      <c r="SC233" s="4">
        <v>722.67</v>
      </c>
      <c r="SD233" s="4">
        <v>722.67</v>
      </c>
      <c r="SE233" s="4">
        <v>724.72</v>
      </c>
      <c r="SF233" s="4">
        <v>726.48</v>
      </c>
      <c r="SG233" s="4">
        <v>728.24</v>
      </c>
      <c r="SH233" s="4">
        <v>730</v>
      </c>
      <c r="SI233" s="4">
        <v>730</v>
      </c>
      <c r="SJ233" s="4">
        <v>730</v>
      </c>
      <c r="SK233" s="4">
        <v>730</v>
      </c>
      <c r="SL233" s="4">
        <v>730</v>
      </c>
      <c r="SM233" s="4">
        <v>730</v>
      </c>
      <c r="SN233" s="4">
        <v>730</v>
      </c>
      <c r="SO233" s="4">
        <v>730</v>
      </c>
      <c r="SP233" s="4">
        <v>730</v>
      </c>
      <c r="SQ233" s="4">
        <v>730</v>
      </c>
      <c r="SR233" s="4">
        <v>730</v>
      </c>
      <c r="SS233" s="4">
        <v>730</v>
      </c>
      <c r="ST233" s="4">
        <v>730</v>
      </c>
      <c r="SU233" s="4">
        <v>730</v>
      </c>
      <c r="SV233" s="4">
        <v>730</v>
      </c>
      <c r="SW233" s="4">
        <v>730</v>
      </c>
      <c r="SX233" s="4">
        <v>730</v>
      </c>
      <c r="SY233" s="4">
        <v>730</v>
      </c>
      <c r="SZ233" s="4">
        <v>730</v>
      </c>
      <c r="TA233" s="4">
        <v>730</v>
      </c>
      <c r="TB233" s="4">
        <v>730</v>
      </c>
      <c r="TC233" s="4">
        <v>730</v>
      </c>
      <c r="TD233" s="4">
        <v>730</v>
      </c>
      <c r="TE233" s="4">
        <v>730</v>
      </c>
      <c r="TF233" s="4">
        <v>730</v>
      </c>
      <c r="TG233" s="4">
        <v>730</v>
      </c>
      <c r="TH233" s="4">
        <v>730</v>
      </c>
      <c r="TI233" s="4">
        <v>730</v>
      </c>
      <c r="TJ233" s="4">
        <v>730</v>
      </c>
      <c r="TK233" s="4">
        <v>730</v>
      </c>
      <c r="TL233" s="4">
        <v>730</v>
      </c>
      <c r="TM233" s="4">
        <v>730</v>
      </c>
      <c r="TN233" s="4">
        <v>730</v>
      </c>
      <c r="TO233" s="4">
        <v>730</v>
      </c>
      <c r="TP233" s="4">
        <v>730</v>
      </c>
      <c r="TQ233" s="4">
        <v>730</v>
      </c>
      <c r="TR233" s="4">
        <v>730</v>
      </c>
      <c r="TS233" s="4">
        <v>730</v>
      </c>
      <c r="TT233" s="4">
        <v>730</v>
      </c>
      <c r="TU233" s="4">
        <v>730</v>
      </c>
      <c r="TV233" s="4">
        <v>730</v>
      </c>
      <c r="TW233" s="4">
        <v>730</v>
      </c>
      <c r="TX233" s="4">
        <v>730</v>
      </c>
      <c r="TY233" s="4">
        <v>730</v>
      </c>
      <c r="TZ233" s="4">
        <v>730</v>
      </c>
      <c r="UA233" s="4">
        <v>730</v>
      </c>
      <c r="UB233" s="4">
        <v>730</v>
      </c>
      <c r="UC233" s="4">
        <v>730</v>
      </c>
      <c r="UD233" s="4">
        <v>730</v>
      </c>
      <c r="UE233" s="4">
        <v>730</v>
      </c>
      <c r="UF233" s="4">
        <v>730</v>
      </c>
      <c r="UG233" s="4">
        <v>730</v>
      </c>
      <c r="UH233" s="4">
        <v>730</v>
      </c>
      <c r="UI233" s="4">
        <v>730</v>
      </c>
      <c r="UJ233" s="4">
        <v>730</v>
      </c>
      <c r="UK233" s="4">
        <v>730</v>
      </c>
      <c r="UL233" s="4">
        <v>730</v>
      </c>
      <c r="UM233" s="4">
        <v>730</v>
      </c>
      <c r="UN233" s="4">
        <v>730</v>
      </c>
      <c r="UO233" s="4">
        <v>730</v>
      </c>
      <c r="UP233" s="4">
        <v>730</v>
      </c>
      <c r="UQ233" s="4">
        <v>730</v>
      </c>
      <c r="UR233" s="4">
        <v>730</v>
      </c>
      <c r="US233" s="4">
        <v>730</v>
      </c>
      <c r="UT233" s="4">
        <v>730</v>
      </c>
      <c r="UU233" s="4">
        <v>731.16</v>
      </c>
      <c r="UV233" s="4">
        <v>731.16</v>
      </c>
      <c r="UW233" s="4">
        <v>732.12</v>
      </c>
      <c r="UX233" s="4">
        <v>733.08</v>
      </c>
      <c r="UY233" s="4">
        <v>734.04</v>
      </c>
      <c r="UZ233" s="4">
        <v>735</v>
      </c>
      <c r="VA233" s="4">
        <v>735</v>
      </c>
      <c r="VB233" s="4">
        <v>735</v>
      </c>
      <c r="VC233" s="4">
        <v>735</v>
      </c>
      <c r="VD233" s="4">
        <v>735</v>
      </c>
      <c r="VE233" s="4">
        <v>735</v>
      </c>
      <c r="VF233" s="4">
        <v>735</v>
      </c>
      <c r="VG233" s="4">
        <v>735</v>
      </c>
      <c r="VH233" s="4">
        <v>735</v>
      </c>
      <c r="VI233" s="4">
        <v>735</v>
      </c>
      <c r="VJ233" s="4">
        <v>735</v>
      </c>
      <c r="VK233" s="4">
        <v>735</v>
      </c>
      <c r="VL233" s="4">
        <v>735</v>
      </c>
      <c r="VM233" s="4">
        <v>735</v>
      </c>
      <c r="VN233" s="4">
        <v>735</v>
      </c>
      <c r="VO233" s="4">
        <v>735</v>
      </c>
      <c r="VP233" s="4">
        <v>735</v>
      </c>
      <c r="VQ233" s="4">
        <v>735</v>
      </c>
      <c r="VR233" s="4">
        <v>735</v>
      </c>
      <c r="VS233" s="4">
        <v>735</v>
      </c>
      <c r="VT233" s="4">
        <v>735</v>
      </c>
      <c r="VU233" s="4">
        <v>735</v>
      </c>
      <c r="VV233" s="4">
        <v>735</v>
      </c>
      <c r="VW233" s="4">
        <v>735</v>
      </c>
      <c r="VX233" s="4">
        <v>735</v>
      </c>
      <c r="VY233" s="4">
        <v>735</v>
      </c>
      <c r="VZ233" s="4">
        <v>735</v>
      </c>
      <c r="WA233" s="4">
        <v>735</v>
      </c>
      <c r="WB233" s="4">
        <v>735</v>
      </c>
      <c r="WC233" s="4">
        <v>735</v>
      </c>
      <c r="WD233" s="4">
        <v>735</v>
      </c>
      <c r="WE233" s="4">
        <v>735</v>
      </c>
      <c r="WF233" s="4">
        <v>735</v>
      </c>
      <c r="WG233" s="4">
        <v>735</v>
      </c>
      <c r="WH233" s="4">
        <v>735</v>
      </c>
      <c r="WI233" s="4">
        <v>735</v>
      </c>
      <c r="WJ233" s="4">
        <v>735</v>
      </c>
      <c r="WK233" s="4">
        <v>735</v>
      </c>
      <c r="WL233" s="4">
        <v>735</v>
      </c>
      <c r="WM233" s="4">
        <v>735</v>
      </c>
      <c r="WN233" s="4">
        <v>735</v>
      </c>
      <c r="WO233" s="4">
        <v>735</v>
      </c>
      <c r="WP233" s="4">
        <v>735</v>
      </c>
      <c r="WQ233" s="4">
        <v>735</v>
      </c>
      <c r="WR233" s="4">
        <v>735</v>
      </c>
      <c r="WS233" s="4">
        <v>735</v>
      </c>
      <c r="WT233" s="4">
        <v>735</v>
      </c>
      <c r="WU233" s="4">
        <v>735</v>
      </c>
      <c r="WV233" s="4">
        <v>735</v>
      </c>
      <c r="WW233" s="4">
        <v>735</v>
      </c>
      <c r="WX233" s="4">
        <v>735</v>
      </c>
      <c r="WY233" s="4">
        <v>735</v>
      </c>
      <c r="WZ233" s="4">
        <v>735</v>
      </c>
      <c r="XA233" s="4">
        <v>735</v>
      </c>
      <c r="XB233" s="4">
        <v>735</v>
      </c>
      <c r="XC233" s="4">
        <v>735</v>
      </c>
      <c r="XD233" s="4">
        <v>735</v>
      </c>
      <c r="XE233" s="4">
        <v>735</v>
      </c>
      <c r="XF233" s="4">
        <v>735</v>
      </c>
      <c r="XG233" s="4">
        <v>735</v>
      </c>
      <c r="XH233" s="4">
        <v>735</v>
      </c>
      <c r="XI233" s="4">
        <v>735</v>
      </c>
      <c r="XJ233" s="4">
        <v>735</v>
      </c>
      <c r="XK233" s="4">
        <v>735</v>
      </c>
      <c r="XL233" s="4">
        <v>735</v>
      </c>
      <c r="XM233" s="4">
        <v>735</v>
      </c>
      <c r="XN233" s="4">
        <v>735</v>
      </c>
      <c r="XO233" s="4">
        <v>735</v>
      </c>
      <c r="XP233" s="4">
        <v>735</v>
      </c>
      <c r="XQ233" s="4">
        <v>735</v>
      </c>
      <c r="XR233" s="4">
        <v>735</v>
      </c>
      <c r="XS233" s="4">
        <v>735</v>
      </c>
      <c r="XT233" s="4">
        <v>735</v>
      </c>
      <c r="XU233" s="4">
        <v>735</v>
      </c>
      <c r="XV233" s="4">
        <v>735</v>
      </c>
      <c r="XW233" s="4">
        <v>735</v>
      </c>
      <c r="XX233" s="4">
        <v>735</v>
      </c>
      <c r="XY233" s="4">
        <v>735</v>
      </c>
      <c r="XZ233" s="4">
        <v>735</v>
      </c>
      <c r="YA233" s="4">
        <v>735</v>
      </c>
      <c r="YB233" s="4">
        <v>735</v>
      </c>
      <c r="YC233" s="4">
        <v>735</v>
      </c>
      <c r="YD233" s="4">
        <v>735</v>
      </c>
      <c r="YE233" s="4">
        <v>735</v>
      </c>
      <c r="YF233" s="4">
        <v>735</v>
      </c>
      <c r="YG233" s="4">
        <v>735</v>
      </c>
      <c r="YH233" s="4">
        <v>735</v>
      </c>
      <c r="YI233" s="4">
        <v>735</v>
      </c>
      <c r="YJ233" s="4">
        <v>735</v>
      </c>
      <c r="YK233" s="4">
        <v>735</v>
      </c>
      <c r="YL233" s="4">
        <v>735</v>
      </c>
      <c r="YM233" s="4">
        <v>735</v>
      </c>
      <c r="YN233" s="4">
        <v>735</v>
      </c>
      <c r="YO233" s="4">
        <v>735</v>
      </c>
      <c r="YP233" s="4">
        <v>735</v>
      </c>
      <c r="YQ233" s="4">
        <v>735</v>
      </c>
      <c r="YR233" s="4">
        <v>735</v>
      </c>
      <c r="YS233" s="4">
        <v>735</v>
      </c>
      <c r="YT233" s="4">
        <v>735</v>
      </c>
      <c r="YU233" s="4">
        <v>735</v>
      </c>
      <c r="YV233" s="4">
        <v>735</v>
      </c>
      <c r="YW233" s="4">
        <v>735</v>
      </c>
      <c r="YX233" s="4">
        <v>735</v>
      </c>
      <c r="YY233" s="4">
        <v>735</v>
      </c>
      <c r="YZ233" s="4">
        <v>735</v>
      </c>
      <c r="ZA233" s="4">
        <v>735</v>
      </c>
      <c r="ZB233" s="4">
        <v>735</v>
      </c>
      <c r="ZC233" s="4">
        <v>735</v>
      </c>
      <c r="ZD233" s="4">
        <v>735</v>
      </c>
      <c r="ZE233" s="4">
        <v>735</v>
      </c>
      <c r="ZF233" s="4">
        <v>735</v>
      </c>
      <c r="ZG233" s="4">
        <v>735</v>
      </c>
      <c r="ZH233" s="4">
        <v>735</v>
      </c>
      <c r="ZI233" s="4">
        <v>735</v>
      </c>
      <c r="ZJ233" s="4">
        <v>735</v>
      </c>
      <c r="ZK233" s="4">
        <v>735</v>
      </c>
      <c r="ZL233" s="4">
        <v>735</v>
      </c>
      <c r="ZM233" s="925">
        <v>735</v>
      </c>
      <c r="ZN233" s="925">
        <v>735</v>
      </c>
      <c r="ZO233" s="4">
        <v>735</v>
      </c>
      <c r="ZP233" s="4">
        <v>735</v>
      </c>
      <c r="ZQ233" s="4">
        <v>735</v>
      </c>
      <c r="ZR233" s="4">
        <v>735</v>
      </c>
      <c r="ZS233" s="4">
        <v>735</v>
      </c>
      <c r="ZT233" s="4">
        <v>735</v>
      </c>
      <c r="ZU233" s="4">
        <v>735</v>
      </c>
      <c r="ZV233" s="4">
        <v>735</v>
      </c>
      <c r="ZW233" s="4">
        <v>735</v>
      </c>
      <c r="ZX233" s="4">
        <v>735</v>
      </c>
      <c r="ZY233" s="4">
        <v>735</v>
      </c>
      <c r="ZZ233" s="4">
        <v>735</v>
      </c>
      <c r="AAA233" s="4">
        <v>735</v>
      </c>
      <c r="AAB233" s="4">
        <v>735</v>
      </c>
      <c r="AAC233" s="4">
        <v>735</v>
      </c>
      <c r="AAD233" s="4">
        <v>735</v>
      </c>
      <c r="AAE233" s="4">
        <v>735</v>
      </c>
      <c r="AAF233" s="4">
        <v>735</v>
      </c>
      <c r="AAG233" s="4">
        <v>735</v>
      </c>
      <c r="AAH233" s="4">
        <v>735</v>
      </c>
      <c r="AAI233" s="4">
        <v>735</v>
      </c>
      <c r="AAJ233" s="4">
        <v>735</v>
      </c>
      <c r="AAK233" s="4">
        <v>735</v>
      </c>
      <c r="AAL233" s="4">
        <v>735</v>
      </c>
      <c r="AAM233" s="4">
        <v>735</v>
      </c>
      <c r="AAN233" s="4">
        <v>735</v>
      </c>
      <c r="AAO233" s="4">
        <v>735</v>
      </c>
      <c r="AAP233" s="4">
        <v>735</v>
      </c>
      <c r="AAQ233" s="4">
        <v>735</v>
      </c>
      <c r="AAR233" s="4">
        <v>735</v>
      </c>
      <c r="AAS233" s="4">
        <v>735</v>
      </c>
      <c r="AAT233" s="4">
        <v>735</v>
      </c>
      <c r="AAU233" s="4">
        <v>735</v>
      </c>
      <c r="AAV233" s="4">
        <v>735</v>
      </c>
      <c r="AAW233" s="4">
        <v>735</v>
      </c>
      <c r="AAX233" s="4">
        <v>735</v>
      </c>
      <c r="AAY233" s="4">
        <v>735</v>
      </c>
      <c r="AAZ233" s="4">
        <v>735</v>
      </c>
      <c r="ABA233" s="4">
        <v>735</v>
      </c>
      <c r="ABB233" s="4">
        <v>735</v>
      </c>
      <c r="ABC233" s="4">
        <v>735</v>
      </c>
      <c r="ABD233" s="4">
        <v>735</v>
      </c>
      <c r="ABE233" s="4">
        <v>735</v>
      </c>
      <c r="ABF233" s="4">
        <v>735</v>
      </c>
      <c r="ABG233" s="4">
        <v>735</v>
      </c>
      <c r="ABH233" s="4">
        <v>735</v>
      </c>
      <c r="ABI233" s="4">
        <v>735</v>
      </c>
      <c r="ABJ233" s="4">
        <v>735</v>
      </c>
      <c r="ABK233" s="4">
        <v>735</v>
      </c>
      <c r="ABL233" s="4">
        <v>735</v>
      </c>
      <c r="ABM233" s="4">
        <v>735</v>
      </c>
      <c r="ABN233" s="4">
        <v>735</v>
      </c>
      <c r="ABO233" s="4">
        <v>735</v>
      </c>
      <c r="ABP233" s="4">
        <v>735</v>
      </c>
      <c r="ABQ233" s="4">
        <v>735</v>
      </c>
      <c r="ABR233" s="4">
        <v>735</v>
      </c>
      <c r="ABS233" s="4">
        <v>735</v>
      </c>
      <c r="ABT233" s="4">
        <v>735</v>
      </c>
      <c r="ABU233" s="4">
        <v>735</v>
      </c>
    </row>
    <row r="234" spans="1:749" outlineLevel="4">
      <c r="A234" s="4" t="s">
        <v>1186</v>
      </c>
      <c r="D234" s="4">
        <v>815</v>
      </c>
      <c r="E234" s="4">
        <v>54.99</v>
      </c>
      <c r="F234" s="689">
        <v>338873.14</v>
      </c>
      <c r="G234" s="689"/>
      <c r="H234" s="689" t="s">
        <v>894</v>
      </c>
      <c r="IJ234" s="4">
        <v>1.4</v>
      </c>
      <c r="IK234" s="4">
        <v>3.39</v>
      </c>
      <c r="IL234" s="4">
        <v>7.98</v>
      </c>
      <c r="IM234" s="4">
        <v>10</v>
      </c>
      <c r="IN234" s="4">
        <v>10</v>
      </c>
      <c r="IO234" s="4">
        <v>16.28</v>
      </c>
      <c r="IP234" s="4">
        <v>31.24</v>
      </c>
      <c r="IQ234" s="4">
        <v>40</v>
      </c>
      <c r="IR234" s="4">
        <v>40.22</v>
      </c>
      <c r="IS234" s="4">
        <v>40.56</v>
      </c>
      <c r="IT234" s="4">
        <v>40.89</v>
      </c>
      <c r="IU234" s="4">
        <v>40.89</v>
      </c>
      <c r="IV234" s="4">
        <v>41.22</v>
      </c>
      <c r="IW234" s="4">
        <v>41.55</v>
      </c>
      <c r="IX234" s="4">
        <v>41.89</v>
      </c>
      <c r="IY234" s="4">
        <v>41.89</v>
      </c>
      <c r="IZ234" s="4">
        <v>41.89</v>
      </c>
      <c r="JA234" s="4">
        <v>41.89</v>
      </c>
      <c r="JB234" s="4">
        <v>41.89</v>
      </c>
      <c r="JC234" s="4">
        <v>41.89</v>
      </c>
      <c r="JD234" s="4">
        <v>42.22</v>
      </c>
      <c r="JE234" s="4">
        <v>42.55</v>
      </c>
      <c r="JF234" s="4">
        <v>42.89</v>
      </c>
      <c r="JG234" s="4">
        <v>43.22</v>
      </c>
      <c r="JH234" s="4">
        <v>43.55</v>
      </c>
      <c r="JI234" s="4">
        <v>43.55</v>
      </c>
      <c r="JJ234" s="4">
        <v>44.08</v>
      </c>
      <c r="JK234" s="4">
        <v>44.85</v>
      </c>
      <c r="JL234" s="4">
        <v>46.63</v>
      </c>
      <c r="JM234" s="4">
        <v>48.64</v>
      </c>
      <c r="JN234" s="4">
        <v>52.47</v>
      </c>
      <c r="JO234" s="4">
        <v>53.52</v>
      </c>
      <c r="JP234" s="4">
        <v>53.52</v>
      </c>
      <c r="JQ234" s="4">
        <v>54.63</v>
      </c>
      <c r="JR234" s="4">
        <v>54.99</v>
      </c>
      <c r="JS234" s="4">
        <v>54.99</v>
      </c>
      <c r="JT234" s="4">
        <v>54.99</v>
      </c>
      <c r="JU234" s="4">
        <v>54.99</v>
      </c>
      <c r="JV234" s="4">
        <v>54.99</v>
      </c>
      <c r="JW234" s="4">
        <v>54.99</v>
      </c>
      <c r="JX234" s="4">
        <v>54.99</v>
      </c>
      <c r="JY234" s="4">
        <v>54.99</v>
      </c>
      <c r="JZ234" s="4">
        <v>54.99</v>
      </c>
      <c r="KA234" s="4">
        <v>54.99</v>
      </c>
      <c r="KB234" s="4">
        <v>54.99</v>
      </c>
      <c r="KC234" s="4">
        <v>54.99</v>
      </c>
      <c r="KD234" s="4">
        <v>54.99</v>
      </c>
      <c r="KE234" s="4">
        <v>54.99</v>
      </c>
      <c r="KF234" s="4">
        <v>54.99</v>
      </c>
      <c r="KG234" s="4">
        <v>54.99</v>
      </c>
      <c r="KH234" s="4">
        <v>54.99</v>
      </c>
      <c r="KI234" s="4">
        <v>54.99</v>
      </c>
      <c r="KJ234" s="4">
        <v>54.99</v>
      </c>
      <c r="KK234" s="4">
        <v>54.99</v>
      </c>
      <c r="KL234" s="4">
        <v>54.99</v>
      </c>
      <c r="KM234" s="4">
        <v>54.99</v>
      </c>
      <c r="KN234" s="4">
        <v>54.99</v>
      </c>
      <c r="KO234" s="4">
        <v>54.99</v>
      </c>
      <c r="KP234" s="4">
        <v>54.99</v>
      </c>
      <c r="KQ234" s="4">
        <v>54.99</v>
      </c>
      <c r="KR234" s="4">
        <v>54.99</v>
      </c>
      <c r="KS234" s="4">
        <v>54.99</v>
      </c>
      <c r="KT234" s="4">
        <v>54.99</v>
      </c>
      <c r="KU234" s="4">
        <v>54.99</v>
      </c>
      <c r="KV234" s="4">
        <v>54.99</v>
      </c>
      <c r="KW234" s="4">
        <v>54.99</v>
      </c>
      <c r="KX234" s="4">
        <v>54.99</v>
      </c>
      <c r="KY234" s="4">
        <v>54.99</v>
      </c>
      <c r="KZ234" s="4">
        <v>54.99</v>
      </c>
      <c r="LA234" s="4">
        <v>54.99</v>
      </c>
      <c r="LB234" s="4">
        <v>54.99</v>
      </c>
      <c r="LC234" s="4">
        <v>54.99</v>
      </c>
      <c r="LD234" s="4">
        <v>54.99</v>
      </c>
      <c r="LE234" s="4">
        <v>54.99</v>
      </c>
      <c r="LF234" s="4">
        <v>54.99</v>
      </c>
      <c r="LG234" s="4">
        <v>54.99</v>
      </c>
      <c r="LH234" s="4">
        <v>54.99</v>
      </c>
      <c r="LI234" s="4">
        <v>54.99</v>
      </c>
      <c r="LJ234" s="4">
        <v>54.99</v>
      </c>
      <c r="LK234" s="4">
        <v>54.99</v>
      </c>
      <c r="LL234" s="4">
        <v>54.99</v>
      </c>
      <c r="LM234" s="4">
        <v>54.99</v>
      </c>
      <c r="LN234" s="4">
        <v>54.99</v>
      </c>
      <c r="LO234" s="4">
        <v>54.99</v>
      </c>
      <c r="LP234" s="4">
        <v>54.99</v>
      </c>
      <c r="LQ234" s="4">
        <v>54.99</v>
      </c>
      <c r="LR234" s="4">
        <v>54.99</v>
      </c>
      <c r="LS234" s="4">
        <v>54.99</v>
      </c>
      <c r="LT234" s="4">
        <v>54.99</v>
      </c>
      <c r="LU234" s="4">
        <v>54.99</v>
      </c>
      <c r="LV234" s="4">
        <v>54.99</v>
      </c>
      <c r="LW234" s="4">
        <v>54.99</v>
      </c>
      <c r="LX234" s="4">
        <v>54.99</v>
      </c>
      <c r="LY234" s="4">
        <v>54.99</v>
      </c>
      <c r="LZ234" s="4">
        <v>54.99</v>
      </c>
      <c r="MA234" s="4">
        <v>54.99</v>
      </c>
      <c r="MB234" s="4">
        <v>54.99</v>
      </c>
      <c r="MC234" s="4">
        <v>54.99</v>
      </c>
      <c r="MD234" s="4">
        <v>54.99</v>
      </c>
      <c r="ME234" s="4">
        <v>54.99</v>
      </c>
      <c r="MF234" s="4">
        <v>54.99</v>
      </c>
      <c r="MG234" s="4">
        <v>54.99</v>
      </c>
      <c r="MH234" s="4">
        <v>54.99</v>
      </c>
      <c r="MI234" s="4">
        <v>54.99</v>
      </c>
      <c r="MJ234" s="4">
        <v>54.99</v>
      </c>
      <c r="MK234" s="4">
        <v>54.99</v>
      </c>
      <c r="ML234" s="4">
        <v>54.99</v>
      </c>
      <c r="MM234" s="4">
        <v>54.99</v>
      </c>
      <c r="MN234" s="4">
        <v>54.99</v>
      </c>
      <c r="MO234" s="4">
        <v>54.99</v>
      </c>
      <c r="MP234" s="4">
        <v>54.99</v>
      </c>
      <c r="MQ234" s="4">
        <v>54.99</v>
      </c>
      <c r="MR234" s="4">
        <v>54.99</v>
      </c>
      <c r="MS234" s="4">
        <v>54.99</v>
      </c>
      <c r="MT234" s="4">
        <v>54.99</v>
      </c>
      <c r="MU234" s="4">
        <v>54.99</v>
      </c>
      <c r="MV234" s="4">
        <v>54.99</v>
      </c>
      <c r="MW234" s="4">
        <v>54.99</v>
      </c>
      <c r="MX234" s="4">
        <v>54.99</v>
      </c>
      <c r="MY234" s="4">
        <v>54.99</v>
      </c>
      <c r="MZ234" s="4">
        <v>54.99</v>
      </c>
      <c r="NA234" s="4">
        <v>54.99</v>
      </c>
      <c r="NB234" s="4">
        <v>54.99</v>
      </c>
      <c r="NC234" s="4">
        <v>54.99</v>
      </c>
      <c r="ND234" s="4">
        <v>54.99</v>
      </c>
      <c r="NE234" s="4">
        <v>54.99</v>
      </c>
      <c r="NF234" s="4">
        <v>54.99</v>
      </c>
      <c r="NG234" s="4">
        <v>54.99</v>
      </c>
      <c r="NH234" s="4">
        <v>54.99</v>
      </c>
      <c r="NI234" s="4">
        <v>54.99</v>
      </c>
      <c r="NJ234" s="4">
        <v>54.99</v>
      </c>
      <c r="NK234" s="4">
        <v>54.99</v>
      </c>
      <c r="NL234" s="4">
        <v>54.99</v>
      </c>
      <c r="NM234" s="4">
        <v>54.99</v>
      </c>
      <c r="NN234" s="4">
        <v>54.99</v>
      </c>
      <c r="NO234" s="4">
        <v>54.99</v>
      </c>
      <c r="NP234" s="4">
        <v>54.99</v>
      </c>
      <c r="NQ234" s="4">
        <v>54.99</v>
      </c>
      <c r="NR234" s="4">
        <v>54.99</v>
      </c>
      <c r="NS234" s="4">
        <v>54.99</v>
      </c>
      <c r="NT234" s="4">
        <v>54.99</v>
      </c>
      <c r="NU234" s="4">
        <v>54.99</v>
      </c>
      <c r="NV234" s="4">
        <v>54.99</v>
      </c>
      <c r="NW234" s="4">
        <v>54.99</v>
      </c>
      <c r="NX234" s="4">
        <v>54.99</v>
      </c>
      <c r="NY234" s="4">
        <v>54.99</v>
      </c>
      <c r="NZ234" s="4">
        <v>54.99</v>
      </c>
      <c r="OA234" s="4">
        <v>54.99</v>
      </c>
      <c r="OB234" s="4">
        <v>54.99</v>
      </c>
      <c r="OC234" s="4">
        <v>59.49</v>
      </c>
      <c r="OD234" s="4">
        <v>69.989999999999995</v>
      </c>
      <c r="OE234" s="4">
        <v>69.989999999999995</v>
      </c>
      <c r="OF234" s="4">
        <v>72.989999999999995</v>
      </c>
      <c r="OG234" s="4">
        <v>79.989999999999995</v>
      </c>
      <c r="OH234" s="4">
        <v>87.49</v>
      </c>
      <c r="OI234" s="4">
        <v>97.99</v>
      </c>
      <c r="OJ234" s="4">
        <v>122.09</v>
      </c>
      <c r="OK234" s="4">
        <v>135.15</v>
      </c>
      <c r="OL234" s="4">
        <v>135.15</v>
      </c>
      <c r="OM234" s="4">
        <v>155.57</v>
      </c>
      <c r="ON234" s="4">
        <v>176.13</v>
      </c>
      <c r="OO234" s="4">
        <v>212.53</v>
      </c>
      <c r="OP234" s="4">
        <v>232.49</v>
      </c>
      <c r="OQ234" s="4">
        <v>263.44</v>
      </c>
      <c r="OR234" s="4">
        <v>282.38</v>
      </c>
      <c r="OS234" s="4">
        <v>282.38</v>
      </c>
      <c r="OT234" s="4">
        <v>305.27</v>
      </c>
      <c r="OU234" s="4">
        <v>324.73</v>
      </c>
      <c r="OV234" s="4">
        <v>352.19</v>
      </c>
      <c r="OW234" s="4">
        <v>385.58</v>
      </c>
      <c r="OX234" s="4">
        <v>408.97</v>
      </c>
      <c r="OY234" s="4">
        <v>452.22</v>
      </c>
      <c r="OZ234" s="4">
        <v>452.22</v>
      </c>
      <c r="PA234" s="4">
        <v>461.8</v>
      </c>
      <c r="PB234" s="4">
        <v>474.85</v>
      </c>
      <c r="PC234" s="4">
        <v>484.86</v>
      </c>
      <c r="PD234" s="4">
        <v>491.64</v>
      </c>
      <c r="PE234" s="4">
        <v>494.74</v>
      </c>
      <c r="PF234" s="4">
        <v>495.78</v>
      </c>
      <c r="PG234" s="4">
        <v>495.78</v>
      </c>
      <c r="PH234" s="4">
        <v>500.51</v>
      </c>
      <c r="PI234" s="4">
        <v>507.5</v>
      </c>
      <c r="PJ234" s="4">
        <v>520.22</v>
      </c>
      <c r="PK234" s="4">
        <v>542.9</v>
      </c>
      <c r="PL234" s="4">
        <v>576.82000000000005</v>
      </c>
      <c r="PM234" s="4">
        <v>598.57000000000005</v>
      </c>
      <c r="PN234" s="4">
        <v>598.57000000000005</v>
      </c>
      <c r="PO234" s="4">
        <v>648.85</v>
      </c>
      <c r="PP234" s="4">
        <v>670.71</v>
      </c>
      <c r="PQ234" s="4">
        <v>702.58</v>
      </c>
      <c r="PR234" s="4">
        <v>721.71</v>
      </c>
      <c r="PS234" s="4">
        <v>729.49</v>
      </c>
      <c r="PT234" s="4">
        <v>745.88</v>
      </c>
      <c r="PU234" s="4">
        <v>745.88</v>
      </c>
      <c r="PV234" s="4">
        <v>754.03</v>
      </c>
      <c r="PW234" s="4">
        <v>757.65</v>
      </c>
      <c r="PX234" s="4">
        <v>765.54</v>
      </c>
      <c r="PY234" s="4">
        <v>769.61</v>
      </c>
      <c r="PZ234" s="4">
        <v>772.95</v>
      </c>
      <c r="QA234" s="4">
        <v>779.78</v>
      </c>
      <c r="QB234" s="4">
        <v>779.78</v>
      </c>
      <c r="QC234" s="4">
        <v>785.09</v>
      </c>
      <c r="QD234" s="4">
        <v>789.98</v>
      </c>
      <c r="QE234" s="4">
        <v>799.34</v>
      </c>
      <c r="QF234" s="4">
        <v>805.01</v>
      </c>
      <c r="QG234" s="4">
        <v>807.01</v>
      </c>
      <c r="QH234" s="4">
        <v>809.34</v>
      </c>
      <c r="QI234" s="4">
        <v>809.34</v>
      </c>
      <c r="QJ234" s="4">
        <v>815</v>
      </c>
      <c r="QK234" s="4">
        <v>815</v>
      </c>
      <c r="QL234" s="4">
        <v>815</v>
      </c>
      <c r="QM234" s="4">
        <v>815</v>
      </c>
      <c r="QN234" s="4">
        <v>815</v>
      </c>
      <c r="QO234" s="4">
        <v>815</v>
      </c>
      <c r="QP234" s="4">
        <v>815</v>
      </c>
      <c r="QQ234" s="4">
        <v>815</v>
      </c>
      <c r="QR234" s="4">
        <v>815</v>
      </c>
      <c r="QS234" s="4">
        <v>815</v>
      </c>
      <c r="QT234" s="4">
        <v>815</v>
      </c>
      <c r="QU234" s="4">
        <v>815</v>
      </c>
      <c r="QV234" s="4">
        <v>815</v>
      </c>
      <c r="QW234" s="4">
        <v>815</v>
      </c>
      <c r="QX234" s="4">
        <v>815</v>
      </c>
      <c r="QY234" s="4">
        <v>815</v>
      </c>
      <c r="QZ234" s="4">
        <v>815</v>
      </c>
      <c r="RA234" s="4">
        <v>815</v>
      </c>
      <c r="RB234" s="4">
        <v>815</v>
      </c>
      <c r="RC234" s="4">
        <v>815</v>
      </c>
      <c r="RD234" s="4">
        <v>815</v>
      </c>
      <c r="RE234" s="4">
        <v>815</v>
      </c>
      <c r="RF234" s="4">
        <v>815</v>
      </c>
      <c r="RG234" s="4">
        <v>815</v>
      </c>
      <c r="RH234" s="4">
        <v>815</v>
      </c>
      <c r="RI234" s="4">
        <v>815</v>
      </c>
      <c r="RJ234" s="4">
        <v>815</v>
      </c>
      <c r="RK234" s="4">
        <v>815</v>
      </c>
      <c r="RL234" s="4">
        <v>815</v>
      </c>
      <c r="RM234" s="4">
        <v>815</v>
      </c>
      <c r="RN234" s="4">
        <v>815</v>
      </c>
      <c r="RO234" s="4">
        <v>815</v>
      </c>
      <c r="RP234" s="4">
        <v>815</v>
      </c>
      <c r="RQ234" s="4">
        <v>815</v>
      </c>
      <c r="RR234" s="4">
        <v>815</v>
      </c>
      <c r="RS234" s="4">
        <v>815</v>
      </c>
      <c r="RT234" s="4">
        <v>6860.05</v>
      </c>
      <c r="RU234" s="4">
        <v>6860.05</v>
      </c>
      <c r="RV234" s="4">
        <v>6860.05</v>
      </c>
      <c r="RW234" s="4">
        <v>6860.05</v>
      </c>
      <c r="RX234" s="4">
        <v>6860.05</v>
      </c>
      <c r="RY234" s="4">
        <v>6860.05</v>
      </c>
      <c r="RZ234" s="4">
        <v>6860.05</v>
      </c>
      <c r="SA234" s="4">
        <v>6860.05</v>
      </c>
      <c r="SB234" s="4">
        <v>6860.05</v>
      </c>
      <c r="SC234" s="4">
        <v>6860.05</v>
      </c>
      <c r="SD234" s="4">
        <v>6860.05</v>
      </c>
      <c r="SE234" s="4">
        <v>6860.05</v>
      </c>
      <c r="SF234" s="4">
        <v>6860.05</v>
      </c>
      <c r="SG234" s="4">
        <v>6860.05</v>
      </c>
      <c r="SH234" s="4">
        <v>6860.05</v>
      </c>
      <c r="SI234" s="4">
        <v>6860.05</v>
      </c>
      <c r="SJ234" s="4">
        <v>6860.05</v>
      </c>
      <c r="SK234" s="4">
        <v>6860.05</v>
      </c>
      <c r="SL234" s="4">
        <v>6860.05</v>
      </c>
      <c r="SM234" s="4">
        <v>6860.05</v>
      </c>
      <c r="SN234" s="4">
        <v>6860.05</v>
      </c>
      <c r="SO234" s="4">
        <v>6860.05</v>
      </c>
      <c r="SP234" s="4">
        <v>6860.05</v>
      </c>
      <c r="SQ234" s="4">
        <v>6860.05</v>
      </c>
      <c r="SR234" s="4">
        <v>6860.05</v>
      </c>
      <c r="SS234" s="4">
        <v>6860.05</v>
      </c>
      <c r="ST234" s="4">
        <v>6860.05</v>
      </c>
      <c r="SU234" s="4">
        <v>6860.05</v>
      </c>
      <c r="SV234" s="4">
        <v>6860.05</v>
      </c>
      <c r="SW234" s="4">
        <v>6860.05</v>
      </c>
      <c r="SX234" s="4">
        <v>6860.05</v>
      </c>
      <c r="SY234" s="4">
        <v>6860.05</v>
      </c>
      <c r="SZ234" s="4">
        <v>6860.05</v>
      </c>
      <c r="TA234" s="4">
        <v>6860.05</v>
      </c>
      <c r="TB234" s="4">
        <v>6860.05</v>
      </c>
      <c r="TC234" s="4">
        <v>6860.05</v>
      </c>
      <c r="TD234" s="4">
        <v>6860.05</v>
      </c>
      <c r="TE234" s="4">
        <v>6860.05</v>
      </c>
      <c r="TF234" s="4">
        <v>6860.05</v>
      </c>
      <c r="TG234" s="4">
        <v>6860.05</v>
      </c>
      <c r="TH234" s="4">
        <v>6860.05</v>
      </c>
      <c r="TI234" s="4">
        <v>6860.05</v>
      </c>
      <c r="TJ234" s="4">
        <v>6860.05</v>
      </c>
      <c r="TK234" s="4">
        <v>6860.05</v>
      </c>
      <c r="TL234" s="4">
        <v>6860.05</v>
      </c>
      <c r="TM234" s="4">
        <v>6860.05</v>
      </c>
      <c r="TN234" s="4">
        <v>6860.05</v>
      </c>
      <c r="TO234" s="4">
        <v>6860.05</v>
      </c>
      <c r="TP234" s="4">
        <v>6860.05</v>
      </c>
      <c r="TQ234" s="4">
        <v>6860.05</v>
      </c>
      <c r="TR234" s="4">
        <v>6860.05</v>
      </c>
      <c r="TS234" s="4">
        <v>6860.05</v>
      </c>
      <c r="TT234" s="4">
        <v>6860.05</v>
      </c>
      <c r="TU234" s="4">
        <v>6860.05</v>
      </c>
      <c r="TV234" s="4">
        <v>6860.05</v>
      </c>
      <c r="TW234" s="4">
        <v>6860.05</v>
      </c>
      <c r="TX234" s="4">
        <v>6860.05</v>
      </c>
      <c r="TY234" s="4">
        <v>6860.05</v>
      </c>
      <c r="TZ234" s="4">
        <v>6860.05</v>
      </c>
      <c r="UA234" s="4">
        <v>6860.05</v>
      </c>
      <c r="UB234" s="4">
        <v>6860.05</v>
      </c>
      <c r="UC234" s="4">
        <v>6860.05</v>
      </c>
      <c r="UD234" s="4">
        <v>6860.05</v>
      </c>
      <c r="UE234" s="4">
        <v>6860.05</v>
      </c>
      <c r="UF234" s="4">
        <v>6860.05</v>
      </c>
      <c r="UG234" s="4">
        <v>6860.05</v>
      </c>
      <c r="UH234" s="4">
        <v>6860.05</v>
      </c>
      <c r="UI234" s="4">
        <v>6860.05</v>
      </c>
      <c r="UJ234" s="4">
        <v>6860.05</v>
      </c>
      <c r="UK234" s="4">
        <v>6860.05</v>
      </c>
      <c r="UL234" s="4">
        <v>6860.05</v>
      </c>
      <c r="UM234" s="4">
        <v>6860.05</v>
      </c>
      <c r="UN234" s="4">
        <v>6860.05</v>
      </c>
      <c r="UO234" s="4">
        <v>6860.05</v>
      </c>
      <c r="UP234" s="4">
        <v>6860.05</v>
      </c>
      <c r="UQ234" s="4">
        <v>6860.05</v>
      </c>
      <c r="UR234" s="4">
        <v>6860.05</v>
      </c>
      <c r="US234" s="4">
        <v>6860.05</v>
      </c>
      <c r="UT234" s="4">
        <v>6860.05</v>
      </c>
      <c r="UU234" s="4">
        <v>6860.05</v>
      </c>
      <c r="UV234" s="4">
        <v>6860.05</v>
      </c>
      <c r="UW234" s="4">
        <v>6860.05</v>
      </c>
      <c r="UX234" s="4">
        <v>7023.51</v>
      </c>
      <c r="UY234" s="4">
        <v>7163.61</v>
      </c>
      <c r="UZ234" s="4">
        <v>7303.72</v>
      </c>
      <c r="VA234" s="4">
        <v>7443.82</v>
      </c>
      <c r="VB234" s="4">
        <v>7458.46</v>
      </c>
      <c r="VC234" s="4">
        <v>7458.46</v>
      </c>
      <c r="VD234" s="4">
        <v>7471.01</v>
      </c>
      <c r="VE234" s="4">
        <v>7483.55</v>
      </c>
      <c r="VF234" s="4">
        <v>7496.1</v>
      </c>
      <c r="VG234" s="4">
        <v>7659.56</v>
      </c>
      <c r="VH234" s="4">
        <v>7799.66</v>
      </c>
      <c r="VI234" s="4">
        <v>7939.77</v>
      </c>
      <c r="VJ234" s="4">
        <v>7939.77</v>
      </c>
      <c r="VK234" s="4">
        <v>8079.87</v>
      </c>
      <c r="VL234" s="4">
        <v>8094.51</v>
      </c>
      <c r="VM234" s="4">
        <v>8107.06</v>
      </c>
      <c r="VN234" s="4">
        <v>8119.6</v>
      </c>
      <c r="VO234" s="4">
        <v>8132.15</v>
      </c>
      <c r="VP234" s="4">
        <v>8342.31</v>
      </c>
      <c r="VQ234" s="4">
        <v>8342.31</v>
      </c>
      <c r="VR234" s="4">
        <v>8529.11</v>
      </c>
      <c r="VS234" s="4">
        <v>8715.92</v>
      </c>
      <c r="VT234" s="4">
        <v>8734.74</v>
      </c>
      <c r="VU234" s="4">
        <v>8751.4699999999993</v>
      </c>
      <c r="VV234" s="4">
        <v>8768.2000000000007</v>
      </c>
      <c r="VW234" s="4">
        <v>8768.2000000000007</v>
      </c>
      <c r="VX234" s="4">
        <v>8768.2000000000007</v>
      </c>
      <c r="VY234" s="4">
        <v>8768.2000000000007</v>
      </c>
      <c r="VZ234" s="4">
        <v>8768.2000000000007</v>
      </c>
      <c r="WA234" s="4">
        <v>8768.2000000000007</v>
      </c>
      <c r="WB234" s="4">
        <v>8768.2000000000007</v>
      </c>
      <c r="WC234" s="4">
        <v>8768.2000000000007</v>
      </c>
      <c r="WD234" s="4">
        <v>8768.2000000000007</v>
      </c>
      <c r="WE234" s="4">
        <v>8768.2000000000007</v>
      </c>
      <c r="WF234" s="4">
        <v>8768.2000000000007</v>
      </c>
      <c r="WG234" s="4">
        <v>8768.2000000000007</v>
      </c>
      <c r="WH234" s="4">
        <v>8768.2000000000007</v>
      </c>
      <c r="WI234" s="4">
        <v>8768.2000000000007</v>
      </c>
      <c r="WJ234" s="4">
        <v>8768.2000000000007</v>
      </c>
      <c r="WK234" s="4">
        <v>8768.2000000000007</v>
      </c>
      <c r="WL234" s="4">
        <v>8768.2000000000007</v>
      </c>
      <c r="WM234" s="4">
        <v>8768.2000000000007</v>
      </c>
      <c r="WN234" s="4">
        <v>8768.2000000000007</v>
      </c>
      <c r="WO234" s="4">
        <v>8768.2000000000007</v>
      </c>
      <c r="WP234" s="4">
        <v>8768.2000000000007</v>
      </c>
      <c r="WQ234" s="4">
        <v>8768.2000000000007</v>
      </c>
      <c r="WR234" s="4">
        <v>8768.2000000000007</v>
      </c>
      <c r="WS234" s="4">
        <v>8768.2000000000007</v>
      </c>
      <c r="WT234" s="4">
        <v>8768.2000000000007</v>
      </c>
      <c r="WU234" s="4">
        <v>8768.2000000000007</v>
      </c>
      <c r="WV234" s="4">
        <v>8768.2000000000007</v>
      </c>
      <c r="WW234" s="4">
        <v>8768.2000000000007</v>
      </c>
      <c r="WX234" s="4">
        <v>8768.2000000000007</v>
      </c>
      <c r="WY234" s="4">
        <v>8768.2000000000007</v>
      </c>
      <c r="WZ234" s="4">
        <v>8768.2000000000007</v>
      </c>
      <c r="XA234" s="4">
        <v>8768.2000000000007</v>
      </c>
      <c r="XB234" s="4">
        <v>8768.2000000000007</v>
      </c>
      <c r="XC234" s="4">
        <v>8768.2000000000007</v>
      </c>
      <c r="XD234" s="4">
        <v>8768.2000000000007</v>
      </c>
      <c r="XE234" s="4">
        <v>8768.2000000000007</v>
      </c>
      <c r="XF234" s="4">
        <v>8768.2000000000007</v>
      </c>
      <c r="XG234" s="4">
        <v>8768.2000000000007</v>
      </c>
      <c r="XH234" s="4">
        <v>8768.2000000000007</v>
      </c>
      <c r="XI234" s="4">
        <v>8768.2000000000007</v>
      </c>
      <c r="XJ234" s="4">
        <v>8768.2000000000007</v>
      </c>
      <c r="XK234" s="4">
        <v>8768.2000000000007</v>
      </c>
      <c r="XL234" s="4">
        <v>8768.2000000000007</v>
      </c>
      <c r="XM234" s="4">
        <v>8768.2000000000007</v>
      </c>
      <c r="XN234" s="4">
        <v>8768.2000000000007</v>
      </c>
      <c r="XO234" s="4">
        <v>8768.2000000000007</v>
      </c>
      <c r="XP234" s="4">
        <v>8768.2000000000007</v>
      </c>
      <c r="XQ234" s="4">
        <v>8768.2000000000007</v>
      </c>
      <c r="XR234" s="4">
        <v>8768.2000000000007</v>
      </c>
      <c r="XS234" s="4">
        <v>8768.2000000000007</v>
      </c>
      <c r="XT234" s="4">
        <v>8768.2000000000007</v>
      </c>
      <c r="XU234" s="4">
        <v>8768.2000000000007</v>
      </c>
      <c r="XV234" s="4">
        <v>8768.2000000000007</v>
      </c>
      <c r="XW234" s="4">
        <v>8768.2000000000007</v>
      </c>
      <c r="XX234" s="4">
        <v>8768.2000000000007</v>
      </c>
      <c r="XY234" s="4">
        <v>8768.2000000000007</v>
      </c>
      <c r="XZ234" s="4">
        <v>8768.2000000000007</v>
      </c>
      <c r="YA234" s="4">
        <v>8768.2000000000007</v>
      </c>
      <c r="YB234" s="4">
        <v>8768.2000000000007</v>
      </c>
      <c r="YC234" s="4">
        <v>8768.2000000000007</v>
      </c>
      <c r="YD234" s="4">
        <v>8768.2000000000007</v>
      </c>
      <c r="YE234" s="4">
        <v>8768.2000000000007</v>
      </c>
      <c r="YF234" s="4">
        <v>8768.2000000000007</v>
      </c>
      <c r="YG234" s="4">
        <v>8768.2000000000007</v>
      </c>
      <c r="YH234" s="4">
        <v>8768.2000000000007</v>
      </c>
      <c r="YI234" s="4">
        <v>8768.2000000000007</v>
      </c>
      <c r="YJ234" s="4">
        <v>8768.2000000000007</v>
      </c>
      <c r="YK234" s="4">
        <v>8768.2000000000007</v>
      </c>
      <c r="YL234" s="4">
        <v>8768.2000000000007</v>
      </c>
      <c r="YM234" s="4">
        <v>8768.2000000000007</v>
      </c>
      <c r="YN234" s="4">
        <v>8768.2000000000007</v>
      </c>
      <c r="YO234" s="4">
        <v>8768.2000000000007</v>
      </c>
      <c r="YP234" s="4">
        <v>8768.2000000000007</v>
      </c>
      <c r="YQ234" s="4">
        <v>8768.2000000000007</v>
      </c>
      <c r="YR234" s="4">
        <v>8768.2000000000007</v>
      </c>
      <c r="YS234" s="4">
        <v>8768.2000000000007</v>
      </c>
      <c r="YT234" s="4">
        <v>8768.2000000000007</v>
      </c>
      <c r="YU234" s="4">
        <v>8768.2000000000007</v>
      </c>
      <c r="YV234" s="4">
        <v>8768.2000000000007</v>
      </c>
      <c r="YW234" s="4">
        <v>8768.2000000000007</v>
      </c>
      <c r="YX234" s="4">
        <v>8768.2000000000007</v>
      </c>
      <c r="YY234" s="4">
        <v>8768.2000000000007</v>
      </c>
      <c r="YZ234" s="4">
        <v>8768.2000000000007</v>
      </c>
      <c r="ZA234" s="4">
        <v>8768.2000000000007</v>
      </c>
      <c r="ZB234" s="4">
        <v>8768.2000000000007</v>
      </c>
      <c r="ZC234" s="4">
        <v>8768.2000000000007</v>
      </c>
      <c r="ZD234" s="4">
        <v>8768.2000000000007</v>
      </c>
      <c r="ZE234" s="4">
        <v>8768.2000000000007</v>
      </c>
      <c r="ZF234" s="4">
        <v>8768.2000000000007</v>
      </c>
      <c r="ZG234" s="4">
        <v>8768.2000000000007</v>
      </c>
      <c r="ZH234" s="4">
        <v>8768.2000000000007</v>
      </c>
      <c r="ZI234" s="4">
        <v>8768.2000000000007</v>
      </c>
      <c r="ZJ234" s="4">
        <v>8768.2000000000007</v>
      </c>
      <c r="ZK234" s="4">
        <v>8768.2000000000007</v>
      </c>
      <c r="ZL234" s="4">
        <v>8768.2000000000007</v>
      </c>
      <c r="ZM234" s="925">
        <v>8768.2000000000007</v>
      </c>
      <c r="ZN234" s="925">
        <v>8768.2000000000007</v>
      </c>
      <c r="ZO234" s="4">
        <v>8768.2000000000007</v>
      </c>
      <c r="ZP234" s="4">
        <v>8768.2000000000007</v>
      </c>
      <c r="ZQ234" s="4">
        <v>8768.2000000000007</v>
      </c>
      <c r="ZR234" s="4">
        <v>8768.2000000000007</v>
      </c>
      <c r="ZS234" s="4">
        <v>8768.2000000000007</v>
      </c>
      <c r="ZT234" s="4">
        <v>8768.2000000000007</v>
      </c>
      <c r="ZU234" s="4">
        <v>8768.2000000000007</v>
      </c>
      <c r="ZV234" s="4">
        <v>8768.2000000000007</v>
      </c>
      <c r="ZW234" s="4">
        <v>8768.2000000000007</v>
      </c>
      <c r="ZX234" s="4">
        <v>8768.2000000000007</v>
      </c>
      <c r="ZY234" s="4">
        <v>8768.2000000000007</v>
      </c>
      <c r="ZZ234" s="4">
        <v>8768.2000000000007</v>
      </c>
      <c r="AAA234" s="4">
        <v>8768.2000000000007</v>
      </c>
      <c r="AAB234" s="4">
        <v>8768.2000000000007</v>
      </c>
      <c r="AAC234" s="4">
        <v>8768.2000000000007</v>
      </c>
      <c r="AAD234" s="4">
        <v>9037.58</v>
      </c>
      <c r="AAE234" s="4">
        <v>9253.08</v>
      </c>
      <c r="AAF234" s="4">
        <v>9253.08</v>
      </c>
      <c r="AAG234" s="4">
        <v>9468.58</v>
      </c>
      <c r="AAH234" s="4">
        <v>9684.09</v>
      </c>
      <c r="AAI234" s="4">
        <v>9899.59</v>
      </c>
      <c r="AAJ234" s="4">
        <v>10115.09</v>
      </c>
      <c r="AAK234" s="4">
        <v>10366.34</v>
      </c>
      <c r="AAL234" s="4">
        <v>10560.86</v>
      </c>
      <c r="AAM234" s="4">
        <v>10560.86</v>
      </c>
      <c r="AAN234" s="4">
        <v>10755.38</v>
      </c>
      <c r="AAO234" s="4">
        <v>10949.9</v>
      </c>
      <c r="AAP234" s="4">
        <v>11144.42</v>
      </c>
      <c r="AAQ234" s="4">
        <v>11338.94</v>
      </c>
      <c r="AAR234" s="4">
        <v>11533.46</v>
      </c>
      <c r="AAS234" s="4">
        <v>11817.13</v>
      </c>
      <c r="AAT234" s="4">
        <v>11817.13</v>
      </c>
      <c r="AAU234" s="4">
        <v>12044.07</v>
      </c>
      <c r="AAV234" s="4">
        <v>12271</v>
      </c>
      <c r="AAW234" s="4">
        <v>12497.94</v>
      </c>
      <c r="AAX234" s="4">
        <v>12724.88</v>
      </c>
      <c r="AAY234" s="4">
        <v>12951.82</v>
      </c>
      <c r="AAZ234" s="4">
        <v>13235.49</v>
      </c>
      <c r="ABA234" s="4">
        <v>13235.49</v>
      </c>
      <c r="ABB234" s="4">
        <v>13462.43</v>
      </c>
      <c r="ABC234" s="4">
        <v>13689.37</v>
      </c>
      <c r="ABD234" s="4">
        <v>13916.31</v>
      </c>
      <c r="ABE234" s="4">
        <v>14143.25</v>
      </c>
      <c r="ABF234" s="4">
        <v>14370.18</v>
      </c>
      <c r="ABG234" s="4">
        <v>14370.18</v>
      </c>
      <c r="ABH234" s="4">
        <v>14370.18</v>
      </c>
      <c r="ABI234" s="4">
        <v>14370.18</v>
      </c>
      <c r="ABJ234" s="4">
        <v>14370.18</v>
      </c>
      <c r="ABK234" s="4">
        <v>14370.18</v>
      </c>
      <c r="ABL234" s="4">
        <v>14370.18</v>
      </c>
      <c r="ABM234" s="4">
        <v>14370.18</v>
      </c>
      <c r="ABN234" s="4">
        <v>14370.18</v>
      </c>
      <c r="ABO234" s="4">
        <v>14370.18</v>
      </c>
      <c r="ABP234" s="4">
        <v>14370.18</v>
      </c>
      <c r="ABQ234" s="4">
        <v>14370.18</v>
      </c>
      <c r="ABR234" s="4">
        <v>14370.18</v>
      </c>
      <c r="ABS234" s="4">
        <v>14370.18</v>
      </c>
      <c r="ABT234" s="4">
        <v>14370.18</v>
      </c>
      <c r="ABU234" s="4">
        <v>14370.18</v>
      </c>
    </row>
    <row r="235" spans="1:749" outlineLevel="4">
      <c r="A235" s="4" t="s">
        <v>1411</v>
      </c>
      <c r="D235" s="4">
        <v>14369.96</v>
      </c>
      <c r="E235" s="4">
        <v>0</v>
      </c>
      <c r="F235" s="689">
        <v>964844.6</v>
      </c>
      <c r="G235" s="689"/>
      <c r="H235" s="689" t="s">
        <v>894</v>
      </c>
      <c r="OF235" s="4">
        <v>460.67</v>
      </c>
      <c r="OG235" s="4">
        <v>1535.55</v>
      </c>
      <c r="OH235" s="4">
        <v>1535.55</v>
      </c>
      <c r="OI235" s="4">
        <v>1535.55</v>
      </c>
      <c r="OJ235" s="4">
        <v>1535.55</v>
      </c>
      <c r="OK235" s="4">
        <v>1535.55</v>
      </c>
      <c r="OL235" s="4">
        <v>1535.55</v>
      </c>
      <c r="OM235" s="4">
        <v>1535.55</v>
      </c>
      <c r="ON235" s="4">
        <v>1535.55</v>
      </c>
      <c r="OO235" s="4">
        <v>1996.22</v>
      </c>
      <c r="OP235" s="4">
        <v>3071.11</v>
      </c>
      <c r="OQ235" s="4">
        <v>3071.11</v>
      </c>
      <c r="OR235" s="4">
        <v>3071.11</v>
      </c>
      <c r="OS235" s="4">
        <v>3071.11</v>
      </c>
      <c r="OT235" s="4">
        <v>3531.77</v>
      </c>
      <c r="OU235" s="4">
        <v>4606.66</v>
      </c>
      <c r="OV235" s="4">
        <v>4606.66</v>
      </c>
      <c r="OW235" s="4">
        <v>4606.66</v>
      </c>
      <c r="OX235" s="4">
        <v>5067.32</v>
      </c>
      <c r="OY235" s="4">
        <v>6142.21</v>
      </c>
      <c r="OZ235" s="4">
        <v>6142.21</v>
      </c>
      <c r="PA235" s="4">
        <v>6644.12</v>
      </c>
      <c r="PB235" s="4">
        <v>7815.25</v>
      </c>
      <c r="PC235" s="4">
        <v>8275.92</v>
      </c>
      <c r="PD235" s="4">
        <v>9359.14</v>
      </c>
      <c r="PE235" s="4">
        <v>9441.69</v>
      </c>
      <c r="PF235" s="4">
        <v>9625.7900000000009</v>
      </c>
      <c r="PG235" s="4">
        <v>9625.7900000000009</v>
      </c>
      <c r="PH235" s="4">
        <v>10358.030000000001</v>
      </c>
      <c r="PI235" s="4">
        <v>11759.5</v>
      </c>
      <c r="PJ235" s="4">
        <v>12143.39</v>
      </c>
      <c r="PK235" s="4">
        <v>12834.4</v>
      </c>
      <c r="PL235" s="4">
        <v>12834.4</v>
      </c>
      <c r="PM235" s="4">
        <v>12834.4</v>
      </c>
      <c r="PN235" s="4">
        <v>12834.4</v>
      </c>
      <c r="PO235" s="4">
        <v>12834.4</v>
      </c>
      <c r="PP235" s="4">
        <v>13295.07</v>
      </c>
      <c r="PQ235" s="4">
        <v>14369.96</v>
      </c>
      <c r="PR235" s="4">
        <v>14369.96</v>
      </c>
      <c r="PS235" s="4">
        <v>14369.96</v>
      </c>
      <c r="PT235" s="4">
        <v>14369.96</v>
      </c>
      <c r="PU235" s="4">
        <v>14369.96</v>
      </c>
      <c r="PV235" s="4">
        <v>14369.96</v>
      </c>
      <c r="PW235" s="4">
        <v>14369.96</v>
      </c>
      <c r="PX235" s="4">
        <v>14369.96</v>
      </c>
      <c r="PY235" s="4">
        <v>14369.96</v>
      </c>
      <c r="PZ235" s="4">
        <v>14369.96</v>
      </c>
      <c r="QA235" s="4">
        <v>14369.96</v>
      </c>
      <c r="QB235" s="4">
        <v>14369.96</v>
      </c>
      <c r="QC235" s="4">
        <v>14369.96</v>
      </c>
      <c r="QD235" s="4">
        <v>14369.96</v>
      </c>
      <c r="QE235" s="4">
        <v>14369.96</v>
      </c>
      <c r="QF235" s="4">
        <v>14369.96</v>
      </c>
      <c r="QG235" s="4">
        <v>14369.96</v>
      </c>
      <c r="QH235" s="4">
        <v>14369.96</v>
      </c>
      <c r="QI235" s="4">
        <v>14369.96</v>
      </c>
      <c r="QJ235" s="4">
        <v>14369.96</v>
      </c>
      <c r="QK235" s="4">
        <v>14369.96</v>
      </c>
      <c r="QL235" s="4">
        <v>14369.96</v>
      </c>
      <c r="QM235" s="4">
        <v>14369.96</v>
      </c>
      <c r="QN235" s="4">
        <v>14369.96</v>
      </c>
      <c r="QO235" s="4">
        <v>14369.96</v>
      </c>
      <c r="QP235" s="4">
        <v>14369.96</v>
      </c>
      <c r="QQ235" s="4">
        <v>14369.96</v>
      </c>
      <c r="QR235" s="4">
        <v>14369.96</v>
      </c>
      <c r="QS235" s="4">
        <v>14369.96</v>
      </c>
      <c r="QT235" s="4">
        <v>14369.96</v>
      </c>
      <c r="QU235" s="4">
        <v>14369.96</v>
      </c>
      <c r="QV235" s="4">
        <v>14369.96</v>
      </c>
      <c r="QW235" s="4">
        <v>14369.96</v>
      </c>
      <c r="QX235" s="4">
        <v>14369.96</v>
      </c>
      <c r="QY235" s="4">
        <v>14369.96</v>
      </c>
      <c r="QZ235" s="4">
        <v>14369.96</v>
      </c>
      <c r="RA235" s="4">
        <v>14369.96</v>
      </c>
      <c r="RB235" s="4">
        <v>14369.96</v>
      </c>
      <c r="RC235" s="4">
        <v>14369.96</v>
      </c>
      <c r="RD235" s="4">
        <v>14369.96</v>
      </c>
      <c r="RE235" s="4">
        <v>14369.96</v>
      </c>
      <c r="RF235" s="4">
        <v>14369.96</v>
      </c>
      <c r="RG235" s="4">
        <v>14369.96</v>
      </c>
      <c r="RH235" s="4">
        <v>14369.96</v>
      </c>
      <c r="RI235" s="4">
        <v>14369.96</v>
      </c>
      <c r="RJ235" s="4">
        <v>14369.96</v>
      </c>
      <c r="RK235" s="4">
        <v>14369.96</v>
      </c>
      <c r="RL235" s="4">
        <v>14369.96</v>
      </c>
      <c r="RM235" s="4">
        <v>14369.96</v>
      </c>
      <c r="RN235" s="4">
        <v>14369.96</v>
      </c>
      <c r="RO235" s="4">
        <v>14369.96</v>
      </c>
      <c r="RP235" s="4">
        <v>14369.96</v>
      </c>
      <c r="RQ235" s="4">
        <v>14369.96</v>
      </c>
      <c r="RR235" s="4">
        <v>14369.96</v>
      </c>
      <c r="RS235" s="4">
        <v>14369.96</v>
      </c>
      <c r="RT235" s="4">
        <v>900</v>
      </c>
      <c r="RU235" s="4">
        <v>900</v>
      </c>
      <c r="RV235" s="4">
        <v>900</v>
      </c>
      <c r="RW235" s="4">
        <v>900</v>
      </c>
      <c r="RX235" s="4">
        <v>900</v>
      </c>
      <c r="RY235" s="4">
        <v>900</v>
      </c>
      <c r="RZ235" s="4">
        <v>900</v>
      </c>
      <c r="SA235" s="4">
        <v>900</v>
      </c>
      <c r="SB235" s="4">
        <v>900</v>
      </c>
      <c r="SC235" s="4">
        <v>900</v>
      </c>
      <c r="SD235" s="4">
        <v>900</v>
      </c>
      <c r="SE235" s="4">
        <v>900</v>
      </c>
      <c r="SF235" s="4">
        <v>900</v>
      </c>
      <c r="SG235" s="4">
        <v>900</v>
      </c>
      <c r="SH235" s="4">
        <v>900</v>
      </c>
      <c r="SI235" s="4">
        <v>900</v>
      </c>
      <c r="SJ235" s="4">
        <v>900</v>
      </c>
      <c r="SK235" s="4">
        <v>900</v>
      </c>
      <c r="SL235" s="4">
        <v>900</v>
      </c>
      <c r="SM235" s="4">
        <v>900</v>
      </c>
      <c r="SN235" s="4">
        <v>900</v>
      </c>
      <c r="SO235" s="4">
        <v>900</v>
      </c>
      <c r="SP235" s="4">
        <v>900</v>
      </c>
      <c r="SQ235" s="4">
        <v>900</v>
      </c>
      <c r="SR235" s="4">
        <v>900</v>
      </c>
      <c r="SS235" s="4">
        <v>900</v>
      </c>
      <c r="ST235" s="4">
        <v>900</v>
      </c>
      <c r="SU235" s="4">
        <v>900</v>
      </c>
      <c r="SV235" s="4">
        <v>900</v>
      </c>
      <c r="SW235" s="4">
        <v>900</v>
      </c>
      <c r="SX235" s="4">
        <v>900</v>
      </c>
      <c r="SY235" s="4">
        <v>900</v>
      </c>
      <c r="SZ235" s="4">
        <v>900</v>
      </c>
      <c r="TA235" s="4">
        <v>900</v>
      </c>
      <c r="TB235" s="4">
        <v>900</v>
      </c>
      <c r="TC235" s="4">
        <v>900</v>
      </c>
      <c r="TD235" s="4">
        <v>900</v>
      </c>
      <c r="TE235" s="4">
        <v>900</v>
      </c>
      <c r="TF235" s="4">
        <v>900</v>
      </c>
      <c r="TG235" s="4">
        <v>900</v>
      </c>
      <c r="TH235" s="4">
        <v>900</v>
      </c>
      <c r="TI235" s="4">
        <v>900</v>
      </c>
      <c r="TJ235" s="4">
        <v>900</v>
      </c>
      <c r="TK235" s="4">
        <v>900</v>
      </c>
      <c r="TL235" s="4">
        <v>900</v>
      </c>
      <c r="TM235" s="4">
        <v>900</v>
      </c>
      <c r="TN235" s="4">
        <v>900</v>
      </c>
      <c r="TO235" s="4">
        <v>900</v>
      </c>
      <c r="TP235" s="4">
        <v>900</v>
      </c>
      <c r="TQ235" s="4">
        <v>900</v>
      </c>
      <c r="TR235" s="4">
        <v>900</v>
      </c>
      <c r="TS235" s="4">
        <v>900</v>
      </c>
      <c r="TT235" s="4">
        <v>900</v>
      </c>
      <c r="TU235" s="4">
        <v>900</v>
      </c>
      <c r="TV235" s="4">
        <v>900</v>
      </c>
      <c r="TW235" s="4">
        <v>900</v>
      </c>
      <c r="TX235" s="4">
        <v>900</v>
      </c>
      <c r="TY235" s="4">
        <v>900</v>
      </c>
      <c r="TZ235" s="4">
        <v>900</v>
      </c>
      <c r="UA235" s="4">
        <v>900</v>
      </c>
      <c r="UB235" s="4">
        <v>900</v>
      </c>
      <c r="UC235" s="4">
        <v>900</v>
      </c>
      <c r="UD235" s="4">
        <v>900</v>
      </c>
      <c r="UE235" s="4">
        <v>900</v>
      </c>
      <c r="UF235" s="4">
        <v>900</v>
      </c>
      <c r="UG235" s="4">
        <v>900</v>
      </c>
      <c r="UH235" s="4">
        <v>900</v>
      </c>
      <c r="UI235" s="4">
        <v>900</v>
      </c>
      <c r="UJ235" s="4">
        <v>900</v>
      </c>
      <c r="UK235" s="4">
        <v>900</v>
      </c>
      <c r="UL235" s="4">
        <v>900</v>
      </c>
      <c r="UM235" s="4">
        <v>900</v>
      </c>
      <c r="UN235" s="4">
        <v>900</v>
      </c>
      <c r="UO235" s="4">
        <v>900</v>
      </c>
      <c r="UP235" s="4">
        <v>900</v>
      </c>
      <c r="UQ235" s="4">
        <v>900</v>
      </c>
      <c r="UR235" s="4">
        <v>900</v>
      </c>
      <c r="US235" s="4">
        <v>900</v>
      </c>
      <c r="UT235" s="4">
        <v>900</v>
      </c>
      <c r="UU235" s="4">
        <v>900</v>
      </c>
      <c r="UV235" s="4">
        <v>900</v>
      </c>
      <c r="UW235" s="4">
        <v>900</v>
      </c>
      <c r="UX235" s="4">
        <v>900</v>
      </c>
      <c r="UY235" s="4">
        <v>900</v>
      </c>
      <c r="UZ235" s="4">
        <v>900</v>
      </c>
      <c r="VA235" s="4">
        <v>900</v>
      </c>
      <c r="VB235" s="4">
        <v>900</v>
      </c>
      <c r="VC235" s="4">
        <v>900</v>
      </c>
      <c r="VD235" s="4">
        <v>900</v>
      </c>
      <c r="VE235" s="4">
        <v>900</v>
      </c>
      <c r="VF235" s="4">
        <v>900</v>
      </c>
      <c r="VG235" s="4">
        <v>900</v>
      </c>
      <c r="VH235" s="4">
        <v>900</v>
      </c>
      <c r="VI235" s="4">
        <v>900</v>
      </c>
      <c r="VJ235" s="4">
        <v>900</v>
      </c>
      <c r="VK235" s="4">
        <v>900</v>
      </c>
      <c r="VL235" s="4">
        <v>900</v>
      </c>
      <c r="VM235" s="4">
        <v>900</v>
      </c>
      <c r="VN235" s="4">
        <v>900</v>
      </c>
      <c r="VO235" s="4">
        <v>900</v>
      </c>
      <c r="VP235" s="4">
        <v>900</v>
      </c>
      <c r="VQ235" s="4">
        <v>900</v>
      </c>
      <c r="VR235" s="4">
        <v>900</v>
      </c>
      <c r="VS235" s="4">
        <v>900</v>
      </c>
      <c r="VT235" s="4">
        <v>900</v>
      </c>
      <c r="VU235" s="4">
        <v>900</v>
      </c>
      <c r="VV235" s="4">
        <v>900</v>
      </c>
      <c r="VW235" s="4">
        <v>900</v>
      </c>
      <c r="VX235" s="4">
        <v>900</v>
      </c>
      <c r="VY235" s="4">
        <v>900</v>
      </c>
      <c r="VZ235" s="4">
        <v>900</v>
      </c>
      <c r="WA235" s="4">
        <v>900</v>
      </c>
      <c r="WB235" s="4">
        <v>900</v>
      </c>
      <c r="WC235" s="4">
        <v>900</v>
      </c>
      <c r="WD235" s="4">
        <v>900</v>
      </c>
      <c r="WE235" s="4">
        <v>900</v>
      </c>
      <c r="WF235" s="4">
        <v>900</v>
      </c>
      <c r="WG235" s="4">
        <v>900</v>
      </c>
      <c r="WH235" s="4">
        <v>900</v>
      </c>
      <c r="WI235" s="4">
        <v>900</v>
      </c>
      <c r="WJ235" s="4">
        <v>900</v>
      </c>
      <c r="WK235" s="4">
        <v>900</v>
      </c>
      <c r="WL235" s="4">
        <v>900</v>
      </c>
      <c r="WM235" s="4">
        <v>900</v>
      </c>
      <c r="WN235" s="4">
        <v>900</v>
      </c>
      <c r="WO235" s="4">
        <v>900</v>
      </c>
      <c r="WP235" s="4">
        <v>900</v>
      </c>
      <c r="WQ235" s="4">
        <v>900</v>
      </c>
      <c r="WR235" s="4">
        <v>900</v>
      </c>
      <c r="WS235" s="4">
        <v>900</v>
      </c>
      <c r="WT235" s="4">
        <v>900</v>
      </c>
      <c r="WU235" s="4">
        <v>900</v>
      </c>
      <c r="WV235" s="4">
        <v>900</v>
      </c>
      <c r="WW235" s="4">
        <v>900</v>
      </c>
      <c r="WX235" s="4">
        <v>900</v>
      </c>
      <c r="WY235" s="4">
        <v>900</v>
      </c>
      <c r="WZ235" s="4">
        <v>900</v>
      </c>
      <c r="XA235" s="4">
        <v>900</v>
      </c>
      <c r="XB235" s="4">
        <v>900</v>
      </c>
      <c r="XC235" s="4">
        <v>900</v>
      </c>
      <c r="XD235" s="4">
        <v>900</v>
      </c>
      <c r="XE235" s="4">
        <v>900</v>
      </c>
      <c r="XF235" s="4">
        <v>900</v>
      </c>
      <c r="XG235" s="4">
        <v>900</v>
      </c>
      <c r="XH235" s="4">
        <v>900</v>
      </c>
      <c r="XI235" s="4">
        <v>900</v>
      </c>
      <c r="XJ235" s="4">
        <v>900</v>
      </c>
      <c r="XK235" s="4">
        <v>900</v>
      </c>
      <c r="XL235" s="4">
        <v>900</v>
      </c>
      <c r="XM235" s="4">
        <v>900</v>
      </c>
      <c r="XN235" s="4">
        <v>900</v>
      </c>
      <c r="XO235" s="4">
        <v>900</v>
      </c>
      <c r="XP235" s="4">
        <v>900</v>
      </c>
      <c r="XQ235" s="4">
        <v>900</v>
      </c>
      <c r="XR235" s="4">
        <v>900</v>
      </c>
      <c r="XS235" s="4">
        <v>900</v>
      </c>
      <c r="XT235" s="4">
        <v>900</v>
      </c>
      <c r="XU235" s="4">
        <v>900</v>
      </c>
      <c r="XV235" s="4">
        <v>900</v>
      </c>
      <c r="XW235" s="4">
        <v>900</v>
      </c>
      <c r="XX235" s="4">
        <v>900</v>
      </c>
      <c r="XY235" s="4">
        <v>900</v>
      </c>
      <c r="XZ235" s="4">
        <v>900</v>
      </c>
      <c r="YA235" s="4">
        <v>900</v>
      </c>
      <c r="YB235" s="4">
        <v>900</v>
      </c>
      <c r="YC235" s="4">
        <v>900</v>
      </c>
      <c r="YD235" s="4">
        <v>900</v>
      </c>
      <c r="YE235" s="4">
        <v>900</v>
      </c>
      <c r="YF235" s="4">
        <v>900</v>
      </c>
      <c r="YG235" s="4">
        <v>900</v>
      </c>
      <c r="YH235" s="4">
        <v>900</v>
      </c>
      <c r="YI235" s="4">
        <v>900</v>
      </c>
      <c r="YJ235" s="4">
        <v>900</v>
      </c>
      <c r="YK235" s="4">
        <v>900</v>
      </c>
      <c r="YL235" s="4">
        <v>900</v>
      </c>
      <c r="YM235" s="4">
        <v>900</v>
      </c>
      <c r="YN235" s="4">
        <v>900</v>
      </c>
      <c r="YO235" s="4">
        <v>900</v>
      </c>
      <c r="YP235" s="4">
        <v>900</v>
      </c>
      <c r="YQ235" s="4">
        <v>900</v>
      </c>
      <c r="YR235" s="4">
        <v>900</v>
      </c>
      <c r="YS235" s="4">
        <v>900</v>
      </c>
      <c r="YT235" s="4">
        <v>900</v>
      </c>
      <c r="YU235" s="4">
        <v>900</v>
      </c>
      <c r="YV235" s="4">
        <v>900</v>
      </c>
      <c r="YW235" s="4">
        <v>900</v>
      </c>
      <c r="YX235" s="4">
        <v>900</v>
      </c>
      <c r="YY235" s="4">
        <v>900</v>
      </c>
      <c r="YZ235" s="4">
        <v>900</v>
      </c>
      <c r="ZA235" s="4">
        <v>900</v>
      </c>
      <c r="ZB235" s="4">
        <v>900</v>
      </c>
      <c r="ZC235" s="4">
        <v>900</v>
      </c>
      <c r="ZD235" s="4">
        <v>900</v>
      </c>
      <c r="ZE235" s="4">
        <v>900</v>
      </c>
      <c r="ZF235" s="4">
        <v>900</v>
      </c>
      <c r="ZG235" s="4">
        <v>900</v>
      </c>
      <c r="ZH235" s="4">
        <v>900</v>
      </c>
      <c r="ZI235" s="4">
        <v>900</v>
      </c>
      <c r="ZJ235" s="4">
        <v>900</v>
      </c>
      <c r="ZK235" s="4">
        <v>900</v>
      </c>
      <c r="ZL235" s="4">
        <v>900</v>
      </c>
      <c r="ZM235" s="925">
        <v>900</v>
      </c>
      <c r="ZN235" s="925">
        <v>900</v>
      </c>
      <c r="ZO235" s="4">
        <v>900</v>
      </c>
      <c r="ZP235" s="4">
        <v>900</v>
      </c>
      <c r="ZQ235" s="4">
        <v>900</v>
      </c>
      <c r="ZR235" s="4">
        <v>900</v>
      </c>
      <c r="ZS235" s="4">
        <v>900</v>
      </c>
      <c r="ZT235" s="4">
        <v>900</v>
      </c>
      <c r="ZU235" s="4">
        <v>900</v>
      </c>
      <c r="ZV235" s="4">
        <v>900</v>
      </c>
      <c r="ZW235" s="4">
        <v>900</v>
      </c>
      <c r="ZX235" s="4">
        <v>900</v>
      </c>
      <c r="ZY235" s="4">
        <v>900</v>
      </c>
      <c r="ZZ235" s="4">
        <v>900</v>
      </c>
      <c r="AAA235" s="4">
        <v>900</v>
      </c>
      <c r="AAB235" s="4">
        <v>900</v>
      </c>
      <c r="AAC235" s="4">
        <v>900</v>
      </c>
      <c r="AAD235" s="4">
        <v>900</v>
      </c>
      <c r="AAE235" s="4">
        <v>900</v>
      </c>
      <c r="AAF235" s="4">
        <v>900</v>
      </c>
      <c r="AAG235" s="4">
        <v>900</v>
      </c>
      <c r="AAH235" s="4">
        <v>900</v>
      </c>
      <c r="AAI235" s="4">
        <v>900</v>
      </c>
      <c r="AAJ235" s="4">
        <v>900</v>
      </c>
      <c r="AAK235" s="4">
        <v>900</v>
      </c>
      <c r="AAL235" s="4">
        <v>900</v>
      </c>
      <c r="AAM235" s="4">
        <v>900</v>
      </c>
      <c r="AAN235" s="4">
        <v>900</v>
      </c>
      <c r="AAO235" s="4">
        <v>900</v>
      </c>
      <c r="AAP235" s="4">
        <v>900</v>
      </c>
      <c r="AAQ235" s="4">
        <v>900</v>
      </c>
      <c r="AAR235" s="4">
        <v>900</v>
      </c>
      <c r="AAS235" s="4">
        <v>900</v>
      </c>
      <c r="AAT235" s="4">
        <v>900</v>
      </c>
      <c r="AAU235" s="4">
        <v>900</v>
      </c>
      <c r="AAV235" s="4">
        <v>900</v>
      </c>
      <c r="AAW235" s="4">
        <v>900</v>
      </c>
      <c r="AAX235" s="4">
        <v>900</v>
      </c>
      <c r="AAY235" s="4">
        <v>900</v>
      </c>
      <c r="AAZ235" s="4">
        <v>900</v>
      </c>
      <c r="ABA235" s="4">
        <v>900</v>
      </c>
      <c r="ABB235" s="4">
        <v>900</v>
      </c>
      <c r="ABC235" s="4">
        <v>900</v>
      </c>
      <c r="ABD235" s="4">
        <v>900</v>
      </c>
      <c r="ABE235" s="4">
        <v>900</v>
      </c>
      <c r="ABF235" s="4">
        <v>900</v>
      </c>
      <c r="ABG235" s="4">
        <v>900</v>
      </c>
      <c r="ABH235" s="4">
        <v>900</v>
      </c>
      <c r="ABI235" s="4">
        <v>900</v>
      </c>
      <c r="ABJ235" s="4">
        <v>900</v>
      </c>
      <c r="ABK235" s="4">
        <v>900</v>
      </c>
      <c r="ABL235" s="4">
        <v>900</v>
      </c>
      <c r="ABM235" s="4">
        <v>900</v>
      </c>
      <c r="ABN235" s="4">
        <v>900</v>
      </c>
      <c r="ABO235" s="4">
        <v>900</v>
      </c>
      <c r="ABP235" s="4">
        <v>900</v>
      </c>
      <c r="ABQ235" s="4">
        <v>900</v>
      </c>
      <c r="ABR235" s="4">
        <v>900</v>
      </c>
      <c r="ABS235" s="4">
        <v>900</v>
      </c>
      <c r="ABT235" s="4">
        <v>900</v>
      </c>
      <c r="ABU235" s="4">
        <v>900</v>
      </c>
    </row>
    <row r="236" spans="1:749" outlineLevel="4">
      <c r="A236" s="4" t="s">
        <v>1187</v>
      </c>
      <c r="D236" s="4">
        <v>900</v>
      </c>
      <c r="E236" s="4">
        <v>0</v>
      </c>
      <c r="F236" s="689">
        <v>293955.15000000002</v>
      </c>
      <c r="G236" s="689"/>
      <c r="H236" s="689" t="s">
        <v>894</v>
      </c>
      <c r="OX236" s="4">
        <v>36.68</v>
      </c>
      <c r="OY236" s="4">
        <v>124.43</v>
      </c>
      <c r="OZ236" s="4">
        <v>124.43</v>
      </c>
      <c r="PA236" s="4">
        <v>235.01</v>
      </c>
      <c r="PB236" s="4">
        <v>366.64</v>
      </c>
      <c r="PC236" s="4">
        <v>505.01</v>
      </c>
      <c r="PD236" s="4">
        <v>636.64</v>
      </c>
      <c r="PE236" s="4">
        <v>744.45</v>
      </c>
      <c r="PF236" s="4">
        <v>780.45</v>
      </c>
      <c r="PG236" s="4">
        <v>780.45</v>
      </c>
      <c r="PH236" s="4">
        <v>861.75</v>
      </c>
      <c r="PI236" s="4">
        <v>900</v>
      </c>
      <c r="PJ236" s="4">
        <v>900</v>
      </c>
      <c r="PK236" s="4">
        <v>900</v>
      </c>
      <c r="PL236" s="4">
        <v>900</v>
      </c>
      <c r="PM236" s="4">
        <v>900</v>
      </c>
      <c r="PN236" s="4">
        <v>900</v>
      </c>
      <c r="PO236" s="4">
        <v>900</v>
      </c>
      <c r="PP236" s="4">
        <v>900</v>
      </c>
      <c r="PQ236" s="4">
        <v>900</v>
      </c>
      <c r="PR236" s="4">
        <v>900</v>
      </c>
      <c r="PS236" s="4">
        <v>900</v>
      </c>
      <c r="PT236" s="4">
        <v>900</v>
      </c>
      <c r="PU236" s="4">
        <v>900</v>
      </c>
      <c r="PV236" s="4">
        <v>900</v>
      </c>
      <c r="PW236" s="4">
        <v>900</v>
      </c>
      <c r="PX236" s="4">
        <v>900</v>
      </c>
      <c r="PY236" s="4">
        <v>900</v>
      </c>
      <c r="PZ236" s="4">
        <v>900</v>
      </c>
      <c r="QA236" s="4">
        <v>900</v>
      </c>
      <c r="QB236" s="4">
        <v>900</v>
      </c>
      <c r="QC236" s="4">
        <v>900</v>
      </c>
      <c r="QD236" s="4">
        <v>900</v>
      </c>
      <c r="QE236" s="4">
        <v>900</v>
      </c>
      <c r="QF236" s="4">
        <v>900</v>
      </c>
      <c r="QG236" s="4">
        <v>900</v>
      </c>
      <c r="QH236" s="4">
        <v>900</v>
      </c>
      <c r="QI236" s="4">
        <v>900</v>
      </c>
      <c r="QJ236" s="4">
        <v>900</v>
      </c>
      <c r="QK236" s="4">
        <v>900</v>
      </c>
      <c r="QL236" s="4">
        <v>900</v>
      </c>
      <c r="QM236" s="4">
        <v>900</v>
      </c>
      <c r="QN236" s="4">
        <v>900</v>
      </c>
      <c r="QO236" s="4">
        <v>900</v>
      </c>
      <c r="QP236" s="4">
        <v>900</v>
      </c>
      <c r="QQ236" s="4">
        <v>900</v>
      </c>
      <c r="QR236" s="4">
        <v>900</v>
      </c>
      <c r="QS236" s="4">
        <v>900</v>
      </c>
      <c r="QT236" s="4">
        <v>900</v>
      </c>
      <c r="QU236" s="4">
        <v>900</v>
      </c>
      <c r="QV236" s="4">
        <v>900</v>
      </c>
      <c r="QW236" s="4">
        <v>900</v>
      </c>
      <c r="QX236" s="4">
        <v>900</v>
      </c>
      <c r="QY236" s="4">
        <v>900</v>
      </c>
      <c r="QZ236" s="4">
        <v>900</v>
      </c>
      <c r="RA236" s="4">
        <v>900</v>
      </c>
      <c r="RB236" s="4">
        <v>900</v>
      </c>
      <c r="RC236" s="4">
        <v>900</v>
      </c>
      <c r="RD236" s="4">
        <v>900</v>
      </c>
      <c r="RE236" s="4">
        <v>900</v>
      </c>
      <c r="RF236" s="4">
        <v>900</v>
      </c>
      <c r="RG236" s="4">
        <v>900</v>
      </c>
      <c r="RH236" s="4">
        <v>900</v>
      </c>
      <c r="RI236" s="4">
        <v>900</v>
      </c>
      <c r="RJ236" s="4">
        <v>900</v>
      </c>
      <c r="RK236" s="4">
        <v>900</v>
      </c>
      <c r="RL236" s="4">
        <v>900</v>
      </c>
      <c r="RM236" s="4">
        <v>900</v>
      </c>
      <c r="RN236" s="4">
        <v>900</v>
      </c>
      <c r="RO236" s="4">
        <v>900</v>
      </c>
      <c r="RP236" s="4">
        <v>900</v>
      </c>
      <c r="RQ236" s="4">
        <v>900</v>
      </c>
      <c r="RR236" s="4">
        <v>900</v>
      </c>
      <c r="RS236" s="4">
        <v>900</v>
      </c>
      <c r="RT236" s="4">
        <v>2.52</v>
      </c>
      <c r="RU236" s="4">
        <v>2.52</v>
      </c>
      <c r="RV236" s="4">
        <v>2.52</v>
      </c>
      <c r="RW236" s="4">
        <v>2.52</v>
      </c>
      <c r="RX236" s="4">
        <v>2.52</v>
      </c>
      <c r="RY236" s="4">
        <v>2.52</v>
      </c>
      <c r="RZ236" s="4">
        <v>2.52</v>
      </c>
      <c r="SA236" s="4">
        <v>2.52</v>
      </c>
      <c r="SB236" s="4">
        <v>2.52</v>
      </c>
      <c r="SC236" s="4">
        <v>2.52</v>
      </c>
      <c r="SD236" s="4">
        <v>2.52</v>
      </c>
      <c r="SE236" s="4">
        <v>2.52</v>
      </c>
      <c r="SF236" s="4">
        <v>2.52</v>
      </c>
      <c r="SG236" s="4">
        <v>2.52</v>
      </c>
      <c r="SH236" s="4">
        <v>2.52</v>
      </c>
      <c r="SI236" s="4">
        <v>2.52</v>
      </c>
      <c r="SJ236" s="4">
        <v>2.52</v>
      </c>
      <c r="SK236" s="4">
        <v>2.52</v>
      </c>
      <c r="SL236" s="4">
        <v>2.52</v>
      </c>
      <c r="SM236" s="4">
        <v>2.52</v>
      </c>
      <c r="SN236" s="4">
        <v>2.52</v>
      </c>
      <c r="SO236" s="4">
        <v>2.52</v>
      </c>
      <c r="SP236" s="4">
        <v>2.52</v>
      </c>
      <c r="SQ236" s="4">
        <v>2.52</v>
      </c>
      <c r="SR236" s="4">
        <v>2.52</v>
      </c>
      <c r="SS236" s="4">
        <v>2.52</v>
      </c>
      <c r="ST236" s="4">
        <v>2.52</v>
      </c>
      <c r="SU236" s="4">
        <v>2.52</v>
      </c>
      <c r="SV236" s="4">
        <v>2.52</v>
      </c>
      <c r="SW236" s="4">
        <v>2.52</v>
      </c>
      <c r="SX236" s="4">
        <v>2.52</v>
      </c>
      <c r="SY236" s="4">
        <v>2.52</v>
      </c>
      <c r="SZ236" s="4">
        <v>2.52</v>
      </c>
      <c r="TA236" s="4">
        <v>2.52</v>
      </c>
      <c r="TB236" s="4">
        <v>2.52</v>
      </c>
      <c r="TC236" s="4">
        <v>2.52</v>
      </c>
      <c r="TD236" s="4">
        <v>2.52</v>
      </c>
      <c r="TE236" s="4">
        <v>2.52</v>
      </c>
      <c r="TF236" s="4">
        <v>2.52</v>
      </c>
      <c r="TG236" s="4">
        <v>2.52</v>
      </c>
      <c r="TH236" s="4">
        <v>2.52</v>
      </c>
      <c r="TI236" s="4">
        <v>2.52</v>
      </c>
      <c r="TJ236" s="4">
        <v>2.52</v>
      </c>
      <c r="TK236" s="4">
        <v>2.52</v>
      </c>
      <c r="TL236" s="4">
        <v>2.52</v>
      </c>
      <c r="TM236" s="4">
        <v>2.52</v>
      </c>
      <c r="TN236" s="4">
        <v>2.52</v>
      </c>
      <c r="TO236" s="4">
        <v>2.52</v>
      </c>
      <c r="TP236" s="4">
        <v>2.52</v>
      </c>
      <c r="TQ236" s="4">
        <v>2.52</v>
      </c>
      <c r="TR236" s="4">
        <v>2.52</v>
      </c>
      <c r="TS236" s="4">
        <v>2.52</v>
      </c>
      <c r="TT236" s="4">
        <v>2.52</v>
      </c>
      <c r="TU236" s="4">
        <v>2.52</v>
      </c>
      <c r="TV236" s="4">
        <v>2.52</v>
      </c>
      <c r="TW236" s="4">
        <v>2.52</v>
      </c>
      <c r="TX236" s="4">
        <v>2.52</v>
      </c>
      <c r="TY236" s="4">
        <v>2.52</v>
      </c>
      <c r="TZ236" s="4">
        <v>2.52</v>
      </c>
      <c r="UA236" s="4">
        <v>2.52</v>
      </c>
      <c r="UB236" s="4">
        <v>2.52</v>
      </c>
      <c r="UC236" s="4">
        <v>2.52</v>
      </c>
      <c r="UD236" s="4">
        <v>2.52</v>
      </c>
      <c r="UE236" s="4">
        <v>2.52</v>
      </c>
      <c r="UF236" s="4">
        <v>2.52</v>
      </c>
      <c r="UG236" s="4">
        <v>2.52</v>
      </c>
      <c r="UH236" s="4">
        <v>2.52</v>
      </c>
      <c r="UI236" s="4">
        <v>2.52</v>
      </c>
      <c r="UJ236" s="4">
        <v>2.52</v>
      </c>
      <c r="UK236" s="4">
        <v>2.52</v>
      </c>
      <c r="UL236" s="4">
        <v>2.52</v>
      </c>
      <c r="UM236" s="4">
        <v>2.52</v>
      </c>
      <c r="UN236" s="4">
        <v>2.52</v>
      </c>
      <c r="UO236" s="4">
        <v>2.52</v>
      </c>
      <c r="UP236" s="4">
        <v>2.52</v>
      </c>
      <c r="UQ236" s="4">
        <v>2.52</v>
      </c>
      <c r="UR236" s="4">
        <v>2.52</v>
      </c>
      <c r="US236" s="4">
        <v>2.52</v>
      </c>
      <c r="UT236" s="4">
        <v>2.52</v>
      </c>
      <c r="UU236" s="4">
        <v>2.52</v>
      </c>
      <c r="UV236" s="4">
        <v>2.52</v>
      </c>
      <c r="UW236" s="4">
        <v>2.52</v>
      </c>
      <c r="UX236" s="4">
        <v>2.52</v>
      </c>
      <c r="UY236" s="4">
        <v>2.52</v>
      </c>
      <c r="UZ236" s="4">
        <v>2.52</v>
      </c>
      <c r="VA236" s="4">
        <v>2.52</v>
      </c>
      <c r="VB236" s="4">
        <v>2.52</v>
      </c>
      <c r="VC236" s="4">
        <v>2.52</v>
      </c>
      <c r="VD236" s="4">
        <v>2.52</v>
      </c>
      <c r="VE236" s="4">
        <v>2.52</v>
      </c>
      <c r="VF236" s="4">
        <v>2.52</v>
      </c>
      <c r="VG236" s="4">
        <v>2.52</v>
      </c>
      <c r="VH236" s="4">
        <v>2.52</v>
      </c>
      <c r="VI236" s="4">
        <v>2.52</v>
      </c>
      <c r="VJ236" s="4">
        <v>2.52</v>
      </c>
      <c r="VK236" s="4">
        <v>2.52</v>
      </c>
      <c r="VL236" s="4">
        <v>2.52</v>
      </c>
      <c r="VM236" s="4">
        <v>2.52</v>
      </c>
      <c r="VN236" s="4">
        <v>2.52</v>
      </c>
      <c r="VO236" s="4">
        <v>2.52</v>
      </c>
      <c r="VP236" s="4">
        <v>2.52</v>
      </c>
      <c r="VQ236" s="4">
        <v>2.52</v>
      </c>
      <c r="VR236" s="4">
        <v>2.52</v>
      </c>
      <c r="VS236" s="4">
        <v>2.52</v>
      </c>
      <c r="VT236" s="4">
        <v>2.52</v>
      </c>
      <c r="VU236" s="4">
        <v>2.52</v>
      </c>
      <c r="VV236" s="4">
        <v>2.52</v>
      </c>
      <c r="VW236" s="4">
        <v>2.92</v>
      </c>
      <c r="VX236" s="4">
        <v>2.92</v>
      </c>
      <c r="VY236" s="4">
        <v>3.28</v>
      </c>
      <c r="VZ236" s="4">
        <v>3.48</v>
      </c>
      <c r="WA236" s="4">
        <v>3.66</v>
      </c>
      <c r="WB236" s="4">
        <v>3.66</v>
      </c>
      <c r="WC236" s="4">
        <v>3.66</v>
      </c>
      <c r="WD236" s="4">
        <v>3.66</v>
      </c>
      <c r="WE236" s="4">
        <v>3.66</v>
      </c>
      <c r="WF236" s="4">
        <v>3.66</v>
      </c>
      <c r="WG236" s="4">
        <v>3.66</v>
      </c>
      <c r="WH236" s="4">
        <v>3.66</v>
      </c>
      <c r="WI236" s="4">
        <v>3.66</v>
      </c>
      <c r="WJ236" s="4">
        <v>3.66</v>
      </c>
      <c r="WK236" s="4">
        <v>3.66</v>
      </c>
      <c r="WL236" s="4">
        <v>3.66</v>
      </c>
      <c r="WM236" s="4">
        <v>3.66</v>
      </c>
      <c r="WN236" s="4">
        <v>3.66</v>
      </c>
      <c r="WO236" s="4">
        <v>3.66</v>
      </c>
      <c r="WP236" s="4">
        <v>3.66</v>
      </c>
      <c r="WQ236" s="4">
        <v>3.66</v>
      </c>
      <c r="WR236" s="4">
        <v>3.66</v>
      </c>
      <c r="WS236" s="4">
        <v>3.66</v>
      </c>
      <c r="WT236" s="4">
        <v>3.66</v>
      </c>
      <c r="WU236" s="4">
        <v>3.66</v>
      </c>
      <c r="WV236" s="4">
        <v>3.66</v>
      </c>
      <c r="WW236" s="4">
        <v>3.66</v>
      </c>
      <c r="WX236" s="4">
        <v>3.66</v>
      </c>
      <c r="WY236" s="4">
        <v>3.66</v>
      </c>
      <c r="WZ236" s="4">
        <v>3.66</v>
      </c>
      <c r="XA236" s="4">
        <v>3.66</v>
      </c>
      <c r="XB236" s="4">
        <v>3.66</v>
      </c>
      <c r="XC236" s="4">
        <v>3.66</v>
      </c>
      <c r="XD236" s="4">
        <v>3.66</v>
      </c>
      <c r="XE236" s="4">
        <v>3.66</v>
      </c>
      <c r="XF236" s="4">
        <v>3.66</v>
      </c>
      <c r="XG236" s="4">
        <v>3.66</v>
      </c>
      <c r="XH236" s="4">
        <v>3.66</v>
      </c>
      <c r="XI236" s="4">
        <v>3.66</v>
      </c>
      <c r="XJ236" s="4">
        <v>3.66</v>
      </c>
      <c r="XK236" s="4">
        <v>3.66</v>
      </c>
      <c r="XL236" s="4">
        <v>3.66</v>
      </c>
      <c r="XM236" s="4">
        <v>3.66</v>
      </c>
      <c r="XN236" s="4">
        <v>3.66</v>
      </c>
      <c r="XO236" s="4">
        <v>3.66</v>
      </c>
      <c r="XP236" s="4">
        <v>3.66</v>
      </c>
      <c r="XQ236" s="4">
        <v>3.66</v>
      </c>
      <c r="XR236" s="4">
        <v>3.66</v>
      </c>
      <c r="XS236" s="4">
        <v>3.66</v>
      </c>
      <c r="XT236" s="4">
        <v>3.66</v>
      </c>
      <c r="XU236" s="4">
        <v>3.66</v>
      </c>
      <c r="XV236" s="4">
        <v>3.66</v>
      </c>
      <c r="XW236" s="4">
        <v>3.66</v>
      </c>
      <c r="XX236" s="4">
        <v>3.66</v>
      </c>
      <c r="XY236" s="4">
        <v>3.66</v>
      </c>
      <c r="XZ236" s="4">
        <v>3.66</v>
      </c>
      <c r="YA236" s="4">
        <v>3.66</v>
      </c>
      <c r="YB236" s="4">
        <v>3.66</v>
      </c>
      <c r="YC236" s="4">
        <v>3.66</v>
      </c>
      <c r="YD236" s="4">
        <v>3.66</v>
      </c>
      <c r="YE236" s="4">
        <v>3.66</v>
      </c>
      <c r="YF236" s="4">
        <v>3.66</v>
      </c>
      <c r="YG236" s="4">
        <v>3.66</v>
      </c>
      <c r="YH236" s="4">
        <v>3.66</v>
      </c>
      <c r="YI236" s="4">
        <v>3.66</v>
      </c>
      <c r="YJ236" s="4">
        <v>3.66</v>
      </c>
      <c r="YK236" s="4">
        <v>3.66</v>
      </c>
      <c r="YL236" s="4">
        <v>3.66</v>
      </c>
      <c r="YM236" s="4">
        <v>3.66</v>
      </c>
      <c r="YN236" s="4">
        <v>3.66</v>
      </c>
      <c r="YO236" s="4">
        <v>3.66</v>
      </c>
      <c r="YP236" s="4">
        <v>3.66</v>
      </c>
      <c r="YQ236" s="4">
        <v>3.66</v>
      </c>
      <c r="YR236" s="4">
        <v>3.66</v>
      </c>
      <c r="YS236" s="4">
        <v>3.66</v>
      </c>
      <c r="YT236" s="4">
        <v>3.66</v>
      </c>
      <c r="YU236" s="4">
        <v>3.66</v>
      </c>
      <c r="YV236" s="4">
        <v>3.66</v>
      </c>
      <c r="YW236" s="4">
        <v>3.66</v>
      </c>
      <c r="YX236" s="4">
        <v>3.66</v>
      </c>
      <c r="YY236" s="4">
        <v>3.66</v>
      </c>
      <c r="YZ236" s="4">
        <v>3.66</v>
      </c>
      <c r="ZA236" s="4">
        <v>3.66</v>
      </c>
      <c r="ZB236" s="4">
        <v>3.66</v>
      </c>
      <c r="ZC236" s="4">
        <v>3.66</v>
      </c>
      <c r="ZD236" s="4">
        <v>3.66</v>
      </c>
      <c r="ZE236" s="4">
        <v>3.66</v>
      </c>
      <c r="ZF236" s="4">
        <v>3.66</v>
      </c>
      <c r="ZG236" s="4">
        <v>3.66</v>
      </c>
      <c r="ZH236" s="4">
        <v>3.66</v>
      </c>
      <c r="ZI236" s="4">
        <v>3.66</v>
      </c>
      <c r="ZJ236" s="4">
        <v>3.66</v>
      </c>
      <c r="ZK236" s="4">
        <v>3.66</v>
      </c>
      <c r="ZL236" s="4">
        <v>3.66</v>
      </c>
      <c r="ZM236" s="925">
        <v>3.66</v>
      </c>
      <c r="ZN236" s="925">
        <v>3.66</v>
      </c>
      <c r="ZO236" s="4">
        <v>3.66</v>
      </c>
      <c r="ZP236" s="4">
        <v>3.66</v>
      </c>
      <c r="ZQ236" s="4">
        <v>3.66</v>
      </c>
      <c r="ZR236" s="4">
        <v>3.66</v>
      </c>
      <c r="ZS236" s="4">
        <v>3.66</v>
      </c>
      <c r="ZT236" s="4">
        <v>3.66</v>
      </c>
      <c r="ZU236" s="4">
        <v>3.66</v>
      </c>
      <c r="ZV236" s="4">
        <v>3.66</v>
      </c>
      <c r="ZW236" s="4">
        <v>3.66</v>
      </c>
      <c r="ZX236" s="4">
        <v>3.66</v>
      </c>
      <c r="ZY236" s="4">
        <v>3.66</v>
      </c>
      <c r="ZZ236" s="4">
        <v>3.66</v>
      </c>
      <c r="AAA236" s="4">
        <v>3.66</v>
      </c>
      <c r="AAB236" s="4">
        <v>3.66</v>
      </c>
      <c r="AAC236" s="4">
        <v>3.66</v>
      </c>
      <c r="AAD236" s="4">
        <v>3.66</v>
      </c>
      <c r="AAE236" s="4">
        <v>3.66</v>
      </c>
      <c r="AAF236" s="4">
        <v>3.66</v>
      </c>
      <c r="AAG236" s="4">
        <v>3.66</v>
      </c>
      <c r="AAH236" s="4">
        <v>3.66</v>
      </c>
      <c r="AAI236" s="4">
        <v>3.66</v>
      </c>
      <c r="AAJ236" s="4">
        <v>3.66</v>
      </c>
      <c r="AAK236" s="4">
        <v>3.66</v>
      </c>
      <c r="AAL236" s="4">
        <v>3.66</v>
      </c>
      <c r="AAM236" s="4">
        <v>3.66</v>
      </c>
      <c r="AAN236" s="4">
        <v>3.66</v>
      </c>
      <c r="AAO236" s="4">
        <v>3.66</v>
      </c>
      <c r="AAP236" s="4">
        <v>3.66</v>
      </c>
      <c r="AAQ236" s="4">
        <v>3.66</v>
      </c>
      <c r="AAR236" s="4">
        <v>3.66</v>
      </c>
      <c r="AAS236" s="4">
        <v>4.13</v>
      </c>
      <c r="AAT236" s="4">
        <v>4.13</v>
      </c>
      <c r="AAU236" s="4">
        <v>4.5</v>
      </c>
      <c r="AAV236" s="4">
        <v>4.88</v>
      </c>
      <c r="AAW236" s="4">
        <v>5.25</v>
      </c>
      <c r="AAX236" s="4">
        <v>5.62</v>
      </c>
      <c r="AAY236" s="4">
        <v>6</v>
      </c>
      <c r="AAZ236" s="4">
        <v>6</v>
      </c>
      <c r="ABA236" s="4">
        <v>6</v>
      </c>
      <c r="ABB236" s="4">
        <v>6</v>
      </c>
      <c r="ABC236" s="4">
        <v>6</v>
      </c>
      <c r="ABD236" s="4">
        <v>6</v>
      </c>
      <c r="ABE236" s="4">
        <v>6</v>
      </c>
      <c r="ABF236" s="4">
        <v>6</v>
      </c>
      <c r="ABG236" s="4">
        <v>6</v>
      </c>
      <c r="ABH236" s="4">
        <v>6</v>
      </c>
      <c r="ABI236" s="4">
        <v>6</v>
      </c>
      <c r="ABJ236" s="4">
        <v>6</v>
      </c>
      <c r="ABK236" s="4">
        <v>6</v>
      </c>
      <c r="ABL236" s="4">
        <v>6</v>
      </c>
      <c r="ABM236" s="4">
        <v>6</v>
      </c>
      <c r="ABN236" s="4">
        <v>6</v>
      </c>
      <c r="ABO236" s="4">
        <v>6</v>
      </c>
      <c r="ABP236" s="4">
        <v>6</v>
      </c>
      <c r="ABQ236" s="4">
        <v>6</v>
      </c>
      <c r="ABR236" s="4">
        <v>6</v>
      </c>
      <c r="ABS236" s="4">
        <v>6</v>
      </c>
      <c r="ABT236" s="4">
        <v>6</v>
      </c>
      <c r="ABU236" s="4">
        <v>6</v>
      </c>
    </row>
    <row r="237" spans="1:749" outlineLevel="4">
      <c r="A237" s="4" t="s">
        <v>1188</v>
      </c>
      <c r="D237" s="4">
        <v>9.99</v>
      </c>
      <c r="E237" s="4">
        <v>0</v>
      </c>
      <c r="F237" s="689">
        <v>115884.67</v>
      </c>
      <c r="G237" s="689"/>
      <c r="H237" s="689" t="s">
        <v>894</v>
      </c>
      <c r="PB237" s="4">
        <v>0.47</v>
      </c>
      <c r="PC237" s="4">
        <v>1.01</v>
      </c>
      <c r="PD237" s="4">
        <v>2.33</v>
      </c>
      <c r="PE237" s="4">
        <v>2.5299999999999998</v>
      </c>
      <c r="PF237" s="4">
        <v>2.77</v>
      </c>
      <c r="PG237" s="4">
        <v>2.77</v>
      </c>
      <c r="PH237" s="4">
        <v>3.33</v>
      </c>
      <c r="PI237" s="4">
        <v>4.03</v>
      </c>
      <c r="PJ237" s="4">
        <v>5.66</v>
      </c>
      <c r="PK237" s="4">
        <v>5.96</v>
      </c>
      <c r="PL237" s="4">
        <v>6.66</v>
      </c>
      <c r="PM237" s="4">
        <v>7.36</v>
      </c>
      <c r="PN237" s="4">
        <v>7.36</v>
      </c>
      <c r="PO237" s="4">
        <v>8.99</v>
      </c>
      <c r="PP237" s="4">
        <v>8.99</v>
      </c>
      <c r="PQ237" s="4">
        <v>9.2899999999999991</v>
      </c>
      <c r="PR237" s="4">
        <v>9.99</v>
      </c>
      <c r="PS237" s="4">
        <v>9.99</v>
      </c>
      <c r="PT237" s="4">
        <v>9.99</v>
      </c>
      <c r="PU237" s="4">
        <v>9.99</v>
      </c>
      <c r="PV237" s="4">
        <v>9.99</v>
      </c>
      <c r="PW237" s="4">
        <v>9.99</v>
      </c>
      <c r="PX237" s="4">
        <v>9.99</v>
      </c>
      <c r="PY237" s="4">
        <v>9.99</v>
      </c>
      <c r="PZ237" s="4">
        <v>9.99</v>
      </c>
      <c r="QA237" s="4">
        <v>9.99</v>
      </c>
      <c r="QB237" s="4">
        <v>9.99</v>
      </c>
      <c r="QC237" s="4">
        <v>9.99</v>
      </c>
      <c r="QD237" s="4">
        <v>9.99</v>
      </c>
      <c r="QE237" s="4">
        <v>9.99</v>
      </c>
      <c r="QF237" s="4">
        <v>9.99</v>
      </c>
      <c r="QG237" s="4">
        <v>9.99</v>
      </c>
      <c r="QH237" s="4">
        <v>9.99</v>
      </c>
      <c r="QI237" s="4">
        <v>9.99</v>
      </c>
      <c r="QJ237" s="4">
        <v>9.99</v>
      </c>
      <c r="QK237" s="4">
        <v>9.99</v>
      </c>
      <c r="QL237" s="4">
        <v>9.99</v>
      </c>
      <c r="QM237" s="4">
        <v>9.99</v>
      </c>
      <c r="QN237" s="4">
        <v>9.99</v>
      </c>
      <c r="QO237" s="4">
        <v>9.99</v>
      </c>
      <c r="QP237" s="4">
        <v>9.99</v>
      </c>
      <c r="QQ237" s="4">
        <v>9.99</v>
      </c>
      <c r="QR237" s="4">
        <v>9.99</v>
      </c>
      <c r="QS237" s="4">
        <v>9.99</v>
      </c>
      <c r="QT237" s="4">
        <v>9.99</v>
      </c>
      <c r="QU237" s="4">
        <v>9.99</v>
      </c>
      <c r="QV237" s="4">
        <v>9.99</v>
      </c>
      <c r="QW237" s="4">
        <v>9.99</v>
      </c>
      <c r="QX237" s="4">
        <v>9.99</v>
      </c>
      <c r="QY237" s="4">
        <v>9.99</v>
      </c>
      <c r="QZ237" s="4">
        <v>9.99</v>
      </c>
      <c r="RA237" s="4">
        <v>9.99</v>
      </c>
      <c r="RB237" s="4">
        <v>9.99</v>
      </c>
      <c r="RC237" s="4">
        <v>9.99</v>
      </c>
      <c r="RD237" s="4">
        <v>9.99</v>
      </c>
      <c r="RE237" s="4">
        <v>9.99</v>
      </c>
      <c r="RF237" s="4">
        <v>9.99</v>
      </c>
      <c r="RG237" s="4">
        <v>9.99</v>
      </c>
      <c r="RH237" s="4">
        <v>9.99</v>
      </c>
      <c r="RI237" s="4">
        <v>9.99</v>
      </c>
      <c r="RJ237" s="4">
        <v>9.99</v>
      </c>
      <c r="RK237" s="4">
        <v>9.99</v>
      </c>
      <c r="RL237" s="4">
        <v>9.99</v>
      </c>
      <c r="RM237" s="4">
        <v>9.99</v>
      </c>
      <c r="RN237" s="4">
        <v>9.99</v>
      </c>
      <c r="RO237" s="4">
        <v>9.99</v>
      </c>
      <c r="RP237" s="4">
        <v>9.99</v>
      </c>
      <c r="RQ237" s="4">
        <v>9.99</v>
      </c>
      <c r="RR237" s="4">
        <v>9.99</v>
      </c>
      <c r="RS237" s="4">
        <v>9.99</v>
      </c>
      <c r="RT237" s="4">
        <v>6.01</v>
      </c>
      <c r="RU237" s="4">
        <v>6.01</v>
      </c>
      <c r="RV237" s="4">
        <v>6.01</v>
      </c>
      <c r="RW237" s="4">
        <v>6.01</v>
      </c>
      <c r="RX237" s="4">
        <v>6.01</v>
      </c>
      <c r="RY237" s="4">
        <v>6.01</v>
      </c>
      <c r="RZ237" s="4">
        <v>6.01</v>
      </c>
      <c r="SA237" s="4">
        <v>6.01</v>
      </c>
      <c r="SB237" s="4">
        <v>6.01</v>
      </c>
      <c r="SC237" s="4">
        <v>6.01</v>
      </c>
      <c r="SD237" s="4">
        <v>6.01</v>
      </c>
      <c r="SE237" s="4">
        <v>6.01</v>
      </c>
      <c r="SF237" s="4">
        <v>6.01</v>
      </c>
      <c r="SG237" s="4">
        <v>6.01</v>
      </c>
      <c r="SH237" s="4">
        <v>6.01</v>
      </c>
      <c r="SI237" s="4">
        <v>6.01</v>
      </c>
      <c r="SJ237" s="4">
        <v>6.01</v>
      </c>
      <c r="SK237" s="4">
        <v>6.01</v>
      </c>
      <c r="SL237" s="4">
        <v>6.01</v>
      </c>
      <c r="SM237" s="4">
        <v>6.01</v>
      </c>
      <c r="SN237" s="4">
        <v>6.01</v>
      </c>
      <c r="SO237" s="4">
        <v>6.03</v>
      </c>
      <c r="SP237" s="4">
        <v>6.03</v>
      </c>
      <c r="SQ237" s="4">
        <v>6.04</v>
      </c>
      <c r="SR237" s="4">
        <v>6.04</v>
      </c>
      <c r="SS237" s="4">
        <v>6.05</v>
      </c>
      <c r="ST237" s="4">
        <v>6.05</v>
      </c>
      <c r="SU237" s="4">
        <v>6.06</v>
      </c>
      <c r="SV237" s="4">
        <v>6.06</v>
      </c>
      <c r="SW237" s="4">
        <v>6.07</v>
      </c>
      <c r="SX237" s="4">
        <v>6.08</v>
      </c>
      <c r="SY237" s="4">
        <v>6.08</v>
      </c>
      <c r="SZ237" s="4">
        <v>6.08</v>
      </c>
      <c r="TA237" s="4">
        <v>6.09</v>
      </c>
      <c r="TB237" s="4">
        <v>6.09</v>
      </c>
      <c r="TC237" s="4">
        <v>6.1</v>
      </c>
      <c r="TD237" s="4">
        <v>6.11</v>
      </c>
      <c r="TE237" s="4">
        <v>6.11</v>
      </c>
      <c r="TF237" s="4">
        <v>6.11</v>
      </c>
      <c r="TG237" s="4">
        <v>6.12</v>
      </c>
      <c r="TH237" s="4">
        <v>6.12</v>
      </c>
      <c r="TI237" s="4">
        <v>6.13</v>
      </c>
      <c r="TJ237" s="4">
        <v>6.14</v>
      </c>
      <c r="TK237" s="4">
        <v>6.14</v>
      </c>
      <c r="TL237" s="4">
        <v>6.15</v>
      </c>
      <c r="TM237" s="4">
        <v>6.15</v>
      </c>
      <c r="TN237" s="4">
        <v>6.15</v>
      </c>
      <c r="TO237" s="4">
        <v>6.16</v>
      </c>
      <c r="TP237" s="4">
        <v>6.17</v>
      </c>
      <c r="TQ237" s="4">
        <v>6.17</v>
      </c>
      <c r="TR237" s="4">
        <v>6.18</v>
      </c>
      <c r="TS237" s="4">
        <v>6.18</v>
      </c>
      <c r="TT237" s="4">
        <v>6.18</v>
      </c>
      <c r="TU237" s="4">
        <v>6.19</v>
      </c>
      <c r="TV237" s="4">
        <v>6.2</v>
      </c>
      <c r="TW237" s="4">
        <v>6.2</v>
      </c>
      <c r="TX237" s="4">
        <v>6.21</v>
      </c>
      <c r="TY237" s="4">
        <v>6.21</v>
      </c>
      <c r="TZ237" s="4">
        <v>6.22</v>
      </c>
      <c r="UA237" s="4">
        <v>6.22</v>
      </c>
      <c r="UB237" s="4">
        <v>6.23</v>
      </c>
      <c r="UC237" s="4">
        <v>6.23</v>
      </c>
      <c r="UD237" s="4">
        <v>6.24</v>
      </c>
      <c r="UE237" s="4">
        <v>6.24</v>
      </c>
      <c r="UF237" s="4">
        <v>6.25</v>
      </c>
      <c r="UG237" s="4">
        <v>6.26</v>
      </c>
      <c r="UH237" s="4">
        <v>6.26</v>
      </c>
      <c r="UI237" s="4">
        <v>6.26</v>
      </c>
      <c r="UJ237" s="4">
        <v>6.26</v>
      </c>
      <c r="UK237" s="4">
        <v>6.26</v>
      </c>
      <c r="UL237" s="4">
        <v>6.26</v>
      </c>
      <c r="UM237" s="4">
        <v>6.26</v>
      </c>
      <c r="UN237" s="4">
        <v>6.26</v>
      </c>
      <c r="UO237" s="4">
        <v>6.26</v>
      </c>
      <c r="UP237" s="4">
        <v>6.26</v>
      </c>
      <c r="UQ237" s="4">
        <v>6.26</v>
      </c>
      <c r="UR237" s="4">
        <v>6.26</v>
      </c>
      <c r="US237" s="4">
        <v>6.26</v>
      </c>
      <c r="UT237" s="4">
        <v>6.26</v>
      </c>
      <c r="UU237" s="4">
        <v>6.26</v>
      </c>
      <c r="UV237" s="4">
        <v>6.26</v>
      </c>
      <c r="UW237" s="4">
        <v>6.26</v>
      </c>
      <c r="UX237" s="4">
        <v>6.26</v>
      </c>
      <c r="UY237" s="4">
        <v>6.26</v>
      </c>
      <c r="UZ237" s="4">
        <v>6.26</v>
      </c>
      <c r="VA237" s="4">
        <v>6.26</v>
      </c>
      <c r="VB237" s="4">
        <v>6.26</v>
      </c>
      <c r="VC237" s="4">
        <v>6.26</v>
      </c>
      <c r="VD237" s="4">
        <v>6.26</v>
      </c>
      <c r="VE237" s="4">
        <v>6.26</v>
      </c>
      <c r="VF237" s="4">
        <v>6.26</v>
      </c>
      <c r="VG237" s="4">
        <v>6.26</v>
      </c>
      <c r="VH237" s="4">
        <v>6.26</v>
      </c>
      <c r="VI237" s="4">
        <v>6.26</v>
      </c>
      <c r="VJ237" s="4">
        <v>6.26</v>
      </c>
      <c r="VK237" s="4">
        <v>6.26</v>
      </c>
      <c r="VL237" s="4">
        <v>6.26</v>
      </c>
      <c r="VM237" s="4">
        <v>6.26</v>
      </c>
      <c r="VN237" s="4">
        <v>6.26</v>
      </c>
      <c r="VO237" s="4">
        <v>6.26</v>
      </c>
      <c r="VP237" s="4">
        <v>6.26</v>
      </c>
      <c r="VQ237" s="4">
        <v>6.26</v>
      </c>
      <c r="VR237" s="4">
        <v>6.26</v>
      </c>
      <c r="VS237" s="4">
        <v>6.26</v>
      </c>
      <c r="VT237" s="4">
        <v>6.26</v>
      </c>
      <c r="VU237" s="4">
        <v>6.26</v>
      </c>
      <c r="VV237" s="4">
        <v>6.26</v>
      </c>
      <c r="VW237" s="4">
        <v>6.26</v>
      </c>
      <c r="VX237" s="4">
        <v>6.26</v>
      </c>
      <c r="VY237" s="4">
        <v>6.26</v>
      </c>
      <c r="VZ237" s="4">
        <v>6.26</v>
      </c>
      <c r="WA237" s="4">
        <v>6.26</v>
      </c>
      <c r="WB237" s="4">
        <v>6.26</v>
      </c>
      <c r="WC237" s="4">
        <v>6.26</v>
      </c>
      <c r="WD237" s="4">
        <v>6.26</v>
      </c>
      <c r="WE237" s="4">
        <v>6.26</v>
      </c>
      <c r="WF237" s="4">
        <v>6.26</v>
      </c>
      <c r="WG237" s="4">
        <v>6.26</v>
      </c>
      <c r="WH237" s="4">
        <v>6.26</v>
      </c>
      <c r="WI237" s="4">
        <v>6.26</v>
      </c>
      <c r="WJ237" s="4">
        <v>6.26</v>
      </c>
      <c r="WK237" s="4">
        <v>6.26</v>
      </c>
      <c r="WL237" s="4">
        <v>6.26</v>
      </c>
      <c r="WM237" s="4">
        <v>6.26</v>
      </c>
      <c r="WN237" s="4">
        <v>6.26</v>
      </c>
      <c r="WO237" s="4">
        <v>6.26</v>
      </c>
      <c r="WP237" s="4">
        <v>6.26</v>
      </c>
      <c r="WQ237" s="4">
        <v>6.26</v>
      </c>
      <c r="WR237" s="4">
        <v>6.26</v>
      </c>
      <c r="WS237" s="4">
        <v>6.26</v>
      </c>
      <c r="WT237" s="4">
        <v>6.26</v>
      </c>
      <c r="WU237" s="4">
        <v>6.26</v>
      </c>
      <c r="WV237" s="4">
        <v>6.26</v>
      </c>
      <c r="WW237" s="4">
        <v>6.26</v>
      </c>
      <c r="WX237" s="4">
        <v>6.26</v>
      </c>
      <c r="WY237" s="4">
        <v>6.26</v>
      </c>
      <c r="WZ237" s="4">
        <v>6.26</v>
      </c>
      <c r="XA237" s="4">
        <v>6.26</v>
      </c>
      <c r="XB237" s="4">
        <v>6.26</v>
      </c>
      <c r="XC237" s="4">
        <v>6.26</v>
      </c>
      <c r="XD237" s="4">
        <v>6.26</v>
      </c>
      <c r="XE237" s="4">
        <v>6.26</v>
      </c>
      <c r="XF237" s="4">
        <v>6.37</v>
      </c>
      <c r="XG237" s="4">
        <v>6.37</v>
      </c>
      <c r="XH237" s="4">
        <v>6.46</v>
      </c>
      <c r="XI237" s="4">
        <v>6.55</v>
      </c>
      <c r="XJ237" s="4">
        <v>6.64</v>
      </c>
      <c r="XK237" s="4">
        <v>7.2</v>
      </c>
      <c r="XL237" s="4">
        <v>7.68</v>
      </c>
      <c r="XM237" s="4">
        <v>8.16</v>
      </c>
      <c r="XN237" s="4">
        <v>8.16</v>
      </c>
      <c r="XO237" s="4">
        <v>8.64</v>
      </c>
      <c r="XP237" s="4">
        <v>8.99</v>
      </c>
      <c r="XQ237" s="4">
        <v>9.27</v>
      </c>
      <c r="XR237" s="4">
        <v>9.5399999999999991</v>
      </c>
      <c r="XS237" s="4">
        <v>9.82</v>
      </c>
      <c r="XT237" s="4">
        <v>10.09</v>
      </c>
      <c r="XU237" s="4">
        <v>10.09</v>
      </c>
      <c r="XV237" s="4">
        <v>10.36</v>
      </c>
      <c r="XW237" s="4">
        <v>10.64</v>
      </c>
      <c r="XX237" s="4">
        <v>10.64</v>
      </c>
      <c r="XY237" s="4">
        <v>10.64</v>
      </c>
      <c r="XZ237" s="4">
        <v>10.64</v>
      </c>
      <c r="YA237" s="4">
        <v>10.64</v>
      </c>
      <c r="YB237" s="4">
        <v>10.64</v>
      </c>
      <c r="YC237" s="4">
        <v>10.64</v>
      </c>
      <c r="YD237" s="4">
        <v>10.64</v>
      </c>
      <c r="YE237" s="4">
        <v>10.64</v>
      </c>
      <c r="YF237" s="4">
        <v>10.64</v>
      </c>
      <c r="YG237" s="4">
        <v>10.64</v>
      </c>
      <c r="YH237" s="4">
        <v>10.64</v>
      </c>
      <c r="YI237" s="4">
        <v>10.64</v>
      </c>
      <c r="YJ237" s="4">
        <v>10.64</v>
      </c>
      <c r="YK237" s="4">
        <v>10.74</v>
      </c>
      <c r="YL237" s="4">
        <v>10.83</v>
      </c>
      <c r="YM237" s="4">
        <v>10.92</v>
      </c>
      <c r="YN237" s="4">
        <v>11.01</v>
      </c>
      <c r="YO237" s="4">
        <v>11.37</v>
      </c>
      <c r="YP237" s="4">
        <v>11.37</v>
      </c>
      <c r="YQ237" s="4">
        <v>11.69</v>
      </c>
      <c r="YR237" s="4">
        <v>12.01</v>
      </c>
      <c r="YS237" s="4">
        <v>12.01</v>
      </c>
      <c r="YT237" s="4">
        <v>12.01</v>
      </c>
      <c r="YU237" s="4">
        <v>12.01</v>
      </c>
      <c r="YV237" s="4">
        <v>12.01</v>
      </c>
      <c r="YW237" s="4">
        <v>12.01</v>
      </c>
      <c r="YX237" s="4">
        <v>12.01</v>
      </c>
      <c r="YY237" s="4">
        <v>12.01</v>
      </c>
      <c r="YZ237" s="4">
        <v>12.01</v>
      </c>
      <c r="ZA237" s="4">
        <v>12.01</v>
      </c>
      <c r="ZB237" s="4">
        <v>12.01</v>
      </c>
      <c r="ZC237" s="4">
        <v>12.01</v>
      </c>
      <c r="ZD237" s="4">
        <v>12.01</v>
      </c>
      <c r="ZE237" s="4">
        <v>12.01</v>
      </c>
      <c r="ZF237" s="4">
        <v>12.01</v>
      </c>
      <c r="ZG237" s="4">
        <v>12.01</v>
      </c>
      <c r="ZH237" s="4">
        <v>12.01</v>
      </c>
      <c r="ZI237" s="4">
        <v>12.01</v>
      </c>
      <c r="ZJ237" s="4">
        <v>12.01</v>
      </c>
      <c r="ZK237" s="4">
        <v>12.01</v>
      </c>
      <c r="ZL237" s="4">
        <v>12.01</v>
      </c>
      <c r="ZM237" s="925">
        <v>12.01</v>
      </c>
      <c r="ZN237" s="925">
        <v>12.01</v>
      </c>
      <c r="ZO237" s="4">
        <v>12.01</v>
      </c>
      <c r="ZP237" s="4">
        <v>12.01</v>
      </c>
      <c r="ZQ237" s="4">
        <v>12.01</v>
      </c>
      <c r="ZR237" s="4">
        <v>12.01</v>
      </c>
      <c r="ZS237" s="4">
        <v>12.01</v>
      </c>
      <c r="ZT237" s="4">
        <v>12.01</v>
      </c>
      <c r="ZU237" s="4">
        <v>12.01</v>
      </c>
      <c r="ZV237" s="4">
        <v>12.01</v>
      </c>
      <c r="ZW237" s="4">
        <v>12.01</v>
      </c>
      <c r="ZX237" s="4">
        <v>12.01</v>
      </c>
      <c r="ZY237" s="4">
        <v>12.01</v>
      </c>
      <c r="ZZ237" s="4">
        <v>12.01</v>
      </c>
      <c r="AAA237" s="4">
        <v>12.01</v>
      </c>
      <c r="AAB237" s="4">
        <v>12.01</v>
      </c>
      <c r="AAC237" s="4">
        <v>12.01</v>
      </c>
      <c r="AAD237" s="4">
        <v>12.01</v>
      </c>
      <c r="AAE237" s="4">
        <v>12.01</v>
      </c>
      <c r="AAF237" s="4">
        <v>12.01</v>
      </c>
      <c r="AAG237" s="4">
        <v>12.01</v>
      </c>
      <c r="AAH237" s="4">
        <v>12.01</v>
      </c>
      <c r="AAI237" s="4">
        <v>12.01</v>
      </c>
      <c r="AAJ237" s="4">
        <v>12.01</v>
      </c>
      <c r="AAK237" s="4">
        <v>12.01</v>
      </c>
      <c r="AAL237" s="4">
        <v>12.01</v>
      </c>
      <c r="AAM237" s="4">
        <v>12.01</v>
      </c>
      <c r="AAN237" s="4">
        <v>12.01</v>
      </c>
      <c r="AAO237" s="4">
        <v>12.01</v>
      </c>
      <c r="AAP237" s="4">
        <v>12.01</v>
      </c>
      <c r="AAQ237" s="4">
        <v>12.01</v>
      </c>
      <c r="AAR237" s="4">
        <v>12.01</v>
      </c>
      <c r="AAS237" s="4">
        <v>12.01</v>
      </c>
      <c r="AAT237" s="4">
        <v>12.01</v>
      </c>
      <c r="AAU237" s="4">
        <v>12.01</v>
      </c>
      <c r="AAV237" s="4">
        <v>12.01</v>
      </c>
      <c r="AAW237" s="4">
        <v>12.01</v>
      </c>
      <c r="AAX237" s="4">
        <v>12.01</v>
      </c>
      <c r="AAY237" s="4">
        <v>12.01</v>
      </c>
      <c r="AAZ237" s="4">
        <v>12.14</v>
      </c>
      <c r="ABA237" s="4">
        <v>12.14</v>
      </c>
      <c r="ABB237" s="4">
        <v>12.25</v>
      </c>
      <c r="ABC237" s="4">
        <v>12.36</v>
      </c>
      <c r="ABD237" s="4">
        <v>12.46</v>
      </c>
      <c r="ABE237" s="4">
        <v>12.57</v>
      </c>
      <c r="ABF237" s="4">
        <v>12.67</v>
      </c>
      <c r="ABG237" s="4">
        <v>12.81</v>
      </c>
      <c r="ABH237" s="4">
        <v>12.81</v>
      </c>
      <c r="ABI237" s="4">
        <v>12.91</v>
      </c>
      <c r="ABJ237" s="4">
        <v>13.02</v>
      </c>
      <c r="ABK237" s="4">
        <v>13.13</v>
      </c>
      <c r="ABL237" s="4">
        <v>13.23</v>
      </c>
      <c r="ABM237" s="4">
        <v>13.34</v>
      </c>
      <c r="ABN237" s="4">
        <v>13.45</v>
      </c>
      <c r="ABO237" s="4">
        <v>13.45</v>
      </c>
      <c r="ABP237" s="4">
        <v>13.55</v>
      </c>
      <c r="ABQ237" s="4">
        <v>13.64</v>
      </c>
      <c r="ABR237" s="4">
        <v>13.73</v>
      </c>
      <c r="ABS237" s="4">
        <v>13.82</v>
      </c>
      <c r="ABT237" s="4">
        <v>13.91</v>
      </c>
      <c r="ABU237" s="4">
        <v>14</v>
      </c>
    </row>
    <row r="238" spans="1:749" outlineLevel="3">
      <c r="A238" s="4" t="s">
        <v>1189</v>
      </c>
      <c r="D238" s="4">
        <v>32</v>
      </c>
      <c r="E238" s="4">
        <v>0</v>
      </c>
      <c r="F238" s="689">
        <v>316401.74</v>
      </c>
      <c r="G238" s="689"/>
      <c r="H238" s="689" t="s">
        <v>894</v>
      </c>
      <c r="OU238" s="4">
        <v>0.3</v>
      </c>
      <c r="OV238" s="4">
        <v>1</v>
      </c>
      <c r="OW238" s="4">
        <v>2.8</v>
      </c>
      <c r="OX238" s="4">
        <v>7</v>
      </c>
      <c r="OY238" s="4">
        <v>7</v>
      </c>
      <c r="OZ238" s="4">
        <v>7</v>
      </c>
      <c r="PA238" s="4">
        <v>7.3</v>
      </c>
      <c r="PB238" s="4">
        <v>8</v>
      </c>
      <c r="PC238" s="4">
        <v>9.8000000000000007</v>
      </c>
      <c r="PD238" s="4">
        <v>14</v>
      </c>
      <c r="PE238" s="4">
        <v>14</v>
      </c>
      <c r="PF238" s="4">
        <v>14</v>
      </c>
      <c r="PG238" s="4">
        <v>14</v>
      </c>
      <c r="PH238" s="4">
        <v>14</v>
      </c>
      <c r="PI238" s="4">
        <v>14</v>
      </c>
      <c r="PJ238" s="4">
        <v>14.11</v>
      </c>
      <c r="PK238" s="4">
        <v>14.45</v>
      </c>
      <c r="PL238" s="4">
        <v>15.32</v>
      </c>
      <c r="PM238" s="4">
        <v>16.36</v>
      </c>
      <c r="PN238" s="4">
        <v>16.36</v>
      </c>
      <c r="PO238" s="4">
        <v>18</v>
      </c>
      <c r="PP238" s="4">
        <v>18</v>
      </c>
      <c r="PQ238" s="4">
        <v>18</v>
      </c>
      <c r="PR238" s="4">
        <v>18</v>
      </c>
      <c r="PS238" s="4">
        <v>18</v>
      </c>
      <c r="PT238" s="4">
        <v>18</v>
      </c>
      <c r="PU238" s="4">
        <v>18</v>
      </c>
      <c r="PV238" s="4">
        <v>18</v>
      </c>
      <c r="PW238" s="4">
        <v>18</v>
      </c>
      <c r="PX238" s="4">
        <v>18</v>
      </c>
      <c r="PY238" s="4">
        <v>18</v>
      </c>
      <c r="PZ238" s="4">
        <v>18</v>
      </c>
      <c r="QA238" s="4">
        <v>18</v>
      </c>
      <c r="QB238" s="4">
        <v>18</v>
      </c>
      <c r="QC238" s="4">
        <v>18</v>
      </c>
      <c r="QD238" s="4">
        <v>18</v>
      </c>
      <c r="QE238" s="4">
        <v>18.3</v>
      </c>
      <c r="QF238" s="4">
        <v>19.3</v>
      </c>
      <c r="QG238" s="4">
        <v>20</v>
      </c>
      <c r="QH238" s="4">
        <v>26</v>
      </c>
      <c r="QI238" s="4">
        <v>26</v>
      </c>
      <c r="QJ238" s="4">
        <v>32</v>
      </c>
      <c r="QK238" s="4">
        <v>32</v>
      </c>
      <c r="QL238" s="4">
        <v>32</v>
      </c>
      <c r="QM238" s="4">
        <v>32</v>
      </c>
      <c r="QN238" s="4">
        <v>32</v>
      </c>
      <c r="QO238" s="4">
        <v>32</v>
      </c>
      <c r="QP238" s="4">
        <v>32</v>
      </c>
      <c r="QQ238" s="4">
        <v>32</v>
      </c>
      <c r="QR238" s="4">
        <v>32</v>
      </c>
      <c r="QS238" s="4">
        <v>32</v>
      </c>
      <c r="QT238" s="4">
        <v>32</v>
      </c>
      <c r="QU238" s="4">
        <v>32</v>
      </c>
      <c r="QV238" s="4">
        <v>32</v>
      </c>
      <c r="QW238" s="4">
        <v>32</v>
      </c>
      <c r="QX238" s="4">
        <v>32</v>
      </c>
      <c r="QY238" s="4">
        <v>32</v>
      </c>
      <c r="QZ238" s="4">
        <v>32</v>
      </c>
      <c r="RA238" s="4">
        <v>32</v>
      </c>
      <c r="RB238" s="4">
        <v>32</v>
      </c>
      <c r="RC238" s="4">
        <v>32</v>
      </c>
      <c r="RD238" s="4">
        <v>32</v>
      </c>
      <c r="RE238" s="4">
        <v>32</v>
      </c>
      <c r="RF238" s="4">
        <v>32</v>
      </c>
      <c r="RG238" s="4">
        <v>32</v>
      </c>
      <c r="RH238" s="4">
        <v>32</v>
      </c>
      <c r="RI238" s="4">
        <v>32</v>
      </c>
      <c r="RJ238" s="4">
        <v>32</v>
      </c>
      <c r="RK238" s="4">
        <v>32</v>
      </c>
      <c r="RL238" s="4">
        <v>32</v>
      </c>
      <c r="RM238" s="4">
        <v>32</v>
      </c>
      <c r="RN238" s="4">
        <v>32</v>
      </c>
      <c r="RO238" s="4">
        <v>32</v>
      </c>
      <c r="RP238" s="4">
        <v>32</v>
      </c>
      <c r="RQ238" s="4">
        <v>32</v>
      </c>
      <c r="RR238" s="4">
        <v>32</v>
      </c>
      <c r="RS238" s="4">
        <v>32</v>
      </c>
      <c r="RT238" s="4">
        <v>17325.84</v>
      </c>
      <c r="RU238" s="4">
        <v>17381.599999999999</v>
      </c>
      <c r="RV238" s="4">
        <v>17437.330000000002</v>
      </c>
      <c r="RW238" s="4">
        <v>17437.330000000002</v>
      </c>
      <c r="RX238" s="4">
        <v>17493.04</v>
      </c>
      <c r="RY238" s="4">
        <v>17539.53</v>
      </c>
      <c r="RZ238" s="4">
        <v>17565.689999999999</v>
      </c>
      <c r="SA238" s="4">
        <v>17575.12</v>
      </c>
      <c r="SB238" s="4">
        <v>17575.939999999999</v>
      </c>
      <c r="SC238" s="4">
        <v>17576.77</v>
      </c>
      <c r="SD238" s="4">
        <v>17576.77</v>
      </c>
      <c r="SE238" s="4">
        <v>17577.97</v>
      </c>
      <c r="SF238" s="4">
        <v>17579</v>
      </c>
      <c r="SG238" s="4">
        <v>17580.03</v>
      </c>
      <c r="SH238" s="4">
        <v>17581.060000000001</v>
      </c>
      <c r="SI238" s="4">
        <v>17581.060000000001</v>
      </c>
      <c r="SJ238" s="4">
        <v>17581.060000000001</v>
      </c>
      <c r="SK238" s="4">
        <v>17581.060000000001</v>
      </c>
      <c r="SL238" s="4">
        <v>17581.060000000001</v>
      </c>
      <c r="SM238" s="4">
        <v>17581.060000000001</v>
      </c>
      <c r="SN238" s="4">
        <v>17581.060000000001</v>
      </c>
      <c r="SO238" s="4">
        <v>17581.060000000001</v>
      </c>
      <c r="SP238" s="4">
        <v>17581.060000000001</v>
      </c>
      <c r="SQ238" s="4">
        <v>17581.060000000001</v>
      </c>
      <c r="SR238" s="4">
        <v>17581.060000000001</v>
      </c>
      <c r="SS238" s="4">
        <v>17581.060000000001</v>
      </c>
      <c r="ST238" s="4">
        <v>17581.060000000001</v>
      </c>
      <c r="SU238" s="4">
        <v>17581.060000000001</v>
      </c>
      <c r="SV238" s="4">
        <v>17581.060000000001</v>
      </c>
      <c r="SW238" s="4">
        <v>17581.060000000001</v>
      </c>
      <c r="SX238" s="4">
        <v>17581.060000000001</v>
      </c>
      <c r="SY238" s="4">
        <v>17581.060000000001</v>
      </c>
      <c r="SZ238" s="4">
        <v>17581.060000000001</v>
      </c>
      <c r="TA238" s="4">
        <v>17581.060000000001</v>
      </c>
      <c r="TB238" s="4">
        <v>17581.060000000001</v>
      </c>
      <c r="TC238" s="4">
        <v>17581.060000000001</v>
      </c>
      <c r="TD238" s="4">
        <v>17581.060000000001</v>
      </c>
      <c r="TE238" s="4">
        <v>17581.060000000001</v>
      </c>
      <c r="TF238" s="4">
        <v>17581.060000000001</v>
      </c>
      <c r="TG238" s="4">
        <v>17581.060000000001</v>
      </c>
      <c r="TH238" s="4">
        <v>17581.060000000001</v>
      </c>
      <c r="TI238" s="4">
        <v>17581.060000000001</v>
      </c>
      <c r="TJ238" s="4">
        <v>17581.060000000001</v>
      </c>
      <c r="TK238" s="4">
        <v>17581.060000000001</v>
      </c>
      <c r="TL238" s="4">
        <v>17581.36</v>
      </c>
      <c r="TM238" s="4">
        <v>17581.36</v>
      </c>
      <c r="TN238" s="4">
        <v>17581.63</v>
      </c>
      <c r="TO238" s="4">
        <v>17581.91</v>
      </c>
      <c r="TP238" s="4">
        <v>17582.62</v>
      </c>
      <c r="TQ238" s="4">
        <v>17583.23</v>
      </c>
      <c r="TR238" s="4">
        <v>17583.84</v>
      </c>
      <c r="TS238" s="4">
        <v>17584.46</v>
      </c>
      <c r="TT238" s="4">
        <v>17584.46</v>
      </c>
      <c r="TU238" s="4">
        <v>17584.689999999999</v>
      </c>
      <c r="TV238" s="4">
        <v>17584.900000000001</v>
      </c>
      <c r="TW238" s="4">
        <v>17585.099999999999</v>
      </c>
      <c r="TX238" s="4">
        <v>17585.310000000001</v>
      </c>
      <c r="TY238" s="4">
        <v>17585.310000000001</v>
      </c>
      <c r="TZ238" s="4">
        <v>17585.310000000001</v>
      </c>
      <c r="UA238" s="4">
        <v>17585.310000000001</v>
      </c>
      <c r="UB238" s="4">
        <v>17585.310000000001</v>
      </c>
      <c r="UC238" s="4">
        <v>17585.310000000001</v>
      </c>
      <c r="UD238" s="4">
        <v>17585.310000000001</v>
      </c>
      <c r="UE238" s="4">
        <v>17585.310000000001</v>
      </c>
      <c r="UF238" s="4">
        <v>17585.310000000001</v>
      </c>
      <c r="UG238" s="4">
        <v>17585.310000000001</v>
      </c>
      <c r="UH238" s="4">
        <v>17585.310000000001</v>
      </c>
      <c r="UI238" s="4">
        <v>17585.310000000001</v>
      </c>
      <c r="UJ238" s="4">
        <v>17585.310000000001</v>
      </c>
      <c r="UK238" s="4">
        <v>17585.310000000001</v>
      </c>
      <c r="UL238" s="4">
        <v>17585.310000000001</v>
      </c>
      <c r="UM238" s="4">
        <v>17585.310000000001</v>
      </c>
      <c r="UN238" s="4">
        <v>17586.05</v>
      </c>
      <c r="UO238" s="4">
        <v>17586.05</v>
      </c>
      <c r="UP238" s="4">
        <v>17586.7</v>
      </c>
      <c r="UQ238" s="4">
        <v>17587.36</v>
      </c>
      <c r="UR238" s="4">
        <v>17587.84</v>
      </c>
      <c r="US238" s="4">
        <v>17588.23</v>
      </c>
      <c r="UT238" s="4">
        <v>17588.63</v>
      </c>
      <c r="UU238" s="4">
        <v>17590.95</v>
      </c>
      <c r="UV238" s="4">
        <v>17590.95</v>
      </c>
      <c r="UW238" s="4">
        <v>17592.95</v>
      </c>
      <c r="UX238" s="4">
        <v>17594.55</v>
      </c>
      <c r="UY238" s="4">
        <v>17596.150000000001</v>
      </c>
      <c r="UZ238" s="4">
        <v>17597.75</v>
      </c>
      <c r="VA238" s="4">
        <v>17597.75</v>
      </c>
      <c r="VB238" s="4">
        <v>17597.75</v>
      </c>
      <c r="VC238" s="4">
        <v>17597.75</v>
      </c>
      <c r="VD238" s="4">
        <v>17597.75</v>
      </c>
      <c r="VE238" s="4">
        <v>17597.75</v>
      </c>
      <c r="VF238" s="4">
        <v>17597.75</v>
      </c>
      <c r="VG238" s="4">
        <v>17616.919999999998</v>
      </c>
      <c r="VH238" s="4">
        <v>17633.95</v>
      </c>
      <c r="VI238" s="4">
        <v>17650.98</v>
      </c>
      <c r="VJ238" s="4">
        <v>17650.98</v>
      </c>
      <c r="VK238" s="4">
        <v>17696.43</v>
      </c>
      <c r="VL238" s="4">
        <v>17735.400000000001</v>
      </c>
      <c r="VM238" s="4">
        <v>17774.38</v>
      </c>
      <c r="VN238" s="4">
        <v>17814.080000000002</v>
      </c>
      <c r="VO238" s="4">
        <v>17827.63</v>
      </c>
      <c r="VP238" s="4">
        <v>17839.04</v>
      </c>
      <c r="VQ238" s="4">
        <v>17839.04</v>
      </c>
      <c r="VR238" s="4">
        <v>17850.240000000002</v>
      </c>
      <c r="VS238" s="4">
        <v>17861.330000000002</v>
      </c>
      <c r="VT238" s="4">
        <v>17872.86</v>
      </c>
      <c r="VU238" s="4">
        <v>17918.330000000002</v>
      </c>
      <c r="VV238" s="4">
        <v>17957.47</v>
      </c>
      <c r="VW238" s="4">
        <v>18033.87</v>
      </c>
      <c r="VX238" s="4">
        <v>18033.87</v>
      </c>
      <c r="VY238" s="4">
        <v>18103.740000000002</v>
      </c>
      <c r="VZ238" s="4">
        <v>18245.8</v>
      </c>
      <c r="WA238" s="4">
        <v>18371.25</v>
      </c>
      <c r="WB238" s="4">
        <v>18496.259999999998</v>
      </c>
      <c r="WC238" s="4">
        <v>18701.59</v>
      </c>
      <c r="WD238" s="4">
        <v>18890.330000000002</v>
      </c>
      <c r="WE238" s="4">
        <v>18890.330000000002</v>
      </c>
      <c r="WF238" s="4">
        <v>19016.97</v>
      </c>
      <c r="WG238" s="4">
        <v>19137.189999999999</v>
      </c>
      <c r="WH238" s="4">
        <v>19257.400000000001</v>
      </c>
      <c r="WI238" s="4">
        <v>19316.09</v>
      </c>
      <c r="WJ238" s="4">
        <v>19368.099999999999</v>
      </c>
      <c r="WK238" s="4">
        <v>19419.669999999998</v>
      </c>
      <c r="WL238" s="4">
        <v>19419.669999999998</v>
      </c>
      <c r="WM238" s="4">
        <v>19446</v>
      </c>
      <c r="WN238" s="4">
        <v>19473.259999999998</v>
      </c>
      <c r="WO238" s="4">
        <v>19500.29</v>
      </c>
      <c r="WP238" s="4">
        <v>19501.71</v>
      </c>
      <c r="WQ238" s="4">
        <v>19502.57</v>
      </c>
      <c r="WR238" s="4">
        <v>19503.3</v>
      </c>
      <c r="WS238" s="4">
        <v>19503.3</v>
      </c>
      <c r="WT238" s="4">
        <v>19535.759999999998</v>
      </c>
      <c r="WU238" s="4">
        <v>19561.86</v>
      </c>
      <c r="WV238" s="4">
        <v>19587.96</v>
      </c>
      <c r="WW238" s="4">
        <v>19614.91</v>
      </c>
      <c r="WX238" s="4">
        <v>19641.54</v>
      </c>
      <c r="WY238" s="4">
        <v>19668.240000000002</v>
      </c>
      <c r="WZ238" s="4">
        <v>19668.240000000002</v>
      </c>
      <c r="XA238" s="4">
        <v>19669.240000000002</v>
      </c>
      <c r="XB238" s="4">
        <v>19670.23</v>
      </c>
      <c r="XC238" s="4">
        <v>19671.21</v>
      </c>
      <c r="XD238" s="4">
        <v>19674.39</v>
      </c>
      <c r="XE238" s="4">
        <v>19677.14</v>
      </c>
      <c r="XF238" s="4">
        <v>19681.7</v>
      </c>
      <c r="XG238" s="4">
        <v>19681.7</v>
      </c>
      <c r="XH238" s="4">
        <v>19687.14</v>
      </c>
      <c r="XI238" s="4">
        <v>19690.52</v>
      </c>
      <c r="XJ238" s="4">
        <v>19693.79</v>
      </c>
      <c r="XK238" s="4">
        <v>19752.009999999998</v>
      </c>
      <c r="XL238" s="4">
        <v>19803.759999999998</v>
      </c>
      <c r="XM238" s="4">
        <v>19855.509999999998</v>
      </c>
      <c r="XN238" s="4">
        <v>19855.509999999998</v>
      </c>
      <c r="XO238" s="4">
        <v>19966.650000000001</v>
      </c>
      <c r="XP238" s="4">
        <v>20058.39</v>
      </c>
      <c r="XQ238" s="4">
        <v>20150.650000000001</v>
      </c>
      <c r="XR238" s="4">
        <v>20242.66</v>
      </c>
      <c r="XS238" s="4">
        <v>20334.669999999998</v>
      </c>
      <c r="XT238" s="4">
        <v>20367.3</v>
      </c>
      <c r="XU238" s="4">
        <v>20367.3</v>
      </c>
      <c r="XV238" s="4">
        <v>20393.580000000002</v>
      </c>
      <c r="XW238" s="4">
        <v>20419.87</v>
      </c>
      <c r="XX238" s="4">
        <v>20448.68</v>
      </c>
      <c r="XY238" s="4">
        <v>20477.009999999998</v>
      </c>
      <c r="XZ238" s="4">
        <v>20505.34</v>
      </c>
      <c r="YA238" s="4">
        <v>20565.34</v>
      </c>
      <c r="YB238" s="4">
        <v>20565.34</v>
      </c>
      <c r="YC238" s="4">
        <v>20617.009999999998</v>
      </c>
      <c r="YD238" s="4">
        <v>20668.580000000002</v>
      </c>
      <c r="YE238" s="4">
        <v>20779.349999999999</v>
      </c>
      <c r="YF238" s="4">
        <v>20871.099999999999</v>
      </c>
      <c r="YG238" s="4">
        <v>20962.849999999999</v>
      </c>
      <c r="YH238" s="4">
        <v>21054.53</v>
      </c>
      <c r="YI238" s="4">
        <v>21054.53</v>
      </c>
      <c r="YJ238" s="4">
        <v>21145.81</v>
      </c>
      <c r="YK238" s="4">
        <v>21145.88</v>
      </c>
      <c r="YL238" s="4">
        <v>21177.55</v>
      </c>
      <c r="YM238" s="4">
        <v>21202.880000000001</v>
      </c>
      <c r="YN238" s="4">
        <v>21228.22</v>
      </c>
      <c r="YO238" s="4">
        <v>21253.55</v>
      </c>
      <c r="YP238" s="4">
        <v>21253.55</v>
      </c>
      <c r="YQ238" s="4">
        <v>21278.89</v>
      </c>
      <c r="YR238" s="4">
        <v>21304.22</v>
      </c>
      <c r="YS238" s="4">
        <v>21304.22</v>
      </c>
      <c r="YT238" s="4">
        <v>21304.22</v>
      </c>
      <c r="YU238" s="4">
        <v>21304.22</v>
      </c>
      <c r="YV238" s="4">
        <v>21304.22</v>
      </c>
      <c r="YW238" s="4">
        <v>21304.22</v>
      </c>
      <c r="YX238" s="4">
        <v>21304.22</v>
      </c>
      <c r="YY238" s="4">
        <v>21304.22</v>
      </c>
      <c r="YZ238" s="4">
        <v>21304.22</v>
      </c>
      <c r="ZA238" s="4">
        <v>21304.22</v>
      </c>
      <c r="ZB238" s="4">
        <v>21304.22</v>
      </c>
      <c r="ZC238" s="4">
        <v>21304.22</v>
      </c>
      <c r="ZD238" s="4">
        <v>21304.22</v>
      </c>
      <c r="ZE238" s="4">
        <v>21304.22</v>
      </c>
      <c r="ZF238" s="4">
        <v>21304.22</v>
      </c>
      <c r="ZG238" s="4">
        <v>21304.22</v>
      </c>
      <c r="ZH238" s="4">
        <v>21304.22</v>
      </c>
      <c r="ZI238" s="4">
        <v>21304.22</v>
      </c>
      <c r="ZJ238" s="4">
        <v>21304.22</v>
      </c>
      <c r="ZK238" s="4">
        <v>21304.22</v>
      </c>
      <c r="ZL238" s="4">
        <v>21304.22</v>
      </c>
      <c r="ZM238" s="925">
        <v>21304.22</v>
      </c>
      <c r="ZN238" s="925">
        <v>21304.22</v>
      </c>
      <c r="ZO238" s="4">
        <v>21304.22</v>
      </c>
      <c r="ZP238" s="4">
        <v>21304.22</v>
      </c>
      <c r="ZQ238" s="4">
        <v>21304.22</v>
      </c>
      <c r="ZR238" s="4">
        <v>21304.22</v>
      </c>
      <c r="ZS238" s="4">
        <v>21304.22</v>
      </c>
      <c r="ZT238" s="4">
        <v>21304.22</v>
      </c>
      <c r="ZU238" s="4">
        <v>21304.22</v>
      </c>
      <c r="ZV238" s="4">
        <v>21304.22</v>
      </c>
      <c r="ZW238" s="4">
        <v>21304.22</v>
      </c>
      <c r="ZX238" s="4">
        <v>21304.22</v>
      </c>
      <c r="ZY238" s="4">
        <v>21304.22</v>
      </c>
      <c r="ZZ238" s="4">
        <v>21304.22</v>
      </c>
      <c r="AAA238" s="4">
        <v>21304.22</v>
      </c>
      <c r="AAB238" s="4">
        <v>21304.22</v>
      </c>
      <c r="AAC238" s="4">
        <v>21304.22</v>
      </c>
      <c r="AAD238" s="4">
        <v>21304.22</v>
      </c>
      <c r="AAE238" s="4">
        <v>21304.22</v>
      </c>
      <c r="AAF238" s="4">
        <v>21304.22</v>
      </c>
      <c r="AAG238" s="4">
        <v>21304.22</v>
      </c>
      <c r="AAH238" s="4">
        <v>21304.22</v>
      </c>
      <c r="AAI238" s="4">
        <v>21304.22</v>
      </c>
      <c r="AAJ238" s="4">
        <v>21304.22</v>
      </c>
      <c r="AAK238" s="4">
        <v>21304.22</v>
      </c>
      <c r="AAL238" s="4">
        <v>21304.22</v>
      </c>
      <c r="AAM238" s="4">
        <v>21304.22</v>
      </c>
      <c r="AAN238" s="4">
        <v>21304.22</v>
      </c>
      <c r="AAO238" s="4">
        <v>21304.22</v>
      </c>
      <c r="AAP238" s="4">
        <v>21304.22</v>
      </c>
      <c r="AAQ238" s="4">
        <v>21304.22</v>
      </c>
      <c r="AAR238" s="4">
        <v>21730.47</v>
      </c>
      <c r="AAS238" s="4">
        <v>22071.47</v>
      </c>
      <c r="AAT238" s="4">
        <v>22071.47</v>
      </c>
      <c r="AAU238" s="4">
        <v>22412.47</v>
      </c>
      <c r="AAV238" s="4">
        <v>22753.47</v>
      </c>
      <c r="AAW238" s="4">
        <v>23094.47</v>
      </c>
      <c r="AAX238" s="4">
        <v>23435.47</v>
      </c>
      <c r="AAY238" s="4">
        <v>23435.47</v>
      </c>
      <c r="AAZ238" s="4">
        <v>23867.48</v>
      </c>
      <c r="ABA238" s="4">
        <v>23867.48</v>
      </c>
      <c r="ABB238" s="4">
        <v>24213.1</v>
      </c>
      <c r="ABC238" s="4">
        <v>24558.71</v>
      </c>
      <c r="ABD238" s="4">
        <v>24904.33</v>
      </c>
      <c r="ABE238" s="4">
        <v>25249.94</v>
      </c>
      <c r="ABF238" s="4">
        <v>25595.55</v>
      </c>
      <c r="ABG238" s="4">
        <v>26085.66</v>
      </c>
      <c r="ABH238" s="4">
        <v>26085.66</v>
      </c>
      <c r="ABI238" s="4">
        <v>26477.74</v>
      </c>
      <c r="ABJ238" s="4">
        <v>26869.82</v>
      </c>
      <c r="ABK238" s="4">
        <v>27261.9</v>
      </c>
      <c r="ABL238" s="4">
        <v>27653.99</v>
      </c>
      <c r="ABM238" s="4">
        <v>28046.07</v>
      </c>
      <c r="ABN238" s="4">
        <v>28423.599999999999</v>
      </c>
      <c r="ABO238" s="4">
        <v>28423.599999999999</v>
      </c>
      <c r="ABP238" s="4">
        <v>28715.89</v>
      </c>
      <c r="ABQ238" s="4">
        <v>29008.17</v>
      </c>
      <c r="ABR238" s="4">
        <v>29300.46</v>
      </c>
      <c r="ABS238" s="4">
        <v>29592.74</v>
      </c>
      <c r="ABT238" s="4">
        <v>29885.02</v>
      </c>
      <c r="ABU238" s="4">
        <v>30177.31</v>
      </c>
    </row>
    <row r="239" spans="1:749" outlineLevel="4">
      <c r="A239" s="4" t="s">
        <v>1139</v>
      </c>
      <c r="D239" s="4">
        <v>23806.99</v>
      </c>
      <c r="E239" s="4">
        <v>2811.56</v>
      </c>
      <c r="F239" s="689">
        <v>8169728.8499999996</v>
      </c>
      <c r="G239" s="689"/>
      <c r="H239" s="689" t="s">
        <v>894</v>
      </c>
      <c r="MM239" s="4">
        <v>0.27</v>
      </c>
      <c r="MN239" s="4">
        <v>0.54</v>
      </c>
      <c r="MO239" s="4">
        <v>0.54</v>
      </c>
      <c r="MP239" s="4">
        <v>1.1299999999999999</v>
      </c>
      <c r="MQ239" s="4">
        <v>1.96</v>
      </c>
      <c r="MR239" s="4">
        <v>3.08</v>
      </c>
      <c r="MS239" s="4">
        <v>4.7</v>
      </c>
      <c r="MT239" s="4">
        <v>6.37</v>
      </c>
      <c r="MU239" s="4">
        <v>8.5399999999999991</v>
      </c>
      <c r="MV239" s="4">
        <v>8.5399999999999991</v>
      </c>
      <c r="MW239" s="4">
        <v>11.59</v>
      </c>
      <c r="MX239" s="4">
        <v>15.81</v>
      </c>
      <c r="MY239" s="4">
        <v>20.54</v>
      </c>
      <c r="MZ239" s="4">
        <v>26.33</v>
      </c>
      <c r="NA239" s="4">
        <v>39.86</v>
      </c>
      <c r="NB239" s="4">
        <v>114.47</v>
      </c>
      <c r="NC239" s="4">
        <v>114.47</v>
      </c>
      <c r="ND239" s="4">
        <v>286.77</v>
      </c>
      <c r="NE239" s="4">
        <v>603.14</v>
      </c>
      <c r="NF239" s="4">
        <v>1327.84</v>
      </c>
      <c r="NG239" s="4">
        <v>2811.56</v>
      </c>
      <c r="NH239" s="4">
        <v>2811.56</v>
      </c>
      <c r="NI239" s="4">
        <v>2811.56</v>
      </c>
      <c r="NJ239" s="4">
        <v>2811.56</v>
      </c>
      <c r="NK239" s="4">
        <v>2811.56</v>
      </c>
      <c r="NL239" s="4">
        <v>2811.56</v>
      </c>
      <c r="NM239" s="4">
        <v>2811.56</v>
      </c>
      <c r="NN239" s="4">
        <v>2811.56</v>
      </c>
      <c r="NO239" s="4">
        <v>2811.56</v>
      </c>
      <c r="NP239" s="4">
        <v>2811.56</v>
      </c>
      <c r="NQ239" s="4">
        <v>2811.56</v>
      </c>
      <c r="NR239" s="4">
        <v>2811.56</v>
      </c>
      <c r="NS239" s="4">
        <v>2811.56</v>
      </c>
      <c r="NT239" s="4">
        <v>2811.56</v>
      </c>
      <c r="NU239" s="4">
        <v>2811.56</v>
      </c>
      <c r="NV239" s="4">
        <v>2811.56</v>
      </c>
      <c r="NW239" s="4">
        <v>2811.56</v>
      </c>
      <c r="NX239" s="4">
        <v>2811.56</v>
      </c>
      <c r="NY239" s="4">
        <v>2811.56</v>
      </c>
      <c r="NZ239" s="4">
        <v>2811.56</v>
      </c>
      <c r="OA239" s="4">
        <v>2811.56</v>
      </c>
      <c r="OB239" s="4">
        <v>2811.56</v>
      </c>
      <c r="OC239" s="4">
        <v>3212.55</v>
      </c>
      <c r="OD239" s="4">
        <v>3663.76</v>
      </c>
      <c r="OE239" s="4">
        <v>3663.76</v>
      </c>
      <c r="OF239" s="4">
        <v>3682.11</v>
      </c>
      <c r="OG239" s="4">
        <v>3731.63</v>
      </c>
      <c r="OH239" s="4">
        <v>3790.53</v>
      </c>
      <c r="OI239" s="4">
        <v>3846.37</v>
      </c>
      <c r="OJ239" s="4">
        <v>3902.3</v>
      </c>
      <c r="OK239" s="4">
        <v>4189.74</v>
      </c>
      <c r="OL239" s="4">
        <v>4189.74</v>
      </c>
      <c r="OM239" s="4">
        <v>4571.04</v>
      </c>
      <c r="ON239" s="4">
        <v>4938.1499999999996</v>
      </c>
      <c r="OO239" s="4">
        <v>5075.55</v>
      </c>
      <c r="OP239" s="4">
        <v>5343.3</v>
      </c>
      <c r="OQ239" s="4">
        <v>5651.18</v>
      </c>
      <c r="OR239" s="4">
        <v>5915</v>
      </c>
      <c r="OS239" s="4">
        <v>5915</v>
      </c>
      <c r="OT239" s="4">
        <v>6334.54</v>
      </c>
      <c r="OU239" s="4">
        <v>7230.1</v>
      </c>
      <c r="OV239" s="4">
        <v>7277.63</v>
      </c>
      <c r="OW239" s="4">
        <v>7395.23</v>
      </c>
      <c r="OX239" s="4">
        <v>7790.67</v>
      </c>
      <c r="OY239" s="4">
        <v>8265.39</v>
      </c>
      <c r="OZ239" s="4">
        <v>8265.39</v>
      </c>
      <c r="PA239" s="4">
        <v>9209.09</v>
      </c>
      <c r="PB239" s="4">
        <v>9880.91</v>
      </c>
      <c r="PC239" s="4">
        <v>11174.92</v>
      </c>
      <c r="PD239" s="4">
        <v>11410.73</v>
      </c>
      <c r="PE239" s="4">
        <v>11972.27</v>
      </c>
      <c r="PF239" s="4">
        <v>12709.34</v>
      </c>
      <c r="PG239" s="4">
        <v>12709.34</v>
      </c>
      <c r="PH239" s="4">
        <v>13236.96</v>
      </c>
      <c r="PI239" s="4">
        <v>13918.74</v>
      </c>
      <c r="PJ239" s="4">
        <v>14660.11</v>
      </c>
      <c r="PK239" s="4">
        <v>14820.87</v>
      </c>
      <c r="PL239" s="4">
        <v>15065.03</v>
      </c>
      <c r="PM239" s="4">
        <v>15144.71</v>
      </c>
      <c r="PN239" s="4">
        <v>15144.71</v>
      </c>
      <c r="PO239" s="4">
        <v>15255.19</v>
      </c>
      <c r="PP239" s="4">
        <v>15456.19</v>
      </c>
      <c r="PQ239" s="4">
        <v>15574.06</v>
      </c>
      <c r="PR239" s="4">
        <v>15809.95</v>
      </c>
      <c r="PS239" s="4">
        <v>16247.6</v>
      </c>
      <c r="PT239" s="4">
        <v>16666.57</v>
      </c>
      <c r="PU239" s="4">
        <v>16666.57</v>
      </c>
      <c r="PV239" s="4">
        <v>17221.259999999998</v>
      </c>
      <c r="PW239" s="4">
        <v>18300.48</v>
      </c>
      <c r="PX239" s="4">
        <v>18762.900000000001</v>
      </c>
      <c r="PY239" s="4">
        <v>19429.13</v>
      </c>
      <c r="PZ239" s="4">
        <v>19776.349999999999</v>
      </c>
      <c r="QA239" s="4">
        <v>20043.32</v>
      </c>
      <c r="QB239" s="4">
        <v>20043.32</v>
      </c>
      <c r="QC239" s="4">
        <v>20142.240000000002</v>
      </c>
      <c r="QD239" s="4">
        <v>20269.96</v>
      </c>
      <c r="QE239" s="4">
        <v>20519.560000000001</v>
      </c>
      <c r="QF239" s="4">
        <v>20554.27</v>
      </c>
      <c r="QG239" s="4">
        <v>20605.93</v>
      </c>
      <c r="QH239" s="4">
        <v>20859.05</v>
      </c>
      <c r="QI239" s="4">
        <v>20859.05</v>
      </c>
      <c r="QJ239" s="4">
        <v>21301.68</v>
      </c>
      <c r="QK239" s="4">
        <v>22021.62</v>
      </c>
      <c r="QL239" s="4">
        <v>22922.86</v>
      </c>
      <c r="QM239" s="4">
        <v>23059.78</v>
      </c>
      <c r="QN239" s="4">
        <v>23361.09</v>
      </c>
      <c r="QO239" s="4">
        <v>23374.55</v>
      </c>
      <c r="QP239" s="4">
        <v>23374.55</v>
      </c>
      <c r="QQ239" s="4">
        <v>23387.29</v>
      </c>
      <c r="QR239" s="4">
        <v>23388.74</v>
      </c>
      <c r="QS239" s="4">
        <v>23463.78</v>
      </c>
      <c r="QT239" s="4">
        <v>23645.5</v>
      </c>
      <c r="QU239" s="4">
        <v>23806.99</v>
      </c>
      <c r="QV239" s="4">
        <v>23806.99</v>
      </c>
      <c r="QW239" s="4">
        <v>23806.99</v>
      </c>
      <c r="QX239" s="4">
        <v>23806.99</v>
      </c>
      <c r="QY239" s="4">
        <v>23806.99</v>
      </c>
      <c r="QZ239" s="4">
        <v>23806.99</v>
      </c>
      <c r="RA239" s="4">
        <v>23806.99</v>
      </c>
      <c r="RB239" s="4">
        <v>23806.99</v>
      </c>
      <c r="RC239" s="4">
        <v>23806.99</v>
      </c>
      <c r="RD239" s="4">
        <v>23806.99</v>
      </c>
      <c r="RE239" s="4">
        <v>23806.99</v>
      </c>
      <c r="RF239" s="4">
        <v>23806.99</v>
      </c>
      <c r="RG239" s="4">
        <v>23806.99</v>
      </c>
      <c r="RH239" s="4">
        <v>23806.99</v>
      </c>
      <c r="RI239" s="4">
        <v>23806.99</v>
      </c>
      <c r="RJ239" s="4">
        <v>23806.99</v>
      </c>
      <c r="RK239" s="4">
        <v>23806.99</v>
      </c>
      <c r="RL239" s="4">
        <v>23806.99</v>
      </c>
      <c r="RM239" s="4">
        <v>23806.99</v>
      </c>
      <c r="RN239" s="4">
        <v>23806.99</v>
      </c>
      <c r="RO239" s="4">
        <v>23806.99</v>
      </c>
      <c r="RP239" s="4">
        <v>23806.99</v>
      </c>
      <c r="RQ239" s="4">
        <v>23806.99</v>
      </c>
      <c r="RR239" s="4">
        <v>23806.99</v>
      </c>
      <c r="RS239" s="4">
        <v>23806.99</v>
      </c>
      <c r="RT239" s="4">
        <v>9407.3799999999992</v>
      </c>
      <c r="RU239" s="4">
        <v>9432.7099999999991</v>
      </c>
      <c r="RV239" s="4">
        <v>9458.0499999999993</v>
      </c>
      <c r="RW239" s="4">
        <v>9458.0499999999993</v>
      </c>
      <c r="RX239" s="4">
        <v>9483.3799999999992</v>
      </c>
      <c r="RY239" s="4">
        <v>9508.7199999999993</v>
      </c>
      <c r="RZ239" s="4">
        <v>9534.0499999999993</v>
      </c>
      <c r="SA239" s="4">
        <v>9542.66</v>
      </c>
      <c r="SB239" s="4">
        <v>9542.66</v>
      </c>
      <c r="SC239" s="4">
        <v>9542.66</v>
      </c>
      <c r="SD239" s="4">
        <v>9542.66</v>
      </c>
      <c r="SE239" s="4">
        <v>9542.66</v>
      </c>
      <c r="SF239" s="4">
        <v>9542.66</v>
      </c>
      <c r="SG239" s="4">
        <v>9542.66</v>
      </c>
      <c r="SH239" s="4">
        <v>9542.66</v>
      </c>
      <c r="SI239" s="4">
        <v>9542.66</v>
      </c>
      <c r="SJ239" s="4">
        <v>9542.66</v>
      </c>
      <c r="SK239" s="4">
        <v>9542.66</v>
      </c>
      <c r="SL239" s="4">
        <v>9542.66</v>
      </c>
      <c r="SM239" s="4">
        <v>9542.66</v>
      </c>
      <c r="SN239" s="4">
        <v>9542.66</v>
      </c>
      <c r="SO239" s="4">
        <v>9542.66</v>
      </c>
      <c r="SP239" s="4">
        <v>9542.66</v>
      </c>
      <c r="SQ239" s="4">
        <v>9542.66</v>
      </c>
      <c r="SR239" s="4">
        <v>9542.66</v>
      </c>
      <c r="SS239" s="4">
        <v>9542.66</v>
      </c>
      <c r="ST239" s="4">
        <v>9542.66</v>
      </c>
      <c r="SU239" s="4">
        <v>9542.66</v>
      </c>
      <c r="SV239" s="4">
        <v>9542.66</v>
      </c>
      <c r="SW239" s="4">
        <v>9542.66</v>
      </c>
      <c r="SX239" s="4">
        <v>9542.66</v>
      </c>
      <c r="SY239" s="4">
        <v>9542.66</v>
      </c>
      <c r="SZ239" s="4">
        <v>9542.66</v>
      </c>
      <c r="TA239" s="4">
        <v>9542.66</v>
      </c>
      <c r="TB239" s="4">
        <v>9542.66</v>
      </c>
      <c r="TC239" s="4">
        <v>9542.66</v>
      </c>
      <c r="TD239" s="4">
        <v>9542.66</v>
      </c>
      <c r="TE239" s="4">
        <v>9542.66</v>
      </c>
      <c r="TF239" s="4">
        <v>9542.66</v>
      </c>
      <c r="TG239" s="4">
        <v>9542.66</v>
      </c>
      <c r="TH239" s="4">
        <v>9542.66</v>
      </c>
      <c r="TI239" s="4">
        <v>9542.66</v>
      </c>
      <c r="TJ239" s="4">
        <v>9542.66</v>
      </c>
      <c r="TK239" s="4">
        <v>9542.66</v>
      </c>
      <c r="TL239" s="4">
        <v>9542.66</v>
      </c>
      <c r="TM239" s="4">
        <v>9542.66</v>
      </c>
      <c r="TN239" s="4">
        <v>9542.66</v>
      </c>
      <c r="TO239" s="4">
        <v>9542.66</v>
      </c>
      <c r="TP239" s="4">
        <v>9542.66</v>
      </c>
      <c r="TQ239" s="4">
        <v>9542.66</v>
      </c>
      <c r="TR239" s="4">
        <v>9542.66</v>
      </c>
      <c r="TS239" s="4">
        <v>9542.66</v>
      </c>
      <c r="TT239" s="4">
        <v>9542.66</v>
      </c>
      <c r="TU239" s="4">
        <v>9542.66</v>
      </c>
      <c r="TV239" s="4">
        <v>9542.66</v>
      </c>
      <c r="TW239" s="4">
        <v>9542.66</v>
      </c>
      <c r="TX239" s="4">
        <v>9542.66</v>
      </c>
      <c r="TY239" s="4">
        <v>9542.66</v>
      </c>
      <c r="TZ239" s="4">
        <v>9542.66</v>
      </c>
      <c r="UA239" s="4">
        <v>9542.66</v>
      </c>
      <c r="UB239" s="4">
        <v>9542.66</v>
      </c>
      <c r="UC239" s="4">
        <v>9542.66</v>
      </c>
      <c r="UD239" s="4">
        <v>9542.66</v>
      </c>
      <c r="UE239" s="4">
        <v>9542.66</v>
      </c>
      <c r="UF239" s="4">
        <v>9542.66</v>
      </c>
      <c r="UG239" s="4">
        <v>9542.66</v>
      </c>
      <c r="UH239" s="4">
        <v>9542.66</v>
      </c>
      <c r="UI239" s="4">
        <v>9542.66</v>
      </c>
      <c r="UJ239" s="4">
        <v>9542.66</v>
      </c>
      <c r="UK239" s="4">
        <v>9542.66</v>
      </c>
      <c r="UL239" s="4">
        <v>9542.66</v>
      </c>
      <c r="UM239" s="4">
        <v>9542.66</v>
      </c>
      <c r="UN239" s="4">
        <v>9542.66</v>
      </c>
      <c r="UO239" s="4">
        <v>9542.66</v>
      </c>
      <c r="UP239" s="4">
        <v>9542.66</v>
      </c>
      <c r="UQ239" s="4">
        <v>9542.66</v>
      </c>
      <c r="UR239" s="4">
        <v>9542.66</v>
      </c>
      <c r="US239" s="4">
        <v>9542.66</v>
      </c>
      <c r="UT239" s="4">
        <v>9542.66</v>
      </c>
      <c r="UU239" s="4">
        <v>9542.66</v>
      </c>
      <c r="UV239" s="4">
        <v>9542.66</v>
      </c>
      <c r="UW239" s="4">
        <v>9542.66</v>
      </c>
      <c r="UX239" s="4">
        <v>9542.66</v>
      </c>
      <c r="UY239" s="4">
        <v>9542.66</v>
      </c>
      <c r="UZ239" s="4">
        <v>9542.66</v>
      </c>
      <c r="VA239" s="4">
        <v>9542.66</v>
      </c>
      <c r="VB239" s="4">
        <v>9542.66</v>
      </c>
      <c r="VC239" s="4">
        <v>9542.66</v>
      </c>
      <c r="VD239" s="4">
        <v>9542.66</v>
      </c>
      <c r="VE239" s="4">
        <v>9542.66</v>
      </c>
      <c r="VF239" s="4">
        <v>9542.66</v>
      </c>
      <c r="VG239" s="4">
        <v>9561.82</v>
      </c>
      <c r="VH239" s="4">
        <v>9578.85</v>
      </c>
      <c r="VI239" s="4">
        <v>9595.8799999999992</v>
      </c>
      <c r="VJ239" s="4">
        <v>9595.8799999999992</v>
      </c>
      <c r="VK239" s="4">
        <v>9640.59</v>
      </c>
      <c r="VL239" s="4">
        <v>9678.91</v>
      </c>
      <c r="VM239" s="4">
        <v>9717.23</v>
      </c>
      <c r="VN239" s="4">
        <v>9755.5499999999993</v>
      </c>
      <c r="VO239" s="4">
        <v>9767.9</v>
      </c>
      <c r="VP239" s="4">
        <v>9778.1200000000008</v>
      </c>
      <c r="VQ239" s="4">
        <v>9778.1200000000008</v>
      </c>
      <c r="VR239" s="4">
        <v>9788.34</v>
      </c>
      <c r="VS239" s="4">
        <v>9798.56</v>
      </c>
      <c r="VT239" s="4">
        <v>9808.7800000000007</v>
      </c>
      <c r="VU239" s="4">
        <v>9853.11</v>
      </c>
      <c r="VV239" s="4">
        <v>9891.1200000000008</v>
      </c>
      <c r="VW239" s="4">
        <v>9965.85</v>
      </c>
      <c r="VX239" s="4">
        <v>9965.85</v>
      </c>
      <c r="VY239" s="4">
        <v>10034.26</v>
      </c>
      <c r="VZ239" s="4">
        <v>10174.870000000001</v>
      </c>
      <c r="WA239" s="4">
        <v>10296.48</v>
      </c>
      <c r="WB239" s="4">
        <v>10418.08</v>
      </c>
      <c r="WC239" s="4">
        <v>10619.5</v>
      </c>
      <c r="WD239" s="4">
        <v>10801.91</v>
      </c>
      <c r="WE239" s="4">
        <v>10801.91</v>
      </c>
      <c r="WF239" s="4">
        <v>10924.78</v>
      </c>
      <c r="WG239" s="4">
        <v>11041.32</v>
      </c>
      <c r="WH239" s="4">
        <v>11157.86</v>
      </c>
      <c r="WI239" s="4">
        <v>11214.87</v>
      </c>
      <c r="WJ239" s="4">
        <v>11265.54</v>
      </c>
      <c r="WK239" s="4">
        <v>11316.21</v>
      </c>
      <c r="WL239" s="4">
        <v>11316.21</v>
      </c>
      <c r="WM239" s="4">
        <v>11341.54</v>
      </c>
      <c r="WN239" s="4">
        <v>11366.88</v>
      </c>
      <c r="WO239" s="4">
        <v>11392.21</v>
      </c>
      <c r="WP239" s="4">
        <v>11392.21</v>
      </c>
      <c r="WQ239" s="4">
        <v>11392.21</v>
      </c>
      <c r="WR239" s="4">
        <v>11392.21</v>
      </c>
      <c r="WS239" s="4">
        <v>11392.21</v>
      </c>
      <c r="WT239" s="4">
        <v>11423.88</v>
      </c>
      <c r="WU239" s="4">
        <v>11449.22</v>
      </c>
      <c r="WV239" s="4">
        <v>11474.55</v>
      </c>
      <c r="WW239" s="4">
        <v>11499.89</v>
      </c>
      <c r="WX239" s="4">
        <v>11525.22</v>
      </c>
      <c r="WY239" s="4">
        <v>11550.56</v>
      </c>
      <c r="WZ239" s="4">
        <v>11550.56</v>
      </c>
      <c r="XA239" s="4">
        <v>11550.56</v>
      </c>
      <c r="XB239" s="4">
        <v>11550.56</v>
      </c>
      <c r="XC239" s="4">
        <v>11550.56</v>
      </c>
      <c r="XD239" s="4">
        <v>11550.56</v>
      </c>
      <c r="XE239" s="4">
        <v>11550.56</v>
      </c>
      <c r="XF239" s="4">
        <v>11550.56</v>
      </c>
      <c r="XG239" s="4">
        <v>11550.56</v>
      </c>
      <c r="XH239" s="4">
        <v>11550.56</v>
      </c>
      <c r="XI239" s="4">
        <v>11550.56</v>
      </c>
      <c r="XJ239" s="4">
        <v>11550.56</v>
      </c>
      <c r="XK239" s="4">
        <v>11607.56</v>
      </c>
      <c r="XL239" s="4">
        <v>11658.23</v>
      </c>
      <c r="XM239" s="4">
        <v>11708.9</v>
      </c>
      <c r="XN239" s="4">
        <v>11708.9</v>
      </c>
      <c r="XO239" s="4">
        <v>11819.11</v>
      </c>
      <c r="XP239" s="4">
        <v>11910.31</v>
      </c>
      <c r="XQ239" s="4">
        <v>12001.52</v>
      </c>
      <c r="XR239" s="4">
        <v>12092.73</v>
      </c>
      <c r="XS239" s="4">
        <v>12183.93</v>
      </c>
      <c r="XT239" s="4">
        <v>12215.6</v>
      </c>
      <c r="XU239" s="4">
        <v>12215.6</v>
      </c>
      <c r="XV239" s="4">
        <v>12240.94</v>
      </c>
      <c r="XW239" s="4">
        <v>12266.27</v>
      </c>
      <c r="XX239" s="4">
        <v>12291.61</v>
      </c>
      <c r="XY239" s="4">
        <v>12316.94</v>
      </c>
      <c r="XZ239" s="4">
        <v>12342.28</v>
      </c>
      <c r="YA239" s="4">
        <v>12399.28</v>
      </c>
      <c r="YB239" s="4">
        <v>12399.28</v>
      </c>
      <c r="YC239" s="4">
        <v>12449.95</v>
      </c>
      <c r="YD239" s="4">
        <v>12500.62</v>
      </c>
      <c r="YE239" s="4">
        <v>12610.83</v>
      </c>
      <c r="YF239" s="4">
        <v>12702.03</v>
      </c>
      <c r="YG239" s="4">
        <v>12793.24</v>
      </c>
      <c r="YH239" s="4">
        <v>12884.44</v>
      </c>
      <c r="YI239" s="4">
        <v>12884.44</v>
      </c>
      <c r="YJ239" s="4">
        <v>12975.65</v>
      </c>
      <c r="YK239" s="4">
        <v>12975.65</v>
      </c>
      <c r="YL239" s="4">
        <v>13007.32</v>
      </c>
      <c r="YM239" s="4">
        <v>13032.65</v>
      </c>
      <c r="YN239" s="4">
        <v>13057.99</v>
      </c>
      <c r="YO239" s="4">
        <v>13083.32</v>
      </c>
      <c r="YP239" s="4">
        <v>13083.32</v>
      </c>
      <c r="YQ239" s="4">
        <v>13108.66</v>
      </c>
      <c r="YR239" s="4">
        <v>13133.99</v>
      </c>
      <c r="YS239" s="4">
        <v>13133.99</v>
      </c>
      <c r="YT239" s="4">
        <v>13133.99</v>
      </c>
      <c r="YU239" s="4">
        <v>13133.99</v>
      </c>
      <c r="YV239" s="4">
        <v>13133.99</v>
      </c>
      <c r="YW239" s="4">
        <v>13133.99</v>
      </c>
      <c r="YX239" s="4">
        <v>13133.99</v>
      </c>
      <c r="YY239" s="4">
        <v>13133.99</v>
      </c>
      <c r="YZ239" s="4">
        <v>13133.99</v>
      </c>
      <c r="ZA239" s="4">
        <v>13133.99</v>
      </c>
      <c r="ZB239" s="4">
        <v>13133.99</v>
      </c>
      <c r="ZC239" s="4">
        <v>13133.99</v>
      </c>
      <c r="ZD239" s="4">
        <v>13133.99</v>
      </c>
      <c r="ZE239" s="4">
        <v>13133.99</v>
      </c>
      <c r="ZF239" s="4">
        <v>13133.99</v>
      </c>
      <c r="ZG239" s="4">
        <v>13133.99</v>
      </c>
      <c r="ZH239" s="4">
        <v>13133.99</v>
      </c>
      <c r="ZI239" s="4">
        <v>13133.99</v>
      </c>
      <c r="ZJ239" s="4">
        <v>13133.99</v>
      </c>
      <c r="ZK239" s="4">
        <v>13133.99</v>
      </c>
      <c r="ZL239" s="4">
        <v>13133.99</v>
      </c>
      <c r="ZM239" s="925">
        <v>13133.99</v>
      </c>
      <c r="ZN239" s="925">
        <v>13133.99</v>
      </c>
      <c r="ZO239" s="4">
        <v>13133.99</v>
      </c>
      <c r="ZP239" s="4">
        <v>13133.99</v>
      </c>
      <c r="ZQ239" s="4">
        <v>13133.99</v>
      </c>
      <c r="ZR239" s="4">
        <v>13133.99</v>
      </c>
      <c r="ZS239" s="4">
        <v>13133.99</v>
      </c>
      <c r="ZT239" s="4">
        <v>13133.99</v>
      </c>
      <c r="ZU239" s="4">
        <v>13133.99</v>
      </c>
      <c r="ZV239" s="4">
        <v>13133.99</v>
      </c>
      <c r="ZW239" s="4">
        <v>13133.99</v>
      </c>
      <c r="ZX239" s="4">
        <v>13133.99</v>
      </c>
      <c r="ZY239" s="4">
        <v>13133.99</v>
      </c>
      <c r="ZZ239" s="4">
        <v>13133.99</v>
      </c>
      <c r="AAA239" s="4">
        <v>13133.99</v>
      </c>
      <c r="AAB239" s="4">
        <v>13133.99</v>
      </c>
      <c r="AAC239" s="4">
        <v>13133.99</v>
      </c>
      <c r="AAD239" s="4">
        <v>13133.99</v>
      </c>
      <c r="AAE239" s="4">
        <v>13133.99</v>
      </c>
      <c r="AAF239" s="4">
        <v>13133.99</v>
      </c>
      <c r="AAG239" s="4">
        <v>13133.99</v>
      </c>
      <c r="AAH239" s="4">
        <v>13133.99</v>
      </c>
      <c r="AAI239" s="4">
        <v>13133.99</v>
      </c>
      <c r="AAJ239" s="4">
        <v>13133.99</v>
      </c>
      <c r="AAK239" s="4">
        <v>13133.99</v>
      </c>
      <c r="AAL239" s="4">
        <v>13133.99</v>
      </c>
      <c r="AAM239" s="4">
        <v>13133.99</v>
      </c>
      <c r="AAN239" s="4">
        <v>13133.99</v>
      </c>
      <c r="AAO239" s="4">
        <v>13133.99</v>
      </c>
      <c r="AAP239" s="4">
        <v>13133.99</v>
      </c>
      <c r="AAQ239" s="4">
        <v>13133.99</v>
      </c>
      <c r="AAR239" s="4">
        <v>13539.91</v>
      </c>
      <c r="AAS239" s="4">
        <v>13864.65</v>
      </c>
      <c r="AAT239" s="4">
        <v>13864.65</v>
      </c>
      <c r="AAU239" s="4">
        <v>14189.39</v>
      </c>
      <c r="AAV239" s="4">
        <v>14514.12</v>
      </c>
      <c r="AAW239" s="4">
        <v>14838.86</v>
      </c>
      <c r="AAX239" s="4">
        <v>15163.59</v>
      </c>
      <c r="AAY239" s="4">
        <v>15163.59</v>
      </c>
      <c r="AAZ239" s="4">
        <v>15569.51</v>
      </c>
      <c r="ABA239" s="4">
        <v>15569.51</v>
      </c>
      <c r="ABB239" s="4">
        <v>15894.25</v>
      </c>
      <c r="ABC239" s="4">
        <v>16218.98</v>
      </c>
      <c r="ABD239" s="4">
        <v>16543.72</v>
      </c>
      <c r="ABE239" s="4">
        <v>16868.46</v>
      </c>
      <c r="ABF239" s="4">
        <v>17193.189999999999</v>
      </c>
      <c r="ABG239" s="4">
        <v>17653.689999999999</v>
      </c>
      <c r="ABH239" s="4">
        <v>17653.689999999999</v>
      </c>
      <c r="ABI239" s="4">
        <v>18022.080000000002</v>
      </c>
      <c r="ABJ239" s="4">
        <v>18390.48</v>
      </c>
      <c r="ABK239" s="4">
        <v>18758.88</v>
      </c>
      <c r="ABL239" s="4">
        <v>19127.27</v>
      </c>
      <c r="ABM239" s="4">
        <v>19495.669999999998</v>
      </c>
      <c r="ABN239" s="4">
        <v>19855.2</v>
      </c>
      <c r="ABO239" s="4">
        <v>19855.2</v>
      </c>
      <c r="ABP239" s="4">
        <v>20133.55</v>
      </c>
      <c r="ABQ239" s="4">
        <v>20411.89</v>
      </c>
      <c r="ABR239" s="4">
        <v>20690.240000000002</v>
      </c>
      <c r="ABS239" s="4">
        <v>20968.580000000002</v>
      </c>
      <c r="ABT239" s="4">
        <v>21246.93</v>
      </c>
      <c r="ABU239" s="4">
        <v>21525.27</v>
      </c>
    </row>
    <row r="240" spans="1:749" outlineLevel="4">
      <c r="A240" s="4" t="s">
        <v>1412</v>
      </c>
      <c r="D240" s="4">
        <v>21524.99</v>
      </c>
      <c r="E240" s="4">
        <v>2582.3000000000002</v>
      </c>
      <c r="F240" s="689">
        <v>1358418.64</v>
      </c>
      <c r="G240" s="689"/>
      <c r="H240" s="689" t="s">
        <v>894</v>
      </c>
      <c r="NA240" s="4">
        <v>4.1900000000000004</v>
      </c>
      <c r="NB240" s="4">
        <v>65.88</v>
      </c>
      <c r="NC240" s="4">
        <v>65.88</v>
      </c>
      <c r="ND240" s="4">
        <v>221.84</v>
      </c>
      <c r="NE240" s="4">
        <v>513.77</v>
      </c>
      <c r="NF240" s="4">
        <v>1189.31</v>
      </c>
      <c r="NG240" s="4">
        <v>2582.3000000000002</v>
      </c>
      <c r="NH240" s="4">
        <v>2582.3000000000002</v>
      </c>
      <c r="NI240" s="4">
        <v>2582.3000000000002</v>
      </c>
      <c r="NJ240" s="4">
        <v>2582.3000000000002</v>
      </c>
      <c r="NK240" s="4">
        <v>2582.3000000000002</v>
      </c>
      <c r="NL240" s="4">
        <v>2582.3000000000002</v>
      </c>
      <c r="NM240" s="4">
        <v>2582.3000000000002</v>
      </c>
      <c r="NN240" s="4">
        <v>2582.3000000000002</v>
      </c>
      <c r="NO240" s="4">
        <v>2582.3000000000002</v>
      </c>
      <c r="NP240" s="4">
        <v>2582.3000000000002</v>
      </c>
      <c r="NQ240" s="4">
        <v>2582.3000000000002</v>
      </c>
      <c r="NR240" s="4">
        <v>2582.3000000000002</v>
      </c>
      <c r="NS240" s="4">
        <v>2582.3000000000002</v>
      </c>
      <c r="NT240" s="4">
        <v>2582.3000000000002</v>
      </c>
      <c r="NU240" s="4">
        <v>2582.3000000000002</v>
      </c>
      <c r="NV240" s="4">
        <v>2582.3000000000002</v>
      </c>
      <c r="NW240" s="4">
        <v>2582.3000000000002</v>
      </c>
      <c r="NX240" s="4">
        <v>2582.3000000000002</v>
      </c>
      <c r="NY240" s="4">
        <v>2582.3000000000002</v>
      </c>
      <c r="NZ240" s="4">
        <v>2582.3000000000002</v>
      </c>
      <c r="OA240" s="4">
        <v>2582.3000000000002</v>
      </c>
      <c r="OB240" s="4">
        <v>2582.3000000000002</v>
      </c>
      <c r="OC240" s="4">
        <v>2977.97</v>
      </c>
      <c r="OD240" s="4">
        <v>3415.3</v>
      </c>
      <c r="OE240" s="4">
        <v>3415.3</v>
      </c>
      <c r="OF240" s="4">
        <v>3415.3</v>
      </c>
      <c r="OG240" s="4">
        <v>3415.3</v>
      </c>
      <c r="OH240" s="4">
        <v>3415.3</v>
      </c>
      <c r="OI240" s="4">
        <v>3415.3</v>
      </c>
      <c r="OJ240" s="4">
        <v>3415.3</v>
      </c>
      <c r="OK240" s="4">
        <v>3615.98</v>
      </c>
      <c r="OL240" s="4">
        <v>3615.98</v>
      </c>
      <c r="OM240" s="4">
        <v>3962.06</v>
      </c>
      <c r="ON240" s="4">
        <v>4278.32</v>
      </c>
      <c r="OO240" s="4">
        <v>4361.62</v>
      </c>
      <c r="OP240" s="4">
        <v>4582.13</v>
      </c>
      <c r="OQ240" s="4">
        <v>4845.28</v>
      </c>
      <c r="OR240" s="4">
        <v>5081.3</v>
      </c>
      <c r="OS240" s="4">
        <v>5081.3</v>
      </c>
      <c r="OT240" s="4">
        <v>5456.15</v>
      </c>
      <c r="OU240" s="4">
        <v>6330.79</v>
      </c>
      <c r="OV240" s="4">
        <v>6356.01</v>
      </c>
      <c r="OW240" s="4">
        <v>6436.29</v>
      </c>
      <c r="OX240" s="4">
        <v>6806.29</v>
      </c>
      <c r="OY240" s="4">
        <v>7241.48</v>
      </c>
      <c r="OZ240" s="4">
        <v>7241.48</v>
      </c>
      <c r="PA240" s="4">
        <v>8121.98</v>
      </c>
      <c r="PB240" s="4">
        <v>8727.0400000000009</v>
      </c>
      <c r="PC240" s="4">
        <v>9907.3700000000008</v>
      </c>
      <c r="PD240" s="4">
        <v>10089.98</v>
      </c>
      <c r="PE240" s="4">
        <v>10539.21</v>
      </c>
      <c r="PF240" s="4">
        <v>11241.37</v>
      </c>
      <c r="PG240" s="4">
        <v>11241.37</v>
      </c>
      <c r="PH240" s="4">
        <v>11702.59</v>
      </c>
      <c r="PI240" s="4">
        <v>12370.62</v>
      </c>
      <c r="PJ240" s="4">
        <v>13100.01</v>
      </c>
      <c r="PK240" s="4">
        <v>13243.36</v>
      </c>
      <c r="PL240" s="4">
        <v>13471.48</v>
      </c>
      <c r="PM240" s="4">
        <v>13528.05</v>
      </c>
      <c r="PN240" s="4">
        <v>13528.05</v>
      </c>
      <c r="PO240" s="4">
        <v>13611.35</v>
      </c>
      <c r="PP240" s="4">
        <v>13799.47</v>
      </c>
      <c r="PQ240" s="4">
        <v>13887.98</v>
      </c>
      <c r="PR240" s="4">
        <v>14096.23</v>
      </c>
      <c r="PS240" s="4">
        <v>14484.97</v>
      </c>
      <c r="PT240" s="4">
        <v>14870.93</v>
      </c>
      <c r="PU240" s="4">
        <v>14870.93</v>
      </c>
      <c r="PV240" s="4">
        <v>15395.71</v>
      </c>
      <c r="PW240" s="4">
        <v>16420.3</v>
      </c>
      <c r="PX240" s="4">
        <v>16828.47</v>
      </c>
      <c r="PY240" s="4">
        <v>17483.759999999998</v>
      </c>
      <c r="PZ240" s="4">
        <v>17816.96</v>
      </c>
      <c r="QA240" s="4">
        <v>18052.98</v>
      </c>
      <c r="QB240" s="4">
        <v>18052.98</v>
      </c>
      <c r="QC240" s="4">
        <v>18136.28</v>
      </c>
      <c r="QD240" s="4">
        <v>18233.47</v>
      </c>
      <c r="QE240" s="4">
        <v>18469.48</v>
      </c>
      <c r="QF240" s="4">
        <v>18469.48</v>
      </c>
      <c r="QG240" s="4">
        <v>18469.48</v>
      </c>
      <c r="QH240" s="4">
        <v>18705.740000000002</v>
      </c>
      <c r="QI240" s="4">
        <v>18705.740000000002</v>
      </c>
      <c r="QJ240" s="4">
        <v>19127.14</v>
      </c>
      <c r="QK240" s="4">
        <v>19817.34</v>
      </c>
      <c r="QL240" s="4">
        <v>20691.98</v>
      </c>
      <c r="QM240" s="4">
        <v>20816.93</v>
      </c>
      <c r="QN240" s="4">
        <v>21108.49</v>
      </c>
      <c r="QO240" s="4">
        <v>21108.49</v>
      </c>
      <c r="QP240" s="4">
        <v>21108.49</v>
      </c>
      <c r="QQ240" s="4">
        <v>21108.49</v>
      </c>
      <c r="QR240" s="4">
        <v>21108.49</v>
      </c>
      <c r="QS240" s="4">
        <v>21182.15</v>
      </c>
      <c r="QT240" s="4">
        <v>21363.68</v>
      </c>
      <c r="QU240" s="4">
        <v>21524.99</v>
      </c>
      <c r="QV240" s="4">
        <v>21524.99</v>
      </c>
      <c r="QW240" s="4">
        <v>21524.99</v>
      </c>
      <c r="QX240" s="4">
        <v>21524.99</v>
      </c>
      <c r="QY240" s="4">
        <v>21524.99</v>
      </c>
      <c r="QZ240" s="4">
        <v>21524.99</v>
      </c>
      <c r="RA240" s="4">
        <v>21524.99</v>
      </c>
      <c r="RB240" s="4">
        <v>21524.99</v>
      </c>
      <c r="RC240" s="4">
        <v>21524.99</v>
      </c>
      <c r="RD240" s="4">
        <v>21524.99</v>
      </c>
      <c r="RE240" s="4">
        <v>21524.99</v>
      </c>
      <c r="RF240" s="4">
        <v>21524.99</v>
      </c>
      <c r="RG240" s="4">
        <v>21524.99</v>
      </c>
      <c r="RH240" s="4">
        <v>21524.99</v>
      </c>
      <c r="RI240" s="4">
        <v>21524.99</v>
      </c>
      <c r="RJ240" s="4">
        <v>21524.99</v>
      </c>
      <c r="RK240" s="4">
        <v>21524.99</v>
      </c>
      <c r="RL240" s="4">
        <v>21524.99</v>
      </c>
      <c r="RM240" s="4">
        <v>21524.99</v>
      </c>
      <c r="RN240" s="4">
        <v>21524.99</v>
      </c>
      <c r="RO240" s="4">
        <v>21524.99</v>
      </c>
      <c r="RP240" s="4">
        <v>21524.99</v>
      </c>
      <c r="RQ240" s="4">
        <v>21524.99</v>
      </c>
      <c r="RR240" s="4">
        <v>21524.99</v>
      </c>
      <c r="RS240" s="4">
        <v>21524.99</v>
      </c>
      <c r="RT240" s="4">
        <v>5203.21</v>
      </c>
      <c r="RU240" s="4">
        <v>5222.41</v>
      </c>
      <c r="RV240" s="4">
        <v>5241.6099999999997</v>
      </c>
      <c r="RW240" s="4">
        <v>5241.6099999999997</v>
      </c>
      <c r="RX240" s="4">
        <v>5260.81</v>
      </c>
      <c r="RY240" s="4">
        <v>5280.01</v>
      </c>
      <c r="RZ240" s="4">
        <v>5280.01</v>
      </c>
      <c r="SA240" s="4">
        <v>5280.01</v>
      </c>
      <c r="SB240" s="4">
        <v>5280.01</v>
      </c>
      <c r="SC240" s="4">
        <v>5280.01</v>
      </c>
      <c r="SD240" s="4">
        <v>5280.01</v>
      </c>
      <c r="SE240" s="4">
        <v>5280.01</v>
      </c>
      <c r="SF240" s="4">
        <v>5280.01</v>
      </c>
      <c r="SG240" s="4">
        <v>5280.01</v>
      </c>
      <c r="SH240" s="4">
        <v>5280.01</v>
      </c>
      <c r="SI240" s="4">
        <v>5280.01</v>
      </c>
      <c r="SJ240" s="4">
        <v>5280.01</v>
      </c>
      <c r="SK240" s="4">
        <v>5280.01</v>
      </c>
      <c r="SL240" s="4">
        <v>5280.01</v>
      </c>
      <c r="SM240" s="4">
        <v>5280.01</v>
      </c>
      <c r="SN240" s="4">
        <v>5280.01</v>
      </c>
      <c r="SO240" s="4">
        <v>5280.01</v>
      </c>
      <c r="SP240" s="4">
        <v>5280.01</v>
      </c>
      <c r="SQ240" s="4">
        <v>5280.01</v>
      </c>
      <c r="SR240" s="4">
        <v>5280.01</v>
      </c>
      <c r="SS240" s="4">
        <v>5280.01</v>
      </c>
      <c r="ST240" s="4">
        <v>5280.01</v>
      </c>
      <c r="SU240" s="4">
        <v>5280.01</v>
      </c>
      <c r="SV240" s="4">
        <v>5280.01</v>
      </c>
      <c r="SW240" s="4">
        <v>5280.01</v>
      </c>
      <c r="SX240" s="4">
        <v>5280.01</v>
      </c>
      <c r="SY240" s="4">
        <v>5280.01</v>
      </c>
      <c r="SZ240" s="4">
        <v>5280.01</v>
      </c>
      <c r="TA240" s="4">
        <v>5280.01</v>
      </c>
      <c r="TB240" s="4">
        <v>5280.01</v>
      </c>
      <c r="TC240" s="4">
        <v>5280.01</v>
      </c>
      <c r="TD240" s="4">
        <v>5280.01</v>
      </c>
      <c r="TE240" s="4">
        <v>5280.01</v>
      </c>
      <c r="TF240" s="4">
        <v>5280.01</v>
      </c>
      <c r="TG240" s="4">
        <v>5280.01</v>
      </c>
      <c r="TH240" s="4">
        <v>5280.01</v>
      </c>
      <c r="TI240" s="4">
        <v>5280.01</v>
      </c>
      <c r="TJ240" s="4">
        <v>5280.01</v>
      </c>
      <c r="TK240" s="4">
        <v>5280.01</v>
      </c>
      <c r="TL240" s="4">
        <v>5280.01</v>
      </c>
      <c r="TM240" s="4">
        <v>5280.01</v>
      </c>
      <c r="TN240" s="4">
        <v>5280.01</v>
      </c>
      <c r="TO240" s="4">
        <v>5280.01</v>
      </c>
      <c r="TP240" s="4">
        <v>5280.01</v>
      </c>
      <c r="TQ240" s="4">
        <v>5280.01</v>
      </c>
      <c r="TR240" s="4">
        <v>5280.01</v>
      </c>
      <c r="TS240" s="4">
        <v>5280.01</v>
      </c>
      <c r="TT240" s="4">
        <v>5280.01</v>
      </c>
      <c r="TU240" s="4">
        <v>5280.01</v>
      </c>
      <c r="TV240" s="4">
        <v>5280.01</v>
      </c>
      <c r="TW240" s="4">
        <v>5280.01</v>
      </c>
      <c r="TX240" s="4">
        <v>5280.01</v>
      </c>
      <c r="TY240" s="4">
        <v>5280.01</v>
      </c>
      <c r="TZ240" s="4">
        <v>5280.01</v>
      </c>
      <c r="UA240" s="4">
        <v>5280.01</v>
      </c>
      <c r="UB240" s="4">
        <v>5280.01</v>
      </c>
      <c r="UC240" s="4">
        <v>5280.01</v>
      </c>
      <c r="UD240" s="4">
        <v>5280.01</v>
      </c>
      <c r="UE240" s="4">
        <v>5280.01</v>
      </c>
      <c r="UF240" s="4">
        <v>5280.01</v>
      </c>
      <c r="UG240" s="4">
        <v>5280.01</v>
      </c>
      <c r="UH240" s="4">
        <v>5280.01</v>
      </c>
      <c r="UI240" s="4">
        <v>5280.01</v>
      </c>
      <c r="UJ240" s="4">
        <v>5280.01</v>
      </c>
      <c r="UK240" s="4">
        <v>5280.01</v>
      </c>
      <c r="UL240" s="4">
        <v>5280.01</v>
      </c>
      <c r="UM240" s="4">
        <v>5280.01</v>
      </c>
      <c r="UN240" s="4">
        <v>5280.01</v>
      </c>
      <c r="UO240" s="4">
        <v>5280.01</v>
      </c>
      <c r="UP240" s="4">
        <v>5280.01</v>
      </c>
      <c r="UQ240" s="4">
        <v>5280.01</v>
      </c>
      <c r="UR240" s="4">
        <v>5280.01</v>
      </c>
      <c r="US240" s="4">
        <v>5280.01</v>
      </c>
      <c r="UT240" s="4">
        <v>5280.01</v>
      </c>
      <c r="UU240" s="4">
        <v>5280.01</v>
      </c>
      <c r="UV240" s="4">
        <v>5280.01</v>
      </c>
      <c r="UW240" s="4">
        <v>5280.01</v>
      </c>
      <c r="UX240" s="4">
        <v>5280.01</v>
      </c>
      <c r="UY240" s="4">
        <v>5280.01</v>
      </c>
      <c r="UZ240" s="4">
        <v>5280.01</v>
      </c>
      <c r="VA240" s="4">
        <v>5280.01</v>
      </c>
      <c r="VB240" s="4">
        <v>5280.01</v>
      </c>
      <c r="VC240" s="4">
        <v>5280.01</v>
      </c>
      <c r="VD240" s="4">
        <v>5280.01</v>
      </c>
      <c r="VE240" s="4">
        <v>5280.01</v>
      </c>
      <c r="VF240" s="4">
        <v>5280.01</v>
      </c>
      <c r="VG240" s="4">
        <v>5280.01</v>
      </c>
      <c r="VH240" s="4">
        <v>5280.01</v>
      </c>
      <c r="VI240" s="4">
        <v>5280.01</v>
      </c>
      <c r="VJ240" s="4">
        <v>5280.01</v>
      </c>
      <c r="VK240" s="4">
        <v>5280.01</v>
      </c>
      <c r="VL240" s="4">
        <v>5280.01</v>
      </c>
      <c r="VM240" s="4">
        <v>5280.01</v>
      </c>
      <c r="VN240" s="4">
        <v>5280.01</v>
      </c>
      <c r="VO240" s="4">
        <v>5280.01</v>
      </c>
      <c r="VP240" s="4">
        <v>5280.01</v>
      </c>
      <c r="VQ240" s="4">
        <v>5280.01</v>
      </c>
      <c r="VR240" s="4">
        <v>5280.01</v>
      </c>
      <c r="VS240" s="4">
        <v>5280.01</v>
      </c>
      <c r="VT240" s="4">
        <v>5280.01</v>
      </c>
      <c r="VU240" s="4">
        <v>5280.01</v>
      </c>
      <c r="VV240" s="4">
        <v>5280.01</v>
      </c>
      <c r="VW240" s="4">
        <v>5280.01</v>
      </c>
      <c r="VX240" s="4">
        <v>5280.01</v>
      </c>
      <c r="VY240" s="4">
        <v>5280.01</v>
      </c>
      <c r="VZ240" s="4">
        <v>5280.01</v>
      </c>
      <c r="WA240" s="4">
        <v>5280.01</v>
      </c>
      <c r="WB240" s="4">
        <v>5280.01</v>
      </c>
      <c r="WC240" s="4">
        <v>5280.01</v>
      </c>
      <c r="WD240" s="4">
        <v>5280.01</v>
      </c>
      <c r="WE240" s="4">
        <v>5280.01</v>
      </c>
      <c r="WF240" s="4">
        <v>5280.01</v>
      </c>
      <c r="WG240" s="4">
        <v>5280.01</v>
      </c>
      <c r="WH240" s="4">
        <v>5280.01</v>
      </c>
      <c r="WI240" s="4">
        <v>5280.01</v>
      </c>
      <c r="WJ240" s="4">
        <v>5280.01</v>
      </c>
      <c r="WK240" s="4">
        <v>5280.01</v>
      </c>
      <c r="WL240" s="4">
        <v>5280.01</v>
      </c>
      <c r="WM240" s="4">
        <v>5280.01</v>
      </c>
      <c r="WN240" s="4">
        <v>5280.01</v>
      </c>
      <c r="WO240" s="4">
        <v>5280.01</v>
      </c>
      <c r="WP240" s="4">
        <v>5280.01</v>
      </c>
      <c r="WQ240" s="4">
        <v>5280.01</v>
      </c>
      <c r="WR240" s="4">
        <v>5280.01</v>
      </c>
      <c r="WS240" s="4">
        <v>5280.01</v>
      </c>
      <c r="WT240" s="4">
        <v>5280.01</v>
      </c>
      <c r="WU240" s="4">
        <v>5280.01</v>
      </c>
      <c r="WV240" s="4">
        <v>5280.01</v>
      </c>
      <c r="WW240" s="4">
        <v>5280.01</v>
      </c>
      <c r="WX240" s="4">
        <v>5280.01</v>
      </c>
      <c r="WY240" s="4">
        <v>5280.01</v>
      </c>
      <c r="WZ240" s="4">
        <v>5280.01</v>
      </c>
      <c r="XA240" s="4">
        <v>5280.01</v>
      </c>
      <c r="XB240" s="4">
        <v>5280.01</v>
      </c>
      <c r="XC240" s="4">
        <v>5280.01</v>
      </c>
      <c r="XD240" s="4">
        <v>5280.01</v>
      </c>
      <c r="XE240" s="4">
        <v>5280.01</v>
      </c>
      <c r="XF240" s="4">
        <v>5280.01</v>
      </c>
      <c r="XG240" s="4">
        <v>5280.01</v>
      </c>
      <c r="XH240" s="4">
        <v>5280.01</v>
      </c>
      <c r="XI240" s="4">
        <v>5280.01</v>
      </c>
      <c r="XJ240" s="4">
        <v>5280.01</v>
      </c>
      <c r="XK240" s="4">
        <v>5280.01</v>
      </c>
      <c r="XL240" s="4">
        <v>5280.01</v>
      </c>
      <c r="XM240" s="4">
        <v>5280.01</v>
      </c>
      <c r="XN240" s="4">
        <v>5280.01</v>
      </c>
      <c r="XO240" s="4">
        <v>5280.01</v>
      </c>
      <c r="XP240" s="4">
        <v>5280.01</v>
      </c>
      <c r="XQ240" s="4">
        <v>5280.01</v>
      </c>
      <c r="XR240" s="4">
        <v>5280.01</v>
      </c>
      <c r="XS240" s="4">
        <v>5280.01</v>
      </c>
      <c r="XT240" s="4">
        <v>5280.01</v>
      </c>
      <c r="XU240" s="4">
        <v>5280.01</v>
      </c>
      <c r="XV240" s="4">
        <v>5280.01</v>
      </c>
      <c r="XW240" s="4">
        <v>5280.01</v>
      </c>
      <c r="XX240" s="4">
        <v>5280.01</v>
      </c>
      <c r="XY240" s="4">
        <v>5280.01</v>
      </c>
      <c r="XZ240" s="4">
        <v>5280.01</v>
      </c>
      <c r="YA240" s="4">
        <v>5280.01</v>
      </c>
      <c r="YB240" s="4">
        <v>5280.01</v>
      </c>
      <c r="YC240" s="4">
        <v>5280.01</v>
      </c>
      <c r="YD240" s="4">
        <v>5280.01</v>
      </c>
      <c r="YE240" s="4">
        <v>5280.01</v>
      </c>
      <c r="YF240" s="4">
        <v>5280.01</v>
      </c>
      <c r="YG240" s="4">
        <v>5280.01</v>
      </c>
      <c r="YH240" s="4">
        <v>5280.01</v>
      </c>
      <c r="YI240" s="4">
        <v>5280.01</v>
      </c>
      <c r="YJ240" s="4">
        <v>5280.01</v>
      </c>
      <c r="YK240" s="4">
        <v>5280.01</v>
      </c>
      <c r="YL240" s="4">
        <v>5280.01</v>
      </c>
      <c r="YM240" s="4">
        <v>5280.01</v>
      </c>
      <c r="YN240" s="4">
        <v>5280.01</v>
      </c>
      <c r="YO240" s="4">
        <v>5280.01</v>
      </c>
      <c r="YP240" s="4">
        <v>5280.01</v>
      </c>
      <c r="YQ240" s="4">
        <v>5280.01</v>
      </c>
      <c r="YR240" s="4">
        <v>5280.01</v>
      </c>
      <c r="YS240" s="4">
        <v>5280.01</v>
      </c>
      <c r="YT240" s="4">
        <v>5280.01</v>
      </c>
      <c r="YU240" s="4">
        <v>5280.01</v>
      </c>
      <c r="YV240" s="4">
        <v>5280.01</v>
      </c>
      <c r="YW240" s="4">
        <v>5280.01</v>
      </c>
      <c r="YX240" s="4">
        <v>5280.01</v>
      </c>
      <c r="YY240" s="4">
        <v>5280.01</v>
      </c>
      <c r="YZ240" s="4">
        <v>5280.01</v>
      </c>
      <c r="ZA240" s="4">
        <v>5280.01</v>
      </c>
      <c r="ZB240" s="4">
        <v>5280.01</v>
      </c>
      <c r="ZC240" s="4">
        <v>5280.01</v>
      </c>
      <c r="ZD240" s="4">
        <v>5280.01</v>
      </c>
      <c r="ZE240" s="4">
        <v>5280.01</v>
      </c>
      <c r="ZF240" s="4">
        <v>5280.01</v>
      </c>
      <c r="ZG240" s="4">
        <v>5280.01</v>
      </c>
      <c r="ZH240" s="4">
        <v>5280.01</v>
      </c>
      <c r="ZI240" s="4">
        <v>5280.01</v>
      </c>
      <c r="ZJ240" s="4">
        <v>5280.01</v>
      </c>
      <c r="ZK240" s="4">
        <v>5280.01</v>
      </c>
      <c r="ZL240" s="4">
        <v>5280.01</v>
      </c>
      <c r="ZM240" s="925">
        <v>5280.01</v>
      </c>
      <c r="ZN240" s="925">
        <v>5280.01</v>
      </c>
      <c r="ZO240" s="4">
        <v>5280.01</v>
      </c>
      <c r="ZP240" s="4">
        <v>5280.01</v>
      </c>
      <c r="ZQ240" s="4">
        <v>5280.01</v>
      </c>
      <c r="ZR240" s="4">
        <v>5280.01</v>
      </c>
      <c r="ZS240" s="4">
        <v>5280.01</v>
      </c>
      <c r="ZT240" s="4">
        <v>5280.01</v>
      </c>
      <c r="ZU240" s="4">
        <v>5280.01</v>
      </c>
      <c r="ZV240" s="4">
        <v>5280.01</v>
      </c>
      <c r="ZW240" s="4">
        <v>5280.01</v>
      </c>
      <c r="ZX240" s="4">
        <v>5280.01</v>
      </c>
      <c r="ZY240" s="4">
        <v>5280.01</v>
      </c>
      <c r="ZZ240" s="4">
        <v>5280.01</v>
      </c>
      <c r="AAA240" s="4">
        <v>5280.01</v>
      </c>
      <c r="AAB240" s="4">
        <v>5280.01</v>
      </c>
      <c r="AAC240" s="4">
        <v>5280.01</v>
      </c>
      <c r="AAD240" s="4">
        <v>5280.01</v>
      </c>
      <c r="AAE240" s="4">
        <v>5280.01</v>
      </c>
      <c r="AAF240" s="4">
        <v>5280.01</v>
      </c>
      <c r="AAG240" s="4">
        <v>5280.01</v>
      </c>
      <c r="AAH240" s="4">
        <v>5280.01</v>
      </c>
      <c r="AAI240" s="4">
        <v>5280.01</v>
      </c>
      <c r="AAJ240" s="4">
        <v>5280.01</v>
      </c>
      <c r="AAK240" s="4">
        <v>5280.01</v>
      </c>
      <c r="AAL240" s="4">
        <v>5280.01</v>
      </c>
      <c r="AAM240" s="4">
        <v>5280.01</v>
      </c>
      <c r="AAN240" s="4">
        <v>5280.01</v>
      </c>
      <c r="AAO240" s="4">
        <v>5280.01</v>
      </c>
      <c r="AAP240" s="4">
        <v>5280.01</v>
      </c>
      <c r="AAQ240" s="4">
        <v>5280.01</v>
      </c>
      <c r="AAR240" s="4">
        <v>5280.01</v>
      </c>
      <c r="AAS240" s="4">
        <v>5280.01</v>
      </c>
      <c r="AAT240" s="4">
        <v>5280.01</v>
      </c>
      <c r="AAU240" s="4">
        <v>5280.01</v>
      </c>
      <c r="AAV240" s="4">
        <v>5280.01</v>
      </c>
      <c r="AAW240" s="4">
        <v>5280.01</v>
      </c>
      <c r="AAX240" s="4">
        <v>5280.01</v>
      </c>
      <c r="AAY240" s="4">
        <v>5280.01</v>
      </c>
      <c r="AAZ240" s="4">
        <v>5280.01</v>
      </c>
      <c r="ABA240" s="4">
        <v>5280.01</v>
      </c>
      <c r="ABB240" s="4">
        <v>5280.01</v>
      </c>
      <c r="ABC240" s="4">
        <v>5280.01</v>
      </c>
      <c r="ABD240" s="4">
        <v>5280.01</v>
      </c>
      <c r="ABE240" s="4">
        <v>5280.01</v>
      </c>
      <c r="ABF240" s="4">
        <v>5280.01</v>
      </c>
      <c r="ABG240" s="4">
        <v>5280.01</v>
      </c>
      <c r="ABH240" s="4">
        <v>5280.01</v>
      </c>
      <c r="ABI240" s="4">
        <v>5280.01</v>
      </c>
      <c r="ABJ240" s="4">
        <v>5280.01</v>
      </c>
      <c r="ABK240" s="4">
        <v>5280.01</v>
      </c>
      <c r="ABL240" s="4">
        <v>5280.01</v>
      </c>
      <c r="ABM240" s="4">
        <v>5280.01</v>
      </c>
      <c r="ABN240" s="4">
        <v>5280.01</v>
      </c>
      <c r="ABO240" s="4">
        <v>5280.01</v>
      </c>
      <c r="ABP240" s="4">
        <v>5280.01</v>
      </c>
      <c r="ABQ240" s="4">
        <v>5280.01</v>
      </c>
      <c r="ABR240" s="4">
        <v>5280.01</v>
      </c>
      <c r="ABS240" s="4">
        <v>5280.01</v>
      </c>
      <c r="ABT240" s="4">
        <v>5280.01</v>
      </c>
      <c r="ABU240" s="4">
        <v>5280.01</v>
      </c>
    </row>
    <row r="241" spans="1:749" outlineLevel="4">
      <c r="A241" s="4" t="s">
        <v>1190</v>
      </c>
      <c r="D241" s="4">
        <v>0</v>
      </c>
      <c r="E241" s="4">
        <v>0</v>
      </c>
      <c r="F241" s="4">
        <v>0</v>
      </c>
      <c r="G241" s="689"/>
      <c r="H241" s="689" t="s">
        <v>894</v>
      </c>
      <c r="RT241" s="4">
        <v>288.48</v>
      </c>
      <c r="RU241" s="4">
        <v>288.54000000000002</v>
      </c>
      <c r="RV241" s="4">
        <v>288.55</v>
      </c>
      <c r="RW241" s="4">
        <v>288.55</v>
      </c>
      <c r="RX241" s="4">
        <v>288.55</v>
      </c>
      <c r="RY241" s="4">
        <v>288.55</v>
      </c>
      <c r="RZ241" s="4">
        <v>288.55</v>
      </c>
      <c r="SA241" s="4">
        <v>288.55</v>
      </c>
      <c r="SB241" s="4">
        <v>288.55</v>
      </c>
      <c r="SC241" s="4">
        <v>288.55</v>
      </c>
      <c r="SD241" s="4">
        <v>288.55</v>
      </c>
      <c r="SE241" s="4">
        <v>288.55</v>
      </c>
      <c r="SF241" s="4">
        <v>288.55</v>
      </c>
      <c r="SG241" s="4">
        <v>288.55</v>
      </c>
      <c r="SH241" s="4">
        <v>288.55</v>
      </c>
      <c r="SI241" s="4">
        <v>288.55</v>
      </c>
      <c r="SJ241" s="4">
        <v>288.55</v>
      </c>
      <c r="SK241" s="4">
        <v>288.55</v>
      </c>
      <c r="SL241" s="4">
        <v>288.55</v>
      </c>
      <c r="SM241" s="4">
        <v>288.55</v>
      </c>
      <c r="SN241" s="4">
        <v>288.55</v>
      </c>
      <c r="SO241" s="4">
        <v>288.55</v>
      </c>
      <c r="SP241" s="4">
        <v>288.55</v>
      </c>
      <c r="SQ241" s="4">
        <v>288.55</v>
      </c>
      <c r="SR241" s="4">
        <v>288.55</v>
      </c>
      <c r="SS241" s="4">
        <v>288.55</v>
      </c>
      <c r="ST241" s="4">
        <v>288.55</v>
      </c>
      <c r="SU241" s="4">
        <v>288.55</v>
      </c>
      <c r="SV241" s="4">
        <v>288.55</v>
      </c>
      <c r="SW241" s="4">
        <v>288.55</v>
      </c>
      <c r="SX241" s="4">
        <v>288.55</v>
      </c>
      <c r="SY241" s="4">
        <v>288.55</v>
      </c>
      <c r="SZ241" s="4">
        <v>288.55</v>
      </c>
      <c r="TA241" s="4">
        <v>288.55</v>
      </c>
      <c r="TB241" s="4">
        <v>288.55</v>
      </c>
      <c r="TC241" s="4">
        <v>288.55</v>
      </c>
      <c r="TD241" s="4">
        <v>288.55</v>
      </c>
      <c r="TE241" s="4">
        <v>288.55</v>
      </c>
      <c r="TF241" s="4">
        <v>288.55</v>
      </c>
      <c r="TG241" s="4">
        <v>288.55</v>
      </c>
      <c r="TH241" s="4">
        <v>288.55</v>
      </c>
      <c r="TI241" s="4">
        <v>288.55</v>
      </c>
      <c r="TJ241" s="4">
        <v>288.55</v>
      </c>
      <c r="TK241" s="4">
        <v>288.55</v>
      </c>
      <c r="TL241" s="4">
        <v>288.55</v>
      </c>
      <c r="TM241" s="4">
        <v>288.55</v>
      </c>
      <c r="TN241" s="4">
        <v>288.55</v>
      </c>
      <c r="TO241" s="4">
        <v>288.55</v>
      </c>
      <c r="TP241" s="4">
        <v>288.55</v>
      </c>
      <c r="TQ241" s="4">
        <v>288.55</v>
      </c>
      <c r="TR241" s="4">
        <v>288.55</v>
      </c>
      <c r="TS241" s="4">
        <v>288.55</v>
      </c>
      <c r="TT241" s="4">
        <v>288.55</v>
      </c>
      <c r="TU241" s="4">
        <v>288.55</v>
      </c>
      <c r="TV241" s="4">
        <v>288.55</v>
      </c>
      <c r="TW241" s="4">
        <v>288.55</v>
      </c>
      <c r="TX241" s="4">
        <v>288.55</v>
      </c>
      <c r="TY241" s="4">
        <v>288.55</v>
      </c>
      <c r="TZ241" s="4">
        <v>288.55</v>
      </c>
      <c r="UA241" s="4">
        <v>288.55</v>
      </c>
      <c r="UB241" s="4">
        <v>288.55</v>
      </c>
      <c r="UC241" s="4">
        <v>288.55</v>
      </c>
      <c r="UD241" s="4">
        <v>288.55</v>
      </c>
      <c r="UE241" s="4">
        <v>288.55</v>
      </c>
      <c r="UF241" s="4">
        <v>288.55</v>
      </c>
      <c r="UG241" s="4">
        <v>288.55</v>
      </c>
      <c r="UH241" s="4">
        <v>288.55</v>
      </c>
      <c r="UI241" s="4">
        <v>288.55</v>
      </c>
      <c r="UJ241" s="4">
        <v>288.55</v>
      </c>
      <c r="UK241" s="4">
        <v>288.55</v>
      </c>
      <c r="UL241" s="4">
        <v>288.55</v>
      </c>
      <c r="UM241" s="4">
        <v>288.55</v>
      </c>
      <c r="UN241" s="4">
        <v>289.29000000000002</v>
      </c>
      <c r="UO241" s="4">
        <v>289.29000000000002</v>
      </c>
      <c r="UP241" s="4">
        <v>289.95</v>
      </c>
      <c r="UQ241" s="4">
        <v>290.61</v>
      </c>
      <c r="UR241" s="4">
        <v>291.08999999999997</v>
      </c>
      <c r="US241" s="4">
        <v>291.48</v>
      </c>
      <c r="UT241" s="4">
        <v>291.87</v>
      </c>
      <c r="UU241" s="4">
        <v>292.27</v>
      </c>
      <c r="UV241" s="4">
        <v>292.27</v>
      </c>
      <c r="UW241" s="4">
        <v>292.66000000000003</v>
      </c>
      <c r="UX241" s="4">
        <v>292.66000000000003</v>
      </c>
      <c r="UY241" s="4">
        <v>292.66000000000003</v>
      </c>
      <c r="UZ241" s="4">
        <v>292.66000000000003</v>
      </c>
      <c r="VA241" s="4">
        <v>292.66000000000003</v>
      </c>
      <c r="VB241" s="4">
        <v>292.66000000000003</v>
      </c>
      <c r="VC241" s="4">
        <v>292.66000000000003</v>
      </c>
      <c r="VD241" s="4">
        <v>292.66000000000003</v>
      </c>
      <c r="VE241" s="4">
        <v>292.66000000000003</v>
      </c>
      <c r="VF241" s="4">
        <v>292.66000000000003</v>
      </c>
      <c r="VG241" s="4">
        <v>292.66000000000003</v>
      </c>
      <c r="VH241" s="4">
        <v>292.66000000000003</v>
      </c>
      <c r="VI241" s="4">
        <v>292.66000000000003</v>
      </c>
      <c r="VJ241" s="4">
        <v>292.66000000000003</v>
      </c>
      <c r="VK241" s="4">
        <v>293.39999999999998</v>
      </c>
      <c r="VL241" s="4">
        <v>294.06</v>
      </c>
      <c r="VM241" s="4">
        <v>294.72000000000003</v>
      </c>
      <c r="VN241" s="4">
        <v>296.10000000000002</v>
      </c>
      <c r="VO241" s="4">
        <v>297.29000000000002</v>
      </c>
      <c r="VP241" s="4">
        <v>298.49</v>
      </c>
      <c r="VQ241" s="4">
        <v>298.49</v>
      </c>
      <c r="VR241" s="4">
        <v>299.45999999999998</v>
      </c>
      <c r="VS241" s="4">
        <v>300.33999999999997</v>
      </c>
      <c r="VT241" s="4">
        <v>301.64</v>
      </c>
      <c r="VU241" s="4">
        <v>302.77999999999997</v>
      </c>
      <c r="VV241" s="4">
        <v>303.92</v>
      </c>
      <c r="VW241" s="4">
        <v>305.58</v>
      </c>
      <c r="VX241" s="4">
        <v>305.58</v>
      </c>
      <c r="VY241" s="4">
        <v>307.04000000000002</v>
      </c>
      <c r="VZ241" s="4">
        <v>308.5</v>
      </c>
      <c r="WA241" s="4">
        <v>309.3</v>
      </c>
      <c r="WB241" s="4">
        <v>310.10000000000002</v>
      </c>
      <c r="WC241" s="4">
        <v>311.41000000000003</v>
      </c>
      <c r="WD241" s="4">
        <v>311.81</v>
      </c>
      <c r="WE241" s="4">
        <v>311.81</v>
      </c>
      <c r="WF241" s="4">
        <v>312.57</v>
      </c>
      <c r="WG241" s="4">
        <v>313.26</v>
      </c>
      <c r="WH241" s="4">
        <v>313.94</v>
      </c>
      <c r="WI241" s="4">
        <v>315.12</v>
      </c>
      <c r="WJ241" s="4">
        <v>315.81</v>
      </c>
      <c r="WK241" s="4">
        <v>316.49</v>
      </c>
      <c r="WL241" s="4">
        <v>316.49</v>
      </c>
      <c r="WM241" s="4">
        <v>317.17</v>
      </c>
      <c r="WN241" s="4">
        <v>318.48</v>
      </c>
      <c r="WO241" s="4">
        <v>319.68</v>
      </c>
      <c r="WP241" s="4">
        <v>320.60000000000002</v>
      </c>
      <c r="WQ241" s="4">
        <v>321.29000000000002</v>
      </c>
      <c r="WR241" s="4">
        <v>321.88</v>
      </c>
      <c r="WS241" s="4">
        <v>321.88</v>
      </c>
      <c r="WT241" s="4">
        <v>322.44</v>
      </c>
      <c r="WU241" s="4">
        <v>322.99</v>
      </c>
      <c r="WV241" s="4">
        <v>323.54000000000002</v>
      </c>
      <c r="WW241" s="4">
        <v>324.60000000000002</v>
      </c>
      <c r="WX241" s="4">
        <v>325.47000000000003</v>
      </c>
      <c r="WY241" s="4">
        <v>326.41000000000003</v>
      </c>
      <c r="WZ241" s="4">
        <v>326.41000000000003</v>
      </c>
      <c r="XA241" s="4">
        <v>327.32</v>
      </c>
      <c r="XB241" s="4">
        <v>328.24</v>
      </c>
      <c r="XC241" s="4">
        <v>329.15</v>
      </c>
      <c r="XD241" s="4">
        <v>329.26</v>
      </c>
      <c r="XE241" s="4">
        <v>329.37</v>
      </c>
      <c r="XF241" s="4">
        <v>329.37</v>
      </c>
      <c r="XG241" s="4">
        <v>329.37</v>
      </c>
      <c r="XH241" s="4">
        <v>330.27</v>
      </c>
      <c r="XI241" s="4">
        <v>331.57</v>
      </c>
      <c r="XJ241" s="4">
        <v>332.78</v>
      </c>
      <c r="XK241" s="4">
        <v>333.83</v>
      </c>
      <c r="XL241" s="4">
        <v>334.76</v>
      </c>
      <c r="XM241" s="4">
        <v>335.7</v>
      </c>
      <c r="XN241" s="4">
        <v>335.7</v>
      </c>
      <c r="XO241" s="4">
        <v>336.64</v>
      </c>
      <c r="XP241" s="4">
        <v>337.17</v>
      </c>
      <c r="XQ241" s="4">
        <v>338.23</v>
      </c>
      <c r="XR241" s="4">
        <v>339.03</v>
      </c>
      <c r="XS241" s="4">
        <v>339.83</v>
      </c>
      <c r="XT241" s="4">
        <v>340.64</v>
      </c>
      <c r="XU241" s="4">
        <v>340.64</v>
      </c>
      <c r="XV241" s="4">
        <v>341.44</v>
      </c>
      <c r="XW241" s="4">
        <v>342.24</v>
      </c>
      <c r="XX241" s="4">
        <v>342.24</v>
      </c>
      <c r="XY241" s="4">
        <v>342.24</v>
      </c>
      <c r="XZ241" s="4">
        <v>342.24</v>
      </c>
      <c r="YA241" s="4">
        <v>342.24</v>
      </c>
      <c r="YB241" s="4">
        <v>342.24</v>
      </c>
      <c r="YC241" s="4">
        <v>342.74</v>
      </c>
      <c r="YD241" s="4">
        <v>343.14</v>
      </c>
      <c r="YE241" s="4">
        <v>343.54</v>
      </c>
      <c r="YF241" s="4">
        <v>343.95</v>
      </c>
      <c r="YG241" s="4">
        <v>344.35</v>
      </c>
      <c r="YH241" s="4">
        <v>344.75</v>
      </c>
      <c r="YI241" s="4">
        <v>344.75</v>
      </c>
      <c r="YJ241" s="4">
        <v>344.75</v>
      </c>
      <c r="YK241" s="4">
        <v>344.75</v>
      </c>
      <c r="YL241" s="4">
        <v>344.75</v>
      </c>
      <c r="YM241" s="4">
        <v>344.75</v>
      </c>
      <c r="YN241" s="4">
        <v>344.75</v>
      </c>
      <c r="YO241" s="4">
        <v>344.75</v>
      </c>
      <c r="YP241" s="4">
        <v>344.75</v>
      </c>
      <c r="YQ241" s="4">
        <v>344.75</v>
      </c>
      <c r="YR241" s="4">
        <v>344.75</v>
      </c>
      <c r="YS241" s="4">
        <v>344.75</v>
      </c>
      <c r="YT241" s="4">
        <v>344.75</v>
      </c>
      <c r="YU241" s="4">
        <v>344.75</v>
      </c>
      <c r="YV241" s="4">
        <v>344.75</v>
      </c>
      <c r="YW241" s="4">
        <v>344.75</v>
      </c>
      <c r="YX241" s="4">
        <v>344.75</v>
      </c>
      <c r="YY241" s="4">
        <v>344.75</v>
      </c>
      <c r="YZ241" s="4">
        <v>344.75</v>
      </c>
      <c r="ZA241" s="4">
        <v>344.75</v>
      </c>
      <c r="ZB241" s="4">
        <v>344.75</v>
      </c>
      <c r="ZC241" s="4">
        <v>344.75</v>
      </c>
      <c r="ZD241" s="4">
        <v>344.75</v>
      </c>
      <c r="ZE241" s="4">
        <v>344.75</v>
      </c>
      <c r="ZF241" s="4">
        <v>344.75</v>
      </c>
      <c r="ZG241" s="4">
        <v>344.75</v>
      </c>
      <c r="ZH241" s="4">
        <v>344.75</v>
      </c>
      <c r="ZI241" s="4">
        <v>344.75</v>
      </c>
      <c r="ZJ241" s="4">
        <v>344.75</v>
      </c>
      <c r="ZK241" s="4">
        <v>344.75</v>
      </c>
      <c r="ZL241" s="4">
        <v>344.75</v>
      </c>
      <c r="ZM241" s="925">
        <v>344.75</v>
      </c>
      <c r="ZN241" s="925">
        <v>344.75</v>
      </c>
      <c r="ZO241" s="4">
        <v>344.75</v>
      </c>
      <c r="ZP241" s="4">
        <v>344.75</v>
      </c>
      <c r="ZQ241" s="4">
        <v>344.75</v>
      </c>
      <c r="ZR241" s="4">
        <v>344.75</v>
      </c>
      <c r="ZS241" s="4">
        <v>344.75</v>
      </c>
      <c r="ZT241" s="4">
        <v>344.75</v>
      </c>
      <c r="ZU241" s="4">
        <v>344.75</v>
      </c>
      <c r="ZV241" s="4">
        <v>344.75</v>
      </c>
      <c r="ZW241" s="4">
        <v>344.75</v>
      </c>
      <c r="ZX241" s="4">
        <v>344.75</v>
      </c>
      <c r="ZY241" s="4">
        <v>344.75</v>
      </c>
      <c r="ZZ241" s="4">
        <v>344.75</v>
      </c>
      <c r="AAA241" s="4">
        <v>344.75</v>
      </c>
      <c r="AAB241" s="4">
        <v>344.75</v>
      </c>
      <c r="AAC241" s="4">
        <v>344.75</v>
      </c>
      <c r="AAD241" s="4">
        <v>344.75</v>
      </c>
      <c r="AAE241" s="4">
        <v>344.75</v>
      </c>
      <c r="AAF241" s="4">
        <v>344.75</v>
      </c>
      <c r="AAG241" s="4">
        <v>344.75</v>
      </c>
      <c r="AAH241" s="4">
        <v>344.75</v>
      </c>
      <c r="AAI241" s="4">
        <v>344.75</v>
      </c>
      <c r="AAJ241" s="4">
        <v>344.75</v>
      </c>
      <c r="AAK241" s="4">
        <v>344.75</v>
      </c>
      <c r="AAL241" s="4">
        <v>344.75</v>
      </c>
      <c r="AAM241" s="4">
        <v>344.75</v>
      </c>
      <c r="AAN241" s="4">
        <v>344.75</v>
      </c>
      <c r="AAO241" s="4">
        <v>344.75</v>
      </c>
      <c r="AAP241" s="4">
        <v>344.75</v>
      </c>
      <c r="AAQ241" s="4">
        <v>344.75</v>
      </c>
      <c r="AAR241" s="4">
        <v>353.75</v>
      </c>
      <c r="AAS241" s="4">
        <v>360.96</v>
      </c>
      <c r="AAT241" s="4">
        <v>360.96</v>
      </c>
      <c r="AAU241" s="4">
        <v>368.16</v>
      </c>
      <c r="AAV241" s="4">
        <v>375.37</v>
      </c>
      <c r="AAW241" s="4">
        <v>382.57</v>
      </c>
      <c r="AAX241" s="4">
        <v>389.77</v>
      </c>
      <c r="AAY241" s="4">
        <v>389.77</v>
      </c>
      <c r="AAZ241" s="4">
        <v>402.44</v>
      </c>
      <c r="ABA241" s="4">
        <v>402.44</v>
      </c>
      <c r="ABB241" s="4">
        <v>412.58</v>
      </c>
      <c r="ABC241" s="4">
        <v>422.72</v>
      </c>
      <c r="ABD241" s="4">
        <v>432.85</v>
      </c>
      <c r="ABE241" s="4">
        <v>442.99</v>
      </c>
      <c r="ABF241" s="4">
        <v>453.12</v>
      </c>
      <c r="ABG241" s="4">
        <v>466.49</v>
      </c>
      <c r="ABH241" s="4">
        <v>466.49</v>
      </c>
      <c r="ABI241" s="4">
        <v>477.19</v>
      </c>
      <c r="ABJ241" s="4">
        <v>487.89</v>
      </c>
      <c r="ABK241" s="4">
        <v>498.59</v>
      </c>
      <c r="ABL241" s="4">
        <v>509.28</v>
      </c>
      <c r="ABM241" s="4">
        <v>519.98</v>
      </c>
      <c r="ABN241" s="4">
        <v>527.96</v>
      </c>
      <c r="ABO241" s="4">
        <v>527.96</v>
      </c>
      <c r="ABP241" s="4">
        <v>534.13</v>
      </c>
      <c r="ABQ241" s="4">
        <v>540.30999999999995</v>
      </c>
      <c r="ABR241" s="4">
        <v>546.48</v>
      </c>
      <c r="ABS241" s="4">
        <v>552.66</v>
      </c>
      <c r="ABT241" s="4">
        <v>558.83000000000004</v>
      </c>
      <c r="ABU241" s="4">
        <v>565.01</v>
      </c>
    </row>
    <row r="242" spans="1:749" outlineLevel="4">
      <c r="A242" s="4" t="s">
        <v>1413</v>
      </c>
      <c r="D242" s="4">
        <v>564.99</v>
      </c>
      <c r="E242" s="4">
        <v>123.47</v>
      </c>
      <c r="F242" s="689">
        <v>5246000.8899999997</v>
      </c>
      <c r="G242" s="689"/>
      <c r="H242" s="689" t="s">
        <v>894</v>
      </c>
      <c r="MM242" s="4">
        <v>0.27</v>
      </c>
      <c r="MN242" s="4">
        <v>0.54</v>
      </c>
      <c r="MO242" s="4">
        <v>0.54</v>
      </c>
      <c r="MP242" s="4">
        <v>1.1299999999999999</v>
      </c>
      <c r="MQ242" s="4">
        <v>1.96</v>
      </c>
      <c r="MR242" s="4">
        <v>3.08</v>
      </c>
      <c r="MS242" s="4">
        <v>4.7</v>
      </c>
      <c r="MT242" s="4">
        <v>6.37</v>
      </c>
      <c r="MU242" s="4">
        <v>8.5399999999999991</v>
      </c>
      <c r="MV242" s="4">
        <v>8.5399999999999991</v>
      </c>
      <c r="MW242" s="4">
        <v>11.59</v>
      </c>
      <c r="MX242" s="4">
        <v>15.81</v>
      </c>
      <c r="MY242" s="4">
        <v>20.54</v>
      </c>
      <c r="MZ242" s="4">
        <v>26.25</v>
      </c>
      <c r="NA242" s="4">
        <v>32.4</v>
      </c>
      <c r="NB242" s="4">
        <v>39.54</v>
      </c>
      <c r="NC242" s="4">
        <v>39.54</v>
      </c>
      <c r="ND242" s="4">
        <v>49.66</v>
      </c>
      <c r="NE242" s="4">
        <v>63.75</v>
      </c>
      <c r="NF242" s="4">
        <v>87.25</v>
      </c>
      <c r="NG242" s="4">
        <v>123.47</v>
      </c>
      <c r="NH242" s="4">
        <v>123.47</v>
      </c>
      <c r="NI242" s="4">
        <v>123.47</v>
      </c>
      <c r="NJ242" s="4">
        <v>123.47</v>
      </c>
      <c r="NK242" s="4">
        <v>123.47</v>
      </c>
      <c r="NL242" s="4">
        <v>123.47</v>
      </c>
      <c r="NM242" s="4">
        <v>123.47</v>
      </c>
      <c r="NN242" s="4">
        <v>123.47</v>
      </c>
      <c r="NO242" s="4">
        <v>123.47</v>
      </c>
      <c r="NP242" s="4">
        <v>123.47</v>
      </c>
      <c r="NQ242" s="4">
        <v>123.47</v>
      </c>
      <c r="NR242" s="4">
        <v>123.47</v>
      </c>
      <c r="NS242" s="4">
        <v>123.47</v>
      </c>
      <c r="NT242" s="4">
        <v>123.47</v>
      </c>
      <c r="NU242" s="4">
        <v>123.47</v>
      </c>
      <c r="NV242" s="4">
        <v>123.47</v>
      </c>
      <c r="NW242" s="4">
        <v>123.47</v>
      </c>
      <c r="NX242" s="4">
        <v>123.47</v>
      </c>
      <c r="NY242" s="4">
        <v>123.47</v>
      </c>
      <c r="NZ242" s="4">
        <v>123.47</v>
      </c>
      <c r="OA242" s="4">
        <v>123.47</v>
      </c>
      <c r="OB242" s="4">
        <v>123.47</v>
      </c>
      <c r="OC242" s="4">
        <v>126.45</v>
      </c>
      <c r="OD242" s="4">
        <v>134.84</v>
      </c>
      <c r="OE242" s="4">
        <v>134.84</v>
      </c>
      <c r="OF242" s="4">
        <v>142.84</v>
      </c>
      <c r="OG242" s="4">
        <v>150.31</v>
      </c>
      <c r="OH242" s="4">
        <v>156.29</v>
      </c>
      <c r="OI242" s="4">
        <v>169.11</v>
      </c>
      <c r="OJ242" s="4">
        <v>179.84</v>
      </c>
      <c r="OK242" s="4">
        <v>193.82</v>
      </c>
      <c r="OL242" s="4">
        <v>193.82</v>
      </c>
      <c r="OM242" s="4">
        <v>200.02</v>
      </c>
      <c r="ON242" s="4">
        <v>210.12</v>
      </c>
      <c r="OO242" s="4">
        <v>220.96</v>
      </c>
      <c r="OP242" s="4">
        <v>233.74</v>
      </c>
      <c r="OQ242" s="4">
        <v>243.97</v>
      </c>
      <c r="OR242" s="4">
        <v>249.11</v>
      </c>
      <c r="OS242" s="4">
        <v>249.11</v>
      </c>
      <c r="OT242" s="4">
        <v>257.88</v>
      </c>
      <c r="OU242" s="4">
        <v>268.20999999999998</v>
      </c>
      <c r="OV242" s="4">
        <v>284.05</v>
      </c>
      <c r="OW242" s="4">
        <v>298.64</v>
      </c>
      <c r="OX242" s="4">
        <v>308.45</v>
      </c>
      <c r="OY242" s="4">
        <v>320.17</v>
      </c>
      <c r="OZ242" s="4">
        <v>320.17</v>
      </c>
      <c r="PA242" s="4">
        <v>330.28</v>
      </c>
      <c r="PB242" s="4">
        <v>338.08</v>
      </c>
      <c r="PC242" s="4">
        <v>343.9</v>
      </c>
      <c r="PD242" s="4">
        <v>351.58</v>
      </c>
      <c r="PE242" s="4">
        <v>360.39</v>
      </c>
      <c r="PF242" s="4">
        <v>362.82</v>
      </c>
      <c r="PG242" s="4">
        <v>362.82</v>
      </c>
      <c r="PH242" s="4">
        <v>369.2</v>
      </c>
      <c r="PI242" s="4">
        <v>377.44</v>
      </c>
      <c r="PJ242" s="4">
        <v>386.93</v>
      </c>
      <c r="PK242" s="4">
        <v>400.11</v>
      </c>
      <c r="PL242" s="4">
        <v>403.19</v>
      </c>
      <c r="PM242" s="4">
        <v>410.67</v>
      </c>
      <c r="PN242" s="4">
        <v>410.67</v>
      </c>
      <c r="PO242" s="4">
        <v>414.63</v>
      </c>
      <c r="PP242" s="4">
        <v>420.57</v>
      </c>
      <c r="PQ242" s="4">
        <v>433.33</v>
      </c>
      <c r="PR242" s="4">
        <v>439.71</v>
      </c>
      <c r="PS242" s="4">
        <v>442.79</v>
      </c>
      <c r="PT242" s="4">
        <v>450.87</v>
      </c>
      <c r="PU242" s="4">
        <v>450.87</v>
      </c>
      <c r="PV242" s="4">
        <v>454.43</v>
      </c>
      <c r="PW242" s="4">
        <v>460.09</v>
      </c>
      <c r="PX242" s="4">
        <v>462.53</v>
      </c>
      <c r="PY242" s="4">
        <v>465.79</v>
      </c>
      <c r="PZ242" s="4">
        <v>470.01</v>
      </c>
      <c r="QA242" s="4">
        <v>481.1</v>
      </c>
      <c r="QB242" s="4">
        <v>481.1</v>
      </c>
      <c r="QC242" s="4">
        <v>486.86</v>
      </c>
      <c r="QD242" s="4">
        <v>494.93</v>
      </c>
      <c r="QE242" s="4">
        <v>501.84</v>
      </c>
      <c r="QF242" s="4">
        <v>511.66</v>
      </c>
      <c r="QG242" s="4">
        <v>526.91999999999996</v>
      </c>
      <c r="QH242" s="4">
        <v>538.21</v>
      </c>
      <c r="QI242" s="4">
        <v>538.21</v>
      </c>
      <c r="QJ242" s="4">
        <v>544.99</v>
      </c>
      <c r="QK242" s="4">
        <v>551.04</v>
      </c>
      <c r="QL242" s="4">
        <v>553.64</v>
      </c>
      <c r="QM242" s="4">
        <v>558.63</v>
      </c>
      <c r="QN242" s="4">
        <v>562.98</v>
      </c>
      <c r="QO242" s="4">
        <v>562.98</v>
      </c>
      <c r="QP242" s="4">
        <v>562.98</v>
      </c>
      <c r="QQ242" s="4">
        <v>563.34</v>
      </c>
      <c r="QR242" s="4">
        <v>564.21</v>
      </c>
      <c r="QS242" s="4">
        <v>564.99</v>
      </c>
      <c r="QT242" s="4">
        <v>564.99</v>
      </c>
      <c r="QU242" s="4">
        <v>564.99</v>
      </c>
      <c r="QV242" s="4">
        <v>564.99</v>
      </c>
      <c r="QW242" s="4">
        <v>564.99</v>
      </c>
      <c r="QX242" s="4">
        <v>564.99</v>
      </c>
      <c r="QY242" s="4">
        <v>564.99</v>
      </c>
      <c r="QZ242" s="4">
        <v>564.99</v>
      </c>
      <c r="RA242" s="4">
        <v>564.99</v>
      </c>
      <c r="RB242" s="4">
        <v>564.99</v>
      </c>
      <c r="RC242" s="4">
        <v>564.99</v>
      </c>
      <c r="RD242" s="4">
        <v>564.99</v>
      </c>
      <c r="RE242" s="4">
        <v>564.99</v>
      </c>
      <c r="RF242" s="4">
        <v>564.99</v>
      </c>
      <c r="RG242" s="4">
        <v>564.99</v>
      </c>
      <c r="RH242" s="4">
        <v>564.99</v>
      </c>
      <c r="RI242" s="4">
        <v>564.99</v>
      </c>
      <c r="RJ242" s="4">
        <v>564.99</v>
      </c>
      <c r="RK242" s="4">
        <v>564.99</v>
      </c>
      <c r="RL242" s="4">
        <v>564.99</v>
      </c>
      <c r="RM242" s="4">
        <v>564.99</v>
      </c>
      <c r="RN242" s="4">
        <v>564.99</v>
      </c>
      <c r="RO242" s="4">
        <v>564.99</v>
      </c>
      <c r="RP242" s="4">
        <v>564.99</v>
      </c>
      <c r="RQ242" s="4">
        <v>564.99</v>
      </c>
      <c r="RR242" s="4">
        <v>564.99</v>
      </c>
      <c r="RS242" s="4">
        <v>564.99</v>
      </c>
      <c r="RT242" s="4">
        <v>2</v>
      </c>
      <c r="RU242" s="4">
        <v>2</v>
      </c>
      <c r="RV242" s="4">
        <v>2</v>
      </c>
      <c r="RW242" s="4">
        <v>2</v>
      </c>
      <c r="RX242" s="4">
        <v>2</v>
      </c>
      <c r="RY242" s="4">
        <v>2</v>
      </c>
      <c r="RZ242" s="4">
        <v>2</v>
      </c>
      <c r="SA242" s="4">
        <v>2</v>
      </c>
      <c r="SB242" s="4">
        <v>2</v>
      </c>
      <c r="SC242" s="4">
        <v>2</v>
      </c>
      <c r="SD242" s="4">
        <v>2</v>
      </c>
      <c r="SE242" s="4">
        <v>2</v>
      </c>
      <c r="SF242" s="4">
        <v>2</v>
      </c>
      <c r="SG242" s="4">
        <v>2</v>
      </c>
      <c r="SH242" s="4">
        <v>2</v>
      </c>
      <c r="SI242" s="4">
        <v>2</v>
      </c>
      <c r="SJ242" s="4">
        <v>2</v>
      </c>
      <c r="SK242" s="4">
        <v>2</v>
      </c>
      <c r="SL242" s="4">
        <v>2</v>
      </c>
      <c r="SM242" s="4">
        <v>2</v>
      </c>
      <c r="SN242" s="4">
        <v>2</v>
      </c>
      <c r="SO242" s="4">
        <v>2</v>
      </c>
      <c r="SP242" s="4">
        <v>2</v>
      </c>
      <c r="SQ242" s="4">
        <v>2</v>
      </c>
      <c r="SR242" s="4">
        <v>2</v>
      </c>
      <c r="SS242" s="4">
        <v>2</v>
      </c>
      <c r="ST242" s="4">
        <v>2</v>
      </c>
      <c r="SU242" s="4">
        <v>2</v>
      </c>
      <c r="SV242" s="4">
        <v>2</v>
      </c>
      <c r="SW242" s="4">
        <v>2</v>
      </c>
      <c r="SX242" s="4">
        <v>2</v>
      </c>
      <c r="SY242" s="4">
        <v>2</v>
      </c>
      <c r="SZ242" s="4">
        <v>2</v>
      </c>
      <c r="TA242" s="4">
        <v>2</v>
      </c>
      <c r="TB242" s="4">
        <v>2</v>
      </c>
      <c r="TC242" s="4">
        <v>2</v>
      </c>
      <c r="TD242" s="4">
        <v>2</v>
      </c>
      <c r="TE242" s="4">
        <v>2</v>
      </c>
      <c r="TF242" s="4">
        <v>2</v>
      </c>
      <c r="TG242" s="4">
        <v>2</v>
      </c>
      <c r="TH242" s="4">
        <v>2</v>
      </c>
      <c r="TI242" s="4">
        <v>2</v>
      </c>
      <c r="TJ242" s="4">
        <v>2</v>
      </c>
      <c r="TK242" s="4">
        <v>2</v>
      </c>
      <c r="TL242" s="4">
        <v>2</v>
      </c>
      <c r="TM242" s="4">
        <v>2</v>
      </c>
      <c r="TN242" s="4">
        <v>2</v>
      </c>
      <c r="TO242" s="4">
        <v>2</v>
      </c>
      <c r="TP242" s="4">
        <v>2</v>
      </c>
      <c r="TQ242" s="4">
        <v>2</v>
      </c>
      <c r="TR242" s="4">
        <v>2</v>
      </c>
      <c r="TS242" s="4">
        <v>2</v>
      </c>
      <c r="TT242" s="4">
        <v>2</v>
      </c>
      <c r="TU242" s="4">
        <v>2</v>
      </c>
      <c r="TV242" s="4">
        <v>2</v>
      </c>
      <c r="TW242" s="4">
        <v>2</v>
      </c>
      <c r="TX242" s="4">
        <v>2</v>
      </c>
      <c r="TY242" s="4">
        <v>2</v>
      </c>
      <c r="TZ242" s="4">
        <v>2</v>
      </c>
      <c r="UA242" s="4">
        <v>2</v>
      </c>
      <c r="UB242" s="4">
        <v>2</v>
      </c>
      <c r="UC242" s="4">
        <v>2</v>
      </c>
      <c r="UD242" s="4">
        <v>2</v>
      </c>
      <c r="UE242" s="4">
        <v>2</v>
      </c>
      <c r="UF242" s="4">
        <v>2</v>
      </c>
      <c r="UG242" s="4">
        <v>2</v>
      </c>
      <c r="UH242" s="4">
        <v>2</v>
      </c>
      <c r="UI242" s="4">
        <v>2</v>
      </c>
      <c r="UJ242" s="4">
        <v>2</v>
      </c>
      <c r="UK242" s="4">
        <v>2</v>
      </c>
      <c r="UL242" s="4">
        <v>2</v>
      </c>
      <c r="UM242" s="4">
        <v>2</v>
      </c>
      <c r="UN242" s="4">
        <v>2</v>
      </c>
      <c r="UO242" s="4">
        <v>2</v>
      </c>
      <c r="UP242" s="4">
        <v>2</v>
      </c>
      <c r="UQ242" s="4">
        <v>2</v>
      </c>
      <c r="UR242" s="4">
        <v>2</v>
      </c>
      <c r="US242" s="4">
        <v>2</v>
      </c>
      <c r="UT242" s="4">
        <v>2</v>
      </c>
      <c r="UU242" s="4">
        <v>2</v>
      </c>
      <c r="UV242" s="4">
        <v>2</v>
      </c>
      <c r="UW242" s="4">
        <v>2</v>
      </c>
      <c r="UX242" s="4">
        <v>2</v>
      </c>
      <c r="UY242" s="4">
        <v>2</v>
      </c>
      <c r="UZ242" s="4">
        <v>2</v>
      </c>
      <c r="VA242" s="4">
        <v>2</v>
      </c>
      <c r="VB242" s="4">
        <v>2</v>
      </c>
      <c r="VC242" s="4">
        <v>2</v>
      </c>
      <c r="VD242" s="4">
        <v>2</v>
      </c>
      <c r="VE242" s="4">
        <v>2</v>
      </c>
      <c r="VF242" s="4">
        <v>2</v>
      </c>
      <c r="VG242" s="4">
        <v>2</v>
      </c>
      <c r="VH242" s="4">
        <v>2</v>
      </c>
      <c r="VI242" s="4">
        <v>2</v>
      </c>
      <c r="VJ242" s="4">
        <v>2</v>
      </c>
      <c r="VK242" s="4">
        <v>2</v>
      </c>
      <c r="VL242" s="4">
        <v>2</v>
      </c>
      <c r="VM242" s="4">
        <v>2</v>
      </c>
      <c r="VN242" s="4">
        <v>2</v>
      </c>
      <c r="VO242" s="4">
        <v>2</v>
      </c>
      <c r="VP242" s="4">
        <v>2</v>
      </c>
      <c r="VQ242" s="4">
        <v>2</v>
      </c>
      <c r="VR242" s="4">
        <v>2</v>
      </c>
      <c r="VS242" s="4">
        <v>2</v>
      </c>
      <c r="VT242" s="4">
        <v>2</v>
      </c>
      <c r="VU242" s="4">
        <v>2</v>
      </c>
      <c r="VV242" s="4">
        <v>2</v>
      </c>
      <c r="VW242" s="4">
        <v>2</v>
      </c>
      <c r="VX242" s="4">
        <v>2</v>
      </c>
      <c r="VY242" s="4">
        <v>2</v>
      </c>
      <c r="VZ242" s="4">
        <v>2</v>
      </c>
      <c r="WA242" s="4">
        <v>2</v>
      </c>
      <c r="WB242" s="4">
        <v>2</v>
      </c>
      <c r="WC242" s="4">
        <v>2</v>
      </c>
      <c r="WD242" s="4">
        <v>2</v>
      </c>
      <c r="WE242" s="4">
        <v>2</v>
      </c>
      <c r="WF242" s="4">
        <v>2</v>
      </c>
      <c r="WG242" s="4">
        <v>2</v>
      </c>
      <c r="WH242" s="4">
        <v>2</v>
      </c>
      <c r="WI242" s="4">
        <v>2</v>
      </c>
      <c r="WJ242" s="4">
        <v>2</v>
      </c>
      <c r="WK242" s="4">
        <v>2</v>
      </c>
      <c r="WL242" s="4">
        <v>2</v>
      </c>
      <c r="WM242" s="4">
        <v>2</v>
      </c>
      <c r="WN242" s="4">
        <v>2</v>
      </c>
      <c r="WO242" s="4">
        <v>2</v>
      </c>
      <c r="WP242" s="4">
        <v>2</v>
      </c>
      <c r="WQ242" s="4">
        <v>2</v>
      </c>
      <c r="WR242" s="4">
        <v>2</v>
      </c>
      <c r="WS242" s="4">
        <v>2</v>
      </c>
      <c r="WT242" s="4">
        <v>2</v>
      </c>
      <c r="WU242" s="4">
        <v>2</v>
      </c>
      <c r="WV242" s="4">
        <v>2</v>
      </c>
      <c r="WW242" s="4">
        <v>2</v>
      </c>
      <c r="WX242" s="4">
        <v>2</v>
      </c>
      <c r="WY242" s="4">
        <v>2</v>
      </c>
      <c r="WZ242" s="4">
        <v>2</v>
      </c>
      <c r="XA242" s="4">
        <v>2</v>
      </c>
      <c r="XB242" s="4">
        <v>2</v>
      </c>
      <c r="XC242" s="4">
        <v>2</v>
      </c>
      <c r="XD242" s="4">
        <v>2</v>
      </c>
      <c r="XE242" s="4">
        <v>2</v>
      </c>
      <c r="XF242" s="4">
        <v>2</v>
      </c>
      <c r="XG242" s="4">
        <v>2</v>
      </c>
      <c r="XH242" s="4">
        <v>2</v>
      </c>
      <c r="XI242" s="4">
        <v>2</v>
      </c>
      <c r="XJ242" s="4">
        <v>2</v>
      </c>
      <c r="XK242" s="4">
        <v>2</v>
      </c>
      <c r="XL242" s="4">
        <v>2</v>
      </c>
      <c r="XM242" s="4">
        <v>2</v>
      </c>
      <c r="XN242" s="4">
        <v>2</v>
      </c>
      <c r="XO242" s="4">
        <v>2</v>
      </c>
      <c r="XP242" s="4">
        <v>2</v>
      </c>
      <c r="XQ242" s="4">
        <v>2</v>
      </c>
      <c r="XR242" s="4">
        <v>2</v>
      </c>
      <c r="XS242" s="4">
        <v>2</v>
      </c>
      <c r="XT242" s="4">
        <v>2</v>
      </c>
      <c r="XU242" s="4">
        <v>2</v>
      </c>
      <c r="XV242" s="4">
        <v>2</v>
      </c>
      <c r="XW242" s="4">
        <v>2</v>
      </c>
      <c r="XX242" s="4">
        <v>2</v>
      </c>
      <c r="XY242" s="4">
        <v>2</v>
      </c>
      <c r="XZ242" s="4">
        <v>2</v>
      </c>
      <c r="YA242" s="4">
        <v>2</v>
      </c>
      <c r="YB242" s="4">
        <v>2</v>
      </c>
      <c r="YC242" s="4">
        <v>2</v>
      </c>
      <c r="YD242" s="4">
        <v>2</v>
      </c>
      <c r="YE242" s="4">
        <v>2</v>
      </c>
      <c r="YF242" s="4">
        <v>2</v>
      </c>
      <c r="YG242" s="4">
        <v>2</v>
      </c>
      <c r="YH242" s="4">
        <v>2</v>
      </c>
      <c r="YI242" s="4">
        <v>2</v>
      </c>
      <c r="YJ242" s="4">
        <v>2</v>
      </c>
      <c r="YK242" s="4">
        <v>2</v>
      </c>
      <c r="YL242" s="4">
        <v>2</v>
      </c>
      <c r="YM242" s="4">
        <v>2</v>
      </c>
      <c r="YN242" s="4">
        <v>2</v>
      </c>
      <c r="YO242" s="4">
        <v>2</v>
      </c>
      <c r="YP242" s="4">
        <v>2</v>
      </c>
      <c r="YQ242" s="4">
        <v>2</v>
      </c>
      <c r="YR242" s="4">
        <v>2</v>
      </c>
      <c r="YS242" s="4">
        <v>2</v>
      </c>
      <c r="YT242" s="4">
        <v>2</v>
      </c>
      <c r="YU242" s="4">
        <v>2</v>
      </c>
      <c r="YV242" s="4">
        <v>2</v>
      </c>
      <c r="YW242" s="4">
        <v>2</v>
      </c>
      <c r="YX242" s="4">
        <v>2</v>
      </c>
      <c r="YY242" s="4">
        <v>2</v>
      </c>
      <c r="YZ242" s="4">
        <v>2</v>
      </c>
      <c r="ZA242" s="4">
        <v>2</v>
      </c>
      <c r="ZB242" s="4">
        <v>2</v>
      </c>
      <c r="ZC242" s="4">
        <v>2</v>
      </c>
      <c r="ZD242" s="4">
        <v>2</v>
      </c>
      <c r="ZE242" s="4">
        <v>2</v>
      </c>
      <c r="ZF242" s="4">
        <v>2</v>
      </c>
      <c r="ZG242" s="4">
        <v>2</v>
      </c>
      <c r="ZH242" s="4">
        <v>2</v>
      </c>
      <c r="ZI242" s="4">
        <v>2</v>
      </c>
      <c r="ZJ242" s="4">
        <v>2</v>
      </c>
      <c r="ZK242" s="4">
        <v>2</v>
      </c>
      <c r="ZL242" s="4">
        <v>2</v>
      </c>
      <c r="ZM242" s="925">
        <v>2</v>
      </c>
      <c r="ZN242" s="925">
        <v>2</v>
      </c>
      <c r="ZO242" s="4">
        <v>2</v>
      </c>
      <c r="ZP242" s="4">
        <v>2</v>
      </c>
      <c r="ZQ242" s="4">
        <v>2</v>
      </c>
      <c r="ZR242" s="4">
        <v>2</v>
      </c>
      <c r="ZS242" s="4">
        <v>2</v>
      </c>
      <c r="ZT242" s="4">
        <v>2</v>
      </c>
      <c r="ZU242" s="4">
        <v>2</v>
      </c>
      <c r="ZV242" s="4">
        <v>2</v>
      </c>
      <c r="ZW242" s="4">
        <v>2</v>
      </c>
      <c r="ZX242" s="4">
        <v>2</v>
      </c>
      <c r="ZY242" s="4">
        <v>2</v>
      </c>
      <c r="ZZ242" s="4">
        <v>2</v>
      </c>
      <c r="AAA242" s="4">
        <v>2</v>
      </c>
      <c r="AAB242" s="4">
        <v>2</v>
      </c>
      <c r="AAC242" s="4">
        <v>2</v>
      </c>
      <c r="AAD242" s="4">
        <v>2</v>
      </c>
      <c r="AAE242" s="4">
        <v>2</v>
      </c>
      <c r="AAF242" s="4">
        <v>2</v>
      </c>
      <c r="AAG242" s="4">
        <v>2</v>
      </c>
      <c r="AAH242" s="4">
        <v>2</v>
      </c>
      <c r="AAI242" s="4">
        <v>2</v>
      </c>
      <c r="AAJ242" s="4">
        <v>2</v>
      </c>
      <c r="AAK242" s="4">
        <v>2</v>
      </c>
      <c r="AAL242" s="4">
        <v>2</v>
      </c>
      <c r="AAM242" s="4">
        <v>2</v>
      </c>
      <c r="AAN242" s="4">
        <v>2</v>
      </c>
      <c r="AAO242" s="4">
        <v>2</v>
      </c>
      <c r="AAP242" s="4">
        <v>2</v>
      </c>
      <c r="AAQ242" s="4">
        <v>2</v>
      </c>
      <c r="AAR242" s="4">
        <v>2</v>
      </c>
      <c r="AAS242" s="4">
        <v>2</v>
      </c>
      <c r="AAT242" s="4">
        <v>2</v>
      </c>
      <c r="AAU242" s="4">
        <v>2</v>
      </c>
      <c r="AAV242" s="4">
        <v>2</v>
      </c>
      <c r="AAW242" s="4">
        <v>2</v>
      </c>
      <c r="AAX242" s="4">
        <v>2</v>
      </c>
      <c r="AAY242" s="4">
        <v>2</v>
      </c>
      <c r="AAZ242" s="4">
        <v>2</v>
      </c>
      <c r="ABA242" s="4">
        <v>2</v>
      </c>
      <c r="ABB242" s="4">
        <v>2</v>
      </c>
      <c r="ABC242" s="4">
        <v>2</v>
      </c>
      <c r="ABD242" s="4">
        <v>2</v>
      </c>
      <c r="ABE242" s="4">
        <v>2</v>
      </c>
      <c r="ABF242" s="4">
        <v>2</v>
      </c>
      <c r="ABG242" s="4">
        <v>2</v>
      </c>
      <c r="ABH242" s="4">
        <v>2</v>
      </c>
      <c r="ABI242" s="4">
        <v>2</v>
      </c>
      <c r="ABJ242" s="4">
        <v>2</v>
      </c>
      <c r="ABK242" s="4">
        <v>2</v>
      </c>
      <c r="ABL242" s="4">
        <v>2</v>
      </c>
      <c r="ABM242" s="4">
        <v>2</v>
      </c>
      <c r="ABN242" s="4">
        <v>2</v>
      </c>
      <c r="ABO242" s="4">
        <v>2</v>
      </c>
      <c r="ABP242" s="4">
        <v>2</v>
      </c>
      <c r="ABQ242" s="4">
        <v>2</v>
      </c>
      <c r="ABR242" s="4">
        <v>2</v>
      </c>
      <c r="ABS242" s="4">
        <v>2</v>
      </c>
      <c r="ABT242" s="4">
        <v>2</v>
      </c>
      <c r="ABU242" s="4">
        <v>2</v>
      </c>
    </row>
    <row r="243" spans="1:749" outlineLevel="4">
      <c r="A243" s="4" t="s">
        <v>1191</v>
      </c>
      <c r="D243" s="4">
        <v>2</v>
      </c>
      <c r="E243" s="4">
        <v>0</v>
      </c>
      <c r="F243" s="689">
        <v>12053.21</v>
      </c>
      <c r="G243" s="689"/>
      <c r="H243" s="689" t="s">
        <v>894</v>
      </c>
      <c r="OP243" s="4">
        <v>0.09</v>
      </c>
      <c r="OQ243" s="4">
        <v>0.3</v>
      </c>
      <c r="OR243" s="4">
        <v>0.4</v>
      </c>
      <c r="OS243" s="4">
        <v>0.4</v>
      </c>
      <c r="OT243" s="4">
        <v>0.52</v>
      </c>
      <c r="OU243" s="4">
        <v>0.8</v>
      </c>
      <c r="OV243" s="4">
        <v>1.07</v>
      </c>
      <c r="OW243" s="4">
        <v>1.7</v>
      </c>
      <c r="OX243" s="4">
        <v>1.7</v>
      </c>
      <c r="OY243" s="4">
        <v>1.7</v>
      </c>
      <c r="OZ243" s="4">
        <v>1.7</v>
      </c>
      <c r="PA243" s="4">
        <v>1.7</v>
      </c>
      <c r="PB243" s="4">
        <v>1.7</v>
      </c>
      <c r="PC243" s="4">
        <v>1.7</v>
      </c>
      <c r="PD243" s="4">
        <v>1.7</v>
      </c>
      <c r="PE243" s="4">
        <v>1.7</v>
      </c>
      <c r="PF243" s="4">
        <v>1.7</v>
      </c>
      <c r="PG243" s="4">
        <v>1.7</v>
      </c>
      <c r="PH243" s="4">
        <v>1.7</v>
      </c>
      <c r="PI243" s="4">
        <v>1.7</v>
      </c>
      <c r="PJ243" s="4">
        <v>1.7</v>
      </c>
      <c r="PK243" s="4">
        <v>1.7</v>
      </c>
      <c r="PL243" s="4">
        <v>1.7</v>
      </c>
      <c r="PM243" s="4">
        <v>1.74</v>
      </c>
      <c r="PN243" s="4">
        <v>1.74</v>
      </c>
      <c r="PO243" s="4">
        <v>1.8</v>
      </c>
      <c r="PP243" s="4">
        <v>1.94</v>
      </c>
      <c r="PQ243" s="4">
        <v>2</v>
      </c>
      <c r="PR243" s="4">
        <v>2</v>
      </c>
      <c r="PS243" s="4">
        <v>2</v>
      </c>
      <c r="PT243" s="4">
        <v>2</v>
      </c>
      <c r="PU243" s="4">
        <v>2</v>
      </c>
      <c r="PV243" s="4">
        <v>2</v>
      </c>
      <c r="PW243" s="4">
        <v>2</v>
      </c>
      <c r="PX243" s="4">
        <v>2</v>
      </c>
      <c r="PY243" s="4">
        <v>2</v>
      </c>
      <c r="PZ243" s="4">
        <v>2</v>
      </c>
      <c r="QA243" s="4">
        <v>2</v>
      </c>
      <c r="QB243" s="4">
        <v>2</v>
      </c>
      <c r="QC243" s="4">
        <v>2</v>
      </c>
      <c r="QD243" s="4">
        <v>2</v>
      </c>
      <c r="QE243" s="4">
        <v>2</v>
      </c>
      <c r="QF243" s="4">
        <v>2</v>
      </c>
      <c r="QG243" s="4">
        <v>2</v>
      </c>
      <c r="QH243" s="4">
        <v>2</v>
      </c>
      <c r="QI243" s="4">
        <v>2</v>
      </c>
      <c r="QJ243" s="4">
        <v>2</v>
      </c>
      <c r="QK243" s="4">
        <v>2</v>
      </c>
      <c r="QL243" s="4">
        <v>2</v>
      </c>
      <c r="QM243" s="4">
        <v>2</v>
      </c>
      <c r="QN243" s="4">
        <v>2</v>
      </c>
      <c r="QO243" s="4">
        <v>2</v>
      </c>
      <c r="QP243" s="4">
        <v>2</v>
      </c>
      <c r="QQ243" s="4">
        <v>2</v>
      </c>
      <c r="QR243" s="4">
        <v>2</v>
      </c>
      <c r="QS243" s="4">
        <v>2</v>
      </c>
      <c r="QT243" s="4">
        <v>2</v>
      </c>
      <c r="QU243" s="4">
        <v>2</v>
      </c>
      <c r="QV243" s="4">
        <v>2</v>
      </c>
      <c r="QW243" s="4">
        <v>2</v>
      </c>
      <c r="QX243" s="4">
        <v>2</v>
      </c>
      <c r="QY243" s="4">
        <v>2</v>
      </c>
      <c r="QZ243" s="4">
        <v>2</v>
      </c>
      <c r="RA243" s="4">
        <v>2</v>
      </c>
      <c r="RB243" s="4">
        <v>2</v>
      </c>
      <c r="RC243" s="4">
        <v>2</v>
      </c>
      <c r="RD243" s="4">
        <v>2</v>
      </c>
      <c r="RE243" s="4">
        <v>2</v>
      </c>
      <c r="RF243" s="4">
        <v>2</v>
      </c>
      <c r="RG243" s="4">
        <v>2</v>
      </c>
      <c r="RH243" s="4">
        <v>2</v>
      </c>
      <c r="RI243" s="4">
        <v>2</v>
      </c>
      <c r="RJ243" s="4">
        <v>2</v>
      </c>
      <c r="RK243" s="4">
        <v>2</v>
      </c>
      <c r="RL243" s="4">
        <v>2</v>
      </c>
      <c r="RM243" s="4">
        <v>2</v>
      </c>
      <c r="RN243" s="4">
        <v>2</v>
      </c>
      <c r="RO243" s="4">
        <v>2</v>
      </c>
      <c r="RP243" s="4">
        <v>2</v>
      </c>
      <c r="RQ243" s="4">
        <v>2</v>
      </c>
      <c r="RR243" s="4">
        <v>2</v>
      </c>
      <c r="RS243" s="4">
        <v>2</v>
      </c>
      <c r="RT243" s="4">
        <v>323.04000000000002</v>
      </c>
      <c r="RU243" s="4">
        <v>323.04000000000002</v>
      </c>
      <c r="RV243" s="4">
        <v>323.04000000000002</v>
      </c>
      <c r="RW243" s="4">
        <v>323.04000000000002</v>
      </c>
      <c r="RX243" s="4">
        <v>323.04000000000002</v>
      </c>
      <c r="RY243" s="4">
        <v>323.04000000000002</v>
      </c>
      <c r="RZ243" s="4">
        <v>323.04000000000002</v>
      </c>
      <c r="SA243" s="4">
        <v>323.04000000000002</v>
      </c>
      <c r="SB243" s="4">
        <v>323.04000000000002</v>
      </c>
      <c r="SC243" s="4">
        <v>323.04000000000002</v>
      </c>
      <c r="SD243" s="4">
        <v>323.04000000000002</v>
      </c>
      <c r="SE243" s="4">
        <v>323.04000000000002</v>
      </c>
      <c r="SF243" s="4">
        <v>323.04000000000002</v>
      </c>
      <c r="SG243" s="4">
        <v>323.04000000000002</v>
      </c>
      <c r="SH243" s="4">
        <v>323.04000000000002</v>
      </c>
      <c r="SI243" s="4">
        <v>323.04000000000002</v>
      </c>
      <c r="SJ243" s="4">
        <v>323.04000000000002</v>
      </c>
      <c r="SK243" s="4">
        <v>323.04000000000002</v>
      </c>
      <c r="SL243" s="4">
        <v>323.04000000000002</v>
      </c>
      <c r="SM243" s="4">
        <v>323.04000000000002</v>
      </c>
      <c r="SN243" s="4">
        <v>323.04000000000002</v>
      </c>
      <c r="SO243" s="4">
        <v>323.04000000000002</v>
      </c>
      <c r="SP243" s="4">
        <v>323.04000000000002</v>
      </c>
      <c r="SQ243" s="4">
        <v>323.04000000000002</v>
      </c>
      <c r="SR243" s="4">
        <v>323.04000000000002</v>
      </c>
      <c r="SS243" s="4">
        <v>323.04000000000002</v>
      </c>
      <c r="ST243" s="4">
        <v>323.04000000000002</v>
      </c>
      <c r="SU243" s="4">
        <v>323.04000000000002</v>
      </c>
      <c r="SV243" s="4">
        <v>323.04000000000002</v>
      </c>
      <c r="SW243" s="4">
        <v>323.04000000000002</v>
      </c>
      <c r="SX243" s="4">
        <v>323.04000000000002</v>
      </c>
      <c r="SY243" s="4">
        <v>323.04000000000002</v>
      </c>
      <c r="SZ243" s="4">
        <v>323.04000000000002</v>
      </c>
      <c r="TA243" s="4">
        <v>323.04000000000002</v>
      </c>
      <c r="TB243" s="4">
        <v>323.04000000000002</v>
      </c>
      <c r="TC243" s="4">
        <v>323.04000000000002</v>
      </c>
      <c r="TD243" s="4">
        <v>323.04000000000002</v>
      </c>
      <c r="TE243" s="4">
        <v>323.04000000000002</v>
      </c>
      <c r="TF243" s="4">
        <v>323.04000000000002</v>
      </c>
      <c r="TG243" s="4">
        <v>323.04000000000002</v>
      </c>
      <c r="TH243" s="4">
        <v>323.04000000000002</v>
      </c>
      <c r="TI243" s="4">
        <v>323.04000000000002</v>
      </c>
      <c r="TJ243" s="4">
        <v>323.04000000000002</v>
      </c>
      <c r="TK243" s="4">
        <v>323.04000000000002</v>
      </c>
      <c r="TL243" s="4">
        <v>323.04000000000002</v>
      </c>
      <c r="TM243" s="4">
        <v>323.04000000000002</v>
      </c>
      <c r="TN243" s="4">
        <v>323.04000000000002</v>
      </c>
      <c r="TO243" s="4">
        <v>323.04000000000002</v>
      </c>
      <c r="TP243" s="4">
        <v>323.04000000000002</v>
      </c>
      <c r="TQ243" s="4">
        <v>323.04000000000002</v>
      </c>
      <c r="TR243" s="4">
        <v>323.04000000000002</v>
      </c>
      <c r="TS243" s="4">
        <v>323.04000000000002</v>
      </c>
      <c r="TT243" s="4">
        <v>323.04000000000002</v>
      </c>
      <c r="TU243" s="4">
        <v>323.04000000000002</v>
      </c>
      <c r="TV243" s="4">
        <v>323.04000000000002</v>
      </c>
      <c r="TW243" s="4">
        <v>323.04000000000002</v>
      </c>
      <c r="TX243" s="4">
        <v>323.04000000000002</v>
      </c>
      <c r="TY243" s="4">
        <v>323.04000000000002</v>
      </c>
      <c r="TZ243" s="4">
        <v>323.04000000000002</v>
      </c>
      <c r="UA243" s="4">
        <v>323.04000000000002</v>
      </c>
      <c r="UB243" s="4">
        <v>323.04000000000002</v>
      </c>
      <c r="UC243" s="4">
        <v>323.04000000000002</v>
      </c>
      <c r="UD243" s="4">
        <v>323.04000000000002</v>
      </c>
      <c r="UE243" s="4">
        <v>323.04000000000002</v>
      </c>
      <c r="UF243" s="4">
        <v>323.04000000000002</v>
      </c>
      <c r="UG243" s="4">
        <v>323.04000000000002</v>
      </c>
      <c r="UH243" s="4">
        <v>323.04000000000002</v>
      </c>
      <c r="UI243" s="4">
        <v>323.04000000000002</v>
      </c>
      <c r="UJ243" s="4">
        <v>323.04000000000002</v>
      </c>
      <c r="UK243" s="4">
        <v>323.04000000000002</v>
      </c>
      <c r="UL243" s="4">
        <v>323.04000000000002</v>
      </c>
      <c r="UM243" s="4">
        <v>323.04000000000002</v>
      </c>
      <c r="UN243" s="4">
        <v>323.04000000000002</v>
      </c>
      <c r="UO243" s="4">
        <v>323.04000000000002</v>
      </c>
      <c r="UP243" s="4">
        <v>323.04000000000002</v>
      </c>
      <c r="UQ243" s="4">
        <v>323.04000000000002</v>
      </c>
      <c r="UR243" s="4">
        <v>323.04000000000002</v>
      </c>
      <c r="US243" s="4">
        <v>323.04000000000002</v>
      </c>
      <c r="UT243" s="4">
        <v>323.04000000000002</v>
      </c>
      <c r="UU243" s="4">
        <v>323.04000000000002</v>
      </c>
      <c r="UV243" s="4">
        <v>323.04000000000002</v>
      </c>
      <c r="UW243" s="4">
        <v>323.04000000000002</v>
      </c>
      <c r="UX243" s="4">
        <v>323.04000000000002</v>
      </c>
      <c r="UY243" s="4">
        <v>323.04000000000002</v>
      </c>
      <c r="UZ243" s="4">
        <v>323.04000000000002</v>
      </c>
      <c r="VA243" s="4">
        <v>323.04000000000002</v>
      </c>
      <c r="VB243" s="4">
        <v>323.04000000000002</v>
      </c>
      <c r="VC243" s="4">
        <v>323.04000000000002</v>
      </c>
      <c r="VD243" s="4">
        <v>323.04000000000002</v>
      </c>
      <c r="VE243" s="4">
        <v>323.04000000000002</v>
      </c>
      <c r="VF243" s="4">
        <v>323.04000000000002</v>
      </c>
      <c r="VG243" s="4">
        <v>323.04000000000002</v>
      </c>
      <c r="VH243" s="4">
        <v>323.04000000000002</v>
      </c>
      <c r="VI243" s="4">
        <v>323.04000000000002</v>
      </c>
      <c r="VJ243" s="4">
        <v>323.04000000000002</v>
      </c>
      <c r="VK243" s="4">
        <v>323.04000000000002</v>
      </c>
      <c r="VL243" s="4">
        <v>323.04000000000002</v>
      </c>
      <c r="VM243" s="4">
        <v>323.04000000000002</v>
      </c>
      <c r="VN243" s="4">
        <v>323.04000000000002</v>
      </c>
      <c r="VO243" s="4">
        <v>323.04000000000002</v>
      </c>
      <c r="VP243" s="4">
        <v>323.04000000000002</v>
      </c>
      <c r="VQ243" s="4">
        <v>323.04000000000002</v>
      </c>
      <c r="VR243" s="4">
        <v>323.04000000000002</v>
      </c>
      <c r="VS243" s="4">
        <v>323.04000000000002</v>
      </c>
      <c r="VT243" s="4">
        <v>323.04000000000002</v>
      </c>
      <c r="VU243" s="4">
        <v>323.04000000000002</v>
      </c>
      <c r="VV243" s="4">
        <v>323.04000000000002</v>
      </c>
      <c r="VW243" s="4">
        <v>323.04000000000002</v>
      </c>
      <c r="VX243" s="4">
        <v>323.04000000000002</v>
      </c>
      <c r="VY243" s="4">
        <v>323.04000000000002</v>
      </c>
      <c r="VZ243" s="4">
        <v>323.04000000000002</v>
      </c>
      <c r="WA243" s="4">
        <v>325.91000000000003</v>
      </c>
      <c r="WB243" s="4">
        <v>328.37</v>
      </c>
      <c r="WC243" s="4">
        <v>330.83</v>
      </c>
      <c r="WD243" s="4">
        <v>336.13</v>
      </c>
      <c r="WE243" s="4">
        <v>336.13</v>
      </c>
      <c r="WF243" s="4">
        <v>338.55</v>
      </c>
      <c r="WG243" s="4">
        <v>340.98</v>
      </c>
      <c r="WH243" s="4">
        <v>343.4</v>
      </c>
      <c r="WI243" s="4">
        <v>343.4</v>
      </c>
      <c r="WJ243" s="4">
        <v>343.4</v>
      </c>
      <c r="WK243" s="4">
        <v>343.4</v>
      </c>
      <c r="WL243" s="4">
        <v>343.4</v>
      </c>
      <c r="WM243" s="4">
        <v>343.4</v>
      </c>
      <c r="WN243" s="4">
        <v>343.4</v>
      </c>
      <c r="WO243" s="4">
        <v>343.4</v>
      </c>
      <c r="WP243" s="4">
        <v>343.4</v>
      </c>
      <c r="WQ243" s="4">
        <v>343.4</v>
      </c>
      <c r="WR243" s="4">
        <v>343.4</v>
      </c>
      <c r="WS243" s="4">
        <v>343.4</v>
      </c>
      <c r="WT243" s="4">
        <v>343.4</v>
      </c>
      <c r="WU243" s="4">
        <v>343.4</v>
      </c>
      <c r="WV243" s="4">
        <v>343.4</v>
      </c>
      <c r="WW243" s="4">
        <v>343.4</v>
      </c>
      <c r="WX243" s="4">
        <v>343.4</v>
      </c>
      <c r="WY243" s="4">
        <v>343.4</v>
      </c>
      <c r="WZ243" s="4">
        <v>343.4</v>
      </c>
      <c r="XA243" s="4">
        <v>343.4</v>
      </c>
      <c r="XB243" s="4">
        <v>343.4</v>
      </c>
      <c r="XC243" s="4">
        <v>343.4</v>
      </c>
      <c r="XD243" s="4">
        <v>346.23</v>
      </c>
      <c r="XE243" s="4">
        <v>348.66</v>
      </c>
      <c r="XF243" s="4">
        <v>353</v>
      </c>
      <c r="XG243" s="4">
        <v>353</v>
      </c>
      <c r="XH243" s="4">
        <v>357.07</v>
      </c>
      <c r="XI243" s="4">
        <v>358.71</v>
      </c>
      <c r="XJ243" s="4">
        <v>360.36</v>
      </c>
      <c r="XK243" s="4">
        <v>360.36</v>
      </c>
      <c r="XL243" s="4">
        <v>360.36</v>
      </c>
      <c r="XM243" s="4">
        <v>360.36</v>
      </c>
      <c r="XN243" s="4">
        <v>360.36</v>
      </c>
      <c r="XO243" s="4">
        <v>360.36</v>
      </c>
      <c r="XP243" s="4">
        <v>360.36</v>
      </c>
      <c r="XQ243" s="4">
        <v>360.36</v>
      </c>
      <c r="XR243" s="4">
        <v>360.36</v>
      </c>
      <c r="XS243" s="4">
        <v>360.36</v>
      </c>
      <c r="XT243" s="4">
        <v>360.36</v>
      </c>
      <c r="XU243" s="4">
        <v>360.36</v>
      </c>
      <c r="XV243" s="4">
        <v>360.36</v>
      </c>
      <c r="XW243" s="4">
        <v>360.36</v>
      </c>
      <c r="XX243" s="4">
        <v>363.19</v>
      </c>
      <c r="XY243" s="4">
        <v>365.61</v>
      </c>
      <c r="XZ243" s="4">
        <v>368.04</v>
      </c>
      <c r="YA243" s="4">
        <v>370.46</v>
      </c>
      <c r="YB243" s="4">
        <v>370.46</v>
      </c>
      <c r="YC243" s="4">
        <v>370.46</v>
      </c>
      <c r="YD243" s="4">
        <v>370.46</v>
      </c>
      <c r="YE243" s="4">
        <v>370.46</v>
      </c>
      <c r="YF243" s="4">
        <v>370.46</v>
      </c>
      <c r="YG243" s="4">
        <v>370.46</v>
      </c>
      <c r="YH243" s="4">
        <v>370.46</v>
      </c>
      <c r="YI243" s="4">
        <v>370.46</v>
      </c>
      <c r="YJ243" s="4">
        <v>370.46</v>
      </c>
      <c r="YK243" s="4">
        <v>370.46</v>
      </c>
      <c r="YL243" s="4">
        <v>370.46</v>
      </c>
      <c r="YM243" s="4">
        <v>370.46</v>
      </c>
      <c r="YN243" s="4">
        <v>370.46</v>
      </c>
      <c r="YO243" s="4">
        <v>370.46</v>
      </c>
      <c r="YP243" s="4">
        <v>370.46</v>
      </c>
      <c r="YQ243" s="4">
        <v>370.46</v>
      </c>
      <c r="YR243" s="4">
        <v>370.46</v>
      </c>
      <c r="YS243" s="4">
        <v>370.46</v>
      </c>
      <c r="YT243" s="4">
        <v>370.46</v>
      </c>
      <c r="YU243" s="4">
        <v>370.46</v>
      </c>
      <c r="YV243" s="4">
        <v>370.46</v>
      </c>
      <c r="YW243" s="4">
        <v>370.46</v>
      </c>
      <c r="YX243" s="4">
        <v>370.46</v>
      </c>
      <c r="YY243" s="4">
        <v>370.46</v>
      </c>
      <c r="YZ243" s="4">
        <v>370.46</v>
      </c>
      <c r="ZA243" s="4">
        <v>370.46</v>
      </c>
      <c r="ZB243" s="4">
        <v>370.46</v>
      </c>
      <c r="ZC243" s="4">
        <v>370.46</v>
      </c>
      <c r="ZD243" s="4">
        <v>370.46</v>
      </c>
      <c r="ZE243" s="4">
        <v>370.46</v>
      </c>
      <c r="ZF243" s="4">
        <v>370.46</v>
      </c>
      <c r="ZG243" s="4">
        <v>370.46</v>
      </c>
      <c r="ZH243" s="4">
        <v>370.46</v>
      </c>
      <c r="ZI243" s="4">
        <v>370.46</v>
      </c>
      <c r="ZJ243" s="4">
        <v>370.46</v>
      </c>
      <c r="ZK243" s="4">
        <v>370.46</v>
      </c>
      <c r="ZL243" s="4">
        <v>370.46</v>
      </c>
      <c r="ZM243" s="925">
        <v>370.46</v>
      </c>
      <c r="ZN243" s="925">
        <v>370.46</v>
      </c>
      <c r="ZO243" s="4">
        <v>370.46</v>
      </c>
      <c r="ZP243" s="4">
        <v>370.46</v>
      </c>
      <c r="ZQ243" s="4">
        <v>370.46</v>
      </c>
      <c r="ZR243" s="4">
        <v>370.46</v>
      </c>
      <c r="ZS243" s="4">
        <v>370.46</v>
      </c>
      <c r="ZT243" s="4">
        <v>370.46</v>
      </c>
      <c r="ZU243" s="4">
        <v>370.46</v>
      </c>
      <c r="ZV243" s="4">
        <v>370.46</v>
      </c>
      <c r="ZW243" s="4">
        <v>370.46</v>
      </c>
      <c r="ZX243" s="4">
        <v>370.46</v>
      </c>
      <c r="ZY243" s="4">
        <v>370.46</v>
      </c>
      <c r="ZZ243" s="4">
        <v>370.46</v>
      </c>
      <c r="AAA243" s="4">
        <v>370.46</v>
      </c>
      <c r="AAB243" s="4">
        <v>370.46</v>
      </c>
      <c r="AAC243" s="4">
        <v>370.46</v>
      </c>
      <c r="AAD243" s="4">
        <v>370.46</v>
      </c>
      <c r="AAE243" s="4">
        <v>370.46</v>
      </c>
      <c r="AAF243" s="4">
        <v>370.46</v>
      </c>
      <c r="AAG243" s="4">
        <v>370.46</v>
      </c>
      <c r="AAH243" s="4">
        <v>370.46</v>
      </c>
      <c r="AAI243" s="4">
        <v>370.46</v>
      </c>
      <c r="AAJ243" s="4">
        <v>370.46</v>
      </c>
      <c r="AAK243" s="4">
        <v>370.46</v>
      </c>
      <c r="AAL243" s="4">
        <v>370.46</v>
      </c>
      <c r="AAM243" s="4">
        <v>370.46</v>
      </c>
      <c r="AAN243" s="4">
        <v>370.46</v>
      </c>
      <c r="AAO243" s="4">
        <v>370.46</v>
      </c>
      <c r="AAP243" s="4">
        <v>370.46</v>
      </c>
      <c r="AAQ243" s="4">
        <v>370.46</v>
      </c>
      <c r="AAR243" s="4">
        <v>381.79</v>
      </c>
      <c r="AAS243" s="4">
        <v>390.84</v>
      </c>
      <c r="AAT243" s="4">
        <v>390.84</v>
      </c>
      <c r="AAU243" s="4">
        <v>399.9</v>
      </c>
      <c r="AAV243" s="4">
        <v>408.96</v>
      </c>
      <c r="AAW243" s="4">
        <v>418.02</v>
      </c>
      <c r="AAX243" s="4">
        <v>427.08</v>
      </c>
      <c r="AAY243" s="4">
        <v>427.08</v>
      </c>
      <c r="AAZ243" s="4">
        <v>440.51</v>
      </c>
      <c r="ABA243" s="4">
        <v>440.51</v>
      </c>
      <c r="ABB243" s="4">
        <v>451.25</v>
      </c>
      <c r="ABC243" s="4">
        <v>461.99</v>
      </c>
      <c r="ABD243" s="4">
        <v>472.74</v>
      </c>
      <c r="ABE243" s="4">
        <v>483.48</v>
      </c>
      <c r="ABF243" s="4">
        <v>494.22</v>
      </c>
      <c r="ABG243" s="4">
        <v>510.46</v>
      </c>
      <c r="ABH243" s="4">
        <v>510.46</v>
      </c>
      <c r="ABI243" s="4">
        <v>523.44000000000005</v>
      </c>
      <c r="ABJ243" s="4">
        <v>536.42999999999995</v>
      </c>
      <c r="ABK243" s="4">
        <v>549.41999999999996</v>
      </c>
      <c r="ABL243" s="4">
        <v>562.41</v>
      </c>
      <c r="ABM243" s="4">
        <v>575.4</v>
      </c>
      <c r="ABN243" s="4">
        <v>585.42999999999995</v>
      </c>
      <c r="ABO243" s="4">
        <v>585.42999999999995</v>
      </c>
      <c r="ABP243" s="4">
        <v>593.19000000000005</v>
      </c>
      <c r="ABQ243" s="4">
        <v>600.95000000000005</v>
      </c>
      <c r="ABR243" s="4">
        <v>608.72</v>
      </c>
      <c r="ABS243" s="4">
        <v>616.48</v>
      </c>
      <c r="ABT243" s="4">
        <v>624.25</v>
      </c>
      <c r="ABU243" s="4">
        <v>632.01</v>
      </c>
    </row>
    <row r="244" spans="1:749" outlineLevel="4">
      <c r="A244" s="4" t="s">
        <v>1192</v>
      </c>
      <c r="D244" s="4">
        <v>632</v>
      </c>
      <c r="E244" s="4">
        <v>86.16</v>
      </c>
      <c r="F244" s="689">
        <v>603895.98</v>
      </c>
      <c r="G244" s="689"/>
      <c r="H244" s="689" t="s">
        <v>894</v>
      </c>
      <c r="NA244" s="4">
        <v>2.81</v>
      </c>
      <c r="NB244" s="4">
        <v>8.2100000000000009</v>
      </c>
      <c r="NC244" s="4">
        <v>8.2100000000000009</v>
      </c>
      <c r="ND244" s="4">
        <v>13.61</v>
      </c>
      <c r="NE244" s="4">
        <v>21.21</v>
      </c>
      <c r="NF244" s="4">
        <v>43.13</v>
      </c>
      <c r="NG244" s="4">
        <v>86.16</v>
      </c>
      <c r="NH244" s="4">
        <v>86.16</v>
      </c>
      <c r="NI244" s="4">
        <v>86.16</v>
      </c>
      <c r="NJ244" s="4">
        <v>86.16</v>
      </c>
      <c r="NK244" s="4">
        <v>86.16</v>
      </c>
      <c r="NL244" s="4">
        <v>86.16</v>
      </c>
      <c r="NM244" s="4">
        <v>86.16</v>
      </c>
      <c r="NN244" s="4">
        <v>86.16</v>
      </c>
      <c r="NO244" s="4">
        <v>86.16</v>
      </c>
      <c r="NP244" s="4">
        <v>86.16</v>
      </c>
      <c r="NQ244" s="4">
        <v>86.16</v>
      </c>
      <c r="NR244" s="4">
        <v>86.16</v>
      </c>
      <c r="NS244" s="4">
        <v>86.16</v>
      </c>
      <c r="NT244" s="4">
        <v>86.16</v>
      </c>
      <c r="NU244" s="4">
        <v>86.16</v>
      </c>
      <c r="NV244" s="4">
        <v>86.16</v>
      </c>
      <c r="NW244" s="4">
        <v>86.16</v>
      </c>
      <c r="NX244" s="4">
        <v>86.16</v>
      </c>
      <c r="NY244" s="4">
        <v>86.16</v>
      </c>
      <c r="NZ244" s="4">
        <v>86.16</v>
      </c>
      <c r="OA244" s="4">
        <v>86.16</v>
      </c>
      <c r="OB244" s="4">
        <v>86.16</v>
      </c>
      <c r="OC244" s="4">
        <v>88.51</v>
      </c>
      <c r="OD244" s="4">
        <v>94</v>
      </c>
      <c r="OE244" s="4">
        <v>94</v>
      </c>
      <c r="OF244" s="4">
        <v>104.12</v>
      </c>
      <c r="OG244" s="4">
        <v>134.24</v>
      </c>
      <c r="OH244" s="4">
        <v>159.62</v>
      </c>
      <c r="OI244" s="4">
        <v>172.22</v>
      </c>
      <c r="OJ244" s="4">
        <v>172.22</v>
      </c>
      <c r="OK244" s="4">
        <v>172.22</v>
      </c>
      <c r="OL244" s="4">
        <v>172.22</v>
      </c>
      <c r="OM244" s="4">
        <v>172.22</v>
      </c>
      <c r="ON244" s="4">
        <v>172.22</v>
      </c>
      <c r="OO244" s="4">
        <v>181.26</v>
      </c>
      <c r="OP244" s="4">
        <v>202.33</v>
      </c>
      <c r="OQ244" s="4">
        <v>207.33</v>
      </c>
      <c r="OR244" s="4">
        <v>220.67</v>
      </c>
      <c r="OS244" s="4">
        <v>220.67</v>
      </c>
      <c r="OT244" s="4">
        <v>252.33</v>
      </c>
      <c r="OU244" s="4">
        <v>257.33</v>
      </c>
      <c r="OV244" s="4">
        <v>263.17</v>
      </c>
      <c r="OW244" s="4">
        <v>277.33</v>
      </c>
      <c r="OX244" s="4">
        <v>282.18</v>
      </c>
      <c r="OY244" s="4">
        <v>287.83</v>
      </c>
      <c r="OZ244" s="4">
        <v>287.83</v>
      </c>
      <c r="PA244" s="4">
        <v>304.81</v>
      </c>
      <c r="PB244" s="4">
        <v>315.17</v>
      </c>
      <c r="PC244" s="4">
        <v>335.76</v>
      </c>
      <c r="PD244" s="4">
        <v>341.78</v>
      </c>
      <c r="PE244" s="4">
        <v>355.38</v>
      </c>
      <c r="PF244" s="4">
        <v>371.38</v>
      </c>
      <c r="PG244" s="4">
        <v>371.38</v>
      </c>
      <c r="PH244" s="4">
        <v>393.78</v>
      </c>
      <c r="PI244" s="4">
        <v>393.78</v>
      </c>
      <c r="PJ244" s="4">
        <v>393.78</v>
      </c>
      <c r="PK244" s="4">
        <v>393.78</v>
      </c>
      <c r="PL244" s="4">
        <v>399.8</v>
      </c>
      <c r="PM244" s="4">
        <v>406.83</v>
      </c>
      <c r="PN244" s="4">
        <v>406.83</v>
      </c>
      <c r="PO244" s="4">
        <v>423.89</v>
      </c>
      <c r="PP244" s="4">
        <v>423.89</v>
      </c>
      <c r="PQ244" s="4">
        <v>423.89</v>
      </c>
      <c r="PR244" s="4">
        <v>431.89</v>
      </c>
      <c r="PS244" s="4">
        <v>450.56</v>
      </c>
      <c r="PT244" s="4">
        <v>450.56</v>
      </c>
      <c r="PU244" s="4">
        <v>450.56</v>
      </c>
      <c r="PV244" s="4">
        <v>459.59</v>
      </c>
      <c r="PW244" s="4">
        <v>480.67</v>
      </c>
      <c r="PX244" s="4">
        <v>480.67</v>
      </c>
      <c r="PY244" s="4">
        <v>480.67</v>
      </c>
      <c r="PZ244" s="4">
        <v>480.67</v>
      </c>
      <c r="QA244" s="4">
        <v>480.67</v>
      </c>
      <c r="QB244" s="4">
        <v>480.67</v>
      </c>
      <c r="QC244" s="4">
        <v>489.7</v>
      </c>
      <c r="QD244" s="4">
        <v>510.78</v>
      </c>
      <c r="QE244" s="4">
        <v>510.78</v>
      </c>
      <c r="QF244" s="4">
        <v>516.17999999999995</v>
      </c>
      <c r="QG244" s="4">
        <v>528.78</v>
      </c>
      <c r="QH244" s="4">
        <v>534.11</v>
      </c>
      <c r="QI244" s="4">
        <v>534.11</v>
      </c>
      <c r="QJ244" s="4">
        <v>547.23</v>
      </c>
      <c r="QK244" s="4">
        <v>570.91999999999996</v>
      </c>
      <c r="QL244" s="4">
        <v>594.91999999999996</v>
      </c>
      <c r="QM244" s="4">
        <v>601.89</v>
      </c>
      <c r="QN244" s="4">
        <v>607.22</v>
      </c>
      <c r="QO244" s="4">
        <v>620.34</v>
      </c>
      <c r="QP244" s="4">
        <v>620.34</v>
      </c>
      <c r="QQ244" s="4">
        <v>632</v>
      </c>
      <c r="QR244" s="4">
        <v>632</v>
      </c>
      <c r="QS244" s="4">
        <v>632</v>
      </c>
      <c r="QT244" s="4">
        <v>632</v>
      </c>
      <c r="QU244" s="4">
        <v>632</v>
      </c>
      <c r="QV244" s="4">
        <v>632</v>
      </c>
      <c r="QW244" s="4">
        <v>632</v>
      </c>
      <c r="QX244" s="4">
        <v>632</v>
      </c>
      <c r="QY244" s="4">
        <v>632</v>
      </c>
      <c r="QZ244" s="4">
        <v>632</v>
      </c>
      <c r="RA244" s="4">
        <v>632</v>
      </c>
      <c r="RB244" s="4">
        <v>632</v>
      </c>
      <c r="RC244" s="4">
        <v>632</v>
      </c>
      <c r="RD244" s="4">
        <v>632</v>
      </c>
      <c r="RE244" s="4">
        <v>632</v>
      </c>
      <c r="RF244" s="4">
        <v>632</v>
      </c>
      <c r="RG244" s="4">
        <v>632</v>
      </c>
      <c r="RH244" s="4">
        <v>632</v>
      </c>
      <c r="RI244" s="4">
        <v>632</v>
      </c>
      <c r="RJ244" s="4">
        <v>632</v>
      </c>
      <c r="RK244" s="4">
        <v>632</v>
      </c>
      <c r="RL244" s="4">
        <v>632</v>
      </c>
      <c r="RM244" s="4">
        <v>632</v>
      </c>
      <c r="RN244" s="4">
        <v>632</v>
      </c>
      <c r="RO244" s="4">
        <v>632</v>
      </c>
      <c r="RP244" s="4">
        <v>632</v>
      </c>
      <c r="RQ244" s="4">
        <v>632</v>
      </c>
      <c r="RR244" s="4">
        <v>632</v>
      </c>
      <c r="RS244" s="4">
        <v>632</v>
      </c>
      <c r="RT244" s="4">
        <v>13.38</v>
      </c>
      <c r="RU244" s="4">
        <v>13.38</v>
      </c>
      <c r="RV244" s="4">
        <v>13.38</v>
      </c>
      <c r="RW244" s="4">
        <v>13.38</v>
      </c>
      <c r="RX244" s="4">
        <v>13.38</v>
      </c>
      <c r="RY244" s="4">
        <v>13.38</v>
      </c>
      <c r="RZ244" s="4">
        <v>13.38</v>
      </c>
      <c r="SA244" s="4">
        <v>13.38</v>
      </c>
      <c r="SB244" s="4">
        <v>13.38</v>
      </c>
      <c r="SC244" s="4">
        <v>13.38</v>
      </c>
      <c r="SD244" s="4">
        <v>13.38</v>
      </c>
      <c r="SE244" s="4">
        <v>13.38</v>
      </c>
      <c r="SF244" s="4">
        <v>13.38</v>
      </c>
      <c r="SG244" s="4">
        <v>13.38</v>
      </c>
      <c r="SH244" s="4">
        <v>13.38</v>
      </c>
      <c r="SI244" s="4">
        <v>13.38</v>
      </c>
      <c r="SJ244" s="4">
        <v>13.38</v>
      </c>
      <c r="SK244" s="4">
        <v>13.38</v>
      </c>
      <c r="SL244" s="4">
        <v>13.38</v>
      </c>
      <c r="SM244" s="4">
        <v>13.38</v>
      </c>
      <c r="SN244" s="4">
        <v>13.38</v>
      </c>
      <c r="SO244" s="4">
        <v>13.38</v>
      </c>
      <c r="SP244" s="4">
        <v>13.38</v>
      </c>
      <c r="SQ244" s="4">
        <v>13.38</v>
      </c>
      <c r="SR244" s="4">
        <v>13.38</v>
      </c>
      <c r="SS244" s="4">
        <v>13.38</v>
      </c>
      <c r="ST244" s="4">
        <v>13.38</v>
      </c>
      <c r="SU244" s="4">
        <v>13.38</v>
      </c>
      <c r="SV244" s="4">
        <v>13.38</v>
      </c>
      <c r="SW244" s="4">
        <v>13.38</v>
      </c>
      <c r="SX244" s="4">
        <v>13.38</v>
      </c>
      <c r="SY244" s="4">
        <v>13.38</v>
      </c>
      <c r="SZ244" s="4">
        <v>13.38</v>
      </c>
      <c r="TA244" s="4">
        <v>13.38</v>
      </c>
      <c r="TB244" s="4">
        <v>13.38</v>
      </c>
      <c r="TC244" s="4">
        <v>13.38</v>
      </c>
      <c r="TD244" s="4">
        <v>13.38</v>
      </c>
      <c r="TE244" s="4">
        <v>13.38</v>
      </c>
      <c r="TF244" s="4">
        <v>13.38</v>
      </c>
      <c r="TG244" s="4">
        <v>13.38</v>
      </c>
      <c r="TH244" s="4">
        <v>13.38</v>
      </c>
      <c r="TI244" s="4">
        <v>13.38</v>
      </c>
      <c r="TJ244" s="4">
        <v>13.38</v>
      </c>
      <c r="TK244" s="4">
        <v>13.38</v>
      </c>
      <c r="TL244" s="4">
        <v>13.38</v>
      </c>
      <c r="TM244" s="4">
        <v>13.38</v>
      </c>
      <c r="TN244" s="4">
        <v>13.38</v>
      </c>
      <c r="TO244" s="4">
        <v>13.38</v>
      </c>
      <c r="TP244" s="4">
        <v>13.38</v>
      </c>
      <c r="TQ244" s="4">
        <v>13.38</v>
      </c>
      <c r="TR244" s="4">
        <v>13.38</v>
      </c>
      <c r="TS244" s="4">
        <v>13.38</v>
      </c>
      <c r="TT244" s="4">
        <v>13.38</v>
      </c>
      <c r="TU244" s="4">
        <v>13.38</v>
      </c>
      <c r="TV244" s="4">
        <v>13.38</v>
      </c>
      <c r="TW244" s="4">
        <v>13.38</v>
      </c>
      <c r="TX244" s="4">
        <v>13.38</v>
      </c>
      <c r="TY244" s="4">
        <v>13.38</v>
      </c>
      <c r="TZ244" s="4">
        <v>13.38</v>
      </c>
      <c r="UA244" s="4">
        <v>13.38</v>
      </c>
      <c r="UB244" s="4">
        <v>13.38</v>
      </c>
      <c r="UC244" s="4">
        <v>13.38</v>
      </c>
      <c r="UD244" s="4">
        <v>13.38</v>
      </c>
      <c r="UE244" s="4">
        <v>13.38</v>
      </c>
      <c r="UF244" s="4">
        <v>13.38</v>
      </c>
      <c r="UG244" s="4">
        <v>13.38</v>
      </c>
      <c r="UH244" s="4">
        <v>13.38</v>
      </c>
      <c r="UI244" s="4">
        <v>13.38</v>
      </c>
      <c r="UJ244" s="4">
        <v>13.38</v>
      </c>
      <c r="UK244" s="4">
        <v>13.38</v>
      </c>
      <c r="UL244" s="4">
        <v>13.38</v>
      </c>
      <c r="UM244" s="4">
        <v>13.38</v>
      </c>
      <c r="UN244" s="4">
        <v>13.38</v>
      </c>
      <c r="UO244" s="4">
        <v>13.38</v>
      </c>
      <c r="UP244" s="4">
        <v>13.38</v>
      </c>
      <c r="UQ244" s="4">
        <v>13.38</v>
      </c>
      <c r="UR244" s="4">
        <v>13.38</v>
      </c>
      <c r="US244" s="4">
        <v>13.38</v>
      </c>
      <c r="UT244" s="4">
        <v>13.38</v>
      </c>
      <c r="UU244" s="4">
        <v>13.38</v>
      </c>
      <c r="UV244" s="4">
        <v>13.38</v>
      </c>
      <c r="UW244" s="4">
        <v>13.38</v>
      </c>
      <c r="UX244" s="4">
        <v>13.38</v>
      </c>
      <c r="UY244" s="4">
        <v>13.38</v>
      </c>
      <c r="UZ244" s="4">
        <v>13.38</v>
      </c>
      <c r="VA244" s="4">
        <v>13.38</v>
      </c>
      <c r="VB244" s="4">
        <v>13.38</v>
      </c>
      <c r="VC244" s="4">
        <v>13.38</v>
      </c>
      <c r="VD244" s="4">
        <v>13.38</v>
      </c>
      <c r="VE244" s="4">
        <v>13.38</v>
      </c>
      <c r="VF244" s="4">
        <v>13.38</v>
      </c>
      <c r="VG244" s="4">
        <v>13.38</v>
      </c>
      <c r="VH244" s="4">
        <v>13.38</v>
      </c>
      <c r="VI244" s="4">
        <v>13.38</v>
      </c>
      <c r="VJ244" s="4">
        <v>13.38</v>
      </c>
      <c r="VK244" s="4">
        <v>13.38</v>
      </c>
      <c r="VL244" s="4">
        <v>13.38</v>
      </c>
      <c r="VM244" s="4">
        <v>13.38</v>
      </c>
      <c r="VN244" s="4">
        <v>13.38</v>
      </c>
      <c r="VO244" s="4">
        <v>13.38</v>
      </c>
      <c r="VP244" s="4">
        <v>13.38</v>
      </c>
      <c r="VQ244" s="4">
        <v>13.38</v>
      </c>
      <c r="VR244" s="4">
        <v>13.38</v>
      </c>
      <c r="VS244" s="4">
        <v>13.38</v>
      </c>
      <c r="VT244" s="4">
        <v>13.38</v>
      </c>
      <c r="VU244" s="4">
        <v>13.38</v>
      </c>
      <c r="VV244" s="4">
        <v>13.38</v>
      </c>
      <c r="VW244" s="4">
        <v>13.38</v>
      </c>
      <c r="VX244" s="4">
        <v>13.38</v>
      </c>
      <c r="VY244" s="4">
        <v>13.38</v>
      </c>
      <c r="VZ244" s="4">
        <v>13.38</v>
      </c>
      <c r="WA244" s="4">
        <v>13.54</v>
      </c>
      <c r="WB244" s="4">
        <v>13.69</v>
      </c>
      <c r="WC244" s="4">
        <v>13.83</v>
      </c>
      <c r="WD244" s="4">
        <v>14.47</v>
      </c>
      <c r="WE244" s="4">
        <v>14.47</v>
      </c>
      <c r="WF244" s="4">
        <v>15.04</v>
      </c>
      <c r="WG244" s="4">
        <v>15.61</v>
      </c>
      <c r="WH244" s="4">
        <v>16.18</v>
      </c>
      <c r="WI244" s="4">
        <v>16.68</v>
      </c>
      <c r="WJ244" s="4">
        <v>17.34</v>
      </c>
      <c r="WK244" s="4">
        <v>17.55</v>
      </c>
      <c r="WL244" s="4">
        <v>17.55</v>
      </c>
      <c r="WM244" s="4">
        <v>17.86</v>
      </c>
      <c r="WN244" s="4">
        <v>18.48</v>
      </c>
      <c r="WO244" s="4">
        <v>18.98</v>
      </c>
      <c r="WP244" s="4">
        <v>19.48</v>
      </c>
      <c r="WQ244" s="4">
        <v>19.64</v>
      </c>
      <c r="WR244" s="4">
        <v>19.78</v>
      </c>
      <c r="WS244" s="4">
        <v>19.78</v>
      </c>
      <c r="WT244" s="4">
        <v>20.02</v>
      </c>
      <c r="WU244" s="4">
        <v>20.23</v>
      </c>
      <c r="WV244" s="4">
        <v>20.45</v>
      </c>
      <c r="WW244" s="4">
        <v>21</v>
      </c>
      <c r="WX244" s="4">
        <v>21.42</v>
      </c>
      <c r="WY244" s="4">
        <v>21.85</v>
      </c>
      <c r="WZ244" s="4">
        <v>21.85</v>
      </c>
      <c r="XA244" s="4">
        <v>21.94</v>
      </c>
      <c r="XB244" s="4">
        <v>22.01</v>
      </c>
      <c r="XC244" s="4">
        <v>22.08</v>
      </c>
      <c r="XD244" s="4">
        <v>22.32</v>
      </c>
      <c r="XE244" s="4">
        <v>22.53</v>
      </c>
      <c r="XF244" s="4">
        <v>22.75</v>
      </c>
      <c r="XG244" s="4">
        <v>22.75</v>
      </c>
      <c r="XH244" s="4">
        <v>23.23</v>
      </c>
      <c r="XI244" s="4">
        <v>23.65</v>
      </c>
      <c r="XJ244" s="4">
        <v>24.08</v>
      </c>
      <c r="XK244" s="4">
        <v>24.24</v>
      </c>
      <c r="XL244" s="4">
        <v>24.39</v>
      </c>
      <c r="XM244" s="4">
        <v>24.53</v>
      </c>
      <c r="XN244" s="4">
        <v>24.53</v>
      </c>
      <c r="XO244" s="4">
        <v>24.53</v>
      </c>
      <c r="XP244" s="4">
        <v>24.53</v>
      </c>
      <c r="XQ244" s="4">
        <v>24.53</v>
      </c>
      <c r="XR244" s="4">
        <v>24.53</v>
      </c>
      <c r="XS244" s="4">
        <v>24.53</v>
      </c>
      <c r="XT244" s="4">
        <v>24.69</v>
      </c>
      <c r="XU244" s="4">
        <v>24.69</v>
      </c>
      <c r="XV244" s="4">
        <v>24.84</v>
      </c>
      <c r="XW244" s="4">
        <v>24.98</v>
      </c>
      <c r="XX244" s="4">
        <v>25.62</v>
      </c>
      <c r="XY244" s="4">
        <v>26.2</v>
      </c>
      <c r="XZ244" s="4">
        <v>26.77</v>
      </c>
      <c r="YA244" s="4">
        <v>27.34</v>
      </c>
      <c r="YB244" s="4">
        <v>27.34</v>
      </c>
      <c r="YC244" s="4">
        <v>27.84</v>
      </c>
      <c r="YD244" s="4">
        <v>28.33</v>
      </c>
      <c r="YE244" s="4">
        <v>28.5</v>
      </c>
      <c r="YF244" s="4">
        <v>28.64</v>
      </c>
      <c r="YG244" s="4">
        <v>28.78</v>
      </c>
      <c r="YH244" s="4">
        <v>28.86</v>
      </c>
      <c r="YI244" s="4">
        <v>28.86</v>
      </c>
      <c r="YJ244" s="4">
        <v>28.93</v>
      </c>
      <c r="YK244" s="4">
        <v>29</v>
      </c>
      <c r="YL244" s="4">
        <v>29</v>
      </c>
      <c r="YM244" s="4">
        <v>29</v>
      </c>
      <c r="YN244" s="4">
        <v>29</v>
      </c>
      <c r="YO244" s="4">
        <v>29</v>
      </c>
      <c r="YP244" s="4">
        <v>29</v>
      </c>
      <c r="YQ244" s="4">
        <v>29</v>
      </c>
      <c r="YR244" s="4">
        <v>29</v>
      </c>
      <c r="YS244" s="4">
        <v>29</v>
      </c>
      <c r="YT244" s="4">
        <v>29</v>
      </c>
      <c r="YU244" s="4">
        <v>29</v>
      </c>
      <c r="YV244" s="4">
        <v>29</v>
      </c>
      <c r="YW244" s="4">
        <v>29</v>
      </c>
      <c r="YX244" s="4">
        <v>29</v>
      </c>
      <c r="YY244" s="4">
        <v>29</v>
      </c>
      <c r="YZ244" s="4">
        <v>29</v>
      </c>
      <c r="ZA244" s="4">
        <v>29</v>
      </c>
      <c r="ZB244" s="4">
        <v>29</v>
      </c>
      <c r="ZC244" s="4">
        <v>29</v>
      </c>
      <c r="ZD244" s="4">
        <v>29</v>
      </c>
      <c r="ZE244" s="4">
        <v>29</v>
      </c>
      <c r="ZF244" s="4">
        <v>29</v>
      </c>
      <c r="ZG244" s="4">
        <v>29</v>
      </c>
      <c r="ZH244" s="4">
        <v>29</v>
      </c>
      <c r="ZI244" s="4">
        <v>29</v>
      </c>
      <c r="ZJ244" s="4">
        <v>29</v>
      </c>
      <c r="ZK244" s="4">
        <v>29</v>
      </c>
      <c r="ZL244" s="4">
        <v>29</v>
      </c>
      <c r="ZM244" s="925">
        <v>29</v>
      </c>
      <c r="ZN244" s="925">
        <v>29</v>
      </c>
      <c r="ZO244" s="4">
        <v>29</v>
      </c>
      <c r="ZP244" s="4">
        <v>29</v>
      </c>
      <c r="ZQ244" s="4">
        <v>29</v>
      </c>
      <c r="ZR244" s="4">
        <v>29</v>
      </c>
      <c r="ZS244" s="4">
        <v>29</v>
      </c>
      <c r="ZT244" s="4">
        <v>29</v>
      </c>
      <c r="ZU244" s="4">
        <v>29</v>
      </c>
      <c r="ZV244" s="4">
        <v>29</v>
      </c>
      <c r="ZW244" s="4">
        <v>29</v>
      </c>
      <c r="ZX244" s="4">
        <v>29</v>
      </c>
      <c r="ZY244" s="4">
        <v>29</v>
      </c>
      <c r="ZZ244" s="4">
        <v>29</v>
      </c>
      <c r="AAA244" s="4">
        <v>29</v>
      </c>
      <c r="AAB244" s="4">
        <v>29</v>
      </c>
      <c r="AAC244" s="4">
        <v>29</v>
      </c>
      <c r="AAD244" s="4">
        <v>29</v>
      </c>
      <c r="AAE244" s="4">
        <v>29</v>
      </c>
      <c r="AAF244" s="4">
        <v>29</v>
      </c>
      <c r="AAG244" s="4">
        <v>29</v>
      </c>
      <c r="AAH244" s="4">
        <v>29</v>
      </c>
      <c r="AAI244" s="4">
        <v>29</v>
      </c>
      <c r="AAJ244" s="4">
        <v>29</v>
      </c>
      <c r="AAK244" s="4">
        <v>29</v>
      </c>
      <c r="AAL244" s="4">
        <v>29</v>
      </c>
      <c r="AAM244" s="4">
        <v>29</v>
      </c>
      <c r="AAN244" s="4">
        <v>29</v>
      </c>
      <c r="AAO244" s="4">
        <v>29</v>
      </c>
      <c r="AAP244" s="4">
        <v>29</v>
      </c>
      <c r="AAQ244" s="4">
        <v>29</v>
      </c>
      <c r="AAR244" s="4">
        <v>29</v>
      </c>
      <c r="AAS244" s="4">
        <v>29</v>
      </c>
      <c r="AAT244" s="4">
        <v>29</v>
      </c>
      <c r="AAU244" s="4">
        <v>29</v>
      </c>
      <c r="AAV244" s="4">
        <v>29</v>
      </c>
      <c r="AAW244" s="4">
        <v>29</v>
      </c>
      <c r="AAX244" s="4">
        <v>29</v>
      </c>
      <c r="AAY244" s="4">
        <v>29</v>
      </c>
      <c r="AAZ244" s="4">
        <v>29</v>
      </c>
      <c r="ABA244" s="4">
        <v>29</v>
      </c>
      <c r="ABB244" s="4">
        <v>29</v>
      </c>
      <c r="ABC244" s="4">
        <v>29</v>
      </c>
      <c r="ABD244" s="4">
        <v>29</v>
      </c>
      <c r="ABE244" s="4">
        <v>29</v>
      </c>
      <c r="ABF244" s="4">
        <v>29</v>
      </c>
      <c r="ABG244" s="4">
        <v>29</v>
      </c>
      <c r="ABH244" s="4">
        <v>29</v>
      </c>
      <c r="ABI244" s="4">
        <v>29</v>
      </c>
      <c r="ABJ244" s="4">
        <v>29</v>
      </c>
      <c r="ABK244" s="4">
        <v>29</v>
      </c>
      <c r="ABL244" s="4">
        <v>29</v>
      </c>
      <c r="ABM244" s="4">
        <v>29</v>
      </c>
      <c r="ABN244" s="4">
        <v>29</v>
      </c>
      <c r="ABO244" s="4">
        <v>29</v>
      </c>
      <c r="ABP244" s="4">
        <v>29</v>
      </c>
      <c r="ABQ244" s="4">
        <v>29</v>
      </c>
      <c r="ABR244" s="4">
        <v>29</v>
      </c>
      <c r="ABS244" s="4">
        <v>29</v>
      </c>
      <c r="ABT244" s="4">
        <v>29</v>
      </c>
      <c r="ABU244" s="4">
        <v>29</v>
      </c>
    </row>
    <row r="245" spans="1:749" outlineLevel="4">
      <c r="A245" s="4" t="s">
        <v>1193</v>
      </c>
      <c r="D245" s="4">
        <v>29</v>
      </c>
      <c r="E245" s="4">
        <v>0</v>
      </c>
      <c r="F245" s="689">
        <v>58282.67</v>
      </c>
      <c r="G245" s="689"/>
      <c r="H245" s="689" t="s">
        <v>894</v>
      </c>
      <c r="OF245" s="4">
        <v>0.23</v>
      </c>
      <c r="OG245" s="4">
        <v>0.65</v>
      </c>
      <c r="OH245" s="4">
        <v>1.3</v>
      </c>
      <c r="OI245" s="4">
        <v>2.5</v>
      </c>
      <c r="OJ245" s="4">
        <v>2.9</v>
      </c>
      <c r="OK245" s="4">
        <v>3.89</v>
      </c>
      <c r="OL245" s="4">
        <v>3.89</v>
      </c>
      <c r="OM245" s="4">
        <v>4.46</v>
      </c>
      <c r="ON245" s="4">
        <v>4.8600000000000003</v>
      </c>
      <c r="OO245" s="4">
        <v>5.79</v>
      </c>
      <c r="OP245" s="4">
        <v>5.79</v>
      </c>
      <c r="OQ245" s="4">
        <v>5.84</v>
      </c>
      <c r="OR245" s="4">
        <v>6.08</v>
      </c>
      <c r="OS245" s="4">
        <v>6.08</v>
      </c>
      <c r="OT245" s="4">
        <v>6.44</v>
      </c>
      <c r="OU245" s="4">
        <v>6.69</v>
      </c>
      <c r="OV245" s="4">
        <v>7.05</v>
      </c>
      <c r="OW245" s="4">
        <v>7.58</v>
      </c>
      <c r="OX245" s="4">
        <v>8.8800000000000008</v>
      </c>
      <c r="OY245" s="4">
        <v>9.93</v>
      </c>
      <c r="OZ245" s="4">
        <v>9.93</v>
      </c>
      <c r="PA245" s="4">
        <v>10.89</v>
      </c>
      <c r="PB245" s="4">
        <v>12.23</v>
      </c>
      <c r="PC245" s="4">
        <v>12.76</v>
      </c>
      <c r="PD245" s="4">
        <v>13.48</v>
      </c>
      <c r="PE245" s="4">
        <v>14.91</v>
      </c>
      <c r="PF245" s="4">
        <v>15.66</v>
      </c>
      <c r="PG245" s="4">
        <v>15.66</v>
      </c>
      <c r="PH245" s="4">
        <v>17</v>
      </c>
      <c r="PI245" s="4">
        <v>17.420000000000002</v>
      </c>
      <c r="PJ245" s="4">
        <v>17.98</v>
      </c>
      <c r="PK245" s="4">
        <v>18.73</v>
      </c>
      <c r="PL245" s="4">
        <v>18.96</v>
      </c>
      <c r="PM245" s="4">
        <v>19.38</v>
      </c>
      <c r="PN245" s="4">
        <v>19.38</v>
      </c>
      <c r="PO245" s="4">
        <v>19.63</v>
      </c>
      <c r="PP245" s="4">
        <v>19.63</v>
      </c>
      <c r="PQ245" s="4">
        <v>19.63</v>
      </c>
      <c r="PR245" s="4">
        <v>19.63</v>
      </c>
      <c r="PS245" s="4">
        <v>19.63</v>
      </c>
      <c r="PT245" s="4">
        <v>19.63</v>
      </c>
      <c r="PU245" s="4">
        <v>19.63</v>
      </c>
      <c r="PV245" s="4">
        <v>19.72</v>
      </c>
      <c r="PW245" s="4">
        <v>19.829999999999998</v>
      </c>
      <c r="PX245" s="4">
        <v>20.079999999999998</v>
      </c>
      <c r="PY245" s="4">
        <v>20.350000000000001</v>
      </c>
      <c r="PZ245" s="4">
        <v>20.66</v>
      </c>
      <c r="QA245" s="4">
        <v>21.59</v>
      </c>
      <c r="QB245" s="4">
        <v>21.59</v>
      </c>
      <c r="QC245" s="4">
        <v>21.94</v>
      </c>
      <c r="QD245" s="4">
        <v>22.76</v>
      </c>
      <c r="QE245" s="4">
        <v>24.09</v>
      </c>
      <c r="QF245" s="4">
        <v>24.32</v>
      </c>
      <c r="QG245" s="4">
        <v>24.74</v>
      </c>
      <c r="QH245" s="4">
        <v>24.99</v>
      </c>
      <c r="QI245" s="4">
        <v>24.99</v>
      </c>
      <c r="QJ245" s="4">
        <v>26.32</v>
      </c>
      <c r="QK245" s="4">
        <v>26.32</v>
      </c>
      <c r="QL245" s="4">
        <v>26.32</v>
      </c>
      <c r="QM245" s="4">
        <v>26.32</v>
      </c>
      <c r="QN245" s="4">
        <v>26.4</v>
      </c>
      <c r="QO245" s="4">
        <v>26.73</v>
      </c>
      <c r="QP245" s="4">
        <v>26.73</v>
      </c>
      <c r="QQ245" s="4">
        <v>27.46</v>
      </c>
      <c r="QR245" s="4">
        <v>28.03</v>
      </c>
      <c r="QS245" s="4">
        <v>28.63</v>
      </c>
      <c r="QT245" s="4">
        <v>28.83</v>
      </c>
      <c r="QU245" s="4">
        <v>29</v>
      </c>
      <c r="QV245" s="4">
        <v>29</v>
      </c>
      <c r="QW245" s="4">
        <v>29</v>
      </c>
      <c r="QX245" s="4">
        <v>29</v>
      </c>
      <c r="QY245" s="4">
        <v>29</v>
      </c>
      <c r="QZ245" s="4">
        <v>29</v>
      </c>
      <c r="RA245" s="4">
        <v>29</v>
      </c>
      <c r="RB245" s="4">
        <v>29</v>
      </c>
      <c r="RC245" s="4">
        <v>29</v>
      </c>
      <c r="RD245" s="4">
        <v>29</v>
      </c>
      <c r="RE245" s="4">
        <v>29</v>
      </c>
      <c r="RF245" s="4">
        <v>29</v>
      </c>
      <c r="RG245" s="4">
        <v>29</v>
      </c>
      <c r="RH245" s="4">
        <v>29</v>
      </c>
      <c r="RI245" s="4">
        <v>29</v>
      </c>
      <c r="RJ245" s="4">
        <v>29</v>
      </c>
      <c r="RK245" s="4">
        <v>29</v>
      </c>
      <c r="RL245" s="4">
        <v>29</v>
      </c>
      <c r="RM245" s="4">
        <v>29</v>
      </c>
      <c r="RN245" s="4">
        <v>29</v>
      </c>
      <c r="RO245" s="4">
        <v>29</v>
      </c>
      <c r="RP245" s="4">
        <v>29</v>
      </c>
      <c r="RQ245" s="4">
        <v>29</v>
      </c>
      <c r="RR245" s="4">
        <v>29</v>
      </c>
      <c r="RS245" s="4">
        <v>29</v>
      </c>
      <c r="RT245" s="4">
        <v>326.16000000000003</v>
      </c>
      <c r="RU245" s="4">
        <v>327.12</v>
      </c>
      <c r="RV245" s="4">
        <v>328.08</v>
      </c>
      <c r="RW245" s="4">
        <v>328.08</v>
      </c>
      <c r="RX245" s="4">
        <v>329.04</v>
      </c>
      <c r="RY245" s="4">
        <v>330</v>
      </c>
      <c r="RZ245" s="4">
        <v>330</v>
      </c>
      <c r="SA245" s="4">
        <v>330</v>
      </c>
      <c r="SB245" s="4">
        <v>330</v>
      </c>
      <c r="SC245" s="4">
        <v>330</v>
      </c>
      <c r="SD245" s="4">
        <v>330</v>
      </c>
      <c r="SE245" s="4">
        <v>330</v>
      </c>
      <c r="SF245" s="4">
        <v>330</v>
      </c>
      <c r="SG245" s="4">
        <v>330</v>
      </c>
      <c r="SH245" s="4">
        <v>330</v>
      </c>
      <c r="SI245" s="4">
        <v>330</v>
      </c>
      <c r="SJ245" s="4">
        <v>330</v>
      </c>
      <c r="SK245" s="4">
        <v>330</v>
      </c>
      <c r="SL245" s="4">
        <v>330</v>
      </c>
      <c r="SM245" s="4">
        <v>330</v>
      </c>
      <c r="SN245" s="4">
        <v>330</v>
      </c>
      <c r="SO245" s="4">
        <v>330</v>
      </c>
      <c r="SP245" s="4">
        <v>330</v>
      </c>
      <c r="SQ245" s="4">
        <v>330</v>
      </c>
      <c r="SR245" s="4">
        <v>330</v>
      </c>
      <c r="SS245" s="4">
        <v>330</v>
      </c>
      <c r="ST245" s="4">
        <v>330</v>
      </c>
      <c r="SU245" s="4">
        <v>330</v>
      </c>
      <c r="SV245" s="4">
        <v>330</v>
      </c>
      <c r="SW245" s="4">
        <v>330</v>
      </c>
      <c r="SX245" s="4">
        <v>330</v>
      </c>
      <c r="SY245" s="4">
        <v>330</v>
      </c>
      <c r="SZ245" s="4">
        <v>330</v>
      </c>
      <c r="TA245" s="4">
        <v>330</v>
      </c>
      <c r="TB245" s="4">
        <v>330</v>
      </c>
      <c r="TC245" s="4">
        <v>330</v>
      </c>
      <c r="TD245" s="4">
        <v>330</v>
      </c>
      <c r="TE245" s="4">
        <v>330</v>
      </c>
      <c r="TF245" s="4">
        <v>330</v>
      </c>
      <c r="TG245" s="4">
        <v>330</v>
      </c>
      <c r="TH245" s="4">
        <v>330</v>
      </c>
      <c r="TI245" s="4">
        <v>330</v>
      </c>
      <c r="TJ245" s="4">
        <v>330</v>
      </c>
      <c r="TK245" s="4">
        <v>330</v>
      </c>
      <c r="TL245" s="4">
        <v>330</v>
      </c>
      <c r="TM245" s="4">
        <v>330</v>
      </c>
      <c r="TN245" s="4">
        <v>330</v>
      </c>
      <c r="TO245" s="4">
        <v>330</v>
      </c>
      <c r="TP245" s="4">
        <v>330</v>
      </c>
      <c r="TQ245" s="4">
        <v>330</v>
      </c>
      <c r="TR245" s="4">
        <v>330</v>
      </c>
      <c r="TS245" s="4">
        <v>330</v>
      </c>
      <c r="TT245" s="4">
        <v>330</v>
      </c>
      <c r="TU245" s="4">
        <v>330</v>
      </c>
      <c r="TV245" s="4">
        <v>330</v>
      </c>
      <c r="TW245" s="4">
        <v>330</v>
      </c>
      <c r="TX245" s="4">
        <v>330</v>
      </c>
      <c r="TY245" s="4">
        <v>330</v>
      </c>
      <c r="TZ245" s="4">
        <v>330</v>
      </c>
      <c r="UA245" s="4">
        <v>330</v>
      </c>
      <c r="UB245" s="4">
        <v>330</v>
      </c>
      <c r="UC245" s="4">
        <v>330</v>
      </c>
      <c r="UD245" s="4">
        <v>330</v>
      </c>
      <c r="UE245" s="4">
        <v>330</v>
      </c>
      <c r="UF245" s="4">
        <v>330</v>
      </c>
      <c r="UG245" s="4">
        <v>330</v>
      </c>
      <c r="UH245" s="4">
        <v>330</v>
      </c>
      <c r="UI245" s="4">
        <v>330</v>
      </c>
      <c r="UJ245" s="4">
        <v>330</v>
      </c>
      <c r="UK245" s="4">
        <v>330</v>
      </c>
      <c r="UL245" s="4">
        <v>330</v>
      </c>
      <c r="UM245" s="4">
        <v>330</v>
      </c>
      <c r="UN245" s="4">
        <v>330</v>
      </c>
      <c r="UO245" s="4">
        <v>330</v>
      </c>
      <c r="UP245" s="4">
        <v>330</v>
      </c>
      <c r="UQ245" s="4">
        <v>330</v>
      </c>
      <c r="UR245" s="4">
        <v>330</v>
      </c>
      <c r="US245" s="4">
        <v>330</v>
      </c>
      <c r="UT245" s="4">
        <v>330</v>
      </c>
      <c r="UU245" s="4">
        <v>330</v>
      </c>
      <c r="UV245" s="4">
        <v>330</v>
      </c>
      <c r="UW245" s="4">
        <v>330</v>
      </c>
      <c r="UX245" s="4">
        <v>330</v>
      </c>
      <c r="UY245" s="4">
        <v>330</v>
      </c>
      <c r="UZ245" s="4">
        <v>330</v>
      </c>
      <c r="VA245" s="4">
        <v>330</v>
      </c>
      <c r="VB245" s="4">
        <v>330</v>
      </c>
      <c r="VC245" s="4">
        <v>330</v>
      </c>
      <c r="VD245" s="4">
        <v>330</v>
      </c>
      <c r="VE245" s="4">
        <v>330</v>
      </c>
      <c r="VF245" s="4">
        <v>330</v>
      </c>
      <c r="VG245" s="4">
        <v>330</v>
      </c>
      <c r="VH245" s="4">
        <v>330</v>
      </c>
      <c r="VI245" s="4">
        <v>330</v>
      </c>
      <c r="VJ245" s="4">
        <v>330</v>
      </c>
      <c r="VK245" s="4">
        <v>330</v>
      </c>
      <c r="VL245" s="4">
        <v>330</v>
      </c>
      <c r="VM245" s="4">
        <v>330</v>
      </c>
      <c r="VN245" s="4">
        <v>330</v>
      </c>
      <c r="VO245" s="4">
        <v>330</v>
      </c>
      <c r="VP245" s="4">
        <v>330</v>
      </c>
      <c r="VQ245" s="4">
        <v>330</v>
      </c>
      <c r="VR245" s="4">
        <v>330</v>
      </c>
      <c r="VS245" s="4">
        <v>330</v>
      </c>
      <c r="VT245" s="4">
        <v>330</v>
      </c>
      <c r="VU245" s="4">
        <v>330</v>
      </c>
      <c r="VV245" s="4">
        <v>330</v>
      </c>
      <c r="VW245" s="4">
        <v>330</v>
      </c>
      <c r="VX245" s="4">
        <v>330</v>
      </c>
      <c r="VY245" s="4">
        <v>330</v>
      </c>
      <c r="VZ245" s="4">
        <v>330</v>
      </c>
      <c r="WA245" s="4">
        <v>330</v>
      </c>
      <c r="WB245" s="4">
        <v>330</v>
      </c>
      <c r="WC245" s="4">
        <v>330</v>
      </c>
      <c r="WD245" s="4">
        <v>330</v>
      </c>
      <c r="WE245" s="4">
        <v>330</v>
      </c>
      <c r="WF245" s="4">
        <v>330</v>
      </c>
      <c r="WG245" s="4">
        <v>330</v>
      </c>
      <c r="WH245" s="4">
        <v>330</v>
      </c>
      <c r="WI245" s="4">
        <v>330</v>
      </c>
      <c r="WJ245" s="4">
        <v>330</v>
      </c>
      <c r="WK245" s="4">
        <v>330</v>
      </c>
      <c r="WL245" s="4">
        <v>330</v>
      </c>
      <c r="WM245" s="4">
        <v>330</v>
      </c>
      <c r="WN245" s="4">
        <v>330</v>
      </c>
      <c r="WO245" s="4">
        <v>330</v>
      </c>
      <c r="WP245" s="4">
        <v>330</v>
      </c>
      <c r="WQ245" s="4">
        <v>330</v>
      </c>
      <c r="WR245" s="4">
        <v>330</v>
      </c>
      <c r="WS245" s="4">
        <v>330</v>
      </c>
      <c r="WT245" s="4">
        <v>330</v>
      </c>
      <c r="WU245" s="4">
        <v>330</v>
      </c>
      <c r="WV245" s="4">
        <v>330</v>
      </c>
      <c r="WW245" s="4">
        <v>330</v>
      </c>
      <c r="WX245" s="4">
        <v>330</v>
      </c>
      <c r="WY245" s="4">
        <v>330</v>
      </c>
      <c r="WZ245" s="4">
        <v>330</v>
      </c>
      <c r="XA245" s="4">
        <v>330</v>
      </c>
      <c r="XB245" s="4">
        <v>330</v>
      </c>
      <c r="XC245" s="4">
        <v>330</v>
      </c>
      <c r="XD245" s="4">
        <v>330</v>
      </c>
      <c r="XE245" s="4">
        <v>330</v>
      </c>
      <c r="XF245" s="4">
        <v>330</v>
      </c>
      <c r="XG245" s="4">
        <v>330</v>
      </c>
      <c r="XH245" s="4">
        <v>330</v>
      </c>
      <c r="XI245" s="4">
        <v>330</v>
      </c>
      <c r="XJ245" s="4">
        <v>330</v>
      </c>
      <c r="XK245" s="4">
        <v>330</v>
      </c>
      <c r="XL245" s="4">
        <v>330</v>
      </c>
      <c r="XM245" s="4">
        <v>330</v>
      </c>
      <c r="XN245" s="4">
        <v>330</v>
      </c>
      <c r="XO245" s="4">
        <v>330</v>
      </c>
      <c r="XP245" s="4">
        <v>330</v>
      </c>
      <c r="XQ245" s="4">
        <v>330</v>
      </c>
      <c r="XR245" s="4">
        <v>330</v>
      </c>
      <c r="XS245" s="4">
        <v>330</v>
      </c>
      <c r="XT245" s="4">
        <v>330</v>
      </c>
      <c r="XU245" s="4">
        <v>330</v>
      </c>
      <c r="XV245" s="4">
        <v>330</v>
      </c>
      <c r="XW245" s="4">
        <v>330</v>
      </c>
      <c r="XX245" s="4">
        <v>330</v>
      </c>
      <c r="XY245" s="4">
        <v>330</v>
      </c>
      <c r="XZ245" s="4">
        <v>330</v>
      </c>
      <c r="YA245" s="4">
        <v>330</v>
      </c>
      <c r="YB245" s="4">
        <v>330</v>
      </c>
      <c r="YC245" s="4">
        <v>330</v>
      </c>
      <c r="YD245" s="4">
        <v>330</v>
      </c>
      <c r="YE245" s="4">
        <v>330</v>
      </c>
      <c r="YF245" s="4">
        <v>330</v>
      </c>
      <c r="YG245" s="4">
        <v>330</v>
      </c>
      <c r="YH245" s="4">
        <v>330</v>
      </c>
      <c r="YI245" s="4">
        <v>330</v>
      </c>
      <c r="YJ245" s="4">
        <v>330</v>
      </c>
      <c r="YK245" s="4">
        <v>330</v>
      </c>
      <c r="YL245" s="4">
        <v>330</v>
      </c>
      <c r="YM245" s="4">
        <v>330</v>
      </c>
      <c r="YN245" s="4">
        <v>330</v>
      </c>
      <c r="YO245" s="4">
        <v>330</v>
      </c>
      <c r="YP245" s="4">
        <v>330</v>
      </c>
      <c r="YQ245" s="4">
        <v>330</v>
      </c>
      <c r="YR245" s="4">
        <v>330</v>
      </c>
      <c r="YS245" s="4">
        <v>330</v>
      </c>
      <c r="YT245" s="4">
        <v>330</v>
      </c>
      <c r="YU245" s="4">
        <v>330</v>
      </c>
      <c r="YV245" s="4">
        <v>330</v>
      </c>
      <c r="YW245" s="4">
        <v>330</v>
      </c>
      <c r="YX245" s="4">
        <v>330</v>
      </c>
      <c r="YY245" s="4">
        <v>330</v>
      </c>
      <c r="YZ245" s="4">
        <v>330</v>
      </c>
      <c r="ZA245" s="4">
        <v>330</v>
      </c>
      <c r="ZB245" s="4">
        <v>330</v>
      </c>
      <c r="ZC245" s="4">
        <v>330</v>
      </c>
      <c r="ZD245" s="4">
        <v>330</v>
      </c>
      <c r="ZE245" s="4">
        <v>330</v>
      </c>
      <c r="ZF245" s="4">
        <v>330</v>
      </c>
      <c r="ZG245" s="4">
        <v>330</v>
      </c>
      <c r="ZH245" s="4">
        <v>330</v>
      </c>
      <c r="ZI245" s="4">
        <v>330</v>
      </c>
      <c r="ZJ245" s="4">
        <v>330</v>
      </c>
      <c r="ZK245" s="4">
        <v>330</v>
      </c>
      <c r="ZL245" s="4">
        <v>330</v>
      </c>
      <c r="ZM245" s="925">
        <v>330</v>
      </c>
      <c r="ZN245" s="925">
        <v>330</v>
      </c>
      <c r="ZO245" s="4">
        <v>330</v>
      </c>
      <c r="ZP245" s="4">
        <v>330</v>
      </c>
      <c r="ZQ245" s="4">
        <v>330</v>
      </c>
      <c r="ZR245" s="4">
        <v>330</v>
      </c>
      <c r="ZS245" s="4">
        <v>330</v>
      </c>
      <c r="ZT245" s="4">
        <v>330</v>
      </c>
      <c r="ZU245" s="4">
        <v>330</v>
      </c>
      <c r="ZV245" s="4">
        <v>330</v>
      </c>
      <c r="ZW245" s="4">
        <v>330</v>
      </c>
      <c r="ZX245" s="4">
        <v>330</v>
      </c>
      <c r="ZY245" s="4">
        <v>330</v>
      </c>
      <c r="ZZ245" s="4">
        <v>330</v>
      </c>
      <c r="AAA245" s="4">
        <v>330</v>
      </c>
      <c r="AAB245" s="4">
        <v>330</v>
      </c>
      <c r="AAC245" s="4">
        <v>330</v>
      </c>
      <c r="AAD245" s="4">
        <v>330</v>
      </c>
      <c r="AAE245" s="4">
        <v>330</v>
      </c>
      <c r="AAF245" s="4">
        <v>330</v>
      </c>
      <c r="AAG245" s="4">
        <v>330</v>
      </c>
      <c r="AAH245" s="4">
        <v>330</v>
      </c>
      <c r="AAI245" s="4">
        <v>330</v>
      </c>
      <c r="AAJ245" s="4">
        <v>330</v>
      </c>
      <c r="AAK245" s="4">
        <v>330</v>
      </c>
      <c r="AAL245" s="4">
        <v>330</v>
      </c>
      <c r="AAM245" s="4">
        <v>330</v>
      </c>
      <c r="AAN245" s="4">
        <v>330</v>
      </c>
      <c r="AAO245" s="4">
        <v>330</v>
      </c>
      <c r="AAP245" s="4">
        <v>330</v>
      </c>
      <c r="AAQ245" s="4">
        <v>330</v>
      </c>
      <c r="AAR245" s="4">
        <v>330</v>
      </c>
      <c r="AAS245" s="4">
        <v>330</v>
      </c>
      <c r="AAT245" s="4">
        <v>330</v>
      </c>
      <c r="AAU245" s="4">
        <v>330</v>
      </c>
      <c r="AAV245" s="4">
        <v>330</v>
      </c>
      <c r="AAW245" s="4">
        <v>330</v>
      </c>
      <c r="AAX245" s="4">
        <v>330</v>
      </c>
      <c r="AAY245" s="4">
        <v>330</v>
      </c>
      <c r="AAZ245" s="4">
        <v>330</v>
      </c>
      <c r="ABA245" s="4">
        <v>330</v>
      </c>
      <c r="ABB245" s="4">
        <v>330</v>
      </c>
      <c r="ABC245" s="4">
        <v>330</v>
      </c>
      <c r="ABD245" s="4">
        <v>330</v>
      </c>
      <c r="ABE245" s="4">
        <v>330</v>
      </c>
      <c r="ABF245" s="4">
        <v>330</v>
      </c>
      <c r="ABG245" s="4">
        <v>330</v>
      </c>
      <c r="ABH245" s="4">
        <v>330</v>
      </c>
      <c r="ABI245" s="4">
        <v>330</v>
      </c>
      <c r="ABJ245" s="4">
        <v>330</v>
      </c>
      <c r="ABK245" s="4">
        <v>330</v>
      </c>
      <c r="ABL245" s="4">
        <v>330</v>
      </c>
      <c r="ABM245" s="4">
        <v>330</v>
      </c>
      <c r="ABN245" s="4">
        <v>330</v>
      </c>
      <c r="ABO245" s="4">
        <v>330</v>
      </c>
      <c r="ABP245" s="4">
        <v>330</v>
      </c>
      <c r="ABQ245" s="4">
        <v>330</v>
      </c>
      <c r="ABR245" s="4">
        <v>330</v>
      </c>
      <c r="ABS245" s="4">
        <v>330</v>
      </c>
      <c r="ABT245" s="4">
        <v>330</v>
      </c>
      <c r="ABU245" s="4">
        <v>330</v>
      </c>
    </row>
    <row r="246" spans="1:749" outlineLevel="4">
      <c r="A246" s="4" t="s">
        <v>1194</v>
      </c>
      <c r="D246" s="4">
        <v>957</v>
      </c>
      <c r="E246" s="4">
        <v>19.62</v>
      </c>
      <c r="F246" s="689">
        <v>315694.49</v>
      </c>
      <c r="G246" s="689"/>
      <c r="H246" s="689" t="s">
        <v>894</v>
      </c>
      <c r="MZ246" s="4">
        <v>0.08</v>
      </c>
      <c r="NA246" s="4">
        <v>0.46</v>
      </c>
      <c r="NB246" s="4">
        <v>0.84</v>
      </c>
      <c r="NC246" s="4">
        <v>0.84</v>
      </c>
      <c r="ND246" s="4">
        <v>1.65</v>
      </c>
      <c r="NE246" s="4">
        <v>4.41</v>
      </c>
      <c r="NF246" s="4">
        <v>8.15</v>
      </c>
      <c r="NG246" s="4">
        <v>19.62</v>
      </c>
      <c r="NH246" s="4">
        <v>19.62</v>
      </c>
      <c r="NI246" s="4">
        <v>19.62</v>
      </c>
      <c r="NJ246" s="4">
        <v>19.62</v>
      </c>
      <c r="NK246" s="4">
        <v>19.62</v>
      </c>
      <c r="NL246" s="4">
        <v>19.62</v>
      </c>
      <c r="NM246" s="4">
        <v>19.62</v>
      </c>
      <c r="NN246" s="4">
        <v>19.62</v>
      </c>
      <c r="NO246" s="4">
        <v>19.62</v>
      </c>
      <c r="NP246" s="4">
        <v>19.62</v>
      </c>
      <c r="NQ246" s="4">
        <v>19.62</v>
      </c>
      <c r="NR246" s="4">
        <v>19.62</v>
      </c>
      <c r="NS246" s="4">
        <v>19.62</v>
      </c>
      <c r="NT246" s="4">
        <v>19.62</v>
      </c>
      <c r="NU246" s="4">
        <v>19.62</v>
      </c>
      <c r="NV246" s="4">
        <v>19.62</v>
      </c>
      <c r="NW246" s="4">
        <v>19.62</v>
      </c>
      <c r="NX246" s="4">
        <v>19.62</v>
      </c>
      <c r="NY246" s="4">
        <v>19.62</v>
      </c>
      <c r="NZ246" s="4">
        <v>19.62</v>
      </c>
      <c r="OA246" s="4">
        <v>19.62</v>
      </c>
      <c r="OB246" s="4">
        <v>19.62</v>
      </c>
      <c r="OC246" s="4">
        <v>19.62</v>
      </c>
      <c r="OD246" s="4">
        <v>19.62</v>
      </c>
      <c r="OE246" s="4">
        <v>19.62</v>
      </c>
      <c r="OF246" s="4">
        <v>19.62</v>
      </c>
      <c r="OG246" s="4">
        <v>31.14</v>
      </c>
      <c r="OH246" s="4">
        <v>58.02</v>
      </c>
      <c r="OI246" s="4">
        <v>86.52</v>
      </c>
      <c r="OJ246" s="4">
        <v>129.63</v>
      </c>
      <c r="OK246" s="4">
        <v>198.5</v>
      </c>
      <c r="OL246" s="4">
        <v>198.5</v>
      </c>
      <c r="OM246" s="4">
        <v>220.16</v>
      </c>
      <c r="ON246" s="4">
        <v>256.87</v>
      </c>
      <c r="OO246" s="4">
        <v>280.95</v>
      </c>
      <c r="OP246" s="4">
        <v>289.87</v>
      </c>
      <c r="OQ246" s="4">
        <v>311.27999999999997</v>
      </c>
      <c r="OR246" s="4">
        <v>313.06</v>
      </c>
      <c r="OS246" s="4">
        <v>313.06</v>
      </c>
      <c r="OT246" s="4">
        <v>315.14999999999998</v>
      </c>
      <c r="OU246" s="4">
        <v>320.2</v>
      </c>
      <c r="OV246" s="4">
        <v>320.2</v>
      </c>
      <c r="OW246" s="4">
        <v>326.88</v>
      </c>
      <c r="OX246" s="4">
        <v>334.67</v>
      </c>
      <c r="OY246" s="4">
        <v>353.6</v>
      </c>
      <c r="OZ246" s="4">
        <v>353.6</v>
      </c>
      <c r="PA246" s="4">
        <v>383.66</v>
      </c>
      <c r="PB246" s="4">
        <v>430.42</v>
      </c>
      <c r="PC246" s="4">
        <v>516.6</v>
      </c>
      <c r="PD246" s="4">
        <v>554.01</v>
      </c>
      <c r="PE246" s="4">
        <v>641.75</v>
      </c>
      <c r="PF246" s="4">
        <v>655.79</v>
      </c>
      <c r="PG246" s="4">
        <v>655.79</v>
      </c>
      <c r="PH246" s="4">
        <v>689.88</v>
      </c>
      <c r="PI246" s="4">
        <v>689.88</v>
      </c>
      <c r="PJ246" s="4">
        <v>691.09</v>
      </c>
      <c r="PK246" s="4">
        <v>692.88</v>
      </c>
      <c r="PL246" s="4">
        <v>699.58</v>
      </c>
      <c r="PM246" s="4">
        <v>707.72</v>
      </c>
      <c r="PN246" s="4">
        <v>707.72</v>
      </c>
      <c r="PO246" s="4">
        <v>713.07</v>
      </c>
      <c r="PP246" s="4">
        <v>719.32</v>
      </c>
      <c r="PQ246" s="4">
        <v>734.48</v>
      </c>
      <c r="PR246" s="4">
        <v>746.29</v>
      </c>
      <c r="PS246" s="4">
        <v>771.75</v>
      </c>
      <c r="PT246" s="4">
        <v>791.83</v>
      </c>
      <c r="PU246" s="4">
        <v>791.83</v>
      </c>
      <c r="PV246" s="4">
        <v>806.86</v>
      </c>
      <c r="PW246" s="4">
        <v>831.91</v>
      </c>
      <c r="PX246" s="4">
        <v>877</v>
      </c>
      <c r="PY246" s="4">
        <v>883.68</v>
      </c>
      <c r="PZ246" s="4">
        <v>891.48</v>
      </c>
      <c r="QA246" s="4">
        <v>910.4</v>
      </c>
      <c r="QB246" s="4">
        <v>910.4</v>
      </c>
      <c r="QC246" s="4">
        <v>910.4</v>
      </c>
      <c r="QD246" s="4">
        <v>910.4</v>
      </c>
      <c r="QE246" s="4">
        <v>914.36</v>
      </c>
      <c r="QF246" s="4">
        <v>933.62</v>
      </c>
      <c r="QG246" s="4">
        <v>957</v>
      </c>
      <c r="QH246" s="4">
        <v>957</v>
      </c>
      <c r="QI246" s="4">
        <v>957</v>
      </c>
      <c r="QJ246" s="4">
        <v>957</v>
      </c>
      <c r="QK246" s="4">
        <v>957</v>
      </c>
      <c r="QL246" s="4">
        <v>957</v>
      </c>
      <c r="QM246" s="4">
        <v>957</v>
      </c>
      <c r="QN246" s="4">
        <v>957</v>
      </c>
      <c r="QO246" s="4">
        <v>957</v>
      </c>
      <c r="QP246" s="4">
        <v>957</v>
      </c>
      <c r="QQ246" s="4">
        <v>957</v>
      </c>
      <c r="QR246" s="4">
        <v>957</v>
      </c>
      <c r="QS246" s="4">
        <v>957</v>
      </c>
      <c r="QT246" s="4">
        <v>957</v>
      </c>
      <c r="QU246" s="4">
        <v>957</v>
      </c>
      <c r="QV246" s="4">
        <v>957</v>
      </c>
      <c r="QW246" s="4">
        <v>957</v>
      </c>
      <c r="QX246" s="4">
        <v>957</v>
      </c>
      <c r="QY246" s="4">
        <v>957</v>
      </c>
      <c r="QZ246" s="4">
        <v>957</v>
      </c>
      <c r="RA246" s="4">
        <v>957</v>
      </c>
      <c r="RB246" s="4">
        <v>957</v>
      </c>
      <c r="RC246" s="4">
        <v>957</v>
      </c>
      <c r="RD246" s="4">
        <v>957</v>
      </c>
      <c r="RE246" s="4">
        <v>957</v>
      </c>
      <c r="RF246" s="4">
        <v>957</v>
      </c>
      <c r="RG246" s="4">
        <v>957</v>
      </c>
      <c r="RH246" s="4">
        <v>957</v>
      </c>
      <c r="RI246" s="4">
        <v>957</v>
      </c>
      <c r="RJ246" s="4">
        <v>957</v>
      </c>
      <c r="RK246" s="4">
        <v>957</v>
      </c>
      <c r="RL246" s="4">
        <v>957</v>
      </c>
      <c r="RM246" s="4">
        <v>957</v>
      </c>
      <c r="RN246" s="4">
        <v>957</v>
      </c>
      <c r="RO246" s="4">
        <v>957</v>
      </c>
      <c r="RP246" s="4">
        <v>957</v>
      </c>
      <c r="RQ246" s="4">
        <v>957</v>
      </c>
      <c r="RR246" s="4">
        <v>957</v>
      </c>
      <c r="RS246" s="4">
        <v>957</v>
      </c>
      <c r="RT246" s="4">
        <v>29.75</v>
      </c>
      <c r="RU246" s="4">
        <v>29.75</v>
      </c>
      <c r="RV246" s="4">
        <v>29.75</v>
      </c>
      <c r="RW246" s="4">
        <v>29.75</v>
      </c>
      <c r="RX246" s="4">
        <v>29.75</v>
      </c>
      <c r="RY246" s="4">
        <v>29.75</v>
      </c>
      <c r="RZ246" s="4">
        <v>29.75</v>
      </c>
      <c r="SA246" s="4">
        <v>29.75</v>
      </c>
      <c r="SB246" s="4">
        <v>29.75</v>
      </c>
      <c r="SC246" s="4">
        <v>29.75</v>
      </c>
      <c r="SD246" s="4">
        <v>29.75</v>
      </c>
      <c r="SE246" s="4">
        <v>29.75</v>
      </c>
      <c r="SF246" s="4">
        <v>29.75</v>
      </c>
      <c r="SG246" s="4">
        <v>29.75</v>
      </c>
      <c r="SH246" s="4">
        <v>29.75</v>
      </c>
      <c r="SI246" s="4">
        <v>29.75</v>
      </c>
      <c r="SJ246" s="4">
        <v>29.75</v>
      </c>
      <c r="SK246" s="4">
        <v>29.75</v>
      </c>
      <c r="SL246" s="4">
        <v>29.75</v>
      </c>
      <c r="SM246" s="4">
        <v>29.75</v>
      </c>
      <c r="SN246" s="4">
        <v>29.75</v>
      </c>
      <c r="SO246" s="4">
        <v>29.75</v>
      </c>
      <c r="SP246" s="4">
        <v>29.75</v>
      </c>
      <c r="SQ246" s="4">
        <v>29.75</v>
      </c>
      <c r="SR246" s="4">
        <v>29.75</v>
      </c>
      <c r="SS246" s="4">
        <v>29.75</v>
      </c>
      <c r="ST246" s="4">
        <v>29.75</v>
      </c>
      <c r="SU246" s="4">
        <v>29.75</v>
      </c>
      <c r="SV246" s="4">
        <v>29.75</v>
      </c>
      <c r="SW246" s="4">
        <v>29.75</v>
      </c>
      <c r="SX246" s="4">
        <v>29.75</v>
      </c>
      <c r="SY246" s="4">
        <v>29.75</v>
      </c>
      <c r="SZ246" s="4">
        <v>29.75</v>
      </c>
      <c r="TA246" s="4">
        <v>29.75</v>
      </c>
      <c r="TB246" s="4">
        <v>29.75</v>
      </c>
      <c r="TC246" s="4">
        <v>29.75</v>
      </c>
      <c r="TD246" s="4">
        <v>29.75</v>
      </c>
      <c r="TE246" s="4">
        <v>29.75</v>
      </c>
      <c r="TF246" s="4">
        <v>29.75</v>
      </c>
      <c r="TG246" s="4">
        <v>29.75</v>
      </c>
      <c r="TH246" s="4">
        <v>29.75</v>
      </c>
      <c r="TI246" s="4">
        <v>29.75</v>
      </c>
      <c r="TJ246" s="4">
        <v>29.75</v>
      </c>
      <c r="TK246" s="4">
        <v>29.75</v>
      </c>
      <c r="TL246" s="4">
        <v>30.06</v>
      </c>
      <c r="TM246" s="4">
        <v>30.06</v>
      </c>
      <c r="TN246" s="4">
        <v>30.33</v>
      </c>
      <c r="TO246" s="4">
        <v>30.6</v>
      </c>
      <c r="TP246" s="4">
        <v>31.31</v>
      </c>
      <c r="TQ246" s="4">
        <v>31.93</v>
      </c>
      <c r="TR246" s="4">
        <v>32.54</v>
      </c>
      <c r="TS246" s="4">
        <v>33.15</v>
      </c>
      <c r="TT246" s="4">
        <v>33.15</v>
      </c>
      <c r="TU246" s="4">
        <v>33.39</v>
      </c>
      <c r="TV246" s="4">
        <v>33.590000000000003</v>
      </c>
      <c r="TW246" s="4">
        <v>33.799999999999997</v>
      </c>
      <c r="TX246" s="4">
        <v>34</v>
      </c>
      <c r="TY246" s="4">
        <v>34</v>
      </c>
      <c r="TZ246" s="4">
        <v>34</v>
      </c>
      <c r="UA246" s="4">
        <v>34</v>
      </c>
      <c r="UB246" s="4">
        <v>34</v>
      </c>
      <c r="UC246" s="4">
        <v>34</v>
      </c>
      <c r="UD246" s="4">
        <v>34</v>
      </c>
      <c r="UE246" s="4">
        <v>34</v>
      </c>
      <c r="UF246" s="4">
        <v>34</v>
      </c>
      <c r="UG246" s="4">
        <v>34</v>
      </c>
      <c r="UH246" s="4">
        <v>34</v>
      </c>
      <c r="UI246" s="4">
        <v>34</v>
      </c>
      <c r="UJ246" s="4">
        <v>34</v>
      </c>
      <c r="UK246" s="4">
        <v>34</v>
      </c>
      <c r="UL246" s="4">
        <v>34</v>
      </c>
      <c r="UM246" s="4">
        <v>34</v>
      </c>
      <c r="UN246" s="4">
        <v>34</v>
      </c>
      <c r="UO246" s="4">
        <v>34</v>
      </c>
      <c r="UP246" s="4">
        <v>34</v>
      </c>
      <c r="UQ246" s="4">
        <v>34</v>
      </c>
      <c r="UR246" s="4">
        <v>34</v>
      </c>
      <c r="US246" s="4">
        <v>34</v>
      </c>
      <c r="UT246" s="4">
        <v>34</v>
      </c>
      <c r="UU246" s="4">
        <v>34</v>
      </c>
      <c r="UV246" s="4">
        <v>34</v>
      </c>
      <c r="UW246" s="4">
        <v>34</v>
      </c>
      <c r="UX246" s="4">
        <v>34</v>
      </c>
      <c r="UY246" s="4">
        <v>34</v>
      </c>
      <c r="UZ246" s="4">
        <v>34</v>
      </c>
      <c r="VA246" s="4">
        <v>34</v>
      </c>
      <c r="VB246" s="4">
        <v>34</v>
      </c>
      <c r="VC246" s="4">
        <v>34</v>
      </c>
      <c r="VD246" s="4">
        <v>34</v>
      </c>
      <c r="VE246" s="4">
        <v>34</v>
      </c>
      <c r="VF246" s="4">
        <v>34</v>
      </c>
      <c r="VG246" s="4">
        <v>34</v>
      </c>
      <c r="VH246" s="4">
        <v>34</v>
      </c>
      <c r="VI246" s="4">
        <v>34</v>
      </c>
      <c r="VJ246" s="4">
        <v>34</v>
      </c>
      <c r="VK246" s="4">
        <v>34</v>
      </c>
      <c r="VL246" s="4">
        <v>34</v>
      </c>
      <c r="VM246" s="4">
        <v>34</v>
      </c>
      <c r="VN246" s="4">
        <v>34</v>
      </c>
      <c r="VO246" s="4">
        <v>34</v>
      </c>
      <c r="VP246" s="4">
        <v>34</v>
      </c>
      <c r="VQ246" s="4">
        <v>34</v>
      </c>
      <c r="VR246" s="4">
        <v>34</v>
      </c>
      <c r="VS246" s="4">
        <v>34</v>
      </c>
      <c r="VT246" s="4">
        <v>34</v>
      </c>
      <c r="VU246" s="4">
        <v>34</v>
      </c>
      <c r="VV246" s="4">
        <v>34</v>
      </c>
      <c r="VW246" s="4">
        <v>34</v>
      </c>
      <c r="VX246" s="4">
        <v>34</v>
      </c>
      <c r="VY246" s="4">
        <v>34</v>
      </c>
      <c r="VZ246" s="4">
        <v>34</v>
      </c>
      <c r="WA246" s="4">
        <v>34</v>
      </c>
      <c r="WB246" s="4">
        <v>34</v>
      </c>
      <c r="WC246" s="4">
        <v>34</v>
      </c>
      <c r="WD246" s="4">
        <v>34</v>
      </c>
      <c r="WE246" s="4">
        <v>34</v>
      </c>
      <c r="WF246" s="4">
        <v>34</v>
      </c>
      <c r="WG246" s="4">
        <v>34</v>
      </c>
      <c r="WH246" s="4">
        <v>34</v>
      </c>
      <c r="WI246" s="4">
        <v>34</v>
      </c>
      <c r="WJ246" s="4">
        <v>34</v>
      </c>
      <c r="WK246" s="4">
        <v>34</v>
      </c>
      <c r="WL246" s="4">
        <v>34</v>
      </c>
      <c r="WM246" s="4">
        <v>34</v>
      </c>
      <c r="WN246" s="4">
        <v>34</v>
      </c>
      <c r="WO246" s="4">
        <v>34</v>
      </c>
      <c r="WP246" s="4">
        <v>34</v>
      </c>
      <c r="WQ246" s="4">
        <v>34</v>
      </c>
      <c r="WR246" s="4">
        <v>34</v>
      </c>
      <c r="WS246" s="4">
        <v>34</v>
      </c>
      <c r="WT246" s="4">
        <v>34</v>
      </c>
      <c r="WU246" s="4">
        <v>34</v>
      </c>
      <c r="WV246" s="4">
        <v>34</v>
      </c>
      <c r="WW246" s="4">
        <v>34</v>
      </c>
      <c r="WX246" s="4">
        <v>34</v>
      </c>
      <c r="WY246" s="4">
        <v>34</v>
      </c>
      <c r="WZ246" s="4">
        <v>34</v>
      </c>
      <c r="XA246" s="4">
        <v>34</v>
      </c>
      <c r="XB246" s="4">
        <v>34</v>
      </c>
      <c r="XC246" s="4">
        <v>34</v>
      </c>
      <c r="XD246" s="4">
        <v>34</v>
      </c>
      <c r="XE246" s="4">
        <v>34</v>
      </c>
      <c r="XF246" s="4">
        <v>34</v>
      </c>
      <c r="XG246" s="4">
        <v>34</v>
      </c>
      <c r="XH246" s="4">
        <v>34</v>
      </c>
      <c r="XI246" s="4">
        <v>34</v>
      </c>
      <c r="XJ246" s="4">
        <v>34</v>
      </c>
      <c r="XK246" s="4">
        <v>34</v>
      </c>
      <c r="XL246" s="4">
        <v>34</v>
      </c>
      <c r="XM246" s="4">
        <v>34</v>
      </c>
      <c r="XN246" s="4">
        <v>34</v>
      </c>
      <c r="XO246" s="4">
        <v>34</v>
      </c>
      <c r="XP246" s="4">
        <v>34</v>
      </c>
      <c r="XQ246" s="4">
        <v>34</v>
      </c>
      <c r="XR246" s="4">
        <v>34</v>
      </c>
      <c r="XS246" s="4">
        <v>34</v>
      </c>
      <c r="XT246" s="4">
        <v>34</v>
      </c>
      <c r="XU246" s="4">
        <v>34</v>
      </c>
      <c r="XV246" s="4">
        <v>34</v>
      </c>
      <c r="XW246" s="4">
        <v>34</v>
      </c>
      <c r="XX246" s="4">
        <v>34</v>
      </c>
      <c r="XY246" s="4">
        <v>34</v>
      </c>
      <c r="XZ246" s="4">
        <v>34</v>
      </c>
      <c r="YA246" s="4">
        <v>34</v>
      </c>
      <c r="YB246" s="4">
        <v>34</v>
      </c>
      <c r="YC246" s="4">
        <v>34</v>
      </c>
      <c r="YD246" s="4">
        <v>34</v>
      </c>
      <c r="YE246" s="4">
        <v>34</v>
      </c>
      <c r="YF246" s="4">
        <v>34</v>
      </c>
      <c r="YG246" s="4">
        <v>34</v>
      </c>
      <c r="YH246" s="4">
        <v>34</v>
      </c>
      <c r="YI246" s="4">
        <v>34</v>
      </c>
      <c r="YJ246" s="4">
        <v>34</v>
      </c>
      <c r="YK246" s="4">
        <v>34</v>
      </c>
      <c r="YL246" s="4">
        <v>34</v>
      </c>
      <c r="YM246" s="4">
        <v>34</v>
      </c>
      <c r="YN246" s="4">
        <v>34</v>
      </c>
      <c r="YO246" s="4">
        <v>34</v>
      </c>
      <c r="YP246" s="4">
        <v>34</v>
      </c>
      <c r="YQ246" s="4">
        <v>34</v>
      </c>
      <c r="YR246" s="4">
        <v>34</v>
      </c>
      <c r="YS246" s="4">
        <v>34</v>
      </c>
      <c r="YT246" s="4">
        <v>34</v>
      </c>
      <c r="YU246" s="4">
        <v>34</v>
      </c>
      <c r="YV246" s="4">
        <v>34</v>
      </c>
      <c r="YW246" s="4">
        <v>34</v>
      </c>
      <c r="YX246" s="4">
        <v>34</v>
      </c>
      <c r="YY246" s="4">
        <v>34</v>
      </c>
      <c r="YZ246" s="4">
        <v>34</v>
      </c>
      <c r="ZA246" s="4">
        <v>34</v>
      </c>
      <c r="ZB246" s="4">
        <v>34</v>
      </c>
      <c r="ZC246" s="4">
        <v>34</v>
      </c>
      <c r="ZD246" s="4">
        <v>34</v>
      </c>
      <c r="ZE246" s="4">
        <v>34</v>
      </c>
      <c r="ZF246" s="4">
        <v>34</v>
      </c>
      <c r="ZG246" s="4">
        <v>34</v>
      </c>
      <c r="ZH246" s="4">
        <v>34</v>
      </c>
      <c r="ZI246" s="4">
        <v>34</v>
      </c>
      <c r="ZJ246" s="4">
        <v>34</v>
      </c>
      <c r="ZK246" s="4">
        <v>34</v>
      </c>
      <c r="ZL246" s="4">
        <v>34</v>
      </c>
      <c r="ZM246" s="925">
        <v>34</v>
      </c>
      <c r="ZN246" s="925">
        <v>34</v>
      </c>
      <c r="ZO246" s="4">
        <v>34</v>
      </c>
      <c r="ZP246" s="4">
        <v>34</v>
      </c>
      <c r="ZQ246" s="4">
        <v>34</v>
      </c>
      <c r="ZR246" s="4">
        <v>34</v>
      </c>
      <c r="ZS246" s="4">
        <v>34</v>
      </c>
      <c r="ZT246" s="4">
        <v>34</v>
      </c>
      <c r="ZU246" s="4">
        <v>34</v>
      </c>
      <c r="ZV246" s="4">
        <v>34</v>
      </c>
      <c r="ZW246" s="4">
        <v>34</v>
      </c>
      <c r="ZX246" s="4">
        <v>34</v>
      </c>
      <c r="ZY246" s="4">
        <v>34</v>
      </c>
      <c r="ZZ246" s="4">
        <v>34</v>
      </c>
      <c r="AAA246" s="4">
        <v>34</v>
      </c>
      <c r="AAB246" s="4">
        <v>34</v>
      </c>
      <c r="AAC246" s="4">
        <v>34</v>
      </c>
      <c r="AAD246" s="4">
        <v>34</v>
      </c>
      <c r="AAE246" s="4">
        <v>34</v>
      </c>
      <c r="AAF246" s="4">
        <v>34</v>
      </c>
      <c r="AAG246" s="4">
        <v>34</v>
      </c>
      <c r="AAH246" s="4">
        <v>34</v>
      </c>
      <c r="AAI246" s="4">
        <v>34</v>
      </c>
      <c r="AAJ246" s="4">
        <v>34</v>
      </c>
      <c r="AAK246" s="4">
        <v>34</v>
      </c>
      <c r="AAL246" s="4">
        <v>34</v>
      </c>
      <c r="AAM246" s="4">
        <v>34</v>
      </c>
      <c r="AAN246" s="4">
        <v>34</v>
      </c>
      <c r="AAO246" s="4">
        <v>34</v>
      </c>
      <c r="AAP246" s="4">
        <v>34</v>
      </c>
      <c r="AAQ246" s="4">
        <v>34</v>
      </c>
      <c r="AAR246" s="4">
        <v>34</v>
      </c>
      <c r="AAS246" s="4">
        <v>34</v>
      </c>
      <c r="AAT246" s="4">
        <v>34</v>
      </c>
      <c r="AAU246" s="4">
        <v>34</v>
      </c>
      <c r="AAV246" s="4">
        <v>34</v>
      </c>
      <c r="AAW246" s="4">
        <v>34</v>
      </c>
      <c r="AAX246" s="4">
        <v>34</v>
      </c>
      <c r="AAY246" s="4">
        <v>34</v>
      </c>
      <c r="AAZ246" s="4">
        <v>34</v>
      </c>
      <c r="ABA246" s="4">
        <v>34</v>
      </c>
      <c r="ABB246" s="4">
        <v>34</v>
      </c>
      <c r="ABC246" s="4">
        <v>34</v>
      </c>
      <c r="ABD246" s="4">
        <v>34</v>
      </c>
      <c r="ABE246" s="4">
        <v>34</v>
      </c>
      <c r="ABF246" s="4">
        <v>34</v>
      </c>
      <c r="ABG246" s="4">
        <v>34</v>
      </c>
      <c r="ABH246" s="4">
        <v>34</v>
      </c>
      <c r="ABI246" s="4">
        <v>34</v>
      </c>
      <c r="ABJ246" s="4">
        <v>34</v>
      </c>
      <c r="ABK246" s="4">
        <v>34</v>
      </c>
      <c r="ABL246" s="4">
        <v>34</v>
      </c>
      <c r="ABM246" s="4">
        <v>34</v>
      </c>
      <c r="ABN246" s="4">
        <v>34</v>
      </c>
      <c r="ABO246" s="4">
        <v>34</v>
      </c>
      <c r="ABP246" s="4">
        <v>34</v>
      </c>
      <c r="ABQ246" s="4">
        <v>34</v>
      </c>
      <c r="ABR246" s="4">
        <v>34</v>
      </c>
      <c r="ABS246" s="4">
        <v>34</v>
      </c>
      <c r="ABT246" s="4">
        <v>34</v>
      </c>
      <c r="ABU246" s="4">
        <v>34</v>
      </c>
    </row>
    <row r="247" spans="1:749" outlineLevel="4">
      <c r="A247" s="4" t="s">
        <v>1195</v>
      </c>
      <c r="D247" s="4">
        <v>97</v>
      </c>
      <c r="E247" s="4">
        <v>0</v>
      </c>
      <c r="F247" s="689">
        <v>575382.97</v>
      </c>
      <c r="G247" s="689"/>
      <c r="H247" s="689" t="s">
        <v>894</v>
      </c>
      <c r="OI247" s="4">
        <v>0.73</v>
      </c>
      <c r="OJ247" s="4">
        <v>2.4300000000000002</v>
      </c>
      <c r="OK247" s="4">
        <v>5.34</v>
      </c>
      <c r="OL247" s="4">
        <v>5.34</v>
      </c>
      <c r="OM247" s="4">
        <v>12.13</v>
      </c>
      <c r="ON247" s="4">
        <v>15.76</v>
      </c>
      <c r="OO247" s="4">
        <v>24.98</v>
      </c>
      <c r="OP247" s="4">
        <v>29.34</v>
      </c>
      <c r="OQ247" s="4">
        <v>37.18</v>
      </c>
      <c r="OR247" s="4">
        <v>44.38</v>
      </c>
      <c r="OS247" s="4">
        <v>44.38</v>
      </c>
      <c r="OT247" s="4">
        <v>46.08</v>
      </c>
      <c r="OU247" s="4">
        <v>46.08</v>
      </c>
      <c r="OV247" s="4">
        <v>46.08</v>
      </c>
      <c r="OW247" s="4">
        <v>46.8</v>
      </c>
      <c r="OX247" s="4">
        <v>48.5</v>
      </c>
      <c r="OY247" s="4">
        <v>50.68</v>
      </c>
      <c r="OZ247" s="4">
        <v>50.68</v>
      </c>
      <c r="PA247" s="4">
        <v>55.78</v>
      </c>
      <c r="PB247" s="4">
        <v>56.26</v>
      </c>
      <c r="PC247" s="4">
        <v>56.83</v>
      </c>
      <c r="PD247" s="4">
        <v>58.2</v>
      </c>
      <c r="PE247" s="4">
        <v>58.93</v>
      </c>
      <c r="PF247" s="4">
        <v>60.63</v>
      </c>
      <c r="PG247" s="4">
        <v>60.63</v>
      </c>
      <c r="PH247" s="4">
        <v>62.81</v>
      </c>
      <c r="PI247" s="4">
        <v>67.900000000000006</v>
      </c>
      <c r="PJ247" s="4">
        <v>68.63</v>
      </c>
      <c r="PK247" s="4">
        <v>70.33</v>
      </c>
      <c r="PL247" s="4">
        <v>70.33</v>
      </c>
      <c r="PM247" s="4">
        <v>70.33</v>
      </c>
      <c r="PN247" s="4">
        <v>70.33</v>
      </c>
      <c r="PO247" s="4">
        <v>70.81</v>
      </c>
      <c r="PP247" s="4">
        <v>71.38</v>
      </c>
      <c r="PQ247" s="4">
        <v>72.75</v>
      </c>
      <c r="PR247" s="4">
        <v>74.209999999999994</v>
      </c>
      <c r="PS247" s="4">
        <v>75.900000000000006</v>
      </c>
      <c r="PT247" s="4">
        <v>80.75</v>
      </c>
      <c r="PU247" s="4">
        <v>80.75</v>
      </c>
      <c r="PV247" s="4">
        <v>82.94</v>
      </c>
      <c r="PW247" s="4">
        <v>85.68</v>
      </c>
      <c r="PX247" s="4">
        <v>92.15</v>
      </c>
      <c r="PY247" s="4">
        <v>92.88</v>
      </c>
      <c r="PZ247" s="4">
        <v>94.58</v>
      </c>
      <c r="QA247" s="4">
        <v>94.58</v>
      </c>
      <c r="QB247" s="4">
        <v>94.58</v>
      </c>
      <c r="QC247" s="4">
        <v>95.06</v>
      </c>
      <c r="QD247" s="4">
        <v>95.63</v>
      </c>
      <c r="QE247" s="4">
        <v>97</v>
      </c>
      <c r="QF247" s="4">
        <v>97</v>
      </c>
      <c r="QG247" s="4">
        <v>97</v>
      </c>
      <c r="QH247" s="4">
        <v>97</v>
      </c>
      <c r="QI247" s="4">
        <v>97</v>
      </c>
      <c r="QJ247" s="4">
        <v>97</v>
      </c>
      <c r="QK247" s="4">
        <v>97</v>
      </c>
      <c r="QL247" s="4">
        <v>97</v>
      </c>
      <c r="QM247" s="4">
        <v>97</v>
      </c>
      <c r="QN247" s="4">
        <v>97</v>
      </c>
      <c r="QO247" s="4">
        <v>97</v>
      </c>
      <c r="QP247" s="4">
        <v>97</v>
      </c>
      <c r="QQ247" s="4">
        <v>97</v>
      </c>
      <c r="QR247" s="4">
        <v>97</v>
      </c>
      <c r="QS247" s="4">
        <v>97</v>
      </c>
      <c r="QT247" s="4">
        <v>97</v>
      </c>
      <c r="QU247" s="4">
        <v>97</v>
      </c>
      <c r="QV247" s="4">
        <v>97</v>
      </c>
      <c r="QW247" s="4">
        <v>97</v>
      </c>
      <c r="QX247" s="4">
        <v>97</v>
      </c>
      <c r="QY247" s="4">
        <v>97</v>
      </c>
      <c r="QZ247" s="4">
        <v>97</v>
      </c>
      <c r="RA247" s="4">
        <v>97</v>
      </c>
      <c r="RB247" s="4">
        <v>97</v>
      </c>
      <c r="RC247" s="4">
        <v>97</v>
      </c>
      <c r="RD247" s="4">
        <v>97</v>
      </c>
      <c r="RE247" s="4">
        <v>97</v>
      </c>
      <c r="RF247" s="4">
        <v>97</v>
      </c>
      <c r="RG247" s="4">
        <v>97</v>
      </c>
      <c r="RH247" s="4">
        <v>97</v>
      </c>
      <c r="RI247" s="4">
        <v>97</v>
      </c>
      <c r="RJ247" s="4">
        <v>97</v>
      </c>
      <c r="RK247" s="4">
        <v>97</v>
      </c>
      <c r="RL247" s="4">
        <v>97</v>
      </c>
      <c r="RM247" s="4">
        <v>97</v>
      </c>
      <c r="RN247" s="4">
        <v>97</v>
      </c>
      <c r="RO247" s="4">
        <v>97</v>
      </c>
      <c r="RP247" s="4">
        <v>97</v>
      </c>
      <c r="RQ247" s="4">
        <v>97</v>
      </c>
      <c r="RR247" s="4">
        <v>97</v>
      </c>
      <c r="RS247" s="4">
        <v>97</v>
      </c>
      <c r="RT247" s="4">
        <v>1732.44</v>
      </c>
      <c r="RU247" s="4">
        <v>1742.66</v>
      </c>
      <c r="RV247" s="4">
        <v>1752.87</v>
      </c>
      <c r="RW247" s="4">
        <v>1752.87</v>
      </c>
      <c r="RX247" s="4">
        <v>1763.08</v>
      </c>
      <c r="RY247" s="4">
        <v>1764.08</v>
      </c>
      <c r="RZ247" s="4">
        <v>1764.9</v>
      </c>
      <c r="SA247" s="4">
        <v>1765.73</v>
      </c>
      <c r="SB247" s="4">
        <v>1766.55</v>
      </c>
      <c r="SC247" s="4">
        <v>1767.37</v>
      </c>
      <c r="SD247" s="4">
        <v>1767.37</v>
      </c>
      <c r="SE247" s="4">
        <v>1768.58</v>
      </c>
      <c r="SF247" s="4">
        <v>1769.61</v>
      </c>
      <c r="SG247" s="4">
        <v>1770.63</v>
      </c>
      <c r="SH247" s="4">
        <v>1771.66</v>
      </c>
      <c r="SI247" s="4">
        <v>1771.66</v>
      </c>
      <c r="SJ247" s="4">
        <v>1771.66</v>
      </c>
      <c r="SK247" s="4">
        <v>1771.66</v>
      </c>
      <c r="SL247" s="4">
        <v>1771.66</v>
      </c>
      <c r="SM247" s="4">
        <v>1771.66</v>
      </c>
      <c r="SN247" s="4">
        <v>1771.66</v>
      </c>
      <c r="SO247" s="4">
        <v>1771.66</v>
      </c>
      <c r="SP247" s="4">
        <v>1771.66</v>
      </c>
      <c r="SQ247" s="4">
        <v>1771.66</v>
      </c>
      <c r="SR247" s="4">
        <v>1771.66</v>
      </c>
      <c r="SS247" s="4">
        <v>1771.66</v>
      </c>
      <c r="ST247" s="4">
        <v>1771.66</v>
      </c>
      <c r="SU247" s="4">
        <v>1771.66</v>
      </c>
      <c r="SV247" s="4">
        <v>1771.66</v>
      </c>
      <c r="SW247" s="4">
        <v>1771.66</v>
      </c>
      <c r="SX247" s="4">
        <v>1771.66</v>
      </c>
      <c r="SY247" s="4">
        <v>1771.66</v>
      </c>
      <c r="SZ247" s="4">
        <v>1771.66</v>
      </c>
      <c r="TA247" s="4">
        <v>1771.66</v>
      </c>
      <c r="TB247" s="4">
        <v>1771.66</v>
      </c>
      <c r="TC247" s="4">
        <v>1771.66</v>
      </c>
      <c r="TD247" s="4">
        <v>1771.66</v>
      </c>
      <c r="TE247" s="4">
        <v>1771.66</v>
      </c>
      <c r="TF247" s="4">
        <v>1771.66</v>
      </c>
      <c r="TG247" s="4">
        <v>1771.66</v>
      </c>
      <c r="TH247" s="4">
        <v>1771.66</v>
      </c>
      <c r="TI247" s="4">
        <v>1771.66</v>
      </c>
      <c r="TJ247" s="4">
        <v>1771.66</v>
      </c>
      <c r="TK247" s="4">
        <v>1771.66</v>
      </c>
      <c r="TL247" s="4">
        <v>1771.66</v>
      </c>
      <c r="TM247" s="4">
        <v>1771.66</v>
      </c>
      <c r="TN247" s="4">
        <v>1771.66</v>
      </c>
      <c r="TO247" s="4">
        <v>1771.66</v>
      </c>
      <c r="TP247" s="4">
        <v>1771.66</v>
      </c>
      <c r="TQ247" s="4">
        <v>1771.66</v>
      </c>
      <c r="TR247" s="4">
        <v>1771.66</v>
      </c>
      <c r="TS247" s="4">
        <v>1771.66</v>
      </c>
      <c r="TT247" s="4">
        <v>1771.66</v>
      </c>
      <c r="TU247" s="4">
        <v>1771.66</v>
      </c>
      <c r="TV247" s="4">
        <v>1771.66</v>
      </c>
      <c r="TW247" s="4">
        <v>1771.66</v>
      </c>
      <c r="TX247" s="4">
        <v>1771.66</v>
      </c>
      <c r="TY247" s="4">
        <v>1771.66</v>
      </c>
      <c r="TZ247" s="4">
        <v>1771.66</v>
      </c>
      <c r="UA247" s="4">
        <v>1771.66</v>
      </c>
      <c r="UB247" s="4">
        <v>1771.66</v>
      </c>
      <c r="UC247" s="4">
        <v>1771.66</v>
      </c>
      <c r="UD247" s="4">
        <v>1771.66</v>
      </c>
      <c r="UE247" s="4">
        <v>1771.66</v>
      </c>
      <c r="UF247" s="4">
        <v>1771.66</v>
      </c>
      <c r="UG247" s="4">
        <v>1771.66</v>
      </c>
      <c r="UH247" s="4">
        <v>1771.66</v>
      </c>
      <c r="UI247" s="4">
        <v>1771.66</v>
      </c>
      <c r="UJ247" s="4">
        <v>1771.66</v>
      </c>
      <c r="UK247" s="4">
        <v>1771.66</v>
      </c>
      <c r="UL247" s="4">
        <v>1771.66</v>
      </c>
      <c r="UM247" s="4">
        <v>1771.66</v>
      </c>
      <c r="UN247" s="4">
        <v>1771.66</v>
      </c>
      <c r="UO247" s="4">
        <v>1771.66</v>
      </c>
      <c r="UP247" s="4">
        <v>1771.66</v>
      </c>
      <c r="UQ247" s="4">
        <v>1771.66</v>
      </c>
      <c r="UR247" s="4">
        <v>1771.66</v>
      </c>
      <c r="US247" s="4">
        <v>1771.66</v>
      </c>
      <c r="UT247" s="4">
        <v>1771.66</v>
      </c>
      <c r="UU247" s="4">
        <v>1773.6</v>
      </c>
      <c r="UV247" s="4">
        <v>1773.6</v>
      </c>
      <c r="UW247" s="4">
        <v>1775.2</v>
      </c>
      <c r="UX247" s="4">
        <v>1776.8</v>
      </c>
      <c r="UY247" s="4">
        <v>1778.4</v>
      </c>
      <c r="UZ247" s="4">
        <v>1780</v>
      </c>
      <c r="VA247" s="4">
        <v>1780</v>
      </c>
      <c r="VB247" s="4">
        <v>1780</v>
      </c>
      <c r="VC247" s="4">
        <v>1780</v>
      </c>
      <c r="VD247" s="4">
        <v>1780</v>
      </c>
      <c r="VE247" s="4">
        <v>1780</v>
      </c>
      <c r="VF247" s="4">
        <v>1780</v>
      </c>
      <c r="VG247" s="4">
        <v>1780</v>
      </c>
      <c r="VH247" s="4">
        <v>1780</v>
      </c>
      <c r="VI247" s="4">
        <v>1780</v>
      </c>
      <c r="VJ247" s="4">
        <v>1780</v>
      </c>
      <c r="VK247" s="4">
        <v>1780</v>
      </c>
      <c r="VL247" s="4">
        <v>1780</v>
      </c>
      <c r="VM247" s="4">
        <v>1780</v>
      </c>
      <c r="VN247" s="4">
        <v>1780</v>
      </c>
      <c r="VO247" s="4">
        <v>1780</v>
      </c>
      <c r="VP247" s="4">
        <v>1780</v>
      </c>
      <c r="VQ247" s="4">
        <v>1780</v>
      </c>
      <c r="VR247" s="4">
        <v>1780</v>
      </c>
      <c r="VS247" s="4">
        <v>1780</v>
      </c>
      <c r="VT247" s="4">
        <v>1780</v>
      </c>
      <c r="VU247" s="4">
        <v>1780</v>
      </c>
      <c r="VV247" s="4">
        <v>1780</v>
      </c>
      <c r="VW247" s="4">
        <v>1780</v>
      </c>
      <c r="VX247" s="4">
        <v>1780</v>
      </c>
      <c r="VY247" s="4">
        <v>1780</v>
      </c>
      <c r="VZ247" s="4">
        <v>1780</v>
      </c>
      <c r="WA247" s="4">
        <v>1780</v>
      </c>
      <c r="WB247" s="4">
        <v>1780</v>
      </c>
      <c r="WC247" s="4">
        <v>1780</v>
      </c>
      <c r="WD247" s="4">
        <v>1780</v>
      </c>
      <c r="WE247" s="4">
        <v>1780</v>
      </c>
      <c r="WF247" s="4">
        <v>1780</v>
      </c>
      <c r="WG247" s="4">
        <v>1780</v>
      </c>
      <c r="WH247" s="4">
        <v>1780</v>
      </c>
      <c r="WI247" s="4">
        <v>1780</v>
      </c>
      <c r="WJ247" s="4">
        <v>1780</v>
      </c>
      <c r="WK247" s="4">
        <v>1780</v>
      </c>
      <c r="WL247" s="4">
        <v>1780</v>
      </c>
      <c r="WM247" s="4">
        <v>1780</v>
      </c>
      <c r="WN247" s="4">
        <v>1780</v>
      </c>
      <c r="WO247" s="4">
        <v>1780</v>
      </c>
      <c r="WP247" s="4">
        <v>1780</v>
      </c>
      <c r="WQ247" s="4">
        <v>1780</v>
      </c>
      <c r="WR247" s="4">
        <v>1780</v>
      </c>
      <c r="WS247" s="4">
        <v>1780</v>
      </c>
      <c r="WT247" s="4">
        <v>1780</v>
      </c>
      <c r="WU247" s="4">
        <v>1780</v>
      </c>
      <c r="WV247" s="4">
        <v>1780</v>
      </c>
      <c r="WW247" s="4">
        <v>1780</v>
      </c>
      <c r="WX247" s="4">
        <v>1780</v>
      </c>
      <c r="WY247" s="4">
        <v>1780</v>
      </c>
      <c r="WZ247" s="4">
        <v>1780</v>
      </c>
      <c r="XA247" s="4">
        <v>1780</v>
      </c>
      <c r="XB247" s="4">
        <v>1780</v>
      </c>
      <c r="XC247" s="4">
        <v>1780</v>
      </c>
      <c r="XD247" s="4">
        <v>1780</v>
      </c>
      <c r="XE247" s="4">
        <v>1780</v>
      </c>
      <c r="XF247" s="4">
        <v>1780</v>
      </c>
      <c r="XG247" s="4">
        <v>1780</v>
      </c>
      <c r="XH247" s="4">
        <v>1780</v>
      </c>
      <c r="XI247" s="4">
        <v>1780</v>
      </c>
      <c r="XJ247" s="4">
        <v>1780</v>
      </c>
      <c r="XK247" s="4">
        <v>1780</v>
      </c>
      <c r="XL247" s="4">
        <v>1780</v>
      </c>
      <c r="XM247" s="4">
        <v>1780</v>
      </c>
      <c r="XN247" s="4">
        <v>1780</v>
      </c>
      <c r="XO247" s="4">
        <v>1780</v>
      </c>
      <c r="XP247" s="4">
        <v>1780</v>
      </c>
      <c r="XQ247" s="4">
        <v>1780</v>
      </c>
      <c r="XR247" s="4">
        <v>1780</v>
      </c>
      <c r="XS247" s="4">
        <v>1780</v>
      </c>
      <c r="XT247" s="4">
        <v>1780</v>
      </c>
      <c r="XU247" s="4">
        <v>1780</v>
      </c>
      <c r="XV247" s="4">
        <v>1780</v>
      </c>
      <c r="XW247" s="4">
        <v>1780</v>
      </c>
      <c r="XX247" s="4">
        <v>1780</v>
      </c>
      <c r="XY247" s="4">
        <v>1780</v>
      </c>
      <c r="XZ247" s="4">
        <v>1780</v>
      </c>
      <c r="YA247" s="4">
        <v>1780</v>
      </c>
      <c r="YB247" s="4">
        <v>1780</v>
      </c>
      <c r="YC247" s="4">
        <v>1780</v>
      </c>
      <c r="YD247" s="4">
        <v>1780</v>
      </c>
      <c r="YE247" s="4">
        <v>1780</v>
      </c>
      <c r="YF247" s="4">
        <v>1780</v>
      </c>
      <c r="YG247" s="4">
        <v>1780</v>
      </c>
      <c r="YH247" s="4">
        <v>1780</v>
      </c>
      <c r="YI247" s="4">
        <v>1780</v>
      </c>
      <c r="YJ247" s="4">
        <v>1780</v>
      </c>
      <c r="YK247" s="4">
        <v>1780</v>
      </c>
      <c r="YL247" s="4">
        <v>1780</v>
      </c>
      <c r="YM247" s="4">
        <v>1780</v>
      </c>
      <c r="YN247" s="4">
        <v>1780</v>
      </c>
      <c r="YO247" s="4">
        <v>1780</v>
      </c>
      <c r="YP247" s="4">
        <v>1780</v>
      </c>
      <c r="YQ247" s="4">
        <v>1780</v>
      </c>
      <c r="YR247" s="4">
        <v>1780</v>
      </c>
      <c r="YS247" s="4">
        <v>1780</v>
      </c>
      <c r="YT247" s="4">
        <v>1780</v>
      </c>
      <c r="YU247" s="4">
        <v>1780</v>
      </c>
      <c r="YV247" s="4">
        <v>1780</v>
      </c>
      <c r="YW247" s="4">
        <v>1780</v>
      </c>
      <c r="YX247" s="4">
        <v>1780</v>
      </c>
      <c r="YY247" s="4">
        <v>1780</v>
      </c>
      <c r="YZ247" s="4">
        <v>1780</v>
      </c>
      <c r="ZA247" s="4">
        <v>1780</v>
      </c>
      <c r="ZB247" s="4">
        <v>1780</v>
      </c>
      <c r="ZC247" s="4">
        <v>1780</v>
      </c>
      <c r="ZD247" s="4">
        <v>1780</v>
      </c>
      <c r="ZE247" s="4">
        <v>1780</v>
      </c>
      <c r="ZF247" s="4">
        <v>1780</v>
      </c>
      <c r="ZG247" s="4">
        <v>1780</v>
      </c>
      <c r="ZH247" s="4">
        <v>1780</v>
      </c>
      <c r="ZI247" s="4">
        <v>1780</v>
      </c>
      <c r="ZJ247" s="4">
        <v>1780</v>
      </c>
      <c r="ZK247" s="4">
        <v>1780</v>
      </c>
      <c r="ZL247" s="4">
        <v>1780</v>
      </c>
      <c r="ZM247" s="925">
        <v>1780</v>
      </c>
      <c r="ZN247" s="925">
        <v>1780</v>
      </c>
      <c r="ZO247" s="4">
        <v>1780</v>
      </c>
      <c r="ZP247" s="4">
        <v>1780</v>
      </c>
      <c r="ZQ247" s="4">
        <v>1780</v>
      </c>
      <c r="ZR247" s="4">
        <v>1780</v>
      </c>
      <c r="ZS247" s="4">
        <v>1780</v>
      </c>
      <c r="ZT247" s="4">
        <v>1780</v>
      </c>
      <c r="ZU247" s="4">
        <v>1780</v>
      </c>
      <c r="ZV247" s="4">
        <v>1780</v>
      </c>
      <c r="ZW247" s="4">
        <v>1780</v>
      </c>
      <c r="ZX247" s="4">
        <v>1780</v>
      </c>
      <c r="ZY247" s="4">
        <v>1780</v>
      </c>
      <c r="ZZ247" s="4">
        <v>1780</v>
      </c>
      <c r="AAA247" s="4">
        <v>1780</v>
      </c>
      <c r="AAB247" s="4">
        <v>1780</v>
      </c>
      <c r="AAC247" s="4">
        <v>1780</v>
      </c>
      <c r="AAD247" s="4">
        <v>1780</v>
      </c>
      <c r="AAE247" s="4">
        <v>1780</v>
      </c>
      <c r="AAF247" s="4">
        <v>1780</v>
      </c>
      <c r="AAG247" s="4">
        <v>1780</v>
      </c>
      <c r="AAH247" s="4">
        <v>1780</v>
      </c>
      <c r="AAI247" s="4">
        <v>1780</v>
      </c>
      <c r="AAJ247" s="4">
        <v>1780</v>
      </c>
      <c r="AAK247" s="4">
        <v>1780</v>
      </c>
      <c r="AAL247" s="4">
        <v>1780</v>
      </c>
      <c r="AAM247" s="4">
        <v>1780</v>
      </c>
      <c r="AAN247" s="4">
        <v>1780</v>
      </c>
      <c r="AAO247" s="4">
        <v>1780</v>
      </c>
      <c r="AAP247" s="4">
        <v>1780</v>
      </c>
      <c r="AAQ247" s="4">
        <v>1780</v>
      </c>
      <c r="AAR247" s="4">
        <v>1780</v>
      </c>
      <c r="AAS247" s="4">
        <v>1780</v>
      </c>
      <c r="AAT247" s="4">
        <v>1780</v>
      </c>
      <c r="AAU247" s="4">
        <v>1780</v>
      </c>
      <c r="AAV247" s="4">
        <v>1780</v>
      </c>
      <c r="AAW247" s="4">
        <v>1780</v>
      </c>
      <c r="AAX247" s="4">
        <v>1780</v>
      </c>
      <c r="AAY247" s="4">
        <v>1780</v>
      </c>
      <c r="AAZ247" s="4">
        <v>1780</v>
      </c>
      <c r="ABA247" s="4">
        <v>1780</v>
      </c>
      <c r="ABB247" s="4">
        <v>1780</v>
      </c>
      <c r="ABC247" s="4">
        <v>1780</v>
      </c>
      <c r="ABD247" s="4">
        <v>1780</v>
      </c>
      <c r="ABE247" s="4">
        <v>1780</v>
      </c>
      <c r="ABF247" s="4">
        <v>1780</v>
      </c>
      <c r="ABG247" s="4">
        <v>1780</v>
      </c>
      <c r="ABH247" s="4">
        <v>1780</v>
      </c>
      <c r="ABI247" s="4">
        <v>1780</v>
      </c>
      <c r="ABJ247" s="4">
        <v>1780</v>
      </c>
      <c r="ABK247" s="4">
        <v>1780</v>
      </c>
      <c r="ABL247" s="4">
        <v>1780</v>
      </c>
      <c r="ABM247" s="4">
        <v>1780</v>
      </c>
      <c r="ABN247" s="4">
        <v>1780</v>
      </c>
      <c r="ABO247" s="4">
        <v>1780</v>
      </c>
      <c r="ABP247" s="4">
        <v>1780</v>
      </c>
      <c r="ABQ247" s="4">
        <v>1780</v>
      </c>
      <c r="ABR247" s="4">
        <v>1780</v>
      </c>
      <c r="ABS247" s="4">
        <v>1780</v>
      </c>
      <c r="ABT247" s="4">
        <v>1780</v>
      </c>
      <c r="ABU247" s="4">
        <v>1780</v>
      </c>
    </row>
    <row r="248" spans="1:749" outlineLevel="3">
      <c r="A248" s="4" t="s">
        <v>1196</v>
      </c>
      <c r="D248" s="4">
        <v>0</v>
      </c>
      <c r="E248" s="4">
        <v>0</v>
      </c>
      <c r="F248" s="4">
        <v>0</v>
      </c>
      <c r="G248" s="689"/>
      <c r="H248" s="689" t="s">
        <v>894</v>
      </c>
      <c r="RT248" s="4">
        <v>6863.52</v>
      </c>
      <c r="RU248" s="4">
        <v>6910.18</v>
      </c>
      <c r="RV248" s="4">
        <v>6934.44</v>
      </c>
      <c r="RW248" s="4">
        <v>6934.44</v>
      </c>
      <c r="RX248" s="4">
        <v>6969.5</v>
      </c>
      <c r="RY248" s="4">
        <v>7012.35</v>
      </c>
      <c r="RZ248" s="4">
        <v>7054.31</v>
      </c>
      <c r="SA248" s="4">
        <v>7093.19</v>
      </c>
      <c r="SB248" s="4">
        <v>7122.36</v>
      </c>
      <c r="SC248" s="4">
        <v>7137.3</v>
      </c>
      <c r="SD248" s="4">
        <v>7137.3</v>
      </c>
      <c r="SE248" s="4">
        <v>7137.33</v>
      </c>
      <c r="SF248" s="4">
        <v>7137.33</v>
      </c>
      <c r="SG248" s="4">
        <v>7137.33</v>
      </c>
      <c r="SH248" s="4">
        <v>7137.33</v>
      </c>
      <c r="SI248" s="4">
        <v>7137.33</v>
      </c>
      <c r="SJ248" s="4">
        <v>7137.33</v>
      </c>
      <c r="SK248" s="4">
        <v>7137.33</v>
      </c>
      <c r="SL248" s="4">
        <v>7137.33</v>
      </c>
      <c r="SM248" s="4">
        <v>7137.33</v>
      </c>
      <c r="SN248" s="4">
        <v>7137.33</v>
      </c>
      <c r="SO248" s="4">
        <v>7137.33</v>
      </c>
      <c r="SP248" s="4">
        <v>7137.33</v>
      </c>
      <c r="SQ248" s="4">
        <v>7137.33</v>
      </c>
      <c r="SR248" s="4">
        <v>7137.33</v>
      </c>
      <c r="SS248" s="4">
        <v>7137.33</v>
      </c>
      <c r="ST248" s="4">
        <v>7137.33</v>
      </c>
      <c r="SU248" s="4">
        <v>7137.33</v>
      </c>
      <c r="SV248" s="4">
        <v>7137.33</v>
      </c>
      <c r="SW248" s="4">
        <v>7137.33</v>
      </c>
      <c r="SX248" s="4">
        <v>7137.33</v>
      </c>
      <c r="SY248" s="4">
        <v>7137.33</v>
      </c>
      <c r="SZ248" s="4">
        <v>7137.33</v>
      </c>
      <c r="TA248" s="4">
        <v>7137.33</v>
      </c>
      <c r="TB248" s="4">
        <v>7137.33</v>
      </c>
      <c r="TC248" s="4">
        <v>7137.33</v>
      </c>
      <c r="TD248" s="4">
        <v>7137.33</v>
      </c>
      <c r="TE248" s="4">
        <v>7137.33</v>
      </c>
      <c r="TF248" s="4">
        <v>7137.33</v>
      </c>
      <c r="TG248" s="4">
        <v>7137.33</v>
      </c>
      <c r="TH248" s="4">
        <v>7137.33</v>
      </c>
      <c r="TI248" s="4">
        <v>7137.33</v>
      </c>
      <c r="TJ248" s="4">
        <v>7137.33</v>
      </c>
      <c r="TK248" s="4">
        <v>7137.33</v>
      </c>
      <c r="TL248" s="4">
        <v>7137.33</v>
      </c>
      <c r="TM248" s="4">
        <v>7137.33</v>
      </c>
      <c r="TN248" s="4">
        <v>7137.33</v>
      </c>
      <c r="TO248" s="4">
        <v>7137.33</v>
      </c>
      <c r="TP248" s="4">
        <v>7137.33</v>
      </c>
      <c r="TQ248" s="4">
        <v>7137.33</v>
      </c>
      <c r="TR248" s="4">
        <v>7137.33</v>
      </c>
      <c r="TS248" s="4">
        <v>7137.33</v>
      </c>
      <c r="TT248" s="4">
        <v>7137.33</v>
      </c>
      <c r="TU248" s="4">
        <v>7137.33</v>
      </c>
      <c r="TV248" s="4">
        <v>7137.33</v>
      </c>
      <c r="TW248" s="4">
        <v>7137.33</v>
      </c>
      <c r="TX248" s="4">
        <v>7137.33</v>
      </c>
      <c r="TY248" s="4">
        <v>7162.66</v>
      </c>
      <c r="TZ248" s="4">
        <v>7186.05</v>
      </c>
      <c r="UA248" s="4">
        <v>7186.05</v>
      </c>
      <c r="UB248" s="4">
        <v>7217.7</v>
      </c>
      <c r="UC248" s="4">
        <v>7243.06</v>
      </c>
      <c r="UD248" s="4">
        <v>7282.15</v>
      </c>
      <c r="UE248" s="4">
        <v>7319.37</v>
      </c>
      <c r="UF248" s="4">
        <v>7366.07</v>
      </c>
      <c r="UG248" s="4">
        <v>7404.39</v>
      </c>
      <c r="UH248" s="4">
        <v>7444.01</v>
      </c>
      <c r="UI248" s="4">
        <v>7464.82</v>
      </c>
      <c r="UJ248" s="4">
        <v>7480.2</v>
      </c>
      <c r="UK248" s="4">
        <v>7493.14</v>
      </c>
      <c r="UL248" s="4">
        <v>7502.51</v>
      </c>
      <c r="UM248" s="4">
        <v>7511.76</v>
      </c>
      <c r="UN248" s="4">
        <v>7522.23</v>
      </c>
      <c r="UO248" s="4">
        <v>7522.23</v>
      </c>
      <c r="UP248" s="4">
        <v>7525.5</v>
      </c>
      <c r="UQ248" s="4">
        <v>7528.66</v>
      </c>
      <c r="UR248" s="4">
        <v>7530.37</v>
      </c>
      <c r="US248" s="4">
        <v>7531.28</v>
      </c>
      <c r="UT248" s="4">
        <v>7532.14</v>
      </c>
      <c r="UU248" s="4">
        <v>7532.21</v>
      </c>
      <c r="UV248" s="4">
        <v>7532.21</v>
      </c>
      <c r="UW248" s="4">
        <v>7532.29</v>
      </c>
      <c r="UX248" s="4">
        <v>7532.36</v>
      </c>
      <c r="UY248" s="4">
        <v>7532.44</v>
      </c>
      <c r="UZ248" s="4">
        <v>7532.44</v>
      </c>
      <c r="VA248" s="4">
        <v>7532.44</v>
      </c>
      <c r="VB248" s="4">
        <v>7532.44</v>
      </c>
      <c r="VC248" s="4">
        <v>7532.44</v>
      </c>
      <c r="VD248" s="4">
        <v>7532.44</v>
      </c>
      <c r="VE248" s="4">
        <v>7532.44</v>
      </c>
      <c r="VF248" s="4">
        <v>7532.44</v>
      </c>
      <c r="VG248" s="4">
        <v>7532.44</v>
      </c>
      <c r="VH248" s="4">
        <v>7532.44</v>
      </c>
      <c r="VI248" s="4">
        <v>7532.44</v>
      </c>
      <c r="VJ248" s="4">
        <v>7532.44</v>
      </c>
      <c r="VK248" s="4">
        <v>7532.44</v>
      </c>
      <c r="VL248" s="4">
        <v>7532.44</v>
      </c>
      <c r="VM248" s="4">
        <v>7532.44</v>
      </c>
      <c r="VN248" s="4">
        <v>7532.44</v>
      </c>
      <c r="VO248" s="4">
        <v>7532.44</v>
      </c>
      <c r="VP248" s="4">
        <v>7532.44</v>
      </c>
      <c r="VQ248" s="4">
        <v>7532.44</v>
      </c>
      <c r="VR248" s="4">
        <v>7532.44</v>
      </c>
      <c r="VS248" s="4">
        <v>7532.44</v>
      </c>
      <c r="VT248" s="4">
        <v>7532.44</v>
      </c>
      <c r="VU248" s="4">
        <v>7532.44</v>
      </c>
      <c r="VV248" s="4">
        <v>7532.44</v>
      </c>
      <c r="VW248" s="4">
        <v>7532.44</v>
      </c>
      <c r="VX248" s="4">
        <v>7532.44</v>
      </c>
      <c r="VY248" s="4">
        <v>7532.44</v>
      </c>
      <c r="VZ248" s="4">
        <v>7532.44</v>
      </c>
      <c r="WA248" s="4">
        <v>7532.44</v>
      </c>
      <c r="WB248" s="4">
        <v>7532.44</v>
      </c>
      <c r="WC248" s="4">
        <v>7532.44</v>
      </c>
      <c r="WD248" s="4">
        <v>7532.44</v>
      </c>
      <c r="WE248" s="4">
        <v>7532.44</v>
      </c>
      <c r="WF248" s="4">
        <v>7532.44</v>
      </c>
      <c r="WG248" s="4">
        <v>7532.44</v>
      </c>
      <c r="WH248" s="4">
        <v>7532.44</v>
      </c>
      <c r="WI248" s="4">
        <v>7532.44</v>
      </c>
      <c r="WJ248" s="4">
        <v>7532.44</v>
      </c>
      <c r="WK248" s="4">
        <v>7532.44</v>
      </c>
      <c r="WL248" s="4">
        <v>7532.44</v>
      </c>
      <c r="WM248" s="4">
        <v>7532.44</v>
      </c>
      <c r="WN248" s="4">
        <v>7532.44</v>
      </c>
      <c r="WO248" s="4">
        <v>7532.44</v>
      </c>
      <c r="WP248" s="4">
        <v>7532.44</v>
      </c>
      <c r="WQ248" s="4">
        <v>7532.44</v>
      </c>
      <c r="WR248" s="4">
        <v>7532.44</v>
      </c>
      <c r="WS248" s="4">
        <v>7532.44</v>
      </c>
      <c r="WT248" s="4">
        <v>7532.44</v>
      </c>
      <c r="WU248" s="4">
        <v>7532.44</v>
      </c>
      <c r="WV248" s="4">
        <v>7532.44</v>
      </c>
      <c r="WW248" s="4">
        <v>7532.44</v>
      </c>
      <c r="WX248" s="4">
        <v>7532.44</v>
      </c>
      <c r="WY248" s="4">
        <v>7532.44</v>
      </c>
      <c r="WZ248" s="4">
        <v>7532.44</v>
      </c>
      <c r="XA248" s="4">
        <v>7532.44</v>
      </c>
      <c r="XB248" s="4">
        <v>7532.44</v>
      </c>
      <c r="XC248" s="4">
        <v>7532.44</v>
      </c>
      <c r="XD248" s="4">
        <v>7532.44</v>
      </c>
      <c r="XE248" s="4">
        <v>7532.44</v>
      </c>
      <c r="XF248" s="4">
        <v>7532.44</v>
      </c>
      <c r="XG248" s="4">
        <v>7532.44</v>
      </c>
      <c r="XH248" s="4">
        <v>7532.44</v>
      </c>
      <c r="XI248" s="4">
        <v>7532.44</v>
      </c>
      <c r="XJ248" s="4">
        <v>7532.44</v>
      </c>
      <c r="XK248" s="4">
        <v>7532.44</v>
      </c>
      <c r="XL248" s="4">
        <v>7532.44</v>
      </c>
      <c r="XM248" s="4">
        <v>7532.44</v>
      </c>
      <c r="XN248" s="4">
        <v>7532.44</v>
      </c>
      <c r="XO248" s="4">
        <v>7532.44</v>
      </c>
      <c r="XP248" s="4">
        <v>7532.44</v>
      </c>
      <c r="XQ248" s="4">
        <v>7532.44</v>
      </c>
      <c r="XR248" s="4">
        <v>7532.44</v>
      </c>
      <c r="XS248" s="4">
        <v>7532.44</v>
      </c>
      <c r="XT248" s="4">
        <v>7532.44</v>
      </c>
      <c r="XU248" s="4">
        <v>7532.44</v>
      </c>
      <c r="XV248" s="4">
        <v>7532.44</v>
      </c>
      <c r="XW248" s="4">
        <v>7532.44</v>
      </c>
      <c r="XX248" s="4">
        <v>7532.44</v>
      </c>
      <c r="XY248" s="4">
        <v>7532.44</v>
      </c>
      <c r="XZ248" s="4">
        <v>7532.44</v>
      </c>
      <c r="YA248" s="4">
        <v>7532.44</v>
      </c>
      <c r="YB248" s="4">
        <v>7532.44</v>
      </c>
      <c r="YC248" s="4">
        <v>7532.44</v>
      </c>
      <c r="YD248" s="4">
        <v>7532.44</v>
      </c>
      <c r="YE248" s="4">
        <v>7532.44</v>
      </c>
      <c r="YF248" s="4">
        <v>7532.44</v>
      </c>
      <c r="YG248" s="4">
        <v>7532.44</v>
      </c>
      <c r="YH248" s="4">
        <v>7532.44</v>
      </c>
      <c r="YI248" s="4">
        <v>7532.44</v>
      </c>
      <c r="YJ248" s="4">
        <v>7557.78</v>
      </c>
      <c r="YK248" s="4">
        <v>7581.16</v>
      </c>
      <c r="YL248" s="4">
        <v>7616.15</v>
      </c>
      <c r="YM248" s="4">
        <v>7644.85</v>
      </c>
      <c r="YN248" s="4">
        <v>7681.97</v>
      </c>
      <c r="YO248" s="4">
        <v>7717.23</v>
      </c>
      <c r="YP248" s="4">
        <v>7717.23</v>
      </c>
      <c r="YQ248" s="4">
        <v>7755.4</v>
      </c>
      <c r="YR248" s="4">
        <v>7791.84</v>
      </c>
      <c r="YS248" s="4">
        <v>7816.74</v>
      </c>
      <c r="YT248" s="4">
        <v>7839.38</v>
      </c>
      <c r="YU248" s="4">
        <v>7859.88</v>
      </c>
      <c r="YV248" s="4">
        <v>7879.88</v>
      </c>
      <c r="YW248" s="4">
        <v>7879.88</v>
      </c>
      <c r="YX248" s="4">
        <v>7892.97</v>
      </c>
      <c r="YY248" s="4">
        <v>7896.66</v>
      </c>
      <c r="YZ248" s="4">
        <v>7899.5</v>
      </c>
      <c r="ZA248" s="4">
        <v>7903.27</v>
      </c>
      <c r="ZB248" s="4">
        <v>7906.5</v>
      </c>
      <c r="ZC248" s="4">
        <v>7909.63</v>
      </c>
      <c r="ZD248" s="4">
        <v>7909.63</v>
      </c>
      <c r="ZE248" s="4">
        <v>7912.77</v>
      </c>
      <c r="ZF248" s="4">
        <v>7915.39</v>
      </c>
      <c r="ZG248" s="4">
        <v>7915.39</v>
      </c>
      <c r="ZH248" s="4">
        <v>7915.39</v>
      </c>
      <c r="ZI248" s="4">
        <v>7915.39</v>
      </c>
      <c r="ZJ248" s="4">
        <v>7915.39</v>
      </c>
      <c r="ZK248" s="4">
        <v>7915.39</v>
      </c>
      <c r="ZL248" s="4">
        <v>7915.39</v>
      </c>
      <c r="ZM248" s="925">
        <v>7915.39</v>
      </c>
      <c r="ZN248" s="925">
        <v>7915.39</v>
      </c>
      <c r="ZO248" s="4">
        <v>7915.39</v>
      </c>
      <c r="ZP248" s="4">
        <v>7915.39</v>
      </c>
      <c r="ZQ248" s="4">
        <v>7915.39</v>
      </c>
      <c r="ZR248" s="4">
        <v>7915.39</v>
      </c>
      <c r="ZS248" s="4">
        <v>7915.39</v>
      </c>
      <c r="ZT248" s="4">
        <v>7915.39</v>
      </c>
      <c r="ZU248" s="4">
        <v>7915.39</v>
      </c>
      <c r="ZV248" s="4">
        <v>7915.39</v>
      </c>
      <c r="ZW248" s="4">
        <v>7915.39</v>
      </c>
      <c r="ZX248" s="4">
        <v>7915.39</v>
      </c>
      <c r="ZY248" s="4">
        <v>7915.39</v>
      </c>
      <c r="ZZ248" s="4">
        <v>7915.39</v>
      </c>
      <c r="AAA248" s="4">
        <v>7915.39</v>
      </c>
      <c r="AAB248" s="4">
        <v>7915.39</v>
      </c>
      <c r="AAC248" s="4">
        <v>7915.39</v>
      </c>
      <c r="AAD248" s="4">
        <v>7915.39</v>
      </c>
      <c r="AAE248" s="4">
        <v>7915.39</v>
      </c>
      <c r="AAF248" s="4">
        <v>7915.39</v>
      </c>
      <c r="AAG248" s="4">
        <v>7915.39</v>
      </c>
      <c r="AAH248" s="4">
        <v>7915.39</v>
      </c>
      <c r="AAI248" s="4">
        <v>7915.39</v>
      </c>
      <c r="AAJ248" s="4">
        <v>7915.39</v>
      </c>
      <c r="AAK248" s="4">
        <v>8130.16</v>
      </c>
      <c r="AAL248" s="4">
        <v>8301.99</v>
      </c>
      <c r="AAM248" s="4">
        <v>8301.99</v>
      </c>
      <c r="AAN248" s="4">
        <v>8473.81</v>
      </c>
      <c r="AAO248" s="4">
        <v>8645.6299999999992</v>
      </c>
      <c r="AAP248" s="4">
        <v>8817.4500000000007</v>
      </c>
      <c r="AAQ248" s="4">
        <v>8989.27</v>
      </c>
      <c r="AAR248" s="4">
        <v>8989.27</v>
      </c>
      <c r="AAS248" s="4">
        <v>9209.43</v>
      </c>
      <c r="AAT248" s="4">
        <v>9209.43</v>
      </c>
      <c r="AAU248" s="4">
        <v>9385.5499999999993</v>
      </c>
      <c r="AAV248" s="4">
        <v>9561.68</v>
      </c>
      <c r="AAW248" s="4">
        <v>9737.81</v>
      </c>
      <c r="AAX248" s="4">
        <v>9913.93</v>
      </c>
      <c r="AAY248" s="4">
        <v>10090.06</v>
      </c>
      <c r="AAZ248" s="4">
        <v>10309.36</v>
      </c>
      <c r="ABA248" s="4">
        <v>10309.36</v>
      </c>
      <c r="ABB248" s="4">
        <v>10484.799999999999</v>
      </c>
      <c r="ABC248" s="4">
        <v>10660.24</v>
      </c>
      <c r="ABD248" s="4">
        <v>10835.68</v>
      </c>
      <c r="ABE248" s="4">
        <v>11011.12</v>
      </c>
      <c r="ABF248" s="4">
        <v>11186.56</v>
      </c>
      <c r="ABG248" s="4">
        <v>11396.88</v>
      </c>
      <c r="ABH248" s="4">
        <v>11396.88</v>
      </c>
      <c r="ABI248" s="4">
        <v>11565.13</v>
      </c>
      <c r="ABJ248" s="4">
        <v>11733.39</v>
      </c>
      <c r="ABK248" s="4">
        <v>11901.64</v>
      </c>
      <c r="ABL248" s="4">
        <v>12069.89</v>
      </c>
      <c r="ABM248" s="4">
        <v>12238.15</v>
      </c>
      <c r="ABN248" s="4">
        <v>12238.15</v>
      </c>
      <c r="ABO248" s="4">
        <v>12238.15</v>
      </c>
      <c r="ABP248" s="4">
        <v>12238.15</v>
      </c>
      <c r="ABQ248" s="4">
        <v>12238.15</v>
      </c>
      <c r="ABR248" s="4">
        <v>12238.15</v>
      </c>
      <c r="ABS248" s="4">
        <v>12238.15</v>
      </c>
      <c r="ABT248" s="4">
        <v>12238.15</v>
      </c>
      <c r="ABU248" s="4">
        <v>12238.15</v>
      </c>
    </row>
    <row r="249" spans="1:749" outlineLevel="4">
      <c r="A249" s="4" t="s">
        <v>1140</v>
      </c>
      <c r="D249" s="4">
        <v>12294.04</v>
      </c>
      <c r="E249" s="4">
        <v>2962.28</v>
      </c>
      <c r="F249" s="689">
        <v>4454965.57</v>
      </c>
      <c r="G249" s="689"/>
      <c r="H249" s="689" t="s">
        <v>894</v>
      </c>
      <c r="KH249" s="4">
        <v>1.43</v>
      </c>
      <c r="KI249" s="4">
        <v>4.8499999999999996</v>
      </c>
      <c r="KJ249" s="4">
        <v>14.58</v>
      </c>
      <c r="KK249" s="4">
        <v>14.58</v>
      </c>
      <c r="KL249" s="4">
        <v>33.61</v>
      </c>
      <c r="KM249" s="4">
        <v>51.56</v>
      </c>
      <c r="KN249" s="4">
        <v>60.71</v>
      </c>
      <c r="KO249" s="4">
        <v>77.2</v>
      </c>
      <c r="KP249" s="4">
        <v>80.47</v>
      </c>
      <c r="KQ249" s="4">
        <v>83.26</v>
      </c>
      <c r="KR249" s="4">
        <v>83.26</v>
      </c>
      <c r="KS249" s="4">
        <v>88.5</v>
      </c>
      <c r="KT249" s="4">
        <v>90.22</v>
      </c>
      <c r="KU249" s="4">
        <v>91.59</v>
      </c>
      <c r="KV249" s="4">
        <v>94.28</v>
      </c>
      <c r="KW249" s="4">
        <v>95.38</v>
      </c>
      <c r="KX249" s="4">
        <v>95.38</v>
      </c>
      <c r="KY249" s="4">
        <v>95.38</v>
      </c>
      <c r="KZ249" s="4">
        <v>95.38</v>
      </c>
      <c r="LA249" s="4">
        <v>95.38</v>
      </c>
      <c r="LB249" s="4">
        <v>95.38</v>
      </c>
      <c r="LC249" s="4">
        <v>95.38</v>
      </c>
      <c r="LD249" s="4">
        <v>95.38</v>
      </c>
      <c r="LE249" s="4">
        <v>95.38</v>
      </c>
      <c r="LF249" s="4">
        <v>95.38</v>
      </c>
      <c r="LG249" s="4">
        <v>95.38</v>
      </c>
      <c r="LH249" s="4">
        <v>95.38</v>
      </c>
      <c r="LI249" s="4">
        <v>95.38</v>
      </c>
      <c r="LJ249" s="4">
        <v>95.38</v>
      </c>
      <c r="LK249" s="4">
        <v>95.38</v>
      </c>
      <c r="LL249" s="4">
        <v>95.38</v>
      </c>
      <c r="LM249" s="4">
        <v>95.38</v>
      </c>
      <c r="LN249" s="4">
        <v>95.38</v>
      </c>
      <c r="LO249" s="4">
        <v>95.38</v>
      </c>
      <c r="LP249" s="4">
        <v>95.38</v>
      </c>
      <c r="LQ249" s="4">
        <v>95.38</v>
      </c>
      <c r="LR249" s="4">
        <v>95.38</v>
      </c>
      <c r="LS249" s="4">
        <v>95.38</v>
      </c>
      <c r="LT249" s="4">
        <v>95.38</v>
      </c>
      <c r="LU249" s="4">
        <v>95.38</v>
      </c>
      <c r="LV249" s="4">
        <v>95.38</v>
      </c>
      <c r="LW249" s="4">
        <v>95.38</v>
      </c>
      <c r="LX249" s="4">
        <v>95.38</v>
      </c>
      <c r="LY249" s="4">
        <v>95.38</v>
      </c>
      <c r="LZ249" s="4">
        <v>95.38</v>
      </c>
      <c r="MA249" s="4">
        <v>95.38</v>
      </c>
      <c r="MB249" s="4">
        <v>95.38</v>
      </c>
      <c r="MC249" s="4">
        <v>95.38</v>
      </c>
      <c r="MD249" s="4">
        <v>95.38</v>
      </c>
      <c r="ME249" s="4">
        <v>95.38</v>
      </c>
      <c r="MF249" s="4">
        <v>95.38</v>
      </c>
      <c r="MG249" s="4">
        <v>95.38</v>
      </c>
      <c r="MH249" s="4">
        <v>95.38</v>
      </c>
      <c r="MI249" s="4">
        <v>95.38</v>
      </c>
      <c r="MJ249" s="4">
        <v>95.38</v>
      </c>
      <c r="MK249" s="4">
        <v>95.38</v>
      </c>
      <c r="ML249" s="4">
        <v>95.38</v>
      </c>
      <c r="MM249" s="4">
        <v>95.38</v>
      </c>
      <c r="MN249" s="4">
        <v>95.38</v>
      </c>
      <c r="MO249" s="4">
        <v>95.38</v>
      </c>
      <c r="MP249" s="4">
        <v>95.38</v>
      </c>
      <c r="MQ249" s="4">
        <v>95.38</v>
      </c>
      <c r="MR249" s="4">
        <v>95.38</v>
      </c>
      <c r="MS249" s="4">
        <v>95.38</v>
      </c>
      <c r="MT249" s="4">
        <v>95.38</v>
      </c>
      <c r="MU249" s="4">
        <v>95.38</v>
      </c>
      <c r="MV249" s="4">
        <v>95.38</v>
      </c>
      <c r="MW249" s="4">
        <v>138.79</v>
      </c>
      <c r="MX249" s="4">
        <v>281.88</v>
      </c>
      <c r="MY249" s="4">
        <v>793.1</v>
      </c>
      <c r="MZ249" s="4">
        <v>903.04</v>
      </c>
      <c r="NA249" s="4">
        <v>989.43</v>
      </c>
      <c r="NB249" s="4">
        <v>1090.8599999999999</v>
      </c>
      <c r="NC249" s="4">
        <v>1090.8599999999999</v>
      </c>
      <c r="ND249" s="4">
        <v>1215.2</v>
      </c>
      <c r="NE249" s="4">
        <v>1525.45</v>
      </c>
      <c r="NF249" s="4">
        <v>1980.16</v>
      </c>
      <c r="NG249" s="4">
        <v>2962.28</v>
      </c>
      <c r="NH249" s="4">
        <v>2962.28</v>
      </c>
      <c r="NI249" s="4">
        <v>2962.28</v>
      </c>
      <c r="NJ249" s="4">
        <v>2962.28</v>
      </c>
      <c r="NK249" s="4">
        <v>2962.28</v>
      </c>
      <c r="NL249" s="4">
        <v>2962.28</v>
      </c>
      <c r="NM249" s="4">
        <v>2962.28</v>
      </c>
      <c r="NN249" s="4">
        <v>2962.28</v>
      </c>
      <c r="NO249" s="4">
        <v>2962.28</v>
      </c>
      <c r="NP249" s="4">
        <v>2962.28</v>
      </c>
      <c r="NQ249" s="4">
        <v>2962.28</v>
      </c>
      <c r="NR249" s="4">
        <v>2962.28</v>
      </c>
      <c r="NS249" s="4">
        <v>2962.28</v>
      </c>
      <c r="NT249" s="4">
        <v>2962.28</v>
      </c>
      <c r="NU249" s="4">
        <v>2962.28</v>
      </c>
      <c r="NV249" s="4">
        <v>2962.28</v>
      </c>
      <c r="NW249" s="4">
        <v>2962.28</v>
      </c>
      <c r="NX249" s="4">
        <v>2962.28</v>
      </c>
      <c r="NY249" s="4">
        <v>2962.28</v>
      </c>
      <c r="NZ249" s="4">
        <v>2962.28</v>
      </c>
      <c r="OA249" s="4">
        <v>2962.28</v>
      </c>
      <c r="OB249" s="4">
        <v>2962.28</v>
      </c>
      <c r="OC249" s="4">
        <v>3078.39</v>
      </c>
      <c r="OD249" s="4">
        <v>3349.32</v>
      </c>
      <c r="OE249" s="4">
        <v>3349.32</v>
      </c>
      <c r="OF249" s="4">
        <v>3423.73</v>
      </c>
      <c r="OG249" s="4">
        <v>3576.5</v>
      </c>
      <c r="OH249" s="4">
        <v>3599.94</v>
      </c>
      <c r="OI249" s="4">
        <v>3646.42</v>
      </c>
      <c r="OJ249" s="4">
        <v>3754.49</v>
      </c>
      <c r="OK249" s="4">
        <v>3802.14</v>
      </c>
      <c r="OL249" s="4">
        <v>3802.14</v>
      </c>
      <c r="OM249" s="4">
        <v>3915.51</v>
      </c>
      <c r="ON249" s="4">
        <v>4031.78</v>
      </c>
      <c r="OO249" s="4">
        <v>4170.4399999999996</v>
      </c>
      <c r="OP249" s="4">
        <v>4501.21</v>
      </c>
      <c r="OQ249" s="4">
        <v>4558.07</v>
      </c>
      <c r="OR249" s="4">
        <v>4679.8599999999997</v>
      </c>
      <c r="OS249" s="4">
        <v>4679.8599999999997</v>
      </c>
      <c r="OT249" s="4">
        <v>4845.71</v>
      </c>
      <c r="OU249" s="4">
        <v>5490.71</v>
      </c>
      <c r="OV249" s="4">
        <v>5665.31</v>
      </c>
      <c r="OW249" s="4">
        <v>5966.96</v>
      </c>
      <c r="OX249" s="4">
        <v>6446.94</v>
      </c>
      <c r="OY249" s="4">
        <v>7186.64</v>
      </c>
      <c r="OZ249" s="4">
        <v>7186.64</v>
      </c>
      <c r="PA249" s="4">
        <v>7770.85</v>
      </c>
      <c r="PB249" s="4">
        <v>8083.58</v>
      </c>
      <c r="PC249" s="4">
        <v>8336.5499999999993</v>
      </c>
      <c r="PD249" s="4">
        <v>8532.5300000000007</v>
      </c>
      <c r="PE249" s="4">
        <v>8904.19</v>
      </c>
      <c r="PF249" s="4">
        <v>9004.64</v>
      </c>
      <c r="PG249" s="4">
        <v>9004.64</v>
      </c>
      <c r="PH249" s="4">
        <v>9204.93</v>
      </c>
      <c r="PI249" s="4">
        <v>9417.7900000000009</v>
      </c>
      <c r="PJ249" s="4">
        <v>9576.49</v>
      </c>
      <c r="PK249" s="4">
        <v>9923.7800000000007</v>
      </c>
      <c r="PL249" s="4">
        <v>9994.33</v>
      </c>
      <c r="PM249" s="4">
        <v>10133.209999999999</v>
      </c>
      <c r="PN249" s="4">
        <v>10133.209999999999</v>
      </c>
      <c r="PO249" s="4">
        <v>10158.41</v>
      </c>
      <c r="PP249" s="4">
        <v>10218.83</v>
      </c>
      <c r="PQ249" s="4">
        <v>10269.68</v>
      </c>
      <c r="PR249" s="4">
        <v>10368</v>
      </c>
      <c r="PS249" s="4">
        <v>10378.950000000001</v>
      </c>
      <c r="PT249" s="4">
        <v>10403.799999999999</v>
      </c>
      <c r="PU249" s="4">
        <v>10403.799999999999</v>
      </c>
      <c r="PV249" s="4">
        <v>10536.32</v>
      </c>
      <c r="PW249" s="4">
        <v>10671.76</v>
      </c>
      <c r="PX249" s="4">
        <v>10950.54</v>
      </c>
      <c r="PY249" s="4">
        <v>11022.36</v>
      </c>
      <c r="PZ249" s="4">
        <v>11145.53</v>
      </c>
      <c r="QA249" s="4">
        <v>11239.32</v>
      </c>
      <c r="QB249" s="4">
        <v>11239.32</v>
      </c>
      <c r="QC249" s="4">
        <v>11347.71</v>
      </c>
      <c r="QD249" s="4">
        <v>11525.32</v>
      </c>
      <c r="QE249" s="4">
        <v>11845.47</v>
      </c>
      <c r="QF249" s="4">
        <v>12012.87</v>
      </c>
      <c r="QG249" s="4">
        <v>12139.73</v>
      </c>
      <c r="QH249" s="4">
        <v>12219.45</v>
      </c>
      <c r="QI249" s="4">
        <v>12219.45</v>
      </c>
      <c r="QJ249" s="4">
        <v>12245.61</v>
      </c>
      <c r="QK249" s="4">
        <v>12264.55</v>
      </c>
      <c r="QL249" s="4">
        <v>12285.59</v>
      </c>
      <c r="QM249" s="4">
        <v>12289.06</v>
      </c>
      <c r="QN249" s="4">
        <v>12293.68</v>
      </c>
      <c r="QO249" s="4">
        <v>12294.04</v>
      </c>
      <c r="QP249" s="4">
        <v>12294.04</v>
      </c>
      <c r="QQ249" s="4">
        <v>12294.04</v>
      </c>
      <c r="QR249" s="4">
        <v>12294.04</v>
      </c>
      <c r="QS249" s="4">
        <v>12294.04</v>
      </c>
      <c r="QT249" s="4">
        <v>12294.04</v>
      </c>
      <c r="QU249" s="4">
        <v>12294.04</v>
      </c>
      <c r="QV249" s="4">
        <v>12294.04</v>
      </c>
      <c r="QW249" s="4">
        <v>12294.04</v>
      </c>
      <c r="QX249" s="4">
        <v>12294.04</v>
      </c>
      <c r="QY249" s="4">
        <v>12294.04</v>
      </c>
      <c r="QZ249" s="4">
        <v>12294.04</v>
      </c>
      <c r="RA249" s="4">
        <v>12294.04</v>
      </c>
      <c r="RB249" s="4">
        <v>12294.04</v>
      </c>
      <c r="RC249" s="4">
        <v>12294.04</v>
      </c>
      <c r="RD249" s="4">
        <v>12294.04</v>
      </c>
      <c r="RE249" s="4">
        <v>12294.04</v>
      </c>
      <c r="RF249" s="4">
        <v>12294.04</v>
      </c>
      <c r="RG249" s="4">
        <v>12294.04</v>
      </c>
      <c r="RH249" s="4">
        <v>12294.04</v>
      </c>
      <c r="RI249" s="4">
        <v>12294.04</v>
      </c>
      <c r="RJ249" s="4">
        <v>12294.04</v>
      </c>
      <c r="RK249" s="4">
        <v>12294.04</v>
      </c>
      <c r="RL249" s="4">
        <v>12294.04</v>
      </c>
      <c r="RM249" s="4">
        <v>12294.04</v>
      </c>
      <c r="RN249" s="4">
        <v>12294.04</v>
      </c>
      <c r="RO249" s="4">
        <v>12294.04</v>
      </c>
      <c r="RP249" s="4">
        <v>12294.04</v>
      </c>
      <c r="RQ249" s="4">
        <v>12294.04</v>
      </c>
      <c r="RR249" s="4">
        <v>12294.04</v>
      </c>
      <c r="RS249" s="4">
        <v>12294.04</v>
      </c>
      <c r="RT249" s="4">
        <v>3.5</v>
      </c>
      <c r="RU249" s="4">
        <v>3.5</v>
      </c>
      <c r="RV249" s="4">
        <v>3.5</v>
      </c>
      <c r="RW249" s="4">
        <v>3.5</v>
      </c>
      <c r="RX249" s="4">
        <v>3.57</v>
      </c>
      <c r="RY249" s="4">
        <v>3.66</v>
      </c>
      <c r="RZ249" s="4">
        <v>3.76</v>
      </c>
      <c r="SA249" s="4">
        <v>3.86</v>
      </c>
      <c r="SB249" s="4">
        <v>3.95</v>
      </c>
      <c r="SC249" s="4">
        <v>4</v>
      </c>
      <c r="SD249" s="4">
        <v>4</v>
      </c>
      <c r="SE249" s="4">
        <v>4</v>
      </c>
      <c r="SF249" s="4">
        <v>4</v>
      </c>
      <c r="SG249" s="4">
        <v>4</v>
      </c>
      <c r="SH249" s="4">
        <v>4</v>
      </c>
      <c r="SI249" s="4">
        <v>4</v>
      </c>
      <c r="SJ249" s="4">
        <v>4</v>
      </c>
      <c r="SK249" s="4">
        <v>4</v>
      </c>
      <c r="SL249" s="4">
        <v>4</v>
      </c>
      <c r="SM249" s="4">
        <v>4</v>
      </c>
      <c r="SN249" s="4">
        <v>4</v>
      </c>
      <c r="SO249" s="4">
        <v>4</v>
      </c>
      <c r="SP249" s="4">
        <v>4</v>
      </c>
      <c r="SQ249" s="4">
        <v>4</v>
      </c>
      <c r="SR249" s="4">
        <v>4</v>
      </c>
      <c r="SS249" s="4">
        <v>4</v>
      </c>
      <c r="ST249" s="4">
        <v>4</v>
      </c>
      <c r="SU249" s="4">
        <v>4</v>
      </c>
      <c r="SV249" s="4">
        <v>4</v>
      </c>
      <c r="SW249" s="4">
        <v>4</v>
      </c>
      <c r="SX249" s="4">
        <v>4</v>
      </c>
      <c r="SY249" s="4">
        <v>4</v>
      </c>
      <c r="SZ249" s="4">
        <v>4</v>
      </c>
      <c r="TA249" s="4">
        <v>4</v>
      </c>
      <c r="TB249" s="4">
        <v>4</v>
      </c>
      <c r="TC249" s="4">
        <v>4</v>
      </c>
      <c r="TD249" s="4">
        <v>4</v>
      </c>
      <c r="TE249" s="4">
        <v>4</v>
      </c>
      <c r="TF249" s="4">
        <v>4</v>
      </c>
      <c r="TG249" s="4">
        <v>4</v>
      </c>
      <c r="TH249" s="4">
        <v>4</v>
      </c>
      <c r="TI249" s="4">
        <v>4</v>
      </c>
      <c r="TJ249" s="4">
        <v>4</v>
      </c>
      <c r="TK249" s="4">
        <v>4</v>
      </c>
      <c r="TL249" s="4">
        <v>4</v>
      </c>
      <c r="TM249" s="4">
        <v>4</v>
      </c>
      <c r="TN249" s="4">
        <v>4</v>
      </c>
      <c r="TO249" s="4">
        <v>4</v>
      </c>
      <c r="TP249" s="4">
        <v>4</v>
      </c>
      <c r="TQ249" s="4">
        <v>4</v>
      </c>
      <c r="TR249" s="4">
        <v>4</v>
      </c>
      <c r="TS249" s="4">
        <v>4</v>
      </c>
      <c r="TT249" s="4">
        <v>4</v>
      </c>
      <c r="TU249" s="4">
        <v>4</v>
      </c>
      <c r="TV249" s="4">
        <v>4</v>
      </c>
      <c r="TW249" s="4">
        <v>4</v>
      </c>
      <c r="TX249" s="4">
        <v>4</v>
      </c>
      <c r="TY249" s="4">
        <v>4</v>
      </c>
      <c r="TZ249" s="4">
        <v>4</v>
      </c>
      <c r="UA249" s="4">
        <v>4</v>
      </c>
      <c r="UB249" s="4">
        <v>4</v>
      </c>
      <c r="UC249" s="4">
        <v>4</v>
      </c>
      <c r="UD249" s="4">
        <v>4</v>
      </c>
      <c r="UE249" s="4">
        <v>4</v>
      </c>
      <c r="UF249" s="4">
        <v>4</v>
      </c>
      <c r="UG249" s="4">
        <v>4</v>
      </c>
      <c r="UH249" s="4">
        <v>4</v>
      </c>
      <c r="UI249" s="4">
        <v>4</v>
      </c>
      <c r="UJ249" s="4">
        <v>4</v>
      </c>
      <c r="UK249" s="4">
        <v>4</v>
      </c>
      <c r="UL249" s="4">
        <v>4</v>
      </c>
      <c r="UM249" s="4">
        <v>4</v>
      </c>
      <c r="UN249" s="4">
        <v>4</v>
      </c>
      <c r="UO249" s="4">
        <v>4</v>
      </c>
      <c r="UP249" s="4">
        <v>4</v>
      </c>
      <c r="UQ249" s="4">
        <v>4</v>
      </c>
      <c r="UR249" s="4">
        <v>4</v>
      </c>
      <c r="US249" s="4">
        <v>4</v>
      </c>
      <c r="UT249" s="4">
        <v>4</v>
      </c>
      <c r="UU249" s="4">
        <v>4</v>
      </c>
      <c r="UV249" s="4">
        <v>4</v>
      </c>
      <c r="UW249" s="4">
        <v>4</v>
      </c>
      <c r="UX249" s="4">
        <v>4</v>
      </c>
      <c r="UY249" s="4">
        <v>4</v>
      </c>
      <c r="UZ249" s="4">
        <v>4</v>
      </c>
      <c r="VA249" s="4">
        <v>4</v>
      </c>
      <c r="VB249" s="4">
        <v>4</v>
      </c>
      <c r="VC249" s="4">
        <v>4</v>
      </c>
      <c r="VD249" s="4">
        <v>4</v>
      </c>
      <c r="VE249" s="4">
        <v>4</v>
      </c>
      <c r="VF249" s="4">
        <v>4</v>
      </c>
      <c r="VG249" s="4">
        <v>4</v>
      </c>
      <c r="VH249" s="4">
        <v>4</v>
      </c>
      <c r="VI249" s="4">
        <v>4</v>
      </c>
      <c r="VJ249" s="4">
        <v>4</v>
      </c>
      <c r="VK249" s="4">
        <v>4</v>
      </c>
      <c r="VL249" s="4">
        <v>4</v>
      </c>
      <c r="VM249" s="4">
        <v>4</v>
      </c>
      <c r="VN249" s="4">
        <v>4</v>
      </c>
      <c r="VO249" s="4">
        <v>4</v>
      </c>
      <c r="VP249" s="4">
        <v>4</v>
      </c>
      <c r="VQ249" s="4">
        <v>4</v>
      </c>
      <c r="VR249" s="4">
        <v>4</v>
      </c>
      <c r="VS249" s="4">
        <v>4</v>
      </c>
      <c r="VT249" s="4">
        <v>4</v>
      </c>
      <c r="VU249" s="4">
        <v>4</v>
      </c>
      <c r="VV249" s="4">
        <v>4</v>
      </c>
      <c r="VW249" s="4">
        <v>4</v>
      </c>
      <c r="VX249" s="4">
        <v>4</v>
      </c>
      <c r="VY249" s="4">
        <v>4</v>
      </c>
      <c r="VZ249" s="4">
        <v>4</v>
      </c>
      <c r="WA249" s="4">
        <v>4</v>
      </c>
      <c r="WB249" s="4">
        <v>4</v>
      </c>
      <c r="WC249" s="4">
        <v>4</v>
      </c>
      <c r="WD249" s="4">
        <v>4</v>
      </c>
      <c r="WE249" s="4">
        <v>4</v>
      </c>
      <c r="WF249" s="4">
        <v>4</v>
      </c>
      <c r="WG249" s="4">
        <v>4</v>
      </c>
      <c r="WH249" s="4">
        <v>4</v>
      </c>
      <c r="WI249" s="4">
        <v>4</v>
      </c>
      <c r="WJ249" s="4">
        <v>4</v>
      </c>
      <c r="WK249" s="4">
        <v>4</v>
      </c>
      <c r="WL249" s="4">
        <v>4</v>
      </c>
      <c r="WM249" s="4">
        <v>4</v>
      </c>
      <c r="WN249" s="4">
        <v>4</v>
      </c>
      <c r="WO249" s="4">
        <v>4</v>
      </c>
      <c r="WP249" s="4">
        <v>4</v>
      </c>
      <c r="WQ249" s="4">
        <v>4</v>
      </c>
      <c r="WR249" s="4">
        <v>4</v>
      </c>
      <c r="WS249" s="4">
        <v>4</v>
      </c>
      <c r="WT249" s="4">
        <v>4</v>
      </c>
      <c r="WU249" s="4">
        <v>4</v>
      </c>
      <c r="WV249" s="4">
        <v>4</v>
      </c>
      <c r="WW249" s="4">
        <v>4</v>
      </c>
      <c r="WX249" s="4">
        <v>4</v>
      </c>
      <c r="WY249" s="4">
        <v>4</v>
      </c>
      <c r="WZ249" s="4">
        <v>4</v>
      </c>
      <c r="XA249" s="4">
        <v>4</v>
      </c>
      <c r="XB249" s="4">
        <v>4</v>
      </c>
      <c r="XC249" s="4">
        <v>4</v>
      </c>
      <c r="XD249" s="4">
        <v>4</v>
      </c>
      <c r="XE249" s="4">
        <v>4</v>
      </c>
      <c r="XF249" s="4">
        <v>4</v>
      </c>
      <c r="XG249" s="4">
        <v>4</v>
      </c>
      <c r="XH249" s="4">
        <v>4</v>
      </c>
      <c r="XI249" s="4">
        <v>4</v>
      </c>
      <c r="XJ249" s="4">
        <v>4</v>
      </c>
      <c r="XK249" s="4">
        <v>4</v>
      </c>
      <c r="XL249" s="4">
        <v>4</v>
      </c>
      <c r="XM249" s="4">
        <v>4</v>
      </c>
      <c r="XN249" s="4">
        <v>4</v>
      </c>
      <c r="XO249" s="4">
        <v>4</v>
      </c>
      <c r="XP249" s="4">
        <v>4</v>
      </c>
      <c r="XQ249" s="4">
        <v>4</v>
      </c>
      <c r="XR249" s="4">
        <v>4</v>
      </c>
      <c r="XS249" s="4">
        <v>4</v>
      </c>
      <c r="XT249" s="4">
        <v>4</v>
      </c>
      <c r="XU249" s="4">
        <v>4</v>
      </c>
      <c r="XV249" s="4">
        <v>4</v>
      </c>
      <c r="XW249" s="4">
        <v>4</v>
      </c>
      <c r="XX249" s="4">
        <v>4</v>
      </c>
      <c r="XY249" s="4">
        <v>4</v>
      </c>
      <c r="XZ249" s="4">
        <v>4</v>
      </c>
      <c r="YA249" s="4">
        <v>4</v>
      </c>
      <c r="YB249" s="4">
        <v>4</v>
      </c>
      <c r="YC249" s="4">
        <v>4</v>
      </c>
      <c r="YD249" s="4">
        <v>4</v>
      </c>
      <c r="YE249" s="4">
        <v>4</v>
      </c>
      <c r="YF249" s="4">
        <v>4</v>
      </c>
      <c r="YG249" s="4">
        <v>4</v>
      </c>
      <c r="YH249" s="4">
        <v>4</v>
      </c>
      <c r="YI249" s="4">
        <v>4</v>
      </c>
      <c r="YJ249" s="4">
        <v>4</v>
      </c>
      <c r="YK249" s="4">
        <v>4</v>
      </c>
      <c r="YL249" s="4">
        <v>4</v>
      </c>
      <c r="YM249" s="4">
        <v>4</v>
      </c>
      <c r="YN249" s="4">
        <v>4</v>
      </c>
      <c r="YO249" s="4">
        <v>4</v>
      </c>
      <c r="YP249" s="4">
        <v>4</v>
      </c>
      <c r="YQ249" s="4">
        <v>4</v>
      </c>
      <c r="YR249" s="4">
        <v>4</v>
      </c>
      <c r="YS249" s="4">
        <v>4</v>
      </c>
      <c r="YT249" s="4">
        <v>4</v>
      </c>
      <c r="YU249" s="4">
        <v>4</v>
      </c>
      <c r="YV249" s="4">
        <v>4</v>
      </c>
      <c r="YW249" s="4">
        <v>4</v>
      </c>
      <c r="YX249" s="4">
        <v>4</v>
      </c>
      <c r="YY249" s="4">
        <v>4</v>
      </c>
      <c r="YZ249" s="4">
        <v>4</v>
      </c>
      <c r="ZA249" s="4">
        <v>4</v>
      </c>
      <c r="ZB249" s="4">
        <v>4</v>
      </c>
      <c r="ZC249" s="4">
        <v>4</v>
      </c>
      <c r="ZD249" s="4">
        <v>4</v>
      </c>
      <c r="ZE249" s="4">
        <v>4</v>
      </c>
      <c r="ZF249" s="4">
        <v>4</v>
      </c>
      <c r="ZG249" s="4">
        <v>4</v>
      </c>
      <c r="ZH249" s="4">
        <v>4</v>
      </c>
      <c r="ZI249" s="4">
        <v>4</v>
      </c>
      <c r="ZJ249" s="4">
        <v>4</v>
      </c>
      <c r="ZK249" s="4">
        <v>4</v>
      </c>
      <c r="ZL249" s="4">
        <v>4</v>
      </c>
      <c r="ZM249" s="925">
        <v>4</v>
      </c>
      <c r="ZN249" s="925">
        <v>4</v>
      </c>
      <c r="ZO249" s="4">
        <v>4</v>
      </c>
      <c r="ZP249" s="4">
        <v>4</v>
      </c>
      <c r="ZQ249" s="4">
        <v>4</v>
      </c>
      <c r="ZR249" s="4">
        <v>4</v>
      </c>
      <c r="ZS249" s="4">
        <v>4</v>
      </c>
      <c r="ZT249" s="4">
        <v>4</v>
      </c>
      <c r="ZU249" s="4">
        <v>4</v>
      </c>
      <c r="ZV249" s="4">
        <v>4</v>
      </c>
      <c r="ZW249" s="4">
        <v>4</v>
      </c>
      <c r="ZX249" s="4">
        <v>4</v>
      </c>
      <c r="ZY249" s="4">
        <v>4</v>
      </c>
      <c r="ZZ249" s="4">
        <v>4</v>
      </c>
      <c r="AAA249" s="4">
        <v>4</v>
      </c>
      <c r="AAB249" s="4">
        <v>4</v>
      </c>
      <c r="AAC249" s="4">
        <v>4</v>
      </c>
      <c r="AAD249" s="4">
        <v>4</v>
      </c>
      <c r="AAE249" s="4">
        <v>4</v>
      </c>
      <c r="AAF249" s="4">
        <v>4</v>
      </c>
      <c r="AAG249" s="4">
        <v>4</v>
      </c>
      <c r="AAH249" s="4">
        <v>4</v>
      </c>
      <c r="AAI249" s="4">
        <v>4</v>
      </c>
      <c r="AAJ249" s="4">
        <v>4</v>
      </c>
      <c r="AAK249" s="4">
        <v>4</v>
      </c>
      <c r="AAL249" s="4">
        <v>4</v>
      </c>
      <c r="AAM249" s="4">
        <v>4</v>
      </c>
      <c r="AAN249" s="4">
        <v>4</v>
      </c>
      <c r="AAO249" s="4">
        <v>4</v>
      </c>
      <c r="AAP249" s="4">
        <v>4</v>
      </c>
      <c r="AAQ249" s="4">
        <v>4</v>
      </c>
      <c r="AAR249" s="4">
        <v>4</v>
      </c>
      <c r="AAS249" s="4">
        <v>4</v>
      </c>
      <c r="AAT249" s="4">
        <v>4</v>
      </c>
      <c r="AAU249" s="4">
        <v>4</v>
      </c>
      <c r="AAV249" s="4">
        <v>4</v>
      </c>
      <c r="AAW249" s="4">
        <v>4</v>
      </c>
      <c r="AAX249" s="4">
        <v>4</v>
      </c>
      <c r="AAY249" s="4">
        <v>4</v>
      </c>
      <c r="AAZ249" s="4">
        <v>4</v>
      </c>
      <c r="ABA249" s="4">
        <v>4</v>
      </c>
      <c r="ABB249" s="4">
        <v>4</v>
      </c>
      <c r="ABC249" s="4">
        <v>4</v>
      </c>
      <c r="ABD249" s="4">
        <v>4</v>
      </c>
      <c r="ABE249" s="4">
        <v>4</v>
      </c>
      <c r="ABF249" s="4">
        <v>4</v>
      </c>
      <c r="ABG249" s="4">
        <v>4</v>
      </c>
      <c r="ABH249" s="4">
        <v>4</v>
      </c>
      <c r="ABI249" s="4">
        <v>4</v>
      </c>
      <c r="ABJ249" s="4">
        <v>4</v>
      </c>
      <c r="ABK249" s="4">
        <v>4</v>
      </c>
      <c r="ABL249" s="4">
        <v>4</v>
      </c>
      <c r="ABM249" s="4">
        <v>4</v>
      </c>
      <c r="ABN249" s="4">
        <v>4</v>
      </c>
      <c r="ABO249" s="4">
        <v>4</v>
      </c>
      <c r="ABP249" s="4">
        <v>4</v>
      </c>
      <c r="ABQ249" s="4">
        <v>4</v>
      </c>
      <c r="ABR249" s="4">
        <v>4</v>
      </c>
      <c r="ABS249" s="4">
        <v>4</v>
      </c>
      <c r="ABT249" s="4">
        <v>4</v>
      </c>
      <c r="ABU249" s="4">
        <v>4</v>
      </c>
    </row>
    <row r="250" spans="1:749" outlineLevel="4">
      <c r="A250" s="4" t="s">
        <v>1197</v>
      </c>
      <c r="D250" s="4">
        <v>4</v>
      </c>
      <c r="E250" s="4">
        <v>3.08</v>
      </c>
      <c r="F250" s="689">
        <v>26424.35</v>
      </c>
      <c r="G250" s="689"/>
      <c r="H250" s="689" t="s">
        <v>894</v>
      </c>
      <c r="MX250" s="4">
        <v>0.03</v>
      </c>
      <c r="MY250" s="4">
        <v>0.12</v>
      </c>
      <c r="MZ250" s="4">
        <v>0.22</v>
      </c>
      <c r="NA250" s="4">
        <v>0.32</v>
      </c>
      <c r="NB250" s="4">
        <v>0.41</v>
      </c>
      <c r="NC250" s="4">
        <v>0.41</v>
      </c>
      <c r="ND250" s="4">
        <v>0.79</v>
      </c>
      <c r="NE250" s="4">
        <v>1.27</v>
      </c>
      <c r="NF250" s="4">
        <v>1.98</v>
      </c>
      <c r="NG250" s="4">
        <v>3.08</v>
      </c>
      <c r="NH250" s="4">
        <v>3.08</v>
      </c>
      <c r="NI250" s="4">
        <v>3.08</v>
      </c>
      <c r="NJ250" s="4">
        <v>3.08</v>
      </c>
      <c r="NK250" s="4">
        <v>3.08</v>
      </c>
      <c r="NL250" s="4">
        <v>3.08</v>
      </c>
      <c r="NM250" s="4">
        <v>3.08</v>
      </c>
      <c r="NN250" s="4">
        <v>3.08</v>
      </c>
      <c r="NO250" s="4">
        <v>3.08</v>
      </c>
      <c r="NP250" s="4">
        <v>3.08</v>
      </c>
      <c r="NQ250" s="4">
        <v>3.08</v>
      </c>
      <c r="NR250" s="4">
        <v>3.08</v>
      </c>
      <c r="NS250" s="4">
        <v>3.08</v>
      </c>
      <c r="NT250" s="4">
        <v>3.08</v>
      </c>
      <c r="NU250" s="4">
        <v>3.08</v>
      </c>
      <c r="NV250" s="4">
        <v>3.08</v>
      </c>
      <c r="NW250" s="4">
        <v>3.08</v>
      </c>
      <c r="NX250" s="4">
        <v>3.08</v>
      </c>
      <c r="NY250" s="4">
        <v>3.08</v>
      </c>
      <c r="NZ250" s="4">
        <v>3.08</v>
      </c>
      <c r="OA250" s="4">
        <v>3.08</v>
      </c>
      <c r="OB250" s="4">
        <v>3.08</v>
      </c>
      <c r="OC250" s="4">
        <v>3.21</v>
      </c>
      <c r="OD250" s="4">
        <v>3.5</v>
      </c>
      <c r="OE250" s="4">
        <v>3.5</v>
      </c>
      <c r="OF250" s="4">
        <v>3.56</v>
      </c>
      <c r="OG250" s="4">
        <v>3.62</v>
      </c>
      <c r="OH250" s="4">
        <v>3.68</v>
      </c>
      <c r="OI250" s="4">
        <v>3.81</v>
      </c>
      <c r="OJ250" s="4">
        <v>4</v>
      </c>
      <c r="OK250" s="4">
        <v>4</v>
      </c>
      <c r="OL250" s="4">
        <v>4</v>
      </c>
      <c r="OM250" s="4">
        <v>4</v>
      </c>
      <c r="ON250" s="4">
        <v>4</v>
      </c>
      <c r="OO250" s="4">
        <v>4</v>
      </c>
      <c r="OP250" s="4">
        <v>4</v>
      </c>
      <c r="OQ250" s="4">
        <v>4</v>
      </c>
      <c r="OR250" s="4">
        <v>4</v>
      </c>
      <c r="OS250" s="4">
        <v>4</v>
      </c>
      <c r="OT250" s="4">
        <v>4</v>
      </c>
      <c r="OU250" s="4">
        <v>4</v>
      </c>
      <c r="OV250" s="4">
        <v>4</v>
      </c>
      <c r="OW250" s="4">
        <v>4</v>
      </c>
      <c r="OX250" s="4">
        <v>4</v>
      </c>
      <c r="OY250" s="4">
        <v>4</v>
      </c>
      <c r="OZ250" s="4">
        <v>4</v>
      </c>
      <c r="PA250" s="4">
        <v>4</v>
      </c>
      <c r="PB250" s="4">
        <v>4</v>
      </c>
      <c r="PC250" s="4">
        <v>4</v>
      </c>
      <c r="PD250" s="4">
        <v>4</v>
      </c>
      <c r="PE250" s="4">
        <v>4</v>
      </c>
      <c r="PF250" s="4">
        <v>4</v>
      </c>
      <c r="PG250" s="4">
        <v>4</v>
      </c>
      <c r="PH250" s="4">
        <v>4</v>
      </c>
      <c r="PI250" s="4">
        <v>4</v>
      </c>
      <c r="PJ250" s="4">
        <v>4</v>
      </c>
      <c r="PK250" s="4">
        <v>4</v>
      </c>
      <c r="PL250" s="4">
        <v>4</v>
      </c>
      <c r="PM250" s="4">
        <v>4</v>
      </c>
      <c r="PN250" s="4">
        <v>4</v>
      </c>
      <c r="PO250" s="4">
        <v>4</v>
      </c>
      <c r="PP250" s="4">
        <v>4</v>
      </c>
      <c r="PQ250" s="4">
        <v>4</v>
      </c>
      <c r="PR250" s="4">
        <v>4</v>
      </c>
      <c r="PS250" s="4">
        <v>4</v>
      </c>
      <c r="PT250" s="4">
        <v>4</v>
      </c>
      <c r="PU250" s="4">
        <v>4</v>
      </c>
      <c r="PV250" s="4">
        <v>4</v>
      </c>
      <c r="PW250" s="4">
        <v>4</v>
      </c>
      <c r="PX250" s="4">
        <v>4</v>
      </c>
      <c r="PY250" s="4">
        <v>4</v>
      </c>
      <c r="PZ250" s="4">
        <v>4</v>
      </c>
      <c r="QA250" s="4">
        <v>4</v>
      </c>
      <c r="QB250" s="4">
        <v>4</v>
      </c>
      <c r="QC250" s="4">
        <v>4</v>
      </c>
      <c r="QD250" s="4">
        <v>4</v>
      </c>
      <c r="QE250" s="4">
        <v>4</v>
      </c>
      <c r="QF250" s="4">
        <v>4</v>
      </c>
      <c r="QG250" s="4">
        <v>4</v>
      </c>
      <c r="QH250" s="4">
        <v>4</v>
      </c>
      <c r="QI250" s="4">
        <v>4</v>
      </c>
      <c r="QJ250" s="4">
        <v>4</v>
      </c>
      <c r="QK250" s="4">
        <v>4</v>
      </c>
      <c r="QL250" s="4">
        <v>4</v>
      </c>
      <c r="QM250" s="4">
        <v>4</v>
      </c>
      <c r="QN250" s="4">
        <v>4</v>
      </c>
      <c r="QO250" s="4">
        <v>4</v>
      </c>
      <c r="QP250" s="4">
        <v>4</v>
      </c>
      <c r="QQ250" s="4">
        <v>4</v>
      </c>
      <c r="QR250" s="4">
        <v>4</v>
      </c>
      <c r="QS250" s="4">
        <v>4</v>
      </c>
      <c r="QT250" s="4">
        <v>4</v>
      </c>
      <c r="QU250" s="4">
        <v>4</v>
      </c>
      <c r="QV250" s="4">
        <v>4</v>
      </c>
      <c r="QW250" s="4">
        <v>4</v>
      </c>
      <c r="QX250" s="4">
        <v>4</v>
      </c>
      <c r="QY250" s="4">
        <v>4</v>
      </c>
      <c r="QZ250" s="4">
        <v>4</v>
      </c>
      <c r="RA250" s="4">
        <v>4</v>
      </c>
      <c r="RB250" s="4">
        <v>4</v>
      </c>
      <c r="RC250" s="4">
        <v>4</v>
      </c>
      <c r="RD250" s="4">
        <v>4</v>
      </c>
      <c r="RE250" s="4">
        <v>4</v>
      </c>
      <c r="RF250" s="4">
        <v>4</v>
      </c>
      <c r="RG250" s="4">
        <v>4</v>
      </c>
      <c r="RH250" s="4">
        <v>4</v>
      </c>
      <c r="RI250" s="4">
        <v>4</v>
      </c>
      <c r="RJ250" s="4">
        <v>4</v>
      </c>
      <c r="RK250" s="4">
        <v>4</v>
      </c>
      <c r="RL250" s="4">
        <v>4</v>
      </c>
      <c r="RM250" s="4">
        <v>4</v>
      </c>
      <c r="RN250" s="4">
        <v>4</v>
      </c>
      <c r="RO250" s="4">
        <v>4</v>
      </c>
      <c r="RP250" s="4">
        <v>4</v>
      </c>
      <c r="RQ250" s="4">
        <v>4</v>
      </c>
      <c r="RR250" s="4">
        <v>4</v>
      </c>
      <c r="RS250" s="4">
        <v>4</v>
      </c>
      <c r="RT250" s="4">
        <v>1001.87</v>
      </c>
      <c r="RU250" s="4">
        <v>1001.87</v>
      </c>
      <c r="RV250" s="4">
        <v>1001.87</v>
      </c>
      <c r="RW250" s="4">
        <v>1001.87</v>
      </c>
      <c r="RX250" s="4">
        <v>1021.34</v>
      </c>
      <c r="RY250" s="4">
        <v>1048.82</v>
      </c>
      <c r="RZ250" s="4">
        <v>1076.3</v>
      </c>
      <c r="SA250" s="4">
        <v>1103.78</v>
      </c>
      <c r="SB250" s="4">
        <v>1131.26</v>
      </c>
      <c r="SC250" s="4">
        <v>1145</v>
      </c>
      <c r="SD250" s="4">
        <v>1145</v>
      </c>
      <c r="SE250" s="4">
        <v>1145</v>
      </c>
      <c r="SF250" s="4">
        <v>1145</v>
      </c>
      <c r="SG250" s="4">
        <v>1145</v>
      </c>
      <c r="SH250" s="4">
        <v>1145</v>
      </c>
      <c r="SI250" s="4">
        <v>1145</v>
      </c>
      <c r="SJ250" s="4">
        <v>1145</v>
      </c>
      <c r="SK250" s="4">
        <v>1145</v>
      </c>
      <c r="SL250" s="4">
        <v>1145</v>
      </c>
      <c r="SM250" s="4">
        <v>1145</v>
      </c>
      <c r="SN250" s="4">
        <v>1145</v>
      </c>
      <c r="SO250" s="4">
        <v>1145</v>
      </c>
      <c r="SP250" s="4">
        <v>1145</v>
      </c>
      <c r="SQ250" s="4">
        <v>1145</v>
      </c>
      <c r="SR250" s="4">
        <v>1145</v>
      </c>
      <c r="SS250" s="4">
        <v>1145</v>
      </c>
      <c r="ST250" s="4">
        <v>1145</v>
      </c>
      <c r="SU250" s="4">
        <v>1145</v>
      </c>
      <c r="SV250" s="4">
        <v>1145</v>
      </c>
      <c r="SW250" s="4">
        <v>1145</v>
      </c>
      <c r="SX250" s="4">
        <v>1145</v>
      </c>
      <c r="SY250" s="4">
        <v>1145</v>
      </c>
      <c r="SZ250" s="4">
        <v>1145</v>
      </c>
      <c r="TA250" s="4">
        <v>1145</v>
      </c>
      <c r="TB250" s="4">
        <v>1145</v>
      </c>
      <c r="TC250" s="4">
        <v>1145</v>
      </c>
      <c r="TD250" s="4">
        <v>1145</v>
      </c>
      <c r="TE250" s="4">
        <v>1145</v>
      </c>
      <c r="TF250" s="4">
        <v>1145</v>
      </c>
      <c r="TG250" s="4">
        <v>1145</v>
      </c>
      <c r="TH250" s="4">
        <v>1145</v>
      </c>
      <c r="TI250" s="4">
        <v>1145</v>
      </c>
      <c r="TJ250" s="4">
        <v>1145</v>
      </c>
      <c r="TK250" s="4">
        <v>1145</v>
      </c>
      <c r="TL250" s="4">
        <v>1145</v>
      </c>
      <c r="TM250" s="4">
        <v>1145</v>
      </c>
      <c r="TN250" s="4">
        <v>1145</v>
      </c>
      <c r="TO250" s="4">
        <v>1145</v>
      </c>
      <c r="TP250" s="4">
        <v>1145</v>
      </c>
      <c r="TQ250" s="4">
        <v>1145</v>
      </c>
      <c r="TR250" s="4">
        <v>1145</v>
      </c>
      <c r="TS250" s="4">
        <v>1145</v>
      </c>
      <c r="TT250" s="4">
        <v>1145</v>
      </c>
      <c r="TU250" s="4">
        <v>1145</v>
      </c>
      <c r="TV250" s="4">
        <v>1145</v>
      </c>
      <c r="TW250" s="4">
        <v>1145</v>
      </c>
      <c r="TX250" s="4">
        <v>1145</v>
      </c>
      <c r="TY250" s="4">
        <v>1145</v>
      </c>
      <c r="TZ250" s="4">
        <v>1145</v>
      </c>
      <c r="UA250" s="4">
        <v>1145</v>
      </c>
      <c r="UB250" s="4">
        <v>1145</v>
      </c>
      <c r="UC250" s="4">
        <v>1145</v>
      </c>
      <c r="UD250" s="4">
        <v>1145</v>
      </c>
      <c r="UE250" s="4">
        <v>1145</v>
      </c>
      <c r="UF250" s="4">
        <v>1145</v>
      </c>
      <c r="UG250" s="4">
        <v>1145</v>
      </c>
      <c r="UH250" s="4">
        <v>1145</v>
      </c>
      <c r="UI250" s="4">
        <v>1145</v>
      </c>
      <c r="UJ250" s="4">
        <v>1145</v>
      </c>
      <c r="UK250" s="4">
        <v>1145</v>
      </c>
      <c r="UL250" s="4">
        <v>1145</v>
      </c>
      <c r="UM250" s="4">
        <v>1145</v>
      </c>
      <c r="UN250" s="4">
        <v>1145</v>
      </c>
      <c r="UO250" s="4">
        <v>1145</v>
      </c>
      <c r="UP250" s="4">
        <v>1145</v>
      </c>
      <c r="UQ250" s="4">
        <v>1145</v>
      </c>
      <c r="UR250" s="4">
        <v>1145</v>
      </c>
      <c r="US250" s="4">
        <v>1145</v>
      </c>
      <c r="UT250" s="4">
        <v>1145</v>
      </c>
      <c r="UU250" s="4">
        <v>1145</v>
      </c>
      <c r="UV250" s="4">
        <v>1145</v>
      </c>
      <c r="UW250" s="4">
        <v>1145</v>
      </c>
      <c r="UX250" s="4">
        <v>1145</v>
      </c>
      <c r="UY250" s="4">
        <v>1145</v>
      </c>
      <c r="UZ250" s="4">
        <v>1145</v>
      </c>
      <c r="VA250" s="4">
        <v>1145</v>
      </c>
      <c r="VB250" s="4">
        <v>1145</v>
      </c>
      <c r="VC250" s="4">
        <v>1145</v>
      </c>
      <c r="VD250" s="4">
        <v>1145</v>
      </c>
      <c r="VE250" s="4">
        <v>1145</v>
      </c>
      <c r="VF250" s="4">
        <v>1145</v>
      </c>
      <c r="VG250" s="4">
        <v>1145</v>
      </c>
      <c r="VH250" s="4">
        <v>1145</v>
      </c>
      <c r="VI250" s="4">
        <v>1145</v>
      </c>
      <c r="VJ250" s="4">
        <v>1145</v>
      </c>
      <c r="VK250" s="4">
        <v>1145</v>
      </c>
      <c r="VL250" s="4">
        <v>1145</v>
      </c>
      <c r="VM250" s="4">
        <v>1145</v>
      </c>
      <c r="VN250" s="4">
        <v>1145</v>
      </c>
      <c r="VO250" s="4">
        <v>1145</v>
      </c>
      <c r="VP250" s="4">
        <v>1145</v>
      </c>
      <c r="VQ250" s="4">
        <v>1145</v>
      </c>
      <c r="VR250" s="4">
        <v>1145</v>
      </c>
      <c r="VS250" s="4">
        <v>1145</v>
      </c>
      <c r="VT250" s="4">
        <v>1145</v>
      </c>
      <c r="VU250" s="4">
        <v>1145</v>
      </c>
      <c r="VV250" s="4">
        <v>1145</v>
      </c>
      <c r="VW250" s="4">
        <v>1145</v>
      </c>
      <c r="VX250" s="4">
        <v>1145</v>
      </c>
      <c r="VY250" s="4">
        <v>1145</v>
      </c>
      <c r="VZ250" s="4">
        <v>1145</v>
      </c>
      <c r="WA250" s="4">
        <v>1145</v>
      </c>
      <c r="WB250" s="4">
        <v>1145</v>
      </c>
      <c r="WC250" s="4">
        <v>1145</v>
      </c>
      <c r="WD250" s="4">
        <v>1145</v>
      </c>
      <c r="WE250" s="4">
        <v>1145</v>
      </c>
      <c r="WF250" s="4">
        <v>1145</v>
      </c>
      <c r="WG250" s="4">
        <v>1145</v>
      </c>
      <c r="WH250" s="4">
        <v>1145</v>
      </c>
      <c r="WI250" s="4">
        <v>1145</v>
      </c>
      <c r="WJ250" s="4">
        <v>1145</v>
      </c>
      <c r="WK250" s="4">
        <v>1145</v>
      </c>
      <c r="WL250" s="4">
        <v>1145</v>
      </c>
      <c r="WM250" s="4">
        <v>1145</v>
      </c>
      <c r="WN250" s="4">
        <v>1145</v>
      </c>
      <c r="WO250" s="4">
        <v>1145</v>
      </c>
      <c r="WP250" s="4">
        <v>1145</v>
      </c>
      <c r="WQ250" s="4">
        <v>1145</v>
      </c>
      <c r="WR250" s="4">
        <v>1145</v>
      </c>
      <c r="WS250" s="4">
        <v>1145</v>
      </c>
      <c r="WT250" s="4">
        <v>1145</v>
      </c>
      <c r="WU250" s="4">
        <v>1145</v>
      </c>
      <c r="WV250" s="4">
        <v>1145</v>
      </c>
      <c r="WW250" s="4">
        <v>1145</v>
      </c>
      <c r="WX250" s="4">
        <v>1145</v>
      </c>
      <c r="WY250" s="4">
        <v>1145</v>
      </c>
      <c r="WZ250" s="4">
        <v>1145</v>
      </c>
      <c r="XA250" s="4">
        <v>1145</v>
      </c>
      <c r="XB250" s="4">
        <v>1145</v>
      </c>
      <c r="XC250" s="4">
        <v>1145</v>
      </c>
      <c r="XD250" s="4">
        <v>1145</v>
      </c>
      <c r="XE250" s="4">
        <v>1145</v>
      </c>
      <c r="XF250" s="4">
        <v>1145</v>
      </c>
      <c r="XG250" s="4">
        <v>1145</v>
      </c>
      <c r="XH250" s="4">
        <v>1145</v>
      </c>
      <c r="XI250" s="4">
        <v>1145</v>
      </c>
      <c r="XJ250" s="4">
        <v>1145</v>
      </c>
      <c r="XK250" s="4">
        <v>1145</v>
      </c>
      <c r="XL250" s="4">
        <v>1145</v>
      </c>
      <c r="XM250" s="4">
        <v>1145</v>
      </c>
      <c r="XN250" s="4">
        <v>1145</v>
      </c>
      <c r="XO250" s="4">
        <v>1145</v>
      </c>
      <c r="XP250" s="4">
        <v>1145</v>
      </c>
      <c r="XQ250" s="4">
        <v>1145</v>
      </c>
      <c r="XR250" s="4">
        <v>1145</v>
      </c>
      <c r="XS250" s="4">
        <v>1145</v>
      </c>
      <c r="XT250" s="4">
        <v>1145</v>
      </c>
      <c r="XU250" s="4">
        <v>1145</v>
      </c>
      <c r="XV250" s="4">
        <v>1145</v>
      </c>
      <c r="XW250" s="4">
        <v>1145</v>
      </c>
      <c r="XX250" s="4">
        <v>1145</v>
      </c>
      <c r="XY250" s="4">
        <v>1145</v>
      </c>
      <c r="XZ250" s="4">
        <v>1145</v>
      </c>
      <c r="YA250" s="4">
        <v>1145</v>
      </c>
      <c r="YB250" s="4">
        <v>1145</v>
      </c>
      <c r="YC250" s="4">
        <v>1145</v>
      </c>
      <c r="YD250" s="4">
        <v>1145</v>
      </c>
      <c r="YE250" s="4">
        <v>1145</v>
      </c>
      <c r="YF250" s="4">
        <v>1145</v>
      </c>
      <c r="YG250" s="4">
        <v>1145</v>
      </c>
      <c r="YH250" s="4">
        <v>1145</v>
      </c>
      <c r="YI250" s="4">
        <v>1145</v>
      </c>
      <c r="YJ250" s="4">
        <v>1145</v>
      </c>
      <c r="YK250" s="4">
        <v>1145</v>
      </c>
      <c r="YL250" s="4">
        <v>1145</v>
      </c>
      <c r="YM250" s="4">
        <v>1145</v>
      </c>
      <c r="YN250" s="4">
        <v>1145</v>
      </c>
      <c r="YO250" s="4">
        <v>1145</v>
      </c>
      <c r="YP250" s="4">
        <v>1145</v>
      </c>
      <c r="YQ250" s="4">
        <v>1145</v>
      </c>
      <c r="YR250" s="4">
        <v>1145</v>
      </c>
      <c r="YS250" s="4">
        <v>1145</v>
      </c>
      <c r="YT250" s="4">
        <v>1145</v>
      </c>
      <c r="YU250" s="4">
        <v>1145</v>
      </c>
      <c r="YV250" s="4">
        <v>1145</v>
      </c>
      <c r="YW250" s="4">
        <v>1145</v>
      </c>
      <c r="YX250" s="4">
        <v>1145</v>
      </c>
      <c r="YY250" s="4">
        <v>1145</v>
      </c>
      <c r="YZ250" s="4">
        <v>1145</v>
      </c>
      <c r="ZA250" s="4">
        <v>1145</v>
      </c>
      <c r="ZB250" s="4">
        <v>1145</v>
      </c>
      <c r="ZC250" s="4">
        <v>1145</v>
      </c>
      <c r="ZD250" s="4">
        <v>1145</v>
      </c>
      <c r="ZE250" s="4">
        <v>1145</v>
      </c>
      <c r="ZF250" s="4">
        <v>1145</v>
      </c>
      <c r="ZG250" s="4">
        <v>1145</v>
      </c>
      <c r="ZH250" s="4">
        <v>1145</v>
      </c>
      <c r="ZI250" s="4">
        <v>1145</v>
      </c>
      <c r="ZJ250" s="4">
        <v>1145</v>
      </c>
      <c r="ZK250" s="4">
        <v>1145</v>
      </c>
      <c r="ZL250" s="4">
        <v>1145</v>
      </c>
      <c r="ZM250" s="925">
        <v>1145</v>
      </c>
      <c r="ZN250" s="925">
        <v>1145</v>
      </c>
      <c r="ZO250" s="4">
        <v>1145</v>
      </c>
      <c r="ZP250" s="4">
        <v>1145</v>
      </c>
      <c r="ZQ250" s="4">
        <v>1145</v>
      </c>
      <c r="ZR250" s="4">
        <v>1145</v>
      </c>
      <c r="ZS250" s="4">
        <v>1145</v>
      </c>
      <c r="ZT250" s="4">
        <v>1145</v>
      </c>
      <c r="ZU250" s="4">
        <v>1145</v>
      </c>
      <c r="ZV250" s="4">
        <v>1145</v>
      </c>
      <c r="ZW250" s="4">
        <v>1145</v>
      </c>
      <c r="ZX250" s="4">
        <v>1145</v>
      </c>
      <c r="ZY250" s="4">
        <v>1145</v>
      </c>
      <c r="ZZ250" s="4">
        <v>1145</v>
      </c>
      <c r="AAA250" s="4">
        <v>1145</v>
      </c>
      <c r="AAB250" s="4">
        <v>1145</v>
      </c>
      <c r="AAC250" s="4">
        <v>1145</v>
      </c>
      <c r="AAD250" s="4">
        <v>1145</v>
      </c>
      <c r="AAE250" s="4">
        <v>1145</v>
      </c>
      <c r="AAF250" s="4">
        <v>1145</v>
      </c>
      <c r="AAG250" s="4">
        <v>1145</v>
      </c>
      <c r="AAH250" s="4">
        <v>1145</v>
      </c>
      <c r="AAI250" s="4">
        <v>1145</v>
      </c>
      <c r="AAJ250" s="4">
        <v>1145</v>
      </c>
      <c r="AAK250" s="4">
        <v>1145</v>
      </c>
      <c r="AAL250" s="4">
        <v>1145</v>
      </c>
      <c r="AAM250" s="4">
        <v>1145</v>
      </c>
      <c r="AAN250" s="4">
        <v>1145</v>
      </c>
      <c r="AAO250" s="4">
        <v>1145</v>
      </c>
      <c r="AAP250" s="4">
        <v>1145</v>
      </c>
      <c r="AAQ250" s="4">
        <v>1145</v>
      </c>
      <c r="AAR250" s="4">
        <v>1145</v>
      </c>
      <c r="AAS250" s="4">
        <v>1145</v>
      </c>
      <c r="AAT250" s="4">
        <v>1145</v>
      </c>
      <c r="AAU250" s="4">
        <v>1145</v>
      </c>
      <c r="AAV250" s="4">
        <v>1145</v>
      </c>
      <c r="AAW250" s="4">
        <v>1145</v>
      </c>
      <c r="AAX250" s="4">
        <v>1145</v>
      </c>
      <c r="AAY250" s="4">
        <v>1145</v>
      </c>
      <c r="AAZ250" s="4">
        <v>1145</v>
      </c>
      <c r="ABA250" s="4">
        <v>1145</v>
      </c>
      <c r="ABB250" s="4">
        <v>1145</v>
      </c>
      <c r="ABC250" s="4">
        <v>1145</v>
      </c>
      <c r="ABD250" s="4">
        <v>1145</v>
      </c>
      <c r="ABE250" s="4">
        <v>1145</v>
      </c>
      <c r="ABF250" s="4">
        <v>1145</v>
      </c>
      <c r="ABG250" s="4">
        <v>1145</v>
      </c>
      <c r="ABH250" s="4">
        <v>1145</v>
      </c>
      <c r="ABI250" s="4">
        <v>1145</v>
      </c>
      <c r="ABJ250" s="4">
        <v>1145</v>
      </c>
      <c r="ABK250" s="4">
        <v>1145</v>
      </c>
      <c r="ABL250" s="4">
        <v>1145</v>
      </c>
      <c r="ABM250" s="4">
        <v>1145</v>
      </c>
      <c r="ABN250" s="4">
        <v>1145</v>
      </c>
      <c r="ABO250" s="4">
        <v>1145</v>
      </c>
      <c r="ABP250" s="4">
        <v>1145</v>
      </c>
      <c r="ABQ250" s="4">
        <v>1145</v>
      </c>
      <c r="ABR250" s="4">
        <v>1145</v>
      </c>
      <c r="ABS250" s="4">
        <v>1145</v>
      </c>
      <c r="ABT250" s="4">
        <v>1145</v>
      </c>
      <c r="ABU250" s="4">
        <v>1145</v>
      </c>
    </row>
    <row r="251" spans="1:749" outlineLevel="4">
      <c r="A251" s="4" t="s">
        <v>1198</v>
      </c>
      <c r="D251" s="4">
        <v>1145</v>
      </c>
      <c r="E251" s="4">
        <v>881.65</v>
      </c>
      <c r="F251" s="689">
        <v>232227.21</v>
      </c>
      <c r="G251" s="689"/>
      <c r="H251" s="689" t="s">
        <v>894</v>
      </c>
      <c r="MX251" s="4">
        <v>8.4</v>
      </c>
      <c r="MY251" s="4">
        <v>16.79</v>
      </c>
      <c r="MZ251" s="4">
        <v>25.19</v>
      </c>
      <c r="NA251" s="4">
        <v>58.78</v>
      </c>
      <c r="NB251" s="4">
        <v>92.36</v>
      </c>
      <c r="NC251" s="4">
        <v>92.36</v>
      </c>
      <c r="ND251" s="4">
        <v>130.15</v>
      </c>
      <c r="NE251" s="4">
        <v>284.08999999999997</v>
      </c>
      <c r="NF251" s="4">
        <v>487.85</v>
      </c>
      <c r="NG251" s="4">
        <v>881.65</v>
      </c>
      <c r="NH251" s="4">
        <v>881.65</v>
      </c>
      <c r="NI251" s="4">
        <v>881.65</v>
      </c>
      <c r="NJ251" s="4">
        <v>881.65</v>
      </c>
      <c r="NK251" s="4">
        <v>881.65</v>
      </c>
      <c r="NL251" s="4">
        <v>881.65</v>
      </c>
      <c r="NM251" s="4">
        <v>881.65</v>
      </c>
      <c r="NN251" s="4">
        <v>881.65</v>
      </c>
      <c r="NO251" s="4">
        <v>881.65</v>
      </c>
      <c r="NP251" s="4">
        <v>881.65</v>
      </c>
      <c r="NQ251" s="4">
        <v>881.65</v>
      </c>
      <c r="NR251" s="4">
        <v>881.65</v>
      </c>
      <c r="NS251" s="4">
        <v>881.65</v>
      </c>
      <c r="NT251" s="4">
        <v>881.65</v>
      </c>
      <c r="NU251" s="4">
        <v>881.65</v>
      </c>
      <c r="NV251" s="4">
        <v>881.65</v>
      </c>
      <c r="NW251" s="4">
        <v>881.65</v>
      </c>
      <c r="NX251" s="4">
        <v>881.65</v>
      </c>
      <c r="NY251" s="4">
        <v>881.65</v>
      </c>
      <c r="NZ251" s="4">
        <v>881.65</v>
      </c>
      <c r="OA251" s="4">
        <v>881.65</v>
      </c>
      <c r="OB251" s="4">
        <v>881.65</v>
      </c>
      <c r="OC251" s="4">
        <v>917.72</v>
      </c>
      <c r="OD251" s="4">
        <v>1001.87</v>
      </c>
      <c r="OE251" s="4">
        <v>1001.87</v>
      </c>
      <c r="OF251" s="4">
        <v>1019.05</v>
      </c>
      <c r="OG251" s="4">
        <v>1036.22</v>
      </c>
      <c r="OH251" s="4">
        <v>1053.4000000000001</v>
      </c>
      <c r="OI251" s="4">
        <v>1090.6099999999999</v>
      </c>
      <c r="OJ251" s="4">
        <v>1145</v>
      </c>
      <c r="OK251" s="4">
        <v>1145</v>
      </c>
      <c r="OL251" s="4">
        <v>1145</v>
      </c>
      <c r="OM251" s="4">
        <v>1145</v>
      </c>
      <c r="ON251" s="4">
        <v>1145</v>
      </c>
      <c r="OO251" s="4">
        <v>1145</v>
      </c>
      <c r="OP251" s="4">
        <v>1145</v>
      </c>
      <c r="OQ251" s="4">
        <v>1145</v>
      </c>
      <c r="OR251" s="4">
        <v>1145</v>
      </c>
      <c r="OS251" s="4">
        <v>1145</v>
      </c>
      <c r="OT251" s="4">
        <v>1145</v>
      </c>
      <c r="OU251" s="4">
        <v>1145</v>
      </c>
      <c r="OV251" s="4">
        <v>1145</v>
      </c>
      <c r="OW251" s="4">
        <v>1145</v>
      </c>
      <c r="OX251" s="4">
        <v>1145</v>
      </c>
      <c r="OY251" s="4">
        <v>1145</v>
      </c>
      <c r="OZ251" s="4">
        <v>1145</v>
      </c>
      <c r="PA251" s="4">
        <v>1145</v>
      </c>
      <c r="PB251" s="4">
        <v>1145</v>
      </c>
      <c r="PC251" s="4">
        <v>1145</v>
      </c>
      <c r="PD251" s="4">
        <v>1145</v>
      </c>
      <c r="PE251" s="4">
        <v>1145</v>
      </c>
      <c r="PF251" s="4">
        <v>1145</v>
      </c>
      <c r="PG251" s="4">
        <v>1145</v>
      </c>
      <c r="PH251" s="4">
        <v>1145</v>
      </c>
      <c r="PI251" s="4">
        <v>1145</v>
      </c>
      <c r="PJ251" s="4">
        <v>1145</v>
      </c>
      <c r="PK251" s="4">
        <v>1145</v>
      </c>
      <c r="PL251" s="4">
        <v>1145</v>
      </c>
      <c r="PM251" s="4">
        <v>1145</v>
      </c>
      <c r="PN251" s="4">
        <v>1145</v>
      </c>
      <c r="PO251" s="4">
        <v>1145</v>
      </c>
      <c r="PP251" s="4">
        <v>1145</v>
      </c>
      <c r="PQ251" s="4">
        <v>1145</v>
      </c>
      <c r="PR251" s="4">
        <v>1145</v>
      </c>
      <c r="PS251" s="4">
        <v>1145</v>
      </c>
      <c r="PT251" s="4">
        <v>1145</v>
      </c>
      <c r="PU251" s="4">
        <v>1145</v>
      </c>
      <c r="PV251" s="4">
        <v>1145</v>
      </c>
      <c r="PW251" s="4">
        <v>1145</v>
      </c>
      <c r="PX251" s="4">
        <v>1145</v>
      </c>
      <c r="PY251" s="4">
        <v>1145</v>
      </c>
      <c r="PZ251" s="4">
        <v>1145</v>
      </c>
      <c r="QA251" s="4">
        <v>1145</v>
      </c>
      <c r="QB251" s="4">
        <v>1145</v>
      </c>
      <c r="QC251" s="4">
        <v>1145</v>
      </c>
      <c r="QD251" s="4">
        <v>1145</v>
      </c>
      <c r="QE251" s="4">
        <v>1145</v>
      </c>
      <c r="QF251" s="4">
        <v>1145</v>
      </c>
      <c r="QG251" s="4">
        <v>1145</v>
      </c>
      <c r="QH251" s="4">
        <v>1145</v>
      </c>
      <c r="QI251" s="4">
        <v>1145</v>
      </c>
      <c r="QJ251" s="4">
        <v>1145</v>
      </c>
      <c r="QK251" s="4">
        <v>1145</v>
      </c>
      <c r="QL251" s="4">
        <v>1145</v>
      </c>
      <c r="QM251" s="4">
        <v>1145</v>
      </c>
      <c r="QN251" s="4">
        <v>1145</v>
      </c>
      <c r="QO251" s="4">
        <v>1145</v>
      </c>
      <c r="QP251" s="4">
        <v>1145</v>
      </c>
      <c r="QQ251" s="4">
        <v>1145</v>
      </c>
      <c r="QR251" s="4">
        <v>1145</v>
      </c>
      <c r="QS251" s="4">
        <v>1145</v>
      </c>
      <c r="QT251" s="4">
        <v>1145</v>
      </c>
      <c r="QU251" s="4">
        <v>1145</v>
      </c>
      <c r="QV251" s="4">
        <v>1145</v>
      </c>
      <c r="QW251" s="4">
        <v>1145</v>
      </c>
      <c r="QX251" s="4">
        <v>1145</v>
      </c>
      <c r="QY251" s="4">
        <v>1145</v>
      </c>
      <c r="QZ251" s="4">
        <v>1145</v>
      </c>
      <c r="RA251" s="4">
        <v>1145</v>
      </c>
      <c r="RB251" s="4">
        <v>1145</v>
      </c>
      <c r="RC251" s="4">
        <v>1145</v>
      </c>
      <c r="RD251" s="4">
        <v>1145</v>
      </c>
      <c r="RE251" s="4">
        <v>1145</v>
      </c>
      <c r="RF251" s="4">
        <v>1145</v>
      </c>
      <c r="RG251" s="4">
        <v>1145</v>
      </c>
      <c r="RH251" s="4">
        <v>1145</v>
      </c>
      <c r="RI251" s="4">
        <v>1145</v>
      </c>
      <c r="RJ251" s="4">
        <v>1145</v>
      </c>
      <c r="RK251" s="4">
        <v>1145</v>
      </c>
      <c r="RL251" s="4">
        <v>1145</v>
      </c>
      <c r="RM251" s="4">
        <v>1145</v>
      </c>
      <c r="RN251" s="4">
        <v>1145</v>
      </c>
      <c r="RO251" s="4">
        <v>1145</v>
      </c>
      <c r="RP251" s="4">
        <v>1145</v>
      </c>
      <c r="RQ251" s="4">
        <v>1145</v>
      </c>
      <c r="RR251" s="4">
        <v>1145</v>
      </c>
      <c r="RS251" s="4">
        <v>1145</v>
      </c>
      <c r="RT251" s="4">
        <v>5635.62</v>
      </c>
      <c r="RU251" s="4">
        <v>5677.71</v>
      </c>
      <c r="RV251" s="4">
        <v>5698.35</v>
      </c>
      <c r="RW251" s="4">
        <v>5698.35</v>
      </c>
      <c r="RX251" s="4">
        <v>5711.93</v>
      </c>
      <c r="RY251" s="4">
        <v>5724.76</v>
      </c>
      <c r="RZ251" s="4">
        <v>5737.04</v>
      </c>
      <c r="SA251" s="4">
        <v>5746.64</v>
      </c>
      <c r="SB251" s="4">
        <v>5746.64</v>
      </c>
      <c r="SC251" s="4">
        <v>5746.64</v>
      </c>
      <c r="SD251" s="4">
        <v>5746.64</v>
      </c>
      <c r="SE251" s="4">
        <v>5746.64</v>
      </c>
      <c r="SF251" s="4">
        <v>5746.64</v>
      </c>
      <c r="SG251" s="4">
        <v>5746.64</v>
      </c>
      <c r="SH251" s="4">
        <v>5746.64</v>
      </c>
      <c r="SI251" s="4">
        <v>5746.64</v>
      </c>
      <c r="SJ251" s="4">
        <v>5746.64</v>
      </c>
      <c r="SK251" s="4">
        <v>5746.64</v>
      </c>
      <c r="SL251" s="4">
        <v>5746.64</v>
      </c>
      <c r="SM251" s="4">
        <v>5746.64</v>
      </c>
      <c r="SN251" s="4">
        <v>5746.64</v>
      </c>
      <c r="SO251" s="4">
        <v>5746.64</v>
      </c>
      <c r="SP251" s="4">
        <v>5746.64</v>
      </c>
      <c r="SQ251" s="4">
        <v>5746.64</v>
      </c>
      <c r="SR251" s="4">
        <v>5746.64</v>
      </c>
      <c r="SS251" s="4">
        <v>5746.64</v>
      </c>
      <c r="ST251" s="4">
        <v>5746.64</v>
      </c>
      <c r="SU251" s="4">
        <v>5746.64</v>
      </c>
      <c r="SV251" s="4">
        <v>5746.64</v>
      </c>
      <c r="SW251" s="4">
        <v>5746.64</v>
      </c>
      <c r="SX251" s="4">
        <v>5746.64</v>
      </c>
      <c r="SY251" s="4">
        <v>5746.64</v>
      </c>
      <c r="SZ251" s="4">
        <v>5746.64</v>
      </c>
      <c r="TA251" s="4">
        <v>5746.64</v>
      </c>
      <c r="TB251" s="4">
        <v>5746.64</v>
      </c>
      <c r="TC251" s="4">
        <v>5746.64</v>
      </c>
      <c r="TD251" s="4">
        <v>5746.64</v>
      </c>
      <c r="TE251" s="4">
        <v>5746.64</v>
      </c>
      <c r="TF251" s="4">
        <v>5746.64</v>
      </c>
      <c r="TG251" s="4">
        <v>5746.64</v>
      </c>
      <c r="TH251" s="4">
        <v>5746.64</v>
      </c>
      <c r="TI251" s="4">
        <v>5746.64</v>
      </c>
      <c r="TJ251" s="4">
        <v>5746.64</v>
      </c>
      <c r="TK251" s="4">
        <v>5746.64</v>
      </c>
      <c r="TL251" s="4">
        <v>5746.64</v>
      </c>
      <c r="TM251" s="4">
        <v>5746.64</v>
      </c>
      <c r="TN251" s="4">
        <v>5746.64</v>
      </c>
      <c r="TO251" s="4">
        <v>5746.64</v>
      </c>
      <c r="TP251" s="4">
        <v>5746.64</v>
      </c>
      <c r="TQ251" s="4">
        <v>5746.64</v>
      </c>
      <c r="TR251" s="4">
        <v>5746.64</v>
      </c>
      <c r="TS251" s="4">
        <v>5746.64</v>
      </c>
      <c r="TT251" s="4">
        <v>5746.64</v>
      </c>
      <c r="TU251" s="4">
        <v>5746.64</v>
      </c>
      <c r="TV251" s="4">
        <v>5746.64</v>
      </c>
      <c r="TW251" s="4">
        <v>5746.64</v>
      </c>
      <c r="TX251" s="4">
        <v>5746.64</v>
      </c>
      <c r="TY251" s="4">
        <v>5771.98</v>
      </c>
      <c r="TZ251" s="4">
        <v>5795.37</v>
      </c>
      <c r="UA251" s="4">
        <v>5795.37</v>
      </c>
      <c r="UB251" s="4">
        <v>5827.02</v>
      </c>
      <c r="UC251" s="4">
        <v>5852.37</v>
      </c>
      <c r="UD251" s="4">
        <v>5891.47</v>
      </c>
      <c r="UE251" s="4">
        <v>5928.69</v>
      </c>
      <c r="UF251" s="4">
        <v>5975.39</v>
      </c>
      <c r="UG251" s="4">
        <v>6013.71</v>
      </c>
      <c r="UH251" s="4">
        <v>6053.08</v>
      </c>
      <c r="UI251" s="4">
        <v>6073.66</v>
      </c>
      <c r="UJ251" s="4">
        <v>6088.21</v>
      </c>
      <c r="UK251" s="4">
        <v>6100.37</v>
      </c>
      <c r="UL251" s="4">
        <v>6108.17</v>
      </c>
      <c r="UM251" s="4">
        <v>6115.96</v>
      </c>
      <c r="UN251" s="4">
        <v>6123.76</v>
      </c>
      <c r="UO251" s="4">
        <v>6123.76</v>
      </c>
      <c r="UP251" s="4">
        <v>6124.65</v>
      </c>
      <c r="UQ251" s="4">
        <v>6125.45</v>
      </c>
      <c r="UR251" s="4">
        <v>6126.24</v>
      </c>
      <c r="US251" s="4">
        <v>6126.24</v>
      </c>
      <c r="UT251" s="4">
        <v>6126.24</v>
      </c>
      <c r="UU251" s="4">
        <v>6126.24</v>
      </c>
      <c r="UV251" s="4">
        <v>6126.24</v>
      </c>
      <c r="UW251" s="4">
        <v>6126.24</v>
      </c>
      <c r="UX251" s="4">
        <v>6126.24</v>
      </c>
      <c r="UY251" s="4">
        <v>6126.24</v>
      </c>
      <c r="UZ251" s="4">
        <v>6126.24</v>
      </c>
      <c r="VA251" s="4">
        <v>6126.24</v>
      </c>
      <c r="VB251" s="4">
        <v>6126.24</v>
      </c>
      <c r="VC251" s="4">
        <v>6126.24</v>
      </c>
      <c r="VD251" s="4">
        <v>6126.24</v>
      </c>
      <c r="VE251" s="4">
        <v>6126.24</v>
      </c>
      <c r="VF251" s="4">
        <v>6126.24</v>
      </c>
      <c r="VG251" s="4">
        <v>6126.24</v>
      </c>
      <c r="VH251" s="4">
        <v>6126.24</v>
      </c>
      <c r="VI251" s="4">
        <v>6126.24</v>
      </c>
      <c r="VJ251" s="4">
        <v>6126.24</v>
      </c>
      <c r="VK251" s="4">
        <v>6126.24</v>
      </c>
      <c r="VL251" s="4">
        <v>6126.24</v>
      </c>
      <c r="VM251" s="4">
        <v>6126.24</v>
      </c>
      <c r="VN251" s="4">
        <v>6126.24</v>
      </c>
      <c r="VO251" s="4">
        <v>6126.24</v>
      </c>
      <c r="VP251" s="4">
        <v>6126.24</v>
      </c>
      <c r="VQ251" s="4">
        <v>6126.24</v>
      </c>
      <c r="VR251" s="4">
        <v>6126.24</v>
      </c>
      <c r="VS251" s="4">
        <v>6126.24</v>
      </c>
      <c r="VT251" s="4">
        <v>6126.24</v>
      </c>
      <c r="VU251" s="4">
        <v>6126.24</v>
      </c>
      <c r="VV251" s="4">
        <v>6126.24</v>
      </c>
      <c r="VW251" s="4">
        <v>6126.24</v>
      </c>
      <c r="VX251" s="4">
        <v>6126.24</v>
      </c>
      <c r="VY251" s="4">
        <v>6126.24</v>
      </c>
      <c r="VZ251" s="4">
        <v>6126.24</v>
      </c>
      <c r="WA251" s="4">
        <v>6126.24</v>
      </c>
      <c r="WB251" s="4">
        <v>6126.24</v>
      </c>
      <c r="WC251" s="4">
        <v>6126.24</v>
      </c>
      <c r="WD251" s="4">
        <v>6126.24</v>
      </c>
      <c r="WE251" s="4">
        <v>6126.24</v>
      </c>
      <c r="WF251" s="4">
        <v>6126.24</v>
      </c>
      <c r="WG251" s="4">
        <v>6126.24</v>
      </c>
      <c r="WH251" s="4">
        <v>6126.24</v>
      </c>
      <c r="WI251" s="4">
        <v>6126.24</v>
      </c>
      <c r="WJ251" s="4">
        <v>6126.24</v>
      </c>
      <c r="WK251" s="4">
        <v>6126.24</v>
      </c>
      <c r="WL251" s="4">
        <v>6126.24</v>
      </c>
      <c r="WM251" s="4">
        <v>6126.24</v>
      </c>
      <c r="WN251" s="4">
        <v>6126.24</v>
      </c>
      <c r="WO251" s="4">
        <v>6126.24</v>
      </c>
      <c r="WP251" s="4">
        <v>6126.24</v>
      </c>
      <c r="WQ251" s="4">
        <v>6126.24</v>
      </c>
      <c r="WR251" s="4">
        <v>6126.24</v>
      </c>
      <c r="WS251" s="4">
        <v>6126.24</v>
      </c>
      <c r="WT251" s="4">
        <v>6126.24</v>
      </c>
      <c r="WU251" s="4">
        <v>6126.24</v>
      </c>
      <c r="WV251" s="4">
        <v>6126.24</v>
      </c>
      <c r="WW251" s="4">
        <v>6126.24</v>
      </c>
      <c r="WX251" s="4">
        <v>6126.24</v>
      </c>
      <c r="WY251" s="4">
        <v>6126.24</v>
      </c>
      <c r="WZ251" s="4">
        <v>6126.24</v>
      </c>
      <c r="XA251" s="4">
        <v>6126.24</v>
      </c>
      <c r="XB251" s="4">
        <v>6126.24</v>
      </c>
      <c r="XC251" s="4">
        <v>6126.24</v>
      </c>
      <c r="XD251" s="4">
        <v>6126.24</v>
      </c>
      <c r="XE251" s="4">
        <v>6126.24</v>
      </c>
      <c r="XF251" s="4">
        <v>6126.24</v>
      </c>
      <c r="XG251" s="4">
        <v>6126.24</v>
      </c>
      <c r="XH251" s="4">
        <v>6126.24</v>
      </c>
      <c r="XI251" s="4">
        <v>6126.24</v>
      </c>
      <c r="XJ251" s="4">
        <v>6126.24</v>
      </c>
      <c r="XK251" s="4">
        <v>6126.24</v>
      </c>
      <c r="XL251" s="4">
        <v>6126.24</v>
      </c>
      <c r="XM251" s="4">
        <v>6126.24</v>
      </c>
      <c r="XN251" s="4">
        <v>6126.24</v>
      </c>
      <c r="XO251" s="4">
        <v>6126.24</v>
      </c>
      <c r="XP251" s="4">
        <v>6126.24</v>
      </c>
      <c r="XQ251" s="4">
        <v>6126.24</v>
      </c>
      <c r="XR251" s="4">
        <v>6126.24</v>
      </c>
      <c r="XS251" s="4">
        <v>6126.24</v>
      </c>
      <c r="XT251" s="4">
        <v>6126.24</v>
      </c>
      <c r="XU251" s="4">
        <v>6126.24</v>
      </c>
      <c r="XV251" s="4">
        <v>6126.24</v>
      </c>
      <c r="XW251" s="4">
        <v>6126.24</v>
      </c>
      <c r="XX251" s="4">
        <v>6126.24</v>
      </c>
      <c r="XY251" s="4">
        <v>6126.24</v>
      </c>
      <c r="XZ251" s="4">
        <v>6126.24</v>
      </c>
      <c r="YA251" s="4">
        <v>6126.24</v>
      </c>
      <c r="YB251" s="4">
        <v>6126.24</v>
      </c>
      <c r="YC251" s="4">
        <v>6126.24</v>
      </c>
      <c r="YD251" s="4">
        <v>6126.24</v>
      </c>
      <c r="YE251" s="4">
        <v>6126.24</v>
      </c>
      <c r="YF251" s="4">
        <v>6126.24</v>
      </c>
      <c r="YG251" s="4">
        <v>6126.24</v>
      </c>
      <c r="YH251" s="4">
        <v>6126.24</v>
      </c>
      <c r="YI251" s="4">
        <v>6126.24</v>
      </c>
      <c r="YJ251" s="4">
        <v>6151.58</v>
      </c>
      <c r="YK251" s="4">
        <v>6174.97</v>
      </c>
      <c r="YL251" s="4">
        <v>6209.95</v>
      </c>
      <c r="YM251" s="4">
        <v>6238.65</v>
      </c>
      <c r="YN251" s="4">
        <v>6275.78</v>
      </c>
      <c r="YO251" s="4">
        <v>6311.03</v>
      </c>
      <c r="YP251" s="4">
        <v>6311.03</v>
      </c>
      <c r="YQ251" s="4">
        <v>6349.21</v>
      </c>
      <c r="YR251" s="4">
        <v>6385.65</v>
      </c>
      <c r="YS251" s="4">
        <v>6410.3</v>
      </c>
      <c r="YT251" s="4">
        <v>6432.71</v>
      </c>
      <c r="YU251" s="4">
        <v>6452.37</v>
      </c>
      <c r="YV251" s="4">
        <v>6471.6</v>
      </c>
      <c r="YW251" s="4">
        <v>6471.6</v>
      </c>
      <c r="YX251" s="4">
        <v>6484.27</v>
      </c>
      <c r="YY251" s="4">
        <v>6487.58</v>
      </c>
      <c r="YZ251" s="4">
        <v>6490.28</v>
      </c>
      <c r="ZA251" s="4">
        <v>6493.93</v>
      </c>
      <c r="ZB251" s="4">
        <v>6497.02</v>
      </c>
      <c r="ZC251" s="4">
        <v>6500.12</v>
      </c>
      <c r="ZD251" s="4">
        <v>6500.12</v>
      </c>
      <c r="ZE251" s="4">
        <v>6503.22</v>
      </c>
      <c r="ZF251" s="4">
        <v>6505.84</v>
      </c>
      <c r="ZG251" s="4">
        <v>6505.84</v>
      </c>
      <c r="ZH251" s="4">
        <v>6505.84</v>
      </c>
      <c r="ZI251" s="4">
        <v>6505.84</v>
      </c>
      <c r="ZJ251" s="4">
        <v>6505.84</v>
      </c>
      <c r="ZK251" s="4">
        <v>6505.84</v>
      </c>
      <c r="ZL251" s="4">
        <v>6505.84</v>
      </c>
      <c r="ZM251" s="925">
        <v>6505.84</v>
      </c>
      <c r="ZN251" s="925">
        <v>6505.84</v>
      </c>
      <c r="ZO251" s="4">
        <v>6505.84</v>
      </c>
      <c r="ZP251" s="4">
        <v>6505.84</v>
      </c>
      <c r="ZQ251" s="4">
        <v>6505.84</v>
      </c>
      <c r="ZR251" s="4">
        <v>6505.84</v>
      </c>
      <c r="ZS251" s="4">
        <v>6505.84</v>
      </c>
      <c r="ZT251" s="4">
        <v>6505.84</v>
      </c>
      <c r="ZU251" s="4">
        <v>6505.84</v>
      </c>
      <c r="ZV251" s="4">
        <v>6505.84</v>
      </c>
      <c r="ZW251" s="4">
        <v>6505.84</v>
      </c>
      <c r="ZX251" s="4">
        <v>6505.84</v>
      </c>
      <c r="ZY251" s="4">
        <v>6505.84</v>
      </c>
      <c r="ZZ251" s="4">
        <v>6505.84</v>
      </c>
      <c r="AAA251" s="4">
        <v>6505.84</v>
      </c>
      <c r="AAB251" s="4">
        <v>6505.84</v>
      </c>
      <c r="AAC251" s="4">
        <v>6505.84</v>
      </c>
      <c r="AAD251" s="4">
        <v>6505.84</v>
      </c>
      <c r="AAE251" s="4">
        <v>6505.84</v>
      </c>
      <c r="AAF251" s="4">
        <v>6505.84</v>
      </c>
      <c r="AAG251" s="4">
        <v>6505.84</v>
      </c>
      <c r="AAH251" s="4">
        <v>6505.84</v>
      </c>
      <c r="AAI251" s="4">
        <v>6505.84</v>
      </c>
      <c r="AAJ251" s="4">
        <v>6505.84</v>
      </c>
      <c r="AAK251" s="4">
        <v>6712.66</v>
      </c>
      <c r="AAL251" s="4">
        <v>6878.12</v>
      </c>
      <c r="AAM251" s="4">
        <v>6878.12</v>
      </c>
      <c r="AAN251" s="4">
        <v>7043.58</v>
      </c>
      <c r="AAO251" s="4">
        <v>7209.04</v>
      </c>
      <c r="AAP251" s="4">
        <v>7374.5</v>
      </c>
      <c r="AAQ251" s="4">
        <v>7539.96</v>
      </c>
      <c r="AAR251" s="4">
        <v>7539.96</v>
      </c>
      <c r="AAS251" s="4">
        <v>7752.16</v>
      </c>
      <c r="AAT251" s="4">
        <v>7752.16</v>
      </c>
      <c r="AAU251" s="4">
        <v>7921.93</v>
      </c>
      <c r="AAV251" s="4">
        <v>8091.69</v>
      </c>
      <c r="AAW251" s="4">
        <v>8261.4500000000007</v>
      </c>
      <c r="AAX251" s="4">
        <v>8431.2199999999993</v>
      </c>
      <c r="AAY251" s="4">
        <v>8600.98</v>
      </c>
      <c r="AAZ251" s="4">
        <v>8809.6</v>
      </c>
      <c r="ABA251" s="4">
        <v>8809.6</v>
      </c>
      <c r="ABB251" s="4">
        <v>8976.49</v>
      </c>
      <c r="ABC251" s="4">
        <v>9143.39</v>
      </c>
      <c r="ABD251" s="4">
        <v>9310.2800000000007</v>
      </c>
      <c r="ABE251" s="4">
        <v>9477.18</v>
      </c>
      <c r="ABF251" s="4">
        <v>9644.07</v>
      </c>
      <c r="ABG251" s="4">
        <v>9847.69</v>
      </c>
      <c r="ABH251" s="4">
        <v>9847.69</v>
      </c>
      <c r="ABI251" s="4">
        <v>10010.58</v>
      </c>
      <c r="ABJ251" s="4">
        <v>10173.469999999999</v>
      </c>
      <c r="ABK251" s="4">
        <v>10336.36</v>
      </c>
      <c r="ABL251" s="4">
        <v>10499.25</v>
      </c>
      <c r="ABM251" s="4">
        <v>10662.14</v>
      </c>
      <c r="ABN251" s="4">
        <v>10662.14</v>
      </c>
      <c r="ABO251" s="4">
        <v>10662.14</v>
      </c>
      <c r="ABP251" s="4">
        <v>10662.14</v>
      </c>
      <c r="ABQ251" s="4">
        <v>10662.14</v>
      </c>
      <c r="ABR251" s="4">
        <v>10662.14</v>
      </c>
      <c r="ABS251" s="4">
        <v>10662.14</v>
      </c>
      <c r="ABT251" s="4">
        <v>10662.14</v>
      </c>
      <c r="ABU251" s="4">
        <v>10662.14</v>
      </c>
    </row>
    <row r="252" spans="1:749" outlineLevel="4">
      <c r="A252" s="4" t="s">
        <v>1414</v>
      </c>
      <c r="D252" s="4">
        <v>10647.01</v>
      </c>
      <c r="E252" s="4">
        <v>1995.51</v>
      </c>
      <c r="F252" s="689">
        <v>3461693.6</v>
      </c>
      <c r="G252" s="689"/>
      <c r="H252" s="689" t="s">
        <v>894</v>
      </c>
      <c r="KJ252" s="4">
        <v>1.72</v>
      </c>
      <c r="KK252" s="4">
        <v>1.72</v>
      </c>
      <c r="KL252" s="4">
        <v>7.6</v>
      </c>
      <c r="KM252" s="4">
        <v>17.2</v>
      </c>
      <c r="KN252" s="4">
        <v>24.51</v>
      </c>
      <c r="KO252" s="4">
        <v>36.979999999999997</v>
      </c>
      <c r="KP252" s="4">
        <v>38.130000000000003</v>
      </c>
      <c r="KQ252" s="4">
        <v>40.25</v>
      </c>
      <c r="KR252" s="4">
        <v>40.25</v>
      </c>
      <c r="KS252" s="4">
        <v>43</v>
      </c>
      <c r="KT252" s="4">
        <v>43</v>
      </c>
      <c r="KU252" s="4">
        <v>43</v>
      </c>
      <c r="KV252" s="4">
        <v>43</v>
      </c>
      <c r="KW252" s="4">
        <v>43</v>
      </c>
      <c r="KX252" s="4">
        <v>43</v>
      </c>
      <c r="KY252" s="4">
        <v>43</v>
      </c>
      <c r="KZ252" s="4">
        <v>43</v>
      </c>
      <c r="LA252" s="4">
        <v>43</v>
      </c>
      <c r="LB252" s="4">
        <v>43</v>
      </c>
      <c r="LC252" s="4">
        <v>43</v>
      </c>
      <c r="LD252" s="4">
        <v>43</v>
      </c>
      <c r="LE252" s="4">
        <v>43</v>
      </c>
      <c r="LF252" s="4">
        <v>43</v>
      </c>
      <c r="LG252" s="4">
        <v>43</v>
      </c>
      <c r="LH252" s="4">
        <v>43</v>
      </c>
      <c r="LI252" s="4">
        <v>43</v>
      </c>
      <c r="LJ252" s="4">
        <v>43</v>
      </c>
      <c r="LK252" s="4">
        <v>43</v>
      </c>
      <c r="LL252" s="4">
        <v>43</v>
      </c>
      <c r="LM252" s="4">
        <v>43</v>
      </c>
      <c r="LN252" s="4">
        <v>43</v>
      </c>
      <c r="LO252" s="4">
        <v>43</v>
      </c>
      <c r="LP252" s="4">
        <v>43</v>
      </c>
      <c r="LQ252" s="4">
        <v>43</v>
      </c>
      <c r="LR252" s="4">
        <v>43</v>
      </c>
      <c r="LS252" s="4">
        <v>43</v>
      </c>
      <c r="LT252" s="4">
        <v>43</v>
      </c>
      <c r="LU252" s="4">
        <v>43</v>
      </c>
      <c r="LV252" s="4">
        <v>43</v>
      </c>
      <c r="LW252" s="4">
        <v>43</v>
      </c>
      <c r="LX252" s="4">
        <v>43</v>
      </c>
      <c r="LY252" s="4">
        <v>43</v>
      </c>
      <c r="LZ252" s="4">
        <v>43</v>
      </c>
      <c r="MA252" s="4">
        <v>43</v>
      </c>
      <c r="MB252" s="4">
        <v>43</v>
      </c>
      <c r="MC252" s="4">
        <v>43</v>
      </c>
      <c r="MD252" s="4">
        <v>43</v>
      </c>
      <c r="ME252" s="4">
        <v>43</v>
      </c>
      <c r="MF252" s="4">
        <v>43</v>
      </c>
      <c r="MG252" s="4">
        <v>43</v>
      </c>
      <c r="MH252" s="4">
        <v>43</v>
      </c>
      <c r="MI252" s="4">
        <v>43</v>
      </c>
      <c r="MJ252" s="4">
        <v>43</v>
      </c>
      <c r="MK252" s="4">
        <v>43</v>
      </c>
      <c r="ML252" s="4">
        <v>43</v>
      </c>
      <c r="MM252" s="4">
        <v>43</v>
      </c>
      <c r="MN252" s="4">
        <v>43</v>
      </c>
      <c r="MO252" s="4">
        <v>43</v>
      </c>
      <c r="MP252" s="4">
        <v>43</v>
      </c>
      <c r="MQ252" s="4">
        <v>43</v>
      </c>
      <c r="MR252" s="4">
        <v>43</v>
      </c>
      <c r="MS252" s="4">
        <v>43</v>
      </c>
      <c r="MT252" s="4">
        <v>43</v>
      </c>
      <c r="MU252" s="4">
        <v>43</v>
      </c>
      <c r="MV252" s="4">
        <v>43</v>
      </c>
      <c r="MW252" s="4">
        <v>86.42</v>
      </c>
      <c r="MX252" s="4">
        <v>221.07</v>
      </c>
      <c r="MY252" s="4">
        <v>723.78</v>
      </c>
      <c r="MZ252" s="4">
        <v>825.2</v>
      </c>
      <c r="NA252" s="4">
        <v>877.65</v>
      </c>
      <c r="NB252" s="4">
        <v>945.14</v>
      </c>
      <c r="NC252" s="4">
        <v>945.14</v>
      </c>
      <c r="ND252" s="4">
        <v>1030.2</v>
      </c>
      <c r="NE252" s="4">
        <v>1182.22</v>
      </c>
      <c r="NF252" s="4">
        <v>1425.2</v>
      </c>
      <c r="NG252" s="4">
        <v>1995.51</v>
      </c>
      <c r="NH252" s="4">
        <v>1995.51</v>
      </c>
      <c r="NI252" s="4">
        <v>1995.51</v>
      </c>
      <c r="NJ252" s="4">
        <v>1995.51</v>
      </c>
      <c r="NK252" s="4">
        <v>1995.51</v>
      </c>
      <c r="NL252" s="4">
        <v>1995.51</v>
      </c>
      <c r="NM252" s="4">
        <v>1995.51</v>
      </c>
      <c r="NN252" s="4">
        <v>1995.51</v>
      </c>
      <c r="NO252" s="4">
        <v>1995.51</v>
      </c>
      <c r="NP252" s="4">
        <v>1995.51</v>
      </c>
      <c r="NQ252" s="4">
        <v>1995.51</v>
      </c>
      <c r="NR252" s="4">
        <v>1995.51</v>
      </c>
      <c r="NS252" s="4">
        <v>1995.51</v>
      </c>
      <c r="NT252" s="4">
        <v>1995.51</v>
      </c>
      <c r="NU252" s="4">
        <v>1995.51</v>
      </c>
      <c r="NV252" s="4">
        <v>1995.51</v>
      </c>
      <c r="NW252" s="4">
        <v>1995.51</v>
      </c>
      <c r="NX252" s="4">
        <v>1995.51</v>
      </c>
      <c r="NY252" s="4">
        <v>1995.51</v>
      </c>
      <c r="NZ252" s="4">
        <v>1995.51</v>
      </c>
      <c r="OA252" s="4">
        <v>1995.51</v>
      </c>
      <c r="OB252" s="4">
        <v>1995.51</v>
      </c>
      <c r="OC252" s="4">
        <v>2075.11</v>
      </c>
      <c r="OD252" s="4">
        <v>2260.85</v>
      </c>
      <c r="OE252" s="4">
        <v>2260.85</v>
      </c>
      <c r="OF252" s="4">
        <v>2317.64</v>
      </c>
      <c r="OG252" s="4">
        <v>2450.17</v>
      </c>
      <c r="OH252" s="4">
        <v>2450.17</v>
      </c>
      <c r="OI252" s="4">
        <v>2450.17</v>
      </c>
      <c r="OJ252" s="4">
        <v>2488.0300000000002</v>
      </c>
      <c r="OK252" s="4">
        <v>2532.21</v>
      </c>
      <c r="OL252" s="4">
        <v>2532.21</v>
      </c>
      <c r="OM252" s="4">
        <v>2639.49</v>
      </c>
      <c r="ON252" s="4">
        <v>2755.66</v>
      </c>
      <c r="OO252" s="4">
        <v>2894.2</v>
      </c>
      <c r="OP252" s="4">
        <v>3221.2</v>
      </c>
      <c r="OQ252" s="4">
        <v>3269.93</v>
      </c>
      <c r="OR252" s="4">
        <v>3384.39</v>
      </c>
      <c r="OS252" s="4">
        <v>3384.39</v>
      </c>
      <c r="OT252" s="4">
        <v>3541.25</v>
      </c>
      <c r="OU252" s="4">
        <v>4163.53</v>
      </c>
      <c r="OV252" s="4">
        <v>4309.24</v>
      </c>
      <c r="OW252" s="4">
        <v>4605.92</v>
      </c>
      <c r="OX252" s="4">
        <v>5076.17</v>
      </c>
      <c r="OY252" s="4">
        <v>5808.25</v>
      </c>
      <c r="OZ252" s="4">
        <v>5808.25</v>
      </c>
      <c r="PA252" s="4">
        <v>6388.73</v>
      </c>
      <c r="PB252" s="4">
        <v>6692.77</v>
      </c>
      <c r="PC252" s="4">
        <v>6938.8</v>
      </c>
      <c r="PD252" s="4">
        <v>7116.4</v>
      </c>
      <c r="PE252" s="4">
        <v>7480.42</v>
      </c>
      <c r="PF252" s="4">
        <v>7566.87</v>
      </c>
      <c r="PG252" s="4">
        <v>7566.87</v>
      </c>
      <c r="PH252" s="4">
        <v>7749.34</v>
      </c>
      <c r="PI252" s="4">
        <v>7953.02</v>
      </c>
      <c r="PJ252" s="4">
        <v>8103.81</v>
      </c>
      <c r="PK252" s="4">
        <v>8438.98</v>
      </c>
      <c r="PL252" s="4">
        <v>8500.41</v>
      </c>
      <c r="PM252" s="4">
        <v>8623.91</v>
      </c>
      <c r="PN252" s="4">
        <v>8623.91</v>
      </c>
      <c r="PO252" s="4">
        <v>8645.9599999999991</v>
      </c>
      <c r="PP252" s="4">
        <v>8701.35</v>
      </c>
      <c r="PQ252" s="4">
        <v>8751.16</v>
      </c>
      <c r="PR252" s="4">
        <v>8847.83</v>
      </c>
      <c r="PS252" s="4">
        <v>8855.61</v>
      </c>
      <c r="PT252" s="4">
        <v>8873.76</v>
      </c>
      <c r="PU252" s="4">
        <v>8873.76</v>
      </c>
      <c r="PV252" s="4">
        <v>9001.56</v>
      </c>
      <c r="PW252" s="4">
        <v>9128.01</v>
      </c>
      <c r="PX252" s="4">
        <v>9405.1</v>
      </c>
      <c r="PY252" s="4">
        <v>9465.5300000000007</v>
      </c>
      <c r="PZ252" s="4">
        <v>9578.93</v>
      </c>
      <c r="QA252" s="4">
        <v>9654.75</v>
      </c>
      <c r="QB252" s="4">
        <v>9654.75</v>
      </c>
      <c r="QC252" s="4">
        <v>9753.98</v>
      </c>
      <c r="QD252" s="4">
        <v>9919.31</v>
      </c>
      <c r="QE252" s="4">
        <v>10231.68</v>
      </c>
      <c r="QF252" s="4">
        <v>10381.77</v>
      </c>
      <c r="QG252" s="4">
        <v>10506.49</v>
      </c>
      <c r="QH252" s="4">
        <v>10581.23</v>
      </c>
      <c r="QI252" s="4">
        <v>10581.23</v>
      </c>
      <c r="QJ252" s="4">
        <v>10607.38</v>
      </c>
      <c r="QK252" s="4">
        <v>10625.08</v>
      </c>
      <c r="QL252" s="4">
        <v>10641.88</v>
      </c>
      <c r="QM252" s="4">
        <v>10643.42</v>
      </c>
      <c r="QN252" s="4">
        <v>10647.01</v>
      </c>
      <c r="QO252" s="4">
        <v>10647.01</v>
      </c>
      <c r="QP252" s="4">
        <v>10647.01</v>
      </c>
      <c r="QQ252" s="4">
        <v>10647.01</v>
      </c>
      <c r="QR252" s="4">
        <v>10647.01</v>
      </c>
      <c r="QS252" s="4">
        <v>10647.01</v>
      </c>
      <c r="QT252" s="4">
        <v>10647.01</v>
      </c>
      <c r="QU252" s="4">
        <v>10647.01</v>
      </c>
      <c r="QV252" s="4">
        <v>10647.01</v>
      </c>
      <c r="QW252" s="4">
        <v>10647.01</v>
      </c>
      <c r="QX252" s="4">
        <v>10647.01</v>
      </c>
      <c r="QY252" s="4">
        <v>10647.01</v>
      </c>
      <c r="QZ252" s="4">
        <v>10647.01</v>
      </c>
      <c r="RA252" s="4">
        <v>10647.01</v>
      </c>
      <c r="RB252" s="4">
        <v>10647.01</v>
      </c>
      <c r="RC252" s="4">
        <v>10647.01</v>
      </c>
      <c r="RD252" s="4">
        <v>10647.01</v>
      </c>
      <c r="RE252" s="4">
        <v>10647.01</v>
      </c>
      <c r="RF252" s="4">
        <v>10647.01</v>
      </c>
      <c r="RG252" s="4">
        <v>10647.01</v>
      </c>
      <c r="RH252" s="4">
        <v>10647.01</v>
      </c>
      <c r="RI252" s="4">
        <v>10647.01</v>
      </c>
      <c r="RJ252" s="4">
        <v>10647.01</v>
      </c>
      <c r="RK252" s="4">
        <v>10647.01</v>
      </c>
      <c r="RL252" s="4">
        <v>10647.01</v>
      </c>
      <c r="RM252" s="4">
        <v>10647.01</v>
      </c>
      <c r="RN252" s="4">
        <v>10647.01</v>
      </c>
      <c r="RO252" s="4">
        <v>10647.01</v>
      </c>
      <c r="RP252" s="4">
        <v>10647.01</v>
      </c>
      <c r="RQ252" s="4">
        <v>10647.01</v>
      </c>
      <c r="RR252" s="4">
        <v>10647.01</v>
      </c>
      <c r="RS252" s="4">
        <v>10647.01</v>
      </c>
      <c r="RT252" s="4">
        <v>44.33</v>
      </c>
      <c r="RU252" s="4">
        <v>45.1</v>
      </c>
      <c r="RV252" s="4">
        <v>45.84</v>
      </c>
      <c r="RW252" s="4">
        <v>45.84</v>
      </c>
      <c r="RX252" s="4">
        <v>46.22</v>
      </c>
      <c r="RY252" s="4">
        <v>46.55</v>
      </c>
      <c r="RZ252" s="4">
        <v>46.68</v>
      </c>
      <c r="SA252" s="4">
        <v>46.81</v>
      </c>
      <c r="SB252" s="4">
        <v>46.92</v>
      </c>
      <c r="SC252" s="4">
        <v>46.96</v>
      </c>
      <c r="SD252" s="4">
        <v>46.96</v>
      </c>
      <c r="SE252" s="4">
        <v>46.99</v>
      </c>
      <c r="SF252" s="4">
        <v>46.99</v>
      </c>
      <c r="SG252" s="4">
        <v>46.99</v>
      </c>
      <c r="SH252" s="4">
        <v>46.99</v>
      </c>
      <c r="SI252" s="4">
        <v>46.99</v>
      </c>
      <c r="SJ252" s="4">
        <v>46.99</v>
      </c>
      <c r="SK252" s="4">
        <v>46.99</v>
      </c>
      <c r="SL252" s="4">
        <v>46.99</v>
      </c>
      <c r="SM252" s="4">
        <v>46.99</v>
      </c>
      <c r="SN252" s="4">
        <v>46.99</v>
      </c>
      <c r="SO252" s="4">
        <v>46.99</v>
      </c>
      <c r="SP252" s="4">
        <v>46.99</v>
      </c>
      <c r="SQ252" s="4">
        <v>46.99</v>
      </c>
      <c r="SR252" s="4">
        <v>46.99</v>
      </c>
      <c r="SS252" s="4">
        <v>46.99</v>
      </c>
      <c r="ST252" s="4">
        <v>46.99</v>
      </c>
      <c r="SU252" s="4">
        <v>46.99</v>
      </c>
      <c r="SV252" s="4">
        <v>46.99</v>
      </c>
      <c r="SW252" s="4">
        <v>46.99</v>
      </c>
      <c r="SX252" s="4">
        <v>46.99</v>
      </c>
      <c r="SY252" s="4">
        <v>46.99</v>
      </c>
      <c r="SZ252" s="4">
        <v>46.99</v>
      </c>
      <c r="TA252" s="4">
        <v>46.99</v>
      </c>
      <c r="TB252" s="4">
        <v>46.99</v>
      </c>
      <c r="TC252" s="4">
        <v>46.99</v>
      </c>
      <c r="TD252" s="4">
        <v>46.99</v>
      </c>
      <c r="TE252" s="4">
        <v>46.99</v>
      </c>
      <c r="TF252" s="4">
        <v>46.99</v>
      </c>
      <c r="TG252" s="4">
        <v>46.99</v>
      </c>
      <c r="TH252" s="4">
        <v>46.99</v>
      </c>
      <c r="TI252" s="4">
        <v>46.99</v>
      </c>
      <c r="TJ252" s="4">
        <v>46.99</v>
      </c>
      <c r="TK252" s="4">
        <v>46.99</v>
      </c>
      <c r="TL252" s="4">
        <v>46.99</v>
      </c>
      <c r="TM252" s="4">
        <v>46.99</v>
      </c>
      <c r="TN252" s="4">
        <v>46.99</v>
      </c>
      <c r="TO252" s="4">
        <v>46.99</v>
      </c>
      <c r="TP252" s="4">
        <v>46.99</v>
      </c>
      <c r="TQ252" s="4">
        <v>46.99</v>
      </c>
      <c r="TR252" s="4">
        <v>46.99</v>
      </c>
      <c r="TS252" s="4">
        <v>46.99</v>
      </c>
      <c r="TT252" s="4">
        <v>46.99</v>
      </c>
      <c r="TU252" s="4">
        <v>46.99</v>
      </c>
      <c r="TV252" s="4">
        <v>46.99</v>
      </c>
      <c r="TW252" s="4">
        <v>46.99</v>
      </c>
      <c r="TX252" s="4">
        <v>46.99</v>
      </c>
      <c r="TY252" s="4">
        <v>46.99</v>
      </c>
      <c r="TZ252" s="4">
        <v>46.99</v>
      </c>
      <c r="UA252" s="4">
        <v>46.99</v>
      </c>
      <c r="UB252" s="4">
        <v>46.99</v>
      </c>
      <c r="UC252" s="4">
        <v>46.99</v>
      </c>
      <c r="UD252" s="4">
        <v>46.99</v>
      </c>
      <c r="UE252" s="4">
        <v>46.99</v>
      </c>
      <c r="UF252" s="4">
        <v>46.99</v>
      </c>
      <c r="UG252" s="4">
        <v>46.99</v>
      </c>
      <c r="UH252" s="4">
        <v>47.24</v>
      </c>
      <c r="UI252" s="4">
        <v>47.46</v>
      </c>
      <c r="UJ252" s="4">
        <v>48.3</v>
      </c>
      <c r="UK252" s="4">
        <v>49.07</v>
      </c>
      <c r="UL252" s="4">
        <v>49.39</v>
      </c>
      <c r="UM252" s="4">
        <v>49.67</v>
      </c>
      <c r="UN252" s="4">
        <v>49.72</v>
      </c>
      <c r="UO252" s="4">
        <v>49.72</v>
      </c>
      <c r="UP252" s="4">
        <v>49.76</v>
      </c>
      <c r="UQ252" s="4">
        <v>49.8</v>
      </c>
      <c r="UR252" s="4">
        <v>49.83</v>
      </c>
      <c r="US252" s="4">
        <v>49.97</v>
      </c>
      <c r="UT252" s="4">
        <v>50.04</v>
      </c>
      <c r="UU252" s="4">
        <v>50.12</v>
      </c>
      <c r="UV252" s="4">
        <v>50.12</v>
      </c>
      <c r="UW252" s="4">
        <v>50.19</v>
      </c>
      <c r="UX252" s="4">
        <v>50.27</v>
      </c>
      <c r="UY252" s="4">
        <v>50.34</v>
      </c>
      <c r="UZ252" s="4">
        <v>50.34</v>
      </c>
      <c r="VA252" s="4">
        <v>50.34</v>
      </c>
      <c r="VB252" s="4">
        <v>50.34</v>
      </c>
      <c r="VC252" s="4">
        <v>50.34</v>
      </c>
      <c r="VD252" s="4">
        <v>50.34</v>
      </c>
      <c r="VE252" s="4">
        <v>50.34</v>
      </c>
      <c r="VF252" s="4">
        <v>50.34</v>
      </c>
      <c r="VG252" s="4">
        <v>50.34</v>
      </c>
      <c r="VH252" s="4">
        <v>50.34</v>
      </c>
      <c r="VI252" s="4">
        <v>50.34</v>
      </c>
      <c r="VJ252" s="4">
        <v>50.34</v>
      </c>
      <c r="VK252" s="4">
        <v>50.34</v>
      </c>
      <c r="VL252" s="4">
        <v>50.34</v>
      </c>
      <c r="VM252" s="4">
        <v>50.34</v>
      </c>
      <c r="VN252" s="4">
        <v>50.34</v>
      </c>
      <c r="VO252" s="4">
        <v>50.34</v>
      </c>
      <c r="VP252" s="4">
        <v>50.34</v>
      </c>
      <c r="VQ252" s="4">
        <v>50.34</v>
      </c>
      <c r="VR252" s="4">
        <v>50.34</v>
      </c>
      <c r="VS252" s="4">
        <v>50.34</v>
      </c>
      <c r="VT252" s="4">
        <v>50.34</v>
      </c>
      <c r="VU252" s="4">
        <v>50.34</v>
      </c>
      <c r="VV252" s="4">
        <v>50.34</v>
      </c>
      <c r="VW252" s="4">
        <v>50.34</v>
      </c>
      <c r="VX252" s="4">
        <v>50.34</v>
      </c>
      <c r="VY252" s="4">
        <v>50.34</v>
      </c>
      <c r="VZ252" s="4">
        <v>50.34</v>
      </c>
      <c r="WA252" s="4">
        <v>50.34</v>
      </c>
      <c r="WB252" s="4">
        <v>50.34</v>
      </c>
      <c r="WC252" s="4">
        <v>50.34</v>
      </c>
      <c r="WD252" s="4">
        <v>50.34</v>
      </c>
      <c r="WE252" s="4">
        <v>50.34</v>
      </c>
      <c r="WF252" s="4">
        <v>50.34</v>
      </c>
      <c r="WG252" s="4">
        <v>50.34</v>
      </c>
      <c r="WH252" s="4">
        <v>50.34</v>
      </c>
      <c r="WI252" s="4">
        <v>50.34</v>
      </c>
      <c r="WJ252" s="4">
        <v>50.34</v>
      </c>
      <c r="WK252" s="4">
        <v>50.34</v>
      </c>
      <c r="WL252" s="4">
        <v>50.34</v>
      </c>
      <c r="WM252" s="4">
        <v>50.34</v>
      </c>
      <c r="WN252" s="4">
        <v>50.34</v>
      </c>
      <c r="WO252" s="4">
        <v>50.34</v>
      </c>
      <c r="WP252" s="4">
        <v>50.34</v>
      </c>
      <c r="WQ252" s="4">
        <v>50.34</v>
      </c>
      <c r="WR252" s="4">
        <v>50.34</v>
      </c>
      <c r="WS252" s="4">
        <v>50.34</v>
      </c>
      <c r="WT252" s="4">
        <v>50.34</v>
      </c>
      <c r="WU252" s="4">
        <v>50.34</v>
      </c>
      <c r="WV252" s="4">
        <v>50.34</v>
      </c>
      <c r="WW252" s="4">
        <v>50.34</v>
      </c>
      <c r="WX252" s="4">
        <v>50.34</v>
      </c>
      <c r="WY252" s="4">
        <v>50.34</v>
      </c>
      <c r="WZ252" s="4">
        <v>50.34</v>
      </c>
      <c r="XA252" s="4">
        <v>50.34</v>
      </c>
      <c r="XB252" s="4">
        <v>50.34</v>
      </c>
      <c r="XC252" s="4">
        <v>50.34</v>
      </c>
      <c r="XD252" s="4">
        <v>50.34</v>
      </c>
      <c r="XE252" s="4">
        <v>50.34</v>
      </c>
      <c r="XF252" s="4">
        <v>50.34</v>
      </c>
      <c r="XG252" s="4">
        <v>50.34</v>
      </c>
      <c r="XH252" s="4">
        <v>50.34</v>
      </c>
      <c r="XI252" s="4">
        <v>50.34</v>
      </c>
      <c r="XJ252" s="4">
        <v>50.34</v>
      </c>
      <c r="XK252" s="4">
        <v>50.34</v>
      </c>
      <c r="XL252" s="4">
        <v>50.34</v>
      </c>
      <c r="XM252" s="4">
        <v>50.34</v>
      </c>
      <c r="XN252" s="4">
        <v>50.34</v>
      </c>
      <c r="XO252" s="4">
        <v>50.34</v>
      </c>
      <c r="XP252" s="4">
        <v>50.34</v>
      </c>
      <c r="XQ252" s="4">
        <v>50.34</v>
      </c>
      <c r="XR252" s="4">
        <v>50.34</v>
      </c>
      <c r="XS252" s="4">
        <v>50.34</v>
      </c>
      <c r="XT252" s="4">
        <v>50.34</v>
      </c>
      <c r="XU252" s="4">
        <v>50.34</v>
      </c>
      <c r="XV252" s="4">
        <v>50.34</v>
      </c>
      <c r="XW252" s="4">
        <v>50.34</v>
      </c>
      <c r="XX252" s="4">
        <v>50.34</v>
      </c>
      <c r="XY252" s="4">
        <v>50.34</v>
      </c>
      <c r="XZ252" s="4">
        <v>50.34</v>
      </c>
      <c r="YA252" s="4">
        <v>50.34</v>
      </c>
      <c r="YB252" s="4">
        <v>50.34</v>
      </c>
      <c r="YC252" s="4">
        <v>50.34</v>
      </c>
      <c r="YD252" s="4">
        <v>50.34</v>
      </c>
      <c r="YE252" s="4">
        <v>50.34</v>
      </c>
      <c r="YF252" s="4">
        <v>50.34</v>
      </c>
      <c r="YG252" s="4">
        <v>50.34</v>
      </c>
      <c r="YH252" s="4">
        <v>50.34</v>
      </c>
      <c r="YI252" s="4">
        <v>50.34</v>
      </c>
      <c r="YJ252" s="4">
        <v>50.34</v>
      </c>
      <c r="YK252" s="4">
        <v>50.34</v>
      </c>
      <c r="YL252" s="4">
        <v>50.34</v>
      </c>
      <c r="YM252" s="4">
        <v>50.34</v>
      </c>
      <c r="YN252" s="4">
        <v>50.34</v>
      </c>
      <c r="YO252" s="4">
        <v>50.34</v>
      </c>
      <c r="YP252" s="4">
        <v>50.34</v>
      </c>
      <c r="YQ252" s="4">
        <v>50.34</v>
      </c>
      <c r="YR252" s="4">
        <v>50.34</v>
      </c>
      <c r="YS252" s="4">
        <v>50.59</v>
      </c>
      <c r="YT252" s="4">
        <v>50.81</v>
      </c>
      <c r="YU252" s="4">
        <v>51.65</v>
      </c>
      <c r="YV252" s="4">
        <v>52.43</v>
      </c>
      <c r="YW252" s="4">
        <v>52.43</v>
      </c>
      <c r="YX252" s="4">
        <v>52.85</v>
      </c>
      <c r="YY252" s="4">
        <v>53.22</v>
      </c>
      <c r="YZ252" s="4">
        <v>53.36</v>
      </c>
      <c r="ZA252" s="4">
        <v>53.49</v>
      </c>
      <c r="ZB252" s="4">
        <v>53.62</v>
      </c>
      <c r="ZC252" s="4">
        <v>53.66</v>
      </c>
      <c r="ZD252" s="4">
        <v>53.66</v>
      </c>
      <c r="ZE252" s="4">
        <v>53.7</v>
      </c>
      <c r="ZF252" s="4">
        <v>53.7</v>
      </c>
      <c r="ZG252" s="4">
        <v>53.7</v>
      </c>
      <c r="ZH252" s="4">
        <v>53.7</v>
      </c>
      <c r="ZI252" s="4">
        <v>53.7</v>
      </c>
      <c r="ZJ252" s="4">
        <v>53.7</v>
      </c>
      <c r="ZK252" s="4">
        <v>53.7</v>
      </c>
      <c r="ZL252" s="4">
        <v>53.7</v>
      </c>
      <c r="ZM252" s="925">
        <v>53.7</v>
      </c>
      <c r="ZN252" s="925">
        <v>53.7</v>
      </c>
      <c r="ZO252" s="4">
        <v>53.7</v>
      </c>
      <c r="ZP252" s="4">
        <v>53.7</v>
      </c>
      <c r="ZQ252" s="4">
        <v>53.7</v>
      </c>
      <c r="ZR252" s="4">
        <v>53.7</v>
      </c>
      <c r="ZS252" s="4">
        <v>53.7</v>
      </c>
      <c r="ZT252" s="4">
        <v>53.7</v>
      </c>
      <c r="ZU252" s="4">
        <v>53.7</v>
      </c>
      <c r="ZV252" s="4">
        <v>53.7</v>
      </c>
      <c r="ZW252" s="4">
        <v>53.7</v>
      </c>
      <c r="ZX252" s="4">
        <v>53.7</v>
      </c>
      <c r="ZY252" s="4">
        <v>53.7</v>
      </c>
      <c r="ZZ252" s="4">
        <v>53.7</v>
      </c>
      <c r="AAA252" s="4">
        <v>53.7</v>
      </c>
      <c r="AAB252" s="4">
        <v>53.7</v>
      </c>
      <c r="AAC252" s="4">
        <v>53.7</v>
      </c>
      <c r="AAD252" s="4">
        <v>53.7</v>
      </c>
      <c r="AAE252" s="4">
        <v>53.7</v>
      </c>
      <c r="AAF252" s="4">
        <v>53.7</v>
      </c>
      <c r="AAG252" s="4">
        <v>53.7</v>
      </c>
      <c r="AAH252" s="4">
        <v>53.7</v>
      </c>
      <c r="AAI252" s="4">
        <v>53.7</v>
      </c>
      <c r="AAJ252" s="4">
        <v>53.7</v>
      </c>
      <c r="AAK252" s="4">
        <v>55.41</v>
      </c>
      <c r="AAL252" s="4">
        <v>56.78</v>
      </c>
      <c r="AAM252" s="4">
        <v>56.78</v>
      </c>
      <c r="AAN252" s="4">
        <v>58.16</v>
      </c>
      <c r="AAO252" s="4">
        <v>59.53</v>
      </c>
      <c r="AAP252" s="4">
        <v>60.9</v>
      </c>
      <c r="AAQ252" s="4">
        <v>62.27</v>
      </c>
      <c r="AAR252" s="4">
        <v>62.27</v>
      </c>
      <c r="AAS252" s="4">
        <v>63.99</v>
      </c>
      <c r="AAT252" s="4">
        <v>63.99</v>
      </c>
      <c r="AAU252" s="4">
        <v>65.36</v>
      </c>
      <c r="AAV252" s="4">
        <v>66.73</v>
      </c>
      <c r="AAW252" s="4">
        <v>68.099999999999994</v>
      </c>
      <c r="AAX252" s="4">
        <v>69.48</v>
      </c>
      <c r="AAY252" s="4">
        <v>70.849999999999994</v>
      </c>
      <c r="AAZ252" s="4">
        <v>72.56</v>
      </c>
      <c r="ABA252" s="4">
        <v>72.56</v>
      </c>
      <c r="ABB252" s="4">
        <v>73.94</v>
      </c>
      <c r="ABC252" s="4">
        <v>75.31</v>
      </c>
      <c r="ABD252" s="4">
        <v>76.680000000000007</v>
      </c>
      <c r="ABE252" s="4">
        <v>78.05</v>
      </c>
      <c r="ABF252" s="4">
        <v>79.42</v>
      </c>
      <c r="ABG252" s="4">
        <v>81.14</v>
      </c>
      <c r="ABH252" s="4">
        <v>81.14</v>
      </c>
      <c r="ABI252" s="4">
        <v>82.51</v>
      </c>
      <c r="ABJ252" s="4">
        <v>83.88</v>
      </c>
      <c r="ABK252" s="4">
        <v>85.26</v>
      </c>
      <c r="ABL252" s="4">
        <v>86.63</v>
      </c>
      <c r="ABM252" s="4">
        <v>88</v>
      </c>
      <c r="ABN252" s="4">
        <v>88</v>
      </c>
      <c r="ABO252" s="4">
        <v>88</v>
      </c>
      <c r="ABP252" s="4">
        <v>88</v>
      </c>
      <c r="ABQ252" s="4">
        <v>88</v>
      </c>
      <c r="ABR252" s="4">
        <v>88</v>
      </c>
      <c r="ABS252" s="4">
        <v>88</v>
      </c>
      <c r="ABT252" s="4">
        <v>88</v>
      </c>
      <c r="ABU252" s="4">
        <v>88</v>
      </c>
    </row>
    <row r="253" spans="1:749" outlineLevel="4">
      <c r="A253" s="4" t="s">
        <v>1199</v>
      </c>
      <c r="D253" s="4">
        <v>88</v>
      </c>
      <c r="E253" s="4">
        <v>13.64</v>
      </c>
      <c r="F253" s="689">
        <v>602704.48</v>
      </c>
      <c r="G253" s="689"/>
      <c r="H253" s="689" t="s">
        <v>894</v>
      </c>
      <c r="MY253" s="4">
        <v>0.03</v>
      </c>
      <c r="MZ253" s="4">
        <v>0.05</v>
      </c>
      <c r="NA253" s="4">
        <v>0.31</v>
      </c>
      <c r="NB253" s="4">
        <v>0.56999999999999995</v>
      </c>
      <c r="NC253" s="4">
        <v>0.56999999999999995</v>
      </c>
      <c r="ND253" s="4">
        <v>1.2</v>
      </c>
      <c r="NE253" s="4">
        <v>2.6</v>
      </c>
      <c r="NF253" s="4">
        <v>5.87</v>
      </c>
      <c r="NG253" s="4">
        <v>13.64</v>
      </c>
      <c r="NH253" s="4">
        <v>13.64</v>
      </c>
      <c r="NI253" s="4">
        <v>13.64</v>
      </c>
      <c r="NJ253" s="4">
        <v>13.64</v>
      </c>
      <c r="NK253" s="4">
        <v>13.64</v>
      </c>
      <c r="NL253" s="4">
        <v>13.64</v>
      </c>
      <c r="NM253" s="4">
        <v>13.64</v>
      </c>
      <c r="NN253" s="4">
        <v>13.64</v>
      </c>
      <c r="NO253" s="4">
        <v>13.64</v>
      </c>
      <c r="NP253" s="4">
        <v>13.64</v>
      </c>
      <c r="NQ253" s="4">
        <v>13.64</v>
      </c>
      <c r="NR253" s="4">
        <v>13.64</v>
      </c>
      <c r="NS253" s="4">
        <v>13.64</v>
      </c>
      <c r="NT253" s="4">
        <v>13.64</v>
      </c>
      <c r="NU253" s="4">
        <v>13.64</v>
      </c>
      <c r="NV253" s="4">
        <v>13.64</v>
      </c>
      <c r="NW253" s="4">
        <v>13.64</v>
      </c>
      <c r="NX253" s="4">
        <v>13.64</v>
      </c>
      <c r="NY253" s="4">
        <v>13.64</v>
      </c>
      <c r="NZ253" s="4">
        <v>13.64</v>
      </c>
      <c r="OA253" s="4">
        <v>13.64</v>
      </c>
      <c r="OB253" s="4">
        <v>13.64</v>
      </c>
      <c r="OC253" s="4">
        <v>13.96</v>
      </c>
      <c r="OD253" s="4">
        <v>14.7</v>
      </c>
      <c r="OE253" s="4">
        <v>14.7</v>
      </c>
      <c r="OF253" s="4">
        <v>15.07</v>
      </c>
      <c r="OG253" s="4">
        <v>15.94</v>
      </c>
      <c r="OH253" s="4">
        <v>17.16</v>
      </c>
      <c r="OI253" s="4">
        <v>19.88</v>
      </c>
      <c r="OJ253" s="4">
        <v>20.55</v>
      </c>
      <c r="OK253" s="4">
        <v>21.88</v>
      </c>
      <c r="OL253" s="4">
        <v>21.88</v>
      </c>
      <c r="OM253" s="4">
        <v>22.98</v>
      </c>
      <c r="ON253" s="4">
        <v>23.08</v>
      </c>
      <c r="OO253" s="4">
        <v>23.2</v>
      </c>
      <c r="OP253" s="4">
        <v>23.5</v>
      </c>
      <c r="OQ253" s="4">
        <v>23.5</v>
      </c>
      <c r="OR253" s="4">
        <v>23.87</v>
      </c>
      <c r="OS253" s="4">
        <v>23.87</v>
      </c>
      <c r="OT253" s="4">
        <v>24.74</v>
      </c>
      <c r="OU253" s="4">
        <v>26.72</v>
      </c>
      <c r="OV253" s="4">
        <v>31.36</v>
      </c>
      <c r="OW253" s="4">
        <v>31.61</v>
      </c>
      <c r="OX253" s="4">
        <v>32.43</v>
      </c>
      <c r="OY253" s="4">
        <v>34.36</v>
      </c>
      <c r="OZ253" s="4">
        <v>34.36</v>
      </c>
      <c r="PA253" s="4">
        <v>35.94</v>
      </c>
      <c r="PB253" s="4">
        <v>39.64</v>
      </c>
      <c r="PC253" s="4">
        <v>40.17</v>
      </c>
      <c r="PD253" s="4">
        <v>41.73</v>
      </c>
      <c r="PE253" s="4">
        <v>42.86</v>
      </c>
      <c r="PF253" s="4">
        <v>45.37</v>
      </c>
      <c r="PG253" s="4">
        <v>45.37</v>
      </c>
      <c r="PH253" s="4">
        <v>50.1</v>
      </c>
      <c r="PI253" s="4">
        <v>55.36</v>
      </c>
      <c r="PJ253" s="4">
        <v>59.63</v>
      </c>
      <c r="PK253" s="4">
        <v>62.97</v>
      </c>
      <c r="PL253" s="4">
        <v>65.09</v>
      </c>
      <c r="PM253" s="4">
        <v>65.510000000000005</v>
      </c>
      <c r="PN253" s="4">
        <v>65.510000000000005</v>
      </c>
      <c r="PO253" s="4">
        <v>66.52</v>
      </c>
      <c r="PP253" s="4">
        <v>66.56</v>
      </c>
      <c r="PQ253" s="4">
        <v>66.930000000000007</v>
      </c>
      <c r="PR253" s="4">
        <v>67.8</v>
      </c>
      <c r="PS253" s="4">
        <v>69.069999999999993</v>
      </c>
      <c r="PT253" s="4">
        <v>72.41</v>
      </c>
      <c r="PU253" s="4">
        <v>72.41</v>
      </c>
      <c r="PV253" s="4">
        <v>74.12</v>
      </c>
      <c r="PW253" s="4">
        <v>76.08</v>
      </c>
      <c r="PX253" s="4">
        <v>76.760000000000005</v>
      </c>
      <c r="PY253" s="4">
        <v>78.680000000000007</v>
      </c>
      <c r="PZ253" s="4">
        <v>78.680000000000007</v>
      </c>
      <c r="QA253" s="4">
        <v>78.680000000000007</v>
      </c>
      <c r="QB253" s="4">
        <v>78.680000000000007</v>
      </c>
      <c r="QC253" s="4">
        <v>78.680000000000007</v>
      </c>
      <c r="QD253" s="4">
        <v>78.84</v>
      </c>
      <c r="QE253" s="4">
        <v>79.2</v>
      </c>
      <c r="QF253" s="4">
        <v>79.2</v>
      </c>
      <c r="QG253" s="4">
        <v>79.2</v>
      </c>
      <c r="QH253" s="4">
        <v>79.2</v>
      </c>
      <c r="QI253" s="4">
        <v>79.2</v>
      </c>
      <c r="QJ253" s="4">
        <v>79.2</v>
      </c>
      <c r="QK253" s="4">
        <v>80.44</v>
      </c>
      <c r="QL253" s="4">
        <v>84.68</v>
      </c>
      <c r="QM253" s="4">
        <v>86.61</v>
      </c>
      <c r="QN253" s="4">
        <v>87.64</v>
      </c>
      <c r="QO253" s="4">
        <v>88</v>
      </c>
      <c r="QP253" s="4">
        <v>88</v>
      </c>
      <c r="QQ253" s="4">
        <v>88</v>
      </c>
      <c r="QR253" s="4">
        <v>88</v>
      </c>
      <c r="QS253" s="4">
        <v>88</v>
      </c>
      <c r="QT253" s="4">
        <v>88</v>
      </c>
      <c r="QU253" s="4">
        <v>88</v>
      </c>
      <c r="QV253" s="4">
        <v>88</v>
      </c>
      <c r="QW253" s="4">
        <v>88</v>
      </c>
      <c r="QX253" s="4">
        <v>88</v>
      </c>
      <c r="QY253" s="4">
        <v>88</v>
      </c>
      <c r="QZ253" s="4">
        <v>88</v>
      </c>
      <c r="RA253" s="4">
        <v>88</v>
      </c>
      <c r="RB253" s="4">
        <v>88</v>
      </c>
      <c r="RC253" s="4">
        <v>88</v>
      </c>
      <c r="RD253" s="4">
        <v>88</v>
      </c>
      <c r="RE253" s="4">
        <v>88</v>
      </c>
      <c r="RF253" s="4">
        <v>88</v>
      </c>
      <c r="RG253" s="4">
        <v>88</v>
      </c>
      <c r="RH253" s="4">
        <v>88</v>
      </c>
      <c r="RI253" s="4">
        <v>88</v>
      </c>
      <c r="RJ253" s="4">
        <v>88</v>
      </c>
      <c r="RK253" s="4">
        <v>88</v>
      </c>
      <c r="RL253" s="4">
        <v>88</v>
      </c>
      <c r="RM253" s="4">
        <v>88</v>
      </c>
      <c r="RN253" s="4">
        <v>88</v>
      </c>
      <c r="RO253" s="4">
        <v>88</v>
      </c>
      <c r="RP253" s="4">
        <v>88</v>
      </c>
      <c r="RQ253" s="4">
        <v>88</v>
      </c>
      <c r="RR253" s="4">
        <v>88</v>
      </c>
      <c r="RS253" s="4">
        <v>88</v>
      </c>
      <c r="RT253" s="4">
        <v>178.2</v>
      </c>
      <c r="RU253" s="4">
        <v>182</v>
      </c>
      <c r="RV253" s="4">
        <v>184.88</v>
      </c>
      <c r="RW253" s="4">
        <v>184.88</v>
      </c>
      <c r="RX253" s="4">
        <v>186.45</v>
      </c>
      <c r="RY253" s="4">
        <v>188.55</v>
      </c>
      <c r="RZ253" s="4">
        <v>190.53</v>
      </c>
      <c r="SA253" s="4">
        <v>192.1</v>
      </c>
      <c r="SB253" s="4">
        <v>193.58</v>
      </c>
      <c r="SC253" s="4">
        <v>194.69</v>
      </c>
      <c r="SD253" s="4">
        <v>194.69</v>
      </c>
      <c r="SE253" s="4">
        <v>194.69</v>
      </c>
      <c r="SF253" s="4">
        <v>194.69</v>
      </c>
      <c r="SG253" s="4">
        <v>194.69</v>
      </c>
      <c r="SH253" s="4">
        <v>194.69</v>
      </c>
      <c r="SI253" s="4">
        <v>194.69</v>
      </c>
      <c r="SJ253" s="4">
        <v>194.69</v>
      </c>
      <c r="SK253" s="4">
        <v>194.69</v>
      </c>
      <c r="SL253" s="4">
        <v>194.69</v>
      </c>
      <c r="SM253" s="4">
        <v>194.69</v>
      </c>
      <c r="SN253" s="4">
        <v>194.69</v>
      </c>
      <c r="SO253" s="4">
        <v>194.69</v>
      </c>
      <c r="SP253" s="4">
        <v>194.69</v>
      </c>
      <c r="SQ253" s="4">
        <v>194.69</v>
      </c>
      <c r="SR253" s="4">
        <v>194.69</v>
      </c>
      <c r="SS253" s="4">
        <v>194.69</v>
      </c>
      <c r="ST253" s="4">
        <v>194.69</v>
      </c>
      <c r="SU253" s="4">
        <v>194.69</v>
      </c>
      <c r="SV253" s="4">
        <v>194.69</v>
      </c>
      <c r="SW253" s="4">
        <v>194.69</v>
      </c>
      <c r="SX253" s="4">
        <v>194.69</v>
      </c>
      <c r="SY253" s="4">
        <v>194.69</v>
      </c>
      <c r="SZ253" s="4">
        <v>194.69</v>
      </c>
      <c r="TA253" s="4">
        <v>194.69</v>
      </c>
      <c r="TB253" s="4">
        <v>194.69</v>
      </c>
      <c r="TC253" s="4">
        <v>194.69</v>
      </c>
      <c r="TD253" s="4">
        <v>194.69</v>
      </c>
      <c r="TE253" s="4">
        <v>194.69</v>
      </c>
      <c r="TF253" s="4">
        <v>194.69</v>
      </c>
      <c r="TG253" s="4">
        <v>194.69</v>
      </c>
      <c r="TH253" s="4">
        <v>194.69</v>
      </c>
      <c r="TI253" s="4">
        <v>194.69</v>
      </c>
      <c r="TJ253" s="4">
        <v>194.69</v>
      </c>
      <c r="TK253" s="4">
        <v>194.69</v>
      </c>
      <c r="TL253" s="4">
        <v>194.69</v>
      </c>
      <c r="TM253" s="4">
        <v>194.69</v>
      </c>
      <c r="TN253" s="4">
        <v>194.69</v>
      </c>
      <c r="TO253" s="4">
        <v>194.69</v>
      </c>
      <c r="TP253" s="4">
        <v>194.69</v>
      </c>
      <c r="TQ253" s="4">
        <v>194.69</v>
      </c>
      <c r="TR253" s="4">
        <v>194.69</v>
      </c>
      <c r="TS253" s="4">
        <v>194.69</v>
      </c>
      <c r="TT253" s="4">
        <v>194.69</v>
      </c>
      <c r="TU253" s="4">
        <v>194.69</v>
      </c>
      <c r="TV253" s="4">
        <v>194.69</v>
      </c>
      <c r="TW253" s="4">
        <v>194.69</v>
      </c>
      <c r="TX253" s="4">
        <v>194.69</v>
      </c>
      <c r="TY253" s="4">
        <v>194.69</v>
      </c>
      <c r="TZ253" s="4">
        <v>194.69</v>
      </c>
      <c r="UA253" s="4">
        <v>194.69</v>
      </c>
      <c r="UB253" s="4">
        <v>194.69</v>
      </c>
      <c r="UC253" s="4">
        <v>194.69</v>
      </c>
      <c r="UD253" s="4">
        <v>194.69</v>
      </c>
      <c r="UE253" s="4">
        <v>194.69</v>
      </c>
      <c r="UF253" s="4">
        <v>194.69</v>
      </c>
      <c r="UG253" s="4">
        <v>194.69</v>
      </c>
      <c r="UH253" s="4">
        <v>194.69</v>
      </c>
      <c r="UI253" s="4">
        <v>194.69</v>
      </c>
      <c r="UJ253" s="4">
        <v>194.69</v>
      </c>
      <c r="UK253" s="4">
        <v>194.69</v>
      </c>
      <c r="UL253" s="4">
        <v>195.95</v>
      </c>
      <c r="UM253" s="4">
        <v>197.12</v>
      </c>
      <c r="UN253" s="4">
        <v>199.75</v>
      </c>
      <c r="UO253" s="4">
        <v>199.75</v>
      </c>
      <c r="UP253" s="4">
        <v>202.08</v>
      </c>
      <c r="UQ253" s="4">
        <v>204.42</v>
      </c>
      <c r="UR253" s="4">
        <v>205.29</v>
      </c>
      <c r="US253" s="4">
        <v>206.07</v>
      </c>
      <c r="UT253" s="4">
        <v>206.85</v>
      </c>
      <c r="UU253" s="4">
        <v>206.85</v>
      </c>
      <c r="UV253" s="4">
        <v>206.85</v>
      </c>
      <c r="UW253" s="4">
        <v>206.85</v>
      </c>
      <c r="UX253" s="4">
        <v>206.85</v>
      </c>
      <c r="UY253" s="4">
        <v>206.85</v>
      </c>
      <c r="UZ253" s="4">
        <v>206.85</v>
      </c>
      <c r="VA253" s="4">
        <v>206.85</v>
      </c>
      <c r="VB253" s="4">
        <v>206.85</v>
      </c>
      <c r="VC253" s="4">
        <v>206.85</v>
      </c>
      <c r="VD253" s="4">
        <v>206.85</v>
      </c>
      <c r="VE253" s="4">
        <v>206.85</v>
      </c>
      <c r="VF253" s="4">
        <v>206.85</v>
      </c>
      <c r="VG253" s="4">
        <v>206.85</v>
      </c>
      <c r="VH253" s="4">
        <v>206.85</v>
      </c>
      <c r="VI253" s="4">
        <v>206.85</v>
      </c>
      <c r="VJ253" s="4">
        <v>206.85</v>
      </c>
      <c r="VK253" s="4">
        <v>206.85</v>
      </c>
      <c r="VL253" s="4">
        <v>206.85</v>
      </c>
      <c r="VM253" s="4">
        <v>206.85</v>
      </c>
      <c r="VN253" s="4">
        <v>206.85</v>
      </c>
      <c r="VO253" s="4">
        <v>206.85</v>
      </c>
      <c r="VP253" s="4">
        <v>206.85</v>
      </c>
      <c r="VQ253" s="4">
        <v>206.85</v>
      </c>
      <c r="VR253" s="4">
        <v>206.85</v>
      </c>
      <c r="VS253" s="4">
        <v>206.85</v>
      </c>
      <c r="VT253" s="4">
        <v>206.85</v>
      </c>
      <c r="VU253" s="4">
        <v>206.85</v>
      </c>
      <c r="VV253" s="4">
        <v>206.85</v>
      </c>
      <c r="VW253" s="4">
        <v>206.85</v>
      </c>
      <c r="VX253" s="4">
        <v>206.85</v>
      </c>
      <c r="VY253" s="4">
        <v>206.85</v>
      </c>
      <c r="VZ253" s="4">
        <v>206.85</v>
      </c>
      <c r="WA253" s="4">
        <v>206.85</v>
      </c>
      <c r="WB253" s="4">
        <v>206.85</v>
      </c>
      <c r="WC253" s="4">
        <v>206.85</v>
      </c>
      <c r="WD253" s="4">
        <v>206.85</v>
      </c>
      <c r="WE253" s="4">
        <v>206.85</v>
      </c>
      <c r="WF253" s="4">
        <v>206.85</v>
      </c>
      <c r="WG253" s="4">
        <v>206.85</v>
      </c>
      <c r="WH253" s="4">
        <v>206.85</v>
      </c>
      <c r="WI253" s="4">
        <v>206.85</v>
      </c>
      <c r="WJ253" s="4">
        <v>206.85</v>
      </c>
      <c r="WK253" s="4">
        <v>206.85</v>
      </c>
      <c r="WL253" s="4">
        <v>206.85</v>
      </c>
      <c r="WM253" s="4">
        <v>206.85</v>
      </c>
      <c r="WN253" s="4">
        <v>206.85</v>
      </c>
      <c r="WO253" s="4">
        <v>206.85</v>
      </c>
      <c r="WP253" s="4">
        <v>206.85</v>
      </c>
      <c r="WQ253" s="4">
        <v>206.85</v>
      </c>
      <c r="WR253" s="4">
        <v>206.85</v>
      </c>
      <c r="WS253" s="4">
        <v>206.85</v>
      </c>
      <c r="WT253" s="4">
        <v>206.85</v>
      </c>
      <c r="WU253" s="4">
        <v>206.85</v>
      </c>
      <c r="WV253" s="4">
        <v>206.85</v>
      </c>
      <c r="WW253" s="4">
        <v>206.85</v>
      </c>
      <c r="WX253" s="4">
        <v>206.85</v>
      </c>
      <c r="WY253" s="4">
        <v>206.85</v>
      </c>
      <c r="WZ253" s="4">
        <v>206.85</v>
      </c>
      <c r="XA253" s="4">
        <v>206.85</v>
      </c>
      <c r="XB253" s="4">
        <v>206.85</v>
      </c>
      <c r="XC253" s="4">
        <v>206.85</v>
      </c>
      <c r="XD253" s="4">
        <v>206.85</v>
      </c>
      <c r="XE253" s="4">
        <v>206.85</v>
      </c>
      <c r="XF253" s="4">
        <v>206.85</v>
      </c>
      <c r="XG253" s="4">
        <v>206.85</v>
      </c>
      <c r="XH253" s="4">
        <v>206.85</v>
      </c>
      <c r="XI253" s="4">
        <v>206.85</v>
      </c>
      <c r="XJ253" s="4">
        <v>206.85</v>
      </c>
      <c r="XK253" s="4">
        <v>206.85</v>
      </c>
      <c r="XL253" s="4">
        <v>206.85</v>
      </c>
      <c r="XM253" s="4">
        <v>206.85</v>
      </c>
      <c r="XN253" s="4">
        <v>206.85</v>
      </c>
      <c r="XO253" s="4">
        <v>206.85</v>
      </c>
      <c r="XP253" s="4">
        <v>206.85</v>
      </c>
      <c r="XQ253" s="4">
        <v>206.85</v>
      </c>
      <c r="XR253" s="4">
        <v>206.85</v>
      </c>
      <c r="XS253" s="4">
        <v>206.85</v>
      </c>
      <c r="XT253" s="4">
        <v>206.85</v>
      </c>
      <c r="XU253" s="4">
        <v>206.85</v>
      </c>
      <c r="XV253" s="4">
        <v>206.85</v>
      </c>
      <c r="XW253" s="4">
        <v>206.85</v>
      </c>
      <c r="XX253" s="4">
        <v>206.85</v>
      </c>
      <c r="XY253" s="4">
        <v>206.85</v>
      </c>
      <c r="XZ253" s="4">
        <v>206.85</v>
      </c>
      <c r="YA253" s="4">
        <v>206.85</v>
      </c>
      <c r="YB253" s="4">
        <v>206.85</v>
      </c>
      <c r="YC253" s="4">
        <v>206.85</v>
      </c>
      <c r="YD253" s="4">
        <v>206.85</v>
      </c>
      <c r="YE253" s="4">
        <v>206.85</v>
      </c>
      <c r="YF253" s="4">
        <v>206.85</v>
      </c>
      <c r="YG253" s="4">
        <v>206.85</v>
      </c>
      <c r="YH253" s="4">
        <v>206.85</v>
      </c>
      <c r="YI253" s="4">
        <v>206.85</v>
      </c>
      <c r="YJ253" s="4">
        <v>206.85</v>
      </c>
      <c r="YK253" s="4">
        <v>206.85</v>
      </c>
      <c r="YL253" s="4">
        <v>206.85</v>
      </c>
      <c r="YM253" s="4">
        <v>206.85</v>
      </c>
      <c r="YN253" s="4">
        <v>206.85</v>
      </c>
      <c r="YO253" s="4">
        <v>206.85</v>
      </c>
      <c r="YP253" s="4">
        <v>206.85</v>
      </c>
      <c r="YQ253" s="4">
        <v>206.85</v>
      </c>
      <c r="YR253" s="4">
        <v>206.85</v>
      </c>
      <c r="YS253" s="4">
        <v>206.85</v>
      </c>
      <c r="YT253" s="4">
        <v>206.85</v>
      </c>
      <c r="YU253" s="4">
        <v>206.85</v>
      </c>
      <c r="YV253" s="4">
        <v>206.85</v>
      </c>
      <c r="YW253" s="4">
        <v>206.85</v>
      </c>
      <c r="YX253" s="4">
        <v>206.85</v>
      </c>
      <c r="YY253" s="4">
        <v>206.85</v>
      </c>
      <c r="YZ253" s="4">
        <v>206.85</v>
      </c>
      <c r="ZA253" s="4">
        <v>206.85</v>
      </c>
      <c r="ZB253" s="4">
        <v>206.85</v>
      </c>
      <c r="ZC253" s="4">
        <v>206.85</v>
      </c>
      <c r="ZD253" s="4">
        <v>206.85</v>
      </c>
      <c r="ZE253" s="4">
        <v>206.85</v>
      </c>
      <c r="ZF253" s="4">
        <v>206.85</v>
      </c>
      <c r="ZG253" s="4">
        <v>206.85</v>
      </c>
      <c r="ZH253" s="4">
        <v>206.85</v>
      </c>
      <c r="ZI253" s="4">
        <v>206.85</v>
      </c>
      <c r="ZJ253" s="4">
        <v>206.85</v>
      </c>
      <c r="ZK253" s="4">
        <v>206.85</v>
      </c>
      <c r="ZL253" s="4">
        <v>206.85</v>
      </c>
      <c r="ZM253" s="925">
        <v>206.85</v>
      </c>
      <c r="ZN253" s="925">
        <v>206.85</v>
      </c>
      <c r="ZO253" s="4">
        <v>206.85</v>
      </c>
      <c r="ZP253" s="4">
        <v>206.85</v>
      </c>
      <c r="ZQ253" s="4">
        <v>206.85</v>
      </c>
      <c r="ZR253" s="4">
        <v>206.85</v>
      </c>
      <c r="ZS253" s="4">
        <v>206.85</v>
      </c>
      <c r="ZT253" s="4">
        <v>206.85</v>
      </c>
      <c r="ZU253" s="4">
        <v>206.85</v>
      </c>
      <c r="ZV253" s="4">
        <v>206.85</v>
      </c>
      <c r="ZW253" s="4">
        <v>206.85</v>
      </c>
      <c r="ZX253" s="4">
        <v>206.85</v>
      </c>
      <c r="ZY253" s="4">
        <v>206.85</v>
      </c>
      <c r="ZZ253" s="4">
        <v>206.85</v>
      </c>
      <c r="AAA253" s="4">
        <v>206.85</v>
      </c>
      <c r="AAB253" s="4">
        <v>206.85</v>
      </c>
      <c r="AAC253" s="4">
        <v>206.85</v>
      </c>
      <c r="AAD253" s="4">
        <v>206.85</v>
      </c>
      <c r="AAE253" s="4">
        <v>206.85</v>
      </c>
      <c r="AAF253" s="4">
        <v>206.85</v>
      </c>
      <c r="AAG253" s="4">
        <v>206.85</v>
      </c>
      <c r="AAH253" s="4">
        <v>206.85</v>
      </c>
      <c r="AAI253" s="4">
        <v>206.85</v>
      </c>
      <c r="AAJ253" s="4">
        <v>206.85</v>
      </c>
      <c r="AAK253" s="4">
        <v>213.09</v>
      </c>
      <c r="AAL253" s="4">
        <v>218.08</v>
      </c>
      <c r="AAM253" s="4">
        <v>218.08</v>
      </c>
      <c r="AAN253" s="4">
        <v>223.07</v>
      </c>
      <c r="AAO253" s="4">
        <v>228.06</v>
      </c>
      <c r="AAP253" s="4">
        <v>233.05</v>
      </c>
      <c r="AAQ253" s="4">
        <v>238.04</v>
      </c>
      <c r="AAR253" s="4">
        <v>238.04</v>
      </c>
      <c r="AAS253" s="4">
        <v>244.28</v>
      </c>
      <c r="AAT253" s="4">
        <v>244.28</v>
      </c>
      <c r="AAU253" s="4">
        <v>249.27</v>
      </c>
      <c r="AAV253" s="4">
        <v>254.26</v>
      </c>
      <c r="AAW253" s="4">
        <v>259.25</v>
      </c>
      <c r="AAX253" s="4">
        <v>264.24</v>
      </c>
      <c r="AAY253" s="4">
        <v>269.23</v>
      </c>
      <c r="AAZ253" s="4">
        <v>278.19</v>
      </c>
      <c r="ABA253" s="4">
        <v>278.19</v>
      </c>
      <c r="ABB253" s="4">
        <v>285.37</v>
      </c>
      <c r="ABC253" s="4">
        <v>292.54000000000002</v>
      </c>
      <c r="ABD253" s="4">
        <v>299.70999999999998</v>
      </c>
      <c r="ABE253" s="4">
        <v>306.88</v>
      </c>
      <c r="ABF253" s="4">
        <v>314.06</v>
      </c>
      <c r="ABG253" s="4">
        <v>319.05</v>
      </c>
      <c r="ABH253" s="4">
        <v>319.05</v>
      </c>
      <c r="ABI253" s="4">
        <v>323.04000000000002</v>
      </c>
      <c r="ABJ253" s="4">
        <v>327.02999999999997</v>
      </c>
      <c r="ABK253" s="4">
        <v>331.02</v>
      </c>
      <c r="ABL253" s="4">
        <v>335.02</v>
      </c>
      <c r="ABM253" s="4">
        <v>339.01</v>
      </c>
      <c r="ABN253" s="4">
        <v>339.01</v>
      </c>
      <c r="ABO253" s="4">
        <v>339.01</v>
      </c>
      <c r="ABP253" s="4">
        <v>339.01</v>
      </c>
      <c r="ABQ253" s="4">
        <v>339.01</v>
      </c>
      <c r="ABR253" s="4">
        <v>339.01</v>
      </c>
      <c r="ABS253" s="4">
        <v>339.01</v>
      </c>
      <c r="ABT253" s="4">
        <v>339.01</v>
      </c>
      <c r="ABU253" s="4">
        <v>339.01</v>
      </c>
    </row>
    <row r="254" spans="1:749" outlineLevel="2">
      <c r="A254" s="4" t="s">
        <v>1200</v>
      </c>
      <c r="D254" s="4">
        <v>410.02</v>
      </c>
      <c r="E254" s="4">
        <v>68.41</v>
      </c>
      <c r="F254" s="689">
        <v>131915.95000000001</v>
      </c>
      <c r="G254" s="689"/>
      <c r="H254" s="689" t="s">
        <v>894</v>
      </c>
      <c r="KH254" s="4">
        <v>1.43</v>
      </c>
      <c r="KI254" s="4">
        <v>4.8499999999999996</v>
      </c>
      <c r="KJ254" s="4">
        <v>12.86</v>
      </c>
      <c r="KK254" s="4">
        <v>12.86</v>
      </c>
      <c r="KL254" s="4">
        <v>26.02</v>
      </c>
      <c r="KM254" s="4">
        <v>34.36</v>
      </c>
      <c r="KN254" s="4">
        <v>36.200000000000003</v>
      </c>
      <c r="KO254" s="4">
        <v>40.22</v>
      </c>
      <c r="KP254" s="4">
        <v>42.34</v>
      </c>
      <c r="KQ254" s="4">
        <v>43.01</v>
      </c>
      <c r="KR254" s="4">
        <v>43.01</v>
      </c>
      <c r="KS254" s="4">
        <v>45.5</v>
      </c>
      <c r="KT254" s="4">
        <v>47.22</v>
      </c>
      <c r="KU254" s="4">
        <v>48.59</v>
      </c>
      <c r="KV254" s="4">
        <v>51.28</v>
      </c>
      <c r="KW254" s="4">
        <v>52.38</v>
      </c>
      <c r="KX254" s="4">
        <v>52.38</v>
      </c>
      <c r="KY254" s="4">
        <v>52.38</v>
      </c>
      <c r="KZ254" s="4">
        <v>52.38</v>
      </c>
      <c r="LA254" s="4">
        <v>52.38</v>
      </c>
      <c r="LB254" s="4">
        <v>52.38</v>
      </c>
      <c r="LC254" s="4">
        <v>52.38</v>
      </c>
      <c r="LD254" s="4">
        <v>52.38</v>
      </c>
      <c r="LE254" s="4">
        <v>52.38</v>
      </c>
      <c r="LF254" s="4">
        <v>52.38</v>
      </c>
      <c r="LG254" s="4">
        <v>52.38</v>
      </c>
      <c r="LH254" s="4">
        <v>52.38</v>
      </c>
      <c r="LI254" s="4">
        <v>52.38</v>
      </c>
      <c r="LJ254" s="4">
        <v>52.38</v>
      </c>
      <c r="LK254" s="4">
        <v>52.38</v>
      </c>
      <c r="LL254" s="4">
        <v>52.38</v>
      </c>
      <c r="LM254" s="4">
        <v>52.38</v>
      </c>
      <c r="LN254" s="4">
        <v>52.38</v>
      </c>
      <c r="LO254" s="4">
        <v>52.38</v>
      </c>
      <c r="LP254" s="4">
        <v>52.38</v>
      </c>
      <c r="LQ254" s="4">
        <v>52.38</v>
      </c>
      <c r="LR254" s="4">
        <v>52.38</v>
      </c>
      <c r="LS254" s="4">
        <v>52.38</v>
      </c>
      <c r="LT254" s="4">
        <v>52.38</v>
      </c>
      <c r="LU254" s="4">
        <v>52.38</v>
      </c>
      <c r="LV254" s="4">
        <v>52.38</v>
      </c>
      <c r="LW254" s="4">
        <v>52.38</v>
      </c>
      <c r="LX254" s="4">
        <v>52.38</v>
      </c>
      <c r="LY254" s="4">
        <v>52.38</v>
      </c>
      <c r="LZ254" s="4">
        <v>52.38</v>
      </c>
      <c r="MA254" s="4">
        <v>52.38</v>
      </c>
      <c r="MB254" s="4">
        <v>52.38</v>
      </c>
      <c r="MC254" s="4">
        <v>52.38</v>
      </c>
      <c r="MD254" s="4">
        <v>52.38</v>
      </c>
      <c r="ME254" s="4">
        <v>52.38</v>
      </c>
      <c r="MF254" s="4">
        <v>52.38</v>
      </c>
      <c r="MG254" s="4">
        <v>52.38</v>
      </c>
      <c r="MH254" s="4">
        <v>52.38</v>
      </c>
      <c r="MI254" s="4">
        <v>52.38</v>
      </c>
      <c r="MJ254" s="4">
        <v>52.38</v>
      </c>
      <c r="MK254" s="4">
        <v>52.38</v>
      </c>
      <c r="ML254" s="4">
        <v>52.38</v>
      </c>
      <c r="MM254" s="4">
        <v>52.38</v>
      </c>
      <c r="MN254" s="4">
        <v>52.38</v>
      </c>
      <c r="MO254" s="4">
        <v>52.38</v>
      </c>
      <c r="MP254" s="4">
        <v>52.38</v>
      </c>
      <c r="MQ254" s="4">
        <v>52.38</v>
      </c>
      <c r="MR254" s="4">
        <v>52.38</v>
      </c>
      <c r="MS254" s="4">
        <v>52.38</v>
      </c>
      <c r="MT254" s="4">
        <v>52.38</v>
      </c>
      <c r="MU254" s="4">
        <v>52.38</v>
      </c>
      <c r="MV254" s="4">
        <v>52.38</v>
      </c>
      <c r="MW254" s="4">
        <v>52.38</v>
      </c>
      <c r="MX254" s="4">
        <v>52.38</v>
      </c>
      <c r="MY254" s="4">
        <v>52.38</v>
      </c>
      <c r="MZ254" s="4">
        <v>52.38</v>
      </c>
      <c r="NA254" s="4">
        <v>52.38</v>
      </c>
      <c r="NB254" s="4">
        <v>52.38</v>
      </c>
      <c r="NC254" s="4">
        <v>52.38</v>
      </c>
      <c r="ND254" s="4">
        <v>52.86</v>
      </c>
      <c r="NE254" s="4">
        <v>55.26</v>
      </c>
      <c r="NF254" s="4">
        <v>59.27</v>
      </c>
      <c r="NG254" s="4">
        <v>68.41</v>
      </c>
      <c r="NH254" s="4">
        <v>68.41</v>
      </c>
      <c r="NI254" s="4">
        <v>68.41</v>
      </c>
      <c r="NJ254" s="4">
        <v>68.41</v>
      </c>
      <c r="NK254" s="4">
        <v>68.41</v>
      </c>
      <c r="NL254" s="4">
        <v>68.41</v>
      </c>
      <c r="NM254" s="4">
        <v>68.41</v>
      </c>
      <c r="NN254" s="4">
        <v>68.41</v>
      </c>
      <c r="NO254" s="4">
        <v>68.41</v>
      </c>
      <c r="NP254" s="4">
        <v>68.41</v>
      </c>
      <c r="NQ254" s="4">
        <v>68.41</v>
      </c>
      <c r="NR254" s="4">
        <v>68.41</v>
      </c>
      <c r="NS254" s="4">
        <v>68.41</v>
      </c>
      <c r="NT254" s="4">
        <v>68.41</v>
      </c>
      <c r="NU254" s="4">
        <v>68.41</v>
      </c>
      <c r="NV254" s="4">
        <v>68.41</v>
      </c>
      <c r="NW254" s="4">
        <v>68.41</v>
      </c>
      <c r="NX254" s="4">
        <v>68.41</v>
      </c>
      <c r="NY254" s="4">
        <v>68.41</v>
      </c>
      <c r="NZ254" s="4">
        <v>68.41</v>
      </c>
      <c r="OA254" s="4">
        <v>68.41</v>
      </c>
      <c r="OB254" s="4">
        <v>68.41</v>
      </c>
      <c r="OC254" s="4">
        <v>68.41</v>
      </c>
      <c r="OD254" s="4">
        <v>68.41</v>
      </c>
      <c r="OE254" s="4">
        <v>68.41</v>
      </c>
      <c r="OF254" s="4">
        <v>68.41</v>
      </c>
      <c r="OG254" s="4">
        <v>70.55</v>
      </c>
      <c r="OH254" s="4">
        <v>75.540000000000006</v>
      </c>
      <c r="OI254" s="4">
        <v>81.95</v>
      </c>
      <c r="OJ254" s="4">
        <v>96.91</v>
      </c>
      <c r="OK254" s="4">
        <v>99.05</v>
      </c>
      <c r="OL254" s="4">
        <v>99.05</v>
      </c>
      <c r="OM254" s="4">
        <v>104.04</v>
      </c>
      <c r="ON254" s="4">
        <v>104.04</v>
      </c>
      <c r="OO254" s="4">
        <v>104.04</v>
      </c>
      <c r="OP254" s="4">
        <v>107.52</v>
      </c>
      <c r="OQ254" s="4">
        <v>115.64</v>
      </c>
      <c r="OR254" s="4">
        <v>122.6</v>
      </c>
      <c r="OS254" s="4">
        <v>122.6</v>
      </c>
      <c r="OT254" s="4">
        <v>130.72</v>
      </c>
      <c r="OU254" s="4">
        <v>151.44999999999999</v>
      </c>
      <c r="OV254" s="4">
        <v>175.71</v>
      </c>
      <c r="OW254" s="4">
        <v>180.43</v>
      </c>
      <c r="OX254" s="4">
        <v>189.35</v>
      </c>
      <c r="OY254" s="4">
        <v>195.04</v>
      </c>
      <c r="OZ254" s="4">
        <v>195.04</v>
      </c>
      <c r="PA254" s="4">
        <v>197.17</v>
      </c>
      <c r="PB254" s="4">
        <v>202.16</v>
      </c>
      <c r="PC254" s="4">
        <v>208.58</v>
      </c>
      <c r="PD254" s="4">
        <v>225.41</v>
      </c>
      <c r="PE254" s="4">
        <v>231.91</v>
      </c>
      <c r="PF254" s="4">
        <v>243.4</v>
      </c>
      <c r="PG254" s="4">
        <v>243.4</v>
      </c>
      <c r="PH254" s="4">
        <v>256.49</v>
      </c>
      <c r="PI254" s="4">
        <v>260.41000000000003</v>
      </c>
      <c r="PJ254" s="4">
        <v>264.04000000000002</v>
      </c>
      <c r="PK254" s="4">
        <v>272.82</v>
      </c>
      <c r="PL254" s="4">
        <v>279.83</v>
      </c>
      <c r="PM254" s="4">
        <v>294.79000000000002</v>
      </c>
      <c r="PN254" s="4">
        <v>294.79000000000002</v>
      </c>
      <c r="PO254" s="4">
        <v>296.93</v>
      </c>
      <c r="PP254" s="4">
        <v>301.92</v>
      </c>
      <c r="PQ254" s="4">
        <v>302.58999999999997</v>
      </c>
      <c r="PR254" s="4">
        <v>303.37</v>
      </c>
      <c r="PS254" s="4">
        <v>305.27</v>
      </c>
      <c r="PT254" s="4">
        <v>308.62</v>
      </c>
      <c r="PU254" s="4">
        <v>308.62</v>
      </c>
      <c r="PV254" s="4">
        <v>311.64</v>
      </c>
      <c r="PW254" s="4">
        <v>318.67</v>
      </c>
      <c r="PX254" s="4">
        <v>319.67</v>
      </c>
      <c r="PY254" s="4">
        <v>329.15</v>
      </c>
      <c r="PZ254" s="4">
        <v>338.91</v>
      </c>
      <c r="QA254" s="4">
        <v>356.88</v>
      </c>
      <c r="QB254" s="4">
        <v>356.88</v>
      </c>
      <c r="QC254" s="4">
        <v>366.05</v>
      </c>
      <c r="QD254" s="4">
        <v>378.17</v>
      </c>
      <c r="QE254" s="4">
        <v>385.59</v>
      </c>
      <c r="QF254" s="4">
        <v>402.89</v>
      </c>
      <c r="QG254" s="4">
        <v>405.03</v>
      </c>
      <c r="QH254" s="4">
        <v>410.02</v>
      </c>
      <c r="QI254" s="4">
        <v>410.02</v>
      </c>
      <c r="QJ254" s="4">
        <v>410.02</v>
      </c>
      <c r="QK254" s="4">
        <v>410.02</v>
      </c>
      <c r="QL254" s="4">
        <v>410.02</v>
      </c>
      <c r="QM254" s="4">
        <v>410.02</v>
      </c>
      <c r="QN254" s="4">
        <v>410.02</v>
      </c>
      <c r="QO254" s="4">
        <v>410.02</v>
      </c>
      <c r="QP254" s="4">
        <v>410.02</v>
      </c>
      <c r="QQ254" s="4">
        <v>410.02</v>
      </c>
      <c r="QR254" s="4">
        <v>410.02</v>
      </c>
      <c r="QS254" s="4">
        <v>410.02</v>
      </c>
      <c r="QT254" s="4">
        <v>410.02</v>
      </c>
      <c r="QU254" s="4">
        <v>410.02</v>
      </c>
      <c r="QV254" s="4">
        <v>410.02</v>
      </c>
      <c r="QW254" s="4">
        <v>410.02</v>
      </c>
      <c r="QX254" s="4">
        <v>410.02</v>
      </c>
      <c r="QY254" s="4">
        <v>410.02</v>
      </c>
      <c r="QZ254" s="4">
        <v>410.02</v>
      </c>
      <c r="RA254" s="4">
        <v>410.02</v>
      </c>
      <c r="RB254" s="4">
        <v>410.02</v>
      </c>
      <c r="RC254" s="4">
        <v>410.02</v>
      </c>
      <c r="RD254" s="4">
        <v>410.02</v>
      </c>
      <c r="RE254" s="4">
        <v>410.02</v>
      </c>
      <c r="RF254" s="4">
        <v>410.02</v>
      </c>
      <c r="RG254" s="4">
        <v>410.02</v>
      </c>
      <c r="RH254" s="4">
        <v>410.02</v>
      </c>
      <c r="RI254" s="4">
        <v>410.02</v>
      </c>
      <c r="RJ254" s="4">
        <v>410.02</v>
      </c>
      <c r="RK254" s="4">
        <v>410.02</v>
      </c>
      <c r="RL254" s="4">
        <v>410.02</v>
      </c>
      <c r="RM254" s="4">
        <v>410.02</v>
      </c>
      <c r="RN254" s="4">
        <v>410.02</v>
      </c>
      <c r="RO254" s="4">
        <v>410.02</v>
      </c>
      <c r="RP254" s="4">
        <v>410.02</v>
      </c>
      <c r="RQ254" s="4">
        <v>410.02</v>
      </c>
      <c r="RR254" s="4">
        <v>410.02</v>
      </c>
      <c r="RS254" s="4">
        <v>410.02</v>
      </c>
      <c r="RT254" s="4">
        <v>65058.35</v>
      </c>
      <c r="RU254" s="4">
        <v>65059.34</v>
      </c>
      <c r="RV254" s="4">
        <v>65059.98</v>
      </c>
      <c r="RW254" s="4">
        <v>65059.98</v>
      </c>
      <c r="RX254" s="4">
        <v>65067.31</v>
      </c>
      <c r="RY254" s="4">
        <v>65073.84</v>
      </c>
      <c r="RZ254" s="4">
        <v>65080.35</v>
      </c>
      <c r="SA254" s="4">
        <v>65084.68</v>
      </c>
      <c r="SB254" s="4">
        <v>65088.54</v>
      </c>
      <c r="SC254" s="4">
        <v>65092.4</v>
      </c>
      <c r="SD254" s="4">
        <v>65092.4</v>
      </c>
      <c r="SE254" s="4">
        <v>65093.599999999999</v>
      </c>
      <c r="SF254" s="4">
        <v>65094.69</v>
      </c>
      <c r="SG254" s="4">
        <v>65095.62</v>
      </c>
      <c r="SH254" s="4">
        <v>65096.49</v>
      </c>
      <c r="SI254" s="4">
        <v>65097.74</v>
      </c>
      <c r="SJ254" s="4">
        <v>65098.85</v>
      </c>
      <c r="SK254" s="4">
        <v>65098.85</v>
      </c>
      <c r="SL254" s="4">
        <v>65099.99</v>
      </c>
      <c r="SM254" s="4">
        <v>65100.43</v>
      </c>
      <c r="SN254" s="4">
        <v>65100.9</v>
      </c>
      <c r="SO254" s="4">
        <v>65101.34</v>
      </c>
      <c r="SP254" s="4">
        <v>65459.61</v>
      </c>
      <c r="SQ254" s="4">
        <v>65778.080000000002</v>
      </c>
      <c r="SR254" s="4">
        <v>65778.080000000002</v>
      </c>
      <c r="SS254" s="4">
        <v>66096.55</v>
      </c>
      <c r="ST254" s="4">
        <v>67926.86</v>
      </c>
      <c r="SU254" s="4">
        <v>69616.3</v>
      </c>
      <c r="SV254" s="4">
        <v>69736.56</v>
      </c>
      <c r="SW254" s="4">
        <v>69833.03</v>
      </c>
      <c r="SX254" s="4">
        <v>69928.3</v>
      </c>
      <c r="SY254" s="4">
        <v>69928.3</v>
      </c>
      <c r="SZ254" s="4">
        <v>70023.570000000007</v>
      </c>
      <c r="TA254" s="4">
        <v>70328.320000000007</v>
      </c>
      <c r="TB254" s="4">
        <v>70616.87</v>
      </c>
      <c r="TC254" s="4">
        <v>70826.34</v>
      </c>
      <c r="TD254" s="4">
        <v>71046.429999999993</v>
      </c>
      <c r="TE254" s="4">
        <v>71314</v>
      </c>
      <c r="TF254" s="4">
        <v>71314</v>
      </c>
      <c r="TG254" s="4">
        <v>71565.259999999995</v>
      </c>
      <c r="TH254" s="4">
        <v>72190.720000000001</v>
      </c>
      <c r="TI254" s="4">
        <v>72766.759999999995</v>
      </c>
      <c r="TJ254" s="4">
        <v>72886.66</v>
      </c>
      <c r="TK254" s="4">
        <v>73028.59</v>
      </c>
      <c r="TL254" s="4">
        <v>73132.86</v>
      </c>
      <c r="TM254" s="4">
        <v>73132.86</v>
      </c>
      <c r="TN254" s="4">
        <v>73266.31</v>
      </c>
      <c r="TO254" s="4">
        <v>73381.77</v>
      </c>
      <c r="TP254" s="4">
        <v>73497.22</v>
      </c>
      <c r="TQ254" s="4">
        <v>73583.64</v>
      </c>
      <c r="TR254" s="4">
        <v>73670.06</v>
      </c>
      <c r="TS254" s="4">
        <v>73670.070000000007</v>
      </c>
      <c r="TT254" s="4">
        <v>73670.070000000007</v>
      </c>
      <c r="TU254" s="4">
        <v>73670.09</v>
      </c>
      <c r="TV254" s="4">
        <v>73670.100000000006</v>
      </c>
      <c r="TW254" s="4">
        <v>73670.12</v>
      </c>
      <c r="TX254" s="4">
        <v>73697.570000000007</v>
      </c>
      <c r="TY254" s="4">
        <v>73721.11</v>
      </c>
      <c r="TZ254" s="4">
        <v>73744.649999999994</v>
      </c>
      <c r="UA254" s="4">
        <v>73744.649999999994</v>
      </c>
      <c r="UB254" s="4">
        <v>73768.179999999993</v>
      </c>
      <c r="UC254" s="4">
        <v>73768.990000000005</v>
      </c>
      <c r="UD254" s="4">
        <v>73771.14</v>
      </c>
      <c r="UE254" s="4">
        <v>73772.679999999993</v>
      </c>
      <c r="UF254" s="4">
        <v>73773.289999999994</v>
      </c>
      <c r="UG254" s="4">
        <v>73774.990000000005</v>
      </c>
      <c r="UH254" s="4">
        <v>73776.53</v>
      </c>
      <c r="UI254" s="4">
        <v>73778.89</v>
      </c>
      <c r="UJ254" s="4">
        <v>73779.86</v>
      </c>
      <c r="UK254" s="4">
        <v>73781.149999999994</v>
      </c>
      <c r="UL254" s="4">
        <v>73782.17</v>
      </c>
      <c r="UM254" s="4">
        <v>73782.78</v>
      </c>
      <c r="UN254" s="4">
        <v>73783.34</v>
      </c>
      <c r="UO254" s="4">
        <v>73783.34</v>
      </c>
      <c r="UP254" s="4">
        <v>73784.3</v>
      </c>
      <c r="UQ254" s="4">
        <v>73786.31</v>
      </c>
      <c r="UR254" s="4">
        <v>73788.149999999994</v>
      </c>
      <c r="US254" s="4">
        <v>73789.710000000006</v>
      </c>
      <c r="UT254" s="4">
        <v>73789.960000000006</v>
      </c>
      <c r="UU254" s="4">
        <v>73790.2</v>
      </c>
      <c r="UV254" s="4">
        <v>73790.2</v>
      </c>
      <c r="UW254" s="4">
        <v>73790.559999999998</v>
      </c>
      <c r="UX254" s="4">
        <v>73790.880000000005</v>
      </c>
      <c r="UY254" s="4">
        <v>73791.199999999997</v>
      </c>
      <c r="UZ254" s="4">
        <v>73811.33</v>
      </c>
      <c r="VA254" s="4">
        <v>73829.899999999994</v>
      </c>
      <c r="VB254" s="4">
        <v>73856.53</v>
      </c>
      <c r="VC254" s="4">
        <v>73856.53</v>
      </c>
      <c r="VD254" s="4">
        <v>73881.100000000006</v>
      </c>
      <c r="VE254" s="4">
        <v>73886.149999999994</v>
      </c>
      <c r="VF254" s="4">
        <v>73892.88</v>
      </c>
      <c r="VG254" s="4">
        <v>73904.81</v>
      </c>
      <c r="VH254" s="4">
        <v>73914.570000000007</v>
      </c>
      <c r="VI254" s="4">
        <v>73923.06</v>
      </c>
      <c r="VJ254" s="4">
        <v>73923.06</v>
      </c>
      <c r="VK254" s="4">
        <v>73930.97</v>
      </c>
      <c r="VL254" s="4">
        <v>73939.98</v>
      </c>
      <c r="VM254" s="4">
        <v>73948.89</v>
      </c>
      <c r="VN254" s="4">
        <v>73962.91</v>
      </c>
      <c r="VO254" s="4">
        <v>73974.95</v>
      </c>
      <c r="VP254" s="4">
        <v>73982.960000000006</v>
      </c>
      <c r="VQ254" s="4">
        <v>73982.960000000006</v>
      </c>
      <c r="VR254" s="4">
        <v>73990.350000000006</v>
      </c>
      <c r="VS254" s="4">
        <v>73991.91</v>
      </c>
      <c r="VT254" s="4">
        <v>73993.350000000006</v>
      </c>
      <c r="VU254" s="4">
        <v>73996.95</v>
      </c>
      <c r="VV254" s="4">
        <v>74000.149999999994</v>
      </c>
      <c r="VW254" s="4">
        <v>74003.350000000006</v>
      </c>
      <c r="VX254" s="4">
        <v>74003.350000000006</v>
      </c>
      <c r="VY254" s="4">
        <v>74004.789999999994</v>
      </c>
      <c r="VZ254" s="4">
        <v>74006.070000000007</v>
      </c>
      <c r="WA254" s="4">
        <v>74007.350000000006</v>
      </c>
      <c r="WB254" s="4">
        <v>74007.710000000006</v>
      </c>
      <c r="WC254" s="4">
        <v>74008.03</v>
      </c>
      <c r="WD254" s="4">
        <v>74008.350000000006</v>
      </c>
      <c r="WE254" s="4">
        <v>74008.350000000006</v>
      </c>
      <c r="WF254" s="4">
        <v>74012.62</v>
      </c>
      <c r="WG254" s="4">
        <v>74016.55</v>
      </c>
      <c r="WH254" s="4">
        <v>74017.679999999993</v>
      </c>
      <c r="WI254" s="4">
        <v>74018.73</v>
      </c>
      <c r="WJ254" s="4">
        <v>74019.31</v>
      </c>
      <c r="WK254" s="4">
        <v>74019.83</v>
      </c>
      <c r="WL254" s="4">
        <v>74019.83</v>
      </c>
      <c r="WM254" s="4">
        <v>74020.34</v>
      </c>
      <c r="WN254" s="4">
        <v>74020.56</v>
      </c>
      <c r="WO254" s="4">
        <v>74020.759999999995</v>
      </c>
      <c r="WP254" s="4">
        <v>74020.95</v>
      </c>
      <c r="WQ254" s="4">
        <v>74020.95</v>
      </c>
      <c r="WR254" s="4">
        <v>74020.95</v>
      </c>
      <c r="WS254" s="4">
        <v>74020.95</v>
      </c>
      <c r="WT254" s="4">
        <v>74020.95</v>
      </c>
      <c r="WU254" s="4">
        <v>74020.95</v>
      </c>
      <c r="WV254" s="4">
        <v>74020.95</v>
      </c>
      <c r="WW254" s="4">
        <v>74020.95</v>
      </c>
      <c r="WX254" s="4">
        <v>74020.95</v>
      </c>
      <c r="WY254" s="4">
        <v>74020.95</v>
      </c>
      <c r="WZ254" s="4">
        <v>74020.95</v>
      </c>
      <c r="XA254" s="4">
        <v>74020.95</v>
      </c>
      <c r="XB254" s="4">
        <v>74020.95</v>
      </c>
      <c r="XC254" s="4">
        <v>74021.02</v>
      </c>
      <c r="XD254" s="4">
        <v>74021.09</v>
      </c>
      <c r="XE254" s="4">
        <v>74021.149999999994</v>
      </c>
      <c r="XF254" s="4">
        <v>74021.16</v>
      </c>
      <c r="XG254" s="4">
        <v>74021.16</v>
      </c>
      <c r="XH254" s="4">
        <v>74021.17</v>
      </c>
      <c r="XI254" s="4">
        <v>74021.179999999993</v>
      </c>
      <c r="XJ254" s="4">
        <v>74021.58</v>
      </c>
      <c r="XK254" s="4">
        <v>74021.95</v>
      </c>
      <c r="XL254" s="4">
        <v>74022.47</v>
      </c>
      <c r="XM254" s="4">
        <v>74022.95</v>
      </c>
      <c r="XN254" s="4">
        <v>74022.95</v>
      </c>
      <c r="XO254" s="4">
        <v>74050.98</v>
      </c>
      <c r="XP254" s="4">
        <v>74076.850000000006</v>
      </c>
      <c r="XQ254" s="4">
        <v>74094.47</v>
      </c>
      <c r="XR254" s="4">
        <v>74110.73</v>
      </c>
      <c r="XS254" s="4">
        <v>74129.570000000007</v>
      </c>
      <c r="XT254" s="4">
        <v>74146.95</v>
      </c>
      <c r="XU254" s="4">
        <v>74146.95</v>
      </c>
      <c r="XV254" s="4">
        <v>74182.59</v>
      </c>
      <c r="XW254" s="4">
        <v>74215.48</v>
      </c>
      <c r="XX254" s="4">
        <v>74226.289999999994</v>
      </c>
      <c r="XY254" s="4">
        <v>74236.27</v>
      </c>
      <c r="XZ254" s="4">
        <v>74249.69</v>
      </c>
      <c r="YA254" s="4">
        <v>74262.080000000002</v>
      </c>
      <c r="YB254" s="4">
        <v>74262.080000000002</v>
      </c>
      <c r="YC254" s="4">
        <v>74295.899999999994</v>
      </c>
      <c r="YD254" s="4">
        <v>74327.12</v>
      </c>
      <c r="YE254" s="4">
        <v>74345.53</v>
      </c>
      <c r="YF254" s="4">
        <v>74362.52</v>
      </c>
      <c r="YG254" s="4">
        <v>74371.13</v>
      </c>
      <c r="YH254" s="4">
        <v>74379.070000000007</v>
      </c>
      <c r="YI254" s="4">
        <v>74379.070000000007</v>
      </c>
      <c r="YJ254" s="4">
        <v>74511.360000000001</v>
      </c>
      <c r="YK254" s="4">
        <v>74633.47</v>
      </c>
      <c r="YL254" s="4">
        <v>74640.83</v>
      </c>
      <c r="YM254" s="4">
        <v>74647.39</v>
      </c>
      <c r="YN254" s="4">
        <v>74653.58</v>
      </c>
      <c r="YO254" s="4">
        <v>74656.789999999994</v>
      </c>
      <c r="YP254" s="4">
        <v>74656.789999999994</v>
      </c>
      <c r="YQ254" s="4">
        <v>74659.759999999995</v>
      </c>
      <c r="YR254" s="4">
        <v>74660.89</v>
      </c>
      <c r="YS254" s="4">
        <v>74662.210000000006</v>
      </c>
      <c r="YT254" s="4">
        <v>74667.210000000006</v>
      </c>
      <c r="YU254" s="4">
        <v>74814.22</v>
      </c>
      <c r="YV254" s="4">
        <v>74930.720000000001</v>
      </c>
      <c r="YW254" s="4">
        <v>74930.720000000001</v>
      </c>
      <c r="YX254" s="4">
        <v>75047.009999999995</v>
      </c>
      <c r="YY254" s="4">
        <v>75165.39</v>
      </c>
      <c r="YZ254" s="4">
        <v>75283.41</v>
      </c>
      <c r="ZA254" s="4">
        <v>75398.52</v>
      </c>
      <c r="ZB254" s="4">
        <v>75543.97</v>
      </c>
      <c r="ZC254" s="4">
        <v>76124.27</v>
      </c>
      <c r="ZD254" s="4">
        <v>76124.27</v>
      </c>
      <c r="ZE254" s="4">
        <v>76653.02</v>
      </c>
      <c r="ZF254" s="4">
        <v>77186.45</v>
      </c>
      <c r="ZG254" s="4">
        <v>77308.17</v>
      </c>
      <c r="ZH254" s="4">
        <v>77426.759999999995</v>
      </c>
      <c r="ZI254" s="4">
        <v>77693.7</v>
      </c>
      <c r="ZJ254" s="4">
        <v>77904.53</v>
      </c>
      <c r="ZK254" s="4">
        <v>77904.53</v>
      </c>
      <c r="ZL254" s="4">
        <v>78115.16</v>
      </c>
      <c r="ZM254" s="925">
        <v>78325.47</v>
      </c>
      <c r="ZN254" s="925">
        <v>78535.62</v>
      </c>
      <c r="ZO254" s="4">
        <v>78744.89</v>
      </c>
      <c r="ZP254" s="4">
        <v>79005.69</v>
      </c>
      <c r="ZQ254" s="4">
        <v>80556.92</v>
      </c>
      <c r="ZR254" s="4">
        <v>80556.92</v>
      </c>
      <c r="ZS254" s="4">
        <v>81797.52</v>
      </c>
      <c r="ZT254" s="4">
        <v>83037.649999999994</v>
      </c>
      <c r="ZU254" s="4">
        <v>84277.77</v>
      </c>
      <c r="ZV254" s="4">
        <v>85517.9</v>
      </c>
      <c r="ZW254" s="4">
        <v>86839.49</v>
      </c>
      <c r="ZX254" s="4">
        <v>88424.4</v>
      </c>
      <c r="ZY254" s="4">
        <v>88424.4</v>
      </c>
      <c r="ZZ254" s="4">
        <v>89066.18</v>
      </c>
      <c r="AAA254" s="4">
        <v>89707.95</v>
      </c>
      <c r="AAB254" s="4">
        <v>90349.73</v>
      </c>
      <c r="AAC254" s="4">
        <v>90991.5</v>
      </c>
      <c r="AAD254" s="4">
        <v>91868.37</v>
      </c>
      <c r="AAE254" s="4">
        <v>92389.72</v>
      </c>
      <c r="AAF254" s="4">
        <v>92389.72</v>
      </c>
      <c r="AAG254" s="4">
        <v>92870.07</v>
      </c>
      <c r="AAH254" s="4">
        <v>93350.43</v>
      </c>
      <c r="AAI254" s="4">
        <v>93830.79</v>
      </c>
      <c r="AAJ254" s="4">
        <v>94311.14</v>
      </c>
      <c r="AAK254" s="4">
        <v>94791.31</v>
      </c>
      <c r="AAL254" s="4">
        <v>95129.11</v>
      </c>
      <c r="AAM254" s="4">
        <v>95129.11</v>
      </c>
      <c r="AAN254" s="4">
        <v>95396.22</v>
      </c>
      <c r="AAO254" s="4">
        <v>95663.33</v>
      </c>
      <c r="AAP254" s="4">
        <v>95930.44</v>
      </c>
      <c r="AAQ254" s="4">
        <v>96197.55</v>
      </c>
      <c r="AAR254" s="4">
        <v>96464.66</v>
      </c>
      <c r="AAS254" s="4">
        <v>96558.45</v>
      </c>
      <c r="AAT254" s="4">
        <v>96558.45</v>
      </c>
      <c r="AAU254" s="4">
        <v>96739.12</v>
      </c>
      <c r="AAV254" s="4">
        <v>96883.66</v>
      </c>
      <c r="AAW254" s="4">
        <v>97028.2</v>
      </c>
      <c r="AAX254" s="4">
        <v>97172.73</v>
      </c>
      <c r="AAY254" s="4">
        <v>97317.27</v>
      </c>
      <c r="AAZ254" s="4">
        <v>97461.81</v>
      </c>
      <c r="ABA254" s="4">
        <v>97461.81</v>
      </c>
      <c r="ABB254" s="4">
        <v>97461.81</v>
      </c>
      <c r="ABC254" s="4">
        <v>97461.81</v>
      </c>
      <c r="ABD254" s="4">
        <v>97461.81</v>
      </c>
      <c r="ABE254" s="4">
        <v>97461.81</v>
      </c>
      <c r="ABF254" s="4">
        <v>97461.81</v>
      </c>
      <c r="ABG254" s="4">
        <v>97461.81</v>
      </c>
      <c r="ABH254" s="4">
        <v>97461.81</v>
      </c>
      <c r="ABI254" s="4">
        <v>97461.81</v>
      </c>
      <c r="ABJ254" s="4">
        <v>97461.81</v>
      </c>
      <c r="ABK254" s="4">
        <v>97461.81</v>
      </c>
      <c r="ABL254" s="4">
        <v>97461.81</v>
      </c>
      <c r="ABM254" s="4">
        <v>97461.81</v>
      </c>
      <c r="ABN254" s="4">
        <v>97461.81</v>
      </c>
      <c r="ABO254" s="4">
        <v>97461.81</v>
      </c>
      <c r="ABP254" s="4">
        <v>97461.81</v>
      </c>
      <c r="ABQ254" s="4">
        <v>97461.81</v>
      </c>
      <c r="ABR254" s="4">
        <v>97461.81</v>
      </c>
      <c r="ABS254" s="4">
        <v>97461.81</v>
      </c>
      <c r="ABT254" s="4">
        <v>97461.81</v>
      </c>
      <c r="ABU254" s="4">
        <v>97461.81</v>
      </c>
    </row>
    <row r="255" spans="1:749" outlineLevel="3">
      <c r="A255" s="4" t="s">
        <v>1141</v>
      </c>
      <c r="D255" s="4">
        <v>179145.26</v>
      </c>
      <c r="E255" s="4">
        <v>43229.83</v>
      </c>
      <c r="F255" s="689">
        <v>52609391.490000002</v>
      </c>
      <c r="G255" s="689"/>
      <c r="H255" s="689" t="s">
        <v>894</v>
      </c>
      <c r="BK255" s="4">
        <v>1.26</v>
      </c>
      <c r="BL255" s="4">
        <v>2.5299999999999998</v>
      </c>
      <c r="BM255" s="4">
        <v>3.8</v>
      </c>
      <c r="BN255" s="4">
        <v>3.8</v>
      </c>
      <c r="BO255" s="4">
        <v>5.07</v>
      </c>
      <c r="BP255" s="4">
        <v>6.34</v>
      </c>
      <c r="BQ255" s="4">
        <v>7.6</v>
      </c>
      <c r="BR255" s="4">
        <v>8.8699999999999992</v>
      </c>
      <c r="BS255" s="4">
        <v>10.14</v>
      </c>
      <c r="BT255" s="4">
        <v>11.41</v>
      </c>
      <c r="BU255" s="4">
        <v>11.41</v>
      </c>
      <c r="BV255" s="4">
        <v>12.68</v>
      </c>
      <c r="BW255" s="4">
        <v>13.94</v>
      </c>
      <c r="BX255" s="4">
        <v>15.21</v>
      </c>
      <c r="BY255" s="4">
        <v>16.48</v>
      </c>
      <c r="BZ255" s="4">
        <v>17.75</v>
      </c>
      <c r="CA255" s="4">
        <v>19.02</v>
      </c>
      <c r="CB255" s="4">
        <v>19.02</v>
      </c>
      <c r="CC255" s="4">
        <v>20.28</v>
      </c>
      <c r="CD255" s="4">
        <v>21.55</v>
      </c>
      <c r="CE255" s="4">
        <v>22.82</v>
      </c>
      <c r="CF255" s="4">
        <v>24.09</v>
      </c>
      <c r="CG255" s="4">
        <v>25.36</v>
      </c>
      <c r="CH255" s="4">
        <v>26.63</v>
      </c>
      <c r="CI255" s="4">
        <v>26.63</v>
      </c>
      <c r="CJ255" s="4">
        <v>28.3</v>
      </c>
      <c r="CK255" s="4">
        <v>59.53</v>
      </c>
      <c r="CL255" s="4">
        <v>90.76</v>
      </c>
      <c r="CM255" s="4">
        <v>125.41</v>
      </c>
      <c r="CN255" s="4">
        <v>160.66</v>
      </c>
      <c r="CO255" s="4">
        <v>196.68</v>
      </c>
      <c r="CP255" s="4">
        <v>196.68</v>
      </c>
      <c r="CQ255" s="4">
        <v>232.7</v>
      </c>
      <c r="CR255" s="4">
        <v>270.18</v>
      </c>
      <c r="CS255" s="4">
        <v>308.33999999999997</v>
      </c>
      <c r="CT255" s="4">
        <v>346.76</v>
      </c>
      <c r="CU255" s="4">
        <v>386.05</v>
      </c>
      <c r="CV255" s="4">
        <v>438.01</v>
      </c>
      <c r="CW255" s="4">
        <v>438.01</v>
      </c>
      <c r="CX255" s="4">
        <v>480.31</v>
      </c>
      <c r="CY255" s="4">
        <v>521.91999999999996</v>
      </c>
      <c r="CZ255" s="4">
        <v>562.17999999999995</v>
      </c>
      <c r="DA255" s="4">
        <v>637.59</v>
      </c>
      <c r="DB255" s="4">
        <v>678.01</v>
      </c>
      <c r="DC255" s="4">
        <v>726.16</v>
      </c>
      <c r="DD255" s="4">
        <v>726.16</v>
      </c>
      <c r="DE255" s="4">
        <v>777.58</v>
      </c>
      <c r="DF255" s="4">
        <v>820.73</v>
      </c>
      <c r="DG255" s="4">
        <v>863.82</v>
      </c>
      <c r="DH255" s="4">
        <v>908.02</v>
      </c>
      <c r="DI255" s="4">
        <v>949.48</v>
      </c>
      <c r="DJ255" s="4">
        <v>991.65</v>
      </c>
      <c r="DK255" s="4">
        <v>991.65</v>
      </c>
      <c r="DL255" s="4">
        <v>1037.3</v>
      </c>
      <c r="DM255" s="4">
        <v>1087.67</v>
      </c>
      <c r="DN255" s="4">
        <v>1143.47</v>
      </c>
      <c r="DO255" s="4">
        <v>1202.24</v>
      </c>
      <c r="DP255" s="4">
        <v>1266.98</v>
      </c>
      <c r="DQ255" s="4">
        <v>1360.56</v>
      </c>
      <c r="DR255" s="4">
        <v>1360.56</v>
      </c>
      <c r="DS255" s="4">
        <v>1469.73</v>
      </c>
      <c r="DT255" s="4">
        <v>1593.59</v>
      </c>
      <c r="DU255" s="4">
        <v>1719.79</v>
      </c>
      <c r="DV255" s="4">
        <v>1829.67</v>
      </c>
      <c r="DW255" s="4">
        <v>1940.78</v>
      </c>
      <c r="DX255" s="4">
        <v>2005.53</v>
      </c>
      <c r="DY255" s="4">
        <v>2005.53</v>
      </c>
      <c r="DZ255" s="4">
        <v>2045.83</v>
      </c>
      <c r="EA255" s="4">
        <v>2096.6999999999998</v>
      </c>
      <c r="EB255" s="4">
        <v>2154.67</v>
      </c>
      <c r="EC255" s="4">
        <v>2210.9</v>
      </c>
      <c r="ED255" s="4">
        <v>2277.37</v>
      </c>
      <c r="EE255" s="4">
        <v>2352.75</v>
      </c>
      <c r="EF255" s="4">
        <v>2352.75</v>
      </c>
      <c r="EG255" s="4">
        <v>2428.84</v>
      </c>
      <c r="EH255" s="4">
        <v>2505.4699999999998</v>
      </c>
      <c r="EI255" s="4">
        <v>2582.56</v>
      </c>
      <c r="EJ255" s="4">
        <v>2660.36</v>
      </c>
      <c r="EK255" s="4">
        <v>2739.65</v>
      </c>
      <c r="EL255" s="4">
        <v>2821.1</v>
      </c>
      <c r="EM255" s="4">
        <v>2821.1</v>
      </c>
      <c r="EN255" s="4">
        <v>2904.75</v>
      </c>
      <c r="EO255" s="4">
        <v>2998.84</v>
      </c>
      <c r="EP255" s="4">
        <v>3106.14</v>
      </c>
      <c r="EQ255" s="4">
        <v>3214.68</v>
      </c>
      <c r="ER255" s="4">
        <v>3332.44</v>
      </c>
      <c r="ES255" s="4">
        <v>3536.26</v>
      </c>
      <c r="ET255" s="4">
        <v>3536.26</v>
      </c>
      <c r="EU255" s="4">
        <v>3768.63</v>
      </c>
      <c r="EV255" s="4">
        <v>3941.72</v>
      </c>
      <c r="EW255" s="4">
        <v>4116.93</v>
      </c>
      <c r="EX255" s="4">
        <v>4340.8599999999997</v>
      </c>
      <c r="EY255" s="4">
        <v>4550.04</v>
      </c>
      <c r="EZ255" s="4">
        <v>4844.88</v>
      </c>
      <c r="FA255" s="4">
        <v>4844.88</v>
      </c>
      <c r="FB255" s="4">
        <v>5186</v>
      </c>
      <c r="FC255" s="4">
        <v>5387.69</v>
      </c>
      <c r="FD255" s="4">
        <v>5654.69</v>
      </c>
      <c r="FE255" s="4">
        <v>5783.12</v>
      </c>
      <c r="FF255" s="4">
        <v>5843.49</v>
      </c>
      <c r="FG255" s="4">
        <v>5907.33</v>
      </c>
      <c r="FH255" s="4">
        <v>5907.33</v>
      </c>
      <c r="FI255" s="4">
        <v>5992.02</v>
      </c>
      <c r="FJ255" s="4">
        <v>5992.02</v>
      </c>
      <c r="FK255" s="4">
        <v>6104.65</v>
      </c>
      <c r="FL255" s="4">
        <v>6285.66</v>
      </c>
      <c r="FM255" s="4">
        <v>6536.12</v>
      </c>
      <c r="FN255" s="4">
        <v>6803.5</v>
      </c>
      <c r="FO255" s="4">
        <v>6803.5</v>
      </c>
      <c r="FP255" s="4">
        <v>6982.36</v>
      </c>
      <c r="FQ255" s="4">
        <v>7229.85</v>
      </c>
      <c r="FR255" s="4">
        <v>7491.79</v>
      </c>
      <c r="FS255" s="4">
        <v>7683.88</v>
      </c>
      <c r="FT255" s="4">
        <v>7953.47</v>
      </c>
      <c r="FU255" s="4">
        <v>8620.0400000000009</v>
      </c>
      <c r="FV255" s="4">
        <v>8620.0400000000009</v>
      </c>
      <c r="FW255" s="4">
        <v>8974.49</v>
      </c>
      <c r="FX255" s="4">
        <v>9262.56</v>
      </c>
      <c r="FY255" s="4">
        <v>9641.09</v>
      </c>
      <c r="FZ255" s="4">
        <v>10006.39</v>
      </c>
      <c r="GA255" s="4">
        <v>10422.59</v>
      </c>
      <c r="GB255" s="4">
        <v>11112.94</v>
      </c>
      <c r="GC255" s="4">
        <v>11112.94</v>
      </c>
      <c r="GD255" s="4">
        <v>11957.19</v>
      </c>
      <c r="GE255" s="4">
        <v>12296.57</v>
      </c>
      <c r="GF255" s="4">
        <v>12556.73</v>
      </c>
      <c r="GG255" s="4">
        <v>12801.81</v>
      </c>
      <c r="GH255" s="4">
        <v>13063.69</v>
      </c>
      <c r="GI255" s="4">
        <v>13063.69</v>
      </c>
      <c r="GJ255" s="4">
        <v>13063.69</v>
      </c>
      <c r="GK255" s="4">
        <v>13063.69</v>
      </c>
      <c r="GL255" s="4">
        <v>13063.69</v>
      </c>
      <c r="GM255" s="4">
        <v>13063.69</v>
      </c>
      <c r="GN255" s="4">
        <v>13460.2</v>
      </c>
      <c r="GO255" s="4">
        <v>13817.17</v>
      </c>
      <c r="GP255" s="4">
        <v>14201.6</v>
      </c>
      <c r="GQ255" s="4">
        <v>14201.6</v>
      </c>
      <c r="GR255" s="4">
        <v>14541.94</v>
      </c>
      <c r="GS255" s="4">
        <v>14922.05</v>
      </c>
      <c r="GT255" s="4">
        <v>15315.16</v>
      </c>
      <c r="GU255" s="4">
        <v>15652.36</v>
      </c>
      <c r="GV255" s="4">
        <v>15884.14</v>
      </c>
      <c r="GW255" s="4">
        <v>16101.42</v>
      </c>
      <c r="GX255" s="4">
        <v>16101.42</v>
      </c>
      <c r="GY255" s="4">
        <v>16277.52</v>
      </c>
      <c r="GZ255" s="4">
        <v>16525.46</v>
      </c>
      <c r="HA255" s="4">
        <v>16792.57</v>
      </c>
      <c r="HB255" s="4">
        <v>17056.84</v>
      </c>
      <c r="HC255" s="4">
        <v>17264.13</v>
      </c>
      <c r="HD255" s="4">
        <v>17397.63</v>
      </c>
      <c r="HE255" s="4">
        <v>17397.63</v>
      </c>
      <c r="HF255" s="4">
        <v>17514.849999999999</v>
      </c>
      <c r="HG255" s="4">
        <v>17658.45</v>
      </c>
      <c r="HH255" s="4">
        <v>17751.09</v>
      </c>
      <c r="HI255" s="4">
        <v>17855.310000000001</v>
      </c>
      <c r="HJ255" s="4">
        <v>17965.09</v>
      </c>
      <c r="HK255" s="4">
        <v>18092.39</v>
      </c>
      <c r="HL255" s="4">
        <v>18092.39</v>
      </c>
      <c r="HM255" s="4">
        <v>18205.53</v>
      </c>
      <c r="HN255" s="4">
        <v>18334.11</v>
      </c>
      <c r="HO255" s="4">
        <v>18498.7</v>
      </c>
      <c r="HP255" s="4">
        <v>18669</v>
      </c>
      <c r="HQ255" s="4">
        <v>18830.310000000001</v>
      </c>
      <c r="HR255" s="4">
        <v>19006.669999999998</v>
      </c>
      <c r="HS255" s="4">
        <v>19006.669999999998</v>
      </c>
      <c r="HT255" s="4">
        <v>19195.259999999998</v>
      </c>
      <c r="HU255" s="4">
        <v>19398.099999999999</v>
      </c>
      <c r="HV255" s="4">
        <v>19599.66</v>
      </c>
      <c r="HW255" s="4">
        <v>19805.96</v>
      </c>
      <c r="HX255" s="4">
        <v>20011.23</v>
      </c>
      <c r="HY255" s="4">
        <v>20216.28</v>
      </c>
      <c r="HZ255" s="4">
        <v>20216.28</v>
      </c>
      <c r="IA255" s="4">
        <v>20448.439999999999</v>
      </c>
      <c r="IB255" s="4">
        <v>20685.990000000002</v>
      </c>
      <c r="IC255" s="4">
        <v>20947.830000000002</v>
      </c>
      <c r="ID255" s="4">
        <v>21220.71</v>
      </c>
      <c r="IE255" s="4">
        <v>21500.94</v>
      </c>
      <c r="IF255" s="4">
        <v>21794.48</v>
      </c>
      <c r="IG255" s="4">
        <v>21794.48</v>
      </c>
      <c r="IH255" s="4">
        <v>22105.919999999998</v>
      </c>
      <c r="II255" s="4">
        <v>22391.71</v>
      </c>
      <c r="IJ255" s="4">
        <v>22655.75</v>
      </c>
      <c r="IK255" s="4">
        <v>22880.57</v>
      </c>
      <c r="IL255" s="4">
        <v>23120.91</v>
      </c>
      <c r="IM255" s="4">
        <v>23299.1</v>
      </c>
      <c r="IN255" s="4">
        <v>23299.1</v>
      </c>
      <c r="IO255" s="4">
        <v>23487.35</v>
      </c>
      <c r="IP255" s="4">
        <v>23677.56</v>
      </c>
      <c r="IQ255" s="4">
        <v>23847.79</v>
      </c>
      <c r="IR255" s="4">
        <v>24023.65</v>
      </c>
      <c r="IS255" s="4">
        <v>24209.1</v>
      </c>
      <c r="IT255" s="4">
        <v>24419.71</v>
      </c>
      <c r="IU255" s="4">
        <v>24419.71</v>
      </c>
      <c r="IV255" s="4">
        <v>24653.93</v>
      </c>
      <c r="IW255" s="4">
        <v>24749.62</v>
      </c>
      <c r="IX255" s="4">
        <v>24845.22</v>
      </c>
      <c r="IY255" s="4">
        <v>24845.22</v>
      </c>
      <c r="IZ255" s="4">
        <v>24845.22</v>
      </c>
      <c r="JA255" s="4">
        <v>24845.22</v>
      </c>
      <c r="JB255" s="4">
        <v>24845.22</v>
      </c>
      <c r="JC255" s="4">
        <v>24845.22</v>
      </c>
      <c r="JD255" s="4">
        <v>24907.4</v>
      </c>
      <c r="JE255" s="4">
        <v>24984.5</v>
      </c>
      <c r="JF255" s="4">
        <v>25056.1</v>
      </c>
      <c r="JG255" s="4">
        <v>25125.040000000001</v>
      </c>
      <c r="JH255" s="4">
        <v>25187.9</v>
      </c>
      <c r="JI255" s="4">
        <v>25187.9</v>
      </c>
      <c r="JJ255" s="4">
        <v>25258.87</v>
      </c>
      <c r="JK255" s="4">
        <v>25360.53</v>
      </c>
      <c r="JL255" s="4">
        <v>25457.45</v>
      </c>
      <c r="JM255" s="4">
        <v>25530.22</v>
      </c>
      <c r="JN255" s="4">
        <v>25619.53</v>
      </c>
      <c r="JO255" s="4">
        <v>25711.88</v>
      </c>
      <c r="JP255" s="4">
        <v>25711.88</v>
      </c>
      <c r="JQ255" s="4">
        <v>25811.54</v>
      </c>
      <c r="JR255" s="4">
        <v>25917</v>
      </c>
      <c r="JS255" s="4">
        <v>25996.48</v>
      </c>
      <c r="JT255" s="4">
        <v>26058.84</v>
      </c>
      <c r="JU255" s="4">
        <v>26123.85</v>
      </c>
      <c r="JV255" s="4">
        <v>26188.79</v>
      </c>
      <c r="JW255" s="4">
        <v>26188.79</v>
      </c>
      <c r="JX255" s="4">
        <v>26256.44</v>
      </c>
      <c r="JY255" s="4">
        <v>26324.95</v>
      </c>
      <c r="JZ255" s="4">
        <v>26396.67</v>
      </c>
      <c r="KA255" s="4">
        <v>26470.48</v>
      </c>
      <c r="KB255" s="4">
        <v>26559.94</v>
      </c>
      <c r="KC255" s="4">
        <v>26648.959999999999</v>
      </c>
      <c r="KD255" s="4">
        <v>26648.959999999999</v>
      </c>
      <c r="KE255" s="4">
        <v>26739.64</v>
      </c>
      <c r="KF255" s="4">
        <v>26830.94</v>
      </c>
      <c r="KG255" s="4">
        <v>26931.77</v>
      </c>
      <c r="KH255" s="4">
        <v>27036.68</v>
      </c>
      <c r="KI255" s="4">
        <v>27140.11</v>
      </c>
      <c r="KJ255" s="4">
        <v>27231.69</v>
      </c>
      <c r="KK255" s="4">
        <v>27231.69</v>
      </c>
      <c r="KL255" s="4">
        <v>27323.29</v>
      </c>
      <c r="KM255" s="4">
        <v>27415.55</v>
      </c>
      <c r="KN255" s="4">
        <v>27508.76</v>
      </c>
      <c r="KO255" s="4">
        <v>27602.37</v>
      </c>
      <c r="KP255" s="4">
        <v>27695.06</v>
      </c>
      <c r="KQ255" s="4">
        <v>27785.96</v>
      </c>
      <c r="KR255" s="4">
        <v>27785.96</v>
      </c>
      <c r="KS255" s="4">
        <v>27874.46</v>
      </c>
      <c r="KT255" s="4">
        <v>27963.4</v>
      </c>
      <c r="KU255" s="4">
        <v>28059.06</v>
      </c>
      <c r="KV255" s="4">
        <v>28161.7</v>
      </c>
      <c r="KW255" s="4">
        <v>28265.759999999998</v>
      </c>
      <c r="KX255" s="4">
        <v>28370.240000000002</v>
      </c>
      <c r="KY255" s="4">
        <v>28370.240000000002</v>
      </c>
      <c r="KZ255" s="4">
        <v>28475.119999999999</v>
      </c>
      <c r="LA255" s="4">
        <v>28588.560000000001</v>
      </c>
      <c r="LB255" s="4">
        <v>28705.34</v>
      </c>
      <c r="LC255" s="4">
        <v>28825.7</v>
      </c>
      <c r="LD255" s="4">
        <v>28952.91</v>
      </c>
      <c r="LE255" s="4">
        <v>29081.81</v>
      </c>
      <c r="LF255" s="4">
        <v>29081.81</v>
      </c>
      <c r="LG255" s="4">
        <v>29188.97</v>
      </c>
      <c r="LH255" s="4">
        <v>29282.799999999999</v>
      </c>
      <c r="LI255" s="4">
        <v>29381.63</v>
      </c>
      <c r="LJ255" s="4">
        <v>29484.03</v>
      </c>
      <c r="LK255" s="4">
        <v>29985.54</v>
      </c>
      <c r="LL255" s="4">
        <v>31018.02</v>
      </c>
      <c r="LM255" s="4">
        <v>31018.02</v>
      </c>
      <c r="LN255" s="4">
        <v>31230.6</v>
      </c>
      <c r="LO255" s="4">
        <v>31476.61</v>
      </c>
      <c r="LP255" s="4">
        <v>31885.75</v>
      </c>
      <c r="LQ255" s="4">
        <v>32062.27</v>
      </c>
      <c r="LR255" s="4">
        <v>32207.17</v>
      </c>
      <c r="LS255" s="4">
        <v>32358.6</v>
      </c>
      <c r="LT255" s="4">
        <v>32358.6</v>
      </c>
      <c r="LU255" s="4">
        <v>32515.35</v>
      </c>
      <c r="LV255" s="4">
        <v>32678.73</v>
      </c>
      <c r="LW255" s="4">
        <v>32847.339999999997</v>
      </c>
      <c r="LX255" s="4">
        <v>33019.75</v>
      </c>
      <c r="LY255" s="4">
        <v>33203.74</v>
      </c>
      <c r="LZ255" s="4">
        <v>33394.19</v>
      </c>
      <c r="MA255" s="4">
        <v>33394.19</v>
      </c>
      <c r="MB255" s="4">
        <v>33599.79</v>
      </c>
      <c r="MC255" s="4">
        <v>33831.9</v>
      </c>
      <c r="MD255" s="4">
        <v>34053.300000000003</v>
      </c>
      <c r="ME255" s="4">
        <v>34284.21</v>
      </c>
      <c r="MF255" s="4">
        <v>34497.69</v>
      </c>
      <c r="MG255" s="4">
        <v>34716.660000000003</v>
      </c>
      <c r="MH255" s="4">
        <v>34716.660000000003</v>
      </c>
      <c r="MI255" s="4">
        <v>34940.35</v>
      </c>
      <c r="MJ255" s="4">
        <v>35158.339999999997</v>
      </c>
      <c r="MK255" s="4">
        <v>35376.42</v>
      </c>
      <c r="ML255" s="4">
        <v>35593.980000000003</v>
      </c>
      <c r="MM255" s="4">
        <v>35806.400000000001</v>
      </c>
      <c r="MN255" s="4">
        <v>36023.32</v>
      </c>
      <c r="MO255" s="4">
        <v>36023.32</v>
      </c>
      <c r="MP255" s="4">
        <v>36254.269999999997</v>
      </c>
      <c r="MQ255" s="4">
        <v>36487.65</v>
      </c>
      <c r="MR255" s="4">
        <v>36720.400000000001</v>
      </c>
      <c r="MS255" s="4">
        <v>36961.61</v>
      </c>
      <c r="MT255" s="4">
        <v>37211.599999999999</v>
      </c>
      <c r="MU255" s="4">
        <v>37464.47</v>
      </c>
      <c r="MV255" s="4">
        <v>37464.47</v>
      </c>
      <c r="MW255" s="4">
        <v>37720.58</v>
      </c>
      <c r="MX255" s="4">
        <v>37983.82</v>
      </c>
      <c r="MY255" s="4">
        <v>38261.78</v>
      </c>
      <c r="MZ255" s="4">
        <v>38559.61</v>
      </c>
      <c r="NA255" s="4">
        <v>38879.43</v>
      </c>
      <c r="NB255" s="4">
        <v>39207.050000000003</v>
      </c>
      <c r="NC255" s="4">
        <v>39207.050000000003</v>
      </c>
      <c r="ND255" s="4">
        <v>39552.620000000003</v>
      </c>
      <c r="NE255" s="4">
        <v>39917.19</v>
      </c>
      <c r="NF255" s="4">
        <v>40301.65</v>
      </c>
      <c r="NG255" s="4">
        <v>40727.910000000003</v>
      </c>
      <c r="NH255" s="4">
        <v>41046.400000000001</v>
      </c>
      <c r="NI255" s="4">
        <v>41513.019999999997</v>
      </c>
      <c r="NJ255" s="4">
        <v>41513.019999999997</v>
      </c>
      <c r="NK255" s="4">
        <v>42120.02</v>
      </c>
      <c r="NL255" s="4">
        <v>42333.81</v>
      </c>
      <c r="NM255" s="4">
        <v>42408.19</v>
      </c>
      <c r="NN255" s="4">
        <v>42471.07</v>
      </c>
      <c r="NO255" s="4">
        <v>42471.07</v>
      </c>
      <c r="NP255" s="4">
        <v>42535.37</v>
      </c>
      <c r="NQ255" s="4">
        <v>42535.37</v>
      </c>
      <c r="NR255" s="4">
        <v>42545.65</v>
      </c>
      <c r="NS255" s="4">
        <v>42560.75</v>
      </c>
      <c r="NT255" s="4">
        <v>42572.94</v>
      </c>
      <c r="NU255" s="4">
        <v>42598.54</v>
      </c>
      <c r="NV255" s="4">
        <v>42660.91</v>
      </c>
      <c r="NW255" s="4">
        <v>42722.76</v>
      </c>
      <c r="NX255" s="4">
        <v>42722.76</v>
      </c>
      <c r="NY255" s="4">
        <v>42797.1</v>
      </c>
      <c r="NZ255" s="4">
        <v>42930.71</v>
      </c>
      <c r="OA255" s="4">
        <v>42944.32</v>
      </c>
      <c r="OB255" s="4">
        <v>42971.47</v>
      </c>
      <c r="OC255" s="4">
        <v>47837.66</v>
      </c>
      <c r="OD255" s="4">
        <v>53856.1</v>
      </c>
      <c r="OE255" s="4">
        <v>53856.1</v>
      </c>
      <c r="OF255" s="4">
        <v>65456.33</v>
      </c>
      <c r="OG255" s="4">
        <v>69401.149999999994</v>
      </c>
      <c r="OH255" s="4">
        <v>72562.149999999994</v>
      </c>
      <c r="OI255" s="4">
        <v>74962.559999999998</v>
      </c>
      <c r="OJ255" s="4">
        <v>75690.289999999994</v>
      </c>
      <c r="OK255" s="4">
        <v>76890.899999999994</v>
      </c>
      <c r="OL255" s="4">
        <v>76890.899999999994</v>
      </c>
      <c r="OM255" s="4">
        <v>83953.279999999999</v>
      </c>
      <c r="ON255" s="4">
        <v>92284.4</v>
      </c>
      <c r="OO255" s="4">
        <v>110471.51</v>
      </c>
      <c r="OP255" s="4">
        <v>121316.5</v>
      </c>
      <c r="OQ255" s="4">
        <v>133238.68</v>
      </c>
      <c r="OR255" s="4">
        <v>161982.62</v>
      </c>
      <c r="OS255" s="4">
        <v>161982.62</v>
      </c>
      <c r="OT255" s="4">
        <v>162696.35999999999</v>
      </c>
      <c r="OU255" s="4">
        <v>163132.17000000001</v>
      </c>
      <c r="OV255" s="4">
        <v>163642.9</v>
      </c>
      <c r="OW255" s="4">
        <v>163999.84</v>
      </c>
      <c r="OX255" s="4">
        <v>164187.91</v>
      </c>
      <c r="OY255" s="4">
        <v>164526.01999999999</v>
      </c>
      <c r="OZ255" s="4">
        <v>164526.01999999999</v>
      </c>
      <c r="PA255" s="4">
        <v>164710.04</v>
      </c>
      <c r="PB255" s="4">
        <v>164906.47</v>
      </c>
      <c r="PC255" s="4">
        <v>165048.03</v>
      </c>
      <c r="PD255" s="4">
        <v>165246.73000000001</v>
      </c>
      <c r="PE255" s="4">
        <v>165462.5</v>
      </c>
      <c r="PF255" s="4">
        <v>166298.44</v>
      </c>
      <c r="PG255" s="4">
        <v>166298.44</v>
      </c>
      <c r="PH255" s="4">
        <v>167216.70000000001</v>
      </c>
      <c r="PI255" s="4">
        <v>168187.27</v>
      </c>
      <c r="PJ255" s="4">
        <v>168477.66</v>
      </c>
      <c r="PK255" s="4">
        <v>168840.26</v>
      </c>
      <c r="PL255" s="4">
        <v>169656.85</v>
      </c>
      <c r="PM255" s="4">
        <v>170018.7</v>
      </c>
      <c r="PN255" s="4">
        <v>170018.7</v>
      </c>
      <c r="PO255" s="4">
        <v>170191.25</v>
      </c>
      <c r="PP255" s="4">
        <v>170442.53</v>
      </c>
      <c r="PQ255" s="4">
        <v>170525.05</v>
      </c>
      <c r="PR255" s="4">
        <v>170596.59</v>
      </c>
      <c r="PS255" s="4">
        <v>170698.3</v>
      </c>
      <c r="PT255" s="4">
        <v>170779.54</v>
      </c>
      <c r="PU255" s="4">
        <v>170779.54</v>
      </c>
      <c r="PV255" s="4">
        <v>170879.11</v>
      </c>
      <c r="PW255" s="4">
        <v>171015.81</v>
      </c>
      <c r="PX255" s="4">
        <v>172583.3</v>
      </c>
      <c r="PY255" s="4">
        <v>175821.83</v>
      </c>
      <c r="PZ255" s="4">
        <v>176091.88</v>
      </c>
      <c r="QA255" s="4">
        <v>176247.88</v>
      </c>
      <c r="QB255" s="4">
        <v>176247.88</v>
      </c>
      <c r="QC255" s="4">
        <v>176401.88</v>
      </c>
      <c r="QD255" s="4">
        <v>176631.46</v>
      </c>
      <c r="QE255" s="4">
        <v>176743.28</v>
      </c>
      <c r="QF255" s="4">
        <v>176883.96</v>
      </c>
      <c r="QG255" s="4">
        <v>177128.07</v>
      </c>
      <c r="QH255" s="4">
        <v>177301.72</v>
      </c>
      <c r="QI255" s="4">
        <v>177301.72</v>
      </c>
      <c r="QJ255" s="4">
        <v>177614.55</v>
      </c>
      <c r="QK255" s="4">
        <v>177697.85</v>
      </c>
      <c r="QL255" s="4">
        <v>177714.32</v>
      </c>
      <c r="QM255" s="4">
        <v>177718.65</v>
      </c>
      <c r="QN255" s="4">
        <v>177725.97</v>
      </c>
      <c r="QO255" s="4">
        <v>177734.48</v>
      </c>
      <c r="QP255" s="4">
        <v>177734.48</v>
      </c>
      <c r="QQ255" s="4">
        <v>177754.13</v>
      </c>
      <c r="QR255" s="4">
        <v>178171.01</v>
      </c>
      <c r="QS255" s="4">
        <v>179143.69</v>
      </c>
      <c r="QT255" s="4">
        <v>179144.56</v>
      </c>
      <c r="QU255" s="4">
        <v>179145.26</v>
      </c>
      <c r="QV255" s="4">
        <v>179145.26</v>
      </c>
      <c r="QW255" s="4">
        <v>179145.26</v>
      </c>
      <c r="QX255" s="4">
        <v>179145.26</v>
      </c>
      <c r="QY255" s="4">
        <v>179145.26</v>
      </c>
      <c r="QZ255" s="4">
        <v>179145.26</v>
      </c>
      <c r="RA255" s="4">
        <v>179145.26</v>
      </c>
      <c r="RB255" s="4">
        <v>179145.26</v>
      </c>
      <c r="RC255" s="4">
        <v>179145.26</v>
      </c>
      <c r="RD255" s="4">
        <v>179145.26</v>
      </c>
      <c r="RE255" s="4">
        <v>179145.26</v>
      </c>
      <c r="RF255" s="4">
        <v>179145.26</v>
      </c>
      <c r="RG255" s="4">
        <v>179145.26</v>
      </c>
      <c r="RH255" s="4">
        <v>179145.26</v>
      </c>
      <c r="RI255" s="4">
        <v>179145.26</v>
      </c>
      <c r="RJ255" s="4">
        <v>179145.26</v>
      </c>
      <c r="RK255" s="4">
        <v>179145.26</v>
      </c>
      <c r="RL255" s="4">
        <v>179145.26</v>
      </c>
      <c r="RM255" s="4">
        <v>179145.26</v>
      </c>
      <c r="RN255" s="4">
        <v>179145.26</v>
      </c>
      <c r="RO255" s="4">
        <v>179145.26</v>
      </c>
      <c r="RP255" s="4">
        <v>179145.26</v>
      </c>
      <c r="RQ255" s="4">
        <v>179145.26</v>
      </c>
      <c r="RR255" s="4">
        <v>179145.26</v>
      </c>
      <c r="RS255" s="4">
        <v>179145.26</v>
      </c>
      <c r="RT255" s="4">
        <v>4823.04</v>
      </c>
      <c r="RU255" s="4">
        <v>4823.04</v>
      </c>
      <c r="RV255" s="4">
        <v>4823.04</v>
      </c>
      <c r="RW255" s="4">
        <v>4823.04</v>
      </c>
      <c r="RX255" s="4">
        <v>4823.04</v>
      </c>
      <c r="RY255" s="4">
        <v>4823.04</v>
      </c>
      <c r="RZ255" s="4">
        <v>4823.04</v>
      </c>
      <c r="SA255" s="4">
        <v>4823.04</v>
      </c>
      <c r="SB255" s="4">
        <v>4823.04</v>
      </c>
      <c r="SC255" s="4">
        <v>4823.04</v>
      </c>
      <c r="SD255" s="4">
        <v>4823.04</v>
      </c>
      <c r="SE255" s="4">
        <v>4823.04</v>
      </c>
      <c r="SF255" s="4">
        <v>4823.04</v>
      </c>
      <c r="SG255" s="4">
        <v>4823.04</v>
      </c>
      <c r="SH255" s="4">
        <v>4823.04</v>
      </c>
      <c r="SI255" s="4">
        <v>4823.04</v>
      </c>
      <c r="SJ255" s="4">
        <v>4823.04</v>
      </c>
      <c r="SK255" s="4">
        <v>4823.04</v>
      </c>
      <c r="SL255" s="4">
        <v>4823.04</v>
      </c>
      <c r="SM255" s="4">
        <v>4823.04</v>
      </c>
      <c r="SN255" s="4">
        <v>4823.04</v>
      </c>
      <c r="SO255" s="4">
        <v>4823.04</v>
      </c>
      <c r="SP255" s="4">
        <v>4823.04</v>
      </c>
      <c r="SQ255" s="4">
        <v>4823.04</v>
      </c>
      <c r="SR255" s="4">
        <v>4823.04</v>
      </c>
      <c r="SS255" s="4">
        <v>4823.04</v>
      </c>
      <c r="ST255" s="4">
        <v>4823.04</v>
      </c>
      <c r="SU255" s="4">
        <v>4823.04</v>
      </c>
      <c r="SV255" s="4">
        <v>4823.04</v>
      </c>
      <c r="SW255" s="4">
        <v>4823.04</v>
      </c>
      <c r="SX255" s="4">
        <v>4823.04</v>
      </c>
      <c r="SY255" s="4">
        <v>4823.04</v>
      </c>
      <c r="SZ255" s="4">
        <v>4823.04</v>
      </c>
      <c r="TA255" s="4">
        <v>4823.04</v>
      </c>
      <c r="TB255" s="4">
        <v>4823.04</v>
      </c>
      <c r="TC255" s="4">
        <v>4823.04</v>
      </c>
      <c r="TD255" s="4">
        <v>4823.04</v>
      </c>
      <c r="TE255" s="4">
        <v>4823.04</v>
      </c>
      <c r="TF255" s="4">
        <v>4823.04</v>
      </c>
      <c r="TG255" s="4">
        <v>4823.04</v>
      </c>
      <c r="TH255" s="4">
        <v>4823.04</v>
      </c>
      <c r="TI255" s="4">
        <v>4823.04</v>
      </c>
      <c r="TJ255" s="4">
        <v>4823.04</v>
      </c>
      <c r="TK255" s="4">
        <v>4823.04</v>
      </c>
      <c r="TL255" s="4">
        <v>4823.04</v>
      </c>
      <c r="TM255" s="4">
        <v>4823.04</v>
      </c>
      <c r="TN255" s="4">
        <v>4823.04</v>
      </c>
      <c r="TO255" s="4">
        <v>4823.04</v>
      </c>
      <c r="TP255" s="4">
        <v>4823.04</v>
      </c>
      <c r="TQ255" s="4">
        <v>4823.04</v>
      </c>
      <c r="TR255" s="4">
        <v>4823.04</v>
      </c>
      <c r="TS255" s="4">
        <v>4823.04</v>
      </c>
      <c r="TT255" s="4">
        <v>4823.04</v>
      </c>
      <c r="TU255" s="4">
        <v>4823.04</v>
      </c>
      <c r="TV255" s="4">
        <v>4823.04</v>
      </c>
      <c r="TW255" s="4">
        <v>4823.04</v>
      </c>
      <c r="TX255" s="4">
        <v>4823.04</v>
      </c>
      <c r="TY255" s="4">
        <v>4823.04</v>
      </c>
      <c r="TZ255" s="4">
        <v>4823.04</v>
      </c>
      <c r="UA255" s="4">
        <v>4823.04</v>
      </c>
      <c r="UB255" s="4">
        <v>4823.04</v>
      </c>
      <c r="UC255" s="4">
        <v>4823.04</v>
      </c>
      <c r="UD255" s="4">
        <v>4823.04</v>
      </c>
      <c r="UE255" s="4">
        <v>4823.04</v>
      </c>
      <c r="UF255" s="4">
        <v>4823.04</v>
      </c>
      <c r="UG255" s="4">
        <v>4823.04</v>
      </c>
      <c r="UH255" s="4">
        <v>4823.04</v>
      </c>
      <c r="UI255" s="4">
        <v>4823.04</v>
      </c>
      <c r="UJ255" s="4">
        <v>4823.04</v>
      </c>
      <c r="UK255" s="4">
        <v>4823.04</v>
      </c>
      <c r="UL255" s="4">
        <v>4823.04</v>
      </c>
      <c r="UM255" s="4">
        <v>4823.04</v>
      </c>
      <c r="UN255" s="4">
        <v>4823.04</v>
      </c>
      <c r="UO255" s="4">
        <v>4823.04</v>
      </c>
      <c r="UP255" s="4">
        <v>4823.04</v>
      </c>
      <c r="UQ255" s="4">
        <v>4823.04</v>
      </c>
      <c r="UR255" s="4">
        <v>4823.04</v>
      </c>
      <c r="US255" s="4">
        <v>4823.04</v>
      </c>
      <c r="UT255" s="4">
        <v>4823.04</v>
      </c>
      <c r="UU255" s="4">
        <v>4823.04</v>
      </c>
      <c r="UV255" s="4">
        <v>4823.04</v>
      </c>
      <c r="UW255" s="4">
        <v>4823.04</v>
      </c>
      <c r="UX255" s="4">
        <v>4823.04</v>
      </c>
      <c r="UY255" s="4">
        <v>4823.04</v>
      </c>
      <c r="UZ255" s="4">
        <v>4823.04</v>
      </c>
      <c r="VA255" s="4">
        <v>4823.04</v>
      </c>
      <c r="VB255" s="4">
        <v>4823.04</v>
      </c>
      <c r="VC255" s="4">
        <v>4823.04</v>
      </c>
      <c r="VD255" s="4">
        <v>4823.04</v>
      </c>
      <c r="VE255" s="4">
        <v>4823.04</v>
      </c>
      <c r="VF255" s="4">
        <v>4823.04</v>
      </c>
      <c r="VG255" s="4">
        <v>4823.04</v>
      </c>
      <c r="VH255" s="4">
        <v>4823.04</v>
      </c>
      <c r="VI255" s="4">
        <v>4823.04</v>
      </c>
      <c r="VJ255" s="4">
        <v>4823.04</v>
      </c>
      <c r="VK255" s="4">
        <v>4823.04</v>
      </c>
      <c r="VL255" s="4">
        <v>4823.04</v>
      </c>
      <c r="VM255" s="4">
        <v>4823.04</v>
      </c>
      <c r="VN255" s="4">
        <v>4823.04</v>
      </c>
      <c r="VO255" s="4">
        <v>4823.04</v>
      </c>
      <c r="VP255" s="4">
        <v>4823.04</v>
      </c>
      <c r="VQ255" s="4">
        <v>4823.04</v>
      </c>
      <c r="VR255" s="4">
        <v>4823.04</v>
      </c>
      <c r="VS255" s="4">
        <v>4823.04</v>
      </c>
      <c r="VT255" s="4">
        <v>4823.04</v>
      </c>
      <c r="VU255" s="4">
        <v>4823.04</v>
      </c>
      <c r="VV255" s="4">
        <v>4823.04</v>
      </c>
      <c r="VW255" s="4">
        <v>4823.04</v>
      </c>
      <c r="VX255" s="4">
        <v>4823.04</v>
      </c>
      <c r="VY255" s="4">
        <v>4823.04</v>
      </c>
      <c r="VZ255" s="4">
        <v>4823.04</v>
      </c>
      <c r="WA255" s="4">
        <v>4823.04</v>
      </c>
      <c r="WB255" s="4">
        <v>4823.04</v>
      </c>
      <c r="WC255" s="4">
        <v>4823.04</v>
      </c>
      <c r="WD255" s="4">
        <v>4823.04</v>
      </c>
      <c r="WE255" s="4">
        <v>4823.04</v>
      </c>
      <c r="WF255" s="4">
        <v>4823.04</v>
      </c>
      <c r="WG255" s="4">
        <v>4823.04</v>
      </c>
      <c r="WH255" s="4">
        <v>4823.04</v>
      </c>
      <c r="WI255" s="4">
        <v>4823.04</v>
      </c>
      <c r="WJ255" s="4">
        <v>4823.04</v>
      </c>
      <c r="WK255" s="4">
        <v>4823.04</v>
      </c>
      <c r="WL255" s="4">
        <v>4823.04</v>
      </c>
      <c r="WM255" s="4">
        <v>4823.04</v>
      </c>
      <c r="WN255" s="4">
        <v>4823.04</v>
      </c>
      <c r="WO255" s="4">
        <v>4823.04</v>
      </c>
      <c r="WP255" s="4">
        <v>4823.04</v>
      </c>
      <c r="WQ255" s="4">
        <v>4823.04</v>
      </c>
      <c r="WR255" s="4">
        <v>4823.04</v>
      </c>
      <c r="WS255" s="4">
        <v>4823.04</v>
      </c>
      <c r="WT255" s="4">
        <v>4823.04</v>
      </c>
      <c r="WU255" s="4">
        <v>4823.04</v>
      </c>
      <c r="WV255" s="4">
        <v>4823.04</v>
      </c>
      <c r="WW255" s="4">
        <v>4823.04</v>
      </c>
      <c r="WX255" s="4">
        <v>4823.04</v>
      </c>
      <c r="WY255" s="4">
        <v>4823.04</v>
      </c>
      <c r="WZ255" s="4">
        <v>4823.04</v>
      </c>
      <c r="XA255" s="4">
        <v>4823.04</v>
      </c>
      <c r="XB255" s="4">
        <v>4823.04</v>
      </c>
      <c r="XC255" s="4">
        <v>4823.04</v>
      </c>
      <c r="XD255" s="4">
        <v>4823.04</v>
      </c>
      <c r="XE255" s="4">
        <v>4823.04</v>
      </c>
      <c r="XF255" s="4">
        <v>4823.04</v>
      </c>
      <c r="XG255" s="4">
        <v>4823.04</v>
      </c>
      <c r="XH255" s="4">
        <v>4823.04</v>
      </c>
      <c r="XI255" s="4">
        <v>4823.04</v>
      </c>
      <c r="XJ255" s="4">
        <v>4823.04</v>
      </c>
      <c r="XK255" s="4">
        <v>4823.04</v>
      </c>
      <c r="XL255" s="4">
        <v>4823.04</v>
      </c>
      <c r="XM255" s="4">
        <v>4823.04</v>
      </c>
      <c r="XN255" s="4">
        <v>4823.04</v>
      </c>
      <c r="XO255" s="4">
        <v>4823.04</v>
      </c>
      <c r="XP255" s="4">
        <v>4823.04</v>
      </c>
      <c r="XQ255" s="4">
        <v>4823.04</v>
      </c>
      <c r="XR255" s="4">
        <v>4823.04</v>
      </c>
      <c r="XS255" s="4">
        <v>4823.04</v>
      </c>
      <c r="XT255" s="4">
        <v>4823.04</v>
      </c>
      <c r="XU255" s="4">
        <v>4823.04</v>
      </c>
      <c r="XV255" s="4">
        <v>4823.04</v>
      </c>
      <c r="XW255" s="4">
        <v>4823.04</v>
      </c>
      <c r="XX255" s="4">
        <v>4823.04</v>
      </c>
      <c r="XY255" s="4">
        <v>4823.04</v>
      </c>
      <c r="XZ255" s="4">
        <v>4823.04</v>
      </c>
      <c r="YA255" s="4">
        <v>4823.04</v>
      </c>
      <c r="YB255" s="4">
        <v>4823.04</v>
      </c>
      <c r="YC255" s="4">
        <v>4823.04</v>
      </c>
      <c r="YD255" s="4">
        <v>4823.04</v>
      </c>
      <c r="YE255" s="4">
        <v>4823.04</v>
      </c>
      <c r="YF255" s="4">
        <v>4823.04</v>
      </c>
      <c r="YG255" s="4">
        <v>4823.04</v>
      </c>
      <c r="YH255" s="4">
        <v>4823.04</v>
      </c>
      <c r="YI255" s="4">
        <v>4823.04</v>
      </c>
      <c r="YJ255" s="4">
        <v>4823.04</v>
      </c>
      <c r="YK255" s="4">
        <v>4823.04</v>
      </c>
      <c r="YL255" s="4">
        <v>4823.04</v>
      </c>
      <c r="YM255" s="4">
        <v>4823.04</v>
      </c>
      <c r="YN255" s="4">
        <v>4823.04</v>
      </c>
      <c r="YO255" s="4">
        <v>4823.04</v>
      </c>
      <c r="YP255" s="4">
        <v>4823.04</v>
      </c>
      <c r="YQ255" s="4">
        <v>4823.04</v>
      </c>
      <c r="YR255" s="4">
        <v>4823.04</v>
      </c>
      <c r="YS255" s="4">
        <v>4823.04</v>
      </c>
      <c r="YT255" s="4">
        <v>4823.04</v>
      </c>
      <c r="YU255" s="4">
        <v>4823.04</v>
      </c>
      <c r="YV255" s="4">
        <v>4823.04</v>
      </c>
      <c r="YW255" s="4">
        <v>4823.04</v>
      </c>
      <c r="YX255" s="4">
        <v>4823.04</v>
      </c>
      <c r="YY255" s="4">
        <v>4823.04</v>
      </c>
      <c r="YZ255" s="4">
        <v>4823.04</v>
      </c>
      <c r="ZA255" s="4">
        <v>4823.04</v>
      </c>
      <c r="ZB255" s="4">
        <v>4823.04</v>
      </c>
      <c r="ZC255" s="4">
        <v>4823.04</v>
      </c>
      <c r="ZD255" s="4">
        <v>4823.04</v>
      </c>
      <c r="ZE255" s="4">
        <v>4823.04</v>
      </c>
      <c r="ZF255" s="4">
        <v>4823.04</v>
      </c>
      <c r="ZG255" s="4">
        <v>4823.04</v>
      </c>
      <c r="ZH255" s="4">
        <v>4823.04</v>
      </c>
      <c r="ZI255" s="4">
        <v>4939.93</v>
      </c>
      <c r="ZJ255" s="4">
        <v>5030.43</v>
      </c>
      <c r="ZK255" s="4">
        <v>5030.43</v>
      </c>
      <c r="ZL255" s="4">
        <v>5120.93</v>
      </c>
      <c r="ZM255" s="925">
        <v>5211.43</v>
      </c>
      <c r="ZN255" s="925">
        <v>5301.92</v>
      </c>
      <c r="ZO255" s="4">
        <v>5392.42</v>
      </c>
      <c r="ZP255" s="4">
        <v>5482.92</v>
      </c>
      <c r="ZQ255" s="4">
        <v>5482.92</v>
      </c>
      <c r="ZR255" s="4">
        <v>5482.92</v>
      </c>
      <c r="ZS255" s="4">
        <v>5482.92</v>
      </c>
      <c r="ZT255" s="4">
        <v>5482.92</v>
      </c>
      <c r="ZU255" s="4">
        <v>5482.92</v>
      </c>
      <c r="ZV255" s="4">
        <v>5482.92</v>
      </c>
      <c r="ZW255" s="4">
        <v>5482.92</v>
      </c>
      <c r="ZX255" s="4">
        <v>5615.21</v>
      </c>
      <c r="ZY255" s="4">
        <v>5615.21</v>
      </c>
      <c r="ZZ255" s="4">
        <v>5721.04</v>
      </c>
      <c r="AAA255" s="4">
        <v>5826.88</v>
      </c>
      <c r="AAB255" s="4">
        <v>5932.71</v>
      </c>
      <c r="AAC255" s="4">
        <v>6038.54</v>
      </c>
      <c r="AAD255" s="4">
        <v>6144.38</v>
      </c>
      <c r="AAE255" s="4">
        <v>6276.67</v>
      </c>
      <c r="AAF255" s="4">
        <v>6276.67</v>
      </c>
      <c r="AAG255" s="4">
        <v>6382.5</v>
      </c>
      <c r="AAH255" s="4">
        <v>6488.34</v>
      </c>
      <c r="AAI255" s="4">
        <v>6594.17</v>
      </c>
      <c r="AAJ255" s="4">
        <v>6700</v>
      </c>
      <c r="AAK255" s="4">
        <v>6805.84</v>
      </c>
      <c r="AAL255" s="4">
        <v>7022.49</v>
      </c>
      <c r="AAM255" s="4">
        <v>7022.49</v>
      </c>
      <c r="AAN255" s="4">
        <v>7195.81</v>
      </c>
      <c r="AAO255" s="4">
        <v>7369.13</v>
      </c>
      <c r="AAP255" s="4">
        <v>7542.46</v>
      </c>
      <c r="AAQ255" s="4">
        <v>7715.78</v>
      </c>
      <c r="AAR255" s="4">
        <v>7889.1</v>
      </c>
      <c r="AAS255" s="4">
        <v>7889.1</v>
      </c>
      <c r="AAT255" s="4">
        <v>7889.1</v>
      </c>
      <c r="AAU255" s="4">
        <v>7889.1</v>
      </c>
      <c r="AAV255" s="4">
        <v>7889.1</v>
      </c>
      <c r="AAW255" s="4">
        <v>7889.1</v>
      </c>
      <c r="AAX255" s="4">
        <v>7889.1</v>
      </c>
      <c r="AAY255" s="4">
        <v>7889.1</v>
      </c>
      <c r="AAZ255" s="4">
        <v>7889.1</v>
      </c>
      <c r="ABA255" s="4">
        <v>7889.1</v>
      </c>
      <c r="ABB255" s="4">
        <v>7889.1</v>
      </c>
      <c r="ABC255" s="4">
        <v>7889.1</v>
      </c>
      <c r="ABD255" s="4">
        <v>7889.1</v>
      </c>
      <c r="ABE255" s="4">
        <v>7889.1</v>
      </c>
      <c r="ABF255" s="4">
        <v>7889.1</v>
      </c>
      <c r="ABG255" s="4">
        <v>7889.1</v>
      </c>
      <c r="ABH255" s="4">
        <v>7889.1</v>
      </c>
      <c r="ABI255" s="4">
        <v>7889.1</v>
      </c>
      <c r="ABJ255" s="4">
        <v>7889.1</v>
      </c>
      <c r="ABK255" s="4">
        <v>7889.1</v>
      </c>
      <c r="ABL255" s="4">
        <v>7889.1</v>
      </c>
      <c r="ABM255" s="4">
        <v>7889.1</v>
      </c>
      <c r="ABN255" s="4">
        <v>7889.1</v>
      </c>
      <c r="ABO255" s="4">
        <v>7889.1</v>
      </c>
      <c r="ABP255" s="4">
        <v>7889.1</v>
      </c>
      <c r="ABQ255" s="4">
        <v>7889.1</v>
      </c>
      <c r="ABR255" s="4">
        <v>7889.1</v>
      </c>
      <c r="ABS255" s="4">
        <v>7889.1</v>
      </c>
      <c r="ABT255" s="4">
        <v>7889.1</v>
      </c>
      <c r="ABU255" s="4">
        <v>7889.1</v>
      </c>
    </row>
    <row r="256" spans="1:749" outlineLevel="4">
      <c r="A256" s="4" t="s">
        <v>896</v>
      </c>
      <c r="D256" s="4">
        <v>7290</v>
      </c>
      <c r="E256" s="4">
        <v>5014.5600000000004</v>
      </c>
      <c r="F256" s="689">
        <v>1954044.36</v>
      </c>
      <c r="G256" s="689"/>
      <c r="H256" s="689" t="s">
        <v>894</v>
      </c>
      <c r="EO256" s="4">
        <v>1.65</v>
      </c>
      <c r="EP256" s="4">
        <v>3.96</v>
      </c>
      <c r="EQ256" s="4">
        <v>7.64</v>
      </c>
      <c r="ER256" s="4">
        <v>11.32</v>
      </c>
      <c r="ES256" s="4">
        <v>92.8</v>
      </c>
      <c r="ET256" s="4">
        <v>92.8</v>
      </c>
      <c r="EU256" s="4">
        <v>194.44</v>
      </c>
      <c r="EV256" s="4">
        <v>218.01</v>
      </c>
      <c r="EW256" s="4">
        <v>222.01</v>
      </c>
      <c r="EX256" s="4">
        <v>226.01</v>
      </c>
      <c r="EY256" s="4">
        <v>230.01</v>
      </c>
      <c r="EZ256" s="4">
        <v>234.01</v>
      </c>
      <c r="FA256" s="4">
        <v>234.01</v>
      </c>
      <c r="FB256" s="4">
        <v>238.58</v>
      </c>
      <c r="FC256" s="4">
        <v>243.35</v>
      </c>
      <c r="FD256" s="4">
        <v>254.97</v>
      </c>
      <c r="FE256" s="4">
        <v>266.61</v>
      </c>
      <c r="FF256" s="4">
        <v>275.33999999999997</v>
      </c>
      <c r="FG256" s="4">
        <v>284.06</v>
      </c>
      <c r="FH256" s="4">
        <v>284.06</v>
      </c>
      <c r="FI256" s="4">
        <v>292.79000000000002</v>
      </c>
      <c r="FJ256" s="4">
        <v>292.79000000000002</v>
      </c>
      <c r="FK256" s="4">
        <v>301.52</v>
      </c>
      <c r="FL256" s="4">
        <v>310.25</v>
      </c>
      <c r="FM256" s="4">
        <v>318.99</v>
      </c>
      <c r="FN256" s="4">
        <v>327.75</v>
      </c>
      <c r="FO256" s="4">
        <v>327.75</v>
      </c>
      <c r="FP256" s="4">
        <v>338.55</v>
      </c>
      <c r="FQ256" s="4">
        <v>349.84</v>
      </c>
      <c r="FR256" s="4">
        <v>361.13</v>
      </c>
      <c r="FS256" s="4">
        <v>372.42</v>
      </c>
      <c r="FT256" s="4">
        <v>383.71</v>
      </c>
      <c r="FU256" s="4">
        <v>395.41</v>
      </c>
      <c r="FV256" s="4">
        <v>395.41</v>
      </c>
      <c r="FW256" s="4">
        <v>407.86</v>
      </c>
      <c r="FX256" s="4">
        <v>420.3</v>
      </c>
      <c r="FY256" s="4">
        <v>433.52</v>
      </c>
      <c r="FZ256" s="4">
        <v>447.13</v>
      </c>
      <c r="GA256" s="4">
        <v>460.73</v>
      </c>
      <c r="GB256" s="4">
        <v>474.34</v>
      </c>
      <c r="GC256" s="4">
        <v>474.34</v>
      </c>
      <c r="GD256" s="4">
        <v>488.22</v>
      </c>
      <c r="GE256" s="4">
        <v>502.21</v>
      </c>
      <c r="GF256" s="4">
        <v>517.04999999999995</v>
      </c>
      <c r="GG256" s="4">
        <v>534.86</v>
      </c>
      <c r="GH256" s="4">
        <v>553.79</v>
      </c>
      <c r="GI256" s="4">
        <v>553.79</v>
      </c>
      <c r="GJ256" s="4">
        <v>553.79</v>
      </c>
      <c r="GK256" s="4">
        <v>553.79</v>
      </c>
      <c r="GL256" s="4">
        <v>553.79</v>
      </c>
      <c r="GM256" s="4">
        <v>553.79</v>
      </c>
      <c r="GN256" s="4">
        <v>583.66999999999996</v>
      </c>
      <c r="GO256" s="4">
        <v>613.58000000000004</v>
      </c>
      <c r="GP256" s="4">
        <v>643.74</v>
      </c>
      <c r="GQ256" s="4">
        <v>643.74</v>
      </c>
      <c r="GR256" s="4">
        <v>674.49</v>
      </c>
      <c r="GS256" s="4">
        <v>708</v>
      </c>
      <c r="GT256" s="4">
        <v>743.92</v>
      </c>
      <c r="GU256" s="4">
        <v>779.99</v>
      </c>
      <c r="GV256" s="4">
        <v>814.14</v>
      </c>
      <c r="GW256" s="4">
        <v>843.82</v>
      </c>
      <c r="GX256" s="4">
        <v>843.82</v>
      </c>
      <c r="GY256" s="4">
        <v>871.91</v>
      </c>
      <c r="GZ256" s="4">
        <v>891.94</v>
      </c>
      <c r="HA256" s="4">
        <v>897.91</v>
      </c>
      <c r="HB256" s="4">
        <v>903.87</v>
      </c>
      <c r="HC256" s="4">
        <v>910.18</v>
      </c>
      <c r="HD256" s="4">
        <v>917.14</v>
      </c>
      <c r="HE256" s="4">
        <v>917.14</v>
      </c>
      <c r="HF256" s="4">
        <v>924.78</v>
      </c>
      <c r="HG256" s="4">
        <v>935.23</v>
      </c>
      <c r="HH256" s="4">
        <v>945.85</v>
      </c>
      <c r="HI256" s="4">
        <v>956.63</v>
      </c>
      <c r="HJ256" s="4">
        <v>974.32</v>
      </c>
      <c r="HK256" s="4">
        <v>993.36</v>
      </c>
      <c r="HL256" s="4">
        <v>993.36</v>
      </c>
      <c r="HM256" s="4">
        <v>1012.48</v>
      </c>
      <c r="HN256" s="4">
        <v>1031.49</v>
      </c>
      <c r="HO256" s="4">
        <v>1050.6600000000001</v>
      </c>
      <c r="HP256" s="4">
        <v>1071.26</v>
      </c>
      <c r="HQ256" s="4">
        <v>1094.8399999999999</v>
      </c>
      <c r="HR256" s="4">
        <v>1123.73</v>
      </c>
      <c r="HS256" s="4">
        <v>1123.73</v>
      </c>
      <c r="HT256" s="4">
        <v>1153.6099999999999</v>
      </c>
      <c r="HU256" s="4">
        <v>1185.5999999999999</v>
      </c>
      <c r="HV256" s="4">
        <v>1217.76</v>
      </c>
      <c r="HW256" s="4">
        <v>1250.06</v>
      </c>
      <c r="HX256" s="4">
        <v>1282.7</v>
      </c>
      <c r="HY256" s="4">
        <v>1315.35</v>
      </c>
      <c r="HZ256" s="4">
        <v>1315.35</v>
      </c>
      <c r="IA256" s="4">
        <v>1348.05</v>
      </c>
      <c r="IB256" s="4">
        <v>1381.24</v>
      </c>
      <c r="IC256" s="4">
        <v>1414.61</v>
      </c>
      <c r="ID256" s="4">
        <v>1449.71</v>
      </c>
      <c r="IE256" s="4">
        <v>1488.41</v>
      </c>
      <c r="IF256" s="4">
        <v>1527.9</v>
      </c>
      <c r="IG256" s="4">
        <v>1527.9</v>
      </c>
      <c r="IH256" s="4">
        <v>1571.56</v>
      </c>
      <c r="II256" s="4">
        <v>1616.47</v>
      </c>
      <c r="IJ256" s="4">
        <v>1663.46</v>
      </c>
      <c r="IK256" s="4">
        <v>1712.41</v>
      </c>
      <c r="IL256" s="4">
        <v>1765.61</v>
      </c>
      <c r="IM256" s="4">
        <v>1821.03</v>
      </c>
      <c r="IN256" s="4">
        <v>1821.03</v>
      </c>
      <c r="IO256" s="4">
        <v>1877.98</v>
      </c>
      <c r="IP256" s="4">
        <v>1937.41</v>
      </c>
      <c r="IQ256" s="4">
        <v>1999.42</v>
      </c>
      <c r="IR256" s="4">
        <v>2062.5100000000002</v>
      </c>
      <c r="IS256" s="4">
        <v>2133.85</v>
      </c>
      <c r="IT256" s="4">
        <v>2206.04</v>
      </c>
      <c r="IU256" s="4">
        <v>2206.04</v>
      </c>
      <c r="IV256" s="4">
        <v>2293.91</v>
      </c>
      <c r="IW256" s="4">
        <v>2317.59</v>
      </c>
      <c r="IX256" s="4">
        <v>2346.04</v>
      </c>
      <c r="IY256" s="4">
        <v>2346.04</v>
      </c>
      <c r="IZ256" s="4">
        <v>2346.04</v>
      </c>
      <c r="JA256" s="4">
        <v>2346.04</v>
      </c>
      <c r="JB256" s="4">
        <v>2346.04</v>
      </c>
      <c r="JC256" s="4">
        <v>2346.04</v>
      </c>
      <c r="JD256" s="4">
        <v>2355.65</v>
      </c>
      <c r="JE256" s="4">
        <v>2365.4899999999998</v>
      </c>
      <c r="JF256" s="4">
        <v>2375.73</v>
      </c>
      <c r="JG256" s="4">
        <v>2385.9699999999998</v>
      </c>
      <c r="JH256" s="4">
        <v>2396.7800000000002</v>
      </c>
      <c r="JI256" s="4">
        <v>2396.7800000000002</v>
      </c>
      <c r="JJ256" s="4">
        <v>2408.0500000000002</v>
      </c>
      <c r="JK256" s="4">
        <v>2419.77</v>
      </c>
      <c r="JL256" s="4">
        <v>2431.75</v>
      </c>
      <c r="JM256" s="4">
        <v>2443.88</v>
      </c>
      <c r="JN256" s="4">
        <v>2456.2199999999998</v>
      </c>
      <c r="JO256" s="4">
        <v>2468.86</v>
      </c>
      <c r="JP256" s="4">
        <v>2468.86</v>
      </c>
      <c r="JQ256" s="4">
        <v>2481.9</v>
      </c>
      <c r="JR256" s="4">
        <v>2495.39</v>
      </c>
      <c r="JS256" s="4">
        <v>2509.56</v>
      </c>
      <c r="JT256" s="4">
        <v>2522.7800000000002</v>
      </c>
      <c r="JU256" s="4">
        <v>2536.85</v>
      </c>
      <c r="JV256" s="4">
        <v>2551.09</v>
      </c>
      <c r="JW256" s="4">
        <v>2551.09</v>
      </c>
      <c r="JX256" s="4">
        <v>2565.7199999999998</v>
      </c>
      <c r="JY256" s="4">
        <v>2580.34</v>
      </c>
      <c r="JZ256" s="4">
        <v>2597.02</v>
      </c>
      <c r="KA256" s="4">
        <v>2613.69</v>
      </c>
      <c r="KB256" s="4">
        <v>2628.47</v>
      </c>
      <c r="KC256" s="4">
        <v>2642.95</v>
      </c>
      <c r="KD256" s="4">
        <v>2642.95</v>
      </c>
      <c r="KE256" s="4">
        <v>2657.44</v>
      </c>
      <c r="KF256" s="4">
        <v>2671.87</v>
      </c>
      <c r="KG256" s="4">
        <v>2686.81</v>
      </c>
      <c r="KH256" s="4">
        <v>2701.75</v>
      </c>
      <c r="KI256" s="4">
        <v>2716.69</v>
      </c>
      <c r="KJ256" s="4">
        <v>2731.63</v>
      </c>
      <c r="KK256" s="4">
        <v>2731.63</v>
      </c>
      <c r="KL256" s="4">
        <v>2746.58</v>
      </c>
      <c r="KM256" s="4">
        <v>2761.51</v>
      </c>
      <c r="KN256" s="4">
        <v>2776.46</v>
      </c>
      <c r="KO256" s="4">
        <v>2791.4</v>
      </c>
      <c r="KP256" s="4">
        <v>2806.35</v>
      </c>
      <c r="KQ256" s="4">
        <v>2821.3</v>
      </c>
      <c r="KR256" s="4">
        <v>2821.3</v>
      </c>
      <c r="KS256" s="4">
        <v>2836.24</v>
      </c>
      <c r="KT256" s="4">
        <v>2851.18</v>
      </c>
      <c r="KU256" s="4">
        <v>2866.13</v>
      </c>
      <c r="KV256" s="4">
        <v>2881.07</v>
      </c>
      <c r="KW256" s="4">
        <v>2896.01</v>
      </c>
      <c r="KX256" s="4">
        <v>2911.25</v>
      </c>
      <c r="KY256" s="4">
        <v>2911.25</v>
      </c>
      <c r="KZ256" s="4">
        <v>2926.67</v>
      </c>
      <c r="LA256" s="4">
        <v>2942.76</v>
      </c>
      <c r="LB256" s="4">
        <v>2959.11</v>
      </c>
      <c r="LC256" s="4">
        <v>2975.98</v>
      </c>
      <c r="LD256" s="4">
        <v>2994.12</v>
      </c>
      <c r="LE256" s="4">
        <v>3012.37</v>
      </c>
      <c r="LF256" s="4">
        <v>3012.37</v>
      </c>
      <c r="LG256" s="4">
        <v>3031</v>
      </c>
      <c r="LH256" s="4">
        <v>3050.23</v>
      </c>
      <c r="LI256" s="4">
        <v>3070</v>
      </c>
      <c r="LJ256" s="4">
        <v>3090.28</v>
      </c>
      <c r="LK256" s="4">
        <v>3112.09</v>
      </c>
      <c r="LL256" s="4">
        <v>3133.94</v>
      </c>
      <c r="LM256" s="4">
        <v>3133.94</v>
      </c>
      <c r="LN256" s="4">
        <v>3156.35</v>
      </c>
      <c r="LO256" s="4">
        <v>3179.27</v>
      </c>
      <c r="LP256" s="4">
        <v>3202.69</v>
      </c>
      <c r="LQ256" s="4">
        <v>3227.06</v>
      </c>
      <c r="LR256" s="4">
        <v>3251.45</v>
      </c>
      <c r="LS256" s="4">
        <v>3276.95</v>
      </c>
      <c r="LT256" s="4">
        <v>3276.95</v>
      </c>
      <c r="LU256" s="4">
        <v>3303.19</v>
      </c>
      <c r="LV256" s="4">
        <v>3330.46</v>
      </c>
      <c r="LW256" s="4">
        <v>3358.22</v>
      </c>
      <c r="LX256" s="4">
        <v>3386.82</v>
      </c>
      <c r="LY256" s="4">
        <v>3416.86</v>
      </c>
      <c r="LZ256" s="4">
        <v>3447.95</v>
      </c>
      <c r="MA256" s="4">
        <v>3447.95</v>
      </c>
      <c r="MB256" s="4">
        <v>3479.67</v>
      </c>
      <c r="MC256" s="4">
        <v>3512.29</v>
      </c>
      <c r="MD256" s="4">
        <v>3546.86</v>
      </c>
      <c r="ME256" s="4">
        <v>3582.95</v>
      </c>
      <c r="MF256" s="4">
        <v>3620.97</v>
      </c>
      <c r="MG256" s="4">
        <v>3659.19</v>
      </c>
      <c r="MH256" s="4">
        <v>3659.19</v>
      </c>
      <c r="MI256" s="4">
        <v>3697.51</v>
      </c>
      <c r="MJ256" s="4">
        <v>3736.05</v>
      </c>
      <c r="MK256" s="4">
        <v>3775.26</v>
      </c>
      <c r="ML256" s="4">
        <v>3815.53</v>
      </c>
      <c r="MM256" s="4">
        <v>3856.49</v>
      </c>
      <c r="MN256" s="4">
        <v>3898.17</v>
      </c>
      <c r="MO256" s="4">
        <v>3898.17</v>
      </c>
      <c r="MP256" s="4">
        <v>3940.31</v>
      </c>
      <c r="MQ256" s="4">
        <v>3984.03</v>
      </c>
      <c r="MR256" s="4">
        <v>4028.76</v>
      </c>
      <c r="MS256" s="4">
        <v>4074.21</v>
      </c>
      <c r="MT256" s="4">
        <v>4120.87</v>
      </c>
      <c r="MU256" s="4">
        <v>4167.8900000000003</v>
      </c>
      <c r="MV256" s="4">
        <v>4167.8900000000003</v>
      </c>
      <c r="MW256" s="4">
        <v>4215.6000000000004</v>
      </c>
      <c r="MX256" s="4">
        <v>4264.46</v>
      </c>
      <c r="MY256" s="4">
        <v>4313.99</v>
      </c>
      <c r="MZ256" s="4">
        <v>4364.12</v>
      </c>
      <c r="NA256" s="4">
        <v>4414.43</v>
      </c>
      <c r="NB256" s="4">
        <v>4464.8500000000004</v>
      </c>
      <c r="NC256" s="4">
        <v>4464.8500000000004</v>
      </c>
      <c r="ND256" s="4">
        <v>4515.25</v>
      </c>
      <c r="NE256" s="4">
        <v>4566.1400000000003</v>
      </c>
      <c r="NF256" s="4">
        <v>4616.4799999999996</v>
      </c>
      <c r="NG256" s="4">
        <v>4667.04</v>
      </c>
      <c r="NH256" s="4">
        <v>4719.29</v>
      </c>
      <c r="NI256" s="4">
        <v>4811.7</v>
      </c>
      <c r="NJ256" s="4">
        <v>4811.7</v>
      </c>
      <c r="NK256" s="4">
        <v>4938.63</v>
      </c>
      <c r="NL256" s="4">
        <v>4992.17</v>
      </c>
      <c r="NM256" s="4">
        <v>4992.17</v>
      </c>
      <c r="NN256" s="4">
        <v>4992.17</v>
      </c>
      <c r="NO256" s="4">
        <v>4992.17</v>
      </c>
      <c r="NP256" s="4">
        <v>4992.17</v>
      </c>
      <c r="NQ256" s="4">
        <v>4992.17</v>
      </c>
      <c r="NR256" s="4">
        <v>4992.17</v>
      </c>
      <c r="NS256" s="4">
        <v>4992.17</v>
      </c>
      <c r="NT256" s="4">
        <v>4992.17</v>
      </c>
      <c r="NU256" s="4">
        <v>4992.17</v>
      </c>
      <c r="NV256" s="4">
        <v>4992.17</v>
      </c>
      <c r="NW256" s="4">
        <v>4992.17</v>
      </c>
      <c r="NX256" s="4">
        <v>4992.17</v>
      </c>
      <c r="NY256" s="4">
        <v>4992.17</v>
      </c>
      <c r="NZ256" s="4">
        <v>4992.17</v>
      </c>
      <c r="OA256" s="4">
        <v>4992.17</v>
      </c>
      <c r="OB256" s="4">
        <v>4992.17</v>
      </c>
      <c r="OC256" s="4">
        <v>5206.0600000000004</v>
      </c>
      <c r="OD256" s="4">
        <v>5482.11</v>
      </c>
      <c r="OE256" s="4">
        <v>5482.11</v>
      </c>
      <c r="OF256" s="4">
        <v>6059.46</v>
      </c>
      <c r="OG256" s="4">
        <v>6288.94</v>
      </c>
      <c r="OH256" s="4">
        <v>6377.38</v>
      </c>
      <c r="OI256" s="4">
        <v>6397.41</v>
      </c>
      <c r="OJ256" s="4">
        <v>6425.09</v>
      </c>
      <c r="OK256" s="4">
        <v>6446.35</v>
      </c>
      <c r="OL256" s="4">
        <v>6446.35</v>
      </c>
      <c r="OM256" s="4">
        <v>6477.21</v>
      </c>
      <c r="ON256" s="4">
        <v>6480.28</v>
      </c>
      <c r="OO256" s="4">
        <v>6483.75</v>
      </c>
      <c r="OP256" s="4">
        <v>6516.73</v>
      </c>
      <c r="OQ256" s="4">
        <v>6555.22</v>
      </c>
      <c r="OR256" s="4">
        <v>6644.56</v>
      </c>
      <c r="OS256" s="4">
        <v>6644.56</v>
      </c>
      <c r="OT256" s="4">
        <v>6653.48</v>
      </c>
      <c r="OU256" s="4">
        <v>6663.73</v>
      </c>
      <c r="OV256" s="4">
        <v>6687.17</v>
      </c>
      <c r="OW256" s="4">
        <v>6758.66</v>
      </c>
      <c r="OX256" s="4">
        <v>6842.02</v>
      </c>
      <c r="OY256" s="4">
        <v>7041.61</v>
      </c>
      <c r="OZ256" s="4">
        <v>7041.61</v>
      </c>
      <c r="PA256" s="4">
        <v>7065.92</v>
      </c>
      <c r="PB256" s="4">
        <v>7090.37</v>
      </c>
      <c r="PC256" s="4">
        <v>7129.93</v>
      </c>
      <c r="PD256" s="4">
        <v>7200.94</v>
      </c>
      <c r="PE256" s="4">
        <v>7213.54</v>
      </c>
      <c r="PF256" s="4">
        <v>7226.74</v>
      </c>
      <c r="PG256" s="4">
        <v>7226.74</v>
      </c>
      <c r="PH256" s="4">
        <v>7247.02</v>
      </c>
      <c r="PI256" s="4">
        <v>7282.85</v>
      </c>
      <c r="PJ256" s="4">
        <v>7283.72</v>
      </c>
      <c r="PK256" s="4">
        <v>7285.02</v>
      </c>
      <c r="PL256" s="4">
        <v>7285.72</v>
      </c>
      <c r="PM256" s="4">
        <v>7286.79</v>
      </c>
      <c r="PN256" s="4">
        <v>7286.79</v>
      </c>
      <c r="PO256" s="4">
        <v>7287.61</v>
      </c>
      <c r="PP256" s="4">
        <v>7287.97</v>
      </c>
      <c r="PQ256" s="4">
        <v>7288.03</v>
      </c>
      <c r="PR256" s="4">
        <v>7288.1</v>
      </c>
      <c r="PS256" s="4">
        <v>7288.16</v>
      </c>
      <c r="PT256" s="4">
        <v>7288.29</v>
      </c>
      <c r="PU256" s="4">
        <v>7288.29</v>
      </c>
      <c r="PV256" s="4">
        <v>7288.49</v>
      </c>
      <c r="PW256" s="4">
        <v>7288.62</v>
      </c>
      <c r="PX256" s="4">
        <v>7288.75</v>
      </c>
      <c r="PY256" s="4">
        <v>7288.87</v>
      </c>
      <c r="PZ256" s="4">
        <v>7289.15</v>
      </c>
      <c r="QA256" s="4">
        <v>7289.54</v>
      </c>
      <c r="QB256" s="4">
        <v>7289.54</v>
      </c>
      <c r="QC256" s="4">
        <v>7289.6</v>
      </c>
      <c r="QD256" s="4">
        <v>7289.65</v>
      </c>
      <c r="QE256" s="4">
        <v>7289.71</v>
      </c>
      <c r="QF256" s="4">
        <v>7289.83</v>
      </c>
      <c r="QG256" s="4">
        <v>7290</v>
      </c>
      <c r="QH256" s="4">
        <v>7290</v>
      </c>
      <c r="QI256" s="4">
        <v>7290</v>
      </c>
      <c r="QJ256" s="4">
        <v>7290</v>
      </c>
      <c r="QK256" s="4">
        <v>7290</v>
      </c>
      <c r="QL256" s="4">
        <v>7290</v>
      </c>
      <c r="QM256" s="4">
        <v>7290</v>
      </c>
      <c r="QN256" s="4">
        <v>7290</v>
      </c>
      <c r="QO256" s="4">
        <v>7290</v>
      </c>
      <c r="QP256" s="4">
        <v>7290</v>
      </c>
      <c r="QQ256" s="4">
        <v>7290</v>
      </c>
      <c r="QR256" s="4">
        <v>7290</v>
      </c>
      <c r="QS256" s="4">
        <v>7290</v>
      </c>
      <c r="QT256" s="4">
        <v>7290</v>
      </c>
      <c r="QU256" s="4">
        <v>7290</v>
      </c>
      <c r="QV256" s="4">
        <v>7290</v>
      </c>
      <c r="QW256" s="4">
        <v>7290</v>
      </c>
      <c r="QX256" s="4">
        <v>7290</v>
      </c>
      <c r="QY256" s="4">
        <v>7290</v>
      </c>
      <c r="QZ256" s="4">
        <v>7290</v>
      </c>
      <c r="RA256" s="4">
        <v>7290</v>
      </c>
      <c r="RB256" s="4">
        <v>7290</v>
      </c>
      <c r="RC256" s="4">
        <v>7290</v>
      </c>
      <c r="RD256" s="4">
        <v>7290</v>
      </c>
      <c r="RE256" s="4">
        <v>7290</v>
      </c>
      <c r="RF256" s="4">
        <v>7290</v>
      </c>
      <c r="RG256" s="4">
        <v>7290</v>
      </c>
      <c r="RH256" s="4">
        <v>7290</v>
      </c>
      <c r="RI256" s="4">
        <v>7290</v>
      </c>
      <c r="RJ256" s="4">
        <v>7290</v>
      </c>
      <c r="RK256" s="4">
        <v>7290</v>
      </c>
      <c r="RL256" s="4">
        <v>7290</v>
      </c>
      <c r="RM256" s="4">
        <v>7290</v>
      </c>
      <c r="RN256" s="4">
        <v>7290</v>
      </c>
      <c r="RO256" s="4">
        <v>7290</v>
      </c>
      <c r="RP256" s="4">
        <v>7290</v>
      </c>
      <c r="RQ256" s="4">
        <v>7290</v>
      </c>
      <c r="RR256" s="4">
        <v>7290</v>
      </c>
      <c r="RS256" s="4">
        <v>7290</v>
      </c>
      <c r="RT256" s="4">
        <v>4768.51</v>
      </c>
      <c r="RU256" s="4">
        <v>4768.51</v>
      </c>
      <c r="RV256" s="4">
        <v>4768.51</v>
      </c>
      <c r="RW256" s="4">
        <v>4768.51</v>
      </c>
      <c r="RX256" s="4">
        <v>4768.51</v>
      </c>
      <c r="RY256" s="4">
        <v>4768.51</v>
      </c>
      <c r="RZ256" s="4">
        <v>4768.51</v>
      </c>
      <c r="SA256" s="4">
        <v>4768.51</v>
      </c>
      <c r="SB256" s="4">
        <v>4768.51</v>
      </c>
      <c r="SC256" s="4">
        <v>4768.51</v>
      </c>
      <c r="SD256" s="4">
        <v>4768.51</v>
      </c>
      <c r="SE256" s="4">
        <v>4768.51</v>
      </c>
      <c r="SF256" s="4">
        <v>4768.51</v>
      </c>
      <c r="SG256" s="4">
        <v>4768.51</v>
      </c>
      <c r="SH256" s="4">
        <v>4768.51</v>
      </c>
      <c r="SI256" s="4">
        <v>4768.51</v>
      </c>
      <c r="SJ256" s="4">
        <v>4768.51</v>
      </c>
      <c r="SK256" s="4">
        <v>4768.51</v>
      </c>
      <c r="SL256" s="4">
        <v>4768.51</v>
      </c>
      <c r="SM256" s="4">
        <v>4768.51</v>
      </c>
      <c r="SN256" s="4">
        <v>4768.51</v>
      </c>
      <c r="SO256" s="4">
        <v>4768.51</v>
      </c>
      <c r="SP256" s="4">
        <v>4768.51</v>
      </c>
      <c r="SQ256" s="4">
        <v>4768.51</v>
      </c>
      <c r="SR256" s="4">
        <v>4768.51</v>
      </c>
      <c r="SS256" s="4">
        <v>4768.51</v>
      </c>
      <c r="ST256" s="4">
        <v>4768.51</v>
      </c>
      <c r="SU256" s="4">
        <v>4768.51</v>
      </c>
      <c r="SV256" s="4">
        <v>4768.51</v>
      </c>
      <c r="SW256" s="4">
        <v>4768.51</v>
      </c>
      <c r="SX256" s="4">
        <v>4768.51</v>
      </c>
      <c r="SY256" s="4">
        <v>4768.51</v>
      </c>
      <c r="SZ256" s="4">
        <v>4768.51</v>
      </c>
      <c r="TA256" s="4">
        <v>4768.51</v>
      </c>
      <c r="TB256" s="4">
        <v>4768.51</v>
      </c>
      <c r="TC256" s="4">
        <v>4768.51</v>
      </c>
      <c r="TD256" s="4">
        <v>4768.51</v>
      </c>
      <c r="TE256" s="4">
        <v>4768.51</v>
      </c>
      <c r="TF256" s="4">
        <v>4768.51</v>
      </c>
      <c r="TG256" s="4">
        <v>4768.51</v>
      </c>
      <c r="TH256" s="4">
        <v>4768.51</v>
      </c>
      <c r="TI256" s="4">
        <v>4768.51</v>
      </c>
      <c r="TJ256" s="4">
        <v>4768.51</v>
      </c>
      <c r="TK256" s="4">
        <v>4768.51</v>
      </c>
      <c r="TL256" s="4">
        <v>4768.51</v>
      </c>
      <c r="TM256" s="4">
        <v>4768.51</v>
      </c>
      <c r="TN256" s="4">
        <v>4768.51</v>
      </c>
      <c r="TO256" s="4">
        <v>4768.51</v>
      </c>
      <c r="TP256" s="4">
        <v>4768.51</v>
      </c>
      <c r="TQ256" s="4">
        <v>4768.51</v>
      </c>
      <c r="TR256" s="4">
        <v>4768.51</v>
      </c>
      <c r="TS256" s="4">
        <v>4768.51</v>
      </c>
      <c r="TT256" s="4">
        <v>4768.51</v>
      </c>
      <c r="TU256" s="4">
        <v>4768.51</v>
      </c>
      <c r="TV256" s="4">
        <v>4768.51</v>
      </c>
      <c r="TW256" s="4">
        <v>4768.51</v>
      </c>
      <c r="TX256" s="4">
        <v>4768.51</v>
      </c>
      <c r="TY256" s="4">
        <v>4768.51</v>
      </c>
      <c r="TZ256" s="4">
        <v>4768.51</v>
      </c>
      <c r="UA256" s="4">
        <v>4768.51</v>
      </c>
      <c r="UB256" s="4">
        <v>4768.51</v>
      </c>
      <c r="UC256" s="4">
        <v>4768.51</v>
      </c>
      <c r="UD256" s="4">
        <v>4768.51</v>
      </c>
      <c r="UE256" s="4">
        <v>4768.51</v>
      </c>
      <c r="UF256" s="4">
        <v>4768.51</v>
      </c>
      <c r="UG256" s="4">
        <v>4768.51</v>
      </c>
      <c r="UH256" s="4">
        <v>4768.51</v>
      </c>
      <c r="UI256" s="4">
        <v>4768.51</v>
      </c>
      <c r="UJ256" s="4">
        <v>4768.51</v>
      </c>
      <c r="UK256" s="4">
        <v>4768.51</v>
      </c>
      <c r="UL256" s="4">
        <v>4768.51</v>
      </c>
      <c r="UM256" s="4">
        <v>4768.51</v>
      </c>
      <c r="UN256" s="4">
        <v>4768.51</v>
      </c>
      <c r="UO256" s="4">
        <v>4768.51</v>
      </c>
      <c r="UP256" s="4">
        <v>4768.51</v>
      </c>
      <c r="UQ256" s="4">
        <v>4768.51</v>
      </c>
      <c r="UR256" s="4">
        <v>4768.51</v>
      </c>
      <c r="US256" s="4">
        <v>4768.51</v>
      </c>
      <c r="UT256" s="4">
        <v>4768.51</v>
      </c>
      <c r="UU256" s="4">
        <v>4768.51</v>
      </c>
      <c r="UV256" s="4">
        <v>4768.51</v>
      </c>
      <c r="UW256" s="4">
        <v>4768.51</v>
      </c>
      <c r="UX256" s="4">
        <v>4768.51</v>
      </c>
      <c r="UY256" s="4">
        <v>4768.51</v>
      </c>
      <c r="UZ256" s="4">
        <v>4768.51</v>
      </c>
      <c r="VA256" s="4">
        <v>4768.51</v>
      </c>
      <c r="VB256" s="4">
        <v>4768.51</v>
      </c>
      <c r="VC256" s="4">
        <v>4768.51</v>
      </c>
      <c r="VD256" s="4">
        <v>4768.51</v>
      </c>
      <c r="VE256" s="4">
        <v>4768.51</v>
      </c>
      <c r="VF256" s="4">
        <v>4768.51</v>
      </c>
      <c r="VG256" s="4">
        <v>4768.51</v>
      </c>
      <c r="VH256" s="4">
        <v>4768.51</v>
      </c>
      <c r="VI256" s="4">
        <v>4768.51</v>
      </c>
      <c r="VJ256" s="4">
        <v>4768.51</v>
      </c>
      <c r="VK256" s="4">
        <v>4768.51</v>
      </c>
      <c r="VL256" s="4">
        <v>4768.51</v>
      </c>
      <c r="VM256" s="4">
        <v>4768.51</v>
      </c>
      <c r="VN256" s="4">
        <v>4768.51</v>
      </c>
      <c r="VO256" s="4">
        <v>4768.51</v>
      </c>
      <c r="VP256" s="4">
        <v>4768.51</v>
      </c>
      <c r="VQ256" s="4">
        <v>4768.51</v>
      </c>
      <c r="VR256" s="4">
        <v>4768.51</v>
      </c>
      <c r="VS256" s="4">
        <v>4768.51</v>
      </c>
      <c r="VT256" s="4">
        <v>4768.51</v>
      </c>
      <c r="VU256" s="4">
        <v>4768.51</v>
      </c>
      <c r="VV256" s="4">
        <v>4768.51</v>
      </c>
      <c r="VW256" s="4">
        <v>4768.51</v>
      </c>
      <c r="VX256" s="4">
        <v>4768.51</v>
      </c>
      <c r="VY256" s="4">
        <v>4768.51</v>
      </c>
      <c r="VZ256" s="4">
        <v>4768.51</v>
      </c>
      <c r="WA256" s="4">
        <v>4768.51</v>
      </c>
      <c r="WB256" s="4">
        <v>4768.51</v>
      </c>
      <c r="WC256" s="4">
        <v>4768.51</v>
      </c>
      <c r="WD256" s="4">
        <v>4768.51</v>
      </c>
      <c r="WE256" s="4">
        <v>4768.51</v>
      </c>
      <c r="WF256" s="4">
        <v>4768.51</v>
      </c>
      <c r="WG256" s="4">
        <v>4768.51</v>
      </c>
      <c r="WH256" s="4">
        <v>4768.51</v>
      </c>
      <c r="WI256" s="4">
        <v>4768.51</v>
      </c>
      <c r="WJ256" s="4">
        <v>4768.51</v>
      </c>
      <c r="WK256" s="4">
        <v>4768.51</v>
      </c>
      <c r="WL256" s="4">
        <v>4768.51</v>
      </c>
      <c r="WM256" s="4">
        <v>4768.51</v>
      </c>
      <c r="WN256" s="4">
        <v>4768.51</v>
      </c>
      <c r="WO256" s="4">
        <v>4768.51</v>
      </c>
      <c r="WP256" s="4">
        <v>4768.51</v>
      </c>
      <c r="WQ256" s="4">
        <v>4768.51</v>
      </c>
      <c r="WR256" s="4">
        <v>4768.51</v>
      </c>
      <c r="WS256" s="4">
        <v>4768.51</v>
      </c>
      <c r="WT256" s="4">
        <v>4768.51</v>
      </c>
      <c r="WU256" s="4">
        <v>4768.51</v>
      </c>
      <c r="WV256" s="4">
        <v>4768.51</v>
      </c>
      <c r="WW256" s="4">
        <v>4768.51</v>
      </c>
      <c r="WX256" s="4">
        <v>4768.51</v>
      </c>
      <c r="WY256" s="4">
        <v>4768.51</v>
      </c>
      <c r="WZ256" s="4">
        <v>4768.51</v>
      </c>
      <c r="XA256" s="4">
        <v>4768.51</v>
      </c>
      <c r="XB256" s="4">
        <v>4768.51</v>
      </c>
      <c r="XC256" s="4">
        <v>4768.51</v>
      </c>
      <c r="XD256" s="4">
        <v>4768.51</v>
      </c>
      <c r="XE256" s="4">
        <v>4768.51</v>
      </c>
      <c r="XF256" s="4">
        <v>4768.51</v>
      </c>
      <c r="XG256" s="4">
        <v>4768.51</v>
      </c>
      <c r="XH256" s="4">
        <v>4768.51</v>
      </c>
      <c r="XI256" s="4">
        <v>4768.51</v>
      </c>
      <c r="XJ256" s="4">
        <v>4768.51</v>
      </c>
      <c r="XK256" s="4">
        <v>4768.51</v>
      </c>
      <c r="XL256" s="4">
        <v>4768.51</v>
      </c>
      <c r="XM256" s="4">
        <v>4768.51</v>
      </c>
      <c r="XN256" s="4">
        <v>4768.51</v>
      </c>
      <c r="XO256" s="4">
        <v>4768.51</v>
      </c>
      <c r="XP256" s="4">
        <v>4768.51</v>
      </c>
      <c r="XQ256" s="4">
        <v>4768.51</v>
      </c>
      <c r="XR256" s="4">
        <v>4768.51</v>
      </c>
      <c r="XS256" s="4">
        <v>4768.51</v>
      </c>
      <c r="XT256" s="4">
        <v>4768.51</v>
      </c>
      <c r="XU256" s="4">
        <v>4768.51</v>
      </c>
      <c r="XV256" s="4">
        <v>4768.51</v>
      </c>
      <c r="XW256" s="4">
        <v>4768.51</v>
      </c>
      <c r="XX256" s="4">
        <v>4768.51</v>
      </c>
      <c r="XY256" s="4">
        <v>4768.51</v>
      </c>
      <c r="XZ256" s="4">
        <v>4768.51</v>
      </c>
      <c r="YA256" s="4">
        <v>4768.51</v>
      </c>
      <c r="YB256" s="4">
        <v>4768.51</v>
      </c>
      <c r="YC256" s="4">
        <v>4768.51</v>
      </c>
      <c r="YD256" s="4">
        <v>4768.51</v>
      </c>
      <c r="YE256" s="4">
        <v>4768.51</v>
      </c>
      <c r="YF256" s="4">
        <v>4768.51</v>
      </c>
      <c r="YG256" s="4">
        <v>4768.51</v>
      </c>
      <c r="YH256" s="4">
        <v>4768.51</v>
      </c>
      <c r="YI256" s="4">
        <v>4768.51</v>
      </c>
      <c r="YJ256" s="4">
        <v>4768.51</v>
      </c>
      <c r="YK256" s="4">
        <v>4768.51</v>
      </c>
      <c r="YL256" s="4">
        <v>4768.51</v>
      </c>
      <c r="YM256" s="4">
        <v>4768.51</v>
      </c>
      <c r="YN256" s="4">
        <v>4768.51</v>
      </c>
      <c r="YO256" s="4">
        <v>4768.51</v>
      </c>
      <c r="YP256" s="4">
        <v>4768.51</v>
      </c>
      <c r="YQ256" s="4">
        <v>4768.51</v>
      </c>
      <c r="YR256" s="4">
        <v>4768.51</v>
      </c>
      <c r="YS256" s="4">
        <v>4768.51</v>
      </c>
      <c r="YT256" s="4">
        <v>4768.51</v>
      </c>
      <c r="YU256" s="4">
        <v>4768.51</v>
      </c>
      <c r="YV256" s="4">
        <v>4768.51</v>
      </c>
      <c r="YW256" s="4">
        <v>4768.51</v>
      </c>
      <c r="YX256" s="4">
        <v>4768.51</v>
      </c>
      <c r="YY256" s="4">
        <v>4768.51</v>
      </c>
      <c r="YZ256" s="4">
        <v>4768.51</v>
      </c>
      <c r="ZA256" s="4">
        <v>4768.51</v>
      </c>
      <c r="ZB256" s="4">
        <v>4768.51</v>
      </c>
      <c r="ZC256" s="4">
        <v>4768.51</v>
      </c>
      <c r="ZD256" s="4">
        <v>4768.51</v>
      </c>
      <c r="ZE256" s="4">
        <v>4768.51</v>
      </c>
      <c r="ZF256" s="4">
        <v>4768.51</v>
      </c>
      <c r="ZG256" s="4">
        <v>4768.51</v>
      </c>
      <c r="ZH256" s="4">
        <v>4768.51</v>
      </c>
      <c r="ZI256" s="4">
        <v>4884.79</v>
      </c>
      <c r="ZJ256" s="4">
        <v>4974.8100000000004</v>
      </c>
      <c r="ZK256" s="4">
        <v>4974.8100000000004</v>
      </c>
      <c r="ZL256" s="4">
        <v>5064.82</v>
      </c>
      <c r="ZM256" s="925">
        <v>5154.84</v>
      </c>
      <c r="ZN256" s="925">
        <v>5244.86</v>
      </c>
      <c r="ZO256" s="4">
        <v>5334.88</v>
      </c>
      <c r="ZP256" s="4">
        <v>5424.9</v>
      </c>
      <c r="ZQ256" s="4">
        <v>5424.9</v>
      </c>
      <c r="ZR256" s="4">
        <v>5424.9</v>
      </c>
      <c r="ZS256" s="4">
        <v>5424.9</v>
      </c>
      <c r="ZT256" s="4">
        <v>5424.9</v>
      </c>
      <c r="ZU256" s="4">
        <v>5424.9</v>
      </c>
      <c r="ZV256" s="4">
        <v>5424.9</v>
      </c>
      <c r="ZW256" s="4">
        <v>5424.9</v>
      </c>
      <c r="ZX256" s="4">
        <v>5556.18</v>
      </c>
      <c r="ZY256" s="4">
        <v>5556.18</v>
      </c>
      <c r="ZZ256" s="4">
        <v>5661.2</v>
      </c>
      <c r="AAA256" s="4">
        <v>5766.22</v>
      </c>
      <c r="AAB256" s="4">
        <v>5871.25</v>
      </c>
      <c r="AAC256" s="4">
        <v>5976.27</v>
      </c>
      <c r="AAD256" s="4">
        <v>6081.29</v>
      </c>
      <c r="AAE256" s="4">
        <v>6212.57</v>
      </c>
      <c r="AAF256" s="4">
        <v>6212.57</v>
      </c>
      <c r="AAG256" s="4">
        <v>6317.59</v>
      </c>
      <c r="AAH256" s="4">
        <v>6422.62</v>
      </c>
      <c r="AAI256" s="4">
        <v>6527.64</v>
      </c>
      <c r="AAJ256" s="4">
        <v>6632.66</v>
      </c>
      <c r="AAK256" s="4">
        <v>6737.68</v>
      </c>
      <c r="AAL256" s="4">
        <v>6953.17</v>
      </c>
      <c r="AAM256" s="4">
        <v>6953.17</v>
      </c>
      <c r="AAN256" s="4">
        <v>7125.55</v>
      </c>
      <c r="AAO256" s="4">
        <v>7297.94</v>
      </c>
      <c r="AAP256" s="4">
        <v>7470.33</v>
      </c>
      <c r="AAQ256" s="4">
        <v>7642.71</v>
      </c>
      <c r="AAR256" s="4">
        <v>7815.1</v>
      </c>
      <c r="AAS256" s="4">
        <v>7815.1</v>
      </c>
      <c r="AAT256" s="4">
        <v>7815.1</v>
      </c>
      <c r="AAU256" s="4">
        <v>7815.1</v>
      </c>
      <c r="AAV256" s="4">
        <v>7815.1</v>
      </c>
      <c r="AAW256" s="4">
        <v>7815.1</v>
      </c>
      <c r="AAX256" s="4">
        <v>7815.1</v>
      </c>
      <c r="AAY256" s="4">
        <v>7815.1</v>
      </c>
      <c r="AAZ256" s="4">
        <v>7815.1</v>
      </c>
      <c r="ABA256" s="4">
        <v>7815.1</v>
      </c>
      <c r="ABB256" s="4">
        <v>7815.1</v>
      </c>
      <c r="ABC256" s="4">
        <v>7815.1</v>
      </c>
      <c r="ABD256" s="4">
        <v>7815.1</v>
      </c>
      <c r="ABE256" s="4">
        <v>7815.1</v>
      </c>
      <c r="ABF256" s="4">
        <v>7815.1</v>
      </c>
      <c r="ABG256" s="4">
        <v>7815.1</v>
      </c>
      <c r="ABH256" s="4">
        <v>7815.1</v>
      </c>
      <c r="ABI256" s="4">
        <v>7815.1</v>
      </c>
      <c r="ABJ256" s="4">
        <v>7815.1</v>
      </c>
      <c r="ABK256" s="4">
        <v>7815.1</v>
      </c>
      <c r="ABL256" s="4">
        <v>7815.1</v>
      </c>
      <c r="ABM256" s="4">
        <v>7815.1</v>
      </c>
      <c r="ABN256" s="4">
        <v>7815.1</v>
      </c>
      <c r="ABO256" s="4">
        <v>7815.1</v>
      </c>
      <c r="ABP256" s="4">
        <v>7815.1</v>
      </c>
      <c r="ABQ256" s="4">
        <v>7815.1</v>
      </c>
      <c r="ABR256" s="4">
        <v>7815.1</v>
      </c>
      <c r="ABS256" s="4">
        <v>7815.1</v>
      </c>
      <c r="ABT256" s="4">
        <v>7815.1</v>
      </c>
      <c r="ABU256" s="4">
        <v>7815.1</v>
      </c>
    </row>
    <row r="257" spans="1:749" outlineLevel="4">
      <c r="A257" s="4" t="s">
        <v>1415</v>
      </c>
      <c r="D257" s="4">
        <v>7213.99</v>
      </c>
      <c r="E257" s="4">
        <v>4994.22</v>
      </c>
      <c r="F257" s="689">
        <v>1390752.15</v>
      </c>
      <c r="G257" s="689"/>
      <c r="H257" s="689" t="s">
        <v>894</v>
      </c>
      <c r="EO257" s="4">
        <v>1.65</v>
      </c>
      <c r="EP257" s="4">
        <v>3.96</v>
      </c>
      <c r="EQ257" s="4">
        <v>7.64</v>
      </c>
      <c r="ER257" s="4">
        <v>11.32</v>
      </c>
      <c r="ES257" s="4">
        <v>92.8</v>
      </c>
      <c r="ET257" s="4">
        <v>92.8</v>
      </c>
      <c r="EU257" s="4">
        <v>194.44</v>
      </c>
      <c r="EV257" s="4">
        <v>218.01</v>
      </c>
      <c r="EW257" s="4">
        <v>222.01</v>
      </c>
      <c r="EX257" s="4">
        <v>226.01</v>
      </c>
      <c r="EY257" s="4">
        <v>230.01</v>
      </c>
      <c r="EZ257" s="4">
        <v>234.01</v>
      </c>
      <c r="FA257" s="4">
        <v>234.01</v>
      </c>
      <c r="FB257" s="4">
        <v>238.58</v>
      </c>
      <c r="FC257" s="4">
        <v>243.35</v>
      </c>
      <c r="FD257" s="4">
        <v>254.97</v>
      </c>
      <c r="FE257" s="4">
        <v>266.61</v>
      </c>
      <c r="FF257" s="4">
        <v>275.33999999999997</v>
      </c>
      <c r="FG257" s="4">
        <v>284.06</v>
      </c>
      <c r="FH257" s="4">
        <v>284.06</v>
      </c>
      <c r="FI257" s="4">
        <v>292.79000000000002</v>
      </c>
      <c r="FJ257" s="4">
        <v>292.79000000000002</v>
      </c>
      <c r="FK257" s="4">
        <v>301.52</v>
      </c>
      <c r="FL257" s="4">
        <v>310.25</v>
      </c>
      <c r="FM257" s="4">
        <v>318.97000000000003</v>
      </c>
      <c r="FN257" s="4">
        <v>327.7</v>
      </c>
      <c r="FO257" s="4">
        <v>327.7</v>
      </c>
      <c r="FP257" s="4">
        <v>338.47</v>
      </c>
      <c r="FQ257" s="4">
        <v>349.73</v>
      </c>
      <c r="FR257" s="4">
        <v>360.99</v>
      </c>
      <c r="FS257" s="4">
        <v>372.25</v>
      </c>
      <c r="FT257" s="4">
        <v>383.51</v>
      </c>
      <c r="FU257" s="4">
        <v>395.17</v>
      </c>
      <c r="FV257" s="4">
        <v>395.17</v>
      </c>
      <c r="FW257" s="4">
        <v>407.59</v>
      </c>
      <c r="FX257" s="4">
        <v>420.01</v>
      </c>
      <c r="FY257" s="4">
        <v>433.19</v>
      </c>
      <c r="FZ257" s="4">
        <v>446.77</v>
      </c>
      <c r="GA257" s="4">
        <v>460.35</v>
      </c>
      <c r="GB257" s="4">
        <v>473.92</v>
      </c>
      <c r="GC257" s="4">
        <v>473.92</v>
      </c>
      <c r="GD257" s="4">
        <v>487.77</v>
      </c>
      <c r="GE257" s="4">
        <v>501.73</v>
      </c>
      <c r="GF257" s="4">
        <v>516.54</v>
      </c>
      <c r="GG257" s="4">
        <v>534.30999999999995</v>
      </c>
      <c r="GH257" s="4">
        <v>553.22</v>
      </c>
      <c r="GI257" s="4">
        <v>553.22</v>
      </c>
      <c r="GJ257" s="4">
        <v>553.22</v>
      </c>
      <c r="GK257" s="4">
        <v>553.22</v>
      </c>
      <c r="GL257" s="4">
        <v>553.22</v>
      </c>
      <c r="GM257" s="4">
        <v>553.22</v>
      </c>
      <c r="GN257" s="4">
        <v>583.04999999999995</v>
      </c>
      <c r="GO257" s="4">
        <v>612.88</v>
      </c>
      <c r="GP257" s="4">
        <v>642.94000000000005</v>
      </c>
      <c r="GQ257" s="4">
        <v>642.94000000000005</v>
      </c>
      <c r="GR257" s="4">
        <v>673.6</v>
      </c>
      <c r="GS257" s="4">
        <v>707.02</v>
      </c>
      <c r="GT257" s="4">
        <v>742.82</v>
      </c>
      <c r="GU257" s="4">
        <v>778.77</v>
      </c>
      <c r="GV257" s="4">
        <v>812.8</v>
      </c>
      <c r="GW257" s="4">
        <v>842.34</v>
      </c>
      <c r="GX257" s="4">
        <v>842.34</v>
      </c>
      <c r="GY257" s="4">
        <v>870.29</v>
      </c>
      <c r="GZ257" s="4">
        <v>890.29</v>
      </c>
      <c r="HA257" s="4">
        <v>896.26</v>
      </c>
      <c r="HB257" s="4">
        <v>902.22</v>
      </c>
      <c r="HC257" s="4">
        <v>908.53</v>
      </c>
      <c r="HD257" s="4">
        <v>915.49</v>
      </c>
      <c r="HE257" s="4">
        <v>915.49</v>
      </c>
      <c r="HF257" s="4">
        <v>923.13</v>
      </c>
      <c r="HG257" s="4">
        <v>933.54</v>
      </c>
      <c r="HH257" s="4">
        <v>944.1</v>
      </c>
      <c r="HI257" s="4">
        <v>954.82</v>
      </c>
      <c r="HJ257" s="4">
        <v>972.45</v>
      </c>
      <c r="HK257" s="4">
        <v>991.36</v>
      </c>
      <c r="HL257" s="4">
        <v>991.36</v>
      </c>
      <c r="HM257" s="4">
        <v>1010.3</v>
      </c>
      <c r="HN257" s="4">
        <v>1029.24</v>
      </c>
      <c r="HO257" s="4">
        <v>1048.3800000000001</v>
      </c>
      <c r="HP257" s="4">
        <v>1068.92</v>
      </c>
      <c r="HQ257" s="4">
        <v>1092.43</v>
      </c>
      <c r="HR257" s="4">
        <v>1121.26</v>
      </c>
      <c r="HS257" s="4">
        <v>1121.26</v>
      </c>
      <c r="HT257" s="4">
        <v>1151.0899999999999</v>
      </c>
      <c r="HU257" s="4">
        <v>1183.01</v>
      </c>
      <c r="HV257" s="4">
        <v>1215.1099999999999</v>
      </c>
      <c r="HW257" s="4">
        <v>1247.3399999999999</v>
      </c>
      <c r="HX257" s="4">
        <v>1279.93</v>
      </c>
      <c r="HY257" s="4">
        <v>1312.52</v>
      </c>
      <c r="HZ257" s="4">
        <v>1312.52</v>
      </c>
      <c r="IA257" s="4">
        <v>1345.11</v>
      </c>
      <c r="IB257" s="4">
        <v>1378</v>
      </c>
      <c r="IC257" s="4">
        <v>1410.88</v>
      </c>
      <c r="ID257" s="4">
        <v>1445.21</v>
      </c>
      <c r="IE257" s="4">
        <v>1483.14</v>
      </c>
      <c r="IF257" s="4">
        <v>1522.42</v>
      </c>
      <c r="IG257" s="4">
        <v>1522.42</v>
      </c>
      <c r="IH257" s="4">
        <v>1565.96</v>
      </c>
      <c r="II257" s="4">
        <v>1610.86</v>
      </c>
      <c r="IJ257" s="4">
        <v>1657.85</v>
      </c>
      <c r="IK257" s="4">
        <v>1706.8</v>
      </c>
      <c r="IL257" s="4">
        <v>1759.99</v>
      </c>
      <c r="IM257" s="4">
        <v>1815.4</v>
      </c>
      <c r="IN257" s="4">
        <v>1815.4</v>
      </c>
      <c r="IO257" s="4">
        <v>1872.34</v>
      </c>
      <c r="IP257" s="4">
        <v>1931.77</v>
      </c>
      <c r="IQ257" s="4">
        <v>1993.77</v>
      </c>
      <c r="IR257" s="4">
        <v>2056.86</v>
      </c>
      <c r="IS257" s="4">
        <v>2128.06</v>
      </c>
      <c r="IT257" s="4">
        <v>2199.9899999999998</v>
      </c>
      <c r="IU257" s="4">
        <v>2199.9899999999998</v>
      </c>
      <c r="IV257" s="4">
        <v>2287.37</v>
      </c>
      <c r="IW257" s="4">
        <v>2310.17</v>
      </c>
      <c r="IX257" s="4">
        <v>2337.35</v>
      </c>
      <c r="IY257" s="4">
        <v>2337.35</v>
      </c>
      <c r="IZ257" s="4">
        <v>2337.35</v>
      </c>
      <c r="JA257" s="4">
        <v>2337.35</v>
      </c>
      <c r="JB257" s="4">
        <v>2337.35</v>
      </c>
      <c r="JC257" s="4">
        <v>2337.35</v>
      </c>
      <c r="JD257" s="4">
        <v>2346.96</v>
      </c>
      <c r="JE257" s="4">
        <v>2356.79</v>
      </c>
      <c r="JF257" s="4">
        <v>2367.02</v>
      </c>
      <c r="JG257" s="4">
        <v>2377.2600000000002</v>
      </c>
      <c r="JH257" s="4">
        <v>2388.06</v>
      </c>
      <c r="JI257" s="4">
        <v>2388.06</v>
      </c>
      <c r="JJ257" s="4">
        <v>2399.3200000000002</v>
      </c>
      <c r="JK257" s="4">
        <v>2411.04</v>
      </c>
      <c r="JL257" s="4">
        <v>2423</v>
      </c>
      <c r="JM257" s="4">
        <v>2435.11</v>
      </c>
      <c r="JN257" s="4">
        <v>2447.4299999999998</v>
      </c>
      <c r="JO257" s="4">
        <v>2459.9899999999998</v>
      </c>
      <c r="JP257" s="4">
        <v>2459.9899999999998</v>
      </c>
      <c r="JQ257" s="4">
        <v>2472.85</v>
      </c>
      <c r="JR257" s="4">
        <v>2486.04</v>
      </c>
      <c r="JS257" s="4">
        <v>2499.2199999999998</v>
      </c>
      <c r="JT257" s="4">
        <v>2512.41</v>
      </c>
      <c r="JU257" s="4">
        <v>2526.46</v>
      </c>
      <c r="JV257" s="4">
        <v>2540.6799999999998</v>
      </c>
      <c r="JW257" s="4">
        <v>2540.6799999999998</v>
      </c>
      <c r="JX257" s="4">
        <v>2555.27</v>
      </c>
      <c r="JY257" s="4">
        <v>2569.86</v>
      </c>
      <c r="JZ257" s="4">
        <v>2586.4899999999998</v>
      </c>
      <c r="KA257" s="4">
        <v>2603.12</v>
      </c>
      <c r="KB257" s="4">
        <v>2617.84</v>
      </c>
      <c r="KC257" s="4">
        <v>2632.27</v>
      </c>
      <c r="KD257" s="4">
        <v>2632.27</v>
      </c>
      <c r="KE257" s="4">
        <v>2646.7</v>
      </c>
      <c r="KF257" s="4">
        <v>2661.12</v>
      </c>
      <c r="KG257" s="4">
        <v>2676.05</v>
      </c>
      <c r="KH257" s="4">
        <v>2690.97</v>
      </c>
      <c r="KI257" s="4">
        <v>2705.89</v>
      </c>
      <c r="KJ257" s="4">
        <v>2720.81</v>
      </c>
      <c r="KK257" s="4">
        <v>2720.81</v>
      </c>
      <c r="KL257" s="4">
        <v>2735.73</v>
      </c>
      <c r="KM257" s="4">
        <v>2750.65</v>
      </c>
      <c r="KN257" s="4">
        <v>2765.58</v>
      </c>
      <c r="KO257" s="4">
        <v>2780.5</v>
      </c>
      <c r="KP257" s="4">
        <v>2795.42</v>
      </c>
      <c r="KQ257" s="4">
        <v>2810.34</v>
      </c>
      <c r="KR257" s="4">
        <v>2810.34</v>
      </c>
      <c r="KS257" s="4">
        <v>2825.26</v>
      </c>
      <c r="KT257" s="4">
        <v>2840.18</v>
      </c>
      <c r="KU257" s="4">
        <v>2855.11</v>
      </c>
      <c r="KV257" s="4">
        <v>2870.03</v>
      </c>
      <c r="KW257" s="4">
        <v>2884.95</v>
      </c>
      <c r="KX257" s="4">
        <v>2900.17</v>
      </c>
      <c r="KY257" s="4">
        <v>2900.17</v>
      </c>
      <c r="KZ257" s="4">
        <v>2915.55</v>
      </c>
      <c r="LA257" s="4">
        <v>2931.63</v>
      </c>
      <c r="LB257" s="4">
        <v>2947.95</v>
      </c>
      <c r="LC257" s="4">
        <v>2964.8</v>
      </c>
      <c r="LD257" s="4">
        <v>2982.92</v>
      </c>
      <c r="LE257" s="4">
        <v>3001.14</v>
      </c>
      <c r="LF257" s="4">
        <v>3001.14</v>
      </c>
      <c r="LG257" s="4">
        <v>3019.76</v>
      </c>
      <c r="LH257" s="4">
        <v>3038.96</v>
      </c>
      <c r="LI257" s="4">
        <v>3058.69</v>
      </c>
      <c r="LJ257" s="4">
        <v>3078.95</v>
      </c>
      <c r="LK257" s="4">
        <v>3100.74</v>
      </c>
      <c r="LL257" s="4">
        <v>3122.56</v>
      </c>
      <c r="LM257" s="4">
        <v>3122.56</v>
      </c>
      <c r="LN257" s="4">
        <v>3144.94</v>
      </c>
      <c r="LO257" s="4">
        <v>3167.83</v>
      </c>
      <c r="LP257" s="4">
        <v>3191.22</v>
      </c>
      <c r="LQ257" s="4">
        <v>3215.56</v>
      </c>
      <c r="LR257" s="4">
        <v>3239.91</v>
      </c>
      <c r="LS257" s="4">
        <v>3265.38</v>
      </c>
      <c r="LT257" s="4">
        <v>3265.38</v>
      </c>
      <c r="LU257" s="4">
        <v>3291.59</v>
      </c>
      <c r="LV257" s="4">
        <v>3318.84</v>
      </c>
      <c r="LW257" s="4">
        <v>3346.55</v>
      </c>
      <c r="LX257" s="4">
        <v>3375.13</v>
      </c>
      <c r="LY257" s="4">
        <v>3405.14</v>
      </c>
      <c r="LZ257" s="4">
        <v>3436.2</v>
      </c>
      <c r="MA257" s="4">
        <v>3436.2</v>
      </c>
      <c r="MB257" s="4">
        <v>3467.88</v>
      </c>
      <c r="MC257" s="4">
        <v>3500.46</v>
      </c>
      <c r="MD257" s="4">
        <v>3534.99</v>
      </c>
      <c r="ME257" s="4">
        <v>3571.05</v>
      </c>
      <c r="MF257" s="4">
        <v>3609.01</v>
      </c>
      <c r="MG257" s="4">
        <v>3647.18</v>
      </c>
      <c r="MH257" s="4">
        <v>3647.18</v>
      </c>
      <c r="MI257" s="4">
        <v>3685.45</v>
      </c>
      <c r="MJ257" s="4">
        <v>3723.93</v>
      </c>
      <c r="MK257" s="4">
        <v>3763.08</v>
      </c>
      <c r="ML257" s="4">
        <v>3803.3</v>
      </c>
      <c r="MM257" s="4">
        <v>3844.2</v>
      </c>
      <c r="MN257" s="4">
        <v>3885.83</v>
      </c>
      <c r="MO257" s="4">
        <v>3885.83</v>
      </c>
      <c r="MP257" s="4">
        <v>3927.92</v>
      </c>
      <c r="MQ257" s="4">
        <v>3971.58</v>
      </c>
      <c r="MR257" s="4">
        <v>4016.25</v>
      </c>
      <c r="MS257" s="4">
        <v>4061.63</v>
      </c>
      <c r="MT257" s="4">
        <v>4108.04</v>
      </c>
      <c r="MU257" s="4">
        <v>4154.58</v>
      </c>
      <c r="MV257" s="4">
        <v>4154.58</v>
      </c>
      <c r="MW257" s="4">
        <v>4201.78</v>
      </c>
      <c r="MX257" s="4">
        <v>4249.7700000000004</v>
      </c>
      <c r="MY257" s="4">
        <v>4298.5600000000004</v>
      </c>
      <c r="MZ257" s="4">
        <v>4348.2700000000004</v>
      </c>
      <c r="NA257" s="4">
        <v>4398.01</v>
      </c>
      <c r="NB257" s="4">
        <v>4447.75</v>
      </c>
      <c r="NC257" s="4">
        <v>4447.75</v>
      </c>
      <c r="ND257" s="4">
        <v>4497.4799999999996</v>
      </c>
      <c r="NE257" s="4">
        <v>4547.22</v>
      </c>
      <c r="NF257" s="4">
        <v>4596.96</v>
      </c>
      <c r="NG257" s="4">
        <v>4646.7</v>
      </c>
      <c r="NH257" s="4">
        <v>4698.9399999999996</v>
      </c>
      <c r="NI257" s="4">
        <v>4791.3599999999997</v>
      </c>
      <c r="NJ257" s="4">
        <v>4791.3599999999997</v>
      </c>
      <c r="NK257" s="4">
        <v>4918.29</v>
      </c>
      <c r="NL257" s="4">
        <v>4971.83</v>
      </c>
      <c r="NM257" s="4">
        <v>4971.83</v>
      </c>
      <c r="NN257" s="4">
        <v>4971.83</v>
      </c>
      <c r="NO257" s="4">
        <v>4971.83</v>
      </c>
      <c r="NP257" s="4">
        <v>4971.83</v>
      </c>
      <c r="NQ257" s="4">
        <v>4971.83</v>
      </c>
      <c r="NR257" s="4">
        <v>4971.83</v>
      </c>
      <c r="NS257" s="4">
        <v>4971.83</v>
      </c>
      <c r="NT257" s="4">
        <v>4971.83</v>
      </c>
      <c r="NU257" s="4">
        <v>4971.83</v>
      </c>
      <c r="NV257" s="4">
        <v>4971.83</v>
      </c>
      <c r="NW257" s="4">
        <v>4971.83</v>
      </c>
      <c r="NX257" s="4">
        <v>4971.83</v>
      </c>
      <c r="NY257" s="4">
        <v>4971.83</v>
      </c>
      <c r="NZ257" s="4">
        <v>4971.83</v>
      </c>
      <c r="OA257" s="4">
        <v>4971.83</v>
      </c>
      <c r="OB257" s="4">
        <v>4971.83</v>
      </c>
      <c r="OC257" s="4">
        <v>5184.1899999999996</v>
      </c>
      <c r="OD257" s="4">
        <v>5458.39</v>
      </c>
      <c r="OE257" s="4">
        <v>5458.39</v>
      </c>
      <c r="OF257" s="4">
        <v>6032.03</v>
      </c>
      <c r="OG257" s="4">
        <v>6259.86</v>
      </c>
      <c r="OH257" s="4">
        <v>6346.01</v>
      </c>
      <c r="OI257" s="4">
        <v>6362.65</v>
      </c>
      <c r="OJ257" s="4">
        <v>6388.2</v>
      </c>
      <c r="OK257" s="4">
        <v>6407.23</v>
      </c>
      <c r="OL257" s="4">
        <v>6407.23</v>
      </c>
      <c r="OM257" s="4">
        <v>6435.25</v>
      </c>
      <c r="ON257" s="4">
        <v>6435.25</v>
      </c>
      <c r="OO257" s="4">
        <v>6435.25</v>
      </c>
      <c r="OP257" s="4">
        <v>6466.4</v>
      </c>
      <c r="OQ257" s="4">
        <v>6502.74</v>
      </c>
      <c r="OR257" s="4">
        <v>6590.99</v>
      </c>
      <c r="OS257" s="4">
        <v>6590.99</v>
      </c>
      <c r="OT257" s="4">
        <v>6598.78</v>
      </c>
      <c r="OU257" s="4">
        <v>6607.87</v>
      </c>
      <c r="OV257" s="4">
        <v>6629.94</v>
      </c>
      <c r="OW257" s="4">
        <v>6700.02</v>
      </c>
      <c r="OX257" s="4">
        <v>6781.79</v>
      </c>
      <c r="OY257" s="4">
        <v>6980.37</v>
      </c>
      <c r="OZ257" s="4">
        <v>6980.37</v>
      </c>
      <c r="PA257" s="4">
        <v>7003.74</v>
      </c>
      <c r="PB257" s="4">
        <v>7027.1</v>
      </c>
      <c r="PC257" s="4">
        <v>7066.04</v>
      </c>
      <c r="PD257" s="4">
        <v>7136.12</v>
      </c>
      <c r="PE257" s="4">
        <v>7147.8</v>
      </c>
      <c r="PF257" s="4">
        <v>7159.48</v>
      </c>
      <c r="PG257" s="4">
        <v>7159.48</v>
      </c>
      <c r="PH257" s="4">
        <v>7178.95</v>
      </c>
      <c r="PI257" s="4">
        <v>7213.99</v>
      </c>
      <c r="PJ257" s="4">
        <v>7213.99</v>
      </c>
      <c r="PK257" s="4">
        <v>7213.99</v>
      </c>
      <c r="PL257" s="4">
        <v>7213.99</v>
      </c>
      <c r="PM257" s="4">
        <v>7213.99</v>
      </c>
      <c r="PN257" s="4">
        <v>7213.99</v>
      </c>
      <c r="PO257" s="4">
        <v>7213.99</v>
      </c>
      <c r="PP257" s="4">
        <v>7213.99</v>
      </c>
      <c r="PQ257" s="4">
        <v>7213.99</v>
      </c>
      <c r="PR257" s="4">
        <v>7213.99</v>
      </c>
      <c r="PS257" s="4">
        <v>7213.99</v>
      </c>
      <c r="PT257" s="4">
        <v>7213.99</v>
      </c>
      <c r="PU257" s="4">
        <v>7213.99</v>
      </c>
      <c r="PV257" s="4">
        <v>7213.99</v>
      </c>
      <c r="PW257" s="4">
        <v>7213.99</v>
      </c>
      <c r="PX257" s="4">
        <v>7213.99</v>
      </c>
      <c r="PY257" s="4">
        <v>7213.99</v>
      </c>
      <c r="PZ257" s="4">
        <v>7213.99</v>
      </c>
      <c r="QA257" s="4">
        <v>7213.99</v>
      </c>
      <c r="QB257" s="4">
        <v>7213.99</v>
      </c>
      <c r="QC257" s="4">
        <v>7213.99</v>
      </c>
      <c r="QD257" s="4">
        <v>7213.99</v>
      </c>
      <c r="QE257" s="4">
        <v>7213.99</v>
      </c>
      <c r="QF257" s="4">
        <v>7213.99</v>
      </c>
      <c r="QG257" s="4">
        <v>7213.99</v>
      </c>
      <c r="QH257" s="4">
        <v>7213.99</v>
      </c>
      <c r="QI257" s="4">
        <v>7213.99</v>
      </c>
      <c r="QJ257" s="4">
        <v>7213.99</v>
      </c>
      <c r="QK257" s="4">
        <v>7213.99</v>
      </c>
      <c r="QL257" s="4">
        <v>7213.99</v>
      </c>
      <c r="QM257" s="4">
        <v>7213.99</v>
      </c>
      <c r="QN257" s="4">
        <v>7213.99</v>
      </c>
      <c r="QO257" s="4">
        <v>7213.99</v>
      </c>
      <c r="QP257" s="4">
        <v>7213.99</v>
      </c>
      <c r="QQ257" s="4">
        <v>7213.99</v>
      </c>
      <c r="QR257" s="4">
        <v>7213.99</v>
      </c>
      <c r="QS257" s="4">
        <v>7213.99</v>
      </c>
      <c r="QT257" s="4">
        <v>7213.99</v>
      </c>
      <c r="QU257" s="4">
        <v>7213.99</v>
      </c>
      <c r="QV257" s="4">
        <v>7213.99</v>
      </c>
      <c r="QW257" s="4">
        <v>7213.99</v>
      </c>
      <c r="QX257" s="4">
        <v>7213.99</v>
      </c>
      <c r="QY257" s="4">
        <v>7213.99</v>
      </c>
      <c r="QZ257" s="4">
        <v>7213.99</v>
      </c>
      <c r="RA257" s="4">
        <v>7213.99</v>
      </c>
      <c r="RB257" s="4">
        <v>7213.99</v>
      </c>
      <c r="RC257" s="4">
        <v>7213.99</v>
      </c>
      <c r="RD257" s="4">
        <v>7213.99</v>
      </c>
      <c r="RE257" s="4">
        <v>7213.99</v>
      </c>
      <c r="RF257" s="4">
        <v>7213.99</v>
      </c>
      <c r="RG257" s="4">
        <v>7213.99</v>
      </c>
      <c r="RH257" s="4">
        <v>7213.99</v>
      </c>
      <c r="RI257" s="4">
        <v>7213.99</v>
      </c>
      <c r="RJ257" s="4">
        <v>7213.99</v>
      </c>
      <c r="RK257" s="4">
        <v>7213.99</v>
      </c>
      <c r="RL257" s="4">
        <v>7213.99</v>
      </c>
      <c r="RM257" s="4">
        <v>7213.99</v>
      </c>
      <c r="RN257" s="4">
        <v>7213.99</v>
      </c>
      <c r="RO257" s="4">
        <v>7213.99</v>
      </c>
      <c r="RP257" s="4">
        <v>7213.99</v>
      </c>
      <c r="RQ257" s="4">
        <v>7213.99</v>
      </c>
      <c r="RR257" s="4">
        <v>7213.99</v>
      </c>
      <c r="RS257" s="4">
        <v>7213.99</v>
      </c>
      <c r="RT257" s="4">
        <v>24</v>
      </c>
      <c r="RU257" s="4">
        <v>24</v>
      </c>
      <c r="RV257" s="4">
        <v>24</v>
      </c>
      <c r="RW257" s="4">
        <v>24</v>
      </c>
      <c r="RX257" s="4">
        <v>24</v>
      </c>
      <c r="RY257" s="4">
        <v>24</v>
      </c>
      <c r="RZ257" s="4">
        <v>24</v>
      </c>
      <c r="SA257" s="4">
        <v>24</v>
      </c>
      <c r="SB257" s="4">
        <v>24</v>
      </c>
      <c r="SC257" s="4">
        <v>24</v>
      </c>
      <c r="SD257" s="4">
        <v>24</v>
      </c>
      <c r="SE257" s="4">
        <v>24</v>
      </c>
      <c r="SF257" s="4">
        <v>24</v>
      </c>
      <c r="SG257" s="4">
        <v>24</v>
      </c>
      <c r="SH257" s="4">
        <v>24</v>
      </c>
      <c r="SI257" s="4">
        <v>24</v>
      </c>
      <c r="SJ257" s="4">
        <v>24</v>
      </c>
      <c r="SK257" s="4">
        <v>24</v>
      </c>
      <c r="SL257" s="4">
        <v>24</v>
      </c>
      <c r="SM257" s="4">
        <v>24</v>
      </c>
      <c r="SN257" s="4">
        <v>24</v>
      </c>
      <c r="SO257" s="4">
        <v>24</v>
      </c>
      <c r="SP257" s="4">
        <v>24</v>
      </c>
      <c r="SQ257" s="4">
        <v>24</v>
      </c>
      <c r="SR257" s="4">
        <v>24</v>
      </c>
      <c r="SS257" s="4">
        <v>24</v>
      </c>
      <c r="ST257" s="4">
        <v>24</v>
      </c>
      <c r="SU257" s="4">
        <v>24</v>
      </c>
      <c r="SV257" s="4">
        <v>24</v>
      </c>
      <c r="SW257" s="4">
        <v>24</v>
      </c>
      <c r="SX257" s="4">
        <v>24</v>
      </c>
      <c r="SY257" s="4">
        <v>24</v>
      </c>
      <c r="SZ257" s="4">
        <v>24</v>
      </c>
      <c r="TA257" s="4">
        <v>24</v>
      </c>
      <c r="TB257" s="4">
        <v>24</v>
      </c>
      <c r="TC257" s="4">
        <v>24</v>
      </c>
      <c r="TD257" s="4">
        <v>24</v>
      </c>
      <c r="TE257" s="4">
        <v>24</v>
      </c>
      <c r="TF257" s="4">
        <v>24</v>
      </c>
      <c r="TG257" s="4">
        <v>24</v>
      </c>
      <c r="TH257" s="4">
        <v>24</v>
      </c>
      <c r="TI257" s="4">
        <v>24</v>
      </c>
      <c r="TJ257" s="4">
        <v>24</v>
      </c>
      <c r="TK257" s="4">
        <v>24</v>
      </c>
      <c r="TL257" s="4">
        <v>24</v>
      </c>
      <c r="TM257" s="4">
        <v>24</v>
      </c>
      <c r="TN257" s="4">
        <v>24</v>
      </c>
      <c r="TO257" s="4">
        <v>24</v>
      </c>
      <c r="TP257" s="4">
        <v>24</v>
      </c>
      <c r="TQ257" s="4">
        <v>24</v>
      </c>
      <c r="TR257" s="4">
        <v>24</v>
      </c>
      <c r="TS257" s="4">
        <v>24</v>
      </c>
      <c r="TT257" s="4">
        <v>24</v>
      </c>
      <c r="TU257" s="4">
        <v>24</v>
      </c>
      <c r="TV257" s="4">
        <v>24</v>
      </c>
      <c r="TW257" s="4">
        <v>24</v>
      </c>
      <c r="TX257" s="4">
        <v>24</v>
      </c>
      <c r="TY257" s="4">
        <v>24</v>
      </c>
      <c r="TZ257" s="4">
        <v>24</v>
      </c>
      <c r="UA257" s="4">
        <v>24</v>
      </c>
      <c r="UB257" s="4">
        <v>24</v>
      </c>
      <c r="UC257" s="4">
        <v>24</v>
      </c>
      <c r="UD257" s="4">
        <v>24</v>
      </c>
      <c r="UE257" s="4">
        <v>24</v>
      </c>
      <c r="UF257" s="4">
        <v>24</v>
      </c>
      <c r="UG257" s="4">
        <v>24</v>
      </c>
      <c r="UH257" s="4">
        <v>24</v>
      </c>
      <c r="UI257" s="4">
        <v>24</v>
      </c>
      <c r="UJ257" s="4">
        <v>24</v>
      </c>
      <c r="UK257" s="4">
        <v>24</v>
      </c>
      <c r="UL257" s="4">
        <v>24</v>
      </c>
      <c r="UM257" s="4">
        <v>24</v>
      </c>
      <c r="UN257" s="4">
        <v>24</v>
      </c>
      <c r="UO257" s="4">
        <v>24</v>
      </c>
      <c r="UP257" s="4">
        <v>24</v>
      </c>
      <c r="UQ257" s="4">
        <v>24</v>
      </c>
      <c r="UR257" s="4">
        <v>24</v>
      </c>
      <c r="US257" s="4">
        <v>24</v>
      </c>
      <c r="UT257" s="4">
        <v>24</v>
      </c>
      <c r="UU257" s="4">
        <v>24</v>
      </c>
      <c r="UV257" s="4">
        <v>24</v>
      </c>
      <c r="UW257" s="4">
        <v>24</v>
      </c>
      <c r="UX257" s="4">
        <v>24</v>
      </c>
      <c r="UY257" s="4">
        <v>24</v>
      </c>
      <c r="UZ257" s="4">
        <v>24</v>
      </c>
      <c r="VA257" s="4">
        <v>24</v>
      </c>
      <c r="VB257" s="4">
        <v>24</v>
      </c>
      <c r="VC257" s="4">
        <v>24</v>
      </c>
      <c r="VD257" s="4">
        <v>24</v>
      </c>
      <c r="VE257" s="4">
        <v>24</v>
      </c>
      <c r="VF257" s="4">
        <v>24</v>
      </c>
      <c r="VG257" s="4">
        <v>24</v>
      </c>
      <c r="VH257" s="4">
        <v>24</v>
      </c>
      <c r="VI257" s="4">
        <v>24</v>
      </c>
      <c r="VJ257" s="4">
        <v>24</v>
      </c>
      <c r="VK257" s="4">
        <v>24</v>
      </c>
      <c r="VL257" s="4">
        <v>24</v>
      </c>
      <c r="VM257" s="4">
        <v>24</v>
      </c>
      <c r="VN257" s="4">
        <v>24</v>
      </c>
      <c r="VO257" s="4">
        <v>24</v>
      </c>
      <c r="VP257" s="4">
        <v>24</v>
      </c>
      <c r="VQ257" s="4">
        <v>24</v>
      </c>
      <c r="VR257" s="4">
        <v>24</v>
      </c>
      <c r="VS257" s="4">
        <v>24</v>
      </c>
      <c r="VT257" s="4">
        <v>24</v>
      </c>
      <c r="VU257" s="4">
        <v>24</v>
      </c>
      <c r="VV257" s="4">
        <v>24</v>
      </c>
      <c r="VW257" s="4">
        <v>24</v>
      </c>
      <c r="VX257" s="4">
        <v>24</v>
      </c>
      <c r="VY257" s="4">
        <v>24</v>
      </c>
      <c r="VZ257" s="4">
        <v>24</v>
      </c>
      <c r="WA257" s="4">
        <v>24</v>
      </c>
      <c r="WB257" s="4">
        <v>24</v>
      </c>
      <c r="WC257" s="4">
        <v>24</v>
      </c>
      <c r="WD257" s="4">
        <v>24</v>
      </c>
      <c r="WE257" s="4">
        <v>24</v>
      </c>
      <c r="WF257" s="4">
        <v>24</v>
      </c>
      <c r="WG257" s="4">
        <v>24</v>
      </c>
      <c r="WH257" s="4">
        <v>24</v>
      </c>
      <c r="WI257" s="4">
        <v>24</v>
      </c>
      <c r="WJ257" s="4">
        <v>24</v>
      </c>
      <c r="WK257" s="4">
        <v>24</v>
      </c>
      <c r="WL257" s="4">
        <v>24</v>
      </c>
      <c r="WM257" s="4">
        <v>24</v>
      </c>
      <c r="WN257" s="4">
        <v>24</v>
      </c>
      <c r="WO257" s="4">
        <v>24</v>
      </c>
      <c r="WP257" s="4">
        <v>24</v>
      </c>
      <c r="WQ257" s="4">
        <v>24</v>
      </c>
      <c r="WR257" s="4">
        <v>24</v>
      </c>
      <c r="WS257" s="4">
        <v>24</v>
      </c>
      <c r="WT257" s="4">
        <v>24</v>
      </c>
      <c r="WU257" s="4">
        <v>24</v>
      </c>
      <c r="WV257" s="4">
        <v>24</v>
      </c>
      <c r="WW257" s="4">
        <v>24</v>
      </c>
      <c r="WX257" s="4">
        <v>24</v>
      </c>
      <c r="WY257" s="4">
        <v>24</v>
      </c>
      <c r="WZ257" s="4">
        <v>24</v>
      </c>
      <c r="XA257" s="4">
        <v>24</v>
      </c>
      <c r="XB257" s="4">
        <v>24</v>
      </c>
      <c r="XC257" s="4">
        <v>24</v>
      </c>
      <c r="XD257" s="4">
        <v>24</v>
      </c>
      <c r="XE257" s="4">
        <v>24</v>
      </c>
      <c r="XF257" s="4">
        <v>24</v>
      </c>
      <c r="XG257" s="4">
        <v>24</v>
      </c>
      <c r="XH257" s="4">
        <v>24</v>
      </c>
      <c r="XI257" s="4">
        <v>24</v>
      </c>
      <c r="XJ257" s="4">
        <v>24</v>
      </c>
      <c r="XK257" s="4">
        <v>24</v>
      </c>
      <c r="XL257" s="4">
        <v>24</v>
      </c>
      <c r="XM257" s="4">
        <v>24</v>
      </c>
      <c r="XN257" s="4">
        <v>24</v>
      </c>
      <c r="XO257" s="4">
        <v>24</v>
      </c>
      <c r="XP257" s="4">
        <v>24</v>
      </c>
      <c r="XQ257" s="4">
        <v>24</v>
      </c>
      <c r="XR257" s="4">
        <v>24</v>
      </c>
      <c r="XS257" s="4">
        <v>24</v>
      </c>
      <c r="XT257" s="4">
        <v>24</v>
      </c>
      <c r="XU257" s="4">
        <v>24</v>
      </c>
      <c r="XV257" s="4">
        <v>24</v>
      </c>
      <c r="XW257" s="4">
        <v>24</v>
      </c>
      <c r="XX257" s="4">
        <v>24</v>
      </c>
      <c r="XY257" s="4">
        <v>24</v>
      </c>
      <c r="XZ257" s="4">
        <v>24</v>
      </c>
      <c r="YA257" s="4">
        <v>24</v>
      </c>
      <c r="YB257" s="4">
        <v>24</v>
      </c>
      <c r="YC257" s="4">
        <v>24</v>
      </c>
      <c r="YD257" s="4">
        <v>24</v>
      </c>
      <c r="YE257" s="4">
        <v>24</v>
      </c>
      <c r="YF257" s="4">
        <v>24</v>
      </c>
      <c r="YG257" s="4">
        <v>24</v>
      </c>
      <c r="YH257" s="4">
        <v>24</v>
      </c>
      <c r="YI257" s="4">
        <v>24</v>
      </c>
      <c r="YJ257" s="4">
        <v>24</v>
      </c>
      <c r="YK257" s="4">
        <v>24</v>
      </c>
      <c r="YL257" s="4">
        <v>24</v>
      </c>
      <c r="YM257" s="4">
        <v>24</v>
      </c>
      <c r="YN257" s="4">
        <v>24</v>
      </c>
      <c r="YO257" s="4">
        <v>24</v>
      </c>
      <c r="YP257" s="4">
        <v>24</v>
      </c>
      <c r="YQ257" s="4">
        <v>24</v>
      </c>
      <c r="YR257" s="4">
        <v>24</v>
      </c>
      <c r="YS257" s="4">
        <v>24</v>
      </c>
      <c r="YT257" s="4">
        <v>24</v>
      </c>
      <c r="YU257" s="4">
        <v>24</v>
      </c>
      <c r="YV257" s="4">
        <v>24</v>
      </c>
      <c r="YW257" s="4">
        <v>24</v>
      </c>
      <c r="YX257" s="4">
        <v>24</v>
      </c>
      <c r="YY257" s="4">
        <v>24</v>
      </c>
      <c r="YZ257" s="4">
        <v>24</v>
      </c>
      <c r="ZA257" s="4">
        <v>24</v>
      </c>
      <c r="ZB257" s="4">
        <v>24</v>
      </c>
      <c r="ZC257" s="4">
        <v>24</v>
      </c>
      <c r="ZD257" s="4">
        <v>24</v>
      </c>
      <c r="ZE257" s="4">
        <v>24</v>
      </c>
      <c r="ZF257" s="4">
        <v>24</v>
      </c>
      <c r="ZG257" s="4">
        <v>24</v>
      </c>
      <c r="ZH257" s="4">
        <v>24</v>
      </c>
      <c r="ZI257" s="4">
        <v>24</v>
      </c>
      <c r="ZJ257" s="4">
        <v>24</v>
      </c>
      <c r="ZK257" s="4">
        <v>24</v>
      </c>
      <c r="ZL257" s="4">
        <v>24</v>
      </c>
      <c r="ZM257" s="925">
        <v>24</v>
      </c>
      <c r="ZN257" s="925">
        <v>24</v>
      </c>
      <c r="ZO257" s="4">
        <v>24</v>
      </c>
      <c r="ZP257" s="4">
        <v>24</v>
      </c>
      <c r="ZQ257" s="4">
        <v>24</v>
      </c>
      <c r="ZR257" s="4">
        <v>24</v>
      </c>
      <c r="ZS257" s="4">
        <v>24</v>
      </c>
      <c r="ZT257" s="4">
        <v>24</v>
      </c>
      <c r="ZU257" s="4">
        <v>24</v>
      </c>
      <c r="ZV257" s="4">
        <v>24</v>
      </c>
      <c r="ZW257" s="4">
        <v>24</v>
      </c>
      <c r="ZX257" s="4">
        <v>24</v>
      </c>
      <c r="ZY257" s="4">
        <v>24</v>
      </c>
      <c r="ZZ257" s="4">
        <v>24</v>
      </c>
      <c r="AAA257" s="4">
        <v>24</v>
      </c>
      <c r="AAB257" s="4">
        <v>24</v>
      </c>
      <c r="AAC257" s="4">
        <v>24</v>
      </c>
      <c r="AAD257" s="4">
        <v>24</v>
      </c>
      <c r="AAE257" s="4">
        <v>24</v>
      </c>
      <c r="AAF257" s="4">
        <v>24</v>
      </c>
      <c r="AAG257" s="4">
        <v>24</v>
      </c>
      <c r="AAH257" s="4">
        <v>24</v>
      </c>
      <c r="AAI257" s="4">
        <v>24</v>
      </c>
      <c r="AAJ257" s="4">
        <v>24</v>
      </c>
      <c r="AAK257" s="4">
        <v>24</v>
      </c>
      <c r="AAL257" s="4">
        <v>24</v>
      </c>
      <c r="AAM257" s="4">
        <v>24</v>
      </c>
      <c r="AAN257" s="4">
        <v>24</v>
      </c>
      <c r="AAO257" s="4">
        <v>24</v>
      </c>
      <c r="AAP257" s="4">
        <v>24</v>
      </c>
      <c r="AAQ257" s="4">
        <v>24</v>
      </c>
      <c r="AAR257" s="4">
        <v>24</v>
      </c>
      <c r="AAS257" s="4">
        <v>24</v>
      </c>
      <c r="AAT257" s="4">
        <v>24</v>
      </c>
      <c r="AAU257" s="4">
        <v>24</v>
      </c>
      <c r="AAV257" s="4">
        <v>24</v>
      </c>
      <c r="AAW257" s="4">
        <v>24</v>
      </c>
      <c r="AAX257" s="4">
        <v>24</v>
      </c>
      <c r="AAY257" s="4">
        <v>24</v>
      </c>
      <c r="AAZ257" s="4">
        <v>24</v>
      </c>
      <c r="ABA257" s="4">
        <v>24</v>
      </c>
      <c r="ABB257" s="4">
        <v>24</v>
      </c>
      <c r="ABC257" s="4">
        <v>24</v>
      </c>
      <c r="ABD257" s="4">
        <v>24</v>
      </c>
      <c r="ABE257" s="4">
        <v>24</v>
      </c>
      <c r="ABF257" s="4">
        <v>24</v>
      </c>
      <c r="ABG257" s="4">
        <v>24</v>
      </c>
      <c r="ABH257" s="4">
        <v>24</v>
      </c>
      <c r="ABI257" s="4">
        <v>24</v>
      </c>
      <c r="ABJ257" s="4">
        <v>24</v>
      </c>
      <c r="ABK257" s="4">
        <v>24</v>
      </c>
      <c r="ABL257" s="4">
        <v>24</v>
      </c>
      <c r="ABM257" s="4">
        <v>24</v>
      </c>
      <c r="ABN257" s="4">
        <v>24</v>
      </c>
      <c r="ABO257" s="4">
        <v>24</v>
      </c>
      <c r="ABP257" s="4">
        <v>24</v>
      </c>
      <c r="ABQ257" s="4">
        <v>24</v>
      </c>
      <c r="ABR257" s="4">
        <v>24</v>
      </c>
      <c r="ABS257" s="4">
        <v>24</v>
      </c>
      <c r="ABT257" s="4">
        <v>24</v>
      </c>
      <c r="ABU257" s="4">
        <v>24</v>
      </c>
    </row>
    <row r="258" spans="1:749" outlineLevel="4">
      <c r="A258" s="4" t="s">
        <v>1201</v>
      </c>
      <c r="D258" s="4">
        <v>24</v>
      </c>
      <c r="E258" s="4">
        <v>3.6</v>
      </c>
      <c r="F258" s="689">
        <v>10746.75</v>
      </c>
      <c r="G258" s="689"/>
      <c r="H258" s="689" t="s">
        <v>894</v>
      </c>
      <c r="HG258" s="4">
        <v>0.04</v>
      </c>
      <c r="HH258" s="4">
        <v>0.1</v>
      </c>
      <c r="HI258" s="4">
        <v>0.16</v>
      </c>
      <c r="HJ258" s="4">
        <v>0.22</v>
      </c>
      <c r="HK258" s="4">
        <v>0.35</v>
      </c>
      <c r="HL258" s="4">
        <v>0.35</v>
      </c>
      <c r="HM258" s="4">
        <v>0.53</v>
      </c>
      <c r="HN258" s="4">
        <v>0.6</v>
      </c>
      <c r="HO258" s="4">
        <v>0.6</v>
      </c>
      <c r="HP258" s="4">
        <v>0.6</v>
      </c>
      <c r="HQ258" s="4">
        <v>0.6</v>
      </c>
      <c r="HR258" s="4">
        <v>0.6</v>
      </c>
      <c r="HS258" s="4">
        <v>0.6</v>
      </c>
      <c r="HT258" s="4">
        <v>0.6</v>
      </c>
      <c r="HU258" s="4">
        <v>0.6</v>
      </c>
      <c r="HV258" s="4">
        <v>0.6</v>
      </c>
      <c r="HW258" s="4">
        <v>0.6</v>
      </c>
      <c r="HX258" s="4">
        <v>0.6</v>
      </c>
      <c r="HY258" s="4">
        <v>0.6</v>
      </c>
      <c r="HZ258" s="4">
        <v>0.6</v>
      </c>
      <c r="IA258" s="4">
        <v>0.6</v>
      </c>
      <c r="IB258" s="4">
        <v>0.6</v>
      </c>
      <c r="IC258" s="4">
        <v>0.6</v>
      </c>
      <c r="ID258" s="4">
        <v>0.6</v>
      </c>
      <c r="IE258" s="4">
        <v>0.6</v>
      </c>
      <c r="IF258" s="4">
        <v>0.6</v>
      </c>
      <c r="IG258" s="4">
        <v>0.6</v>
      </c>
      <c r="IH258" s="4">
        <v>0.6</v>
      </c>
      <c r="II258" s="4">
        <v>0.6</v>
      </c>
      <c r="IJ258" s="4">
        <v>0.6</v>
      </c>
      <c r="IK258" s="4">
        <v>0.6</v>
      </c>
      <c r="IL258" s="4">
        <v>0.6</v>
      </c>
      <c r="IM258" s="4">
        <v>0.6</v>
      </c>
      <c r="IN258" s="4">
        <v>0.6</v>
      </c>
      <c r="IO258" s="4">
        <v>0.6</v>
      </c>
      <c r="IP258" s="4">
        <v>0.6</v>
      </c>
      <c r="IQ258" s="4">
        <v>0.6</v>
      </c>
      <c r="IR258" s="4">
        <v>0.6</v>
      </c>
      <c r="IS258" s="4">
        <v>0.72</v>
      </c>
      <c r="IT258" s="4">
        <v>0.98</v>
      </c>
      <c r="IU258" s="4">
        <v>0.98</v>
      </c>
      <c r="IV258" s="4">
        <v>1.46</v>
      </c>
      <c r="IW258" s="4">
        <v>2.34</v>
      </c>
      <c r="IX258" s="4">
        <v>3.6</v>
      </c>
      <c r="IY258" s="4">
        <v>3.6</v>
      </c>
      <c r="IZ258" s="4">
        <v>3.6</v>
      </c>
      <c r="JA258" s="4">
        <v>3.6</v>
      </c>
      <c r="JB258" s="4">
        <v>3.6</v>
      </c>
      <c r="JC258" s="4">
        <v>3.6</v>
      </c>
      <c r="JD258" s="4">
        <v>3.6</v>
      </c>
      <c r="JE258" s="4">
        <v>3.6</v>
      </c>
      <c r="JF258" s="4">
        <v>3.6</v>
      </c>
      <c r="JG258" s="4">
        <v>3.6</v>
      </c>
      <c r="JH258" s="4">
        <v>3.6</v>
      </c>
      <c r="JI258" s="4">
        <v>3.6</v>
      </c>
      <c r="JJ258" s="4">
        <v>3.6</v>
      </c>
      <c r="JK258" s="4">
        <v>3.6</v>
      </c>
      <c r="JL258" s="4">
        <v>3.6</v>
      </c>
      <c r="JM258" s="4">
        <v>3.6</v>
      </c>
      <c r="JN258" s="4">
        <v>3.6</v>
      </c>
      <c r="JO258" s="4">
        <v>3.6</v>
      </c>
      <c r="JP258" s="4">
        <v>3.6</v>
      </c>
      <c r="JQ258" s="4">
        <v>3.6</v>
      </c>
      <c r="JR258" s="4">
        <v>3.6</v>
      </c>
      <c r="JS258" s="4">
        <v>3.6</v>
      </c>
      <c r="JT258" s="4">
        <v>3.6</v>
      </c>
      <c r="JU258" s="4">
        <v>3.6</v>
      </c>
      <c r="JV258" s="4">
        <v>3.6</v>
      </c>
      <c r="JW258" s="4">
        <v>3.6</v>
      </c>
      <c r="JX258" s="4">
        <v>3.6</v>
      </c>
      <c r="JY258" s="4">
        <v>3.6</v>
      </c>
      <c r="JZ258" s="4">
        <v>3.6</v>
      </c>
      <c r="KA258" s="4">
        <v>3.6</v>
      </c>
      <c r="KB258" s="4">
        <v>3.6</v>
      </c>
      <c r="KC258" s="4">
        <v>3.6</v>
      </c>
      <c r="KD258" s="4">
        <v>3.6</v>
      </c>
      <c r="KE258" s="4">
        <v>3.6</v>
      </c>
      <c r="KF258" s="4">
        <v>3.6</v>
      </c>
      <c r="KG258" s="4">
        <v>3.6</v>
      </c>
      <c r="KH258" s="4">
        <v>3.6</v>
      </c>
      <c r="KI258" s="4">
        <v>3.6</v>
      </c>
      <c r="KJ258" s="4">
        <v>3.6</v>
      </c>
      <c r="KK258" s="4">
        <v>3.6</v>
      </c>
      <c r="KL258" s="4">
        <v>3.6</v>
      </c>
      <c r="KM258" s="4">
        <v>3.6</v>
      </c>
      <c r="KN258" s="4">
        <v>3.6</v>
      </c>
      <c r="KO258" s="4">
        <v>3.6</v>
      </c>
      <c r="KP258" s="4">
        <v>3.6</v>
      </c>
      <c r="KQ258" s="4">
        <v>3.6</v>
      </c>
      <c r="KR258" s="4">
        <v>3.6</v>
      </c>
      <c r="KS258" s="4">
        <v>3.6</v>
      </c>
      <c r="KT258" s="4">
        <v>3.6</v>
      </c>
      <c r="KU258" s="4">
        <v>3.6</v>
      </c>
      <c r="KV258" s="4">
        <v>3.6</v>
      </c>
      <c r="KW258" s="4">
        <v>3.6</v>
      </c>
      <c r="KX258" s="4">
        <v>3.6</v>
      </c>
      <c r="KY258" s="4">
        <v>3.6</v>
      </c>
      <c r="KZ258" s="4">
        <v>3.6</v>
      </c>
      <c r="LA258" s="4">
        <v>3.6</v>
      </c>
      <c r="LB258" s="4">
        <v>3.6</v>
      </c>
      <c r="LC258" s="4">
        <v>3.6</v>
      </c>
      <c r="LD258" s="4">
        <v>3.6</v>
      </c>
      <c r="LE258" s="4">
        <v>3.6</v>
      </c>
      <c r="LF258" s="4">
        <v>3.6</v>
      </c>
      <c r="LG258" s="4">
        <v>3.6</v>
      </c>
      <c r="LH258" s="4">
        <v>3.6</v>
      </c>
      <c r="LI258" s="4">
        <v>3.6</v>
      </c>
      <c r="LJ258" s="4">
        <v>3.6</v>
      </c>
      <c r="LK258" s="4">
        <v>3.6</v>
      </c>
      <c r="LL258" s="4">
        <v>3.6</v>
      </c>
      <c r="LM258" s="4">
        <v>3.6</v>
      </c>
      <c r="LN258" s="4">
        <v>3.6</v>
      </c>
      <c r="LO258" s="4">
        <v>3.6</v>
      </c>
      <c r="LP258" s="4">
        <v>3.6</v>
      </c>
      <c r="LQ258" s="4">
        <v>3.6</v>
      </c>
      <c r="LR258" s="4">
        <v>3.6</v>
      </c>
      <c r="LS258" s="4">
        <v>3.6</v>
      </c>
      <c r="LT258" s="4">
        <v>3.6</v>
      </c>
      <c r="LU258" s="4">
        <v>3.6</v>
      </c>
      <c r="LV258" s="4">
        <v>3.6</v>
      </c>
      <c r="LW258" s="4">
        <v>3.6</v>
      </c>
      <c r="LX258" s="4">
        <v>3.6</v>
      </c>
      <c r="LY258" s="4">
        <v>3.6</v>
      </c>
      <c r="LZ258" s="4">
        <v>3.6</v>
      </c>
      <c r="MA258" s="4">
        <v>3.6</v>
      </c>
      <c r="MB258" s="4">
        <v>3.6</v>
      </c>
      <c r="MC258" s="4">
        <v>3.6</v>
      </c>
      <c r="MD258" s="4">
        <v>3.6</v>
      </c>
      <c r="ME258" s="4">
        <v>3.6</v>
      </c>
      <c r="MF258" s="4">
        <v>3.6</v>
      </c>
      <c r="MG258" s="4">
        <v>3.6</v>
      </c>
      <c r="MH258" s="4">
        <v>3.6</v>
      </c>
      <c r="MI258" s="4">
        <v>3.6</v>
      </c>
      <c r="MJ258" s="4">
        <v>3.6</v>
      </c>
      <c r="MK258" s="4">
        <v>3.6</v>
      </c>
      <c r="ML258" s="4">
        <v>3.6</v>
      </c>
      <c r="MM258" s="4">
        <v>3.6</v>
      </c>
      <c r="MN258" s="4">
        <v>3.6</v>
      </c>
      <c r="MO258" s="4">
        <v>3.6</v>
      </c>
      <c r="MP258" s="4">
        <v>3.6</v>
      </c>
      <c r="MQ258" s="4">
        <v>3.6</v>
      </c>
      <c r="MR258" s="4">
        <v>3.6</v>
      </c>
      <c r="MS258" s="4">
        <v>3.6</v>
      </c>
      <c r="MT258" s="4">
        <v>3.6</v>
      </c>
      <c r="MU258" s="4">
        <v>3.6</v>
      </c>
      <c r="MV258" s="4">
        <v>3.6</v>
      </c>
      <c r="MW258" s="4">
        <v>3.6</v>
      </c>
      <c r="MX258" s="4">
        <v>3.6</v>
      </c>
      <c r="MY258" s="4">
        <v>3.6</v>
      </c>
      <c r="MZ258" s="4">
        <v>3.6</v>
      </c>
      <c r="NA258" s="4">
        <v>3.6</v>
      </c>
      <c r="NB258" s="4">
        <v>3.6</v>
      </c>
      <c r="NC258" s="4">
        <v>3.6</v>
      </c>
      <c r="ND258" s="4">
        <v>3.6</v>
      </c>
      <c r="NE258" s="4">
        <v>3.6</v>
      </c>
      <c r="NF258" s="4">
        <v>3.6</v>
      </c>
      <c r="NG258" s="4">
        <v>3.6</v>
      </c>
      <c r="NH258" s="4">
        <v>3.6</v>
      </c>
      <c r="NI258" s="4">
        <v>3.6</v>
      </c>
      <c r="NJ258" s="4">
        <v>3.6</v>
      </c>
      <c r="NK258" s="4">
        <v>3.6</v>
      </c>
      <c r="NL258" s="4">
        <v>3.6</v>
      </c>
      <c r="NM258" s="4">
        <v>3.6</v>
      </c>
      <c r="NN258" s="4">
        <v>3.6</v>
      </c>
      <c r="NO258" s="4">
        <v>3.6</v>
      </c>
      <c r="NP258" s="4">
        <v>3.6</v>
      </c>
      <c r="NQ258" s="4">
        <v>3.6</v>
      </c>
      <c r="NR258" s="4">
        <v>3.6</v>
      </c>
      <c r="NS258" s="4">
        <v>3.6</v>
      </c>
      <c r="NT258" s="4">
        <v>3.6</v>
      </c>
      <c r="NU258" s="4">
        <v>3.6</v>
      </c>
      <c r="NV258" s="4">
        <v>3.6</v>
      </c>
      <c r="NW258" s="4">
        <v>3.6</v>
      </c>
      <c r="NX258" s="4">
        <v>3.6</v>
      </c>
      <c r="NY258" s="4">
        <v>3.6</v>
      </c>
      <c r="NZ258" s="4">
        <v>3.6</v>
      </c>
      <c r="OA258" s="4">
        <v>3.6</v>
      </c>
      <c r="OB258" s="4">
        <v>3.6</v>
      </c>
      <c r="OC258" s="4">
        <v>3.72</v>
      </c>
      <c r="OD258" s="4">
        <v>3.85</v>
      </c>
      <c r="OE258" s="4">
        <v>3.85</v>
      </c>
      <c r="OF258" s="4">
        <v>4.09</v>
      </c>
      <c r="OG258" s="4">
        <v>4.6100000000000003</v>
      </c>
      <c r="OH258" s="4">
        <v>5.46</v>
      </c>
      <c r="OI258" s="4">
        <v>6.23</v>
      </c>
      <c r="OJ258" s="4">
        <v>6.88</v>
      </c>
      <c r="OK258" s="4">
        <v>7.93</v>
      </c>
      <c r="OL258" s="4">
        <v>7.93</v>
      </c>
      <c r="OM258" s="4">
        <v>8.93</v>
      </c>
      <c r="ON258" s="4">
        <v>10.28</v>
      </c>
      <c r="OO258" s="4">
        <v>11.92</v>
      </c>
      <c r="OP258" s="4">
        <v>13.07</v>
      </c>
      <c r="OQ258" s="4">
        <v>14.53</v>
      </c>
      <c r="OR258" s="4">
        <v>14.93</v>
      </c>
      <c r="OS258" s="4">
        <v>14.93</v>
      </c>
      <c r="OT258" s="4">
        <v>15.45</v>
      </c>
      <c r="OU258" s="4">
        <v>16.05</v>
      </c>
      <c r="OV258" s="4">
        <v>16.78</v>
      </c>
      <c r="OW258" s="4">
        <v>17.63</v>
      </c>
      <c r="OX258" s="4">
        <v>18.170000000000002</v>
      </c>
      <c r="OY258" s="4">
        <v>18.66</v>
      </c>
      <c r="OZ258" s="4">
        <v>18.66</v>
      </c>
      <c r="PA258" s="4">
        <v>19.309999999999999</v>
      </c>
      <c r="PB258" s="4">
        <v>20.100000000000001</v>
      </c>
      <c r="PC258" s="4">
        <v>20.420000000000002</v>
      </c>
      <c r="PD258" s="4">
        <v>20.82</v>
      </c>
      <c r="PE258" s="4">
        <v>21.36</v>
      </c>
      <c r="PF258" s="4">
        <v>22.2</v>
      </c>
      <c r="PG258" s="4">
        <v>22.2</v>
      </c>
      <c r="PH258" s="4">
        <v>22.35</v>
      </c>
      <c r="PI258" s="4">
        <v>22.51</v>
      </c>
      <c r="PJ258" s="4">
        <v>22.66</v>
      </c>
      <c r="PK258" s="4">
        <v>22.82</v>
      </c>
      <c r="PL258" s="4">
        <v>23.1</v>
      </c>
      <c r="PM258" s="4">
        <v>23.5</v>
      </c>
      <c r="PN258" s="4">
        <v>23.5</v>
      </c>
      <c r="PO258" s="4">
        <v>24</v>
      </c>
      <c r="PP258" s="4">
        <v>24</v>
      </c>
      <c r="PQ258" s="4">
        <v>24</v>
      </c>
      <c r="PR258" s="4">
        <v>24</v>
      </c>
      <c r="PS258" s="4">
        <v>24</v>
      </c>
      <c r="PT258" s="4">
        <v>24</v>
      </c>
      <c r="PU258" s="4">
        <v>24</v>
      </c>
      <c r="PV258" s="4">
        <v>24</v>
      </c>
      <c r="PW258" s="4">
        <v>24</v>
      </c>
      <c r="PX258" s="4">
        <v>24</v>
      </c>
      <c r="PY258" s="4">
        <v>24</v>
      </c>
      <c r="PZ258" s="4">
        <v>24</v>
      </c>
      <c r="QA258" s="4">
        <v>24</v>
      </c>
      <c r="QB258" s="4">
        <v>24</v>
      </c>
      <c r="QC258" s="4">
        <v>24</v>
      </c>
      <c r="QD258" s="4">
        <v>24</v>
      </c>
      <c r="QE258" s="4">
        <v>24</v>
      </c>
      <c r="QF258" s="4">
        <v>24</v>
      </c>
      <c r="QG258" s="4">
        <v>24</v>
      </c>
      <c r="QH258" s="4">
        <v>24</v>
      </c>
      <c r="QI258" s="4">
        <v>24</v>
      </c>
      <c r="QJ258" s="4">
        <v>24</v>
      </c>
      <c r="QK258" s="4">
        <v>24</v>
      </c>
      <c r="QL258" s="4">
        <v>24</v>
      </c>
      <c r="QM258" s="4">
        <v>24</v>
      </c>
      <c r="QN258" s="4">
        <v>24</v>
      </c>
      <c r="QO258" s="4">
        <v>24</v>
      </c>
      <c r="QP258" s="4">
        <v>24</v>
      </c>
      <c r="QQ258" s="4">
        <v>24</v>
      </c>
      <c r="QR258" s="4">
        <v>24</v>
      </c>
      <c r="QS258" s="4">
        <v>24</v>
      </c>
      <c r="QT258" s="4">
        <v>24</v>
      </c>
      <c r="QU258" s="4">
        <v>24</v>
      </c>
      <c r="QV258" s="4">
        <v>24</v>
      </c>
      <c r="QW258" s="4">
        <v>24</v>
      </c>
      <c r="QX258" s="4">
        <v>24</v>
      </c>
      <c r="QY258" s="4">
        <v>24</v>
      </c>
      <c r="QZ258" s="4">
        <v>24</v>
      </c>
      <c r="RA258" s="4">
        <v>24</v>
      </c>
      <c r="RB258" s="4">
        <v>24</v>
      </c>
      <c r="RC258" s="4">
        <v>24</v>
      </c>
      <c r="RD258" s="4">
        <v>24</v>
      </c>
      <c r="RE258" s="4">
        <v>24</v>
      </c>
      <c r="RF258" s="4">
        <v>24</v>
      </c>
      <c r="RG258" s="4">
        <v>24</v>
      </c>
      <c r="RH258" s="4">
        <v>24</v>
      </c>
      <c r="RI258" s="4">
        <v>24</v>
      </c>
      <c r="RJ258" s="4">
        <v>24</v>
      </c>
      <c r="RK258" s="4">
        <v>24</v>
      </c>
      <c r="RL258" s="4">
        <v>24</v>
      </c>
      <c r="RM258" s="4">
        <v>24</v>
      </c>
      <c r="RN258" s="4">
        <v>24</v>
      </c>
      <c r="RO258" s="4">
        <v>24</v>
      </c>
      <c r="RP258" s="4">
        <v>24</v>
      </c>
      <c r="RQ258" s="4">
        <v>24</v>
      </c>
      <c r="RR258" s="4">
        <v>24</v>
      </c>
      <c r="RS258" s="4">
        <v>24</v>
      </c>
      <c r="RT258" s="4">
        <v>21.38</v>
      </c>
      <c r="RU258" s="4">
        <v>21.38</v>
      </c>
      <c r="RV258" s="4">
        <v>21.38</v>
      </c>
      <c r="RW258" s="4">
        <v>21.38</v>
      </c>
      <c r="RX258" s="4">
        <v>21.38</v>
      </c>
      <c r="RY258" s="4">
        <v>21.38</v>
      </c>
      <c r="RZ258" s="4">
        <v>21.38</v>
      </c>
      <c r="SA258" s="4">
        <v>21.38</v>
      </c>
      <c r="SB258" s="4">
        <v>21.38</v>
      </c>
      <c r="SC258" s="4">
        <v>21.38</v>
      </c>
      <c r="SD258" s="4">
        <v>21.38</v>
      </c>
      <c r="SE258" s="4">
        <v>21.38</v>
      </c>
      <c r="SF258" s="4">
        <v>21.38</v>
      </c>
      <c r="SG258" s="4">
        <v>21.38</v>
      </c>
      <c r="SH258" s="4">
        <v>21.38</v>
      </c>
      <c r="SI258" s="4">
        <v>21.38</v>
      </c>
      <c r="SJ258" s="4">
        <v>21.38</v>
      </c>
      <c r="SK258" s="4">
        <v>21.38</v>
      </c>
      <c r="SL258" s="4">
        <v>21.38</v>
      </c>
      <c r="SM258" s="4">
        <v>21.38</v>
      </c>
      <c r="SN258" s="4">
        <v>21.38</v>
      </c>
      <c r="SO258" s="4">
        <v>21.38</v>
      </c>
      <c r="SP258" s="4">
        <v>21.38</v>
      </c>
      <c r="SQ258" s="4">
        <v>21.38</v>
      </c>
      <c r="SR258" s="4">
        <v>21.38</v>
      </c>
      <c r="SS258" s="4">
        <v>21.38</v>
      </c>
      <c r="ST258" s="4">
        <v>21.38</v>
      </c>
      <c r="SU258" s="4">
        <v>21.38</v>
      </c>
      <c r="SV258" s="4">
        <v>21.38</v>
      </c>
      <c r="SW258" s="4">
        <v>21.38</v>
      </c>
      <c r="SX258" s="4">
        <v>21.38</v>
      </c>
      <c r="SY258" s="4">
        <v>21.38</v>
      </c>
      <c r="SZ258" s="4">
        <v>21.38</v>
      </c>
      <c r="TA258" s="4">
        <v>21.38</v>
      </c>
      <c r="TB258" s="4">
        <v>21.38</v>
      </c>
      <c r="TC258" s="4">
        <v>21.38</v>
      </c>
      <c r="TD258" s="4">
        <v>21.38</v>
      </c>
      <c r="TE258" s="4">
        <v>21.38</v>
      </c>
      <c r="TF258" s="4">
        <v>21.38</v>
      </c>
      <c r="TG258" s="4">
        <v>21.38</v>
      </c>
      <c r="TH258" s="4">
        <v>21.38</v>
      </c>
      <c r="TI258" s="4">
        <v>21.38</v>
      </c>
      <c r="TJ258" s="4">
        <v>21.38</v>
      </c>
      <c r="TK258" s="4">
        <v>21.38</v>
      </c>
      <c r="TL258" s="4">
        <v>21.38</v>
      </c>
      <c r="TM258" s="4">
        <v>21.38</v>
      </c>
      <c r="TN258" s="4">
        <v>21.38</v>
      </c>
      <c r="TO258" s="4">
        <v>21.38</v>
      </c>
      <c r="TP258" s="4">
        <v>21.38</v>
      </c>
      <c r="TQ258" s="4">
        <v>21.38</v>
      </c>
      <c r="TR258" s="4">
        <v>21.38</v>
      </c>
      <c r="TS258" s="4">
        <v>21.38</v>
      </c>
      <c r="TT258" s="4">
        <v>21.38</v>
      </c>
      <c r="TU258" s="4">
        <v>21.38</v>
      </c>
      <c r="TV258" s="4">
        <v>21.38</v>
      </c>
      <c r="TW258" s="4">
        <v>21.38</v>
      </c>
      <c r="TX258" s="4">
        <v>21.38</v>
      </c>
      <c r="TY258" s="4">
        <v>21.38</v>
      </c>
      <c r="TZ258" s="4">
        <v>21.38</v>
      </c>
      <c r="UA258" s="4">
        <v>21.38</v>
      </c>
      <c r="UB258" s="4">
        <v>21.38</v>
      </c>
      <c r="UC258" s="4">
        <v>21.38</v>
      </c>
      <c r="UD258" s="4">
        <v>21.38</v>
      </c>
      <c r="UE258" s="4">
        <v>21.38</v>
      </c>
      <c r="UF258" s="4">
        <v>21.38</v>
      </c>
      <c r="UG258" s="4">
        <v>21.38</v>
      </c>
      <c r="UH258" s="4">
        <v>21.38</v>
      </c>
      <c r="UI258" s="4">
        <v>21.38</v>
      </c>
      <c r="UJ258" s="4">
        <v>21.38</v>
      </c>
      <c r="UK258" s="4">
        <v>21.38</v>
      </c>
      <c r="UL258" s="4">
        <v>21.38</v>
      </c>
      <c r="UM258" s="4">
        <v>21.38</v>
      </c>
      <c r="UN258" s="4">
        <v>21.38</v>
      </c>
      <c r="UO258" s="4">
        <v>21.38</v>
      </c>
      <c r="UP258" s="4">
        <v>21.38</v>
      </c>
      <c r="UQ258" s="4">
        <v>21.38</v>
      </c>
      <c r="UR258" s="4">
        <v>21.38</v>
      </c>
      <c r="US258" s="4">
        <v>21.38</v>
      </c>
      <c r="UT258" s="4">
        <v>21.38</v>
      </c>
      <c r="UU258" s="4">
        <v>21.38</v>
      </c>
      <c r="UV258" s="4">
        <v>21.38</v>
      </c>
      <c r="UW258" s="4">
        <v>21.38</v>
      </c>
      <c r="UX258" s="4">
        <v>21.38</v>
      </c>
      <c r="UY258" s="4">
        <v>21.38</v>
      </c>
      <c r="UZ258" s="4">
        <v>21.38</v>
      </c>
      <c r="VA258" s="4">
        <v>21.38</v>
      </c>
      <c r="VB258" s="4">
        <v>21.38</v>
      </c>
      <c r="VC258" s="4">
        <v>21.38</v>
      </c>
      <c r="VD258" s="4">
        <v>21.38</v>
      </c>
      <c r="VE258" s="4">
        <v>21.38</v>
      </c>
      <c r="VF258" s="4">
        <v>21.38</v>
      </c>
      <c r="VG258" s="4">
        <v>21.38</v>
      </c>
      <c r="VH258" s="4">
        <v>21.38</v>
      </c>
      <c r="VI258" s="4">
        <v>21.38</v>
      </c>
      <c r="VJ258" s="4">
        <v>21.38</v>
      </c>
      <c r="VK258" s="4">
        <v>21.38</v>
      </c>
      <c r="VL258" s="4">
        <v>21.38</v>
      </c>
      <c r="VM258" s="4">
        <v>21.38</v>
      </c>
      <c r="VN258" s="4">
        <v>21.38</v>
      </c>
      <c r="VO258" s="4">
        <v>21.38</v>
      </c>
      <c r="VP258" s="4">
        <v>21.38</v>
      </c>
      <c r="VQ258" s="4">
        <v>21.38</v>
      </c>
      <c r="VR258" s="4">
        <v>21.38</v>
      </c>
      <c r="VS258" s="4">
        <v>21.38</v>
      </c>
      <c r="VT258" s="4">
        <v>21.38</v>
      </c>
      <c r="VU258" s="4">
        <v>21.38</v>
      </c>
      <c r="VV258" s="4">
        <v>21.38</v>
      </c>
      <c r="VW258" s="4">
        <v>21.38</v>
      </c>
      <c r="VX258" s="4">
        <v>21.38</v>
      </c>
      <c r="VY258" s="4">
        <v>21.38</v>
      </c>
      <c r="VZ258" s="4">
        <v>21.38</v>
      </c>
      <c r="WA258" s="4">
        <v>21.38</v>
      </c>
      <c r="WB258" s="4">
        <v>21.38</v>
      </c>
      <c r="WC258" s="4">
        <v>21.38</v>
      </c>
      <c r="WD258" s="4">
        <v>21.38</v>
      </c>
      <c r="WE258" s="4">
        <v>21.38</v>
      </c>
      <c r="WF258" s="4">
        <v>21.38</v>
      </c>
      <c r="WG258" s="4">
        <v>21.38</v>
      </c>
      <c r="WH258" s="4">
        <v>21.38</v>
      </c>
      <c r="WI258" s="4">
        <v>21.38</v>
      </c>
      <c r="WJ258" s="4">
        <v>21.38</v>
      </c>
      <c r="WK258" s="4">
        <v>21.38</v>
      </c>
      <c r="WL258" s="4">
        <v>21.38</v>
      </c>
      <c r="WM258" s="4">
        <v>21.38</v>
      </c>
      <c r="WN258" s="4">
        <v>21.38</v>
      </c>
      <c r="WO258" s="4">
        <v>21.38</v>
      </c>
      <c r="WP258" s="4">
        <v>21.38</v>
      </c>
      <c r="WQ258" s="4">
        <v>21.38</v>
      </c>
      <c r="WR258" s="4">
        <v>21.38</v>
      </c>
      <c r="WS258" s="4">
        <v>21.38</v>
      </c>
      <c r="WT258" s="4">
        <v>21.38</v>
      </c>
      <c r="WU258" s="4">
        <v>21.38</v>
      </c>
      <c r="WV258" s="4">
        <v>21.38</v>
      </c>
      <c r="WW258" s="4">
        <v>21.38</v>
      </c>
      <c r="WX258" s="4">
        <v>21.38</v>
      </c>
      <c r="WY258" s="4">
        <v>21.38</v>
      </c>
      <c r="WZ258" s="4">
        <v>21.38</v>
      </c>
      <c r="XA258" s="4">
        <v>21.38</v>
      </c>
      <c r="XB258" s="4">
        <v>21.38</v>
      </c>
      <c r="XC258" s="4">
        <v>21.38</v>
      </c>
      <c r="XD258" s="4">
        <v>21.38</v>
      </c>
      <c r="XE258" s="4">
        <v>21.38</v>
      </c>
      <c r="XF258" s="4">
        <v>21.38</v>
      </c>
      <c r="XG258" s="4">
        <v>21.38</v>
      </c>
      <c r="XH258" s="4">
        <v>21.38</v>
      </c>
      <c r="XI258" s="4">
        <v>21.38</v>
      </c>
      <c r="XJ258" s="4">
        <v>21.38</v>
      </c>
      <c r="XK258" s="4">
        <v>21.38</v>
      </c>
      <c r="XL258" s="4">
        <v>21.38</v>
      </c>
      <c r="XM258" s="4">
        <v>21.38</v>
      </c>
      <c r="XN258" s="4">
        <v>21.38</v>
      </c>
      <c r="XO258" s="4">
        <v>21.38</v>
      </c>
      <c r="XP258" s="4">
        <v>21.38</v>
      </c>
      <c r="XQ258" s="4">
        <v>21.38</v>
      </c>
      <c r="XR258" s="4">
        <v>21.38</v>
      </c>
      <c r="XS258" s="4">
        <v>21.38</v>
      </c>
      <c r="XT258" s="4">
        <v>21.38</v>
      </c>
      <c r="XU258" s="4">
        <v>21.38</v>
      </c>
      <c r="XV258" s="4">
        <v>21.38</v>
      </c>
      <c r="XW258" s="4">
        <v>21.38</v>
      </c>
      <c r="XX258" s="4">
        <v>21.38</v>
      </c>
      <c r="XY258" s="4">
        <v>21.38</v>
      </c>
      <c r="XZ258" s="4">
        <v>21.38</v>
      </c>
      <c r="YA258" s="4">
        <v>21.38</v>
      </c>
      <c r="YB258" s="4">
        <v>21.38</v>
      </c>
      <c r="YC258" s="4">
        <v>21.38</v>
      </c>
      <c r="YD258" s="4">
        <v>21.38</v>
      </c>
      <c r="YE258" s="4">
        <v>21.38</v>
      </c>
      <c r="YF258" s="4">
        <v>21.38</v>
      </c>
      <c r="YG258" s="4">
        <v>21.38</v>
      </c>
      <c r="YH258" s="4">
        <v>21.38</v>
      </c>
      <c r="YI258" s="4">
        <v>21.38</v>
      </c>
      <c r="YJ258" s="4">
        <v>21.38</v>
      </c>
      <c r="YK258" s="4">
        <v>21.38</v>
      </c>
      <c r="YL258" s="4">
        <v>21.38</v>
      </c>
      <c r="YM258" s="4">
        <v>21.38</v>
      </c>
      <c r="YN258" s="4">
        <v>21.38</v>
      </c>
      <c r="YO258" s="4">
        <v>21.38</v>
      </c>
      <c r="YP258" s="4">
        <v>21.38</v>
      </c>
      <c r="YQ258" s="4">
        <v>21.38</v>
      </c>
      <c r="YR258" s="4">
        <v>21.38</v>
      </c>
      <c r="YS258" s="4">
        <v>21.38</v>
      </c>
      <c r="YT258" s="4">
        <v>21.38</v>
      </c>
      <c r="YU258" s="4">
        <v>21.38</v>
      </c>
      <c r="YV258" s="4">
        <v>21.38</v>
      </c>
      <c r="YW258" s="4">
        <v>21.38</v>
      </c>
      <c r="YX258" s="4">
        <v>21.38</v>
      </c>
      <c r="YY258" s="4">
        <v>21.38</v>
      </c>
      <c r="YZ258" s="4">
        <v>21.38</v>
      </c>
      <c r="ZA258" s="4">
        <v>21.38</v>
      </c>
      <c r="ZB258" s="4">
        <v>21.38</v>
      </c>
      <c r="ZC258" s="4">
        <v>21.38</v>
      </c>
      <c r="ZD258" s="4">
        <v>21.38</v>
      </c>
      <c r="ZE258" s="4">
        <v>21.38</v>
      </c>
      <c r="ZF258" s="4">
        <v>21.38</v>
      </c>
      <c r="ZG258" s="4">
        <v>21.38</v>
      </c>
      <c r="ZH258" s="4">
        <v>21.38</v>
      </c>
      <c r="ZI258" s="4">
        <v>21.88</v>
      </c>
      <c r="ZJ258" s="4">
        <v>22.26</v>
      </c>
      <c r="ZK258" s="4">
        <v>22.26</v>
      </c>
      <c r="ZL258" s="4">
        <v>22.65</v>
      </c>
      <c r="ZM258" s="925">
        <v>23.03</v>
      </c>
      <c r="ZN258" s="925">
        <v>23.42</v>
      </c>
      <c r="ZO258" s="4">
        <v>23.8</v>
      </c>
      <c r="ZP258" s="4">
        <v>24.19</v>
      </c>
      <c r="ZQ258" s="4">
        <v>24.19</v>
      </c>
      <c r="ZR258" s="4">
        <v>24.19</v>
      </c>
      <c r="ZS258" s="4">
        <v>24.19</v>
      </c>
      <c r="ZT258" s="4">
        <v>24.19</v>
      </c>
      <c r="ZU258" s="4">
        <v>24.19</v>
      </c>
      <c r="ZV258" s="4">
        <v>24.19</v>
      </c>
      <c r="ZW258" s="4">
        <v>24.19</v>
      </c>
      <c r="ZX258" s="4">
        <v>24.91</v>
      </c>
      <c r="ZY258" s="4">
        <v>24.91</v>
      </c>
      <c r="ZZ258" s="4">
        <v>25.48</v>
      </c>
      <c r="AAA258" s="4">
        <v>26.06</v>
      </c>
      <c r="AAB258" s="4">
        <v>26.64</v>
      </c>
      <c r="AAC258" s="4">
        <v>27.22</v>
      </c>
      <c r="AAD258" s="4">
        <v>27.79</v>
      </c>
      <c r="AAE258" s="4">
        <v>28.51</v>
      </c>
      <c r="AAF258" s="4">
        <v>28.51</v>
      </c>
      <c r="AAG258" s="4">
        <v>29.09</v>
      </c>
      <c r="AAH258" s="4">
        <v>29.67</v>
      </c>
      <c r="AAI258" s="4">
        <v>30.24</v>
      </c>
      <c r="AAJ258" s="4">
        <v>30.82</v>
      </c>
      <c r="AAK258" s="4">
        <v>31.4</v>
      </c>
      <c r="AAL258" s="4">
        <v>32.119999999999997</v>
      </c>
      <c r="AAM258" s="4">
        <v>32.119999999999997</v>
      </c>
      <c r="AAN258" s="4">
        <v>32.700000000000003</v>
      </c>
      <c r="AAO258" s="4">
        <v>33.270000000000003</v>
      </c>
      <c r="AAP258" s="4">
        <v>33.85</v>
      </c>
      <c r="AAQ258" s="4">
        <v>34.43</v>
      </c>
      <c r="AAR258" s="4">
        <v>35</v>
      </c>
      <c r="AAS258" s="4">
        <v>35</v>
      </c>
      <c r="AAT258" s="4">
        <v>35</v>
      </c>
      <c r="AAU258" s="4">
        <v>35</v>
      </c>
      <c r="AAV258" s="4">
        <v>35</v>
      </c>
      <c r="AAW258" s="4">
        <v>35</v>
      </c>
      <c r="AAX258" s="4">
        <v>35</v>
      </c>
      <c r="AAY258" s="4">
        <v>35</v>
      </c>
      <c r="AAZ258" s="4">
        <v>35</v>
      </c>
      <c r="ABA258" s="4">
        <v>35</v>
      </c>
      <c r="ABB258" s="4">
        <v>35</v>
      </c>
      <c r="ABC258" s="4">
        <v>35</v>
      </c>
      <c r="ABD258" s="4">
        <v>35</v>
      </c>
      <c r="ABE258" s="4">
        <v>35</v>
      </c>
      <c r="ABF258" s="4">
        <v>35</v>
      </c>
      <c r="ABG258" s="4">
        <v>35</v>
      </c>
      <c r="ABH258" s="4">
        <v>35</v>
      </c>
      <c r="ABI258" s="4">
        <v>35</v>
      </c>
      <c r="ABJ258" s="4">
        <v>35</v>
      </c>
      <c r="ABK258" s="4">
        <v>35</v>
      </c>
      <c r="ABL258" s="4">
        <v>35</v>
      </c>
      <c r="ABM258" s="4">
        <v>35</v>
      </c>
      <c r="ABN258" s="4">
        <v>35</v>
      </c>
      <c r="ABO258" s="4">
        <v>35</v>
      </c>
      <c r="ABP258" s="4">
        <v>35</v>
      </c>
      <c r="ABQ258" s="4">
        <v>35</v>
      </c>
      <c r="ABR258" s="4">
        <v>35</v>
      </c>
      <c r="ABS258" s="4">
        <v>35</v>
      </c>
      <c r="ABT258" s="4">
        <v>35</v>
      </c>
      <c r="ABU258" s="4">
        <v>35</v>
      </c>
    </row>
    <row r="259" spans="1:749" outlineLevel="4">
      <c r="A259" s="4" t="s">
        <v>1202</v>
      </c>
      <c r="D259" s="4">
        <v>36.01</v>
      </c>
      <c r="E259" s="4">
        <v>14</v>
      </c>
      <c r="F259" s="689">
        <v>95401.47</v>
      </c>
      <c r="G259" s="689"/>
      <c r="H259" s="689" t="s">
        <v>894</v>
      </c>
      <c r="FM259" s="4">
        <v>0.02</v>
      </c>
      <c r="FN259" s="4">
        <v>0.05</v>
      </c>
      <c r="FO259" s="4">
        <v>0.05</v>
      </c>
      <c r="FP259" s="4">
        <v>0.08</v>
      </c>
      <c r="FQ259" s="4">
        <v>0.11</v>
      </c>
      <c r="FR259" s="4">
        <v>0.14000000000000001</v>
      </c>
      <c r="FS259" s="4">
        <v>0.17</v>
      </c>
      <c r="FT259" s="4">
        <v>0.2</v>
      </c>
      <c r="FU259" s="4">
        <v>0.24</v>
      </c>
      <c r="FV259" s="4">
        <v>0.24</v>
      </c>
      <c r="FW259" s="4">
        <v>0.27</v>
      </c>
      <c r="FX259" s="4">
        <v>0.3</v>
      </c>
      <c r="FY259" s="4">
        <v>0.33</v>
      </c>
      <c r="FZ259" s="4">
        <v>0.36</v>
      </c>
      <c r="GA259" s="4">
        <v>0.39</v>
      </c>
      <c r="GB259" s="4">
        <v>0.42</v>
      </c>
      <c r="GC259" s="4">
        <v>0.42</v>
      </c>
      <c r="GD259" s="4">
        <v>0.45</v>
      </c>
      <c r="GE259" s="4">
        <v>0.48</v>
      </c>
      <c r="GF259" s="4">
        <v>0.51</v>
      </c>
      <c r="GG259" s="4">
        <v>0.54</v>
      </c>
      <c r="GH259" s="4">
        <v>0.56999999999999995</v>
      </c>
      <c r="GI259" s="4">
        <v>0.56999999999999995</v>
      </c>
      <c r="GJ259" s="4">
        <v>0.56999999999999995</v>
      </c>
      <c r="GK259" s="4">
        <v>0.56999999999999995</v>
      </c>
      <c r="GL259" s="4">
        <v>0.56999999999999995</v>
      </c>
      <c r="GM259" s="4">
        <v>0.56999999999999995</v>
      </c>
      <c r="GN259" s="4">
        <v>0.63</v>
      </c>
      <c r="GO259" s="4">
        <v>0.7</v>
      </c>
      <c r="GP259" s="4">
        <v>0.8</v>
      </c>
      <c r="GQ259" s="4">
        <v>0.8</v>
      </c>
      <c r="GR259" s="4">
        <v>0.89</v>
      </c>
      <c r="GS259" s="4">
        <v>0.99</v>
      </c>
      <c r="GT259" s="4">
        <v>1.1000000000000001</v>
      </c>
      <c r="GU259" s="4">
        <v>1.22</v>
      </c>
      <c r="GV259" s="4">
        <v>1.35</v>
      </c>
      <c r="GW259" s="4">
        <v>1.48</v>
      </c>
      <c r="GX259" s="4">
        <v>1.48</v>
      </c>
      <c r="GY259" s="4">
        <v>1.62</v>
      </c>
      <c r="GZ259" s="4">
        <v>1.65</v>
      </c>
      <c r="HA259" s="4">
        <v>1.65</v>
      </c>
      <c r="HB259" s="4">
        <v>1.65</v>
      </c>
      <c r="HC259" s="4">
        <v>1.65</v>
      </c>
      <c r="HD259" s="4">
        <v>1.65</v>
      </c>
      <c r="HE259" s="4">
        <v>1.65</v>
      </c>
      <c r="HF259" s="4">
        <v>1.65</v>
      </c>
      <c r="HG259" s="4">
        <v>1.65</v>
      </c>
      <c r="HH259" s="4">
        <v>1.65</v>
      </c>
      <c r="HI259" s="4">
        <v>1.65</v>
      </c>
      <c r="HJ259" s="4">
        <v>1.65</v>
      </c>
      <c r="HK259" s="4">
        <v>1.65</v>
      </c>
      <c r="HL259" s="4">
        <v>1.65</v>
      </c>
      <c r="HM259" s="4">
        <v>1.65</v>
      </c>
      <c r="HN259" s="4">
        <v>1.65</v>
      </c>
      <c r="HO259" s="4">
        <v>1.68</v>
      </c>
      <c r="HP259" s="4">
        <v>1.74</v>
      </c>
      <c r="HQ259" s="4">
        <v>1.8</v>
      </c>
      <c r="HR259" s="4">
        <v>1.86</v>
      </c>
      <c r="HS259" s="4">
        <v>1.86</v>
      </c>
      <c r="HT259" s="4">
        <v>1.93</v>
      </c>
      <c r="HU259" s="4">
        <v>1.99</v>
      </c>
      <c r="HV259" s="4">
        <v>2.0499999999999998</v>
      </c>
      <c r="HW259" s="4">
        <v>2.11</v>
      </c>
      <c r="HX259" s="4">
        <v>2.17</v>
      </c>
      <c r="HY259" s="4">
        <v>2.2400000000000002</v>
      </c>
      <c r="HZ259" s="4">
        <v>2.2400000000000002</v>
      </c>
      <c r="IA259" s="4">
        <v>2.34</v>
      </c>
      <c r="IB259" s="4">
        <v>2.64</v>
      </c>
      <c r="IC259" s="4">
        <v>3.13</v>
      </c>
      <c r="ID259" s="4">
        <v>3.91</v>
      </c>
      <c r="IE259" s="4">
        <v>4.66</v>
      </c>
      <c r="IF259" s="4">
        <v>4.88</v>
      </c>
      <c r="IG259" s="4">
        <v>4.88</v>
      </c>
      <c r="IH259" s="4">
        <v>5</v>
      </c>
      <c r="II259" s="4">
        <v>5</v>
      </c>
      <c r="IJ259" s="4">
        <v>5.01</v>
      </c>
      <c r="IK259" s="4">
        <v>5.0199999999999996</v>
      </c>
      <c r="IL259" s="4">
        <v>5.0199999999999996</v>
      </c>
      <c r="IM259" s="4">
        <v>5.03</v>
      </c>
      <c r="IN259" s="4">
        <v>5.03</v>
      </c>
      <c r="IO259" s="4">
        <v>5.04</v>
      </c>
      <c r="IP259" s="4">
        <v>5.04</v>
      </c>
      <c r="IQ259" s="4">
        <v>5.05</v>
      </c>
      <c r="IR259" s="4">
        <v>5.0599999999999996</v>
      </c>
      <c r="IS259" s="4">
        <v>5.0599999999999996</v>
      </c>
      <c r="IT259" s="4">
        <v>5.07</v>
      </c>
      <c r="IU259" s="4">
        <v>5.07</v>
      </c>
      <c r="IV259" s="4">
        <v>5.08</v>
      </c>
      <c r="IW259" s="4">
        <v>5.08</v>
      </c>
      <c r="IX259" s="4">
        <v>5.09</v>
      </c>
      <c r="IY259" s="4">
        <v>5.09</v>
      </c>
      <c r="IZ259" s="4">
        <v>5.09</v>
      </c>
      <c r="JA259" s="4">
        <v>5.09</v>
      </c>
      <c r="JB259" s="4">
        <v>5.09</v>
      </c>
      <c r="JC259" s="4">
        <v>5.09</v>
      </c>
      <c r="JD259" s="4">
        <v>5.09</v>
      </c>
      <c r="JE259" s="4">
        <v>5.0999999999999996</v>
      </c>
      <c r="JF259" s="4">
        <v>5.1100000000000003</v>
      </c>
      <c r="JG259" s="4">
        <v>5.1100000000000003</v>
      </c>
      <c r="JH259" s="4">
        <v>5.12</v>
      </c>
      <c r="JI259" s="4">
        <v>5.12</v>
      </c>
      <c r="JJ259" s="4">
        <v>5.13</v>
      </c>
      <c r="JK259" s="4">
        <v>5.13</v>
      </c>
      <c r="JL259" s="4">
        <v>5.15</v>
      </c>
      <c r="JM259" s="4">
        <v>5.16</v>
      </c>
      <c r="JN259" s="4">
        <v>5.18</v>
      </c>
      <c r="JO259" s="4">
        <v>5.22</v>
      </c>
      <c r="JP259" s="4">
        <v>5.22</v>
      </c>
      <c r="JQ259" s="4">
        <v>5.33</v>
      </c>
      <c r="JR259" s="4">
        <v>5.47</v>
      </c>
      <c r="JS259" s="4">
        <v>6.05</v>
      </c>
      <c r="JT259" s="4">
        <v>6.06</v>
      </c>
      <c r="JU259" s="4">
        <v>6.08</v>
      </c>
      <c r="JV259" s="4">
        <v>6.1</v>
      </c>
      <c r="JW259" s="4">
        <v>6.1</v>
      </c>
      <c r="JX259" s="4">
        <v>6.12</v>
      </c>
      <c r="JY259" s="4">
        <v>6.14</v>
      </c>
      <c r="JZ259" s="4">
        <v>6.17</v>
      </c>
      <c r="KA259" s="4">
        <v>6.2</v>
      </c>
      <c r="KB259" s="4">
        <v>6.24</v>
      </c>
      <c r="KC259" s="4">
        <v>6.27</v>
      </c>
      <c r="KD259" s="4">
        <v>6.27</v>
      </c>
      <c r="KE259" s="4">
        <v>6.3</v>
      </c>
      <c r="KF259" s="4">
        <v>6.31</v>
      </c>
      <c r="KG259" s="4">
        <v>6.33</v>
      </c>
      <c r="KH259" s="4">
        <v>6.35</v>
      </c>
      <c r="KI259" s="4">
        <v>6.36</v>
      </c>
      <c r="KJ259" s="4">
        <v>6.38</v>
      </c>
      <c r="KK259" s="4">
        <v>6.38</v>
      </c>
      <c r="KL259" s="4">
        <v>6.4</v>
      </c>
      <c r="KM259" s="4">
        <v>6.42</v>
      </c>
      <c r="KN259" s="4">
        <v>6.44</v>
      </c>
      <c r="KO259" s="4">
        <v>6.46</v>
      </c>
      <c r="KP259" s="4">
        <v>6.48</v>
      </c>
      <c r="KQ259" s="4">
        <v>6.5</v>
      </c>
      <c r="KR259" s="4">
        <v>6.5</v>
      </c>
      <c r="KS259" s="4">
        <v>6.52</v>
      </c>
      <c r="KT259" s="4">
        <v>6.54</v>
      </c>
      <c r="KU259" s="4">
        <v>6.56</v>
      </c>
      <c r="KV259" s="4">
        <v>6.58</v>
      </c>
      <c r="KW259" s="4">
        <v>6.6</v>
      </c>
      <c r="KX259" s="4">
        <v>6.62</v>
      </c>
      <c r="KY259" s="4">
        <v>6.62</v>
      </c>
      <c r="KZ259" s="4">
        <v>6.64</v>
      </c>
      <c r="LA259" s="4">
        <v>6.66</v>
      </c>
      <c r="LB259" s="4">
        <v>6.68</v>
      </c>
      <c r="LC259" s="4">
        <v>6.7</v>
      </c>
      <c r="LD259" s="4">
        <v>6.72</v>
      </c>
      <c r="LE259" s="4">
        <v>6.74</v>
      </c>
      <c r="LF259" s="4">
        <v>6.74</v>
      </c>
      <c r="LG259" s="4">
        <v>6.76</v>
      </c>
      <c r="LH259" s="4">
        <v>6.79</v>
      </c>
      <c r="LI259" s="4">
        <v>6.82</v>
      </c>
      <c r="LJ259" s="4">
        <v>6.84</v>
      </c>
      <c r="LK259" s="4">
        <v>6.86</v>
      </c>
      <c r="LL259" s="4">
        <v>6.89</v>
      </c>
      <c r="LM259" s="4">
        <v>6.89</v>
      </c>
      <c r="LN259" s="4">
        <v>6.92</v>
      </c>
      <c r="LO259" s="4">
        <v>6.94</v>
      </c>
      <c r="LP259" s="4">
        <v>6.97</v>
      </c>
      <c r="LQ259" s="4">
        <v>7</v>
      </c>
      <c r="LR259" s="4">
        <v>7.03</v>
      </c>
      <c r="LS259" s="4">
        <v>7.06</v>
      </c>
      <c r="LT259" s="4">
        <v>7.06</v>
      </c>
      <c r="LU259" s="4">
        <v>7.09</v>
      </c>
      <c r="LV259" s="4">
        <v>7.11</v>
      </c>
      <c r="LW259" s="4">
        <v>7.15</v>
      </c>
      <c r="LX259" s="4">
        <v>7.18</v>
      </c>
      <c r="LY259" s="4">
        <v>7.2</v>
      </c>
      <c r="LZ259" s="4">
        <v>7.23</v>
      </c>
      <c r="MA259" s="4">
        <v>7.23</v>
      </c>
      <c r="MB259" s="4">
        <v>7.26</v>
      </c>
      <c r="MC259" s="4">
        <v>7.3</v>
      </c>
      <c r="MD259" s="4">
        <v>7.33</v>
      </c>
      <c r="ME259" s="4">
        <v>7.37</v>
      </c>
      <c r="MF259" s="4">
        <v>7.41</v>
      </c>
      <c r="MG259" s="4">
        <v>7.46</v>
      </c>
      <c r="MH259" s="4">
        <v>7.46</v>
      </c>
      <c r="MI259" s="4">
        <v>7.51</v>
      </c>
      <c r="MJ259" s="4">
        <v>7.56</v>
      </c>
      <c r="MK259" s="4">
        <v>7.61</v>
      </c>
      <c r="ML259" s="4">
        <v>7.67</v>
      </c>
      <c r="MM259" s="4">
        <v>7.72</v>
      </c>
      <c r="MN259" s="4">
        <v>7.77</v>
      </c>
      <c r="MO259" s="4">
        <v>7.77</v>
      </c>
      <c r="MP259" s="4">
        <v>7.82</v>
      </c>
      <c r="MQ259" s="4">
        <v>7.87</v>
      </c>
      <c r="MR259" s="4">
        <v>7.93</v>
      </c>
      <c r="MS259" s="4">
        <v>7.99</v>
      </c>
      <c r="MT259" s="4">
        <v>8.23</v>
      </c>
      <c r="MU259" s="4">
        <v>8.68</v>
      </c>
      <c r="MV259" s="4">
        <v>8.68</v>
      </c>
      <c r="MW259" s="4">
        <v>9.16</v>
      </c>
      <c r="MX259" s="4">
        <v>9.98</v>
      </c>
      <c r="MY259" s="4">
        <v>10.66</v>
      </c>
      <c r="MZ259" s="4">
        <v>11.01</v>
      </c>
      <c r="NA259" s="4">
        <v>11.46</v>
      </c>
      <c r="NB259" s="4">
        <v>12.01</v>
      </c>
      <c r="NC259" s="4">
        <v>12.01</v>
      </c>
      <c r="ND259" s="4">
        <v>12.42</v>
      </c>
      <c r="NE259" s="4">
        <v>13.17</v>
      </c>
      <c r="NF259" s="4">
        <v>13.52</v>
      </c>
      <c r="NG259" s="4">
        <v>14</v>
      </c>
      <c r="NH259" s="4">
        <v>14</v>
      </c>
      <c r="NI259" s="4">
        <v>14</v>
      </c>
      <c r="NJ259" s="4">
        <v>14</v>
      </c>
      <c r="NK259" s="4">
        <v>14</v>
      </c>
      <c r="NL259" s="4">
        <v>14</v>
      </c>
      <c r="NM259" s="4">
        <v>14</v>
      </c>
      <c r="NN259" s="4">
        <v>14</v>
      </c>
      <c r="NO259" s="4">
        <v>14</v>
      </c>
      <c r="NP259" s="4">
        <v>14</v>
      </c>
      <c r="NQ259" s="4">
        <v>14</v>
      </c>
      <c r="NR259" s="4">
        <v>14</v>
      </c>
      <c r="NS259" s="4">
        <v>14</v>
      </c>
      <c r="NT259" s="4">
        <v>14</v>
      </c>
      <c r="NU259" s="4">
        <v>14</v>
      </c>
      <c r="NV259" s="4">
        <v>14</v>
      </c>
      <c r="NW259" s="4">
        <v>14</v>
      </c>
      <c r="NX259" s="4">
        <v>14</v>
      </c>
      <c r="NY259" s="4">
        <v>14</v>
      </c>
      <c r="NZ259" s="4">
        <v>14</v>
      </c>
      <c r="OA259" s="4">
        <v>14</v>
      </c>
      <c r="OB259" s="4">
        <v>14</v>
      </c>
      <c r="OC259" s="4">
        <v>15.09</v>
      </c>
      <c r="OD259" s="4">
        <v>16.43</v>
      </c>
      <c r="OE259" s="4">
        <v>16.43</v>
      </c>
      <c r="OF259" s="4">
        <v>19.309999999999999</v>
      </c>
      <c r="OG259" s="4">
        <v>20.010000000000002</v>
      </c>
      <c r="OH259" s="4">
        <v>20.95</v>
      </c>
      <c r="OI259" s="4">
        <v>22.97</v>
      </c>
      <c r="OJ259" s="4">
        <v>23.63</v>
      </c>
      <c r="OK259" s="4">
        <v>24.19</v>
      </c>
      <c r="OL259" s="4">
        <v>24.19</v>
      </c>
      <c r="OM259" s="4">
        <v>25.39</v>
      </c>
      <c r="ON259" s="4">
        <v>26.04</v>
      </c>
      <c r="OO259" s="4">
        <v>27.35</v>
      </c>
      <c r="OP259" s="4">
        <v>27.7</v>
      </c>
      <c r="OQ259" s="4">
        <v>28.07</v>
      </c>
      <c r="OR259" s="4">
        <v>28.46</v>
      </c>
      <c r="OS259" s="4">
        <v>28.46</v>
      </c>
      <c r="OT259" s="4">
        <v>28.75</v>
      </c>
      <c r="OU259" s="4">
        <v>29.01</v>
      </c>
      <c r="OV259" s="4">
        <v>29.43</v>
      </c>
      <c r="OW259" s="4">
        <v>29.83</v>
      </c>
      <c r="OX259" s="4">
        <v>30.65</v>
      </c>
      <c r="OY259" s="4">
        <v>30.87</v>
      </c>
      <c r="OZ259" s="4">
        <v>30.87</v>
      </c>
      <c r="PA259" s="4">
        <v>31</v>
      </c>
      <c r="PB259" s="4">
        <v>31.12</v>
      </c>
      <c r="PC259" s="4">
        <v>31.22</v>
      </c>
      <c r="PD259" s="4">
        <v>31.41</v>
      </c>
      <c r="PE259" s="4">
        <v>31.6</v>
      </c>
      <c r="PF259" s="4">
        <v>31.96</v>
      </c>
      <c r="PG259" s="4">
        <v>31.96</v>
      </c>
      <c r="PH259" s="4">
        <v>32.32</v>
      </c>
      <c r="PI259" s="4">
        <v>32.799999999999997</v>
      </c>
      <c r="PJ259" s="4">
        <v>33.31</v>
      </c>
      <c r="PK259" s="4">
        <v>34.200000000000003</v>
      </c>
      <c r="PL259" s="4">
        <v>34.409999999999997</v>
      </c>
      <c r="PM259" s="4">
        <v>34.75</v>
      </c>
      <c r="PN259" s="4">
        <v>34.75</v>
      </c>
      <c r="PO259" s="4">
        <v>34.92</v>
      </c>
      <c r="PP259" s="4">
        <v>35.1</v>
      </c>
      <c r="PQ259" s="4">
        <v>35.130000000000003</v>
      </c>
      <c r="PR259" s="4">
        <v>35.17</v>
      </c>
      <c r="PS259" s="4">
        <v>35.200000000000003</v>
      </c>
      <c r="PT259" s="4">
        <v>35.270000000000003</v>
      </c>
      <c r="PU259" s="4">
        <v>35.270000000000003</v>
      </c>
      <c r="PV259" s="4">
        <v>35.369999999999997</v>
      </c>
      <c r="PW259" s="4">
        <v>35.43</v>
      </c>
      <c r="PX259" s="4">
        <v>35.49</v>
      </c>
      <c r="PY259" s="4">
        <v>35.549999999999997</v>
      </c>
      <c r="PZ259" s="4">
        <v>35.69</v>
      </c>
      <c r="QA259" s="4">
        <v>35.89</v>
      </c>
      <c r="QB259" s="4">
        <v>35.89</v>
      </c>
      <c r="QC259" s="4">
        <v>35.9</v>
      </c>
      <c r="QD259" s="4">
        <v>35.92</v>
      </c>
      <c r="QE259" s="4">
        <v>35.93</v>
      </c>
      <c r="QF259" s="4">
        <v>35.96</v>
      </c>
      <c r="QG259" s="4">
        <v>36.01</v>
      </c>
      <c r="QH259" s="4">
        <v>36.01</v>
      </c>
      <c r="QI259" s="4">
        <v>36.01</v>
      </c>
      <c r="QJ259" s="4">
        <v>36.01</v>
      </c>
      <c r="QK259" s="4">
        <v>36.01</v>
      </c>
      <c r="QL259" s="4">
        <v>36.01</v>
      </c>
      <c r="QM259" s="4">
        <v>36.01</v>
      </c>
      <c r="QN259" s="4">
        <v>36.01</v>
      </c>
      <c r="QO259" s="4">
        <v>36.01</v>
      </c>
      <c r="QP259" s="4">
        <v>36.01</v>
      </c>
      <c r="QQ259" s="4">
        <v>36.01</v>
      </c>
      <c r="QR259" s="4">
        <v>36.01</v>
      </c>
      <c r="QS259" s="4">
        <v>36.01</v>
      </c>
      <c r="QT259" s="4">
        <v>36.01</v>
      </c>
      <c r="QU259" s="4">
        <v>36.01</v>
      </c>
      <c r="QV259" s="4">
        <v>36.01</v>
      </c>
      <c r="QW259" s="4">
        <v>36.01</v>
      </c>
      <c r="QX259" s="4">
        <v>36.01</v>
      </c>
      <c r="QY259" s="4">
        <v>36.01</v>
      </c>
      <c r="QZ259" s="4">
        <v>36.01</v>
      </c>
      <c r="RA259" s="4">
        <v>36.01</v>
      </c>
      <c r="RB259" s="4">
        <v>36.01</v>
      </c>
      <c r="RC259" s="4">
        <v>36.01</v>
      </c>
      <c r="RD259" s="4">
        <v>36.01</v>
      </c>
      <c r="RE259" s="4">
        <v>36.01</v>
      </c>
      <c r="RF259" s="4">
        <v>36.01</v>
      </c>
      <c r="RG259" s="4">
        <v>36.01</v>
      </c>
      <c r="RH259" s="4">
        <v>36.01</v>
      </c>
      <c r="RI259" s="4">
        <v>36.01</v>
      </c>
      <c r="RJ259" s="4">
        <v>36.01</v>
      </c>
      <c r="RK259" s="4">
        <v>36.01</v>
      </c>
      <c r="RL259" s="4">
        <v>36.01</v>
      </c>
      <c r="RM259" s="4">
        <v>36.01</v>
      </c>
      <c r="RN259" s="4">
        <v>36.01</v>
      </c>
      <c r="RO259" s="4">
        <v>36.01</v>
      </c>
      <c r="RP259" s="4">
        <v>36.01</v>
      </c>
      <c r="RQ259" s="4">
        <v>36.01</v>
      </c>
      <c r="RR259" s="4">
        <v>36.01</v>
      </c>
      <c r="RS259" s="4">
        <v>36.01</v>
      </c>
      <c r="RT259" s="4">
        <v>9.15</v>
      </c>
      <c r="RU259" s="4">
        <v>9.15</v>
      </c>
      <c r="RV259" s="4">
        <v>9.15</v>
      </c>
      <c r="RW259" s="4">
        <v>9.15</v>
      </c>
      <c r="RX259" s="4">
        <v>9.15</v>
      </c>
      <c r="RY259" s="4">
        <v>9.15</v>
      </c>
      <c r="RZ259" s="4">
        <v>9.15</v>
      </c>
      <c r="SA259" s="4">
        <v>9.15</v>
      </c>
      <c r="SB259" s="4">
        <v>9.15</v>
      </c>
      <c r="SC259" s="4">
        <v>9.15</v>
      </c>
      <c r="SD259" s="4">
        <v>9.15</v>
      </c>
      <c r="SE259" s="4">
        <v>9.15</v>
      </c>
      <c r="SF259" s="4">
        <v>9.15</v>
      </c>
      <c r="SG259" s="4">
        <v>9.15</v>
      </c>
      <c r="SH259" s="4">
        <v>9.15</v>
      </c>
      <c r="SI259" s="4">
        <v>9.15</v>
      </c>
      <c r="SJ259" s="4">
        <v>9.15</v>
      </c>
      <c r="SK259" s="4">
        <v>9.15</v>
      </c>
      <c r="SL259" s="4">
        <v>9.15</v>
      </c>
      <c r="SM259" s="4">
        <v>9.15</v>
      </c>
      <c r="SN259" s="4">
        <v>9.15</v>
      </c>
      <c r="SO259" s="4">
        <v>9.15</v>
      </c>
      <c r="SP259" s="4">
        <v>9.15</v>
      </c>
      <c r="SQ259" s="4">
        <v>9.15</v>
      </c>
      <c r="SR259" s="4">
        <v>9.15</v>
      </c>
      <c r="SS259" s="4">
        <v>9.15</v>
      </c>
      <c r="ST259" s="4">
        <v>9.15</v>
      </c>
      <c r="SU259" s="4">
        <v>9.15</v>
      </c>
      <c r="SV259" s="4">
        <v>9.15</v>
      </c>
      <c r="SW259" s="4">
        <v>9.15</v>
      </c>
      <c r="SX259" s="4">
        <v>9.15</v>
      </c>
      <c r="SY259" s="4">
        <v>9.15</v>
      </c>
      <c r="SZ259" s="4">
        <v>9.15</v>
      </c>
      <c r="TA259" s="4">
        <v>9.15</v>
      </c>
      <c r="TB259" s="4">
        <v>9.15</v>
      </c>
      <c r="TC259" s="4">
        <v>9.15</v>
      </c>
      <c r="TD259" s="4">
        <v>9.15</v>
      </c>
      <c r="TE259" s="4">
        <v>9.15</v>
      </c>
      <c r="TF259" s="4">
        <v>9.15</v>
      </c>
      <c r="TG259" s="4">
        <v>9.15</v>
      </c>
      <c r="TH259" s="4">
        <v>9.15</v>
      </c>
      <c r="TI259" s="4">
        <v>9.15</v>
      </c>
      <c r="TJ259" s="4">
        <v>9.15</v>
      </c>
      <c r="TK259" s="4">
        <v>9.15</v>
      </c>
      <c r="TL259" s="4">
        <v>9.15</v>
      </c>
      <c r="TM259" s="4">
        <v>9.15</v>
      </c>
      <c r="TN259" s="4">
        <v>9.15</v>
      </c>
      <c r="TO259" s="4">
        <v>9.15</v>
      </c>
      <c r="TP259" s="4">
        <v>9.15</v>
      </c>
      <c r="TQ259" s="4">
        <v>9.15</v>
      </c>
      <c r="TR259" s="4">
        <v>9.15</v>
      </c>
      <c r="TS259" s="4">
        <v>9.15</v>
      </c>
      <c r="TT259" s="4">
        <v>9.15</v>
      </c>
      <c r="TU259" s="4">
        <v>9.15</v>
      </c>
      <c r="TV259" s="4">
        <v>9.15</v>
      </c>
      <c r="TW259" s="4">
        <v>9.15</v>
      </c>
      <c r="TX259" s="4">
        <v>9.15</v>
      </c>
      <c r="TY259" s="4">
        <v>9.15</v>
      </c>
      <c r="TZ259" s="4">
        <v>9.15</v>
      </c>
      <c r="UA259" s="4">
        <v>9.15</v>
      </c>
      <c r="UB259" s="4">
        <v>9.15</v>
      </c>
      <c r="UC259" s="4">
        <v>9.15</v>
      </c>
      <c r="UD259" s="4">
        <v>9.15</v>
      </c>
      <c r="UE259" s="4">
        <v>9.15</v>
      </c>
      <c r="UF259" s="4">
        <v>9.15</v>
      </c>
      <c r="UG259" s="4">
        <v>9.15</v>
      </c>
      <c r="UH259" s="4">
        <v>9.15</v>
      </c>
      <c r="UI259" s="4">
        <v>9.15</v>
      </c>
      <c r="UJ259" s="4">
        <v>9.15</v>
      </c>
      <c r="UK259" s="4">
        <v>9.15</v>
      </c>
      <c r="UL259" s="4">
        <v>9.15</v>
      </c>
      <c r="UM259" s="4">
        <v>9.15</v>
      </c>
      <c r="UN259" s="4">
        <v>9.15</v>
      </c>
      <c r="UO259" s="4">
        <v>9.15</v>
      </c>
      <c r="UP259" s="4">
        <v>9.15</v>
      </c>
      <c r="UQ259" s="4">
        <v>9.15</v>
      </c>
      <c r="UR259" s="4">
        <v>9.15</v>
      </c>
      <c r="US259" s="4">
        <v>9.15</v>
      </c>
      <c r="UT259" s="4">
        <v>9.15</v>
      </c>
      <c r="UU259" s="4">
        <v>9.15</v>
      </c>
      <c r="UV259" s="4">
        <v>9.15</v>
      </c>
      <c r="UW259" s="4">
        <v>9.15</v>
      </c>
      <c r="UX259" s="4">
        <v>9.15</v>
      </c>
      <c r="UY259" s="4">
        <v>9.15</v>
      </c>
      <c r="UZ259" s="4">
        <v>9.15</v>
      </c>
      <c r="VA259" s="4">
        <v>9.15</v>
      </c>
      <c r="VB259" s="4">
        <v>9.15</v>
      </c>
      <c r="VC259" s="4">
        <v>9.15</v>
      </c>
      <c r="VD259" s="4">
        <v>9.15</v>
      </c>
      <c r="VE259" s="4">
        <v>9.15</v>
      </c>
      <c r="VF259" s="4">
        <v>9.15</v>
      </c>
      <c r="VG259" s="4">
        <v>9.15</v>
      </c>
      <c r="VH259" s="4">
        <v>9.15</v>
      </c>
      <c r="VI259" s="4">
        <v>9.15</v>
      </c>
      <c r="VJ259" s="4">
        <v>9.15</v>
      </c>
      <c r="VK259" s="4">
        <v>9.15</v>
      </c>
      <c r="VL259" s="4">
        <v>9.15</v>
      </c>
      <c r="VM259" s="4">
        <v>9.15</v>
      </c>
      <c r="VN259" s="4">
        <v>9.15</v>
      </c>
      <c r="VO259" s="4">
        <v>9.15</v>
      </c>
      <c r="VP259" s="4">
        <v>9.15</v>
      </c>
      <c r="VQ259" s="4">
        <v>9.15</v>
      </c>
      <c r="VR259" s="4">
        <v>9.15</v>
      </c>
      <c r="VS259" s="4">
        <v>9.15</v>
      </c>
      <c r="VT259" s="4">
        <v>9.15</v>
      </c>
      <c r="VU259" s="4">
        <v>9.15</v>
      </c>
      <c r="VV259" s="4">
        <v>9.15</v>
      </c>
      <c r="VW259" s="4">
        <v>9.15</v>
      </c>
      <c r="VX259" s="4">
        <v>9.15</v>
      </c>
      <c r="VY259" s="4">
        <v>9.15</v>
      </c>
      <c r="VZ259" s="4">
        <v>9.15</v>
      </c>
      <c r="WA259" s="4">
        <v>9.15</v>
      </c>
      <c r="WB259" s="4">
        <v>9.15</v>
      </c>
      <c r="WC259" s="4">
        <v>9.15</v>
      </c>
      <c r="WD259" s="4">
        <v>9.15</v>
      </c>
      <c r="WE259" s="4">
        <v>9.15</v>
      </c>
      <c r="WF259" s="4">
        <v>9.15</v>
      </c>
      <c r="WG259" s="4">
        <v>9.15</v>
      </c>
      <c r="WH259" s="4">
        <v>9.15</v>
      </c>
      <c r="WI259" s="4">
        <v>9.15</v>
      </c>
      <c r="WJ259" s="4">
        <v>9.15</v>
      </c>
      <c r="WK259" s="4">
        <v>9.15</v>
      </c>
      <c r="WL259" s="4">
        <v>9.15</v>
      </c>
      <c r="WM259" s="4">
        <v>9.15</v>
      </c>
      <c r="WN259" s="4">
        <v>9.15</v>
      </c>
      <c r="WO259" s="4">
        <v>9.15</v>
      </c>
      <c r="WP259" s="4">
        <v>9.15</v>
      </c>
      <c r="WQ259" s="4">
        <v>9.15</v>
      </c>
      <c r="WR259" s="4">
        <v>9.15</v>
      </c>
      <c r="WS259" s="4">
        <v>9.15</v>
      </c>
      <c r="WT259" s="4">
        <v>9.15</v>
      </c>
      <c r="WU259" s="4">
        <v>9.15</v>
      </c>
      <c r="WV259" s="4">
        <v>9.15</v>
      </c>
      <c r="WW259" s="4">
        <v>9.15</v>
      </c>
      <c r="WX259" s="4">
        <v>9.15</v>
      </c>
      <c r="WY259" s="4">
        <v>9.15</v>
      </c>
      <c r="WZ259" s="4">
        <v>9.15</v>
      </c>
      <c r="XA259" s="4">
        <v>9.15</v>
      </c>
      <c r="XB259" s="4">
        <v>9.15</v>
      </c>
      <c r="XC259" s="4">
        <v>9.15</v>
      </c>
      <c r="XD259" s="4">
        <v>9.15</v>
      </c>
      <c r="XE259" s="4">
        <v>9.15</v>
      </c>
      <c r="XF259" s="4">
        <v>9.15</v>
      </c>
      <c r="XG259" s="4">
        <v>9.15</v>
      </c>
      <c r="XH259" s="4">
        <v>9.15</v>
      </c>
      <c r="XI259" s="4">
        <v>9.15</v>
      </c>
      <c r="XJ259" s="4">
        <v>9.15</v>
      </c>
      <c r="XK259" s="4">
        <v>9.15</v>
      </c>
      <c r="XL259" s="4">
        <v>9.15</v>
      </c>
      <c r="XM259" s="4">
        <v>9.15</v>
      </c>
      <c r="XN259" s="4">
        <v>9.15</v>
      </c>
      <c r="XO259" s="4">
        <v>9.15</v>
      </c>
      <c r="XP259" s="4">
        <v>9.15</v>
      </c>
      <c r="XQ259" s="4">
        <v>9.15</v>
      </c>
      <c r="XR259" s="4">
        <v>9.15</v>
      </c>
      <c r="XS259" s="4">
        <v>9.15</v>
      </c>
      <c r="XT259" s="4">
        <v>9.15</v>
      </c>
      <c r="XU259" s="4">
        <v>9.15</v>
      </c>
      <c r="XV259" s="4">
        <v>9.15</v>
      </c>
      <c r="XW259" s="4">
        <v>9.15</v>
      </c>
      <c r="XX259" s="4">
        <v>9.15</v>
      </c>
      <c r="XY259" s="4">
        <v>9.15</v>
      </c>
      <c r="XZ259" s="4">
        <v>9.15</v>
      </c>
      <c r="YA259" s="4">
        <v>9.15</v>
      </c>
      <c r="YB259" s="4">
        <v>9.15</v>
      </c>
      <c r="YC259" s="4">
        <v>9.15</v>
      </c>
      <c r="YD259" s="4">
        <v>9.15</v>
      </c>
      <c r="YE259" s="4">
        <v>9.15</v>
      </c>
      <c r="YF259" s="4">
        <v>9.15</v>
      </c>
      <c r="YG259" s="4">
        <v>9.15</v>
      </c>
      <c r="YH259" s="4">
        <v>9.15</v>
      </c>
      <c r="YI259" s="4">
        <v>9.15</v>
      </c>
      <c r="YJ259" s="4">
        <v>9.15</v>
      </c>
      <c r="YK259" s="4">
        <v>9.15</v>
      </c>
      <c r="YL259" s="4">
        <v>9.15</v>
      </c>
      <c r="YM259" s="4">
        <v>9.15</v>
      </c>
      <c r="YN259" s="4">
        <v>9.15</v>
      </c>
      <c r="YO259" s="4">
        <v>9.15</v>
      </c>
      <c r="YP259" s="4">
        <v>9.15</v>
      </c>
      <c r="YQ259" s="4">
        <v>9.15</v>
      </c>
      <c r="YR259" s="4">
        <v>9.15</v>
      </c>
      <c r="YS259" s="4">
        <v>9.15</v>
      </c>
      <c r="YT259" s="4">
        <v>9.15</v>
      </c>
      <c r="YU259" s="4">
        <v>9.15</v>
      </c>
      <c r="YV259" s="4">
        <v>9.15</v>
      </c>
      <c r="YW259" s="4">
        <v>9.15</v>
      </c>
      <c r="YX259" s="4">
        <v>9.15</v>
      </c>
      <c r="YY259" s="4">
        <v>9.15</v>
      </c>
      <c r="YZ259" s="4">
        <v>9.15</v>
      </c>
      <c r="ZA259" s="4">
        <v>9.15</v>
      </c>
      <c r="ZB259" s="4">
        <v>9.15</v>
      </c>
      <c r="ZC259" s="4">
        <v>9.15</v>
      </c>
      <c r="ZD259" s="4">
        <v>9.15</v>
      </c>
      <c r="ZE259" s="4">
        <v>9.15</v>
      </c>
      <c r="ZF259" s="4">
        <v>9.15</v>
      </c>
      <c r="ZG259" s="4">
        <v>9.15</v>
      </c>
      <c r="ZH259" s="4">
        <v>9.15</v>
      </c>
      <c r="ZI259" s="4">
        <v>9.27</v>
      </c>
      <c r="ZJ259" s="4">
        <v>9.36</v>
      </c>
      <c r="ZK259" s="4">
        <v>9.36</v>
      </c>
      <c r="ZL259" s="4">
        <v>9.4600000000000009</v>
      </c>
      <c r="ZM259" s="925">
        <v>9.5500000000000007</v>
      </c>
      <c r="ZN259" s="925">
        <v>9.64</v>
      </c>
      <c r="ZO259" s="4">
        <v>9.74</v>
      </c>
      <c r="ZP259" s="4">
        <v>9.83</v>
      </c>
      <c r="ZQ259" s="4">
        <v>9.83</v>
      </c>
      <c r="ZR259" s="4">
        <v>9.83</v>
      </c>
      <c r="ZS259" s="4">
        <v>9.83</v>
      </c>
      <c r="ZT259" s="4">
        <v>9.83</v>
      </c>
      <c r="ZU259" s="4">
        <v>9.83</v>
      </c>
      <c r="ZV259" s="4">
        <v>9.83</v>
      </c>
      <c r="ZW259" s="4">
        <v>9.83</v>
      </c>
      <c r="ZX259" s="4">
        <v>10.119999999999999</v>
      </c>
      <c r="ZY259" s="4">
        <v>10.119999999999999</v>
      </c>
      <c r="ZZ259" s="4">
        <v>10.36</v>
      </c>
      <c r="AAA259" s="4">
        <v>10.59</v>
      </c>
      <c r="AAB259" s="4">
        <v>10.82</v>
      </c>
      <c r="AAC259" s="4">
        <v>11.06</v>
      </c>
      <c r="AAD259" s="4">
        <v>11.29</v>
      </c>
      <c r="AAE259" s="4">
        <v>11.59</v>
      </c>
      <c r="AAF259" s="4">
        <v>11.59</v>
      </c>
      <c r="AAG259" s="4">
        <v>11.82</v>
      </c>
      <c r="AAH259" s="4">
        <v>12.05</v>
      </c>
      <c r="AAI259" s="4">
        <v>12.29</v>
      </c>
      <c r="AAJ259" s="4">
        <v>12.52</v>
      </c>
      <c r="AAK259" s="4">
        <v>12.75</v>
      </c>
      <c r="AAL259" s="4">
        <v>13.2</v>
      </c>
      <c r="AAM259" s="4">
        <v>13.2</v>
      </c>
      <c r="AAN259" s="4">
        <v>13.56</v>
      </c>
      <c r="AAO259" s="4">
        <v>13.92</v>
      </c>
      <c r="AAP259" s="4">
        <v>14.28</v>
      </c>
      <c r="AAQ259" s="4">
        <v>14.64</v>
      </c>
      <c r="AAR259" s="4">
        <v>15</v>
      </c>
      <c r="AAS259" s="4">
        <v>15</v>
      </c>
      <c r="AAT259" s="4">
        <v>15</v>
      </c>
      <c r="AAU259" s="4">
        <v>15</v>
      </c>
      <c r="AAV259" s="4">
        <v>15</v>
      </c>
      <c r="AAW259" s="4">
        <v>15</v>
      </c>
      <c r="AAX259" s="4">
        <v>15</v>
      </c>
      <c r="AAY259" s="4">
        <v>15</v>
      </c>
      <c r="AAZ259" s="4">
        <v>15</v>
      </c>
      <c r="ABA259" s="4">
        <v>15</v>
      </c>
      <c r="ABB259" s="4">
        <v>15</v>
      </c>
      <c r="ABC259" s="4">
        <v>15</v>
      </c>
      <c r="ABD259" s="4">
        <v>15</v>
      </c>
      <c r="ABE259" s="4">
        <v>15</v>
      </c>
      <c r="ABF259" s="4">
        <v>15</v>
      </c>
      <c r="ABG259" s="4">
        <v>15</v>
      </c>
      <c r="ABH259" s="4">
        <v>15</v>
      </c>
      <c r="ABI259" s="4">
        <v>15</v>
      </c>
      <c r="ABJ259" s="4">
        <v>15</v>
      </c>
      <c r="ABK259" s="4">
        <v>15</v>
      </c>
      <c r="ABL259" s="4">
        <v>15</v>
      </c>
      <c r="ABM259" s="4">
        <v>15</v>
      </c>
      <c r="ABN259" s="4">
        <v>15</v>
      </c>
      <c r="ABO259" s="4">
        <v>15</v>
      </c>
      <c r="ABP259" s="4">
        <v>15</v>
      </c>
      <c r="ABQ259" s="4">
        <v>15</v>
      </c>
      <c r="ABR259" s="4">
        <v>15</v>
      </c>
      <c r="ABS259" s="4">
        <v>15</v>
      </c>
      <c r="ABT259" s="4">
        <v>15</v>
      </c>
      <c r="ABU259" s="4">
        <v>15</v>
      </c>
    </row>
    <row r="260" spans="1:749" outlineLevel="3">
      <c r="A260" s="4" t="s">
        <v>1203</v>
      </c>
      <c r="D260" s="4">
        <v>16</v>
      </c>
      <c r="E260" s="4">
        <v>2.75</v>
      </c>
      <c r="F260" s="689">
        <v>457144</v>
      </c>
      <c r="G260" s="689"/>
      <c r="H260" s="689" t="s">
        <v>894</v>
      </c>
      <c r="JL260" s="4">
        <v>0</v>
      </c>
      <c r="JM260" s="4">
        <v>0.01</v>
      </c>
      <c r="JN260" s="4">
        <v>0.02</v>
      </c>
      <c r="JO260" s="4">
        <v>0.05</v>
      </c>
      <c r="JP260" s="4">
        <v>0.05</v>
      </c>
      <c r="JQ260" s="4">
        <v>0.12</v>
      </c>
      <c r="JR260" s="4">
        <v>0.28000000000000003</v>
      </c>
      <c r="JS260" s="4">
        <v>0.69</v>
      </c>
      <c r="JT260" s="4">
        <v>0.7</v>
      </c>
      <c r="JU260" s="4">
        <v>0.71</v>
      </c>
      <c r="JV260" s="4">
        <v>0.71</v>
      </c>
      <c r="JW260" s="4">
        <v>0.71</v>
      </c>
      <c r="JX260" s="4">
        <v>0.73</v>
      </c>
      <c r="JY260" s="4">
        <v>0.74</v>
      </c>
      <c r="JZ260" s="4">
        <v>0.76</v>
      </c>
      <c r="KA260" s="4">
        <v>0.77</v>
      </c>
      <c r="KB260" s="4">
        <v>0.79</v>
      </c>
      <c r="KC260" s="4">
        <v>0.81</v>
      </c>
      <c r="KD260" s="4">
        <v>0.81</v>
      </c>
      <c r="KE260" s="4">
        <v>0.84</v>
      </c>
      <c r="KF260" s="4">
        <v>0.84</v>
      </c>
      <c r="KG260" s="4">
        <v>0.84</v>
      </c>
      <c r="KH260" s="4">
        <v>0.84</v>
      </c>
      <c r="KI260" s="4">
        <v>0.84</v>
      </c>
      <c r="KJ260" s="4">
        <v>0.84</v>
      </c>
      <c r="KK260" s="4">
        <v>0.84</v>
      </c>
      <c r="KL260" s="4">
        <v>0.84</v>
      </c>
      <c r="KM260" s="4">
        <v>0.84</v>
      </c>
      <c r="KN260" s="4">
        <v>0.84</v>
      </c>
      <c r="KO260" s="4">
        <v>0.84</v>
      </c>
      <c r="KP260" s="4">
        <v>0.85</v>
      </c>
      <c r="KQ260" s="4">
        <v>0.85</v>
      </c>
      <c r="KR260" s="4">
        <v>0.85</v>
      </c>
      <c r="KS260" s="4">
        <v>0.85</v>
      </c>
      <c r="KT260" s="4">
        <v>0.85</v>
      </c>
      <c r="KU260" s="4">
        <v>0.86</v>
      </c>
      <c r="KV260" s="4">
        <v>0.86</v>
      </c>
      <c r="KW260" s="4">
        <v>0.86</v>
      </c>
      <c r="KX260" s="4">
        <v>0.87</v>
      </c>
      <c r="KY260" s="4">
        <v>0.87</v>
      </c>
      <c r="KZ260" s="4">
        <v>0.87</v>
      </c>
      <c r="LA260" s="4">
        <v>0.87</v>
      </c>
      <c r="LB260" s="4">
        <v>0.87</v>
      </c>
      <c r="LC260" s="4">
        <v>0.87</v>
      </c>
      <c r="LD260" s="4">
        <v>0.88</v>
      </c>
      <c r="LE260" s="4">
        <v>0.88</v>
      </c>
      <c r="LF260" s="4">
        <v>0.88</v>
      </c>
      <c r="LG260" s="4">
        <v>0.88</v>
      </c>
      <c r="LH260" s="4">
        <v>0.88</v>
      </c>
      <c r="LI260" s="4">
        <v>0.89</v>
      </c>
      <c r="LJ260" s="4">
        <v>0.89</v>
      </c>
      <c r="LK260" s="4">
        <v>0.89</v>
      </c>
      <c r="LL260" s="4">
        <v>0.89</v>
      </c>
      <c r="LM260" s="4">
        <v>0.89</v>
      </c>
      <c r="LN260" s="4">
        <v>0.9</v>
      </c>
      <c r="LO260" s="4">
        <v>0.9</v>
      </c>
      <c r="LP260" s="4">
        <v>0.9</v>
      </c>
      <c r="LQ260" s="4">
        <v>0.9</v>
      </c>
      <c r="LR260" s="4">
        <v>0.9</v>
      </c>
      <c r="LS260" s="4">
        <v>0.91</v>
      </c>
      <c r="LT260" s="4">
        <v>0.91</v>
      </c>
      <c r="LU260" s="4">
        <v>0.91</v>
      </c>
      <c r="LV260" s="4">
        <v>0.91</v>
      </c>
      <c r="LW260" s="4">
        <v>0.92</v>
      </c>
      <c r="LX260" s="4">
        <v>0.92</v>
      </c>
      <c r="LY260" s="4">
        <v>0.92</v>
      </c>
      <c r="LZ260" s="4">
        <v>0.92</v>
      </c>
      <c r="MA260" s="4">
        <v>0.92</v>
      </c>
      <c r="MB260" s="4">
        <v>0.93</v>
      </c>
      <c r="MC260" s="4">
        <v>0.93</v>
      </c>
      <c r="MD260" s="4">
        <v>0.93</v>
      </c>
      <c r="ME260" s="4">
        <v>0.93</v>
      </c>
      <c r="MF260" s="4">
        <v>0.94</v>
      </c>
      <c r="MG260" s="4">
        <v>0.94</v>
      </c>
      <c r="MH260" s="4">
        <v>0.94</v>
      </c>
      <c r="MI260" s="4">
        <v>0.95</v>
      </c>
      <c r="MJ260" s="4">
        <v>0.95</v>
      </c>
      <c r="MK260" s="4">
        <v>0.96</v>
      </c>
      <c r="ML260" s="4">
        <v>0.96</v>
      </c>
      <c r="MM260" s="4">
        <v>0.97</v>
      </c>
      <c r="MN260" s="4">
        <v>0.97</v>
      </c>
      <c r="MO260" s="4">
        <v>0.97</v>
      </c>
      <c r="MP260" s="4">
        <v>0.98</v>
      </c>
      <c r="MQ260" s="4">
        <v>0.98</v>
      </c>
      <c r="MR260" s="4">
        <v>0.99</v>
      </c>
      <c r="MS260" s="4">
        <v>0.99</v>
      </c>
      <c r="MT260" s="4">
        <v>1</v>
      </c>
      <c r="MU260" s="4">
        <v>1.03</v>
      </c>
      <c r="MV260" s="4">
        <v>1.03</v>
      </c>
      <c r="MW260" s="4">
        <v>1.07</v>
      </c>
      <c r="MX260" s="4">
        <v>1.1100000000000001</v>
      </c>
      <c r="MY260" s="4">
        <v>1.17</v>
      </c>
      <c r="MZ260" s="4">
        <v>1.24</v>
      </c>
      <c r="NA260" s="4">
        <v>1.36</v>
      </c>
      <c r="NB260" s="4">
        <v>1.5</v>
      </c>
      <c r="NC260" s="4">
        <v>1.5</v>
      </c>
      <c r="ND260" s="4">
        <v>1.75</v>
      </c>
      <c r="NE260" s="4">
        <v>2.14</v>
      </c>
      <c r="NF260" s="4">
        <v>2.39</v>
      </c>
      <c r="NG260" s="4">
        <v>2.75</v>
      </c>
      <c r="NH260" s="4">
        <v>2.75</v>
      </c>
      <c r="NI260" s="4">
        <v>2.75</v>
      </c>
      <c r="NJ260" s="4">
        <v>2.75</v>
      </c>
      <c r="NK260" s="4">
        <v>2.75</v>
      </c>
      <c r="NL260" s="4">
        <v>2.75</v>
      </c>
      <c r="NM260" s="4">
        <v>2.75</v>
      </c>
      <c r="NN260" s="4">
        <v>2.75</v>
      </c>
      <c r="NO260" s="4">
        <v>2.75</v>
      </c>
      <c r="NP260" s="4">
        <v>2.75</v>
      </c>
      <c r="NQ260" s="4">
        <v>2.75</v>
      </c>
      <c r="NR260" s="4">
        <v>2.75</v>
      </c>
      <c r="NS260" s="4">
        <v>2.75</v>
      </c>
      <c r="NT260" s="4">
        <v>2.75</v>
      </c>
      <c r="NU260" s="4">
        <v>2.75</v>
      </c>
      <c r="NV260" s="4">
        <v>2.75</v>
      </c>
      <c r="NW260" s="4">
        <v>2.75</v>
      </c>
      <c r="NX260" s="4">
        <v>2.75</v>
      </c>
      <c r="NY260" s="4">
        <v>2.75</v>
      </c>
      <c r="NZ260" s="4">
        <v>2.75</v>
      </c>
      <c r="OA260" s="4">
        <v>2.75</v>
      </c>
      <c r="OB260" s="4">
        <v>2.75</v>
      </c>
      <c r="OC260" s="4">
        <v>3.05</v>
      </c>
      <c r="OD260" s="4">
        <v>3.45</v>
      </c>
      <c r="OE260" s="4">
        <v>3.45</v>
      </c>
      <c r="OF260" s="4">
        <v>4.03</v>
      </c>
      <c r="OG260" s="4">
        <v>4.46</v>
      </c>
      <c r="OH260" s="4">
        <v>4.96</v>
      </c>
      <c r="OI260" s="4">
        <v>5.56</v>
      </c>
      <c r="OJ260" s="4">
        <v>6.38</v>
      </c>
      <c r="OK260" s="4">
        <v>7</v>
      </c>
      <c r="OL260" s="4">
        <v>7</v>
      </c>
      <c r="OM260" s="4">
        <v>7.64</v>
      </c>
      <c r="ON260" s="4">
        <v>8.7100000000000009</v>
      </c>
      <c r="OO260" s="4">
        <v>9.23</v>
      </c>
      <c r="OP260" s="4">
        <v>9.56</v>
      </c>
      <c r="OQ260" s="4">
        <v>9.8800000000000008</v>
      </c>
      <c r="OR260" s="4">
        <v>10.17</v>
      </c>
      <c r="OS260" s="4">
        <v>10.17</v>
      </c>
      <c r="OT260" s="4">
        <v>10.49</v>
      </c>
      <c r="OU260" s="4">
        <v>10.8</v>
      </c>
      <c r="OV260" s="4">
        <v>11.03</v>
      </c>
      <c r="OW260" s="4">
        <v>11.18</v>
      </c>
      <c r="OX260" s="4">
        <v>11.4</v>
      </c>
      <c r="OY260" s="4">
        <v>11.71</v>
      </c>
      <c r="OZ260" s="4">
        <v>11.71</v>
      </c>
      <c r="PA260" s="4">
        <v>11.88</v>
      </c>
      <c r="PB260" s="4">
        <v>12.05</v>
      </c>
      <c r="PC260" s="4">
        <v>12.25</v>
      </c>
      <c r="PD260" s="4">
        <v>12.59</v>
      </c>
      <c r="PE260" s="4">
        <v>12.77</v>
      </c>
      <c r="PF260" s="4">
        <v>13.1</v>
      </c>
      <c r="PG260" s="4">
        <v>13.1</v>
      </c>
      <c r="PH260" s="4">
        <v>13.39</v>
      </c>
      <c r="PI260" s="4">
        <v>13.54</v>
      </c>
      <c r="PJ260" s="4">
        <v>13.76</v>
      </c>
      <c r="PK260" s="4">
        <v>14.01</v>
      </c>
      <c r="PL260" s="4">
        <v>14.22</v>
      </c>
      <c r="PM260" s="4">
        <v>14.55</v>
      </c>
      <c r="PN260" s="4">
        <v>14.55</v>
      </c>
      <c r="PO260" s="4">
        <v>14.7</v>
      </c>
      <c r="PP260" s="4">
        <v>14.87</v>
      </c>
      <c r="PQ260" s="4">
        <v>14.9</v>
      </c>
      <c r="PR260" s="4">
        <v>14.93</v>
      </c>
      <c r="PS260" s="4">
        <v>14.97</v>
      </c>
      <c r="PT260" s="4">
        <v>15.03</v>
      </c>
      <c r="PU260" s="4">
        <v>15.03</v>
      </c>
      <c r="PV260" s="4">
        <v>15.13</v>
      </c>
      <c r="PW260" s="4">
        <v>15.2</v>
      </c>
      <c r="PX260" s="4">
        <v>15.26</v>
      </c>
      <c r="PY260" s="4">
        <v>15.32</v>
      </c>
      <c r="PZ260" s="4">
        <v>15.46</v>
      </c>
      <c r="QA260" s="4">
        <v>15.66</v>
      </c>
      <c r="QB260" s="4">
        <v>15.66</v>
      </c>
      <c r="QC260" s="4">
        <v>15.7</v>
      </c>
      <c r="QD260" s="4">
        <v>15.74</v>
      </c>
      <c r="QE260" s="4">
        <v>15.78</v>
      </c>
      <c r="QF260" s="4">
        <v>15.87</v>
      </c>
      <c r="QG260" s="4">
        <v>16</v>
      </c>
      <c r="QH260" s="4">
        <v>16</v>
      </c>
      <c r="QI260" s="4">
        <v>16</v>
      </c>
      <c r="QJ260" s="4">
        <v>16</v>
      </c>
      <c r="QK260" s="4">
        <v>16</v>
      </c>
      <c r="QL260" s="4">
        <v>16</v>
      </c>
      <c r="QM260" s="4">
        <v>16</v>
      </c>
      <c r="QN260" s="4">
        <v>16</v>
      </c>
      <c r="QO260" s="4">
        <v>16</v>
      </c>
      <c r="QP260" s="4">
        <v>16</v>
      </c>
      <c r="QQ260" s="4">
        <v>16</v>
      </c>
      <c r="QR260" s="4">
        <v>16</v>
      </c>
      <c r="QS260" s="4">
        <v>16</v>
      </c>
      <c r="QT260" s="4">
        <v>16</v>
      </c>
      <c r="QU260" s="4">
        <v>16</v>
      </c>
      <c r="QV260" s="4">
        <v>16</v>
      </c>
      <c r="QW260" s="4">
        <v>16</v>
      </c>
      <c r="QX260" s="4">
        <v>16</v>
      </c>
      <c r="QY260" s="4">
        <v>16</v>
      </c>
      <c r="QZ260" s="4">
        <v>16</v>
      </c>
      <c r="RA260" s="4">
        <v>16</v>
      </c>
      <c r="RB260" s="4">
        <v>16</v>
      </c>
      <c r="RC260" s="4">
        <v>16</v>
      </c>
      <c r="RD260" s="4">
        <v>16</v>
      </c>
      <c r="RE260" s="4">
        <v>16</v>
      </c>
      <c r="RF260" s="4">
        <v>16</v>
      </c>
      <c r="RG260" s="4">
        <v>16</v>
      </c>
      <c r="RH260" s="4">
        <v>16</v>
      </c>
      <c r="RI260" s="4">
        <v>16</v>
      </c>
      <c r="RJ260" s="4">
        <v>16</v>
      </c>
      <c r="RK260" s="4">
        <v>16</v>
      </c>
      <c r="RL260" s="4">
        <v>16</v>
      </c>
      <c r="RM260" s="4">
        <v>16</v>
      </c>
      <c r="RN260" s="4">
        <v>16</v>
      </c>
      <c r="RO260" s="4">
        <v>16</v>
      </c>
      <c r="RP260" s="4">
        <v>16</v>
      </c>
      <c r="RQ260" s="4">
        <v>16</v>
      </c>
      <c r="RR260" s="4">
        <v>16</v>
      </c>
      <c r="RS260" s="4">
        <v>16</v>
      </c>
      <c r="RT260" s="4">
        <v>4297.91</v>
      </c>
      <c r="RU260" s="4">
        <v>4297.92</v>
      </c>
      <c r="RV260" s="4">
        <v>4297.93</v>
      </c>
      <c r="RW260" s="4">
        <v>4297.93</v>
      </c>
      <c r="RX260" s="4">
        <v>4297.9399999999996</v>
      </c>
      <c r="RY260" s="4">
        <v>4297.96</v>
      </c>
      <c r="RZ260" s="4">
        <v>4297.97</v>
      </c>
      <c r="SA260" s="4">
        <v>4297.9799999999996</v>
      </c>
      <c r="SB260" s="4">
        <v>4298</v>
      </c>
      <c r="SC260" s="4">
        <v>4298.01</v>
      </c>
      <c r="SD260" s="4">
        <v>4298.01</v>
      </c>
      <c r="SE260" s="4">
        <v>4298.0200000000004</v>
      </c>
      <c r="SF260" s="4">
        <v>4298.03</v>
      </c>
      <c r="SG260" s="4">
        <v>4298.05</v>
      </c>
      <c r="SH260" s="4">
        <v>4298.0600000000004</v>
      </c>
      <c r="SI260" s="4">
        <v>4298.07</v>
      </c>
      <c r="SJ260" s="4">
        <v>4298.07</v>
      </c>
      <c r="SK260" s="4">
        <v>4298.07</v>
      </c>
      <c r="SL260" s="4">
        <v>4298.07</v>
      </c>
      <c r="SM260" s="4">
        <v>4298.07</v>
      </c>
      <c r="SN260" s="4">
        <v>4298.07</v>
      </c>
      <c r="SO260" s="4">
        <v>4298.07</v>
      </c>
      <c r="SP260" s="4">
        <v>4298.07</v>
      </c>
      <c r="SQ260" s="4">
        <v>4298.07</v>
      </c>
      <c r="SR260" s="4">
        <v>4298.07</v>
      </c>
      <c r="SS260" s="4">
        <v>4298.07</v>
      </c>
      <c r="ST260" s="4">
        <v>4298.07</v>
      </c>
      <c r="SU260" s="4">
        <v>4298.07</v>
      </c>
      <c r="SV260" s="4">
        <v>4298.07</v>
      </c>
      <c r="SW260" s="4">
        <v>4298.07</v>
      </c>
      <c r="SX260" s="4">
        <v>4298.07</v>
      </c>
      <c r="SY260" s="4">
        <v>4298.07</v>
      </c>
      <c r="SZ260" s="4">
        <v>4298.07</v>
      </c>
      <c r="TA260" s="4">
        <v>4298.07</v>
      </c>
      <c r="TB260" s="4">
        <v>4298.07</v>
      </c>
      <c r="TC260" s="4">
        <v>4298.07</v>
      </c>
      <c r="TD260" s="4">
        <v>4298.07</v>
      </c>
      <c r="TE260" s="4">
        <v>4298.07</v>
      </c>
      <c r="TF260" s="4">
        <v>4298.07</v>
      </c>
      <c r="TG260" s="4">
        <v>4298.07</v>
      </c>
      <c r="TH260" s="4">
        <v>4298.07</v>
      </c>
      <c r="TI260" s="4">
        <v>4298.07</v>
      </c>
      <c r="TJ260" s="4">
        <v>4298.07</v>
      </c>
      <c r="TK260" s="4">
        <v>4298.07</v>
      </c>
      <c r="TL260" s="4">
        <v>4298.07</v>
      </c>
      <c r="TM260" s="4">
        <v>4298.07</v>
      </c>
      <c r="TN260" s="4">
        <v>4298.07</v>
      </c>
      <c r="TO260" s="4">
        <v>4298.07</v>
      </c>
      <c r="TP260" s="4">
        <v>4298.07</v>
      </c>
      <c r="TQ260" s="4">
        <v>4298.07</v>
      </c>
      <c r="TR260" s="4">
        <v>4298.07</v>
      </c>
      <c r="TS260" s="4">
        <v>4298.07</v>
      </c>
      <c r="TT260" s="4">
        <v>4298.07</v>
      </c>
      <c r="TU260" s="4">
        <v>4298.07</v>
      </c>
      <c r="TV260" s="4">
        <v>4298.07</v>
      </c>
      <c r="TW260" s="4">
        <v>4298.07</v>
      </c>
      <c r="TX260" s="4">
        <v>4298.07</v>
      </c>
      <c r="TY260" s="4">
        <v>4298.07</v>
      </c>
      <c r="TZ260" s="4">
        <v>4298.07</v>
      </c>
      <c r="UA260" s="4">
        <v>4298.07</v>
      </c>
      <c r="UB260" s="4">
        <v>4298.07</v>
      </c>
      <c r="UC260" s="4">
        <v>4298.07</v>
      </c>
      <c r="UD260" s="4">
        <v>4298.07</v>
      </c>
      <c r="UE260" s="4">
        <v>4298.07</v>
      </c>
      <c r="UF260" s="4">
        <v>4298.07</v>
      </c>
      <c r="UG260" s="4">
        <v>4298.07</v>
      </c>
      <c r="UH260" s="4">
        <v>4298.07</v>
      </c>
      <c r="UI260" s="4">
        <v>4298.07</v>
      </c>
      <c r="UJ260" s="4">
        <v>4298.07</v>
      </c>
      <c r="UK260" s="4">
        <v>4298.07</v>
      </c>
      <c r="UL260" s="4">
        <v>4298.07</v>
      </c>
      <c r="UM260" s="4">
        <v>4298.07</v>
      </c>
      <c r="UN260" s="4">
        <v>4298.07</v>
      </c>
      <c r="UO260" s="4">
        <v>4298.07</v>
      </c>
      <c r="UP260" s="4">
        <v>4298.07</v>
      </c>
      <c r="UQ260" s="4">
        <v>4298.07</v>
      </c>
      <c r="UR260" s="4">
        <v>4298.07</v>
      </c>
      <c r="US260" s="4">
        <v>4298.07</v>
      </c>
      <c r="UT260" s="4">
        <v>4298.07</v>
      </c>
      <c r="UU260" s="4">
        <v>4298.07</v>
      </c>
      <c r="UV260" s="4">
        <v>4298.07</v>
      </c>
      <c r="UW260" s="4">
        <v>4298.07</v>
      </c>
      <c r="UX260" s="4">
        <v>4298.07</v>
      </c>
      <c r="UY260" s="4">
        <v>4298.07</v>
      </c>
      <c r="UZ260" s="4">
        <v>4298.07</v>
      </c>
      <c r="VA260" s="4">
        <v>4298.07</v>
      </c>
      <c r="VB260" s="4">
        <v>4298.07</v>
      </c>
      <c r="VC260" s="4">
        <v>4298.07</v>
      </c>
      <c r="VD260" s="4">
        <v>4298.07</v>
      </c>
      <c r="VE260" s="4">
        <v>4298.07</v>
      </c>
      <c r="VF260" s="4">
        <v>4298.07</v>
      </c>
      <c r="VG260" s="4">
        <v>4298.07</v>
      </c>
      <c r="VH260" s="4">
        <v>4298.07</v>
      </c>
      <c r="VI260" s="4">
        <v>4298.07</v>
      </c>
      <c r="VJ260" s="4">
        <v>4298.07</v>
      </c>
      <c r="VK260" s="4">
        <v>4298.07</v>
      </c>
      <c r="VL260" s="4">
        <v>4298.07</v>
      </c>
      <c r="VM260" s="4">
        <v>4298.07</v>
      </c>
      <c r="VN260" s="4">
        <v>4298.07</v>
      </c>
      <c r="VO260" s="4">
        <v>4298.07</v>
      </c>
      <c r="VP260" s="4">
        <v>4298.07</v>
      </c>
      <c r="VQ260" s="4">
        <v>4298.07</v>
      </c>
      <c r="VR260" s="4">
        <v>4298.07</v>
      </c>
      <c r="VS260" s="4">
        <v>4298.07</v>
      </c>
      <c r="VT260" s="4">
        <v>4298.07</v>
      </c>
      <c r="VU260" s="4">
        <v>4298.07</v>
      </c>
      <c r="VV260" s="4">
        <v>4298.07</v>
      </c>
      <c r="VW260" s="4">
        <v>4298.07</v>
      </c>
      <c r="VX260" s="4">
        <v>4298.07</v>
      </c>
      <c r="VY260" s="4">
        <v>4298.07</v>
      </c>
      <c r="VZ260" s="4">
        <v>4298.07</v>
      </c>
      <c r="WA260" s="4">
        <v>4298.07</v>
      </c>
      <c r="WB260" s="4">
        <v>4298.07</v>
      </c>
      <c r="WC260" s="4">
        <v>4298.07</v>
      </c>
      <c r="WD260" s="4">
        <v>4298.07</v>
      </c>
      <c r="WE260" s="4">
        <v>4298.07</v>
      </c>
      <c r="WF260" s="4">
        <v>4298.07</v>
      </c>
      <c r="WG260" s="4">
        <v>4298.07</v>
      </c>
      <c r="WH260" s="4">
        <v>4298.07</v>
      </c>
      <c r="WI260" s="4">
        <v>4298.07</v>
      </c>
      <c r="WJ260" s="4">
        <v>4298.07</v>
      </c>
      <c r="WK260" s="4">
        <v>4298.07</v>
      </c>
      <c r="WL260" s="4">
        <v>4298.07</v>
      </c>
      <c r="WM260" s="4">
        <v>4298.07</v>
      </c>
      <c r="WN260" s="4">
        <v>4298.07</v>
      </c>
      <c r="WO260" s="4">
        <v>4298.07</v>
      </c>
      <c r="WP260" s="4">
        <v>4298.07</v>
      </c>
      <c r="WQ260" s="4">
        <v>4298.07</v>
      </c>
      <c r="WR260" s="4">
        <v>4298.07</v>
      </c>
      <c r="WS260" s="4">
        <v>4298.07</v>
      </c>
      <c r="WT260" s="4">
        <v>4298.07</v>
      </c>
      <c r="WU260" s="4">
        <v>4298.07</v>
      </c>
      <c r="WV260" s="4">
        <v>4298.07</v>
      </c>
      <c r="WW260" s="4">
        <v>4298.07</v>
      </c>
      <c r="WX260" s="4">
        <v>4298.07</v>
      </c>
      <c r="WY260" s="4">
        <v>4298.07</v>
      </c>
      <c r="WZ260" s="4">
        <v>4298.07</v>
      </c>
      <c r="XA260" s="4">
        <v>4298.07</v>
      </c>
      <c r="XB260" s="4">
        <v>4298.07</v>
      </c>
      <c r="XC260" s="4">
        <v>4298.07</v>
      </c>
      <c r="XD260" s="4">
        <v>4298.07</v>
      </c>
      <c r="XE260" s="4">
        <v>4298.07</v>
      </c>
      <c r="XF260" s="4">
        <v>4298.07</v>
      </c>
      <c r="XG260" s="4">
        <v>4298.07</v>
      </c>
      <c r="XH260" s="4">
        <v>4298.07</v>
      </c>
      <c r="XI260" s="4">
        <v>4298.07</v>
      </c>
      <c r="XJ260" s="4">
        <v>4298.07</v>
      </c>
      <c r="XK260" s="4">
        <v>4298.07</v>
      </c>
      <c r="XL260" s="4">
        <v>4298.07</v>
      </c>
      <c r="XM260" s="4">
        <v>4298.07</v>
      </c>
      <c r="XN260" s="4">
        <v>4298.07</v>
      </c>
      <c r="XO260" s="4">
        <v>4298.07</v>
      </c>
      <c r="XP260" s="4">
        <v>4298.07</v>
      </c>
      <c r="XQ260" s="4">
        <v>4298.07</v>
      </c>
      <c r="XR260" s="4">
        <v>4298.07</v>
      </c>
      <c r="XS260" s="4">
        <v>4298.07</v>
      </c>
      <c r="XT260" s="4">
        <v>4298.07</v>
      </c>
      <c r="XU260" s="4">
        <v>4298.07</v>
      </c>
      <c r="XV260" s="4">
        <v>4298.07</v>
      </c>
      <c r="XW260" s="4">
        <v>4298.07</v>
      </c>
      <c r="XX260" s="4">
        <v>4298.07</v>
      </c>
      <c r="XY260" s="4">
        <v>4298.07</v>
      </c>
      <c r="XZ260" s="4">
        <v>4298.07</v>
      </c>
      <c r="YA260" s="4">
        <v>4298.07</v>
      </c>
      <c r="YB260" s="4">
        <v>4298.07</v>
      </c>
      <c r="YC260" s="4">
        <v>4298.07</v>
      </c>
      <c r="YD260" s="4">
        <v>4298.07</v>
      </c>
      <c r="YE260" s="4">
        <v>4298.07</v>
      </c>
      <c r="YF260" s="4">
        <v>4298.07</v>
      </c>
      <c r="YG260" s="4">
        <v>4298.07</v>
      </c>
      <c r="YH260" s="4">
        <v>4298.07</v>
      </c>
      <c r="YI260" s="4">
        <v>4298.07</v>
      </c>
      <c r="YJ260" s="4">
        <v>4298.07</v>
      </c>
      <c r="YK260" s="4">
        <v>4298.07</v>
      </c>
      <c r="YL260" s="4">
        <v>4298.07</v>
      </c>
      <c r="YM260" s="4">
        <v>4298.07</v>
      </c>
      <c r="YN260" s="4">
        <v>4298.07</v>
      </c>
      <c r="YO260" s="4">
        <v>4298.07</v>
      </c>
      <c r="YP260" s="4">
        <v>4298.07</v>
      </c>
      <c r="YQ260" s="4">
        <v>4298.07</v>
      </c>
      <c r="YR260" s="4">
        <v>4298.07</v>
      </c>
      <c r="YS260" s="4">
        <v>4298.07</v>
      </c>
      <c r="YT260" s="4">
        <v>4298.07</v>
      </c>
      <c r="YU260" s="4">
        <v>4298.07</v>
      </c>
      <c r="YV260" s="4">
        <v>4298.07</v>
      </c>
      <c r="YW260" s="4">
        <v>4298.07</v>
      </c>
      <c r="YX260" s="4">
        <v>4298.07</v>
      </c>
      <c r="YY260" s="4">
        <v>4298.07</v>
      </c>
      <c r="YZ260" s="4">
        <v>4298.07</v>
      </c>
      <c r="ZA260" s="4">
        <v>4298.07</v>
      </c>
      <c r="ZB260" s="4">
        <v>4298.07</v>
      </c>
      <c r="ZC260" s="4">
        <v>4298.07</v>
      </c>
      <c r="ZD260" s="4">
        <v>4298.07</v>
      </c>
      <c r="ZE260" s="4">
        <v>4298.07</v>
      </c>
      <c r="ZF260" s="4">
        <v>4298.07</v>
      </c>
      <c r="ZG260" s="4">
        <v>4298.07</v>
      </c>
      <c r="ZH260" s="4">
        <v>4298.07</v>
      </c>
      <c r="ZI260" s="4">
        <v>4298.07</v>
      </c>
      <c r="ZJ260" s="4">
        <v>4298.07</v>
      </c>
      <c r="ZK260" s="4">
        <v>4298.07</v>
      </c>
      <c r="ZL260" s="4">
        <v>4298.07</v>
      </c>
      <c r="ZM260" s="925">
        <v>4298.07</v>
      </c>
      <c r="ZN260" s="925">
        <v>4298.07</v>
      </c>
      <c r="ZO260" s="4">
        <v>4298.07</v>
      </c>
      <c r="ZP260" s="4">
        <v>4298.07</v>
      </c>
      <c r="ZQ260" s="4">
        <v>4571.62</v>
      </c>
      <c r="ZR260" s="4">
        <v>4571.62</v>
      </c>
      <c r="ZS260" s="4">
        <v>4790.46</v>
      </c>
      <c r="ZT260" s="4">
        <v>5009.3</v>
      </c>
      <c r="ZU260" s="4">
        <v>5228.1400000000003</v>
      </c>
      <c r="ZV260" s="4">
        <v>5446.98</v>
      </c>
      <c r="ZW260" s="4">
        <v>5665.82</v>
      </c>
      <c r="ZX260" s="4">
        <v>5804.7</v>
      </c>
      <c r="ZY260" s="4">
        <v>5804.7</v>
      </c>
      <c r="ZZ260" s="4">
        <v>5915.8</v>
      </c>
      <c r="AAA260" s="4">
        <v>6026.9</v>
      </c>
      <c r="AAB260" s="4">
        <v>6138.01</v>
      </c>
      <c r="AAC260" s="4">
        <v>6249.11</v>
      </c>
      <c r="AAD260" s="4">
        <v>6360.22</v>
      </c>
      <c r="AAE260" s="4">
        <v>6360.22</v>
      </c>
      <c r="AAF260" s="4">
        <v>6360.22</v>
      </c>
      <c r="AAG260" s="4">
        <v>6360.22</v>
      </c>
      <c r="AAH260" s="4">
        <v>6360.22</v>
      </c>
      <c r="AAI260" s="4">
        <v>6360.22</v>
      </c>
      <c r="AAJ260" s="4">
        <v>6360.22</v>
      </c>
      <c r="AAK260" s="4">
        <v>6360.22</v>
      </c>
      <c r="AAL260" s="4">
        <v>6481.36</v>
      </c>
      <c r="AAM260" s="4">
        <v>6481.36</v>
      </c>
      <c r="AAN260" s="4">
        <v>6575.15</v>
      </c>
      <c r="AAO260" s="4">
        <v>6668.94</v>
      </c>
      <c r="AAP260" s="4">
        <v>6762.73</v>
      </c>
      <c r="AAQ260" s="4">
        <v>6856.51</v>
      </c>
      <c r="AAR260" s="4">
        <v>6950.3</v>
      </c>
      <c r="AAS260" s="4">
        <v>7044.09</v>
      </c>
      <c r="AAT260" s="4">
        <v>7044.09</v>
      </c>
      <c r="AAU260" s="4">
        <v>7044.09</v>
      </c>
      <c r="AAV260" s="4">
        <v>7044.09</v>
      </c>
      <c r="AAW260" s="4">
        <v>7044.09</v>
      </c>
      <c r="AAX260" s="4">
        <v>7044.09</v>
      </c>
      <c r="AAY260" s="4">
        <v>7044.09</v>
      </c>
      <c r="AAZ260" s="4">
        <v>7044.09</v>
      </c>
      <c r="ABA260" s="4">
        <v>7044.09</v>
      </c>
      <c r="ABB260" s="4">
        <v>7044.09</v>
      </c>
      <c r="ABC260" s="4">
        <v>7044.09</v>
      </c>
      <c r="ABD260" s="4">
        <v>7044.09</v>
      </c>
      <c r="ABE260" s="4">
        <v>7044.09</v>
      </c>
      <c r="ABF260" s="4">
        <v>7044.09</v>
      </c>
      <c r="ABG260" s="4">
        <v>7044.09</v>
      </c>
      <c r="ABH260" s="4">
        <v>7044.09</v>
      </c>
      <c r="ABI260" s="4">
        <v>7044.09</v>
      </c>
      <c r="ABJ260" s="4">
        <v>7044.09</v>
      </c>
      <c r="ABK260" s="4">
        <v>7044.09</v>
      </c>
      <c r="ABL260" s="4">
        <v>7044.09</v>
      </c>
      <c r="ABM260" s="4">
        <v>7044.09</v>
      </c>
      <c r="ABN260" s="4">
        <v>7044.09</v>
      </c>
      <c r="ABO260" s="4">
        <v>7044.09</v>
      </c>
      <c r="ABP260" s="4">
        <v>7044.09</v>
      </c>
      <c r="ABQ260" s="4">
        <v>7044.09</v>
      </c>
      <c r="ABR260" s="4">
        <v>7044.09</v>
      </c>
      <c r="ABS260" s="4">
        <v>7044.09</v>
      </c>
      <c r="ABT260" s="4">
        <v>7044.09</v>
      </c>
      <c r="ABU260" s="4">
        <v>7044.09</v>
      </c>
    </row>
    <row r="261" spans="1:749" outlineLevel="4">
      <c r="A261" s="4" t="s">
        <v>1142</v>
      </c>
      <c r="D261" s="4">
        <v>6501.27</v>
      </c>
      <c r="E261" s="4">
        <v>5380.17</v>
      </c>
      <c r="F261" s="689">
        <v>4678456.7300000004</v>
      </c>
      <c r="G261" s="689"/>
      <c r="H261" s="689" t="s">
        <v>894</v>
      </c>
      <c r="EP261" s="4">
        <v>1.51</v>
      </c>
      <c r="EQ261" s="4">
        <v>3.19</v>
      </c>
      <c r="ER261" s="4">
        <v>5.18</v>
      </c>
      <c r="ES261" s="4">
        <v>12.05</v>
      </c>
      <c r="ET261" s="4">
        <v>12.05</v>
      </c>
      <c r="EU261" s="4">
        <v>25.35</v>
      </c>
      <c r="EV261" s="4">
        <v>38.89</v>
      </c>
      <c r="EW261" s="4">
        <v>53.11</v>
      </c>
      <c r="EX261" s="4">
        <v>67.61</v>
      </c>
      <c r="EY261" s="4">
        <v>91.55</v>
      </c>
      <c r="EZ261" s="4">
        <v>117.03</v>
      </c>
      <c r="FA261" s="4">
        <v>117.03</v>
      </c>
      <c r="FB261" s="4">
        <v>142.53</v>
      </c>
      <c r="FC261" s="4">
        <v>168.03</v>
      </c>
      <c r="FD261" s="4">
        <v>193.53</v>
      </c>
      <c r="FE261" s="4">
        <v>219.03</v>
      </c>
      <c r="FF261" s="4">
        <v>238.15</v>
      </c>
      <c r="FG261" s="4">
        <v>257.27999999999997</v>
      </c>
      <c r="FH261" s="4">
        <v>257.27999999999997</v>
      </c>
      <c r="FI261" s="4">
        <v>276.39999999999998</v>
      </c>
      <c r="FJ261" s="4">
        <v>276.39999999999998</v>
      </c>
      <c r="FK261" s="4">
        <v>295.52999999999997</v>
      </c>
      <c r="FL261" s="4">
        <v>314.64999999999998</v>
      </c>
      <c r="FM261" s="4">
        <v>333.78</v>
      </c>
      <c r="FN261" s="4">
        <v>352.9</v>
      </c>
      <c r="FO261" s="4">
        <v>352.9</v>
      </c>
      <c r="FP261" s="4">
        <v>372.03</v>
      </c>
      <c r="FQ261" s="4">
        <v>391.15</v>
      </c>
      <c r="FR261" s="4">
        <v>411.15</v>
      </c>
      <c r="FS261" s="4">
        <v>431.96</v>
      </c>
      <c r="FT261" s="4">
        <v>456</v>
      </c>
      <c r="FU261" s="4">
        <v>482.4</v>
      </c>
      <c r="FV261" s="4">
        <v>482.4</v>
      </c>
      <c r="FW261" s="4">
        <v>511.48</v>
      </c>
      <c r="FX261" s="4">
        <v>542.51</v>
      </c>
      <c r="FY261" s="4">
        <v>574</v>
      </c>
      <c r="FZ261" s="4">
        <v>608.4</v>
      </c>
      <c r="GA261" s="4">
        <v>643.89</v>
      </c>
      <c r="GB261" s="4">
        <v>682.66</v>
      </c>
      <c r="GC261" s="4">
        <v>682.66</v>
      </c>
      <c r="GD261" s="4">
        <v>722.88</v>
      </c>
      <c r="GE261" s="4">
        <v>766.18</v>
      </c>
      <c r="GF261" s="4">
        <v>810.24</v>
      </c>
      <c r="GG261" s="4">
        <v>856.2</v>
      </c>
      <c r="GH261" s="4">
        <v>904.63</v>
      </c>
      <c r="GI261" s="4">
        <v>904.63</v>
      </c>
      <c r="GJ261" s="4">
        <v>904.63</v>
      </c>
      <c r="GK261" s="4">
        <v>904.63</v>
      </c>
      <c r="GL261" s="4">
        <v>904.63</v>
      </c>
      <c r="GM261" s="4">
        <v>904.63</v>
      </c>
      <c r="GN261" s="4">
        <v>985</v>
      </c>
      <c r="GO261" s="4">
        <v>1062.0899999999999</v>
      </c>
      <c r="GP261" s="4">
        <v>1136.6300000000001</v>
      </c>
      <c r="GQ261" s="4">
        <v>1136.6300000000001</v>
      </c>
      <c r="GR261" s="4">
        <v>1189.45</v>
      </c>
      <c r="GS261" s="4">
        <v>1244.6199999999999</v>
      </c>
      <c r="GT261" s="4">
        <v>1306.76</v>
      </c>
      <c r="GU261" s="4">
        <v>1361.13</v>
      </c>
      <c r="GV261" s="4">
        <v>1396</v>
      </c>
      <c r="GW261" s="4">
        <v>1427.06</v>
      </c>
      <c r="GX261" s="4">
        <v>1427.06</v>
      </c>
      <c r="GY261" s="4">
        <v>1462.68</v>
      </c>
      <c r="GZ261" s="4">
        <v>1538.19</v>
      </c>
      <c r="HA261" s="4">
        <v>1595.54</v>
      </c>
      <c r="HB261" s="4">
        <v>1691.46</v>
      </c>
      <c r="HC261" s="4">
        <v>1732.58</v>
      </c>
      <c r="HD261" s="4">
        <v>1761.43</v>
      </c>
      <c r="HE261" s="4">
        <v>1761.43</v>
      </c>
      <c r="HF261" s="4">
        <v>1800.94</v>
      </c>
      <c r="HG261" s="4">
        <v>1866.76</v>
      </c>
      <c r="HH261" s="4">
        <v>1873.44</v>
      </c>
      <c r="HI261" s="4">
        <v>1880.16</v>
      </c>
      <c r="HJ261" s="4">
        <v>1882.66</v>
      </c>
      <c r="HK261" s="4">
        <v>1884.37</v>
      </c>
      <c r="HL261" s="4">
        <v>1884.37</v>
      </c>
      <c r="HM261" s="4">
        <v>1886.1</v>
      </c>
      <c r="HN261" s="4">
        <v>1888.03</v>
      </c>
      <c r="HO261" s="4">
        <v>1890.38</v>
      </c>
      <c r="HP261" s="4">
        <v>1892.94</v>
      </c>
      <c r="HQ261" s="4">
        <v>1894.44</v>
      </c>
      <c r="HR261" s="4">
        <v>1896.48</v>
      </c>
      <c r="HS261" s="4">
        <v>1896.48</v>
      </c>
      <c r="HT261" s="4">
        <v>1898.76</v>
      </c>
      <c r="HU261" s="4">
        <v>1901.04</v>
      </c>
      <c r="HV261" s="4">
        <v>1903.42</v>
      </c>
      <c r="HW261" s="4">
        <v>1905.87</v>
      </c>
      <c r="HX261" s="4">
        <v>1908.5</v>
      </c>
      <c r="HY261" s="4">
        <v>1911.21</v>
      </c>
      <c r="HZ261" s="4">
        <v>1911.21</v>
      </c>
      <c r="IA261" s="4">
        <v>1915.47</v>
      </c>
      <c r="IB261" s="4">
        <v>1919.94</v>
      </c>
      <c r="IC261" s="4">
        <v>1924.46</v>
      </c>
      <c r="ID261" s="4">
        <v>1929.09</v>
      </c>
      <c r="IE261" s="4">
        <v>1933.82</v>
      </c>
      <c r="IF261" s="4">
        <v>1938.7</v>
      </c>
      <c r="IG261" s="4">
        <v>1938.7</v>
      </c>
      <c r="IH261" s="4">
        <v>1943.18</v>
      </c>
      <c r="II261" s="4">
        <v>1948.35</v>
      </c>
      <c r="IJ261" s="4">
        <v>1953.67</v>
      </c>
      <c r="IK261" s="4">
        <v>1958.78</v>
      </c>
      <c r="IL261" s="4">
        <v>1963.89</v>
      </c>
      <c r="IM261" s="4">
        <v>1969.22</v>
      </c>
      <c r="IN261" s="4">
        <v>1969.22</v>
      </c>
      <c r="IO261" s="4">
        <v>1975.74</v>
      </c>
      <c r="IP261" s="4">
        <v>1982.65</v>
      </c>
      <c r="IQ261" s="4">
        <v>1988.86</v>
      </c>
      <c r="IR261" s="4">
        <v>1995.18</v>
      </c>
      <c r="IS261" s="4">
        <v>2019.27</v>
      </c>
      <c r="IT261" s="4">
        <v>2075.8200000000002</v>
      </c>
      <c r="IU261" s="4">
        <v>2075.8200000000002</v>
      </c>
      <c r="IV261" s="4">
        <v>2150.2399999999998</v>
      </c>
      <c r="IW261" s="4">
        <v>2172.14</v>
      </c>
      <c r="IX261" s="4">
        <v>2198.94</v>
      </c>
      <c r="IY261" s="4">
        <v>2198.94</v>
      </c>
      <c r="IZ261" s="4">
        <v>2198.94</v>
      </c>
      <c r="JA261" s="4">
        <v>2198.94</v>
      </c>
      <c r="JB261" s="4">
        <v>2198.94</v>
      </c>
      <c r="JC261" s="4">
        <v>2198.94</v>
      </c>
      <c r="JD261" s="4">
        <v>2207.7199999999998</v>
      </c>
      <c r="JE261" s="4">
        <v>2215.5100000000002</v>
      </c>
      <c r="JF261" s="4">
        <v>2222.1999999999998</v>
      </c>
      <c r="JG261" s="4">
        <v>2228.9699999999998</v>
      </c>
      <c r="JH261" s="4">
        <v>2235.85</v>
      </c>
      <c r="JI261" s="4">
        <v>2235.85</v>
      </c>
      <c r="JJ261" s="4">
        <v>2242.7600000000002</v>
      </c>
      <c r="JK261" s="4">
        <v>2249.73</v>
      </c>
      <c r="JL261" s="4">
        <v>2256.6999999999998</v>
      </c>
      <c r="JM261" s="4">
        <v>2266.67</v>
      </c>
      <c r="JN261" s="4">
        <v>2282.29</v>
      </c>
      <c r="JO261" s="4">
        <v>2299.2199999999998</v>
      </c>
      <c r="JP261" s="4">
        <v>2299.2199999999998</v>
      </c>
      <c r="JQ261" s="4">
        <v>2319.8200000000002</v>
      </c>
      <c r="JR261" s="4">
        <v>2350.92</v>
      </c>
      <c r="JS261" s="4">
        <v>2378.52</v>
      </c>
      <c r="JT261" s="4">
        <v>2389</v>
      </c>
      <c r="JU261" s="4">
        <v>2402.42</v>
      </c>
      <c r="JV261" s="4">
        <v>2415.91</v>
      </c>
      <c r="JW261" s="4">
        <v>2415.91</v>
      </c>
      <c r="JX261" s="4">
        <v>2430.7399999999998</v>
      </c>
      <c r="JY261" s="4">
        <v>2445.6</v>
      </c>
      <c r="JZ261" s="4">
        <v>2460.48</v>
      </c>
      <c r="KA261" s="4">
        <v>2476.2600000000002</v>
      </c>
      <c r="KB261" s="4">
        <v>2491.84</v>
      </c>
      <c r="KC261" s="4">
        <v>2507.29</v>
      </c>
      <c r="KD261" s="4">
        <v>2507.29</v>
      </c>
      <c r="KE261" s="4">
        <v>2522.9</v>
      </c>
      <c r="KF261" s="4">
        <v>2538.5300000000002</v>
      </c>
      <c r="KG261" s="4">
        <v>2554.3000000000002</v>
      </c>
      <c r="KH261" s="4">
        <v>2569.88</v>
      </c>
      <c r="KI261" s="4">
        <v>2585.46</v>
      </c>
      <c r="KJ261" s="4">
        <v>2601.0500000000002</v>
      </c>
      <c r="KK261" s="4">
        <v>2601.0500000000002</v>
      </c>
      <c r="KL261" s="4">
        <v>2616.64</v>
      </c>
      <c r="KM261" s="4">
        <v>2632.23</v>
      </c>
      <c r="KN261" s="4">
        <v>2647.84</v>
      </c>
      <c r="KO261" s="4">
        <v>2663.43</v>
      </c>
      <c r="KP261" s="4">
        <v>2679.05</v>
      </c>
      <c r="KQ261" s="4">
        <v>2694.68</v>
      </c>
      <c r="KR261" s="4">
        <v>2694.68</v>
      </c>
      <c r="KS261" s="4">
        <v>2710.31</v>
      </c>
      <c r="KT261" s="4">
        <v>2725.92</v>
      </c>
      <c r="KU261" s="4">
        <v>2741.55</v>
      </c>
      <c r="KV261" s="4">
        <v>2757.19</v>
      </c>
      <c r="KW261" s="4">
        <v>2772.84</v>
      </c>
      <c r="KX261" s="4">
        <v>2788.51</v>
      </c>
      <c r="KY261" s="4">
        <v>2788.51</v>
      </c>
      <c r="KZ261" s="4">
        <v>2804.28</v>
      </c>
      <c r="LA261" s="4">
        <v>2820.05</v>
      </c>
      <c r="LB261" s="4">
        <v>2835.97</v>
      </c>
      <c r="LC261" s="4">
        <v>2852.16</v>
      </c>
      <c r="LD261" s="4">
        <v>2869.51</v>
      </c>
      <c r="LE261" s="4">
        <v>2887.66</v>
      </c>
      <c r="LF261" s="4">
        <v>2887.66</v>
      </c>
      <c r="LG261" s="4">
        <v>2906.71</v>
      </c>
      <c r="LH261" s="4">
        <v>2926.84</v>
      </c>
      <c r="LI261" s="4">
        <v>2948.25</v>
      </c>
      <c r="LJ261" s="4">
        <v>2971.14</v>
      </c>
      <c r="LK261" s="4">
        <v>2996.35</v>
      </c>
      <c r="LL261" s="4">
        <v>3023.94</v>
      </c>
      <c r="LM261" s="4">
        <v>3023.94</v>
      </c>
      <c r="LN261" s="4">
        <v>3052.64</v>
      </c>
      <c r="LO261" s="4">
        <v>3082.64</v>
      </c>
      <c r="LP261" s="4">
        <v>3116.24</v>
      </c>
      <c r="LQ261" s="4">
        <v>3150.22</v>
      </c>
      <c r="LR261" s="4">
        <v>3184.99</v>
      </c>
      <c r="LS261" s="4">
        <v>3220.71</v>
      </c>
      <c r="LT261" s="4">
        <v>3220.71</v>
      </c>
      <c r="LU261" s="4">
        <v>3256.52</v>
      </c>
      <c r="LV261" s="4">
        <v>3293.52</v>
      </c>
      <c r="LW261" s="4">
        <v>3331.92</v>
      </c>
      <c r="LX261" s="4">
        <v>3370.58</v>
      </c>
      <c r="LY261" s="4">
        <v>3409.51</v>
      </c>
      <c r="LZ261" s="4">
        <v>3450.35</v>
      </c>
      <c r="MA261" s="4">
        <v>3450.35</v>
      </c>
      <c r="MB261" s="4">
        <v>3492.21</v>
      </c>
      <c r="MC261" s="4">
        <v>3535.23</v>
      </c>
      <c r="MD261" s="4">
        <v>3579.4</v>
      </c>
      <c r="ME261" s="4">
        <v>3624.41</v>
      </c>
      <c r="MF261" s="4">
        <v>3670.33</v>
      </c>
      <c r="MG261" s="4">
        <v>3718.04</v>
      </c>
      <c r="MH261" s="4">
        <v>3718.04</v>
      </c>
      <c r="MI261" s="4">
        <v>3769.67</v>
      </c>
      <c r="MJ261" s="4">
        <v>3818.23</v>
      </c>
      <c r="MK261" s="4">
        <v>3866.88</v>
      </c>
      <c r="ML261" s="4">
        <v>3915.54</v>
      </c>
      <c r="MM261" s="4">
        <v>3964.07</v>
      </c>
      <c r="MN261" s="4">
        <v>3996.74</v>
      </c>
      <c r="MO261" s="4">
        <v>3996.74</v>
      </c>
      <c r="MP261" s="4">
        <v>4036.38</v>
      </c>
      <c r="MQ261" s="4">
        <v>4073.33</v>
      </c>
      <c r="MR261" s="4">
        <v>4102.55</v>
      </c>
      <c r="MS261" s="4">
        <v>4134.83</v>
      </c>
      <c r="MT261" s="4">
        <v>4167.6499999999996</v>
      </c>
      <c r="MU261" s="4">
        <v>4201.1099999999997</v>
      </c>
      <c r="MV261" s="4">
        <v>4201.1099999999997</v>
      </c>
      <c r="MW261" s="4">
        <v>4234.76</v>
      </c>
      <c r="MX261" s="4">
        <v>4270.24</v>
      </c>
      <c r="MY261" s="4">
        <v>4309.49</v>
      </c>
      <c r="MZ261" s="4">
        <v>4353.05</v>
      </c>
      <c r="NA261" s="4">
        <v>4405.04</v>
      </c>
      <c r="NB261" s="4">
        <v>4466.8500000000004</v>
      </c>
      <c r="NC261" s="4">
        <v>4466.8500000000004</v>
      </c>
      <c r="ND261" s="4">
        <v>4534.51</v>
      </c>
      <c r="NE261" s="4">
        <v>4611.45</v>
      </c>
      <c r="NF261" s="4">
        <v>4695.6400000000003</v>
      </c>
      <c r="NG261" s="4">
        <v>4784.8900000000003</v>
      </c>
      <c r="NH261" s="4">
        <v>4785.38</v>
      </c>
      <c r="NI261" s="4">
        <v>4785.88</v>
      </c>
      <c r="NJ261" s="4">
        <v>4785.88</v>
      </c>
      <c r="NK261" s="4">
        <v>4786.7</v>
      </c>
      <c r="NL261" s="4">
        <v>4807.8999999999996</v>
      </c>
      <c r="NM261" s="4">
        <v>4827.66</v>
      </c>
      <c r="NN261" s="4">
        <v>4860.57</v>
      </c>
      <c r="NO261" s="4">
        <v>4860.57</v>
      </c>
      <c r="NP261" s="4">
        <v>4919.8</v>
      </c>
      <c r="NQ261" s="4">
        <v>4919.8</v>
      </c>
      <c r="NR261" s="4">
        <v>4924.82</v>
      </c>
      <c r="NS261" s="4">
        <v>4929.75</v>
      </c>
      <c r="NT261" s="4">
        <v>4937.97</v>
      </c>
      <c r="NU261" s="4">
        <v>4952.7700000000004</v>
      </c>
      <c r="NV261" s="4">
        <v>4997.1499999999996</v>
      </c>
      <c r="NW261" s="4">
        <v>5041.54</v>
      </c>
      <c r="NX261" s="4">
        <v>5041.54</v>
      </c>
      <c r="NY261" s="4">
        <v>5115.51</v>
      </c>
      <c r="NZ261" s="4">
        <v>5248.66</v>
      </c>
      <c r="OA261" s="4">
        <v>5261.81</v>
      </c>
      <c r="OB261" s="4">
        <v>5274.96</v>
      </c>
      <c r="OC261" s="4">
        <v>5312.74</v>
      </c>
      <c r="OD261" s="4">
        <v>5354.95</v>
      </c>
      <c r="OE261" s="4">
        <v>5354.95</v>
      </c>
      <c r="OF261" s="4">
        <v>5427.92</v>
      </c>
      <c r="OG261" s="4">
        <v>5541.52</v>
      </c>
      <c r="OH261" s="4">
        <v>5555.94</v>
      </c>
      <c r="OI261" s="4">
        <v>5566.57</v>
      </c>
      <c r="OJ261" s="4">
        <v>5579.05</v>
      </c>
      <c r="OK261" s="4">
        <v>5589.02</v>
      </c>
      <c r="OL261" s="4">
        <v>5589.02</v>
      </c>
      <c r="OM261" s="4">
        <v>5605.03</v>
      </c>
      <c r="ON261" s="4">
        <v>5624.27</v>
      </c>
      <c r="OO261" s="4">
        <v>5652.4</v>
      </c>
      <c r="OP261" s="4">
        <v>5664.64</v>
      </c>
      <c r="OQ261" s="4">
        <v>5682.61</v>
      </c>
      <c r="OR261" s="4">
        <v>5706.13</v>
      </c>
      <c r="OS261" s="4">
        <v>5706.13</v>
      </c>
      <c r="OT261" s="4">
        <v>5735.36</v>
      </c>
      <c r="OU261" s="4">
        <v>5757.82</v>
      </c>
      <c r="OV261" s="4">
        <v>5793.97</v>
      </c>
      <c r="OW261" s="4">
        <v>5856.17</v>
      </c>
      <c r="OX261" s="4">
        <v>5864.3</v>
      </c>
      <c r="OY261" s="4">
        <v>5873.69</v>
      </c>
      <c r="OZ261" s="4">
        <v>5873.69</v>
      </c>
      <c r="PA261" s="4">
        <v>5886.56</v>
      </c>
      <c r="PB261" s="4">
        <v>5903.84</v>
      </c>
      <c r="PC261" s="4">
        <v>5950.01</v>
      </c>
      <c r="PD261" s="4">
        <v>5996.79</v>
      </c>
      <c r="PE261" s="4">
        <v>6071.84</v>
      </c>
      <c r="PF261" s="4">
        <v>6206.25</v>
      </c>
      <c r="PG261" s="4">
        <v>6206.25</v>
      </c>
      <c r="PH261" s="4">
        <v>6220.68</v>
      </c>
      <c r="PI261" s="4">
        <v>6234.93</v>
      </c>
      <c r="PJ261" s="4">
        <v>6248.95</v>
      </c>
      <c r="PK261" s="4">
        <v>6268.06</v>
      </c>
      <c r="PL261" s="4">
        <v>6302.24</v>
      </c>
      <c r="PM261" s="4">
        <v>6346.31</v>
      </c>
      <c r="PN261" s="4">
        <v>6346.31</v>
      </c>
      <c r="PO261" s="4">
        <v>6357.11</v>
      </c>
      <c r="PP261" s="4">
        <v>6369.09</v>
      </c>
      <c r="PQ261" s="4">
        <v>6380.33</v>
      </c>
      <c r="PR261" s="4">
        <v>6398.44</v>
      </c>
      <c r="PS261" s="4">
        <v>6424.35</v>
      </c>
      <c r="PT261" s="4">
        <v>6425.92</v>
      </c>
      <c r="PU261" s="4">
        <v>6425.92</v>
      </c>
      <c r="PV261" s="4">
        <v>6426.58</v>
      </c>
      <c r="PW261" s="4">
        <v>6427.36</v>
      </c>
      <c r="PX261" s="4">
        <v>6428.64</v>
      </c>
      <c r="PY261" s="4">
        <v>6430.39</v>
      </c>
      <c r="PZ261" s="4">
        <v>6430.62</v>
      </c>
      <c r="QA261" s="4">
        <v>6431.03</v>
      </c>
      <c r="QB261" s="4">
        <v>6431.03</v>
      </c>
      <c r="QC261" s="4">
        <v>6431.42</v>
      </c>
      <c r="QD261" s="4">
        <v>6439.36</v>
      </c>
      <c r="QE261" s="4">
        <v>6447.3</v>
      </c>
      <c r="QF261" s="4">
        <v>6455.3</v>
      </c>
      <c r="QG261" s="4">
        <v>6472.55</v>
      </c>
      <c r="QH261" s="4">
        <v>6497.65</v>
      </c>
      <c r="QI261" s="4">
        <v>6497.65</v>
      </c>
      <c r="QJ261" s="4">
        <v>6497.94</v>
      </c>
      <c r="QK261" s="4">
        <v>6498.31</v>
      </c>
      <c r="QL261" s="4">
        <v>6498.83</v>
      </c>
      <c r="QM261" s="4">
        <v>6499.21</v>
      </c>
      <c r="QN261" s="4">
        <v>6499.78</v>
      </c>
      <c r="QO261" s="4">
        <v>6499.96</v>
      </c>
      <c r="QP261" s="4">
        <v>6499.96</v>
      </c>
      <c r="QQ261" s="4">
        <v>6500.14</v>
      </c>
      <c r="QR261" s="4">
        <v>6500.32</v>
      </c>
      <c r="QS261" s="4">
        <v>6500.7</v>
      </c>
      <c r="QT261" s="4">
        <v>6501.27</v>
      </c>
      <c r="QU261" s="4">
        <v>6501.27</v>
      </c>
      <c r="QV261" s="4">
        <v>6501.27</v>
      </c>
      <c r="QW261" s="4">
        <v>6501.27</v>
      </c>
      <c r="QX261" s="4">
        <v>6501.27</v>
      </c>
      <c r="QY261" s="4">
        <v>6501.27</v>
      </c>
      <c r="QZ261" s="4">
        <v>6501.27</v>
      </c>
      <c r="RA261" s="4">
        <v>6501.27</v>
      </c>
      <c r="RB261" s="4">
        <v>6501.27</v>
      </c>
      <c r="RC261" s="4">
        <v>6501.27</v>
      </c>
      <c r="RD261" s="4">
        <v>6501.27</v>
      </c>
      <c r="RE261" s="4">
        <v>6501.27</v>
      </c>
      <c r="RF261" s="4">
        <v>6501.27</v>
      </c>
      <c r="RG261" s="4">
        <v>6501.27</v>
      </c>
      <c r="RH261" s="4">
        <v>6501.27</v>
      </c>
      <c r="RI261" s="4">
        <v>6501.27</v>
      </c>
      <c r="RJ261" s="4">
        <v>6501.27</v>
      </c>
      <c r="RK261" s="4">
        <v>6501.27</v>
      </c>
      <c r="RL261" s="4">
        <v>6501.27</v>
      </c>
      <c r="RM261" s="4">
        <v>6501.27</v>
      </c>
      <c r="RN261" s="4">
        <v>6501.27</v>
      </c>
      <c r="RO261" s="4">
        <v>6501.27</v>
      </c>
      <c r="RP261" s="4">
        <v>6501.27</v>
      </c>
      <c r="RQ261" s="4">
        <v>6501.27</v>
      </c>
      <c r="RR261" s="4">
        <v>6501.27</v>
      </c>
      <c r="RS261" s="4">
        <v>6501.27</v>
      </c>
      <c r="RT261" s="4">
        <v>4207.1499999999996</v>
      </c>
      <c r="RU261" s="4">
        <v>4207.1499999999996</v>
      </c>
      <c r="RV261" s="4">
        <v>4207.1499999999996</v>
      </c>
      <c r="RW261" s="4">
        <v>4207.1499999999996</v>
      </c>
      <c r="RX261" s="4">
        <v>4207.1499999999996</v>
      </c>
      <c r="RY261" s="4">
        <v>4207.1499999999996</v>
      </c>
      <c r="RZ261" s="4">
        <v>4207.1499999999996</v>
      </c>
      <c r="SA261" s="4">
        <v>4207.1499999999996</v>
      </c>
      <c r="SB261" s="4">
        <v>4207.1499999999996</v>
      </c>
      <c r="SC261" s="4">
        <v>4207.1499999999996</v>
      </c>
      <c r="SD261" s="4">
        <v>4207.1499999999996</v>
      </c>
      <c r="SE261" s="4">
        <v>4207.1499999999996</v>
      </c>
      <c r="SF261" s="4">
        <v>4207.1499999999996</v>
      </c>
      <c r="SG261" s="4">
        <v>4207.1499999999996</v>
      </c>
      <c r="SH261" s="4">
        <v>4207.1499999999996</v>
      </c>
      <c r="SI261" s="4">
        <v>4207.1499999999996</v>
      </c>
      <c r="SJ261" s="4">
        <v>4207.1499999999996</v>
      </c>
      <c r="SK261" s="4">
        <v>4207.1499999999996</v>
      </c>
      <c r="SL261" s="4">
        <v>4207.1499999999996</v>
      </c>
      <c r="SM261" s="4">
        <v>4207.1499999999996</v>
      </c>
      <c r="SN261" s="4">
        <v>4207.1499999999996</v>
      </c>
      <c r="SO261" s="4">
        <v>4207.1499999999996</v>
      </c>
      <c r="SP261" s="4">
        <v>4207.1499999999996</v>
      </c>
      <c r="SQ261" s="4">
        <v>4207.1499999999996</v>
      </c>
      <c r="SR261" s="4">
        <v>4207.1499999999996</v>
      </c>
      <c r="SS261" s="4">
        <v>4207.1499999999996</v>
      </c>
      <c r="ST261" s="4">
        <v>4207.1499999999996</v>
      </c>
      <c r="SU261" s="4">
        <v>4207.1499999999996</v>
      </c>
      <c r="SV261" s="4">
        <v>4207.1499999999996</v>
      </c>
      <c r="SW261" s="4">
        <v>4207.1499999999996</v>
      </c>
      <c r="SX261" s="4">
        <v>4207.1499999999996</v>
      </c>
      <c r="SY261" s="4">
        <v>4207.1499999999996</v>
      </c>
      <c r="SZ261" s="4">
        <v>4207.1499999999996</v>
      </c>
      <c r="TA261" s="4">
        <v>4207.1499999999996</v>
      </c>
      <c r="TB261" s="4">
        <v>4207.1499999999996</v>
      </c>
      <c r="TC261" s="4">
        <v>4207.1499999999996</v>
      </c>
      <c r="TD261" s="4">
        <v>4207.1499999999996</v>
      </c>
      <c r="TE261" s="4">
        <v>4207.1499999999996</v>
      </c>
      <c r="TF261" s="4">
        <v>4207.1499999999996</v>
      </c>
      <c r="TG261" s="4">
        <v>4207.1499999999996</v>
      </c>
      <c r="TH261" s="4">
        <v>4207.1499999999996</v>
      </c>
      <c r="TI261" s="4">
        <v>4207.1499999999996</v>
      </c>
      <c r="TJ261" s="4">
        <v>4207.1499999999996</v>
      </c>
      <c r="TK261" s="4">
        <v>4207.1499999999996</v>
      </c>
      <c r="TL261" s="4">
        <v>4207.1499999999996</v>
      </c>
      <c r="TM261" s="4">
        <v>4207.1499999999996</v>
      </c>
      <c r="TN261" s="4">
        <v>4207.1499999999996</v>
      </c>
      <c r="TO261" s="4">
        <v>4207.1499999999996</v>
      </c>
      <c r="TP261" s="4">
        <v>4207.1499999999996</v>
      </c>
      <c r="TQ261" s="4">
        <v>4207.1499999999996</v>
      </c>
      <c r="TR261" s="4">
        <v>4207.1499999999996</v>
      </c>
      <c r="TS261" s="4">
        <v>4207.1499999999996</v>
      </c>
      <c r="TT261" s="4">
        <v>4207.1499999999996</v>
      </c>
      <c r="TU261" s="4">
        <v>4207.1499999999996</v>
      </c>
      <c r="TV261" s="4">
        <v>4207.1499999999996</v>
      </c>
      <c r="TW261" s="4">
        <v>4207.1499999999996</v>
      </c>
      <c r="TX261" s="4">
        <v>4207.1499999999996</v>
      </c>
      <c r="TY261" s="4">
        <v>4207.1499999999996</v>
      </c>
      <c r="TZ261" s="4">
        <v>4207.1499999999996</v>
      </c>
      <c r="UA261" s="4">
        <v>4207.1499999999996</v>
      </c>
      <c r="UB261" s="4">
        <v>4207.1499999999996</v>
      </c>
      <c r="UC261" s="4">
        <v>4207.1499999999996</v>
      </c>
      <c r="UD261" s="4">
        <v>4207.1499999999996</v>
      </c>
      <c r="UE261" s="4">
        <v>4207.1499999999996</v>
      </c>
      <c r="UF261" s="4">
        <v>4207.1499999999996</v>
      </c>
      <c r="UG261" s="4">
        <v>4207.1499999999996</v>
      </c>
      <c r="UH261" s="4">
        <v>4207.1499999999996</v>
      </c>
      <c r="UI261" s="4">
        <v>4207.1499999999996</v>
      </c>
      <c r="UJ261" s="4">
        <v>4207.1499999999996</v>
      </c>
      <c r="UK261" s="4">
        <v>4207.1499999999996</v>
      </c>
      <c r="UL261" s="4">
        <v>4207.1499999999996</v>
      </c>
      <c r="UM261" s="4">
        <v>4207.1499999999996</v>
      </c>
      <c r="UN261" s="4">
        <v>4207.1499999999996</v>
      </c>
      <c r="UO261" s="4">
        <v>4207.1499999999996</v>
      </c>
      <c r="UP261" s="4">
        <v>4207.1499999999996</v>
      </c>
      <c r="UQ261" s="4">
        <v>4207.1499999999996</v>
      </c>
      <c r="UR261" s="4">
        <v>4207.1499999999996</v>
      </c>
      <c r="US261" s="4">
        <v>4207.1499999999996</v>
      </c>
      <c r="UT261" s="4">
        <v>4207.1499999999996</v>
      </c>
      <c r="UU261" s="4">
        <v>4207.1499999999996</v>
      </c>
      <c r="UV261" s="4">
        <v>4207.1499999999996</v>
      </c>
      <c r="UW261" s="4">
        <v>4207.1499999999996</v>
      </c>
      <c r="UX261" s="4">
        <v>4207.1499999999996</v>
      </c>
      <c r="UY261" s="4">
        <v>4207.1499999999996</v>
      </c>
      <c r="UZ261" s="4">
        <v>4207.1499999999996</v>
      </c>
      <c r="VA261" s="4">
        <v>4207.1499999999996</v>
      </c>
      <c r="VB261" s="4">
        <v>4207.1499999999996</v>
      </c>
      <c r="VC261" s="4">
        <v>4207.1499999999996</v>
      </c>
      <c r="VD261" s="4">
        <v>4207.1499999999996</v>
      </c>
      <c r="VE261" s="4">
        <v>4207.1499999999996</v>
      </c>
      <c r="VF261" s="4">
        <v>4207.1499999999996</v>
      </c>
      <c r="VG261" s="4">
        <v>4207.1499999999996</v>
      </c>
      <c r="VH261" s="4">
        <v>4207.1499999999996</v>
      </c>
      <c r="VI261" s="4">
        <v>4207.1499999999996</v>
      </c>
      <c r="VJ261" s="4">
        <v>4207.1499999999996</v>
      </c>
      <c r="VK261" s="4">
        <v>4207.1499999999996</v>
      </c>
      <c r="VL261" s="4">
        <v>4207.1499999999996</v>
      </c>
      <c r="VM261" s="4">
        <v>4207.1499999999996</v>
      </c>
      <c r="VN261" s="4">
        <v>4207.1499999999996</v>
      </c>
      <c r="VO261" s="4">
        <v>4207.1499999999996</v>
      </c>
      <c r="VP261" s="4">
        <v>4207.1499999999996</v>
      </c>
      <c r="VQ261" s="4">
        <v>4207.1499999999996</v>
      </c>
      <c r="VR261" s="4">
        <v>4207.1499999999996</v>
      </c>
      <c r="VS261" s="4">
        <v>4207.1499999999996</v>
      </c>
      <c r="VT261" s="4">
        <v>4207.1499999999996</v>
      </c>
      <c r="VU261" s="4">
        <v>4207.1499999999996</v>
      </c>
      <c r="VV261" s="4">
        <v>4207.1499999999996</v>
      </c>
      <c r="VW261" s="4">
        <v>4207.1499999999996</v>
      </c>
      <c r="VX261" s="4">
        <v>4207.1499999999996</v>
      </c>
      <c r="VY261" s="4">
        <v>4207.1499999999996</v>
      </c>
      <c r="VZ261" s="4">
        <v>4207.1499999999996</v>
      </c>
      <c r="WA261" s="4">
        <v>4207.1499999999996</v>
      </c>
      <c r="WB261" s="4">
        <v>4207.1499999999996</v>
      </c>
      <c r="WC261" s="4">
        <v>4207.1499999999996</v>
      </c>
      <c r="WD261" s="4">
        <v>4207.1499999999996</v>
      </c>
      <c r="WE261" s="4">
        <v>4207.1499999999996</v>
      </c>
      <c r="WF261" s="4">
        <v>4207.1499999999996</v>
      </c>
      <c r="WG261" s="4">
        <v>4207.1499999999996</v>
      </c>
      <c r="WH261" s="4">
        <v>4207.1499999999996</v>
      </c>
      <c r="WI261" s="4">
        <v>4207.1499999999996</v>
      </c>
      <c r="WJ261" s="4">
        <v>4207.1499999999996</v>
      </c>
      <c r="WK261" s="4">
        <v>4207.1499999999996</v>
      </c>
      <c r="WL261" s="4">
        <v>4207.1499999999996</v>
      </c>
      <c r="WM261" s="4">
        <v>4207.1499999999996</v>
      </c>
      <c r="WN261" s="4">
        <v>4207.1499999999996</v>
      </c>
      <c r="WO261" s="4">
        <v>4207.1499999999996</v>
      </c>
      <c r="WP261" s="4">
        <v>4207.1499999999996</v>
      </c>
      <c r="WQ261" s="4">
        <v>4207.1499999999996</v>
      </c>
      <c r="WR261" s="4">
        <v>4207.1499999999996</v>
      </c>
      <c r="WS261" s="4">
        <v>4207.1499999999996</v>
      </c>
      <c r="WT261" s="4">
        <v>4207.1499999999996</v>
      </c>
      <c r="WU261" s="4">
        <v>4207.1499999999996</v>
      </c>
      <c r="WV261" s="4">
        <v>4207.1499999999996</v>
      </c>
      <c r="WW261" s="4">
        <v>4207.1499999999996</v>
      </c>
      <c r="WX261" s="4">
        <v>4207.1499999999996</v>
      </c>
      <c r="WY261" s="4">
        <v>4207.1499999999996</v>
      </c>
      <c r="WZ261" s="4">
        <v>4207.1499999999996</v>
      </c>
      <c r="XA261" s="4">
        <v>4207.1499999999996</v>
      </c>
      <c r="XB261" s="4">
        <v>4207.1499999999996</v>
      </c>
      <c r="XC261" s="4">
        <v>4207.1499999999996</v>
      </c>
      <c r="XD261" s="4">
        <v>4207.1499999999996</v>
      </c>
      <c r="XE261" s="4">
        <v>4207.1499999999996</v>
      </c>
      <c r="XF261" s="4">
        <v>4207.1499999999996</v>
      </c>
      <c r="XG261" s="4">
        <v>4207.1499999999996</v>
      </c>
      <c r="XH261" s="4">
        <v>4207.1499999999996</v>
      </c>
      <c r="XI261" s="4">
        <v>4207.1499999999996</v>
      </c>
      <c r="XJ261" s="4">
        <v>4207.1499999999996</v>
      </c>
      <c r="XK261" s="4">
        <v>4207.1499999999996</v>
      </c>
      <c r="XL261" s="4">
        <v>4207.1499999999996</v>
      </c>
      <c r="XM261" s="4">
        <v>4207.1499999999996</v>
      </c>
      <c r="XN261" s="4">
        <v>4207.1499999999996</v>
      </c>
      <c r="XO261" s="4">
        <v>4207.1499999999996</v>
      </c>
      <c r="XP261" s="4">
        <v>4207.1499999999996</v>
      </c>
      <c r="XQ261" s="4">
        <v>4207.1499999999996</v>
      </c>
      <c r="XR261" s="4">
        <v>4207.1499999999996</v>
      </c>
      <c r="XS261" s="4">
        <v>4207.1499999999996</v>
      </c>
      <c r="XT261" s="4">
        <v>4207.1499999999996</v>
      </c>
      <c r="XU261" s="4">
        <v>4207.1499999999996</v>
      </c>
      <c r="XV261" s="4">
        <v>4207.1499999999996</v>
      </c>
      <c r="XW261" s="4">
        <v>4207.1499999999996</v>
      </c>
      <c r="XX261" s="4">
        <v>4207.1499999999996</v>
      </c>
      <c r="XY261" s="4">
        <v>4207.1499999999996</v>
      </c>
      <c r="XZ261" s="4">
        <v>4207.1499999999996</v>
      </c>
      <c r="YA261" s="4">
        <v>4207.1499999999996</v>
      </c>
      <c r="YB261" s="4">
        <v>4207.1499999999996</v>
      </c>
      <c r="YC261" s="4">
        <v>4207.1499999999996</v>
      </c>
      <c r="YD261" s="4">
        <v>4207.1499999999996</v>
      </c>
      <c r="YE261" s="4">
        <v>4207.1499999999996</v>
      </c>
      <c r="YF261" s="4">
        <v>4207.1499999999996</v>
      </c>
      <c r="YG261" s="4">
        <v>4207.1499999999996</v>
      </c>
      <c r="YH261" s="4">
        <v>4207.1499999999996</v>
      </c>
      <c r="YI261" s="4">
        <v>4207.1499999999996</v>
      </c>
      <c r="YJ261" s="4">
        <v>4207.1499999999996</v>
      </c>
      <c r="YK261" s="4">
        <v>4207.1499999999996</v>
      </c>
      <c r="YL261" s="4">
        <v>4207.1499999999996</v>
      </c>
      <c r="YM261" s="4">
        <v>4207.1499999999996</v>
      </c>
      <c r="YN261" s="4">
        <v>4207.1499999999996</v>
      </c>
      <c r="YO261" s="4">
        <v>4207.1499999999996</v>
      </c>
      <c r="YP261" s="4">
        <v>4207.1499999999996</v>
      </c>
      <c r="YQ261" s="4">
        <v>4207.1499999999996</v>
      </c>
      <c r="YR261" s="4">
        <v>4207.1499999999996</v>
      </c>
      <c r="YS261" s="4">
        <v>4207.1499999999996</v>
      </c>
      <c r="YT261" s="4">
        <v>4207.1499999999996</v>
      </c>
      <c r="YU261" s="4">
        <v>4207.1499999999996</v>
      </c>
      <c r="YV261" s="4">
        <v>4207.1499999999996</v>
      </c>
      <c r="YW261" s="4">
        <v>4207.1499999999996</v>
      </c>
      <c r="YX261" s="4">
        <v>4207.1499999999996</v>
      </c>
      <c r="YY261" s="4">
        <v>4207.1499999999996</v>
      </c>
      <c r="YZ261" s="4">
        <v>4207.1499999999996</v>
      </c>
      <c r="ZA261" s="4">
        <v>4207.1499999999996</v>
      </c>
      <c r="ZB261" s="4">
        <v>4207.1499999999996</v>
      </c>
      <c r="ZC261" s="4">
        <v>4207.1499999999996</v>
      </c>
      <c r="ZD261" s="4">
        <v>4207.1499999999996</v>
      </c>
      <c r="ZE261" s="4">
        <v>4207.1499999999996</v>
      </c>
      <c r="ZF261" s="4">
        <v>4207.1499999999996</v>
      </c>
      <c r="ZG261" s="4">
        <v>4207.1499999999996</v>
      </c>
      <c r="ZH261" s="4">
        <v>4207.1499999999996</v>
      </c>
      <c r="ZI261" s="4">
        <v>4207.1499999999996</v>
      </c>
      <c r="ZJ261" s="4">
        <v>4207.1499999999996</v>
      </c>
      <c r="ZK261" s="4">
        <v>4207.1499999999996</v>
      </c>
      <c r="ZL261" s="4">
        <v>4207.1499999999996</v>
      </c>
      <c r="ZM261" s="925">
        <v>4207.1499999999996</v>
      </c>
      <c r="ZN261" s="925">
        <v>4207.1499999999996</v>
      </c>
      <c r="ZO261" s="4">
        <v>4207.1499999999996</v>
      </c>
      <c r="ZP261" s="4">
        <v>4207.1499999999996</v>
      </c>
      <c r="ZQ261" s="4">
        <v>4474.97</v>
      </c>
      <c r="ZR261" s="4">
        <v>4474.97</v>
      </c>
      <c r="ZS261" s="4">
        <v>4689.2299999999996</v>
      </c>
      <c r="ZT261" s="4">
        <v>4903.4799999999996</v>
      </c>
      <c r="ZU261" s="4">
        <v>5117.7299999999996</v>
      </c>
      <c r="ZV261" s="4">
        <v>5331.99</v>
      </c>
      <c r="ZW261" s="4">
        <v>5546.24</v>
      </c>
      <c r="ZX261" s="4">
        <v>5682.1</v>
      </c>
      <c r="ZY261" s="4">
        <v>5682.1</v>
      </c>
      <c r="ZZ261" s="4">
        <v>5790.79</v>
      </c>
      <c r="AAA261" s="4">
        <v>5899.48</v>
      </c>
      <c r="AAB261" s="4">
        <v>6008.16</v>
      </c>
      <c r="AAC261" s="4">
        <v>6116.85</v>
      </c>
      <c r="AAD261" s="4">
        <v>6225.54</v>
      </c>
      <c r="AAE261" s="4">
        <v>6225.54</v>
      </c>
      <c r="AAF261" s="4">
        <v>6225.54</v>
      </c>
      <c r="AAG261" s="4">
        <v>6225.54</v>
      </c>
      <c r="AAH261" s="4">
        <v>6225.54</v>
      </c>
      <c r="AAI261" s="4">
        <v>6225.54</v>
      </c>
      <c r="AAJ261" s="4">
        <v>6225.54</v>
      </c>
      <c r="AAK261" s="4">
        <v>6225.54</v>
      </c>
      <c r="AAL261" s="4">
        <v>6344.14</v>
      </c>
      <c r="AAM261" s="4">
        <v>6344.14</v>
      </c>
      <c r="AAN261" s="4">
        <v>6435.97</v>
      </c>
      <c r="AAO261" s="4">
        <v>6527.79</v>
      </c>
      <c r="AAP261" s="4">
        <v>6619.61</v>
      </c>
      <c r="AAQ261" s="4">
        <v>6711.44</v>
      </c>
      <c r="AAR261" s="4">
        <v>6803.26</v>
      </c>
      <c r="AAS261" s="4">
        <v>6895.09</v>
      </c>
      <c r="AAT261" s="4">
        <v>6895.09</v>
      </c>
      <c r="AAU261" s="4">
        <v>6895.09</v>
      </c>
      <c r="AAV261" s="4">
        <v>6895.09</v>
      </c>
      <c r="AAW261" s="4">
        <v>6895.09</v>
      </c>
      <c r="AAX261" s="4">
        <v>6895.09</v>
      </c>
      <c r="AAY261" s="4">
        <v>6895.09</v>
      </c>
      <c r="AAZ261" s="4">
        <v>6895.09</v>
      </c>
      <c r="ABA261" s="4">
        <v>6895.09</v>
      </c>
      <c r="ABB261" s="4">
        <v>6895.09</v>
      </c>
      <c r="ABC261" s="4">
        <v>6895.09</v>
      </c>
      <c r="ABD261" s="4">
        <v>6895.09</v>
      </c>
      <c r="ABE261" s="4">
        <v>6895.09</v>
      </c>
      <c r="ABF261" s="4">
        <v>6895.09</v>
      </c>
      <c r="ABG261" s="4">
        <v>6895.09</v>
      </c>
      <c r="ABH261" s="4">
        <v>6895.09</v>
      </c>
      <c r="ABI261" s="4">
        <v>6895.09</v>
      </c>
      <c r="ABJ261" s="4">
        <v>6895.09</v>
      </c>
      <c r="ABK261" s="4">
        <v>6895.09</v>
      </c>
      <c r="ABL261" s="4">
        <v>6895.09</v>
      </c>
      <c r="ABM261" s="4">
        <v>6895.09</v>
      </c>
      <c r="ABN261" s="4">
        <v>6895.09</v>
      </c>
      <c r="ABO261" s="4">
        <v>6895.09</v>
      </c>
      <c r="ABP261" s="4">
        <v>6895.09</v>
      </c>
      <c r="ABQ261" s="4">
        <v>6895.09</v>
      </c>
      <c r="ABR261" s="4">
        <v>6895.09</v>
      </c>
      <c r="ABS261" s="4">
        <v>6895.09</v>
      </c>
      <c r="ABT261" s="4">
        <v>6895.09</v>
      </c>
      <c r="ABU261" s="4">
        <v>6895.09</v>
      </c>
    </row>
    <row r="262" spans="1:749" outlineLevel="4">
      <c r="A262" s="4" t="s">
        <v>1416</v>
      </c>
      <c r="D262" s="4">
        <v>6354.52</v>
      </c>
      <c r="E262" s="4">
        <v>5344.75</v>
      </c>
      <c r="F262" s="689">
        <v>3061269.78</v>
      </c>
      <c r="G262" s="689"/>
      <c r="H262" s="689" t="s">
        <v>894</v>
      </c>
      <c r="EP262" s="4">
        <v>1.51</v>
      </c>
      <c r="EQ262" s="4">
        <v>3.19</v>
      </c>
      <c r="ER262" s="4">
        <v>5.18</v>
      </c>
      <c r="ES262" s="4">
        <v>12.05</v>
      </c>
      <c r="ET262" s="4">
        <v>12.05</v>
      </c>
      <c r="EU262" s="4">
        <v>25.35</v>
      </c>
      <c r="EV262" s="4">
        <v>38.89</v>
      </c>
      <c r="EW262" s="4">
        <v>53.11</v>
      </c>
      <c r="EX262" s="4">
        <v>67.61</v>
      </c>
      <c r="EY262" s="4">
        <v>91.55</v>
      </c>
      <c r="EZ262" s="4">
        <v>117.03</v>
      </c>
      <c r="FA262" s="4">
        <v>117.03</v>
      </c>
      <c r="FB262" s="4">
        <v>142.53</v>
      </c>
      <c r="FC262" s="4">
        <v>168.03</v>
      </c>
      <c r="FD262" s="4">
        <v>193.53</v>
      </c>
      <c r="FE262" s="4">
        <v>219.03</v>
      </c>
      <c r="FF262" s="4">
        <v>238.15</v>
      </c>
      <c r="FG262" s="4">
        <v>257.27999999999997</v>
      </c>
      <c r="FH262" s="4">
        <v>257.27999999999997</v>
      </c>
      <c r="FI262" s="4">
        <v>276.39999999999998</v>
      </c>
      <c r="FJ262" s="4">
        <v>276.39999999999998</v>
      </c>
      <c r="FK262" s="4">
        <v>295.52999999999997</v>
      </c>
      <c r="FL262" s="4">
        <v>314.64999999999998</v>
      </c>
      <c r="FM262" s="4">
        <v>333.78</v>
      </c>
      <c r="FN262" s="4">
        <v>352.9</v>
      </c>
      <c r="FO262" s="4">
        <v>352.9</v>
      </c>
      <c r="FP262" s="4">
        <v>372.03</v>
      </c>
      <c r="FQ262" s="4">
        <v>391.15</v>
      </c>
      <c r="FR262" s="4">
        <v>411.15</v>
      </c>
      <c r="FS262" s="4">
        <v>431.96</v>
      </c>
      <c r="FT262" s="4">
        <v>456</v>
      </c>
      <c r="FU262" s="4">
        <v>482.37</v>
      </c>
      <c r="FV262" s="4">
        <v>482.37</v>
      </c>
      <c r="FW262" s="4">
        <v>511.4</v>
      </c>
      <c r="FX262" s="4">
        <v>542.37</v>
      </c>
      <c r="FY262" s="4">
        <v>573.80999999999995</v>
      </c>
      <c r="FZ262" s="4">
        <v>608.15</v>
      </c>
      <c r="GA262" s="4">
        <v>643.58000000000004</v>
      </c>
      <c r="GB262" s="4">
        <v>682.3</v>
      </c>
      <c r="GC262" s="4">
        <v>682.3</v>
      </c>
      <c r="GD262" s="4">
        <v>722.46</v>
      </c>
      <c r="GE262" s="4">
        <v>765.71</v>
      </c>
      <c r="GF262" s="4">
        <v>809.71</v>
      </c>
      <c r="GG262" s="4">
        <v>855.62</v>
      </c>
      <c r="GH262" s="4">
        <v>904</v>
      </c>
      <c r="GI262" s="4">
        <v>904</v>
      </c>
      <c r="GJ262" s="4">
        <v>904</v>
      </c>
      <c r="GK262" s="4">
        <v>904</v>
      </c>
      <c r="GL262" s="4">
        <v>904</v>
      </c>
      <c r="GM262" s="4">
        <v>904</v>
      </c>
      <c r="GN262" s="4">
        <v>984.27</v>
      </c>
      <c r="GO262" s="4">
        <v>1061.2</v>
      </c>
      <c r="GP262" s="4">
        <v>1135.57</v>
      </c>
      <c r="GQ262" s="4">
        <v>1135.57</v>
      </c>
      <c r="GR262" s="4">
        <v>1188.2</v>
      </c>
      <c r="GS262" s="4">
        <v>1243.1500000000001</v>
      </c>
      <c r="GT262" s="4">
        <v>1305.04</v>
      </c>
      <c r="GU262" s="4">
        <v>1359.25</v>
      </c>
      <c r="GV262" s="4">
        <v>1393.65</v>
      </c>
      <c r="GW262" s="4">
        <v>1423.61</v>
      </c>
      <c r="GX262" s="4">
        <v>1423.61</v>
      </c>
      <c r="GY262" s="4">
        <v>1458.93</v>
      </c>
      <c r="GZ262" s="4">
        <v>1534.44</v>
      </c>
      <c r="HA262" s="4">
        <v>1591.79</v>
      </c>
      <c r="HB262" s="4">
        <v>1687.71</v>
      </c>
      <c r="HC262" s="4">
        <v>1728.83</v>
      </c>
      <c r="HD262" s="4">
        <v>1757.68</v>
      </c>
      <c r="HE262" s="4">
        <v>1757.68</v>
      </c>
      <c r="HF262" s="4">
        <v>1797.19</v>
      </c>
      <c r="HG262" s="4">
        <v>1863.01</v>
      </c>
      <c r="HH262" s="4">
        <v>1869.69</v>
      </c>
      <c r="HI262" s="4">
        <v>1876.41</v>
      </c>
      <c r="HJ262" s="4">
        <v>1878.91</v>
      </c>
      <c r="HK262" s="4">
        <v>1880.62</v>
      </c>
      <c r="HL262" s="4">
        <v>1880.62</v>
      </c>
      <c r="HM262" s="4">
        <v>1882.35</v>
      </c>
      <c r="HN262" s="4">
        <v>1884.28</v>
      </c>
      <c r="HO262" s="4">
        <v>1886.54</v>
      </c>
      <c r="HP262" s="4">
        <v>1888.84</v>
      </c>
      <c r="HQ262" s="4">
        <v>1890.09</v>
      </c>
      <c r="HR262" s="4">
        <v>1891.87</v>
      </c>
      <c r="HS262" s="4">
        <v>1891.87</v>
      </c>
      <c r="HT262" s="4">
        <v>1893.88</v>
      </c>
      <c r="HU262" s="4">
        <v>1895.9</v>
      </c>
      <c r="HV262" s="4">
        <v>1897.93</v>
      </c>
      <c r="HW262" s="4">
        <v>1899.95</v>
      </c>
      <c r="HX262" s="4">
        <v>1902.09</v>
      </c>
      <c r="HY262" s="4">
        <v>1904.25</v>
      </c>
      <c r="HZ262" s="4">
        <v>1904.25</v>
      </c>
      <c r="IA262" s="4">
        <v>1907.94</v>
      </c>
      <c r="IB262" s="4">
        <v>1911.85</v>
      </c>
      <c r="IC262" s="4">
        <v>1915.81</v>
      </c>
      <c r="ID262" s="4">
        <v>1919.78</v>
      </c>
      <c r="IE262" s="4">
        <v>1923.77</v>
      </c>
      <c r="IF262" s="4">
        <v>1927.83</v>
      </c>
      <c r="IG262" s="4">
        <v>1927.83</v>
      </c>
      <c r="IH262" s="4">
        <v>1931.89</v>
      </c>
      <c r="II262" s="4">
        <v>1936.78</v>
      </c>
      <c r="IJ262" s="4">
        <v>1941.67</v>
      </c>
      <c r="IK262" s="4">
        <v>1946.58</v>
      </c>
      <c r="IL262" s="4">
        <v>1951.48</v>
      </c>
      <c r="IM262" s="4">
        <v>1956.39</v>
      </c>
      <c r="IN262" s="4">
        <v>1956.39</v>
      </c>
      <c r="IO262" s="4">
        <v>1961.67</v>
      </c>
      <c r="IP262" s="4">
        <v>1967.06</v>
      </c>
      <c r="IQ262" s="4">
        <v>1972.6</v>
      </c>
      <c r="IR262" s="4">
        <v>1978.23</v>
      </c>
      <c r="IS262" s="4">
        <v>2002.15</v>
      </c>
      <c r="IT262" s="4">
        <v>2058.5300000000002</v>
      </c>
      <c r="IU262" s="4">
        <v>2058.5300000000002</v>
      </c>
      <c r="IV262" s="4">
        <v>2132.7800000000002</v>
      </c>
      <c r="IW262" s="4">
        <v>2154.58</v>
      </c>
      <c r="IX262" s="4">
        <v>2181.38</v>
      </c>
      <c r="IY262" s="4">
        <v>2181.38</v>
      </c>
      <c r="IZ262" s="4">
        <v>2181.38</v>
      </c>
      <c r="JA262" s="4">
        <v>2181.38</v>
      </c>
      <c r="JB262" s="4">
        <v>2181.38</v>
      </c>
      <c r="JC262" s="4">
        <v>2181.38</v>
      </c>
      <c r="JD262" s="4">
        <v>2190.16</v>
      </c>
      <c r="JE262" s="4">
        <v>2197.96</v>
      </c>
      <c r="JF262" s="4">
        <v>2204.64</v>
      </c>
      <c r="JG262" s="4">
        <v>2211.42</v>
      </c>
      <c r="JH262" s="4">
        <v>2218.3000000000002</v>
      </c>
      <c r="JI262" s="4">
        <v>2218.3000000000002</v>
      </c>
      <c r="JJ262" s="4">
        <v>2225.1999999999998</v>
      </c>
      <c r="JK262" s="4">
        <v>2232.17</v>
      </c>
      <c r="JL262" s="4">
        <v>2239.15</v>
      </c>
      <c r="JM262" s="4">
        <v>2248.9299999999998</v>
      </c>
      <c r="JN262" s="4">
        <v>2264.06</v>
      </c>
      <c r="JO262" s="4">
        <v>2280.21</v>
      </c>
      <c r="JP262" s="4">
        <v>2280.21</v>
      </c>
      <c r="JQ262" s="4">
        <v>2300.2800000000002</v>
      </c>
      <c r="JR262" s="4">
        <v>2331.08</v>
      </c>
      <c r="JS262" s="4">
        <v>2358.21</v>
      </c>
      <c r="JT262" s="4">
        <v>2368.6799999999998</v>
      </c>
      <c r="JU262" s="4">
        <v>2382.09</v>
      </c>
      <c r="JV262" s="4">
        <v>2395.56</v>
      </c>
      <c r="JW262" s="4">
        <v>2395.56</v>
      </c>
      <c r="JX262" s="4">
        <v>2410.37</v>
      </c>
      <c r="JY262" s="4">
        <v>2425.2199999999998</v>
      </c>
      <c r="JZ262" s="4">
        <v>2440.08</v>
      </c>
      <c r="KA262" s="4">
        <v>2455.85</v>
      </c>
      <c r="KB262" s="4">
        <v>2471.41</v>
      </c>
      <c r="KC262" s="4">
        <v>2486.84</v>
      </c>
      <c r="KD262" s="4">
        <v>2486.84</v>
      </c>
      <c r="KE262" s="4">
        <v>2502.36</v>
      </c>
      <c r="KF262" s="4">
        <v>2517.88</v>
      </c>
      <c r="KG262" s="4">
        <v>2533.4</v>
      </c>
      <c r="KH262" s="4">
        <v>2548.96</v>
      </c>
      <c r="KI262" s="4">
        <v>2564.5300000000002</v>
      </c>
      <c r="KJ262" s="4">
        <v>2580.09</v>
      </c>
      <c r="KK262" s="4">
        <v>2580.09</v>
      </c>
      <c r="KL262" s="4">
        <v>2595.66</v>
      </c>
      <c r="KM262" s="4">
        <v>2611.23</v>
      </c>
      <c r="KN262" s="4">
        <v>2626.79</v>
      </c>
      <c r="KO262" s="4">
        <v>2642.36</v>
      </c>
      <c r="KP262" s="4">
        <v>2657.96</v>
      </c>
      <c r="KQ262" s="4">
        <v>2673.55</v>
      </c>
      <c r="KR262" s="4">
        <v>2673.55</v>
      </c>
      <c r="KS262" s="4">
        <v>2689.14</v>
      </c>
      <c r="KT262" s="4">
        <v>2704.74</v>
      </c>
      <c r="KU262" s="4">
        <v>2720.33</v>
      </c>
      <c r="KV262" s="4">
        <v>2735.93</v>
      </c>
      <c r="KW262" s="4">
        <v>2751.57</v>
      </c>
      <c r="KX262" s="4">
        <v>2767.2</v>
      </c>
      <c r="KY262" s="4">
        <v>2767.2</v>
      </c>
      <c r="KZ262" s="4">
        <v>2782.92</v>
      </c>
      <c r="LA262" s="4">
        <v>2798.65</v>
      </c>
      <c r="LB262" s="4">
        <v>2814.53</v>
      </c>
      <c r="LC262" s="4">
        <v>2830.68</v>
      </c>
      <c r="LD262" s="4">
        <v>2847.98</v>
      </c>
      <c r="LE262" s="4">
        <v>2866.09</v>
      </c>
      <c r="LF262" s="4">
        <v>2866.09</v>
      </c>
      <c r="LG262" s="4">
        <v>2885.09</v>
      </c>
      <c r="LH262" s="4">
        <v>2905.18</v>
      </c>
      <c r="LI262" s="4">
        <v>2926.54</v>
      </c>
      <c r="LJ262" s="4">
        <v>2949.39</v>
      </c>
      <c r="LK262" s="4">
        <v>2974.55</v>
      </c>
      <c r="LL262" s="4">
        <v>3002.1</v>
      </c>
      <c r="LM262" s="4">
        <v>3002.1</v>
      </c>
      <c r="LN262" s="4">
        <v>3030.75</v>
      </c>
      <c r="LO262" s="4">
        <v>3060.71</v>
      </c>
      <c r="LP262" s="4">
        <v>3094.26</v>
      </c>
      <c r="LQ262" s="4">
        <v>3128.22</v>
      </c>
      <c r="LR262" s="4">
        <v>3162.93</v>
      </c>
      <c r="LS262" s="4">
        <v>3198.6</v>
      </c>
      <c r="LT262" s="4">
        <v>3198.6</v>
      </c>
      <c r="LU262" s="4">
        <v>3234.37</v>
      </c>
      <c r="LV262" s="4">
        <v>3271.33</v>
      </c>
      <c r="LW262" s="4">
        <v>3309.67</v>
      </c>
      <c r="LX262" s="4">
        <v>3348.28</v>
      </c>
      <c r="LY262" s="4">
        <v>3387.16</v>
      </c>
      <c r="LZ262" s="4">
        <v>3427.96</v>
      </c>
      <c r="MA262" s="4">
        <v>3427.96</v>
      </c>
      <c r="MB262" s="4">
        <v>3469.75</v>
      </c>
      <c r="MC262" s="4">
        <v>3512.71</v>
      </c>
      <c r="MD262" s="4">
        <v>3556.79</v>
      </c>
      <c r="ME262" s="4">
        <v>3601.7</v>
      </c>
      <c r="MF262" s="4">
        <v>3647.51</v>
      </c>
      <c r="MG262" s="4">
        <v>3695.12</v>
      </c>
      <c r="MH262" s="4">
        <v>3695.12</v>
      </c>
      <c r="MI262" s="4">
        <v>3746.63</v>
      </c>
      <c r="MJ262" s="4">
        <v>3795.07</v>
      </c>
      <c r="MK262" s="4">
        <v>3843.59</v>
      </c>
      <c r="ML262" s="4">
        <v>3892.13</v>
      </c>
      <c r="MM262" s="4">
        <v>3940.52</v>
      </c>
      <c r="MN262" s="4">
        <v>3973.06</v>
      </c>
      <c r="MO262" s="4">
        <v>3973.06</v>
      </c>
      <c r="MP262" s="4">
        <v>4012.55</v>
      </c>
      <c r="MQ262" s="4">
        <v>4049.36</v>
      </c>
      <c r="MR262" s="4">
        <v>4078.43</v>
      </c>
      <c r="MS262" s="4">
        <v>4110.5600000000004</v>
      </c>
      <c r="MT262" s="4">
        <v>4143.2</v>
      </c>
      <c r="MU262" s="4">
        <v>4176.41</v>
      </c>
      <c r="MV262" s="4">
        <v>4176.41</v>
      </c>
      <c r="MW262" s="4">
        <v>4209.79</v>
      </c>
      <c r="MX262" s="4">
        <v>4244.99</v>
      </c>
      <c r="MY262" s="4">
        <v>4283.88</v>
      </c>
      <c r="MZ262" s="4">
        <v>4326.75</v>
      </c>
      <c r="NA262" s="4">
        <v>4378.2299999999996</v>
      </c>
      <c r="NB262" s="4">
        <v>4439.2700000000004</v>
      </c>
      <c r="NC262" s="4">
        <v>4439.2700000000004</v>
      </c>
      <c r="ND262" s="4">
        <v>4505.37</v>
      </c>
      <c r="NE262" s="4">
        <v>4580.68</v>
      </c>
      <c r="NF262" s="4">
        <v>4662.9799999999996</v>
      </c>
      <c r="NG262" s="4">
        <v>4749.47</v>
      </c>
      <c r="NH262" s="4">
        <v>4749.97</v>
      </c>
      <c r="NI262" s="4">
        <v>4750.46</v>
      </c>
      <c r="NJ262" s="4">
        <v>4750.46</v>
      </c>
      <c r="NK262" s="4">
        <v>4751.28</v>
      </c>
      <c r="NL262" s="4">
        <v>4772.49</v>
      </c>
      <c r="NM262" s="4">
        <v>4792.24</v>
      </c>
      <c r="NN262" s="4">
        <v>4825.1499999999996</v>
      </c>
      <c r="NO262" s="4">
        <v>4825.1499999999996</v>
      </c>
      <c r="NP262" s="4">
        <v>4884.38</v>
      </c>
      <c r="NQ262" s="4">
        <v>4884.38</v>
      </c>
      <c r="NR262" s="4">
        <v>4889.41</v>
      </c>
      <c r="NS262" s="4">
        <v>4894.34</v>
      </c>
      <c r="NT262" s="4">
        <v>4902.5600000000004</v>
      </c>
      <c r="NU262" s="4">
        <v>4917.3500000000004</v>
      </c>
      <c r="NV262" s="4">
        <v>4961.74</v>
      </c>
      <c r="NW262" s="4">
        <v>5006.12</v>
      </c>
      <c r="NX262" s="4">
        <v>5006.12</v>
      </c>
      <c r="NY262" s="4">
        <v>5080.09</v>
      </c>
      <c r="NZ262" s="4">
        <v>5213.25</v>
      </c>
      <c r="OA262" s="4">
        <v>5226.3999999999996</v>
      </c>
      <c r="OB262" s="4">
        <v>5239.55</v>
      </c>
      <c r="OC262" s="4">
        <v>5272.84</v>
      </c>
      <c r="OD262" s="4">
        <v>5310.52</v>
      </c>
      <c r="OE262" s="4">
        <v>5310.52</v>
      </c>
      <c r="OF262" s="4">
        <v>5376.52</v>
      </c>
      <c r="OG262" s="4">
        <v>5480.27</v>
      </c>
      <c r="OH262" s="4">
        <v>5487.49</v>
      </c>
      <c r="OI262" s="4">
        <v>5495.53</v>
      </c>
      <c r="OJ262" s="4">
        <v>5505.22</v>
      </c>
      <c r="OK262" s="4">
        <v>5511.51</v>
      </c>
      <c r="OL262" s="4">
        <v>5511.51</v>
      </c>
      <c r="OM262" s="4">
        <v>5523.31</v>
      </c>
      <c r="ON262" s="4">
        <v>5539.91</v>
      </c>
      <c r="OO262" s="4">
        <v>5565.64</v>
      </c>
      <c r="OP262" s="4">
        <v>5574.03</v>
      </c>
      <c r="OQ262" s="4">
        <v>5586.29</v>
      </c>
      <c r="OR262" s="4">
        <v>5607.35</v>
      </c>
      <c r="OS262" s="4">
        <v>5607.35</v>
      </c>
      <c r="OT262" s="4">
        <v>5635.53</v>
      </c>
      <c r="OU262" s="4">
        <v>5656.43</v>
      </c>
      <c r="OV262" s="4">
        <v>5690.69</v>
      </c>
      <c r="OW262" s="4">
        <v>5750.97</v>
      </c>
      <c r="OX262" s="4">
        <v>5757.21</v>
      </c>
      <c r="OY262" s="4">
        <v>5764.58</v>
      </c>
      <c r="OZ262" s="4">
        <v>5764.58</v>
      </c>
      <c r="PA262" s="4">
        <v>5776</v>
      </c>
      <c r="PB262" s="4">
        <v>5791.51</v>
      </c>
      <c r="PC262" s="4">
        <v>5835.9</v>
      </c>
      <c r="PD262" s="4">
        <v>5880.28</v>
      </c>
      <c r="PE262" s="4">
        <v>5954.25</v>
      </c>
      <c r="PF262" s="4">
        <v>6087.41</v>
      </c>
      <c r="PG262" s="4">
        <v>6087.41</v>
      </c>
      <c r="PH262" s="4">
        <v>6100.56</v>
      </c>
      <c r="PI262" s="4">
        <v>6113.71</v>
      </c>
      <c r="PJ262" s="4">
        <v>6126.86</v>
      </c>
      <c r="PK262" s="4">
        <v>6144.39</v>
      </c>
      <c r="PL262" s="4">
        <v>6176.83</v>
      </c>
      <c r="PM262" s="4">
        <v>6218.91</v>
      </c>
      <c r="PN262" s="4">
        <v>6218.91</v>
      </c>
      <c r="PO262" s="4">
        <v>6226.8</v>
      </c>
      <c r="PP262" s="4">
        <v>6234.69</v>
      </c>
      <c r="PQ262" s="4">
        <v>6242.58</v>
      </c>
      <c r="PR262" s="4">
        <v>6259.67</v>
      </c>
      <c r="PS262" s="4">
        <v>6284.66</v>
      </c>
      <c r="PT262" s="4">
        <v>6285.15</v>
      </c>
      <c r="PU262" s="4">
        <v>6285.15</v>
      </c>
      <c r="PV262" s="4">
        <v>6285.64</v>
      </c>
      <c r="PW262" s="4">
        <v>6286.14</v>
      </c>
      <c r="PX262" s="4">
        <v>6287.21</v>
      </c>
      <c r="PY262" s="4">
        <v>6288.77</v>
      </c>
      <c r="PZ262" s="4">
        <v>6288.77</v>
      </c>
      <c r="QA262" s="4">
        <v>6288.77</v>
      </c>
      <c r="QB262" s="4">
        <v>6288.77</v>
      </c>
      <c r="QC262" s="4">
        <v>6288.77</v>
      </c>
      <c r="QD262" s="4">
        <v>6296.66</v>
      </c>
      <c r="QE262" s="4">
        <v>6304.55</v>
      </c>
      <c r="QF262" s="4">
        <v>6312.44</v>
      </c>
      <c r="QG262" s="4">
        <v>6329.53</v>
      </c>
      <c r="QH262" s="4">
        <v>6354.52</v>
      </c>
      <c r="QI262" s="4">
        <v>6354.52</v>
      </c>
      <c r="QJ262" s="4">
        <v>6354.52</v>
      </c>
      <c r="QK262" s="4">
        <v>6354.52</v>
      </c>
      <c r="QL262" s="4">
        <v>6354.52</v>
      </c>
      <c r="QM262" s="4">
        <v>6354.52</v>
      </c>
      <c r="QN262" s="4">
        <v>6354.52</v>
      </c>
      <c r="QO262" s="4">
        <v>6354.52</v>
      </c>
      <c r="QP262" s="4">
        <v>6354.52</v>
      </c>
      <c r="QQ262" s="4">
        <v>6354.52</v>
      </c>
      <c r="QR262" s="4">
        <v>6354.52</v>
      </c>
      <c r="QS262" s="4">
        <v>6354.52</v>
      </c>
      <c r="QT262" s="4">
        <v>6354.52</v>
      </c>
      <c r="QU262" s="4">
        <v>6354.52</v>
      </c>
      <c r="QV262" s="4">
        <v>6354.52</v>
      </c>
      <c r="QW262" s="4">
        <v>6354.52</v>
      </c>
      <c r="QX262" s="4">
        <v>6354.52</v>
      </c>
      <c r="QY262" s="4">
        <v>6354.52</v>
      </c>
      <c r="QZ262" s="4">
        <v>6354.52</v>
      </c>
      <c r="RA262" s="4">
        <v>6354.52</v>
      </c>
      <c r="RB262" s="4">
        <v>6354.52</v>
      </c>
      <c r="RC262" s="4">
        <v>6354.52</v>
      </c>
      <c r="RD262" s="4">
        <v>6354.52</v>
      </c>
      <c r="RE262" s="4">
        <v>6354.52</v>
      </c>
      <c r="RF262" s="4">
        <v>6354.52</v>
      </c>
      <c r="RG262" s="4">
        <v>6354.52</v>
      </c>
      <c r="RH262" s="4">
        <v>6354.52</v>
      </c>
      <c r="RI262" s="4">
        <v>6354.52</v>
      </c>
      <c r="RJ262" s="4">
        <v>6354.52</v>
      </c>
      <c r="RK262" s="4">
        <v>6354.52</v>
      </c>
      <c r="RL262" s="4">
        <v>6354.52</v>
      </c>
      <c r="RM262" s="4">
        <v>6354.52</v>
      </c>
      <c r="RN262" s="4">
        <v>6354.52</v>
      </c>
      <c r="RO262" s="4">
        <v>6354.52</v>
      </c>
      <c r="RP262" s="4">
        <v>6354.52</v>
      </c>
      <c r="RQ262" s="4">
        <v>6354.52</v>
      </c>
      <c r="RR262" s="4">
        <v>6354.52</v>
      </c>
      <c r="RS262" s="4">
        <v>6354.52</v>
      </c>
      <c r="RT262" s="4">
        <v>27.45</v>
      </c>
      <c r="RU262" s="4">
        <v>27.45</v>
      </c>
      <c r="RV262" s="4">
        <v>27.45</v>
      </c>
      <c r="RW262" s="4">
        <v>27.45</v>
      </c>
      <c r="RX262" s="4">
        <v>27.45</v>
      </c>
      <c r="RY262" s="4">
        <v>27.45</v>
      </c>
      <c r="RZ262" s="4">
        <v>27.45</v>
      </c>
      <c r="SA262" s="4">
        <v>27.45</v>
      </c>
      <c r="SB262" s="4">
        <v>27.45</v>
      </c>
      <c r="SC262" s="4">
        <v>27.45</v>
      </c>
      <c r="SD262" s="4">
        <v>27.45</v>
      </c>
      <c r="SE262" s="4">
        <v>27.45</v>
      </c>
      <c r="SF262" s="4">
        <v>27.45</v>
      </c>
      <c r="SG262" s="4">
        <v>27.45</v>
      </c>
      <c r="SH262" s="4">
        <v>27.45</v>
      </c>
      <c r="SI262" s="4">
        <v>27.45</v>
      </c>
      <c r="SJ262" s="4">
        <v>27.45</v>
      </c>
      <c r="SK262" s="4">
        <v>27.45</v>
      </c>
      <c r="SL262" s="4">
        <v>27.45</v>
      </c>
      <c r="SM262" s="4">
        <v>27.45</v>
      </c>
      <c r="SN262" s="4">
        <v>27.45</v>
      </c>
      <c r="SO262" s="4">
        <v>27.45</v>
      </c>
      <c r="SP262" s="4">
        <v>27.45</v>
      </c>
      <c r="SQ262" s="4">
        <v>27.45</v>
      </c>
      <c r="SR262" s="4">
        <v>27.45</v>
      </c>
      <c r="SS262" s="4">
        <v>27.45</v>
      </c>
      <c r="ST262" s="4">
        <v>27.45</v>
      </c>
      <c r="SU262" s="4">
        <v>27.45</v>
      </c>
      <c r="SV262" s="4">
        <v>27.45</v>
      </c>
      <c r="SW262" s="4">
        <v>27.45</v>
      </c>
      <c r="SX262" s="4">
        <v>27.45</v>
      </c>
      <c r="SY262" s="4">
        <v>27.45</v>
      </c>
      <c r="SZ262" s="4">
        <v>27.45</v>
      </c>
      <c r="TA262" s="4">
        <v>27.45</v>
      </c>
      <c r="TB262" s="4">
        <v>27.45</v>
      </c>
      <c r="TC262" s="4">
        <v>27.45</v>
      </c>
      <c r="TD262" s="4">
        <v>27.45</v>
      </c>
      <c r="TE262" s="4">
        <v>27.45</v>
      </c>
      <c r="TF262" s="4">
        <v>27.45</v>
      </c>
      <c r="TG262" s="4">
        <v>27.45</v>
      </c>
      <c r="TH262" s="4">
        <v>27.45</v>
      </c>
      <c r="TI262" s="4">
        <v>27.45</v>
      </c>
      <c r="TJ262" s="4">
        <v>27.45</v>
      </c>
      <c r="TK262" s="4">
        <v>27.45</v>
      </c>
      <c r="TL262" s="4">
        <v>27.45</v>
      </c>
      <c r="TM262" s="4">
        <v>27.45</v>
      </c>
      <c r="TN262" s="4">
        <v>27.45</v>
      </c>
      <c r="TO262" s="4">
        <v>27.45</v>
      </c>
      <c r="TP262" s="4">
        <v>27.45</v>
      </c>
      <c r="TQ262" s="4">
        <v>27.45</v>
      </c>
      <c r="TR262" s="4">
        <v>27.45</v>
      </c>
      <c r="TS262" s="4">
        <v>27.45</v>
      </c>
      <c r="TT262" s="4">
        <v>27.45</v>
      </c>
      <c r="TU262" s="4">
        <v>27.45</v>
      </c>
      <c r="TV262" s="4">
        <v>27.45</v>
      </c>
      <c r="TW262" s="4">
        <v>27.45</v>
      </c>
      <c r="TX262" s="4">
        <v>27.45</v>
      </c>
      <c r="TY262" s="4">
        <v>27.45</v>
      </c>
      <c r="TZ262" s="4">
        <v>27.45</v>
      </c>
      <c r="UA262" s="4">
        <v>27.45</v>
      </c>
      <c r="UB262" s="4">
        <v>27.45</v>
      </c>
      <c r="UC262" s="4">
        <v>27.45</v>
      </c>
      <c r="UD262" s="4">
        <v>27.45</v>
      </c>
      <c r="UE262" s="4">
        <v>27.45</v>
      </c>
      <c r="UF262" s="4">
        <v>27.45</v>
      </c>
      <c r="UG262" s="4">
        <v>27.45</v>
      </c>
      <c r="UH262" s="4">
        <v>27.45</v>
      </c>
      <c r="UI262" s="4">
        <v>27.45</v>
      </c>
      <c r="UJ262" s="4">
        <v>27.45</v>
      </c>
      <c r="UK262" s="4">
        <v>27.45</v>
      </c>
      <c r="UL262" s="4">
        <v>27.45</v>
      </c>
      <c r="UM262" s="4">
        <v>27.45</v>
      </c>
      <c r="UN262" s="4">
        <v>27.45</v>
      </c>
      <c r="UO262" s="4">
        <v>27.45</v>
      </c>
      <c r="UP262" s="4">
        <v>27.45</v>
      </c>
      <c r="UQ262" s="4">
        <v>27.45</v>
      </c>
      <c r="UR262" s="4">
        <v>27.45</v>
      </c>
      <c r="US262" s="4">
        <v>27.45</v>
      </c>
      <c r="UT262" s="4">
        <v>27.45</v>
      </c>
      <c r="UU262" s="4">
        <v>27.45</v>
      </c>
      <c r="UV262" s="4">
        <v>27.45</v>
      </c>
      <c r="UW262" s="4">
        <v>27.45</v>
      </c>
      <c r="UX262" s="4">
        <v>27.45</v>
      </c>
      <c r="UY262" s="4">
        <v>27.45</v>
      </c>
      <c r="UZ262" s="4">
        <v>27.45</v>
      </c>
      <c r="VA262" s="4">
        <v>27.45</v>
      </c>
      <c r="VB262" s="4">
        <v>27.45</v>
      </c>
      <c r="VC262" s="4">
        <v>27.45</v>
      </c>
      <c r="VD262" s="4">
        <v>27.45</v>
      </c>
      <c r="VE262" s="4">
        <v>27.45</v>
      </c>
      <c r="VF262" s="4">
        <v>27.45</v>
      </c>
      <c r="VG262" s="4">
        <v>27.45</v>
      </c>
      <c r="VH262" s="4">
        <v>27.45</v>
      </c>
      <c r="VI262" s="4">
        <v>27.45</v>
      </c>
      <c r="VJ262" s="4">
        <v>27.45</v>
      </c>
      <c r="VK262" s="4">
        <v>27.45</v>
      </c>
      <c r="VL262" s="4">
        <v>27.45</v>
      </c>
      <c r="VM262" s="4">
        <v>27.45</v>
      </c>
      <c r="VN262" s="4">
        <v>27.45</v>
      </c>
      <c r="VO262" s="4">
        <v>27.45</v>
      </c>
      <c r="VP262" s="4">
        <v>27.45</v>
      </c>
      <c r="VQ262" s="4">
        <v>27.45</v>
      </c>
      <c r="VR262" s="4">
        <v>27.45</v>
      </c>
      <c r="VS262" s="4">
        <v>27.45</v>
      </c>
      <c r="VT262" s="4">
        <v>27.45</v>
      </c>
      <c r="VU262" s="4">
        <v>27.45</v>
      </c>
      <c r="VV262" s="4">
        <v>27.45</v>
      </c>
      <c r="VW262" s="4">
        <v>27.45</v>
      </c>
      <c r="VX262" s="4">
        <v>27.45</v>
      </c>
      <c r="VY262" s="4">
        <v>27.45</v>
      </c>
      <c r="VZ262" s="4">
        <v>27.45</v>
      </c>
      <c r="WA262" s="4">
        <v>27.45</v>
      </c>
      <c r="WB262" s="4">
        <v>27.45</v>
      </c>
      <c r="WC262" s="4">
        <v>27.45</v>
      </c>
      <c r="WD262" s="4">
        <v>27.45</v>
      </c>
      <c r="WE262" s="4">
        <v>27.45</v>
      </c>
      <c r="WF262" s="4">
        <v>27.45</v>
      </c>
      <c r="WG262" s="4">
        <v>27.45</v>
      </c>
      <c r="WH262" s="4">
        <v>27.45</v>
      </c>
      <c r="WI262" s="4">
        <v>27.45</v>
      </c>
      <c r="WJ262" s="4">
        <v>27.45</v>
      </c>
      <c r="WK262" s="4">
        <v>27.45</v>
      </c>
      <c r="WL262" s="4">
        <v>27.45</v>
      </c>
      <c r="WM262" s="4">
        <v>27.45</v>
      </c>
      <c r="WN262" s="4">
        <v>27.45</v>
      </c>
      <c r="WO262" s="4">
        <v>27.45</v>
      </c>
      <c r="WP262" s="4">
        <v>27.45</v>
      </c>
      <c r="WQ262" s="4">
        <v>27.45</v>
      </c>
      <c r="WR262" s="4">
        <v>27.45</v>
      </c>
      <c r="WS262" s="4">
        <v>27.45</v>
      </c>
      <c r="WT262" s="4">
        <v>27.45</v>
      </c>
      <c r="WU262" s="4">
        <v>27.45</v>
      </c>
      <c r="WV262" s="4">
        <v>27.45</v>
      </c>
      <c r="WW262" s="4">
        <v>27.45</v>
      </c>
      <c r="WX262" s="4">
        <v>27.45</v>
      </c>
      <c r="WY262" s="4">
        <v>27.45</v>
      </c>
      <c r="WZ262" s="4">
        <v>27.45</v>
      </c>
      <c r="XA262" s="4">
        <v>27.45</v>
      </c>
      <c r="XB262" s="4">
        <v>27.45</v>
      </c>
      <c r="XC262" s="4">
        <v>27.45</v>
      </c>
      <c r="XD262" s="4">
        <v>27.45</v>
      </c>
      <c r="XE262" s="4">
        <v>27.45</v>
      </c>
      <c r="XF262" s="4">
        <v>27.45</v>
      </c>
      <c r="XG262" s="4">
        <v>27.45</v>
      </c>
      <c r="XH262" s="4">
        <v>27.45</v>
      </c>
      <c r="XI262" s="4">
        <v>27.45</v>
      </c>
      <c r="XJ262" s="4">
        <v>27.45</v>
      </c>
      <c r="XK262" s="4">
        <v>27.45</v>
      </c>
      <c r="XL262" s="4">
        <v>27.45</v>
      </c>
      <c r="XM262" s="4">
        <v>27.45</v>
      </c>
      <c r="XN262" s="4">
        <v>27.45</v>
      </c>
      <c r="XO262" s="4">
        <v>27.45</v>
      </c>
      <c r="XP262" s="4">
        <v>27.45</v>
      </c>
      <c r="XQ262" s="4">
        <v>27.45</v>
      </c>
      <c r="XR262" s="4">
        <v>27.45</v>
      </c>
      <c r="XS262" s="4">
        <v>27.45</v>
      </c>
      <c r="XT262" s="4">
        <v>27.45</v>
      </c>
      <c r="XU262" s="4">
        <v>27.45</v>
      </c>
      <c r="XV262" s="4">
        <v>27.45</v>
      </c>
      <c r="XW262" s="4">
        <v>27.45</v>
      </c>
      <c r="XX262" s="4">
        <v>27.45</v>
      </c>
      <c r="XY262" s="4">
        <v>27.45</v>
      </c>
      <c r="XZ262" s="4">
        <v>27.45</v>
      </c>
      <c r="YA262" s="4">
        <v>27.45</v>
      </c>
      <c r="YB262" s="4">
        <v>27.45</v>
      </c>
      <c r="YC262" s="4">
        <v>27.45</v>
      </c>
      <c r="YD262" s="4">
        <v>27.45</v>
      </c>
      <c r="YE262" s="4">
        <v>27.45</v>
      </c>
      <c r="YF262" s="4">
        <v>27.45</v>
      </c>
      <c r="YG262" s="4">
        <v>27.45</v>
      </c>
      <c r="YH262" s="4">
        <v>27.45</v>
      </c>
      <c r="YI262" s="4">
        <v>27.45</v>
      </c>
      <c r="YJ262" s="4">
        <v>27.45</v>
      </c>
      <c r="YK262" s="4">
        <v>27.45</v>
      </c>
      <c r="YL262" s="4">
        <v>27.45</v>
      </c>
      <c r="YM262" s="4">
        <v>27.45</v>
      </c>
      <c r="YN262" s="4">
        <v>27.45</v>
      </c>
      <c r="YO262" s="4">
        <v>27.45</v>
      </c>
      <c r="YP262" s="4">
        <v>27.45</v>
      </c>
      <c r="YQ262" s="4">
        <v>27.45</v>
      </c>
      <c r="YR262" s="4">
        <v>27.45</v>
      </c>
      <c r="YS262" s="4">
        <v>27.45</v>
      </c>
      <c r="YT262" s="4">
        <v>27.45</v>
      </c>
      <c r="YU262" s="4">
        <v>27.45</v>
      </c>
      <c r="YV262" s="4">
        <v>27.45</v>
      </c>
      <c r="YW262" s="4">
        <v>27.45</v>
      </c>
      <c r="YX262" s="4">
        <v>27.45</v>
      </c>
      <c r="YY262" s="4">
        <v>27.45</v>
      </c>
      <c r="YZ262" s="4">
        <v>27.45</v>
      </c>
      <c r="ZA262" s="4">
        <v>27.45</v>
      </c>
      <c r="ZB262" s="4">
        <v>27.45</v>
      </c>
      <c r="ZC262" s="4">
        <v>27.45</v>
      </c>
      <c r="ZD262" s="4">
        <v>27.45</v>
      </c>
      <c r="ZE262" s="4">
        <v>27.45</v>
      </c>
      <c r="ZF262" s="4">
        <v>27.45</v>
      </c>
      <c r="ZG262" s="4">
        <v>27.45</v>
      </c>
      <c r="ZH262" s="4">
        <v>27.45</v>
      </c>
      <c r="ZI262" s="4">
        <v>27.45</v>
      </c>
      <c r="ZJ262" s="4">
        <v>27.45</v>
      </c>
      <c r="ZK262" s="4">
        <v>27.45</v>
      </c>
      <c r="ZL262" s="4">
        <v>27.45</v>
      </c>
      <c r="ZM262" s="925">
        <v>27.45</v>
      </c>
      <c r="ZN262" s="925">
        <v>27.45</v>
      </c>
      <c r="ZO262" s="4">
        <v>27.45</v>
      </c>
      <c r="ZP262" s="4">
        <v>27.45</v>
      </c>
      <c r="ZQ262" s="4">
        <v>29.21</v>
      </c>
      <c r="ZR262" s="4">
        <v>29.21</v>
      </c>
      <c r="ZS262" s="4">
        <v>30.61</v>
      </c>
      <c r="ZT262" s="4">
        <v>32.01</v>
      </c>
      <c r="ZU262" s="4">
        <v>33.42</v>
      </c>
      <c r="ZV262" s="4">
        <v>34.82</v>
      </c>
      <c r="ZW262" s="4">
        <v>36.22</v>
      </c>
      <c r="ZX262" s="4">
        <v>37.1</v>
      </c>
      <c r="ZY262" s="4">
        <v>37.1</v>
      </c>
      <c r="ZZ262" s="4">
        <v>37.799999999999997</v>
      </c>
      <c r="AAA262" s="4">
        <v>38.51</v>
      </c>
      <c r="AAB262" s="4">
        <v>39.21</v>
      </c>
      <c r="AAC262" s="4">
        <v>39.909999999999997</v>
      </c>
      <c r="AAD262" s="4">
        <v>40.61</v>
      </c>
      <c r="AAE262" s="4">
        <v>40.61</v>
      </c>
      <c r="AAF262" s="4">
        <v>40.61</v>
      </c>
      <c r="AAG262" s="4">
        <v>40.61</v>
      </c>
      <c r="AAH262" s="4">
        <v>40.61</v>
      </c>
      <c r="AAI262" s="4">
        <v>40.61</v>
      </c>
      <c r="AAJ262" s="4">
        <v>40.61</v>
      </c>
      <c r="AAK262" s="4">
        <v>40.61</v>
      </c>
      <c r="AAL262" s="4">
        <v>41.39</v>
      </c>
      <c r="AAM262" s="4">
        <v>41.39</v>
      </c>
      <c r="AAN262" s="4">
        <v>41.99</v>
      </c>
      <c r="AAO262" s="4">
        <v>42.59</v>
      </c>
      <c r="AAP262" s="4">
        <v>43.19</v>
      </c>
      <c r="AAQ262" s="4">
        <v>43.79</v>
      </c>
      <c r="AAR262" s="4">
        <v>44.39</v>
      </c>
      <c r="AAS262" s="4">
        <v>45</v>
      </c>
      <c r="AAT262" s="4">
        <v>45</v>
      </c>
      <c r="AAU262" s="4">
        <v>45</v>
      </c>
      <c r="AAV262" s="4">
        <v>45</v>
      </c>
      <c r="AAW262" s="4">
        <v>45</v>
      </c>
      <c r="AAX262" s="4">
        <v>45</v>
      </c>
      <c r="AAY262" s="4">
        <v>45</v>
      </c>
      <c r="AAZ262" s="4">
        <v>45</v>
      </c>
      <c r="ABA262" s="4">
        <v>45</v>
      </c>
      <c r="ABB262" s="4">
        <v>45</v>
      </c>
      <c r="ABC262" s="4">
        <v>45</v>
      </c>
      <c r="ABD262" s="4">
        <v>45</v>
      </c>
      <c r="ABE262" s="4">
        <v>45</v>
      </c>
      <c r="ABF262" s="4">
        <v>45</v>
      </c>
      <c r="ABG262" s="4">
        <v>45</v>
      </c>
      <c r="ABH262" s="4">
        <v>45</v>
      </c>
      <c r="ABI262" s="4">
        <v>45</v>
      </c>
      <c r="ABJ262" s="4">
        <v>45</v>
      </c>
      <c r="ABK262" s="4">
        <v>45</v>
      </c>
      <c r="ABL262" s="4">
        <v>45</v>
      </c>
      <c r="ABM262" s="4">
        <v>45</v>
      </c>
      <c r="ABN262" s="4">
        <v>45</v>
      </c>
      <c r="ABO262" s="4">
        <v>45</v>
      </c>
      <c r="ABP262" s="4">
        <v>45</v>
      </c>
      <c r="ABQ262" s="4">
        <v>45</v>
      </c>
      <c r="ABR262" s="4">
        <v>45</v>
      </c>
      <c r="ABS262" s="4">
        <v>45</v>
      </c>
      <c r="ABT262" s="4">
        <v>45</v>
      </c>
      <c r="ABU262" s="4">
        <v>45</v>
      </c>
    </row>
    <row r="263" spans="1:749" outlineLevel="4">
      <c r="A263" s="4" t="s">
        <v>1204</v>
      </c>
      <c r="D263" s="4">
        <v>44.76</v>
      </c>
      <c r="E263" s="4">
        <v>17.28</v>
      </c>
      <c r="F263" s="689">
        <v>161779.32</v>
      </c>
      <c r="G263" s="689"/>
      <c r="H263" s="689" t="s">
        <v>894</v>
      </c>
      <c r="FU263" s="4">
        <v>0.03</v>
      </c>
      <c r="FV263" s="4">
        <v>0.03</v>
      </c>
      <c r="FW263" s="4">
        <v>0.08</v>
      </c>
      <c r="FX263" s="4">
        <v>0.14000000000000001</v>
      </c>
      <c r="FY263" s="4">
        <v>0.19</v>
      </c>
      <c r="FZ263" s="4">
        <v>0.25</v>
      </c>
      <c r="GA263" s="4">
        <v>0.3</v>
      </c>
      <c r="GB263" s="4">
        <v>0.36</v>
      </c>
      <c r="GC263" s="4">
        <v>0.36</v>
      </c>
      <c r="GD263" s="4">
        <v>0.41</v>
      </c>
      <c r="GE263" s="4">
        <v>0.47</v>
      </c>
      <c r="GF263" s="4">
        <v>0.52</v>
      </c>
      <c r="GG263" s="4">
        <v>0.57999999999999996</v>
      </c>
      <c r="GH263" s="4">
        <v>0.63</v>
      </c>
      <c r="GI263" s="4">
        <v>0.63</v>
      </c>
      <c r="GJ263" s="4">
        <v>0.63</v>
      </c>
      <c r="GK263" s="4">
        <v>0.63</v>
      </c>
      <c r="GL263" s="4">
        <v>0.63</v>
      </c>
      <c r="GM263" s="4">
        <v>0.63</v>
      </c>
      <c r="GN263" s="4">
        <v>0.73</v>
      </c>
      <c r="GO263" s="4">
        <v>0.89</v>
      </c>
      <c r="GP263" s="4">
        <v>1.06</v>
      </c>
      <c r="GQ263" s="4">
        <v>1.06</v>
      </c>
      <c r="GR263" s="4">
        <v>1.25</v>
      </c>
      <c r="GS263" s="4">
        <v>1.47</v>
      </c>
      <c r="GT263" s="4">
        <v>1.71</v>
      </c>
      <c r="GU263" s="4">
        <v>1.88</v>
      </c>
      <c r="GV263" s="4">
        <v>2.35</v>
      </c>
      <c r="GW263" s="4">
        <v>3.45</v>
      </c>
      <c r="GX263" s="4">
        <v>3.45</v>
      </c>
      <c r="GY263" s="4">
        <v>3.75</v>
      </c>
      <c r="GZ263" s="4">
        <v>3.75</v>
      </c>
      <c r="HA263" s="4">
        <v>3.75</v>
      </c>
      <c r="HB263" s="4">
        <v>3.75</v>
      </c>
      <c r="HC263" s="4">
        <v>3.75</v>
      </c>
      <c r="HD263" s="4">
        <v>3.75</v>
      </c>
      <c r="HE263" s="4">
        <v>3.75</v>
      </c>
      <c r="HF263" s="4">
        <v>3.75</v>
      </c>
      <c r="HG263" s="4">
        <v>3.75</v>
      </c>
      <c r="HH263" s="4">
        <v>3.75</v>
      </c>
      <c r="HI263" s="4">
        <v>3.75</v>
      </c>
      <c r="HJ263" s="4">
        <v>3.75</v>
      </c>
      <c r="HK263" s="4">
        <v>3.75</v>
      </c>
      <c r="HL263" s="4">
        <v>3.75</v>
      </c>
      <c r="HM263" s="4">
        <v>3.75</v>
      </c>
      <c r="HN263" s="4">
        <v>3.75</v>
      </c>
      <c r="HO263" s="4">
        <v>3.75</v>
      </c>
      <c r="HP263" s="4">
        <v>3.75</v>
      </c>
      <c r="HQ263" s="4">
        <v>3.75</v>
      </c>
      <c r="HR263" s="4">
        <v>3.75</v>
      </c>
      <c r="HS263" s="4">
        <v>3.75</v>
      </c>
      <c r="HT263" s="4">
        <v>3.75</v>
      </c>
      <c r="HU263" s="4">
        <v>3.75</v>
      </c>
      <c r="HV263" s="4">
        <v>3.75</v>
      </c>
      <c r="HW263" s="4">
        <v>3.75</v>
      </c>
      <c r="HX263" s="4">
        <v>3.78</v>
      </c>
      <c r="HY263" s="4">
        <v>3.83</v>
      </c>
      <c r="HZ263" s="4">
        <v>3.83</v>
      </c>
      <c r="IA263" s="4">
        <v>3.9</v>
      </c>
      <c r="IB263" s="4">
        <v>3.98</v>
      </c>
      <c r="IC263" s="4">
        <v>4.05</v>
      </c>
      <c r="ID263" s="4">
        <v>4.13</v>
      </c>
      <c r="IE263" s="4">
        <v>4.2300000000000004</v>
      </c>
      <c r="IF263" s="4">
        <v>4.3499999999999996</v>
      </c>
      <c r="IG263" s="4">
        <v>4.3499999999999996</v>
      </c>
      <c r="IH263" s="4">
        <v>4.4400000000000004</v>
      </c>
      <c r="II263" s="4">
        <v>4.54</v>
      </c>
      <c r="IJ263" s="4">
        <v>4.7</v>
      </c>
      <c r="IK263" s="4">
        <v>4.76</v>
      </c>
      <c r="IL263" s="4">
        <v>4.8099999999999996</v>
      </c>
      <c r="IM263" s="4">
        <v>4.97</v>
      </c>
      <c r="IN263" s="4">
        <v>4.97</v>
      </c>
      <c r="IO263" s="4">
        <v>5.89</v>
      </c>
      <c r="IP263" s="4">
        <v>7.35</v>
      </c>
      <c r="IQ263" s="4">
        <v>7.77</v>
      </c>
      <c r="IR263" s="4">
        <v>8.19</v>
      </c>
      <c r="IS263" s="4">
        <v>8.35</v>
      </c>
      <c r="IT263" s="4">
        <v>8.52</v>
      </c>
      <c r="IU263" s="4">
        <v>8.52</v>
      </c>
      <c r="IV263" s="4">
        <v>8.6999999999999993</v>
      </c>
      <c r="IW263" s="4">
        <v>8.7899999999999991</v>
      </c>
      <c r="IX263" s="4">
        <v>8.7899999999999991</v>
      </c>
      <c r="IY263" s="4">
        <v>8.7899999999999991</v>
      </c>
      <c r="IZ263" s="4">
        <v>8.7899999999999991</v>
      </c>
      <c r="JA263" s="4">
        <v>8.7899999999999991</v>
      </c>
      <c r="JB263" s="4">
        <v>8.7899999999999991</v>
      </c>
      <c r="JC263" s="4">
        <v>8.7899999999999991</v>
      </c>
      <c r="JD263" s="4">
        <v>8.7899999999999991</v>
      </c>
      <c r="JE263" s="4">
        <v>8.7899999999999991</v>
      </c>
      <c r="JF263" s="4">
        <v>8.7899999999999991</v>
      </c>
      <c r="JG263" s="4">
        <v>8.7899999999999991</v>
      </c>
      <c r="JH263" s="4">
        <v>8.7899999999999991</v>
      </c>
      <c r="JI263" s="4">
        <v>8.7899999999999991</v>
      </c>
      <c r="JJ263" s="4">
        <v>8.7899999999999991</v>
      </c>
      <c r="JK263" s="4">
        <v>8.7899999999999991</v>
      </c>
      <c r="JL263" s="4">
        <v>8.7899999999999991</v>
      </c>
      <c r="JM263" s="4">
        <v>8.7899999999999991</v>
      </c>
      <c r="JN263" s="4">
        <v>8.89</v>
      </c>
      <c r="JO263" s="4">
        <v>8.9700000000000006</v>
      </c>
      <c r="JP263" s="4">
        <v>8.9700000000000006</v>
      </c>
      <c r="JQ263" s="4">
        <v>9.02</v>
      </c>
      <c r="JR263" s="4">
        <v>9.15</v>
      </c>
      <c r="JS263" s="4">
        <v>9.39</v>
      </c>
      <c r="JT263" s="4">
        <v>9.39</v>
      </c>
      <c r="JU263" s="4">
        <v>9.4</v>
      </c>
      <c r="JV263" s="4">
        <v>9.42</v>
      </c>
      <c r="JW263" s="4">
        <v>9.42</v>
      </c>
      <c r="JX263" s="4">
        <v>9.43</v>
      </c>
      <c r="JY263" s="4">
        <v>9.44</v>
      </c>
      <c r="JZ263" s="4">
        <v>9.4600000000000009</v>
      </c>
      <c r="KA263" s="4">
        <v>9.4700000000000006</v>
      </c>
      <c r="KB263" s="4">
        <v>9.49</v>
      </c>
      <c r="KC263" s="4">
        <v>9.5</v>
      </c>
      <c r="KD263" s="4">
        <v>9.5</v>
      </c>
      <c r="KE263" s="4">
        <v>9.5500000000000007</v>
      </c>
      <c r="KF263" s="4">
        <v>9.61</v>
      </c>
      <c r="KG263" s="4">
        <v>9.73</v>
      </c>
      <c r="KH263" s="4">
        <v>9.75</v>
      </c>
      <c r="KI263" s="4">
        <v>9.76</v>
      </c>
      <c r="KJ263" s="4">
        <v>9.7799999999999994</v>
      </c>
      <c r="KK263" s="4">
        <v>9.7799999999999994</v>
      </c>
      <c r="KL263" s="4">
        <v>9.8000000000000007</v>
      </c>
      <c r="KM263" s="4">
        <v>9.81</v>
      </c>
      <c r="KN263" s="4">
        <v>9.84</v>
      </c>
      <c r="KO263" s="4">
        <v>9.86</v>
      </c>
      <c r="KP263" s="4">
        <v>9.8699999999999992</v>
      </c>
      <c r="KQ263" s="4">
        <v>9.89</v>
      </c>
      <c r="KR263" s="4">
        <v>9.89</v>
      </c>
      <c r="KS263" s="4">
        <v>9.92</v>
      </c>
      <c r="KT263" s="4">
        <v>9.93</v>
      </c>
      <c r="KU263" s="4">
        <v>9.9600000000000009</v>
      </c>
      <c r="KV263" s="4">
        <v>9.98</v>
      </c>
      <c r="KW263" s="4">
        <v>10</v>
      </c>
      <c r="KX263" s="4">
        <v>10.02</v>
      </c>
      <c r="KY263" s="4">
        <v>10.02</v>
      </c>
      <c r="KZ263" s="4">
        <v>10.050000000000001</v>
      </c>
      <c r="LA263" s="4">
        <v>10.09</v>
      </c>
      <c r="LB263" s="4">
        <v>10.119999999999999</v>
      </c>
      <c r="LC263" s="4">
        <v>10.15</v>
      </c>
      <c r="LD263" s="4">
        <v>10.19</v>
      </c>
      <c r="LE263" s="4">
        <v>10.220000000000001</v>
      </c>
      <c r="LF263" s="4">
        <v>10.220000000000001</v>
      </c>
      <c r="LG263" s="4">
        <v>10.26</v>
      </c>
      <c r="LH263" s="4">
        <v>10.29</v>
      </c>
      <c r="LI263" s="4">
        <v>10.32</v>
      </c>
      <c r="LJ263" s="4">
        <v>10.36</v>
      </c>
      <c r="LK263" s="4">
        <v>10.39</v>
      </c>
      <c r="LL263" s="4">
        <v>10.42</v>
      </c>
      <c r="LM263" s="4">
        <v>10.42</v>
      </c>
      <c r="LN263" s="4">
        <v>10.46</v>
      </c>
      <c r="LO263" s="4">
        <v>10.49</v>
      </c>
      <c r="LP263" s="4">
        <v>10.53</v>
      </c>
      <c r="LQ263" s="4">
        <v>10.56</v>
      </c>
      <c r="LR263" s="4">
        <v>10.59</v>
      </c>
      <c r="LS263" s="4">
        <v>10.63</v>
      </c>
      <c r="LT263" s="4">
        <v>10.63</v>
      </c>
      <c r="LU263" s="4">
        <v>10.66</v>
      </c>
      <c r="LV263" s="4">
        <v>10.69</v>
      </c>
      <c r="LW263" s="4">
        <v>10.74</v>
      </c>
      <c r="LX263" s="4">
        <v>10.77</v>
      </c>
      <c r="LY263" s="4">
        <v>10.81</v>
      </c>
      <c r="LZ263" s="4">
        <v>10.86</v>
      </c>
      <c r="MA263" s="4">
        <v>10.86</v>
      </c>
      <c r="MB263" s="4">
        <v>10.9</v>
      </c>
      <c r="MC263" s="4">
        <v>10.95</v>
      </c>
      <c r="MD263" s="4">
        <v>11.03</v>
      </c>
      <c r="ME263" s="4">
        <v>11.11</v>
      </c>
      <c r="MF263" s="4">
        <v>11.2</v>
      </c>
      <c r="MG263" s="4">
        <v>11.29</v>
      </c>
      <c r="MH263" s="4">
        <v>11.29</v>
      </c>
      <c r="MI263" s="4">
        <v>11.38</v>
      </c>
      <c r="MJ263" s="4">
        <v>11.48</v>
      </c>
      <c r="MK263" s="4">
        <v>11.58</v>
      </c>
      <c r="ML263" s="4">
        <v>11.69</v>
      </c>
      <c r="MM263" s="4">
        <v>11.8</v>
      </c>
      <c r="MN263" s="4">
        <v>11.91</v>
      </c>
      <c r="MO263" s="4">
        <v>11.91</v>
      </c>
      <c r="MP263" s="4">
        <v>12.03</v>
      </c>
      <c r="MQ263" s="4">
        <v>12.15</v>
      </c>
      <c r="MR263" s="4">
        <v>12.27</v>
      </c>
      <c r="MS263" s="4">
        <v>12.39</v>
      </c>
      <c r="MT263" s="4">
        <v>12.54</v>
      </c>
      <c r="MU263" s="4">
        <v>12.73</v>
      </c>
      <c r="MV263" s="4">
        <v>12.73</v>
      </c>
      <c r="MW263" s="4">
        <v>12.93</v>
      </c>
      <c r="MX263" s="4">
        <v>13.15</v>
      </c>
      <c r="MY263" s="4">
        <v>13.4</v>
      </c>
      <c r="MZ263" s="4">
        <v>13.83</v>
      </c>
      <c r="NA263" s="4">
        <v>14.14</v>
      </c>
      <c r="NB263" s="4">
        <v>14.57</v>
      </c>
      <c r="NC263" s="4">
        <v>14.57</v>
      </c>
      <c r="ND263" s="4">
        <v>15.2</v>
      </c>
      <c r="NE263" s="4">
        <v>15.85</v>
      </c>
      <c r="NF263" s="4">
        <v>16.440000000000001</v>
      </c>
      <c r="NG263" s="4">
        <v>17.28</v>
      </c>
      <c r="NH263" s="4">
        <v>17.28</v>
      </c>
      <c r="NI263" s="4">
        <v>17.28</v>
      </c>
      <c r="NJ263" s="4">
        <v>17.28</v>
      </c>
      <c r="NK263" s="4">
        <v>17.28</v>
      </c>
      <c r="NL263" s="4">
        <v>17.28</v>
      </c>
      <c r="NM263" s="4">
        <v>17.28</v>
      </c>
      <c r="NN263" s="4">
        <v>17.28</v>
      </c>
      <c r="NO263" s="4">
        <v>17.28</v>
      </c>
      <c r="NP263" s="4">
        <v>17.28</v>
      </c>
      <c r="NQ263" s="4">
        <v>17.28</v>
      </c>
      <c r="NR263" s="4">
        <v>17.28</v>
      </c>
      <c r="NS263" s="4">
        <v>17.28</v>
      </c>
      <c r="NT263" s="4">
        <v>17.28</v>
      </c>
      <c r="NU263" s="4">
        <v>17.28</v>
      </c>
      <c r="NV263" s="4">
        <v>17.28</v>
      </c>
      <c r="NW263" s="4">
        <v>17.28</v>
      </c>
      <c r="NX263" s="4">
        <v>17.28</v>
      </c>
      <c r="NY263" s="4">
        <v>17.28</v>
      </c>
      <c r="NZ263" s="4">
        <v>17.28</v>
      </c>
      <c r="OA263" s="4">
        <v>17.28</v>
      </c>
      <c r="OB263" s="4">
        <v>17.28</v>
      </c>
      <c r="OC263" s="4">
        <v>18.34</v>
      </c>
      <c r="OD263" s="4">
        <v>19.41</v>
      </c>
      <c r="OE263" s="4">
        <v>19.41</v>
      </c>
      <c r="OF263" s="4">
        <v>21.33</v>
      </c>
      <c r="OG263" s="4">
        <v>24.12</v>
      </c>
      <c r="OH263" s="4">
        <v>24.51</v>
      </c>
      <c r="OI263" s="4">
        <v>24.97</v>
      </c>
      <c r="OJ263" s="4">
        <v>25.32</v>
      </c>
      <c r="OK263" s="4">
        <v>25.88</v>
      </c>
      <c r="OL263" s="4">
        <v>25.88</v>
      </c>
      <c r="OM263" s="4">
        <v>26.56</v>
      </c>
      <c r="ON263" s="4">
        <v>27.34</v>
      </c>
      <c r="OO263" s="4">
        <v>28.12</v>
      </c>
      <c r="OP263" s="4">
        <v>29.07</v>
      </c>
      <c r="OQ263" s="4">
        <v>30.52</v>
      </c>
      <c r="OR263" s="4">
        <v>31.85</v>
      </c>
      <c r="OS263" s="4">
        <v>31.85</v>
      </c>
      <c r="OT263" s="4">
        <v>32.44</v>
      </c>
      <c r="OU263" s="4">
        <v>33.22</v>
      </c>
      <c r="OV263" s="4">
        <v>34.36</v>
      </c>
      <c r="OW263" s="4">
        <v>35.200000000000003</v>
      </c>
      <c r="OX263" s="4">
        <v>35.590000000000003</v>
      </c>
      <c r="OY263" s="4">
        <v>36.04</v>
      </c>
      <c r="OZ263" s="4">
        <v>36.04</v>
      </c>
      <c r="PA263" s="4">
        <v>36.590000000000003</v>
      </c>
      <c r="PB263" s="4">
        <v>37.450000000000003</v>
      </c>
      <c r="PC263" s="4">
        <v>37.71</v>
      </c>
      <c r="PD263" s="4">
        <v>38</v>
      </c>
      <c r="PE263" s="4">
        <v>38.43</v>
      </c>
      <c r="PF263" s="4">
        <v>38.9</v>
      </c>
      <c r="PG263" s="4">
        <v>38.9</v>
      </c>
      <c r="PH263" s="4">
        <v>39.24</v>
      </c>
      <c r="PI263" s="4">
        <v>39.68</v>
      </c>
      <c r="PJ263" s="4">
        <v>39.92</v>
      </c>
      <c r="PK263" s="4">
        <v>40.119999999999997</v>
      </c>
      <c r="PL263" s="4">
        <v>40.33</v>
      </c>
      <c r="PM263" s="4">
        <v>40.6</v>
      </c>
      <c r="PN263" s="4">
        <v>40.6</v>
      </c>
      <c r="PO263" s="4">
        <v>41.04</v>
      </c>
      <c r="PP263" s="4">
        <v>41.63</v>
      </c>
      <c r="PQ263" s="4">
        <v>41.95</v>
      </c>
      <c r="PR263" s="4">
        <v>42.25</v>
      </c>
      <c r="PS263" s="4">
        <v>42.61</v>
      </c>
      <c r="PT263" s="4">
        <v>43.23</v>
      </c>
      <c r="PU263" s="4">
        <v>43.23</v>
      </c>
      <c r="PV263" s="4">
        <v>43.3</v>
      </c>
      <c r="PW263" s="4">
        <v>43.44</v>
      </c>
      <c r="PX263" s="4">
        <v>43.56</v>
      </c>
      <c r="PY263" s="4">
        <v>43.65</v>
      </c>
      <c r="PZ263" s="4">
        <v>43.77</v>
      </c>
      <c r="QA263" s="4">
        <v>43.97</v>
      </c>
      <c r="QB263" s="4">
        <v>43.97</v>
      </c>
      <c r="QC263" s="4">
        <v>44.17</v>
      </c>
      <c r="QD263" s="4">
        <v>44.2</v>
      </c>
      <c r="QE263" s="4">
        <v>44.23</v>
      </c>
      <c r="QF263" s="4">
        <v>44.29</v>
      </c>
      <c r="QG263" s="4">
        <v>44.38</v>
      </c>
      <c r="QH263" s="4">
        <v>44.44</v>
      </c>
      <c r="QI263" s="4">
        <v>44.44</v>
      </c>
      <c r="QJ263" s="4">
        <v>44.49</v>
      </c>
      <c r="QK263" s="4">
        <v>44.59</v>
      </c>
      <c r="QL263" s="4">
        <v>44.76</v>
      </c>
      <c r="QM263" s="4">
        <v>44.76</v>
      </c>
      <c r="QN263" s="4">
        <v>44.76</v>
      </c>
      <c r="QO263" s="4">
        <v>44.76</v>
      </c>
      <c r="QP263" s="4">
        <v>44.76</v>
      </c>
      <c r="QQ263" s="4">
        <v>44.76</v>
      </c>
      <c r="QR263" s="4">
        <v>44.76</v>
      </c>
      <c r="QS263" s="4">
        <v>44.76</v>
      </c>
      <c r="QT263" s="4">
        <v>44.76</v>
      </c>
      <c r="QU263" s="4">
        <v>44.76</v>
      </c>
      <c r="QV263" s="4">
        <v>44.76</v>
      </c>
      <c r="QW263" s="4">
        <v>44.76</v>
      </c>
      <c r="QX263" s="4">
        <v>44.76</v>
      </c>
      <c r="QY263" s="4">
        <v>44.76</v>
      </c>
      <c r="QZ263" s="4">
        <v>44.76</v>
      </c>
      <c r="RA263" s="4">
        <v>44.76</v>
      </c>
      <c r="RB263" s="4">
        <v>44.76</v>
      </c>
      <c r="RC263" s="4">
        <v>44.76</v>
      </c>
      <c r="RD263" s="4">
        <v>44.76</v>
      </c>
      <c r="RE263" s="4">
        <v>44.76</v>
      </c>
      <c r="RF263" s="4">
        <v>44.76</v>
      </c>
      <c r="RG263" s="4">
        <v>44.76</v>
      </c>
      <c r="RH263" s="4">
        <v>44.76</v>
      </c>
      <c r="RI263" s="4">
        <v>44.76</v>
      </c>
      <c r="RJ263" s="4">
        <v>44.76</v>
      </c>
      <c r="RK263" s="4">
        <v>44.76</v>
      </c>
      <c r="RL263" s="4">
        <v>44.76</v>
      </c>
      <c r="RM263" s="4">
        <v>44.76</v>
      </c>
      <c r="RN263" s="4">
        <v>44.76</v>
      </c>
      <c r="RO263" s="4">
        <v>44.76</v>
      </c>
      <c r="RP263" s="4">
        <v>44.76</v>
      </c>
      <c r="RQ263" s="4">
        <v>44.76</v>
      </c>
      <c r="RR263" s="4">
        <v>44.76</v>
      </c>
      <c r="RS263" s="4">
        <v>44.76</v>
      </c>
      <c r="RT263" s="4">
        <v>50.03</v>
      </c>
      <c r="RU263" s="4">
        <v>50.03</v>
      </c>
      <c r="RV263" s="4">
        <v>50.03</v>
      </c>
      <c r="RW263" s="4">
        <v>50.03</v>
      </c>
      <c r="RX263" s="4">
        <v>50.03</v>
      </c>
      <c r="RY263" s="4">
        <v>50.03</v>
      </c>
      <c r="RZ263" s="4">
        <v>50.03</v>
      </c>
      <c r="SA263" s="4">
        <v>50.03</v>
      </c>
      <c r="SB263" s="4">
        <v>50.03</v>
      </c>
      <c r="SC263" s="4">
        <v>50.03</v>
      </c>
      <c r="SD263" s="4">
        <v>50.03</v>
      </c>
      <c r="SE263" s="4">
        <v>50.03</v>
      </c>
      <c r="SF263" s="4">
        <v>50.03</v>
      </c>
      <c r="SG263" s="4">
        <v>50.03</v>
      </c>
      <c r="SH263" s="4">
        <v>50.03</v>
      </c>
      <c r="SI263" s="4">
        <v>50.03</v>
      </c>
      <c r="SJ263" s="4">
        <v>50.03</v>
      </c>
      <c r="SK263" s="4">
        <v>50.03</v>
      </c>
      <c r="SL263" s="4">
        <v>50.03</v>
      </c>
      <c r="SM263" s="4">
        <v>50.03</v>
      </c>
      <c r="SN263" s="4">
        <v>50.03</v>
      </c>
      <c r="SO263" s="4">
        <v>50.03</v>
      </c>
      <c r="SP263" s="4">
        <v>50.03</v>
      </c>
      <c r="SQ263" s="4">
        <v>50.03</v>
      </c>
      <c r="SR263" s="4">
        <v>50.03</v>
      </c>
      <c r="SS263" s="4">
        <v>50.03</v>
      </c>
      <c r="ST263" s="4">
        <v>50.03</v>
      </c>
      <c r="SU263" s="4">
        <v>50.03</v>
      </c>
      <c r="SV263" s="4">
        <v>50.03</v>
      </c>
      <c r="SW263" s="4">
        <v>50.03</v>
      </c>
      <c r="SX263" s="4">
        <v>50.03</v>
      </c>
      <c r="SY263" s="4">
        <v>50.03</v>
      </c>
      <c r="SZ263" s="4">
        <v>50.03</v>
      </c>
      <c r="TA263" s="4">
        <v>50.03</v>
      </c>
      <c r="TB263" s="4">
        <v>50.03</v>
      </c>
      <c r="TC263" s="4">
        <v>50.03</v>
      </c>
      <c r="TD263" s="4">
        <v>50.03</v>
      </c>
      <c r="TE263" s="4">
        <v>50.03</v>
      </c>
      <c r="TF263" s="4">
        <v>50.03</v>
      </c>
      <c r="TG263" s="4">
        <v>50.03</v>
      </c>
      <c r="TH263" s="4">
        <v>50.03</v>
      </c>
      <c r="TI263" s="4">
        <v>50.03</v>
      </c>
      <c r="TJ263" s="4">
        <v>50.03</v>
      </c>
      <c r="TK263" s="4">
        <v>50.03</v>
      </c>
      <c r="TL263" s="4">
        <v>50.03</v>
      </c>
      <c r="TM263" s="4">
        <v>50.03</v>
      </c>
      <c r="TN263" s="4">
        <v>50.03</v>
      </c>
      <c r="TO263" s="4">
        <v>50.03</v>
      </c>
      <c r="TP263" s="4">
        <v>50.03</v>
      </c>
      <c r="TQ263" s="4">
        <v>50.03</v>
      </c>
      <c r="TR263" s="4">
        <v>50.03</v>
      </c>
      <c r="TS263" s="4">
        <v>50.03</v>
      </c>
      <c r="TT263" s="4">
        <v>50.03</v>
      </c>
      <c r="TU263" s="4">
        <v>50.03</v>
      </c>
      <c r="TV263" s="4">
        <v>50.03</v>
      </c>
      <c r="TW263" s="4">
        <v>50.03</v>
      </c>
      <c r="TX263" s="4">
        <v>50.03</v>
      </c>
      <c r="TY263" s="4">
        <v>50.03</v>
      </c>
      <c r="TZ263" s="4">
        <v>50.03</v>
      </c>
      <c r="UA263" s="4">
        <v>50.03</v>
      </c>
      <c r="UB263" s="4">
        <v>50.03</v>
      </c>
      <c r="UC263" s="4">
        <v>50.03</v>
      </c>
      <c r="UD263" s="4">
        <v>50.03</v>
      </c>
      <c r="UE263" s="4">
        <v>50.03</v>
      </c>
      <c r="UF263" s="4">
        <v>50.03</v>
      </c>
      <c r="UG263" s="4">
        <v>50.03</v>
      </c>
      <c r="UH263" s="4">
        <v>50.03</v>
      </c>
      <c r="UI263" s="4">
        <v>50.03</v>
      </c>
      <c r="UJ263" s="4">
        <v>50.03</v>
      </c>
      <c r="UK263" s="4">
        <v>50.03</v>
      </c>
      <c r="UL263" s="4">
        <v>50.03</v>
      </c>
      <c r="UM263" s="4">
        <v>50.03</v>
      </c>
      <c r="UN263" s="4">
        <v>50.03</v>
      </c>
      <c r="UO263" s="4">
        <v>50.03</v>
      </c>
      <c r="UP263" s="4">
        <v>50.03</v>
      </c>
      <c r="UQ263" s="4">
        <v>50.03</v>
      </c>
      <c r="UR263" s="4">
        <v>50.03</v>
      </c>
      <c r="US263" s="4">
        <v>50.03</v>
      </c>
      <c r="UT263" s="4">
        <v>50.03</v>
      </c>
      <c r="UU263" s="4">
        <v>50.03</v>
      </c>
      <c r="UV263" s="4">
        <v>50.03</v>
      </c>
      <c r="UW263" s="4">
        <v>50.03</v>
      </c>
      <c r="UX263" s="4">
        <v>50.03</v>
      </c>
      <c r="UY263" s="4">
        <v>50.03</v>
      </c>
      <c r="UZ263" s="4">
        <v>50.03</v>
      </c>
      <c r="VA263" s="4">
        <v>50.03</v>
      </c>
      <c r="VB263" s="4">
        <v>50.03</v>
      </c>
      <c r="VC263" s="4">
        <v>50.03</v>
      </c>
      <c r="VD263" s="4">
        <v>50.03</v>
      </c>
      <c r="VE263" s="4">
        <v>50.03</v>
      </c>
      <c r="VF263" s="4">
        <v>50.03</v>
      </c>
      <c r="VG263" s="4">
        <v>50.03</v>
      </c>
      <c r="VH263" s="4">
        <v>50.03</v>
      </c>
      <c r="VI263" s="4">
        <v>50.03</v>
      </c>
      <c r="VJ263" s="4">
        <v>50.03</v>
      </c>
      <c r="VK263" s="4">
        <v>50.03</v>
      </c>
      <c r="VL263" s="4">
        <v>50.03</v>
      </c>
      <c r="VM263" s="4">
        <v>50.03</v>
      </c>
      <c r="VN263" s="4">
        <v>50.03</v>
      </c>
      <c r="VO263" s="4">
        <v>50.03</v>
      </c>
      <c r="VP263" s="4">
        <v>50.03</v>
      </c>
      <c r="VQ263" s="4">
        <v>50.03</v>
      </c>
      <c r="VR263" s="4">
        <v>50.03</v>
      </c>
      <c r="VS263" s="4">
        <v>50.03</v>
      </c>
      <c r="VT263" s="4">
        <v>50.03</v>
      </c>
      <c r="VU263" s="4">
        <v>50.03</v>
      </c>
      <c r="VV263" s="4">
        <v>50.03</v>
      </c>
      <c r="VW263" s="4">
        <v>50.03</v>
      </c>
      <c r="VX263" s="4">
        <v>50.03</v>
      </c>
      <c r="VY263" s="4">
        <v>50.03</v>
      </c>
      <c r="VZ263" s="4">
        <v>50.03</v>
      </c>
      <c r="WA263" s="4">
        <v>50.03</v>
      </c>
      <c r="WB263" s="4">
        <v>50.03</v>
      </c>
      <c r="WC263" s="4">
        <v>50.03</v>
      </c>
      <c r="WD263" s="4">
        <v>50.03</v>
      </c>
      <c r="WE263" s="4">
        <v>50.03</v>
      </c>
      <c r="WF263" s="4">
        <v>50.03</v>
      </c>
      <c r="WG263" s="4">
        <v>50.03</v>
      </c>
      <c r="WH263" s="4">
        <v>50.03</v>
      </c>
      <c r="WI263" s="4">
        <v>50.03</v>
      </c>
      <c r="WJ263" s="4">
        <v>50.03</v>
      </c>
      <c r="WK263" s="4">
        <v>50.03</v>
      </c>
      <c r="WL263" s="4">
        <v>50.03</v>
      </c>
      <c r="WM263" s="4">
        <v>50.03</v>
      </c>
      <c r="WN263" s="4">
        <v>50.03</v>
      </c>
      <c r="WO263" s="4">
        <v>50.03</v>
      </c>
      <c r="WP263" s="4">
        <v>50.03</v>
      </c>
      <c r="WQ263" s="4">
        <v>50.03</v>
      </c>
      <c r="WR263" s="4">
        <v>50.03</v>
      </c>
      <c r="WS263" s="4">
        <v>50.03</v>
      </c>
      <c r="WT263" s="4">
        <v>50.03</v>
      </c>
      <c r="WU263" s="4">
        <v>50.03</v>
      </c>
      <c r="WV263" s="4">
        <v>50.03</v>
      </c>
      <c r="WW263" s="4">
        <v>50.03</v>
      </c>
      <c r="WX263" s="4">
        <v>50.03</v>
      </c>
      <c r="WY263" s="4">
        <v>50.03</v>
      </c>
      <c r="WZ263" s="4">
        <v>50.03</v>
      </c>
      <c r="XA263" s="4">
        <v>50.03</v>
      </c>
      <c r="XB263" s="4">
        <v>50.03</v>
      </c>
      <c r="XC263" s="4">
        <v>50.03</v>
      </c>
      <c r="XD263" s="4">
        <v>50.03</v>
      </c>
      <c r="XE263" s="4">
        <v>50.03</v>
      </c>
      <c r="XF263" s="4">
        <v>50.03</v>
      </c>
      <c r="XG263" s="4">
        <v>50.03</v>
      </c>
      <c r="XH263" s="4">
        <v>50.03</v>
      </c>
      <c r="XI263" s="4">
        <v>50.03</v>
      </c>
      <c r="XJ263" s="4">
        <v>50.03</v>
      </c>
      <c r="XK263" s="4">
        <v>50.03</v>
      </c>
      <c r="XL263" s="4">
        <v>50.03</v>
      </c>
      <c r="XM263" s="4">
        <v>50.03</v>
      </c>
      <c r="XN263" s="4">
        <v>50.03</v>
      </c>
      <c r="XO263" s="4">
        <v>50.03</v>
      </c>
      <c r="XP263" s="4">
        <v>50.03</v>
      </c>
      <c r="XQ263" s="4">
        <v>50.03</v>
      </c>
      <c r="XR263" s="4">
        <v>50.03</v>
      </c>
      <c r="XS263" s="4">
        <v>50.03</v>
      </c>
      <c r="XT263" s="4">
        <v>50.03</v>
      </c>
      <c r="XU263" s="4">
        <v>50.03</v>
      </c>
      <c r="XV263" s="4">
        <v>50.03</v>
      </c>
      <c r="XW263" s="4">
        <v>50.03</v>
      </c>
      <c r="XX263" s="4">
        <v>50.03</v>
      </c>
      <c r="XY263" s="4">
        <v>50.03</v>
      </c>
      <c r="XZ263" s="4">
        <v>50.03</v>
      </c>
      <c r="YA263" s="4">
        <v>50.03</v>
      </c>
      <c r="YB263" s="4">
        <v>50.03</v>
      </c>
      <c r="YC263" s="4">
        <v>50.03</v>
      </c>
      <c r="YD263" s="4">
        <v>50.03</v>
      </c>
      <c r="YE263" s="4">
        <v>50.03</v>
      </c>
      <c r="YF263" s="4">
        <v>50.03</v>
      </c>
      <c r="YG263" s="4">
        <v>50.03</v>
      </c>
      <c r="YH263" s="4">
        <v>50.03</v>
      </c>
      <c r="YI263" s="4">
        <v>50.03</v>
      </c>
      <c r="YJ263" s="4">
        <v>50.03</v>
      </c>
      <c r="YK263" s="4">
        <v>50.03</v>
      </c>
      <c r="YL263" s="4">
        <v>50.03</v>
      </c>
      <c r="YM263" s="4">
        <v>50.03</v>
      </c>
      <c r="YN263" s="4">
        <v>50.03</v>
      </c>
      <c r="YO263" s="4">
        <v>50.03</v>
      </c>
      <c r="YP263" s="4">
        <v>50.03</v>
      </c>
      <c r="YQ263" s="4">
        <v>50.03</v>
      </c>
      <c r="YR263" s="4">
        <v>50.03</v>
      </c>
      <c r="YS263" s="4">
        <v>50.03</v>
      </c>
      <c r="YT263" s="4">
        <v>50.03</v>
      </c>
      <c r="YU263" s="4">
        <v>50.03</v>
      </c>
      <c r="YV263" s="4">
        <v>50.03</v>
      </c>
      <c r="YW263" s="4">
        <v>50.03</v>
      </c>
      <c r="YX263" s="4">
        <v>50.03</v>
      </c>
      <c r="YY263" s="4">
        <v>50.03</v>
      </c>
      <c r="YZ263" s="4">
        <v>50.03</v>
      </c>
      <c r="ZA263" s="4">
        <v>50.03</v>
      </c>
      <c r="ZB263" s="4">
        <v>50.03</v>
      </c>
      <c r="ZC263" s="4">
        <v>50.03</v>
      </c>
      <c r="ZD263" s="4">
        <v>50.03</v>
      </c>
      <c r="ZE263" s="4">
        <v>50.03</v>
      </c>
      <c r="ZF263" s="4">
        <v>50.03</v>
      </c>
      <c r="ZG263" s="4">
        <v>50.03</v>
      </c>
      <c r="ZH263" s="4">
        <v>50.03</v>
      </c>
      <c r="ZI263" s="4">
        <v>50.03</v>
      </c>
      <c r="ZJ263" s="4">
        <v>50.03</v>
      </c>
      <c r="ZK263" s="4">
        <v>50.03</v>
      </c>
      <c r="ZL263" s="4">
        <v>50.03</v>
      </c>
      <c r="ZM263" s="925">
        <v>50.03</v>
      </c>
      <c r="ZN263" s="925">
        <v>50.03</v>
      </c>
      <c r="ZO263" s="4">
        <v>50.03</v>
      </c>
      <c r="ZP263" s="4">
        <v>50.03</v>
      </c>
      <c r="ZQ263" s="4">
        <v>53.23</v>
      </c>
      <c r="ZR263" s="4">
        <v>53.23</v>
      </c>
      <c r="ZS263" s="4">
        <v>55.79</v>
      </c>
      <c r="ZT263" s="4">
        <v>58.35</v>
      </c>
      <c r="ZU263" s="4">
        <v>60.9</v>
      </c>
      <c r="ZV263" s="4">
        <v>63.46</v>
      </c>
      <c r="ZW263" s="4">
        <v>66.02</v>
      </c>
      <c r="ZX263" s="4">
        <v>67.62</v>
      </c>
      <c r="ZY263" s="4">
        <v>67.62</v>
      </c>
      <c r="ZZ263" s="4">
        <v>68.89</v>
      </c>
      <c r="AAA263" s="4">
        <v>70.17</v>
      </c>
      <c r="AAB263" s="4">
        <v>71.45</v>
      </c>
      <c r="AAC263" s="4">
        <v>72.73</v>
      </c>
      <c r="AAD263" s="4">
        <v>74.010000000000005</v>
      </c>
      <c r="AAE263" s="4">
        <v>74.010000000000005</v>
      </c>
      <c r="AAF263" s="4">
        <v>74.010000000000005</v>
      </c>
      <c r="AAG263" s="4">
        <v>74.010000000000005</v>
      </c>
      <c r="AAH263" s="4">
        <v>74.010000000000005</v>
      </c>
      <c r="AAI263" s="4">
        <v>74.010000000000005</v>
      </c>
      <c r="AAJ263" s="4">
        <v>74.010000000000005</v>
      </c>
      <c r="AAK263" s="4">
        <v>74.010000000000005</v>
      </c>
      <c r="AAL263" s="4">
        <v>75.430000000000007</v>
      </c>
      <c r="AAM263" s="4">
        <v>75.430000000000007</v>
      </c>
      <c r="AAN263" s="4">
        <v>76.52</v>
      </c>
      <c r="AAO263" s="4">
        <v>77.62</v>
      </c>
      <c r="AAP263" s="4">
        <v>78.709999999999994</v>
      </c>
      <c r="AAQ263" s="4">
        <v>79.81</v>
      </c>
      <c r="AAR263" s="4">
        <v>80.91</v>
      </c>
      <c r="AAS263" s="4">
        <v>82</v>
      </c>
      <c r="AAT263" s="4">
        <v>82</v>
      </c>
      <c r="AAU263" s="4">
        <v>82</v>
      </c>
      <c r="AAV263" s="4">
        <v>82</v>
      </c>
      <c r="AAW263" s="4">
        <v>82</v>
      </c>
      <c r="AAX263" s="4">
        <v>82</v>
      </c>
      <c r="AAY263" s="4">
        <v>82</v>
      </c>
      <c r="AAZ263" s="4">
        <v>82</v>
      </c>
      <c r="ABA263" s="4">
        <v>82</v>
      </c>
      <c r="ABB263" s="4">
        <v>82</v>
      </c>
      <c r="ABC263" s="4">
        <v>82</v>
      </c>
      <c r="ABD263" s="4">
        <v>82</v>
      </c>
      <c r="ABE263" s="4">
        <v>82</v>
      </c>
      <c r="ABF263" s="4">
        <v>82</v>
      </c>
      <c r="ABG263" s="4">
        <v>82</v>
      </c>
      <c r="ABH263" s="4">
        <v>82</v>
      </c>
      <c r="ABI263" s="4">
        <v>82</v>
      </c>
      <c r="ABJ263" s="4">
        <v>82</v>
      </c>
      <c r="ABK263" s="4">
        <v>82</v>
      </c>
      <c r="ABL263" s="4">
        <v>82</v>
      </c>
      <c r="ABM263" s="4">
        <v>82</v>
      </c>
      <c r="ABN263" s="4">
        <v>82</v>
      </c>
      <c r="ABO263" s="4">
        <v>82</v>
      </c>
      <c r="ABP263" s="4">
        <v>82</v>
      </c>
      <c r="ABQ263" s="4">
        <v>82</v>
      </c>
      <c r="ABR263" s="4">
        <v>82</v>
      </c>
      <c r="ABS263" s="4">
        <v>82</v>
      </c>
      <c r="ABT263" s="4">
        <v>82</v>
      </c>
      <c r="ABU263" s="4">
        <v>82</v>
      </c>
    </row>
    <row r="264" spans="1:749" outlineLevel="4">
      <c r="A264" s="4" t="s">
        <v>1205</v>
      </c>
      <c r="D264" s="4">
        <v>82</v>
      </c>
      <c r="E264" s="4">
        <v>12.21</v>
      </c>
      <c r="F264" s="689">
        <v>902840.68</v>
      </c>
      <c r="G264" s="689"/>
      <c r="H264" s="689" t="s">
        <v>894</v>
      </c>
      <c r="HO264" s="4">
        <v>0.08</v>
      </c>
      <c r="HP264" s="4">
        <v>0.35</v>
      </c>
      <c r="HQ264" s="4">
        <v>0.61</v>
      </c>
      <c r="HR264" s="4">
        <v>0.87</v>
      </c>
      <c r="HS264" s="4">
        <v>0.87</v>
      </c>
      <c r="HT264" s="4">
        <v>1.1299999999999999</v>
      </c>
      <c r="HU264" s="4">
        <v>1.39</v>
      </c>
      <c r="HV264" s="4">
        <v>1.75</v>
      </c>
      <c r="HW264" s="4">
        <v>2.17</v>
      </c>
      <c r="HX264" s="4">
        <v>2.63</v>
      </c>
      <c r="HY264" s="4">
        <v>3.13</v>
      </c>
      <c r="HZ264" s="4">
        <v>3.13</v>
      </c>
      <c r="IA264" s="4">
        <v>3.61</v>
      </c>
      <c r="IB264" s="4">
        <v>4.07</v>
      </c>
      <c r="IC264" s="4">
        <v>4.53</v>
      </c>
      <c r="ID264" s="4">
        <v>5.08</v>
      </c>
      <c r="IE264" s="4">
        <v>5.68</v>
      </c>
      <c r="IF264" s="4">
        <v>6.31</v>
      </c>
      <c r="IG264" s="4">
        <v>6.31</v>
      </c>
      <c r="IH264" s="4">
        <v>6.58</v>
      </c>
      <c r="II264" s="4">
        <v>6.7</v>
      </c>
      <c r="IJ264" s="4">
        <v>6.83</v>
      </c>
      <c r="IK264" s="4">
        <v>6.97</v>
      </c>
      <c r="IL264" s="4">
        <v>7.13</v>
      </c>
      <c r="IM264" s="4">
        <v>7.3</v>
      </c>
      <c r="IN264" s="4">
        <v>7.3</v>
      </c>
      <c r="IO264" s="4">
        <v>7.45</v>
      </c>
      <c r="IP264" s="4">
        <v>7.45</v>
      </c>
      <c r="IQ264" s="4">
        <v>7.45</v>
      </c>
      <c r="IR264" s="4">
        <v>7.45</v>
      </c>
      <c r="IS264" s="4">
        <v>7.45</v>
      </c>
      <c r="IT264" s="4">
        <v>7.45</v>
      </c>
      <c r="IU264" s="4">
        <v>7.45</v>
      </c>
      <c r="IV264" s="4">
        <v>7.45</v>
      </c>
      <c r="IW264" s="4">
        <v>7.45</v>
      </c>
      <c r="IX264" s="4">
        <v>7.45</v>
      </c>
      <c r="IY264" s="4">
        <v>7.45</v>
      </c>
      <c r="IZ264" s="4">
        <v>7.45</v>
      </c>
      <c r="JA264" s="4">
        <v>7.45</v>
      </c>
      <c r="JB264" s="4">
        <v>7.45</v>
      </c>
      <c r="JC264" s="4">
        <v>7.45</v>
      </c>
      <c r="JD264" s="4">
        <v>7.45</v>
      </c>
      <c r="JE264" s="4">
        <v>7.45</v>
      </c>
      <c r="JF264" s="4">
        <v>7.45</v>
      </c>
      <c r="JG264" s="4">
        <v>7.45</v>
      </c>
      <c r="JH264" s="4">
        <v>7.45</v>
      </c>
      <c r="JI264" s="4">
        <v>7.45</v>
      </c>
      <c r="JJ264" s="4">
        <v>7.45</v>
      </c>
      <c r="JK264" s="4">
        <v>7.45</v>
      </c>
      <c r="JL264" s="4">
        <v>7.45</v>
      </c>
      <c r="JM264" s="4">
        <v>7.63</v>
      </c>
      <c r="JN264" s="4">
        <v>7.93</v>
      </c>
      <c r="JO264" s="4">
        <v>8.5500000000000007</v>
      </c>
      <c r="JP264" s="4">
        <v>8.5500000000000007</v>
      </c>
      <c r="JQ264" s="4">
        <v>8.9499999999999993</v>
      </c>
      <c r="JR264" s="4">
        <v>8.9499999999999993</v>
      </c>
      <c r="JS264" s="4">
        <v>8.9499999999999993</v>
      </c>
      <c r="JT264" s="4">
        <v>8.9499999999999993</v>
      </c>
      <c r="JU264" s="4">
        <v>8.9499999999999993</v>
      </c>
      <c r="JV264" s="4">
        <v>8.9499999999999993</v>
      </c>
      <c r="JW264" s="4">
        <v>8.9499999999999993</v>
      </c>
      <c r="JX264" s="4">
        <v>8.9499999999999993</v>
      </c>
      <c r="JY264" s="4">
        <v>8.9499999999999993</v>
      </c>
      <c r="JZ264" s="4">
        <v>8.9499999999999993</v>
      </c>
      <c r="KA264" s="4">
        <v>8.9600000000000009</v>
      </c>
      <c r="KB264" s="4">
        <v>8.9600000000000009</v>
      </c>
      <c r="KC264" s="4">
        <v>8.9600000000000009</v>
      </c>
      <c r="KD264" s="4">
        <v>8.9600000000000009</v>
      </c>
      <c r="KE264" s="4">
        <v>8.9600000000000009</v>
      </c>
      <c r="KF264" s="4">
        <v>8.9700000000000006</v>
      </c>
      <c r="KG264" s="4">
        <v>8.9700000000000006</v>
      </c>
      <c r="KH264" s="4">
        <v>8.9700000000000006</v>
      </c>
      <c r="KI264" s="4">
        <v>8.9700000000000006</v>
      </c>
      <c r="KJ264" s="4">
        <v>8.9700000000000006</v>
      </c>
      <c r="KK264" s="4">
        <v>8.9700000000000006</v>
      </c>
      <c r="KL264" s="4">
        <v>8.9700000000000006</v>
      </c>
      <c r="KM264" s="4">
        <v>8.98</v>
      </c>
      <c r="KN264" s="4">
        <v>8.98</v>
      </c>
      <c r="KO264" s="4">
        <v>8.98</v>
      </c>
      <c r="KP264" s="4">
        <v>8.98</v>
      </c>
      <c r="KQ264" s="4">
        <v>8.99</v>
      </c>
      <c r="KR264" s="4">
        <v>8.99</v>
      </c>
      <c r="KS264" s="4">
        <v>8.99</v>
      </c>
      <c r="KT264" s="4">
        <v>8.99</v>
      </c>
      <c r="KU264" s="4">
        <v>8.99</v>
      </c>
      <c r="KV264" s="4">
        <v>8.99</v>
      </c>
      <c r="KW264" s="4">
        <v>9</v>
      </c>
      <c r="KX264" s="4">
        <v>9</v>
      </c>
      <c r="KY264" s="4">
        <v>9</v>
      </c>
      <c r="KZ264" s="4">
        <v>9</v>
      </c>
      <c r="LA264" s="4">
        <v>9</v>
      </c>
      <c r="LB264" s="4">
        <v>9.01</v>
      </c>
      <c r="LC264" s="4">
        <v>9.01</v>
      </c>
      <c r="LD264" s="4">
        <v>9.01</v>
      </c>
      <c r="LE264" s="4">
        <v>9.01</v>
      </c>
      <c r="LF264" s="4">
        <v>9.01</v>
      </c>
      <c r="LG264" s="4">
        <v>9.02</v>
      </c>
      <c r="LH264" s="4">
        <v>9.02</v>
      </c>
      <c r="LI264" s="4">
        <v>9.02</v>
      </c>
      <c r="LJ264" s="4">
        <v>9.02</v>
      </c>
      <c r="LK264" s="4">
        <v>9.02</v>
      </c>
      <c r="LL264" s="4">
        <v>9.0299999999999994</v>
      </c>
      <c r="LM264" s="4">
        <v>9.0299999999999994</v>
      </c>
      <c r="LN264" s="4">
        <v>9.0299999999999994</v>
      </c>
      <c r="LO264" s="4">
        <v>9.0299999999999994</v>
      </c>
      <c r="LP264" s="4">
        <v>9.0299999999999994</v>
      </c>
      <c r="LQ264" s="4">
        <v>9.0399999999999991</v>
      </c>
      <c r="LR264" s="4">
        <v>9.0399999999999991</v>
      </c>
      <c r="LS264" s="4">
        <v>9.0399999999999991</v>
      </c>
      <c r="LT264" s="4">
        <v>9.0399999999999991</v>
      </c>
      <c r="LU264" s="4">
        <v>9.0399999999999991</v>
      </c>
      <c r="LV264" s="4">
        <v>9.0500000000000007</v>
      </c>
      <c r="LW264" s="4">
        <v>9.0500000000000007</v>
      </c>
      <c r="LX264" s="4">
        <v>9.0500000000000007</v>
      </c>
      <c r="LY264" s="4">
        <v>9.06</v>
      </c>
      <c r="LZ264" s="4">
        <v>9.06</v>
      </c>
      <c r="MA264" s="4">
        <v>9.06</v>
      </c>
      <c r="MB264" s="4">
        <v>9.06</v>
      </c>
      <c r="MC264" s="4">
        <v>9.07</v>
      </c>
      <c r="MD264" s="4">
        <v>9.08</v>
      </c>
      <c r="ME264" s="4">
        <v>9.08</v>
      </c>
      <c r="MF264" s="4">
        <v>9.09</v>
      </c>
      <c r="MG264" s="4">
        <v>9.09</v>
      </c>
      <c r="MH264" s="4">
        <v>9.09</v>
      </c>
      <c r="MI264" s="4">
        <v>9.1</v>
      </c>
      <c r="MJ264" s="4">
        <v>9.1</v>
      </c>
      <c r="MK264" s="4">
        <v>9.11</v>
      </c>
      <c r="ML264" s="4">
        <v>9.11</v>
      </c>
      <c r="MM264" s="4">
        <v>9.1199999999999992</v>
      </c>
      <c r="MN264" s="4">
        <v>9.1199999999999992</v>
      </c>
      <c r="MO264" s="4">
        <v>9.1199999999999992</v>
      </c>
      <c r="MP264" s="4">
        <v>9.14</v>
      </c>
      <c r="MQ264" s="4">
        <v>9.14</v>
      </c>
      <c r="MR264" s="4">
        <v>9.14</v>
      </c>
      <c r="MS264" s="4">
        <v>9.15</v>
      </c>
      <c r="MT264" s="4">
        <v>9.16</v>
      </c>
      <c r="MU264" s="4">
        <v>9.17</v>
      </c>
      <c r="MV264" s="4">
        <v>9.17</v>
      </c>
      <c r="MW264" s="4">
        <v>9.17</v>
      </c>
      <c r="MX264" s="4">
        <v>9.17</v>
      </c>
      <c r="MY264" s="4">
        <v>9.19</v>
      </c>
      <c r="MZ264" s="4">
        <v>9.1999999999999993</v>
      </c>
      <c r="NA264" s="4">
        <v>9.2799999999999994</v>
      </c>
      <c r="NB264" s="4">
        <v>9.35</v>
      </c>
      <c r="NC264" s="4">
        <v>9.35</v>
      </c>
      <c r="ND264" s="4">
        <v>9.7899999999999991</v>
      </c>
      <c r="NE264" s="4">
        <v>10.220000000000001</v>
      </c>
      <c r="NF264" s="4">
        <v>10.97</v>
      </c>
      <c r="NG264" s="4">
        <v>12.21</v>
      </c>
      <c r="NH264" s="4">
        <v>12.21</v>
      </c>
      <c r="NI264" s="4">
        <v>12.21</v>
      </c>
      <c r="NJ264" s="4">
        <v>12.21</v>
      </c>
      <c r="NK264" s="4">
        <v>12.21</v>
      </c>
      <c r="NL264" s="4">
        <v>12.21</v>
      </c>
      <c r="NM264" s="4">
        <v>12.21</v>
      </c>
      <c r="NN264" s="4">
        <v>12.21</v>
      </c>
      <c r="NO264" s="4">
        <v>12.21</v>
      </c>
      <c r="NP264" s="4">
        <v>12.21</v>
      </c>
      <c r="NQ264" s="4">
        <v>12.21</v>
      </c>
      <c r="NR264" s="4">
        <v>12.21</v>
      </c>
      <c r="NS264" s="4">
        <v>12.21</v>
      </c>
      <c r="NT264" s="4">
        <v>12.21</v>
      </c>
      <c r="NU264" s="4">
        <v>12.21</v>
      </c>
      <c r="NV264" s="4">
        <v>12.21</v>
      </c>
      <c r="NW264" s="4">
        <v>12.21</v>
      </c>
      <c r="NX264" s="4">
        <v>12.21</v>
      </c>
      <c r="NY264" s="4">
        <v>12.21</v>
      </c>
      <c r="NZ264" s="4">
        <v>12.21</v>
      </c>
      <c r="OA264" s="4">
        <v>12.21</v>
      </c>
      <c r="OB264" s="4">
        <v>12.21</v>
      </c>
      <c r="OC264" s="4">
        <v>15.27</v>
      </c>
      <c r="OD264" s="4">
        <v>18.350000000000001</v>
      </c>
      <c r="OE264" s="4">
        <v>18.350000000000001</v>
      </c>
      <c r="OF264" s="4">
        <v>22.62</v>
      </c>
      <c r="OG264" s="4">
        <v>29</v>
      </c>
      <c r="OH264" s="4">
        <v>35.4</v>
      </c>
      <c r="OI264" s="4">
        <v>37.049999999999997</v>
      </c>
      <c r="OJ264" s="4">
        <v>39.119999999999997</v>
      </c>
      <c r="OK264" s="4">
        <v>41.63</v>
      </c>
      <c r="OL264" s="4">
        <v>41.63</v>
      </c>
      <c r="OM264" s="4">
        <v>44.4</v>
      </c>
      <c r="ON264" s="4">
        <v>45.65</v>
      </c>
      <c r="OO264" s="4">
        <v>46.9</v>
      </c>
      <c r="OP264" s="4">
        <v>49.41</v>
      </c>
      <c r="OQ264" s="4">
        <v>53.2</v>
      </c>
      <c r="OR264" s="4">
        <v>54.02</v>
      </c>
      <c r="OS264" s="4">
        <v>54.02</v>
      </c>
      <c r="OT264" s="4">
        <v>54.27</v>
      </c>
      <c r="OU264" s="4">
        <v>54.75</v>
      </c>
      <c r="OV264" s="4">
        <v>55.23</v>
      </c>
      <c r="OW264" s="4">
        <v>56.07</v>
      </c>
      <c r="OX264" s="4">
        <v>57.41</v>
      </c>
      <c r="OY264" s="4">
        <v>58.77</v>
      </c>
      <c r="OZ264" s="4">
        <v>58.77</v>
      </c>
      <c r="PA264" s="4">
        <v>59.44</v>
      </c>
      <c r="PB264" s="4">
        <v>60.1</v>
      </c>
      <c r="PC264" s="4">
        <v>61.39</v>
      </c>
      <c r="PD264" s="4">
        <v>63.22</v>
      </c>
      <c r="PE264" s="4">
        <v>63.45</v>
      </c>
      <c r="PF264" s="4">
        <v>63.79</v>
      </c>
      <c r="PG264" s="4">
        <v>63.79</v>
      </c>
      <c r="PH264" s="4">
        <v>64.42</v>
      </c>
      <c r="PI264" s="4">
        <v>64.650000000000006</v>
      </c>
      <c r="PJ264" s="4">
        <v>65.02</v>
      </c>
      <c r="PK264" s="4">
        <v>66.17</v>
      </c>
      <c r="PL264" s="4">
        <v>67.59</v>
      </c>
      <c r="PM264" s="4">
        <v>69.16</v>
      </c>
      <c r="PN264" s="4">
        <v>69.16</v>
      </c>
      <c r="PO264" s="4">
        <v>71.36</v>
      </c>
      <c r="PP264" s="4">
        <v>74.59</v>
      </c>
      <c r="PQ264" s="4">
        <v>77.48</v>
      </c>
      <c r="PR264" s="4">
        <v>78.099999999999994</v>
      </c>
      <c r="PS264" s="4">
        <v>78.61</v>
      </c>
      <c r="PT264" s="4">
        <v>79.02</v>
      </c>
      <c r="PU264" s="4">
        <v>79.02</v>
      </c>
      <c r="PV264" s="4">
        <v>79.02</v>
      </c>
      <c r="PW264" s="4">
        <v>79.02</v>
      </c>
      <c r="PX264" s="4">
        <v>79.02</v>
      </c>
      <c r="PY264" s="4">
        <v>79.02</v>
      </c>
      <c r="PZ264" s="4">
        <v>79.02</v>
      </c>
      <c r="QA264" s="4">
        <v>79.02</v>
      </c>
      <c r="QB264" s="4">
        <v>79.02</v>
      </c>
      <c r="QC264" s="4">
        <v>79.02</v>
      </c>
      <c r="QD264" s="4">
        <v>79.02</v>
      </c>
      <c r="QE264" s="4">
        <v>79.02</v>
      </c>
      <c r="QF264" s="4">
        <v>79.02</v>
      </c>
      <c r="QG264" s="4">
        <v>79.02</v>
      </c>
      <c r="QH264" s="4">
        <v>79.02</v>
      </c>
      <c r="QI264" s="4">
        <v>79.02</v>
      </c>
      <c r="QJ264" s="4">
        <v>79.2</v>
      </c>
      <c r="QK264" s="4">
        <v>79.38</v>
      </c>
      <c r="QL264" s="4">
        <v>79.56</v>
      </c>
      <c r="QM264" s="4">
        <v>79.94</v>
      </c>
      <c r="QN264" s="4">
        <v>80.510000000000005</v>
      </c>
      <c r="QO264" s="4">
        <v>80.69</v>
      </c>
      <c r="QP264" s="4">
        <v>80.69</v>
      </c>
      <c r="QQ264" s="4">
        <v>80.87</v>
      </c>
      <c r="QR264" s="4">
        <v>81.05</v>
      </c>
      <c r="QS264" s="4">
        <v>81.430000000000007</v>
      </c>
      <c r="QT264" s="4">
        <v>82</v>
      </c>
      <c r="QU264" s="4">
        <v>82</v>
      </c>
      <c r="QV264" s="4">
        <v>82</v>
      </c>
      <c r="QW264" s="4">
        <v>82</v>
      </c>
      <c r="QX264" s="4">
        <v>82</v>
      </c>
      <c r="QY264" s="4">
        <v>82</v>
      </c>
      <c r="QZ264" s="4">
        <v>82</v>
      </c>
      <c r="RA264" s="4">
        <v>82</v>
      </c>
      <c r="RB264" s="4">
        <v>82</v>
      </c>
      <c r="RC264" s="4">
        <v>82</v>
      </c>
      <c r="RD264" s="4">
        <v>82</v>
      </c>
      <c r="RE264" s="4">
        <v>82</v>
      </c>
      <c r="RF264" s="4">
        <v>82</v>
      </c>
      <c r="RG264" s="4">
        <v>82</v>
      </c>
      <c r="RH264" s="4">
        <v>82</v>
      </c>
      <c r="RI264" s="4">
        <v>82</v>
      </c>
      <c r="RJ264" s="4">
        <v>82</v>
      </c>
      <c r="RK264" s="4">
        <v>82</v>
      </c>
      <c r="RL264" s="4">
        <v>82</v>
      </c>
      <c r="RM264" s="4">
        <v>82</v>
      </c>
      <c r="RN264" s="4">
        <v>82</v>
      </c>
      <c r="RO264" s="4">
        <v>82</v>
      </c>
      <c r="RP264" s="4">
        <v>82</v>
      </c>
      <c r="RQ264" s="4">
        <v>82</v>
      </c>
      <c r="RR264" s="4">
        <v>82</v>
      </c>
      <c r="RS264" s="4">
        <v>82</v>
      </c>
      <c r="RT264" s="4">
        <v>13.27</v>
      </c>
      <c r="RU264" s="4">
        <v>13.28</v>
      </c>
      <c r="RV264" s="4">
        <v>13.29</v>
      </c>
      <c r="RW264" s="4">
        <v>13.29</v>
      </c>
      <c r="RX264" s="4">
        <v>13.3</v>
      </c>
      <c r="RY264" s="4">
        <v>13.32</v>
      </c>
      <c r="RZ264" s="4">
        <v>13.33</v>
      </c>
      <c r="SA264" s="4">
        <v>13.34</v>
      </c>
      <c r="SB264" s="4">
        <v>13.35</v>
      </c>
      <c r="SC264" s="4">
        <v>13.37</v>
      </c>
      <c r="SD264" s="4">
        <v>13.37</v>
      </c>
      <c r="SE264" s="4">
        <v>13.38</v>
      </c>
      <c r="SF264" s="4">
        <v>13.39</v>
      </c>
      <c r="SG264" s="4">
        <v>13.41</v>
      </c>
      <c r="SH264" s="4">
        <v>13.42</v>
      </c>
      <c r="SI264" s="4">
        <v>13.43</v>
      </c>
      <c r="SJ264" s="4">
        <v>13.43</v>
      </c>
      <c r="SK264" s="4">
        <v>13.43</v>
      </c>
      <c r="SL264" s="4">
        <v>13.43</v>
      </c>
      <c r="SM264" s="4">
        <v>13.43</v>
      </c>
      <c r="SN264" s="4">
        <v>13.43</v>
      </c>
      <c r="SO264" s="4">
        <v>13.43</v>
      </c>
      <c r="SP264" s="4">
        <v>13.43</v>
      </c>
      <c r="SQ264" s="4">
        <v>13.43</v>
      </c>
      <c r="SR264" s="4">
        <v>13.43</v>
      </c>
      <c r="SS264" s="4">
        <v>13.43</v>
      </c>
      <c r="ST264" s="4">
        <v>13.43</v>
      </c>
      <c r="SU264" s="4">
        <v>13.43</v>
      </c>
      <c r="SV264" s="4">
        <v>13.43</v>
      </c>
      <c r="SW264" s="4">
        <v>13.43</v>
      </c>
      <c r="SX264" s="4">
        <v>13.43</v>
      </c>
      <c r="SY264" s="4">
        <v>13.43</v>
      </c>
      <c r="SZ264" s="4">
        <v>13.43</v>
      </c>
      <c r="TA264" s="4">
        <v>13.43</v>
      </c>
      <c r="TB264" s="4">
        <v>13.43</v>
      </c>
      <c r="TC264" s="4">
        <v>13.43</v>
      </c>
      <c r="TD264" s="4">
        <v>13.43</v>
      </c>
      <c r="TE264" s="4">
        <v>13.43</v>
      </c>
      <c r="TF264" s="4">
        <v>13.43</v>
      </c>
      <c r="TG264" s="4">
        <v>13.43</v>
      </c>
      <c r="TH264" s="4">
        <v>13.43</v>
      </c>
      <c r="TI264" s="4">
        <v>13.43</v>
      </c>
      <c r="TJ264" s="4">
        <v>13.43</v>
      </c>
      <c r="TK264" s="4">
        <v>13.43</v>
      </c>
      <c r="TL264" s="4">
        <v>13.43</v>
      </c>
      <c r="TM264" s="4">
        <v>13.43</v>
      </c>
      <c r="TN264" s="4">
        <v>13.43</v>
      </c>
      <c r="TO264" s="4">
        <v>13.43</v>
      </c>
      <c r="TP264" s="4">
        <v>13.43</v>
      </c>
      <c r="TQ264" s="4">
        <v>13.43</v>
      </c>
      <c r="TR264" s="4">
        <v>13.43</v>
      </c>
      <c r="TS264" s="4">
        <v>13.43</v>
      </c>
      <c r="TT264" s="4">
        <v>13.43</v>
      </c>
      <c r="TU264" s="4">
        <v>13.43</v>
      </c>
      <c r="TV264" s="4">
        <v>13.43</v>
      </c>
      <c r="TW264" s="4">
        <v>13.43</v>
      </c>
      <c r="TX264" s="4">
        <v>13.43</v>
      </c>
      <c r="TY264" s="4">
        <v>13.43</v>
      </c>
      <c r="TZ264" s="4">
        <v>13.43</v>
      </c>
      <c r="UA264" s="4">
        <v>13.43</v>
      </c>
      <c r="UB264" s="4">
        <v>13.43</v>
      </c>
      <c r="UC264" s="4">
        <v>13.43</v>
      </c>
      <c r="UD264" s="4">
        <v>13.43</v>
      </c>
      <c r="UE264" s="4">
        <v>13.43</v>
      </c>
      <c r="UF264" s="4">
        <v>13.43</v>
      </c>
      <c r="UG264" s="4">
        <v>13.43</v>
      </c>
      <c r="UH264" s="4">
        <v>13.43</v>
      </c>
      <c r="UI264" s="4">
        <v>13.43</v>
      </c>
      <c r="UJ264" s="4">
        <v>13.43</v>
      </c>
      <c r="UK264" s="4">
        <v>13.43</v>
      </c>
      <c r="UL264" s="4">
        <v>13.43</v>
      </c>
      <c r="UM264" s="4">
        <v>13.43</v>
      </c>
      <c r="UN264" s="4">
        <v>13.43</v>
      </c>
      <c r="UO264" s="4">
        <v>13.43</v>
      </c>
      <c r="UP264" s="4">
        <v>13.43</v>
      </c>
      <c r="UQ264" s="4">
        <v>13.43</v>
      </c>
      <c r="UR264" s="4">
        <v>13.43</v>
      </c>
      <c r="US264" s="4">
        <v>13.43</v>
      </c>
      <c r="UT264" s="4">
        <v>13.43</v>
      </c>
      <c r="UU264" s="4">
        <v>13.43</v>
      </c>
      <c r="UV264" s="4">
        <v>13.43</v>
      </c>
      <c r="UW264" s="4">
        <v>13.43</v>
      </c>
      <c r="UX264" s="4">
        <v>13.43</v>
      </c>
      <c r="UY264" s="4">
        <v>13.43</v>
      </c>
      <c r="UZ264" s="4">
        <v>13.43</v>
      </c>
      <c r="VA264" s="4">
        <v>13.43</v>
      </c>
      <c r="VB264" s="4">
        <v>13.43</v>
      </c>
      <c r="VC264" s="4">
        <v>13.43</v>
      </c>
      <c r="VD264" s="4">
        <v>13.43</v>
      </c>
      <c r="VE264" s="4">
        <v>13.43</v>
      </c>
      <c r="VF264" s="4">
        <v>13.43</v>
      </c>
      <c r="VG264" s="4">
        <v>13.43</v>
      </c>
      <c r="VH264" s="4">
        <v>13.43</v>
      </c>
      <c r="VI264" s="4">
        <v>13.43</v>
      </c>
      <c r="VJ264" s="4">
        <v>13.43</v>
      </c>
      <c r="VK264" s="4">
        <v>13.43</v>
      </c>
      <c r="VL264" s="4">
        <v>13.43</v>
      </c>
      <c r="VM264" s="4">
        <v>13.43</v>
      </c>
      <c r="VN264" s="4">
        <v>13.43</v>
      </c>
      <c r="VO264" s="4">
        <v>13.43</v>
      </c>
      <c r="VP264" s="4">
        <v>13.43</v>
      </c>
      <c r="VQ264" s="4">
        <v>13.43</v>
      </c>
      <c r="VR264" s="4">
        <v>13.43</v>
      </c>
      <c r="VS264" s="4">
        <v>13.43</v>
      </c>
      <c r="VT264" s="4">
        <v>13.43</v>
      </c>
      <c r="VU264" s="4">
        <v>13.43</v>
      </c>
      <c r="VV264" s="4">
        <v>13.43</v>
      </c>
      <c r="VW264" s="4">
        <v>13.43</v>
      </c>
      <c r="VX264" s="4">
        <v>13.43</v>
      </c>
      <c r="VY264" s="4">
        <v>13.43</v>
      </c>
      <c r="VZ264" s="4">
        <v>13.43</v>
      </c>
      <c r="WA264" s="4">
        <v>13.43</v>
      </c>
      <c r="WB264" s="4">
        <v>13.43</v>
      </c>
      <c r="WC264" s="4">
        <v>13.43</v>
      </c>
      <c r="WD264" s="4">
        <v>13.43</v>
      </c>
      <c r="WE264" s="4">
        <v>13.43</v>
      </c>
      <c r="WF264" s="4">
        <v>13.43</v>
      </c>
      <c r="WG264" s="4">
        <v>13.43</v>
      </c>
      <c r="WH264" s="4">
        <v>13.43</v>
      </c>
      <c r="WI264" s="4">
        <v>13.43</v>
      </c>
      <c r="WJ264" s="4">
        <v>13.43</v>
      </c>
      <c r="WK264" s="4">
        <v>13.43</v>
      </c>
      <c r="WL264" s="4">
        <v>13.43</v>
      </c>
      <c r="WM264" s="4">
        <v>13.43</v>
      </c>
      <c r="WN264" s="4">
        <v>13.43</v>
      </c>
      <c r="WO264" s="4">
        <v>13.43</v>
      </c>
      <c r="WP264" s="4">
        <v>13.43</v>
      </c>
      <c r="WQ264" s="4">
        <v>13.43</v>
      </c>
      <c r="WR264" s="4">
        <v>13.43</v>
      </c>
      <c r="WS264" s="4">
        <v>13.43</v>
      </c>
      <c r="WT264" s="4">
        <v>13.43</v>
      </c>
      <c r="WU264" s="4">
        <v>13.43</v>
      </c>
      <c r="WV264" s="4">
        <v>13.43</v>
      </c>
      <c r="WW264" s="4">
        <v>13.43</v>
      </c>
      <c r="WX264" s="4">
        <v>13.43</v>
      </c>
      <c r="WY264" s="4">
        <v>13.43</v>
      </c>
      <c r="WZ264" s="4">
        <v>13.43</v>
      </c>
      <c r="XA264" s="4">
        <v>13.43</v>
      </c>
      <c r="XB264" s="4">
        <v>13.43</v>
      </c>
      <c r="XC264" s="4">
        <v>13.43</v>
      </c>
      <c r="XD264" s="4">
        <v>13.43</v>
      </c>
      <c r="XE264" s="4">
        <v>13.43</v>
      </c>
      <c r="XF264" s="4">
        <v>13.43</v>
      </c>
      <c r="XG264" s="4">
        <v>13.43</v>
      </c>
      <c r="XH264" s="4">
        <v>13.43</v>
      </c>
      <c r="XI264" s="4">
        <v>13.43</v>
      </c>
      <c r="XJ264" s="4">
        <v>13.43</v>
      </c>
      <c r="XK264" s="4">
        <v>13.43</v>
      </c>
      <c r="XL264" s="4">
        <v>13.43</v>
      </c>
      <c r="XM264" s="4">
        <v>13.43</v>
      </c>
      <c r="XN264" s="4">
        <v>13.43</v>
      </c>
      <c r="XO264" s="4">
        <v>13.43</v>
      </c>
      <c r="XP264" s="4">
        <v>13.43</v>
      </c>
      <c r="XQ264" s="4">
        <v>13.43</v>
      </c>
      <c r="XR264" s="4">
        <v>13.43</v>
      </c>
      <c r="XS264" s="4">
        <v>13.43</v>
      </c>
      <c r="XT264" s="4">
        <v>13.43</v>
      </c>
      <c r="XU264" s="4">
        <v>13.43</v>
      </c>
      <c r="XV264" s="4">
        <v>13.43</v>
      </c>
      <c r="XW264" s="4">
        <v>13.43</v>
      </c>
      <c r="XX264" s="4">
        <v>13.43</v>
      </c>
      <c r="XY264" s="4">
        <v>13.43</v>
      </c>
      <c r="XZ264" s="4">
        <v>13.43</v>
      </c>
      <c r="YA264" s="4">
        <v>13.43</v>
      </c>
      <c r="YB264" s="4">
        <v>13.43</v>
      </c>
      <c r="YC264" s="4">
        <v>13.43</v>
      </c>
      <c r="YD264" s="4">
        <v>13.43</v>
      </c>
      <c r="YE264" s="4">
        <v>13.43</v>
      </c>
      <c r="YF264" s="4">
        <v>13.43</v>
      </c>
      <c r="YG264" s="4">
        <v>13.43</v>
      </c>
      <c r="YH264" s="4">
        <v>13.43</v>
      </c>
      <c r="YI264" s="4">
        <v>13.43</v>
      </c>
      <c r="YJ264" s="4">
        <v>13.43</v>
      </c>
      <c r="YK264" s="4">
        <v>13.43</v>
      </c>
      <c r="YL264" s="4">
        <v>13.43</v>
      </c>
      <c r="YM264" s="4">
        <v>13.43</v>
      </c>
      <c r="YN264" s="4">
        <v>13.43</v>
      </c>
      <c r="YO264" s="4">
        <v>13.43</v>
      </c>
      <c r="YP264" s="4">
        <v>13.43</v>
      </c>
      <c r="YQ264" s="4">
        <v>13.43</v>
      </c>
      <c r="YR264" s="4">
        <v>13.43</v>
      </c>
      <c r="YS264" s="4">
        <v>13.43</v>
      </c>
      <c r="YT264" s="4">
        <v>13.43</v>
      </c>
      <c r="YU264" s="4">
        <v>13.43</v>
      </c>
      <c r="YV264" s="4">
        <v>13.43</v>
      </c>
      <c r="YW264" s="4">
        <v>13.43</v>
      </c>
      <c r="YX264" s="4">
        <v>13.43</v>
      </c>
      <c r="YY264" s="4">
        <v>13.43</v>
      </c>
      <c r="YZ264" s="4">
        <v>13.43</v>
      </c>
      <c r="ZA264" s="4">
        <v>13.43</v>
      </c>
      <c r="ZB264" s="4">
        <v>13.43</v>
      </c>
      <c r="ZC264" s="4">
        <v>13.43</v>
      </c>
      <c r="ZD264" s="4">
        <v>13.43</v>
      </c>
      <c r="ZE264" s="4">
        <v>13.43</v>
      </c>
      <c r="ZF264" s="4">
        <v>13.43</v>
      </c>
      <c r="ZG264" s="4">
        <v>13.43</v>
      </c>
      <c r="ZH264" s="4">
        <v>13.43</v>
      </c>
      <c r="ZI264" s="4">
        <v>13.43</v>
      </c>
      <c r="ZJ264" s="4">
        <v>13.43</v>
      </c>
      <c r="ZK264" s="4">
        <v>13.43</v>
      </c>
      <c r="ZL264" s="4">
        <v>13.43</v>
      </c>
      <c r="ZM264" s="925">
        <v>13.43</v>
      </c>
      <c r="ZN264" s="925">
        <v>13.43</v>
      </c>
      <c r="ZO264" s="4">
        <v>13.43</v>
      </c>
      <c r="ZP264" s="4">
        <v>13.43</v>
      </c>
      <c r="ZQ264" s="4">
        <v>14.21</v>
      </c>
      <c r="ZR264" s="4">
        <v>14.21</v>
      </c>
      <c r="ZS264" s="4">
        <v>14.84</v>
      </c>
      <c r="ZT264" s="4">
        <v>15.46</v>
      </c>
      <c r="ZU264" s="4">
        <v>16.079999999999998</v>
      </c>
      <c r="ZV264" s="4">
        <v>16.71</v>
      </c>
      <c r="ZW264" s="4">
        <v>17.329999999999998</v>
      </c>
      <c r="ZX264" s="4">
        <v>17.88</v>
      </c>
      <c r="ZY264" s="4">
        <v>17.88</v>
      </c>
      <c r="ZZ264" s="4">
        <v>18.309999999999999</v>
      </c>
      <c r="AAA264" s="4">
        <v>18.75</v>
      </c>
      <c r="AAB264" s="4">
        <v>19.190000000000001</v>
      </c>
      <c r="AAC264" s="4">
        <v>19.62</v>
      </c>
      <c r="AAD264" s="4">
        <v>20.059999999999999</v>
      </c>
      <c r="AAE264" s="4">
        <v>20.059999999999999</v>
      </c>
      <c r="AAF264" s="4">
        <v>20.059999999999999</v>
      </c>
      <c r="AAG264" s="4">
        <v>20.059999999999999</v>
      </c>
      <c r="AAH264" s="4">
        <v>20.059999999999999</v>
      </c>
      <c r="AAI264" s="4">
        <v>20.059999999999999</v>
      </c>
      <c r="AAJ264" s="4">
        <v>20.059999999999999</v>
      </c>
      <c r="AAK264" s="4">
        <v>20.059999999999999</v>
      </c>
      <c r="AAL264" s="4">
        <v>20.399999999999999</v>
      </c>
      <c r="AAM264" s="4">
        <v>20.399999999999999</v>
      </c>
      <c r="AAN264" s="4">
        <v>20.67</v>
      </c>
      <c r="AAO264" s="4">
        <v>20.94</v>
      </c>
      <c r="AAP264" s="4">
        <v>21.21</v>
      </c>
      <c r="AAQ264" s="4">
        <v>21.47</v>
      </c>
      <c r="AAR264" s="4">
        <v>21.74</v>
      </c>
      <c r="AAS264" s="4">
        <v>22.01</v>
      </c>
      <c r="AAT264" s="4">
        <v>22.01</v>
      </c>
      <c r="AAU264" s="4">
        <v>22.01</v>
      </c>
      <c r="AAV264" s="4">
        <v>22.01</v>
      </c>
      <c r="AAW264" s="4">
        <v>22.01</v>
      </c>
      <c r="AAX264" s="4">
        <v>22.01</v>
      </c>
      <c r="AAY264" s="4">
        <v>22.01</v>
      </c>
      <c r="AAZ264" s="4">
        <v>22.01</v>
      </c>
      <c r="ABA264" s="4">
        <v>22.01</v>
      </c>
      <c r="ABB264" s="4">
        <v>22.01</v>
      </c>
      <c r="ABC264" s="4">
        <v>22.01</v>
      </c>
      <c r="ABD264" s="4">
        <v>22.01</v>
      </c>
      <c r="ABE264" s="4">
        <v>22.01</v>
      </c>
      <c r="ABF264" s="4">
        <v>22.01</v>
      </c>
      <c r="ABG264" s="4">
        <v>22.01</v>
      </c>
      <c r="ABH264" s="4">
        <v>22.01</v>
      </c>
      <c r="ABI264" s="4">
        <v>22.01</v>
      </c>
      <c r="ABJ264" s="4">
        <v>22.01</v>
      </c>
      <c r="ABK264" s="4">
        <v>22.01</v>
      </c>
      <c r="ABL264" s="4">
        <v>22.01</v>
      </c>
      <c r="ABM264" s="4">
        <v>22.01</v>
      </c>
      <c r="ABN264" s="4">
        <v>22.01</v>
      </c>
      <c r="ABO264" s="4">
        <v>22.01</v>
      </c>
      <c r="ABP264" s="4">
        <v>22.01</v>
      </c>
      <c r="ABQ264" s="4">
        <v>22.01</v>
      </c>
      <c r="ABR264" s="4">
        <v>22.01</v>
      </c>
      <c r="ABS264" s="4">
        <v>22.01</v>
      </c>
      <c r="ABT264" s="4">
        <v>22.01</v>
      </c>
      <c r="ABU264" s="4">
        <v>22.01</v>
      </c>
    </row>
    <row r="265" spans="1:749" outlineLevel="3">
      <c r="A265" s="4" t="s">
        <v>1206</v>
      </c>
      <c r="D265" s="4">
        <v>20</v>
      </c>
      <c r="E265" s="4">
        <v>5.92</v>
      </c>
      <c r="F265" s="689">
        <v>552566.94999999995</v>
      </c>
      <c r="G265" s="689"/>
      <c r="H265" s="689" t="s">
        <v>894</v>
      </c>
      <c r="IA265" s="4">
        <v>0.02</v>
      </c>
      <c r="IB265" s="4">
        <v>0.04</v>
      </c>
      <c r="IC265" s="4">
        <v>0.06</v>
      </c>
      <c r="ID265" s="4">
        <v>0.09</v>
      </c>
      <c r="IE265" s="4">
        <v>0.14000000000000001</v>
      </c>
      <c r="IF265" s="4">
        <v>0.21</v>
      </c>
      <c r="IG265" s="4">
        <v>0.21</v>
      </c>
      <c r="IH265" s="4">
        <v>0.26</v>
      </c>
      <c r="II265" s="4">
        <v>0.32</v>
      </c>
      <c r="IJ265" s="4">
        <v>0.47</v>
      </c>
      <c r="IK265" s="4">
        <v>0.47</v>
      </c>
      <c r="IL265" s="4">
        <v>0.47</v>
      </c>
      <c r="IM265" s="4">
        <v>0.55000000000000004</v>
      </c>
      <c r="IN265" s="4">
        <v>0.55000000000000004</v>
      </c>
      <c r="IO265" s="4">
        <v>0.73</v>
      </c>
      <c r="IP265" s="4">
        <v>0.79</v>
      </c>
      <c r="IQ265" s="4">
        <v>1.04</v>
      </c>
      <c r="IR265" s="4">
        <v>1.31</v>
      </c>
      <c r="IS265" s="4">
        <v>1.31</v>
      </c>
      <c r="IT265" s="4">
        <v>1.31</v>
      </c>
      <c r="IU265" s="4">
        <v>1.31</v>
      </c>
      <c r="IV265" s="4">
        <v>1.31</v>
      </c>
      <c r="IW265" s="4">
        <v>1.31</v>
      </c>
      <c r="IX265" s="4">
        <v>1.31</v>
      </c>
      <c r="IY265" s="4">
        <v>1.31</v>
      </c>
      <c r="IZ265" s="4">
        <v>1.31</v>
      </c>
      <c r="JA265" s="4">
        <v>1.31</v>
      </c>
      <c r="JB265" s="4">
        <v>1.31</v>
      </c>
      <c r="JC265" s="4">
        <v>1.31</v>
      </c>
      <c r="JD265" s="4">
        <v>1.31</v>
      </c>
      <c r="JE265" s="4">
        <v>1.31</v>
      </c>
      <c r="JF265" s="4">
        <v>1.31</v>
      </c>
      <c r="JG265" s="4">
        <v>1.31</v>
      </c>
      <c r="JH265" s="4">
        <v>1.31</v>
      </c>
      <c r="JI265" s="4">
        <v>1.31</v>
      </c>
      <c r="JJ265" s="4">
        <v>1.31</v>
      </c>
      <c r="JK265" s="4">
        <v>1.31</v>
      </c>
      <c r="JL265" s="4">
        <v>1.31</v>
      </c>
      <c r="JM265" s="4">
        <v>1.31</v>
      </c>
      <c r="JN265" s="4">
        <v>1.41</v>
      </c>
      <c r="JO265" s="4">
        <v>1.49</v>
      </c>
      <c r="JP265" s="4">
        <v>1.49</v>
      </c>
      <c r="JQ265" s="4">
        <v>1.57</v>
      </c>
      <c r="JR265" s="4">
        <v>1.74</v>
      </c>
      <c r="JS265" s="4">
        <v>1.98</v>
      </c>
      <c r="JT265" s="4">
        <v>1.98</v>
      </c>
      <c r="JU265" s="4">
        <v>1.98</v>
      </c>
      <c r="JV265" s="4">
        <v>1.98</v>
      </c>
      <c r="JW265" s="4">
        <v>1.98</v>
      </c>
      <c r="JX265" s="4">
        <v>1.98</v>
      </c>
      <c r="JY265" s="4">
        <v>1.98</v>
      </c>
      <c r="JZ265" s="4">
        <v>1.98</v>
      </c>
      <c r="KA265" s="4">
        <v>1.98</v>
      </c>
      <c r="KB265" s="4">
        <v>1.99</v>
      </c>
      <c r="KC265" s="4">
        <v>1.99</v>
      </c>
      <c r="KD265" s="4">
        <v>1.99</v>
      </c>
      <c r="KE265" s="4">
        <v>2.0299999999999998</v>
      </c>
      <c r="KF265" s="4">
        <v>2.08</v>
      </c>
      <c r="KG265" s="4">
        <v>2.2000000000000002</v>
      </c>
      <c r="KH265" s="4">
        <v>2.2000000000000002</v>
      </c>
      <c r="KI265" s="4">
        <v>2.2000000000000002</v>
      </c>
      <c r="KJ265" s="4">
        <v>2.21</v>
      </c>
      <c r="KK265" s="4">
        <v>2.21</v>
      </c>
      <c r="KL265" s="4">
        <v>2.21</v>
      </c>
      <c r="KM265" s="4">
        <v>2.2200000000000002</v>
      </c>
      <c r="KN265" s="4">
        <v>2.23</v>
      </c>
      <c r="KO265" s="4">
        <v>2.23</v>
      </c>
      <c r="KP265" s="4">
        <v>2.2400000000000002</v>
      </c>
      <c r="KQ265" s="4">
        <v>2.25</v>
      </c>
      <c r="KR265" s="4">
        <v>2.25</v>
      </c>
      <c r="KS265" s="4">
        <v>2.2599999999999998</v>
      </c>
      <c r="KT265" s="4">
        <v>2.2599999999999998</v>
      </c>
      <c r="KU265" s="4">
        <v>2.27</v>
      </c>
      <c r="KV265" s="4">
        <v>2.2799999999999998</v>
      </c>
      <c r="KW265" s="4">
        <v>2.29</v>
      </c>
      <c r="KX265" s="4">
        <v>2.29</v>
      </c>
      <c r="KY265" s="4">
        <v>2.29</v>
      </c>
      <c r="KZ265" s="4">
        <v>2.31</v>
      </c>
      <c r="LA265" s="4">
        <v>2.31</v>
      </c>
      <c r="LB265" s="4">
        <v>2.3199999999999998</v>
      </c>
      <c r="LC265" s="4">
        <v>2.3199999999999998</v>
      </c>
      <c r="LD265" s="4">
        <v>2.34</v>
      </c>
      <c r="LE265" s="4">
        <v>2.34</v>
      </c>
      <c r="LF265" s="4">
        <v>2.34</v>
      </c>
      <c r="LG265" s="4">
        <v>2.35</v>
      </c>
      <c r="LH265" s="4">
        <v>2.36</v>
      </c>
      <c r="LI265" s="4">
        <v>2.37</v>
      </c>
      <c r="LJ265" s="4">
        <v>2.37</v>
      </c>
      <c r="LK265" s="4">
        <v>2.38</v>
      </c>
      <c r="LL265" s="4">
        <v>2.39</v>
      </c>
      <c r="LM265" s="4">
        <v>2.39</v>
      </c>
      <c r="LN265" s="4">
        <v>2.4</v>
      </c>
      <c r="LO265" s="4">
        <v>2.41</v>
      </c>
      <c r="LP265" s="4">
        <v>2.41</v>
      </c>
      <c r="LQ265" s="4">
        <v>2.42</v>
      </c>
      <c r="LR265" s="4">
        <v>2.4300000000000002</v>
      </c>
      <c r="LS265" s="4">
        <v>2.44</v>
      </c>
      <c r="LT265" s="4">
        <v>2.44</v>
      </c>
      <c r="LU265" s="4">
        <v>2.44</v>
      </c>
      <c r="LV265" s="4">
        <v>2.4500000000000002</v>
      </c>
      <c r="LW265" s="4">
        <v>2.46</v>
      </c>
      <c r="LX265" s="4">
        <v>2.4700000000000002</v>
      </c>
      <c r="LY265" s="4">
        <v>2.4700000000000002</v>
      </c>
      <c r="LZ265" s="4">
        <v>2.48</v>
      </c>
      <c r="MA265" s="4">
        <v>2.48</v>
      </c>
      <c r="MB265" s="4">
        <v>2.4900000000000002</v>
      </c>
      <c r="MC265" s="4">
        <v>2.4900000000000002</v>
      </c>
      <c r="MD265" s="4">
        <v>2.5099999999999998</v>
      </c>
      <c r="ME265" s="4">
        <v>2.52</v>
      </c>
      <c r="MF265" s="4">
        <v>2.5299999999999998</v>
      </c>
      <c r="MG265" s="4">
        <v>2.54</v>
      </c>
      <c r="MH265" s="4">
        <v>2.54</v>
      </c>
      <c r="MI265" s="4">
        <v>2.56</v>
      </c>
      <c r="MJ265" s="4">
        <v>2.58</v>
      </c>
      <c r="MK265" s="4">
        <v>2.6</v>
      </c>
      <c r="ML265" s="4">
        <v>2.61</v>
      </c>
      <c r="MM265" s="4">
        <v>2.63</v>
      </c>
      <c r="MN265" s="4">
        <v>2.65</v>
      </c>
      <c r="MO265" s="4">
        <v>2.65</v>
      </c>
      <c r="MP265" s="4">
        <v>2.67</v>
      </c>
      <c r="MQ265" s="4">
        <v>2.69</v>
      </c>
      <c r="MR265" s="4">
        <v>2.71</v>
      </c>
      <c r="MS265" s="4">
        <v>2.73</v>
      </c>
      <c r="MT265" s="4">
        <v>2.76</v>
      </c>
      <c r="MU265" s="4">
        <v>2.81</v>
      </c>
      <c r="MV265" s="4">
        <v>2.81</v>
      </c>
      <c r="MW265" s="4">
        <v>2.86</v>
      </c>
      <c r="MX265" s="4">
        <v>2.92</v>
      </c>
      <c r="MY265" s="4">
        <v>3.01</v>
      </c>
      <c r="MZ265" s="4">
        <v>3.27</v>
      </c>
      <c r="NA265" s="4">
        <v>3.4</v>
      </c>
      <c r="NB265" s="4">
        <v>3.65</v>
      </c>
      <c r="NC265" s="4">
        <v>3.65</v>
      </c>
      <c r="ND265" s="4">
        <v>4.16</v>
      </c>
      <c r="NE265" s="4">
        <v>4.7</v>
      </c>
      <c r="NF265" s="4">
        <v>5.25</v>
      </c>
      <c r="NG265" s="4">
        <v>5.92</v>
      </c>
      <c r="NH265" s="4">
        <v>5.92</v>
      </c>
      <c r="NI265" s="4">
        <v>5.92</v>
      </c>
      <c r="NJ265" s="4">
        <v>5.92</v>
      </c>
      <c r="NK265" s="4">
        <v>5.92</v>
      </c>
      <c r="NL265" s="4">
        <v>5.92</v>
      </c>
      <c r="NM265" s="4">
        <v>5.92</v>
      </c>
      <c r="NN265" s="4">
        <v>5.92</v>
      </c>
      <c r="NO265" s="4">
        <v>5.92</v>
      </c>
      <c r="NP265" s="4">
        <v>5.92</v>
      </c>
      <c r="NQ265" s="4">
        <v>5.92</v>
      </c>
      <c r="NR265" s="4">
        <v>5.92</v>
      </c>
      <c r="NS265" s="4">
        <v>5.92</v>
      </c>
      <c r="NT265" s="4">
        <v>5.92</v>
      </c>
      <c r="NU265" s="4">
        <v>5.92</v>
      </c>
      <c r="NV265" s="4">
        <v>5.92</v>
      </c>
      <c r="NW265" s="4">
        <v>5.92</v>
      </c>
      <c r="NX265" s="4">
        <v>5.92</v>
      </c>
      <c r="NY265" s="4">
        <v>5.92</v>
      </c>
      <c r="NZ265" s="4">
        <v>5.92</v>
      </c>
      <c r="OA265" s="4">
        <v>5.92</v>
      </c>
      <c r="OB265" s="4">
        <v>5.92</v>
      </c>
      <c r="OC265" s="4">
        <v>6.29</v>
      </c>
      <c r="OD265" s="4">
        <v>6.67</v>
      </c>
      <c r="OE265" s="4">
        <v>6.67</v>
      </c>
      <c r="OF265" s="4">
        <v>7.44</v>
      </c>
      <c r="OG265" s="4">
        <v>8.1300000000000008</v>
      </c>
      <c r="OH265" s="4">
        <v>8.5399999999999991</v>
      </c>
      <c r="OI265" s="4">
        <v>9.01</v>
      </c>
      <c r="OJ265" s="4">
        <v>9.39</v>
      </c>
      <c r="OK265" s="4">
        <v>10</v>
      </c>
      <c r="OL265" s="4">
        <v>10</v>
      </c>
      <c r="OM265" s="4">
        <v>10.75</v>
      </c>
      <c r="ON265" s="4">
        <v>11.38</v>
      </c>
      <c r="OO265" s="4">
        <v>11.74</v>
      </c>
      <c r="OP265" s="4">
        <v>12.14</v>
      </c>
      <c r="OQ265" s="4">
        <v>12.6</v>
      </c>
      <c r="OR265" s="4">
        <v>12.91</v>
      </c>
      <c r="OS265" s="4">
        <v>12.91</v>
      </c>
      <c r="OT265" s="4">
        <v>13.12</v>
      </c>
      <c r="OU265" s="4">
        <v>13.41</v>
      </c>
      <c r="OV265" s="4">
        <v>13.68</v>
      </c>
      <c r="OW265" s="4">
        <v>13.93</v>
      </c>
      <c r="OX265" s="4">
        <v>14.09</v>
      </c>
      <c r="OY265" s="4">
        <v>14.3</v>
      </c>
      <c r="OZ265" s="4">
        <v>14.3</v>
      </c>
      <c r="PA265" s="4">
        <v>14.53</v>
      </c>
      <c r="PB265" s="4">
        <v>14.78</v>
      </c>
      <c r="PC265" s="4">
        <v>15.02</v>
      </c>
      <c r="PD265" s="4">
        <v>15.29</v>
      </c>
      <c r="PE265" s="4">
        <v>15.7</v>
      </c>
      <c r="PF265" s="4">
        <v>16.16</v>
      </c>
      <c r="PG265" s="4">
        <v>16.16</v>
      </c>
      <c r="PH265" s="4">
        <v>16.47</v>
      </c>
      <c r="PI265" s="4">
        <v>16.899999999999999</v>
      </c>
      <c r="PJ265" s="4">
        <v>17.149999999999999</v>
      </c>
      <c r="PK265" s="4">
        <v>17.37</v>
      </c>
      <c r="PL265" s="4">
        <v>17.48</v>
      </c>
      <c r="PM265" s="4">
        <v>17.64</v>
      </c>
      <c r="PN265" s="4">
        <v>17.64</v>
      </c>
      <c r="PO265" s="4">
        <v>17.91</v>
      </c>
      <c r="PP265" s="4">
        <v>18.18</v>
      </c>
      <c r="PQ265" s="4">
        <v>18.32</v>
      </c>
      <c r="PR265" s="4">
        <v>18.420000000000002</v>
      </c>
      <c r="PS265" s="4">
        <v>18.47</v>
      </c>
      <c r="PT265" s="4">
        <v>18.52</v>
      </c>
      <c r="PU265" s="4">
        <v>18.52</v>
      </c>
      <c r="PV265" s="4">
        <v>18.61</v>
      </c>
      <c r="PW265" s="4">
        <v>18.760000000000002</v>
      </c>
      <c r="PX265" s="4">
        <v>18.86</v>
      </c>
      <c r="PY265" s="4">
        <v>18.95</v>
      </c>
      <c r="PZ265" s="4">
        <v>19.07</v>
      </c>
      <c r="QA265" s="4">
        <v>19.27</v>
      </c>
      <c r="QB265" s="4">
        <v>19.27</v>
      </c>
      <c r="QC265" s="4">
        <v>19.46</v>
      </c>
      <c r="QD265" s="4">
        <v>19.48</v>
      </c>
      <c r="QE265" s="4">
        <v>19.5</v>
      </c>
      <c r="QF265" s="4">
        <v>19.55</v>
      </c>
      <c r="QG265" s="4">
        <v>19.62</v>
      </c>
      <c r="QH265" s="4">
        <v>19.68</v>
      </c>
      <c r="QI265" s="4">
        <v>19.68</v>
      </c>
      <c r="QJ265" s="4">
        <v>19.73</v>
      </c>
      <c r="QK265" s="4">
        <v>19.829999999999998</v>
      </c>
      <c r="QL265" s="4">
        <v>20</v>
      </c>
      <c r="QM265" s="4">
        <v>20</v>
      </c>
      <c r="QN265" s="4">
        <v>20</v>
      </c>
      <c r="QO265" s="4">
        <v>20</v>
      </c>
      <c r="QP265" s="4">
        <v>20</v>
      </c>
      <c r="QQ265" s="4">
        <v>20</v>
      </c>
      <c r="QR265" s="4">
        <v>20</v>
      </c>
      <c r="QS265" s="4">
        <v>20</v>
      </c>
      <c r="QT265" s="4">
        <v>20</v>
      </c>
      <c r="QU265" s="4">
        <v>20</v>
      </c>
      <c r="QV265" s="4">
        <v>20</v>
      </c>
      <c r="QW265" s="4">
        <v>20</v>
      </c>
      <c r="QX265" s="4">
        <v>20</v>
      </c>
      <c r="QY265" s="4">
        <v>20</v>
      </c>
      <c r="QZ265" s="4">
        <v>20</v>
      </c>
      <c r="RA265" s="4">
        <v>20</v>
      </c>
      <c r="RB265" s="4">
        <v>20</v>
      </c>
      <c r="RC265" s="4">
        <v>20</v>
      </c>
      <c r="RD265" s="4">
        <v>20</v>
      </c>
      <c r="RE265" s="4">
        <v>20</v>
      </c>
      <c r="RF265" s="4">
        <v>20</v>
      </c>
      <c r="RG265" s="4">
        <v>20</v>
      </c>
      <c r="RH265" s="4">
        <v>20</v>
      </c>
      <c r="RI265" s="4">
        <v>20</v>
      </c>
      <c r="RJ265" s="4">
        <v>20</v>
      </c>
      <c r="RK265" s="4">
        <v>20</v>
      </c>
      <c r="RL265" s="4">
        <v>20</v>
      </c>
      <c r="RM265" s="4">
        <v>20</v>
      </c>
      <c r="RN265" s="4">
        <v>20</v>
      </c>
      <c r="RO265" s="4">
        <v>20</v>
      </c>
      <c r="RP265" s="4">
        <v>20</v>
      </c>
      <c r="RQ265" s="4">
        <v>20</v>
      </c>
      <c r="RR265" s="4">
        <v>20</v>
      </c>
      <c r="RS265" s="4">
        <v>20</v>
      </c>
      <c r="RT265" s="4">
        <v>14979.81</v>
      </c>
      <c r="RU265" s="4">
        <v>14979.82</v>
      </c>
      <c r="RV265" s="4">
        <v>14979.95</v>
      </c>
      <c r="RW265" s="4">
        <v>14979.95</v>
      </c>
      <c r="RX265" s="4">
        <v>14980.28</v>
      </c>
      <c r="RY265" s="4">
        <v>14980.59</v>
      </c>
      <c r="RZ265" s="4">
        <v>14980.89</v>
      </c>
      <c r="SA265" s="4">
        <v>14981.01</v>
      </c>
      <c r="SB265" s="4">
        <v>14981.11</v>
      </c>
      <c r="SC265" s="4">
        <v>14981.22</v>
      </c>
      <c r="SD265" s="4">
        <v>14981.22</v>
      </c>
      <c r="SE265" s="4">
        <v>14981.33</v>
      </c>
      <c r="SF265" s="4">
        <v>14981.39</v>
      </c>
      <c r="SG265" s="4">
        <v>14981.45</v>
      </c>
      <c r="SH265" s="4">
        <v>14981.5</v>
      </c>
      <c r="SI265" s="4">
        <v>14982.67</v>
      </c>
      <c r="SJ265" s="4">
        <v>14983.73</v>
      </c>
      <c r="SK265" s="4">
        <v>14983.73</v>
      </c>
      <c r="SL265" s="4">
        <v>14984.82</v>
      </c>
      <c r="SM265" s="4">
        <v>14985.24</v>
      </c>
      <c r="SN265" s="4">
        <v>14985.69</v>
      </c>
      <c r="SO265" s="4">
        <v>14986.11</v>
      </c>
      <c r="SP265" s="4">
        <v>15344.36</v>
      </c>
      <c r="SQ265" s="4">
        <v>15662.81</v>
      </c>
      <c r="SR265" s="4">
        <v>15662.81</v>
      </c>
      <c r="SS265" s="4">
        <v>15981.26</v>
      </c>
      <c r="ST265" s="4">
        <v>17811.55</v>
      </c>
      <c r="SU265" s="4">
        <v>19500.97</v>
      </c>
      <c r="SV265" s="4">
        <v>19621.22</v>
      </c>
      <c r="SW265" s="4">
        <v>19717.669999999998</v>
      </c>
      <c r="SX265" s="4">
        <v>19812.919999999998</v>
      </c>
      <c r="SY265" s="4">
        <v>19812.919999999998</v>
      </c>
      <c r="SZ265" s="4">
        <v>19908.169999999998</v>
      </c>
      <c r="TA265" s="4">
        <v>20003.419999999998</v>
      </c>
      <c r="TB265" s="4">
        <v>20098.669999999998</v>
      </c>
      <c r="TC265" s="4">
        <v>20098.71</v>
      </c>
      <c r="TD265" s="4">
        <v>20098.759999999998</v>
      </c>
      <c r="TE265" s="4">
        <v>20098.759999999998</v>
      </c>
      <c r="TF265" s="4">
        <v>20098.759999999998</v>
      </c>
      <c r="TG265" s="4">
        <v>20099.48</v>
      </c>
      <c r="TH265" s="4">
        <v>20687.73</v>
      </c>
      <c r="TI265" s="4">
        <v>21230.77</v>
      </c>
      <c r="TJ265" s="4">
        <v>21315.37</v>
      </c>
      <c r="TK265" s="4">
        <v>21390.57</v>
      </c>
      <c r="TL265" s="4">
        <v>21465.77</v>
      </c>
      <c r="TM265" s="4">
        <v>21465.77</v>
      </c>
      <c r="TN265" s="4">
        <v>21570.17</v>
      </c>
      <c r="TO265" s="4">
        <v>21656.57</v>
      </c>
      <c r="TP265" s="4">
        <v>21742.97</v>
      </c>
      <c r="TQ265" s="4">
        <v>21829.37</v>
      </c>
      <c r="TR265" s="4">
        <v>21915.77</v>
      </c>
      <c r="TS265" s="4">
        <v>21915.77</v>
      </c>
      <c r="TT265" s="4">
        <v>21915.77</v>
      </c>
      <c r="TU265" s="4">
        <v>21915.77</v>
      </c>
      <c r="TV265" s="4">
        <v>21915.77</v>
      </c>
      <c r="TW265" s="4">
        <v>21915.77</v>
      </c>
      <c r="TX265" s="4">
        <v>21915.77</v>
      </c>
      <c r="TY265" s="4">
        <v>21915.77</v>
      </c>
      <c r="TZ265" s="4">
        <v>21915.77</v>
      </c>
      <c r="UA265" s="4">
        <v>21915.77</v>
      </c>
      <c r="UB265" s="4">
        <v>21915.77</v>
      </c>
      <c r="UC265" s="4">
        <v>21915.77</v>
      </c>
      <c r="UD265" s="4">
        <v>21917.17</v>
      </c>
      <c r="UE265" s="4">
        <v>21918.45</v>
      </c>
      <c r="UF265" s="4">
        <v>21918.77</v>
      </c>
      <c r="UG265" s="4">
        <v>21920.21</v>
      </c>
      <c r="UH265" s="4">
        <v>21921.49</v>
      </c>
      <c r="UI265" s="4">
        <v>21922.77</v>
      </c>
      <c r="UJ265" s="4">
        <v>21922.77</v>
      </c>
      <c r="UK265" s="4">
        <v>21922.77</v>
      </c>
      <c r="UL265" s="4">
        <v>21922.77</v>
      </c>
      <c r="UM265" s="4">
        <v>21922.77</v>
      </c>
      <c r="UN265" s="4">
        <v>21922.77</v>
      </c>
      <c r="UO265" s="4">
        <v>21922.77</v>
      </c>
      <c r="UP265" s="4">
        <v>21922.77</v>
      </c>
      <c r="UQ265" s="4">
        <v>21922.77</v>
      </c>
      <c r="UR265" s="4">
        <v>21922.77</v>
      </c>
      <c r="US265" s="4">
        <v>21922.77</v>
      </c>
      <c r="UT265" s="4">
        <v>21922.77</v>
      </c>
      <c r="UU265" s="4">
        <v>21922.77</v>
      </c>
      <c r="UV265" s="4">
        <v>21922.77</v>
      </c>
      <c r="UW265" s="4">
        <v>21922.77</v>
      </c>
      <c r="UX265" s="4">
        <v>21922.77</v>
      </c>
      <c r="UY265" s="4">
        <v>21922.77</v>
      </c>
      <c r="UZ265" s="4">
        <v>21937.85</v>
      </c>
      <c r="VA265" s="4">
        <v>21951.77</v>
      </c>
      <c r="VB265" s="4">
        <v>21954.37</v>
      </c>
      <c r="VC265" s="4">
        <v>21954.37</v>
      </c>
      <c r="VD265" s="4">
        <v>21956.77</v>
      </c>
      <c r="VE265" s="4">
        <v>21957.81</v>
      </c>
      <c r="VF265" s="4">
        <v>21958.77</v>
      </c>
      <c r="VG265" s="4">
        <v>21958.77</v>
      </c>
      <c r="VH265" s="4">
        <v>21958.77</v>
      </c>
      <c r="VI265" s="4">
        <v>21958.77</v>
      </c>
      <c r="VJ265" s="4">
        <v>21958.77</v>
      </c>
      <c r="VK265" s="4">
        <v>21958.77</v>
      </c>
      <c r="VL265" s="4">
        <v>21959.29</v>
      </c>
      <c r="VM265" s="4">
        <v>21959.77</v>
      </c>
      <c r="VN265" s="4">
        <v>21960.81</v>
      </c>
      <c r="VO265" s="4">
        <v>21961.77</v>
      </c>
      <c r="VP265" s="4">
        <v>21961.77</v>
      </c>
      <c r="VQ265" s="4">
        <v>21961.77</v>
      </c>
      <c r="VR265" s="4">
        <v>21961.77</v>
      </c>
      <c r="VS265" s="4">
        <v>21961.77</v>
      </c>
      <c r="VT265" s="4">
        <v>21961.77</v>
      </c>
      <c r="VU265" s="4">
        <v>21961.77</v>
      </c>
      <c r="VV265" s="4">
        <v>21961.77</v>
      </c>
      <c r="VW265" s="4">
        <v>21961.77</v>
      </c>
      <c r="VX265" s="4">
        <v>21961.77</v>
      </c>
      <c r="VY265" s="4">
        <v>21961.77</v>
      </c>
      <c r="VZ265" s="4">
        <v>21961.77</v>
      </c>
      <c r="WA265" s="4">
        <v>21961.77</v>
      </c>
      <c r="WB265" s="4">
        <v>21961.77</v>
      </c>
      <c r="WC265" s="4">
        <v>21961.77</v>
      </c>
      <c r="WD265" s="4">
        <v>21961.77</v>
      </c>
      <c r="WE265" s="4">
        <v>21961.77</v>
      </c>
      <c r="WF265" s="4">
        <v>21965.93</v>
      </c>
      <c r="WG265" s="4">
        <v>21969.77</v>
      </c>
      <c r="WH265" s="4">
        <v>21970.81</v>
      </c>
      <c r="WI265" s="4">
        <v>21971.77</v>
      </c>
      <c r="WJ265" s="4">
        <v>21972.13</v>
      </c>
      <c r="WK265" s="4">
        <v>21972.45</v>
      </c>
      <c r="WL265" s="4">
        <v>21972.45</v>
      </c>
      <c r="WM265" s="4">
        <v>21972.77</v>
      </c>
      <c r="WN265" s="4">
        <v>21972.77</v>
      </c>
      <c r="WO265" s="4">
        <v>21972.77</v>
      </c>
      <c r="WP265" s="4">
        <v>21972.77</v>
      </c>
      <c r="WQ265" s="4">
        <v>21972.77</v>
      </c>
      <c r="WR265" s="4">
        <v>21972.77</v>
      </c>
      <c r="WS265" s="4">
        <v>21972.77</v>
      </c>
      <c r="WT265" s="4">
        <v>21972.77</v>
      </c>
      <c r="WU265" s="4">
        <v>21972.77</v>
      </c>
      <c r="WV265" s="4">
        <v>21972.77</v>
      </c>
      <c r="WW265" s="4">
        <v>21972.77</v>
      </c>
      <c r="WX265" s="4">
        <v>21972.77</v>
      </c>
      <c r="WY265" s="4">
        <v>21972.77</v>
      </c>
      <c r="WZ265" s="4">
        <v>21972.77</v>
      </c>
      <c r="XA265" s="4">
        <v>21972.77</v>
      </c>
      <c r="XB265" s="4">
        <v>21972.77</v>
      </c>
      <c r="XC265" s="4">
        <v>21972.84</v>
      </c>
      <c r="XD265" s="4">
        <v>21972.91</v>
      </c>
      <c r="XE265" s="4">
        <v>21972.97</v>
      </c>
      <c r="XF265" s="4">
        <v>21972.98</v>
      </c>
      <c r="XG265" s="4">
        <v>21972.98</v>
      </c>
      <c r="XH265" s="4">
        <v>21972.99</v>
      </c>
      <c r="XI265" s="4">
        <v>21973</v>
      </c>
      <c r="XJ265" s="4">
        <v>21973.4</v>
      </c>
      <c r="XK265" s="4">
        <v>21973.77</v>
      </c>
      <c r="XL265" s="4">
        <v>21974.29</v>
      </c>
      <c r="XM265" s="4">
        <v>21974.77</v>
      </c>
      <c r="XN265" s="4">
        <v>21974.77</v>
      </c>
      <c r="XO265" s="4">
        <v>22002.799999999999</v>
      </c>
      <c r="XP265" s="4">
        <v>22028.67</v>
      </c>
      <c r="XQ265" s="4">
        <v>22046.29</v>
      </c>
      <c r="XR265" s="4">
        <v>22062.55</v>
      </c>
      <c r="XS265" s="4">
        <v>22081.38</v>
      </c>
      <c r="XT265" s="4">
        <v>22098.77</v>
      </c>
      <c r="XU265" s="4">
        <v>22098.77</v>
      </c>
      <c r="XV265" s="4">
        <v>22134.41</v>
      </c>
      <c r="XW265" s="4">
        <v>22167.3</v>
      </c>
      <c r="XX265" s="4">
        <v>22178.11</v>
      </c>
      <c r="XY265" s="4">
        <v>22188.09</v>
      </c>
      <c r="XZ265" s="4">
        <v>22201.51</v>
      </c>
      <c r="YA265" s="4">
        <v>22213.9</v>
      </c>
      <c r="YB265" s="4">
        <v>22213.9</v>
      </c>
      <c r="YC265" s="4">
        <v>22247.72</v>
      </c>
      <c r="YD265" s="4">
        <v>22278.94</v>
      </c>
      <c r="YE265" s="4">
        <v>22297.35</v>
      </c>
      <c r="YF265" s="4">
        <v>22314.34</v>
      </c>
      <c r="YG265" s="4">
        <v>22322.95</v>
      </c>
      <c r="YH265" s="4">
        <v>22330.89</v>
      </c>
      <c r="YI265" s="4">
        <v>22330.89</v>
      </c>
      <c r="YJ265" s="4">
        <v>22463.18</v>
      </c>
      <c r="YK265" s="4">
        <v>22585.29</v>
      </c>
      <c r="YL265" s="4">
        <v>22592.65</v>
      </c>
      <c r="YM265" s="4">
        <v>22599.21</v>
      </c>
      <c r="YN265" s="4">
        <v>22605.4</v>
      </c>
      <c r="YO265" s="4">
        <v>22608.61</v>
      </c>
      <c r="YP265" s="4">
        <v>22608.61</v>
      </c>
      <c r="YQ265" s="4">
        <v>22611.58</v>
      </c>
      <c r="YR265" s="4">
        <v>22612.71</v>
      </c>
      <c r="YS265" s="4">
        <v>22614.03</v>
      </c>
      <c r="YT265" s="4">
        <v>22619.03</v>
      </c>
      <c r="YU265" s="4">
        <v>22623.67</v>
      </c>
      <c r="YV265" s="4">
        <v>22626.27</v>
      </c>
      <c r="YW265" s="4">
        <v>22626.27</v>
      </c>
      <c r="YX265" s="4">
        <v>22628.67</v>
      </c>
      <c r="YY265" s="4">
        <v>22633.15</v>
      </c>
      <c r="YZ265" s="4">
        <v>22637.279999999999</v>
      </c>
      <c r="ZA265" s="4">
        <v>22638.49</v>
      </c>
      <c r="ZB265" s="4">
        <v>22639.599999999999</v>
      </c>
      <c r="ZC265" s="4">
        <v>23104.43</v>
      </c>
      <c r="ZD265" s="4">
        <v>23104.43</v>
      </c>
      <c r="ZE265" s="4">
        <v>23517.69</v>
      </c>
      <c r="ZF265" s="4">
        <v>23935.65</v>
      </c>
      <c r="ZG265" s="4">
        <v>23941.89</v>
      </c>
      <c r="ZH265" s="4">
        <v>23945.01</v>
      </c>
      <c r="ZI265" s="4">
        <v>23947.89</v>
      </c>
      <c r="ZJ265" s="4">
        <v>23950.49</v>
      </c>
      <c r="ZK265" s="4">
        <v>23950.49</v>
      </c>
      <c r="ZL265" s="4">
        <v>23952.89</v>
      </c>
      <c r="ZM265" s="925">
        <v>23954.97</v>
      </c>
      <c r="ZN265" s="925">
        <v>23956.89</v>
      </c>
      <c r="ZO265" s="4">
        <v>23957.93</v>
      </c>
      <c r="ZP265" s="4">
        <v>23958.89</v>
      </c>
      <c r="ZQ265" s="4">
        <v>23959.41</v>
      </c>
      <c r="ZR265" s="4">
        <v>23959.41</v>
      </c>
      <c r="ZS265" s="4">
        <v>23959.89</v>
      </c>
      <c r="ZT265" s="4">
        <v>23959.89</v>
      </c>
      <c r="ZU265" s="4">
        <v>23959.89</v>
      </c>
      <c r="ZV265" s="4">
        <v>23959.89</v>
      </c>
      <c r="ZW265" s="4">
        <v>23960.13</v>
      </c>
      <c r="ZX265" s="4">
        <v>23960.32</v>
      </c>
      <c r="ZY265" s="4">
        <v>23960.32</v>
      </c>
      <c r="ZZ265" s="4">
        <v>23960.5</v>
      </c>
      <c r="AAA265" s="4">
        <v>23960.69</v>
      </c>
      <c r="AAB265" s="4">
        <v>23960.880000000001</v>
      </c>
      <c r="AAC265" s="4">
        <v>23961.06</v>
      </c>
      <c r="AAD265" s="4">
        <v>23961.06</v>
      </c>
      <c r="AAE265" s="4">
        <v>23961.06</v>
      </c>
      <c r="AAF265" s="4">
        <v>23961.06</v>
      </c>
      <c r="AAG265" s="4">
        <v>23961.06</v>
      </c>
      <c r="AAH265" s="4">
        <v>23961.06</v>
      </c>
      <c r="AAI265" s="4">
        <v>23961.06</v>
      </c>
      <c r="AAJ265" s="4">
        <v>23961.06</v>
      </c>
      <c r="AAK265" s="4">
        <v>23961.06</v>
      </c>
      <c r="AAL265" s="4">
        <v>23961.06</v>
      </c>
      <c r="AAM265" s="4">
        <v>23961.06</v>
      </c>
      <c r="AAN265" s="4">
        <v>23961.06</v>
      </c>
      <c r="AAO265" s="4">
        <v>23961.06</v>
      </c>
      <c r="AAP265" s="4">
        <v>23961.06</v>
      </c>
      <c r="AAQ265" s="4">
        <v>23961.06</v>
      </c>
      <c r="AAR265" s="4">
        <v>23961.06</v>
      </c>
      <c r="AAS265" s="4">
        <v>23961.06</v>
      </c>
      <c r="AAT265" s="4">
        <v>23961.06</v>
      </c>
      <c r="AAU265" s="4">
        <v>23961.06</v>
      </c>
      <c r="AAV265" s="4">
        <v>23961.06</v>
      </c>
      <c r="AAW265" s="4">
        <v>23961.06</v>
      </c>
      <c r="AAX265" s="4">
        <v>23961.06</v>
      </c>
      <c r="AAY265" s="4">
        <v>23961.06</v>
      </c>
      <c r="AAZ265" s="4">
        <v>23961.06</v>
      </c>
      <c r="ABA265" s="4">
        <v>23961.06</v>
      </c>
      <c r="ABB265" s="4">
        <v>23961.06</v>
      </c>
      <c r="ABC265" s="4">
        <v>23961.06</v>
      </c>
      <c r="ABD265" s="4">
        <v>23961.06</v>
      </c>
      <c r="ABE265" s="4">
        <v>23961.06</v>
      </c>
      <c r="ABF265" s="4">
        <v>23961.06</v>
      </c>
      <c r="ABG265" s="4">
        <v>23961.06</v>
      </c>
      <c r="ABH265" s="4">
        <v>23961.06</v>
      </c>
      <c r="ABI265" s="4">
        <v>23961.06</v>
      </c>
      <c r="ABJ265" s="4">
        <v>23961.06</v>
      </c>
      <c r="ABK265" s="4">
        <v>23961.06</v>
      </c>
      <c r="ABL265" s="4">
        <v>23961.06</v>
      </c>
      <c r="ABM265" s="4">
        <v>23961.06</v>
      </c>
      <c r="ABN265" s="4">
        <v>23961.06</v>
      </c>
      <c r="ABO265" s="4">
        <v>23961.06</v>
      </c>
      <c r="ABP265" s="4">
        <v>23961.06</v>
      </c>
      <c r="ABQ265" s="4">
        <v>23961.06</v>
      </c>
      <c r="ABR265" s="4">
        <v>23961.06</v>
      </c>
      <c r="ABS265" s="4">
        <v>23961.06</v>
      </c>
      <c r="ABT265" s="4">
        <v>23961.06</v>
      </c>
      <c r="ABU265" s="4">
        <v>23961.06</v>
      </c>
    </row>
    <row r="266" spans="1:749" outlineLevel="3">
      <c r="A266" s="4" t="s">
        <v>1417</v>
      </c>
      <c r="D266" s="4">
        <v>24090.63</v>
      </c>
      <c r="E266" s="4">
        <v>6458.8</v>
      </c>
      <c r="F266" s="689">
        <v>11076181.82</v>
      </c>
      <c r="G266" s="689"/>
      <c r="H266" s="689" t="s">
        <v>894</v>
      </c>
      <c r="CK266" s="4">
        <v>27.72</v>
      </c>
      <c r="CL266" s="4">
        <v>55.44</v>
      </c>
      <c r="CM266" s="4">
        <v>83.17</v>
      </c>
      <c r="CN266" s="4">
        <v>110.89</v>
      </c>
      <c r="CO266" s="4">
        <v>138.61000000000001</v>
      </c>
      <c r="CP266" s="4">
        <v>138.61000000000001</v>
      </c>
      <c r="CQ266" s="4">
        <v>166.33</v>
      </c>
      <c r="CR266" s="4">
        <v>194.06</v>
      </c>
      <c r="CS266" s="4">
        <v>221.78</v>
      </c>
      <c r="CT266" s="4">
        <v>249.5</v>
      </c>
      <c r="CU266" s="4">
        <v>277.22000000000003</v>
      </c>
      <c r="CV266" s="4">
        <v>304.95</v>
      </c>
      <c r="CW266" s="4">
        <v>304.95</v>
      </c>
      <c r="CX266" s="4">
        <v>332.67</v>
      </c>
      <c r="CY266" s="4">
        <v>360.39</v>
      </c>
      <c r="CZ266" s="4">
        <v>388.11</v>
      </c>
      <c r="DA266" s="4">
        <v>415.84</v>
      </c>
      <c r="DB266" s="4">
        <v>443.56</v>
      </c>
      <c r="DC266" s="4">
        <v>471.28</v>
      </c>
      <c r="DD266" s="4">
        <v>471.28</v>
      </c>
      <c r="DE266" s="4">
        <v>499</v>
      </c>
      <c r="DF266" s="4">
        <v>526.73</v>
      </c>
      <c r="DG266" s="4">
        <v>554.45000000000005</v>
      </c>
      <c r="DH266" s="4">
        <v>582.16999999999996</v>
      </c>
      <c r="DI266" s="4">
        <v>609.89</v>
      </c>
      <c r="DJ266" s="4">
        <v>637.62</v>
      </c>
      <c r="DK266" s="4">
        <v>637.62</v>
      </c>
      <c r="DL266" s="4">
        <v>665.34</v>
      </c>
      <c r="DM266" s="4">
        <v>693.06</v>
      </c>
      <c r="DN266" s="4">
        <v>720.78</v>
      </c>
      <c r="DO266" s="4">
        <v>748.51</v>
      </c>
      <c r="DP266" s="4">
        <v>776.23</v>
      </c>
      <c r="DQ266" s="4">
        <v>803.95</v>
      </c>
      <c r="DR266" s="4">
        <v>803.95</v>
      </c>
      <c r="DS266" s="4">
        <v>831.67</v>
      </c>
      <c r="DT266" s="4">
        <v>859.4</v>
      </c>
      <c r="DU266" s="4">
        <v>887.12</v>
      </c>
      <c r="DV266" s="4">
        <v>914.84</v>
      </c>
      <c r="DW266" s="4">
        <v>942.57</v>
      </c>
      <c r="DX266" s="4">
        <v>970.29</v>
      </c>
      <c r="DY266" s="4">
        <v>970.29</v>
      </c>
      <c r="DZ266" s="4">
        <v>998.02</v>
      </c>
      <c r="EA266" s="4">
        <v>1036.3399999999999</v>
      </c>
      <c r="EB266" s="4">
        <v>1082.54</v>
      </c>
      <c r="EC266" s="4">
        <v>1128.75</v>
      </c>
      <c r="ED266" s="4">
        <v>1184.8900000000001</v>
      </c>
      <c r="EE266" s="4">
        <v>1249.58</v>
      </c>
      <c r="EF266" s="4">
        <v>1249.58</v>
      </c>
      <c r="EG266" s="4">
        <v>1314.26</v>
      </c>
      <c r="EH266" s="4">
        <v>1378.95</v>
      </c>
      <c r="EI266" s="4">
        <v>1443.64</v>
      </c>
      <c r="EJ266" s="4">
        <v>1508.32</v>
      </c>
      <c r="EK266" s="4">
        <v>1573.01</v>
      </c>
      <c r="EL266" s="4">
        <v>1637.7</v>
      </c>
      <c r="EM266" s="4">
        <v>1637.7</v>
      </c>
      <c r="EN266" s="4">
        <v>1702.38</v>
      </c>
      <c r="EO266" s="4">
        <v>1775.04</v>
      </c>
      <c r="EP266" s="4">
        <v>1858.21</v>
      </c>
      <c r="EQ266" s="4">
        <v>1941.38</v>
      </c>
      <c r="ER266" s="4">
        <v>2024.54</v>
      </c>
      <c r="ES266" s="4">
        <v>2107.71</v>
      </c>
      <c r="ET266" s="4">
        <v>2107.71</v>
      </c>
      <c r="EU266" s="4">
        <v>2190.88</v>
      </c>
      <c r="EV266" s="4">
        <v>2277.38</v>
      </c>
      <c r="EW266" s="4">
        <v>2369.79</v>
      </c>
      <c r="EX266" s="4">
        <v>2462.19</v>
      </c>
      <c r="EY266" s="4">
        <v>2554.6</v>
      </c>
      <c r="EZ266" s="4">
        <v>2647.01</v>
      </c>
      <c r="FA266" s="4">
        <v>2647.01</v>
      </c>
      <c r="FB266" s="4">
        <v>2739.42</v>
      </c>
      <c r="FC266" s="4">
        <v>2805.07</v>
      </c>
      <c r="FD266" s="4">
        <v>2805.07</v>
      </c>
      <c r="FE266" s="4">
        <v>2805.07</v>
      </c>
      <c r="FF266" s="4">
        <v>2805.07</v>
      </c>
      <c r="FG266" s="4">
        <v>2805.07</v>
      </c>
      <c r="FH266" s="4">
        <v>2805.07</v>
      </c>
      <c r="FI266" s="4">
        <v>2805.07</v>
      </c>
      <c r="FJ266" s="4">
        <v>2805.07</v>
      </c>
      <c r="FK266" s="4">
        <v>2805.07</v>
      </c>
      <c r="FL266" s="4">
        <v>2808.78</v>
      </c>
      <c r="FM266" s="4">
        <v>2812.49</v>
      </c>
      <c r="FN266" s="4">
        <v>2816.21</v>
      </c>
      <c r="FO266" s="4">
        <v>2816.21</v>
      </c>
      <c r="FP266" s="4">
        <v>2819.92</v>
      </c>
      <c r="FQ266" s="4">
        <v>2823.63</v>
      </c>
      <c r="FR266" s="4">
        <v>2827.35</v>
      </c>
      <c r="FS266" s="4">
        <v>2831.06</v>
      </c>
      <c r="FT266" s="4">
        <v>2834.77</v>
      </c>
      <c r="FU266" s="4">
        <v>2838.49</v>
      </c>
      <c r="FV266" s="4">
        <v>2838.49</v>
      </c>
      <c r="FW266" s="4">
        <v>2842.2</v>
      </c>
      <c r="FX266" s="4">
        <v>2845.91</v>
      </c>
      <c r="FY266" s="4">
        <v>2849.63</v>
      </c>
      <c r="FZ266" s="4">
        <v>2853.34</v>
      </c>
      <c r="GA266" s="4">
        <v>2857.05</v>
      </c>
      <c r="GB266" s="4">
        <v>2860.77</v>
      </c>
      <c r="GC266" s="4">
        <v>2860.77</v>
      </c>
      <c r="GD266" s="4">
        <v>2864.48</v>
      </c>
      <c r="GE266" s="4">
        <v>2868.19</v>
      </c>
      <c r="GF266" s="4">
        <v>2871.91</v>
      </c>
      <c r="GG266" s="4">
        <v>2875.62</v>
      </c>
      <c r="GH266" s="4">
        <v>2879.33</v>
      </c>
      <c r="GI266" s="4">
        <v>2879.33</v>
      </c>
      <c r="GJ266" s="4">
        <v>2879.33</v>
      </c>
      <c r="GK266" s="4">
        <v>2879.33</v>
      </c>
      <c r="GL266" s="4">
        <v>2879.33</v>
      </c>
      <c r="GM266" s="4">
        <v>2879.33</v>
      </c>
      <c r="GN266" s="4">
        <v>2884.29</v>
      </c>
      <c r="GO266" s="4">
        <v>2889.24</v>
      </c>
      <c r="GP266" s="4">
        <v>2894.19</v>
      </c>
      <c r="GQ266" s="4">
        <v>2894.19</v>
      </c>
      <c r="GR266" s="4">
        <v>2899.14</v>
      </c>
      <c r="GS266" s="4">
        <v>2904.09</v>
      </c>
      <c r="GT266" s="4">
        <v>2909.04</v>
      </c>
      <c r="GU266" s="4">
        <v>2913.99</v>
      </c>
      <c r="GV266" s="4">
        <v>2918.94</v>
      </c>
      <c r="GW266" s="4">
        <v>2923.89</v>
      </c>
      <c r="GX266" s="4">
        <v>2923.89</v>
      </c>
      <c r="GY266" s="4">
        <v>2928.84</v>
      </c>
      <c r="GZ266" s="4">
        <v>2933.8</v>
      </c>
      <c r="HA266" s="4">
        <v>2938.75</v>
      </c>
      <c r="HB266" s="4">
        <v>2943.7</v>
      </c>
      <c r="HC266" s="4">
        <v>2948.65</v>
      </c>
      <c r="HD266" s="4">
        <v>2955.98</v>
      </c>
      <c r="HE266" s="4">
        <v>2955.98</v>
      </c>
      <c r="HF266" s="4">
        <v>2964.23</v>
      </c>
      <c r="HG266" s="4">
        <v>2973.4</v>
      </c>
      <c r="HH266" s="4">
        <v>2984.96</v>
      </c>
      <c r="HI266" s="4">
        <v>2996.51</v>
      </c>
      <c r="HJ266" s="4">
        <v>3008.06</v>
      </c>
      <c r="HK266" s="4">
        <v>3019.62</v>
      </c>
      <c r="HL266" s="4">
        <v>3019.62</v>
      </c>
      <c r="HM266" s="4">
        <v>3031.17</v>
      </c>
      <c r="HN266" s="4">
        <v>3042.72</v>
      </c>
      <c r="HO266" s="4">
        <v>3054.27</v>
      </c>
      <c r="HP266" s="4">
        <v>3069</v>
      </c>
      <c r="HQ266" s="4">
        <v>3083.85</v>
      </c>
      <c r="HR266" s="4">
        <v>3098.7</v>
      </c>
      <c r="HS266" s="4">
        <v>3098.7</v>
      </c>
      <c r="HT266" s="4">
        <v>3113.56</v>
      </c>
      <c r="HU266" s="4">
        <v>3128.54</v>
      </c>
      <c r="HV266" s="4">
        <v>3145.04</v>
      </c>
      <c r="HW266" s="4">
        <v>3161.55</v>
      </c>
      <c r="HX266" s="4">
        <v>3178.05</v>
      </c>
      <c r="HY266" s="4">
        <v>3194.55</v>
      </c>
      <c r="HZ266" s="4">
        <v>3194.55</v>
      </c>
      <c r="IA266" s="4">
        <v>3216.16</v>
      </c>
      <c r="IB266" s="4">
        <v>3224.56</v>
      </c>
      <c r="IC266" s="4">
        <v>3238.56</v>
      </c>
      <c r="ID266" s="4">
        <v>3263.76</v>
      </c>
      <c r="IE266" s="4">
        <v>3263.76</v>
      </c>
      <c r="IF266" s="4">
        <v>3265.38</v>
      </c>
      <c r="IG266" s="4">
        <v>3265.38</v>
      </c>
      <c r="IH266" s="4">
        <v>3273.5</v>
      </c>
      <c r="II266" s="4">
        <v>3281.63</v>
      </c>
      <c r="IJ266" s="4">
        <v>3289.75</v>
      </c>
      <c r="IK266" s="4">
        <v>3297.87</v>
      </c>
      <c r="IL266" s="4">
        <v>3308.16</v>
      </c>
      <c r="IM266" s="4">
        <v>3327.11</v>
      </c>
      <c r="IN266" s="4">
        <v>3327.11</v>
      </c>
      <c r="IO266" s="4">
        <v>3350.4</v>
      </c>
      <c r="IP266" s="4">
        <v>3372.06</v>
      </c>
      <c r="IQ266" s="4">
        <v>3372.06</v>
      </c>
      <c r="IR266" s="4">
        <v>3372.06</v>
      </c>
      <c r="IS266" s="4">
        <v>3375.4</v>
      </c>
      <c r="IT266" s="4">
        <v>3379.31</v>
      </c>
      <c r="IU266" s="4">
        <v>3379.31</v>
      </c>
      <c r="IV266" s="4">
        <v>3388.79</v>
      </c>
      <c r="IW266" s="4">
        <v>3388.79</v>
      </c>
      <c r="IX266" s="4">
        <v>3388.79</v>
      </c>
      <c r="IY266" s="4">
        <v>3388.79</v>
      </c>
      <c r="IZ266" s="4">
        <v>3388.79</v>
      </c>
      <c r="JA266" s="4">
        <v>3388.79</v>
      </c>
      <c r="JB266" s="4">
        <v>3388.79</v>
      </c>
      <c r="JC266" s="4">
        <v>3388.79</v>
      </c>
      <c r="JD266" s="4">
        <v>3388.79</v>
      </c>
      <c r="JE266" s="4">
        <v>3388.79</v>
      </c>
      <c r="JF266" s="4">
        <v>3388.79</v>
      </c>
      <c r="JG266" s="4">
        <v>3388.79</v>
      </c>
      <c r="JH266" s="4">
        <v>3388.79</v>
      </c>
      <c r="JI266" s="4">
        <v>3388.79</v>
      </c>
      <c r="JJ266" s="4">
        <v>3388.79</v>
      </c>
      <c r="JK266" s="4">
        <v>3388.79</v>
      </c>
      <c r="JL266" s="4">
        <v>3388.79</v>
      </c>
      <c r="JM266" s="4">
        <v>3388.79</v>
      </c>
      <c r="JN266" s="4">
        <v>3388.79</v>
      </c>
      <c r="JO266" s="4">
        <v>3388.79</v>
      </c>
      <c r="JP266" s="4">
        <v>3388.79</v>
      </c>
      <c r="JQ266" s="4">
        <v>3388.79</v>
      </c>
      <c r="JR266" s="4">
        <v>3388.79</v>
      </c>
      <c r="JS266" s="4">
        <v>3388.79</v>
      </c>
      <c r="JT266" s="4">
        <v>3388.79</v>
      </c>
      <c r="JU266" s="4">
        <v>3388.79</v>
      </c>
      <c r="JV266" s="4">
        <v>3388.79</v>
      </c>
      <c r="JW266" s="4">
        <v>3388.79</v>
      </c>
      <c r="JX266" s="4">
        <v>3388.79</v>
      </c>
      <c r="JY266" s="4">
        <v>3388.79</v>
      </c>
      <c r="JZ266" s="4">
        <v>3388.79</v>
      </c>
      <c r="KA266" s="4">
        <v>3388.79</v>
      </c>
      <c r="KB266" s="4">
        <v>3400.64</v>
      </c>
      <c r="KC266" s="4">
        <v>3412.49</v>
      </c>
      <c r="KD266" s="4">
        <v>3412.49</v>
      </c>
      <c r="KE266" s="4">
        <v>3424.34</v>
      </c>
      <c r="KF266" s="4">
        <v>3436.2</v>
      </c>
      <c r="KG266" s="4">
        <v>3448.05</v>
      </c>
      <c r="KH266" s="4">
        <v>3459.9</v>
      </c>
      <c r="KI266" s="4">
        <v>3471.75</v>
      </c>
      <c r="KJ266" s="4">
        <v>3483.6</v>
      </c>
      <c r="KK266" s="4">
        <v>3483.6</v>
      </c>
      <c r="KL266" s="4">
        <v>3495.45</v>
      </c>
      <c r="KM266" s="4">
        <v>3507.31</v>
      </c>
      <c r="KN266" s="4">
        <v>3519.16</v>
      </c>
      <c r="KO266" s="4">
        <v>3531.01</v>
      </c>
      <c r="KP266" s="4">
        <v>3542.86</v>
      </c>
      <c r="KQ266" s="4">
        <v>3554.71</v>
      </c>
      <c r="KR266" s="4">
        <v>3554.71</v>
      </c>
      <c r="KS266" s="4">
        <v>3566.57</v>
      </c>
      <c r="KT266" s="4">
        <v>3579.68</v>
      </c>
      <c r="KU266" s="4">
        <v>3599.44</v>
      </c>
      <c r="KV266" s="4">
        <v>3625.82</v>
      </c>
      <c r="KW266" s="4">
        <v>3653.48</v>
      </c>
      <c r="KX266" s="4">
        <v>3681.13</v>
      </c>
      <c r="KY266" s="4">
        <v>3681.13</v>
      </c>
      <c r="KZ266" s="4">
        <v>3708.79</v>
      </c>
      <c r="LA266" s="4">
        <v>3743.39</v>
      </c>
      <c r="LB266" s="4">
        <v>3778.95</v>
      </c>
      <c r="LC266" s="4">
        <v>3815.45</v>
      </c>
      <c r="LD266" s="4">
        <v>3854.96</v>
      </c>
      <c r="LE266" s="4">
        <v>3894.47</v>
      </c>
      <c r="LF266" s="4">
        <v>3894.47</v>
      </c>
      <c r="LG266" s="4">
        <v>3910.27</v>
      </c>
      <c r="LH266" s="4">
        <v>3910.27</v>
      </c>
      <c r="LI266" s="4">
        <v>3910.27</v>
      </c>
      <c r="LJ266" s="4">
        <v>3910.27</v>
      </c>
      <c r="LK266" s="4">
        <v>4304.47</v>
      </c>
      <c r="LL266" s="4">
        <v>5224.2700000000004</v>
      </c>
      <c r="LM266" s="4">
        <v>5224.2700000000004</v>
      </c>
      <c r="LN266" s="4">
        <v>5316.47</v>
      </c>
      <c r="LO266" s="4">
        <v>5438.04</v>
      </c>
      <c r="LP266" s="4">
        <v>5715.62</v>
      </c>
      <c r="LQ266" s="4">
        <v>5755.3</v>
      </c>
      <c r="LR266" s="4">
        <v>5758.99</v>
      </c>
      <c r="LS266" s="4">
        <v>5762.68</v>
      </c>
      <c r="LT266" s="4">
        <v>5762.68</v>
      </c>
      <c r="LU266" s="4">
        <v>5766.36</v>
      </c>
      <c r="LV266" s="4">
        <v>5770.05</v>
      </c>
      <c r="LW266" s="4">
        <v>5773.74</v>
      </c>
      <c r="LX266" s="4">
        <v>5777.43</v>
      </c>
      <c r="LY266" s="4">
        <v>5781.11</v>
      </c>
      <c r="LZ266" s="4">
        <v>5784.8</v>
      </c>
      <c r="MA266" s="4">
        <v>5784.8</v>
      </c>
      <c r="MB266" s="4">
        <v>5788.49</v>
      </c>
      <c r="MC266" s="4">
        <v>5792.18</v>
      </c>
      <c r="MD266" s="4">
        <v>5795.86</v>
      </c>
      <c r="ME266" s="4">
        <v>5799.55</v>
      </c>
      <c r="MF266" s="4">
        <v>5803.24</v>
      </c>
      <c r="MG266" s="4">
        <v>5806.93</v>
      </c>
      <c r="MH266" s="4">
        <v>5806.93</v>
      </c>
      <c r="MI266" s="4">
        <v>5810.61</v>
      </c>
      <c r="MJ266" s="4">
        <v>5814.3</v>
      </c>
      <c r="MK266" s="4">
        <v>5817.99</v>
      </c>
      <c r="ML266" s="4">
        <v>5821.68</v>
      </c>
      <c r="MM266" s="4">
        <v>5825.36</v>
      </c>
      <c r="MN266" s="4">
        <v>5846.07</v>
      </c>
      <c r="MO266" s="4">
        <v>5846.07</v>
      </c>
      <c r="MP266" s="4">
        <v>5866.78</v>
      </c>
      <c r="MQ266" s="4">
        <v>5888.47</v>
      </c>
      <c r="MR266" s="4">
        <v>5911.64</v>
      </c>
      <c r="MS266" s="4">
        <v>5936.28</v>
      </c>
      <c r="MT266" s="4">
        <v>5961.9</v>
      </c>
      <c r="MU266" s="4">
        <v>5987.53</v>
      </c>
      <c r="MV266" s="4">
        <v>5987.53</v>
      </c>
      <c r="MW266" s="4">
        <v>6013.15</v>
      </c>
      <c r="MX266" s="4">
        <v>6038.78</v>
      </c>
      <c r="MY266" s="4">
        <v>6064.9</v>
      </c>
      <c r="MZ266" s="4">
        <v>6102.06</v>
      </c>
      <c r="NA266" s="4">
        <v>6152.27</v>
      </c>
      <c r="NB266" s="4">
        <v>6203.04</v>
      </c>
      <c r="NC266" s="4">
        <v>6203.04</v>
      </c>
      <c r="ND266" s="4">
        <v>6259.1</v>
      </c>
      <c r="NE266" s="4">
        <v>6322.45</v>
      </c>
      <c r="NF266" s="4">
        <v>6389.78</v>
      </c>
      <c r="NG266" s="4">
        <v>6458.8</v>
      </c>
      <c r="NH266" s="4">
        <v>6458.8</v>
      </c>
      <c r="NI266" s="4">
        <v>6458.8</v>
      </c>
      <c r="NJ266" s="4">
        <v>6458.8</v>
      </c>
      <c r="NK266" s="4">
        <v>6458.8</v>
      </c>
      <c r="NL266" s="4">
        <v>6458.8</v>
      </c>
      <c r="NM266" s="4">
        <v>6458.8</v>
      </c>
      <c r="NN266" s="4">
        <v>6458.8</v>
      </c>
      <c r="NO266" s="4">
        <v>6458.8</v>
      </c>
      <c r="NP266" s="4">
        <v>6458.8</v>
      </c>
      <c r="NQ266" s="4">
        <v>6458.8</v>
      </c>
      <c r="NR266" s="4">
        <v>6458.8</v>
      </c>
      <c r="NS266" s="4">
        <v>6458.8</v>
      </c>
      <c r="NT266" s="4">
        <v>6458.8</v>
      </c>
      <c r="NU266" s="4">
        <v>6458.8</v>
      </c>
      <c r="NV266" s="4">
        <v>6458.8</v>
      </c>
      <c r="NW266" s="4">
        <v>6458.8</v>
      </c>
      <c r="NX266" s="4">
        <v>6458.8</v>
      </c>
      <c r="NY266" s="4">
        <v>6458.8</v>
      </c>
      <c r="NZ266" s="4">
        <v>6458.8</v>
      </c>
      <c r="OA266" s="4">
        <v>6458.8</v>
      </c>
      <c r="OB266" s="4">
        <v>6458.8</v>
      </c>
      <c r="OC266" s="4">
        <v>6858.75</v>
      </c>
      <c r="OD266" s="4">
        <v>7310.74</v>
      </c>
      <c r="OE266" s="4">
        <v>7310.74</v>
      </c>
      <c r="OF266" s="4">
        <v>8275.8799999999992</v>
      </c>
      <c r="OG266" s="4">
        <v>10081.31</v>
      </c>
      <c r="OH266" s="4">
        <v>10720.25</v>
      </c>
      <c r="OI266" s="4">
        <v>12203.57</v>
      </c>
      <c r="OJ266" s="4">
        <v>12528.83</v>
      </c>
      <c r="OK266" s="4">
        <v>13286.27</v>
      </c>
      <c r="OL266" s="4">
        <v>13286.27</v>
      </c>
      <c r="OM266" s="4">
        <v>13606.07</v>
      </c>
      <c r="ON266" s="4">
        <v>14352.27</v>
      </c>
      <c r="OO266" s="4">
        <v>14420.07</v>
      </c>
      <c r="OP266" s="4">
        <v>14578.27</v>
      </c>
      <c r="OQ266" s="4">
        <v>14583.67</v>
      </c>
      <c r="OR266" s="4">
        <v>14596.27</v>
      </c>
      <c r="OS266" s="4">
        <v>14596.27</v>
      </c>
      <c r="OT266" s="4">
        <v>14601.67</v>
      </c>
      <c r="OU266" s="4">
        <v>14614.67</v>
      </c>
      <c r="OV266" s="4">
        <v>14638.54</v>
      </c>
      <c r="OW266" s="4">
        <v>14694.27</v>
      </c>
      <c r="OX266" s="4">
        <v>14694.87</v>
      </c>
      <c r="OY266" s="4">
        <v>14696.87</v>
      </c>
      <c r="OZ266" s="4">
        <v>14696.87</v>
      </c>
      <c r="PA266" s="4">
        <v>14701.87</v>
      </c>
      <c r="PB266" s="4">
        <v>14710.27</v>
      </c>
      <c r="PC266" s="4">
        <v>14711.22</v>
      </c>
      <c r="PD266" s="4">
        <v>14712.67</v>
      </c>
      <c r="PE266" s="4">
        <v>14715.09</v>
      </c>
      <c r="PF266" s="4">
        <v>15147.89</v>
      </c>
      <c r="PG266" s="4">
        <v>15147.89</v>
      </c>
      <c r="PH266" s="4">
        <v>15889.79</v>
      </c>
      <c r="PI266" s="4">
        <v>16536.09</v>
      </c>
      <c r="PJ266" s="4">
        <v>16697.12</v>
      </c>
      <c r="PK266" s="4">
        <v>16886.150000000001</v>
      </c>
      <c r="PL266" s="4">
        <v>17344.22</v>
      </c>
      <c r="PM266" s="4">
        <v>17375.12</v>
      </c>
      <c r="PN266" s="4">
        <v>17375.12</v>
      </c>
      <c r="PO266" s="4">
        <v>17382.22</v>
      </c>
      <c r="PP266" s="4">
        <v>17390.919999999998</v>
      </c>
      <c r="PQ266" s="4">
        <v>17391.919999999998</v>
      </c>
      <c r="PR266" s="4">
        <v>17397.12</v>
      </c>
      <c r="PS266" s="4">
        <v>17407.919999999998</v>
      </c>
      <c r="PT266" s="4">
        <v>17442.82</v>
      </c>
      <c r="PU266" s="4">
        <v>17442.82</v>
      </c>
      <c r="PV266" s="4">
        <v>17522.919999999998</v>
      </c>
      <c r="PW266" s="4">
        <v>17534.419999999998</v>
      </c>
      <c r="PX266" s="4">
        <v>18894.919999999998</v>
      </c>
      <c r="PY266" s="4">
        <v>22030.12</v>
      </c>
      <c r="PZ266" s="4">
        <v>22079.82</v>
      </c>
      <c r="QA266" s="4">
        <v>22119.02</v>
      </c>
      <c r="QB266" s="4">
        <v>22119.02</v>
      </c>
      <c r="QC266" s="4">
        <v>22187.62</v>
      </c>
      <c r="QD266" s="4">
        <v>22193.62</v>
      </c>
      <c r="QE266" s="4">
        <v>22207.62</v>
      </c>
      <c r="QF266" s="4">
        <v>22217.52</v>
      </c>
      <c r="QG266" s="4">
        <v>22240.62</v>
      </c>
      <c r="QH266" s="4">
        <v>22360.92</v>
      </c>
      <c r="QI266" s="4">
        <v>22360.92</v>
      </c>
      <c r="QJ266" s="4">
        <v>22641.62</v>
      </c>
      <c r="QK266" s="4">
        <v>22648.42</v>
      </c>
      <c r="QL266" s="4">
        <v>22664.06</v>
      </c>
      <c r="QM266" s="4">
        <v>22667.32</v>
      </c>
      <c r="QN266" s="4">
        <v>22673.62</v>
      </c>
      <c r="QO266" s="4">
        <v>22681.72</v>
      </c>
      <c r="QP266" s="4">
        <v>22681.72</v>
      </c>
      <c r="QQ266" s="4">
        <v>22700.63</v>
      </c>
      <c r="QR266" s="4">
        <v>23117.33</v>
      </c>
      <c r="QS266" s="4">
        <v>24089.63</v>
      </c>
      <c r="QT266" s="4">
        <v>24089.93</v>
      </c>
      <c r="QU266" s="4">
        <v>24090.63</v>
      </c>
      <c r="QV266" s="4">
        <v>24090.63</v>
      </c>
      <c r="QW266" s="4">
        <v>24090.63</v>
      </c>
      <c r="QX266" s="4">
        <v>24090.63</v>
      </c>
      <c r="QY266" s="4">
        <v>24090.63</v>
      </c>
      <c r="QZ266" s="4">
        <v>24090.63</v>
      </c>
      <c r="RA266" s="4">
        <v>24090.63</v>
      </c>
      <c r="RB266" s="4">
        <v>24090.63</v>
      </c>
      <c r="RC266" s="4">
        <v>24090.63</v>
      </c>
      <c r="RD266" s="4">
        <v>24090.63</v>
      </c>
      <c r="RE266" s="4">
        <v>24090.63</v>
      </c>
      <c r="RF266" s="4">
        <v>24090.63</v>
      </c>
      <c r="RG266" s="4">
        <v>24090.63</v>
      </c>
      <c r="RH266" s="4">
        <v>24090.63</v>
      </c>
      <c r="RI266" s="4">
        <v>24090.63</v>
      </c>
      <c r="RJ266" s="4">
        <v>24090.63</v>
      </c>
      <c r="RK266" s="4">
        <v>24090.63</v>
      </c>
      <c r="RL266" s="4">
        <v>24090.63</v>
      </c>
      <c r="RM266" s="4">
        <v>24090.63</v>
      </c>
      <c r="RN266" s="4">
        <v>24090.63</v>
      </c>
      <c r="RO266" s="4">
        <v>24090.63</v>
      </c>
      <c r="RP266" s="4">
        <v>24090.63</v>
      </c>
      <c r="RQ266" s="4">
        <v>24090.63</v>
      </c>
      <c r="RR266" s="4">
        <v>24090.63</v>
      </c>
      <c r="RS266" s="4">
        <v>24090.63</v>
      </c>
      <c r="RT266" s="4">
        <v>18396.810000000001</v>
      </c>
      <c r="RU266" s="4">
        <v>18396.96</v>
      </c>
      <c r="RV266" s="4">
        <v>18397.11</v>
      </c>
      <c r="RW266" s="4">
        <v>18397.11</v>
      </c>
      <c r="RX266" s="4">
        <v>18397.11</v>
      </c>
      <c r="RY266" s="4">
        <v>18397.11</v>
      </c>
      <c r="RZ266" s="4">
        <v>18397.11</v>
      </c>
      <c r="SA266" s="4">
        <v>18397.11</v>
      </c>
      <c r="SB266" s="4">
        <v>18397.11</v>
      </c>
      <c r="SC266" s="4">
        <v>18397.11</v>
      </c>
      <c r="SD266" s="4">
        <v>18397.11</v>
      </c>
      <c r="SE266" s="4">
        <v>18397.11</v>
      </c>
      <c r="SF266" s="4">
        <v>18397.11</v>
      </c>
      <c r="SG266" s="4">
        <v>18397.11</v>
      </c>
      <c r="SH266" s="4">
        <v>18397.11</v>
      </c>
      <c r="SI266" s="4">
        <v>18397.11</v>
      </c>
      <c r="SJ266" s="4">
        <v>18397.11</v>
      </c>
      <c r="SK266" s="4">
        <v>18397.11</v>
      </c>
      <c r="SL266" s="4">
        <v>18397.11</v>
      </c>
      <c r="SM266" s="4">
        <v>18397.11</v>
      </c>
      <c r="SN266" s="4">
        <v>18397.11</v>
      </c>
      <c r="SO266" s="4">
        <v>18397.11</v>
      </c>
      <c r="SP266" s="4">
        <v>18397.11</v>
      </c>
      <c r="SQ266" s="4">
        <v>18397.11</v>
      </c>
      <c r="SR266" s="4">
        <v>18397.11</v>
      </c>
      <c r="SS266" s="4">
        <v>18397.11</v>
      </c>
      <c r="ST266" s="4">
        <v>18397.11</v>
      </c>
      <c r="SU266" s="4">
        <v>18397.11</v>
      </c>
      <c r="SV266" s="4">
        <v>18397.11</v>
      </c>
      <c r="SW266" s="4">
        <v>18397.11</v>
      </c>
      <c r="SX266" s="4">
        <v>18397.11</v>
      </c>
      <c r="SY266" s="4">
        <v>18397.11</v>
      </c>
      <c r="SZ266" s="4">
        <v>18397.11</v>
      </c>
      <c r="TA266" s="4">
        <v>18604.07</v>
      </c>
      <c r="TB266" s="4">
        <v>18795.11</v>
      </c>
      <c r="TC266" s="4">
        <v>19002.27</v>
      </c>
      <c r="TD266" s="4">
        <v>19193.490000000002</v>
      </c>
      <c r="TE266" s="4">
        <v>19435.439999999999</v>
      </c>
      <c r="TF266" s="4">
        <v>19435.439999999999</v>
      </c>
      <c r="TG266" s="4">
        <v>19658.78</v>
      </c>
      <c r="TH266" s="4">
        <v>19693.46</v>
      </c>
      <c r="TI266" s="4">
        <v>19725.48</v>
      </c>
      <c r="TJ266" s="4">
        <v>19759.8</v>
      </c>
      <c r="TK266" s="4">
        <v>19791.48</v>
      </c>
      <c r="TL266" s="4">
        <v>19791.52</v>
      </c>
      <c r="TM266" s="4">
        <v>19791.52</v>
      </c>
      <c r="TN266" s="4">
        <v>19791.57</v>
      </c>
      <c r="TO266" s="4">
        <v>19791.61</v>
      </c>
      <c r="TP266" s="4">
        <v>19791.650000000001</v>
      </c>
      <c r="TQ266" s="4">
        <v>19791.650000000001</v>
      </c>
      <c r="TR266" s="4">
        <v>19791.650000000001</v>
      </c>
      <c r="TS266" s="4">
        <v>19791.650000000001</v>
      </c>
      <c r="TT266" s="4">
        <v>19791.650000000001</v>
      </c>
      <c r="TU266" s="4">
        <v>19791.650000000001</v>
      </c>
      <c r="TV266" s="4">
        <v>19791.650000000001</v>
      </c>
      <c r="TW266" s="4">
        <v>19791.650000000001</v>
      </c>
      <c r="TX266" s="4">
        <v>19791.650000000001</v>
      </c>
      <c r="TY266" s="4">
        <v>19791.650000000001</v>
      </c>
      <c r="TZ266" s="4">
        <v>19791.650000000001</v>
      </c>
      <c r="UA266" s="4">
        <v>19791.650000000001</v>
      </c>
      <c r="UB266" s="4">
        <v>19791.650000000001</v>
      </c>
      <c r="UC266" s="4">
        <v>19791.650000000001</v>
      </c>
      <c r="UD266" s="4">
        <v>19791.650000000001</v>
      </c>
      <c r="UE266" s="4">
        <v>19791.650000000001</v>
      </c>
      <c r="UF266" s="4">
        <v>19791.650000000001</v>
      </c>
      <c r="UG266" s="4">
        <v>19791.650000000001</v>
      </c>
      <c r="UH266" s="4">
        <v>19791.650000000001</v>
      </c>
      <c r="UI266" s="4">
        <v>19791.650000000001</v>
      </c>
      <c r="UJ266" s="4">
        <v>19791.650000000001</v>
      </c>
      <c r="UK266" s="4">
        <v>19791.650000000001</v>
      </c>
      <c r="UL266" s="4">
        <v>19791.650000000001</v>
      </c>
      <c r="UM266" s="4">
        <v>19791.650000000001</v>
      </c>
      <c r="UN266" s="4">
        <v>19791.650000000001</v>
      </c>
      <c r="UO266" s="4">
        <v>19791.650000000001</v>
      </c>
      <c r="UP266" s="4">
        <v>19791.650000000001</v>
      </c>
      <c r="UQ266" s="4">
        <v>19791.650000000001</v>
      </c>
      <c r="UR266" s="4">
        <v>19791.650000000001</v>
      </c>
      <c r="US266" s="4">
        <v>19791.650000000001</v>
      </c>
      <c r="UT266" s="4">
        <v>19791.650000000001</v>
      </c>
      <c r="UU266" s="4">
        <v>19791.650000000001</v>
      </c>
      <c r="UV266" s="4">
        <v>19791.650000000001</v>
      </c>
      <c r="UW266" s="4">
        <v>19791.650000000001</v>
      </c>
      <c r="UX266" s="4">
        <v>19791.650000000001</v>
      </c>
      <c r="UY266" s="4">
        <v>19791.650000000001</v>
      </c>
      <c r="UZ266" s="4">
        <v>19791.650000000001</v>
      </c>
      <c r="VA266" s="4">
        <v>19791.650000000001</v>
      </c>
      <c r="VB266" s="4">
        <v>19791.650000000001</v>
      </c>
      <c r="VC266" s="4">
        <v>19791.650000000001</v>
      </c>
      <c r="VD266" s="4">
        <v>19791.650000000001</v>
      </c>
      <c r="VE266" s="4">
        <v>19791.650000000001</v>
      </c>
      <c r="VF266" s="4">
        <v>19791.650000000001</v>
      </c>
      <c r="VG266" s="4">
        <v>19791.650000000001</v>
      </c>
      <c r="VH266" s="4">
        <v>19791.650000000001</v>
      </c>
      <c r="VI266" s="4">
        <v>19791.650000000001</v>
      </c>
      <c r="VJ266" s="4">
        <v>19791.650000000001</v>
      </c>
      <c r="VK266" s="4">
        <v>19791.650000000001</v>
      </c>
      <c r="VL266" s="4">
        <v>19791.650000000001</v>
      </c>
      <c r="VM266" s="4">
        <v>19791.650000000001</v>
      </c>
      <c r="VN266" s="4">
        <v>19791.650000000001</v>
      </c>
      <c r="VO266" s="4">
        <v>19791.650000000001</v>
      </c>
      <c r="VP266" s="4">
        <v>19791.650000000001</v>
      </c>
      <c r="VQ266" s="4">
        <v>19791.650000000001</v>
      </c>
      <c r="VR266" s="4">
        <v>19791.650000000001</v>
      </c>
      <c r="VS266" s="4">
        <v>19791.650000000001</v>
      </c>
      <c r="VT266" s="4">
        <v>19791.650000000001</v>
      </c>
      <c r="VU266" s="4">
        <v>19791.650000000001</v>
      </c>
      <c r="VV266" s="4">
        <v>19791.650000000001</v>
      </c>
      <c r="VW266" s="4">
        <v>19791.650000000001</v>
      </c>
      <c r="VX266" s="4">
        <v>19791.650000000001</v>
      </c>
      <c r="VY266" s="4">
        <v>19791.650000000001</v>
      </c>
      <c r="VZ266" s="4">
        <v>19791.650000000001</v>
      </c>
      <c r="WA266" s="4">
        <v>19791.650000000001</v>
      </c>
      <c r="WB266" s="4">
        <v>19791.650000000001</v>
      </c>
      <c r="WC266" s="4">
        <v>19791.650000000001</v>
      </c>
      <c r="WD266" s="4">
        <v>19791.650000000001</v>
      </c>
      <c r="WE266" s="4">
        <v>19791.650000000001</v>
      </c>
      <c r="WF266" s="4">
        <v>19791.650000000001</v>
      </c>
      <c r="WG266" s="4">
        <v>19791.650000000001</v>
      </c>
      <c r="WH266" s="4">
        <v>19791.650000000001</v>
      </c>
      <c r="WI266" s="4">
        <v>19791.650000000001</v>
      </c>
      <c r="WJ266" s="4">
        <v>19791.650000000001</v>
      </c>
      <c r="WK266" s="4">
        <v>19791.650000000001</v>
      </c>
      <c r="WL266" s="4">
        <v>19791.650000000001</v>
      </c>
      <c r="WM266" s="4">
        <v>19791.650000000001</v>
      </c>
      <c r="WN266" s="4">
        <v>19791.650000000001</v>
      </c>
      <c r="WO266" s="4">
        <v>19791.650000000001</v>
      </c>
      <c r="WP266" s="4">
        <v>19791.650000000001</v>
      </c>
      <c r="WQ266" s="4">
        <v>19791.650000000001</v>
      </c>
      <c r="WR266" s="4">
        <v>19791.650000000001</v>
      </c>
      <c r="WS266" s="4">
        <v>19791.650000000001</v>
      </c>
      <c r="WT266" s="4">
        <v>19791.650000000001</v>
      </c>
      <c r="WU266" s="4">
        <v>19791.650000000001</v>
      </c>
      <c r="WV266" s="4">
        <v>19791.650000000001</v>
      </c>
      <c r="WW266" s="4">
        <v>19791.650000000001</v>
      </c>
      <c r="WX266" s="4">
        <v>19791.650000000001</v>
      </c>
      <c r="WY266" s="4">
        <v>19791.650000000001</v>
      </c>
      <c r="WZ266" s="4">
        <v>19791.650000000001</v>
      </c>
      <c r="XA266" s="4">
        <v>19791.650000000001</v>
      </c>
      <c r="XB266" s="4">
        <v>19791.650000000001</v>
      </c>
      <c r="XC266" s="4">
        <v>19791.650000000001</v>
      </c>
      <c r="XD266" s="4">
        <v>19791.650000000001</v>
      </c>
      <c r="XE266" s="4">
        <v>19791.650000000001</v>
      </c>
      <c r="XF266" s="4">
        <v>19791.650000000001</v>
      </c>
      <c r="XG266" s="4">
        <v>19791.650000000001</v>
      </c>
      <c r="XH266" s="4">
        <v>19791.650000000001</v>
      </c>
      <c r="XI266" s="4">
        <v>19791.650000000001</v>
      </c>
      <c r="XJ266" s="4">
        <v>19791.650000000001</v>
      </c>
      <c r="XK266" s="4">
        <v>19791.650000000001</v>
      </c>
      <c r="XL266" s="4">
        <v>19791.650000000001</v>
      </c>
      <c r="XM266" s="4">
        <v>19791.650000000001</v>
      </c>
      <c r="XN266" s="4">
        <v>19791.650000000001</v>
      </c>
      <c r="XO266" s="4">
        <v>19791.650000000001</v>
      </c>
      <c r="XP266" s="4">
        <v>19791.650000000001</v>
      </c>
      <c r="XQ266" s="4">
        <v>19791.650000000001</v>
      </c>
      <c r="XR266" s="4">
        <v>19791.650000000001</v>
      </c>
      <c r="XS266" s="4">
        <v>19791.650000000001</v>
      </c>
      <c r="XT266" s="4">
        <v>19791.650000000001</v>
      </c>
      <c r="XU266" s="4">
        <v>19791.650000000001</v>
      </c>
      <c r="XV266" s="4">
        <v>19791.650000000001</v>
      </c>
      <c r="XW266" s="4">
        <v>19791.650000000001</v>
      </c>
      <c r="XX266" s="4">
        <v>19791.650000000001</v>
      </c>
      <c r="XY266" s="4">
        <v>19791.650000000001</v>
      </c>
      <c r="XZ266" s="4">
        <v>19791.650000000001</v>
      </c>
      <c r="YA266" s="4">
        <v>19791.650000000001</v>
      </c>
      <c r="YB266" s="4">
        <v>19791.650000000001</v>
      </c>
      <c r="YC266" s="4">
        <v>19791.650000000001</v>
      </c>
      <c r="YD266" s="4">
        <v>19791.650000000001</v>
      </c>
      <c r="YE266" s="4">
        <v>19791.650000000001</v>
      </c>
      <c r="YF266" s="4">
        <v>19791.650000000001</v>
      </c>
      <c r="YG266" s="4">
        <v>19791.650000000001</v>
      </c>
      <c r="YH266" s="4">
        <v>19791.650000000001</v>
      </c>
      <c r="YI266" s="4">
        <v>19791.650000000001</v>
      </c>
      <c r="YJ266" s="4">
        <v>19791.650000000001</v>
      </c>
      <c r="YK266" s="4">
        <v>19791.650000000001</v>
      </c>
      <c r="YL266" s="4">
        <v>19791.650000000001</v>
      </c>
      <c r="YM266" s="4">
        <v>19791.650000000001</v>
      </c>
      <c r="YN266" s="4">
        <v>19791.650000000001</v>
      </c>
      <c r="YO266" s="4">
        <v>19791.650000000001</v>
      </c>
      <c r="YP266" s="4">
        <v>19791.650000000001</v>
      </c>
      <c r="YQ266" s="4">
        <v>19791.650000000001</v>
      </c>
      <c r="YR266" s="4">
        <v>19791.650000000001</v>
      </c>
      <c r="YS266" s="4">
        <v>19791.650000000001</v>
      </c>
      <c r="YT266" s="4">
        <v>19791.650000000001</v>
      </c>
      <c r="YU266" s="4">
        <v>19791.650000000001</v>
      </c>
      <c r="YV266" s="4">
        <v>19791.650000000001</v>
      </c>
      <c r="YW266" s="4">
        <v>19791.650000000001</v>
      </c>
      <c r="YX266" s="4">
        <v>19791.650000000001</v>
      </c>
      <c r="YY266" s="4">
        <v>19791.650000000001</v>
      </c>
      <c r="YZ266" s="4">
        <v>19791.650000000001</v>
      </c>
      <c r="ZA266" s="4">
        <v>19791.650000000001</v>
      </c>
      <c r="ZB266" s="4">
        <v>19791.650000000001</v>
      </c>
      <c r="ZC266" s="4">
        <v>19791.650000000001</v>
      </c>
      <c r="ZD266" s="4">
        <v>19791.650000000001</v>
      </c>
      <c r="ZE266" s="4">
        <v>19791.650000000001</v>
      </c>
      <c r="ZF266" s="4">
        <v>19791.650000000001</v>
      </c>
      <c r="ZG266" s="4">
        <v>19791.650000000001</v>
      </c>
      <c r="ZH266" s="4">
        <v>19791.650000000001</v>
      </c>
      <c r="ZI266" s="4">
        <v>19791.650000000001</v>
      </c>
      <c r="ZJ266" s="4">
        <v>19791.650000000001</v>
      </c>
      <c r="ZK266" s="4">
        <v>19791.650000000001</v>
      </c>
      <c r="ZL266" s="4">
        <v>19791.650000000001</v>
      </c>
      <c r="ZM266" s="925">
        <v>19791.650000000001</v>
      </c>
      <c r="ZN266" s="925">
        <v>19791.650000000001</v>
      </c>
      <c r="ZO266" s="4">
        <v>19791.650000000001</v>
      </c>
      <c r="ZP266" s="4">
        <v>19791.650000000001</v>
      </c>
      <c r="ZQ266" s="4">
        <v>20858.669999999998</v>
      </c>
      <c r="ZR266" s="4">
        <v>20858.669999999998</v>
      </c>
      <c r="ZS266" s="4">
        <v>21684.75</v>
      </c>
      <c r="ZT266" s="4">
        <v>22510.83</v>
      </c>
      <c r="ZU266" s="4">
        <v>23336.91</v>
      </c>
      <c r="ZV266" s="4">
        <v>24162.99</v>
      </c>
      <c r="ZW266" s="4">
        <v>24989.07</v>
      </c>
      <c r="ZX266" s="4">
        <v>25995.82</v>
      </c>
      <c r="ZY266" s="4">
        <v>25995.82</v>
      </c>
      <c r="ZZ266" s="4">
        <v>26140.36</v>
      </c>
      <c r="AAA266" s="4">
        <v>26284.89</v>
      </c>
      <c r="AAB266" s="4">
        <v>26429.43</v>
      </c>
      <c r="AAC266" s="4">
        <v>26573.97</v>
      </c>
      <c r="AAD266" s="4">
        <v>26718.5</v>
      </c>
      <c r="AAE266" s="4">
        <v>26791.19</v>
      </c>
      <c r="AAF266" s="4">
        <v>26791.19</v>
      </c>
      <c r="AAG266" s="4">
        <v>26849.34</v>
      </c>
      <c r="AAH266" s="4">
        <v>26907.48</v>
      </c>
      <c r="AAI266" s="4">
        <v>26965.63</v>
      </c>
      <c r="AAJ266" s="4">
        <v>27023.78</v>
      </c>
      <c r="AAK266" s="4">
        <v>27081.93</v>
      </c>
      <c r="AAL266" s="4">
        <v>27081.93</v>
      </c>
      <c r="AAM266" s="4">
        <v>27081.93</v>
      </c>
      <c r="AAN266" s="4">
        <v>27081.93</v>
      </c>
      <c r="AAO266" s="4">
        <v>27081.93</v>
      </c>
      <c r="AAP266" s="4">
        <v>27081.93</v>
      </c>
      <c r="AAQ266" s="4">
        <v>27081.93</v>
      </c>
      <c r="AAR266" s="4">
        <v>27081.93</v>
      </c>
      <c r="AAS266" s="4">
        <v>27081.93</v>
      </c>
      <c r="AAT266" s="4">
        <v>27081.93</v>
      </c>
      <c r="AAU266" s="4">
        <v>27262.6</v>
      </c>
      <c r="AAV266" s="4">
        <v>27407.14</v>
      </c>
      <c r="AAW266" s="4">
        <v>27551.67</v>
      </c>
      <c r="AAX266" s="4">
        <v>27696.21</v>
      </c>
      <c r="AAY266" s="4">
        <v>27840.75</v>
      </c>
      <c r="AAZ266" s="4">
        <v>27985.279999999999</v>
      </c>
      <c r="ABA266" s="4">
        <v>27985.279999999999</v>
      </c>
      <c r="ABB266" s="4">
        <v>27985.279999999999</v>
      </c>
      <c r="ABC266" s="4">
        <v>27985.279999999999</v>
      </c>
      <c r="ABD266" s="4">
        <v>27985.279999999999</v>
      </c>
      <c r="ABE266" s="4">
        <v>27985.279999999999</v>
      </c>
      <c r="ABF266" s="4">
        <v>27985.279999999999</v>
      </c>
      <c r="ABG266" s="4">
        <v>27985.279999999999</v>
      </c>
      <c r="ABH266" s="4">
        <v>27985.279999999999</v>
      </c>
      <c r="ABI266" s="4">
        <v>27985.279999999999</v>
      </c>
      <c r="ABJ266" s="4">
        <v>27985.279999999999</v>
      </c>
      <c r="ABK266" s="4">
        <v>27985.279999999999</v>
      </c>
      <c r="ABL266" s="4">
        <v>27985.279999999999</v>
      </c>
      <c r="ABM266" s="4">
        <v>27985.279999999999</v>
      </c>
      <c r="ABN266" s="4">
        <v>27985.279999999999</v>
      </c>
      <c r="ABO266" s="4">
        <v>27985.279999999999</v>
      </c>
      <c r="ABP266" s="4">
        <v>27985.279999999999</v>
      </c>
      <c r="ABQ266" s="4">
        <v>27985.279999999999</v>
      </c>
      <c r="ABR266" s="4">
        <v>27985.279999999999</v>
      </c>
      <c r="ABS266" s="4">
        <v>27985.279999999999</v>
      </c>
      <c r="ABT266" s="4">
        <v>27985.279999999999</v>
      </c>
      <c r="ABU266" s="4">
        <v>27985.279999999999</v>
      </c>
    </row>
    <row r="267" spans="1:749" outlineLevel="4">
      <c r="A267" s="4" t="s">
        <v>897</v>
      </c>
      <c r="D267" s="4">
        <v>113225.2</v>
      </c>
      <c r="E267" s="4">
        <v>4618.34</v>
      </c>
      <c r="F267" s="689">
        <v>2995733.64</v>
      </c>
      <c r="G267" s="689"/>
      <c r="H267" s="689" t="s">
        <v>894</v>
      </c>
      <c r="ER267" s="4">
        <v>6.81</v>
      </c>
      <c r="ES267" s="4">
        <v>15.26</v>
      </c>
      <c r="ET267" s="4">
        <v>15.26</v>
      </c>
      <c r="EU267" s="4">
        <v>23.71</v>
      </c>
      <c r="EV267" s="4">
        <v>32.15</v>
      </c>
      <c r="EW267" s="4">
        <v>43.62</v>
      </c>
      <c r="EX267" s="4">
        <v>55.55</v>
      </c>
      <c r="EY267" s="4">
        <v>67.48</v>
      </c>
      <c r="EZ267" s="4">
        <v>79.41</v>
      </c>
      <c r="FA267" s="4">
        <v>79.41</v>
      </c>
      <c r="FB267" s="4">
        <v>91.34</v>
      </c>
      <c r="FC267" s="4">
        <v>103.27</v>
      </c>
      <c r="FD267" s="4">
        <v>115.2</v>
      </c>
      <c r="FE267" s="4">
        <v>127.13</v>
      </c>
      <c r="FF267" s="4">
        <v>136.07</v>
      </c>
      <c r="FG267" s="4">
        <v>147.03</v>
      </c>
      <c r="FH267" s="4">
        <v>147.03</v>
      </c>
      <c r="FI267" s="4">
        <v>161.06</v>
      </c>
      <c r="FJ267" s="4">
        <v>161.06</v>
      </c>
      <c r="FK267" s="4">
        <v>189.49</v>
      </c>
      <c r="FL267" s="4">
        <v>223.9</v>
      </c>
      <c r="FM267" s="4">
        <v>266.39999999999998</v>
      </c>
      <c r="FN267" s="4">
        <v>309.67</v>
      </c>
      <c r="FO267" s="4">
        <v>309.67</v>
      </c>
      <c r="FP267" s="4">
        <v>355.18</v>
      </c>
      <c r="FQ267" s="4">
        <v>398.81</v>
      </c>
      <c r="FR267" s="4">
        <v>441.26</v>
      </c>
      <c r="FS267" s="4">
        <v>494.53</v>
      </c>
      <c r="FT267" s="4">
        <v>556.61</v>
      </c>
      <c r="FU267" s="4">
        <v>627.75</v>
      </c>
      <c r="FV267" s="4">
        <v>627.75</v>
      </c>
      <c r="FW267" s="4">
        <v>701.83</v>
      </c>
      <c r="FX267" s="4">
        <v>755.38</v>
      </c>
      <c r="FY267" s="4">
        <v>811.98</v>
      </c>
      <c r="FZ267" s="4">
        <v>874.47</v>
      </c>
      <c r="GA267" s="4">
        <v>958.09</v>
      </c>
      <c r="GB267" s="4">
        <v>1054.97</v>
      </c>
      <c r="GC267" s="4">
        <v>1054.97</v>
      </c>
      <c r="GD267" s="4">
        <v>1164.6600000000001</v>
      </c>
      <c r="GE267" s="4">
        <v>1262.8499999999999</v>
      </c>
      <c r="GF267" s="4">
        <v>1369.89</v>
      </c>
      <c r="GG267" s="4">
        <v>1497.34</v>
      </c>
      <c r="GH267" s="4">
        <v>1632.73</v>
      </c>
      <c r="GI267" s="4">
        <v>1632.73</v>
      </c>
      <c r="GJ267" s="4">
        <v>1632.73</v>
      </c>
      <c r="GK267" s="4">
        <v>1632.73</v>
      </c>
      <c r="GL267" s="4">
        <v>1632.73</v>
      </c>
      <c r="GM267" s="4">
        <v>1632.73</v>
      </c>
      <c r="GN267" s="4">
        <v>1831.43</v>
      </c>
      <c r="GO267" s="4">
        <v>2029.35</v>
      </c>
      <c r="GP267" s="4">
        <v>2257.31</v>
      </c>
      <c r="GQ267" s="4">
        <v>2257.31</v>
      </c>
      <c r="GR267" s="4">
        <v>2465.79</v>
      </c>
      <c r="GS267" s="4">
        <v>2705.93</v>
      </c>
      <c r="GT267" s="4">
        <v>2933.55</v>
      </c>
      <c r="GU267" s="4">
        <v>3089.42</v>
      </c>
      <c r="GV267" s="4">
        <v>3163.52</v>
      </c>
      <c r="GW267" s="4">
        <v>3241.23</v>
      </c>
      <c r="GX267" s="4">
        <v>3241.23</v>
      </c>
      <c r="GY267" s="4">
        <v>3273.15</v>
      </c>
      <c r="GZ267" s="4">
        <v>3337.27</v>
      </c>
      <c r="HA267" s="4">
        <v>3427.1</v>
      </c>
      <c r="HB267" s="4">
        <v>3462.38</v>
      </c>
      <c r="HC267" s="4">
        <v>3504.98</v>
      </c>
      <c r="HD267" s="4">
        <v>3521.24</v>
      </c>
      <c r="HE267" s="4">
        <v>3521.24</v>
      </c>
      <c r="HF267" s="4">
        <v>3526.12</v>
      </c>
      <c r="HG267" s="4">
        <v>3531.22</v>
      </c>
      <c r="HH267" s="4">
        <v>3536.33</v>
      </c>
      <c r="HI267" s="4">
        <v>3541.43</v>
      </c>
      <c r="HJ267" s="4">
        <v>3552.32</v>
      </c>
      <c r="HK267" s="4">
        <v>3563.36</v>
      </c>
      <c r="HL267" s="4">
        <v>3563.36</v>
      </c>
      <c r="HM267" s="4">
        <v>3574.78</v>
      </c>
      <c r="HN267" s="4">
        <v>3586.19</v>
      </c>
      <c r="HO267" s="4">
        <v>3597.61</v>
      </c>
      <c r="HP267" s="4">
        <v>3609.02</v>
      </c>
      <c r="HQ267" s="4">
        <v>3621.64</v>
      </c>
      <c r="HR267" s="4">
        <v>3636.67</v>
      </c>
      <c r="HS267" s="4">
        <v>3636.67</v>
      </c>
      <c r="HT267" s="4">
        <v>3651.95</v>
      </c>
      <c r="HU267" s="4">
        <v>3667.24</v>
      </c>
      <c r="HV267" s="4">
        <v>3682.53</v>
      </c>
      <c r="HW267" s="4">
        <v>3697.85</v>
      </c>
      <c r="HX267" s="4">
        <v>3713.55</v>
      </c>
      <c r="HY267" s="4">
        <v>3729.32</v>
      </c>
      <c r="HZ267" s="4">
        <v>3729.32</v>
      </c>
      <c r="IA267" s="4">
        <v>3743.81</v>
      </c>
      <c r="IB267" s="4">
        <v>3757.51</v>
      </c>
      <c r="IC267" s="4">
        <v>3771.3</v>
      </c>
      <c r="ID267" s="4">
        <v>3785.31</v>
      </c>
      <c r="IE267" s="4">
        <v>3799.39</v>
      </c>
      <c r="IF267" s="4">
        <v>3815.01</v>
      </c>
      <c r="IG267" s="4">
        <v>3815.01</v>
      </c>
      <c r="IH267" s="4">
        <v>3833.45</v>
      </c>
      <c r="II267" s="4">
        <v>3855.23</v>
      </c>
      <c r="IJ267" s="4">
        <v>3878.21</v>
      </c>
      <c r="IK267" s="4">
        <v>3903.95</v>
      </c>
      <c r="IL267" s="4">
        <v>3932.11</v>
      </c>
      <c r="IM267" s="4">
        <v>3960.91</v>
      </c>
      <c r="IN267" s="4">
        <v>3960.91</v>
      </c>
      <c r="IO267" s="4">
        <v>3993.19</v>
      </c>
      <c r="IP267" s="4">
        <v>4026.07</v>
      </c>
      <c r="IQ267" s="4">
        <v>4060.57</v>
      </c>
      <c r="IR267" s="4">
        <v>4096.95</v>
      </c>
      <c r="IS267" s="4">
        <v>4133.03</v>
      </c>
      <c r="IT267" s="4">
        <v>4168.51</v>
      </c>
      <c r="IU267" s="4">
        <v>4168.51</v>
      </c>
      <c r="IV267" s="4">
        <v>4197.6000000000004</v>
      </c>
      <c r="IW267" s="4">
        <v>4211.47</v>
      </c>
      <c r="IX267" s="4">
        <v>4217.17</v>
      </c>
      <c r="IY267" s="4">
        <v>4217.17</v>
      </c>
      <c r="IZ267" s="4">
        <v>4217.17</v>
      </c>
      <c r="JA267" s="4">
        <v>4217.17</v>
      </c>
      <c r="JB267" s="4">
        <v>4217.17</v>
      </c>
      <c r="JC267" s="4">
        <v>4217.17</v>
      </c>
      <c r="JD267" s="4">
        <v>4222.88</v>
      </c>
      <c r="JE267" s="4">
        <v>4228.58</v>
      </c>
      <c r="JF267" s="4">
        <v>4234.28</v>
      </c>
      <c r="JG267" s="4">
        <v>4239.9799999999996</v>
      </c>
      <c r="JH267" s="4">
        <v>4245.8500000000004</v>
      </c>
      <c r="JI267" s="4">
        <v>4245.8500000000004</v>
      </c>
      <c r="JJ267" s="4">
        <v>4252.2299999999996</v>
      </c>
      <c r="JK267" s="4">
        <v>4258.62</v>
      </c>
      <c r="JL267" s="4">
        <v>4265.0200000000004</v>
      </c>
      <c r="JM267" s="4">
        <v>4271.6499999999996</v>
      </c>
      <c r="JN267" s="4">
        <v>4278.32</v>
      </c>
      <c r="JO267" s="4">
        <v>4285.0600000000004</v>
      </c>
      <c r="JP267" s="4">
        <v>4285.0600000000004</v>
      </c>
      <c r="JQ267" s="4">
        <v>4288.2700000000004</v>
      </c>
      <c r="JR267" s="4">
        <v>4289.41</v>
      </c>
      <c r="JS267" s="4">
        <v>4290.49</v>
      </c>
      <c r="JT267" s="4">
        <v>4291.51</v>
      </c>
      <c r="JU267" s="4">
        <v>4292.53</v>
      </c>
      <c r="JV267" s="4">
        <v>4293.55</v>
      </c>
      <c r="JW267" s="4">
        <v>4293.55</v>
      </c>
      <c r="JX267" s="4">
        <v>4294.62</v>
      </c>
      <c r="JY267" s="4">
        <v>4295.6899999999996</v>
      </c>
      <c r="JZ267" s="4">
        <v>4296.7700000000004</v>
      </c>
      <c r="KA267" s="4">
        <v>4297.84</v>
      </c>
      <c r="KB267" s="4">
        <v>4298.92</v>
      </c>
      <c r="KC267" s="4">
        <v>4299.99</v>
      </c>
      <c r="KD267" s="4">
        <v>4299.99</v>
      </c>
      <c r="KE267" s="4">
        <v>4301.0600000000004</v>
      </c>
      <c r="KF267" s="4">
        <v>4302.1400000000003</v>
      </c>
      <c r="KG267" s="4">
        <v>4303.21</v>
      </c>
      <c r="KH267" s="4">
        <v>4304.29</v>
      </c>
      <c r="KI267" s="4">
        <v>4305.3599999999997</v>
      </c>
      <c r="KJ267" s="4">
        <v>4306.4399999999996</v>
      </c>
      <c r="KK267" s="4">
        <v>4306.4399999999996</v>
      </c>
      <c r="KL267" s="4">
        <v>4307.53</v>
      </c>
      <c r="KM267" s="4">
        <v>4308.6499999999996</v>
      </c>
      <c r="KN267" s="4">
        <v>4309.78</v>
      </c>
      <c r="KO267" s="4">
        <v>4310.92</v>
      </c>
      <c r="KP267" s="4">
        <v>4312.05</v>
      </c>
      <c r="KQ267" s="4">
        <v>4313.1899999999996</v>
      </c>
      <c r="KR267" s="4">
        <v>4313.1899999999996</v>
      </c>
      <c r="KS267" s="4">
        <v>4314.3500000000004</v>
      </c>
      <c r="KT267" s="4">
        <v>4315.51</v>
      </c>
      <c r="KU267" s="4">
        <v>4316.6899999999996</v>
      </c>
      <c r="KV267" s="4">
        <v>4317.91</v>
      </c>
      <c r="KW267" s="4">
        <v>4319.13</v>
      </c>
      <c r="KX267" s="4">
        <v>4320.3999999999996</v>
      </c>
      <c r="KY267" s="4">
        <v>4320.3999999999996</v>
      </c>
      <c r="KZ267" s="4">
        <v>4321.74</v>
      </c>
      <c r="LA267" s="4">
        <v>4323.08</v>
      </c>
      <c r="LB267" s="4">
        <v>4324.41</v>
      </c>
      <c r="LC267" s="4">
        <v>4325.75</v>
      </c>
      <c r="LD267" s="4">
        <v>4327.09</v>
      </c>
      <c r="LE267" s="4">
        <v>4328.4399999999996</v>
      </c>
      <c r="LF267" s="4">
        <v>4328.4399999999996</v>
      </c>
      <c r="LG267" s="4">
        <v>4329.9399999999996</v>
      </c>
      <c r="LH267" s="4">
        <v>4331.51</v>
      </c>
      <c r="LI267" s="4">
        <v>4333.1099999999997</v>
      </c>
      <c r="LJ267" s="4">
        <v>4334.74</v>
      </c>
      <c r="LK267" s="4">
        <v>4336.37</v>
      </c>
      <c r="LL267" s="4">
        <v>4338.03</v>
      </c>
      <c r="LM267" s="4">
        <v>4338.03</v>
      </c>
      <c r="LN267" s="4">
        <v>4339.7299999999996</v>
      </c>
      <c r="LO267" s="4">
        <v>4341.5</v>
      </c>
      <c r="LP267" s="4">
        <v>4343.3100000000004</v>
      </c>
      <c r="LQ267" s="4">
        <v>4345.12</v>
      </c>
      <c r="LR267" s="4">
        <v>4346.97</v>
      </c>
      <c r="LS267" s="4">
        <v>4348.8500000000004</v>
      </c>
      <c r="LT267" s="4">
        <v>4348.8500000000004</v>
      </c>
      <c r="LU267" s="4">
        <v>4350.8999999999996</v>
      </c>
      <c r="LV267" s="4">
        <v>4353</v>
      </c>
      <c r="LW267" s="4">
        <v>4355.17</v>
      </c>
      <c r="LX267" s="4">
        <v>4357.45</v>
      </c>
      <c r="LY267" s="4">
        <v>4359.88</v>
      </c>
      <c r="LZ267" s="4">
        <v>4362.38</v>
      </c>
      <c r="MA267" s="4">
        <v>4362.38</v>
      </c>
      <c r="MB267" s="4">
        <v>4364.93</v>
      </c>
      <c r="MC267" s="4">
        <v>4367.53</v>
      </c>
      <c r="MD267" s="4">
        <v>4370.25</v>
      </c>
      <c r="ME267" s="4">
        <v>4372.96</v>
      </c>
      <c r="MF267" s="4">
        <v>4375.68</v>
      </c>
      <c r="MG267" s="4">
        <v>4378.49</v>
      </c>
      <c r="MH267" s="4">
        <v>4378.49</v>
      </c>
      <c r="MI267" s="4">
        <v>4381.3900000000003</v>
      </c>
      <c r="MJ267" s="4">
        <v>4384.3100000000004</v>
      </c>
      <c r="MK267" s="4">
        <v>4387.2299999999996</v>
      </c>
      <c r="ML267" s="4">
        <v>4390.16</v>
      </c>
      <c r="MM267" s="4">
        <v>4393.1400000000003</v>
      </c>
      <c r="MN267" s="4">
        <v>4396.33</v>
      </c>
      <c r="MO267" s="4">
        <v>4396.33</v>
      </c>
      <c r="MP267" s="4">
        <v>4399.6099999999997</v>
      </c>
      <c r="MQ267" s="4">
        <v>4402.93</v>
      </c>
      <c r="MR267" s="4">
        <v>4406.25</v>
      </c>
      <c r="MS267" s="4">
        <v>4409.6400000000003</v>
      </c>
      <c r="MT267" s="4">
        <v>4413.05</v>
      </c>
      <c r="MU267" s="4">
        <v>4416.53</v>
      </c>
      <c r="MV267" s="4">
        <v>4416.53</v>
      </c>
      <c r="MW267" s="4">
        <v>4420.01</v>
      </c>
      <c r="MX267" s="4">
        <v>4423.59</v>
      </c>
      <c r="MY267" s="4">
        <v>4427.25</v>
      </c>
      <c r="MZ267" s="4">
        <v>4430.91</v>
      </c>
      <c r="NA267" s="4">
        <v>4436.32</v>
      </c>
      <c r="NB267" s="4">
        <v>4441.74</v>
      </c>
      <c r="NC267" s="4">
        <v>4441.74</v>
      </c>
      <c r="ND267" s="4">
        <v>4447.8100000000004</v>
      </c>
      <c r="NE267" s="4">
        <v>4454.45</v>
      </c>
      <c r="NF267" s="4">
        <v>4475.22</v>
      </c>
      <c r="NG267" s="4">
        <v>4531.1400000000003</v>
      </c>
      <c r="NH267" s="4">
        <v>4548.58</v>
      </c>
      <c r="NI267" s="4">
        <v>4568.93</v>
      </c>
      <c r="NJ267" s="4">
        <v>4568.93</v>
      </c>
      <c r="NK267" s="4">
        <v>4618.34</v>
      </c>
      <c r="NL267" s="4">
        <v>4618.34</v>
      </c>
      <c r="NM267" s="4">
        <v>4618.34</v>
      </c>
      <c r="NN267" s="4">
        <v>4618.34</v>
      </c>
      <c r="NO267" s="4">
        <v>4618.34</v>
      </c>
      <c r="NP267" s="4">
        <v>4618.34</v>
      </c>
      <c r="NQ267" s="4">
        <v>4618.34</v>
      </c>
      <c r="NR267" s="4">
        <v>4618.34</v>
      </c>
      <c r="NS267" s="4">
        <v>4618.34</v>
      </c>
      <c r="NT267" s="4">
        <v>4618.34</v>
      </c>
      <c r="NU267" s="4">
        <v>4618.34</v>
      </c>
      <c r="NV267" s="4">
        <v>4618.34</v>
      </c>
      <c r="NW267" s="4">
        <v>4618.34</v>
      </c>
      <c r="NX267" s="4">
        <v>4618.34</v>
      </c>
      <c r="NY267" s="4">
        <v>4618.34</v>
      </c>
      <c r="NZ267" s="4">
        <v>4618.34</v>
      </c>
      <c r="OA267" s="4">
        <v>4618.34</v>
      </c>
      <c r="OB267" s="4">
        <v>4618.34</v>
      </c>
      <c r="OC267" s="4">
        <v>8368.06</v>
      </c>
      <c r="OD267" s="4">
        <v>12648.43</v>
      </c>
      <c r="OE267" s="4">
        <v>12648.43</v>
      </c>
      <c r="OF267" s="4">
        <v>21820.57</v>
      </c>
      <c r="OG267" s="4">
        <v>23307.35</v>
      </c>
      <c r="OH267" s="4">
        <v>25463.59</v>
      </c>
      <c r="OI267" s="4">
        <v>26216.91</v>
      </c>
      <c r="OJ267" s="4">
        <v>26441.360000000001</v>
      </c>
      <c r="OK267" s="4">
        <v>26814.98</v>
      </c>
      <c r="OL267" s="4">
        <v>26814.98</v>
      </c>
      <c r="OM267" s="4">
        <v>33463.879999999997</v>
      </c>
      <c r="ON267" s="4">
        <v>40953.1</v>
      </c>
      <c r="OO267" s="4">
        <v>58887.26</v>
      </c>
      <c r="OP267" s="4">
        <v>69247.17</v>
      </c>
      <c r="OQ267" s="4">
        <v>81023.66</v>
      </c>
      <c r="OR267" s="4">
        <v>109461.06</v>
      </c>
      <c r="OS267" s="4">
        <v>109461.06</v>
      </c>
      <c r="OT267" s="4">
        <v>109922.32</v>
      </c>
      <c r="OU267" s="4">
        <v>110047.67999999999</v>
      </c>
      <c r="OV267" s="4">
        <v>110301.73</v>
      </c>
      <c r="OW267" s="4">
        <v>110355.54</v>
      </c>
      <c r="OX267" s="4">
        <v>110372.86</v>
      </c>
      <c r="OY267" s="4">
        <v>110414.76</v>
      </c>
      <c r="OZ267" s="4">
        <v>110414.76</v>
      </c>
      <c r="PA267" s="4">
        <v>110415.85</v>
      </c>
      <c r="PB267" s="4">
        <v>110417.17</v>
      </c>
      <c r="PC267" s="4">
        <v>110420.18</v>
      </c>
      <c r="PD267" s="4">
        <v>110433.61</v>
      </c>
      <c r="PE267" s="4">
        <v>110449.29</v>
      </c>
      <c r="PF267" s="4">
        <v>110557.33</v>
      </c>
      <c r="PG267" s="4">
        <v>110557.33</v>
      </c>
      <c r="PH267" s="4">
        <v>110639.4</v>
      </c>
      <c r="PI267" s="4">
        <v>110838.17</v>
      </c>
      <c r="PJ267" s="4">
        <v>110909.94</v>
      </c>
      <c r="PK267" s="4">
        <v>111005.94</v>
      </c>
      <c r="PL267" s="4">
        <v>111222.08</v>
      </c>
      <c r="PM267" s="4">
        <v>111331.52</v>
      </c>
      <c r="PN267" s="4">
        <v>111331.52</v>
      </c>
      <c r="PO267" s="4">
        <v>111428.26</v>
      </c>
      <c r="PP267" s="4">
        <v>111646.23</v>
      </c>
      <c r="PQ267" s="4">
        <v>111698.65</v>
      </c>
      <c r="PR267" s="4">
        <v>111728.81</v>
      </c>
      <c r="PS267" s="4">
        <v>111785.03</v>
      </c>
      <c r="PT267" s="4">
        <v>111823.08</v>
      </c>
      <c r="PU267" s="4">
        <v>111823.08</v>
      </c>
      <c r="PV267" s="4">
        <v>111836.64</v>
      </c>
      <c r="PW267" s="4">
        <v>111852.46</v>
      </c>
      <c r="PX267" s="4">
        <v>111960.44</v>
      </c>
      <c r="PY267" s="4">
        <v>112055.54</v>
      </c>
      <c r="PZ267" s="4">
        <v>112269.95</v>
      </c>
      <c r="QA267" s="4">
        <v>112378.42</v>
      </c>
      <c r="QB267" s="4">
        <v>112378.42</v>
      </c>
      <c r="QC267" s="4">
        <v>112462.03</v>
      </c>
      <c r="QD267" s="4">
        <v>112674.78</v>
      </c>
      <c r="QE267" s="4">
        <v>112764.21</v>
      </c>
      <c r="QF267" s="4">
        <v>112886.15</v>
      </c>
      <c r="QG267" s="4">
        <v>113089.53</v>
      </c>
      <c r="QH267" s="4">
        <v>113117.56</v>
      </c>
      <c r="QI267" s="4">
        <v>113117.56</v>
      </c>
      <c r="QJ267" s="4">
        <v>113148.82</v>
      </c>
      <c r="QK267" s="4">
        <v>113224.76</v>
      </c>
      <c r="QL267" s="4">
        <v>113224.85</v>
      </c>
      <c r="QM267" s="4">
        <v>113224.95</v>
      </c>
      <c r="QN267" s="4">
        <v>113225.2</v>
      </c>
      <c r="QO267" s="4">
        <v>113225.2</v>
      </c>
      <c r="QP267" s="4">
        <v>113225.2</v>
      </c>
      <c r="QQ267" s="4">
        <v>113225.2</v>
      </c>
      <c r="QR267" s="4">
        <v>113225.2</v>
      </c>
      <c r="QS267" s="4">
        <v>113225.2</v>
      </c>
      <c r="QT267" s="4">
        <v>113225.2</v>
      </c>
      <c r="QU267" s="4">
        <v>113225.2</v>
      </c>
      <c r="QV267" s="4">
        <v>113225.2</v>
      </c>
      <c r="QW267" s="4">
        <v>113225.2</v>
      </c>
      <c r="QX267" s="4">
        <v>113225.2</v>
      </c>
      <c r="QY267" s="4">
        <v>113225.2</v>
      </c>
      <c r="QZ267" s="4">
        <v>113225.2</v>
      </c>
      <c r="RA267" s="4">
        <v>113225.2</v>
      </c>
      <c r="RB267" s="4">
        <v>113225.2</v>
      </c>
      <c r="RC267" s="4">
        <v>113225.2</v>
      </c>
      <c r="RD267" s="4">
        <v>113225.2</v>
      </c>
      <c r="RE267" s="4">
        <v>113225.2</v>
      </c>
      <c r="RF267" s="4">
        <v>113225.2</v>
      </c>
      <c r="RG267" s="4">
        <v>113225.2</v>
      </c>
      <c r="RH267" s="4">
        <v>113225.2</v>
      </c>
      <c r="RI267" s="4">
        <v>113225.2</v>
      </c>
      <c r="RJ267" s="4">
        <v>113225.2</v>
      </c>
      <c r="RK267" s="4">
        <v>113225.2</v>
      </c>
      <c r="RL267" s="4">
        <v>113225.2</v>
      </c>
      <c r="RM267" s="4">
        <v>113225.2</v>
      </c>
      <c r="RN267" s="4">
        <v>113225.2</v>
      </c>
      <c r="RO267" s="4">
        <v>113225.2</v>
      </c>
      <c r="RP267" s="4">
        <v>113225.2</v>
      </c>
      <c r="RQ267" s="4">
        <v>113225.2</v>
      </c>
      <c r="RR267" s="4">
        <v>113225.2</v>
      </c>
      <c r="RS267" s="4">
        <v>113225.2</v>
      </c>
      <c r="RT267" s="4">
        <v>12784.13</v>
      </c>
      <c r="RU267" s="4">
        <v>12784.13</v>
      </c>
      <c r="RV267" s="4">
        <v>12784.13</v>
      </c>
      <c r="RW267" s="4">
        <v>12784.13</v>
      </c>
      <c r="RX267" s="4">
        <v>12784.13</v>
      </c>
      <c r="RY267" s="4">
        <v>12784.13</v>
      </c>
      <c r="RZ267" s="4">
        <v>12784.13</v>
      </c>
      <c r="SA267" s="4">
        <v>12784.13</v>
      </c>
      <c r="SB267" s="4">
        <v>12784.13</v>
      </c>
      <c r="SC267" s="4">
        <v>12784.13</v>
      </c>
      <c r="SD267" s="4">
        <v>12784.13</v>
      </c>
      <c r="SE267" s="4">
        <v>12784.13</v>
      </c>
      <c r="SF267" s="4">
        <v>12784.13</v>
      </c>
      <c r="SG267" s="4">
        <v>12784.13</v>
      </c>
      <c r="SH267" s="4">
        <v>12784.13</v>
      </c>
      <c r="SI267" s="4">
        <v>12784.13</v>
      </c>
      <c r="SJ267" s="4">
        <v>12784.13</v>
      </c>
      <c r="SK267" s="4">
        <v>12784.13</v>
      </c>
      <c r="SL267" s="4">
        <v>12784.13</v>
      </c>
      <c r="SM267" s="4">
        <v>12784.13</v>
      </c>
      <c r="SN267" s="4">
        <v>12784.13</v>
      </c>
      <c r="SO267" s="4">
        <v>12784.13</v>
      </c>
      <c r="SP267" s="4">
        <v>12784.13</v>
      </c>
      <c r="SQ267" s="4">
        <v>12784.13</v>
      </c>
      <c r="SR267" s="4">
        <v>12784.13</v>
      </c>
      <c r="SS267" s="4">
        <v>12784.13</v>
      </c>
      <c r="ST267" s="4">
        <v>12784.13</v>
      </c>
      <c r="SU267" s="4">
        <v>12784.13</v>
      </c>
      <c r="SV267" s="4">
        <v>12784.13</v>
      </c>
      <c r="SW267" s="4">
        <v>12784.13</v>
      </c>
      <c r="SX267" s="4">
        <v>12784.13</v>
      </c>
      <c r="SY267" s="4">
        <v>12784.13</v>
      </c>
      <c r="SZ267" s="4">
        <v>12784.13</v>
      </c>
      <c r="TA267" s="4">
        <v>12784.13</v>
      </c>
      <c r="TB267" s="4">
        <v>12784.13</v>
      </c>
      <c r="TC267" s="4">
        <v>12784.13</v>
      </c>
      <c r="TD267" s="4">
        <v>12784.13</v>
      </c>
      <c r="TE267" s="4">
        <v>12784.13</v>
      </c>
      <c r="TF267" s="4">
        <v>12784.13</v>
      </c>
      <c r="TG267" s="4">
        <v>12784.13</v>
      </c>
      <c r="TH267" s="4">
        <v>12784.13</v>
      </c>
      <c r="TI267" s="4">
        <v>12784.13</v>
      </c>
      <c r="TJ267" s="4">
        <v>12784.13</v>
      </c>
      <c r="TK267" s="4">
        <v>12784.13</v>
      </c>
      <c r="TL267" s="4">
        <v>12784.13</v>
      </c>
      <c r="TM267" s="4">
        <v>12784.13</v>
      </c>
      <c r="TN267" s="4">
        <v>12784.13</v>
      </c>
      <c r="TO267" s="4">
        <v>12784.13</v>
      </c>
      <c r="TP267" s="4">
        <v>12784.13</v>
      </c>
      <c r="TQ267" s="4">
        <v>12784.13</v>
      </c>
      <c r="TR267" s="4">
        <v>12784.13</v>
      </c>
      <c r="TS267" s="4">
        <v>12784.13</v>
      </c>
      <c r="TT267" s="4">
        <v>12784.13</v>
      </c>
      <c r="TU267" s="4">
        <v>12784.13</v>
      </c>
      <c r="TV267" s="4">
        <v>12784.13</v>
      </c>
      <c r="TW267" s="4">
        <v>12784.13</v>
      </c>
      <c r="TX267" s="4">
        <v>12784.13</v>
      </c>
      <c r="TY267" s="4">
        <v>12784.13</v>
      </c>
      <c r="TZ267" s="4">
        <v>12784.13</v>
      </c>
      <c r="UA267" s="4">
        <v>12784.13</v>
      </c>
      <c r="UB267" s="4">
        <v>12784.13</v>
      </c>
      <c r="UC267" s="4">
        <v>12784.13</v>
      </c>
      <c r="UD267" s="4">
        <v>12784.13</v>
      </c>
      <c r="UE267" s="4">
        <v>12784.13</v>
      </c>
      <c r="UF267" s="4">
        <v>12784.13</v>
      </c>
      <c r="UG267" s="4">
        <v>12784.13</v>
      </c>
      <c r="UH267" s="4">
        <v>12784.13</v>
      </c>
      <c r="UI267" s="4">
        <v>12784.13</v>
      </c>
      <c r="UJ267" s="4">
        <v>12784.13</v>
      </c>
      <c r="UK267" s="4">
        <v>12784.13</v>
      </c>
      <c r="UL267" s="4">
        <v>12784.13</v>
      </c>
      <c r="UM267" s="4">
        <v>12784.13</v>
      </c>
      <c r="UN267" s="4">
        <v>12784.13</v>
      </c>
      <c r="UO267" s="4">
        <v>12784.13</v>
      </c>
      <c r="UP267" s="4">
        <v>12784.13</v>
      </c>
      <c r="UQ267" s="4">
        <v>12784.13</v>
      </c>
      <c r="UR267" s="4">
        <v>12784.13</v>
      </c>
      <c r="US267" s="4">
        <v>12784.13</v>
      </c>
      <c r="UT267" s="4">
        <v>12784.13</v>
      </c>
      <c r="UU267" s="4">
        <v>12784.13</v>
      </c>
      <c r="UV267" s="4">
        <v>12784.13</v>
      </c>
      <c r="UW267" s="4">
        <v>12784.13</v>
      </c>
      <c r="UX267" s="4">
        <v>12784.13</v>
      </c>
      <c r="UY267" s="4">
        <v>12784.13</v>
      </c>
      <c r="UZ267" s="4">
        <v>12784.13</v>
      </c>
      <c r="VA267" s="4">
        <v>12784.13</v>
      </c>
      <c r="VB267" s="4">
        <v>12784.13</v>
      </c>
      <c r="VC267" s="4">
        <v>12784.13</v>
      </c>
      <c r="VD267" s="4">
        <v>12784.13</v>
      </c>
      <c r="VE267" s="4">
        <v>12784.13</v>
      </c>
      <c r="VF267" s="4">
        <v>12784.13</v>
      </c>
      <c r="VG267" s="4">
        <v>12784.13</v>
      </c>
      <c r="VH267" s="4">
        <v>12784.13</v>
      </c>
      <c r="VI267" s="4">
        <v>12784.13</v>
      </c>
      <c r="VJ267" s="4">
        <v>12784.13</v>
      </c>
      <c r="VK267" s="4">
        <v>12784.13</v>
      </c>
      <c r="VL267" s="4">
        <v>12784.13</v>
      </c>
      <c r="VM267" s="4">
        <v>12784.13</v>
      </c>
      <c r="VN267" s="4">
        <v>12784.13</v>
      </c>
      <c r="VO267" s="4">
        <v>12784.13</v>
      </c>
      <c r="VP267" s="4">
        <v>12784.13</v>
      </c>
      <c r="VQ267" s="4">
        <v>12784.13</v>
      </c>
      <c r="VR267" s="4">
        <v>12784.13</v>
      </c>
      <c r="VS267" s="4">
        <v>12784.13</v>
      </c>
      <c r="VT267" s="4">
        <v>12784.13</v>
      </c>
      <c r="VU267" s="4">
        <v>12784.13</v>
      </c>
      <c r="VV267" s="4">
        <v>12784.13</v>
      </c>
      <c r="VW267" s="4">
        <v>12784.13</v>
      </c>
      <c r="VX267" s="4">
        <v>12784.13</v>
      </c>
      <c r="VY267" s="4">
        <v>12784.13</v>
      </c>
      <c r="VZ267" s="4">
        <v>12784.13</v>
      </c>
      <c r="WA267" s="4">
        <v>12784.13</v>
      </c>
      <c r="WB267" s="4">
        <v>12784.13</v>
      </c>
      <c r="WC267" s="4">
        <v>12784.13</v>
      </c>
      <c r="WD267" s="4">
        <v>12784.13</v>
      </c>
      <c r="WE267" s="4">
        <v>12784.13</v>
      </c>
      <c r="WF267" s="4">
        <v>12784.13</v>
      </c>
      <c r="WG267" s="4">
        <v>12784.13</v>
      </c>
      <c r="WH267" s="4">
        <v>12784.13</v>
      </c>
      <c r="WI267" s="4">
        <v>12784.13</v>
      </c>
      <c r="WJ267" s="4">
        <v>12784.13</v>
      </c>
      <c r="WK267" s="4">
        <v>12784.13</v>
      </c>
      <c r="WL267" s="4">
        <v>12784.13</v>
      </c>
      <c r="WM267" s="4">
        <v>12784.13</v>
      </c>
      <c r="WN267" s="4">
        <v>12784.13</v>
      </c>
      <c r="WO267" s="4">
        <v>12784.13</v>
      </c>
      <c r="WP267" s="4">
        <v>12784.13</v>
      </c>
      <c r="WQ267" s="4">
        <v>12784.13</v>
      </c>
      <c r="WR267" s="4">
        <v>12784.13</v>
      </c>
      <c r="WS267" s="4">
        <v>12784.13</v>
      </c>
      <c r="WT267" s="4">
        <v>12784.13</v>
      </c>
      <c r="WU267" s="4">
        <v>12784.13</v>
      </c>
      <c r="WV267" s="4">
        <v>12784.13</v>
      </c>
      <c r="WW267" s="4">
        <v>12784.13</v>
      </c>
      <c r="WX267" s="4">
        <v>12784.13</v>
      </c>
      <c r="WY267" s="4">
        <v>12784.13</v>
      </c>
      <c r="WZ267" s="4">
        <v>12784.13</v>
      </c>
      <c r="XA267" s="4">
        <v>12784.13</v>
      </c>
      <c r="XB267" s="4">
        <v>12784.13</v>
      </c>
      <c r="XC267" s="4">
        <v>12784.13</v>
      </c>
      <c r="XD267" s="4">
        <v>12784.13</v>
      </c>
      <c r="XE267" s="4">
        <v>12784.13</v>
      </c>
      <c r="XF267" s="4">
        <v>12784.13</v>
      </c>
      <c r="XG267" s="4">
        <v>12784.13</v>
      </c>
      <c r="XH267" s="4">
        <v>12784.13</v>
      </c>
      <c r="XI267" s="4">
        <v>12784.13</v>
      </c>
      <c r="XJ267" s="4">
        <v>12784.13</v>
      </c>
      <c r="XK267" s="4">
        <v>12784.13</v>
      </c>
      <c r="XL267" s="4">
        <v>12784.13</v>
      </c>
      <c r="XM267" s="4">
        <v>12784.13</v>
      </c>
      <c r="XN267" s="4">
        <v>12784.13</v>
      </c>
      <c r="XO267" s="4">
        <v>12784.13</v>
      </c>
      <c r="XP267" s="4">
        <v>12784.13</v>
      </c>
      <c r="XQ267" s="4">
        <v>12784.13</v>
      </c>
      <c r="XR267" s="4">
        <v>12784.13</v>
      </c>
      <c r="XS267" s="4">
        <v>12784.13</v>
      </c>
      <c r="XT267" s="4">
        <v>12784.13</v>
      </c>
      <c r="XU267" s="4">
        <v>12784.13</v>
      </c>
      <c r="XV267" s="4">
        <v>12784.13</v>
      </c>
      <c r="XW267" s="4">
        <v>12784.13</v>
      </c>
      <c r="XX267" s="4">
        <v>12784.13</v>
      </c>
      <c r="XY267" s="4">
        <v>12784.13</v>
      </c>
      <c r="XZ267" s="4">
        <v>12784.13</v>
      </c>
      <c r="YA267" s="4">
        <v>12784.13</v>
      </c>
      <c r="YB267" s="4">
        <v>12784.13</v>
      </c>
      <c r="YC267" s="4">
        <v>12784.13</v>
      </c>
      <c r="YD267" s="4">
        <v>12784.13</v>
      </c>
      <c r="YE267" s="4">
        <v>12784.13</v>
      </c>
      <c r="YF267" s="4">
        <v>12784.13</v>
      </c>
      <c r="YG267" s="4">
        <v>12784.13</v>
      </c>
      <c r="YH267" s="4">
        <v>12784.13</v>
      </c>
      <c r="YI267" s="4">
        <v>12784.13</v>
      </c>
      <c r="YJ267" s="4">
        <v>12784.13</v>
      </c>
      <c r="YK267" s="4">
        <v>12784.13</v>
      </c>
      <c r="YL267" s="4">
        <v>12784.13</v>
      </c>
      <c r="YM267" s="4">
        <v>12784.13</v>
      </c>
      <c r="YN267" s="4">
        <v>12784.13</v>
      </c>
      <c r="YO267" s="4">
        <v>12784.13</v>
      </c>
      <c r="YP267" s="4">
        <v>12784.13</v>
      </c>
      <c r="YQ267" s="4">
        <v>12784.13</v>
      </c>
      <c r="YR267" s="4">
        <v>12784.13</v>
      </c>
      <c r="YS267" s="4">
        <v>12784.13</v>
      </c>
      <c r="YT267" s="4">
        <v>12784.13</v>
      </c>
      <c r="YU267" s="4">
        <v>12784.13</v>
      </c>
      <c r="YV267" s="4">
        <v>12784.13</v>
      </c>
      <c r="YW267" s="4">
        <v>12784.13</v>
      </c>
      <c r="YX267" s="4">
        <v>12784.13</v>
      </c>
      <c r="YY267" s="4">
        <v>12784.13</v>
      </c>
      <c r="YZ267" s="4">
        <v>12784.13</v>
      </c>
      <c r="ZA267" s="4">
        <v>12784.13</v>
      </c>
      <c r="ZB267" s="4">
        <v>12784.13</v>
      </c>
      <c r="ZC267" s="4">
        <v>12784.13</v>
      </c>
      <c r="ZD267" s="4">
        <v>12784.13</v>
      </c>
      <c r="ZE267" s="4">
        <v>12784.13</v>
      </c>
      <c r="ZF267" s="4">
        <v>12784.13</v>
      </c>
      <c r="ZG267" s="4">
        <v>12784.13</v>
      </c>
      <c r="ZH267" s="4">
        <v>12784.13</v>
      </c>
      <c r="ZI267" s="4">
        <v>12784.13</v>
      </c>
      <c r="ZJ267" s="4">
        <v>12784.13</v>
      </c>
      <c r="ZK267" s="4">
        <v>12784.13</v>
      </c>
      <c r="ZL267" s="4">
        <v>12784.13</v>
      </c>
      <c r="ZM267" s="925">
        <v>12784.13</v>
      </c>
      <c r="ZN267" s="925">
        <v>12784.13</v>
      </c>
      <c r="ZO267" s="4">
        <v>12784.13</v>
      </c>
      <c r="ZP267" s="4">
        <v>12784.13</v>
      </c>
      <c r="ZQ267" s="4">
        <v>13850.03</v>
      </c>
      <c r="ZR267" s="4">
        <v>13850.03</v>
      </c>
      <c r="ZS267" s="4">
        <v>14675.24</v>
      </c>
      <c r="ZT267" s="4">
        <v>15500.45</v>
      </c>
      <c r="ZU267" s="4">
        <v>16325.67</v>
      </c>
      <c r="ZV267" s="4">
        <v>17150.88</v>
      </c>
      <c r="ZW267" s="4">
        <v>17976.09</v>
      </c>
      <c r="ZX267" s="4">
        <v>18980.63</v>
      </c>
      <c r="ZY267" s="4">
        <v>18980.63</v>
      </c>
      <c r="ZZ267" s="4">
        <v>19124.09</v>
      </c>
      <c r="AAA267" s="4">
        <v>19267.55</v>
      </c>
      <c r="AAB267" s="4">
        <v>19411.009999999998</v>
      </c>
      <c r="AAC267" s="4">
        <v>19554.47</v>
      </c>
      <c r="AAD267" s="4">
        <v>19697.93</v>
      </c>
      <c r="AAE267" s="4">
        <v>19769.27</v>
      </c>
      <c r="AAF267" s="4">
        <v>19769.27</v>
      </c>
      <c r="AAG267" s="4">
        <v>19826.34</v>
      </c>
      <c r="AAH267" s="4">
        <v>19883.41</v>
      </c>
      <c r="AAI267" s="4">
        <v>19940.490000000002</v>
      </c>
      <c r="AAJ267" s="4">
        <v>19997.560000000001</v>
      </c>
      <c r="AAK267" s="4">
        <v>20054.63</v>
      </c>
      <c r="AAL267" s="4">
        <v>20054.63</v>
      </c>
      <c r="AAM267" s="4">
        <v>20054.63</v>
      </c>
      <c r="AAN267" s="4">
        <v>20054.63</v>
      </c>
      <c r="AAO267" s="4">
        <v>20054.63</v>
      </c>
      <c r="AAP267" s="4">
        <v>20054.63</v>
      </c>
      <c r="AAQ267" s="4">
        <v>20054.63</v>
      </c>
      <c r="AAR267" s="4">
        <v>20054.63</v>
      </c>
      <c r="AAS267" s="4">
        <v>20054.63</v>
      </c>
      <c r="AAT267" s="4">
        <v>20054.63</v>
      </c>
      <c r="AAU267" s="4">
        <v>20233.96</v>
      </c>
      <c r="AAV267" s="4">
        <v>20377.419999999998</v>
      </c>
      <c r="AAW267" s="4">
        <v>20520.88</v>
      </c>
      <c r="AAX267" s="4">
        <v>20664.34</v>
      </c>
      <c r="AAY267" s="4">
        <v>20807.8</v>
      </c>
      <c r="AAZ267" s="4">
        <v>20951.259999999998</v>
      </c>
      <c r="ABA267" s="4">
        <v>20951.259999999998</v>
      </c>
      <c r="ABB267" s="4">
        <v>20951.259999999998</v>
      </c>
      <c r="ABC267" s="4">
        <v>20951.259999999998</v>
      </c>
      <c r="ABD267" s="4">
        <v>20951.259999999998</v>
      </c>
      <c r="ABE267" s="4">
        <v>20951.259999999998</v>
      </c>
      <c r="ABF267" s="4">
        <v>20951.259999999998</v>
      </c>
      <c r="ABG267" s="4">
        <v>20951.259999999998</v>
      </c>
      <c r="ABH267" s="4">
        <v>20951.259999999998</v>
      </c>
      <c r="ABI267" s="4">
        <v>20951.259999999998</v>
      </c>
      <c r="ABJ267" s="4">
        <v>20951.259999999998</v>
      </c>
      <c r="ABK267" s="4">
        <v>20951.259999999998</v>
      </c>
      <c r="ABL267" s="4">
        <v>20951.259999999998</v>
      </c>
      <c r="ABM267" s="4">
        <v>20951.259999999998</v>
      </c>
      <c r="ABN267" s="4">
        <v>20951.259999999998</v>
      </c>
      <c r="ABO267" s="4">
        <v>20951.259999999998</v>
      </c>
      <c r="ABP267" s="4">
        <v>20951.259999999998</v>
      </c>
      <c r="ABQ267" s="4">
        <v>20951.259999999998</v>
      </c>
      <c r="ABR267" s="4">
        <v>20951.259999999998</v>
      </c>
      <c r="ABS267" s="4">
        <v>20951.259999999998</v>
      </c>
      <c r="ABT267" s="4">
        <v>20951.259999999998</v>
      </c>
      <c r="ABU267" s="4">
        <v>20951.259999999998</v>
      </c>
    </row>
    <row r="268" spans="1:749" outlineLevel="4">
      <c r="A268" s="4" t="s">
        <v>1418</v>
      </c>
      <c r="D268" s="4">
        <v>57419.14</v>
      </c>
      <c r="E268" s="4">
        <v>4600.01</v>
      </c>
      <c r="F268" s="689">
        <v>2015990.28</v>
      </c>
      <c r="G268" s="689"/>
      <c r="H268" s="689" t="s">
        <v>894</v>
      </c>
      <c r="ER268" s="4">
        <v>6.81</v>
      </c>
      <c r="ES268" s="4">
        <v>15.26</v>
      </c>
      <c r="ET268" s="4">
        <v>15.26</v>
      </c>
      <c r="EU268" s="4">
        <v>23.71</v>
      </c>
      <c r="EV268" s="4">
        <v>32.15</v>
      </c>
      <c r="EW268" s="4">
        <v>43.62</v>
      </c>
      <c r="EX268" s="4">
        <v>55.55</v>
      </c>
      <c r="EY268" s="4">
        <v>67.48</v>
      </c>
      <c r="EZ268" s="4">
        <v>79.41</v>
      </c>
      <c r="FA268" s="4">
        <v>79.41</v>
      </c>
      <c r="FB268" s="4">
        <v>91.34</v>
      </c>
      <c r="FC268" s="4">
        <v>103.27</v>
      </c>
      <c r="FD268" s="4">
        <v>115.2</v>
      </c>
      <c r="FE268" s="4">
        <v>127.13</v>
      </c>
      <c r="FF268" s="4">
        <v>136.07</v>
      </c>
      <c r="FG268" s="4">
        <v>147.03</v>
      </c>
      <c r="FH268" s="4">
        <v>147.03</v>
      </c>
      <c r="FI268" s="4">
        <v>161.06</v>
      </c>
      <c r="FJ268" s="4">
        <v>161.06</v>
      </c>
      <c r="FK268" s="4">
        <v>189.49</v>
      </c>
      <c r="FL268" s="4">
        <v>223.9</v>
      </c>
      <c r="FM268" s="4">
        <v>266.39999999999998</v>
      </c>
      <c r="FN268" s="4">
        <v>309.67</v>
      </c>
      <c r="FO268" s="4">
        <v>309.67</v>
      </c>
      <c r="FP268" s="4">
        <v>355.18</v>
      </c>
      <c r="FQ268" s="4">
        <v>398.81</v>
      </c>
      <c r="FR268" s="4">
        <v>441.26</v>
      </c>
      <c r="FS268" s="4">
        <v>494.53</v>
      </c>
      <c r="FT268" s="4">
        <v>556.61</v>
      </c>
      <c r="FU268" s="4">
        <v>627.75</v>
      </c>
      <c r="FV268" s="4">
        <v>627.75</v>
      </c>
      <c r="FW268" s="4">
        <v>701.83</v>
      </c>
      <c r="FX268" s="4">
        <v>755.38</v>
      </c>
      <c r="FY268" s="4">
        <v>811.9</v>
      </c>
      <c r="FZ268" s="4">
        <v>874.05</v>
      </c>
      <c r="GA268" s="4">
        <v>957.33</v>
      </c>
      <c r="GB268" s="4">
        <v>1053.8599999999999</v>
      </c>
      <c r="GC268" s="4">
        <v>1053.8599999999999</v>
      </c>
      <c r="GD268" s="4">
        <v>1163.21</v>
      </c>
      <c r="GE268" s="4">
        <v>1261.06</v>
      </c>
      <c r="GF268" s="4">
        <v>1367.75</v>
      </c>
      <c r="GG268" s="4">
        <v>1494.87</v>
      </c>
      <c r="GH268" s="4">
        <v>1629.91</v>
      </c>
      <c r="GI268" s="4">
        <v>1629.91</v>
      </c>
      <c r="GJ268" s="4">
        <v>1629.91</v>
      </c>
      <c r="GK268" s="4">
        <v>1629.91</v>
      </c>
      <c r="GL268" s="4">
        <v>1629.91</v>
      </c>
      <c r="GM268" s="4">
        <v>1629.91</v>
      </c>
      <c r="GN268" s="4">
        <v>1828.15</v>
      </c>
      <c r="GO268" s="4">
        <v>2025.62</v>
      </c>
      <c r="GP268" s="4">
        <v>2253.0100000000002</v>
      </c>
      <c r="GQ268" s="4">
        <v>2253.0100000000002</v>
      </c>
      <c r="GR268" s="4">
        <v>2460.54</v>
      </c>
      <c r="GS268" s="4">
        <v>2699.61</v>
      </c>
      <c r="GT268" s="4">
        <v>2926.04</v>
      </c>
      <c r="GU268" s="4">
        <v>3080.51</v>
      </c>
      <c r="GV268" s="4">
        <v>3153.12</v>
      </c>
      <c r="GW268" s="4">
        <v>3230.03</v>
      </c>
      <c r="GX268" s="4">
        <v>3230.03</v>
      </c>
      <c r="GY268" s="4">
        <v>3261.96</v>
      </c>
      <c r="GZ268" s="4">
        <v>3326.08</v>
      </c>
      <c r="HA268" s="4">
        <v>3415.91</v>
      </c>
      <c r="HB268" s="4">
        <v>3451.18</v>
      </c>
      <c r="HC268" s="4">
        <v>3493.79</v>
      </c>
      <c r="HD268" s="4">
        <v>3510.05</v>
      </c>
      <c r="HE268" s="4">
        <v>3510.05</v>
      </c>
      <c r="HF268" s="4">
        <v>3514.92</v>
      </c>
      <c r="HG268" s="4">
        <v>3520.03</v>
      </c>
      <c r="HH268" s="4">
        <v>3525.13</v>
      </c>
      <c r="HI268" s="4">
        <v>3530.24</v>
      </c>
      <c r="HJ268" s="4">
        <v>3541.13</v>
      </c>
      <c r="HK268" s="4">
        <v>3552.17</v>
      </c>
      <c r="HL268" s="4">
        <v>3552.17</v>
      </c>
      <c r="HM268" s="4">
        <v>3563.58</v>
      </c>
      <c r="HN268" s="4">
        <v>3575</v>
      </c>
      <c r="HO268" s="4">
        <v>3586.41</v>
      </c>
      <c r="HP268" s="4">
        <v>3597.83</v>
      </c>
      <c r="HQ268" s="4">
        <v>3610.45</v>
      </c>
      <c r="HR268" s="4">
        <v>3625.48</v>
      </c>
      <c r="HS268" s="4">
        <v>3625.48</v>
      </c>
      <c r="HT268" s="4">
        <v>3640.75</v>
      </c>
      <c r="HU268" s="4">
        <v>3656.05</v>
      </c>
      <c r="HV268" s="4">
        <v>3671.34</v>
      </c>
      <c r="HW268" s="4">
        <v>3686.65</v>
      </c>
      <c r="HX268" s="4">
        <v>3702.36</v>
      </c>
      <c r="HY268" s="4">
        <v>3718.13</v>
      </c>
      <c r="HZ268" s="4">
        <v>3718.13</v>
      </c>
      <c r="IA268" s="4">
        <v>3732.62</v>
      </c>
      <c r="IB268" s="4">
        <v>3746.32</v>
      </c>
      <c r="IC268" s="4">
        <v>3760.1</v>
      </c>
      <c r="ID268" s="4">
        <v>3774.11</v>
      </c>
      <c r="IE268" s="4">
        <v>3788.19</v>
      </c>
      <c r="IF268" s="4">
        <v>3803.82</v>
      </c>
      <c r="IG268" s="4">
        <v>3803.82</v>
      </c>
      <c r="IH268" s="4">
        <v>3822.25</v>
      </c>
      <c r="II268" s="4">
        <v>3844.04</v>
      </c>
      <c r="IJ268" s="4">
        <v>3867.01</v>
      </c>
      <c r="IK268" s="4">
        <v>3892.76</v>
      </c>
      <c r="IL268" s="4">
        <v>3920.92</v>
      </c>
      <c r="IM268" s="4">
        <v>3949.71</v>
      </c>
      <c r="IN268" s="4">
        <v>3949.71</v>
      </c>
      <c r="IO268" s="4">
        <v>3981.99</v>
      </c>
      <c r="IP268" s="4">
        <v>4014.88</v>
      </c>
      <c r="IQ268" s="4">
        <v>4049.37</v>
      </c>
      <c r="IR268" s="4">
        <v>4085.76</v>
      </c>
      <c r="IS268" s="4">
        <v>4121.83</v>
      </c>
      <c r="IT268" s="4">
        <v>4157.3100000000004</v>
      </c>
      <c r="IU268" s="4">
        <v>4157.3100000000004</v>
      </c>
      <c r="IV268" s="4">
        <v>4186.3599999999997</v>
      </c>
      <c r="IW268" s="4">
        <v>4200.13</v>
      </c>
      <c r="IX268" s="4">
        <v>4205.83</v>
      </c>
      <c r="IY268" s="4">
        <v>4205.83</v>
      </c>
      <c r="IZ268" s="4">
        <v>4205.83</v>
      </c>
      <c r="JA268" s="4">
        <v>4205.83</v>
      </c>
      <c r="JB268" s="4">
        <v>4205.83</v>
      </c>
      <c r="JC268" s="4">
        <v>4205.83</v>
      </c>
      <c r="JD268" s="4">
        <v>4211.53</v>
      </c>
      <c r="JE268" s="4">
        <v>4217.2299999999996</v>
      </c>
      <c r="JF268" s="4">
        <v>4222.9399999999996</v>
      </c>
      <c r="JG268" s="4">
        <v>4228.6400000000003</v>
      </c>
      <c r="JH268" s="4">
        <v>4234.51</v>
      </c>
      <c r="JI268" s="4">
        <v>4234.51</v>
      </c>
      <c r="JJ268" s="4">
        <v>4240.88</v>
      </c>
      <c r="JK268" s="4">
        <v>4247.28</v>
      </c>
      <c r="JL268" s="4">
        <v>4253.68</v>
      </c>
      <c r="JM268" s="4">
        <v>4260.3100000000004</v>
      </c>
      <c r="JN268" s="4">
        <v>4266.9399999999996</v>
      </c>
      <c r="JO268" s="4">
        <v>4273.5600000000004</v>
      </c>
      <c r="JP268" s="4">
        <v>4273.5600000000004</v>
      </c>
      <c r="JQ268" s="4">
        <v>4276.7299999999996</v>
      </c>
      <c r="JR268" s="4">
        <v>4277.72</v>
      </c>
      <c r="JS268" s="4">
        <v>4278.71</v>
      </c>
      <c r="JT268" s="4">
        <v>4279.7</v>
      </c>
      <c r="JU268" s="4">
        <v>4280.6899999999996</v>
      </c>
      <c r="JV268" s="4">
        <v>4281.68</v>
      </c>
      <c r="JW268" s="4">
        <v>4281.68</v>
      </c>
      <c r="JX268" s="4">
        <v>4282.72</v>
      </c>
      <c r="JY268" s="4">
        <v>4283.7700000000004</v>
      </c>
      <c r="JZ268" s="4">
        <v>4284.8100000000004</v>
      </c>
      <c r="KA268" s="4">
        <v>4285.8599999999997</v>
      </c>
      <c r="KB268" s="4">
        <v>4286.91</v>
      </c>
      <c r="KC268" s="4">
        <v>4287.95</v>
      </c>
      <c r="KD268" s="4">
        <v>4287.95</v>
      </c>
      <c r="KE268" s="4">
        <v>4289</v>
      </c>
      <c r="KF268" s="4">
        <v>4290.05</v>
      </c>
      <c r="KG268" s="4">
        <v>4291.09</v>
      </c>
      <c r="KH268" s="4">
        <v>4292.1400000000003</v>
      </c>
      <c r="KI268" s="4">
        <v>4293.18</v>
      </c>
      <c r="KJ268" s="4">
        <v>4294.2299999999996</v>
      </c>
      <c r="KK268" s="4">
        <v>4294.2299999999996</v>
      </c>
      <c r="KL268" s="4">
        <v>4295.29</v>
      </c>
      <c r="KM268" s="4">
        <v>4296.3900000000003</v>
      </c>
      <c r="KN268" s="4">
        <v>4297.49</v>
      </c>
      <c r="KO268" s="4">
        <v>4298.6000000000004</v>
      </c>
      <c r="KP268" s="4">
        <v>4299.71</v>
      </c>
      <c r="KQ268" s="4">
        <v>4300.8100000000004</v>
      </c>
      <c r="KR268" s="4">
        <v>4300.8100000000004</v>
      </c>
      <c r="KS268" s="4">
        <v>4301.92</v>
      </c>
      <c r="KT268" s="4">
        <v>4303.0200000000004</v>
      </c>
      <c r="KU268" s="4">
        <v>4304.1499999999996</v>
      </c>
      <c r="KV268" s="4">
        <v>4305.3100000000004</v>
      </c>
      <c r="KW268" s="4">
        <v>4306.47</v>
      </c>
      <c r="KX268" s="4">
        <v>4307.68</v>
      </c>
      <c r="KY268" s="4">
        <v>4307.68</v>
      </c>
      <c r="KZ268" s="4">
        <v>4308.96</v>
      </c>
      <c r="LA268" s="4">
        <v>4310.24</v>
      </c>
      <c r="LB268" s="4">
        <v>4311.5200000000004</v>
      </c>
      <c r="LC268" s="4">
        <v>4312.8</v>
      </c>
      <c r="LD268" s="4">
        <v>4314.08</v>
      </c>
      <c r="LE268" s="4">
        <v>4315.38</v>
      </c>
      <c r="LF268" s="4">
        <v>4315.38</v>
      </c>
      <c r="LG268" s="4">
        <v>4316.82</v>
      </c>
      <c r="LH268" s="4">
        <v>4318.33</v>
      </c>
      <c r="LI268" s="4">
        <v>4319.88</v>
      </c>
      <c r="LJ268" s="4">
        <v>4321.45</v>
      </c>
      <c r="LK268" s="4">
        <v>4323.0200000000004</v>
      </c>
      <c r="LL268" s="4">
        <v>4324.63</v>
      </c>
      <c r="LM268" s="4">
        <v>4324.63</v>
      </c>
      <c r="LN268" s="4">
        <v>4326.2700000000004</v>
      </c>
      <c r="LO268" s="4">
        <v>4327.99</v>
      </c>
      <c r="LP268" s="4">
        <v>4329.7299999999996</v>
      </c>
      <c r="LQ268" s="4">
        <v>4331.49</v>
      </c>
      <c r="LR268" s="4">
        <v>4333.28</v>
      </c>
      <c r="LS268" s="4">
        <v>4335.1099999999997</v>
      </c>
      <c r="LT268" s="4">
        <v>4335.1099999999997</v>
      </c>
      <c r="LU268" s="4">
        <v>4337.1000000000004</v>
      </c>
      <c r="LV268" s="4">
        <v>4339.1099999999997</v>
      </c>
      <c r="LW268" s="4">
        <v>4341.21</v>
      </c>
      <c r="LX268" s="4">
        <v>4343.42</v>
      </c>
      <c r="LY268" s="4">
        <v>4345.7700000000004</v>
      </c>
      <c r="LZ268" s="4">
        <v>4348.1899999999996</v>
      </c>
      <c r="MA268" s="4">
        <v>4348.1899999999996</v>
      </c>
      <c r="MB268" s="4">
        <v>4350.6499999999996</v>
      </c>
      <c r="MC268" s="4">
        <v>4353.16</v>
      </c>
      <c r="MD268" s="4">
        <v>4355.7700000000004</v>
      </c>
      <c r="ME268" s="4">
        <v>4358.3900000000003</v>
      </c>
      <c r="MF268" s="4">
        <v>4361.01</v>
      </c>
      <c r="MG268" s="4">
        <v>4363.72</v>
      </c>
      <c r="MH268" s="4">
        <v>4363.72</v>
      </c>
      <c r="MI268" s="4">
        <v>4366.5</v>
      </c>
      <c r="MJ268" s="4">
        <v>4369.29</v>
      </c>
      <c r="MK268" s="4">
        <v>4372.09</v>
      </c>
      <c r="ML268" s="4">
        <v>4374.88</v>
      </c>
      <c r="MM268" s="4">
        <v>4377.7299999999996</v>
      </c>
      <c r="MN268" s="4">
        <v>4380.78</v>
      </c>
      <c r="MO268" s="4">
        <v>4380.78</v>
      </c>
      <c r="MP268" s="4">
        <v>4383.91</v>
      </c>
      <c r="MQ268" s="4">
        <v>4387.08</v>
      </c>
      <c r="MR268" s="4">
        <v>4390.25</v>
      </c>
      <c r="MS268" s="4">
        <v>4393.47</v>
      </c>
      <c r="MT268" s="4">
        <v>4396.72</v>
      </c>
      <c r="MU268" s="4">
        <v>4400.04</v>
      </c>
      <c r="MV268" s="4">
        <v>4400.04</v>
      </c>
      <c r="MW268" s="4">
        <v>4403.3500000000004</v>
      </c>
      <c r="MX268" s="4">
        <v>4406.74</v>
      </c>
      <c r="MY268" s="4">
        <v>4410.22</v>
      </c>
      <c r="MZ268" s="4">
        <v>4413.71</v>
      </c>
      <c r="NA268" s="4">
        <v>4418.93</v>
      </c>
      <c r="NB268" s="4">
        <v>4424.16</v>
      </c>
      <c r="NC268" s="4">
        <v>4424.16</v>
      </c>
      <c r="ND268" s="4">
        <v>4430.03</v>
      </c>
      <c r="NE268" s="4">
        <v>4436.49</v>
      </c>
      <c r="NF268" s="4">
        <v>4457.07</v>
      </c>
      <c r="NG268" s="4">
        <v>4512.8</v>
      </c>
      <c r="NH268" s="4">
        <v>4530.24</v>
      </c>
      <c r="NI268" s="4">
        <v>4550.59</v>
      </c>
      <c r="NJ268" s="4">
        <v>4550.59</v>
      </c>
      <c r="NK268" s="4">
        <v>4600.01</v>
      </c>
      <c r="NL268" s="4">
        <v>4600.01</v>
      </c>
      <c r="NM268" s="4">
        <v>4600.01</v>
      </c>
      <c r="NN268" s="4">
        <v>4600.01</v>
      </c>
      <c r="NO268" s="4">
        <v>4600.01</v>
      </c>
      <c r="NP268" s="4">
        <v>4600.01</v>
      </c>
      <c r="NQ268" s="4">
        <v>4600.01</v>
      </c>
      <c r="NR268" s="4">
        <v>4600.01</v>
      </c>
      <c r="NS268" s="4">
        <v>4600.01</v>
      </c>
      <c r="NT268" s="4">
        <v>4600.01</v>
      </c>
      <c r="NU268" s="4">
        <v>4600.01</v>
      </c>
      <c r="NV268" s="4">
        <v>4600.01</v>
      </c>
      <c r="NW268" s="4">
        <v>4600.01</v>
      </c>
      <c r="NX268" s="4">
        <v>4600.01</v>
      </c>
      <c r="NY268" s="4">
        <v>4600.01</v>
      </c>
      <c r="NZ268" s="4">
        <v>4600.01</v>
      </c>
      <c r="OA268" s="4">
        <v>4600.01</v>
      </c>
      <c r="OB268" s="4">
        <v>4600.01</v>
      </c>
      <c r="OC268" s="4">
        <v>8347.8700000000008</v>
      </c>
      <c r="OD268" s="4">
        <v>12625.06</v>
      </c>
      <c r="OE268" s="4">
        <v>12625.06</v>
      </c>
      <c r="OF268" s="4">
        <v>21793.75</v>
      </c>
      <c r="OG268" s="4">
        <v>23279.03</v>
      </c>
      <c r="OH268" s="4">
        <v>25432.65</v>
      </c>
      <c r="OI268" s="4">
        <v>26154.17</v>
      </c>
      <c r="OJ268" s="4">
        <v>26235.34</v>
      </c>
      <c r="OK268" s="4">
        <v>26402.43</v>
      </c>
      <c r="OL268" s="4">
        <v>26402.43</v>
      </c>
      <c r="OM268" s="4">
        <v>32619.31</v>
      </c>
      <c r="ON268" s="4">
        <v>39870.720000000001</v>
      </c>
      <c r="OO268" s="4">
        <v>57385.82</v>
      </c>
      <c r="OP268" s="4">
        <v>57389.82</v>
      </c>
      <c r="OQ268" s="4">
        <v>57393.81</v>
      </c>
      <c r="OR268" s="4">
        <v>57397.81</v>
      </c>
      <c r="OS268" s="4">
        <v>57397.81</v>
      </c>
      <c r="OT268" s="4">
        <v>57406.48</v>
      </c>
      <c r="OU268" s="4">
        <v>57419.14</v>
      </c>
      <c r="OV268" s="4">
        <v>57419.14</v>
      </c>
      <c r="OW268" s="4">
        <v>57419.14</v>
      </c>
      <c r="OX268" s="4">
        <v>57419.14</v>
      </c>
      <c r="OY268" s="4">
        <v>57419.14</v>
      </c>
      <c r="OZ268" s="4">
        <v>57419.14</v>
      </c>
      <c r="PA268" s="4">
        <v>57419.14</v>
      </c>
      <c r="PB268" s="4">
        <v>57419.14</v>
      </c>
      <c r="PC268" s="4">
        <v>57419.14</v>
      </c>
      <c r="PD268" s="4">
        <v>57419.14</v>
      </c>
      <c r="PE268" s="4">
        <v>57419.14</v>
      </c>
      <c r="PF268" s="4">
        <v>57419.14</v>
      </c>
      <c r="PG268" s="4">
        <v>57419.14</v>
      </c>
      <c r="PH268" s="4">
        <v>57419.14</v>
      </c>
      <c r="PI268" s="4">
        <v>57419.14</v>
      </c>
      <c r="PJ268" s="4">
        <v>57419.14</v>
      </c>
      <c r="PK268" s="4">
        <v>57419.14</v>
      </c>
      <c r="PL268" s="4">
        <v>57419.14</v>
      </c>
      <c r="PM268" s="4">
        <v>57419.14</v>
      </c>
      <c r="PN268" s="4">
        <v>57419.14</v>
      </c>
      <c r="PO268" s="4">
        <v>57419.14</v>
      </c>
      <c r="PP268" s="4">
        <v>57419.14</v>
      </c>
      <c r="PQ268" s="4">
        <v>57419.14</v>
      </c>
      <c r="PR268" s="4">
        <v>57419.14</v>
      </c>
      <c r="PS268" s="4">
        <v>57419.14</v>
      </c>
      <c r="PT268" s="4">
        <v>57419.14</v>
      </c>
      <c r="PU268" s="4">
        <v>57419.14</v>
      </c>
      <c r="PV268" s="4">
        <v>57419.14</v>
      </c>
      <c r="PW268" s="4">
        <v>57419.14</v>
      </c>
      <c r="PX268" s="4">
        <v>57419.14</v>
      </c>
      <c r="PY268" s="4">
        <v>57419.14</v>
      </c>
      <c r="PZ268" s="4">
        <v>57419.14</v>
      </c>
      <c r="QA268" s="4">
        <v>57419.14</v>
      </c>
      <c r="QB268" s="4">
        <v>57419.14</v>
      </c>
      <c r="QC268" s="4">
        <v>57419.14</v>
      </c>
      <c r="QD268" s="4">
        <v>57419.14</v>
      </c>
      <c r="QE268" s="4">
        <v>57419.14</v>
      </c>
      <c r="QF268" s="4">
        <v>57419.14</v>
      </c>
      <c r="QG268" s="4">
        <v>57419.14</v>
      </c>
      <c r="QH268" s="4">
        <v>57419.14</v>
      </c>
      <c r="QI268" s="4">
        <v>57419.14</v>
      </c>
      <c r="QJ268" s="4">
        <v>57419.14</v>
      </c>
      <c r="QK268" s="4">
        <v>57419.14</v>
      </c>
      <c r="QL268" s="4">
        <v>57419.14</v>
      </c>
      <c r="QM268" s="4">
        <v>57419.14</v>
      </c>
      <c r="QN268" s="4">
        <v>57419.14</v>
      </c>
      <c r="QO268" s="4">
        <v>57419.14</v>
      </c>
      <c r="QP268" s="4">
        <v>57419.14</v>
      </c>
      <c r="QQ268" s="4">
        <v>57419.14</v>
      </c>
      <c r="QR268" s="4">
        <v>57419.14</v>
      </c>
      <c r="QS268" s="4">
        <v>57419.14</v>
      </c>
      <c r="QT268" s="4">
        <v>57419.14</v>
      </c>
      <c r="QU268" s="4">
        <v>57419.14</v>
      </c>
      <c r="QV268" s="4">
        <v>57419.14</v>
      </c>
      <c r="QW268" s="4">
        <v>57419.14</v>
      </c>
      <c r="QX268" s="4">
        <v>57419.14</v>
      </c>
      <c r="QY268" s="4">
        <v>57419.14</v>
      </c>
      <c r="QZ268" s="4">
        <v>57419.14</v>
      </c>
      <c r="RA268" s="4">
        <v>57419.14</v>
      </c>
      <c r="RB268" s="4">
        <v>57419.14</v>
      </c>
      <c r="RC268" s="4">
        <v>57419.14</v>
      </c>
      <c r="RD268" s="4">
        <v>57419.14</v>
      </c>
      <c r="RE268" s="4">
        <v>57419.14</v>
      </c>
      <c r="RF268" s="4">
        <v>57419.14</v>
      </c>
      <c r="RG268" s="4">
        <v>57419.14</v>
      </c>
      <c r="RH268" s="4">
        <v>57419.14</v>
      </c>
      <c r="RI268" s="4">
        <v>57419.14</v>
      </c>
      <c r="RJ268" s="4">
        <v>57419.14</v>
      </c>
      <c r="RK268" s="4">
        <v>57419.14</v>
      </c>
      <c r="RL268" s="4">
        <v>57419.14</v>
      </c>
      <c r="RM268" s="4">
        <v>57419.14</v>
      </c>
      <c r="RN268" s="4">
        <v>57419.14</v>
      </c>
      <c r="RO268" s="4">
        <v>57419.14</v>
      </c>
      <c r="RP268" s="4">
        <v>57419.14</v>
      </c>
      <c r="RQ268" s="4">
        <v>57419.14</v>
      </c>
      <c r="RR268" s="4">
        <v>57419.14</v>
      </c>
      <c r="RS268" s="4">
        <v>57419.14</v>
      </c>
      <c r="RT268" s="4">
        <v>5590.27</v>
      </c>
      <c r="RU268" s="4">
        <v>5590.42</v>
      </c>
      <c r="RV268" s="4">
        <v>5590.57</v>
      </c>
      <c r="RW268" s="4">
        <v>5590.57</v>
      </c>
      <c r="RX268" s="4">
        <v>5590.57</v>
      </c>
      <c r="RY268" s="4">
        <v>5590.57</v>
      </c>
      <c r="RZ268" s="4">
        <v>5590.57</v>
      </c>
      <c r="SA268" s="4">
        <v>5590.57</v>
      </c>
      <c r="SB268" s="4">
        <v>5590.57</v>
      </c>
      <c r="SC268" s="4">
        <v>5590.57</v>
      </c>
      <c r="SD268" s="4">
        <v>5590.57</v>
      </c>
      <c r="SE268" s="4">
        <v>5590.57</v>
      </c>
      <c r="SF268" s="4">
        <v>5590.57</v>
      </c>
      <c r="SG268" s="4">
        <v>5590.57</v>
      </c>
      <c r="SH268" s="4">
        <v>5590.57</v>
      </c>
      <c r="SI268" s="4">
        <v>5590.57</v>
      </c>
      <c r="SJ268" s="4">
        <v>5590.57</v>
      </c>
      <c r="SK268" s="4">
        <v>5590.57</v>
      </c>
      <c r="SL268" s="4">
        <v>5590.57</v>
      </c>
      <c r="SM268" s="4">
        <v>5590.57</v>
      </c>
      <c r="SN268" s="4">
        <v>5590.57</v>
      </c>
      <c r="SO268" s="4">
        <v>5590.57</v>
      </c>
      <c r="SP268" s="4">
        <v>5590.57</v>
      </c>
      <c r="SQ268" s="4">
        <v>5590.57</v>
      </c>
      <c r="SR268" s="4">
        <v>5590.57</v>
      </c>
      <c r="SS268" s="4">
        <v>5590.57</v>
      </c>
      <c r="ST268" s="4">
        <v>5590.57</v>
      </c>
      <c r="SU268" s="4">
        <v>5590.57</v>
      </c>
      <c r="SV268" s="4">
        <v>5590.57</v>
      </c>
      <c r="SW268" s="4">
        <v>5590.57</v>
      </c>
      <c r="SX268" s="4">
        <v>5590.57</v>
      </c>
      <c r="SY268" s="4">
        <v>5590.57</v>
      </c>
      <c r="SZ268" s="4">
        <v>5590.57</v>
      </c>
      <c r="TA268" s="4">
        <v>5797.53</v>
      </c>
      <c r="TB268" s="4">
        <v>5988.57</v>
      </c>
      <c r="TC268" s="4">
        <v>6195.73</v>
      </c>
      <c r="TD268" s="4">
        <v>6386.95</v>
      </c>
      <c r="TE268" s="4">
        <v>6628.9</v>
      </c>
      <c r="TF268" s="4">
        <v>6628.9</v>
      </c>
      <c r="TG268" s="4">
        <v>6852.24</v>
      </c>
      <c r="TH268" s="4">
        <v>6886.92</v>
      </c>
      <c r="TI268" s="4">
        <v>6918.94</v>
      </c>
      <c r="TJ268" s="4">
        <v>6953.26</v>
      </c>
      <c r="TK268" s="4">
        <v>6984.94</v>
      </c>
      <c r="TL268" s="4">
        <v>6984.94</v>
      </c>
      <c r="TM268" s="4">
        <v>6984.94</v>
      </c>
      <c r="TN268" s="4">
        <v>6984.94</v>
      </c>
      <c r="TO268" s="4">
        <v>6984.94</v>
      </c>
      <c r="TP268" s="4">
        <v>6984.94</v>
      </c>
      <c r="TQ268" s="4">
        <v>6984.94</v>
      </c>
      <c r="TR268" s="4">
        <v>6984.94</v>
      </c>
      <c r="TS268" s="4">
        <v>6984.94</v>
      </c>
      <c r="TT268" s="4">
        <v>6984.94</v>
      </c>
      <c r="TU268" s="4">
        <v>6984.94</v>
      </c>
      <c r="TV268" s="4">
        <v>6984.94</v>
      </c>
      <c r="TW268" s="4">
        <v>6984.94</v>
      </c>
      <c r="TX268" s="4">
        <v>6984.94</v>
      </c>
      <c r="TY268" s="4">
        <v>6984.94</v>
      </c>
      <c r="TZ268" s="4">
        <v>6984.94</v>
      </c>
      <c r="UA268" s="4">
        <v>6984.94</v>
      </c>
      <c r="UB268" s="4">
        <v>6984.94</v>
      </c>
      <c r="UC268" s="4">
        <v>6984.94</v>
      </c>
      <c r="UD268" s="4">
        <v>6984.94</v>
      </c>
      <c r="UE268" s="4">
        <v>6984.94</v>
      </c>
      <c r="UF268" s="4">
        <v>6984.94</v>
      </c>
      <c r="UG268" s="4">
        <v>6984.94</v>
      </c>
      <c r="UH268" s="4">
        <v>6984.94</v>
      </c>
      <c r="UI268" s="4">
        <v>6984.94</v>
      </c>
      <c r="UJ268" s="4">
        <v>6984.94</v>
      </c>
      <c r="UK268" s="4">
        <v>6984.94</v>
      </c>
      <c r="UL268" s="4">
        <v>6984.94</v>
      </c>
      <c r="UM268" s="4">
        <v>6984.94</v>
      </c>
      <c r="UN268" s="4">
        <v>6984.94</v>
      </c>
      <c r="UO268" s="4">
        <v>6984.94</v>
      </c>
      <c r="UP268" s="4">
        <v>6984.94</v>
      </c>
      <c r="UQ268" s="4">
        <v>6984.94</v>
      </c>
      <c r="UR268" s="4">
        <v>6984.94</v>
      </c>
      <c r="US268" s="4">
        <v>6984.94</v>
      </c>
      <c r="UT268" s="4">
        <v>6984.94</v>
      </c>
      <c r="UU268" s="4">
        <v>6984.94</v>
      </c>
      <c r="UV268" s="4">
        <v>6984.94</v>
      </c>
      <c r="UW268" s="4">
        <v>6984.94</v>
      </c>
      <c r="UX268" s="4">
        <v>6984.94</v>
      </c>
      <c r="UY268" s="4">
        <v>6984.94</v>
      </c>
      <c r="UZ268" s="4">
        <v>6984.94</v>
      </c>
      <c r="VA268" s="4">
        <v>6984.94</v>
      </c>
      <c r="VB268" s="4">
        <v>6984.94</v>
      </c>
      <c r="VC268" s="4">
        <v>6984.94</v>
      </c>
      <c r="VD268" s="4">
        <v>6984.94</v>
      </c>
      <c r="VE268" s="4">
        <v>6984.94</v>
      </c>
      <c r="VF268" s="4">
        <v>6984.94</v>
      </c>
      <c r="VG268" s="4">
        <v>6984.94</v>
      </c>
      <c r="VH268" s="4">
        <v>6984.94</v>
      </c>
      <c r="VI268" s="4">
        <v>6984.94</v>
      </c>
      <c r="VJ268" s="4">
        <v>6984.94</v>
      </c>
      <c r="VK268" s="4">
        <v>6984.94</v>
      </c>
      <c r="VL268" s="4">
        <v>6984.94</v>
      </c>
      <c r="VM268" s="4">
        <v>6984.94</v>
      </c>
      <c r="VN268" s="4">
        <v>6984.94</v>
      </c>
      <c r="VO268" s="4">
        <v>6984.94</v>
      </c>
      <c r="VP268" s="4">
        <v>6984.94</v>
      </c>
      <c r="VQ268" s="4">
        <v>6984.94</v>
      </c>
      <c r="VR268" s="4">
        <v>6984.94</v>
      </c>
      <c r="VS268" s="4">
        <v>6984.94</v>
      </c>
      <c r="VT268" s="4">
        <v>6984.94</v>
      </c>
      <c r="VU268" s="4">
        <v>6984.94</v>
      </c>
      <c r="VV268" s="4">
        <v>6984.94</v>
      </c>
      <c r="VW268" s="4">
        <v>6984.94</v>
      </c>
      <c r="VX268" s="4">
        <v>6984.94</v>
      </c>
      <c r="VY268" s="4">
        <v>6984.94</v>
      </c>
      <c r="VZ268" s="4">
        <v>6984.94</v>
      </c>
      <c r="WA268" s="4">
        <v>6984.94</v>
      </c>
      <c r="WB268" s="4">
        <v>6984.94</v>
      </c>
      <c r="WC268" s="4">
        <v>6984.94</v>
      </c>
      <c r="WD268" s="4">
        <v>6984.94</v>
      </c>
      <c r="WE268" s="4">
        <v>6984.94</v>
      </c>
      <c r="WF268" s="4">
        <v>6984.94</v>
      </c>
      <c r="WG268" s="4">
        <v>6984.94</v>
      </c>
      <c r="WH268" s="4">
        <v>6984.94</v>
      </c>
      <c r="WI268" s="4">
        <v>6984.94</v>
      </c>
      <c r="WJ268" s="4">
        <v>6984.94</v>
      </c>
      <c r="WK268" s="4">
        <v>6984.94</v>
      </c>
      <c r="WL268" s="4">
        <v>6984.94</v>
      </c>
      <c r="WM268" s="4">
        <v>6984.94</v>
      </c>
      <c r="WN268" s="4">
        <v>6984.94</v>
      </c>
      <c r="WO268" s="4">
        <v>6984.94</v>
      </c>
      <c r="WP268" s="4">
        <v>6984.94</v>
      </c>
      <c r="WQ268" s="4">
        <v>6984.94</v>
      </c>
      <c r="WR268" s="4">
        <v>6984.94</v>
      </c>
      <c r="WS268" s="4">
        <v>6984.94</v>
      </c>
      <c r="WT268" s="4">
        <v>6984.94</v>
      </c>
      <c r="WU268" s="4">
        <v>6984.94</v>
      </c>
      <c r="WV268" s="4">
        <v>6984.94</v>
      </c>
      <c r="WW268" s="4">
        <v>6984.94</v>
      </c>
      <c r="WX268" s="4">
        <v>6984.94</v>
      </c>
      <c r="WY268" s="4">
        <v>6984.94</v>
      </c>
      <c r="WZ268" s="4">
        <v>6984.94</v>
      </c>
      <c r="XA268" s="4">
        <v>6984.94</v>
      </c>
      <c r="XB268" s="4">
        <v>6984.94</v>
      </c>
      <c r="XC268" s="4">
        <v>6984.94</v>
      </c>
      <c r="XD268" s="4">
        <v>6984.94</v>
      </c>
      <c r="XE268" s="4">
        <v>6984.94</v>
      </c>
      <c r="XF268" s="4">
        <v>6984.94</v>
      </c>
      <c r="XG268" s="4">
        <v>6984.94</v>
      </c>
      <c r="XH268" s="4">
        <v>6984.94</v>
      </c>
      <c r="XI268" s="4">
        <v>6984.94</v>
      </c>
      <c r="XJ268" s="4">
        <v>6984.94</v>
      </c>
      <c r="XK268" s="4">
        <v>6984.94</v>
      </c>
      <c r="XL268" s="4">
        <v>6984.94</v>
      </c>
      <c r="XM268" s="4">
        <v>6984.94</v>
      </c>
      <c r="XN268" s="4">
        <v>6984.94</v>
      </c>
      <c r="XO268" s="4">
        <v>6984.94</v>
      </c>
      <c r="XP268" s="4">
        <v>6984.94</v>
      </c>
      <c r="XQ268" s="4">
        <v>6984.94</v>
      </c>
      <c r="XR268" s="4">
        <v>6984.94</v>
      </c>
      <c r="XS268" s="4">
        <v>6984.94</v>
      </c>
      <c r="XT268" s="4">
        <v>6984.94</v>
      </c>
      <c r="XU268" s="4">
        <v>6984.94</v>
      </c>
      <c r="XV268" s="4">
        <v>6984.94</v>
      </c>
      <c r="XW268" s="4">
        <v>6984.94</v>
      </c>
      <c r="XX268" s="4">
        <v>6984.94</v>
      </c>
      <c r="XY268" s="4">
        <v>6984.94</v>
      </c>
      <c r="XZ268" s="4">
        <v>6984.94</v>
      </c>
      <c r="YA268" s="4">
        <v>6984.94</v>
      </c>
      <c r="YB268" s="4">
        <v>6984.94</v>
      </c>
      <c r="YC268" s="4">
        <v>6984.94</v>
      </c>
      <c r="YD268" s="4">
        <v>6984.94</v>
      </c>
      <c r="YE268" s="4">
        <v>6984.94</v>
      </c>
      <c r="YF268" s="4">
        <v>6984.94</v>
      </c>
      <c r="YG268" s="4">
        <v>6984.94</v>
      </c>
      <c r="YH268" s="4">
        <v>6984.94</v>
      </c>
      <c r="YI268" s="4">
        <v>6984.94</v>
      </c>
      <c r="YJ268" s="4">
        <v>6984.94</v>
      </c>
      <c r="YK268" s="4">
        <v>6984.94</v>
      </c>
      <c r="YL268" s="4">
        <v>6984.94</v>
      </c>
      <c r="YM268" s="4">
        <v>6984.94</v>
      </c>
      <c r="YN268" s="4">
        <v>6984.94</v>
      </c>
      <c r="YO268" s="4">
        <v>6984.94</v>
      </c>
      <c r="YP268" s="4">
        <v>6984.94</v>
      </c>
      <c r="YQ268" s="4">
        <v>6984.94</v>
      </c>
      <c r="YR268" s="4">
        <v>6984.94</v>
      </c>
      <c r="YS268" s="4">
        <v>6984.94</v>
      </c>
      <c r="YT268" s="4">
        <v>6984.94</v>
      </c>
      <c r="YU268" s="4">
        <v>6984.94</v>
      </c>
      <c r="YV268" s="4">
        <v>6984.94</v>
      </c>
      <c r="YW268" s="4">
        <v>6984.94</v>
      </c>
      <c r="YX268" s="4">
        <v>6984.94</v>
      </c>
      <c r="YY268" s="4">
        <v>6984.94</v>
      </c>
      <c r="YZ268" s="4">
        <v>6984.94</v>
      </c>
      <c r="ZA268" s="4">
        <v>6984.94</v>
      </c>
      <c r="ZB268" s="4">
        <v>6984.94</v>
      </c>
      <c r="ZC268" s="4">
        <v>6984.94</v>
      </c>
      <c r="ZD268" s="4">
        <v>6984.94</v>
      </c>
      <c r="ZE268" s="4">
        <v>6984.94</v>
      </c>
      <c r="ZF268" s="4">
        <v>6984.94</v>
      </c>
      <c r="ZG268" s="4">
        <v>6984.94</v>
      </c>
      <c r="ZH268" s="4">
        <v>6984.94</v>
      </c>
      <c r="ZI268" s="4">
        <v>6984.94</v>
      </c>
      <c r="ZJ268" s="4">
        <v>6984.94</v>
      </c>
      <c r="ZK268" s="4">
        <v>6984.94</v>
      </c>
      <c r="ZL268" s="4">
        <v>6984.94</v>
      </c>
      <c r="ZM268" s="925">
        <v>6984.94</v>
      </c>
      <c r="ZN268" s="925">
        <v>6984.94</v>
      </c>
      <c r="ZO268" s="4">
        <v>6984.94</v>
      </c>
      <c r="ZP268" s="4">
        <v>6984.94</v>
      </c>
      <c r="ZQ268" s="4">
        <v>6985.47</v>
      </c>
      <c r="ZR268" s="4">
        <v>6985.47</v>
      </c>
      <c r="ZS268" s="4">
        <v>6985.89</v>
      </c>
      <c r="ZT268" s="4">
        <v>6986.3</v>
      </c>
      <c r="ZU268" s="4">
        <v>6986.72</v>
      </c>
      <c r="ZV268" s="4">
        <v>6987.13</v>
      </c>
      <c r="ZW268" s="4">
        <v>6987.54</v>
      </c>
      <c r="ZX268" s="4">
        <v>6988.56</v>
      </c>
      <c r="ZY268" s="4">
        <v>6988.56</v>
      </c>
      <c r="ZZ268" s="4">
        <v>6989.05</v>
      </c>
      <c r="AAA268" s="4">
        <v>6989.53</v>
      </c>
      <c r="AAB268" s="4">
        <v>6990.01</v>
      </c>
      <c r="AAC268" s="4">
        <v>6990.5</v>
      </c>
      <c r="AAD268" s="4">
        <v>6990.98</v>
      </c>
      <c r="AAE268" s="4">
        <v>6991.58</v>
      </c>
      <c r="AAF268" s="4">
        <v>6991.58</v>
      </c>
      <c r="AAG268" s="4">
        <v>6992.07</v>
      </c>
      <c r="AAH268" s="4">
        <v>6992.55</v>
      </c>
      <c r="AAI268" s="4">
        <v>6993.03</v>
      </c>
      <c r="AAJ268" s="4">
        <v>6993.52</v>
      </c>
      <c r="AAK268" s="4">
        <v>6994</v>
      </c>
      <c r="AAL268" s="4">
        <v>6994</v>
      </c>
      <c r="AAM268" s="4">
        <v>6994</v>
      </c>
      <c r="AAN268" s="4">
        <v>6994</v>
      </c>
      <c r="AAO268" s="4">
        <v>6994</v>
      </c>
      <c r="AAP268" s="4">
        <v>6994</v>
      </c>
      <c r="AAQ268" s="4">
        <v>6994</v>
      </c>
      <c r="AAR268" s="4">
        <v>6994</v>
      </c>
      <c r="AAS268" s="4">
        <v>6994</v>
      </c>
      <c r="AAT268" s="4">
        <v>6994</v>
      </c>
      <c r="AAU268" s="4">
        <v>6994.61</v>
      </c>
      <c r="AAV268" s="4">
        <v>6995.09</v>
      </c>
      <c r="AAW268" s="4">
        <v>6995.57</v>
      </c>
      <c r="AAX268" s="4">
        <v>6996.06</v>
      </c>
      <c r="AAY268" s="4">
        <v>6996.54</v>
      </c>
      <c r="AAZ268" s="4">
        <v>6997.02</v>
      </c>
      <c r="ABA268" s="4">
        <v>6997.02</v>
      </c>
      <c r="ABB268" s="4">
        <v>6997.02</v>
      </c>
      <c r="ABC268" s="4">
        <v>6997.02</v>
      </c>
      <c r="ABD268" s="4">
        <v>6997.02</v>
      </c>
      <c r="ABE268" s="4">
        <v>6997.02</v>
      </c>
      <c r="ABF268" s="4">
        <v>6997.02</v>
      </c>
      <c r="ABG268" s="4">
        <v>6997.02</v>
      </c>
      <c r="ABH268" s="4">
        <v>6997.02</v>
      </c>
      <c r="ABI268" s="4">
        <v>6997.02</v>
      </c>
      <c r="ABJ268" s="4">
        <v>6997.02</v>
      </c>
      <c r="ABK268" s="4">
        <v>6997.02</v>
      </c>
      <c r="ABL268" s="4">
        <v>6997.02</v>
      </c>
      <c r="ABM268" s="4">
        <v>6997.02</v>
      </c>
      <c r="ABN268" s="4">
        <v>6997.02</v>
      </c>
      <c r="ABO268" s="4">
        <v>6997.02</v>
      </c>
      <c r="ABP268" s="4">
        <v>6997.02</v>
      </c>
      <c r="ABQ268" s="4">
        <v>6997.02</v>
      </c>
      <c r="ABR268" s="4">
        <v>6997.02</v>
      </c>
      <c r="ABS268" s="4">
        <v>6997.02</v>
      </c>
      <c r="ABT268" s="4">
        <v>6997.02</v>
      </c>
      <c r="ABU268" s="4">
        <v>6997.02</v>
      </c>
    </row>
    <row r="269" spans="1:749" outlineLevel="4">
      <c r="A269" s="4" t="s">
        <v>1207</v>
      </c>
      <c r="D269" s="4">
        <v>55767.08</v>
      </c>
      <c r="E269" s="4">
        <v>0</v>
      </c>
      <c r="F269" s="689">
        <v>883279.6</v>
      </c>
      <c r="G269" s="689"/>
      <c r="H269" s="689" t="s">
        <v>894</v>
      </c>
      <c r="OF269" s="4">
        <v>0.14000000000000001</v>
      </c>
      <c r="OG269" s="4">
        <v>1.03</v>
      </c>
      <c r="OH269" s="4">
        <v>2.23</v>
      </c>
      <c r="OI269" s="4">
        <v>33.31</v>
      </c>
      <c r="OJ269" s="4">
        <v>174.84</v>
      </c>
      <c r="OK269" s="4">
        <v>379.62</v>
      </c>
      <c r="OL269" s="4">
        <v>379.62</v>
      </c>
      <c r="OM269" s="4">
        <v>811.04</v>
      </c>
      <c r="ON269" s="4">
        <v>1047.54</v>
      </c>
      <c r="OO269" s="4">
        <v>1465.9</v>
      </c>
      <c r="OP269" s="4">
        <v>11821.82</v>
      </c>
      <c r="OQ269" s="4">
        <v>23594.31</v>
      </c>
      <c r="OR269" s="4">
        <v>52027.7</v>
      </c>
      <c r="OS269" s="4">
        <v>52027.7</v>
      </c>
      <c r="OT269" s="4">
        <v>52480.3</v>
      </c>
      <c r="OU269" s="4">
        <v>52593</v>
      </c>
      <c r="OV269" s="4">
        <v>52847.03</v>
      </c>
      <c r="OW269" s="4">
        <v>52900.800000000003</v>
      </c>
      <c r="OX269" s="4">
        <v>52918.03</v>
      </c>
      <c r="OY269" s="4">
        <v>52959.89</v>
      </c>
      <c r="OZ269" s="4">
        <v>52959.89</v>
      </c>
      <c r="PA269" s="4">
        <v>52960.93</v>
      </c>
      <c r="PB269" s="4">
        <v>52962.14</v>
      </c>
      <c r="PC269" s="4">
        <v>52965.09</v>
      </c>
      <c r="PD269" s="4">
        <v>52978.49</v>
      </c>
      <c r="PE269" s="4">
        <v>52994.12</v>
      </c>
      <c r="PF269" s="4">
        <v>53102.09</v>
      </c>
      <c r="PG269" s="4">
        <v>53102.09</v>
      </c>
      <c r="PH269" s="4">
        <v>53184.1</v>
      </c>
      <c r="PI269" s="4">
        <v>53382.83</v>
      </c>
      <c r="PJ269" s="4">
        <v>53454.54</v>
      </c>
      <c r="PK269" s="4">
        <v>53550.47</v>
      </c>
      <c r="PL269" s="4">
        <v>53766.54</v>
      </c>
      <c r="PM269" s="4">
        <v>53875.89</v>
      </c>
      <c r="PN269" s="4">
        <v>53875.89</v>
      </c>
      <c r="PO269" s="4">
        <v>53972.57</v>
      </c>
      <c r="PP269" s="4">
        <v>54190.45</v>
      </c>
      <c r="PQ269" s="4">
        <v>54242.720000000001</v>
      </c>
      <c r="PR269" s="4">
        <v>54272.81</v>
      </c>
      <c r="PS269" s="4">
        <v>54328.959999999999</v>
      </c>
      <c r="PT269" s="4">
        <v>54366.93</v>
      </c>
      <c r="PU269" s="4">
        <v>54366.93</v>
      </c>
      <c r="PV269" s="4">
        <v>54380.33</v>
      </c>
      <c r="PW269" s="4">
        <v>54395.96</v>
      </c>
      <c r="PX269" s="4">
        <v>54503.93</v>
      </c>
      <c r="PY269" s="4">
        <v>54599</v>
      </c>
      <c r="PZ269" s="4">
        <v>54813.36</v>
      </c>
      <c r="QA269" s="4">
        <v>54921.79</v>
      </c>
      <c r="QB269" s="4">
        <v>54921.79</v>
      </c>
      <c r="QC269" s="4">
        <v>55005.27</v>
      </c>
      <c r="QD269" s="4">
        <v>55217.81</v>
      </c>
      <c r="QE269" s="4">
        <v>55306.99</v>
      </c>
      <c r="QF269" s="4">
        <v>55428.83</v>
      </c>
      <c r="QG269" s="4">
        <v>55632.11</v>
      </c>
      <c r="QH269" s="4">
        <v>55659.88</v>
      </c>
      <c r="QI269" s="4">
        <v>55659.88</v>
      </c>
      <c r="QJ269" s="4">
        <v>55691.15</v>
      </c>
      <c r="QK269" s="4">
        <v>55767.08</v>
      </c>
      <c r="QL269" s="4">
        <v>55767.08</v>
      </c>
      <c r="QM269" s="4">
        <v>55767.08</v>
      </c>
      <c r="QN269" s="4">
        <v>55767.08</v>
      </c>
      <c r="QO269" s="4">
        <v>55767.08</v>
      </c>
      <c r="QP269" s="4">
        <v>55767.08</v>
      </c>
      <c r="QQ269" s="4">
        <v>55767.08</v>
      </c>
      <c r="QR269" s="4">
        <v>55767.08</v>
      </c>
      <c r="QS269" s="4">
        <v>55767.08</v>
      </c>
      <c r="QT269" s="4">
        <v>55767.08</v>
      </c>
      <c r="QU269" s="4">
        <v>55767.08</v>
      </c>
      <c r="QV269" s="4">
        <v>55767.08</v>
      </c>
      <c r="QW269" s="4">
        <v>55767.08</v>
      </c>
      <c r="QX269" s="4">
        <v>55767.08</v>
      </c>
      <c r="QY269" s="4">
        <v>55767.08</v>
      </c>
      <c r="QZ269" s="4">
        <v>55767.08</v>
      </c>
      <c r="RA269" s="4">
        <v>55767.08</v>
      </c>
      <c r="RB269" s="4">
        <v>55767.08</v>
      </c>
      <c r="RC269" s="4">
        <v>55767.08</v>
      </c>
      <c r="RD269" s="4">
        <v>55767.08</v>
      </c>
      <c r="RE269" s="4">
        <v>55767.08</v>
      </c>
      <c r="RF269" s="4">
        <v>55767.08</v>
      </c>
      <c r="RG269" s="4">
        <v>55767.08</v>
      </c>
      <c r="RH269" s="4">
        <v>55767.08</v>
      </c>
      <c r="RI269" s="4">
        <v>55767.08</v>
      </c>
      <c r="RJ269" s="4">
        <v>55767.08</v>
      </c>
      <c r="RK269" s="4">
        <v>55767.08</v>
      </c>
      <c r="RL269" s="4">
        <v>55767.08</v>
      </c>
      <c r="RM269" s="4">
        <v>55767.08</v>
      </c>
      <c r="RN269" s="4">
        <v>55767.08</v>
      </c>
      <c r="RO269" s="4">
        <v>55767.08</v>
      </c>
      <c r="RP269" s="4">
        <v>55767.08</v>
      </c>
      <c r="RQ269" s="4">
        <v>55767.08</v>
      </c>
      <c r="RR269" s="4">
        <v>55767.08</v>
      </c>
      <c r="RS269" s="4">
        <v>55767.08</v>
      </c>
      <c r="RT269" s="4">
        <v>22.41</v>
      </c>
      <c r="RU269" s="4">
        <v>22.41</v>
      </c>
      <c r="RV269" s="4">
        <v>22.41</v>
      </c>
      <c r="RW269" s="4">
        <v>22.41</v>
      </c>
      <c r="RX269" s="4">
        <v>22.41</v>
      </c>
      <c r="RY269" s="4">
        <v>22.41</v>
      </c>
      <c r="RZ269" s="4">
        <v>22.41</v>
      </c>
      <c r="SA269" s="4">
        <v>22.41</v>
      </c>
      <c r="SB269" s="4">
        <v>22.41</v>
      </c>
      <c r="SC269" s="4">
        <v>22.41</v>
      </c>
      <c r="SD269" s="4">
        <v>22.41</v>
      </c>
      <c r="SE269" s="4">
        <v>22.41</v>
      </c>
      <c r="SF269" s="4">
        <v>22.41</v>
      </c>
      <c r="SG269" s="4">
        <v>22.41</v>
      </c>
      <c r="SH269" s="4">
        <v>22.41</v>
      </c>
      <c r="SI269" s="4">
        <v>22.41</v>
      </c>
      <c r="SJ269" s="4">
        <v>22.41</v>
      </c>
      <c r="SK269" s="4">
        <v>22.41</v>
      </c>
      <c r="SL269" s="4">
        <v>22.41</v>
      </c>
      <c r="SM269" s="4">
        <v>22.41</v>
      </c>
      <c r="SN269" s="4">
        <v>22.41</v>
      </c>
      <c r="SO269" s="4">
        <v>22.41</v>
      </c>
      <c r="SP269" s="4">
        <v>22.41</v>
      </c>
      <c r="SQ269" s="4">
        <v>22.41</v>
      </c>
      <c r="SR269" s="4">
        <v>22.41</v>
      </c>
      <c r="SS269" s="4">
        <v>22.41</v>
      </c>
      <c r="ST269" s="4">
        <v>22.41</v>
      </c>
      <c r="SU269" s="4">
        <v>22.41</v>
      </c>
      <c r="SV269" s="4">
        <v>22.41</v>
      </c>
      <c r="SW269" s="4">
        <v>22.41</v>
      </c>
      <c r="SX269" s="4">
        <v>22.41</v>
      </c>
      <c r="SY269" s="4">
        <v>22.41</v>
      </c>
      <c r="SZ269" s="4">
        <v>22.41</v>
      </c>
      <c r="TA269" s="4">
        <v>22.41</v>
      </c>
      <c r="TB269" s="4">
        <v>22.41</v>
      </c>
      <c r="TC269" s="4">
        <v>22.41</v>
      </c>
      <c r="TD269" s="4">
        <v>22.41</v>
      </c>
      <c r="TE269" s="4">
        <v>22.41</v>
      </c>
      <c r="TF269" s="4">
        <v>22.41</v>
      </c>
      <c r="TG269" s="4">
        <v>22.41</v>
      </c>
      <c r="TH269" s="4">
        <v>22.41</v>
      </c>
      <c r="TI269" s="4">
        <v>22.41</v>
      </c>
      <c r="TJ269" s="4">
        <v>22.41</v>
      </c>
      <c r="TK269" s="4">
        <v>22.41</v>
      </c>
      <c r="TL269" s="4">
        <v>22.45</v>
      </c>
      <c r="TM269" s="4">
        <v>22.45</v>
      </c>
      <c r="TN269" s="4">
        <v>22.49</v>
      </c>
      <c r="TO269" s="4">
        <v>22.54</v>
      </c>
      <c r="TP269" s="4">
        <v>22.58</v>
      </c>
      <c r="TQ269" s="4">
        <v>22.58</v>
      </c>
      <c r="TR269" s="4">
        <v>22.58</v>
      </c>
      <c r="TS269" s="4">
        <v>22.58</v>
      </c>
      <c r="TT269" s="4">
        <v>22.58</v>
      </c>
      <c r="TU269" s="4">
        <v>22.58</v>
      </c>
      <c r="TV269" s="4">
        <v>22.58</v>
      </c>
      <c r="TW269" s="4">
        <v>22.58</v>
      </c>
      <c r="TX269" s="4">
        <v>22.58</v>
      </c>
      <c r="TY269" s="4">
        <v>22.58</v>
      </c>
      <c r="TZ269" s="4">
        <v>22.58</v>
      </c>
      <c r="UA269" s="4">
        <v>22.58</v>
      </c>
      <c r="UB269" s="4">
        <v>22.58</v>
      </c>
      <c r="UC269" s="4">
        <v>22.58</v>
      </c>
      <c r="UD269" s="4">
        <v>22.58</v>
      </c>
      <c r="UE269" s="4">
        <v>22.58</v>
      </c>
      <c r="UF269" s="4">
        <v>22.58</v>
      </c>
      <c r="UG269" s="4">
        <v>22.58</v>
      </c>
      <c r="UH269" s="4">
        <v>22.58</v>
      </c>
      <c r="UI269" s="4">
        <v>22.58</v>
      </c>
      <c r="UJ269" s="4">
        <v>22.58</v>
      </c>
      <c r="UK269" s="4">
        <v>22.58</v>
      </c>
      <c r="UL269" s="4">
        <v>22.58</v>
      </c>
      <c r="UM269" s="4">
        <v>22.58</v>
      </c>
      <c r="UN269" s="4">
        <v>22.58</v>
      </c>
      <c r="UO269" s="4">
        <v>22.58</v>
      </c>
      <c r="UP269" s="4">
        <v>22.58</v>
      </c>
      <c r="UQ269" s="4">
        <v>22.58</v>
      </c>
      <c r="UR269" s="4">
        <v>22.58</v>
      </c>
      <c r="US269" s="4">
        <v>22.58</v>
      </c>
      <c r="UT269" s="4">
        <v>22.58</v>
      </c>
      <c r="UU269" s="4">
        <v>22.58</v>
      </c>
      <c r="UV269" s="4">
        <v>22.58</v>
      </c>
      <c r="UW269" s="4">
        <v>22.58</v>
      </c>
      <c r="UX269" s="4">
        <v>22.58</v>
      </c>
      <c r="UY269" s="4">
        <v>22.58</v>
      </c>
      <c r="UZ269" s="4">
        <v>22.58</v>
      </c>
      <c r="VA269" s="4">
        <v>22.58</v>
      </c>
      <c r="VB269" s="4">
        <v>22.58</v>
      </c>
      <c r="VC269" s="4">
        <v>22.58</v>
      </c>
      <c r="VD269" s="4">
        <v>22.58</v>
      </c>
      <c r="VE269" s="4">
        <v>22.58</v>
      </c>
      <c r="VF269" s="4">
        <v>22.58</v>
      </c>
      <c r="VG269" s="4">
        <v>22.58</v>
      </c>
      <c r="VH269" s="4">
        <v>22.58</v>
      </c>
      <c r="VI269" s="4">
        <v>22.58</v>
      </c>
      <c r="VJ269" s="4">
        <v>22.58</v>
      </c>
      <c r="VK269" s="4">
        <v>22.58</v>
      </c>
      <c r="VL269" s="4">
        <v>22.58</v>
      </c>
      <c r="VM269" s="4">
        <v>22.58</v>
      </c>
      <c r="VN269" s="4">
        <v>22.58</v>
      </c>
      <c r="VO269" s="4">
        <v>22.58</v>
      </c>
      <c r="VP269" s="4">
        <v>22.58</v>
      </c>
      <c r="VQ269" s="4">
        <v>22.58</v>
      </c>
      <c r="VR269" s="4">
        <v>22.58</v>
      </c>
      <c r="VS269" s="4">
        <v>22.58</v>
      </c>
      <c r="VT269" s="4">
        <v>22.58</v>
      </c>
      <c r="VU269" s="4">
        <v>22.58</v>
      </c>
      <c r="VV269" s="4">
        <v>22.58</v>
      </c>
      <c r="VW269" s="4">
        <v>22.58</v>
      </c>
      <c r="VX269" s="4">
        <v>22.58</v>
      </c>
      <c r="VY269" s="4">
        <v>22.58</v>
      </c>
      <c r="VZ269" s="4">
        <v>22.58</v>
      </c>
      <c r="WA269" s="4">
        <v>22.58</v>
      </c>
      <c r="WB269" s="4">
        <v>22.58</v>
      </c>
      <c r="WC269" s="4">
        <v>22.58</v>
      </c>
      <c r="WD269" s="4">
        <v>22.58</v>
      </c>
      <c r="WE269" s="4">
        <v>22.58</v>
      </c>
      <c r="WF269" s="4">
        <v>22.58</v>
      </c>
      <c r="WG269" s="4">
        <v>22.58</v>
      </c>
      <c r="WH269" s="4">
        <v>22.58</v>
      </c>
      <c r="WI269" s="4">
        <v>22.58</v>
      </c>
      <c r="WJ269" s="4">
        <v>22.58</v>
      </c>
      <c r="WK269" s="4">
        <v>22.58</v>
      </c>
      <c r="WL269" s="4">
        <v>22.58</v>
      </c>
      <c r="WM269" s="4">
        <v>22.58</v>
      </c>
      <c r="WN269" s="4">
        <v>22.58</v>
      </c>
      <c r="WO269" s="4">
        <v>22.58</v>
      </c>
      <c r="WP269" s="4">
        <v>22.58</v>
      </c>
      <c r="WQ269" s="4">
        <v>22.58</v>
      </c>
      <c r="WR269" s="4">
        <v>22.58</v>
      </c>
      <c r="WS269" s="4">
        <v>22.58</v>
      </c>
      <c r="WT269" s="4">
        <v>22.58</v>
      </c>
      <c r="WU269" s="4">
        <v>22.58</v>
      </c>
      <c r="WV269" s="4">
        <v>22.58</v>
      </c>
      <c r="WW269" s="4">
        <v>22.58</v>
      </c>
      <c r="WX269" s="4">
        <v>22.58</v>
      </c>
      <c r="WY269" s="4">
        <v>22.58</v>
      </c>
      <c r="WZ269" s="4">
        <v>22.58</v>
      </c>
      <c r="XA269" s="4">
        <v>22.58</v>
      </c>
      <c r="XB269" s="4">
        <v>22.58</v>
      </c>
      <c r="XC269" s="4">
        <v>22.58</v>
      </c>
      <c r="XD269" s="4">
        <v>22.58</v>
      </c>
      <c r="XE269" s="4">
        <v>22.58</v>
      </c>
      <c r="XF269" s="4">
        <v>22.58</v>
      </c>
      <c r="XG269" s="4">
        <v>22.58</v>
      </c>
      <c r="XH269" s="4">
        <v>22.58</v>
      </c>
      <c r="XI269" s="4">
        <v>22.58</v>
      </c>
      <c r="XJ269" s="4">
        <v>22.58</v>
      </c>
      <c r="XK269" s="4">
        <v>22.58</v>
      </c>
      <c r="XL269" s="4">
        <v>22.58</v>
      </c>
      <c r="XM269" s="4">
        <v>22.58</v>
      </c>
      <c r="XN269" s="4">
        <v>22.58</v>
      </c>
      <c r="XO269" s="4">
        <v>22.58</v>
      </c>
      <c r="XP269" s="4">
        <v>22.58</v>
      </c>
      <c r="XQ269" s="4">
        <v>22.58</v>
      </c>
      <c r="XR269" s="4">
        <v>22.58</v>
      </c>
      <c r="XS269" s="4">
        <v>22.58</v>
      </c>
      <c r="XT269" s="4">
        <v>22.58</v>
      </c>
      <c r="XU269" s="4">
        <v>22.58</v>
      </c>
      <c r="XV269" s="4">
        <v>22.58</v>
      </c>
      <c r="XW269" s="4">
        <v>22.58</v>
      </c>
      <c r="XX269" s="4">
        <v>22.58</v>
      </c>
      <c r="XY269" s="4">
        <v>22.58</v>
      </c>
      <c r="XZ269" s="4">
        <v>22.58</v>
      </c>
      <c r="YA269" s="4">
        <v>22.58</v>
      </c>
      <c r="YB269" s="4">
        <v>22.58</v>
      </c>
      <c r="YC269" s="4">
        <v>22.58</v>
      </c>
      <c r="YD269" s="4">
        <v>22.58</v>
      </c>
      <c r="YE269" s="4">
        <v>22.58</v>
      </c>
      <c r="YF269" s="4">
        <v>22.58</v>
      </c>
      <c r="YG269" s="4">
        <v>22.58</v>
      </c>
      <c r="YH269" s="4">
        <v>22.58</v>
      </c>
      <c r="YI269" s="4">
        <v>22.58</v>
      </c>
      <c r="YJ269" s="4">
        <v>22.58</v>
      </c>
      <c r="YK269" s="4">
        <v>22.58</v>
      </c>
      <c r="YL269" s="4">
        <v>22.58</v>
      </c>
      <c r="YM269" s="4">
        <v>22.58</v>
      </c>
      <c r="YN269" s="4">
        <v>22.58</v>
      </c>
      <c r="YO269" s="4">
        <v>22.58</v>
      </c>
      <c r="YP269" s="4">
        <v>22.58</v>
      </c>
      <c r="YQ269" s="4">
        <v>22.58</v>
      </c>
      <c r="YR269" s="4">
        <v>22.58</v>
      </c>
      <c r="YS269" s="4">
        <v>22.58</v>
      </c>
      <c r="YT269" s="4">
        <v>22.58</v>
      </c>
      <c r="YU269" s="4">
        <v>22.58</v>
      </c>
      <c r="YV269" s="4">
        <v>22.58</v>
      </c>
      <c r="YW269" s="4">
        <v>22.58</v>
      </c>
      <c r="YX269" s="4">
        <v>22.58</v>
      </c>
      <c r="YY269" s="4">
        <v>22.58</v>
      </c>
      <c r="YZ269" s="4">
        <v>22.58</v>
      </c>
      <c r="ZA269" s="4">
        <v>22.58</v>
      </c>
      <c r="ZB269" s="4">
        <v>22.58</v>
      </c>
      <c r="ZC269" s="4">
        <v>22.58</v>
      </c>
      <c r="ZD269" s="4">
        <v>22.58</v>
      </c>
      <c r="ZE269" s="4">
        <v>22.58</v>
      </c>
      <c r="ZF269" s="4">
        <v>22.58</v>
      </c>
      <c r="ZG269" s="4">
        <v>22.58</v>
      </c>
      <c r="ZH269" s="4">
        <v>22.58</v>
      </c>
      <c r="ZI269" s="4">
        <v>22.58</v>
      </c>
      <c r="ZJ269" s="4">
        <v>22.58</v>
      </c>
      <c r="ZK269" s="4">
        <v>22.58</v>
      </c>
      <c r="ZL269" s="4">
        <v>22.58</v>
      </c>
      <c r="ZM269" s="925">
        <v>22.58</v>
      </c>
      <c r="ZN269" s="925">
        <v>22.58</v>
      </c>
      <c r="ZO269" s="4">
        <v>22.58</v>
      </c>
      <c r="ZP269" s="4">
        <v>22.58</v>
      </c>
      <c r="ZQ269" s="4">
        <v>23.16</v>
      </c>
      <c r="ZR269" s="4">
        <v>23.16</v>
      </c>
      <c r="ZS269" s="4">
        <v>23.62</v>
      </c>
      <c r="ZT269" s="4">
        <v>24.07</v>
      </c>
      <c r="ZU269" s="4">
        <v>24.53</v>
      </c>
      <c r="ZV269" s="4">
        <v>24.98</v>
      </c>
      <c r="ZW269" s="4">
        <v>25.44</v>
      </c>
      <c r="ZX269" s="4">
        <v>26.63</v>
      </c>
      <c r="ZY269" s="4">
        <v>26.63</v>
      </c>
      <c r="ZZ269" s="4">
        <v>27.22</v>
      </c>
      <c r="AAA269" s="4">
        <v>27.82</v>
      </c>
      <c r="AAB269" s="4">
        <v>28.41</v>
      </c>
      <c r="AAC269" s="4">
        <v>29</v>
      </c>
      <c r="AAD269" s="4">
        <v>29.59</v>
      </c>
      <c r="AAE269" s="4">
        <v>30.33</v>
      </c>
      <c r="AAF269" s="4">
        <v>30.33</v>
      </c>
      <c r="AAG269" s="4">
        <v>30.93</v>
      </c>
      <c r="AAH269" s="4">
        <v>31.52</v>
      </c>
      <c r="AAI269" s="4">
        <v>32.11</v>
      </c>
      <c r="AAJ269" s="4">
        <v>32.700000000000003</v>
      </c>
      <c r="AAK269" s="4">
        <v>33.299999999999997</v>
      </c>
      <c r="AAL269" s="4">
        <v>33.299999999999997</v>
      </c>
      <c r="AAM269" s="4">
        <v>33.299999999999997</v>
      </c>
      <c r="AAN269" s="4">
        <v>33.299999999999997</v>
      </c>
      <c r="AAO269" s="4">
        <v>33.299999999999997</v>
      </c>
      <c r="AAP269" s="4">
        <v>33.299999999999997</v>
      </c>
      <c r="AAQ269" s="4">
        <v>33.299999999999997</v>
      </c>
      <c r="AAR269" s="4">
        <v>33.299999999999997</v>
      </c>
      <c r="AAS269" s="4">
        <v>33.299999999999997</v>
      </c>
      <c r="AAT269" s="4">
        <v>33.299999999999997</v>
      </c>
      <c r="AAU269" s="4">
        <v>34.04</v>
      </c>
      <c r="AAV269" s="4">
        <v>34.630000000000003</v>
      </c>
      <c r="AAW269" s="4">
        <v>35.22</v>
      </c>
      <c r="AAX269" s="4">
        <v>35.82</v>
      </c>
      <c r="AAY269" s="4">
        <v>36.409999999999997</v>
      </c>
      <c r="AAZ269" s="4">
        <v>37</v>
      </c>
      <c r="ABA269" s="4">
        <v>37</v>
      </c>
      <c r="ABB269" s="4">
        <v>37</v>
      </c>
      <c r="ABC269" s="4">
        <v>37</v>
      </c>
      <c r="ABD269" s="4">
        <v>37</v>
      </c>
      <c r="ABE269" s="4">
        <v>37</v>
      </c>
      <c r="ABF269" s="4">
        <v>37</v>
      </c>
      <c r="ABG269" s="4">
        <v>37</v>
      </c>
      <c r="ABH269" s="4">
        <v>37</v>
      </c>
      <c r="ABI269" s="4">
        <v>37</v>
      </c>
      <c r="ABJ269" s="4">
        <v>37</v>
      </c>
      <c r="ABK269" s="4">
        <v>37</v>
      </c>
      <c r="ABL269" s="4">
        <v>37</v>
      </c>
      <c r="ABM269" s="4">
        <v>37</v>
      </c>
      <c r="ABN269" s="4">
        <v>37</v>
      </c>
      <c r="ABO269" s="4">
        <v>37</v>
      </c>
      <c r="ABP269" s="4">
        <v>37</v>
      </c>
      <c r="ABQ269" s="4">
        <v>37</v>
      </c>
      <c r="ABR269" s="4">
        <v>37</v>
      </c>
      <c r="ABS269" s="4">
        <v>37</v>
      </c>
      <c r="ABT269" s="4">
        <v>37</v>
      </c>
      <c r="ABU269" s="4">
        <v>37</v>
      </c>
    </row>
    <row r="270" spans="1:749" outlineLevel="3">
      <c r="A270" s="4" t="s">
        <v>1208</v>
      </c>
      <c r="D270" s="4">
        <v>38.99</v>
      </c>
      <c r="E270" s="4">
        <v>18.34</v>
      </c>
      <c r="F270" s="689">
        <v>96463.75</v>
      </c>
      <c r="G270" s="689"/>
      <c r="H270" s="689" t="s">
        <v>894</v>
      </c>
      <c r="FY270" s="4">
        <v>0.08</v>
      </c>
      <c r="FZ270" s="4">
        <v>0.42</v>
      </c>
      <c r="GA270" s="4">
        <v>0.76</v>
      </c>
      <c r="GB270" s="4">
        <v>1.1100000000000001</v>
      </c>
      <c r="GC270" s="4">
        <v>1.1100000000000001</v>
      </c>
      <c r="GD270" s="4">
        <v>1.45</v>
      </c>
      <c r="GE270" s="4">
        <v>1.79</v>
      </c>
      <c r="GF270" s="4">
        <v>2.13</v>
      </c>
      <c r="GG270" s="4">
        <v>2.48</v>
      </c>
      <c r="GH270" s="4">
        <v>2.82</v>
      </c>
      <c r="GI270" s="4">
        <v>2.82</v>
      </c>
      <c r="GJ270" s="4">
        <v>2.82</v>
      </c>
      <c r="GK270" s="4">
        <v>2.82</v>
      </c>
      <c r="GL270" s="4">
        <v>2.82</v>
      </c>
      <c r="GM270" s="4">
        <v>2.82</v>
      </c>
      <c r="GN270" s="4">
        <v>3.28</v>
      </c>
      <c r="GO270" s="4">
        <v>3.73</v>
      </c>
      <c r="GP270" s="4">
        <v>4.3</v>
      </c>
      <c r="GQ270" s="4">
        <v>4.3</v>
      </c>
      <c r="GR270" s="4">
        <v>5.25</v>
      </c>
      <c r="GS270" s="4">
        <v>6.32</v>
      </c>
      <c r="GT270" s="4">
        <v>7.51</v>
      </c>
      <c r="GU270" s="4">
        <v>8.91</v>
      </c>
      <c r="GV270" s="4">
        <v>10.4</v>
      </c>
      <c r="GW270" s="4">
        <v>11.19</v>
      </c>
      <c r="GX270" s="4">
        <v>11.19</v>
      </c>
      <c r="GY270" s="4">
        <v>11.19</v>
      </c>
      <c r="GZ270" s="4">
        <v>11.19</v>
      </c>
      <c r="HA270" s="4">
        <v>11.19</v>
      </c>
      <c r="HB270" s="4">
        <v>11.19</v>
      </c>
      <c r="HC270" s="4">
        <v>11.19</v>
      </c>
      <c r="HD270" s="4">
        <v>11.19</v>
      </c>
      <c r="HE270" s="4">
        <v>11.19</v>
      </c>
      <c r="HF270" s="4">
        <v>11.19</v>
      </c>
      <c r="HG270" s="4">
        <v>11.19</v>
      </c>
      <c r="HH270" s="4">
        <v>11.19</v>
      </c>
      <c r="HI270" s="4">
        <v>11.19</v>
      </c>
      <c r="HJ270" s="4">
        <v>11.19</v>
      </c>
      <c r="HK270" s="4">
        <v>11.19</v>
      </c>
      <c r="HL270" s="4">
        <v>11.19</v>
      </c>
      <c r="HM270" s="4">
        <v>11.19</v>
      </c>
      <c r="HN270" s="4">
        <v>11.19</v>
      </c>
      <c r="HO270" s="4">
        <v>11.19</v>
      </c>
      <c r="HP270" s="4">
        <v>11.19</v>
      </c>
      <c r="HQ270" s="4">
        <v>11.19</v>
      </c>
      <c r="HR270" s="4">
        <v>11.19</v>
      </c>
      <c r="HS270" s="4">
        <v>11.19</v>
      </c>
      <c r="HT270" s="4">
        <v>11.19</v>
      </c>
      <c r="HU270" s="4">
        <v>11.19</v>
      </c>
      <c r="HV270" s="4">
        <v>11.19</v>
      </c>
      <c r="HW270" s="4">
        <v>11.19</v>
      </c>
      <c r="HX270" s="4">
        <v>11.19</v>
      </c>
      <c r="HY270" s="4">
        <v>11.19</v>
      </c>
      <c r="HZ270" s="4">
        <v>11.19</v>
      </c>
      <c r="IA270" s="4">
        <v>11.19</v>
      </c>
      <c r="IB270" s="4">
        <v>11.19</v>
      </c>
      <c r="IC270" s="4">
        <v>11.19</v>
      </c>
      <c r="ID270" s="4">
        <v>11.19</v>
      </c>
      <c r="IE270" s="4">
        <v>11.19</v>
      </c>
      <c r="IF270" s="4">
        <v>11.19</v>
      </c>
      <c r="IG270" s="4">
        <v>11.19</v>
      </c>
      <c r="IH270" s="4">
        <v>11.19</v>
      </c>
      <c r="II270" s="4">
        <v>11.19</v>
      </c>
      <c r="IJ270" s="4">
        <v>11.19</v>
      </c>
      <c r="IK270" s="4">
        <v>11.19</v>
      </c>
      <c r="IL270" s="4">
        <v>11.19</v>
      </c>
      <c r="IM270" s="4">
        <v>11.19</v>
      </c>
      <c r="IN270" s="4">
        <v>11.19</v>
      </c>
      <c r="IO270" s="4">
        <v>11.19</v>
      </c>
      <c r="IP270" s="4">
        <v>11.19</v>
      </c>
      <c r="IQ270" s="4">
        <v>11.19</v>
      </c>
      <c r="IR270" s="4">
        <v>11.19</v>
      </c>
      <c r="IS270" s="4">
        <v>11.19</v>
      </c>
      <c r="IT270" s="4">
        <v>11.19</v>
      </c>
      <c r="IU270" s="4">
        <v>11.19</v>
      </c>
      <c r="IV270" s="4">
        <v>11.24</v>
      </c>
      <c r="IW270" s="4">
        <v>11.34</v>
      </c>
      <c r="IX270" s="4">
        <v>11.34</v>
      </c>
      <c r="IY270" s="4">
        <v>11.34</v>
      </c>
      <c r="IZ270" s="4">
        <v>11.34</v>
      </c>
      <c r="JA270" s="4">
        <v>11.34</v>
      </c>
      <c r="JB270" s="4">
        <v>11.34</v>
      </c>
      <c r="JC270" s="4">
        <v>11.34</v>
      </c>
      <c r="JD270" s="4">
        <v>11.34</v>
      </c>
      <c r="JE270" s="4">
        <v>11.34</v>
      </c>
      <c r="JF270" s="4">
        <v>11.34</v>
      </c>
      <c r="JG270" s="4">
        <v>11.34</v>
      </c>
      <c r="JH270" s="4">
        <v>11.34</v>
      </c>
      <c r="JI270" s="4">
        <v>11.34</v>
      </c>
      <c r="JJ270" s="4">
        <v>11.34</v>
      </c>
      <c r="JK270" s="4">
        <v>11.34</v>
      </c>
      <c r="JL270" s="4">
        <v>11.34</v>
      </c>
      <c r="JM270" s="4">
        <v>11.34</v>
      </c>
      <c r="JN270" s="4">
        <v>11.39</v>
      </c>
      <c r="JO270" s="4">
        <v>11.49</v>
      </c>
      <c r="JP270" s="4">
        <v>11.49</v>
      </c>
      <c r="JQ270" s="4">
        <v>11.54</v>
      </c>
      <c r="JR270" s="4">
        <v>11.69</v>
      </c>
      <c r="JS270" s="4">
        <v>11.78</v>
      </c>
      <c r="JT270" s="4">
        <v>11.81</v>
      </c>
      <c r="JU270" s="4">
        <v>11.84</v>
      </c>
      <c r="JV270" s="4">
        <v>11.87</v>
      </c>
      <c r="JW270" s="4">
        <v>11.87</v>
      </c>
      <c r="JX270" s="4">
        <v>11.9</v>
      </c>
      <c r="JY270" s="4">
        <v>11.93</v>
      </c>
      <c r="JZ270" s="4">
        <v>11.95</v>
      </c>
      <c r="KA270" s="4">
        <v>11.98</v>
      </c>
      <c r="KB270" s="4">
        <v>12.01</v>
      </c>
      <c r="KC270" s="4">
        <v>12.04</v>
      </c>
      <c r="KD270" s="4">
        <v>12.04</v>
      </c>
      <c r="KE270" s="4">
        <v>12.06</v>
      </c>
      <c r="KF270" s="4">
        <v>12.1</v>
      </c>
      <c r="KG270" s="4">
        <v>12.12</v>
      </c>
      <c r="KH270" s="4">
        <v>12.15</v>
      </c>
      <c r="KI270" s="4">
        <v>12.18</v>
      </c>
      <c r="KJ270" s="4">
        <v>12.21</v>
      </c>
      <c r="KK270" s="4">
        <v>12.21</v>
      </c>
      <c r="KL270" s="4">
        <v>12.24</v>
      </c>
      <c r="KM270" s="4">
        <v>12.26</v>
      </c>
      <c r="KN270" s="4">
        <v>12.29</v>
      </c>
      <c r="KO270" s="4">
        <v>12.32</v>
      </c>
      <c r="KP270" s="4">
        <v>12.35</v>
      </c>
      <c r="KQ270" s="4">
        <v>12.38</v>
      </c>
      <c r="KR270" s="4">
        <v>12.38</v>
      </c>
      <c r="KS270" s="4">
        <v>12.43</v>
      </c>
      <c r="KT270" s="4">
        <v>12.49</v>
      </c>
      <c r="KU270" s="4">
        <v>12.55</v>
      </c>
      <c r="KV270" s="4">
        <v>12.6</v>
      </c>
      <c r="KW270" s="4">
        <v>12.66</v>
      </c>
      <c r="KX270" s="4">
        <v>12.72</v>
      </c>
      <c r="KY270" s="4">
        <v>12.72</v>
      </c>
      <c r="KZ270" s="4">
        <v>12.78</v>
      </c>
      <c r="LA270" s="4">
        <v>12.83</v>
      </c>
      <c r="LB270" s="4">
        <v>12.89</v>
      </c>
      <c r="LC270" s="4">
        <v>12.95</v>
      </c>
      <c r="LD270" s="4">
        <v>13</v>
      </c>
      <c r="LE270" s="4">
        <v>13.06</v>
      </c>
      <c r="LF270" s="4">
        <v>13.06</v>
      </c>
      <c r="LG270" s="4">
        <v>13.12</v>
      </c>
      <c r="LH270" s="4">
        <v>13.18</v>
      </c>
      <c r="LI270" s="4">
        <v>13.23</v>
      </c>
      <c r="LJ270" s="4">
        <v>13.29</v>
      </c>
      <c r="LK270" s="4">
        <v>13.35</v>
      </c>
      <c r="LL270" s="4">
        <v>13.41</v>
      </c>
      <c r="LM270" s="4">
        <v>13.41</v>
      </c>
      <c r="LN270" s="4">
        <v>13.46</v>
      </c>
      <c r="LO270" s="4">
        <v>13.52</v>
      </c>
      <c r="LP270" s="4">
        <v>13.57</v>
      </c>
      <c r="LQ270" s="4">
        <v>13.64</v>
      </c>
      <c r="LR270" s="4">
        <v>13.69</v>
      </c>
      <c r="LS270" s="4">
        <v>13.74</v>
      </c>
      <c r="LT270" s="4">
        <v>13.74</v>
      </c>
      <c r="LU270" s="4">
        <v>13.81</v>
      </c>
      <c r="LV270" s="4">
        <v>13.88</v>
      </c>
      <c r="LW270" s="4">
        <v>13.95</v>
      </c>
      <c r="LX270" s="4">
        <v>14.03</v>
      </c>
      <c r="LY270" s="4">
        <v>14.11</v>
      </c>
      <c r="LZ270" s="4">
        <v>14.19</v>
      </c>
      <c r="MA270" s="4">
        <v>14.19</v>
      </c>
      <c r="MB270" s="4">
        <v>14.28</v>
      </c>
      <c r="MC270" s="4">
        <v>14.38</v>
      </c>
      <c r="MD270" s="4">
        <v>14.47</v>
      </c>
      <c r="ME270" s="4">
        <v>14.57</v>
      </c>
      <c r="MF270" s="4">
        <v>14.67</v>
      </c>
      <c r="MG270" s="4">
        <v>14.78</v>
      </c>
      <c r="MH270" s="4">
        <v>14.78</v>
      </c>
      <c r="MI270" s="4">
        <v>14.89</v>
      </c>
      <c r="MJ270" s="4">
        <v>15.02</v>
      </c>
      <c r="MK270" s="4">
        <v>15.15</v>
      </c>
      <c r="ML270" s="4">
        <v>15.28</v>
      </c>
      <c r="MM270" s="4">
        <v>15.41</v>
      </c>
      <c r="MN270" s="4">
        <v>15.56</v>
      </c>
      <c r="MO270" s="4">
        <v>15.56</v>
      </c>
      <c r="MP270" s="4">
        <v>15.71</v>
      </c>
      <c r="MQ270" s="4">
        <v>15.86</v>
      </c>
      <c r="MR270" s="4">
        <v>16.010000000000002</v>
      </c>
      <c r="MS270" s="4">
        <v>16.170000000000002</v>
      </c>
      <c r="MT270" s="4">
        <v>16.329999999999998</v>
      </c>
      <c r="MU270" s="4">
        <v>16.5</v>
      </c>
      <c r="MV270" s="4">
        <v>16.5</v>
      </c>
      <c r="MW270" s="4">
        <v>16.66</v>
      </c>
      <c r="MX270" s="4">
        <v>16.850000000000001</v>
      </c>
      <c r="MY270" s="4">
        <v>17.02</v>
      </c>
      <c r="MZ270" s="4">
        <v>17.2</v>
      </c>
      <c r="NA270" s="4">
        <v>17.39</v>
      </c>
      <c r="NB270" s="4">
        <v>17.59</v>
      </c>
      <c r="NC270" s="4">
        <v>17.59</v>
      </c>
      <c r="ND270" s="4">
        <v>17.77</v>
      </c>
      <c r="NE270" s="4">
        <v>17.96</v>
      </c>
      <c r="NF270" s="4">
        <v>18.149999999999999</v>
      </c>
      <c r="NG270" s="4">
        <v>18.34</v>
      </c>
      <c r="NH270" s="4">
        <v>18.34</v>
      </c>
      <c r="NI270" s="4">
        <v>18.34</v>
      </c>
      <c r="NJ270" s="4">
        <v>18.34</v>
      </c>
      <c r="NK270" s="4">
        <v>18.34</v>
      </c>
      <c r="NL270" s="4">
        <v>18.34</v>
      </c>
      <c r="NM270" s="4">
        <v>18.34</v>
      </c>
      <c r="NN270" s="4">
        <v>18.34</v>
      </c>
      <c r="NO270" s="4">
        <v>18.34</v>
      </c>
      <c r="NP270" s="4">
        <v>18.34</v>
      </c>
      <c r="NQ270" s="4">
        <v>18.34</v>
      </c>
      <c r="NR270" s="4">
        <v>18.34</v>
      </c>
      <c r="NS270" s="4">
        <v>18.34</v>
      </c>
      <c r="NT270" s="4">
        <v>18.34</v>
      </c>
      <c r="NU270" s="4">
        <v>18.34</v>
      </c>
      <c r="NV270" s="4">
        <v>18.34</v>
      </c>
      <c r="NW270" s="4">
        <v>18.34</v>
      </c>
      <c r="NX270" s="4">
        <v>18.34</v>
      </c>
      <c r="NY270" s="4">
        <v>18.34</v>
      </c>
      <c r="NZ270" s="4">
        <v>18.34</v>
      </c>
      <c r="OA270" s="4">
        <v>18.34</v>
      </c>
      <c r="OB270" s="4">
        <v>18.34</v>
      </c>
      <c r="OC270" s="4">
        <v>20.2</v>
      </c>
      <c r="OD270" s="4">
        <v>23.37</v>
      </c>
      <c r="OE270" s="4">
        <v>23.37</v>
      </c>
      <c r="OF270" s="4">
        <v>26.68</v>
      </c>
      <c r="OG270" s="4">
        <v>27.29</v>
      </c>
      <c r="OH270" s="4">
        <v>28.7</v>
      </c>
      <c r="OI270" s="4">
        <v>29.43</v>
      </c>
      <c r="OJ270" s="4">
        <v>31.18</v>
      </c>
      <c r="OK270" s="4">
        <v>32.93</v>
      </c>
      <c r="OL270" s="4">
        <v>32.93</v>
      </c>
      <c r="OM270" s="4">
        <v>33.53</v>
      </c>
      <c r="ON270" s="4">
        <v>34.840000000000003</v>
      </c>
      <c r="OO270" s="4">
        <v>35.54</v>
      </c>
      <c r="OP270" s="4">
        <v>35.54</v>
      </c>
      <c r="OQ270" s="4">
        <v>35.54</v>
      </c>
      <c r="OR270" s="4">
        <v>35.54</v>
      </c>
      <c r="OS270" s="4">
        <v>35.54</v>
      </c>
      <c r="OT270" s="4">
        <v>35.54</v>
      </c>
      <c r="OU270" s="4">
        <v>35.54</v>
      </c>
      <c r="OV270" s="4">
        <v>35.57</v>
      </c>
      <c r="OW270" s="4">
        <v>35.6</v>
      </c>
      <c r="OX270" s="4">
        <v>35.69</v>
      </c>
      <c r="OY270" s="4">
        <v>35.729999999999997</v>
      </c>
      <c r="OZ270" s="4">
        <v>35.729999999999997</v>
      </c>
      <c r="PA270" s="4">
        <v>35.78</v>
      </c>
      <c r="PB270" s="4">
        <v>35.89</v>
      </c>
      <c r="PC270" s="4">
        <v>35.96</v>
      </c>
      <c r="PD270" s="4">
        <v>35.99</v>
      </c>
      <c r="PE270" s="4">
        <v>36.03</v>
      </c>
      <c r="PF270" s="4">
        <v>36.1</v>
      </c>
      <c r="PG270" s="4">
        <v>36.1</v>
      </c>
      <c r="PH270" s="4">
        <v>36.17</v>
      </c>
      <c r="PI270" s="4">
        <v>36.21</v>
      </c>
      <c r="PJ270" s="4">
        <v>36.25</v>
      </c>
      <c r="PK270" s="4">
        <v>36.32</v>
      </c>
      <c r="PL270" s="4">
        <v>36.4</v>
      </c>
      <c r="PM270" s="4">
        <v>36.5</v>
      </c>
      <c r="PN270" s="4">
        <v>36.5</v>
      </c>
      <c r="PO270" s="4">
        <v>36.549999999999997</v>
      </c>
      <c r="PP270" s="4">
        <v>36.630000000000003</v>
      </c>
      <c r="PQ270" s="4">
        <v>36.79</v>
      </c>
      <c r="PR270" s="4">
        <v>36.86</v>
      </c>
      <c r="PS270" s="4">
        <v>36.93</v>
      </c>
      <c r="PT270" s="4">
        <v>37.01</v>
      </c>
      <c r="PU270" s="4">
        <v>37.01</v>
      </c>
      <c r="PV270" s="4">
        <v>37.17</v>
      </c>
      <c r="PW270" s="4">
        <v>37.36</v>
      </c>
      <c r="PX270" s="4">
        <v>37.369999999999997</v>
      </c>
      <c r="PY270" s="4">
        <v>37.4</v>
      </c>
      <c r="PZ270" s="4">
        <v>37.450000000000003</v>
      </c>
      <c r="QA270" s="4">
        <v>37.49</v>
      </c>
      <c r="QB270" s="4">
        <v>37.49</v>
      </c>
      <c r="QC270" s="4">
        <v>37.619999999999997</v>
      </c>
      <c r="QD270" s="4">
        <v>37.840000000000003</v>
      </c>
      <c r="QE270" s="4">
        <v>38.090000000000003</v>
      </c>
      <c r="QF270" s="4">
        <v>38.18</v>
      </c>
      <c r="QG270" s="4">
        <v>38.28</v>
      </c>
      <c r="QH270" s="4">
        <v>38.54</v>
      </c>
      <c r="QI270" s="4">
        <v>38.54</v>
      </c>
      <c r="QJ270" s="4">
        <v>38.54</v>
      </c>
      <c r="QK270" s="4">
        <v>38.54</v>
      </c>
      <c r="QL270" s="4">
        <v>38.630000000000003</v>
      </c>
      <c r="QM270" s="4">
        <v>38.729999999999997</v>
      </c>
      <c r="QN270" s="4">
        <v>38.99</v>
      </c>
      <c r="QO270" s="4">
        <v>38.99</v>
      </c>
      <c r="QP270" s="4">
        <v>38.99</v>
      </c>
      <c r="QQ270" s="4">
        <v>38.99</v>
      </c>
      <c r="QR270" s="4">
        <v>38.99</v>
      </c>
      <c r="QS270" s="4">
        <v>38.99</v>
      </c>
      <c r="QT270" s="4">
        <v>38.99</v>
      </c>
      <c r="QU270" s="4">
        <v>38.99</v>
      </c>
      <c r="QV270" s="4">
        <v>38.99</v>
      </c>
      <c r="QW270" s="4">
        <v>38.99</v>
      </c>
      <c r="QX270" s="4">
        <v>38.99</v>
      </c>
      <c r="QY270" s="4">
        <v>38.99</v>
      </c>
      <c r="QZ270" s="4">
        <v>38.99</v>
      </c>
      <c r="RA270" s="4">
        <v>38.99</v>
      </c>
      <c r="RB270" s="4">
        <v>38.99</v>
      </c>
      <c r="RC270" s="4">
        <v>38.99</v>
      </c>
      <c r="RD270" s="4">
        <v>38.99</v>
      </c>
      <c r="RE270" s="4">
        <v>38.99</v>
      </c>
      <c r="RF270" s="4">
        <v>38.99</v>
      </c>
      <c r="RG270" s="4">
        <v>38.99</v>
      </c>
      <c r="RH270" s="4">
        <v>38.99</v>
      </c>
      <c r="RI270" s="4">
        <v>38.99</v>
      </c>
      <c r="RJ270" s="4">
        <v>38.99</v>
      </c>
      <c r="RK270" s="4">
        <v>38.99</v>
      </c>
      <c r="RL270" s="4">
        <v>38.99</v>
      </c>
      <c r="RM270" s="4">
        <v>38.99</v>
      </c>
      <c r="RN270" s="4">
        <v>38.99</v>
      </c>
      <c r="RO270" s="4">
        <v>38.99</v>
      </c>
      <c r="RP270" s="4">
        <v>38.99</v>
      </c>
      <c r="RQ270" s="4">
        <v>38.99</v>
      </c>
      <c r="RR270" s="4">
        <v>38.99</v>
      </c>
      <c r="RS270" s="4">
        <v>38.99</v>
      </c>
      <c r="RT270" s="4">
        <v>5354.16</v>
      </c>
      <c r="RU270" s="4">
        <v>5354.16</v>
      </c>
      <c r="RV270" s="4">
        <v>5354.16</v>
      </c>
      <c r="RW270" s="4">
        <v>5354.16</v>
      </c>
      <c r="RX270" s="4">
        <v>5354.16</v>
      </c>
      <c r="RY270" s="4">
        <v>5354.16</v>
      </c>
      <c r="RZ270" s="4">
        <v>5354.16</v>
      </c>
      <c r="SA270" s="4">
        <v>5354.16</v>
      </c>
      <c r="SB270" s="4">
        <v>5354.16</v>
      </c>
      <c r="SC270" s="4">
        <v>5354.16</v>
      </c>
      <c r="SD270" s="4">
        <v>5354.16</v>
      </c>
      <c r="SE270" s="4">
        <v>5354.16</v>
      </c>
      <c r="SF270" s="4">
        <v>5354.16</v>
      </c>
      <c r="SG270" s="4">
        <v>5354.16</v>
      </c>
      <c r="SH270" s="4">
        <v>5354.16</v>
      </c>
      <c r="SI270" s="4">
        <v>5354.16</v>
      </c>
      <c r="SJ270" s="4">
        <v>5354.16</v>
      </c>
      <c r="SK270" s="4">
        <v>5354.16</v>
      </c>
      <c r="SL270" s="4">
        <v>5354.16</v>
      </c>
      <c r="SM270" s="4">
        <v>5354.16</v>
      </c>
      <c r="SN270" s="4">
        <v>5354.16</v>
      </c>
      <c r="SO270" s="4">
        <v>5354.16</v>
      </c>
      <c r="SP270" s="4">
        <v>5354.16</v>
      </c>
      <c r="SQ270" s="4">
        <v>5354.16</v>
      </c>
      <c r="SR270" s="4">
        <v>5354.16</v>
      </c>
      <c r="SS270" s="4">
        <v>5354.16</v>
      </c>
      <c r="ST270" s="4">
        <v>5354.16</v>
      </c>
      <c r="SU270" s="4">
        <v>5354.16</v>
      </c>
      <c r="SV270" s="4">
        <v>5354.16</v>
      </c>
      <c r="SW270" s="4">
        <v>5354.16</v>
      </c>
      <c r="SX270" s="4">
        <v>5354.16</v>
      </c>
      <c r="SY270" s="4">
        <v>5354.16</v>
      </c>
      <c r="SZ270" s="4">
        <v>5354.16</v>
      </c>
      <c r="TA270" s="4">
        <v>5354.16</v>
      </c>
      <c r="TB270" s="4">
        <v>5354.16</v>
      </c>
      <c r="TC270" s="4">
        <v>5354.16</v>
      </c>
      <c r="TD270" s="4">
        <v>5354.16</v>
      </c>
      <c r="TE270" s="4">
        <v>5354.16</v>
      </c>
      <c r="TF270" s="4">
        <v>5354.16</v>
      </c>
      <c r="TG270" s="4">
        <v>5354.16</v>
      </c>
      <c r="TH270" s="4">
        <v>5354.16</v>
      </c>
      <c r="TI270" s="4">
        <v>5354.16</v>
      </c>
      <c r="TJ270" s="4">
        <v>5354.16</v>
      </c>
      <c r="TK270" s="4">
        <v>5354.16</v>
      </c>
      <c r="TL270" s="4">
        <v>5354.16</v>
      </c>
      <c r="TM270" s="4">
        <v>5354.16</v>
      </c>
      <c r="TN270" s="4">
        <v>5354.16</v>
      </c>
      <c r="TO270" s="4">
        <v>5354.16</v>
      </c>
      <c r="TP270" s="4">
        <v>5354.16</v>
      </c>
      <c r="TQ270" s="4">
        <v>5354.16</v>
      </c>
      <c r="TR270" s="4">
        <v>5354.16</v>
      </c>
      <c r="TS270" s="4">
        <v>5354.16</v>
      </c>
      <c r="TT270" s="4">
        <v>5354.16</v>
      </c>
      <c r="TU270" s="4">
        <v>5354.16</v>
      </c>
      <c r="TV270" s="4">
        <v>5354.16</v>
      </c>
      <c r="TW270" s="4">
        <v>5354.16</v>
      </c>
      <c r="TX270" s="4">
        <v>5354.16</v>
      </c>
      <c r="TY270" s="4">
        <v>5354.16</v>
      </c>
      <c r="TZ270" s="4">
        <v>5354.16</v>
      </c>
      <c r="UA270" s="4">
        <v>5354.16</v>
      </c>
      <c r="UB270" s="4">
        <v>5354.16</v>
      </c>
      <c r="UC270" s="4">
        <v>5354.16</v>
      </c>
      <c r="UD270" s="4">
        <v>5354.16</v>
      </c>
      <c r="UE270" s="4">
        <v>5354.16</v>
      </c>
      <c r="UF270" s="4">
        <v>5354.16</v>
      </c>
      <c r="UG270" s="4">
        <v>5354.16</v>
      </c>
      <c r="UH270" s="4">
        <v>5354.16</v>
      </c>
      <c r="UI270" s="4">
        <v>5354.16</v>
      </c>
      <c r="UJ270" s="4">
        <v>5354.16</v>
      </c>
      <c r="UK270" s="4">
        <v>5354.16</v>
      </c>
      <c r="UL270" s="4">
        <v>5354.16</v>
      </c>
      <c r="UM270" s="4">
        <v>5354.16</v>
      </c>
      <c r="UN270" s="4">
        <v>5354.16</v>
      </c>
      <c r="UO270" s="4">
        <v>5354.16</v>
      </c>
      <c r="UP270" s="4">
        <v>5354.16</v>
      </c>
      <c r="UQ270" s="4">
        <v>5354.16</v>
      </c>
      <c r="UR270" s="4">
        <v>5354.16</v>
      </c>
      <c r="US270" s="4">
        <v>5354.16</v>
      </c>
      <c r="UT270" s="4">
        <v>5354.16</v>
      </c>
      <c r="UU270" s="4">
        <v>5354.16</v>
      </c>
      <c r="UV270" s="4">
        <v>5354.16</v>
      </c>
      <c r="UW270" s="4">
        <v>5354.16</v>
      </c>
      <c r="UX270" s="4">
        <v>5354.16</v>
      </c>
      <c r="UY270" s="4">
        <v>5354.16</v>
      </c>
      <c r="UZ270" s="4">
        <v>5354.16</v>
      </c>
      <c r="VA270" s="4">
        <v>5354.16</v>
      </c>
      <c r="VB270" s="4">
        <v>5354.16</v>
      </c>
      <c r="VC270" s="4">
        <v>5354.16</v>
      </c>
      <c r="VD270" s="4">
        <v>5354.16</v>
      </c>
      <c r="VE270" s="4">
        <v>5354.16</v>
      </c>
      <c r="VF270" s="4">
        <v>5354.16</v>
      </c>
      <c r="VG270" s="4">
        <v>5354.16</v>
      </c>
      <c r="VH270" s="4">
        <v>5354.16</v>
      </c>
      <c r="VI270" s="4">
        <v>5354.16</v>
      </c>
      <c r="VJ270" s="4">
        <v>5354.16</v>
      </c>
      <c r="VK270" s="4">
        <v>5354.16</v>
      </c>
      <c r="VL270" s="4">
        <v>5354.16</v>
      </c>
      <c r="VM270" s="4">
        <v>5354.16</v>
      </c>
      <c r="VN270" s="4">
        <v>5354.16</v>
      </c>
      <c r="VO270" s="4">
        <v>5354.16</v>
      </c>
      <c r="VP270" s="4">
        <v>5354.16</v>
      </c>
      <c r="VQ270" s="4">
        <v>5354.16</v>
      </c>
      <c r="VR270" s="4">
        <v>5354.16</v>
      </c>
      <c r="VS270" s="4">
        <v>5354.16</v>
      </c>
      <c r="VT270" s="4">
        <v>5354.16</v>
      </c>
      <c r="VU270" s="4">
        <v>5354.16</v>
      </c>
      <c r="VV270" s="4">
        <v>5354.16</v>
      </c>
      <c r="VW270" s="4">
        <v>5354.16</v>
      </c>
      <c r="VX270" s="4">
        <v>5354.16</v>
      </c>
      <c r="VY270" s="4">
        <v>5354.16</v>
      </c>
      <c r="VZ270" s="4">
        <v>5354.16</v>
      </c>
      <c r="WA270" s="4">
        <v>5354.16</v>
      </c>
      <c r="WB270" s="4">
        <v>5354.16</v>
      </c>
      <c r="WC270" s="4">
        <v>5354.16</v>
      </c>
      <c r="WD270" s="4">
        <v>5354.16</v>
      </c>
      <c r="WE270" s="4">
        <v>5354.16</v>
      </c>
      <c r="WF270" s="4">
        <v>5354.16</v>
      </c>
      <c r="WG270" s="4">
        <v>5354.16</v>
      </c>
      <c r="WH270" s="4">
        <v>5354.16</v>
      </c>
      <c r="WI270" s="4">
        <v>5354.16</v>
      </c>
      <c r="WJ270" s="4">
        <v>5354.16</v>
      </c>
      <c r="WK270" s="4">
        <v>5354.16</v>
      </c>
      <c r="WL270" s="4">
        <v>5354.16</v>
      </c>
      <c r="WM270" s="4">
        <v>5354.16</v>
      </c>
      <c r="WN270" s="4">
        <v>5354.16</v>
      </c>
      <c r="WO270" s="4">
        <v>5354.16</v>
      </c>
      <c r="WP270" s="4">
        <v>5354.16</v>
      </c>
      <c r="WQ270" s="4">
        <v>5354.16</v>
      </c>
      <c r="WR270" s="4">
        <v>5354.16</v>
      </c>
      <c r="WS270" s="4">
        <v>5354.16</v>
      </c>
      <c r="WT270" s="4">
        <v>5354.16</v>
      </c>
      <c r="WU270" s="4">
        <v>5354.16</v>
      </c>
      <c r="WV270" s="4">
        <v>5354.16</v>
      </c>
      <c r="WW270" s="4">
        <v>5354.16</v>
      </c>
      <c r="WX270" s="4">
        <v>5354.16</v>
      </c>
      <c r="WY270" s="4">
        <v>5354.16</v>
      </c>
      <c r="WZ270" s="4">
        <v>5354.16</v>
      </c>
      <c r="XA270" s="4">
        <v>5354.16</v>
      </c>
      <c r="XB270" s="4">
        <v>5354.16</v>
      </c>
      <c r="XC270" s="4">
        <v>5354.16</v>
      </c>
      <c r="XD270" s="4">
        <v>5354.16</v>
      </c>
      <c r="XE270" s="4">
        <v>5354.16</v>
      </c>
      <c r="XF270" s="4">
        <v>5354.16</v>
      </c>
      <c r="XG270" s="4">
        <v>5354.16</v>
      </c>
      <c r="XH270" s="4">
        <v>5354.16</v>
      </c>
      <c r="XI270" s="4">
        <v>5354.16</v>
      </c>
      <c r="XJ270" s="4">
        <v>5354.16</v>
      </c>
      <c r="XK270" s="4">
        <v>5354.16</v>
      </c>
      <c r="XL270" s="4">
        <v>5354.16</v>
      </c>
      <c r="XM270" s="4">
        <v>5354.16</v>
      </c>
      <c r="XN270" s="4">
        <v>5354.16</v>
      </c>
      <c r="XO270" s="4">
        <v>5354.16</v>
      </c>
      <c r="XP270" s="4">
        <v>5354.16</v>
      </c>
      <c r="XQ270" s="4">
        <v>5354.16</v>
      </c>
      <c r="XR270" s="4">
        <v>5354.16</v>
      </c>
      <c r="XS270" s="4">
        <v>5354.16</v>
      </c>
      <c r="XT270" s="4">
        <v>5354.16</v>
      </c>
      <c r="XU270" s="4">
        <v>5354.16</v>
      </c>
      <c r="XV270" s="4">
        <v>5354.16</v>
      </c>
      <c r="XW270" s="4">
        <v>5354.16</v>
      </c>
      <c r="XX270" s="4">
        <v>5354.16</v>
      </c>
      <c r="XY270" s="4">
        <v>5354.16</v>
      </c>
      <c r="XZ270" s="4">
        <v>5354.16</v>
      </c>
      <c r="YA270" s="4">
        <v>5354.16</v>
      </c>
      <c r="YB270" s="4">
        <v>5354.16</v>
      </c>
      <c r="YC270" s="4">
        <v>5354.16</v>
      </c>
      <c r="YD270" s="4">
        <v>5354.16</v>
      </c>
      <c r="YE270" s="4">
        <v>5354.16</v>
      </c>
      <c r="YF270" s="4">
        <v>5354.16</v>
      </c>
      <c r="YG270" s="4">
        <v>5354.16</v>
      </c>
      <c r="YH270" s="4">
        <v>5354.16</v>
      </c>
      <c r="YI270" s="4">
        <v>5354.16</v>
      </c>
      <c r="YJ270" s="4">
        <v>5354.16</v>
      </c>
      <c r="YK270" s="4">
        <v>5354.16</v>
      </c>
      <c r="YL270" s="4">
        <v>5354.16</v>
      </c>
      <c r="YM270" s="4">
        <v>5354.16</v>
      </c>
      <c r="YN270" s="4">
        <v>5354.16</v>
      </c>
      <c r="YO270" s="4">
        <v>5354.16</v>
      </c>
      <c r="YP270" s="4">
        <v>5354.16</v>
      </c>
      <c r="YQ270" s="4">
        <v>5354.16</v>
      </c>
      <c r="YR270" s="4">
        <v>5354.16</v>
      </c>
      <c r="YS270" s="4">
        <v>5354.16</v>
      </c>
      <c r="YT270" s="4">
        <v>5354.16</v>
      </c>
      <c r="YU270" s="4">
        <v>5496.53</v>
      </c>
      <c r="YV270" s="4">
        <v>5610.43</v>
      </c>
      <c r="YW270" s="4">
        <v>5610.43</v>
      </c>
      <c r="YX270" s="4">
        <v>5724.32</v>
      </c>
      <c r="YY270" s="4">
        <v>5838.22</v>
      </c>
      <c r="YZ270" s="4">
        <v>5952.11</v>
      </c>
      <c r="ZA270" s="4">
        <v>6066.01</v>
      </c>
      <c r="ZB270" s="4">
        <v>6066.01</v>
      </c>
      <c r="ZC270" s="4">
        <v>6066.01</v>
      </c>
      <c r="ZD270" s="4">
        <v>6066.01</v>
      </c>
      <c r="ZE270" s="4">
        <v>6066.01</v>
      </c>
      <c r="ZF270" s="4">
        <v>6066.01</v>
      </c>
      <c r="ZG270" s="4">
        <v>6066.01</v>
      </c>
      <c r="ZH270" s="4">
        <v>6066.01</v>
      </c>
      <c r="ZI270" s="4">
        <v>6213.17</v>
      </c>
      <c r="ZJ270" s="4">
        <v>6330.91</v>
      </c>
      <c r="ZK270" s="4">
        <v>6330.91</v>
      </c>
      <c r="ZL270" s="4">
        <v>6448.64</v>
      </c>
      <c r="ZM270" s="925">
        <v>6566.37</v>
      </c>
      <c r="ZN270" s="925">
        <v>6684.1</v>
      </c>
      <c r="ZO270" s="4">
        <v>6801.83</v>
      </c>
      <c r="ZP270" s="4">
        <v>6971.18</v>
      </c>
      <c r="ZQ270" s="4">
        <v>7106.65</v>
      </c>
      <c r="ZR270" s="4">
        <v>7106.65</v>
      </c>
      <c r="ZS270" s="4">
        <v>7242.13</v>
      </c>
      <c r="ZT270" s="4">
        <v>7377.61</v>
      </c>
      <c r="ZU270" s="4">
        <v>7513.09</v>
      </c>
      <c r="ZV270" s="4">
        <v>7648.56</v>
      </c>
      <c r="ZW270" s="4">
        <v>7865.27</v>
      </c>
      <c r="ZX270" s="4">
        <v>8038.64</v>
      </c>
      <c r="ZY270" s="4">
        <v>8038.64</v>
      </c>
      <c r="ZZ270" s="4">
        <v>8212.01</v>
      </c>
      <c r="AAA270" s="4">
        <v>8385.3799999999992</v>
      </c>
      <c r="AAB270" s="4">
        <v>8558.75</v>
      </c>
      <c r="AAC270" s="4">
        <v>8732.1200000000008</v>
      </c>
      <c r="AAD270" s="4">
        <v>8732.1200000000008</v>
      </c>
      <c r="AAE270" s="4">
        <v>8732.1200000000008</v>
      </c>
      <c r="AAF270" s="4">
        <v>8732.1200000000008</v>
      </c>
      <c r="AAG270" s="4">
        <v>8732.1200000000008</v>
      </c>
      <c r="AAH270" s="4">
        <v>8732.1200000000008</v>
      </c>
      <c r="AAI270" s="4">
        <v>8732.1200000000008</v>
      </c>
      <c r="AAJ270" s="4">
        <v>8732.1200000000008</v>
      </c>
      <c r="AAK270" s="4">
        <v>8732.1200000000008</v>
      </c>
      <c r="AAL270" s="4">
        <v>8732.1200000000008</v>
      </c>
      <c r="AAM270" s="4">
        <v>8732.1200000000008</v>
      </c>
      <c r="AAN270" s="4">
        <v>8732.1200000000008</v>
      </c>
      <c r="AAO270" s="4">
        <v>8732.1200000000008</v>
      </c>
      <c r="AAP270" s="4">
        <v>8732.1200000000008</v>
      </c>
      <c r="AAQ270" s="4">
        <v>8732.1200000000008</v>
      </c>
      <c r="AAR270" s="4">
        <v>8732.1200000000008</v>
      </c>
      <c r="AAS270" s="4">
        <v>8732.1200000000008</v>
      </c>
      <c r="AAT270" s="4">
        <v>8732.1200000000008</v>
      </c>
      <c r="AAU270" s="4">
        <v>8732.1200000000008</v>
      </c>
      <c r="AAV270" s="4">
        <v>8732.1200000000008</v>
      </c>
      <c r="AAW270" s="4">
        <v>8732.1200000000008</v>
      </c>
      <c r="AAX270" s="4">
        <v>8732.1200000000008</v>
      </c>
      <c r="AAY270" s="4">
        <v>8732.1200000000008</v>
      </c>
      <c r="AAZ270" s="4">
        <v>8732.1200000000008</v>
      </c>
      <c r="ABA270" s="4">
        <v>8732.1200000000008</v>
      </c>
      <c r="ABB270" s="4">
        <v>8732.1200000000008</v>
      </c>
      <c r="ABC270" s="4">
        <v>8732.1200000000008</v>
      </c>
      <c r="ABD270" s="4">
        <v>8732.1200000000008</v>
      </c>
      <c r="ABE270" s="4">
        <v>8732.1200000000008</v>
      </c>
      <c r="ABF270" s="4">
        <v>8732.1200000000008</v>
      </c>
      <c r="ABG270" s="4">
        <v>8732.1200000000008</v>
      </c>
      <c r="ABH270" s="4">
        <v>8732.1200000000008</v>
      </c>
      <c r="ABI270" s="4">
        <v>8732.1200000000008</v>
      </c>
      <c r="ABJ270" s="4">
        <v>8732.1200000000008</v>
      </c>
      <c r="ABK270" s="4">
        <v>8732.1200000000008</v>
      </c>
      <c r="ABL270" s="4">
        <v>8732.1200000000008</v>
      </c>
      <c r="ABM270" s="4">
        <v>8732.1200000000008</v>
      </c>
      <c r="ABN270" s="4">
        <v>8732.1200000000008</v>
      </c>
      <c r="ABO270" s="4">
        <v>8732.1200000000008</v>
      </c>
      <c r="ABP270" s="4">
        <v>8732.1200000000008</v>
      </c>
      <c r="ABQ270" s="4">
        <v>8732.1200000000008</v>
      </c>
      <c r="ABR270" s="4">
        <v>8732.1200000000008</v>
      </c>
      <c r="ABS270" s="4">
        <v>8732.1200000000008</v>
      </c>
      <c r="ABT270" s="4">
        <v>8732.1200000000008</v>
      </c>
      <c r="ABU270" s="4">
        <v>8732.1200000000008</v>
      </c>
    </row>
    <row r="271" spans="1:749" outlineLevel="4">
      <c r="A271" s="4" t="s">
        <v>1419</v>
      </c>
      <c r="D271" s="4">
        <v>7777.1</v>
      </c>
      <c r="E271" s="4">
        <v>5597.82</v>
      </c>
      <c r="F271" s="689">
        <v>5111121.83</v>
      </c>
      <c r="G271" s="689"/>
      <c r="H271" s="689" t="s">
        <v>894</v>
      </c>
      <c r="BK271" s="4">
        <v>1.26</v>
      </c>
      <c r="BL271" s="4">
        <v>2.5299999999999998</v>
      </c>
      <c r="BM271" s="4">
        <v>3.8</v>
      </c>
      <c r="BN271" s="4">
        <v>3.8</v>
      </c>
      <c r="BO271" s="4">
        <v>5.07</v>
      </c>
      <c r="BP271" s="4">
        <v>6.34</v>
      </c>
      <c r="BQ271" s="4">
        <v>7.6</v>
      </c>
      <c r="BR271" s="4">
        <v>8.8699999999999992</v>
      </c>
      <c r="BS271" s="4">
        <v>10.14</v>
      </c>
      <c r="BT271" s="4">
        <v>11.41</v>
      </c>
      <c r="BU271" s="4">
        <v>11.41</v>
      </c>
      <c r="BV271" s="4">
        <v>12.68</v>
      </c>
      <c r="BW271" s="4">
        <v>13.94</v>
      </c>
      <c r="BX271" s="4">
        <v>15.21</v>
      </c>
      <c r="BY271" s="4">
        <v>16.48</v>
      </c>
      <c r="BZ271" s="4">
        <v>17.75</v>
      </c>
      <c r="CA271" s="4">
        <v>19.02</v>
      </c>
      <c r="CB271" s="4">
        <v>19.02</v>
      </c>
      <c r="CC271" s="4">
        <v>20.28</v>
      </c>
      <c r="CD271" s="4">
        <v>21.55</v>
      </c>
      <c r="CE271" s="4">
        <v>22.82</v>
      </c>
      <c r="CF271" s="4">
        <v>24.09</v>
      </c>
      <c r="CG271" s="4">
        <v>25.36</v>
      </c>
      <c r="CH271" s="4">
        <v>26.63</v>
      </c>
      <c r="CI271" s="4">
        <v>26.63</v>
      </c>
      <c r="CJ271" s="4">
        <v>28.3</v>
      </c>
      <c r="CK271" s="4">
        <v>30.19</v>
      </c>
      <c r="CL271" s="4">
        <v>32.08</v>
      </c>
      <c r="CM271" s="4">
        <v>37.4</v>
      </c>
      <c r="CN271" s="4">
        <v>43.31</v>
      </c>
      <c r="CO271" s="4">
        <v>49.99</v>
      </c>
      <c r="CP271" s="4">
        <v>49.99</v>
      </c>
      <c r="CQ271" s="4">
        <v>56.67</v>
      </c>
      <c r="CR271" s="4">
        <v>64.81</v>
      </c>
      <c r="CS271" s="4">
        <v>73.11</v>
      </c>
      <c r="CT271" s="4">
        <v>81.42</v>
      </c>
      <c r="CU271" s="4">
        <v>89.73</v>
      </c>
      <c r="CV271" s="4">
        <v>110.92</v>
      </c>
      <c r="CW271" s="4">
        <v>110.92</v>
      </c>
      <c r="CX271" s="4">
        <v>123.11</v>
      </c>
      <c r="CY271" s="4">
        <v>134.46</v>
      </c>
      <c r="CZ271" s="4">
        <v>144.63999999999999</v>
      </c>
      <c r="DA271" s="4">
        <v>189.93</v>
      </c>
      <c r="DB271" s="4">
        <v>199.94</v>
      </c>
      <c r="DC271" s="4">
        <v>217.16</v>
      </c>
      <c r="DD271" s="4">
        <v>217.16</v>
      </c>
      <c r="DE271" s="4">
        <v>237.25</v>
      </c>
      <c r="DF271" s="4">
        <v>248.61</v>
      </c>
      <c r="DG271" s="4">
        <v>260.62</v>
      </c>
      <c r="DH271" s="4">
        <v>273.69</v>
      </c>
      <c r="DI271" s="4">
        <v>284.02</v>
      </c>
      <c r="DJ271" s="4">
        <v>295.05</v>
      </c>
      <c r="DK271" s="4">
        <v>295.05</v>
      </c>
      <c r="DL271" s="4">
        <v>309.02</v>
      </c>
      <c r="DM271" s="4">
        <v>327.3</v>
      </c>
      <c r="DN271" s="4">
        <v>350.69</v>
      </c>
      <c r="DO271" s="4">
        <v>375.61</v>
      </c>
      <c r="DP271" s="4">
        <v>405.49</v>
      </c>
      <c r="DQ271" s="4">
        <v>461.27</v>
      </c>
      <c r="DR271" s="4">
        <v>461.27</v>
      </c>
      <c r="DS271" s="4">
        <v>529.6</v>
      </c>
      <c r="DT271" s="4">
        <v>609.05999999999995</v>
      </c>
      <c r="DU271" s="4">
        <v>683</v>
      </c>
      <c r="DV271" s="4">
        <v>745.58</v>
      </c>
      <c r="DW271" s="4">
        <v>809.69</v>
      </c>
      <c r="DX271" s="4">
        <v>834.86</v>
      </c>
      <c r="DY271" s="4">
        <v>834.86</v>
      </c>
      <c r="DZ271" s="4">
        <v>841.51</v>
      </c>
      <c r="EA271" s="4">
        <v>848.49</v>
      </c>
      <c r="EB271" s="4">
        <v>855.45</v>
      </c>
      <c r="EC271" s="4">
        <v>862.42</v>
      </c>
      <c r="ED271" s="4">
        <v>869.52</v>
      </c>
      <c r="EE271" s="4">
        <v>876.9</v>
      </c>
      <c r="EF271" s="4">
        <v>876.9</v>
      </c>
      <c r="EG271" s="4">
        <v>884.41</v>
      </c>
      <c r="EH271" s="4">
        <v>892.18</v>
      </c>
      <c r="EI271" s="4">
        <v>900.29</v>
      </c>
      <c r="EJ271" s="4">
        <v>909.1</v>
      </c>
      <c r="EK271" s="4">
        <v>919.24</v>
      </c>
      <c r="EL271" s="4">
        <v>931.07</v>
      </c>
      <c r="EM271" s="4">
        <v>931.07</v>
      </c>
      <c r="EN271" s="4">
        <v>944.89</v>
      </c>
      <c r="EO271" s="4">
        <v>959.42</v>
      </c>
      <c r="EP271" s="4">
        <v>974.15</v>
      </c>
      <c r="EQ271" s="4">
        <v>989.04</v>
      </c>
      <c r="ER271" s="4">
        <v>1006.02</v>
      </c>
      <c r="ES271" s="4">
        <v>1024.51</v>
      </c>
      <c r="ET271" s="4">
        <v>1024.51</v>
      </c>
      <c r="EU271" s="4">
        <v>1043.82</v>
      </c>
      <c r="EV271" s="4">
        <v>1076.76</v>
      </c>
      <c r="EW271" s="4">
        <v>1121.4100000000001</v>
      </c>
      <c r="EX271" s="4">
        <v>1213.32</v>
      </c>
      <c r="EY271" s="4">
        <v>1268.57</v>
      </c>
      <c r="EZ271" s="4">
        <v>1399.26</v>
      </c>
      <c r="FA271" s="4">
        <v>1399.26</v>
      </c>
      <c r="FB271" s="4">
        <v>1580.96</v>
      </c>
      <c r="FC271" s="4">
        <v>1654.32</v>
      </c>
      <c r="FD271" s="4">
        <v>1837.19</v>
      </c>
      <c r="FE271" s="4">
        <v>1852.76</v>
      </c>
      <c r="FF271" s="4">
        <v>1864.82</v>
      </c>
      <c r="FG271" s="4">
        <v>1877.54</v>
      </c>
      <c r="FH271" s="4">
        <v>1877.54</v>
      </c>
      <c r="FI271" s="4">
        <v>1889.53</v>
      </c>
      <c r="FJ271" s="4">
        <v>1889.53</v>
      </c>
      <c r="FK271" s="4">
        <v>1903.12</v>
      </c>
      <c r="FL271" s="4">
        <v>1915.27</v>
      </c>
      <c r="FM271" s="4">
        <v>1927.84</v>
      </c>
      <c r="FN271" s="4">
        <v>1947.79</v>
      </c>
      <c r="FO271" s="4">
        <v>1947.79</v>
      </c>
      <c r="FP271" s="4">
        <v>1969.85</v>
      </c>
      <c r="FQ271" s="4">
        <v>1992.32</v>
      </c>
      <c r="FR271" s="4">
        <v>2016.56</v>
      </c>
      <c r="FS271" s="4">
        <v>2053.1</v>
      </c>
      <c r="FT271" s="4">
        <v>2097.4699999999998</v>
      </c>
      <c r="FU271" s="4">
        <v>2148.6999999999998</v>
      </c>
      <c r="FV271" s="4">
        <v>2148.6999999999998</v>
      </c>
      <c r="FW271" s="4">
        <v>2176.23</v>
      </c>
      <c r="FX271" s="4">
        <v>2202.38</v>
      </c>
      <c r="FY271" s="4">
        <v>2231.1799999999998</v>
      </c>
      <c r="FZ271" s="4">
        <v>2261.46</v>
      </c>
      <c r="GA271" s="4">
        <v>2291.5700000000002</v>
      </c>
      <c r="GB271" s="4">
        <v>2322.13</v>
      </c>
      <c r="GC271" s="4">
        <v>2322.13</v>
      </c>
      <c r="GD271" s="4">
        <v>2349.39</v>
      </c>
      <c r="GE271" s="4">
        <v>2381.4899999999998</v>
      </c>
      <c r="GF271" s="4">
        <v>2413.9</v>
      </c>
      <c r="GG271" s="4">
        <v>2456.0700000000002</v>
      </c>
      <c r="GH271" s="4">
        <v>2503.4899999999998</v>
      </c>
      <c r="GI271" s="4">
        <v>2503.4899999999998</v>
      </c>
      <c r="GJ271" s="4">
        <v>2503.4899999999998</v>
      </c>
      <c r="GK271" s="4">
        <v>2503.4899999999998</v>
      </c>
      <c r="GL271" s="4">
        <v>2503.4899999999998</v>
      </c>
      <c r="GM271" s="4">
        <v>2503.4899999999998</v>
      </c>
      <c r="GN271" s="4">
        <v>2574.2399999999998</v>
      </c>
      <c r="GO271" s="4">
        <v>2609.88</v>
      </c>
      <c r="GP271" s="4">
        <v>2645.76</v>
      </c>
      <c r="GQ271" s="4">
        <v>2645.76</v>
      </c>
      <c r="GR271" s="4">
        <v>2677.7</v>
      </c>
      <c r="GS271" s="4">
        <v>2711.05</v>
      </c>
      <c r="GT271" s="4">
        <v>2754</v>
      </c>
      <c r="GU271" s="4">
        <v>2809.62</v>
      </c>
      <c r="GV271" s="4">
        <v>2865.9</v>
      </c>
      <c r="GW271" s="4">
        <v>2926.49</v>
      </c>
      <c r="GX271" s="4">
        <v>2926.49</v>
      </c>
      <c r="GY271" s="4">
        <v>2988.04</v>
      </c>
      <c r="GZ271" s="4">
        <v>3057.19</v>
      </c>
      <c r="HA271" s="4">
        <v>3145.76</v>
      </c>
      <c r="HB271" s="4">
        <v>3242.74</v>
      </c>
      <c r="HC271" s="4">
        <v>3315.18</v>
      </c>
      <c r="HD271" s="4">
        <v>3342.37</v>
      </c>
      <c r="HE271" s="4">
        <v>3342.37</v>
      </c>
      <c r="HF271" s="4">
        <v>3358.16</v>
      </c>
      <c r="HG271" s="4">
        <v>3375.11</v>
      </c>
      <c r="HH271" s="4">
        <v>3393.1</v>
      </c>
      <c r="HI271" s="4">
        <v>3413.49</v>
      </c>
      <c r="HJ271" s="4">
        <v>3443.06</v>
      </c>
      <c r="HK271" s="4">
        <v>3485.9</v>
      </c>
      <c r="HL271" s="4">
        <v>3485.9</v>
      </c>
      <c r="HM271" s="4">
        <v>3510.61</v>
      </c>
      <c r="HN271" s="4">
        <v>3550.98</v>
      </c>
      <c r="HO271" s="4">
        <v>3602.07</v>
      </c>
      <c r="HP271" s="4">
        <v>3644.17</v>
      </c>
      <c r="HQ271" s="4">
        <v>3670.33</v>
      </c>
      <c r="HR271" s="4">
        <v>3697.76</v>
      </c>
      <c r="HS271" s="4">
        <v>3697.76</v>
      </c>
      <c r="HT271" s="4">
        <v>3726.96</v>
      </c>
      <c r="HU271" s="4">
        <v>3758.45</v>
      </c>
      <c r="HV271" s="4">
        <v>3793.74</v>
      </c>
      <c r="HW271" s="4">
        <v>3828.25</v>
      </c>
      <c r="HX271" s="4">
        <v>3858.46</v>
      </c>
      <c r="HY271" s="4">
        <v>3889.07</v>
      </c>
      <c r="HZ271" s="4">
        <v>3889.07</v>
      </c>
      <c r="IA271" s="4">
        <v>3923.09</v>
      </c>
      <c r="IB271" s="4">
        <v>3953.42</v>
      </c>
      <c r="IC271" s="4">
        <v>3983.59</v>
      </c>
      <c r="ID271" s="4">
        <v>4014.01</v>
      </c>
      <c r="IE271" s="4">
        <v>4060.42</v>
      </c>
      <c r="IF271" s="4">
        <v>4111.3999999999996</v>
      </c>
      <c r="IG271" s="4">
        <v>4111.3999999999996</v>
      </c>
      <c r="IH271" s="4">
        <v>4165.09</v>
      </c>
      <c r="II271" s="4">
        <v>4241</v>
      </c>
      <c r="IJ271" s="4">
        <v>4315.6899999999996</v>
      </c>
      <c r="IK271" s="4">
        <v>4354.1099999999997</v>
      </c>
      <c r="IL271" s="4">
        <v>4396.13</v>
      </c>
      <c r="IM271" s="4">
        <v>4438.5</v>
      </c>
      <c r="IN271" s="4">
        <v>4438.5</v>
      </c>
      <c r="IO271" s="4">
        <v>4481.43</v>
      </c>
      <c r="IP271" s="4">
        <v>4527.1499999999996</v>
      </c>
      <c r="IQ271" s="4">
        <v>4571.5</v>
      </c>
      <c r="IR271" s="4">
        <v>4617.3999999999996</v>
      </c>
      <c r="IS271" s="4">
        <v>4645.38</v>
      </c>
      <c r="IT271" s="4">
        <v>4667.1899999999996</v>
      </c>
      <c r="IU271" s="4">
        <v>4667.1899999999996</v>
      </c>
      <c r="IV271" s="4">
        <v>4677.1499999999996</v>
      </c>
      <c r="IW271" s="4">
        <v>4689.75</v>
      </c>
      <c r="IX271" s="4">
        <v>4699.79</v>
      </c>
      <c r="IY271" s="4">
        <v>4699.79</v>
      </c>
      <c r="IZ271" s="4">
        <v>4699.79</v>
      </c>
      <c r="JA271" s="4">
        <v>4699.79</v>
      </c>
      <c r="JB271" s="4">
        <v>4699.79</v>
      </c>
      <c r="JC271" s="4">
        <v>4699.79</v>
      </c>
      <c r="JD271" s="4">
        <v>4709.46</v>
      </c>
      <c r="JE271" s="4">
        <v>4719.24</v>
      </c>
      <c r="JF271" s="4">
        <v>4729.1499999999996</v>
      </c>
      <c r="JG271" s="4">
        <v>4737.28</v>
      </c>
      <c r="JH271" s="4">
        <v>4742.51</v>
      </c>
      <c r="JI271" s="4">
        <v>4742.51</v>
      </c>
      <c r="JJ271" s="4">
        <v>4747.1000000000004</v>
      </c>
      <c r="JK271" s="4">
        <v>4751.25</v>
      </c>
      <c r="JL271" s="4">
        <v>4753.8500000000004</v>
      </c>
      <c r="JM271" s="4">
        <v>4755.2700000000004</v>
      </c>
      <c r="JN271" s="4">
        <v>4756.87</v>
      </c>
      <c r="JO271" s="4">
        <v>4758.8999999999996</v>
      </c>
      <c r="JP271" s="4">
        <v>4758.8999999999996</v>
      </c>
      <c r="JQ271" s="4">
        <v>4761.22</v>
      </c>
      <c r="JR271" s="4">
        <v>4763.53</v>
      </c>
      <c r="JS271" s="4">
        <v>4766.3100000000004</v>
      </c>
      <c r="JT271" s="4">
        <v>4769.8100000000004</v>
      </c>
      <c r="JU271" s="4">
        <v>4772.24</v>
      </c>
      <c r="JV271" s="4">
        <v>4774.0200000000004</v>
      </c>
      <c r="JW271" s="4">
        <v>4774.0200000000004</v>
      </c>
      <c r="JX271" s="4">
        <v>4775.8</v>
      </c>
      <c r="JY271" s="4">
        <v>4777.6000000000004</v>
      </c>
      <c r="JZ271" s="4">
        <v>4779.58</v>
      </c>
      <c r="KA271" s="4">
        <v>4781.93</v>
      </c>
      <c r="KB271" s="4">
        <v>4790.3</v>
      </c>
      <c r="KC271" s="4">
        <v>4799.1000000000004</v>
      </c>
      <c r="KD271" s="4">
        <v>4799.1000000000004</v>
      </c>
      <c r="KE271" s="4">
        <v>4809.26</v>
      </c>
      <c r="KF271" s="4">
        <v>4819.57</v>
      </c>
      <c r="KG271" s="4">
        <v>4838.29</v>
      </c>
      <c r="KH271" s="4">
        <v>4861.13</v>
      </c>
      <c r="KI271" s="4">
        <v>4882.95</v>
      </c>
      <c r="KJ271" s="4">
        <v>4893.2</v>
      </c>
      <c r="KK271" s="4">
        <v>4893.2</v>
      </c>
      <c r="KL271" s="4">
        <v>4903.71</v>
      </c>
      <c r="KM271" s="4">
        <v>4914.6400000000003</v>
      </c>
      <c r="KN271" s="4">
        <v>4926.21</v>
      </c>
      <c r="KO271" s="4">
        <v>4937.88</v>
      </c>
      <c r="KP271" s="4">
        <v>4948.6000000000004</v>
      </c>
      <c r="KQ271" s="4">
        <v>4957.67</v>
      </c>
      <c r="KR271" s="4">
        <v>4957.67</v>
      </c>
      <c r="KS271" s="4">
        <v>4965.3500000000004</v>
      </c>
      <c r="KT271" s="4">
        <v>4972.43</v>
      </c>
      <c r="KU271" s="4">
        <v>4979.47</v>
      </c>
      <c r="KV271" s="4">
        <v>4986.57</v>
      </c>
      <c r="KW271" s="4">
        <v>4993.67</v>
      </c>
      <c r="KX271" s="4">
        <v>5000.78</v>
      </c>
      <c r="KY271" s="4">
        <v>5000.78</v>
      </c>
      <c r="KZ271" s="4">
        <v>5007.88</v>
      </c>
      <c r="LA271" s="4">
        <v>5015</v>
      </c>
      <c r="LB271" s="4">
        <v>5022.1499999999996</v>
      </c>
      <c r="LC271" s="4">
        <v>5029.28</v>
      </c>
      <c r="LD271" s="4">
        <v>5036.45</v>
      </c>
      <c r="LE271" s="4">
        <v>5043.6400000000003</v>
      </c>
      <c r="LF271" s="4">
        <v>5043.6400000000003</v>
      </c>
      <c r="LG271" s="4">
        <v>5050.8500000000004</v>
      </c>
      <c r="LH271" s="4">
        <v>5058.1000000000004</v>
      </c>
      <c r="LI271" s="4">
        <v>5065.3500000000004</v>
      </c>
      <c r="LJ271" s="4">
        <v>5072.6499999999996</v>
      </c>
      <c r="LK271" s="4">
        <v>5079.97</v>
      </c>
      <c r="LL271" s="4">
        <v>5087.3100000000004</v>
      </c>
      <c r="LM271" s="4">
        <v>5087.3100000000004</v>
      </c>
      <c r="LN271" s="4">
        <v>5095.4799999999996</v>
      </c>
      <c r="LO271" s="4">
        <v>5104.75</v>
      </c>
      <c r="LP271" s="4">
        <v>5114.6099999999997</v>
      </c>
      <c r="LQ271" s="4">
        <v>5127.2700000000004</v>
      </c>
      <c r="LR271" s="4">
        <v>5140.4799999999996</v>
      </c>
      <c r="LS271" s="4">
        <v>5154.79</v>
      </c>
      <c r="LT271" s="4">
        <v>5154.79</v>
      </c>
      <c r="LU271" s="4">
        <v>5170.1000000000004</v>
      </c>
      <c r="LV271" s="4">
        <v>5185.67</v>
      </c>
      <c r="LW271" s="4">
        <v>5201.55</v>
      </c>
      <c r="LX271" s="4">
        <v>5217.93</v>
      </c>
      <c r="LY271" s="4">
        <v>5235.5</v>
      </c>
      <c r="LZ271" s="4">
        <v>5253.53</v>
      </c>
      <c r="MA271" s="4">
        <v>5253.53</v>
      </c>
      <c r="MB271" s="4">
        <v>5273.3</v>
      </c>
      <c r="MC271" s="4">
        <v>5301.73</v>
      </c>
      <c r="MD271" s="4">
        <v>5333.1</v>
      </c>
      <c r="ME271" s="4">
        <v>5375.87</v>
      </c>
      <c r="MF271" s="4">
        <v>5397.18</v>
      </c>
      <c r="MG271" s="4">
        <v>5419.51</v>
      </c>
      <c r="MH271" s="4">
        <v>5419.51</v>
      </c>
      <c r="MI271" s="4">
        <v>5442.26</v>
      </c>
      <c r="MJ271" s="4">
        <v>5460.38</v>
      </c>
      <c r="MK271" s="4">
        <v>5477.33</v>
      </c>
      <c r="ML271" s="4">
        <v>5493.26</v>
      </c>
      <c r="MM271" s="4">
        <v>5500.78</v>
      </c>
      <c r="MN271" s="4">
        <v>5506.33</v>
      </c>
      <c r="MO271" s="4">
        <v>5506.33</v>
      </c>
      <c r="MP271" s="4">
        <v>5511.33</v>
      </c>
      <c r="MQ271" s="4">
        <v>5515.68</v>
      </c>
      <c r="MR271" s="4">
        <v>5518.71</v>
      </c>
      <c r="MS271" s="4">
        <v>5520.11</v>
      </c>
      <c r="MT271" s="4">
        <v>5521.52</v>
      </c>
      <c r="MU271" s="4">
        <v>5522.97</v>
      </c>
      <c r="MV271" s="4">
        <v>5522.97</v>
      </c>
      <c r="MW271" s="4">
        <v>5524.45</v>
      </c>
      <c r="MX271" s="4">
        <v>5525.96</v>
      </c>
      <c r="MY271" s="4">
        <v>5527.54</v>
      </c>
      <c r="MZ271" s="4">
        <v>5529.17</v>
      </c>
      <c r="NA271" s="4">
        <v>5530.82</v>
      </c>
      <c r="NB271" s="4">
        <v>5532.49</v>
      </c>
      <c r="NC271" s="4">
        <v>5532.49</v>
      </c>
      <c r="ND271" s="4">
        <v>5534.19</v>
      </c>
      <c r="NE271" s="4">
        <v>5535.91</v>
      </c>
      <c r="NF271" s="4">
        <v>5537.64</v>
      </c>
      <c r="NG271" s="4">
        <v>5539.37</v>
      </c>
      <c r="NH271" s="4">
        <v>5596.45</v>
      </c>
      <c r="NI271" s="4">
        <v>5655.29</v>
      </c>
      <c r="NJ271" s="4">
        <v>5655.29</v>
      </c>
      <c r="NK271" s="4">
        <v>5743.4</v>
      </c>
      <c r="NL271" s="4">
        <v>5831.72</v>
      </c>
      <c r="NM271" s="4">
        <v>5848.95</v>
      </c>
      <c r="NN271" s="4">
        <v>5850.15</v>
      </c>
      <c r="NO271" s="4">
        <v>5850.15</v>
      </c>
      <c r="NP271" s="4">
        <v>5851.14</v>
      </c>
      <c r="NQ271" s="4">
        <v>5851.14</v>
      </c>
      <c r="NR271" s="4">
        <v>5852.19</v>
      </c>
      <c r="NS271" s="4">
        <v>5852.37</v>
      </c>
      <c r="NT271" s="4">
        <v>5852.55</v>
      </c>
      <c r="NU271" s="4">
        <v>5852.85</v>
      </c>
      <c r="NV271" s="4">
        <v>5853.14</v>
      </c>
      <c r="NW271" s="4">
        <v>5853.58</v>
      </c>
      <c r="NX271" s="4">
        <v>5853.58</v>
      </c>
      <c r="NY271" s="4">
        <v>5853.92</v>
      </c>
      <c r="NZ271" s="4">
        <v>5854.36</v>
      </c>
      <c r="OA271" s="4">
        <v>5854.79</v>
      </c>
      <c r="OB271" s="4">
        <v>5855.28</v>
      </c>
      <c r="OC271" s="4">
        <v>5970.77</v>
      </c>
      <c r="OD271" s="4">
        <v>6229.37</v>
      </c>
      <c r="OE271" s="4">
        <v>6229.37</v>
      </c>
      <c r="OF271" s="4">
        <v>6758.64</v>
      </c>
      <c r="OG271" s="4">
        <v>6967.84</v>
      </c>
      <c r="OH271" s="4">
        <v>7039</v>
      </c>
      <c r="OI271" s="4">
        <v>7048.62</v>
      </c>
      <c r="OJ271" s="4">
        <v>7067.3</v>
      </c>
      <c r="OK271" s="4">
        <v>7089.15</v>
      </c>
      <c r="OL271" s="4">
        <v>7089.15</v>
      </c>
      <c r="OM271" s="4">
        <v>7117.32</v>
      </c>
      <c r="ON271" s="4">
        <v>7148.21</v>
      </c>
      <c r="OO271" s="4">
        <v>7156.4</v>
      </c>
      <c r="OP271" s="4">
        <v>7165.69</v>
      </c>
      <c r="OQ271" s="4">
        <v>7187.85</v>
      </c>
      <c r="OR271" s="4">
        <v>7257.12</v>
      </c>
      <c r="OS271" s="4">
        <v>7257.12</v>
      </c>
      <c r="OT271" s="4">
        <v>7337.99</v>
      </c>
      <c r="OU271" s="4">
        <v>7532.99</v>
      </c>
      <c r="OV271" s="4">
        <v>7552.19</v>
      </c>
      <c r="OW271" s="4">
        <v>7571.25</v>
      </c>
      <c r="OX271" s="4">
        <v>7591.03</v>
      </c>
      <c r="OY271" s="4">
        <v>7632.13</v>
      </c>
      <c r="OZ271" s="4">
        <v>7632.13</v>
      </c>
      <c r="PA271" s="4">
        <v>7693.69</v>
      </c>
      <c r="PB271" s="4">
        <v>7701.77</v>
      </c>
      <c r="PC271" s="4">
        <v>7708.81</v>
      </c>
      <c r="PD271" s="4">
        <v>7716.07</v>
      </c>
      <c r="PE271" s="4">
        <v>7724.08</v>
      </c>
      <c r="PF271" s="4">
        <v>7736.48</v>
      </c>
      <c r="PG271" s="4">
        <v>7736.48</v>
      </c>
      <c r="PH271" s="4">
        <v>7753.52</v>
      </c>
      <c r="PI271" s="4">
        <v>7774.68</v>
      </c>
      <c r="PJ271" s="4">
        <v>7774.78</v>
      </c>
      <c r="PK271" s="4">
        <v>7774.88</v>
      </c>
      <c r="PL271" s="4">
        <v>7774.98</v>
      </c>
      <c r="PM271" s="4">
        <v>7775.16</v>
      </c>
      <c r="PN271" s="4">
        <v>7775.16</v>
      </c>
      <c r="PO271" s="4">
        <v>7775.4</v>
      </c>
      <c r="PP271" s="4">
        <v>7775.69</v>
      </c>
      <c r="PQ271" s="4">
        <v>7776.02</v>
      </c>
      <c r="PR271" s="4">
        <v>7776.21</v>
      </c>
      <c r="PS271" s="4">
        <v>7776.36</v>
      </c>
      <c r="PT271" s="4">
        <v>7776.57</v>
      </c>
      <c r="PU271" s="4">
        <v>7776.57</v>
      </c>
      <c r="PV271" s="4">
        <v>7776.98</v>
      </c>
      <c r="PW271" s="4">
        <v>7777.1</v>
      </c>
      <c r="PX271" s="4">
        <v>7777.1</v>
      </c>
      <c r="PY271" s="4">
        <v>7777.1</v>
      </c>
      <c r="PZ271" s="4">
        <v>7777.1</v>
      </c>
      <c r="QA271" s="4">
        <v>7777.1</v>
      </c>
      <c r="QB271" s="4">
        <v>7777.1</v>
      </c>
      <c r="QC271" s="4">
        <v>7777.1</v>
      </c>
      <c r="QD271" s="4">
        <v>7777.1</v>
      </c>
      <c r="QE271" s="4">
        <v>7777.1</v>
      </c>
      <c r="QF271" s="4">
        <v>7777.1</v>
      </c>
      <c r="QG271" s="4">
        <v>7777.1</v>
      </c>
      <c r="QH271" s="4">
        <v>7777.1</v>
      </c>
      <c r="QI271" s="4">
        <v>7777.1</v>
      </c>
      <c r="QJ271" s="4">
        <v>7777.1</v>
      </c>
      <c r="QK271" s="4">
        <v>7777.1</v>
      </c>
      <c r="QL271" s="4">
        <v>7777.1</v>
      </c>
      <c r="QM271" s="4">
        <v>7777.1</v>
      </c>
      <c r="QN271" s="4">
        <v>7777.1</v>
      </c>
      <c r="QO271" s="4">
        <v>7777.1</v>
      </c>
      <c r="QP271" s="4">
        <v>7777.1</v>
      </c>
      <c r="QQ271" s="4">
        <v>7777.1</v>
      </c>
      <c r="QR271" s="4">
        <v>7777.1</v>
      </c>
      <c r="QS271" s="4">
        <v>7777.1</v>
      </c>
      <c r="QT271" s="4">
        <v>7777.1</v>
      </c>
      <c r="QU271" s="4">
        <v>7777.1</v>
      </c>
      <c r="QV271" s="4">
        <v>7777.1</v>
      </c>
      <c r="QW271" s="4">
        <v>7777.1</v>
      </c>
      <c r="QX271" s="4">
        <v>7777.1</v>
      </c>
      <c r="QY271" s="4">
        <v>7777.1</v>
      </c>
      <c r="QZ271" s="4">
        <v>7777.1</v>
      </c>
      <c r="RA271" s="4">
        <v>7777.1</v>
      </c>
      <c r="RB271" s="4">
        <v>7777.1</v>
      </c>
      <c r="RC271" s="4">
        <v>7777.1</v>
      </c>
      <c r="RD271" s="4">
        <v>7777.1</v>
      </c>
      <c r="RE271" s="4">
        <v>7777.1</v>
      </c>
      <c r="RF271" s="4">
        <v>7777.1</v>
      </c>
      <c r="RG271" s="4">
        <v>7777.1</v>
      </c>
      <c r="RH271" s="4">
        <v>7777.1</v>
      </c>
      <c r="RI271" s="4">
        <v>7777.1</v>
      </c>
      <c r="RJ271" s="4">
        <v>7777.1</v>
      </c>
      <c r="RK271" s="4">
        <v>7777.1</v>
      </c>
      <c r="RL271" s="4">
        <v>7777.1</v>
      </c>
      <c r="RM271" s="4">
        <v>7777.1</v>
      </c>
      <c r="RN271" s="4">
        <v>7777.1</v>
      </c>
      <c r="RO271" s="4">
        <v>7777.1</v>
      </c>
      <c r="RP271" s="4">
        <v>7777.1</v>
      </c>
      <c r="RQ271" s="4">
        <v>7777.1</v>
      </c>
      <c r="RR271" s="4">
        <v>7777.1</v>
      </c>
      <c r="RS271" s="4">
        <v>7777.1</v>
      </c>
      <c r="RT271" s="4">
        <v>5199.8900000000003</v>
      </c>
      <c r="RU271" s="4">
        <v>5199.8900000000003</v>
      </c>
      <c r="RV271" s="4">
        <v>5199.8900000000003</v>
      </c>
      <c r="RW271" s="4">
        <v>5199.8900000000003</v>
      </c>
      <c r="RX271" s="4">
        <v>5199.8900000000003</v>
      </c>
      <c r="RY271" s="4">
        <v>5199.8900000000003</v>
      </c>
      <c r="RZ271" s="4">
        <v>5199.8900000000003</v>
      </c>
      <c r="SA271" s="4">
        <v>5199.8900000000003</v>
      </c>
      <c r="SB271" s="4">
        <v>5199.8900000000003</v>
      </c>
      <c r="SC271" s="4">
        <v>5199.8900000000003</v>
      </c>
      <c r="SD271" s="4">
        <v>5199.8900000000003</v>
      </c>
      <c r="SE271" s="4">
        <v>5199.8900000000003</v>
      </c>
      <c r="SF271" s="4">
        <v>5199.8900000000003</v>
      </c>
      <c r="SG271" s="4">
        <v>5199.8900000000003</v>
      </c>
      <c r="SH271" s="4">
        <v>5199.8900000000003</v>
      </c>
      <c r="SI271" s="4">
        <v>5199.8900000000003</v>
      </c>
      <c r="SJ271" s="4">
        <v>5199.8900000000003</v>
      </c>
      <c r="SK271" s="4">
        <v>5199.8900000000003</v>
      </c>
      <c r="SL271" s="4">
        <v>5199.8900000000003</v>
      </c>
      <c r="SM271" s="4">
        <v>5199.8900000000003</v>
      </c>
      <c r="SN271" s="4">
        <v>5199.8900000000003</v>
      </c>
      <c r="SO271" s="4">
        <v>5199.8900000000003</v>
      </c>
      <c r="SP271" s="4">
        <v>5199.8900000000003</v>
      </c>
      <c r="SQ271" s="4">
        <v>5199.8900000000003</v>
      </c>
      <c r="SR271" s="4">
        <v>5199.8900000000003</v>
      </c>
      <c r="SS271" s="4">
        <v>5199.8900000000003</v>
      </c>
      <c r="ST271" s="4">
        <v>5199.8900000000003</v>
      </c>
      <c r="SU271" s="4">
        <v>5199.8900000000003</v>
      </c>
      <c r="SV271" s="4">
        <v>5199.8900000000003</v>
      </c>
      <c r="SW271" s="4">
        <v>5199.8900000000003</v>
      </c>
      <c r="SX271" s="4">
        <v>5199.8900000000003</v>
      </c>
      <c r="SY271" s="4">
        <v>5199.8900000000003</v>
      </c>
      <c r="SZ271" s="4">
        <v>5199.8900000000003</v>
      </c>
      <c r="TA271" s="4">
        <v>5199.8900000000003</v>
      </c>
      <c r="TB271" s="4">
        <v>5199.8900000000003</v>
      </c>
      <c r="TC271" s="4">
        <v>5199.8900000000003</v>
      </c>
      <c r="TD271" s="4">
        <v>5199.8900000000003</v>
      </c>
      <c r="TE271" s="4">
        <v>5199.8900000000003</v>
      </c>
      <c r="TF271" s="4">
        <v>5199.8900000000003</v>
      </c>
      <c r="TG271" s="4">
        <v>5199.8900000000003</v>
      </c>
      <c r="TH271" s="4">
        <v>5199.8900000000003</v>
      </c>
      <c r="TI271" s="4">
        <v>5199.8900000000003</v>
      </c>
      <c r="TJ271" s="4">
        <v>5199.8900000000003</v>
      </c>
      <c r="TK271" s="4">
        <v>5199.8900000000003</v>
      </c>
      <c r="TL271" s="4">
        <v>5199.8900000000003</v>
      </c>
      <c r="TM271" s="4">
        <v>5199.8900000000003</v>
      </c>
      <c r="TN271" s="4">
        <v>5199.8900000000003</v>
      </c>
      <c r="TO271" s="4">
        <v>5199.8900000000003</v>
      </c>
      <c r="TP271" s="4">
        <v>5199.8900000000003</v>
      </c>
      <c r="TQ271" s="4">
        <v>5199.8900000000003</v>
      </c>
      <c r="TR271" s="4">
        <v>5199.8900000000003</v>
      </c>
      <c r="TS271" s="4">
        <v>5199.8900000000003</v>
      </c>
      <c r="TT271" s="4">
        <v>5199.8900000000003</v>
      </c>
      <c r="TU271" s="4">
        <v>5199.8900000000003</v>
      </c>
      <c r="TV271" s="4">
        <v>5199.8900000000003</v>
      </c>
      <c r="TW271" s="4">
        <v>5199.8900000000003</v>
      </c>
      <c r="TX271" s="4">
        <v>5199.8900000000003</v>
      </c>
      <c r="TY271" s="4">
        <v>5199.8900000000003</v>
      </c>
      <c r="TZ271" s="4">
        <v>5199.8900000000003</v>
      </c>
      <c r="UA271" s="4">
        <v>5199.8900000000003</v>
      </c>
      <c r="UB271" s="4">
        <v>5199.8900000000003</v>
      </c>
      <c r="UC271" s="4">
        <v>5199.8900000000003</v>
      </c>
      <c r="UD271" s="4">
        <v>5199.8900000000003</v>
      </c>
      <c r="UE271" s="4">
        <v>5199.8900000000003</v>
      </c>
      <c r="UF271" s="4">
        <v>5199.8900000000003</v>
      </c>
      <c r="UG271" s="4">
        <v>5199.8900000000003</v>
      </c>
      <c r="UH271" s="4">
        <v>5199.8900000000003</v>
      </c>
      <c r="UI271" s="4">
        <v>5199.8900000000003</v>
      </c>
      <c r="UJ271" s="4">
        <v>5199.8900000000003</v>
      </c>
      <c r="UK271" s="4">
        <v>5199.8900000000003</v>
      </c>
      <c r="UL271" s="4">
        <v>5199.8900000000003</v>
      </c>
      <c r="UM271" s="4">
        <v>5199.8900000000003</v>
      </c>
      <c r="UN271" s="4">
        <v>5199.8900000000003</v>
      </c>
      <c r="UO271" s="4">
        <v>5199.8900000000003</v>
      </c>
      <c r="UP271" s="4">
        <v>5199.8900000000003</v>
      </c>
      <c r="UQ271" s="4">
        <v>5199.8900000000003</v>
      </c>
      <c r="UR271" s="4">
        <v>5199.8900000000003</v>
      </c>
      <c r="US271" s="4">
        <v>5199.8900000000003</v>
      </c>
      <c r="UT271" s="4">
        <v>5199.8900000000003</v>
      </c>
      <c r="UU271" s="4">
        <v>5199.8900000000003</v>
      </c>
      <c r="UV271" s="4">
        <v>5199.8900000000003</v>
      </c>
      <c r="UW271" s="4">
        <v>5199.8900000000003</v>
      </c>
      <c r="UX271" s="4">
        <v>5199.8900000000003</v>
      </c>
      <c r="UY271" s="4">
        <v>5199.8900000000003</v>
      </c>
      <c r="UZ271" s="4">
        <v>5199.8900000000003</v>
      </c>
      <c r="VA271" s="4">
        <v>5199.8900000000003</v>
      </c>
      <c r="VB271" s="4">
        <v>5199.8900000000003</v>
      </c>
      <c r="VC271" s="4">
        <v>5199.8900000000003</v>
      </c>
      <c r="VD271" s="4">
        <v>5199.8900000000003</v>
      </c>
      <c r="VE271" s="4">
        <v>5199.8900000000003</v>
      </c>
      <c r="VF271" s="4">
        <v>5199.8900000000003</v>
      </c>
      <c r="VG271" s="4">
        <v>5199.8900000000003</v>
      </c>
      <c r="VH271" s="4">
        <v>5199.8900000000003</v>
      </c>
      <c r="VI271" s="4">
        <v>5199.8900000000003</v>
      </c>
      <c r="VJ271" s="4">
        <v>5199.8900000000003</v>
      </c>
      <c r="VK271" s="4">
        <v>5199.8900000000003</v>
      </c>
      <c r="VL271" s="4">
        <v>5199.8900000000003</v>
      </c>
      <c r="VM271" s="4">
        <v>5199.8900000000003</v>
      </c>
      <c r="VN271" s="4">
        <v>5199.8900000000003</v>
      </c>
      <c r="VO271" s="4">
        <v>5199.8900000000003</v>
      </c>
      <c r="VP271" s="4">
        <v>5199.8900000000003</v>
      </c>
      <c r="VQ271" s="4">
        <v>5199.8900000000003</v>
      </c>
      <c r="VR271" s="4">
        <v>5199.8900000000003</v>
      </c>
      <c r="VS271" s="4">
        <v>5199.8900000000003</v>
      </c>
      <c r="VT271" s="4">
        <v>5199.8900000000003</v>
      </c>
      <c r="VU271" s="4">
        <v>5199.8900000000003</v>
      </c>
      <c r="VV271" s="4">
        <v>5199.8900000000003</v>
      </c>
      <c r="VW271" s="4">
        <v>5199.8900000000003</v>
      </c>
      <c r="VX271" s="4">
        <v>5199.8900000000003</v>
      </c>
      <c r="VY271" s="4">
        <v>5199.8900000000003</v>
      </c>
      <c r="VZ271" s="4">
        <v>5199.8900000000003</v>
      </c>
      <c r="WA271" s="4">
        <v>5199.8900000000003</v>
      </c>
      <c r="WB271" s="4">
        <v>5199.8900000000003</v>
      </c>
      <c r="WC271" s="4">
        <v>5199.8900000000003</v>
      </c>
      <c r="WD271" s="4">
        <v>5199.8900000000003</v>
      </c>
      <c r="WE271" s="4">
        <v>5199.8900000000003</v>
      </c>
      <c r="WF271" s="4">
        <v>5199.8900000000003</v>
      </c>
      <c r="WG271" s="4">
        <v>5199.8900000000003</v>
      </c>
      <c r="WH271" s="4">
        <v>5199.8900000000003</v>
      </c>
      <c r="WI271" s="4">
        <v>5199.8900000000003</v>
      </c>
      <c r="WJ271" s="4">
        <v>5199.8900000000003</v>
      </c>
      <c r="WK271" s="4">
        <v>5199.8900000000003</v>
      </c>
      <c r="WL271" s="4">
        <v>5199.8900000000003</v>
      </c>
      <c r="WM271" s="4">
        <v>5199.8900000000003</v>
      </c>
      <c r="WN271" s="4">
        <v>5199.8900000000003</v>
      </c>
      <c r="WO271" s="4">
        <v>5199.8900000000003</v>
      </c>
      <c r="WP271" s="4">
        <v>5199.8900000000003</v>
      </c>
      <c r="WQ271" s="4">
        <v>5199.8900000000003</v>
      </c>
      <c r="WR271" s="4">
        <v>5199.8900000000003</v>
      </c>
      <c r="WS271" s="4">
        <v>5199.8900000000003</v>
      </c>
      <c r="WT271" s="4">
        <v>5199.8900000000003</v>
      </c>
      <c r="WU271" s="4">
        <v>5199.8900000000003</v>
      </c>
      <c r="WV271" s="4">
        <v>5199.8900000000003</v>
      </c>
      <c r="WW271" s="4">
        <v>5199.8900000000003</v>
      </c>
      <c r="WX271" s="4">
        <v>5199.8900000000003</v>
      </c>
      <c r="WY271" s="4">
        <v>5199.8900000000003</v>
      </c>
      <c r="WZ271" s="4">
        <v>5199.8900000000003</v>
      </c>
      <c r="XA271" s="4">
        <v>5199.8900000000003</v>
      </c>
      <c r="XB271" s="4">
        <v>5199.8900000000003</v>
      </c>
      <c r="XC271" s="4">
        <v>5199.8900000000003</v>
      </c>
      <c r="XD271" s="4">
        <v>5199.8900000000003</v>
      </c>
      <c r="XE271" s="4">
        <v>5199.8900000000003</v>
      </c>
      <c r="XF271" s="4">
        <v>5199.8900000000003</v>
      </c>
      <c r="XG271" s="4">
        <v>5199.8900000000003</v>
      </c>
      <c r="XH271" s="4">
        <v>5199.8900000000003</v>
      </c>
      <c r="XI271" s="4">
        <v>5199.8900000000003</v>
      </c>
      <c r="XJ271" s="4">
        <v>5199.8900000000003</v>
      </c>
      <c r="XK271" s="4">
        <v>5199.8900000000003</v>
      </c>
      <c r="XL271" s="4">
        <v>5199.8900000000003</v>
      </c>
      <c r="XM271" s="4">
        <v>5199.8900000000003</v>
      </c>
      <c r="XN271" s="4">
        <v>5199.8900000000003</v>
      </c>
      <c r="XO271" s="4">
        <v>5199.8900000000003</v>
      </c>
      <c r="XP271" s="4">
        <v>5199.8900000000003</v>
      </c>
      <c r="XQ271" s="4">
        <v>5199.8900000000003</v>
      </c>
      <c r="XR271" s="4">
        <v>5199.8900000000003</v>
      </c>
      <c r="XS271" s="4">
        <v>5199.8900000000003</v>
      </c>
      <c r="XT271" s="4">
        <v>5199.8900000000003</v>
      </c>
      <c r="XU271" s="4">
        <v>5199.8900000000003</v>
      </c>
      <c r="XV271" s="4">
        <v>5199.8900000000003</v>
      </c>
      <c r="XW271" s="4">
        <v>5199.8900000000003</v>
      </c>
      <c r="XX271" s="4">
        <v>5199.8900000000003</v>
      </c>
      <c r="XY271" s="4">
        <v>5199.8900000000003</v>
      </c>
      <c r="XZ271" s="4">
        <v>5199.8900000000003</v>
      </c>
      <c r="YA271" s="4">
        <v>5199.8900000000003</v>
      </c>
      <c r="YB271" s="4">
        <v>5199.8900000000003</v>
      </c>
      <c r="YC271" s="4">
        <v>5199.8900000000003</v>
      </c>
      <c r="YD271" s="4">
        <v>5199.8900000000003</v>
      </c>
      <c r="YE271" s="4">
        <v>5199.8900000000003</v>
      </c>
      <c r="YF271" s="4">
        <v>5199.8900000000003</v>
      </c>
      <c r="YG271" s="4">
        <v>5199.8900000000003</v>
      </c>
      <c r="YH271" s="4">
        <v>5199.8900000000003</v>
      </c>
      <c r="YI271" s="4">
        <v>5199.8900000000003</v>
      </c>
      <c r="YJ271" s="4">
        <v>5199.8900000000003</v>
      </c>
      <c r="YK271" s="4">
        <v>5199.8900000000003</v>
      </c>
      <c r="YL271" s="4">
        <v>5199.8900000000003</v>
      </c>
      <c r="YM271" s="4">
        <v>5199.8900000000003</v>
      </c>
      <c r="YN271" s="4">
        <v>5199.8900000000003</v>
      </c>
      <c r="YO271" s="4">
        <v>5199.8900000000003</v>
      </c>
      <c r="YP271" s="4">
        <v>5199.8900000000003</v>
      </c>
      <c r="YQ271" s="4">
        <v>5199.8900000000003</v>
      </c>
      <c r="YR271" s="4">
        <v>5199.8900000000003</v>
      </c>
      <c r="YS271" s="4">
        <v>5199.8900000000003</v>
      </c>
      <c r="YT271" s="4">
        <v>5199.8900000000003</v>
      </c>
      <c r="YU271" s="4">
        <v>5339.14</v>
      </c>
      <c r="YV271" s="4">
        <v>5450.54</v>
      </c>
      <c r="YW271" s="4">
        <v>5450.54</v>
      </c>
      <c r="YX271" s="4">
        <v>5561.94</v>
      </c>
      <c r="YY271" s="4">
        <v>5673.34</v>
      </c>
      <c r="YZ271" s="4">
        <v>5784.74</v>
      </c>
      <c r="ZA271" s="4">
        <v>5896.14</v>
      </c>
      <c r="ZB271" s="4">
        <v>5896.14</v>
      </c>
      <c r="ZC271" s="4">
        <v>5896.14</v>
      </c>
      <c r="ZD271" s="4">
        <v>5896.14</v>
      </c>
      <c r="ZE271" s="4">
        <v>5896.14</v>
      </c>
      <c r="ZF271" s="4">
        <v>5896.14</v>
      </c>
      <c r="ZG271" s="4">
        <v>5896.14</v>
      </c>
      <c r="ZH271" s="4">
        <v>5896.14</v>
      </c>
      <c r="ZI271" s="4">
        <v>6039.45</v>
      </c>
      <c r="ZJ271" s="4">
        <v>6154.09</v>
      </c>
      <c r="ZK271" s="4">
        <v>6154.09</v>
      </c>
      <c r="ZL271" s="4">
        <v>6268.73</v>
      </c>
      <c r="ZM271" s="925">
        <v>6383.38</v>
      </c>
      <c r="ZN271" s="925">
        <v>6498.02</v>
      </c>
      <c r="ZO271" s="4">
        <v>6612.67</v>
      </c>
      <c r="ZP271" s="4">
        <v>6778.97</v>
      </c>
      <c r="ZQ271" s="4">
        <v>6912.01</v>
      </c>
      <c r="ZR271" s="4">
        <v>6912.01</v>
      </c>
      <c r="ZS271" s="4">
        <v>7045.06</v>
      </c>
      <c r="ZT271" s="4">
        <v>7178.1</v>
      </c>
      <c r="ZU271" s="4">
        <v>7311.15</v>
      </c>
      <c r="ZV271" s="4">
        <v>7444.19</v>
      </c>
      <c r="ZW271" s="4">
        <v>7659.77</v>
      </c>
      <c r="ZX271" s="4">
        <v>7832.24</v>
      </c>
      <c r="ZY271" s="4">
        <v>7832.24</v>
      </c>
      <c r="ZZ271" s="4">
        <v>8004.7</v>
      </c>
      <c r="AAA271" s="4">
        <v>8177.17</v>
      </c>
      <c r="AAB271" s="4">
        <v>8349.6299999999992</v>
      </c>
      <c r="AAC271" s="4">
        <v>8522.1</v>
      </c>
      <c r="AAD271" s="4">
        <v>8522.1</v>
      </c>
      <c r="AAE271" s="4">
        <v>8522.1</v>
      </c>
      <c r="AAF271" s="4">
        <v>8522.1</v>
      </c>
      <c r="AAG271" s="4">
        <v>8522.1</v>
      </c>
      <c r="AAH271" s="4">
        <v>8522.1</v>
      </c>
      <c r="AAI271" s="4">
        <v>8522.1</v>
      </c>
      <c r="AAJ271" s="4">
        <v>8522.1</v>
      </c>
      <c r="AAK271" s="4">
        <v>8522.1</v>
      </c>
      <c r="AAL271" s="4">
        <v>8522.1</v>
      </c>
      <c r="AAM271" s="4">
        <v>8522.1</v>
      </c>
      <c r="AAN271" s="4">
        <v>8522.1</v>
      </c>
      <c r="AAO271" s="4">
        <v>8522.1</v>
      </c>
      <c r="AAP271" s="4">
        <v>8522.1</v>
      </c>
      <c r="AAQ271" s="4">
        <v>8522.1</v>
      </c>
      <c r="AAR271" s="4">
        <v>8522.1</v>
      </c>
      <c r="AAS271" s="4">
        <v>8522.1</v>
      </c>
      <c r="AAT271" s="4">
        <v>8522.1</v>
      </c>
      <c r="AAU271" s="4">
        <v>8522.1</v>
      </c>
      <c r="AAV271" s="4">
        <v>8522.1</v>
      </c>
      <c r="AAW271" s="4">
        <v>8522.1</v>
      </c>
      <c r="AAX271" s="4">
        <v>8522.1</v>
      </c>
      <c r="AAY271" s="4">
        <v>8522.1</v>
      </c>
      <c r="AAZ271" s="4">
        <v>8522.1</v>
      </c>
      <c r="ABA271" s="4">
        <v>8522.1</v>
      </c>
      <c r="ABB271" s="4">
        <v>8522.1</v>
      </c>
      <c r="ABC271" s="4">
        <v>8522.1</v>
      </c>
      <c r="ABD271" s="4">
        <v>8522.1</v>
      </c>
      <c r="ABE271" s="4">
        <v>8522.1</v>
      </c>
      <c r="ABF271" s="4">
        <v>8522.1</v>
      </c>
      <c r="ABG271" s="4">
        <v>8522.1</v>
      </c>
      <c r="ABH271" s="4">
        <v>8522.1</v>
      </c>
      <c r="ABI271" s="4">
        <v>8522.1</v>
      </c>
      <c r="ABJ271" s="4">
        <v>8522.1</v>
      </c>
      <c r="ABK271" s="4">
        <v>8522.1</v>
      </c>
      <c r="ABL271" s="4">
        <v>8522.1</v>
      </c>
      <c r="ABM271" s="4">
        <v>8522.1</v>
      </c>
      <c r="ABN271" s="4">
        <v>8522.1</v>
      </c>
      <c r="ABO271" s="4">
        <v>8522.1</v>
      </c>
      <c r="ABP271" s="4">
        <v>8522.1</v>
      </c>
      <c r="ABQ271" s="4">
        <v>8522.1</v>
      </c>
      <c r="ABR271" s="4">
        <v>8522.1</v>
      </c>
      <c r="ABS271" s="4">
        <v>8522.1</v>
      </c>
      <c r="ABT271" s="4">
        <v>8522.1</v>
      </c>
      <c r="ABU271" s="4">
        <v>8522.1</v>
      </c>
    </row>
    <row r="272" spans="1:749" outlineLevel="4">
      <c r="A272" s="4" t="s">
        <v>1420</v>
      </c>
      <c r="D272" s="4">
        <v>7567.08</v>
      </c>
      <c r="E272" s="4">
        <v>5484.35</v>
      </c>
      <c r="F272" s="689">
        <v>2445730.7400000002</v>
      </c>
      <c r="G272" s="689"/>
      <c r="H272" s="689" t="s">
        <v>894</v>
      </c>
      <c r="BK272" s="4">
        <v>1.26</v>
      </c>
      <c r="BL272" s="4">
        <v>2.5299999999999998</v>
      </c>
      <c r="BM272" s="4">
        <v>3.79</v>
      </c>
      <c r="BN272" s="4">
        <v>3.79</v>
      </c>
      <c r="BO272" s="4">
        <v>5.05</v>
      </c>
      <c r="BP272" s="4">
        <v>6.31</v>
      </c>
      <c r="BQ272" s="4">
        <v>7.58</v>
      </c>
      <c r="BR272" s="4">
        <v>8.84</v>
      </c>
      <c r="BS272" s="4">
        <v>10.1</v>
      </c>
      <c r="BT272" s="4">
        <v>11.37</v>
      </c>
      <c r="BU272" s="4">
        <v>11.37</v>
      </c>
      <c r="BV272" s="4">
        <v>12.63</v>
      </c>
      <c r="BW272" s="4">
        <v>13.89</v>
      </c>
      <c r="BX272" s="4">
        <v>15.16</v>
      </c>
      <c r="BY272" s="4">
        <v>16.420000000000002</v>
      </c>
      <c r="BZ272" s="4">
        <v>17.68</v>
      </c>
      <c r="CA272" s="4">
        <v>18.940000000000001</v>
      </c>
      <c r="CB272" s="4">
        <v>18.940000000000001</v>
      </c>
      <c r="CC272" s="4">
        <v>20.21</v>
      </c>
      <c r="CD272" s="4">
        <v>21.47</v>
      </c>
      <c r="CE272" s="4">
        <v>22.73</v>
      </c>
      <c r="CF272" s="4">
        <v>24</v>
      </c>
      <c r="CG272" s="4">
        <v>25.26</v>
      </c>
      <c r="CH272" s="4">
        <v>26.52</v>
      </c>
      <c r="CI272" s="4">
        <v>26.52</v>
      </c>
      <c r="CJ272" s="4">
        <v>28.19</v>
      </c>
      <c r="CK272" s="4">
        <v>30.07</v>
      </c>
      <c r="CL272" s="4">
        <v>31.96</v>
      </c>
      <c r="CM272" s="4">
        <v>37.270000000000003</v>
      </c>
      <c r="CN272" s="4">
        <v>43.18</v>
      </c>
      <c r="CO272" s="4">
        <v>49.85</v>
      </c>
      <c r="CP272" s="4">
        <v>49.85</v>
      </c>
      <c r="CQ272" s="4">
        <v>56.52</v>
      </c>
      <c r="CR272" s="4">
        <v>64.66</v>
      </c>
      <c r="CS272" s="4">
        <v>72.959999999999994</v>
      </c>
      <c r="CT272" s="4">
        <v>81.260000000000005</v>
      </c>
      <c r="CU272" s="4">
        <v>89.56</v>
      </c>
      <c r="CV272" s="4">
        <v>110.72</v>
      </c>
      <c r="CW272" s="4">
        <v>110.72</v>
      </c>
      <c r="CX272" s="4">
        <v>122.89</v>
      </c>
      <c r="CY272" s="4">
        <v>134.19</v>
      </c>
      <c r="CZ272" s="4">
        <v>144.32</v>
      </c>
      <c r="DA272" s="4">
        <v>189.55</v>
      </c>
      <c r="DB272" s="4">
        <v>199.52</v>
      </c>
      <c r="DC272" s="4">
        <v>216.69</v>
      </c>
      <c r="DD272" s="4">
        <v>216.69</v>
      </c>
      <c r="DE272" s="4">
        <v>236.72</v>
      </c>
      <c r="DF272" s="4">
        <v>248.03</v>
      </c>
      <c r="DG272" s="4">
        <v>259.98</v>
      </c>
      <c r="DH272" s="4">
        <v>273</v>
      </c>
      <c r="DI272" s="4">
        <v>283.27999999999997</v>
      </c>
      <c r="DJ272" s="4">
        <v>294.26</v>
      </c>
      <c r="DK272" s="4">
        <v>294.26</v>
      </c>
      <c r="DL272" s="4">
        <v>307.20999999999998</v>
      </c>
      <c r="DM272" s="4">
        <v>324.83</v>
      </c>
      <c r="DN272" s="4">
        <v>347.95</v>
      </c>
      <c r="DO272" s="4">
        <v>372.68</v>
      </c>
      <c r="DP272" s="4">
        <v>402.38</v>
      </c>
      <c r="DQ272" s="4">
        <v>458.01</v>
      </c>
      <c r="DR272" s="4">
        <v>458.01</v>
      </c>
      <c r="DS272" s="4">
        <v>526.25</v>
      </c>
      <c r="DT272" s="4">
        <v>605.6</v>
      </c>
      <c r="DU272" s="4">
        <v>679.43</v>
      </c>
      <c r="DV272" s="4">
        <v>741.89</v>
      </c>
      <c r="DW272" s="4">
        <v>805.92</v>
      </c>
      <c r="DX272" s="4">
        <v>831.03</v>
      </c>
      <c r="DY272" s="4">
        <v>831.03</v>
      </c>
      <c r="DZ272" s="4">
        <v>837.61</v>
      </c>
      <c r="EA272" s="4">
        <v>844.57</v>
      </c>
      <c r="EB272" s="4">
        <v>851.54</v>
      </c>
      <c r="EC272" s="4">
        <v>858.5</v>
      </c>
      <c r="ED272" s="4">
        <v>865.61</v>
      </c>
      <c r="EE272" s="4">
        <v>872.98</v>
      </c>
      <c r="EF272" s="4">
        <v>872.98</v>
      </c>
      <c r="EG272" s="4">
        <v>880.49</v>
      </c>
      <c r="EH272" s="4">
        <v>888.26</v>
      </c>
      <c r="EI272" s="4">
        <v>896.38</v>
      </c>
      <c r="EJ272" s="4">
        <v>905.18</v>
      </c>
      <c r="EK272" s="4">
        <v>915.32</v>
      </c>
      <c r="EL272" s="4">
        <v>927.15</v>
      </c>
      <c r="EM272" s="4">
        <v>927.15</v>
      </c>
      <c r="EN272" s="4">
        <v>940.97</v>
      </c>
      <c r="EO272" s="4">
        <v>955.5</v>
      </c>
      <c r="EP272" s="4">
        <v>970.24</v>
      </c>
      <c r="EQ272" s="4">
        <v>985.12</v>
      </c>
      <c r="ER272" s="4">
        <v>1002.04</v>
      </c>
      <c r="ES272" s="4">
        <v>1020.18</v>
      </c>
      <c r="ET272" s="4">
        <v>1020.18</v>
      </c>
      <c r="EU272" s="4">
        <v>1038.49</v>
      </c>
      <c r="EV272" s="4">
        <v>1071.01</v>
      </c>
      <c r="EW272" s="4">
        <v>1115.55</v>
      </c>
      <c r="EX272" s="4">
        <v>1206.22</v>
      </c>
      <c r="EY272" s="4">
        <v>1260.6600000000001</v>
      </c>
      <c r="EZ272" s="4">
        <v>1391.05</v>
      </c>
      <c r="FA272" s="4">
        <v>1391.05</v>
      </c>
      <c r="FB272" s="4">
        <v>1572.62</v>
      </c>
      <c r="FC272" s="4">
        <v>1645.26</v>
      </c>
      <c r="FD272" s="4">
        <v>1827.13</v>
      </c>
      <c r="FE272" s="4">
        <v>1842.71</v>
      </c>
      <c r="FF272" s="4">
        <v>1854.69</v>
      </c>
      <c r="FG272" s="4">
        <v>1866.66</v>
      </c>
      <c r="FH272" s="4">
        <v>1866.66</v>
      </c>
      <c r="FI272" s="4">
        <v>1878.66</v>
      </c>
      <c r="FJ272" s="4">
        <v>1878.66</v>
      </c>
      <c r="FK272" s="4">
        <v>1890.7</v>
      </c>
      <c r="FL272" s="4">
        <v>1902.84</v>
      </c>
      <c r="FM272" s="4">
        <v>1915.24</v>
      </c>
      <c r="FN272" s="4">
        <v>1934.9</v>
      </c>
      <c r="FO272" s="4">
        <v>1934.9</v>
      </c>
      <c r="FP272" s="4">
        <v>1956.59</v>
      </c>
      <c r="FQ272" s="4">
        <v>1978.93</v>
      </c>
      <c r="FR272" s="4">
        <v>2002.78</v>
      </c>
      <c r="FS272" s="4">
        <v>2039.24</v>
      </c>
      <c r="FT272" s="4">
        <v>2083.1</v>
      </c>
      <c r="FU272" s="4">
        <v>2133.52</v>
      </c>
      <c r="FV272" s="4">
        <v>2133.52</v>
      </c>
      <c r="FW272" s="4">
        <v>2161.06</v>
      </c>
      <c r="FX272" s="4">
        <v>2187.21</v>
      </c>
      <c r="FY272" s="4">
        <v>2216.0100000000002</v>
      </c>
      <c r="FZ272" s="4">
        <v>2246.2800000000002</v>
      </c>
      <c r="GA272" s="4">
        <v>2276.39</v>
      </c>
      <c r="GB272" s="4">
        <v>2306.9499999999998</v>
      </c>
      <c r="GC272" s="4">
        <v>2306.9499999999998</v>
      </c>
      <c r="GD272" s="4">
        <v>2334.21</v>
      </c>
      <c r="GE272" s="4">
        <v>2366.31</v>
      </c>
      <c r="GF272" s="4">
        <v>2398.73</v>
      </c>
      <c r="GG272" s="4">
        <v>2440.89</v>
      </c>
      <c r="GH272" s="4">
        <v>2488.15</v>
      </c>
      <c r="GI272" s="4">
        <v>2488.15</v>
      </c>
      <c r="GJ272" s="4">
        <v>2488.15</v>
      </c>
      <c r="GK272" s="4">
        <v>2488.15</v>
      </c>
      <c r="GL272" s="4">
        <v>2488.15</v>
      </c>
      <c r="GM272" s="4">
        <v>2488.15</v>
      </c>
      <c r="GN272" s="4">
        <v>2558.6999999999998</v>
      </c>
      <c r="GO272" s="4">
        <v>2594.0700000000002</v>
      </c>
      <c r="GP272" s="4">
        <v>2629.39</v>
      </c>
      <c r="GQ272" s="4">
        <v>2629.39</v>
      </c>
      <c r="GR272" s="4">
        <v>2661.16</v>
      </c>
      <c r="GS272" s="4">
        <v>2694.51</v>
      </c>
      <c r="GT272" s="4">
        <v>2737.46</v>
      </c>
      <c r="GU272" s="4">
        <v>2793.08</v>
      </c>
      <c r="GV272" s="4">
        <v>2848.72</v>
      </c>
      <c r="GW272" s="4">
        <v>2907.85</v>
      </c>
      <c r="GX272" s="4">
        <v>2907.85</v>
      </c>
      <c r="GY272" s="4">
        <v>2969.25</v>
      </c>
      <c r="GZ272" s="4">
        <v>3037.92</v>
      </c>
      <c r="HA272" s="4">
        <v>3125.36</v>
      </c>
      <c r="HB272" s="4">
        <v>3222.1</v>
      </c>
      <c r="HC272" s="4">
        <v>3293.39</v>
      </c>
      <c r="HD272" s="4">
        <v>3318.54</v>
      </c>
      <c r="HE272" s="4">
        <v>3318.54</v>
      </c>
      <c r="HF272" s="4">
        <v>3334.32</v>
      </c>
      <c r="HG272" s="4">
        <v>3351.28</v>
      </c>
      <c r="HH272" s="4">
        <v>3369.25</v>
      </c>
      <c r="HI272" s="4">
        <v>3389.62</v>
      </c>
      <c r="HJ272" s="4">
        <v>3419.15</v>
      </c>
      <c r="HK272" s="4">
        <v>3461.71</v>
      </c>
      <c r="HL272" s="4">
        <v>3461.71</v>
      </c>
      <c r="HM272" s="4">
        <v>3485.76</v>
      </c>
      <c r="HN272" s="4">
        <v>3526.11</v>
      </c>
      <c r="HO272" s="4">
        <v>3577.08</v>
      </c>
      <c r="HP272" s="4">
        <v>3619.07</v>
      </c>
      <c r="HQ272" s="4">
        <v>3644.56</v>
      </c>
      <c r="HR272" s="4">
        <v>3671.31</v>
      </c>
      <c r="HS272" s="4">
        <v>3671.31</v>
      </c>
      <c r="HT272" s="4">
        <v>3699.84</v>
      </c>
      <c r="HU272" s="4">
        <v>3729.76</v>
      </c>
      <c r="HV272" s="4">
        <v>3762.6</v>
      </c>
      <c r="HW272" s="4">
        <v>3796.99</v>
      </c>
      <c r="HX272" s="4">
        <v>3827.01</v>
      </c>
      <c r="HY272" s="4">
        <v>3857.4</v>
      </c>
      <c r="HZ272" s="4">
        <v>3857.4</v>
      </c>
      <c r="IA272" s="4">
        <v>3891.1</v>
      </c>
      <c r="IB272" s="4">
        <v>3921.16</v>
      </c>
      <c r="IC272" s="4">
        <v>3951.07</v>
      </c>
      <c r="ID272" s="4">
        <v>3981.22</v>
      </c>
      <c r="IE272" s="4">
        <v>4027.27</v>
      </c>
      <c r="IF272" s="4">
        <v>4077.83</v>
      </c>
      <c r="IG272" s="4">
        <v>4077.83</v>
      </c>
      <c r="IH272" s="4">
        <v>4130.87</v>
      </c>
      <c r="II272" s="4">
        <v>4206.1400000000003</v>
      </c>
      <c r="IJ272" s="4">
        <v>4280.3599999999997</v>
      </c>
      <c r="IK272" s="4">
        <v>4318.45</v>
      </c>
      <c r="IL272" s="4">
        <v>4360.1400000000003</v>
      </c>
      <c r="IM272" s="4">
        <v>4402.1499999999996</v>
      </c>
      <c r="IN272" s="4">
        <v>4402.1499999999996</v>
      </c>
      <c r="IO272" s="4">
        <v>4444.6899999999996</v>
      </c>
      <c r="IP272" s="4">
        <v>4489.96</v>
      </c>
      <c r="IQ272" s="4">
        <v>4533.8599999999997</v>
      </c>
      <c r="IR272" s="4">
        <v>4579.2700000000004</v>
      </c>
      <c r="IS272" s="4">
        <v>4606.3100000000004</v>
      </c>
      <c r="IT272" s="4">
        <v>4626.83</v>
      </c>
      <c r="IU272" s="4">
        <v>4626.83</v>
      </c>
      <c r="IV272" s="4">
        <v>4635.8599999999997</v>
      </c>
      <c r="IW272" s="4">
        <v>4647.83</v>
      </c>
      <c r="IX272" s="4">
        <v>4656.6000000000004</v>
      </c>
      <c r="IY272" s="4">
        <v>4656.6000000000004</v>
      </c>
      <c r="IZ272" s="4">
        <v>4656.6000000000004</v>
      </c>
      <c r="JA272" s="4">
        <v>4656.6000000000004</v>
      </c>
      <c r="JB272" s="4">
        <v>4656.6000000000004</v>
      </c>
      <c r="JC272" s="4">
        <v>4656.6000000000004</v>
      </c>
      <c r="JD272" s="4">
        <v>4666.17</v>
      </c>
      <c r="JE272" s="4">
        <v>4675.8500000000004</v>
      </c>
      <c r="JF272" s="4">
        <v>4685.66</v>
      </c>
      <c r="JG272" s="4">
        <v>4693.59</v>
      </c>
      <c r="JH272" s="4">
        <v>4698.46</v>
      </c>
      <c r="JI272" s="4">
        <v>4698.46</v>
      </c>
      <c r="JJ272" s="4">
        <v>4702.87</v>
      </c>
      <c r="JK272" s="4">
        <v>4706.83</v>
      </c>
      <c r="JL272" s="4">
        <v>4709.1400000000003</v>
      </c>
      <c r="JM272" s="4">
        <v>4710.3900000000003</v>
      </c>
      <c r="JN272" s="4">
        <v>4711.8100000000004</v>
      </c>
      <c r="JO272" s="4">
        <v>4713.2299999999996</v>
      </c>
      <c r="JP272" s="4">
        <v>4713.2299999999996</v>
      </c>
      <c r="JQ272" s="4">
        <v>4714.66</v>
      </c>
      <c r="JR272" s="4">
        <v>4716.08</v>
      </c>
      <c r="JS272" s="4">
        <v>4717.51</v>
      </c>
      <c r="JT272" s="4">
        <v>4718.93</v>
      </c>
      <c r="JU272" s="4">
        <v>4720.3599999999997</v>
      </c>
      <c r="JV272" s="4">
        <v>4721.78</v>
      </c>
      <c r="JW272" s="4">
        <v>4721.78</v>
      </c>
      <c r="JX272" s="4">
        <v>4723.2</v>
      </c>
      <c r="JY272" s="4">
        <v>4724.63</v>
      </c>
      <c r="JZ272" s="4">
        <v>4726.17</v>
      </c>
      <c r="KA272" s="4">
        <v>4728.0200000000004</v>
      </c>
      <c r="KB272" s="4">
        <v>4735.8900000000003</v>
      </c>
      <c r="KC272" s="4">
        <v>4744.17</v>
      </c>
      <c r="KD272" s="4">
        <v>4744.17</v>
      </c>
      <c r="KE272" s="4">
        <v>4753.79</v>
      </c>
      <c r="KF272" s="4">
        <v>4763.47</v>
      </c>
      <c r="KG272" s="4">
        <v>4781.46</v>
      </c>
      <c r="KH272" s="4">
        <v>4803.53</v>
      </c>
      <c r="KI272" s="4">
        <v>4824.5600000000004</v>
      </c>
      <c r="KJ272" s="4">
        <v>4834.01</v>
      </c>
      <c r="KK272" s="4">
        <v>4834.01</v>
      </c>
      <c r="KL272" s="4">
        <v>4843.84</v>
      </c>
      <c r="KM272" s="4">
        <v>4854.07</v>
      </c>
      <c r="KN272" s="4">
        <v>4864.9799999999996</v>
      </c>
      <c r="KO272" s="4">
        <v>4876.05</v>
      </c>
      <c r="KP272" s="4">
        <v>4886.32</v>
      </c>
      <c r="KQ272" s="4">
        <v>4894.92</v>
      </c>
      <c r="KR272" s="4">
        <v>4894.92</v>
      </c>
      <c r="KS272" s="4">
        <v>4902.22</v>
      </c>
      <c r="KT272" s="4">
        <v>4908.9799999999996</v>
      </c>
      <c r="KU272" s="4">
        <v>4915.6899999999996</v>
      </c>
      <c r="KV272" s="4">
        <v>4922.42</v>
      </c>
      <c r="KW272" s="4">
        <v>4929.16</v>
      </c>
      <c r="KX272" s="4">
        <v>4935.8999999999996</v>
      </c>
      <c r="KY272" s="4">
        <v>4935.8999999999996</v>
      </c>
      <c r="KZ272" s="4">
        <v>4942.6499999999996</v>
      </c>
      <c r="LA272" s="4">
        <v>4949.3999999999996</v>
      </c>
      <c r="LB272" s="4">
        <v>4956.1499999999996</v>
      </c>
      <c r="LC272" s="4">
        <v>4962.92</v>
      </c>
      <c r="LD272" s="4">
        <v>4969.7</v>
      </c>
      <c r="LE272" s="4">
        <v>4976.5</v>
      </c>
      <c r="LF272" s="4">
        <v>4976.5</v>
      </c>
      <c r="LG272" s="4">
        <v>4983.3</v>
      </c>
      <c r="LH272" s="4">
        <v>4990.1499999999996</v>
      </c>
      <c r="LI272" s="4">
        <v>4997.01</v>
      </c>
      <c r="LJ272" s="4">
        <v>5003.8999999999996</v>
      </c>
      <c r="LK272" s="4">
        <v>5010.8100000000004</v>
      </c>
      <c r="LL272" s="4">
        <v>5017.71</v>
      </c>
      <c r="LM272" s="4">
        <v>5017.71</v>
      </c>
      <c r="LN272" s="4">
        <v>5025.45</v>
      </c>
      <c r="LO272" s="4">
        <v>5034.26</v>
      </c>
      <c r="LP272" s="4">
        <v>5043.58</v>
      </c>
      <c r="LQ272" s="4">
        <v>5055.6400000000003</v>
      </c>
      <c r="LR272" s="4">
        <v>5068.21</v>
      </c>
      <c r="LS272" s="4">
        <v>5081.82</v>
      </c>
      <c r="LT272" s="4">
        <v>5081.82</v>
      </c>
      <c r="LU272" s="4">
        <v>5096.3999999999996</v>
      </c>
      <c r="LV272" s="4">
        <v>5111.22</v>
      </c>
      <c r="LW272" s="4">
        <v>5126.3100000000004</v>
      </c>
      <c r="LX272" s="4">
        <v>5141.8599999999997</v>
      </c>
      <c r="LY272" s="4">
        <v>5158.59</v>
      </c>
      <c r="LZ272" s="4">
        <v>5175.7700000000004</v>
      </c>
      <c r="MA272" s="4">
        <v>5175.7700000000004</v>
      </c>
      <c r="MB272" s="4">
        <v>5194.6499999999996</v>
      </c>
      <c r="MC272" s="4">
        <v>5222.12</v>
      </c>
      <c r="MD272" s="4">
        <v>5252.52</v>
      </c>
      <c r="ME272" s="4">
        <v>5294.29</v>
      </c>
      <c r="MF272" s="4">
        <v>5314.61</v>
      </c>
      <c r="MG272" s="4">
        <v>5335.93</v>
      </c>
      <c r="MH272" s="4">
        <v>5335.93</v>
      </c>
      <c r="MI272" s="4">
        <v>5357.7</v>
      </c>
      <c r="MJ272" s="4">
        <v>5374.83</v>
      </c>
      <c r="MK272" s="4">
        <v>5390.81</v>
      </c>
      <c r="ML272" s="4">
        <v>5405.73</v>
      </c>
      <c r="MM272" s="4">
        <v>5412.32</v>
      </c>
      <c r="MN272" s="4">
        <v>5417.02</v>
      </c>
      <c r="MO272" s="4">
        <v>5417.02</v>
      </c>
      <c r="MP272" s="4">
        <v>5421.31</v>
      </c>
      <c r="MQ272" s="4">
        <v>5424.99</v>
      </c>
      <c r="MR272" s="4">
        <v>5427.46</v>
      </c>
      <c r="MS272" s="4">
        <v>5428.35</v>
      </c>
      <c r="MT272" s="4">
        <v>5429.24</v>
      </c>
      <c r="MU272" s="4">
        <v>5430.18</v>
      </c>
      <c r="MV272" s="4">
        <v>5430.18</v>
      </c>
      <c r="MW272" s="4">
        <v>5431.12</v>
      </c>
      <c r="MX272" s="4">
        <v>5432.07</v>
      </c>
      <c r="MY272" s="4">
        <v>5433.01</v>
      </c>
      <c r="MZ272" s="4">
        <v>5433.96</v>
      </c>
      <c r="NA272" s="4">
        <v>5434.93</v>
      </c>
      <c r="NB272" s="4">
        <v>5435.89</v>
      </c>
      <c r="NC272" s="4">
        <v>5435.89</v>
      </c>
      <c r="ND272" s="4">
        <v>5436.86</v>
      </c>
      <c r="NE272" s="4">
        <v>5437.82</v>
      </c>
      <c r="NF272" s="4">
        <v>5438.78</v>
      </c>
      <c r="NG272" s="4">
        <v>5439.75</v>
      </c>
      <c r="NH272" s="4">
        <v>5486.21</v>
      </c>
      <c r="NI272" s="4">
        <v>5535.71</v>
      </c>
      <c r="NJ272" s="4">
        <v>5535.71</v>
      </c>
      <c r="NK272" s="4">
        <v>5621.57</v>
      </c>
      <c r="NL272" s="4">
        <v>5709.17</v>
      </c>
      <c r="NM272" s="4">
        <v>5725.32</v>
      </c>
      <c r="NN272" s="4">
        <v>5725.4</v>
      </c>
      <c r="NO272" s="4">
        <v>5725.4</v>
      </c>
      <c r="NP272" s="4">
        <v>5725.48</v>
      </c>
      <c r="NQ272" s="4">
        <v>5725.48</v>
      </c>
      <c r="NR272" s="4">
        <v>5725.55</v>
      </c>
      <c r="NS272" s="4">
        <v>5725.63</v>
      </c>
      <c r="NT272" s="4">
        <v>5725.7</v>
      </c>
      <c r="NU272" s="4">
        <v>5725.78</v>
      </c>
      <c r="NV272" s="4">
        <v>5725.93</v>
      </c>
      <c r="NW272" s="4">
        <v>5726.11</v>
      </c>
      <c r="NX272" s="4">
        <v>5726.11</v>
      </c>
      <c r="NY272" s="4">
        <v>5726.33</v>
      </c>
      <c r="NZ272" s="4">
        <v>5726.59</v>
      </c>
      <c r="OA272" s="4">
        <v>5726.59</v>
      </c>
      <c r="OB272" s="4">
        <v>5726.59</v>
      </c>
      <c r="OC272" s="4">
        <v>5840.46</v>
      </c>
      <c r="OD272" s="4">
        <v>6081.41</v>
      </c>
      <c r="OE272" s="4">
        <v>6081.41</v>
      </c>
      <c r="OF272" s="4">
        <v>6573.33</v>
      </c>
      <c r="OG272" s="4">
        <v>6782</v>
      </c>
      <c r="OH272" s="4">
        <v>6852.7</v>
      </c>
      <c r="OI272" s="4">
        <v>6861.82</v>
      </c>
      <c r="OJ272" s="4">
        <v>6880.06</v>
      </c>
      <c r="OK272" s="4">
        <v>6901.33</v>
      </c>
      <c r="OL272" s="4">
        <v>6901.33</v>
      </c>
      <c r="OM272" s="4">
        <v>6928.69</v>
      </c>
      <c r="ON272" s="4">
        <v>6959.08</v>
      </c>
      <c r="OO272" s="4">
        <v>6966.69</v>
      </c>
      <c r="OP272" s="4">
        <v>6975.57</v>
      </c>
      <c r="OQ272" s="4">
        <v>6997.12</v>
      </c>
      <c r="OR272" s="4">
        <v>7065.52</v>
      </c>
      <c r="OS272" s="4">
        <v>7065.52</v>
      </c>
      <c r="OT272" s="4">
        <v>7145.32</v>
      </c>
      <c r="OU272" s="4">
        <v>7339.12</v>
      </c>
      <c r="OV272" s="4">
        <v>7357.35</v>
      </c>
      <c r="OW272" s="4">
        <v>7375.59</v>
      </c>
      <c r="OX272" s="4">
        <v>7393.83</v>
      </c>
      <c r="OY272" s="4">
        <v>7433.34</v>
      </c>
      <c r="OZ272" s="4">
        <v>7433.34</v>
      </c>
      <c r="PA272" s="4">
        <v>7491.1</v>
      </c>
      <c r="PB272" s="4">
        <v>7497.61</v>
      </c>
      <c r="PC272" s="4">
        <v>7504.12</v>
      </c>
      <c r="PD272" s="4">
        <v>7510.64</v>
      </c>
      <c r="PE272" s="4">
        <v>7517.15</v>
      </c>
      <c r="PF272" s="4">
        <v>7529.09</v>
      </c>
      <c r="PG272" s="4">
        <v>7529.09</v>
      </c>
      <c r="PH272" s="4">
        <v>7546.02</v>
      </c>
      <c r="PI272" s="4">
        <v>7567.08</v>
      </c>
      <c r="PJ272" s="4">
        <v>7567.08</v>
      </c>
      <c r="PK272" s="4">
        <v>7567.08</v>
      </c>
      <c r="PL272" s="4">
        <v>7567.08</v>
      </c>
      <c r="PM272" s="4">
        <v>7567.08</v>
      </c>
      <c r="PN272" s="4">
        <v>7567.08</v>
      </c>
      <c r="PO272" s="4">
        <v>7567.08</v>
      </c>
      <c r="PP272" s="4">
        <v>7567.08</v>
      </c>
      <c r="PQ272" s="4">
        <v>7567.08</v>
      </c>
      <c r="PR272" s="4">
        <v>7567.08</v>
      </c>
      <c r="PS272" s="4">
        <v>7567.08</v>
      </c>
      <c r="PT272" s="4">
        <v>7567.08</v>
      </c>
      <c r="PU272" s="4">
        <v>7567.08</v>
      </c>
      <c r="PV272" s="4">
        <v>7567.08</v>
      </c>
      <c r="PW272" s="4">
        <v>7567.08</v>
      </c>
      <c r="PX272" s="4">
        <v>7567.08</v>
      </c>
      <c r="PY272" s="4">
        <v>7567.08</v>
      </c>
      <c r="PZ272" s="4">
        <v>7567.08</v>
      </c>
      <c r="QA272" s="4">
        <v>7567.08</v>
      </c>
      <c r="QB272" s="4">
        <v>7567.08</v>
      </c>
      <c r="QC272" s="4">
        <v>7567.08</v>
      </c>
      <c r="QD272" s="4">
        <v>7567.08</v>
      </c>
      <c r="QE272" s="4">
        <v>7567.08</v>
      </c>
      <c r="QF272" s="4">
        <v>7567.08</v>
      </c>
      <c r="QG272" s="4">
        <v>7567.08</v>
      </c>
      <c r="QH272" s="4">
        <v>7567.08</v>
      </c>
      <c r="QI272" s="4">
        <v>7567.08</v>
      </c>
      <c r="QJ272" s="4">
        <v>7567.08</v>
      </c>
      <c r="QK272" s="4">
        <v>7567.08</v>
      </c>
      <c r="QL272" s="4">
        <v>7567.08</v>
      </c>
      <c r="QM272" s="4">
        <v>7567.08</v>
      </c>
      <c r="QN272" s="4">
        <v>7567.08</v>
      </c>
      <c r="QO272" s="4">
        <v>7567.08</v>
      </c>
      <c r="QP272" s="4">
        <v>7567.08</v>
      </c>
      <c r="QQ272" s="4">
        <v>7567.08</v>
      </c>
      <c r="QR272" s="4">
        <v>7567.08</v>
      </c>
      <c r="QS272" s="4">
        <v>7567.08</v>
      </c>
      <c r="QT272" s="4">
        <v>7567.08</v>
      </c>
      <c r="QU272" s="4">
        <v>7567.08</v>
      </c>
      <c r="QV272" s="4">
        <v>7567.08</v>
      </c>
      <c r="QW272" s="4">
        <v>7567.08</v>
      </c>
      <c r="QX272" s="4">
        <v>7567.08</v>
      </c>
      <c r="QY272" s="4">
        <v>7567.08</v>
      </c>
      <c r="QZ272" s="4">
        <v>7567.08</v>
      </c>
      <c r="RA272" s="4">
        <v>7567.08</v>
      </c>
      <c r="RB272" s="4">
        <v>7567.08</v>
      </c>
      <c r="RC272" s="4">
        <v>7567.08</v>
      </c>
      <c r="RD272" s="4">
        <v>7567.08</v>
      </c>
      <c r="RE272" s="4">
        <v>7567.08</v>
      </c>
      <c r="RF272" s="4">
        <v>7567.08</v>
      </c>
      <c r="RG272" s="4">
        <v>7567.08</v>
      </c>
      <c r="RH272" s="4">
        <v>7567.08</v>
      </c>
      <c r="RI272" s="4">
        <v>7567.08</v>
      </c>
      <c r="RJ272" s="4">
        <v>7567.08</v>
      </c>
      <c r="RK272" s="4">
        <v>7567.08</v>
      </c>
      <c r="RL272" s="4">
        <v>7567.08</v>
      </c>
      <c r="RM272" s="4">
        <v>7567.08</v>
      </c>
      <c r="RN272" s="4">
        <v>7567.08</v>
      </c>
      <c r="RO272" s="4">
        <v>7567.08</v>
      </c>
      <c r="RP272" s="4">
        <v>7567.08</v>
      </c>
      <c r="RQ272" s="4">
        <v>7567.08</v>
      </c>
      <c r="RR272" s="4">
        <v>7567.08</v>
      </c>
      <c r="RS272" s="4">
        <v>7567.08</v>
      </c>
      <c r="RT272" s="4">
        <v>1.22</v>
      </c>
      <c r="RU272" s="4">
        <v>1.22</v>
      </c>
      <c r="RV272" s="4">
        <v>1.22</v>
      </c>
      <c r="RW272" s="4">
        <v>1.22</v>
      </c>
      <c r="RX272" s="4">
        <v>1.22</v>
      </c>
      <c r="RY272" s="4">
        <v>1.22</v>
      </c>
      <c r="RZ272" s="4">
        <v>1.22</v>
      </c>
      <c r="SA272" s="4">
        <v>1.22</v>
      </c>
      <c r="SB272" s="4">
        <v>1.22</v>
      </c>
      <c r="SC272" s="4">
        <v>1.22</v>
      </c>
      <c r="SD272" s="4">
        <v>1.22</v>
      </c>
      <c r="SE272" s="4">
        <v>1.22</v>
      </c>
      <c r="SF272" s="4">
        <v>1.22</v>
      </c>
      <c r="SG272" s="4">
        <v>1.22</v>
      </c>
      <c r="SH272" s="4">
        <v>1.22</v>
      </c>
      <c r="SI272" s="4">
        <v>1.22</v>
      </c>
      <c r="SJ272" s="4">
        <v>1.22</v>
      </c>
      <c r="SK272" s="4">
        <v>1.22</v>
      </c>
      <c r="SL272" s="4">
        <v>1.22</v>
      </c>
      <c r="SM272" s="4">
        <v>1.22</v>
      </c>
      <c r="SN272" s="4">
        <v>1.22</v>
      </c>
      <c r="SO272" s="4">
        <v>1.22</v>
      </c>
      <c r="SP272" s="4">
        <v>1.22</v>
      </c>
      <c r="SQ272" s="4">
        <v>1.22</v>
      </c>
      <c r="SR272" s="4">
        <v>1.22</v>
      </c>
      <c r="SS272" s="4">
        <v>1.22</v>
      </c>
      <c r="ST272" s="4">
        <v>1.22</v>
      </c>
      <c r="SU272" s="4">
        <v>1.22</v>
      </c>
      <c r="SV272" s="4">
        <v>1.22</v>
      </c>
      <c r="SW272" s="4">
        <v>1.22</v>
      </c>
      <c r="SX272" s="4">
        <v>1.22</v>
      </c>
      <c r="SY272" s="4">
        <v>1.22</v>
      </c>
      <c r="SZ272" s="4">
        <v>1.22</v>
      </c>
      <c r="TA272" s="4">
        <v>1.22</v>
      </c>
      <c r="TB272" s="4">
        <v>1.22</v>
      </c>
      <c r="TC272" s="4">
        <v>1.22</v>
      </c>
      <c r="TD272" s="4">
        <v>1.22</v>
      </c>
      <c r="TE272" s="4">
        <v>1.22</v>
      </c>
      <c r="TF272" s="4">
        <v>1.22</v>
      </c>
      <c r="TG272" s="4">
        <v>1.22</v>
      </c>
      <c r="TH272" s="4">
        <v>1.22</v>
      </c>
      <c r="TI272" s="4">
        <v>1.22</v>
      </c>
      <c r="TJ272" s="4">
        <v>1.22</v>
      </c>
      <c r="TK272" s="4">
        <v>1.22</v>
      </c>
      <c r="TL272" s="4">
        <v>1.22</v>
      </c>
      <c r="TM272" s="4">
        <v>1.22</v>
      </c>
      <c r="TN272" s="4">
        <v>1.22</v>
      </c>
      <c r="TO272" s="4">
        <v>1.22</v>
      </c>
      <c r="TP272" s="4">
        <v>1.22</v>
      </c>
      <c r="TQ272" s="4">
        <v>1.22</v>
      </c>
      <c r="TR272" s="4">
        <v>1.22</v>
      </c>
      <c r="TS272" s="4">
        <v>1.22</v>
      </c>
      <c r="TT272" s="4">
        <v>1.22</v>
      </c>
      <c r="TU272" s="4">
        <v>1.22</v>
      </c>
      <c r="TV272" s="4">
        <v>1.22</v>
      </c>
      <c r="TW272" s="4">
        <v>1.22</v>
      </c>
      <c r="TX272" s="4">
        <v>1.22</v>
      </c>
      <c r="TY272" s="4">
        <v>1.22</v>
      </c>
      <c r="TZ272" s="4">
        <v>1.22</v>
      </c>
      <c r="UA272" s="4">
        <v>1.22</v>
      </c>
      <c r="UB272" s="4">
        <v>1.22</v>
      </c>
      <c r="UC272" s="4">
        <v>1.22</v>
      </c>
      <c r="UD272" s="4">
        <v>1.22</v>
      </c>
      <c r="UE272" s="4">
        <v>1.22</v>
      </c>
      <c r="UF272" s="4">
        <v>1.22</v>
      </c>
      <c r="UG272" s="4">
        <v>1.22</v>
      </c>
      <c r="UH272" s="4">
        <v>1.22</v>
      </c>
      <c r="UI272" s="4">
        <v>1.22</v>
      </c>
      <c r="UJ272" s="4">
        <v>1.22</v>
      </c>
      <c r="UK272" s="4">
        <v>1.22</v>
      </c>
      <c r="UL272" s="4">
        <v>1.22</v>
      </c>
      <c r="UM272" s="4">
        <v>1.22</v>
      </c>
      <c r="UN272" s="4">
        <v>1.22</v>
      </c>
      <c r="UO272" s="4">
        <v>1.22</v>
      </c>
      <c r="UP272" s="4">
        <v>1.22</v>
      </c>
      <c r="UQ272" s="4">
        <v>1.22</v>
      </c>
      <c r="UR272" s="4">
        <v>1.22</v>
      </c>
      <c r="US272" s="4">
        <v>1.22</v>
      </c>
      <c r="UT272" s="4">
        <v>1.22</v>
      </c>
      <c r="UU272" s="4">
        <v>1.22</v>
      </c>
      <c r="UV272" s="4">
        <v>1.22</v>
      </c>
      <c r="UW272" s="4">
        <v>1.22</v>
      </c>
      <c r="UX272" s="4">
        <v>1.22</v>
      </c>
      <c r="UY272" s="4">
        <v>1.22</v>
      </c>
      <c r="UZ272" s="4">
        <v>1.22</v>
      </c>
      <c r="VA272" s="4">
        <v>1.22</v>
      </c>
      <c r="VB272" s="4">
        <v>1.22</v>
      </c>
      <c r="VC272" s="4">
        <v>1.22</v>
      </c>
      <c r="VD272" s="4">
        <v>1.22</v>
      </c>
      <c r="VE272" s="4">
        <v>1.22</v>
      </c>
      <c r="VF272" s="4">
        <v>1.22</v>
      </c>
      <c r="VG272" s="4">
        <v>1.22</v>
      </c>
      <c r="VH272" s="4">
        <v>1.22</v>
      </c>
      <c r="VI272" s="4">
        <v>1.22</v>
      </c>
      <c r="VJ272" s="4">
        <v>1.22</v>
      </c>
      <c r="VK272" s="4">
        <v>1.22</v>
      </c>
      <c r="VL272" s="4">
        <v>1.22</v>
      </c>
      <c r="VM272" s="4">
        <v>1.22</v>
      </c>
      <c r="VN272" s="4">
        <v>1.22</v>
      </c>
      <c r="VO272" s="4">
        <v>1.22</v>
      </c>
      <c r="VP272" s="4">
        <v>1.22</v>
      </c>
      <c r="VQ272" s="4">
        <v>1.22</v>
      </c>
      <c r="VR272" s="4">
        <v>1.22</v>
      </c>
      <c r="VS272" s="4">
        <v>1.22</v>
      </c>
      <c r="VT272" s="4">
        <v>1.22</v>
      </c>
      <c r="VU272" s="4">
        <v>1.22</v>
      </c>
      <c r="VV272" s="4">
        <v>1.22</v>
      </c>
      <c r="VW272" s="4">
        <v>1.22</v>
      </c>
      <c r="VX272" s="4">
        <v>1.22</v>
      </c>
      <c r="VY272" s="4">
        <v>1.22</v>
      </c>
      <c r="VZ272" s="4">
        <v>1.22</v>
      </c>
      <c r="WA272" s="4">
        <v>1.22</v>
      </c>
      <c r="WB272" s="4">
        <v>1.22</v>
      </c>
      <c r="WC272" s="4">
        <v>1.22</v>
      </c>
      <c r="WD272" s="4">
        <v>1.22</v>
      </c>
      <c r="WE272" s="4">
        <v>1.22</v>
      </c>
      <c r="WF272" s="4">
        <v>1.22</v>
      </c>
      <c r="WG272" s="4">
        <v>1.22</v>
      </c>
      <c r="WH272" s="4">
        <v>1.22</v>
      </c>
      <c r="WI272" s="4">
        <v>1.22</v>
      </c>
      <c r="WJ272" s="4">
        <v>1.22</v>
      </c>
      <c r="WK272" s="4">
        <v>1.22</v>
      </c>
      <c r="WL272" s="4">
        <v>1.22</v>
      </c>
      <c r="WM272" s="4">
        <v>1.22</v>
      </c>
      <c r="WN272" s="4">
        <v>1.22</v>
      </c>
      <c r="WO272" s="4">
        <v>1.22</v>
      </c>
      <c r="WP272" s="4">
        <v>1.22</v>
      </c>
      <c r="WQ272" s="4">
        <v>1.22</v>
      </c>
      <c r="WR272" s="4">
        <v>1.22</v>
      </c>
      <c r="WS272" s="4">
        <v>1.22</v>
      </c>
      <c r="WT272" s="4">
        <v>1.22</v>
      </c>
      <c r="WU272" s="4">
        <v>1.22</v>
      </c>
      <c r="WV272" s="4">
        <v>1.22</v>
      </c>
      <c r="WW272" s="4">
        <v>1.22</v>
      </c>
      <c r="WX272" s="4">
        <v>1.22</v>
      </c>
      <c r="WY272" s="4">
        <v>1.22</v>
      </c>
      <c r="WZ272" s="4">
        <v>1.22</v>
      </c>
      <c r="XA272" s="4">
        <v>1.22</v>
      </c>
      <c r="XB272" s="4">
        <v>1.22</v>
      </c>
      <c r="XC272" s="4">
        <v>1.22</v>
      </c>
      <c r="XD272" s="4">
        <v>1.22</v>
      </c>
      <c r="XE272" s="4">
        <v>1.22</v>
      </c>
      <c r="XF272" s="4">
        <v>1.22</v>
      </c>
      <c r="XG272" s="4">
        <v>1.22</v>
      </c>
      <c r="XH272" s="4">
        <v>1.22</v>
      </c>
      <c r="XI272" s="4">
        <v>1.22</v>
      </c>
      <c r="XJ272" s="4">
        <v>1.22</v>
      </c>
      <c r="XK272" s="4">
        <v>1.22</v>
      </c>
      <c r="XL272" s="4">
        <v>1.22</v>
      </c>
      <c r="XM272" s="4">
        <v>1.22</v>
      </c>
      <c r="XN272" s="4">
        <v>1.22</v>
      </c>
      <c r="XO272" s="4">
        <v>1.22</v>
      </c>
      <c r="XP272" s="4">
        <v>1.22</v>
      </c>
      <c r="XQ272" s="4">
        <v>1.22</v>
      </c>
      <c r="XR272" s="4">
        <v>1.22</v>
      </c>
      <c r="XS272" s="4">
        <v>1.22</v>
      </c>
      <c r="XT272" s="4">
        <v>1.22</v>
      </c>
      <c r="XU272" s="4">
        <v>1.22</v>
      </c>
      <c r="XV272" s="4">
        <v>1.22</v>
      </c>
      <c r="XW272" s="4">
        <v>1.22</v>
      </c>
      <c r="XX272" s="4">
        <v>1.22</v>
      </c>
      <c r="XY272" s="4">
        <v>1.22</v>
      </c>
      <c r="XZ272" s="4">
        <v>1.22</v>
      </c>
      <c r="YA272" s="4">
        <v>1.22</v>
      </c>
      <c r="YB272" s="4">
        <v>1.22</v>
      </c>
      <c r="YC272" s="4">
        <v>1.22</v>
      </c>
      <c r="YD272" s="4">
        <v>1.22</v>
      </c>
      <c r="YE272" s="4">
        <v>1.22</v>
      </c>
      <c r="YF272" s="4">
        <v>1.22</v>
      </c>
      <c r="YG272" s="4">
        <v>1.22</v>
      </c>
      <c r="YH272" s="4">
        <v>1.22</v>
      </c>
      <c r="YI272" s="4">
        <v>1.22</v>
      </c>
      <c r="YJ272" s="4">
        <v>1.22</v>
      </c>
      <c r="YK272" s="4">
        <v>1.22</v>
      </c>
      <c r="YL272" s="4">
        <v>1.22</v>
      </c>
      <c r="YM272" s="4">
        <v>1.22</v>
      </c>
      <c r="YN272" s="4">
        <v>1.22</v>
      </c>
      <c r="YO272" s="4">
        <v>1.22</v>
      </c>
      <c r="YP272" s="4">
        <v>1.22</v>
      </c>
      <c r="YQ272" s="4">
        <v>1.22</v>
      </c>
      <c r="YR272" s="4">
        <v>1.22</v>
      </c>
      <c r="YS272" s="4">
        <v>1.22</v>
      </c>
      <c r="YT272" s="4">
        <v>1.22</v>
      </c>
      <c r="YU272" s="4">
        <v>1.22</v>
      </c>
      <c r="YV272" s="4">
        <v>1.22</v>
      </c>
      <c r="YW272" s="4">
        <v>1.22</v>
      </c>
      <c r="YX272" s="4">
        <v>1.22</v>
      </c>
      <c r="YY272" s="4">
        <v>1.22</v>
      </c>
      <c r="YZ272" s="4">
        <v>1.22</v>
      </c>
      <c r="ZA272" s="4">
        <v>1.22</v>
      </c>
      <c r="ZB272" s="4">
        <v>1.22</v>
      </c>
      <c r="ZC272" s="4">
        <v>1.22</v>
      </c>
      <c r="ZD272" s="4">
        <v>1.22</v>
      </c>
      <c r="ZE272" s="4">
        <v>1.22</v>
      </c>
      <c r="ZF272" s="4">
        <v>1.22</v>
      </c>
      <c r="ZG272" s="4">
        <v>1.22</v>
      </c>
      <c r="ZH272" s="4">
        <v>1.22</v>
      </c>
      <c r="ZI272" s="4">
        <v>1.3</v>
      </c>
      <c r="ZJ272" s="4">
        <v>1.36</v>
      </c>
      <c r="ZK272" s="4">
        <v>1.36</v>
      </c>
      <c r="ZL272" s="4">
        <v>1.42</v>
      </c>
      <c r="ZM272" s="925">
        <v>1.49</v>
      </c>
      <c r="ZN272" s="925">
        <v>1.55</v>
      </c>
      <c r="ZO272" s="4">
        <v>1.61</v>
      </c>
      <c r="ZP272" s="4">
        <v>1.61</v>
      </c>
      <c r="ZQ272" s="4">
        <v>1.61</v>
      </c>
      <c r="ZR272" s="4">
        <v>1.61</v>
      </c>
      <c r="ZS272" s="4">
        <v>1.61</v>
      </c>
      <c r="ZT272" s="4">
        <v>1.61</v>
      </c>
      <c r="ZU272" s="4">
        <v>1.61</v>
      </c>
      <c r="ZV272" s="4">
        <v>1.61</v>
      </c>
      <c r="ZW272" s="4">
        <v>1.69</v>
      </c>
      <c r="ZX272" s="4">
        <v>1.75</v>
      </c>
      <c r="ZY272" s="4">
        <v>1.75</v>
      </c>
      <c r="ZZ272" s="4">
        <v>1.81</v>
      </c>
      <c r="AAA272" s="4">
        <v>1.88</v>
      </c>
      <c r="AAB272" s="4">
        <v>1.94</v>
      </c>
      <c r="AAC272" s="4">
        <v>2</v>
      </c>
      <c r="AAD272" s="4">
        <v>2</v>
      </c>
      <c r="AAE272" s="4">
        <v>2</v>
      </c>
      <c r="AAF272" s="4">
        <v>2</v>
      </c>
      <c r="AAG272" s="4">
        <v>2</v>
      </c>
      <c r="AAH272" s="4">
        <v>2</v>
      </c>
      <c r="AAI272" s="4">
        <v>2</v>
      </c>
      <c r="AAJ272" s="4">
        <v>2</v>
      </c>
      <c r="AAK272" s="4">
        <v>2</v>
      </c>
      <c r="AAL272" s="4">
        <v>2</v>
      </c>
      <c r="AAM272" s="4">
        <v>2</v>
      </c>
      <c r="AAN272" s="4">
        <v>2</v>
      </c>
      <c r="AAO272" s="4">
        <v>2</v>
      </c>
      <c r="AAP272" s="4">
        <v>2</v>
      </c>
      <c r="AAQ272" s="4">
        <v>2</v>
      </c>
      <c r="AAR272" s="4">
        <v>2</v>
      </c>
      <c r="AAS272" s="4">
        <v>2</v>
      </c>
      <c r="AAT272" s="4">
        <v>2</v>
      </c>
      <c r="AAU272" s="4">
        <v>2</v>
      </c>
      <c r="AAV272" s="4">
        <v>2</v>
      </c>
      <c r="AAW272" s="4">
        <v>2</v>
      </c>
      <c r="AAX272" s="4">
        <v>2</v>
      </c>
      <c r="AAY272" s="4">
        <v>2</v>
      </c>
      <c r="AAZ272" s="4">
        <v>2</v>
      </c>
      <c r="ABA272" s="4">
        <v>2</v>
      </c>
      <c r="ABB272" s="4">
        <v>2</v>
      </c>
      <c r="ABC272" s="4">
        <v>2</v>
      </c>
      <c r="ABD272" s="4">
        <v>2</v>
      </c>
      <c r="ABE272" s="4">
        <v>2</v>
      </c>
      <c r="ABF272" s="4">
        <v>2</v>
      </c>
      <c r="ABG272" s="4">
        <v>2</v>
      </c>
      <c r="ABH272" s="4">
        <v>2</v>
      </c>
      <c r="ABI272" s="4">
        <v>2</v>
      </c>
      <c r="ABJ272" s="4">
        <v>2</v>
      </c>
      <c r="ABK272" s="4">
        <v>2</v>
      </c>
      <c r="ABL272" s="4">
        <v>2</v>
      </c>
      <c r="ABM272" s="4">
        <v>2</v>
      </c>
      <c r="ABN272" s="4">
        <v>2</v>
      </c>
      <c r="ABO272" s="4">
        <v>2</v>
      </c>
      <c r="ABP272" s="4">
        <v>2</v>
      </c>
      <c r="ABQ272" s="4">
        <v>2</v>
      </c>
      <c r="ABR272" s="4">
        <v>2</v>
      </c>
      <c r="ABS272" s="4">
        <v>2</v>
      </c>
      <c r="ABT272" s="4">
        <v>2</v>
      </c>
      <c r="ABU272" s="4">
        <v>2</v>
      </c>
    </row>
    <row r="273" spans="1:749" outlineLevel="4">
      <c r="A273" s="4" t="s">
        <v>1209</v>
      </c>
      <c r="D273" s="4">
        <v>2.0099999999999998</v>
      </c>
      <c r="E273" s="4">
        <v>0</v>
      </c>
      <c r="F273" s="689">
        <v>41425.440000000002</v>
      </c>
      <c r="G273" s="689"/>
      <c r="H273" s="689" t="s">
        <v>894</v>
      </c>
      <c r="OC273" s="4">
        <v>0.03</v>
      </c>
      <c r="OD273" s="4">
        <v>7.0000000000000007E-2</v>
      </c>
      <c r="OE273" s="4">
        <v>7.0000000000000007E-2</v>
      </c>
      <c r="OF273" s="4">
        <v>0.15</v>
      </c>
      <c r="OG273" s="4">
        <v>0.19</v>
      </c>
      <c r="OH273" s="4">
        <v>0.25</v>
      </c>
      <c r="OI273" s="4">
        <v>0.39</v>
      </c>
      <c r="OJ273" s="4">
        <v>0.54</v>
      </c>
      <c r="OK273" s="4">
        <v>0.71</v>
      </c>
      <c r="OL273" s="4">
        <v>0.71</v>
      </c>
      <c r="OM273" s="4">
        <v>1</v>
      </c>
      <c r="ON273" s="4">
        <v>1.06</v>
      </c>
      <c r="OO273" s="4">
        <v>1.1599999999999999</v>
      </c>
      <c r="OP273" s="4">
        <v>1.3</v>
      </c>
      <c r="OQ273" s="4">
        <v>1.48</v>
      </c>
      <c r="OR273" s="4">
        <v>1.65</v>
      </c>
      <c r="OS273" s="4">
        <v>1.65</v>
      </c>
      <c r="OT273" s="4">
        <v>1.83</v>
      </c>
      <c r="OU273" s="4">
        <v>1.86</v>
      </c>
      <c r="OV273" s="4">
        <v>1.89</v>
      </c>
      <c r="OW273" s="4">
        <v>1.96</v>
      </c>
      <c r="OX273" s="4">
        <v>2.0099999999999998</v>
      </c>
      <c r="OY273" s="4">
        <v>2.0099999999999998</v>
      </c>
      <c r="OZ273" s="4">
        <v>2.0099999999999998</v>
      </c>
      <c r="PA273" s="4">
        <v>2.0099999999999998</v>
      </c>
      <c r="PB273" s="4">
        <v>2.0099999999999998</v>
      </c>
      <c r="PC273" s="4">
        <v>2.0099999999999998</v>
      </c>
      <c r="PD273" s="4">
        <v>2.0099999999999998</v>
      </c>
      <c r="PE273" s="4">
        <v>2.0099999999999998</v>
      </c>
      <c r="PF273" s="4">
        <v>2.0099999999999998</v>
      </c>
      <c r="PG273" s="4">
        <v>2.0099999999999998</v>
      </c>
      <c r="PH273" s="4">
        <v>2.0099999999999998</v>
      </c>
      <c r="PI273" s="4">
        <v>2.0099999999999998</v>
      </c>
      <c r="PJ273" s="4">
        <v>2.0099999999999998</v>
      </c>
      <c r="PK273" s="4">
        <v>2.0099999999999998</v>
      </c>
      <c r="PL273" s="4">
        <v>2.0099999999999998</v>
      </c>
      <c r="PM273" s="4">
        <v>2.0099999999999998</v>
      </c>
      <c r="PN273" s="4">
        <v>2.0099999999999998</v>
      </c>
      <c r="PO273" s="4">
        <v>2.0099999999999998</v>
      </c>
      <c r="PP273" s="4">
        <v>2.0099999999999998</v>
      </c>
      <c r="PQ273" s="4">
        <v>2.0099999999999998</v>
      </c>
      <c r="PR273" s="4">
        <v>2.0099999999999998</v>
      </c>
      <c r="PS273" s="4">
        <v>2.0099999999999998</v>
      </c>
      <c r="PT273" s="4">
        <v>2.0099999999999998</v>
      </c>
      <c r="PU273" s="4">
        <v>2.0099999999999998</v>
      </c>
      <c r="PV273" s="4">
        <v>2.0099999999999998</v>
      </c>
      <c r="PW273" s="4">
        <v>2.0099999999999998</v>
      </c>
      <c r="PX273" s="4">
        <v>2.0099999999999998</v>
      </c>
      <c r="PY273" s="4">
        <v>2.0099999999999998</v>
      </c>
      <c r="PZ273" s="4">
        <v>2.0099999999999998</v>
      </c>
      <c r="QA273" s="4">
        <v>2.0099999999999998</v>
      </c>
      <c r="QB273" s="4">
        <v>2.0099999999999998</v>
      </c>
      <c r="QC273" s="4">
        <v>2.0099999999999998</v>
      </c>
      <c r="QD273" s="4">
        <v>2.0099999999999998</v>
      </c>
      <c r="QE273" s="4">
        <v>2.0099999999999998</v>
      </c>
      <c r="QF273" s="4">
        <v>2.0099999999999998</v>
      </c>
      <c r="QG273" s="4">
        <v>2.0099999999999998</v>
      </c>
      <c r="QH273" s="4">
        <v>2.0099999999999998</v>
      </c>
      <c r="QI273" s="4">
        <v>2.0099999999999998</v>
      </c>
      <c r="QJ273" s="4">
        <v>2.0099999999999998</v>
      </c>
      <c r="QK273" s="4">
        <v>2.0099999999999998</v>
      </c>
      <c r="QL273" s="4">
        <v>2.0099999999999998</v>
      </c>
      <c r="QM273" s="4">
        <v>2.0099999999999998</v>
      </c>
      <c r="QN273" s="4">
        <v>2.0099999999999998</v>
      </c>
      <c r="QO273" s="4">
        <v>2.0099999999999998</v>
      </c>
      <c r="QP273" s="4">
        <v>2.0099999999999998</v>
      </c>
      <c r="QQ273" s="4">
        <v>2.0099999999999998</v>
      </c>
      <c r="QR273" s="4">
        <v>2.0099999999999998</v>
      </c>
      <c r="QS273" s="4">
        <v>2.0099999999999998</v>
      </c>
      <c r="QT273" s="4">
        <v>2.0099999999999998</v>
      </c>
      <c r="QU273" s="4">
        <v>2.0099999999999998</v>
      </c>
      <c r="QV273" s="4">
        <v>2.0099999999999998</v>
      </c>
      <c r="QW273" s="4">
        <v>2.0099999999999998</v>
      </c>
      <c r="QX273" s="4">
        <v>2.0099999999999998</v>
      </c>
      <c r="QY273" s="4">
        <v>2.0099999999999998</v>
      </c>
      <c r="QZ273" s="4">
        <v>2.0099999999999998</v>
      </c>
      <c r="RA273" s="4">
        <v>2.0099999999999998</v>
      </c>
      <c r="RB273" s="4">
        <v>2.0099999999999998</v>
      </c>
      <c r="RC273" s="4">
        <v>2.0099999999999998</v>
      </c>
      <c r="RD273" s="4">
        <v>2.0099999999999998</v>
      </c>
      <c r="RE273" s="4">
        <v>2.0099999999999998</v>
      </c>
      <c r="RF273" s="4">
        <v>2.0099999999999998</v>
      </c>
      <c r="RG273" s="4">
        <v>2.0099999999999998</v>
      </c>
      <c r="RH273" s="4">
        <v>2.0099999999999998</v>
      </c>
      <c r="RI273" s="4">
        <v>2.0099999999999998</v>
      </c>
      <c r="RJ273" s="4">
        <v>2.0099999999999998</v>
      </c>
      <c r="RK273" s="4">
        <v>2.0099999999999998</v>
      </c>
      <c r="RL273" s="4">
        <v>2.0099999999999998</v>
      </c>
      <c r="RM273" s="4">
        <v>2.0099999999999998</v>
      </c>
      <c r="RN273" s="4">
        <v>2.0099999999999998</v>
      </c>
      <c r="RO273" s="4">
        <v>2.0099999999999998</v>
      </c>
      <c r="RP273" s="4">
        <v>2.0099999999999998</v>
      </c>
      <c r="RQ273" s="4">
        <v>2.0099999999999998</v>
      </c>
      <c r="RR273" s="4">
        <v>2.0099999999999998</v>
      </c>
      <c r="RS273" s="4">
        <v>2.0099999999999998</v>
      </c>
      <c r="RT273" s="4">
        <v>2.44</v>
      </c>
      <c r="RU273" s="4">
        <v>2.44</v>
      </c>
      <c r="RV273" s="4">
        <v>2.44</v>
      </c>
      <c r="RW273" s="4">
        <v>2.44</v>
      </c>
      <c r="RX273" s="4">
        <v>2.44</v>
      </c>
      <c r="RY273" s="4">
        <v>2.44</v>
      </c>
      <c r="RZ273" s="4">
        <v>2.44</v>
      </c>
      <c r="SA273" s="4">
        <v>2.44</v>
      </c>
      <c r="SB273" s="4">
        <v>2.44</v>
      </c>
      <c r="SC273" s="4">
        <v>2.44</v>
      </c>
      <c r="SD273" s="4">
        <v>2.44</v>
      </c>
      <c r="SE273" s="4">
        <v>2.44</v>
      </c>
      <c r="SF273" s="4">
        <v>2.44</v>
      </c>
      <c r="SG273" s="4">
        <v>2.44</v>
      </c>
      <c r="SH273" s="4">
        <v>2.44</v>
      </c>
      <c r="SI273" s="4">
        <v>2.44</v>
      </c>
      <c r="SJ273" s="4">
        <v>2.44</v>
      </c>
      <c r="SK273" s="4">
        <v>2.44</v>
      </c>
      <c r="SL273" s="4">
        <v>2.44</v>
      </c>
      <c r="SM273" s="4">
        <v>2.44</v>
      </c>
      <c r="SN273" s="4">
        <v>2.44</v>
      </c>
      <c r="SO273" s="4">
        <v>2.44</v>
      </c>
      <c r="SP273" s="4">
        <v>2.44</v>
      </c>
      <c r="SQ273" s="4">
        <v>2.44</v>
      </c>
      <c r="SR273" s="4">
        <v>2.44</v>
      </c>
      <c r="SS273" s="4">
        <v>2.44</v>
      </c>
      <c r="ST273" s="4">
        <v>2.44</v>
      </c>
      <c r="SU273" s="4">
        <v>2.44</v>
      </c>
      <c r="SV273" s="4">
        <v>2.44</v>
      </c>
      <c r="SW273" s="4">
        <v>2.44</v>
      </c>
      <c r="SX273" s="4">
        <v>2.44</v>
      </c>
      <c r="SY273" s="4">
        <v>2.44</v>
      </c>
      <c r="SZ273" s="4">
        <v>2.44</v>
      </c>
      <c r="TA273" s="4">
        <v>2.44</v>
      </c>
      <c r="TB273" s="4">
        <v>2.44</v>
      </c>
      <c r="TC273" s="4">
        <v>2.44</v>
      </c>
      <c r="TD273" s="4">
        <v>2.44</v>
      </c>
      <c r="TE273" s="4">
        <v>2.44</v>
      </c>
      <c r="TF273" s="4">
        <v>2.44</v>
      </c>
      <c r="TG273" s="4">
        <v>2.44</v>
      </c>
      <c r="TH273" s="4">
        <v>2.44</v>
      </c>
      <c r="TI273" s="4">
        <v>2.44</v>
      </c>
      <c r="TJ273" s="4">
        <v>2.44</v>
      </c>
      <c r="TK273" s="4">
        <v>2.44</v>
      </c>
      <c r="TL273" s="4">
        <v>2.44</v>
      </c>
      <c r="TM273" s="4">
        <v>2.44</v>
      </c>
      <c r="TN273" s="4">
        <v>2.44</v>
      </c>
      <c r="TO273" s="4">
        <v>2.44</v>
      </c>
      <c r="TP273" s="4">
        <v>2.44</v>
      </c>
      <c r="TQ273" s="4">
        <v>2.44</v>
      </c>
      <c r="TR273" s="4">
        <v>2.44</v>
      </c>
      <c r="TS273" s="4">
        <v>2.44</v>
      </c>
      <c r="TT273" s="4">
        <v>2.44</v>
      </c>
      <c r="TU273" s="4">
        <v>2.44</v>
      </c>
      <c r="TV273" s="4">
        <v>2.44</v>
      </c>
      <c r="TW273" s="4">
        <v>2.44</v>
      </c>
      <c r="TX273" s="4">
        <v>2.44</v>
      </c>
      <c r="TY273" s="4">
        <v>2.44</v>
      </c>
      <c r="TZ273" s="4">
        <v>2.44</v>
      </c>
      <c r="UA273" s="4">
        <v>2.44</v>
      </c>
      <c r="UB273" s="4">
        <v>2.44</v>
      </c>
      <c r="UC273" s="4">
        <v>2.44</v>
      </c>
      <c r="UD273" s="4">
        <v>2.44</v>
      </c>
      <c r="UE273" s="4">
        <v>2.44</v>
      </c>
      <c r="UF273" s="4">
        <v>2.44</v>
      </c>
      <c r="UG273" s="4">
        <v>2.44</v>
      </c>
      <c r="UH273" s="4">
        <v>2.44</v>
      </c>
      <c r="UI273" s="4">
        <v>2.44</v>
      </c>
      <c r="UJ273" s="4">
        <v>2.44</v>
      </c>
      <c r="UK273" s="4">
        <v>2.44</v>
      </c>
      <c r="UL273" s="4">
        <v>2.44</v>
      </c>
      <c r="UM273" s="4">
        <v>2.44</v>
      </c>
      <c r="UN273" s="4">
        <v>2.44</v>
      </c>
      <c r="UO273" s="4">
        <v>2.44</v>
      </c>
      <c r="UP273" s="4">
        <v>2.44</v>
      </c>
      <c r="UQ273" s="4">
        <v>2.44</v>
      </c>
      <c r="UR273" s="4">
        <v>2.44</v>
      </c>
      <c r="US273" s="4">
        <v>2.44</v>
      </c>
      <c r="UT273" s="4">
        <v>2.44</v>
      </c>
      <c r="UU273" s="4">
        <v>2.44</v>
      </c>
      <c r="UV273" s="4">
        <v>2.44</v>
      </c>
      <c r="UW273" s="4">
        <v>2.44</v>
      </c>
      <c r="UX273" s="4">
        <v>2.44</v>
      </c>
      <c r="UY273" s="4">
        <v>2.44</v>
      </c>
      <c r="UZ273" s="4">
        <v>2.44</v>
      </c>
      <c r="VA273" s="4">
        <v>2.44</v>
      </c>
      <c r="VB273" s="4">
        <v>2.44</v>
      </c>
      <c r="VC273" s="4">
        <v>2.44</v>
      </c>
      <c r="VD273" s="4">
        <v>2.44</v>
      </c>
      <c r="VE273" s="4">
        <v>2.44</v>
      </c>
      <c r="VF273" s="4">
        <v>2.44</v>
      </c>
      <c r="VG273" s="4">
        <v>2.44</v>
      </c>
      <c r="VH273" s="4">
        <v>2.44</v>
      </c>
      <c r="VI273" s="4">
        <v>2.44</v>
      </c>
      <c r="VJ273" s="4">
        <v>2.44</v>
      </c>
      <c r="VK273" s="4">
        <v>2.44</v>
      </c>
      <c r="VL273" s="4">
        <v>2.44</v>
      </c>
      <c r="VM273" s="4">
        <v>2.44</v>
      </c>
      <c r="VN273" s="4">
        <v>2.44</v>
      </c>
      <c r="VO273" s="4">
        <v>2.44</v>
      </c>
      <c r="VP273" s="4">
        <v>2.44</v>
      </c>
      <c r="VQ273" s="4">
        <v>2.44</v>
      </c>
      <c r="VR273" s="4">
        <v>2.44</v>
      </c>
      <c r="VS273" s="4">
        <v>2.44</v>
      </c>
      <c r="VT273" s="4">
        <v>2.44</v>
      </c>
      <c r="VU273" s="4">
        <v>2.44</v>
      </c>
      <c r="VV273" s="4">
        <v>2.44</v>
      </c>
      <c r="VW273" s="4">
        <v>2.44</v>
      </c>
      <c r="VX273" s="4">
        <v>2.44</v>
      </c>
      <c r="VY273" s="4">
        <v>2.44</v>
      </c>
      <c r="VZ273" s="4">
        <v>2.44</v>
      </c>
      <c r="WA273" s="4">
        <v>2.44</v>
      </c>
      <c r="WB273" s="4">
        <v>2.44</v>
      </c>
      <c r="WC273" s="4">
        <v>2.44</v>
      </c>
      <c r="WD273" s="4">
        <v>2.44</v>
      </c>
      <c r="WE273" s="4">
        <v>2.44</v>
      </c>
      <c r="WF273" s="4">
        <v>2.44</v>
      </c>
      <c r="WG273" s="4">
        <v>2.44</v>
      </c>
      <c r="WH273" s="4">
        <v>2.44</v>
      </c>
      <c r="WI273" s="4">
        <v>2.44</v>
      </c>
      <c r="WJ273" s="4">
        <v>2.44</v>
      </c>
      <c r="WK273" s="4">
        <v>2.44</v>
      </c>
      <c r="WL273" s="4">
        <v>2.44</v>
      </c>
      <c r="WM273" s="4">
        <v>2.44</v>
      </c>
      <c r="WN273" s="4">
        <v>2.44</v>
      </c>
      <c r="WO273" s="4">
        <v>2.44</v>
      </c>
      <c r="WP273" s="4">
        <v>2.44</v>
      </c>
      <c r="WQ273" s="4">
        <v>2.44</v>
      </c>
      <c r="WR273" s="4">
        <v>2.44</v>
      </c>
      <c r="WS273" s="4">
        <v>2.44</v>
      </c>
      <c r="WT273" s="4">
        <v>2.44</v>
      </c>
      <c r="WU273" s="4">
        <v>2.44</v>
      </c>
      <c r="WV273" s="4">
        <v>2.44</v>
      </c>
      <c r="WW273" s="4">
        <v>2.44</v>
      </c>
      <c r="WX273" s="4">
        <v>2.44</v>
      </c>
      <c r="WY273" s="4">
        <v>2.44</v>
      </c>
      <c r="WZ273" s="4">
        <v>2.44</v>
      </c>
      <c r="XA273" s="4">
        <v>2.44</v>
      </c>
      <c r="XB273" s="4">
        <v>2.44</v>
      </c>
      <c r="XC273" s="4">
        <v>2.44</v>
      </c>
      <c r="XD273" s="4">
        <v>2.44</v>
      </c>
      <c r="XE273" s="4">
        <v>2.44</v>
      </c>
      <c r="XF273" s="4">
        <v>2.44</v>
      </c>
      <c r="XG273" s="4">
        <v>2.44</v>
      </c>
      <c r="XH273" s="4">
        <v>2.44</v>
      </c>
      <c r="XI273" s="4">
        <v>2.44</v>
      </c>
      <c r="XJ273" s="4">
        <v>2.44</v>
      </c>
      <c r="XK273" s="4">
        <v>2.44</v>
      </c>
      <c r="XL273" s="4">
        <v>2.44</v>
      </c>
      <c r="XM273" s="4">
        <v>2.44</v>
      </c>
      <c r="XN273" s="4">
        <v>2.44</v>
      </c>
      <c r="XO273" s="4">
        <v>2.44</v>
      </c>
      <c r="XP273" s="4">
        <v>2.44</v>
      </c>
      <c r="XQ273" s="4">
        <v>2.44</v>
      </c>
      <c r="XR273" s="4">
        <v>2.44</v>
      </c>
      <c r="XS273" s="4">
        <v>2.44</v>
      </c>
      <c r="XT273" s="4">
        <v>2.44</v>
      </c>
      <c r="XU273" s="4">
        <v>2.44</v>
      </c>
      <c r="XV273" s="4">
        <v>2.44</v>
      </c>
      <c r="XW273" s="4">
        <v>2.44</v>
      </c>
      <c r="XX273" s="4">
        <v>2.44</v>
      </c>
      <c r="XY273" s="4">
        <v>2.44</v>
      </c>
      <c r="XZ273" s="4">
        <v>2.44</v>
      </c>
      <c r="YA273" s="4">
        <v>2.44</v>
      </c>
      <c r="YB273" s="4">
        <v>2.44</v>
      </c>
      <c r="YC273" s="4">
        <v>2.44</v>
      </c>
      <c r="YD273" s="4">
        <v>2.44</v>
      </c>
      <c r="YE273" s="4">
        <v>2.44</v>
      </c>
      <c r="YF273" s="4">
        <v>2.44</v>
      </c>
      <c r="YG273" s="4">
        <v>2.44</v>
      </c>
      <c r="YH273" s="4">
        <v>2.44</v>
      </c>
      <c r="YI273" s="4">
        <v>2.44</v>
      </c>
      <c r="YJ273" s="4">
        <v>2.44</v>
      </c>
      <c r="YK273" s="4">
        <v>2.44</v>
      </c>
      <c r="YL273" s="4">
        <v>2.44</v>
      </c>
      <c r="YM273" s="4">
        <v>2.44</v>
      </c>
      <c r="YN273" s="4">
        <v>2.44</v>
      </c>
      <c r="YO273" s="4">
        <v>2.44</v>
      </c>
      <c r="YP273" s="4">
        <v>2.44</v>
      </c>
      <c r="YQ273" s="4">
        <v>2.44</v>
      </c>
      <c r="YR273" s="4">
        <v>2.44</v>
      </c>
      <c r="YS273" s="4">
        <v>2.44</v>
      </c>
      <c r="YT273" s="4">
        <v>2.44</v>
      </c>
      <c r="YU273" s="4">
        <v>2.44</v>
      </c>
      <c r="YV273" s="4">
        <v>2.44</v>
      </c>
      <c r="YW273" s="4">
        <v>2.44</v>
      </c>
      <c r="YX273" s="4">
        <v>2.44</v>
      </c>
      <c r="YY273" s="4">
        <v>2.44</v>
      </c>
      <c r="YZ273" s="4">
        <v>2.44</v>
      </c>
      <c r="ZA273" s="4">
        <v>2.44</v>
      </c>
      <c r="ZB273" s="4">
        <v>2.44</v>
      </c>
      <c r="ZC273" s="4">
        <v>2.44</v>
      </c>
      <c r="ZD273" s="4">
        <v>2.44</v>
      </c>
      <c r="ZE273" s="4">
        <v>2.44</v>
      </c>
      <c r="ZF273" s="4">
        <v>2.44</v>
      </c>
      <c r="ZG273" s="4">
        <v>2.44</v>
      </c>
      <c r="ZH273" s="4">
        <v>2.44</v>
      </c>
      <c r="ZI273" s="4">
        <v>2.6</v>
      </c>
      <c r="ZJ273" s="4">
        <v>2.72</v>
      </c>
      <c r="ZK273" s="4">
        <v>2.72</v>
      </c>
      <c r="ZL273" s="4">
        <v>2.85</v>
      </c>
      <c r="ZM273" s="925">
        <v>2.97</v>
      </c>
      <c r="ZN273" s="925">
        <v>3.1</v>
      </c>
      <c r="ZO273" s="4">
        <v>3.22</v>
      </c>
      <c r="ZP273" s="4">
        <v>3.22</v>
      </c>
      <c r="ZQ273" s="4">
        <v>3.22</v>
      </c>
      <c r="ZR273" s="4">
        <v>3.22</v>
      </c>
      <c r="ZS273" s="4">
        <v>3.22</v>
      </c>
      <c r="ZT273" s="4">
        <v>3.22</v>
      </c>
      <c r="ZU273" s="4">
        <v>3.22</v>
      </c>
      <c r="ZV273" s="4">
        <v>3.22</v>
      </c>
      <c r="ZW273" s="4">
        <v>3.38</v>
      </c>
      <c r="ZX273" s="4">
        <v>3.5</v>
      </c>
      <c r="ZY273" s="4">
        <v>3.5</v>
      </c>
      <c r="ZZ273" s="4">
        <v>3.63</v>
      </c>
      <c r="AAA273" s="4">
        <v>3.75</v>
      </c>
      <c r="AAB273" s="4">
        <v>3.88</v>
      </c>
      <c r="AAC273" s="4">
        <v>4</v>
      </c>
      <c r="AAD273" s="4">
        <v>4</v>
      </c>
      <c r="AAE273" s="4">
        <v>4</v>
      </c>
      <c r="AAF273" s="4">
        <v>4</v>
      </c>
      <c r="AAG273" s="4">
        <v>4</v>
      </c>
      <c r="AAH273" s="4">
        <v>4</v>
      </c>
      <c r="AAI273" s="4">
        <v>4</v>
      </c>
      <c r="AAJ273" s="4">
        <v>4</v>
      </c>
      <c r="AAK273" s="4">
        <v>4</v>
      </c>
      <c r="AAL273" s="4">
        <v>4</v>
      </c>
      <c r="AAM273" s="4">
        <v>4</v>
      </c>
      <c r="AAN273" s="4">
        <v>4</v>
      </c>
      <c r="AAO273" s="4">
        <v>4</v>
      </c>
      <c r="AAP273" s="4">
        <v>4</v>
      </c>
      <c r="AAQ273" s="4">
        <v>4</v>
      </c>
      <c r="AAR273" s="4">
        <v>4</v>
      </c>
      <c r="AAS273" s="4">
        <v>4</v>
      </c>
      <c r="AAT273" s="4">
        <v>4</v>
      </c>
      <c r="AAU273" s="4">
        <v>4</v>
      </c>
      <c r="AAV273" s="4">
        <v>4</v>
      </c>
      <c r="AAW273" s="4">
        <v>4</v>
      </c>
      <c r="AAX273" s="4">
        <v>4</v>
      </c>
      <c r="AAY273" s="4">
        <v>4</v>
      </c>
      <c r="AAZ273" s="4">
        <v>4</v>
      </c>
      <c r="ABA273" s="4">
        <v>4</v>
      </c>
      <c r="ABB273" s="4">
        <v>4</v>
      </c>
      <c r="ABC273" s="4">
        <v>4</v>
      </c>
      <c r="ABD273" s="4">
        <v>4</v>
      </c>
      <c r="ABE273" s="4">
        <v>4</v>
      </c>
      <c r="ABF273" s="4">
        <v>4</v>
      </c>
      <c r="ABG273" s="4">
        <v>4</v>
      </c>
      <c r="ABH273" s="4">
        <v>4</v>
      </c>
      <c r="ABI273" s="4">
        <v>4</v>
      </c>
      <c r="ABJ273" s="4">
        <v>4</v>
      </c>
      <c r="ABK273" s="4">
        <v>4</v>
      </c>
      <c r="ABL273" s="4">
        <v>4</v>
      </c>
      <c r="ABM273" s="4">
        <v>4</v>
      </c>
      <c r="ABN273" s="4">
        <v>4</v>
      </c>
      <c r="ABO273" s="4">
        <v>4</v>
      </c>
      <c r="ABP273" s="4">
        <v>4</v>
      </c>
      <c r="ABQ273" s="4">
        <v>4</v>
      </c>
      <c r="ABR273" s="4">
        <v>4</v>
      </c>
      <c r="ABS273" s="4">
        <v>4</v>
      </c>
      <c r="ABT273" s="4">
        <v>4</v>
      </c>
      <c r="ABU273" s="4">
        <v>4</v>
      </c>
    </row>
    <row r="274" spans="1:749" outlineLevel="4">
      <c r="A274" s="4" t="s">
        <v>1210</v>
      </c>
      <c r="D274" s="4">
        <v>4.01</v>
      </c>
      <c r="E274" s="4">
        <v>0</v>
      </c>
      <c r="F274" s="689">
        <v>28395.79</v>
      </c>
      <c r="G274" s="689"/>
      <c r="H274" s="689" t="s">
        <v>894</v>
      </c>
      <c r="OC274" s="4">
        <v>0.22</v>
      </c>
      <c r="OD274" s="4">
        <v>0.97</v>
      </c>
      <c r="OE274" s="4">
        <v>0.97</v>
      </c>
      <c r="OF274" s="4">
        <v>1.57</v>
      </c>
      <c r="OG274" s="4">
        <v>1.83</v>
      </c>
      <c r="OH274" s="4">
        <v>2</v>
      </c>
      <c r="OI274" s="4">
        <v>2</v>
      </c>
      <c r="OJ274" s="4">
        <v>2</v>
      </c>
      <c r="OK274" s="4">
        <v>2</v>
      </c>
      <c r="OL274" s="4">
        <v>2</v>
      </c>
      <c r="OM274" s="4">
        <v>2</v>
      </c>
      <c r="ON274" s="4">
        <v>2</v>
      </c>
      <c r="OO274" s="4">
        <v>2</v>
      </c>
      <c r="OP274" s="4">
        <v>2</v>
      </c>
      <c r="OQ274" s="4">
        <v>2</v>
      </c>
      <c r="OR274" s="4">
        <v>2.15</v>
      </c>
      <c r="OS274" s="4">
        <v>2.15</v>
      </c>
      <c r="OT274" s="4">
        <v>2.31</v>
      </c>
      <c r="OU274" s="4">
        <v>2.56</v>
      </c>
      <c r="OV274" s="4">
        <v>3.01</v>
      </c>
      <c r="OW274" s="4">
        <v>3.01</v>
      </c>
      <c r="OX274" s="4">
        <v>3.01</v>
      </c>
      <c r="OY274" s="4">
        <v>3.01</v>
      </c>
      <c r="OZ274" s="4">
        <v>3.01</v>
      </c>
      <c r="PA274" s="4">
        <v>3.01</v>
      </c>
      <c r="PB274" s="4">
        <v>3.01</v>
      </c>
      <c r="PC274" s="4">
        <v>3.01</v>
      </c>
      <c r="PD274" s="4">
        <v>3.01</v>
      </c>
      <c r="PE274" s="4">
        <v>3.01</v>
      </c>
      <c r="PF274" s="4">
        <v>3.01</v>
      </c>
      <c r="PG274" s="4">
        <v>3.01</v>
      </c>
      <c r="PH274" s="4">
        <v>3.01</v>
      </c>
      <c r="PI274" s="4">
        <v>3.01</v>
      </c>
      <c r="PJ274" s="4">
        <v>3.01</v>
      </c>
      <c r="PK274" s="4">
        <v>3.01</v>
      </c>
      <c r="PL274" s="4">
        <v>3.01</v>
      </c>
      <c r="PM274" s="4">
        <v>3.01</v>
      </c>
      <c r="PN274" s="4">
        <v>3.01</v>
      </c>
      <c r="PO274" s="4">
        <v>3.01</v>
      </c>
      <c r="PP274" s="4">
        <v>3.01</v>
      </c>
      <c r="PQ274" s="4">
        <v>3.01</v>
      </c>
      <c r="PR274" s="4">
        <v>3.13</v>
      </c>
      <c r="PS274" s="4">
        <v>3.28</v>
      </c>
      <c r="PT274" s="4">
        <v>3.48</v>
      </c>
      <c r="PU274" s="4">
        <v>3.48</v>
      </c>
      <c r="PV274" s="4">
        <v>3.9</v>
      </c>
      <c r="PW274" s="4">
        <v>4.01</v>
      </c>
      <c r="PX274" s="4">
        <v>4.01</v>
      </c>
      <c r="PY274" s="4">
        <v>4.01</v>
      </c>
      <c r="PZ274" s="4">
        <v>4.01</v>
      </c>
      <c r="QA274" s="4">
        <v>4.01</v>
      </c>
      <c r="QB274" s="4">
        <v>4.01</v>
      </c>
      <c r="QC274" s="4">
        <v>4.01</v>
      </c>
      <c r="QD274" s="4">
        <v>4.01</v>
      </c>
      <c r="QE274" s="4">
        <v>4.01</v>
      </c>
      <c r="QF274" s="4">
        <v>4.01</v>
      </c>
      <c r="QG274" s="4">
        <v>4.01</v>
      </c>
      <c r="QH274" s="4">
        <v>4.01</v>
      </c>
      <c r="QI274" s="4">
        <v>4.01</v>
      </c>
      <c r="QJ274" s="4">
        <v>4.01</v>
      </c>
      <c r="QK274" s="4">
        <v>4.01</v>
      </c>
      <c r="QL274" s="4">
        <v>4.01</v>
      </c>
      <c r="QM274" s="4">
        <v>4.01</v>
      </c>
      <c r="QN274" s="4">
        <v>4.01</v>
      </c>
      <c r="QO274" s="4">
        <v>4.01</v>
      </c>
      <c r="QP274" s="4">
        <v>4.01</v>
      </c>
      <c r="QQ274" s="4">
        <v>4.01</v>
      </c>
      <c r="QR274" s="4">
        <v>4.01</v>
      </c>
      <c r="QS274" s="4">
        <v>4.01</v>
      </c>
      <c r="QT274" s="4">
        <v>4.01</v>
      </c>
      <c r="QU274" s="4">
        <v>4.01</v>
      </c>
      <c r="QV274" s="4">
        <v>4.01</v>
      </c>
      <c r="QW274" s="4">
        <v>4.01</v>
      </c>
      <c r="QX274" s="4">
        <v>4.01</v>
      </c>
      <c r="QY274" s="4">
        <v>4.01</v>
      </c>
      <c r="QZ274" s="4">
        <v>4.01</v>
      </c>
      <c r="RA274" s="4">
        <v>4.01</v>
      </c>
      <c r="RB274" s="4">
        <v>4.01</v>
      </c>
      <c r="RC274" s="4">
        <v>4.01</v>
      </c>
      <c r="RD274" s="4">
        <v>4.01</v>
      </c>
      <c r="RE274" s="4">
        <v>4.01</v>
      </c>
      <c r="RF274" s="4">
        <v>4.01</v>
      </c>
      <c r="RG274" s="4">
        <v>4.01</v>
      </c>
      <c r="RH274" s="4">
        <v>4.01</v>
      </c>
      <c r="RI274" s="4">
        <v>4.01</v>
      </c>
      <c r="RJ274" s="4">
        <v>4.01</v>
      </c>
      <c r="RK274" s="4">
        <v>4.01</v>
      </c>
      <c r="RL274" s="4">
        <v>4.01</v>
      </c>
      <c r="RM274" s="4">
        <v>4.01</v>
      </c>
      <c r="RN274" s="4">
        <v>4.01</v>
      </c>
      <c r="RO274" s="4">
        <v>4.01</v>
      </c>
      <c r="RP274" s="4">
        <v>4.01</v>
      </c>
      <c r="RQ274" s="4">
        <v>4.01</v>
      </c>
      <c r="RR274" s="4">
        <v>4.01</v>
      </c>
      <c r="RS274" s="4">
        <v>4.01</v>
      </c>
      <c r="RT274" s="4">
        <v>83</v>
      </c>
      <c r="RU274" s="4">
        <v>83</v>
      </c>
      <c r="RV274" s="4">
        <v>83</v>
      </c>
      <c r="RW274" s="4">
        <v>83</v>
      </c>
      <c r="RX274" s="4">
        <v>83</v>
      </c>
      <c r="RY274" s="4">
        <v>83</v>
      </c>
      <c r="RZ274" s="4">
        <v>83</v>
      </c>
      <c r="SA274" s="4">
        <v>83</v>
      </c>
      <c r="SB274" s="4">
        <v>83</v>
      </c>
      <c r="SC274" s="4">
        <v>83</v>
      </c>
      <c r="SD274" s="4">
        <v>83</v>
      </c>
      <c r="SE274" s="4">
        <v>83</v>
      </c>
      <c r="SF274" s="4">
        <v>83</v>
      </c>
      <c r="SG274" s="4">
        <v>83</v>
      </c>
      <c r="SH274" s="4">
        <v>83</v>
      </c>
      <c r="SI274" s="4">
        <v>83</v>
      </c>
      <c r="SJ274" s="4">
        <v>83</v>
      </c>
      <c r="SK274" s="4">
        <v>83</v>
      </c>
      <c r="SL274" s="4">
        <v>83</v>
      </c>
      <c r="SM274" s="4">
        <v>83</v>
      </c>
      <c r="SN274" s="4">
        <v>83</v>
      </c>
      <c r="SO274" s="4">
        <v>83</v>
      </c>
      <c r="SP274" s="4">
        <v>83</v>
      </c>
      <c r="SQ274" s="4">
        <v>83</v>
      </c>
      <c r="SR274" s="4">
        <v>83</v>
      </c>
      <c r="SS274" s="4">
        <v>83</v>
      </c>
      <c r="ST274" s="4">
        <v>83</v>
      </c>
      <c r="SU274" s="4">
        <v>83</v>
      </c>
      <c r="SV274" s="4">
        <v>83</v>
      </c>
      <c r="SW274" s="4">
        <v>83</v>
      </c>
      <c r="SX274" s="4">
        <v>83</v>
      </c>
      <c r="SY274" s="4">
        <v>83</v>
      </c>
      <c r="SZ274" s="4">
        <v>83</v>
      </c>
      <c r="TA274" s="4">
        <v>83</v>
      </c>
      <c r="TB274" s="4">
        <v>83</v>
      </c>
      <c r="TC274" s="4">
        <v>83</v>
      </c>
      <c r="TD274" s="4">
        <v>83</v>
      </c>
      <c r="TE274" s="4">
        <v>83</v>
      </c>
      <c r="TF274" s="4">
        <v>83</v>
      </c>
      <c r="TG274" s="4">
        <v>83</v>
      </c>
      <c r="TH274" s="4">
        <v>83</v>
      </c>
      <c r="TI274" s="4">
        <v>83</v>
      </c>
      <c r="TJ274" s="4">
        <v>83</v>
      </c>
      <c r="TK274" s="4">
        <v>83</v>
      </c>
      <c r="TL274" s="4">
        <v>83</v>
      </c>
      <c r="TM274" s="4">
        <v>83</v>
      </c>
      <c r="TN274" s="4">
        <v>83</v>
      </c>
      <c r="TO274" s="4">
        <v>83</v>
      </c>
      <c r="TP274" s="4">
        <v>83</v>
      </c>
      <c r="TQ274" s="4">
        <v>83</v>
      </c>
      <c r="TR274" s="4">
        <v>83</v>
      </c>
      <c r="TS274" s="4">
        <v>83</v>
      </c>
      <c r="TT274" s="4">
        <v>83</v>
      </c>
      <c r="TU274" s="4">
        <v>83</v>
      </c>
      <c r="TV274" s="4">
        <v>83</v>
      </c>
      <c r="TW274" s="4">
        <v>83</v>
      </c>
      <c r="TX274" s="4">
        <v>83</v>
      </c>
      <c r="TY274" s="4">
        <v>83</v>
      </c>
      <c r="TZ274" s="4">
        <v>83</v>
      </c>
      <c r="UA274" s="4">
        <v>83</v>
      </c>
      <c r="UB274" s="4">
        <v>83</v>
      </c>
      <c r="UC274" s="4">
        <v>83</v>
      </c>
      <c r="UD274" s="4">
        <v>83</v>
      </c>
      <c r="UE274" s="4">
        <v>83</v>
      </c>
      <c r="UF274" s="4">
        <v>83</v>
      </c>
      <c r="UG274" s="4">
        <v>83</v>
      </c>
      <c r="UH274" s="4">
        <v>83</v>
      </c>
      <c r="UI274" s="4">
        <v>83</v>
      </c>
      <c r="UJ274" s="4">
        <v>83</v>
      </c>
      <c r="UK274" s="4">
        <v>83</v>
      </c>
      <c r="UL274" s="4">
        <v>83</v>
      </c>
      <c r="UM274" s="4">
        <v>83</v>
      </c>
      <c r="UN274" s="4">
        <v>83</v>
      </c>
      <c r="UO274" s="4">
        <v>83</v>
      </c>
      <c r="UP274" s="4">
        <v>83</v>
      </c>
      <c r="UQ274" s="4">
        <v>83</v>
      </c>
      <c r="UR274" s="4">
        <v>83</v>
      </c>
      <c r="US274" s="4">
        <v>83</v>
      </c>
      <c r="UT274" s="4">
        <v>83</v>
      </c>
      <c r="UU274" s="4">
        <v>83</v>
      </c>
      <c r="UV274" s="4">
        <v>83</v>
      </c>
      <c r="UW274" s="4">
        <v>83</v>
      </c>
      <c r="UX274" s="4">
        <v>83</v>
      </c>
      <c r="UY274" s="4">
        <v>83</v>
      </c>
      <c r="UZ274" s="4">
        <v>83</v>
      </c>
      <c r="VA274" s="4">
        <v>83</v>
      </c>
      <c r="VB274" s="4">
        <v>83</v>
      </c>
      <c r="VC274" s="4">
        <v>83</v>
      </c>
      <c r="VD274" s="4">
        <v>83</v>
      </c>
      <c r="VE274" s="4">
        <v>83</v>
      </c>
      <c r="VF274" s="4">
        <v>83</v>
      </c>
      <c r="VG274" s="4">
        <v>83</v>
      </c>
      <c r="VH274" s="4">
        <v>83</v>
      </c>
      <c r="VI274" s="4">
        <v>83</v>
      </c>
      <c r="VJ274" s="4">
        <v>83</v>
      </c>
      <c r="VK274" s="4">
        <v>83</v>
      </c>
      <c r="VL274" s="4">
        <v>83</v>
      </c>
      <c r="VM274" s="4">
        <v>83</v>
      </c>
      <c r="VN274" s="4">
        <v>83</v>
      </c>
      <c r="VO274" s="4">
        <v>83</v>
      </c>
      <c r="VP274" s="4">
        <v>83</v>
      </c>
      <c r="VQ274" s="4">
        <v>83</v>
      </c>
      <c r="VR274" s="4">
        <v>83</v>
      </c>
      <c r="VS274" s="4">
        <v>83</v>
      </c>
      <c r="VT274" s="4">
        <v>83</v>
      </c>
      <c r="VU274" s="4">
        <v>83</v>
      </c>
      <c r="VV274" s="4">
        <v>83</v>
      </c>
      <c r="VW274" s="4">
        <v>83</v>
      </c>
      <c r="VX274" s="4">
        <v>83</v>
      </c>
      <c r="VY274" s="4">
        <v>83</v>
      </c>
      <c r="VZ274" s="4">
        <v>83</v>
      </c>
      <c r="WA274" s="4">
        <v>83</v>
      </c>
      <c r="WB274" s="4">
        <v>83</v>
      </c>
      <c r="WC274" s="4">
        <v>83</v>
      </c>
      <c r="WD274" s="4">
        <v>83</v>
      </c>
      <c r="WE274" s="4">
        <v>83</v>
      </c>
      <c r="WF274" s="4">
        <v>83</v>
      </c>
      <c r="WG274" s="4">
        <v>83</v>
      </c>
      <c r="WH274" s="4">
        <v>83</v>
      </c>
      <c r="WI274" s="4">
        <v>83</v>
      </c>
      <c r="WJ274" s="4">
        <v>83</v>
      </c>
      <c r="WK274" s="4">
        <v>83</v>
      </c>
      <c r="WL274" s="4">
        <v>83</v>
      </c>
      <c r="WM274" s="4">
        <v>83</v>
      </c>
      <c r="WN274" s="4">
        <v>83</v>
      </c>
      <c r="WO274" s="4">
        <v>83</v>
      </c>
      <c r="WP274" s="4">
        <v>83</v>
      </c>
      <c r="WQ274" s="4">
        <v>83</v>
      </c>
      <c r="WR274" s="4">
        <v>83</v>
      </c>
      <c r="WS274" s="4">
        <v>83</v>
      </c>
      <c r="WT274" s="4">
        <v>83</v>
      </c>
      <c r="WU274" s="4">
        <v>83</v>
      </c>
      <c r="WV274" s="4">
        <v>83</v>
      </c>
      <c r="WW274" s="4">
        <v>83</v>
      </c>
      <c r="WX274" s="4">
        <v>83</v>
      </c>
      <c r="WY274" s="4">
        <v>83</v>
      </c>
      <c r="WZ274" s="4">
        <v>83</v>
      </c>
      <c r="XA274" s="4">
        <v>83</v>
      </c>
      <c r="XB274" s="4">
        <v>83</v>
      </c>
      <c r="XC274" s="4">
        <v>83</v>
      </c>
      <c r="XD274" s="4">
        <v>83</v>
      </c>
      <c r="XE274" s="4">
        <v>83</v>
      </c>
      <c r="XF274" s="4">
        <v>83</v>
      </c>
      <c r="XG274" s="4">
        <v>83</v>
      </c>
      <c r="XH274" s="4">
        <v>83</v>
      </c>
      <c r="XI274" s="4">
        <v>83</v>
      </c>
      <c r="XJ274" s="4">
        <v>83</v>
      </c>
      <c r="XK274" s="4">
        <v>83</v>
      </c>
      <c r="XL274" s="4">
        <v>83</v>
      </c>
      <c r="XM274" s="4">
        <v>83</v>
      </c>
      <c r="XN274" s="4">
        <v>83</v>
      </c>
      <c r="XO274" s="4">
        <v>83</v>
      </c>
      <c r="XP274" s="4">
        <v>83</v>
      </c>
      <c r="XQ274" s="4">
        <v>83</v>
      </c>
      <c r="XR274" s="4">
        <v>83</v>
      </c>
      <c r="XS274" s="4">
        <v>83</v>
      </c>
      <c r="XT274" s="4">
        <v>83</v>
      </c>
      <c r="XU274" s="4">
        <v>83</v>
      </c>
      <c r="XV274" s="4">
        <v>83</v>
      </c>
      <c r="XW274" s="4">
        <v>83</v>
      </c>
      <c r="XX274" s="4">
        <v>83</v>
      </c>
      <c r="XY274" s="4">
        <v>83</v>
      </c>
      <c r="XZ274" s="4">
        <v>83</v>
      </c>
      <c r="YA274" s="4">
        <v>83</v>
      </c>
      <c r="YB274" s="4">
        <v>83</v>
      </c>
      <c r="YC274" s="4">
        <v>83</v>
      </c>
      <c r="YD274" s="4">
        <v>83</v>
      </c>
      <c r="YE274" s="4">
        <v>83</v>
      </c>
      <c r="YF274" s="4">
        <v>83</v>
      </c>
      <c r="YG274" s="4">
        <v>83</v>
      </c>
      <c r="YH274" s="4">
        <v>83</v>
      </c>
      <c r="YI274" s="4">
        <v>83</v>
      </c>
      <c r="YJ274" s="4">
        <v>83</v>
      </c>
      <c r="YK274" s="4">
        <v>83</v>
      </c>
      <c r="YL274" s="4">
        <v>83</v>
      </c>
      <c r="YM274" s="4">
        <v>83</v>
      </c>
      <c r="YN274" s="4">
        <v>83</v>
      </c>
      <c r="YO274" s="4">
        <v>83</v>
      </c>
      <c r="YP274" s="4">
        <v>83</v>
      </c>
      <c r="YQ274" s="4">
        <v>83</v>
      </c>
      <c r="YR274" s="4">
        <v>83</v>
      </c>
      <c r="YS274" s="4">
        <v>83</v>
      </c>
      <c r="YT274" s="4">
        <v>83</v>
      </c>
      <c r="YU274" s="4">
        <v>86.12</v>
      </c>
      <c r="YV274" s="4">
        <v>88.62</v>
      </c>
      <c r="YW274" s="4">
        <v>88.62</v>
      </c>
      <c r="YX274" s="4">
        <v>91.11</v>
      </c>
      <c r="YY274" s="4">
        <v>93.61</v>
      </c>
      <c r="YZ274" s="4">
        <v>96.1</v>
      </c>
      <c r="ZA274" s="4">
        <v>98.6</v>
      </c>
      <c r="ZB274" s="4">
        <v>98.6</v>
      </c>
      <c r="ZC274" s="4">
        <v>98.6</v>
      </c>
      <c r="ZD274" s="4">
        <v>98.6</v>
      </c>
      <c r="ZE274" s="4">
        <v>98.6</v>
      </c>
      <c r="ZF274" s="4">
        <v>98.6</v>
      </c>
      <c r="ZG274" s="4">
        <v>98.6</v>
      </c>
      <c r="ZH274" s="4">
        <v>98.6</v>
      </c>
      <c r="ZI274" s="4">
        <v>102.22</v>
      </c>
      <c r="ZJ274" s="4">
        <v>105.12</v>
      </c>
      <c r="ZK274" s="4">
        <v>105.12</v>
      </c>
      <c r="ZL274" s="4">
        <v>108.02</v>
      </c>
      <c r="ZM274" s="925">
        <v>110.92</v>
      </c>
      <c r="ZN274" s="925">
        <v>113.83</v>
      </c>
      <c r="ZO274" s="4">
        <v>116.73</v>
      </c>
      <c r="ZP274" s="4">
        <v>119.77</v>
      </c>
      <c r="ZQ274" s="4">
        <v>122.2</v>
      </c>
      <c r="ZR274" s="4">
        <v>122.2</v>
      </c>
      <c r="ZS274" s="4">
        <v>124.63</v>
      </c>
      <c r="ZT274" s="4">
        <v>127.06</v>
      </c>
      <c r="ZU274" s="4">
        <v>129.5</v>
      </c>
      <c r="ZV274" s="4">
        <v>131.93</v>
      </c>
      <c r="ZW274" s="4">
        <v>132.75</v>
      </c>
      <c r="ZX274" s="4">
        <v>133.4</v>
      </c>
      <c r="ZY274" s="4">
        <v>133.4</v>
      </c>
      <c r="ZZ274" s="4">
        <v>134.06</v>
      </c>
      <c r="AAA274" s="4">
        <v>134.71</v>
      </c>
      <c r="AAB274" s="4">
        <v>135.37</v>
      </c>
      <c r="AAC274" s="4">
        <v>136.02000000000001</v>
      </c>
      <c r="AAD274" s="4">
        <v>136.02000000000001</v>
      </c>
      <c r="AAE274" s="4">
        <v>136.02000000000001</v>
      </c>
      <c r="AAF274" s="4">
        <v>136.02000000000001</v>
      </c>
      <c r="AAG274" s="4">
        <v>136.02000000000001</v>
      </c>
      <c r="AAH274" s="4">
        <v>136.02000000000001</v>
      </c>
      <c r="AAI274" s="4">
        <v>136.02000000000001</v>
      </c>
      <c r="AAJ274" s="4">
        <v>136.02000000000001</v>
      </c>
      <c r="AAK274" s="4">
        <v>136.02000000000001</v>
      </c>
      <c r="AAL274" s="4">
        <v>136.02000000000001</v>
      </c>
      <c r="AAM274" s="4">
        <v>136.02000000000001</v>
      </c>
      <c r="AAN274" s="4">
        <v>136.02000000000001</v>
      </c>
      <c r="AAO274" s="4">
        <v>136.02000000000001</v>
      </c>
      <c r="AAP274" s="4">
        <v>136.02000000000001</v>
      </c>
      <c r="AAQ274" s="4">
        <v>136.02000000000001</v>
      </c>
      <c r="AAR274" s="4">
        <v>136.02000000000001</v>
      </c>
      <c r="AAS274" s="4">
        <v>136.02000000000001</v>
      </c>
      <c r="AAT274" s="4">
        <v>136.02000000000001</v>
      </c>
      <c r="AAU274" s="4">
        <v>136.02000000000001</v>
      </c>
      <c r="AAV274" s="4">
        <v>136.02000000000001</v>
      </c>
      <c r="AAW274" s="4">
        <v>136.02000000000001</v>
      </c>
      <c r="AAX274" s="4">
        <v>136.02000000000001</v>
      </c>
      <c r="AAY274" s="4">
        <v>136.02000000000001</v>
      </c>
      <c r="AAZ274" s="4">
        <v>136.02000000000001</v>
      </c>
      <c r="ABA274" s="4">
        <v>136.02000000000001</v>
      </c>
      <c r="ABB274" s="4">
        <v>136.02000000000001</v>
      </c>
      <c r="ABC274" s="4">
        <v>136.02000000000001</v>
      </c>
      <c r="ABD274" s="4">
        <v>136.02000000000001</v>
      </c>
      <c r="ABE274" s="4">
        <v>136.02000000000001</v>
      </c>
      <c r="ABF274" s="4">
        <v>136.02000000000001</v>
      </c>
      <c r="ABG274" s="4">
        <v>136.02000000000001</v>
      </c>
      <c r="ABH274" s="4">
        <v>136.02000000000001</v>
      </c>
      <c r="ABI274" s="4">
        <v>136.02000000000001</v>
      </c>
      <c r="ABJ274" s="4">
        <v>136.02000000000001</v>
      </c>
      <c r="ABK274" s="4">
        <v>136.02000000000001</v>
      </c>
      <c r="ABL274" s="4">
        <v>136.02000000000001</v>
      </c>
      <c r="ABM274" s="4">
        <v>136.02000000000001</v>
      </c>
      <c r="ABN274" s="4">
        <v>136.02000000000001</v>
      </c>
      <c r="ABO274" s="4">
        <v>136.02000000000001</v>
      </c>
      <c r="ABP274" s="4">
        <v>136.02000000000001</v>
      </c>
      <c r="ABQ274" s="4">
        <v>136.02000000000001</v>
      </c>
      <c r="ABR274" s="4">
        <v>136.02000000000001</v>
      </c>
      <c r="ABS274" s="4">
        <v>136.02000000000001</v>
      </c>
      <c r="ABT274" s="4">
        <v>136.02000000000001</v>
      </c>
      <c r="ABU274" s="4">
        <v>136.02000000000001</v>
      </c>
    </row>
    <row r="275" spans="1:749" outlineLevel="4">
      <c r="A275" s="4" t="s">
        <v>1421</v>
      </c>
      <c r="D275" s="4">
        <v>135.99</v>
      </c>
      <c r="E275" s="4">
        <v>113.46</v>
      </c>
      <c r="F275" s="689">
        <v>2548201.06</v>
      </c>
      <c r="G275" s="689"/>
      <c r="H275" s="689" t="s">
        <v>894</v>
      </c>
      <c r="BL275" s="4">
        <v>0.01</v>
      </c>
      <c r="BM275" s="4">
        <v>0.01</v>
      </c>
      <c r="BN275" s="4">
        <v>0.01</v>
      </c>
      <c r="BO275" s="4">
        <v>0.02</v>
      </c>
      <c r="BP275" s="4">
        <v>0.02</v>
      </c>
      <c r="BQ275" s="4">
        <v>0.03</v>
      </c>
      <c r="BR275" s="4">
        <v>0.03</v>
      </c>
      <c r="BS275" s="4">
        <v>0.04</v>
      </c>
      <c r="BT275" s="4">
        <v>0.04</v>
      </c>
      <c r="BU275" s="4">
        <v>0.04</v>
      </c>
      <c r="BV275" s="4">
        <v>0.05</v>
      </c>
      <c r="BW275" s="4">
        <v>0.05</v>
      </c>
      <c r="BX275" s="4">
        <v>0.06</v>
      </c>
      <c r="BY275" s="4">
        <v>0.06</v>
      </c>
      <c r="BZ275" s="4">
        <v>7.0000000000000007E-2</v>
      </c>
      <c r="CA275" s="4">
        <v>7.0000000000000007E-2</v>
      </c>
      <c r="CB275" s="4">
        <v>7.0000000000000007E-2</v>
      </c>
      <c r="CC275" s="4">
        <v>0.08</v>
      </c>
      <c r="CD275" s="4">
        <v>0.08</v>
      </c>
      <c r="CE275" s="4">
        <v>0.09</v>
      </c>
      <c r="CF275" s="4">
        <v>0.09</v>
      </c>
      <c r="CG275" s="4">
        <v>0.1</v>
      </c>
      <c r="CH275" s="4">
        <v>0.1</v>
      </c>
      <c r="CI275" s="4">
        <v>0.1</v>
      </c>
      <c r="CJ275" s="4">
        <v>0.11</v>
      </c>
      <c r="CK275" s="4">
        <v>0.11</v>
      </c>
      <c r="CL275" s="4">
        <v>0.12</v>
      </c>
      <c r="CM275" s="4">
        <v>0.12</v>
      </c>
      <c r="CN275" s="4">
        <v>0.13</v>
      </c>
      <c r="CO275" s="4">
        <v>0.14000000000000001</v>
      </c>
      <c r="CP275" s="4">
        <v>0.14000000000000001</v>
      </c>
      <c r="CQ275" s="4">
        <v>0.14000000000000001</v>
      </c>
      <c r="CR275" s="4">
        <v>0.15</v>
      </c>
      <c r="CS275" s="4">
        <v>0.15</v>
      </c>
      <c r="CT275" s="4">
        <v>0.16</v>
      </c>
      <c r="CU275" s="4">
        <v>0.17</v>
      </c>
      <c r="CV275" s="4">
        <v>0.2</v>
      </c>
      <c r="CW275" s="4">
        <v>0.2</v>
      </c>
      <c r="CX275" s="4">
        <v>0.23</v>
      </c>
      <c r="CY275" s="4">
        <v>0.28000000000000003</v>
      </c>
      <c r="CZ275" s="4">
        <v>0.33</v>
      </c>
      <c r="DA275" s="4">
        <v>0.38</v>
      </c>
      <c r="DB275" s="4">
        <v>0.43</v>
      </c>
      <c r="DC275" s="4">
        <v>0.48</v>
      </c>
      <c r="DD275" s="4">
        <v>0.48</v>
      </c>
      <c r="DE275" s="4">
        <v>0.53</v>
      </c>
      <c r="DF275" s="4">
        <v>0.57999999999999996</v>
      </c>
      <c r="DG275" s="4">
        <v>0.63</v>
      </c>
      <c r="DH275" s="4">
        <v>0.69</v>
      </c>
      <c r="DI275" s="4">
        <v>0.74</v>
      </c>
      <c r="DJ275" s="4">
        <v>0.8</v>
      </c>
      <c r="DK275" s="4">
        <v>0.8</v>
      </c>
      <c r="DL275" s="4">
        <v>1.81</v>
      </c>
      <c r="DM275" s="4">
        <v>2.4700000000000002</v>
      </c>
      <c r="DN275" s="4">
        <v>2.73</v>
      </c>
      <c r="DO275" s="4">
        <v>2.93</v>
      </c>
      <c r="DP275" s="4">
        <v>3.11</v>
      </c>
      <c r="DQ275" s="4">
        <v>3.26</v>
      </c>
      <c r="DR275" s="4">
        <v>3.26</v>
      </c>
      <c r="DS275" s="4">
        <v>3.36</v>
      </c>
      <c r="DT275" s="4">
        <v>3.46</v>
      </c>
      <c r="DU275" s="4">
        <v>3.57</v>
      </c>
      <c r="DV275" s="4">
        <v>3.69</v>
      </c>
      <c r="DW275" s="4">
        <v>3.77</v>
      </c>
      <c r="DX275" s="4">
        <v>3.83</v>
      </c>
      <c r="DY275" s="4">
        <v>3.83</v>
      </c>
      <c r="DZ275" s="4">
        <v>3.9</v>
      </c>
      <c r="EA275" s="4">
        <v>3.92</v>
      </c>
      <c r="EB275" s="4">
        <v>3.92</v>
      </c>
      <c r="EC275" s="4">
        <v>3.92</v>
      </c>
      <c r="ED275" s="4">
        <v>3.92</v>
      </c>
      <c r="EE275" s="4">
        <v>3.92</v>
      </c>
      <c r="EF275" s="4">
        <v>3.92</v>
      </c>
      <c r="EG275" s="4">
        <v>3.92</v>
      </c>
      <c r="EH275" s="4">
        <v>3.92</v>
      </c>
      <c r="EI275" s="4">
        <v>3.92</v>
      </c>
      <c r="EJ275" s="4">
        <v>3.92</v>
      </c>
      <c r="EK275" s="4">
        <v>3.92</v>
      </c>
      <c r="EL275" s="4">
        <v>3.92</v>
      </c>
      <c r="EM275" s="4">
        <v>3.92</v>
      </c>
      <c r="EN275" s="4">
        <v>3.92</v>
      </c>
      <c r="EO275" s="4">
        <v>3.92</v>
      </c>
      <c r="EP275" s="4">
        <v>3.92</v>
      </c>
      <c r="EQ275" s="4">
        <v>3.92</v>
      </c>
      <c r="ER275" s="4">
        <v>3.98</v>
      </c>
      <c r="ES275" s="4">
        <v>4.33</v>
      </c>
      <c r="ET275" s="4">
        <v>4.33</v>
      </c>
      <c r="EU275" s="4">
        <v>5.32</v>
      </c>
      <c r="EV275" s="4">
        <v>5.75</v>
      </c>
      <c r="EW275" s="4">
        <v>5.86</v>
      </c>
      <c r="EX275" s="4">
        <v>7.1</v>
      </c>
      <c r="EY275" s="4">
        <v>7.92</v>
      </c>
      <c r="EZ275" s="4">
        <v>8.2200000000000006</v>
      </c>
      <c r="FA275" s="4">
        <v>8.2200000000000006</v>
      </c>
      <c r="FB275" s="4">
        <v>8.34</v>
      </c>
      <c r="FC275" s="4">
        <v>9.06</v>
      </c>
      <c r="FD275" s="4">
        <v>10.050000000000001</v>
      </c>
      <c r="FE275" s="4">
        <v>10.050000000000001</v>
      </c>
      <c r="FF275" s="4">
        <v>10.14</v>
      </c>
      <c r="FG275" s="4">
        <v>10.87</v>
      </c>
      <c r="FH275" s="4">
        <v>10.87</v>
      </c>
      <c r="FI275" s="4">
        <v>10.87</v>
      </c>
      <c r="FJ275" s="4">
        <v>10.87</v>
      </c>
      <c r="FK275" s="4">
        <v>12.43</v>
      </c>
      <c r="FL275" s="4">
        <v>12.43</v>
      </c>
      <c r="FM275" s="4">
        <v>12.6</v>
      </c>
      <c r="FN275" s="4">
        <v>12.89</v>
      </c>
      <c r="FO275" s="4">
        <v>12.89</v>
      </c>
      <c r="FP275" s="4">
        <v>13.26</v>
      </c>
      <c r="FQ275" s="4">
        <v>13.38</v>
      </c>
      <c r="FR275" s="4">
        <v>13.78</v>
      </c>
      <c r="FS275" s="4">
        <v>13.86</v>
      </c>
      <c r="FT275" s="4">
        <v>14.37</v>
      </c>
      <c r="FU275" s="4">
        <v>15.18</v>
      </c>
      <c r="FV275" s="4">
        <v>15.18</v>
      </c>
      <c r="FW275" s="4">
        <v>15.18</v>
      </c>
      <c r="FX275" s="4">
        <v>15.18</v>
      </c>
      <c r="FY275" s="4">
        <v>15.18</v>
      </c>
      <c r="FZ275" s="4">
        <v>15.18</v>
      </c>
      <c r="GA275" s="4">
        <v>15.18</v>
      </c>
      <c r="GB275" s="4">
        <v>15.18</v>
      </c>
      <c r="GC275" s="4">
        <v>15.18</v>
      </c>
      <c r="GD275" s="4">
        <v>15.18</v>
      </c>
      <c r="GE275" s="4">
        <v>15.18</v>
      </c>
      <c r="GF275" s="4">
        <v>15.18</v>
      </c>
      <c r="GG275" s="4">
        <v>15.18</v>
      </c>
      <c r="GH275" s="4">
        <v>15.33</v>
      </c>
      <c r="GI275" s="4">
        <v>15.33</v>
      </c>
      <c r="GJ275" s="4">
        <v>15.33</v>
      </c>
      <c r="GK275" s="4">
        <v>15.33</v>
      </c>
      <c r="GL275" s="4">
        <v>15.33</v>
      </c>
      <c r="GM275" s="4">
        <v>15.33</v>
      </c>
      <c r="GN275" s="4">
        <v>15.53</v>
      </c>
      <c r="GO275" s="4">
        <v>15.81</v>
      </c>
      <c r="GP275" s="4">
        <v>16.37</v>
      </c>
      <c r="GQ275" s="4">
        <v>16.37</v>
      </c>
      <c r="GR275" s="4">
        <v>16.54</v>
      </c>
      <c r="GS275" s="4">
        <v>16.54</v>
      </c>
      <c r="GT275" s="4">
        <v>16.54</v>
      </c>
      <c r="GU275" s="4">
        <v>16.54</v>
      </c>
      <c r="GV275" s="4">
        <v>17.190000000000001</v>
      </c>
      <c r="GW275" s="4">
        <v>18.64</v>
      </c>
      <c r="GX275" s="4">
        <v>18.64</v>
      </c>
      <c r="GY275" s="4">
        <v>18.79</v>
      </c>
      <c r="GZ275" s="4">
        <v>19.28</v>
      </c>
      <c r="HA275" s="4">
        <v>20.399999999999999</v>
      </c>
      <c r="HB275" s="4">
        <v>20.64</v>
      </c>
      <c r="HC275" s="4">
        <v>21.8</v>
      </c>
      <c r="HD275" s="4">
        <v>23.83</v>
      </c>
      <c r="HE275" s="4">
        <v>23.83</v>
      </c>
      <c r="HF275" s="4">
        <v>23.83</v>
      </c>
      <c r="HG275" s="4">
        <v>23.83</v>
      </c>
      <c r="HH275" s="4">
        <v>23.85</v>
      </c>
      <c r="HI275" s="4">
        <v>23.87</v>
      </c>
      <c r="HJ275" s="4">
        <v>23.91</v>
      </c>
      <c r="HK275" s="4">
        <v>24.2</v>
      </c>
      <c r="HL275" s="4">
        <v>24.2</v>
      </c>
      <c r="HM275" s="4">
        <v>24.85</v>
      </c>
      <c r="HN275" s="4">
        <v>24.88</v>
      </c>
      <c r="HO275" s="4">
        <v>24.99</v>
      </c>
      <c r="HP275" s="4">
        <v>25.1</v>
      </c>
      <c r="HQ275" s="4">
        <v>25.77</v>
      </c>
      <c r="HR275" s="4">
        <v>26.45</v>
      </c>
      <c r="HS275" s="4">
        <v>26.45</v>
      </c>
      <c r="HT275" s="4">
        <v>27.12</v>
      </c>
      <c r="HU275" s="4">
        <v>28.69</v>
      </c>
      <c r="HV275" s="4">
        <v>31.15</v>
      </c>
      <c r="HW275" s="4">
        <v>31.26</v>
      </c>
      <c r="HX275" s="4">
        <v>31.45</v>
      </c>
      <c r="HY275" s="4">
        <v>31.67</v>
      </c>
      <c r="HZ275" s="4">
        <v>31.67</v>
      </c>
      <c r="IA275" s="4">
        <v>31.99</v>
      </c>
      <c r="IB275" s="4">
        <v>32.26</v>
      </c>
      <c r="IC275" s="4">
        <v>32.520000000000003</v>
      </c>
      <c r="ID275" s="4">
        <v>32.79</v>
      </c>
      <c r="IE275" s="4">
        <v>33.15</v>
      </c>
      <c r="IF275" s="4">
        <v>33.57</v>
      </c>
      <c r="IG275" s="4">
        <v>33.57</v>
      </c>
      <c r="IH275" s="4">
        <v>34.229999999999997</v>
      </c>
      <c r="II275" s="4">
        <v>34.86</v>
      </c>
      <c r="IJ275" s="4">
        <v>35.33</v>
      </c>
      <c r="IK275" s="4">
        <v>35.659999999999997</v>
      </c>
      <c r="IL275" s="4">
        <v>35.99</v>
      </c>
      <c r="IM275" s="4">
        <v>36.35</v>
      </c>
      <c r="IN275" s="4">
        <v>36.35</v>
      </c>
      <c r="IO275" s="4">
        <v>36.74</v>
      </c>
      <c r="IP275" s="4">
        <v>37.19</v>
      </c>
      <c r="IQ275" s="4">
        <v>37.64</v>
      </c>
      <c r="IR275" s="4">
        <v>38.130000000000003</v>
      </c>
      <c r="IS275" s="4">
        <v>39.08</v>
      </c>
      <c r="IT275" s="4">
        <v>40.35</v>
      </c>
      <c r="IU275" s="4">
        <v>40.35</v>
      </c>
      <c r="IV275" s="4">
        <v>41.3</v>
      </c>
      <c r="IW275" s="4">
        <v>41.92</v>
      </c>
      <c r="IX275" s="4">
        <v>43.19</v>
      </c>
      <c r="IY275" s="4">
        <v>43.19</v>
      </c>
      <c r="IZ275" s="4">
        <v>43.19</v>
      </c>
      <c r="JA275" s="4">
        <v>43.19</v>
      </c>
      <c r="JB275" s="4">
        <v>43.19</v>
      </c>
      <c r="JC275" s="4">
        <v>43.19</v>
      </c>
      <c r="JD275" s="4">
        <v>43.29</v>
      </c>
      <c r="JE275" s="4">
        <v>43.39</v>
      </c>
      <c r="JF275" s="4">
        <v>43.49</v>
      </c>
      <c r="JG275" s="4">
        <v>43.69</v>
      </c>
      <c r="JH275" s="4">
        <v>44.04</v>
      </c>
      <c r="JI275" s="4">
        <v>44.04</v>
      </c>
      <c r="JJ275" s="4">
        <v>44.22</v>
      </c>
      <c r="JK275" s="4">
        <v>44.42</v>
      </c>
      <c r="JL275" s="4">
        <v>44.71</v>
      </c>
      <c r="JM275" s="4">
        <v>44.88</v>
      </c>
      <c r="JN275" s="4">
        <v>45.05</v>
      </c>
      <c r="JO275" s="4">
        <v>45.66</v>
      </c>
      <c r="JP275" s="4">
        <v>45.66</v>
      </c>
      <c r="JQ275" s="4">
        <v>46.56</v>
      </c>
      <c r="JR275" s="4">
        <v>47.45</v>
      </c>
      <c r="JS275" s="4">
        <v>48.8</v>
      </c>
      <c r="JT275" s="4">
        <v>50.87</v>
      </c>
      <c r="JU275" s="4">
        <v>51.88</v>
      </c>
      <c r="JV275" s="4">
        <v>52.24</v>
      </c>
      <c r="JW275" s="4">
        <v>52.24</v>
      </c>
      <c r="JX275" s="4">
        <v>52.59</v>
      </c>
      <c r="JY275" s="4">
        <v>52.97</v>
      </c>
      <c r="JZ275" s="4">
        <v>53.41</v>
      </c>
      <c r="KA275" s="4">
        <v>53.91</v>
      </c>
      <c r="KB275" s="4">
        <v>54.41</v>
      </c>
      <c r="KC275" s="4">
        <v>54.93</v>
      </c>
      <c r="KD275" s="4">
        <v>54.93</v>
      </c>
      <c r="KE275" s="4">
        <v>55.47</v>
      </c>
      <c r="KF275" s="4">
        <v>56.1</v>
      </c>
      <c r="KG275" s="4">
        <v>56.83</v>
      </c>
      <c r="KH275" s="4">
        <v>57.6</v>
      </c>
      <c r="KI275" s="4">
        <v>58.39</v>
      </c>
      <c r="KJ275" s="4">
        <v>59.19</v>
      </c>
      <c r="KK275" s="4">
        <v>59.19</v>
      </c>
      <c r="KL275" s="4">
        <v>59.87</v>
      </c>
      <c r="KM275" s="4">
        <v>60.56</v>
      </c>
      <c r="KN275" s="4">
        <v>61.23</v>
      </c>
      <c r="KO275" s="4">
        <v>61.83</v>
      </c>
      <c r="KP275" s="4">
        <v>62.29</v>
      </c>
      <c r="KQ275" s="4">
        <v>62.75</v>
      </c>
      <c r="KR275" s="4">
        <v>62.75</v>
      </c>
      <c r="KS275" s="4">
        <v>63.13</v>
      </c>
      <c r="KT275" s="4">
        <v>63.45</v>
      </c>
      <c r="KU275" s="4">
        <v>63.78</v>
      </c>
      <c r="KV275" s="4">
        <v>64.150000000000006</v>
      </c>
      <c r="KW275" s="4">
        <v>64.510000000000005</v>
      </c>
      <c r="KX275" s="4">
        <v>64.87</v>
      </c>
      <c r="KY275" s="4">
        <v>64.87</v>
      </c>
      <c r="KZ275" s="4">
        <v>65.23</v>
      </c>
      <c r="LA275" s="4">
        <v>65.599999999999994</v>
      </c>
      <c r="LB275" s="4">
        <v>66</v>
      </c>
      <c r="LC275" s="4">
        <v>66.37</v>
      </c>
      <c r="LD275" s="4">
        <v>66.739999999999995</v>
      </c>
      <c r="LE275" s="4">
        <v>67.150000000000006</v>
      </c>
      <c r="LF275" s="4">
        <v>67.150000000000006</v>
      </c>
      <c r="LG275" s="4">
        <v>67.55</v>
      </c>
      <c r="LH275" s="4">
        <v>67.94</v>
      </c>
      <c r="LI275" s="4">
        <v>68.34</v>
      </c>
      <c r="LJ275" s="4">
        <v>68.75</v>
      </c>
      <c r="LK275" s="4">
        <v>69.16</v>
      </c>
      <c r="LL275" s="4">
        <v>69.59</v>
      </c>
      <c r="LM275" s="4">
        <v>69.59</v>
      </c>
      <c r="LN275" s="4">
        <v>70.02</v>
      </c>
      <c r="LO275" s="4">
        <v>70.489999999999995</v>
      </c>
      <c r="LP275" s="4">
        <v>71.03</v>
      </c>
      <c r="LQ275" s="4">
        <v>71.63</v>
      </c>
      <c r="LR275" s="4">
        <v>72.27</v>
      </c>
      <c r="LS275" s="4">
        <v>72.97</v>
      </c>
      <c r="LT275" s="4">
        <v>72.97</v>
      </c>
      <c r="LU275" s="4">
        <v>73.7</v>
      </c>
      <c r="LV275" s="4">
        <v>74.45</v>
      </c>
      <c r="LW275" s="4">
        <v>75.239999999999995</v>
      </c>
      <c r="LX275" s="4">
        <v>76.069999999999993</v>
      </c>
      <c r="LY275" s="4">
        <v>76.91</v>
      </c>
      <c r="LZ275" s="4">
        <v>77.760000000000005</v>
      </c>
      <c r="MA275" s="4">
        <v>77.760000000000005</v>
      </c>
      <c r="MB275" s="4">
        <v>78.64</v>
      </c>
      <c r="MC275" s="4">
        <v>79.61</v>
      </c>
      <c r="MD275" s="4">
        <v>80.59</v>
      </c>
      <c r="ME275" s="4">
        <v>81.58</v>
      </c>
      <c r="MF275" s="4">
        <v>82.57</v>
      </c>
      <c r="MG275" s="4">
        <v>83.58</v>
      </c>
      <c r="MH275" s="4">
        <v>83.58</v>
      </c>
      <c r="MI275" s="4">
        <v>84.56</v>
      </c>
      <c r="MJ275" s="4">
        <v>85.55</v>
      </c>
      <c r="MK275" s="4">
        <v>86.52</v>
      </c>
      <c r="ML275" s="4">
        <v>87.52</v>
      </c>
      <c r="MM275" s="4">
        <v>88.46</v>
      </c>
      <c r="MN275" s="4">
        <v>89.31</v>
      </c>
      <c r="MO275" s="4">
        <v>89.31</v>
      </c>
      <c r="MP275" s="4">
        <v>90.02</v>
      </c>
      <c r="MQ275" s="4">
        <v>90.69</v>
      </c>
      <c r="MR275" s="4">
        <v>91.26</v>
      </c>
      <c r="MS275" s="4">
        <v>91.76</v>
      </c>
      <c r="MT275" s="4">
        <v>92.27</v>
      </c>
      <c r="MU275" s="4">
        <v>92.79</v>
      </c>
      <c r="MV275" s="4">
        <v>92.79</v>
      </c>
      <c r="MW275" s="4">
        <v>93.32</v>
      </c>
      <c r="MX275" s="4">
        <v>93.89</v>
      </c>
      <c r="MY275" s="4">
        <v>94.53</v>
      </c>
      <c r="MZ275" s="4">
        <v>95.21</v>
      </c>
      <c r="NA275" s="4">
        <v>95.89</v>
      </c>
      <c r="NB275" s="4">
        <v>96.59</v>
      </c>
      <c r="NC275" s="4">
        <v>96.59</v>
      </c>
      <c r="ND275" s="4">
        <v>97.34</v>
      </c>
      <c r="NE275" s="4">
        <v>98.09</v>
      </c>
      <c r="NF275" s="4">
        <v>98.85</v>
      </c>
      <c r="NG275" s="4">
        <v>99.62</v>
      </c>
      <c r="NH275" s="4">
        <v>110.23</v>
      </c>
      <c r="NI275" s="4">
        <v>119.59</v>
      </c>
      <c r="NJ275" s="4">
        <v>119.59</v>
      </c>
      <c r="NK275" s="4">
        <v>121.83</v>
      </c>
      <c r="NL275" s="4">
        <v>122.55</v>
      </c>
      <c r="NM275" s="4">
        <v>123.63</v>
      </c>
      <c r="NN275" s="4">
        <v>124.75</v>
      </c>
      <c r="NO275" s="4">
        <v>124.75</v>
      </c>
      <c r="NP275" s="4">
        <v>125.66</v>
      </c>
      <c r="NQ275" s="4">
        <v>125.66</v>
      </c>
      <c r="NR275" s="4">
        <v>126.63</v>
      </c>
      <c r="NS275" s="4">
        <v>126.74</v>
      </c>
      <c r="NT275" s="4">
        <v>126.85</v>
      </c>
      <c r="NU275" s="4">
        <v>127.07</v>
      </c>
      <c r="NV275" s="4">
        <v>127.21</v>
      </c>
      <c r="NW275" s="4">
        <v>127.47</v>
      </c>
      <c r="NX275" s="4">
        <v>127.47</v>
      </c>
      <c r="NY275" s="4">
        <v>127.59</v>
      </c>
      <c r="NZ275" s="4">
        <v>127.77</v>
      </c>
      <c r="OA275" s="4">
        <v>128.19999999999999</v>
      </c>
      <c r="OB275" s="4">
        <v>128.69999999999999</v>
      </c>
      <c r="OC275" s="4">
        <v>130.03</v>
      </c>
      <c r="OD275" s="4">
        <v>131.85</v>
      </c>
      <c r="OE275" s="4">
        <v>131.85</v>
      </c>
      <c r="OF275" s="4">
        <v>133.43</v>
      </c>
      <c r="OG275" s="4">
        <v>133.66</v>
      </c>
      <c r="OH275" s="4">
        <v>133.85</v>
      </c>
      <c r="OI275" s="4">
        <v>134.15</v>
      </c>
      <c r="OJ275" s="4">
        <v>134.29</v>
      </c>
      <c r="OK275" s="4">
        <v>134.49</v>
      </c>
      <c r="OL275" s="4">
        <v>134.49</v>
      </c>
      <c r="OM275" s="4">
        <v>134.81</v>
      </c>
      <c r="ON275" s="4">
        <v>135.04</v>
      </c>
      <c r="OO275" s="4">
        <v>135.27000000000001</v>
      </c>
      <c r="OP275" s="4">
        <v>135.30000000000001</v>
      </c>
      <c r="OQ275" s="4">
        <v>135.32</v>
      </c>
      <c r="OR275" s="4">
        <v>135.35</v>
      </c>
      <c r="OS275" s="4">
        <v>135.35</v>
      </c>
      <c r="OT275" s="4">
        <v>135.4</v>
      </c>
      <c r="OU275" s="4">
        <v>135.51</v>
      </c>
      <c r="OV275" s="4">
        <v>135.62</v>
      </c>
      <c r="OW275" s="4">
        <v>135.9</v>
      </c>
      <c r="OX275" s="4">
        <v>135.99</v>
      </c>
      <c r="OY275" s="4">
        <v>135.99</v>
      </c>
      <c r="OZ275" s="4">
        <v>135.99</v>
      </c>
      <c r="PA275" s="4">
        <v>135.99</v>
      </c>
      <c r="PB275" s="4">
        <v>135.99</v>
      </c>
      <c r="PC275" s="4">
        <v>135.99</v>
      </c>
      <c r="PD275" s="4">
        <v>135.99</v>
      </c>
      <c r="PE275" s="4">
        <v>135.99</v>
      </c>
      <c r="PF275" s="4">
        <v>135.99</v>
      </c>
      <c r="PG275" s="4">
        <v>135.99</v>
      </c>
      <c r="PH275" s="4">
        <v>135.99</v>
      </c>
      <c r="PI275" s="4">
        <v>135.99</v>
      </c>
      <c r="PJ275" s="4">
        <v>135.99</v>
      </c>
      <c r="PK275" s="4">
        <v>135.99</v>
      </c>
      <c r="PL275" s="4">
        <v>135.99</v>
      </c>
      <c r="PM275" s="4">
        <v>135.99</v>
      </c>
      <c r="PN275" s="4">
        <v>135.99</v>
      </c>
      <c r="PO275" s="4">
        <v>135.99</v>
      </c>
      <c r="PP275" s="4">
        <v>135.99</v>
      </c>
      <c r="PQ275" s="4">
        <v>135.99</v>
      </c>
      <c r="PR275" s="4">
        <v>135.99</v>
      </c>
      <c r="PS275" s="4">
        <v>135.99</v>
      </c>
      <c r="PT275" s="4">
        <v>135.99</v>
      </c>
      <c r="PU275" s="4">
        <v>135.99</v>
      </c>
      <c r="PV275" s="4">
        <v>135.99</v>
      </c>
      <c r="PW275" s="4">
        <v>135.99</v>
      </c>
      <c r="PX275" s="4">
        <v>135.99</v>
      </c>
      <c r="PY275" s="4">
        <v>135.99</v>
      </c>
      <c r="PZ275" s="4">
        <v>135.99</v>
      </c>
      <c r="QA275" s="4">
        <v>135.99</v>
      </c>
      <c r="QB275" s="4">
        <v>135.99</v>
      </c>
      <c r="QC275" s="4">
        <v>135.99</v>
      </c>
      <c r="QD275" s="4">
        <v>135.99</v>
      </c>
      <c r="QE275" s="4">
        <v>135.99</v>
      </c>
      <c r="QF275" s="4">
        <v>135.99</v>
      </c>
      <c r="QG275" s="4">
        <v>135.99</v>
      </c>
      <c r="QH275" s="4">
        <v>135.99</v>
      </c>
      <c r="QI275" s="4">
        <v>135.99</v>
      </c>
      <c r="QJ275" s="4">
        <v>135.99</v>
      </c>
      <c r="QK275" s="4">
        <v>135.99</v>
      </c>
      <c r="QL275" s="4">
        <v>135.99</v>
      </c>
      <c r="QM275" s="4">
        <v>135.99</v>
      </c>
      <c r="QN275" s="4">
        <v>135.99</v>
      </c>
      <c r="QO275" s="4">
        <v>135.99</v>
      </c>
      <c r="QP275" s="4">
        <v>135.99</v>
      </c>
      <c r="QQ275" s="4">
        <v>135.99</v>
      </c>
      <c r="QR275" s="4">
        <v>135.99</v>
      </c>
      <c r="QS275" s="4">
        <v>135.99</v>
      </c>
      <c r="QT275" s="4">
        <v>135.99</v>
      </c>
      <c r="QU275" s="4">
        <v>135.99</v>
      </c>
      <c r="QV275" s="4">
        <v>135.99</v>
      </c>
      <c r="QW275" s="4">
        <v>135.99</v>
      </c>
      <c r="QX275" s="4">
        <v>135.99</v>
      </c>
      <c r="QY275" s="4">
        <v>135.99</v>
      </c>
      <c r="QZ275" s="4">
        <v>135.99</v>
      </c>
      <c r="RA275" s="4">
        <v>135.99</v>
      </c>
      <c r="RB275" s="4">
        <v>135.99</v>
      </c>
      <c r="RC275" s="4">
        <v>135.99</v>
      </c>
      <c r="RD275" s="4">
        <v>135.99</v>
      </c>
      <c r="RE275" s="4">
        <v>135.99</v>
      </c>
      <c r="RF275" s="4">
        <v>135.99</v>
      </c>
      <c r="RG275" s="4">
        <v>135.99</v>
      </c>
      <c r="RH275" s="4">
        <v>135.99</v>
      </c>
      <c r="RI275" s="4">
        <v>135.99</v>
      </c>
      <c r="RJ275" s="4">
        <v>135.99</v>
      </c>
      <c r="RK275" s="4">
        <v>135.99</v>
      </c>
      <c r="RL275" s="4">
        <v>135.99</v>
      </c>
      <c r="RM275" s="4">
        <v>135.99</v>
      </c>
      <c r="RN275" s="4">
        <v>135.99</v>
      </c>
      <c r="RO275" s="4">
        <v>135.99</v>
      </c>
      <c r="RP275" s="4">
        <v>135.99</v>
      </c>
      <c r="RQ275" s="4">
        <v>135.99</v>
      </c>
      <c r="RR275" s="4">
        <v>135.99</v>
      </c>
      <c r="RS275" s="4">
        <v>135.99</v>
      </c>
      <c r="RT275" s="4">
        <v>50</v>
      </c>
      <c r="RU275" s="4">
        <v>50</v>
      </c>
      <c r="RV275" s="4">
        <v>50</v>
      </c>
      <c r="RW275" s="4">
        <v>50</v>
      </c>
      <c r="RX275" s="4">
        <v>50</v>
      </c>
      <c r="RY275" s="4">
        <v>50</v>
      </c>
      <c r="RZ275" s="4">
        <v>50</v>
      </c>
      <c r="SA275" s="4">
        <v>50</v>
      </c>
      <c r="SB275" s="4">
        <v>50</v>
      </c>
      <c r="SC275" s="4">
        <v>50</v>
      </c>
      <c r="SD275" s="4">
        <v>50</v>
      </c>
      <c r="SE275" s="4">
        <v>50</v>
      </c>
      <c r="SF275" s="4">
        <v>50</v>
      </c>
      <c r="SG275" s="4">
        <v>50</v>
      </c>
      <c r="SH275" s="4">
        <v>50</v>
      </c>
      <c r="SI275" s="4">
        <v>50</v>
      </c>
      <c r="SJ275" s="4">
        <v>50</v>
      </c>
      <c r="SK275" s="4">
        <v>50</v>
      </c>
      <c r="SL275" s="4">
        <v>50</v>
      </c>
      <c r="SM275" s="4">
        <v>50</v>
      </c>
      <c r="SN275" s="4">
        <v>50</v>
      </c>
      <c r="SO275" s="4">
        <v>50</v>
      </c>
      <c r="SP275" s="4">
        <v>50</v>
      </c>
      <c r="SQ275" s="4">
        <v>50</v>
      </c>
      <c r="SR275" s="4">
        <v>50</v>
      </c>
      <c r="SS275" s="4">
        <v>50</v>
      </c>
      <c r="ST275" s="4">
        <v>50</v>
      </c>
      <c r="SU275" s="4">
        <v>50</v>
      </c>
      <c r="SV275" s="4">
        <v>50</v>
      </c>
      <c r="SW275" s="4">
        <v>50</v>
      </c>
      <c r="SX275" s="4">
        <v>50</v>
      </c>
      <c r="SY275" s="4">
        <v>50</v>
      </c>
      <c r="SZ275" s="4">
        <v>50</v>
      </c>
      <c r="TA275" s="4">
        <v>50</v>
      </c>
      <c r="TB275" s="4">
        <v>50</v>
      </c>
      <c r="TC275" s="4">
        <v>50</v>
      </c>
      <c r="TD275" s="4">
        <v>50</v>
      </c>
      <c r="TE275" s="4">
        <v>50</v>
      </c>
      <c r="TF275" s="4">
        <v>50</v>
      </c>
      <c r="TG275" s="4">
        <v>50</v>
      </c>
      <c r="TH275" s="4">
        <v>50</v>
      </c>
      <c r="TI275" s="4">
        <v>50</v>
      </c>
      <c r="TJ275" s="4">
        <v>50</v>
      </c>
      <c r="TK275" s="4">
        <v>50</v>
      </c>
      <c r="TL275" s="4">
        <v>50</v>
      </c>
      <c r="TM275" s="4">
        <v>50</v>
      </c>
      <c r="TN275" s="4">
        <v>50</v>
      </c>
      <c r="TO275" s="4">
        <v>50</v>
      </c>
      <c r="TP275" s="4">
        <v>50</v>
      </c>
      <c r="TQ275" s="4">
        <v>50</v>
      </c>
      <c r="TR275" s="4">
        <v>50</v>
      </c>
      <c r="TS275" s="4">
        <v>50</v>
      </c>
      <c r="TT275" s="4">
        <v>50</v>
      </c>
      <c r="TU275" s="4">
        <v>50</v>
      </c>
      <c r="TV275" s="4">
        <v>50</v>
      </c>
      <c r="TW275" s="4">
        <v>50</v>
      </c>
      <c r="TX275" s="4">
        <v>50</v>
      </c>
      <c r="TY275" s="4">
        <v>50</v>
      </c>
      <c r="TZ275" s="4">
        <v>50</v>
      </c>
      <c r="UA275" s="4">
        <v>50</v>
      </c>
      <c r="UB275" s="4">
        <v>50</v>
      </c>
      <c r="UC275" s="4">
        <v>50</v>
      </c>
      <c r="UD275" s="4">
        <v>50</v>
      </c>
      <c r="UE275" s="4">
        <v>50</v>
      </c>
      <c r="UF275" s="4">
        <v>50</v>
      </c>
      <c r="UG275" s="4">
        <v>50</v>
      </c>
      <c r="UH275" s="4">
        <v>50</v>
      </c>
      <c r="UI275" s="4">
        <v>50</v>
      </c>
      <c r="UJ275" s="4">
        <v>50</v>
      </c>
      <c r="UK275" s="4">
        <v>50</v>
      </c>
      <c r="UL275" s="4">
        <v>50</v>
      </c>
      <c r="UM275" s="4">
        <v>50</v>
      </c>
      <c r="UN275" s="4">
        <v>50</v>
      </c>
      <c r="UO275" s="4">
        <v>50</v>
      </c>
      <c r="UP275" s="4">
        <v>50</v>
      </c>
      <c r="UQ275" s="4">
        <v>50</v>
      </c>
      <c r="UR275" s="4">
        <v>50</v>
      </c>
      <c r="US275" s="4">
        <v>50</v>
      </c>
      <c r="UT275" s="4">
        <v>50</v>
      </c>
      <c r="UU275" s="4">
        <v>50</v>
      </c>
      <c r="UV275" s="4">
        <v>50</v>
      </c>
      <c r="UW275" s="4">
        <v>50</v>
      </c>
      <c r="UX275" s="4">
        <v>50</v>
      </c>
      <c r="UY275" s="4">
        <v>50</v>
      </c>
      <c r="UZ275" s="4">
        <v>50</v>
      </c>
      <c r="VA275" s="4">
        <v>50</v>
      </c>
      <c r="VB275" s="4">
        <v>50</v>
      </c>
      <c r="VC275" s="4">
        <v>50</v>
      </c>
      <c r="VD275" s="4">
        <v>50</v>
      </c>
      <c r="VE275" s="4">
        <v>50</v>
      </c>
      <c r="VF275" s="4">
        <v>50</v>
      </c>
      <c r="VG275" s="4">
        <v>50</v>
      </c>
      <c r="VH275" s="4">
        <v>50</v>
      </c>
      <c r="VI275" s="4">
        <v>50</v>
      </c>
      <c r="VJ275" s="4">
        <v>50</v>
      </c>
      <c r="VK275" s="4">
        <v>50</v>
      </c>
      <c r="VL275" s="4">
        <v>50</v>
      </c>
      <c r="VM275" s="4">
        <v>50</v>
      </c>
      <c r="VN275" s="4">
        <v>50</v>
      </c>
      <c r="VO275" s="4">
        <v>50</v>
      </c>
      <c r="VP275" s="4">
        <v>50</v>
      </c>
      <c r="VQ275" s="4">
        <v>50</v>
      </c>
      <c r="VR275" s="4">
        <v>50</v>
      </c>
      <c r="VS275" s="4">
        <v>50</v>
      </c>
      <c r="VT275" s="4">
        <v>50</v>
      </c>
      <c r="VU275" s="4">
        <v>50</v>
      </c>
      <c r="VV275" s="4">
        <v>50</v>
      </c>
      <c r="VW275" s="4">
        <v>50</v>
      </c>
      <c r="VX275" s="4">
        <v>50</v>
      </c>
      <c r="VY275" s="4">
        <v>50</v>
      </c>
      <c r="VZ275" s="4">
        <v>50</v>
      </c>
      <c r="WA275" s="4">
        <v>50</v>
      </c>
      <c r="WB275" s="4">
        <v>50</v>
      </c>
      <c r="WC275" s="4">
        <v>50</v>
      </c>
      <c r="WD275" s="4">
        <v>50</v>
      </c>
      <c r="WE275" s="4">
        <v>50</v>
      </c>
      <c r="WF275" s="4">
        <v>50</v>
      </c>
      <c r="WG275" s="4">
        <v>50</v>
      </c>
      <c r="WH275" s="4">
        <v>50</v>
      </c>
      <c r="WI275" s="4">
        <v>50</v>
      </c>
      <c r="WJ275" s="4">
        <v>50</v>
      </c>
      <c r="WK275" s="4">
        <v>50</v>
      </c>
      <c r="WL275" s="4">
        <v>50</v>
      </c>
      <c r="WM275" s="4">
        <v>50</v>
      </c>
      <c r="WN275" s="4">
        <v>50</v>
      </c>
      <c r="WO275" s="4">
        <v>50</v>
      </c>
      <c r="WP275" s="4">
        <v>50</v>
      </c>
      <c r="WQ275" s="4">
        <v>50</v>
      </c>
      <c r="WR275" s="4">
        <v>50</v>
      </c>
      <c r="WS275" s="4">
        <v>50</v>
      </c>
      <c r="WT275" s="4">
        <v>50</v>
      </c>
      <c r="WU275" s="4">
        <v>50</v>
      </c>
      <c r="WV275" s="4">
        <v>50</v>
      </c>
      <c r="WW275" s="4">
        <v>50</v>
      </c>
      <c r="WX275" s="4">
        <v>50</v>
      </c>
      <c r="WY275" s="4">
        <v>50</v>
      </c>
      <c r="WZ275" s="4">
        <v>50</v>
      </c>
      <c r="XA275" s="4">
        <v>50</v>
      </c>
      <c r="XB275" s="4">
        <v>50</v>
      </c>
      <c r="XC275" s="4">
        <v>50</v>
      </c>
      <c r="XD275" s="4">
        <v>50</v>
      </c>
      <c r="XE275" s="4">
        <v>50</v>
      </c>
      <c r="XF275" s="4">
        <v>50</v>
      </c>
      <c r="XG275" s="4">
        <v>50</v>
      </c>
      <c r="XH275" s="4">
        <v>50</v>
      </c>
      <c r="XI275" s="4">
        <v>50</v>
      </c>
      <c r="XJ275" s="4">
        <v>50</v>
      </c>
      <c r="XK275" s="4">
        <v>50</v>
      </c>
      <c r="XL275" s="4">
        <v>50</v>
      </c>
      <c r="XM275" s="4">
        <v>50</v>
      </c>
      <c r="XN275" s="4">
        <v>50</v>
      </c>
      <c r="XO275" s="4">
        <v>50</v>
      </c>
      <c r="XP275" s="4">
        <v>50</v>
      </c>
      <c r="XQ275" s="4">
        <v>50</v>
      </c>
      <c r="XR275" s="4">
        <v>50</v>
      </c>
      <c r="XS275" s="4">
        <v>50</v>
      </c>
      <c r="XT275" s="4">
        <v>50</v>
      </c>
      <c r="XU275" s="4">
        <v>50</v>
      </c>
      <c r="XV275" s="4">
        <v>50</v>
      </c>
      <c r="XW275" s="4">
        <v>50</v>
      </c>
      <c r="XX275" s="4">
        <v>50</v>
      </c>
      <c r="XY275" s="4">
        <v>50</v>
      </c>
      <c r="XZ275" s="4">
        <v>50</v>
      </c>
      <c r="YA275" s="4">
        <v>50</v>
      </c>
      <c r="YB275" s="4">
        <v>50</v>
      </c>
      <c r="YC275" s="4">
        <v>50</v>
      </c>
      <c r="YD275" s="4">
        <v>50</v>
      </c>
      <c r="YE275" s="4">
        <v>50</v>
      </c>
      <c r="YF275" s="4">
        <v>50</v>
      </c>
      <c r="YG275" s="4">
        <v>50</v>
      </c>
      <c r="YH275" s="4">
        <v>50</v>
      </c>
      <c r="YI275" s="4">
        <v>50</v>
      </c>
      <c r="YJ275" s="4">
        <v>50</v>
      </c>
      <c r="YK275" s="4">
        <v>50</v>
      </c>
      <c r="YL275" s="4">
        <v>50</v>
      </c>
      <c r="YM275" s="4">
        <v>50</v>
      </c>
      <c r="YN275" s="4">
        <v>50</v>
      </c>
      <c r="YO275" s="4">
        <v>50</v>
      </c>
      <c r="YP275" s="4">
        <v>50</v>
      </c>
      <c r="YQ275" s="4">
        <v>50</v>
      </c>
      <c r="YR275" s="4">
        <v>50</v>
      </c>
      <c r="YS275" s="4">
        <v>50</v>
      </c>
      <c r="YT275" s="4">
        <v>50</v>
      </c>
      <c r="YU275" s="4">
        <v>50</v>
      </c>
      <c r="YV275" s="4">
        <v>50</v>
      </c>
      <c r="YW275" s="4">
        <v>50</v>
      </c>
      <c r="YX275" s="4">
        <v>50</v>
      </c>
      <c r="YY275" s="4">
        <v>50</v>
      </c>
      <c r="YZ275" s="4">
        <v>50</v>
      </c>
      <c r="ZA275" s="4">
        <v>50</v>
      </c>
      <c r="ZB275" s="4">
        <v>50</v>
      </c>
      <c r="ZC275" s="4">
        <v>50</v>
      </c>
      <c r="ZD275" s="4">
        <v>50</v>
      </c>
      <c r="ZE275" s="4">
        <v>50</v>
      </c>
      <c r="ZF275" s="4">
        <v>50</v>
      </c>
      <c r="ZG275" s="4">
        <v>50</v>
      </c>
      <c r="ZH275" s="4">
        <v>50</v>
      </c>
      <c r="ZI275" s="4">
        <v>50</v>
      </c>
      <c r="ZJ275" s="4">
        <v>50</v>
      </c>
      <c r="ZK275" s="4">
        <v>50</v>
      </c>
      <c r="ZL275" s="4">
        <v>50</v>
      </c>
      <c r="ZM275" s="925">
        <v>50</v>
      </c>
      <c r="ZN275" s="925">
        <v>50</v>
      </c>
      <c r="ZO275" s="4">
        <v>50</v>
      </c>
      <c r="ZP275" s="4">
        <v>50</v>
      </c>
      <c r="ZQ275" s="4">
        <v>50</v>
      </c>
      <c r="ZR275" s="4">
        <v>50</v>
      </c>
      <c r="ZS275" s="4">
        <v>50</v>
      </c>
      <c r="ZT275" s="4">
        <v>50</v>
      </c>
      <c r="ZU275" s="4">
        <v>50</v>
      </c>
      <c r="ZV275" s="4">
        <v>50</v>
      </c>
      <c r="ZW275" s="4">
        <v>50</v>
      </c>
      <c r="ZX275" s="4">
        <v>50</v>
      </c>
      <c r="ZY275" s="4">
        <v>50</v>
      </c>
      <c r="ZZ275" s="4">
        <v>50</v>
      </c>
      <c r="AAA275" s="4">
        <v>50</v>
      </c>
      <c r="AAB275" s="4">
        <v>50</v>
      </c>
      <c r="AAC275" s="4">
        <v>50</v>
      </c>
      <c r="AAD275" s="4">
        <v>50</v>
      </c>
      <c r="AAE275" s="4">
        <v>50</v>
      </c>
      <c r="AAF275" s="4">
        <v>50</v>
      </c>
      <c r="AAG275" s="4">
        <v>50</v>
      </c>
      <c r="AAH275" s="4">
        <v>50</v>
      </c>
      <c r="AAI275" s="4">
        <v>50</v>
      </c>
      <c r="AAJ275" s="4">
        <v>50</v>
      </c>
      <c r="AAK275" s="4">
        <v>50</v>
      </c>
      <c r="AAL275" s="4">
        <v>50</v>
      </c>
      <c r="AAM275" s="4">
        <v>50</v>
      </c>
      <c r="AAN275" s="4">
        <v>50</v>
      </c>
      <c r="AAO275" s="4">
        <v>50</v>
      </c>
      <c r="AAP275" s="4">
        <v>50</v>
      </c>
      <c r="AAQ275" s="4">
        <v>50</v>
      </c>
      <c r="AAR275" s="4">
        <v>50</v>
      </c>
      <c r="AAS275" s="4">
        <v>50</v>
      </c>
      <c r="AAT275" s="4">
        <v>50</v>
      </c>
      <c r="AAU275" s="4">
        <v>50</v>
      </c>
      <c r="AAV275" s="4">
        <v>50</v>
      </c>
      <c r="AAW275" s="4">
        <v>50</v>
      </c>
      <c r="AAX275" s="4">
        <v>50</v>
      </c>
      <c r="AAY275" s="4">
        <v>50</v>
      </c>
      <c r="AAZ275" s="4">
        <v>50</v>
      </c>
      <c r="ABA275" s="4">
        <v>50</v>
      </c>
      <c r="ABB275" s="4">
        <v>50</v>
      </c>
      <c r="ABC275" s="4">
        <v>50</v>
      </c>
      <c r="ABD275" s="4">
        <v>50</v>
      </c>
      <c r="ABE275" s="4">
        <v>50</v>
      </c>
      <c r="ABF275" s="4">
        <v>50</v>
      </c>
      <c r="ABG275" s="4">
        <v>50</v>
      </c>
      <c r="ABH275" s="4">
        <v>50</v>
      </c>
      <c r="ABI275" s="4">
        <v>50</v>
      </c>
      <c r="ABJ275" s="4">
        <v>50</v>
      </c>
      <c r="ABK275" s="4">
        <v>50</v>
      </c>
      <c r="ABL275" s="4">
        <v>50</v>
      </c>
      <c r="ABM275" s="4">
        <v>50</v>
      </c>
      <c r="ABN275" s="4">
        <v>50</v>
      </c>
      <c r="ABO275" s="4">
        <v>50</v>
      </c>
      <c r="ABP275" s="4">
        <v>50</v>
      </c>
      <c r="ABQ275" s="4">
        <v>50</v>
      </c>
      <c r="ABR275" s="4">
        <v>50</v>
      </c>
      <c r="ABS275" s="4">
        <v>50</v>
      </c>
      <c r="ABT275" s="4">
        <v>50</v>
      </c>
      <c r="ABU275" s="4">
        <v>50</v>
      </c>
    </row>
    <row r="276" spans="1:749" outlineLevel="4">
      <c r="A276" s="4" t="s">
        <v>6481</v>
      </c>
      <c r="D276" s="4">
        <v>50</v>
      </c>
      <c r="E276" s="4">
        <v>0</v>
      </c>
      <c r="F276" s="689">
        <v>26076.57</v>
      </c>
      <c r="G276" s="689"/>
      <c r="H276" s="689" t="s">
        <v>894</v>
      </c>
      <c r="OD276" s="4">
        <v>15</v>
      </c>
      <c r="OE276" s="4">
        <v>15</v>
      </c>
      <c r="OF276" s="4">
        <v>50</v>
      </c>
      <c r="OG276" s="4">
        <v>50</v>
      </c>
      <c r="OH276" s="4">
        <v>50</v>
      </c>
      <c r="OI276" s="4">
        <v>50</v>
      </c>
      <c r="OJ276" s="4">
        <v>50</v>
      </c>
      <c r="OK276" s="4">
        <v>50</v>
      </c>
      <c r="OL276" s="4">
        <v>50</v>
      </c>
      <c r="OM276" s="4">
        <v>50</v>
      </c>
      <c r="ON276" s="4">
        <v>50</v>
      </c>
      <c r="OO276" s="4">
        <v>50</v>
      </c>
      <c r="OP276" s="4">
        <v>50</v>
      </c>
      <c r="OQ276" s="4">
        <v>50</v>
      </c>
      <c r="OR276" s="4">
        <v>50</v>
      </c>
      <c r="OS276" s="4">
        <v>50</v>
      </c>
      <c r="OT276" s="4">
        <v>50</v>
      </c>
      <c r="OU276" s="4">
        <v>50</v>
      </c>
      <c r="OV276" s="4">
        <v>50</v>
      </c>
      <c r="OW276" s="4">
        <v>50</v>
      </c>
      <c r="OX276" s="4">
        <v>50</v>
      </c>
      <c r="OY276" s="4">
        <v>50</v>
      </c>
      <c r="OZ276" s="4">
        <v>50</v>
      </c>
      <c r="PA276" s="4">
        <v>50</v>
      </c>
      <c r="PB276" s="4">
        <v>50</v>
      </c>
      <c r="PC276" s="4">
        <v>50</v>
      </c>
      <c r="PD276" s="4">
        <v>50</v>
      </c>
      <c r="PE276" s="4">
        <v>50</v>
      </c>
      <c r="PF276" s="4">
        <v>50</v>
      </c>
      <c r="PG276" s="4">
        <v>50</v>
      </c>
      <c r="PH276" s="4">
        <v>50</v>
      </c>
      <c r="PI276" s="4">
        <v>50</v>
      </c>
      <c r="PJ276" s="4">
        <v>50</v>
      </c>
      <c r="PK276" s="4">
        <v>50</v>
      </c>
      <c r="PL276" s="4">
        <v>50</v>
      </c>
      <c r="PM276" s="4">
        <v>50</v>
      </c>
      <c r="PN276" s="4">
        <v>50</v>
      </c>
      <c r="PO276" s="4">
        <v>50</v>
      </c>
      <c r="PP276" s="4">
        <v>50</v>
      </c>
      <c r="PQ276" s="4">
        <v>50</v>
      </c>
      <c r="PR276" s="4">
        <v>50</v>
      </c>
      <c r="PS276" s="4">
        <v>50</v>
      </c>
      <c r="PT276" s="4">
        <v>50</v>
      </c>
      <c r="PU276" s="4">
        <v>50</v>
      </c>
      <c r="PV276" s="4">
        <v>50</v>
      </c>
      <c r="PW276" s="4">
        <v>50</v>
      </c>
      <c r="PX276" s="4">
        <v>50</v>
      </c>
      <c r="PY276" s="4">
        <v>50</v>
      </c>
      <c r="PZ276" s="4">
        <v>50</v>
      </c>
      <c r="QA276" s="4">
        <v>50</v>
      </c>
      <c r="QB276" s="4">
        <v>50</v>
      </c>
      <c r="QC276" s="4">
        <v>50</v>
      </c>
      <c r="QD276" s="4">
        <v>50</v>
      </c>
      <c r="QE276" s="4">
        <v>50</v>
      </c>
      <c r="QF276" s="4">
        <v>50</v>
      </c>
      <c r="QG276" s="4">
        <v>50</v>
      </c>
      <c r="QH276" s="4">
        <v>50</v>
      </c>
      <c r="QI276" s="4">
        <v>50</v>
      </c>
      <c r="QJ276" s="4">
        <v>50</v>
      </c>
      <c r="QK276" s="4">
        <v>50</v>
      </c>
      <c r="QL276" s="4">
        <v>50</v>
      </c>
      <c r="QM276" s="4">
        <v>50</v>
      </c>
      <c r="QN276" s="4">
        <v>50</v>
      </c>
      <c r="QO276" s="4">
        <v>50</v>
      </c>
      <c r="QP276" s="4">
        <v>50</v>
      </c>
      <c r="QQ276" s="4">
        <v>50</v>
      </c>
      <c r="QR276" s="4">
        <v>50</v>
      </c>
      <c r="QS276" s="4">
        <v>50</v>
      </c>
      <c r="QT276" s="4">
        <v>50</v>
      </c>
      <c r="QU276" s="4">
        <v>50</v>
      </c>
      <c r="QV276" s="4">
        <v>50</v>
      </c>
      <c r="QW276" s="4">
        <v>50</v>
      </c>
      <c r="QX276" s="4">
        <v>50</v>
      </c>
      <c r="QY276" s="4">
        <v>50</v>
      </c>
      <c r="QZ276" s="4">
        <v>50</v>
      </c>
      <c r="RA276" s="4">
        <v>50</v>
      </c>
      <c r="RB276" s="4">
        <v>50</v>
      </c>
      <c r="RC276" s="4">
        <v>50</v>
      </c>
      <c r="RD276" s="4">
        <v>50</v>
      </c>
      <c r="RE276" s="4">
        <v>50</v>
      </c>
      <c r="RF276" s="4">
        <v>50</v>
      </c>
      <c r="RG276" s="4">
        <v>50</v>
      </c>
      <c r="RH276" s="4">
        <v>50</v>
      </c>
      <c r="RI276" s="4">
        <v>50</v>
      </c>
      <c r="RJ276" s="4">
        <v>50</v>
      </c>
      <c r="RK276" s="4">
        <v>50</v>
      </c>
      <c r="RL276" s="4">
        <v>50</v>
      </c>
      <c r="RM276" s="4">
        <v>50</v>
      </c>
      <c r="RN276" s="4">
        <v>50</v>
      </c>
      <c r="RO276" s="4">
        <v>50</v>
      </c>
      <c r="RP276" s="4">
        <v>50</v>
      </c>
      <c r="RQ276" s="4">
        <v>50</v>
      </c>
      <c r="RR276" s="4">
        <v>50</v>
      </c>
      <c r="RS276" s="4">
        <v>50</v>
      </c>
      <c r="RT276" s="4">
        <v>17</v>
      </c>
      <c r="RU276" s="4">
        <v>17</v>
      </c>
      <c r="RV276" s="4">
        <v>17</v>
      </c>
      <c r="RW276" s="4">
        <v>17</v>
      </c>
      <c r="RX276" s="4">
        <v>17</v>
      </c>
      <c r="RY276" s="4">
        <v>17</v>
      </c>
      <c r="RZ276" s="4">
        <v>17</v>
      </c>
      <c r="SA276" s="4">
        <v>17</v>
      </c>
      <c r="SB276" s="4">
        <v>17</v>
      </c>
      <c r="SC276" s="4">
        <v>17</v>
      </c>
      <c r="SD276" s="4">
        <v>17</v>
      </c>
      <c r="SE276" s="4">
        <v>17</v>
      </c>
      <c r="SF276" s="4">
        <v>17</v>
      </c>
      <c r="SG276" s="4">
        <v>17</v>
      </c>
      <c r="SH276" s="4">
        <v>17</v>
      </c>
      <c r="SI276" s="4">
        <v>17</v>
      </c>
      <c r="SJ276" s="4">
        <v>17</v>
      </c>
      <c r="SK276" s="4">
        <v>17</v>
      </c>
      <c r="SL276" s="4">
        <v>17</v>
      </c>
      <c r="SM276" s="4">
        <v>17</v>
      </c>
      <c r="SN276" s="4">
        <v>17</v>
      </c>
      <c r="SO276" s="4">
        <v>17</v>
      </c>
      <c r="SP276" s="4">
        <v>17</v>
      </c>
      <c r="SQ276" s="4">
        <v>17</v>
      </c>
      <c r="SR276" s="4">
        <v>17</v>
      </c>
      <c r="SS276" s="4">
        <v>17</v>
      </c>
      <c r="ST276" s="4">
        <v>17</v>
      </c>
      <c r="SU276" s="4">
        <v>17</v>
      </c>
      <c r="SV276" s="4">
        <v>17</v>
      </c>
      <c r="SW276" s="4">
        <v>17</v>
      </c>
      <c r="SX276" s="4">
        <v>17</v>
      </c>
      <c r="SY276" s="4">
        <v>17</v>
      </c>
      <c r="SZ276" s="4">
        <v>17</v>
      </c>
      <c r="TA276" s="4">
        <v>17</v>
      </c>
      <c r="TB276" s="4">
        <v>17</v>
      </c>
      <c r="TC276" s="4">
        <v>17</v>
      </c>
      <c r="TD276" s="4">
        <v>17</v>
      </c>
      <c r="TE276" s="4">
        <v>17</v>
      </c>
      <c r="TF276" s="4">
        <v>17</v>
      </c>
      <c r="TG276" s="4">
        <v>17</v>
      </c>
      <c r="TH276" s="4">
        <v>17</v>
      </c>
      <c r="TI276" s="4">
        <v>17</v>
      </c>
      <c r="TJ276" s="4">
        <v>17</v>
      </c>
      <c r="TK276" s="4">
        <v>17</v>
      </c>
      <c r="TL276" s="4">
        <v>17</v>
      </c>
      <c r="TM276" s="4">
        <v>17</v>
      </c>
      <c r="TN276" s="4">
        <v>17</v>
      </c>
      <c r="TO276" s="4">
        <v>17</v>
      </c>
      <c r="TP276" s="4">
        <v>17</v>
      </c>
      <c r="TQ276" s="4">
        <v>17</v>
      </c>
      <c r="TR276" s="4">
        <v>17</v>
      </c>
      <c r="TS276" s="4">
        <v>17</v>
      </c>
      <c r="TT276" s="4">
        <v>17</v>
      </c>
      <c r="TU276" s="4">
        <v>17</v>
      </c>
      <c r="TV276" s="4">
        <v>17</v>
      </c>
      <c r="TW276" s="4">
        <v>17</v>
      </c>
      <c r="TX276" s="4">
        <v>17</v>
      </c>
      <c r="TY276" s="4">
        <v>17</v>
      </c>
      <c r="TZ276" s="4">
        <v>17</v>
      </c>
      <c r="UA276" s="4">
        <v>17</v>
      </c>
      <c r="UB276" s="4">
        <v>17</v>
      </c>
      <c r="UC276" s="4">
        <v>17</v>
      </c>
      <c r="UD276" s="4">
        <v>17</v>
      </c>
      <c r="UE276" s="4">
        <v>17</v>
      </c>
      <c r="UF276" s="4">
        <v>17</v>
      </c>
      <c r="UG276" s="4">
        <v>17</v>
      </c>
      <c r="UH276" s="4">
        <v>17</v>
      </c>
      <c r="UI276" s="4">
        <v>17</v>
      </c>
      <c r="UJ276" s="4">
        <v>17</v>
      </c>
      <c r="UK276" s="4">
        <v>17</v>
      </c>
      <c r="UL276" s="4">
        <v>17</v>
      </c>
      <c r="UM276" s="4">
        <v>17</v>
      </c>
      <c r="UN276" s="4">
        <v>17</v>
      </c>
      <c r="UO276" s="4">
        <v>17</v>
      </c>
      <c r="UP276" s="4">
        <v>17</v>
      </c>
      <c r="UQ276" s="4">
        <v>17</v>
      </c>
      <c r="UR276" s="4">
        <v>17</v>
      </c>
      <c r="US276" s="4">
        <v>17</v>
      </c>
      <c r="UT276" s="4">
        <v>17</v>
      </c>
      <c r="UU276" s="4">
        <v>17</v>
      </c>
      <c r="UV276" s="4">
        <v>17</v>
      </c>
      <c r="UW276" s="4">
        <v>17</v>
      </c>
      <c r="UX276" s="4">
        <v>17</v>
      </c>
      <c r="UY276" s="4">
        <v>17</v>
      </c>
      <c r="UZ276" s="4">
        <v>17</v>
      </c>
      <c r="VA276" s="4">
        <v>17</v>
      </c>
      <c r="VB276" s="4">
        <v>17</v>
      </c>
      <c r="VC276" s="4">
        <v>17</v>
      </c>
      <c r="VD276" s="4">
        <v>17</v>
      </c>
      <c r="VE276" s="4">
        <v>17</v>
      </c>
      <c r="VF276" s="4">
        <v>17</v>
      </c>
      <c r="VG276" s="4">
        <v>17</v>
      </c>
      <c r="VH276" s="4">
        <v>17</v>
      </c>
      <c r="VI276" s="4">
        <v>17</v>
      </c>
      <c r="VJ276" s="4">
        <v>17</v>
      </c>
      <c r="VK276" s="4">
        <v>17</v>
      </c>
      <c r="VL276" s="4">
        <v>17</v>
      </c>
      <c r="VM276" s="4">
        <v>17</v>
      </c>
      <c r="VN276" s="4">
        <v>17</v>
      </c>
      <c r="VO276" s="4">
        <v>17</v>
      </c>
      <c r="VP276" s="4">
        <v>17</v>
      </c>
      <c r="VQ276" s="4">
        <v>17</v>
      </c>
      <c r="VR276" s="4">
        <v>17</v>
      </c>
      <c r="VS276" s="4">
        <v>17</v>
      </c>
      <c r="VT276" s="4">
        <v>17</v>
      </c>
      <c r="VU276" s="4">
        <v>17</v>
      </c>
      <c r="VV276" s="4">
        <v>17</v>
      </c>
      <c r="VW276" s="4">
        <v>17</v>
      </c>
      <c r="VX276" s="4">
        <v>17</v>
      </c>
      <c r="VY276" s="4">
        <v>17</v>
      </c>
      <c r="VZ276" s="4">
        <v>17</v>
      </c>
      <c r="WA276" s="4">
        <v>17</v>
      </c>
      <c r="WB276" s="4">
        <v>17</v>
      </c>
      <c r="WC276" s="4">
        <v>17</v>
      </c>
      <c r="WD276" s="4">
        <v>17</v>
      </c>
      <c r="WE276" s="4">
        <v>17</v>
      </c>
      <c r="WF276" s="4">
        <v>17</v>
      </c>
      <c r="WG276" s="4">
        <v>17</v>
      </c>
      <c r="WH276" s="4">
        <v>17</v>
      </c>
      <c r="WI276" s="4">
        <v>17</v>
      </c>
      <c r="WJ276" s="4">
        <v>17</v>
      </c>
      <c r="WK276" s="4">
        <v>17</v>
      </c>
      <c r="WL276" s="4">
        <v>17</v>
      </c>
      <c r="WM276" s="4">
        <v>17</v>
      </c>
      <c r="WN276" s="4">
        <v>17</v>
      </c>
      <c r="WO276" s="4">
        <v>17</v>
      </c>
      <c r="WP276" s="4">
        <v>17</v>
      </c>
      <c r="WQ276" s="4">
        <v>17</v>
      </c>
      <c r="WR276" s="4">
        <v>17</v>
      </c>
      <c r="WS276" s="4">
        <v>17</v>
      </c>
      <c r="WT276" s="4">
        <v>17</v>
      </c>
      <c r="WU276" s="4">
        <v>17</v>
      </c>
      <c r="WV276" s="4">
        <v>17</v>
      </c>
      <c r="WW276" s="4">
        <v>17</v>
      </c>
      <c r="WX276" s="4">
        <v>17</v>
      </c>
      <c r="WY276" s="4">
        <v>17</v>
      </c>
      <c r="WZ276" s="4">
        <v>17</v>
      </c>
      <c r="XA276" s="4">
        <v>17</v>
      </c>
      <c r="XB276" s="4">
        <v>17</v>
      </c>
      <c r="XC276" s="4">
        <v>17</v>
      </c>
      <c r="XD276" s="4">
        <v>17</v>
      </c>
      <c r="XE276" s="4">
        <v>17</v>
      </c>
      <c r="XF276" s="4">
        <v>17</v>
      </c>
      <c r="XG276" s="4">
        <v>17</v>
      </c>
      <c r="XH276" s="4">
        <v>17</v>
      </c>
      <c r="XI276" s="4">
        <v>17</v>
      </c>
      <c r="XJ276" s="4">
        <v>17</v>
      </c>
      <c r="XK276" s="4">
        <v>17</v>
      </c>
      <c r="XL276" s="4">
        <v>17</v>
      </c>
      <c r="XM276" s="4">
        <v>17</v>
      </c>
      <c r="XN276" s="4">
        <v>17</v>
      </c>
      <c r="XO276" s="4">
        <v>17</v>
      </c>
      <c r="XP276" s="4">
        <v>17</v>
      </c>
      <c r="XQ276" s="4">
        <v>17</v>
      </c>
      <c r="XR276" s="4">
        <v>17</v>
      </c>
      <c r="XS276" s="4">
        <v>17</v>
      </c>
      <c r="XT276" s="4">
        <v>17</v>
      </c>
      <c r="XU276" s="4">
        <v>17</v>
      </c>
      <c r="XV276" s="4">
        <v>17</v>
      </c>
      <c r="XW276" s="4">
        <v>17</v>
      </c>
      <c r="XX276" s="4">
        <v>17</v>
      </c>
      <c r="XY276" s="4">
        <v>17</v>
      </c>
      <c r="XZ276" s="4">
        <v>17</v>
      </c>
      <c r="YA276" s="4">
        <v>17</v>
      </c>
      <c r="YB276" s="4">
        <v>17</v>
      </c>
      <c r="YC276" s="4">
        <v>17</v>
      </c>
      <c r="YD276" s="4">
        <v>17</v>
      </c>
      <c r="YE276" s="4">
        <v>17</v>
      </c>
      <c r="YF276" s="4">
        <v>17</v>
      </c>
      <c r="YG276" s="4">
        <v>17</v>
      </c>
      <c r="YH276" s="4">
        <v>17</v>
      </c>
      <c r="YI276" s="4">
        <v>17</v>
      </c>
      <c r="YJ276" s="4">
        <v>17</v>
      </c>
      <c r="YK276" s="4">
        <v>17</v>
      </c>
      <c r="YL276" s="4">
        <v>17</v>
      </c>
      <c r="YM276" s="4">
        <v>17</v>
      </c>
      <c r="YN276" s="4">
        <v>17</v>
      </c>
      <c r="YO276" s="4">
        <v>17</v>
      </c>
      <c r="YP276" s="4">
        <v>17</v>
      </c>
      <c r="YQ276" s="4">
        <v>17</v>
      </c>
      <c r="YR276" s="4">
        <v>17</v>
      </c>
      <c r="YS276" s="4">
        <v>17</v>
      </c>
      <c r="YT276" s="4">
        <v>17</v>
      </c>
      <c r="YU276" s="4">
        <v>17</v>
      </c>
      <c r="YV276" s="4">
        <v>17</v>
      </c>
      <c r="YW276" s="4">
        <v>17</v>
      </c>
      <c r="YX276" s="4">
        <v>17</v>
      </c>
      <c r="YY276" s="4">
        <v>17</v>
      </c>
      <c r="YZ276" s="4">
        <v>17</v>
      </c>
      <c r="ZA276" s="4">
        <v>17</v>
      </c>
      <c r="ZB276" s="4">
        <v>17</v>
      </c>
      <c r="ZC276" s="4">
        <v>17</v>
      </c>
      <c r="ZD276" s="4">
        <v>17</v>
      </c>
      <c r="ZE276" s="4">
        <v>17</v>
      </c>
      <c r="ZF276" s="4">
        <v>17</v>
      </c>
      <c r="ZG276" s="4">
        <v>17</v>
      </c>
      <c r="ZH276" s="4">
        <v>17</v>
      </c>
      <c r="ZI276" s="4">
        <v>17</v>
      </c>
      <c r="ZJ276" s="4">
        <v>17</v>
      </c>
      <c r="ZK276" s="4">
        <v>17</v>
      </c>
      <c r="ZL276" s="4">
        <v>17</v>
      </c>
      <c r="ZM276" s="925">
        <v>17</v>
      </c>
      <c r="ZN276" s="925">
        <v>17</v>
      </c>
      <c r="ZO276" s="4">
        <v>17</v>
      </c>
      <c r="ZP276" s="4">
        <v>17</v>
      </c>
      <c r="ZQ276" s="4">
        <v>17</v>
      </c>
      <c r="ZR276" s="4">
        <v>17</v>
      </c>
      <c r="ZS276" s="4">
        <v>17</v>
      </c>
      <c r="ZT276" s="4">
        <v>17</v>
      </c>
      <c r="ZU276" s="4">
        <v>17</v>
      </c>
      <c r="ZV276" s="4">
        <v>17</v>
      </c>
      <c r="ZW276" s="4">
        <v>17</v>
      </c>
      <c r="ZX276" s="4">
        <v>17</v>
      </c>
      <c r="ZY276" s="4">
        <v>17</v>
      </c>
      <c r="ZZ276" s="4">
        <v>17</v>
      </c>
      <c r="AAA276" s="4">
        <v>17</v>
      </c>
      <c r="AAB276" s="4">
        <v>17</v>
      </c>
      <c r="AAC276" s="4">
        <v>17</v>
      </c>
      <c r="AAD276" s="4">
        <v>17</v>
      </c>
      <c r="AAE276" s="4">
        <v>17</v>
      </c>
      <c r="AAF276" s="4">
        <v>17</v>
      </c>
      <c r="AAG276" s="4">
        <v>17</v>
      </c>
      <c r="AAH276" s="4">
        <v>17</v>
      </c>
      <c r="AAI276" s="4">
        <v>17</v>
      </c>
      <c r="AAJ276" s="4">
        <v>17</v>
      </c>
      <c r="AAK276" s="4">
        <v>17</v>
      </c>
      <c r="AAL276" s="4">
        <v>17</v>
      </c>
      <c r="AAM276" s="4">
        <v>17</v>
      </c>
      <c r="AAN276" s="4">
        <v>17</v>
      </c>
      <c r="AAO276" s="4">
        <v>17</v>
      </c>
      <c r="AAP276" s="4">
        <v>17</v>
      </c>
      <c r="AAQ276" s="4">
        <v>17</v>
      </c>
      <c r="AAR276" s="4">
        <v>17</v>
      </c>
      <c r="AAS276" s="4">
        <v>17</v>
      </c>
      <c r="AAT276" s="4">
        <v>17</v>
      </c>
      <c r="AAU276" s="4">
        <v>17</v>
      </c>
      <c r="AAV276" s="4">
        <v>17</v>
      </c>
      <c r="AAW276" s="4">
        <v>17</v>
      </c>
      <c r="AAX276" s="4">
        <v>17</v>
      </c>
      <c r="AAY276" s="4">
        <v>17</v>
      </c>
      <c r="AAZ276" s="4">
        <v>17</v>
      </c>
      <c r="ABA276" s="4">
        <v>17</v>
      </c>
      <c r="ABB276" s="4">
        <v>17</v>
      </c>
      <c r="ABC276" s="4">
        <v>17</v>
      </c>
      <c r="ABD276" s="4">
        <v>17</v>
      </c>
      <c r="ABE276" s="4">
        <v>17</v>
      </c>
      <c r="ABF276" s="4">
        <v>17</v>
      </c>
      <c r="ABG276" s="4">
        <v>17</v>
      </c>
      <c r="ABH276" s="4">
        <v>17</v>
      </c>
      <c r="ABI276" s="4">
        <v>17</v>
      </c>
      <c r="ABJ276" s="4">
        <v>17</v>
      </c>
      <c r="ABK276" s="4">
        <v>17</v>
      </c>
      <c r="ABL276" s="4">
        <v>17</v>
      </c>
      <c r="ABM276" s="4">
        <v>17</v>
      </c>
      <c r="ABN276" s="4">
        <v>17</v>
      </c>
      <c r="ABO276" s="4">
        <v>17</v>
      </c>
      <c r="ABP276" s="4">
        <v>17</v>
      </c>
      <c r="ABQ276" s="4">
        <v>17</v>
      </c>
      <c r="ABR276" s="4">
        <v>17</v>
      </c>
      <c r="ABS276" s="4">
        <v>17</v>
      </c>
      <c r="ABT276" s="4">
        <v>17</v>
      </c>
      <c r="ABU276" s="4">
        <v>17</v>
      </c>
    </row>
    <row r="277" spans="1:749" outlineLevel="4">
      <c r="A277" s="4" t="s">
        <v>1211</v>
      </c>
      <c r="D277" s="4">
        <v>17</v>
      </c>
      <c r="E277" s="4">
        <v>0</v>
      </c>
      <c r="F277" s="689">
        <v>5149.4799999999996</v>
      </c>
      <c r="G277" s="689"/>
      <c r="H277" s="689" t="s">
        <v>894</v>
      </c>
      <c r="OJ277" s="4">
        <v>0.16</v>
      </c>
      <c r="OK277" s="4">
        <v>0.36</v>
      </c>
      <c r="OL277" s="4">
        <v>0.36</v>
      </c>
      <c r="OM277" s="4">
        <v>0.56999999999999995</v>
      </c>
      <c r="ON277" s="4">
        <v>0.77</v>
      </c>
      <c r="OO277" s="4">
        <v>0.97</v>
      </c>
      <c r="OP277" s="4">
        <v>1.18</v>
      </c>
      <c r="OQ277" s="4">
        <v>1.52</v>
      </c>
      <c r="OR277" s="4">
        <v>2</v>
      </c>
      <c r="OS277" s="4">
        <v>2</v>
      </c>
      <c r="OT277" s="4">
        <v>2.58</v>
      </c>
      <c r="OU277" s="4">
        <v>3.25</v>
      </c>
      <c r="OV277" s="4">
        <v>3.6</v>
      </c>
      <c r="OW277" s="4">
        <v>4.0599999999999996</v>
      </c>
      <c r="OX277" s="4">
        <v>5.44</v>
      </c>
      <c r="OY277" s="4">
        <v>6.97</v>
      </c>
      <c r="OZ277" s="4">
        <v>6.97</v>
      </c>
      <c r="PA277" s="4">
        <v>10.75</v>
      </c>
      <c r="PB277" s="4">
        <v>12.3</v>
      </c>
      <c r="PC277" s="4">
        <v>12.81</v>
      </c>
      <c r="PD277" s="4">
        <v>13.5</v>
      </c>
      <c r="PE277" s="4">
        <v>14.92</v>
      </c>
      <c r="PF277" s="4">
        <v>15.38</v>
      </c>
      <c r="PG277" s="4">
        <v>15.38</v>
      </c>
      <c r="PH277" s="4">
        <v>15.48</v>
      </c>
      <c r="PI277" s="4">
        <v>15.58</v>
      </c>
      <c r="PJ277" s="4">
        <v>15.69</v>
      </c>
      <c r="PK277" s="4">
        <v>15.79</v>
      </c>
      <c r="PL277" s="4">
        <v>15.89</v>
      </c>
      <c r="PM277" s="4">
        <v>16.059999999999999</v>
      </c>
      <c r="PN277" s="4">
        <v>16.059999999999999</v>
      </c>
      <c r="PO277" s="4">
        <v>16.3</v>
      </c>
      <c r="PP277" s="4">
        <v>16.59</v>
      </c>
      <c r="PQ277" s="4">
        <v>16.920000000000002</v>
      </c>
      <c r="PR277" s="4">
        <v>17</v>
      </c>
      <c r="PS277" s="4">
        <v>17</v>
      </c>
      <c r="PT277" s="4">
        <v>17</v>
      </c>
      <c r="PU277" s="4">
        <v>17</v>
      </c>
      <c r="PV277" s="4">
        <v>17</v>
      </c>
      <c r="PW277" s="4">
        <v>17</v>
      </c>
      <c r="PX277" s="4">
        <v>17</v>
      </c>
      <c r="PY277" s="4">
        <v>17</v>
      </c>
      <c r="PZ277" s="4">
        <v>17</v>
      </c>
      <c r="QA277" s="4">
        <v>17</v>
      </c>
      <c r="QB277" s="4">
        <v>17</v>
      </c>
      <c r="QC277" s="4">
        <v>17</v>
      </c>
      <c r="QD277" s="4">
        <v>17</v>
      </c>
      <c r="QE277" s="4">
        <v>17</v>
      </c>
      <c r="QF277" s="4">
        <v>17</v>
      </c>
      <c r="QG277" s="4">
        <v>17</v>
      </c>
      <c r="QH277" s="4">
        <v>17</v>
      </c>
      <c r="QI277" s="4">
        <v>17</v>
      </c>
      <c r="QJ277" s="4">
        <v>17</v>
      </c>
      <c r="QK277" s="4">
        <v>17</v>
      </c>
      <c r="QL277" s="4">
        <v>17</v>
      </c>
      <c r="QM277" s="4">
        <v>17</v>
      </c>
      <c r="QN277" s="4">
        <v>17</v>
      </c>
      <c r="QO277" s="4">
        <v>17</v>
      </c>
      <c r="QP277" s="4">
        <v>17</v>
      </c>
      <c r="QQ277" s="4">
        <v>17</v>
      </c>
      <c r="QR277" s="4">
        <v>17</v>
      </c>
      <c r="QS277" s="4">
        <v>17</v>
      </c>
      <c r="QT277" s="4">
        <v>17</v>
      </c>
      <c r="QU277" s="4">
        <v>17</v>
      </c>
      <c r="QV277" s="4">
        <v>17</v>
      </c>
      <c r="QW277" s="4">
        <v>17</v>
      </c>
      <c r="QX277" s="4">
        <v>17</v>
      </c>
      <c r="QY277" s="4">
        <v>17</v>
      </c>
      <c r="QZ277" s="4">
        <v>17</v>
      </c>
      <c r="RA277" s="4">
        <v>17</v>
      </c>
      <c r="RB277" s="4">
        <v>17</v>
      </c>
      <c r="RC277" s="4">
        <v>17</v>
      </c>
      <c r="RD277" s="4">
        <v>17</v>
      </c>
      <c r="RE277" s="4">
        <v>17</v>
      </c>
      <c r="RF277" s="4">
        <v>17</v>
      </c>
      <c r="RG277" s="4">
        <v>17</v>
      </c>
      <c r="RH277" s="4">
        <v>17</v>
      </c>
      <c r="RI277" s="4">
        <v>17</v>
      </c>
      <c r="RJ277" s="4">
        <v>17</v>
      </c>
      <c r="RK277" s="4">
        <v>17</v>
      </c>
      <c r="RL277" s="4">
        <v>17</v>
      </c>
      <c r="RM277" s="4">
        <v>17</v>
      </c>
      <c r="RN277" s="4">
        <v>17</v>
      </c>
      <c r="RO277" s="4">
        <v>17</v>
      </c>
      <c r="RP277" s="4">
        <v>17</v>
      </c>
      <c r="RQ277" s="4">
        <v>17</v>
      </c>
      <c r="RR277" s="4">
        <v>17</v>
      </c>
      <c r="RS277" s="4">
        <v>17</v>
      </c>
      <c r="RT277" s="4">
        <v>0.61</v>
      </c>
      <c r="RU277" s="4">
        <v>0.61</v>
      </c>
      <c r="RV277" s="4">
        <v>0.61</v>
      </c>
      <c r="RW277" s="4">
        <v>0.61</v>
      </c>
      <c r="RX277" s="4">
        <v>0.61</v>
      </c>
      <c r="RY277" s="4">
        <v>0.61</v>
      </c>
      <c r="RZ277" s="4">
        <v>0.61</v>
      </c>
      <c r="SA277" s="4">
        <v>0.61</v>
      </c>
      <c r="SB277" s="4">
        <v>0.61</v>
      </c>
      <c r="SC277" s="4">
        <v>0.61</v>
      </c>
      <c r="SD277" s="4">
        <v>0.61</v>
      </c>
      <c r="SE277" s="4">
        <v>0.61</v>
      </c>
      <c r="SF277" s="4">
        <v>0.61</v>
      </c>
      <c r="SG277" s="4">
        <v>0.61</v>
      </c>
      <c r="SH277" s="4">
        <v>0.61</v>
      </c>
      <c r="SI277" s="4">
        <v>0.61</v>
      </c>
      <c r="SJ277" s="4">
        <v>0.61</v>
      </c>
      <c r="SK277" s="4">
        <v>0.61</v>
      </c>
      <c r="SL277" s="4">
        <v>0.61</v>
      </c>
      <c r="SM277" s="4">
        <v>0.61</v>
      </c>
      <c r="SN277" s="4">
        <v>0.61</v>
      </c>
      <c r="SO277" s="4">
        <v>0.61</v>
      </c>
      <c r="SP277" s="4">
        <v>0.61</v>
      </c>
      <c r="SQ277" s="4">
        <v>0.61</v>
      </c>
      <c r="SR277" s="4">
        <v>0.61</v>
      </c>
      <c r="SS277" s="4">
        <v>0.61</v>
      </c>
      <c r="ST277" s="4">
        <v>0.61</v>
      </c>
      <c r="SU277" s="4">
        <v>0.61</v>
      </c>
      <c r="SV277" s="4">
        <v>0.61</v>
      </c>
      <c r="SW277" s="4">
        <v>0.61</v>
      </c>
      <c r="SX277" s="4">
        <v>0.61</v>
      </c>
      <c r="SY277" s="4">
        <v>0.61</v>
      </c>
      <c r="SZ277" s="4">
        <v>0.61</v>
      </c>
      <c r="TA277" s="4">
        <v>0.61</v>
      </c>
      <c r="TB277" s="4">
        <v>0.61</v>
      </c>
      <c r="TC277" s="4">
        <v>0.61</v>
      </c>
      <c r="TD277" s="4">
        <v>0.61</v>
      </c>
      <c r="TE277" s="4">
        <v>0.61</v>
      </c>
      <c r="TF277" s="4">
        <v>0.61</v>
      </c>
      <c r="TG277" s="4">
        <v>0.61</v>
      </c>
      <c r="TH277" s="4">
        <v>0.61</v>
      </c>
      <c r="TI277" s="4">
        <v>0.61</v>
      </c>
      <c r="TJ277" s="4">
        <v>0.61</v>
      </c>
      <c r="TK277" s="4">
        <v>0.61</v>
      </c>
      <c r="TL277" s="4">
        <v>0.61</v>
      </c>
      <c r="TM277" s="4">
        <v>0.61</v>
      </c>
      <c r="TN277" s="4">
        <v>0.61</v>
      </c>
      <c r="TO277" s="4">
        <v>0.61</v>
      </c>
      <c r="TP277" s="4">
        <v>0.61</v>
      </c>
      <c r="TQ277" s="4">
        <v>0.61</v>
      </c>
      <c r="TR277" s="4">
        <v>0.61</v>
      </c>
      <c r="TS277" s="4">
        <v>0.61</v>
      </c>
      <c r="TT277" s="4">
        <v>0.61</v>
      </c>
      <c r="TU277" s="4">
        <v>0.61</v>
      </c>
      <c r="TV277" s="4">
        <v>0.61</v>
      </c>
      <c r="TW277" s="4">
        <v>0.61</v>
      </c>
      <c r="TX277" s="4">
        <v>0.61</v>
      </c>
      <c r="TY277" s="4">
        <v>0.61</v>
      </c>
      <c r="TZ277" s="4">
        <v>0.61</v>
      </c>
      <c r="UA277" s="4">
        <v>0.61</v>
      </c>
      <c r="UB277" s="4">
        <v>0.61</v>
      </c>
      <c r="UC277" s="4">
        <v>0.61</v>
      </c>
      <c r="UD277" s="4">
        <v>0.61</v>
      </c>
      <c r="UE277" s="4">
        <v>0.61</v>
      </c>
      <c r="UF277" s="4">
        <v>0.61</v>
      </c>
      <c r="UG277" s="4">
        <v>0.61</v>
      </c>
      <c r="UH277" s="4">
        <v>0.61</v>
      </c>
      <c r="UI277" s="4">
        <v>0.61</v>
      </c>
      <c r="UJ277" s="4">
        <v>0.61</v>
      </c>
      <c r="UK277" s="4">
        <v>0.61</v>
      </c>
      <c r="UL277" s="4">
        <v>0.61</v>
      </c>
      <c r="UM277" s="4">
        <v>0.61</v>
      </c>
      <c r="UN277" s="4">
        <v>0.61</v>
      </c>
      <c r="UO277" s="4">
        <v>0.61</v>
      </c>
      <c r="UP277" s="4">
        <v>0.61</v>
      </c>
      <c r="UQ277" s="4">
        <v>0.61</v>
      </c>
      <c r="UR277" s="4">
        <v>0.61</v>
      </c>
      <c r="US277" s="4">
        <v>0.61</v>
      </c>
      <c r="UT277" s="4">
        <v>0.61</v>
      </c>
      <c r="UU277" s="4">
        <v>0.61</v>
      </c>
      <c r="UV277" s="4">
        <v>0.61</v>
      </c>
      <c r="UW277" s="4">
        <v>0.61</v>
      </c>
      <c r="UX277" s="4">
        <v>0.61</v>
      </c>
      <c r="UY277" s="4">
        <v>0.61</v>
      </c>
      <c r="UZ277" s="4">
        <v>0.61</v>
      </c>
      <c r="VA277" s="4">
        <v>0.61</v>
      </c>
      <c r="VB277" s="4">
        <v>0.61</v>
      </c>
      <c r="VC277" s="4">
        <v>0.61</v>
      </c>
      <c r="VD277" s="4">
        <v>0.61</v>
      </c>
      <c r="VE277" s="4">
        <v>0.61</v>
      </c>
      <c r="VF277" s="4">
        <v>0.61</v>
      </c>
      <c r="VG277" s="4">
        <v>0.61</v>
      </c>
      <c r="VH277" s="4">
        <v>0.61</v>
      </c>
      <c r="VI277" s="4">
        <v>0.61</v>
      </c>
      <c r="VJ277" s="4">
        <v>0.61</v>
      </c>
      <c r="VK277" s="4">
        <v>0.61</v>
      </c>
      <c r="VL277" s="4">
        <v>0.61</v>
      </c>
      <c r="VM277" s="4">
        <v>0.61</v>
      </c>
      <c r="VN277" s="4">
        <v>0.61</v>
      </c>
      <c r="VO277" s="4">
        <v>0.61</v>
      </c>
      <c r="VP277" s="4">
        <v>0.61</v>
      </c>
      <c r="VQ277" s="4">
        <v>0.61</v>
      </c>
      <c r="VR277" s="4">
        <v>0.61</v>
      </c>
      <c r="VS277" s="4">
        <v>0.61</v>
      </c>
      <c r="VT277" s="4">
        <v>0.61</v>
      </c>
      <c r="VU277" s="4">
        <v>0.61</v>
      </c>
      <c r="VV277" s="4">
        <v>0.61</v>
      </c>
      <c r="VW277" s="4">
        <v>0.61</v>
      </c>
      <c r="VX277" s="4">
        <v>0.61</v>
      </c>
      <c r="VY277" s="4">
        <v>0.61</v>
      </c>
      <c r="VZ277" s="4">
        <v>0.61</v>
      </c>
      <c r="WA277" s="4">
        <v>0.61</v>
      </c>
      <c r="WB277" s="4">
        <v>0.61</v>
      </c>
      <c r="WC277" s="4">
        <v>0.61</v>
      </c>
      <c r="WD277" s="4">
        <v>0.61</v>
      </c>
      <c r="WE277" s="4">
        <v>0.61</v>
      </c>
      <c r="WF277" s="4">
        <v>0.61</v>
      </c>
      <c r="WG277" s="4">
        <v>0.61</v>
      </c>
      <c r="WH277" s="4">
        <v>0.61</v>
      </c>
      <c r="WI277" s="4">
        <v>0.61</v>
      </c>
      <c r="WJ277" s="4">
        <v>0.61</v>
      </c>
      <c r="WK277" s="4">
        <v>0.61</v>
      </c>
      <c r="WL277" s="4">
        <v>0.61</v>
      </c>
      <c r="WM277" s="4">
        <v>0.61</v>
      </c>
      <c r="WN277" s="4">
        <v>0.61</v>
      </c>
      <c r="WO277" s="4">
        <v>0.61</v>
      </c>
      <c r="WP277" s="4">
        <v>0.61</v>
      </c>
      <c r="WQ277" s="4">
        <v>0.61</v>
      </c>
      <c r="WR277" s="4">
        <v>0.61</v>
      </c>
      <c r="WS277" s="4">
        <v>0.61</v>
      </c>
      <c r="WT277" s="4">
        <v>0.61</v>
      </c>
      <c r="WU277" s="4">
        <v>0.61</v>
      </c>
      <c r="WV277" s="4">
        <v>0.61</v>
      </c>
      <c r="WW277" s="4">
        <v>0.61</v>
      </c>
      <c r="WX277" s="4">
        <v>0.61</v>
      </c>
      <c r="WY277" s="4">
        <v>0.61</v>
      </c>
      <c r="WZ277" s="4">
        <v>0.61</v>
      </c>
      <c r="XA277" s="4">
        <v>0.61</v>
      </c>
      <c r="XB277" s="4">
        <v>0.61</v>
      </c>
      <c r="XC277" s="4">
        <v>0.61</v>
      </c>
      <c r="XD277" s="4">
        <v>0.61</v>
      </c>
      <c r="XE277" s="4">
        <v>0.61</v>
      </c>
      <c r="XF277" s="4">
        <v>0.61</v>
      </c>
      <c r="XG277" s="4">
        <v>0.61</v>
      </c>
      <c r="XH277" s="4">
        <v>0.61</v>
      </c>
      <c r="XI277" s="4">
        <v>0.61</v>
      </c>
      <c r="XJ277" s="4">
        <v>0.61</v>
      </c>
      <c r="XK277" s="4">
        <v>0.61</v>
      </c>
      <c r="XL277" s="4">
        <v>0.61</v>
      </c>
      <c r="XM277" s="4">
        <v>0.61</v>
      </c>
      <c r="XN277" s="4">
        <v>0.61</v>
      </c>
      <c r="XO277" s="4">
        <v>0.61</v>
      </c>
      <c r="XP277" s="4">
        <v>0.61</v>
      </c>
      <c r="XQ277" s="4">
        <v>0.61</v>
      </c>
      <c r="XR277" s="4">
        <v>0.61</v>
      </c>
      <c r="XS277" s="4">
        <v>0.61</v>
      </c>
      <c r="XT277" s="4">
        <v>0.61</v>
      </c>
      <c r="XU277" s="4">
        <v>0.61</v>
      </c>
      <c r="XV277" s="4">
        <v>0.61</v>
      </c>
      <c r="XW277" s="4">
        <v>0.61</v>
      </c>
      <c r="XX277" s="4">
        <v>0.61</v>
      </c>
      <c r="XY277" s="4">
        <v>0.61</v>
      </c>
      <c r="XZ277" s="4">
        <v>0.61</v>
      </c>
      <c r="YA277" s="4">
        <v>0.61</v>
      </c>
      <c r="YB277" s="4">
        <v>0.61</v>
      </c>
      <c r="YC277" s="4">
        <v>0.61</v>
      </c>
      <c r="YD277" s="4">
        <v>0.61</v>
      </c>
      <c r="YE277" s="4">
        <v>0.61</v>
      </c>
      <c r="YF277" s="4">
        <v>0.61</v>
      </c>
      <c r="YG277" s="4">
        <v>0.61</v>
      </c>
      <c r="YH277" s="4">
        <v>0.61</v>
      </c>
      <c r="YI277" s="4">
        <v>0.61</v>
      </c>
      <c r="YJ277" s="4">
        <v>0.61</v>
      </c>
      <c r="YK277" s="4">
        <v>0.61</v>
      </c>
      <c r="YL277" s="4">
        <v>0.61</v>
      </c>
      <c r="YM277" s="4">
        <v>0.61</v>
      </c>
      <c r="YN277" s="4">
        <v>0.61</v>
      </c>
      <c r="YO277" s="4">
        <v>0.61</v>
      </c>
      <c r="YP277" s="4">
        <v>0.61</v>
      </c>
      <c r="YQ277" s="4">
        <v>0.61</v>
      </c>
      <c r="YR277" s="4">
        <v>0.61</v>
      </c>
      <c r="YS277" s="4">
        <v>0.61</v>
      </c>
      <c r="YT277" s="4">
        <v>0.61</v>
      </c>
      <c r="YU277" s="4">
        <v>0.61</v>
      </c>
      <c r="YV277" s="4">
        <v>0.61</v>
      </c>
      <c r="YW277" s="4">
        <v>0.61</v>
      </c>
      <c r="YX277" s="4">
        <v>0.61</v>
      </c>
      <c r="YY277" s="4">
        <v>0.61</v>
      </c>
      <c r="YZ277" s="4">
        <v>0.61</v>
      </c>
      <c r="ZA277" s="4">
        <v>0.61</v>
      </c>
      <c r="ZB277" s="4">
        <v>0.61</v>
      </c>
      <c r="ZC277" s="4">
        <v>0.61</v>
      </c>
      <c r="ZD277" s="4">
        <v>0.61</v>
      </c>
      <c r="ZE277" s="4">
        <v>0.61</v>
      </c>
      <c r="ZF277" s="4">
        <v>0.61</v>
      </c>
      <c r="ZG277" s="4">
        <v>0.61</v>
      </c>
      <c r="ZH277" s="4">
        <v>0.61</v>
      </c>
      <c r="ZI277" s="4">
        <v>0.61</v>
      </c>
      <c r="ZJ277" s="4">
        <v>0.61</v>
      </c>
      <c r="ZK277" s="4">
        <v>0.61</v>
      </c>
      <c r="ZL277" s="4">
        <v>0.61</v>
      </c>
      <c r="ZM277" s="925">
        <v>0.61</v>
      </c>
      <c r="ZN277" s="925">
        <v>0.61</v>
      </c>
      <c r="ZO277" s="4">
        <v>0.61</v>
      </c>
      <c r="ZP277" s="4">
        <v>0.61</v>
      </c>
      <c r="ZQ277" s="4">
        <v>0.61</v>
      </c>
      <c r="ZR277" s="4">
        <v>0.61</v>
      </c>
      <c r="ZS277" s="4">
        <v>0.61</v>
      </c>
      <c r="ZT277" s="4">
        <v>0.61</v>
      </c>
      <c r="ZU277" s="4">
        <v>0.61</v>
      </c>
      <c r="ZV277" s="4">
        <v>0.61</v>
      </c>
      <c r="ZW277" s="4">
        <v>0.69</v>
      </c>
      <c r="ZX277" s="4">
        <v>0.75</v>
      </c>
      <c r="ZY277" s="4">
        <v>0.75</v>
      </c>
      <c r="ZZ277" s="4">
        <v>0.81</v>
      </c>
      <c r="AAA277" s="4">
        <v>0.88</v>
      </c>
      <c r="AAB277" s="4">
        <v>0.94</v>
      </c>
      <c r="AAC277" s="4">
        <v>1</v>
      </c>
      <c r="AAD277" s="4">
        <v>1</v>
      </c>
      <c r="AAE277" s="4">
        <v>1</v>
      </c>
      <c r="AAF277" s="4">
        <v>1</v>
      </c>
      <c r="AAG277" s="4">
        <v>1</v>
      </c>
      <c r="AAH277" s="4">
        <v>1</v>
      </c>
      <c r="AAI277" s="4">
        <v>1</v>
      </c>
      <c r="AAJ277" s="4">
        <v>1</v>
      </c>
      <c r="AAK277" s="4">
        <v>1</v>
      </c>
      <c r="AAL277" s="4">
        <v>1</v>
      </c>
      <c r="AAM277" s="4">
        <v>1</v>
      </c>
      <c r="AAN277" s="4">
        <v>1</v>
      </c>
      <c r="AAO277" s="4">
        <v>1</v>
      </c>
      <c r="AAP277" s="4">
        <v>1</v>
      </c>
      <c r="AAQ277" s="4">
        <v>1</v>
      </c>
      <c r="AAR277" s="4">
        <v>1</v>
      </c>
      <c r="AAS277" s="4">
        <v>1</v>
      </c>
      <c r="AAT277" s="4">
        <v>1</v>
      </c>
      <c r="AAU277" s="4">
        <v>1</v>
      </c>
      <c r="AAV277" s="4">
        <v>1</v>
      </c>
      <c r="AAW277" s="4">
        <v>1</v>
      </c>
      <c r="AAX277" s="4">
        <v>1</v>
      </c>
      <c r="AAY277" s="4">
        <v>1</v>
      </c>
      <c r="AAZ277" s="4">
        <v>1</v>
      </c>
      <c r="ABA277" s="4">
        <v>1</v>
      </c>
      <c r="ABB277" s="4">
        <v>1</v>
      </c>
      <c r="ABC277" s="4">
        <v>1</v>
      </c>
      <c r="ABD277" s="4">
        <v>1</v>
      </c>
      <c r="ABE277" s="4">
        <v>1</v>
      </c>
      <c r="ABF277" s="4">
        <v>1</v>
      </c>
      <c r="ABG277" s="4">
        <v>1</v>
      </c>
      <c r="ABH277" s="4">
        <v>1</v>
      </c>
      <c r="ABI277" s="4">
        <v>1</v>
      </c>
      <c r="ABJ277" s="4">
        <v>1</v>
      </c>
      <c r="ABK277" s="4">
        <v>1</v>
      </c>
      <c r="ABL277" s="4">
        <v>1</v>
      </c>
      <c r="ABM277" s="4">
        <v>1</v>
      </c>
      <c r="ABN277" s="4">
        <v>1</v>
      </c>
      <c r="ABO277" s="4">
        <v>1</v>
      </c>
      <c r="ABP277" s="4">
        <v>1</v>
      </c>
      <c r="ABQ277" s="4">
        <v>1</v>
      </c>
      <c r="ABR277" s="4">
        <v>1</v>
      </c>
      <c r="ABS277" s="4">
        <v>1</v>
      </c>
      <c r="ABT277" s="4">
        <v>1</v>
      </c>
      <c r="ABU277" s="4">
        <v>1</v>
      </c>
    </row>
    <row r="278" spans="1:749" outlineLevel="3">
      <c r="A278" s="4" t="s">
        <v>1212</v>
      </c>
      <c r="D278" s="4">
        <v>1</v>
      </c>
      <c r="E278" s="4">
        <v>0</v>
      </c>
      <c r="F278" s="689">
        <v>16142.75</v>
      </c>
      <c r="G278" s="689"/>
      <c r="H278" s="689" t="s">
        <v>894</v>
      </c>
      <c r="OC278" s="4">
        <v>0.03</v>
      </c>
      <c r="OD278" s="4">
        <v>0.06</v>
      </c>
      <c r="OE278" s="4">
        <v>0.06</v>
      </c>
      <c r="OF278" s="4">
        <v>0.15</v>
      </c>
      <c r="OG278" s="4">
        <v>0.17</v>
      </c>
      <c r="OH278" s="4">
        <v>0.19</v>
      </c>
      <c r="OI278" s="4">
        <v>0.25</v>
      </c>
      <c r="OJ278" s="4">
        <v>0.25</v>
      </c>
      <c r="OK278" s="4">
        <v>0.25</v>
      </c>
      <c r="OL278" s="4">
        <v>0.25</v>
      </c>
      <c r="OM278" s="4">
        <v>0.25</v>
      </c>
      <c r="ON278" s="4">
        <v>0.25</v>
      </c>
      <c r="OO278" s="4">
        <v>0.3</v>
      </c>
      <c r="OP278" s="4">
        <v>0.34</v>
      </c>
      <c r="OQ278" s="4">
        <v>0.39</v>
      </c>
      <c r="OR278" s="4">
        <v>0.45</v>
      </c>
      <c r="OS278" s="4">
        <v>0.45</v>
      </c>
      <c r="OT278" s="4">
        <v>0.56000000000000005</v>
      </c>
      <c r="OU278" s="4">
        <v>0.7</v>
      </c>
      <c r="OV278" s="4">
        <v>0.72</v>
      </c>
      <c r="OW278" s="4">
        <v>0.73</v>
      </c>
      <c r="OX278" s="4">
        <v>0.76</v>
      </c>
      <c r="OY278" s="4">
        <v>0.81</v>
      </c>
      <c r="OZ278" s="4">
        <v>0.81</v>
      </c>
      <c r="PA278" s="4">
        <v>0.83</v>
      </c>
      <c r="PB278" s="4">
        <v>0.85</v>
      </c>
      <c r="PC278" s="4">
        <v>0.88</v>
      </c>
      <c r="PD278" s="4">
        <v>0.93</v>
      </c>
      <c r="PE278" s="4">
        <v>1</v>
      </c>
      <c r="PF278" s="4">
        <v>1</v>
      </c>
      <c r="PG278" s="4">
        <v>1</v>
      </c>
      <c r="PH278" s="4">
        <v>1</v>
      </c>
      <c r="PI278" s="4">
        <v>1</v>
      </c>
      <c r="PJ278" s="4">
        <v>1</v>
      </c>
      <c r="PK278" s="4">
        <v>1</v>
      </c>
      <c r="PL278" s="4">
        <v>1</v>
      </c>
      <c r="PM278" s="4">
        <v>1</v>
      </c>
      <c r="PN278" s="4">
        <v>1</v>
      </c>
      <c r="PO278" s="4">
        <v>1</v>
      </c>
      <c r="PP278" s="4">
        <v>1</v>
      </c>
      <c r="PQ278" s="4">
        <v>1</v>
      </c>
      <c r="PR278" s="4">
        <v>1</v>
      </c>
      <c r="PS278" s="4">
        <v>1</v>
      </c>
      <c r="PT278" s="4">
        <v>1</v>
      </c>
      <c r="PU278" s="4">
        <v>1</v>
      </c>
      <c r="PV278" s="4">
        <v>1</v>
      </c>
      <c r="PW278" s="4">
        <v>1</v>
      </c>
      <c r="PX278" s="4">
        <v>1</v>
      </c>
      <c r="PY278" s="4">
        <v>1</v>
      </c>
      <c r="PZ278" s="4">
        <v>1</v>
      </c>
      <c r="QA278" s="4">
        <v>1</v>
      </c>
      <c r="QB278" s="4">
        <v>1</v>
      </c>
      <c r="QC278" s="4">
        <v>1</v>
      </c>
      <c r="QD278" s="4">
        <v>1</v>
      </c>
      <c r="QE278" s="4">
        <v>1</v>
      </c>
      <c r="QF278" s="4">
        <v>1</v>
      </c>
      <c r="QG278" s="4">
        <v>1</v>
      </c>
      <c r="QH278" s="4">
        <v>1</v>
      </c>
      <c r="QI278" s="4">
        <v>1</v>
      </c>
      <c r="QJ278" s="4">
        <v>1</v>
      </c>
      <c r="QK278" s="4">
        <v>1</v>
      </c>
      <c r="QL278" s="4">
        <v>1</v>
      </c>
      <c r="QM278" s="4">
        <v>1</v>
      </c>
      <c r="QN278" s="4">
        <v>1</v>
      </c>
      <c r="QO278" s="4">
        <v>1</v>
      </c>
      <c r="QP278" s="4">
        <v>1</v>
      </c>
      <c r="QQ278" s="4">
        <v>1</v>
      </c>
      <c r="QR278" s="4">
        <v>1</v>
      </c>
      <c r="QS278" s="4">
        <v>1</v>
      </c>
      <c r="QT278" s="4">
        <v>1</v>
      </c>
      <c r="QU278" s="4">
        <v>1</v>
      </c>
      <c r="QV278" s="4">
        <v>1</v>
      </c>
      <c r="QW278" s="4">
        <v>1</v>
      </c>
      <c r="QX278" s="4">
        <v>1</v>
      </c>
      <c r="QY278" s="4">
        <v>1</v>
      </c>
      <c r="QZ278" s="4">
        <v>1</v>
      </c>
      <c r="RA278" s="4">
        <v>1</v>
      </c>
      <c r="RB278" s="4">
        <v>1</v>
      </c>
      <c r="RC278" s="4">
        <v>1</v>
      </c>
      <c r="RD278" s="4">
        <v>1</v>
      </c>
      <c r="RE278" s="4">
        <v>1</v>
      </c>
      <c r="RF278" s="4">
        <v>1</v>
      </c>
      <c r="RG278" s="4">
        <v>1</v>
      </c>
      <c r="RH278" s="4">
        <v>1</v>
      </c>
      <c r="RI278" s="4">
        <v>1</v>
      </c>
      <c r="RJ278" s="4">
        <v>1</v>
      </c>
      <c r="RK278" s="4">
        <v>1</v>
      </c>
      <c r="RL278" s="4">
        <v>1</v>
      </c>
      <c r="RM278" s="4">
        <v>1</v>
      </c>
      <c r="RN278" s="4">
        <v>1</v>
      </c>
      <c r="RO278" s="4">
        <v>1</v>
      </c>
      <c r="RP278" s="4">
        <v>1</v>
      </c>
      <c r="RQ278" s="4">
        <v>1</v>
      </c>
      <c r="RR278" s="4">
        <v>1</v>
      </c>
      <c r="RS278" s="4">
        <v>1</v>
      </c>
      <c r="RT278" s="4">
        <v>1822.46</v>
      </c>
      <c r="RU278" s="4">
        <v>1823.27</v>
      </c>
      <c r="RV278" s="4">
        <v>1823.6</v>
      </c>
      <c r="RW278" s="4">
        <v>1823.6</v>
      </c>
      <c r="RX278" s="4">
        <v>1830.58</v>
      </c>
      <c r="RY278" s="4">
        <v>1836.77</v>
      </c>
      <c r="RZ278" s="4">
        <v>1842.97</v>
      </c>
      <c r="SA278" s="4">
        <v>1847.16</v>
      </c>
      <c r="SB278" s="4">
        <v>1850.88</v>
      </c>
      <c r="SC278" s="4">
        <v>1854.61</v>
      </c>
      <c r="SD278" s="4">
        <v>1854.61</v>
      </c>
      <c r="SE278" s="4">
        <v>1855.68</v>
      </c>
      <c r="SF278" s="4">
        <v>1856.68</v>
      </c>
      <c r="SG278" s="4">
        <v>1857.51</v>
      </c>
      <c r="SH278" s="4">
        <v>1858.28</v>
      </c>
      <c r="SI278" s="4">
        <v>1858.33</v>
      </c>
      <c r="SJ278" s="4">
        <v>1858.35</v>
      </c>
      <c r="SK278" s="4">
        <v>1858.35</v>
      </c>
      <c r="SL278" s="4">
        <v>1858.37</v>
      </c>
      <c r="SM278" s="4">
        <v>1858.38</v>
      </c>
      <c r="SN278" s="4">
        <v>1858.4</v>
      </c>
      <c r="SO278" s="4">
        <v>1858.42</v>
      </c>
      <c r="SP278" s="4">
        <v>1858.44</v>
      </c>
      <c r="SQ278" s="4">
        <v>1858.46</v>
      </c>
      <c r="SR278" s="4">
        <v>1858.46</v>
      </c>
      <c r="SS278" s="4">
        <v>1858.48</v>
      </c>
      <c r="ST278" s="4">
        <v>1858.5</v>
      </c>
      <c r="SU278" s="4">
        <v>1858.52</v>
      </c>
      <c r="SV278" s="4">
        <v>1858.54</v>
      </c>
      <c r="SW278" s="4">
        <v>1858.56</v>
      </c>
      <c r="SX278" s="4">
        <v>1858.58</v>
      </c>
      <c r="SY278" s="4">
        <v>1858.58</v>
      </c>
      <c r="SZ278" s="4">
        <v>1858.6</v>
      </c>
      <c r="TA278" s="4">
        <v>1861.13</v>
      </c>
      <c r="TB278" s="4">
        <v>1863.39</v>
      </c>
      <c r="TC278" s="4">
        <v>1865.65</v>
      </c>
      <c r="TD278" s="4">
        <v>1894.47</v>
      </c>
      <c r="TE278" s="4">
        <v>1920.09</v>
      </c>
      <c r="TF278" s="4">
        <v>1920.09</v>
      </c>
      <c r="TG278" s="4">
        <v>1947.29</v>
      </c>
      <c r="TH278" s="4">
        <v>1949.83</v>
      </c>
      <c r="TI278" s="4">
        <v>1950.81</v>
      </c>
      <c r="TJ278" s="4">
        <v>1951.79</v>
      </c>
      <c r="TK278" s="4">
        <v>1986.85</v>
      </c>
      <c r="TL278" s="4">
        <v>2015.86</v>
      </c>
      <c r="TM278" s="4">
        <v>2015.86</v>
      </c>
      <c r="TN278" s="4">
        <v>2044.88</v>
      </c>
      <c r="TO278" s="4">
        <v>2073.89</v>
      </c>
      <c r="TP278" s="4">
        <v>2102.9</v>
      </c>
      <c r="TQ278" s="4">
        <v>2102.9299999999998</v>
      </c>
      <c r="TR278" s="4">
        <v>2102.94</v>
      </c>
      <c r="TS278" s="4">
        <v>2102.96</v>
      </c>
      <c r="TT278" s="4">
        <v>2102.96</v>
      </c>
      <c r="TU278" s="4">
        <v>2102.9699999999998</v>
      </c>
      <c r="TV278" s="4">
        <v>2102.9899999999998</v>
      </c>
      <c r="TW278" s="4">
        <v>2103</v>
      </c>
      <c r="TX278" s="4">
        <v>2130.46</v>
      </c>
      <c r="TY278" s="4">
        <v>2153.9899999999998</v>
      </c>
      <c r="TZ278" s="4">
        <v>2177.5300000000002</v>
      </c>
      <c r="UA278" s="4">
        <v>2177.5300000000002</v>
      </c>
      <c r="UB278" s="4">
        <v>2201.06</v>
      </c>
      <c r="UC278" s="4">
        <v>2201.88</v>
      </c>
      <c r="UD278" s="4">
        <v>2202.62</v>
      </c>
      <c r="UE278" s="4">
        <v>2202.88</v>
      </c>
      <c r="UF278" s="4">
        <v>2203.17</v>
      </c>
      <c r="UG278" s="4">
        <v>2203.4299999999998</v>
      </c>
      <c r="UH278" s="4">
        <v>2203.6999999999998</v>
      </c>
      <c r="UI278" s="4">
        <v>2204.77</v>
      </c>
      <c r="UJ278" s="4">
        <v>2205.7399999999998</v>
      </c>
      <c r="UK278" s="4">
        <v>2207.04</v>
      </c>
      <c r="UL278" s="4">
        <v>2208.0500000000002</v>
      </c>
      <c r="UM278" s="4">
        <v>2208.66</v>
      </c>
      <c r="UN278" s="4">
        <v>2209.23</v>
      </c>
      <c r="UO278" s="4">
        <v>2209.23</v>
      </c>
      <c r="UP278" s="4">
        <v>2210.1799999999998</v>
      </c>
      <c r="UQ278" s="4">
        <v>2212.19</v>
      </c>
      <c r="UR278" s="4">
        <v>2214.04</v>
      </c>
      <c r="US278" s="4">
        <v>2215.59</v>
      </c>
      <c r="UT278" s="4">
        <v>2215.84</v>
      </c>
      <c r="UU278" s="4">
        <v>2216.09</v>
      </c>
      <c r="UV278" s="4">
        <v>2216.09</v>
      </c>
      <c r="UW278" s="4">
        <v>2216.4499999999998</v>
      </c>
      <c r="UX278" s="4">
        <v>2216.77</v>
      </c>
      <c r="UY278" s="4">
        <v>2217.09</v>
      </c>
      <c r="UZ278" s="4">
        <v>2222.13</v>
      </c>
      <c r="VA278" s="4">
        <v>2226.79</v>
      </c>
      <c r="VB278" s="4">
        <v>2250.81</v>
      </c>
      <c r="VC278" s="4">
        <v>2250.81</v>
      </c>
      <c r="VD278" s="4">
        <v>2272.9899999999998</v>
      </c>
      <c r="VE278" s="4">
        <v>2276.9899999999998</v>
      </c>
      <c r="VF278" s="4">
        <v>2282.77</v>
      </c>
      <c r="VG278" s="4">
        <v>2294.6999999999998</v>
      </c>
      <c r="VH278" s="4">
        <v>2304.46</v>
      </c>
      <c r="VI278" s="4">
        <v>2312.94</v>
      </c>
      <c r="VJ278" s="4">
        <v>2312.94</v>
      </c>
      <c r="VK278" s="4">
        <v>2320.86</v>
      </c>
      <c r="VL278" s="4">
        <v>2329.34</v>
      </c>
      <c r="VM278" s="4">
        <v>2337.7800000000002</v>
      </c>
      <c r="VN278" s="4">
        <v>2350.75</v>
      </c>
      <c r="VO278" s="4">
        <v>2361.84</v>
      </c>
      <c r="VP278" s="4">
        <v>2369.84</v>
      </c>
      <c r="VQ278" s="4">
        <v>2369.84</v>
      </c>
      <c r="VR278" s="4">
        <v>2377.2399999999998</v>
      </c>
      <c r="VS278" s="4">
        <v>2378.8000000000002</v>
      </c>
      <c r="VT278" s="4">
        <v>2380.2399999999998</v>
      </c>
      <c r="VU278" s="4">
        <v>2383.84</v>
      </c>
      <c r="VV278" s="4">
        <v>2387.04</v>
      </c>
      <c r="VW278" s="4">
        <v>2390.2399999999998</v>
      </c>
      <c r="VX278" s="4">
        <v>2390.2399999999998</v>
      </c>
      <c r="VY278" s="4">
        <v>2391.6799999999998</v>
      </c>
      <c r="VZ278" s="4">
        <v>2392.96</v>
      </c>
      <c r="WA278" s="4">
        <v>2394.2399999999998</v>
      </c>
      <c r="WB278" s="4">
        <v>2394.6</v>
      </c>
      <c r="WC278" s="4">
        <v>2394.92</v>
      </c>
      <c r="WD278" s="4">
        <v>2395.2399999999998</v>
      </c>
      <c r="WE278" s="4">
        <v>2395.2399999999998</v>
      </c>
      <c r="WF278" s="4">
        <v>2395.34</v>
      </c>
      <c r="WG278" s="4">
        <v>2395.4299999999998</v>
      </c>
      <c r="WH278" s="4">
        <v>2395.5300000000002</v>
      </c>
      <c r="WI278" s="4">
        <v>2395.62</v>
      </c>
      <c r="WJ278" s="4">
        <v>2395.84</v>
      </c>
      <c r="WK278" s="4">
        <v>2396.0300000000002</v>
      </c>
      <c r="WL278" s="4">
        <v>2396.0300000000002</v>
      </c>
      <c r="WM278" s="4">
        <v>2396.2199999999998</v>
      </c>
      <c r="WN278" s="4">
        <v>2396.44</v>
      </c>
      <c r="WO278" s="4">
        <v>2396.64</v>
      </c>
      <c r="WP278" s="4">
        <v>2396.83</v>
      </c>
      <c r="WQ278" s="4">
        <v>2396.83</v>
      </c>
      <c r="WR278" s="4">
        <v>2396.83</v>
      </c>
      <c r="WS278" s="4">
        <v>2396.83</v>
      </c>
      <c r="WT278" s="4">
        <v>2396.83</v>
      </c>
      <c r="WU278" s="4">
        <v>2396.83</v>
      </c>
      <c r="WV278" s="4">
        <v>2396.83</v>
      </c>
      <c r="WW278" s="4">
        <v>2396.83</v>
      </c>
      <c r="WX278" s="4">
        <v>2396.83</v>
      </c>
      <c r="WY278" s="4">
        <v>2396.83</v>
      </c>
      <c r="WZ278" s="4">
        <v>2396.83</v>
      </c>
      <c r="XA278" s="4">
        <v>2396.83</v>
      </c>
      <c r="XB278" s="4">
        <v>2396.83</v>
      </c>
      <c r="XC278" s="4">
        <v>2396.83</v>
      </c>
      <c r="XD278" s="4">
        <v>2396.83</v>
      </c>
      <c r="XE278" s="4">
        <v>2396.83</v>
      </c>
      <c r="XF278" s="4">
        <v>2396.83</v>
      </c>
      <c r="XG278" s="4">
        <v>2396.83</v>
      </c>
      <c r="XH278" s="4">
        <v>2396.83</v>
      </c>
      <c r="XI278" s="4">
        <v>2396.83</v>
      </c>
      <c r="XJ278" s="4">
        <v>2396.83</v>
      </c>
      <c r="XK278" s="4">
        <v>2396.83</v>
      </c>
      <c r="XL278" s="4">
        <v>2396.83</v>
      </c>
      <c r="XM278" s="4">
        <v>2396.83</v>
      </c>
      <c r="XN278" s="4">
        <v>2396.83</v>
      </c>
      <c r="XO278" s="4">
        <v>2396.83</v>
      </c>
      <c r="XP278" s="4">
        <v>2396.83</v>
      </c>
      <c r="XQ278" s="4">
        <v>2396.83</v>
      </c>
      <c r="XR278" s="4">
        <v>2396.83</v>
      </c>
      <c r="XS278" s="4">
        <v>2396.83</v>
      </c>
      <c r="XT278" s="4">
        <v>2396.83</v>
      </c>
      <c r="XU278" s="4">
        <v>2396.83</v>
      </c>
      <c r="XV278" s="4">
        <v>2396.83</v>
      </c>
      <c r="XW278" s="4">
        <v>2396.83</v>
      </c>
      <c r="XX278" s="4">
        <v>2396.83</v>
      </c>
      <c r="XY278" s="4">
        <v>2396.83</v>
      </c>
      <c r="XZ278" s="4">
        <v>2396.83</v>
      </c>
      <c r="YA278" s="4">
        <v>2396.83</v>
      </c>
      <c r="YB278" s="4">
        <v>2396.83</v>
      </c>
      <c r="YC278" s="4">
        <v>2396.83</v>
      </c>
      <c r="YD278" s="4">
        <v>2396.83</v>
      </c>
      <c r="YE278" s="4">
        <v>2396.83</v>
      </c>
      <c r="YF278" s="4">
        <v>2396.83</v>
      </c>
      <c r="YG278" s="4">
        <v>2396.83</v>
      </c>
      <c r="YH278" s="4">
        <v>2396.83</v>
      </c>
      <c r="YI278" s="4">
        <v>2396.83</v>
      </c>
      <c r="YJ278" s="4">
        <v>2396.83</v>
      </c>
      <c r="YK278" s="4">
        <v>2396.83</v>
      </c>
      <c r="YL278" s="4">
        <v>2396.83</v>
      </c>
      <c r="YM278" s="4">
        <v>2396.83</v>
      </c>
      <c r="YN278" s="4">
        <v>2396.83</v>
      </c>
      <c r="YO278" s="4">
        <v>2396.83</v>
      </c>
      <c r="YP278" s="4">
        <v>2396.83</v>
      </c>
      <c r="YQ278" s="4">
        <v>2396.83</v>
      </c>
      <c r="YR278" s="4">
        <v>2396.83</v>
      </c>
      <c r="YS278" s="4">
        <v>2396.83</v>
      </c>
      <c r="YT278" s="4">
        <v>2396.83</v>
      </c>
      <c r="YU278" s="4">
        <v>2396.83</v>
      </c>
      <c r="YV278" s="4">
        <v>2396.83</v>
      </c>
      <c r="YW278" s="4">
        <v>2396.83</v>
      </c>
      <c r="YX278" s="4">
        <v>2396.83</v>
      </c>
      <c r="YY278" s="4">
        <v>2396.83</v>
      </c>
      <c r="YZ278" s="4">
        <v>2396.83</v>
      </c>
      <c r="ZA278" s="4">
        <v>2396.83</v>
      </c>
      <c r="ZB278" s="4">
        <v>2396.83</v>
      </c>
      <c r="ZC278" s="4">
        <v>2396.83</v>
      </c>
      <c r="ZD278" s="4">
        <v>2396.83</v>
      </c>
      <c r="ZE278" s="4">
        <v>2396.83</v>
      </c>
      <c r="ZF278" s="4">
        <v>2396.83</v>
      </c>
      <c r="ZG278" s="4">
        <v>2396.83</v>
      </c>
      <c r="ZH278" s="4">
        <v>2396.83</v>
      </c>
      <c r="ZI278" s="4">
        <v>2396.83</v>
      </c>
      <c r="ZJ278" s="4">
        <v>2396.83</v>
      </c>
      <c r="ZK278" s="4">
        <v>2396.83</v>
      </c>
      <c r="ZL278" s="4">
        <v>2396.83</v>
      </c>
      <c r="ZM278" s="925">
        <v>2396.83</v>
      </c>
      <c r="ZN278" s="925">
        <v>2396.83</v>
      </c>
      <c r="ZO278" s="4">
        <v>2396.83</v>
      </c>
      <c r="ZP278" s="4">
        <v>2396.83</v>
      </c>
      <c r="ZQ278" s="4">
        <v>2396.83</v>
      </c>
      <c r="ZR278" s="4">
        <v>2396.83</v>
      </c>
      <c r="ZS278" s="4">
        <v>2396.83</v>
      </c>
      <c r="ZT278" s="4">
        <v>2396.83</v>
      </c>
      <c r="ZU278" s="4">
        <v>2396.83</v>
      </c>
      <c r="ZV278" s="4">
        <v>2396.83</v>
      </c>
      <c r="ZW278" s="4">
        <v>2396.83</v>
      </c>
      <c r="ZX278" s="4">
        <v>2396.83</v>
      </c>
      <c r="ZY278" s="4">
        <v>2396.83</v>
      </c>
      <c r="ZZ278" s="4">
        <v>2396.83</v>
      </c>
      <c r="AAA278" s="4">
        <v>2396.83</v>
      </c>
      <c r="AAB278" s="4">
        <v>2396.83</v>
      </c>
      <c r="AAC278" s="4">
        <v>2396.83</v>
      </c>
      <c r="AAD278" s="4">
        <v>2397.0700000000002</v>
      </c>
      <c r="AAE278" s="4">
        <v>2397.2600000000002</v>
      </c>
      <c r="AAF278" s="4">
        <v>2397.2600000000002</v>
      </c>
      <c r="AAG278" s="4">
        <v>2397.44</v>
      </c>
      <c r="AAH278" s="4">
        <v>2397.63</v>
      </c>
      <c r="AAI278" s="4">
        <v>2397.8200000000002</v>
      </c>
      <c r="AAJ278" s="4">
        <v>2398</v>
      </c>
      <c r="AAK278" s="4">
        <v>2398</v>
      </c>
      <c r="AAL278" s="4">
        <v>2398</v>
      </c>
      <c r="AAM278" s="4">
        <v>2398</v>
      </c>
      <c r="AAN278" s="4">
        <v>2398</v>
      </c>
      <c r="AAO278" s="4">
        <v>2398</v>
      </c>
      <c r="AAP278" s="4">
        <v>2398</v>
      </c>
      <c r="AAQ278" s="4">
        <v>2398</v>
      </c>
      <c r="AAR278" s="4">
        <v>2398</v>
      </c>
      <c r="AAS278" s="4">
        <v>2398</v>
      </c>
      <c r="AAT278" s="4">
        <v>2398</v>
      </c>
      <c r="AAU278" s="4">
        <v>2398</v>
      </c>
      <c r="AAV278" s="4">
        <v>2398</v>
      </c>
      <c r="AAW278" s="4">
        <v>2398</v>
      </c>
      <c r="AAX278" s="4">
        <v>2398</v>
      </c>
      <c r="AAY278" s="4">
        <v>2398</v>
      </c>
      <c r="AAZ278" s="4">
        <v>2398</v>
      </c>
      <c r="ABA278" s="4">
        <v>2398</v>
      </c>
      <c r="ABB278" s="4">
        <v>2398</v>
      </c>
      <c r="ABC278" s="4">
        <v>2398</v>
      </c>
      <c r="ABD278" s="4">
        <v>2398</v>
      </c>
      <c r="ABE278" s="4">
        <v>2398</v>
      </c>
      <c r="ABF278" s="4">
        <v>2398</v>
      </c>
      <c r="ABG278" s="4">
        <v>2398</v>
      </c>
      <c r="ABH278" s="4">
        <v>2398</v>
      </c>
      <c r="ABI278" s="4">
        <v>2398</v>
      </c>
      <c r="ABJ278" s="4">
        <v>2398</v>
      </c>
      <c r="ABK278" s="4">
        <v>2398</v>
      </c>
      <c r="ABL278" s="4">
        <v>2398</v>
      </c>
      <c r="ABM278" s="4">
        <v>2398</v>
      </c>
      <c r="ABN278" s="4">
        <v>2398</v>
      </c>
      <c r="ABO278" s="4">
        <v>2398</v>
      </c>
      <c r="ABP278" s="4">
        <v>2398</v>
      </c>
      <c r="ABQ278" s="4">
        <v>2398</v>
      </c>
      <c r="ABR278" s="4">
        <v>2398</v>
      </c>
      <c r="ABS278" s="4">
        <v>2398</v>
      </c>
      <c r="ABT278" s="4">
        <v>2398</v>
      </c>
      <c r="ABU278" s="4">
        <v>2398</v>
      </c>
    </row>
    <row r="279" spans="1:749" outlineLevel="3">
      <c r="A279" s="4" t="s">
        <v>1422</v>
      </c>
      <c r="D279" s="4">
        <v>2321.89</v>
      </c>
      <c r="E279" s="4">
        <v>635.95000000000005</v>
      </c>
      <c r="F279" s="689">
        <v>4985124.6900000004</v>
      </c>
      <c r="G279" s="689"/>
      <c r="H279" s="689" t="s">
        <v>894</v>
      </c>
      <c r="CK279" s="4">
        <v>1.62</v>
      </c>
      <c r="CL279" s="4">
        <v>3.23</v>
      </c>
      <c r="CM279" s="4">
        <v>4.8499999999999996</v>
      </c>
      <c r="CN279" s="4">
        <v>6.47</v>
      </c>
      <c r="CO279" s="4">
        <v>8.08</v>
      </c>
      <c r="CP279" s="4">
        <v>8.08</v>
      </c>
      <c r="CQ279" s="4">
        <v>9.6999999999999993</v>
      </c>
      <c r="CR279" s="4">
        <v>11.32</v>
      </c>
      <c r="CS279" s="4">
        <v>12.93</v>
      </c>
      <c r="CT279" s="4">
        <v>14.55</v>
      </c>
      <c r="CU279" s="4">
        <v>16.170000000000002</v>
      </c>
      <c r="CV279" s="4">
        <v>17.78</v>
      </c>
      <c r="CW279" s="4">
        <v>17.78</v>
      </c>
      <c r="CX279" s="4">
        <v>19.399999999999999</v>
      </c>
      <c r="CY279" s="4">
        <v>21.01</v>
      </c>
      <c r="CZ279" s="4">
        <v>22.63</v>
      </c>
      <c r="DA279" s="4">
        <v>24.25</v>
      </c>
      <c r="DB279" s="4">
        <v>25.86</v>
      </c>
      <c r="DC279" s="4">
        <v>27.48</v>
      </c>
      <c r="DD279" s="4">
        <v>27.48</v>
      </c>
      <c r="DE279" s="4">
        <v>29.1</v>
      </c>
      <c r="DF279" s="4">
        <v>30.71</v>
      </c>
      <c r="DG279" s="4">
        <v>32.33</v>
      </c>
      <c r="DH279" s="4">
        <v>33.950000000000003</v>
      </c>
      <c r="DI279" s="4">
        <v>35.56</v>
      </c>
      <c r="DJ279" s="4">
        <v>37.18</v>
      </c>
      <c r="DK279" s="4">
        <v>37.18</v>
      </c>
      <c r="DL279" s="4">
        <v>38.799999999999997</v>
      </c>
      <c r="DM279" s="4">
        <v>40.409999999999997</v>
      </c>
      <c r="DN279" s="4">
        <v>42.03</v>
      </c>
      <c r="DO279" s="4">
        <v>43.65</v>
      </c>
      <c r="DP279" s="4">
        <v>45.26</v>
      </c>
      <c r="DQ279" s="4">
        <v>46.88</v>
      </c>
      <c r="DR279" s="4">
        <v>46.88</v>
      </c>
      <c r="DS279" s="4">
        <v>48.5</v>
      </c>
      <c r="DT279" s="4">
        <v>50.11</v>
      </c>
      <c r="DU279" s="4">
        <v>51.73</v>
      </c>
      <c r="DV279" s="4">
        <v>53.35</v>
      </c>
      <c r="DW279" s="4">
        <v>54.96</v>
      </c>
      <c r="DX279" s="4">
        <v>56.58</v>
      </c>
      <c r="DY279" s="4">
        <v>56.58</v>
      </c>
      <c r="DZ279" s="4">
        <v>58.2</v>
      </c>
      <c r="EA279" s="4">
        <v>59.81</v>
      </c>
      <c r="EB279" s="4">
        <v>61.43</v>
      </c>
      <c r="EC279" s="4">
        <v>63.04</v>
      </c>
      <c r="ED279" s="4">
        <v>64.66</v>
      </c>
      <c r="EE279" s="4">
        <v>66.28</v>
      </c>
      <c r="EF279" s="4">
        <v>66.28</v>
      </c>
      <c r="EG279" s="4">
        <v>67.89</v>
      </c>
      <c r="EH279" s="4">
        <v>69.510000000000005</v>
      </c>
      <c r="EI279" s="4">
        <v>71.13</v>
      </c>
      <c r="EJ279" s="4">
        <v>72.739999999999995</v>
      </c>
      <c r="EK279" s="4">
        <v>74.36</v>
      </c>
      <c r="EL279" s="4">
        <v>75.98</v>
      </c>
      <c r="EM279" s="4">
        <v>75.98</v>
      </c>
      <c r="EN279" s="4">
        <v>77.59</v>
      </c>
      <c r="EO279" s="4">
        <v>79.209999999999994</v>
      </c>
      <c r="EP279" s="4">
        <v>80.83</v>
      </c>
      <c r="EQ279" s="4">
        <v>82.44</v>
      </c>
      <c r="ER279" s="4">
        <v>84.06</v>
      </c>
      <c r="ES279" s="4">
        <v>85.68</v>
      </c>
      <c r="ET279" s="4">
        <v>85.68</v>
      </c>
      <c r="EU279" s="4">
        <v>87.29</v>
      </c>
      <c r="EV279" s="4">
        <v>88.91</v>
      </c>
      <c r="EW279" s="4">
        <v>90.53</v>
      </c>
      <c r="EX279" s="4">
        <v>92.14</v>
      </c>
      <c r="EY279" s="4">
        <v>93.76</v>
      </c>
      <c r="EZ279" s="4">
        <v>95.38</v>
      </c>
      <c r="FA279" s="4">
        <v>95.38</v>
      </c>
      <c r="FB279" s="4">
        <v>96.99</v>
      </c>
      <c r="FC279" s="4">
        <v>98.61</v>
      </c>
      <c r="FD279" s="4">
        <v>100.22</v>
      </c>
      <c r="FE279" s="4">
        <v>101.84</v>
      </c>
      <c r="FF279" s="4">
        <v>103.05</v>
      </c>
      <c r="FG279" s="4">
        <v>104.27</v>
      </c>
      <c r="FH279" s="4">
        <v>104.27</v>
      </c>
      <c r="FI279" s="4">
        <v>105.48</v>
      </c>
      <c r="FJ279" s="4">
        <v>105.48</v>
      </c>
      <c r="FK279" s="4">
        <v>106.69</v>
      </c>
      <c r="FL279" s="4">
        <v>107.9</v>
      </c>
      <c r="FM279" s="4">
        <v>109.12</v>
      </c>
      <c r="FN279" s="4">
        <v>110.33</v>
      </c>
      <c r="FO279" s="4">
        <v>110.33</v>
      </c>
      <c r="FP279" s="4">
        <v>111.54</v>
      </c>
      <c r="FQ279" s="4">
        <v>112.75</v>
      </c>
      <c r="FR279" s="4">
        <v>113.97</v>
      </c>
      <c r="FS279" s="4">
        <v>115.18</v>
      </c>
      <c r="FT279" s="4">
        <v>116.39</v>
      </c>
      <c r="FU279" s="4">
        <v>117.76</v>
      </c>
      <c r="FV279" s="4">
        <v>117.76</v>
      </c>
      <c r="FW279" s="4">
        <v>119.78</v>
      </c>
      <c r="FX279" s="4">
        <v>121.81</v>
      </c>
      <c r="FY279" s="4">
        <v>123.83</v>
      </c>
      <c r="FZ279" s="4">
        <v>125.85</v>
      </c>
      <c r="GA279" s="4">
        <v>127.87</v>
      </c>
      <c r="GB279" s="4">
        <v>129.88999999999999</v>
      </c>
      <c r="GC279" s="4">
        <v>129.88999999999999</v>
      </c>
      <c r="GD279" s="4">
        <v>131.91</v>
      </c>
      <c r="GE279" s="4">
        <v>134.04</v>
      </c>
      <c r="GF279" s="4">
        <v>136.87</v>
      </c>
      <c r="GG279" s="4">
        <v>139.69999999999999</v>
      </c>
      <c r="GH279" s="4">
        <v>142.52000000000001</v>
      </c>
      <c r="GI279" s="4">
        <v>142.52000000000001</v>
      </c>
      <c r="GJ279" s="4">
        <v>142.52000000000001</v>
      </c>
      <c r="GK279" s="4">
        <v>142.52000000000001</v>
      </c>
      <c r="GL279" s="4">
        <v>142.52000000000001</v>
      </c>
      <c r="GM279" s="4">
        <v>142.52000000000001</v>
      </c>
      <c r="GN279" s="4">
        <v>146.30000000000001</v>
      </c>
      <c r="GO279" s="4">
        <v>150.07</v>
      </c>
      <c r="GP279" s="4">
        <v>153.84</v>
      </c>
      <c r="GQ279" s="4">
        <v>153.84</v>
      </c>
      <c r="GR279" s="4">
        <v>157.61000000000001</v>
      </c>
      <c r="GS279" s="4">
        <v>161.38</v>
      </c>
      <c r="GT279" s="4">
        <v>165.16</v>
      </c>
      <c r="GU279" s="4">
        <v>168.93</v>
      </c>
      <c r="GV279" s="4">
        <v>172.7</v>
      </c>
      <c r="GW279" s="4">
        <v>176.47</v>
      </c>
      <c r="GX279" s="4">
        <v>176.47</v>
      </c>
      <c r="GY279" s="4">
        <v>180.24</v>
      </c>
      <c r="GZ279" s="4">
        <v>184.01</v>
      </c>
      <c r="HA279" s="4">
        <v>187.79</v>
      </c>
      <c r="HB279" s="4">
        <v>191.56</v>
      </c>
      <c r="HC279" s="4">
        <v>195.33</v>
      </c>
      <c r="HD279" s="4">
        <v>199.1</v>
      </c>
      <c r="HE279" s="4">
        <v>199.1</v>
      </c>
      <c r="HF279" s="4">
        <v>203.09</v>
      </c>
      <c r="HG279" s="4">
        <v>207.94</v>
      </c>
      <c r="HH279" s="4">
        <v>212.79</v>
      </c>
      <c r="HI279" s="4">
        <v>217.64</v>
      </c>
      <c r="HJ279" s="4">
        <v>222.49</v>
      </c>
      <c r="HK279" s="4">
        <v>227.34</v>
      </c>
      <c r="HL279" s="4">
        <v>227.34</v>
      </c>
      <c r="HM279" s="4">
        <v>232.19</v>
      </c>
      <c r="HN279" s="4">
        <v>237.04</v>
      </c>
      <c r="HO279" s="4">
        <v>241.89</v>
      </c>
      <c r="HP279" s="4">
        <v>246.74</v>
      </c>
      <c r="HQ279" s="4">
        <v>251.59</v>
      </c>
      <c r="HR279" s="4">
        <v>256.44</v>
      </c>
      <c r="HS279" s="4">
        <v>256.44</v>
      </c>
      <c r="HT279" s="4">
        <v>261.33999999999997</v>
      </c>
      <c r="HU279" s="4">
        <v>266.73</v>
      </c>
      <c r="HV279" s="4">
        <v>272.12</v>
      </c>
      <c r="HW279" s="4">
        <v>277.5</v>
      </c>
      <c r="HX279" s="4">
        <v>282.89</v>
      </c>
      <c r="HY279" s="4">
        <v>288.27999999999997</v>
      </c>
      <c r="HZ279" s="4">
        <v>288.27999999999997</v>
      </c>
      <c r="IA279" s="4">
        <v>293.67</v>
      </c>
      <c r="IB279" s="4">
        <v>299.06</v>
      </c>
      <c r="IC279" s="4">
        <v>324.02</v>
      </c>
      <c r="ID279" s="4">
        <v>348.98</v>
      </c>
      <c r="IE279" s="4">
        <v>373.94</v>
      </c>
      <c r="IF279" s="4">
        <v>398.91</v>
      </c>
      <c r="IG279" s="4">
        <v>398.91</v>
      </c>
      <c r="IH279" s="4">
        <v>423.87</v>
      </c>
      <c r="II279" s="4">
        <v>454.46</v>
      </c>
      <c r="IJ279" s="4">
        <v>501.36</v>
      </c>
      <c r="IK279" s="4">
        <v>559.52</v>
      </c>
      <c r="IL279" s="4">
        <v>627.79999999999995</v>
      </c>
      <c r="IM279" s="4">
        <v>627.79999999999995</v>
      </c>
      <c r="IN279" s="4">
        <v>627.79999999999995</v>
      </c>
      <c r="IO279" s="4">
        <v>627.79999999999995</v>
      </c>
      <c r="IP279" s="4">
        <v>627.79999999999995</v>
      </c>
      <c r="IQ279" s="4">
        <v>627.79999999999995</v>
      </c>
      <c r="IR279" s="4">
        <v>627.79999999999995</v>
      </c>
      <c r="IS279" s="4">
        <v>627.79999999999995</v>
      </c>
      <c r="IT279" s="4">
        <v>627.79999999999995</v>
      </c>
      <c r="IU279" s="4">
        <v>627.79999999999995</v>
      </c>
      <c r="IV279" s="4">
        <v>627.79999999999995</v>
      </c>
      <c r="IW279" s="4">
        <v>627.79999999999995</v>
      </c>
      <c r="IX279" s="4">
        <v>627.79999999999995</v>
      </c>
      <c r="IY279" s="4">
        <v>627.79999999999995</v>
      </c>
      <c r="IZ279" s="4">
        <v>627.79999999999995</v>
      </c>
      <c r="JA279" s="4">
        <v>627.79999999999995</v>
      </c>
      <c r="JB279" s="4">
        <v>627.79999999999995</v>
      </c>
      <c r="JC279" s="4">
        <v>627.79999999999995</v>
      </c>
      <c r="JD279" s="4">
        <v>627.79999999999995</v>
      </c>
      <c r="JE279" s="4">
        <v>627.79999999999995</v>
      </c>
      <c r="JF279" s="4">
        <v>627.79999999999995</v>
      </c>
      <c r="JG279" s="4">
        <v>627.79999999999995</v>
      </c>
      <c r="JH279" s="4">
        <v>627.79999999999995</v>
      </c>
      <c r="JI279" s="4">
        <v>627.79999999999995</v>
      </c>
      <c r="JJ279" s="4">
        <v>627.79999999999995</v>
      </c>
      <c r="JK279" s="4">
        <v>627.79999999999995</v>
      </c>
      <c r="JL279" s="4">
        <v>627.79999999999995</v>
      </c>
      <c r="JM279" s="4">
        <v>627.79999999999995</v>
      </c>
      <c r="JN279" s="4">
        <v>627.79999999999995</v>
      </c>
      <c r="JO279" s="4">
        <v>627.79999999999995</v>
      </c>
      <c r="JP279" s="4">
        <v>627.79999999999995</v>
      </c>
      <c r="JQ279" s="4">
        <v>627.79999999999995</v>
      </c>
      <c r="JR279" s="4">
        <v>627.79999999999995</v>
      </c>
      <c r="JS279" s="4">
        <v>627.79999999999995</v>
      </c>
      <c r="JT279" s="4">
        <v>627.79999999999995</v>
      </c>
      <c r="JU279" s="4">
        <v>627.79999999999995</v>
      </c>
      <c r="JV279" s="4">
        <v>627.79999999999995</v>
      </c>
      <c r="JW279" s="4">
        <v>627.79999999999995</v>
      </c>
      <c r="JX279" s="4">
        <v>627.79999999999995</v>
      </c>
      <c r="JY279" s="4">
        <v>627.79999999999995</v>
      </c>
      <c r="JZ279" s="4">
        <v>627.79999999999995</v>
      </c>
      <c r="KA279" s="4">
        <v>627.79999999999995</v>
      </c>
      <c r="KB279" s="4">
        <v>627.79999999999995</v>
      </c>
      <c r="KC279" s="4">
        <v>627.79999999999995</v>
      </c>
      <c r="KD279" s="4">
        <v>627.79999999999995</v>
      </c>
      <c r="KE279" s="4">
        <v>627.79999999999995</v>
      </c>
      <c r="KF279" s="4">
        <v>627.79999999999995</v>
      </c>
      <c r="KG279" s="4">
        <v>627.79999999999995</v>
      </c>
      <c r="KH279" s="4">
        <v>627.79999999999995</v>
      </c>
      <c r="KI279" s="4">
        <v>627.87</v>
      </c>
      <c r="KJ279" s="4">
        <v>627.95000000000005</v>
      </c>
      <c r="KK279" s="4">
        <v>627.95000000000005</v>
      </c>
      <c r="KL279" s="4">
        <v>628.02</v>
      </c>
      <c r="KM279" s="4">
        <v>628.1</v>
      </c>
      <c r="KN279" s="4">
        <v>628.16999999999996</v>
      </c>
      <c r="KO279" s="4">
        <v>628.25</v>
      </c>
      <c r="KP279" s="4">
        <v>628.32000000000005</v>
      </c>
      <c r="KQ279" s="4">
        <v>628.39</v>
      </c>
      <c r="KR279" s="4">
        <v>628.39</v>
      </c>
      <c r="KS279" s="4">
        <v>628.47</v>
      </c>
      <c r="KT279" s="4">
        <v>628.54</v>
      </c>
      <c r="KU279" s="4">
        <v>628.62</v>
      </c>
      <c r="KV279" s="4">
        <v>628.69000000000005</v>
      </c>
      <c r="KW279" s="4">
        <v>628.76</v>
      </c>
      <c r="KX279" s="4">
        <v>628.84</v>
      </c>
      <c r="KY279" s="4">
        <v>628.84</v>
      </c>
      <c r="KZ279" s="4">
        <v>628.91</v>
      </c>
      <c r="LA279" s="4">
        <v>628.99</v>
      </c>
      <c r="LB279" s="4">
        <v>629.05999999999995</v>
      </c>
      <c r="LC279" s="4">
        <v>629.14</v>
      </c>
      <c r="LD279" s="4">
        <v>629.21</v>
      </c>
      <c r="LE279" s="4">
        <v>629.28</v>
      </c>
      <c r="LF279" s="4">
        <v>629.28</v>
      </c>
      <c r="LG279" s="4">
        <v>629.36</v>
      </c>
      <c r="LH279" s="4">
        <v>629.42999999999995</v>
      </c>
      <c r="LI279" s="4">
        <v>629.51</v>
      </c>
      <c r="LJ279" s="4">
        <v>629.58000000000004</v>
      </c>
      <c r="LK279" s="4">
        <v>629.65</v>
      </c>
      <c r="LL279" s="4">
        <v>629.73</v>
      </c>
      <c r="LM279" s="4">
        <v>629.73</v>
      </c>
      <c r="LN279" s="4">
        <v>629.79999999999995</v>
      </c>
      <c r="LO279" s="4">
        <v>629.88</v>
      </c>
      <c r="LP279" s="4">
        <v>629.95000000000005</v>
      </c>
      <c r="LQ279" s="4">
        <v>630.02</v>
      </c>
      <c r="LR279" s="4">
        <v>630.1</v>
      </c>
      <c r="LS279" s="4">
        <v>630.16999999999996</v>
      </c>
      <c r="LT279" s="4">
        <v>630.16999999999996</v>
      </c>
      <c r="LU279" s="4">
        <v>630.25</v>
      </c>
      <c r="LV279" s="4">
        <v>630.32000000000005</v>
      </c>
      <c r="LW279" s="4">
        <v>630.4</v>
      </c>
      <c r="LX279" s="4">
        <v>630.47</v>
      </c>
      <c r="LY279" s="4">
        <v>630.54</v>
      </c>
      <c r="LZ279" s="4">
        <v>630.62</v>
      </c>
      <c r="MA279" s="4">
        <v>630.62</v>
      </c>
      <c r="MB279" s="4">
        <v>630.69000000000005</v>
      </c>
      <c r="MC279" s="4">
        <v>630.79</v>
      </c>
      <c r="MD279" s="4">
        <v>630.91</v>
      </c>
      <c r="ME279" s="4">
        <v>631.03</v>
      </c>
      <c r="MF279" s="4">
        <v>631.16</v>
      </c>
      <c r="MG279" s="4">
        <v>631.33000000000004</v>
      </c>
      <c r="MH279" s="4">
        <v>631.33000000000004</v>
      </c>
      <c r="MI279" s="4">
        <v>631.51</v>
      </c>
      <c r="MJ279" s="4">
        <v>631.67999999999995</v>
      </c>
      <c r="MK279" s="4">
        <v>631.85</v>
      </c>
      <c r="ML279" s="4">
        <v>632.03</v>
      </c>
      <c r="MM279" s="4">
        <v>632.20000000000005</v>
      </c>
      <c r="MN279" s="4">
        <v>632.37</v>
      </c>
      <c r="MO279" s="4">
        <v>632.37</v>
      </c>
      <c r="MP279" s="4">
        <v>632.54</v>
      </c>
      <c r="MQ279" s="4">
        <v>632.72</v>
      </c>
      <c r="MR279" s="4">
        <v>632.9</v>
      </c>
      <c r="MS279" s="4">
        <v>633.12</v>
      </c>
      <c r="MT279" s="4">
        <v>633.35</v>
      </c>
      <c r="MU279" s="4">
        <v>633.57000000000005</v>
      </c>
      <c r="MV279" s="4">
        <v>633.57000000000005</v>
      </c>
      <c r="MW279" s="4">
        <v>633.79</v>
      </c>
      <c r="MX279" s="4">
        <v>634.01</v>
      </c>
      <c r="MY279" s="4">
        <v>634.24</v>
      </c>
      <c r="MZ279" s="4">
        <v>634.47</v>
      </c>
      <c r="NA279" s="4">
        <v>634.72</v>
      </c>
      <c r="NB279" s="4">
        <v>634.97</v>
      </c>
      <c r="NC279" s="4">
        <v>634.97</v>
      </c>
      <c r="ND279" s="4">
        <v>635.21</v>
      </c>
      <c r="NE279" s="4">
        <v>635.46</v>
      </c>
      <c r="NF279" s="4">
        <v>635.71</v>
      </c>
      <c r="NG279" s="4">
        <v>635.95000000000005</v>
      </c>
      <c r="NH279" s="4">
        <v>635.95000000000005</v>
      </c>
      <c r="NI279" s="4">
        <v>635.95000000000005</v>
      </c>
      <c r="NJ279" s="4">
        <v>635.95000000000005</v>
      </c>
      <c r="NK279" s="4">
        <v>635.95000000000005</v>
      </c>
      <c r="NL279" s="4">
        <v>635.95000000000005</v>
      </c>
      <c r="NM279" s="4">
        <v>635.95000000000005</v>
      </c>
      <c r="NN279" s="4">
        <v>635.95000000000005</v>
      </c>
      <c r="NO279" s="4">
        <v>635.95000000000005</v>
      </c>
      <c r="NP279" s="4">
        <v>635.95000000000005</v>
      </c>
      <c r="NQ279" s="4">
        <v>635.95000000000005</v>
      </c>
      <c r="NR279" s="4">
        <v>635.95000000000005</v>
      </c>
      <c r="NS279" s="4">
        <v>635.95000000000005</v>
      </c>
      <c r="NT279" s="4">
        <v>635.95000000000005</v>
      </c>
      <c r="NU279" s="4">
        <v>635.95000000000005</v>
      </c>
      <c r="NV279" s="4">
        <v>635.95000000000005</v>
      </c>
      <c r="NW279" s="4">
        <v>635.95000000000005</v>
      </c>
      <c r="NX279" s="4">
        <v>635.95000000000005</v>
      </c>
      <c r="NY279" s="4">
        <v>635.95000000000005</v>
      </c>
      <c r="NZ279" s="4">
        <v>635.95000000000005</v>
      </c>
      <c r="OA279" s="4">
        <v>635.95000000000005</v>
      </c>
      <c r="OB279" s="4">
        <v>635.95000000000005</v>
      </c>
      <c r="OC279" s="4">
        <v>639.96</v>
      </c>
      <c r="OD279" s="4">
        <v>644.63</v>
      </c>
      <c r="OE279" s="4">
        <v>644.63</v>
      </c>
      <c r="OF279" s="4">
        <v>655.98</v>
      </c>
      <c r="OG279" s="4">
        <v>666.47</v>
      </c>
      <c r="OH279" s="4">
        <v>678.88</v>
      </c>
      <c r="OI279" s="4">
        <v>694.29</v>
      </c>
      <c r="OJ279" s="4">
        <v>721.81</v>
      </c>
      <c r="OK279" s="4">
        <v>722.72</v>
      </c>
      <c r="OL279" s="4">
        <v>722.72</v>
      </c>
      <c r="OM279" s="4">
        <v>732.24</v>
      </c>
      <c r="ON279" s="4">
        <v>746.51</v>
      </c>
      <c r="OO279" s="4">
        <v>862.8</v>
      </c>
      <c r="OP279" s="4">
        <v>1097.27</v>
      </c>
      <c r="OQ279" s="4">
        <v>1134.74</v>
      </c>
      <c r="OR279" s="4">
        <v>1203.3499999999999</v>
      </c>
      <c r="OS279" s="4">
        <v>1203.3499999999999</v>
      </c>
      <c r="OT279" s="4">
        <v>1274.31</v>
      </c>
      <c r="OU279" s="4">
        <v>1326.89</v>
      </c>
      <c r="OV279" s="4">
        <v>1462.87</v>
      </c>
      <c r="OW279" s="4">
        <v>1538.29</v>
      </c>
      <c r="OX279" s="4">
        <v>1551.03</v>
      </c>
      <c r="OY279" s="4">
        <v>1576.54</v>
      </c>
      <c r="OZ279" s="4">
        <v>1576.54</v>
      </c>
      <c r="PA279" s="4">
        <v>1641.11</v>
      </c>
      <c r="PB279" s="4">
        <v>1742.84</v>
      </c>
      <c r="PC279" s="4">
        <v>1762.45</v>
      </c>
      <c r="PD279" s="4">
        <v>1802.94</v>
      </c>
      <c r="PE279" s="4">
        <v>1863.27</v>
      </c>
      <c r="PF279" s="4">
        <v>1970.55</v>
      </c>
      <c r="PG279" s="4">
        <v>1970.55</v>
      </c>
      <c r="PH279" s="4">
        <v>1990.8</v>
      </c>
      <c r="PI279" s="4">
        <v>1994.44</v>
      </c>
      <c r="PJ279" s="4">
        <v>1998.88</v>
      </c>
      <c r="PK279" s="4">
        <v>2006.81</v>
      </c>
      <c r="PL279" s="4">
        <v>2024.65</v>
      </c>
      <c r="PM279" s="4">
        <v>2044.87</v>
      </c>
      <c r="PN279" s="4">
        <v>2044.87</v>
      </c>
      <c r="PO279" s="4">
        <v>2089.19</v>
      </c>
      <c r="PP279" s="4">
        <v>2090.79</v>
      </c>
      <c r="PQ279" s="4">
        <v>2094.09</v>
      </c>
      <c r="PR279" s="4">
        <v>2097.79</v>
      </c>
      <c r="PS279" s="4">
        <v>2099.89</v>
      </c>
      <c r="PT279" s="4">
        <v>2100.4899999999998</v>
      </c>
      <c r="PU279" s="4">
        <v>2100.4899999999998</v>
      </c>
      <c r="PV279" s="4">
        <v>2101.89</v>
      </c>
      <c r="PW279" s="4">
        <v>2207.4899999999998</v>
      </c>
      <c r="PX279" s="4">
        <v>2298.89</v>
      </c>
      <c r="PY279" s="4">
        <v>2302.4899999999998</v>
      </c>
      <c r="PZ279" s="4">
        <v>2306.89</v>
      </c>
      <c r="QA279" s="4">
        <v>2313.89</v>
      </c>
      <c r="QB279" s="4">
        <v>2313.89</v>
      </c>
      <c r="QC279" s="4">
        <v>2315.09</v>
      </c>
      <c r="QD279" s="4">
        <v>2317.89</v>
      </c>
      <c r="QE279" s="4">
        <v>2318.19</v>
      </c>
      <c r="QF279" s="4">
        <v>2318.89</v>
      </c>
      <c r="QG279" s="4">
        <v>2319.09</v>
      </c>
      <c r="QH279" s="4">
        <v>2319.3200000000002</v>
      </c>
      <c r="QI279" s="4">
        <v>2319.3200000000002</v>
      </c>
      <c r="QJ279" s="4">
        <v>2319.89</v>
      </c>
      <c r="QK279" s="4">
        <v>2320.09</v>
      </c>
      <c r="QL279" s="4">
        <v>2320.3200000000002</v>
      </c>
      <c r="QM279" s="4">
        <v>2320.89</v>
      </c>
      <c r="QN279" s="4">
        <v>2321.09</v>
      </c>
      <c r="QO279" s="4">
        <v>2321.3200000000002</v>
      </c>
      <c r="QP279" s="4">
        <v>2321.3200000000002</v>
      </c>
      <c r="QQ279" s="4">
        <v>2321.89</v>
      </c>
      <c r="QR279" s="4">
        <v>2321.89</v>
      </c>
      <c r="QS279" s="4">
        <v>2321.89</v>
      </c>
      <c r="QT279" s="4">
        <v>2321.89</v>
      </c>
      <c r="QU279" s="4">
        <v>2321.89</v>
      </c>
      <c r="QV279" s="4">
        <v>2321.89</v>
      </c>
      <c r="QW279" s="4">
        <v>2321.89</v>
      </c>
      <c r="QX279" s="4">
        <v>2321.89</v>
      </c>
      <c r="QY279" s="4">
        <v>2321.89</v>
      </c>
      <c r="QZ279" s="4">
        <v>2321.89</v>
      </c>
      <c r="RA279" s="4">
        <v>2321.89</v>
      </c>
      <c r="RB279" s="4">
        <v>2321.89</v>
      </c>
      <c r="RC279" s="4">
        <v>2321.89</v>
      </c>
      <c r="RD279" s="4">
        <v>2321.89</v>
      </c>
      <c r="RE279" s="4">
        <v>2321.89</v>
      </c>
      <c r="RF279" s="4">
        <v>2321.89</v>
      </c>
      <c r="RG279" s="4">
        <v>2321.89</v>
      </c>
      <c r="RH279" s="4">
        <v>2321.89</v>
      </c>
      <c r="RI279" s="4">
        <v>2321.89</v>
      </c>
      <c r="RJ279" s="4">
        <v>2321.89</v>
      </c>
      <c r="RK279" s="4">
        <v>2321.89</v>
      </c>
      <c r="RL279" s="4">
        <v>2321.89</v>
      </c>
      <c r="RM279" s="4">
        <v>2321.89</v>
      </c>
      <c r="RN279" s="4">
        <v>2321.89</v>
      </c>
      <c r="RO279" s="4">
        <v>2321.89</v>
      </c>
      <c r="RP279" s="4">
        <v>2321.89</v>
      </c>
      <c r="RQ279" s="4">
        <v>2321.89</v>
      </c>
      <c r="RR279" s="4">
        <v>2321.89</v>
      </c>
      <c r="RS279" s="4">
        <v>2321.89</v>
      </c>
      <c r="RT279" s="4">
        <v>15384.17</v>
      </c>
      <c r="RU279" s="4">
        <v>15384.17</v>
      </c>
      <c r="RV279" s="4">
        <v>15384.18</v>
      </c>
      <c r="RW279" s="4">
        <v>15384.18</v>
      </c>
      <c r="RX279" s="4">
        <v>15384.19</v>
      </c>
      <c r="RY279" s="4">
        <v>15384.2</v>
      </c>
      <c r="RZ279" s="4">
        <v>15384.21</v>
      </c>
      <c r="SA279" s="4">
        <v>15384.22</v>
      </c>
      <c r="SB279" s="4">
        <v>15384.23</v>
      </c>
      <c r="SC279" s="4">
        <v>15384.24</v>
      </c>
      <c r="SD279" s="4">
        <v>15384.24</v>
      </c>
      <c r="SE279" s="4">
        <v>15384.25</v>
      </c>
      <c r="SF279" s="4">
        <v>15384.28</v>
      </c>
      <c r="SG279" s="4">
        <v>15384.3</v>
      </c>
      <c r="SH279" s="4">
        <v>15384.33</v>
      </c>
      <c r="SI279" s="4">
        <v>15384.36</v>
      </c>
      <c r="SJ279" s="4">
        <v>15384.39</v>
      </c>
      <c r="SK279" s="4">
        <v>15384.39</v>
      </c>
      <c r="SL279" s="4">
        <v>15384.41</v>
      </c>
      <c r="SM279" s="4">
        <v>15384.42</v>
      </c>
      <c r="SN279" s="4">
        <v>15384.42</v>
      </c>
      <c r="SO279" s="4">
        <v>15384.42</v>
      </c>
      <c r="SP279" s="4">
        <v>15384.42</v>
      </c>
      <c r="SQ279" s="4">
        <v>15384.42</v>
      </c>
      <c r="SR279" s="4">
        <v>15384.42</v>
      </c>
      <c r="SS279" s="4">
        <v>15384.42</v>
      </c>
      <c r="ST279" s="4">
        <v>15384.42</v>
      </c>
      <c r="SU279" s="4">
        <v>15384.42</v>
      </c>
      <c r="SV279" s="4">
        <v>15384.42</v>
      </c>
      <c r="SW279" s="4">
        <v>15384.42</v>
      </c>
      <c r="SX279" s="4">
        <v>15384.42</v>
      </c>
      <c r="SY279" s="4">
        <v>15384.42</v>
      </c>
      <c r="SZ279" s="4">
        <v>15384.42</v>
      </c>
      <c r="TA279" s="4">
        <v>15384.42</v>
      </c>
      <c r="TB279" s="4">
        <v>15384.42</v>
      </c>
      <c r="TC279" s="4">
        <v>15384.42</v>
      </c>
      <c r="TD279" s="4">
        <v>15384.42</v>
      </c>
      <c r="TE279" s="4">
        <v>15384.42</v>
      </c>
      <c r="TF279" s="4">
        <v>15384.42</v>
      </c>
      <c r="TG279" s="4">
        <v>15384.42</v>
      </c>
      <c r="TH279" s="4">
        <v>15384.42</v>
      </c>
      <c r="TI279" s="4">
        <v>15384.42</v>
      </c>
      <c r="TJ279" s="4">
        <v>15384.42</v>
      </c>
      <c r="TK279" s="4">
        <v>15384.42</v>
      </c>
      <c r="TL279" s="4">
        <v>15384.42</v>
      </c>
      <c r="TM279" s="4">
        <v>15384.42</v>
      </c>
      <c r="TN279" s="4">
        <v>15384.42</v>
      </c>
      <c r="TO279" s="4">
        <v>15384.42</v>
      </c>
      <c r="TP279" s="4">
        <v>15384.42</v>
      </c>
      <c r="TQ279" s="4">
        <v>15384.42</v>
      </c>
      <c r="TR279" s="4">
        <v>15384.42</v>
      </c>
      <c r="TS279" s="4">
        <v>15384.42</v>
      </c>
      <c r="TT279" s="4">
        <v>15384.42</v>
      </c>
      <c r="TU279" s="4">
        <v>15384.42</v>
      </c>
      <c r="TV279" s="4">
        <v>15384.42</v>
      </c>
      <c r="TW279" s="4">
        <v>15384.42</v>
      </c>
      <c r="TX279" s="4">
        <v>15384.42</v>
      </c>
      <c r="TY279" s="4">
        <v>15384.42</v>
      </c>
      <c r="TZ279" s="4">
        <v>15384.42</v>
      </c>
      <c r="UA279" s="4">
        <v>15384.42</v>
      </c>
      <c r="UB279" s="4">
        <v>15384.42</v>
      </c>
      <c r="UC279" s="4">
        <v>15384.42</v>
      </c>
      <c r="UD279" s="4">
        <v>15384.42</v>
      </c>
      <c r="UE279" s="4">
        <v>15384.42</v>
      </c>
      <c r="UF279" s="4">
        <v>15384.42</v>
      </c>
      <c r="UG279" s="4">
        <v>15384.42</v>
      </c>
      <c r="UH279" s="4">
        <v>15384.42</v>
      </c>
      <c r="UI279" s="4">
        <v>15384.42</v>
      </c>
      <c r="UJ279" s="4">
        <v>15384.42</v>
      </c>
      <c r="UK279" s="4">
        <v>15384.42</v>
      </c>
      <c r="UL279" s="4">
        <v>15384.42</v>
      </c>
      <c r="UM279" s="4">
        <v>15384.42</v>
      </c>
      <c r="UN279" s="4">
        <v>15384.42</v>
      </c>
      <c r="UO279" s="4">
        <v>15384.42</v>
      </c>
      <c r="UP279" s="4">
        <v>15384.42</v>
      </c>
      <c r="UQ279" s="4">
        <v>15384.42</v>
      </c>
      <c r="UR279" s="4">
        <v>15384.42</v>
      </c>
      <c r="US279" s="4">
        <v>15384.42</v>
      </c>
      <c r="UT279" s="4">
        <v>15384.42</v>
      </c>
      <c r="UU279" s="4">
        <v>15384.42</v>
      </c>
      <c r="UV279" s="4">
        <v>15384.42</v>
      </c>
      <c r="UW279" s="4">
        <v>15384.42</v>
      </c>
      <c r="UX279" s="4">
        <v>15384.42</v>
      </c>
      <c r="UY279" s="4">
        <v>15384.42</v>
      </c>
      <c r="UZ279" s="4">
        <v>15384.42</v>
      </c>
      <c r="VA279" s="4">
        <v>15384.42</v>
      </c>
      <c r="VB279" s="4">
        <v>15384.42</v>
      </c>
      <c r="VC279" s="4">
        <v>15384.42</v>
      </c>
      <c r="VD279" s="4">
        <v>15384.42</v>
      </c>
      <c r="VE279" s="4">
        <v>15384.42</v>
      </c>
      <c r="VF279" s="4">
        <v>15384.42</v>
      </c>
      <c r="VG279" s="4">
        <v>15384.42</v>
      </c>
      <c r="VH279" s="4">
        <v>15384.42</v>
      </c>
      <c r="VI279" s="4">
        <v>15384.42</v>
      </c>
      <c r="VJ279" s="4">
        <v>15384.42</v>
      </c>
      <c r="VK279" s="4">
        <v>15384.42</v>
      </c>
      <c r="VL279" s="4">
        <v>15384.42</v>
      </c>
      <c r="VM279" s="4">
        <v>15384.42</v>
      </c>
      <c r="VN279" s="4">
        <v>15384.42</v>
      </c>
      <c r="VO279" s="4">
        <v>15384.42</v>
      </c>
      <c r="VP279" s="4">
        <v>15384.42</v>
      </c>
      <c r="VQ279" s="4">
        <v>15384.42</v>
      </c>
      <c r="VR279" s="4">
        <v>15384.42</v>
      </c>
      <c r="VS279" s="4">
        <v>15384.42</v>
      </c>
      <c r="VT279" s="4">
        <v>15384.42</v>
      </c>
      <c r="VU279" s="4">
        <v>15384.42</v>
      </c>
      <c r="VV279" s="4">
        <v>15384.42</v>
      </c>
      <c r="VW279" s="4">
        <v>15384.42</v>
      </c>
      <c r="VX279" s="4">
        <v>15384.42</v>
      </c>
      <c r="VY279" s="4">
        <v>15384.42</v>
      </c>
      <c r="VZ279" s="4">
        <v>15384.42</v>
      </c>
      <c r="WA279" s="4">
        <v>15384.42</v>
      </c>
      <c r="WB279" s="4">
        <v>15384.42</v>
      </c>
      <c r="WC279" s="4">
        <v>15384.42</v>
      </c>
      <c r="WD279" s="4">
        <v>15384.42</v>
      </c>
      <c r="WE279" s="4">
        <v>15384.42</v>
      </c>
      <c r="WF279" s="4">
        <v>15384.42</v>
      </c>
      <c r="WG279" s="4">
        <v>15384.42</v>
      </c>
      <c r="WH279" s="4">
        <v>15384.42</v>
      </c>
      <c r="WI279" s="4">
        <v>15384.42</v>
      </c>
      <c r="WJ279" s="4">
        <v>15384.42</v>
      </c>
      <c r="WK279" s="4">
        <v>15384.42</v>
      </c>
      <c r="WL279" s="4">
        <v>15384.42</v>
      </c>
      <c r="WM279" s="4">
        <v>15384.42</v>
      </c>
      <c r="WN279" s="4">
        <v>15384.42</v>
      </c>
      <c r="WO279" s="4">
        <v>15384.42</v>
      </c>
      <c r="WP279" s="4">
        <v>15384.42</v>
      </c>
      <c r="WQ279" s="4">
        <v>15384.42</v>
      </c>
      <c r="WR279" s="4">
        <v>15384.42</v>
      </c>
      <c r="WS279" s="4">
        <v>15384.42</v>
      </c>
      <c r="WT279" s="4">
        <v>15384.42</v>
      </c>
      <c r="WU279" s="4">
        <v>15384.42</v>
      </c>
      <c r="WV279" s="4">
        <v>15384.42</v>
      </c>
      <c r="WW279" s="4">
        <v>15384.42</v>
      </c>
      <c r="WX279" s="4">
        <v>15384.42</v>
      </c>
      <c r="WY279" s="4">
        <v>15384.42</v>
      </c>
      <c r="WZ279" s="4">
        <v>15384.42</v>
      </c>
      <c r="XA279" s="4">
        <v>15384.42</v>
      </c>
      <c r="XB279" s="4">
        <v>15384.42</v>
      </c>
      <c r="XC279" s="4">
        <v>15384.42</v>
      </c>
      <c r="XD279" s="4">
        <v>15384.42</v>
      </c>
      <c r="XE279" s="4">
        <v>15384.42</v>
      </c>
      <c r="XF279" s="4">
        <v>15384.42</v>
      </c>
      <c r="XG279" s="4">
        <v>15384.42</v>
      </c>
      <c r="XH279" s="4">
        <v>15384.42</v>
      </c>
      <c r="XI279" s="4">
        <v>15384.42</v>
      </c>
      <c r="XJ279" s="4">
        <v>15384.42</v>
      </c>
      <c r="XK279" s="4">
        <v>15384.42</v>
      </c>
      <c r="XL279" s="4">
        <v>15384.42</v>
      </c>
      <c r="XM279" s="4">
        <v>15384.42</v>
      </c>
      <c r="XN279" s="4">
        <v>15384.42</v>
      </c>
      <c r="XO279" s="4">
        <v>15384.42</v>
      </c>
      <c r="XP279" s="4">
        <v>15384.42</v>
      </c>
      <c r="XQ279" s="4">
        <v>15384.42</v>
      </c>
      <c r="XR279" s="4">
        <v>15384.42</v>
      </c>
      <c r="XS279" s="4">
        <v>15384.42</v>
      </c>
      <c r="XT279" s="4">
        <v>15384.42</v>
      </c>
      <c r="XU279" s="4">
        <v>15384.42</v>
      </c>
      <c r="XV279" s="4">
        <v>15384.42</v>
      </c>
      <c r="XW279" s="4">
        <v>15384.42</v>
      </c>
      <c r="XX279" s="4">
        <v>15384.42</v>
      </c>
      <c r="XY279" s="4">
        <v>15384.42</v>
      </c>
      <c r="XZ279" s="4">
        <v>15384.42</v>
      </c>
      <c r="YA279" s="4">
        <v>15384.42</v>
      </c>
      <c r="YB279" s="4">
        <v>15384.42</v>
      </c>
      <c r="YC279" s="4">
        <v>15384.42</v>
      </c>
      <c r="YD279" s="4">
        <v>15384.42</v>
      </c>
      <c r="YE279" s="4">
        <v>15384.42</v>
      </c>
      <c r="YF279" s="4">
        <v>15384.42</v>
      </c>
      <c r="YG279" s="4">
        <v>15384.42</v>
      </c>
      <c r="YH279" s="4">
        <v>15384.42</v>
      </c>
      <c r="YI279" s="4">
        <v>15384.42</v>
      </c>
      <c r="YJ279" s="4">
        <v>15384.42</v>
      </c>
      <c r="YK279" s="4">
        <v>15384.42</v>
      </c>
      <c r="YL279" s="4">
        <v>15384.42</v>
      </c>
      <c r="YM279" s="4">
        <v>15384.42</v>
      </c>
      <c r="YN279" s="4">
        <v>15384.42</v>
      </c>
      <c r="YO279" s="4">
        <v>15384.42</v>
      </c>
      <c r="YP279" s="4">
        <v>15384.42</v>
      </c>
      <c r="YQ279" s="4">
        <v>15384.42</v>
      </c>
      <c r="YR279" s="4">
        <v>15384.42</v>
      </c>
      <c r="YS279" s="4">
        <v>15384.42</v>
      </c>
      <c r="YT279" s="4">
        <v>15384.42</v>
      </c>
      <c r="YU279" s="4">
        <v>15384.42</v>
      </c>
      <c r="YV279" s="4">
        <v>15384.42</v>
      </c>
      <c r="YW279" s="4">
        <v>15384.42</v>
      </c>
      <c r="YX279" s="4">
        <v>15384.42</v>
      </c>
      <c r="YY279" s="4">
        <v>15384.42</v>
      </c>
      <c r="YZ279" s="4">
        <v>15384.42</v>
      </c>
      <c r="ZA279" s="4">
        <v>15384.42</v>
      </c>
      <c r="ZB279" s="4">
        <v>15528.77</v>
      </c>
      <c r="ZC279" s="4">
        <v>15644.24</v>
      </c>
      <c r="ZD279" s="4">
        <v>15644.24</v>
      </c>
      <c r="ZE279" s="4">
        <v>15759.72</v>
      </c>
      <c r="ZF279" s="4">
        <v>15875.19</v>
      </c>
      <c r="ZG279" s="4">
        <v>15990.67</v>
      </c>
      <c r="ZH279" s="4">
        <v>16106.14</v>
      </c>
      <c r="ZI279" s="4">
        <v>16106.14</v>
      </c>
      <c r="ZJ279" s="4">
        <v>16106.14</v>
      </c>
      <c r="ZK279" s="4">
        <v>16106.14</v>
      </c>
      <c r="ZL279" s="4">
        <v>16106.14</v>
      </c>
      <c r="ZM279" s="925">
        <v>16106.14</v>
      </c>
      <c r="ZN279" s="925">
        <v>16106.14</v>
      </c>
      <c r="ZO279" s="4">
        <v>16106.14</v>
      </c>
      <c r="ZP279" s="4">
        <v>16106.14</v>
      </c>
      <c r="ZQ279" s="4">
        <v>16180.81</v>
      </c>
      <c r="ZR279" s="4">
        <v>16180.81</v>
      </c>
      <c r="ZS279" s="4">
        <v>16240.54</v>
      </c>
      <c r="ZT279" s="4">
        <v>16300.27</v>
      </c>
      <c r="ZU279" s="4">
        <v>16360</v>
      </c>
      <c r="ZV279" s="4">
        <v>16419.72</v>
      </c>
      <c r="ZW279" s="4">
        <v>16479.45</v>
      </c>
      <c r="ZX279" s="4">
        <v>16612.88</v>
      </c>
      <c r="ZY279" s="4">
        <v>16612.88</v>
      </c>
      <c r="ZZ279" s="4">
        <v>16719.63</v>
      </c>
      <c r="AAA279" s="4">
        <v>16826.37</v>
      </c>
      <c r="AAB279" s="4">
        <v>16933.12</v>
      </c>
      <c r="AAC279" s="4">
        <v>17039.86</v>
      </c>
      <c r="AAD279" s="4">
        <v>17555.009999999998</v>
      </c>
      <c r="AAE279" s="4">
        <v>17871.2</v>
      </c>
      <c r="AAF279" s="4">
        <v>17871.2</v>
      </c>
      <c r="AAG279" s="4">
        <v>18187.39</v>
      </c>
      <c r="AAH279" s="4">
        <v>18503.580000000002</v>
      </c>
      <c r="AAI279" s="4">
        <v>18819.759999999998</v>
      </c>
      <c r="AAJ279" s="4">
        <v>19135.95</v>
      </c>
      <c r="AAK279" s="4">
        <v>19452.14</v>
      </c>
      <c r="AAL279" s="4">
        <v>19452.14</v>
      </c>
      <c r="AAM279" s="4">
        <v>19452.14</v>
      </c>
      <c r="AAN279" s="4">
        <v>19452.14</v>
      </c>
      <c r="AAO279" s="4">
        <v>19452.14</v>
      </c>
      <c r="AAP279" s="4">
        <v>19452.14</v>
      </c>
      <c r="AAQ279" s="4">
        <v>19452.14</v>
      </c>
      <c r="AAR279" s="4">
        <v>19452.14</v>
      </c>
      <c r="AAS279" s="4">
        <v>19452.14</v>
      </c>
      <c r="AAT279" s="4">
        <v>19452.14</v>
      </c>
      <c r="AAU279" s="4">
        <v>19452.14</v>
      </c>
      <c r="AAV279" s="4">
        <v>19452.14</v>
      </c>
      <c r="AAW279" s="4">
        <v>19452.14</v>
      </c>
      <c r="AAX279" s="4">
        <v>19452.14</v>
      </c>
      <c r="AAY279" s="4">
        <v>19452.14</v>
      </c>
      <c r="AAZ279" s="4">
        <v>19452.14</v>
      </c>
      <c r="ABA279" s="4">
        <v>19452.14</v>
      </c>
      <c r="ABB279" s="4">
        <v>19452.14</v>
      </c>
      <c r="ABC279" s="4">
        <v>19452.14</v>
      </c>
      <c r="ABD279" s="4">
        <v>19452.14</v>
      </c>
      <c r="ABE279" s="4">
        <v>19452.14</v>
      </c>
      <c r="ABF279" s="4">
        <v>19452.14</v>
      </c>
      <c r="ABG279" s="4">
        <v>19452.14</v>
      </c>
      <c r="ABH279" s="4">
        <v>19452.14</v>
      </c>
      <c r="ABI279" s="4">
        <v>19452.14</v>
      </c>
      <c r="ABJ279" s="4">
        <v>19452.14</v>
      </c>
      <c r="ABK279" s="4">
        <v>19452.14</v>
      </c>
      <c r="ABL279" s="4">
        <v>19452.14</v>
      </c>
      <c r="ABM279" s="4">
        <v>19452.14</v>
      </c>
      <c r="ABN279" s="4">
        <v>19452.14</v>
      </c>
      <c r="ABO279" s="4">
        <v>19452.14</v>
      </c>
      <c r="ABP279" s="4">
        <v>19452.14</v>
      </c>
      <c r="ABQ279" s="4">
        <v>19452.14</v>
      </c>
      <c r="ABR279" s="4">
        <v>19452.14</v>
      </c>
      <c r="ABS279" s="4">
        <v>19452.14</v>
      </c>
      <c r="ABT279" s="4">
        <v>19452.14</v>
      </c>
      <c r="ABU279" s="4">
        <v>19452.14</v>
      </c>
    </row>
    <row r="280" spans="1:749" outlineLevel="4">
      <c r="A280" s="4" t="s">
        <v>1143</v>
      </c>
      <c r="D280" s="4">
        <v>17939.169999999998</v>
      </c>
      <c r="E280" s="4">
        <v>15524.19</v>
      </c>
      <c r="F280" s="689">
        <v>21808728.440000001</v>
      </c>
      <c r="G280" s="689"/>
      <c r="H280" s="689" t="s">
        <v>894</v>
      </c>
      <c r="CS280" s="4">
        <v>0.52</v>
      </c>
      <c r="CT280" s="4">
        <v>1.29</v>
      </c>
      <c r="CU280" s="4">
        <v>2.93</v>
      </c>
      <c r="CV280" s="4">
        <v>4.3600000000000003</v>
      </c>
      <c r="CW280" s="4">
        <v>4.3600000000000003</v>
      </c>
      <c r="CX280" s="4">
        <v>5.13</v>
      </c>
      <c r="CY280" s="4">
        <v>6.05</v>
      </c>
      <c r="CZ280" s="4">
        <v>6.79</v>
      </c>
      <c r="DA280" s="4">
        <v>7.58</v>
      </c>
      <c r="DB280" s="4">
        <v>8.65</v>
      </c>
      <c r="DC280" s="4">
        <v>10.24</v>
      </c>
      <c r="DD280" s="4">
        <v>10.24</v>
      </c>
      <c r="DE280" s="4">
        <v>12.23</v>
      </c>
      <c r="DF280" s="4">
        <v>14.68</v>
      </c>
      <c r="DG280" s="4">
        <v>16.43</v>
      </c>
      <c r="DH280" s="4">
        <v>18.22</v>
      </c>
      <c r="DI280" s="4">
        <v>20.010000000000002</v>
      </c>
      <c r="DJ280" s="4">
        <v>21.8</v>
      </c>
      <c r="DK280" s="4">
        <v>21.8</v>
      </c>
      <c r="DL280" s="4">
        <v>24.15</v>
      </c>
      <c r="DM280" s="4">
        <v>26.9</v>
      </c>
      <c r="DN280" s="4">
        <v>29.97</v>
      </c>
      <c r="DO280" s="4">
        <v>34.47</v>
      </c>
      <c r="DP280" s="4">
        <v>40</v>
      </c>
      <c r="DQ280" s="4">
        <v>48.46</v>
      </c>
      <c r="DR280" s="4">
        <v>48.46</v>
      </c>
      <c r="DS280" s="4">
        <v>59.96</v>
      </c>
      <c r="DT280" s="4">
        <v>75.02</v>
      </c>
      <c r="DU280" s="4">
        <v>97.95</v>
      </c>
      <c r="DV280" s="4">
        <v>115.9</v>
      </c>
      <c r="DW280" s="4">
        <v>133.57</v>
      </c>
      <c r="DX280" s="4">
        <v>143.79</v>
      </c>
      <c r="DY280" s="4">
        <v>143.79</v>
      </c>
      <c r="DZ280" s="4">
        <v>148.1</v>
      </c>
      <c r="EA280" s="4">
        <v>152.06</v>
      </c>
      <c r="EB280" s="4">
        <v>155.24</v>
      </c>
      <c r="EC280" s="4">
        <v>156.69</v>
      </c>
      <c r="ED280" s="4">
        <v>158.29</v>
      </c>
      <c r="EE280" s="4">
        <v>160</v>
      </c>
      <c r="EF280" s="4">
        <v>160</v>
      </c>
      <c r="EG280" s="4">
        <v>162.28</v>
      </c>
      <c r="EH280" s="4">
        <v>164.83</v>
      </c>
      <c r="EI280" s="4">
        <v>167.5</v>
      </c>
      <c r="EJ280" s="4">
        <v>170.2</v>
      </c>
      <c r="EK280" s="4">
        <v>173.04</v>
      </c>
      <c r="EL280" s="4">
        <v>176.36</v>
      </c>
      <c r="EM280" s="4">
        <v>176.36</v>
      </c>
      <c r="EN280" s="4">
        <v>179.89</v>
      </c>
      <c r="EO280" s="4">
        <v>183.53</v>
      </c>
      <c r="EP280" s="4">
        <v>187.48</v>
      </c>
      <c r="EQ280" s="4">
        <v>190.99</v>
      </c>
      <c r="ER280" s="4">
        <v>194.51</v>
      </c>
      <c r="ES280" s="4">
        <v>198.25</v>
      </c>
      <c r="ET280" s="4">
        <v>198.25</v>
      </c>
      <c r="EU280" s="4">
        <v>203.14</v>
      </c>
      <c r="EV280" s="4">
        <v>209.63</v>
      </c>
      <c r="EW280" s="4">
        <v>216.46</v>
      </c>
      <c r="EX280" s="4">
        <v>224.04</v>
      </c>
      <c r="EY280" s="4">
        <v>244.07</v>
      </c>
      <c r="EZ280" s="4">
        <v>272.77999999999997</v>
      </c>
      <c r="FA280" s="4">
        <v>272.77999999999997</v>
      </c>
      <c r="FB280" s="4">
        <v>296.18</v>
      </c>
      <c r="FC280" s="4">
        <v>315.05</v>
      </c>
      <c r="FD280" s="4">
        <v>348.51</v>
      </c>
      <c r="FE280" s="4">
        <v>410.68</v>
      </c>
      <c r="FF280" s="4">
        <v>420.98</v>
      </c>
      <c r="FG280" s="4">
        <v>432.09</v>
      </c>
      <c r="FH280" s="4">
        <v>432.09</v>
      </c>
      <c r="FI280" s="4">
        <v>461.68</v>
      </c>
      <c r="FJ280" s="4">
        <v>461.68</v>
      </c>
      <c r="FK280" s="4">
        <v>503.23</v>
      </c>
      <c r="FL280" s="4">
        <v>604.9</v>
      </c>
      <c r="FM280" s="4">
        <v>767.5</v>
      </c>
      <c r="FN280" s="4">
        <v>938.84</v>
      </c>
      <c r="FO280" s="4">
        <v>938.84</v>
      </c>
      <c r="FP280" s="4">
        <v>1015.3</v>
      </c>
      <c r="FQ280" s="4">
        <v>1161.3499999999999</v>
      </c>
      <c r="FR280" s="4">
        <v>1320.37</v>
      </c>
      <c r="FS280" s="4">
        <v>1385.64</v>
      </c>
      <c r="FT280" s="4">
        <v>1508.51</v>
      </c>
      <c r="FU280" s="4">
        <v>2009.53</v>
      </c>
      <c r="FV280" s="4">
        <v>2009.53</v>
      </c>
      <c r="FW280" s="4">
        <v>2215.1</v>
      </c>
      <c r="FX280" s="4">
        <v>2374.2600000000002</v>
      </c>
      <c r="FY280" s="4">
        <v>2616.9499999999998</v>
      </c>
      <c r="FZ280" s="4">
        <v>2835.75</v>
      </c>
      <c r="GA280" s="4">
        <v>3083.39</v>
      </c>
      <c r="GB280" s="4">
        <v>3588.19</v>
      </c>
      <c r="GC280" s="4">
        <v>3588.19</v>
      </c>
      <c r="GD280" s="4">
        <v>4235.66</v>
      </c>
      <c r="GE280" s="4">
        <v>4381.6000000000004</v>
      </c>
      <c r="GF280" s="4">
        <v>4436.88</v>
      </c>
      <c r="GG280" s="4">
        <v>4442.03</v>
      </c>
      <c r="GH280" s="4">
        <v>4447.1899999999996</v>
      </c>
      <c r="GI280" s="4">
        <v>4447.1899999999996</v>
      </c>
      <c r="GJ280" s="4">
        <v>4447.1899999999996</v>
      </c>
      <c r="GK280" s="4">
        <v>4447.1899999999996</v>
      </c>
      <c r="GL280" s="4">
        <v>4447.1899999999996</v>
      </c>
      <c r="GM280" s="4">
        <v>4447.1899999999996</v>
      </c>
      <c r="GN280" s="4">
        <v>4455.28</v>
      </c>
      <c r="GO280" s="4">
        <v>4462.96</v>
      </c>
      <c r="GP280" s="4">
        <v>4470.1499999999996</v>
      </c>
      <c r="GQ280" s="4">
        <v>4470.1499999999996</v>
      </c>
      <c r="GR280" s="4">
        <v>4477.75</v>
      </c>
      <c r="GS280" s="4">
        <v>4486.9799999999996</v>
      </c>
      <c r="GT280" s="4">
        <v>4502.74</v>
      </c>
      <c r="GU280" s="4">
        <v>4529.29</v>
      </c>
      <c r="GV280" s="4">
        <v>4552.93</v>
      </c>
      <c r="GW280" s="4">
        <v>4562.46</v>
      </c>
      <c r="GX280" s="4">
        <v>4562.46</v>
      </c>
      <c r="GY280" s="4">
        <v>4572.6499999999996</v>
      </c>
      <c r="GZ280" s="4">
        <v>4583.05</v>
      </c>
      <c r="HA280" s="4">
        <v>4599.72</v>
      </c>
      <c r="HB280" s="4">
        <v>4621.1400000000003</v>
      </c>
      <c r="HC280" s="4">
        <v>4657.22</v>
      </c>
      <c r="HD280" s="4">
        <v>4700.3599999999997</v>
      </c>
      <c r="HE280" s="4">
        <v>4700.3599999999997</v>
      </c>
      <c r="HF280" s="4">
        <v>4737.53</v>
      </c>
      <c r="HG280" s="4">
        <v>4768.78</v>
      </c>
      <c r="HH280" s="4">
        <v>4804.62</v>
      </c>
      <c r="HI280" s="4">
        <v>4849.4399999999996</v>
      </c>
      <c r="HJ280" s="4">
        <v>4882.17</v>
      </c>
      <c r="HK280" s="4">
        <v>4918.4399999999996</v>
      </c>
      <c r="HL280" s="4">
        <v>4918.4399999999996</v>
      </c>
      <c r="HM280" s="4">
        <v>4958.21</v>
      </c>
      <c r="HN280" s="4">
        <v>4997.66</v>
      </c>
      <c r="HO280" s="4">
        <v>5061.82</v>
      </c>
      <c r="HP280" s="4">
        <v>5135.8599999999997</v>
      </c>
      <c r="HQ280" s="4">
        <v>5213.63</v>
      </c>
      <c r="HR280" s="4">
        <v>5296.9</v>
      </c>
      <c r="HS280" s="4">
        <v>5296.9</v>
      </c>
      <c r="HT280" s="4">
        <v>5389.08</v>
      </c>
      <c r="HU280" s="4">
        <v>5490.52</v>
      </c>
      <c r="HV280" s="4">
        <v>5585.03</v>
      </c>
      <c r="HW280" s="4">
        <v>5684.89</v>
      </c>
      <c r="HX280" s="4">
        <v>5787.07</v>
      </c>
      <c r="HY280" s="4">
        <v>5888.5</v>
      </c>
      <c r="HZ280" s="4">
        <v>5888.5</v>
      </c>
      <c r="IA280" s="4">
        <v>6008.18</v>
      </c>
      <c r="IB280" s="4">
        <v>6150.26</v>
      </c>
      <c r="IC280" s="4">
        <v>6291.3</v>
      </c>
      <c r="ID280" s="4">
        <v>6429.85</v>
      </c>
      <c r="IE280" s="4">
        <v>6581.21</v>
      </c>
      <c r="IF280" s="4">
        <v>6737.18</v>
      </c>
      <c r="IG280" s="4">
        <v>6737.18</v>
      </c>
      <c r="IH280" s="4">
        <v>6895.27</v>
      </c>
      <c r="II280" s="4">
        <v>6994.59</v>
      </c>
      <c r="IJ280" s="4">
        <v>7053.6</v>
      </c>
      <c r="IK280" s="4">
        <v>7093.93</v>
      </c>
      <c r="IL280" s="4">
        <v>7127.2</v>
      </c>
      <c r="IM280" s="4">
        <v>7154.53</v>
      </c>
      <c r="IN280" s="4">
        <v>7154.53</v>
      </c>
      <c r="IO280" s="4">
        <v>7180.82</v>
      </c>
      <c r="IP280" s="4">
        <v>7204.42</v>
      </c>
      <c r="IQ280" s="4">
        <v>7227.59</v>
      </c>
      <c r="IR280" s="4">
        <v>7251.74</v>
      </c>
      <c r="IS280" s="4">
        <v>7274.37</v>
      </c>
      <c r="IT280" s="4">
        <v>7295.05</v>
      </c>
      <c r="IU280" s="4">
        <v>7295.05</v>
      </c>
      <c r="IV280" s="4">
        <v>7318.44</v>
      </c>
      <c r="IW280" s="4">
        <v>7342.07</v>
      </c>
      <c r="IX280" s="4">
        <v>7366.68</v>
      </c>
      <c r="IY280" s="4">
        <v>7366.68</v>
      </c>
      <c r="IZ280" s="4">
        <v>7366.68</v>
      </c>
      <c r="JA280" s="4">
        <v>7366.68</v>
      </c>
      <c r="JB280" s="4">
        <v>7366.68</v>
      </c>
      <c r="JC280" s="4">
        <v>7366.68</v>
      </c>
      <c r="JD280" s="4">
        <v>7395.1</v>
      </c>
      <c r="JE280" s="4">
        <v>7439.09</v>
      </c>
      <c r="JF280" s="4">
        <v>7478.15</v>
      </c>
      <c r="JG280" s="4">
        <v>7516.24</v>
      </c>
      <c r="JH280" s="4">
        <v>7550.32</v>
      </c>
      <c r="JI280" s="4">
        <v>7550.32</v>
      </c>
      <c r="JJ280" s="4">
        <v>7592.15</v>
      </c>
      <c r="JK280" s="4">
        <v>7664.57</v>
      </c>
      <c r="JL280" s="4">
        <v>7733.53</v>
      </c>
      <c r="JM280" s="4">
        <v>7776.16</v>
      </c>
      <c r="JN280" s="4">
        <v>7829.24</v>
      </c>
      <c r="JO280" s="4">
        <v>7883.25</v>
      </c>
      <c r="JP280" s="4">
        <v>7883.25</v>
      </c>
      <c r="JQ280" s="4">
        <v>7943.75</v>
      </c>
      <c r="JR280" s="4">
        <v>8001.17</v>
      </c>
      <c r="JS280" s="4">
        <v>8035</v>
      </c>
      <c r="JT280" s="4">
        <v>8069.17</v>
      </c>
      <c r="JU280" s="4">
        <v>8103.23</v>
      </c>
      <c r="JV280" s="4">
        <v>8137.63</v>
      </c>
      <c r="JW280" s="4">
        <v>8137.63</v>
      </c>
      <c r="JX280" s="4">
        <v>8172.98</v>
      </c>
      <c r="JY280" s="4">
        <v>8209.1299999999992</v>
      </c>
      <c r="JZ280" s="4">
        <v>8246.24</v>
      </c>
      <c r="KA280" s="4">
        <v>8284.17</v>
      </c>
      <c r="KB280" s="4">
        <v>8321.9699999999993</v>
      </c>
      <c r="KC280" s="4">
        <v>8359.35</v>
      </c>
      <c r="KD280" s="4">
        <v>8359.35</v>
      </c>
      <c r="KE280" s="4">
        <v>8396.84</v>
      </c>
      <c r="KF280" s="4">
        <v>8434.84</v>
      </c>
      <c r="KG280" s="4">
        <v>8473.31</v>
      </c>
      <c r="KH280" s="4">
        <v>8511.93</v>
      </c>
      <c r="KI280" s="4">
        <v>8550.02</v>
      </c>
      <c r="KJ280" s="4">
        <v>8587.82</v>
      </c>
      <c r="KK280" s="4">
        <v>8587.82</v>
      </c>
      <c r="KL280" s="4">
        <v>8625.35</v>
      </c>
      <c r="KM280" s="4">
        <v>8663.11</v>
      </c>
      <c r="KN280" s="4">
        <v>8701.15</v>
      </c>
      <c r="KO280" s="4">
        <v>8739.48</v>
      </c>
      <c r="KP280" s="4">
        <v>8777.82</v>
      </c>
      <c r="KQ280" s="4">
        <v>8816.0300000000007</v>
      </c>
      <c r="KR280" s="4">
        <v>8816.0300000000007</v>
      </c>
      <c r="KS280" s="4">
        <v>8853.19</v>
      </c>
      <c r="KT280" s="4">
        <v>8890.1299999999992</v>
      </c>
      <c r="KU280" s="4">
        <v>8927.16</v>
      </c>
      <c r="KV280" s="4">
        <v>8964.44</v>
      </c>
      <c r="KW280" s="4">
        <v>9001.86</v>
      </c>
      <c r="KX280" s="4">
        <v>9039.32</v>
      </c>
      <c r="KY280" s="4">
        <v>9039.32</v>
      </c>
      <c r="KZ280" s="4">
        <v>9076.85</v>
      </c>
      <c r="LA280" s="4">
        <v>9115.2800000000007</v>
      </c>
      <c r="LB280" s="4">
        <v>9155.69</v>
      </c>
      <c r="LC280" s="4">
        <v>9197.93</v>
      </c>
      <c r="LD280" s="4">
        <v>9241.58</v>
      </c>
      <c r="LE280" s="4">
        <v>9285.9500000000007</v>
      </c>
      <c r="LF280" s="4">
        <v>9285.9500000000007</v>
      </c>
      <c r="LG280" s="4">
        <v>9330.85</v>
      </c>
      <c r="LH280" s="4">
        <v>9376.43</v>
      </c>
      <c r="LI280" s="4">
        <v>9425.15</v>
      </c>
      <c r="LJ280" s="4">
        <v>9475.3700000000008</v>
      </c>
      <c r="LK280" s="4">
        <v>9526.65</v>
      </c>
      <c r="LL280" s="4">
        <v>9580.81</v>
      </c>
      <c r="LM280" s="4">
        <v>9580.81</v>
      </c>
      <c r="LN280" s="4">
        <v>9640.1200000000008</v>
      </c>
      <c r="LO280" s="4">
        <v>9700.5300000000007</v>
      </c>
      <c r="LP280" s="4">
        <v>9763.34</v>
      </c>
      <c r="LQ280" s="4">
        <v>9827.27</v>
      </c>
      <c r="LR280" s="4">
        <v>9894.2000000000007</v>
      </c>
      <c r="LS280" s="4">
        <v>9964.4500000000007</v>
      </c>
      <c r="LT280" s="4">
        <v>9964.4500000000007</v>
      </c>
      <c r="LU280" s="4">
        <v>10038.040000000001</v>
      </c>
      <c r="LV280" s="4">
        <v>10115.709999999999</v>
      </c>
      <c r="LW280" s="4">
        <v>10196.35</v>
      </c>
      <c r="LX280" s="4">
        <v>10279.08</v>
      </c>
      <c r="LY280" s="4">
        <v>10370.32</v>
      </c>
      <c r="LZ280" s="4">
        <v>10464.56</v>
      </c>
      <c r="MA280" s="4">
        <v>10464.56</v>
      </c>
      <c r="MB280" s="4">
        <v>10570.5</v>
      </c>
      <c r="MC280" s="4">
        <v>10692.16</v>
      </c>
      <c r="MD280" s="4">
        <v>10796.92</v>
      </c>
      <c r="ME280" s="4">
        <v>10897.44</v>
      </c>
      <c r="MF280" s="4">
        <v>10999.14</v>
      </c>
      <c r="MG280" s="4">
        <v>11103.17</v>
      </c>
      <c r="MH280" s="4">
        <v>11103.17</v>
      </c>
      <c r="MI280" s="4">
        <v>11207.4</v>
      </c>
      <c r="MJ280" s="4">
        <v>11313.4</v>
      </c>
      <c r="MK280" s="4">
        <v>11419.88</v>
      </c>
      <c r="ML280" s="4">
        <v>11525.79</v>
      </c>
      <c r="MM280" s="4">
        <v>11634.36</v>
      </c>
      <c r="MN280" s="4">
        <v>11747.3</v>
      </c>
      <c r="MO280" s="4">
        <v>11747.3</v>
      </c>
      <c r="MP280" s="4">
        <v>11867.31</v>
      </c>
      <c r="MQ280" s="4">
        <v>11990.49</v>
      </c>
      <c r="MR280" s="4">
        <v>12119.59</v>
      </c>
      <c r="MS280" s="4">
        <v>12253.42</v>
      </c>
      <c r="MT280" s="4">
        <v>12393.25</v>
      </c>
      <c r="MU280" s="4">
        <v>12534.87</v>
      </c>
      <c r="MV280" s="4">
        <v>12534.87</v>
      </c>
      <c r="MW280" s="4">
        <v>12678.82</v>
      </c>
      <c r="MX280" s="4">
        <v>12826.78</v>
      </c>
      <c r="MY280" s="4">
        <v>12984.39</v>
      </c>
      <c r="MZ280" s="4">
        <v>13145.83</v>
      </c>
      <c r="NA280" s="4">
        <v>13305.84</v>
      </c>
      <c r="NB280" s="4">
        <v>13463.11</v>
      </c>
      <c r="NC280" s="4">
        <v>13463.11</v>
      </c>
      <c r="ND280" s="4">
        <v>13626.54</v>
      </c>
      <c r="NE280" s="4">
        <v>13791.33</v>
      </c>
      <c r="NF280" s="4">
        <v>13951.19</v>
      </c>
      <c r="NG280" s="4">
        <v>14110.71</v>
      </c>
      <c r="NH280" s="4">
        <v>14301.95</v>
      </c>
      <c r="NI280" s="4">
        <v>14596.46</v>
      </c>
      <c r="NJ280" s="4">
        <v>14596.46</v>
      </c>
      <c r="NK280" s="4">
        <v>14938.19</v>
      </c>
      <c r="NL280" s="4">
        <v>14988.92</v>
      </c>
      <c r="NM280" s="4">
        <v>15026.31</v>
      </c>
      <c r="NN280" s="4">
        <v>15055.08</v>
      </c>
      <c r="NO280" s="4">
        <v>15055.08</v>
      </c>
      <c r="NP280" s="4">
        <v>15059.17</v>
      </c>
      <c r="NQ280" s="4">
        <v>15059.17</v>
      </c>
      <c r="NR280" s="4">
        <v>15063.38</v>
      </c>
      <c r="NS280" s="4">
        <v>15073.36</v>
      </c>
      <c r="NT280" s="4">
        <v>15077.15</v>
      </c>
      <c r="NU280" s="4">
        <v>15087.65</v>
      </c>
      <c r="NV280" s="4">
        <v>15105.35</v>
      </c>
      <c r="NW280" s="4">
        <v>15122.38</v>
      </c>
      <c r="NX280" s="4">
        <v>15122.38</v>
      </c>
      <c r="NY280" s="4">
        <v>15122.39</v>
      </c>
      <c r="NZ280" s="4">
        <v>15122.42</v>
      </c>
      <c r="OA280" s="4">
        <v>15122.45</v>
      </c>
      <c r="OB280" s="4">
        <v>15135.96</v>
      </c>
      <c r="OC280" s="4">
        <v>15481.33</v>
      </c>
      <c r="OD280" s="4">
        <v>16185.87</v>
      </c>
      <c r="OE280" s="4">
        <v>16185.87</v>
      </c>
      <c r="OF280" s="4">
        <v>16457.88</v>
      </c>
      <c r="OG280" s="4">
        <v>16547.72</v>
      </c>
      <c r="OH280" s="4">
        <v>16727.12</v>
      </c>
      <c r="OI280" s="4">
        <v>16835.2</v>
      </c>
      <c r="OJ280" s="4">
        <v>16926.84</v>
      </c>
      <c r="OK280" s="4">
        <v>16942.41</v>
      </c>
      <c r="OL280" s="4">
        <v>16942.41</v>
      </c>
      <c r="OM280" s="4">
        <v>16951.53</v>
      </c>
      <c r="ON280" s="4">
        <v>16979.77</v>
      </c>
      <c r="OO280" s="4">
        <v>17008.830000000002</v>
      </c>
      <c r="OP280" s="4">
        <v>17046.72</v>
      </c>
      <c r="OQ280" s="4">
        <v>17070.939999999999</v>
      </c>
      <c r="OR280" s="4">
        <v>17114.13</v>
      </c>
      <c r="OS280" s="4">
        <v>17114.13</v>
      </c>
      <c r="OT280" s="4">
        <v>17171.23</v>
      </c>
      <c r="OU280" s="4">
        <v>17188.41</v>
      </c>
      <c r="OV280" s="4">
        <v>17206.43</v>
      </c>
      <c r="OW280" s="4">
        <v>17225.64</v>
      </c>
      <c r="OX280" s="4">
        <v>17271.79</v>
      </c>
      <c r="OY280" s="4">
        <v>17290.419999999998</v>
      </c>
      <c r="OZ280" s="4">
        <v>17290.419999999998</v>
      </c>
      <c r="PA280" s="4">
        <v>17305.04</v>
      </c>
      <c r="PB280" s="4">
        <v>17340.21</v>
      </c>
      <c r="PC280" s="4">
        <v>17365.43</v>
      </c>
      <c r="PD280" s="4">
        <v>17383.7</v>
      </c>
      <c r="PE280" s="4">
        <v>17425.41</v>
      </c>
      <c r="PF280" s="4">
        <v>17453.21</v>
      </c>
      <c r="PG280" s="4">
        <v>17453.21</v>
      </c>
      <c r="PH280" s="4">
        <v>17475.490000000002</v>
      </c>
      <c r="PI280" s="4">
        <v>17526.099999999999</v>
      </c>
      <c r="PJ280" s="4">
        <v>17564.28</v>
      </c>
      <c r="PK280" s="4">
        <v>17613.400000000001</v>
      </c>
      <c r="PL280" s="4">
        <v>17702.96</v>
      </c>
      <c r="PM280" s="4">
        <v>17858.91</v>
      </c>
      <c r="PN280" s="4">
        <v>17858.91</v>
      </c>
      <c r="PO280" s="4">
        <v>17871.46</v>
      </c>
      <c r="PP280" s="4">
        <v>17881.849999999999</v>
      </c>
      <c r="PQ280" s="4">
        <v>17896</v>
      </c>
      <c r="PR280" s="4">
        <v>17910.12</v>
      </c>
      <c r="PS280" s="4">
        <v>17916.59</v>
      </c>
      <c r="PT280" s="4">
        <v>17922.37</v>
      </c>
      <c r="PU280" s="4">
        <v>17922.37</v>
      </c>
      <c r="PV280" s="4">
        <v>17925.61</v>
      </c>
      <c r="PW280" s="4">
        <v>17928.36</v>
      </c>
      <c r="PX280" s="4">
        <v>17934.560000000001</v>
      </c>
      <c r="PY280" s="4">
        <v>17937.330000000002</v>
      </c>
      <c r="PZ280" s="4">
        <v>17938.349999999999</v>
      </c>
      <c r="QA280" s="4">
        <v>17938.88</v>
      </c>
      <c r="QB280" s="4">
        <v>17938.88</v>
      </c>
      <c r="QC280" s="4">
        <v>17939.009999999998</v>
      </c>
      <c r="QD280" s="4">
        <v>17939.05</v>
      </c>
      <c r="QE280" s="4">
        <v>17939.150000000001</v>
      </c>
      <c r="QF280" s="4">
        <v>17939.169999999998</v>
      </c>
      <c r="QG280" s="4">
        <v>17939.169999999998</v>
      </c>
      <c r="QH280" s="4">
        <v>17939.169999999998</v>
      </c>
      <c r="QI280" s="4">
        <v>17939.169999999998</v>
      </c>
      <c r="QJ280" s="4">
        <v>17939.169999999998</v>
      </c>
      <c r="QK280" s="4">
        <v>17939.169999999998</v>
      </c>
      <c r="QL280" s="4">
        <v>17939.169999999998</v>
      </c>
      <c r="QM280" s="4">
        <v>17939.169999999998</v>
      </c>
      <c r="QN280" s="4">
        <v>17939.169999999998</v>
      </c>
      <c r="QO280" s="4">
        <v>17939.169999999998</v>
      </c>
      <c r="QP280" s="4">
        <v>17939.169999999998</v>
      </c>
      <c r="QQ280" s="4">
        <v>17939.169999999998</v>
      </c>
      <c r="QR280" s="4">
        <v>17939.169999999998</v>
      </c>
      <c r="QS280" s="4">
        <v>17939.169999999998</v>
      </c>
      <c r="QT280" s="4">
        <v>17939.169999999998</v>
      </c>
      <c r="QU280" s="4">
        <v>17939.169999999998</v>
      </c>
      <c r="QV280" s="4">
        <v>17939.169999999998</v>
      </c>
      <c r="QW280" s="4">
        <v>17939.169999999998</v>
      </c>
      <c r="QX280" s="4">
        <v>17939.169999999998</v>
      </c>
      <c r="QY280" s="4">
        <v>17939.169999999998</v>
      </c>
      <c r="QZ280" s="4">
        <v>17939.169999999998</v>
      </c>
      <c r="RA280" s="4">
        <v>17939.169999999998</v>
      </c>
      <c r="RB280" s="4">
        <v>17939.169999999998</v>
      </c>
      <c r="RC280" s="4">
        <v>17939.169999999998</v>
      </c>
      <c r="RD280" s="4">
        <v>17939.169999999998</v>
      </c>
      <c r="RE280" s="4">
        <v>17939.169999999998</v>
      </c>
      <c r="RF280" s="4">
        <v>17939.169999999998</v>
      </c>
      <c r="RG280" s="4">
        <v>17939.169999999998</v>
      </c>
      <c r="RH280" s="4">
        <v>17939.169999999998</v>
      </c>
      <c r="RI280" s="4">
        <v>17939.169999999998</v>
      </c>
      <c r="RJ280" s="4">
        <v>17939.169999999998</v>
      </c>
      <c r="RK280" s="4">
        <v>17939.169999999998</v>
      </c>
      <c r="RL280" s="4">
        <v>17939.169999999998</v>
      </c>
      <c r="RM280" s="4">
        <v>17939.169999999998</v>
      </c>
      <c r="RN280" s="4">
        <v>17939.169999999998</v>
      </c>
      <c r="RO280" s="4">
        <v>17939.169999999998</v>
      </c>
      <c r="RP280" s="4">
        <v>17939.169999999998</v>
      </c>
      <c r="RQ280" s="4">
        <v>17939.169999999998</v>
      </c>
      <c r="RR280" s="4">
        <v>17939.169999999998</v>
      </c>
      <c r="RS280" s="4">
        <v>17939.169999999998</v>
      </c>
      <c r="RT280" s="4">
        <v>12747.73</v>
      </c>
      <c r="RU280" s="4">
        <v>12747.73</v>
      </c>
      <c r="RV280" s="4">
        <v>12747.73</v>
      </c>
      <c r="RW280" s="4">
        <v>12747.73</v>
      </c>
      <c r="RX280" s="4">
        <v>12747.73</v>
      </c>
      <c r="RY280" s="4">
        <v>12747.73</v>
      </c>
      <c r="RZ280" s="4">
        <v>12747.73</v>
      </c>
      <c r="SA280" s="4">
        <v>12747.73</v>
      </c>
      <c r="SB280" s="4">
        <v>12747.73</v>
      </c>
      <c r="SC280" s="4">
        <v>12747.73</v>
      </c>
      <c r="SD280" s="4">
        <v>12747.73</v>
      </c>
      <c r="SE280" s="4">
        <v>12747.73</v>
      </c>
      <c r="SF280" s="4">
        <v>12747.73</v>
      </c>
      <c r="SG280" s="4">
        <v>12747.73</v>
      </c>
      <c r="SH280" s="4">
        <v>12747.73</v>
      </c>
      <c r="SI280" s="4">
        <v>12747.73</v>
      </c>
      <c r="SJ280" s="4">
        <v>12747.73</v>
      </c>
      <c r="SK280" s="4">
        <v>12747.73</v>
      </c>
      <c r="SL280" s="4">
        <v>12747.73</v>
      </c>
      <c r="SM280" s="4">
        <v>12747.73</v>
      </c>
      <c r="SN280" s="4">
        <v>12747.73</v>
      </c>
      <c r="SO280" s="4">
        <v>12747.73</v>
      </c>
      <c r="SP280" s="4">
        <v>12747.73</v>
      </c>
      <c r="SQ280" s="4">
        <v>12747.73</v>
      </c>
      <c r="SR280" s="4">
        <v>12747.73</v>
      </c>
      <c r="SS280" s="4">
        <v>12747.73</v>
      </c>
      <c r="ST280" s="4">
        <v>12747.73</v>
      </c>
      <c r="SU280" s="4">
        <v>12747.73</v>
      </c>
      <c r="SV280" s="4">
        <v>12747.73</v>
      </c>
      <c r="SW280" s="4">
        <v>12747.73</v>
      </c>
      <c r="SX280" s="4">
        <v>12747.73</v>
      </c>
      <c r="SY280" s="4">
        <v>12747.73</v>
      </c>
      <c r="SZ280" s="4">
        <v>12747.73</v>
      </c>
      <c r="TA280" s="4">
        <v>12747.73</v>
      </c>
      <c r="TB280" s="4">
        <v>12747.73</v>
      </c>
      <c r="TC280" s="4">
        <v>12747.73</v>
      </c>
      <c r="TD280" s="4">
        <v>12747.73</v>
      </c>
      <c r="TE280" s="4">
        <v>12747.73</v>
      </c>
      <c r="TF280" s="4">
        <v>12747.73</v>
      </c>
      <c r="TG280" s="4">
        <v>12747.73</v>
      </c>
      <c r="TH280" s="4">
        <v>12747.73</v>
      </c>
      <c r="TI280" s="4">
        <v>12747.73</v>
      </c>
      <c r="TJ280" s="4">
        <v>12747.73</v>
      </c>
      <c r="TK280" s="4">
        <v>12747.73</v>
      </c>
      <c r="TL280" s="4">
        <v>12747.73</v>
      </c>
      <c r="TM280" s="4">
        <v>12747.73</v>
      </c>
      <c r="TN280" s="4">
        <v>12747.73</v>
      </c>
      <c r="TO280" s="4">
        <v>12747.73</v>
      </c>
      <c r="TP280" s="4">
        <v>12747.73</v>
      </c>
      <c r="TQ280" s="4">
        <v>12747.73</v>
      </c>
      <c r="TR280" s="4">
        <v>12747.73</v>
      </c>
      <c r="TS280" s="4">
        <v>12747.73</v>
      </c>
      <c r="TT280" s="4">
        <v>12747.73</v>
      </c>
      <c r="TU280" s="4">
        <v>12747.73</v>
      </c>
      <c r="TV280" s="4">
        <v>12747.73</v>
      </c>
      <c r="TW280" s="4">
        <v>12747.73</v>
      </c>
      <c r="TX280" s="4">
        <v>12747.73</v>
      </c>
      <c r="TY280" s="4">
        <v>12747.73</v>
      </c>
      <c r="TZ280" s="4">
        <v>12747.73</v>
      </c>
      <c r="UA280" s="4">
        <v>12747.73</v>
      </c>
      <c r="UB280" s="4">
        <v>12747.73</v>
      </c>
      <c r="UC280" s="4">
        <v>12747.73</v>
      </c>
      <c r="UD280" s="4">
        <v>12747.73</v>
      </c>
      <c r="UE280" s="4">
        <v>12747.73</v>
      </c>
      <c r="UF280" s="4">
        <v>12747.73</v>
      </c>
      <c r="UG280" s="4">
        <v>12747.73</v>
      </c>
      <c r="UH280" s="4">
        <v>12747.73</v>
      </c>
      <c r="UI280" s="4">
        <v>12747.73</v>
      </c>
      <c r="UJ280" s="4">
        <v>12747.73</v>
      </c>
      <c r="UK280" s="4">
        <v>12747.73</v>
      </c>
      <c r="UL280" s="4">
        <v>12747.73</v>
      </c>
      <c r="UM280" s="4">
        <v>12747.73</v>
      </c>
      <c r="UN280" s="4">
        <v>12747.73</v>
      </c>
      <c r="UO280" s="4">
        <v>12747.73</v>
      </c>
      <c r="UP280" s="4">
        <v>12747.73</v>
      </c>
      <c r="UQ280" s="4">
        <v>12747.73</v>
      </c>
      <c r="UR280" s="4">
        <v>12747.73</v>
      </c>
      <c r="US280" s="4">
        <v>12747.73</v>
      </c>
      <c r="UT280" s="4">
        <v>12747.73</v>
      </c>
      <c r="UU280" s="4">
        <v>12747.73</v>
      </c>
      <c r="UV280" s="4">
        <v>12747.73</v>
      </c>
      <c r="UW280" s="4">
        <v>12747.73</v>
      </c>
      <c r="UX280" s="4">
        <v>12747.73</v>
      </c>
      <c r="UY280" s="4">
        <v>12747.73</v>
      </c>
      <c r="UZ280" s="4">
        <v>12747.73</v>
      </c>
      <c r="VA280" s="4">
        <v>12747.73</v>
      </c>
      <c r="VB280" s="4">
        <v>12747.73</v>
      </c>
      <c r="VC280" s="4">
        <v>12747.73</v>
      </c>
      <c r="VD280" s="4">
        <v>12747.73</v>
      </c>
      <c r="VE280" s="4">
        <v>12747.73</v>
      </c>
      <c r="VF280" s="4">
        <v>12747.73</v>
      </c>
      <c r="VG280" s="4">
        <v>12747.73</v>
      </c>
      <c r="VH280" s="4">
        <v>12747.73</v>
      </c>
      <c r="VI280" s="4">
        <v>12747.73</v>
      </c>
      <c r="VJ280" s="4">
        <v>12747.73</v>
      </c>
      <c r="VK280" s="4">
        <v>12747.73</v>
      </c>
      <c r="VL280" s="4">
        <v>12747.73</v>
      </c>
      <c r="VM280" s="4">
        <v>12747.73</v>
      </c>
      <c r="VN280" s="4">
        <v>12747.73</v>
      </c>
      <c r="VO280" s="4">
        <v>12747.73</v>
      </c>
      <c r="VP280" s="4">
        <v>12747.73</v>
      </c>
      <c r="VQ280" s="4">
        <v>12747.73</v>
      </c>
      <c r="VR280" s="4">
        <v>12747.73</v>
      </c>
      <c r="VS280" s="4">
        <v>12747.73</v>
      </c>
      <c r="VT280" s="4">
        <v>12747.73</v>
      </c>
      <c r="VU280" s="4">
        <v>12747.73</v>
      </c>
      <c r="VV280" s="4">
        <v>12747.73</v>
      </c>
      <c r="VW280" s="4">
        <v>12747.73</v>
      </c>
      <c r="VX280" s="4">
        <v>12747.73</v>
      </c>
      <c r="VY280" s="4">
        <v>12747.73</v>
      </c>
      <c r="VZ280" s="4">
        <v>12747.73</v>
      </c>
      <c r="WA280" s="4">
        <v>12747.73</v>
      </c>
      <c r="WB280" s="4">
        <v>12747.73</v>
      </c>
      <c r="WC280" s="4">
        <v>12747.73</v>
      </c>
      <c r="WD280" s="4">
        <v>12747.73</v>
      </c>
      <c r="WE280" s="4">
        <v>12747.73</v>
      </c>
      <c r="WF280" s="4">
        <v>12747.73</v>
      </c>
      <c r="WG280" s="4">
        <v>12747.73</v>
      </c>
      <c r="WH280" s="4">
        <v>12747.73</v>
      </c>
      <c r="WI280" s="4">
        <v>12747.73</v>
      </c>
      <c r="WJ280" s="4">
        <v>12747.73</v>
      </c>
      <c r="WK280" s="4">
        <v>12747.73</v>
      </c>
      <c r="WL280" s="4">
        <v>12747.73</v>
      </c>
      <c r="WM280" s="4">
        <v>12747.73</v>
      </c>
      <c r="WN280" s="4">
        <v>12747.73</v>
      </c>
      <c r="WO280" s="4">
        <v>12747.73</v>
      </c>
      <c r="WP280" s="4">
        <v>12747.73</v>
      </c>
      <c r="WQ280" s="4">
        <v>12747.73</v>
      </c>
      <c r="WR280" s="4">
        <v>12747.73</v>
      </c>
      <c r="WS280" s="4">
        <v>12747.73</v>
      </c>
      <c r="WT280" s="4">
        <v>12747.73</v>
      </c>
      <c r="WU280" s="4">
        <v>12747.73</v>
      </c>
      <c r="WV280" s="4">
        <v>12747.73</v>
      </c>
      <c r="WW280" s="4">
        <v>12747.73</v>
      </c>
      <c r="WX280" s="4">
        <v>12747.73</v>
      </c>
      <c r="WY280" s="4">
        <v>12747.73</v>
      </c>
      <c r="WZ280" s="4">
        <v>12747.73</v>
      </c>
      <c r="XA280" s="4">
        <v>12747.73</v>
      </c>
      <c r="XB280" s="4">
        <v>12747.73</v>
      </c>
      <c r="XC280" s="4">
        <v>12747.73</v>
      </c>
      <c r="XD280" s="4">
        <v>12747.73</v>
      </c>
      <c r="XE280" s="4">
        <v>12747.73</v>
      </c>
      <c r="XF280" s="4">
        <v>12747.73</v>
      </c>
      <c r="XG280" s="4">
        <v>12747.73</v>
      </c>
      <c r="XH280" s="4">
        <v>12747.73</v>
      </c>
      <c r="XI280" s="4">
        <v>12747.73</v>
      </c>
      <c r="XJ280" s="4">
        <v>12747.73</v>
      </c>
      <c r="XK280" s="4">
        <v>12747.73</v>
      </c>
      <c r="XL280" s="4">
        <v>12747.73</v>
      </c>
      <c r="XM280" s="4">
        <v>12747.73</v>
      </c>
      <c r="XN280" s="4">
        <v>12747.73</v>
      </c>
      <c r="XO280" s="4">
        <v>12747.73</v>
      </c>
      <c r="XP280" s="4">
        <v>12747.73</v>
      </c>
      <c r="XQ280" s="4">
        <v>12747.73</v>
      </c>
      <c r="XR280" s="4">
        <v>12747.73</v>
      </c>
      <c r="XS280" s="4">
        <v>12747.73</v>
      </c>
      <c r="XT280" s="4">
        <v>12747.73</v>
      </c>
      <c r="XU280" s="4">
        <v>12747.73</v>
      </c>
      <c r="XV280" s="4">
        <v>12747.73</v>
      </c>
      <c r="XW280" s="4">
        <v>12747.73</v>
      </c>
      <c r="XX280" s="4">
        <v>12747.73</v>
      </c>
      <c r="XY280" s="4">
        <v>12747.73</v>
      </c>
      <c r="XZ280" s="4">
        <v>12747.73</v>
      </c>
      <c r="YA280" s="4">
        <v>12747.73</v>
      </c>
      <c r="YB280" s="4">
        <v>12747.73</v>
      </c>
      <c r="YC280" s="4">
        <v>12747.73</v>
      </c>
      <c r="YD280" s="4">
        <v>12747.73</v>
      </c>
      <c r="YE280" s="4">
        <v>12747.73</v>
      </c>
      <c r="YF280" s="4">
        <v>12747.73</v>
      </c>
      <c r="YG280" s="4">
        <v>12747.73</v>
      </c>
      <c r="YH280" s="4">
        <v>12747.73</v>
      </c>
      <c r="YI280" s="4">
        <v>12747.73</v>
      </c>
      <c r="YJ280" s="4">
        <v>12747.73</v>
      </c>
      <c r="YK280" s="4">
        <v>12747.73</v>
      </c>
      <c r="YL280" s="4">
        <v>12747.73</v>
      </c>
      <c r="YM280" s="4">
        <v>12747.73</v>
      </c>
      <c r="YN280" s="4">
        <v>12747.73</v>
      </c>
      <c r="YO280" s="4">
        <v>12747.73</v>
      </c>
      <c r="YP280" s="4">
        <v>12747.73</v>
      </c>
      <c r="YQ280" s="4">
        <v>12747.73</v>
      </c>
      <c r="YR280" s="4">
        <v>12747.73</v>
      </c>
      <c r="YS280" s="4">
        <v>12747.73</v>
      </c>
      <c r="YT280" s="4">
        <v>12747.73</v>
      </c>
      <c r="YU280" s="4">
        <v>12747.73</v>
      </c>
      <c r="YV280" s="4">
        <v>12747.73</v>
      </c>
      <c r="YW280" s="4">
        <v>12747.73</v>
      </c>
      <c r="YX280" s="4">
        <v>12747.73</v>
      </c>
      <c r="YY280" s="4">
        <v>12747.73</v>
      </c>
      <c r="YZ280" s="4">
        <v>12747.73</v>
      </c>
      <c r="ZA280" s="4">
        <v>12747.73</v>
      </c>
      <c r="ZB280" s="4">
        <v>12876.24</v>
      </c>
      <c r="ZC280" s="4">
        <v>12979.05</v>
      </c>
      <c r="ZD280" s="4">
        <v>12979.05</v>
      </c>
      <c r="ZE280" s="4">
        <v>13081.86</v>
      </c>
      <c r="ZF280" s="4">
        <v>13184.66</v>
      </c>
      <c r="ZG280" s="4">
        <v>13287.47</v>
      </c>
      <c r="ZH280" s="4">
        <v>13390.28</v>
      </c>
      <c r="ZI280" s="4">
        <v>13390.28</v>
      </c>
      <c r="ZJ280" s="4">
        <v>13390.28</v>
      </c>
      <c r="ZK280" s="4">
        <v>13390.28</v>
      </c>
      <c r="ZL280" s="4">
        <v>13390.28</v>
      </c>
      <c r="ZM280" s="925">
        <v>13390.28</v>
      </c>
      <c r="ZN280" s="925">
        <v>13390.28</v>
      </c>
      <c r="ZO280" s="4">
        <v>13390.28</v>
      </c>
      <c r="ZP280" s="4">
        <v>13390.28</v>
      </c>
      <c r="ZQ280" s="4">
        <v>13456.17</v>
      </c>
      <c r="ZR280" s="4">
        <v>13456.17</v>
      </c>
      <c r="ZS280" s="4">
        <v>13508.87</v>
      </c>
      <c r="ZT280" s="4">
        <v>13561.58</v>
      </c>
      <c r="ZU280" s="4">
        <v>13614.29</v>
      </c>
      <c r="ZV280" s="4">
        <v>13666.99</v>
      </c>
      <c r="ZW280" s="4">
        <v>13719.7</v>
      </c>
      <c r="ZX280" s="4">
        <v>13844.74</v>
      </c>
      <c r="ZY280" s="4">
        <v>13844.74</v>
      </c>
      <c r="ZZ280" s="4">
        <v>13944.77</v>
      </c>
      <c r="AAA280" s="4">
        <v>14044.8</v>
      </c>
      <c r="AAB280" s="4">
        <v>14144.84</v>
      </c>
      <c r="AAC280" s="4">
        <v>14244.87</v>
      </c>
      <c r="AAD280" s="4">
        <v>14744.4</v>
      </c>
      <c r="AAE280" s="4">
        <v>15053.68</v>
      </c>
      <c r="AAF280" s="4">
        <v>15053.68</v>
      </c>
      <c r="AAG280" s="4">
        <v>15362.97</v>
      </c>
      <c r="AAH280" s="4">
        <v>15672.26</v>
      </c>
      <c r="AAI280" s="4">
        <v>15981.55</v>
      </c>
      <c r="AAJ280" s="4">
        <v>16290.83</v>
      </c>
      <c r="AAK280" s="4">
        <v>16600.12</v>
      </c>
      <c r="AAL280" s="4">
        <v>16600.12</v>
      </c>
      <c r="AAM280" s="4">
        <v>16600.12</v>
      </c>
      <c r="AAN280" s="4">
        <v>16600.12</v>
      </c>
      <c r="AAO280" s="4">
        <v>16600.12</v>
      </c>
      <c r="AAP280" s="4">
        <v>16600.12</v>
      </c>
      <c r="AAQ280" s="4">
        <v>16600.12</v>
      </c>
      <c r="AAR280" s="4">
        <v>16600.12</v>
      </c>
      <c r="AAS280" s="4">
        <v>16600.12</v>
      </c>
      <c r="AAT280" s="4">
        <v>16600.12</v>
      </c>
      <c r="AAU280" s="4">
        <v>16600.12</v>
      </c>
      <c r="AAV280" s="4">
        <v>16600.12</v>
      </c>
      <c r="AAW280" s="4">
        <v>16600.12</v>
      </c>
      <c r="AAX280" s="4">
        <v>16600.12</v>
      </c>
      <c r="AAY280" s="4">
        <v>16600.12</v>
      </c>
      <c r="AAZ280" s="4">
        <v>16600.12</v>
      </c>
      <c r="ABA280" s="4">
        <v>16600.12</v>
      </c>
      <c r="ABB280" s="4">
        <v>16600.12</v>
      </c>
      <c r="ABC280" s="4">
        <v>16600.12</v>
      </c>
      <c r="ABD280" s="4">
        <v>16600.12</v>
      </c>
      <c r="ABE280" s="4">
        <v>16600.12</v>
      </c>
      <c r="ABF280" s="4">
        <v>16600.12</v>
      </c>
      <c r="ABG280" s="4">
        <v>16600.12</v>
      </c>
      <c r="ABH280" s="4">
        <v>16600.12</v>
      </c>
      <c r="ABI280" s="4">
        <v>16600.12</v>
      </c>
      <c r="ABJ280" s="4">
        <v>16600.12</v>
      </c>
      <c r="ABK280" s="4">
        <v>16600.12</v>
      </c>
      <c r="ABL280" s="4">
        <v>16600.12</v>
      </c>
      <c r="ABM280" s="4">
        <v>16600.12</v>
      </c>
      <c r="ABN280" s="4">
        <v>16600.12</v>
      </c>
      <c r="ABO280" s="4">
        <v>16600.12</v>
      </c>
      <c r="ABP280" s="4">
        <v>16600.12</v>
      </c>
      <c r="ABQ280" s="4">
        <v>16600.12</v>
      </c>
      <c r="ABR280" s="4">
        <v>16600.12</v>
      </c>
      <c r="ABS280" s="4">
        <v>16600.12</v>
      </c>
      <c r="ABT280" s="4">
        <v>16600.12</v>
      </c>
      <c r="ABU280" s="4">
        <v>16600.12</v>
      </c>
    </row>
    <row r="281" spans="1:749" outlineLevel="4">
      <c r="A281" s="4" t="s">
        <v>1423</v>
      </c>
      <c r="D281" s="4">
        <v>14821.15</v>
      </c>
      <c r="E281" s="4">
        <v>12965.02</v>
      </c>
      <c r="F281" s="689">
        <v>13052994.199999999</v>
      </c>
      <c r="G281" s="689"/>
      <c r="H281" s="689" t="s">
        <v>894</v>
      </c>
      <c r="CS281" s="4">
        <v>0.52</v>
      </c>
      <c r="CT281" s="4">
        <v>1.29</v>
      </c>
      <c r="CU281" s="4">
        <v>2.93</v>
      </c>
      <c r="CV281" s="4">
        <v>4.3600000000000003</v>
      </c>
      <c r="CW281" s="4">
        <v>4.3600000000000003</v>
      </c>
      <c r="CX281" s="4">
        <v>5.13</v>
      </c>
      <c r="CY281" s="4">
        <v>6.05</v>
      </c>
      <c r="CZ281" s="4">
        <v>6.79</v>
      </c>
      <c r="DA281" s="4">
        <v>7.58</v>
      </c>
      <c r="DB281" s="4">
        <v>8.65</v>
      </c>
      <c r="DC281" s="4">
        <v>10.24</v>
      </c>
      <c r="DD281" s="4">
        <v>10.24</v>
      </c>
      <c r="DE281" s="4">
        <v>11.88</v>
      </c>
      <c r="DF281" s="4">
        <v>13.6</v>
      </c>
      <c r="DG281" s="4">
        <v>15.35</v>
      </c>
      <c r="DH281" s="4">
        <v>17.14</v>
      </c>
      <c r="DI281" s="4">
        <v>18.93</v>
      </c>
      <c r="DJ281" s="4">
        <v>20.72</v>
      </c>
      <c r="DK281" s="4">
        <v>20.72</v>
      </c>
      <c r="DL281" s="4">
        <v>23.07</v>
      </c>
      <c r="DM281" s="4">
        <v>25.82</v>
      </c>
      <c r="DN281" s="4">
        <v>28.9</v>
      </c>
      <c r="DO281" s="4">
        <v>33.4</v>
      </c>
      <c r="DP281" s="4">
        <v>38.93</v>
      </c>
      <c r="DQ281" s="4">
        <v>47.31</v>
      </c>
      <c r="DR281" s="4">
        <v>47.31</v>
      </c>
      <c r="DS281" s="4">
        <v>58.44</v>
      </c>
      <c r="DT281" s="4">
        <v>73.510000000000005</v>
      </c>
      <c r="DU281" s="4">
        <v>96.43</v>
      </c>
      <c r="DV281" s="4">
        <v>114.39</v>
      </c>
      <c r="DW281" s="4">
        <v>132.05000000000001</v>
      </c>
      <c r="DX281" s="4">
        <v>142.28</v>
      </c>
      <c r="DY281" s="4">
        <v>142.28</v>
      </c>
      <c r="DZ281" s="4">
        <v>146.59</v>
      </c>
      <c r="EA281" s="4">
        <v>150.55000000000001</v>
      </c>
      <c r="EB281" s="4">
        <v>153.72999999999999</v>
      </c>
      <c r="EC281" s="4">
        <v>155.18</v>
      </c>
      <c r="ED281" s="4">
        <v>156.78</v>
      </c>
      <c r="EE281" s="4">
        <v>158.49</v>
      </c>
      <c r="EF281" s="4">
        <v>158.49</v>
      </c>
      <c r="EG281" s="4">
        <v>160.76</v>
      </c>
      <c r="EH281" s="4">
        <v>163.32</v>
      </c>
      <c r="EI281" s="4">
        <v>165.99</v>
      </c>
      <c r="EJ281" s="4">
        <v>168.68</v>
      </c>
      <c r="EK281" s="4">
        <v>171.44</v>
      </c>
      <c r="EL281" s="4">
        <v>174.38</v>
      </c>
      <c r="EM281" s="4">
        <v>174.38</v>
      </c>
      <c r="EN281" s="4">
        <v>177.5</v>
      </c>
      <c r="EO281" s="4">
        <v>180.95</v>
      </c>
      <c r="EP281" s="4">
        <v>184.46</v>
      </c>
      <c r="EQ281" s="4">
        <v>187.98</v>
      </c>
      <c r="ER281" s="4">
        <v>191.49</v>
      </c>
      <c r="ES281" s="4">
        <v>195.24</v>
      </c>
      <c r="ET281" s="4">
        <v>195.24</v>
      </c>
      <c r="EU281" s="4">
        <v>200.13</v>
      </c>
      <c r="EV281" s="4">
        <v>206.57</v>
      </c>
      <c r="EW281" s="4">
        <v>213.36</v>
      </c>
      <c r="EX281" s="4">
        <v>220.87</v>
      </c>
      <c r="EY281" s="4">
        <v>240.4</v>
      </c>
      <c r="EZ281" s="4">
        <v>268.11</v>
      </c>
      <c r="FA281" s="4">
        <v>268.11</v>
      </c>
      <c r="FB281" s="4">
        <v>291.13</v>
      </c>
      <c r="FC281" s="4">
        <v>309.94</v>
      </c>
      <c r="FD281" s="4">
        <v>343.02</v>
      </c>
      <c r="FE281" s="4">
        <v>404.36</v>
      </c>
      <c r="FF281" s="4">
        <v>414.52</v>
      </c>
      <c r="FG281" s="4">
        <v>425.4</v>
      </c>
      <c r="FH281" s="4">
        <v>425.4</v>
      </c>
      <c r="FI281" s="4">
        <v>454.27</v>
      </c>
      <c r="FJ281" s="4">
        <v>454.27</v>
      </c>
      <c r="FK281" s="4">
        <v>495.68</v>
      </c>
      <c r="FL281" s="4">
        <v>597.22</v>
      </c>
      <c r="FM281" s="4">
        <v>759.67</v>
      </c>
      <c r="FN281" s="4">
        <v>930.82</v>
      </c>
      <c r="FO281" s="4">
        <v>930.82</v>
      </c>
      <c r="FP281" s="4">
        <v>1007.13</v>
      </c>
      <c r="FQ281" s="4">
        <v>1152.8</v>
      </c>
      <c r="FR281" s="4">
        <v>1311.82</v>
      </c>
      <c r="FS281" s="4">
        <v>1377.08</v>
      </c>
      <c r="FT281" s="4">
        <v>1499.78</v>
      </c>
      <c r="FU281" s="4">
        <v>2000.52</v>
      </c>
      <c r="FV281" s="4">
        <v>2000.52</v>
      </c>
      <c r="FW281" s="4">
        <v>2204.6</v>
      </c>
      <c r="FX281" s="4">
        <v>2363.61</v>
      </c>
      <c r="FY281" s="4">
        <v>2605.9899999999998</v>
      </c>
      <c r="FZ281" s="4">
        <v>2824.68</v>
      </c>
      <c r="GA281" s="4">
        <v>3072.21</v>
      </c>
      <c r="GB281" s="4">
        <v>3576.89</v>
      </c>
      <c r="GC281" s="4">
        <v>3576.89</v>
      </c>
      <c r="GD281" s="4">
        <v>4224.18</v>
      </c>
      <c r="GE281" s="4">
        <v>4369.6099999999997</v>
      </c>
      <c r="GF281" s="4">
        <v>4423.9799999999996</v>
      </c>
      <c r="GG281" s="4">
        <v>4428.2</v>
      </c>
      <c r="GH281" s="4">
        <v>4432.09</v>
      </c>
      <c r="GI281" s="4">
        <v>4432.09</v>
      </c>
      <c r="GJ281" s="4">
        <v>4432.09</v>
      </c>
      <c r="GK281" s="4">
        <v>4432.09</v>
      </c>
      <c r="GL281" s="4">
        <v>4432.09</v>
      </c>
      <c r="GM281" s="4">
        <v>4432.09</v>
      </c>
      <c r="GN281" s="4">
        <v>4437.96</v>
      </c>
      <c r="GO281" s="4">
        <v>4443.7700000000004</v>
      </c>
      <c r="GP281" s="4">
        <v>4449.83</v>
      </c>
      <c r="GQ281" s="4">
        <v>4449.83</v>
      </c>
      <c r="GR281" s="4">
        <v>4456.34</v>
      </c>
      <c r="GS281" s="4">
        <v>4464.7299999999996</v>
      </c>
      <c r="GT281" s="4">
        <v>4479.66</v>
      </c>
      <c r="GU281" s="4">
        <v>4505.37</v>
      </c>
      <c r="GV281" s="4">
        <v>4528.12</v>
      </c>
      <c r="GW281" s="4">
        <v>4536.5</v>
      </c>
      <c r="GX281" s="4">
        <v>4536.5</v>
      </c>
      <c r="GY281" s="4">
        <v>4545.03</v>
      </c>
      <c r="GZ281" s="4">
        <v>4554.3100000000004</v>
      </c>
      <c r="HA281" s="4">
        <v>4569.5</v>
      </c>
      <c r="HB281" s="4">
        <v>4590.08</v>
      </c>
      <c r="HC281" s="4">
        <v>4625</v>
      </c>
      <c r="HD281" s="4">
        <v>4666.55</v>
      </c>
      <c r="HE281" s="4">
        <v>4666.55</v>
      </c>
      <c r="HF281" s="4">
        <v>4702.8900000000003</v>
      </c>
      <c r="HG281" s="4">
        <v>4733.3</v>
      </c>
      <c r="HH281" s="4">
        <v>4768.3100000000004</v>
      </c>
      <c r="HI281" s="4">
        <v>4812.29</v>
      </c>
      <c r="HJ281" s="4">
        <v>4844.1899999999996</v>
      </c>
      <c r="HK281" s="4">
        <v>4879.62</v>
      </c>
      <c r="HL281" s="4">
        <v>4879.62</v>
      </c>
      <c r="HM281" s="4">
        <v>4918.55</v>
      </c>
      <c r="HN281" s="4">
        <v>4957.1499999999996</v>
      </c>
      <c r="HO281" s="4">
        <v>5020.45</v>
      </c>
      <c r="HP281" s="4">
        <v>5093.63</v>
      </c>
      <c r="HQ281" s="4">
        <v>5170.53</v>
      </c>
      <c r="HR281" s="4">
        <v>5252.91</v>
      </c>
      <c r="HS281" s="4">
        <v>5252.91</v>
      </c>
      <c r="HT281" s="4">
        <v>5344.19</v>
      </c>
      <c r="HU281" s="4">
        <v>5444.79</v>
      </c>
      <c r="HV281" s="4">
        <v>5538.46</v>
      </c>
      <c r="HW281" s="4">
        <v>5637.45</v>
      </c>
      <c r="HX281" s="4">
        <v>5738.76</v>
      </c>
      <c r="HY281" s="4">
        <v>5839.29</v>
      </c>
      <c r="HZ281" s="4">
        <v>5839.29</v>
      </c>
      <c r="IA281" s="4">
        <v>5957.9</v>
      </c>
      <c r="IB281" s="4">
        <v>6098.77</v>
      </c>
      <c r="IC281" s="4">
        <v>6238.55</v>
      </c>
      <c r="ID281" s="4">
        <v>6375.7</v>
      </c>
      <c r="IE281" s="4">
        <v>6525.51</v>
      </c>
      <c r="IF281" s="4">
        <v>6680.34</v>
      </c>
      <c r="IG281" s="4">
        <v>6680.34</v>
      </c>
      <c r="IH281" s="4">
        <v>6836.53</v>
      </c>
      <c r="II281" s="4">
        <v>6933.01</v>
      </c>
      <c r="IJ281" s="4">
        <v>6989.12</v>
      </c>
      <c r="IK281" s="4">
        <v>7026.42</v>
      </c>
      <c r="IL281" s="4">
        <v>7056.6</v>
      </c>
      <c r="IM281" s="4">
        <v>7081.41</v>
      </c>
      <c r="IN281" s="4">
        <v>7081.41</v>
      </c>
      <c r="IO281" s="4">
        <v>7105.14</v>
      </c>
      <c r="IP281" s="4">
        <v>7126.17</v>
      </c>
      <c r="IQ281" s="4">
        <v>7146.75</v>
      </c>
      <c r="IR281" s="4">
        <v>7168.3</v>
      </c>
      <c r="IS281" s="4">
        <v>7188.04</v>
      </c>
      <c r="IT281" s="4">
        <v>7205.36</v>
      </c>
      <c r="IU281" s="4">
        <v>7205.36</v>
      </c>
      <c r="IV281" s="4">
        <v>7225.11</v>
      </c>
      <c r="IW281" s="4">
        <v>7245.45</v>
      </c>
      <c r="IX281" s="4">
        <v>7267.18</v>
      </c>
      <c r="IY281" s="4">
        <v>7267.18</v>
      </c>
      <c r="IZ281" s="4">
        <v>7267.18</v>
      </c>
      <c r="JA281" s="4">
        <v>7267.18</v>
      </c>
      <c r="JB281" s="4">
        <v>7267.18</v>
      </c>
      <c r="JC281" s="4">
        <v>7267.18</v>
      </c>
      <c r="JD281" s="4">
        <v>7292.85</v>
      </c>
      <c r="JE281" s="4">
        <v>7333.91</v>
      </c>
      <c r="JF281" s="4">
        <v>7368.63</v>
      </c>
      <c r="JG281" s="4">
        <v>7402.35</v>
      </c>
      <c r="JH281" s="4">
        <v>7432.06</v>
      </c>
      <c r="JI281" s="4">
        <v>7432.06</v>
      </c>
      <c r="JJ281" s="4">
        <v>7469.51</v>
      </c>
      <c r="JK281" s="4">
        <v>7537.31</v>
      </c>
      <c r="JL281" s="4">
        <v>7598.94</v>
      </c>
      <c r="JM281" s="4">
        <v>7633.47</v>
      </c>
      <c r="JN281" s="4">
        <v>7672.8</v>
      </c>
      <c r="JO281" s="4">
        <v>7715.67</v>
      </c>
      <c r="JP281" s="4">
        <v>7715.67</v>
      </c>
      <c r="JQ281" s="4">
        <v>7762.58</v>
      </c>
      <c r="JR281" s="4">
        <v>7805.81</v>
      </c>
      <c r="JS281" s="4">
        <v>7826.44</v>
      </c>
      <c r="JT281" s="4">
        <v>7847.27</v>
      </c>
      <c r="JU281" s="4">
        <v>7867.85</v>
      </c>
      <c r="JV281" s="4">
        <v>7888.49</v>
      </c>
      <c r="JW281" s="4">
        <v>7888.49</v>
      </c>
      <c r="JX281" s="4">
        <v>7909.62</v>
      </c>
      <c r="JY281" s="4">
        <v>7931.03</v>
      </c>
      <c r="JZ281" s="4">
        <v>7952.44</v>
      </c>
      <c r="KA281" s="4">
        <v>7974.97</v>
      </c>
      <c r="KB281" s="4">
        <v>7997.58</v>
      </c>
      <c r="KC281" s="4">
        <v>8020.37</v>
      </c>
      <c r="KD281" s="4">
        <v>8020.37</v>
      </c>
      <c r="KE281" s="4">
        <v>8043.49</v>
      </c>
      <c r="KF281" s="4">
        <v>8066.77</v>
      </c>
      <c r="KG281" s="4">
        <v>8090.14</v>
      </c>
      <c r="KH281" s="4">
        <v>8113.73</v>
      </c>
      <c r="KI281" s="4">
        <v>8136.87</v>
      </c>
      <c r="KJ281" s="4">
        <v>8160.07</v>
      </c>
      <c r="KK281" s="4">
        <v>8160.07</v>
      </c>
      <c r="KL281" s="4">
        <v>8183.36</v>
      </c>
      <c r="KM281" s="4">
        <v>8206.9500000000007</v>
      </c>
      <c r="KN281" s="4">
        <v>8230.84</v>
      </c>
      <c r="KO281" s="4">
        <v>8255.17</v>
      </c>
      <c r="KP281" s="4">
        <v>8279.52</v>
      </c>
      <c r="KQ281" s="4">
        <v>8303.7199999999993</v>
      </c>
      <c r="KR281" s="4">
        <v>8303.7199999999993</v>
      </c>
      <c r="KS281" s="4">
        <v>8326.81</v>
      </c>
      <c r="KT281" s="4">
        <v>8349.69</v>
      </c>
      <c r="KU281" s="4">
        <v>8372.6299999999992</v>
      </c>
      <c r="KV281" s="4">
        <v>8395.86</v>
      </c>
      <c r="KW281" s="4">
        <v>8419.2000000000007</v>
      </c>
      <c r="KX281" s="4">
        <v>8442.58</v>
      </c>
      <c r="KY281" s="4">
        <v>8442.58</v>
      </c>
      <c r="KZ281" s="4">
        <v>8466.0300000000007</v>
      </c>
      <c r="LA281" s="4">
        <v>8490.39</v>
      </c>
      <c r="LB281" s="4">
        <v>8516.7199999999993</v>
      </c>
      <c r="LC281" s="4">
        <v>8544.39</v>
      </c>
      <c r="LD281" s="4">
        <v>8573.3700000000008</v>
      </c>
      <c r="LE281" s="4">
        <v>8603.09</v>
      </c>
      <c r="LF281" s="4">
        <v>8603.09</v>
      </c>
      <c r="LG281" s="4">
        <v>8633.2999999999993</v>
      </c>
      <c r="LH281" s="4">
        <v>8663.9</v>
      </c>
      <c r="LI281" s="4">
        <v>8696.82</v>
      </c>
      <c r="LJ281" s="4">
        <v>8731.2000000000007</v>
      </c>
      <c r="LK281" s="4">
        <v>8766.61</v>
      </c>
      <c r="LL281" s="4">
        <v>8803.1200000000008</v>
      </c>
      <c r="LM281" s="4">
        <v>8803.1200000000008</v>
      </c>
      <c r="LN281" s="4">
        <v>8842</v>
      </c>
      <c r="LO281" s="4">
        <v>8880.92</v>
      </c>
      <c r="LP281" s="4">
        <v>8921.66</v>
      </c>
      <c r="LQ281" s="4">
        <v>8962.58</v>
      </c>
      <c r="LR281" s="4">
        <v>9003.74</v>
      </c>
      <c r="LS281" s="4">
        <v>9046.83</v>
      </c>
      <c r="LT281" s="4">
        <v>9046.83</v>
      </c>
      <c r="LU281" s="4">
        <v>9091.18</v>
      </c>
      <c r="LV281" s="4">
        <v>9137.5300000000007</v>
      </c>
      <c r="LW281" s="4">
        <v>9186.43</v>
      </c>
      <c r="LX281" s="4">
        <v>9236.75</v>
      </c>
      <c r="LY281" s="4">
        <v>9293.48</v>
      </c>
      <c r="LZ281" s="4">
        <v>9351.9599999999991</v>
      </c>
      <c r="MA281" s="4">
        <v>9351.9599999999991</v>
      </c>
      <c r="MB281" s="4">
        <v>9421.5400000000009</v>
      </c>
      <c r="MC281" s="4">
        <v>9506.39</v>
      </c>
      <c r="MD281" s="4">
        <v>9574.39</v>
      </c>
      <c r="ME281" s="4">
        <v>9638.0400000000009</v>
      </c>
      <c r="MF281" s="4">
        <v>9704.6299999999992</v>
      </c>
      <c r="MG281" s="4">
        <v>9772.61</v>
      </c>
      <c r="MH281" s="4">
        <v>9772.61</v>
      </c>
      <c r="MI281" s="4">
        <v>9840.49</v>
      </c>
      <c r="MJ281" s="4">
        <v>9908.94</v>
      </c>
      <c r="MK281" s="4">
        <v>9977.81</v>
      </c>
      <c r="ML281" s="4">
        <v>10046.01</v>
      </c>
      <c r="MM281" s="4">
        <v>10115.33</v>
      </c>
      <c r="MN281" s="4">
        <v>10186.799999999999</v>
      </c>
      <c r="MO281" s="4">
        <v>10186.799999999999</v>
      </c>
      <c r="MP281" s="4">
        <v>10262.370000000001</v>
      </c>
      <c r="MQ281" s="4">
        <v>10339.870000000001</v>
      </c>
      <c r="MR281" s="4">
        <v>10420.11</v>
      </c>
      <c r="MS281" s="4">
        <v>10503.34</v>
      </c>
      <c r="MT281" s="4">
        <v>10591.74</v>
      </c>
      <c r="MU281" s="4">
        <v>10681.84</v>
      </c>
      <c r="MV281" s="4">
        <v>10681.84</v>
      </c>
      <c r="MW281" s="4">
        <v>10773.64</v>
      </c>
      <c r="MX281" s="4">
        <v>10868.32</v>
      </c>
      <c r="MY281" s="4">
        <v>10969.01</v>
      </c>
      <c r="MZ281" s="4">
        <v>11072.08</v>
      </c>
      <c r="NA281" s="4">
        <v>11177.19</v>
      </c>
      <c r="NB281" s="4">
        <v>11284.77</v>
      </c>
      <c r="NC281" s="4">
        <v>11284.77</v>
      </c>
      <c r="ND281" s="4">
        <v>11395.91</v>
      </c>
      <c r="NE281" s="4">
        <v>11509.07</v>
      </c>
      <c r="NF281" s="4">
        <v>11623.85</v>
      </c>
      <c r="NG281" s="4">
        <v>11739.01</v>
      </c>
      <c r="NH281" s="4">
        <v>11889.55</v>
      </c>
      <c r="NI281" s="4">
        <v>12130.85</v>
      </c>
      <c r="NJ281" s="4">
        <v>12130.85</v>
      </c>
      <c r="NK281" s="4">
        <v>12400.12</v>
      </c>
      <c r="NL281" s="4">
        <v>12416.33</v>
      </c>
      <c r="NM281" s="4">
        <v>12427.87</v>
      </c>
      <c r="NN281" s="4">
        <v>12455.92</v>
      </c>
      <c r="NO281" s="4">
        <v>12455.92</v>
      </c>
      <c r="NP281" s="4">
        <v>12459.7</v>
      </c>
      <c r="NQ281" s="4">
        <v>12459.7</v>
      </c>
      <c r="NR281" s="4">
        <v>12463.29</v>
      </c>
      <c r="NS281" s="4">
        <v>12472.01</v>
      </c>
      <c r="NT281" s="4">
        <v>12475.67</v>
      </c>
      <c r="NU281" s="4">
        <v>12485.89</v>
      </c>
      <c r="NV281" s="4">
        <v>12503.2</v>
      </c>
      <c r="NW281" s="4">
        <v>12520.09</v>
      </c>
      <c r="NX281" s="4">
        <v>12520.09</v>
      </c>
      <c r="NY281" s="4">
        <v>12520.09</v>
      </c>
      <c r="NZ281" s="4">
        <v>12520.09</v>
      </c>
      <c r="OA281" s="4">
        <v>12520.09</v>
      </c>
      <c r="OB281" s="4">
        <v>12533.22</v>
      </c>
      <c r="OC281" s="4">
        <v>12860.38</v>
      </c>
      <c r="OD281" s="4">
        <v>13524.88</v>
      </c>
      <c r="OE281" s="4">
        <v>13524.88</v>
      </c>
      <c r="OF281" s="4">
        <v>13764.06</v>
      </c>
      <c r="OG281" s="4">
        <v>13827.09</v>
      </c>
      <c r="OH281" s="4">
        <v>13959.32</v>
      </c>
      <c r="OI281" s="4">
        <v>13999.63</v>
      </c>
      <c r="OJ281" s="4">
        <v>14040.06</v>
      </c>
      <c r="OK281" s="4">
        <v>14051.57</v>
      </c>
      <c r="OL281" s="4">
        <v>14051.57</v>
      </c>
      <c r="OM281" s="4">
        <v>14055.88</v>
      </c>
      <c r="ON281" s="4">
        <v>14063.5</v>
      </c>
      <c r="OO281" s="4">
        <v>14071.6</v>
      </c>
      <c r="OP281" s="4">
        <v>14086.86</v>
      </c>
      <c r="OQ281" s="4">
        <v>14089.7</v>
      </c>
      <c r="OR281" s="4">
        <v>14093.1</v>
      </c>
      <c r="OS281" s="4">
        <v>14093.1</v>
      </c>
      <c r="OT281" s="4">
        <v>14096.16</v>
      </c>
      <c r="OU281" s="4">
        <v>14103.81</v>
      </c>
      <c r="OV281" s="4">
        <v>14120.81</v>
      </c>
      <c r="OW281" s="4">
        <v>14138.8</v>
      </c>
      <c r="OX281" s="4">
        <v>14183.27</v>
      </c>
      <c r="OY281" s="4">
        <v>14199.62</v>
      </c>
      <c r="OZ281" s="4">
        <v>14199.62</v>
      </c>
      <c r="PA281" s="4">
        <v>14213.78</v>
      </c>
      <c r="PB281" s="4">
        <v>14248.76</v>
      </c>
      <c r="PC281" s="4">
        <v>14273.71</v>
      </c>
      <c r="PD281" s="4">
        <v>14291.7</v>
      </c>
      <c r="PE281" s="4">
        <v>14333.13</v>
      </c>
      <c r="PF281" s="4">
        <v>14360.45</v>
      </c>
      <c r="PG281" s="4">
        <v>14360.45</v>
      </c>
      <c r="PH281" s="4">
        <v>14382.55</v>
      </c>
      <c r="PI281" s="4">
        <v>14432.85</v>
      </c>
      <c r="PJ281" s="4">
        <v>14470.8</v>
      </c>
      <c r="PK281" s="4">
        <v>14519.74</v>
      </c>
      <c r="PL281" s="4">
        <v>14608.92</v>
      </c>
      <c r="PM281" s="4">
        <v>14762.78</v>
      </c>
      <c r="PN281" s="4">
        <v>14762.78</v>
      </c>
      <c r="PO281" s="4">
        <v>14772.67</v>
      </c>
      <c r="PP281" s="4">
        <v>14778.34</v>
      </c>
      <c r="PQ281" s="4">
        <v>14787.03</v>
      </c>
      <c r="PR281" s="4">
        <v>14799.54</v>
      </c>
      <c r="PS281" s="4">
        <v>14805.26</v>
      </c>
      <c r="PT281" s="4">
        <v>14809.85</v>
      </c>
      <c r="PU281" s="4">
        <v>14809.85</v>
      </c>
      <c r="PV281" s="4">
        <v>14812.48</v>
      </c>
      <c r="PW281" s="4">
        <v>14814.55</v>
      </c>
      <c r="PX281" s="4">
        <v>14819.78</v>
      </c>
      <c r="PY281" s="4">
        <v>14821.15</v>
      </c>
      <c r="PZ281" s="4">
        <v>14821.15</v>
      </c>
      <c r="QA281" s="4">
        <v>14821.15</v>
      </c>
      <c r="QB281" s="4">
        <v>14821.15</v>
      </c>
      <c r="QC281" s="4">
        <v>14821.15</v>
      </c>
      <c r="QD281" s="4">
        <v>14821.15</v>
      </c>
      <c r="QE281" s="4">
        <v>14821.15</v>
      </c>
      <c r="QF281" s="4">
        <v>14821.15</v>
      </c>
      <c r="QG281" s="4">
        <v>14821.15</v>
      </c>
      <c r="QH281" s="4">
        <v>14821.15</v>
      </c>
      <c r="QI281" s="4">
        <v>14821.15</v>
      </c>
      <c r="QJ281" s="4">
        <v>14821.15</v>
      </c>
      <c r="QK281" s="4">
        <v>14821.15</v>
      </c>
      <c r="QL281" s="4">
        <v>14821.15</v>
      </c>
      <c r="QM281" s="4">
        <v>14821.15</v>
      </c>
      <c r="QN281" s="4">
        <v>14821.15</v>
      </c>
      <c r="QO281" s="4">
        <v>14821.15</v>
      </c>
      <c r="QP281" s="4">
        <v>14821.15</v>
      </c>
      <c r="QQ281" s="4">
        <v>14821.15</v>
      </c>
      <c r="QR281" s="4">
        <v>14821.15</v>
      </c>
      <c r="QS281" s="4">
        <v>14821.15</v>
      </c>
      <c r="QT281" s="4">
        <v>14821.15</v>
      </c>
      <c r="QU281" s="4">
        <v>14821.15</v>
      </c>
      <c r="QV281" s="4">
        <v>14821.15</v>
      </c>
      <c r="QW281" s="4">
        <v>14821.15</v>
      </c>
      <c r="QX281" s="4">
        <v>14821.15</v>
      </c>
      <c r="QY281" s="4">
        <v>14821.15</v>
      </c>
      <c r="QZ281" s="4">
        <v>14821.15</v>
      </c>
      <c r="RA281" s="4">
        <v>14821.15</v>
      </c>
      <c r="RB281" s="4">
        <v>14821.15</v>
      </c>
      <c r="RC281" s="4">
        <v>14821.15</v>
      </c>
      <c r="RD281" s="4">
        <v>14821.15</v>
      </c>
      <c r="RE281" s="4">
        <v>14821.15</v>
      </c>
      <c r="RF281" s="4">
        <v>14821.15</v>
      </c>
      <c r="RG281" s="4">
        <v>14821.15</v>
      </c>
      <c r="RH281" s="4">
        <v>14821.15</v>
      </c>
      <c r="RI281" s="4">
        <v>14821.15</v>
      </c>
      <c r="RJ281" s="4">
        <v>14821.15</v>
      </c>
      <c r="RK281" s="4">
        <v>14821.15</v>
      </c>
      <c r="RL281" s="4">
        <v>14821.15</v>
      </c>
      <c r="RM281" s="4">
        <v>14821.15</v>
      </c>
      <c r="RN281" s="4">
        <v>14821.15</v>
      </c>
      <c r="RO281" s="4">
        <v>14821.15</v>
      </c>
      <c r="RP281" s="4">
        <v>14821.15</v>
      </c>
      <c r="RQ281" s="4">
        <v>14821.15</v>
      </c>
      <c r="RR281" s="4">
        <v>14821.15</v>
      </c>
      <c r="RS281" s="4">
        <v>14821.15</v>
      </c>
      <c r="RT281" s="4">
        <v>2300.0100000000002</v>
      </c>
      <c r="RU281" s="4">
        <v>2300.0100000000002</v>
      </c>
      <c r="RV281" s="4">
        <v>2300.0100000000002</v>
      </c>
      <c r="RW281" s="4">
        <v>2300.0100000000002</v>
      </c>
      <c r="RX281" s="4">
        <v>2300.0100000000002</v>
      </c>
      <c r="RY281" s="4">
        <v>2300.0100000000002</v>
      </c>
      <c r="RZ281" s="4">
        <v>2300.0100000000002</v>
      </c>
      <c r="SA281" s="4">
        <v>2300.0100000000002</v>
      </c>
      <c r="SB281" s="4">
        <v>2300.0100000000002</v>
      </c>
      <c r="SC281" s="4">
        <v>2300.0100000000002</v>
      </c>
      <c r="SD281" s="4">
        <v>2300.0100000000002</v>
      </c>
      <c r="SE281" s="4">
        <v>2300.0100000000002</v>
      </c>
      <c r="SF281" s="4">
        <v>2300.0100000000002</v>
      </c>
      <c r="SG281" s="4">
        <v>2300.0100000000002</v>
      </c>
      <c r="SH281" s="4">
        <v>2300.0100000000002</v>
      </c>
      <c r="SI281" s="4">
        <v>2300.0100000000002</v>
      </c>
      <c r="SJ281" s="4">
        <v>2300.0100000000002</v>
      </c>
      <c r="SK281" s="4">
        <v>2300.0100000000002</v>
      </c>
      <c r="SL281" s="4">
        <v>2300.0100000000002</v>
      </c>
      <c r="SM281" s="4">
        <v>2300.0100000000002</v>
      </c>
      <c r="SN281" s="4">
        <v>2300.0100000000002</v>
      </c>
      <c r="SO281" s="4">
        <v>2300.0100000000002</v>
      </c>
      <c r="SP281" s="4">
        <v>2300.0100000000002</v>
      </c>
      <c r="SQ281" s="4">
        <v>2300.0100000000002</v>
      </c>
      <c r="SR281" s="4">
        <v>2300.0100000000002</v>
      </c>
      <c r="SS281" s="4">
        <v>2300.0100000000002</v>
      </c>
      <c r="ST281" s="4">
        <v>2300.0100000000002</v>
      </c>
      <c r="SU281" s="4">
        <v>2300.0100000000002</v>
      </c>
      <c r="SV281" s="4">
        <v>2300.0100000000002</v>
      </c>
      <c r="SW281" s="4">
        <v>2300.0100000000002</v>
      </c>
      <c r="SX281" s="4">
        <v>2300.0100000000002</v>
      </c>
      <c r="SY281" s="4">
        <v>2300.0100000000002</v>
      </c>
      <c r="SZ281" s="4">
        <v>2300.0100000000002</v>
      </c>
      <c r="TA281" s="4">
        <v>2300.0100000000002</v>
      </c>
      <c r="TB281" s="4">
        <v>2300.0100000000002</v>
      </c>
      <c r="TC281" s="4">
        <v>2300.0100000000002</v>
      </c>
      <c r="TD281" s="4">
        <v>2300.0100000000002</v>
      </c>
      <c r="TE281" s="4">
        <v>2300.0100000000002</v>
      </c>
      <c r="TF281" s="4">
        <v>2300.0100000000002</v>
      </c>
      <c r="TG281" s="4">
        <v>2300.0100000000002</v>
      </c>
      <c r="TH281" s="4">
        <v>2300.0100000000002</v>
      </c>
      <c r="TI281" s="4">
        <v>2300.0100000000002</v>
      </c>
      <c r="TJ281" s="4">
        <v>2300.0100000000002</v>
      </c>
      <c r="TK281" s="4">
        <v>2300.0100000000002</v>
      </c>
      <c r="TL281" s="4">
        <v>2300.0100000000002</v>
      </c>
      <c r="TM281" s="4">
        <v>2300.0100000000002</v>
      </c>
      <c r="TN281" s="4">
        <v>2300.0100000000002</v>
      </c>
      <c r="TO281" s="4">
        <v>2300.0100000000002</v>
      </c>
      <c r="TP281" s="4">
        <v>2300.0100000000002</v>
      </c>
      <c r="TQ281" s="4">
        <v>2300.0100000000002</v>
      </c>
      <c r="TR281" s="4">
        <v>2300.0100000000002</v>
      </c>
      <c r="TS281" s="4">
        <v>2300.0100000000002</v>
      </c>
      <c r="TT281" s="4">
        <v>2300.0100000000002</v>
      </c>
      <c r="TU281" s="4">
        <v>2300.0100000000002</v>
      </c>
      <c r="TV281" s="4">
        <v>2300.0100000000002</v>
      </c>
      <c r="TW281" s="4">
        <v>2300.0100000000002</v>
      </c>
      <c r="TX281" s="4">
        <v>2300.0100000000002</v>
      </c>
      <c r="TY281" s="4">
        <v>2300.0100000000002</v>
      </c>
      <c r="TZ281" s="4">
        <v>2300.0100000000002</v>
      </c>
      <c r="UA281" s="4">
        <v>2300.0100000000002</v>
      </c>
      <c r="UB281" s="4">
        <v>2300.0100000000002</v>
      </c>
      <c r="UC281" s="4">
        <v>2300.0100000000002</v>
      </c>
      <c r="UD281" s="4">
        <v>2300.0100000000002</v>
      </c>
      <c r="UE281" s="4">
        <v>2300.0100000000002</v>
      </c>
      <c r="UF281" s="4">
        <v>2300.0100000000002</v>
      </c>
      <c r="UG281" s="4">
        <v>2300.0100000000002</v>
      </c>
      <c r="UH281" s="4">
        <v>2300.0100000000002</v>
      </c>
      <c r="UI281" s="4">
        <v>2300.0100000000002</v>
      </c>
      <c r="UJ281" s="4">
        <v>2300.0100000000002</v>
      </c>
      <c r="UK281" s="4">
        <v>2300.0100000000002</v>
      </c>
      <c r="UL281" s="4">
        <v>2300.0100000000002</v>
      </c>
      <c r="UM281" s="4">
        <v>2300.0100000000002</v>
      </c>
      <c r="UN281" s="4">
        <v>2300.0100000000002</v>
      </c>
      <c r="UO281" s="4">
        <v>2300.0100000000002</v>
      </c>
      <c r="UP281" s="4">
        <v>2300.0100000000002</v>
      </c>
      <c r="UQ281" s="4">
        <v>2300.0100000000002</v>
      </c>
      <c r="UR281" s="4">
        <v>2300.0100000000002</v>
      </c>
      <c r="US281" s="4">
        <v>2300.0100000000002</v>
      </c>
      <c r="UT281" s="4">
        <v>2300.0100000000002</v>
      </c>
      <c r="UU281" s="4">
        <v>2300.0100000000002</v>
      </c>
      <c r="UV281" s="4">
        <v>2300.0100000000002</v>
      </c>
      <c r="UW281" s="4">
        <v>2300.0100000000002</v>
      </c>
      <c r="UX281" s="4">
        <v>2300.0100000000002</v>
      </c>
      <c r="UY281" s="4">
        <v>2300.0100000000002</v>
      </c>
      <c r="UZ281" s="4">
        <v>2300.0100000000002</v>
      </c>
      <c r="VA281" s="4">
        <v>2300.0100000000002</v>
      </c>
      <c r="VB281" s="4">
        <v>2300.0100000000002</v>
      </c>
      <c r="VC281" s="4">
        <v>2300.0100000000002</v>
      </c>
      <c r="VD281" s="4">
        <v>2300.0100000000002</v>
      </c>
      <c r="VE281" s="4">
        <v>2300.0100000000002</v>
      </c>
      <c r="VF281" s="4">
        <v>2300.0100000000002</v>
      </c>
      <c r="VG281" s="4">
        <v>2300.0100000000002</v>
      </c>
      <c r="VH281" s="4">
        <v>2300.0100000000002</v>
      </c>
      <c r="VI281" s="4">
        <v>2300.0100000000002</v>
      </c>
      <c r="VJ281" s="4">
        <v>2300.0100000000002</v>
      </c>
      <c r="VK281" s="4">
        <v>2300.0100000000002</v>
      </c>
      <c r="VL281" s="4">
        <v>2300.0100000000002</v>
      </c>
      <c r="VM281" s="4">
        <v>2300.0100000000002</v>
      </c>
      <c r="VN281" s="4">
        <v>2300.0100000000002</v>
      </c>
      <c r="VO281" s="4">
        <v>2300.0100000000002</v>
      </c>
      <c r="VP281" s="4">
        <v>2300.0100000000002</v>
      </c>
      <c r="VQ281" s="4">
        <v>2300.0100000000002</v>
      </c>
      <c r="VR281" s="4">
        <v>2300.0100000000002</v>
      </c>
      <c r="VS281" s="4">
        <v>2300.0100000000002</v>
      </c>
      <c r="VT281" s="4">
        <v>2300.0100000000002</v>
      </c>
      <c r="VU281" s="4">
        <v>2300.0100000000002</v>
      </c>
      <c r="VV281" s="4">
        <v>2300.0100000000002</v>
      </c>
      <c r="VW281" s="4">
        <v>2300.0100000000002</v>
      </c>
      <c r="VX281" s="4">
        <v>2300.0100000000002</v>
      </c>
      <c r="VY281" s="4">
        <v>2300.0100000000002</v>
      </c>
      <c r="VZ281" s="4">
        <v>2300.0100000000002</v>
      </c>
      <c r="WA281" s="4">
        <v>2300.0100000000002</v>
      </c>
      <c r="WB281" s="4">
        <v>2300.0100000000002</v>
      </c>
      <c r="WC281" s="4">
        <v>2300.0100000000002</v>
      </c>
      <c r="WD281" s="4">
        <v>2300.0100000000002</v>
      </c>
      <c r="WE281" s="4">
        <v>2300.0100000000002</v>
      </c>
      <c r="WF281" s="4">
        <v>2300.0100000000002</v>
      </c>
      <c r="WG281" s="4">
        <v>2300.0100000000002</v>
      </c>
      <c r="WH281" s="4">
        <v>2300.0100000000002</v>
      </c>
      <c r="WI281" s="4">
        <v>2300.0100000000002</v>
      </c>
      <c r="WJ281" s="4">
        <v>2300.0100000000002</v>
      </c>
      <c r="WK281" s="4">
        <v>2300.0100000000002</v>
      </c>
      <c r="WL281" s="4">
        <v>2300.0100000000002</v>
      </c>
      <c r="WM281" s="4">
        <v>2300.0100000000002</v>
      </c>
      <c r="WN281" s="4">
        <v>2300.0100000000002</v>
      </c>
      <c r="WO281" s="4">
        <v>2300.0100000000002</v>
      </c>
      <c r="WP281" s="4">
        <v>2300.0100000000002</v>
      </c>
      <c r="WQ281" s="4">
        <v>2300.0100000000002</v>
      </c>
      <c r="WR281" s="4">
        <v>2300.0100000000002</v>
      </c>
      <c r="WS281" s="4">
        <v>2300.0100000000002</v>
      </c>
      <c r="WT281" s="4">
        <v>2300.0100000000002</v>
      </c>
      <c r="WU281" s="4">
        <v>2300.0100000000002</v>
      </c>
      <c r="WV281" s="4">
        <v>2300.0100000000002</v>
      </c>
      <c r="WW281" s="4">
        <v>2300.0100000000002</v>
      </c>
      <c r="WX281" s="4">
        <v>2300.0100000000002</v>
      </c>
      <c r="WY281" s="4">
        <v>2300.0100000000002</v>
      </c>
      <c r="WZ281" s="4">
        <v>2300.0100000000002</v>
      </c>
      <c r="XA281" s="4">
        <v>2300.0100000000002</v>
      </c>
      <c r="XB281" s="4">
        <v>2300.0100000000002</v>
      </c>
      <c r="XC281" s="4">
        <v>2300.0100000000002</v>
      </c>
      <c r="XD281" s="4">
        <v>2300.0100000000002</v>
      </c>
      <c r="XE281" s="4">
        <v>2300.0100000000002</v>
      </c>
      <c r="XF281" s="4">
        <v>2300.0100000000002</v>
      </c>
      <c r="XG281" s="4">
        <v>2300.0100000000002</v>
      </c>
      <c r="XH281" s="4">
        <v>2300.0100000000002</v>
      </c>
      <c r="XI281" s="4">
        <v>2300.0100000000002</v>
      </c>
      <c r="XJ281" s="4">
        <v>2300.0100000000002</v>
      </c>
      <c r="XK281" s="4">
        <v>2300.0100000000002</v>
      </c>
      <c r="XL281" s="4">
        <v>2300.0100000000002</v>
      </c>
      <c r="XM281" s="4">
        <v>2300.0100000000002</v>
      </c>
      <c r="XN281" s="4">
        <v>2300.0100000000002</v>
      </c>
      <c r="XO281" s="4">
        <v>2300.0100000000002</v>
      </c>
      <c r="XP281" s="4">
        <v>2300.0100000000002</v>
      </c>
      <c r="XQ281" s="4">
        <v>2300.0100000000002</v>
      </c>
      <c r="XR281" s="4">
        <v>2300.0100000000002</v>
      </c>
      <c r="XS281" s="4">
        <v>2300.0100000000002</v>
      </c>
      <c r="XT281" s="4">
        <v>2300.0100000000002</v>
      </c>
      <c r="XU281" s="4">
        <v>2300.0100000000002</v>
      </c>
      <c r="XV281" s="4">
        <v>2300.0100000000002</v>
      </c>
      <c r="XW281" s="4">
        <v>2300.0100000000002</v>
      </c>
      <c r="XX281" s="4">
        <v>2300.0100000000002</v>
      </c>
      <c r="XY281" s="4">
        <v>2300.0100000000002</v>
      </c>
      <c r="XZ281" s="4">
        <v>2300.0100000000002</v>
      </c>
      <c r="YA281" s="4">
        <v>2300.0100000000002</v>
      </c>
      <c r="YB281" s="4">
        <v>2300.0100000000002</v>
      </c>
      <c r="YC281" s="4">
        <v>2300.0100000000002</v>
      </c>
      <c r="YD281" s="4">
        <v>2300.0100000000002</v>
      </c>
      <c r="YE281" s="4">
        <v>2300.0100000000002</v>
      </c>
      <c r="YF281" s="4">
        <v>2300.0100000000002</v>
      </c>
      <c r="YG281" s="4">
        <v>2300.0100000000002</v>
      </c>
      <c r="YH281" s="4">
        <v>2300.0100000000002</v>
      </c>
      <c r="YI281" s="4">
        <v>2300.0100000000002</v>
      </c>
      <c r="YJ281" s="4">
        <v>2300.0100000000002</v>
      </c>
      <c r="YK281" s="4">
        <v>2300.0100000000002</v>
      </c>
      <c r="YL281" s="4">
        <v>2300.0100000000002</v>
      </c>
      <c r="YM281" s="4">
        <v>2300.0100000000002</v>
      </c>
      <c r="YN281" s="4">
        <v>2300.0100000000002</v>
      </c>
      <c r="YO281" s="4">
        <v>2300.0100000000002</v>
      </c>
      <c r="YP281" s="4">
        <v>2300.0100000000002</v>
      </c>
      <c r="YQ281" s="4">
        <v>2300.0100000000002</v>
      </c>
      <c r="YR281" s="4">
        <v>2300.0100000000002</v>
      </c>
      <c r="YS281" s="4">
        <v>2300.0100000000002</v>
      </c>
      <c r="YT281" s="4">
        <v>2300.0100000000002</v>
      </c>
      <c r="YU281" s="4">
        <v>2300.0100000000002</v>
      </c>
      <c r="YV281" s="4">
        <v>2300.0100000000002</v>
      </c>
      <c r="YW281" s="4">
        <v>2300.0100000000002</v>
      </c>
      <c r="YX281" s="4">
        <v>2300.0100000000002</v>
      </c>
      <c r="YY281" s="4">
        <v>2300.0100000000002</v>
      </c>
      <c r="YZ281" s="4">
        <v>2300.0100000000002</v>
      </c>
      <c r="ZA281" s="4">
        <v>2300.0100000000002</v>
      </c>
      <c r="ZB281" s="4">
        <v>2300.0100000000002</v>
      </c>
      <c r="ZC281" s="4">
        <v>2300.0100000000002</v>
      </c>
      <c r="ZD281" s="4">
        <v>2300.0100000000002</v>
      </c>
      <c r="ZE281" s="4">
        <v>2300.0100000000002</v>
      </c>
      <c r="ZF281" s="4">
        <v>2300.0100000000002</v>
      </c>
      <c r="ZG281" s="4">
        <v>2300.0100000000002</v>
      </c>
      <c r="ZH281" s="4">
        <v>2300.0100000000002</v>
      </c>
      <c r="ZI281" s="4">
        <v>2300.0100000000002</v>
      </c>
      <c r="ZJ281" s="4">
        <v>2300.0100000000002</v>
      </c>
      <c r="ZK281" s="4">
        <v>2300.0100000000002</v>
      </c>
      <c r="ZL281" s="4">
        <v>2300.0100000000002</v>
      </c>
      <c r="ZM281" s="925">
        <v>2300.0100000000002</v>
      </c>
      <c r="ZN281" s="925">
        <v>2300.0100000000002</v>
      </c>
      <c r="ZO281" s="4">
        <v>2300.0100000000002</v>
      </c>
      <c r="ZP281" s="4">
        <v>2300.0100000000002</v>
      </c>
      <c r="ZQ281" s="4">
        <v>2300.0100000000002</v>
      </c>
      <c r="ZR281" s="4">
        <v>2300.0100000000002</v>
      </c>
      <c r="ZS281" s="4">
        <v>2300.0100000000002</v>
      </c>
      <c r="ZT281" s="4">
        <v>2300.0100000000002</v>
      </c>
      <c r="ZU281" s="4">
        <v>2300.0100000000002</v>
      </c>
      <c r="ZV281" s="4">
        <v>2300.0100000000002</v>
      </c>
      <c r="ZW281" s="4">
        <v>2300.0100000000002</v>
      </c>
      <c r="ZX281" s="4">
        <v>2300.0100000000002</v>
      </c>
      <c r="ZY281" s="4">
        <v>2300.0100000000002</v>
      </c>
      <c r="ZZ281" s="4">
        <v>2300.0100000000002</v>
      </c>
      <c r="AAA281" s="4">
        <v>2300.0100000000002</v>
      </c>
      <c r="AAB281" s="4">
        <v>2300.0100000000002</v>
      </c>
      <c r="AAC281" s="4">
        <v>2300.0100000000002</v>
      </c>
      <c r="AAD281" s="4">
        <v>2300.0100000000002</v>
      </c>
      <c r="AAE281" s="4">
        <v>2300.0100000000002</v>
      </c>
      <c r="AAF281" s="4">
        <v>2300.0100000000002</v>
      </c>
      <c r="AAG281" s="4">
        <v>2300.0100000000002</v>
      </c>
      <c r="AAH281" s="4">
        <v>2300.0100000000002</v>
      </c>
      <c r="AAI281" s="4">
        <v>2300.0100000000002</v>
      </c>
      <c r="AAJ281" s="4">
        <v>2300.0100000000002</v>
      </c>
      <c r="AAK281" s="4">
        <v>2300.0100000000002</v>
      </c>
      <c r="AAL281" s="4">
        <v>2300.0100000000002</v>
      </c>
      <c r="AAM281" s="4">
        <v>2300.0100000000002</v>
      </c>
      <c r="AAN281" s="4">
        <v>2300.0100000000002</v>
      </c>
      <c r="AAO281" s="4">
        <v>2300.0100000000002</v>
      </c>
      <c r="AAP281" s="4">
        <v>2300.0100000000002</v>
      </c>
      <c r="AAQ281" s="4">
        <v>2300.0100000000002</v>
      </c>
      <c r="AAR281" s="4">
        <v>2300.0100000000002</v>
      </c>
      <c r="AAS281" s="4">
        <v>2300.0100000000002</v>
      </c>
      <c r="AAT281" s="4">
        <v>2300.0100000000002</v>
      </c>
      <c r="AAU281" s="4">
        <v>2300.0100000000002</v>
      </c>
      <c r="AAV281" s="4">
        <v>2300.0100000000002</v>
      </c>
      <c r="AAW281" s="4">
        <v>2300.0100000000002</v>
      </c>
      <c r="AAX281" s="4">
        <v>2300.0100000000002</v>
      </c>
      <c r="AAY281" s="4">
        <v>2300.0100000000002</v>
      </c>
      <c r="AAZ281" s="4">
        <v>2300.0100000000002</v>
      </c>
      <c r="ABA281" s="4">
        <v>2300.0100000000002</v>
      </c>
      <c r="ABB281" s="4">
        <v>2300.0100000000002</v>
      </c>
      <c r="ABC281" s="4">
        <v>2300.0100000000002</v>
      </c>
      <c r="ABD281" s="4">
        <v>2300.0100000000002</v>
      </c>
      <c r="ABE281" s="4">
        <v>2300.0100000000002</v>
      </c>
      <c r="ABF281" s="4">
        <v>2300.0100000000002</v>
      </c>
      <c r="ABG281" s="4">
        <v>2300.0100000000002</v>
      </c>
      <c r="ABH281" s="4">
        <v>2300.0100000000002</v>
      </c>
      <c r="ABI281" s="4">
        <v>2300.0100000000002</v>
      </c>
      <c r="ABJ281" s="4">
        <v>2300.0100000000002</v>
      </c>
      <c r="ABK281" s="4">
        <v>2300.0100000000002</v>
      </c>
      <c r="ABL281" s="4">
        <v>2300.0100000000002</v>
      </c>
      <c r="ABM281" s="4">
        <v>2300.0100000000002</v>
      </c>
      <c r="ABN281" s="4">
        <v>2300.0100000000002</v>
      </c>
      <c r="ABO281" s="4">
        <v>2300.0100000000002</v>
      </c>
      <c r="ABP281" s="4">
        <v>2300.0100000000002</v>
      </c>
      <c r="ABQ281" s="4">
        <v>2300.0100000000002</v>
      </c>
      <c r="ABR281" s="4">
        <v>2300.0100000000002</v>
      </c>
      <c r="ABS281" s="4">
        <v>2300.0100000000002</v>
      </c>
      <c r="ABT281" s="4">
        <v>2300.0100000000002</v>
      </c>
      <c r="ABU281" s="4">
        <v>2300.0100000000002</v>
      </c>
    </row>
    <row r="282" spans="1:749" outlineLevel="4">
      <c r="A282" s="4" t="s">
        <v>1213</v>
      </c>
      <c r="D282" s="4">
        <v>2608.0100000000002</v>
      </c>
      <c r="E282" s="4">
        <v>2173.23</v>
      </c>
      <c r="F282" s="689">
        <v>4747943.93</v>
      </c>
      <c r="G282" s="689"/>
      <c r="H282" s="689" t="s">
        <v>894</v>
      </c>
      <c r="GE282" s="4">
        <v>0.2</v>
      </c>
      <c r="GF282" s="4">
        <v>0.8</v>
      </c>
      <c r="GG282" s="4">
        <v>1.4</v>
      </c>
      <c r="GH282" s="4">
        <v>2</v>
      </c>
      <c r="GI282" s="4">
        <v>2</v>
      </c>
      <c r="GJ282" s="4">
        <v>2</v>
      </c>
      <c r="GK282" s="4">
        <v>2</v>
      </c>
      <c r="GL282" s="4">
        <v>2</v>
      </c>
      <c r="GM282" s="4">
        <v>2</v>
      </c>
      <c r="GN282" s="4">
        <v>2.8</v>
      </c>
      <c r="GO282" s="4">
        <v>3.6</v>
      </c>
      <c r="GP282" s="4">
        <v>4.4000000000000004</v>
      </c>
      <c r="GQ282" s="4">
        <v>4.4000000000000004</v>
      </c>
      <c r="GR282" s="4">
        <v>5.2</v>
      </c>
      <c r="GS282" s="4">
        <v>6</v>
      </c>
      <c r="GT282" s="4">
        <v>6.8</v>
      </c>
      <c r="GU282" s="4">
        <v>7.6</v>
      </c>
      <c r="GV282" s="4">
        <v>8.4</v>
      </c>
      <c r="GW282" s="4">
        <v>9.1999999999999993</v>
      </c>
      <c r="GX282" s="4">
        <v>9.1999999999999993</v>
      </c>
      <c r="GY282" s="4">
        <v>10</v>
      </c>
      <c r="GZ282" s="4">
        <v>10.8</v>
      </c>
      <c r="HA282" s="4">
        <v>11.6</v>
      </c>
      <c r="HB282" s="4">
        <v>12.4</v>
      </c>
      <c r="HC282" s="4">
        <v>13.2</v>
      </c>
      <c r="HD282" s="4">
        <v>14</v>
      </c>
      <c r="HE282" s="4">
        <v>14</v>
      </c>
      <c r="HF282" s="4">
        <v>14.8</v>
      </c>
      <c r="HG282" s="4">
        <v>15.6</v>
      </c>
      <c r="HH282" s="4">
        <v>16.399999999999999</v>
      </c>
      <c r="HI282" s="4">
        <v>17.2</v>
      </c>
      <c r="HJ282" s="4">
        <v>18</v>
      </c>
      <c r="HK282" s="4">
        <v>18.8</v>
      </c>
      <c r="HL282" s="4">
        <v>18.8</v>
      </c>
      <c r="HM282" s="4">
        <v>19.600000000000001</v>
      </c>
      <c r="HN282" s="4">
        <v>20.399999999999999</v>
      </c>
      <c r="HO282" s="4">
        <v>21.2</v>
      </c>
      <c r="HP282" s="4">
        <v>22</v>
      </c>
      <c r="HQ282" s="4">
        <v>22.8</v>
      </c>
      <c r="HR282" s="4">
        <v>23.6</v>
      </c>
      <c r="HS282" s="4">
        <v>23.6</v>
      </c>
      <c r="HT282" s="4">
        <v>24.4</v>
      </c>
      <c r="HU282" s="4">
        <v>25.21</v>
      </c>
      <c r="HV282" s="4">
        <v>26.01</v>
      </c>
      <c r="HW282" s="4">
        <v>26.81</v>
      </c>
      <c r="HX282" s="4">
        <v>27.61</v>
      </c>
      <c r="HY282" s="4">
        <v>28.41</v>
      </c>
      <c r="HZ282" s="4">
        <v>28.41</v>
      </c>
      <c r="IA282" s="4">
        <v>29.21</v>
      </c>
      <c r="IB282" s="4">
        <v>30.01</v>
      </c>
      <c r="IC282" s="4">
        <v>30.81</v>
      </c>
      <c r="ID282" s="4">
        <v>31.61</v>
      </c>
      <c r="IE282" s="4">
        <v>32.409999999999997</v>
      </c>
      <c r="IF282" s="4">
        <v>33.21</v>
      </c>
      <c r="IG282" s="4">
        <v>33.21</v>
      </c>
      <c r="IH282" s="4">
        <v>34.75</v>
      </c>
      <c r="II282" s="4">
        <v>37.03</v>
      </c>
      <c r="IJ282" s="4">
        <v>39.32</v>
      </c>
      <c r="IK282" s="4">
        <v>41.6</v>
      </c>
      <c r="IL282" s="4">
        <v>43.88</v>
      </c>
      <c r="IM282" s="4">
        <v>46.17</v>
      </c>
      <c r="IN282" s="4">
        <v>46.17</v>
      </c>
      <c r="IO282" s="4">
        <v>48.45</v>
      </c>
      <c r="IP282" s="4">
        <v>50.73</v>
      </c>
      <c r="IQ282" s="4">
        <v>53.02</v>
      </c>
      <c r="IR282" s="4">
        <v>55.3</v>
      </c>
      <c r="IS282" s="4">
        <v>57.58</v>
      </c>
      <c r="IT282" s="4">
        <v>59.87</v>
      </c>
      <c r="IU282" s="4">
        <v>59.87</v>
      </c>
      <c r="IV282" s="4">
        <v>62.15</v>
      </c>
      <c r="IW282" s="4">
        <v>64.430000000000007</v>
      </c>
      <c r="IX282" s="4">
        <v>66.72</v>
      </c>
      <c r="IY282" s="4">
        <v>66.72</v>
      </c>
      <c r="IZ282" s="4">
        <v>66.72</v>
      </c>
      <c r="JA282" s="4">
        <v>66.72</v>
      </c>
      <c r="JB282" s="4">
        <v>66.72</v>
      </c>
      <c r="JC282" s="4">
        <v>66.72</v>
      </c>
      <c r="JD282" s="4">
        <v>69</v>
      </c>
      <c r="JE282" s="4">
        <v>71.45</v>
      </c>
      <c r="JF282" s="4">
        <v>75.31</v>
      </c>
      <c r="JG282" s="4">
        <v>79.16</v>
      </c>
      <c r="JH282" s="4">
        <v>83.02</v>
      </c>
      <c r="JI282" s="4">
        <v>83.02</v>
      </c>
      <c r="JJ282" s="4">
        <v>86.87</v>
      </c>
      <c r="JK282" s="4">
        <v>90.93</v>
      </c>
      <c r="JL282" s="4">
        <v>97.67</v>
      </c>
      <c r="JM282" s="4">
        <v>105.13</v>
      </c>
      <c r="JN282" s="4">
        <v>114.49</v>
      </c>
      <c r="JO282" s="4">
        <v>124.22</v>
      </c>
      <c r="JP282" s="4">
        <v>124.22</v>
      </c>
      <c r="JQ282" s="4">
        <v>135.33000000000001</v>
      </c>
      <c r="JR282" s="4">
        <v>146.44999999999999</v>
      </c>
      <c r="JS282" s="4">
        <v>157.56</v>
      </c>
      <c r="JT282" s="4">
        <v>168.67</v>
      </c>
      <c r="JU282" s="4">
        <v>179.79</v>
      </c>
      <c r="JV282" s="4">
        <v>190.9</v>
      </c>
      <c r="JW282" s="4">
        <v>190.9</v>
      </c>
      <c r="JX282" s="4">
        <v>202.01</v>
      </c>
      <c r="JY282" s="4">
        <v>213.15</v>
      </c>
      <c r="JZ282" s="4">
        <v>224.8</v>
      </c>
      <c r="KA282" s="4">
        <v>236.44</v>
      </c>
      <c r="KB282" s="4">
        <v>248.09</v>
      </c>
      <c r="KC282" s="4">
        <v>259.74</v>
      </c>
      <c r="KD282" s="4">
        <v>259.74</v>
      </c>
      <c r="KE282" s="4">
        <v>271.38</v>
      </c>
      <c r="KF282" s="4">
        <v>283.02999999999997</v>
      </c>
      <c r="KG282" s="4">
        <v>295.08</v>
      </c>
      <c r="KH282" s="4">
        <v>307.26</v>
      </c>
      <c r="KI282" s="4">
        <v>319.44</v>
      </c>
      <c r="KJ282" s="4">
        <v>331.62</v>
      </c>
      <c r="KK282" s="4">
        <v>331.62</v>
      </c>
      <c r="KL282" s="4">
        <v>343.8</v>
      </c>
      <c r="KM282" s="4">
        <v>355.98</v>
      </c>
      <c r="KN282" s="4">
        <v>368.16</v>
      </c>
      <c r="KO282" s="4">
        <v>380.34</v>
      </c>
      <c r="KP282" s="4">
        <v>392.52</v>
      </c>
      <c r="KQ282" s="4">
        <v>404.7</v>
      </c>
      <c r="KR282" s="4">
        <v>404.7</v>
      </c>
      <c r="KS282" s="4">
        <v>416.88</v>
      </c>
      <c r="KT282" s="4">
        <v>429.06</v>
      </c>
      <c r="KU282" s="4">
        <v>441.24</v>
      </c>
      <c r="KV282" s="4">
        <v>453.42</v>
      </c>
      <c r="KW282" s="4">
        <v>465.6</v>
      </c>
      <c r="KX282" s="4">
        <v>477.78</v>
      </c>
      <c r="KY282" s="4">
        <v>477.78</v>
      </c>
      <c r="KZ282" s="4">
        <v>489.96</v>
      </c>
      <c r="LA282" s="4">
        <v>502.14</v>
      </c>
      <c r="LB282" s="4">
        <v>514.32000000000005</v>
      </c>
      <c r="LC282" s="4">
        <v>526.98</v>
      </c>
      <c r="LD282" s="4">
        <v>539.70000000000005</v>
      </c>
      <c r="LE282" s="4">
        <v>552.41</v>
      </c>
      <c r="LF282" s="4">
        <v>552.41</v>
      </c>
      <c r="LG282" s="4">
        <v>565.12</v>
      </c>
      <c r="LH282" s="4">
        <v>578.04</v>
      </c>
      <c r="LI282" s="4">
        <v>591.74</v>
      </c>
      <c r="LJ282" s="4">
        <v>605.44000000000005</v>
      </c>
      <c r="LK282" s="4">
        <v>619.14</v>
      </c>
      <c r="LL282" s="4">
        <v>634.62</v>
      </c>
      <c r="LM282" s="4">
        <v>634.62</v>
      </c>
      <c r="LN282" s="4">
        <v>652.86</v>
      </c>
      <c r="LO282" s="4">
        <v>672.08</v>
      </c>
      <c r="LP282" s="4">
        <v>691.87</v>
      </c>
      <c r="LQ282" s="4">
        <v>712.53</v>
      </c>
      <c r="LR282" s="4">
        <v>735.94</v>
      </c>
      <c r="LS282" s="4">
        <v>760.58</v>
      </c>
      <c r="LT282" s="4">
        <v>760.58</v>
      </c>
      <c r="LU282" s="4">
        <v>787.14</v>
      </c>
      <c r="LV282" s="4">
        <v>815.6</v>
      </c>
      <c r="LW282" s="4">
        <v>844.19</v>
      </c>
      <c r="LX282" s="4">
        <v>873.26</v>
      </c>
      <c r="LY282" s="4">
        <v>904.18</v>
      </c>
      <c r="LZ282" s="4">
        <v>936.06</v>
      </c>
      <c r="MA282" s="4">
        <v>936.06</v>
      </c>
      <c r="MB282" s="4">
        <v>968.21</v>
      </c>
      <c r="MC282" s="4">
        <v>1000.36</v>
      </c>
      <c r="MD282" s="4">
        <v>1032.51</v>
      </c>
      <c r="ME282" s="4">
        <v>1064.6600000000001</v>
      </c>
      <c r="MF282" s="4">
        <v>1094.9000000000001</v>
      </c>
      <c r="MG282" s="4">
        <v>1126.29</v>
      </c>
      <c r="MH282" s="4">
        <v>1126.29</v>
      </c>
      <c r="MI282" s="4">
        <v>1157.99</v>
      </c>
      <c r="MJ282" s="4">
        <v>1190.79</v>
      </c>
      <c r="MK282" s="4">
        <v>1223.5999999999999</v>
      </c>
      <c r="ML282" s="4">
        <v>1256.4000000000001</v>
      </c>
      <c r="MM282" s="4">
        <v>1290.5899999999999</v>
      </c>
      <c r="MN282" s="4">
        <v>1326.77</v>
      </c>
      <c r="MO282" s="4">
        <v>1326.77</v>
      </c>
      <c r="MP282" s="4">
        <v>1365.49</v>
      </c>
      <c r="MQ282" s="4">
        <v>1405.32</v>
      </c>
      <c r="MR282" s="4">
        <v>1448.19</v>
      </c>
      <c r="MS282" s="4">
        <v>1492.71</v>
      </c>
      <c r="MT282" s="4">
        <v>1537.95</v>
      </c>
      <c r="MU282" s="4">
        <v>1583.19</v>
      </c>
      <c r="MV282" s="4">
        <v>1583.19</v>
      </c>
      <c r="MW282" s="4">
        <v>1628.9</v>
      </c>
      <c r="MX282" s="4">
        <v>1675.45</v>
      </c>
      <c r="MY282" s="4">
        <v>1725.09</v>
      </c>
      <c r="MZ282" s="4">
        <v>1775.72</v>
      </c>
      <c r="NA282" s="4">
        <v>1822.46</v>
      </c>
      <c r="NB282" s="4">
        <v>1863.52</v>
      </c>
      <c r="NC282" s="4">
        <v>1863.52</v>
      </c>
      <c r="ND282" s="4">
        <v>1905.43</v>
      </c>
      <c r="NE282" s="4">
        <v>1947.7</v>
      </c>
      <c r="NF282" s="4">
        <v>1983.54</v>
      </c>
      <c r="NG282" s="4">
        <v>2017.46</v>
      </c>
      <c r="NH282" s="4">
        <v>2052.0100000000002</v>
      </c>
      <c r="NI282" s="4">
        <v>2093.86</v>
      </c>
      <c r="NJ282" s="4">
        <v>2093.86</v>
      </c>
      <c r="NK282" s="4">
        <v>2159.19</v>
      </c>
      <c r="NL282" s="4">
        <v>2192.81</v>
      </c>
      <c r="NM282" s="4">
        <v>2216.81</v>
      </c>
      <c r="NN282" s="4">
        <v>2216.81</v>
      </c>
      <c r="NO282" s="4">
        <v>2216.81</v>
      </c>
      <c r="NP282" s="4">
        <v>2216.81</v>
      </c>
      <c r="NQ282" s="4">
        <v>2216.81</v>
      </c>
      <c r="NR282" s="4">
        <v>2216.81</v>
      </c>
      <c r="NS282" s="4">
        <v>2216.81</v>
      </c>
      <c r="NT282" s="4">
        <v>2216.81</v>
      </c>
      <c r="NU282" s="4">
        <v>2216.81</v>
      </c>
      <c r="NV282" s="4">
        <v>2216.81</v>
      </c>
      <c r="NW282" s="4">
        <v>2216.81</v>
      </c>
      <c r="NX282" s="4">
        <v>2216.81</v>
      </c>
      <c r="NY282" s="4">
        <v>2216.81</v>
      </c>
      <c r="NZ282" s="4">
        <v>2216.81</v>
      </c>
      <c r="OA282" s="4">
        <v>2216.81</v>
      </c>
      <c r="OB282" s="4">
        <v>2216.81</v>
      </c>
      <c r="OC282" s="4">
        <v>2225.19</v>
      </c>
      <c r="OD282" s="4">
        <v>2247.54</v>
      </c>
      <c r="OE282" s="4">
        <v>2247.54</v>
      </c>
      <c r="OF282" s="4">
        <v>2269.89</v>
      </c>
      <c r="OG282" s="4">
        <v>2292.2399999999998</v>
      </c>
      <c r="OH282" s="4">
        <v>2333.21</v>
      </c>
      <c r="OI282" s="4">
        <v>2393.9299999999998</v>
      </c>
      <c r="OJ282" s="4">
        <v>2440.31</v>
      </c>
      <c r="OK282" s="4">
        <v>2440.31</v>
      </c>
      <c r="OL282" s="4">
        <v>2440.31</v>
      </c>
      <c r="OM282" s="4">
        <v>2440.31</v>
      </c>
      <c r="ON282" s="4">
        <v>2454.7399999999998</v>
      </c>
      <c r="OO282" s="4">
        <v>2471.5100000000002</v>
      </c>
      <c r="OP282" s="4">
        <v>2488.2800000000002</v>
      </c>
      <c r="OQ282" s="4">
        <v>2507.96</v>
      </c>
      <c r="OR282" s="4">
        <v>2547.3200000000002</v>
      </c>
      <c r="OS282" s="4">
        <v>2547.3200000000002</v>
      </c>
      <c r="OT282" s="4">
        <v>2600.1999999999998</v>
      </c>
      <c r="OU282" s="4">
        <v>2608.0100000000002</v>
      </c>
      <c r="OV282" s="4">
        <v>2608.0100000000002</v>
      </c>
      <c r="OW282" s="4">
        <v>2608.0100000000002</v>
      </c>
      <c r="OX282" s="4">
        <v>2608.0100000000002</v>
      </c>
      <c r="OY282" s="4">
        <v>2608.0100000000002</v>
      </c>
      <c r="OZ282" s="4">
        <v>2608.0100000000002</v>
      </c>
      <c r="PA282" s="4">
        <v>2608.0100000000002</v>
      </c>
      <c r="PB282" s="4">
        <v>2608.0100000000002</v>
      </c>
      <c r="PC282" s="4">
        <v>2608.0100000000002</v>
      </c>
      <c r="PD282" s="4">
        <v>2608.0100000000002</v>
      </c>
      <c r="PE282" s="4">
        <v>2608.0100000000002</v>
      </c>
      <c r="PF282" s="4">
        <v>2608.0100000000002</v>
      </c>
      <c r="PG282" s="4">
        <v>2608.0100000000002</v>
      </c>
      <c r="PH282" s="4">
        <v>2608.0100000000002</v>
      </c>
      <c r="PI282" s="4">
        <v>2608.0100000000002</v>
      </c>
      <c r="PJ282" s="4">
        <v>2608.0100000000002</v>
      </c>
      <c r="PK282" s="4">
        <v>2608.0100000000002</v>
      </c>
      <c r="PL282" s="4">
        <v>2608.0100000000002</v>
      </c>
      <c r="PM282" s="4">
        <v>2608.0100000000002</v>
      </c>
      <c r="PN282" s="4">
        <v>2608.0100000000002</v>
      </c>
      <c r="PO282" s="4">
        <v>2608.0100000000002</v>
      </c>
      <c r="PP282" s="4">
        <v>2608.0100000000002</v>
      </c>
      <c r="PQ282" s="4">
        <v>2608.0100000000002</v>
      </c>
      <c r="PR282" s="4">
        <v>2608.0100000000002</v>
      </c>
      <c r="PS282" s="4">
        <v>2608.0100000000002</v>
      </c>
      <c r="PT282" s="4">
        <v>2608.0100000000002</v>
      </c>
      <c r="PU282" s="4">
        <v>2608.0100000000002</v>
      </c>
      <c r="PV282" s="4">
        <v>2608.0100000000002</v>
      </c>
      <c r="PW282" s="4">
        <v>2608.0100000000002</v>
      </c>
      <c r="PX282" s="4">
        <v>2608.0100000000002</v>
      </c>
      <c r="PY282" s="4">
        <v>2608.0100000000002</v>
      </c>
      <c r="PZ282" s="4">
        <v>2608.0100000000002</v>
      </c>
      <c r="QA282" s="4">
        <v>2608.0100000000002</v>
      </c>
      <c r="QB282" s="4">
        <v>2608.0100000000002</v>
      </c>
      <c r="QC282" s="4">
        <v>2608.0100000000002</v>
      </c>
      <c r="QD282" s="4">
        <v>2608.0100000000002</v>
      </c>
      <c r="QE282" s="4">
        <v>2608.0100000000002</v>
      </c>
      <c r="QF282" s="4">
        <v>2608.0100000000002</v>
      </c>
      <c r="QG282" s="4">
        <v>2608.0100000000002</v>
      </c>
      <c r="QH282" s="4">
        <v>2608.0100000000002</v>
      </c>
      <c r="QI282" s="4">
        <v>2608.0100000000002</v>
      </c>
      <c r="QJ282" s="4">
        <v>2608.0100000000002</v>
      </c>
      <c r="QK282" s="4">
        <v>2608.0100000000002</v>
      </c>
      <c r="QL282" s="4">
        <v>2608.0100000000002</v>
      </c>
      <c r="QM282" s="4">
        <v>2608.0100000000002</v>
      </c>
      <c r="QN282" s="4">
        <v>2608.0100000000002</v>
      </c>
      <c r="QO282" s="4">
        <v>2608.0100000000002</v>
      </c>
      <c r="QP282" s="4">
        <v>2608.0100000000002</v>
      </c>
      <c r="QQ282" s="4">
        <v>2608.0100000000002</v>
      </c>
      <c r="QR282" s="4">
        <v>2608.0100000000002</v>
      </c>
      <c r="QS282" s="4">
        <v>2608.0100000000002</v>
      </c>
      <c r="QT282" s="4">
        <v>2608.0100000000002</v>
      </c>
      <c r="QU282" s="4">
        <v>2608.0100000000002</v>
      </c>
      <c r="QV282" s="4">
        <v>2608.0100000000002</v>
      </c>
      <c r="QW282" s="4">
        <v>2608.0100000000002</v>
      </c>
      <c r="QX282" s="4">
        <v>2608.0100000000002</v>
      </c>
      <c r="QY282" s="4">
        <v>2608.0100000000002</v>
      </c>
      <c r="QZ282" s="4">
        <v>2608.0100000000002</v>
      </c>
      <c r="RA282" s="4">
        <v>2608.0100000000002</v>
      </c>
      <c r="RB282" s="4">
        <v>2608.0100000000002</v>
      </c>
      <c r="RC282" s="4">
        <v>2608.0100000000002</v>
      </c>
      <c r="RD282" s="4">
        <v>2608.0100000000002</v>
      </c>
      <c r="RE282" s="4">
        <v>2608.0100000000002</v>
      </c>
      <c r="RF282" s="4">
        <v>2608.0100000000002</v>
      </c>
      <c r="RG282" s="4">
        <v>2608.0100000000002</v>
      </c>
      <c r="RH282" s="4">
        <v>2608.0100000000002</v>
      </c>
      <c r="RI282" s="4">
        <v>2608.0100000000002</v>
      </c>
      <c r="RJ282" s="4">
        <v>2608.0100000000002</v>
      </c>
      <c r="RK282" s="4">
        <v>2608.0100000000002</v>
      </c>
      <c r="RL282" s="4">
        <v>2608.0100000000002</v>
      </c>
      <c r="RM282" s="4">
        <v>2608.0100000000002</v>
      </c>
      <c r="RN282" s="4">
        <v>2608.0100000000002</v>
      </c>
      <c r="RO282" s="4">
        <v>2608.0100000000002</v>
      </c>
      <c r="RP282" s="4">
        <v>2608.0100000000002</v>
      </c>
      <c r="RQ282" s="4">
        <v>2608.0100000000002</v>
      </c>
      <c r="RR282" s="4">
        <v>2608.0100000000002</v>
      </c>
      <c r="RS282" s="4">
        <v>2608.0100000000002</v>
      </c>
      <c r="RT282" s="4">
        <v>99.34</v>
      </c>
      <c r="RU282" s="4">
        <v>99.34</v>
      </c>
      <c r="RV282" s="4">
        <v>99.34</v>
      </c>
      <c r="RW282" s="4">
        <v>99.34</v>
      </c>
      <c r="RX282" s="4">
        <v>99.34</v>
      </c>
      <c r="RY282" s="4">
        <v>99.34</v>
      </c>
      <c r="RZ282" s="4">
        <v>99.34</v>
      </c>
      <c r="SA282" s="4">
        <v>99.34</v>
      </c>
      <c r="SB282" s="4">
        <v>99.34</v>
      </c>
      <c r="SC282" s="4">
        <v>99.34</v>
      </c>
      <c r="SD282" s="4">
        <v>99.34</v>
      </c>
      <c r="SE282" s="4">
        <v>99.34</v>
      </c>
      <c r="SF282" s="4">
        <v>99.34</v>
      </c>
      <c r="SG282" s="4">
        <v>99.34</v>
      </c>
      <c r="SH282" s="4">
        <v>99.34</v>
      </c>
      <c r="SI282" s="4">
        <v>99.34</v>
      </c>
      <c r="SJ282" s="4">
        <v>99.34</v>
      </c>
      <c r="SK282" s="4">
        <v>99.34</v>
      </c>
      <c r="SL282" s="4">
        <v>99.34</v>
      </c>
      <c r="SM282" s="4">
        <v>99.34</v>
      </c>
      <c r="SN282" s="4">
        <v>99.34</v>
      </c>
      <c r="SO282" s="4">
        <v>99.34</v>
      </c>
      <c r="SP282" s="4">
        <v>99.34</v>
      </c>
      <c r="SQ282" s="4">
        <v>99.34</v>
      </c>
      <c r="SR282" s="4">
        <v>99.34</v>
      </c>
      <c r="SS282" s="4">
        <v>99.34</v>
      </c>
      <c r="ST282" s="4">
        <v>99.34</v>
      </c>
      <c r="SU282" s="4">
        <v>99.34</v>
      </c>
      <c r="SV282" s="4">
        <v>99.34</v>
      </c>
      <c r="SW282" s="4">
        <v>99.34</v>
      </c>
      <c r="SX282" s="4">
        <v>99.34</v>
      </c>
      <c r="SY282" s="4">
        <v>99.34</v>
      </c>
      <c r="SZ282" s="4">
        <v>99.34</v>
      </c>
      <c r="TA282" s="4">
        <v>99.34</v>
      </c>
      <c r="TB282" s="4">
        <v>99.34</v>
      </c>
      <c r="TC282" s="4">
        <v>99.34</v>
      </c>
      <c r="TD282" s="4">
        <v>99.34</v>
      </c>
      <c r="TE282" s="4">
        <v>99.34</v>
      </c>
      <c r="TF282" s="4">
        <v>99.34</v>
      </c>
      <c r="TG282" s="4">
        <v>99.34</v>
      </c>
      <c r="TH282" s="4">
        <v>99.34</v>
      </c>
      <c r="TI282" s="4">
        <v>99.34</v>
      </c>
      <c r="TJ282" s="4">
        <v>99.34</v>
      </c>
      <c r="TK282" s="4">
        <v>99.34</v>
      </c>
      <c r="TL282" s="4">
        <v>99.34</v>
      </c>
      <c r="TM282" s="4">
        <v>99.34</v>
      </c>
      <c r="TN282" s="4">
        <v>99.34</v>
      </c>
      <c r="TO282" s="4">
        <v>99.34</v>
      </c>
      <c r="TP282" s="4">
        <v>99.34</v>
      </c>
      <c r="TQ282" s="4">
        <v>99.34</v>
      </c>
      <c r="TR282" s="4">
        <v>99.34</v>
      </c>
      <c r="TS282" s="4">
        <v>99.34</v>
      </c>
      <c r="TT282" s="4">
        <v>99.34</v>
      </c>
      <c r="TU282" s="4">
        <v>99.34</v>
      </c>
      <c r="TV282" s="4">
        <v>99.34</v>
      </c>
      <c r="TW282" s="4">
        <v>99.34</v>
      </c>
      <c r="TX282" s="4">
        <v>99.34</v>
      </c>
      <c r="TY282" s="4">
        <v>99.34</v>
      </c>
      <c r="TZ282" s="4">
        <v>99.34</v>
      </c>
      <c r="UA282" s="4">
        <v>99.34</v>
      </c>
      <c r="UB282" s="4">
        <v>99.34</v>
      </c>
      <c r="UC282" s="4">
        <v>99.34</v>
      </c>
      <c r="UD282" s="4">
        <v>99.34</v>
      </c>
      <c r="UE282" s="4">
        <v>99.34</v>
      </c>
      <c r="UF282" s="4">
        <v>99.34</v>
      </c>
      <c r="UG282" s="4">
        <v>99.34</v>
      </c>
      <c r="UH282" s="4">
        <v>99.34</v>
      </c>
      <c r="UI282" s="4">
        <v>99.34</v>
      </c>
      <c r="UJ282" s="4">
        <v>99.34</v>
      </c>
      <c r="UK282" s="4">
        <v>99.34</v>
      </c>
      <c r="UL282" s="4">
        <v>99.34</v>
      </c>
      <c r="UM282" s="4">
        <v>99.34</v>
      </c>
      <c r="UN282" s="4">
        <v>99.34</v>
      </c>
      <c r="UO282" s="4">
        <v>99.34</v>
      </c>
      <c r="UP282" s="4">
        <v>99.34</v>
      </c>
      <c r="UQ282" s="4">
        <v>99.34</v>
      </c>
      <c r="UR282" s="4">
        <v>99.34</v>
      </c>
      <c r="US282" s="4">
        <v>99.34</v>
      </c>
      <c r="UT282" s="4">
        <v>99.34</v>
      </c>
      <c r="UU282" s="4">
        <v>99.34</v>
      </c>
      <c r="UV282" s="4">
        <v>99.34</v>
      </c>
      <c r="UW282" s="4">
        <v>99.34</v>
      </c>
      <c r="UX282" s="4">
        <v>99.34</v>
      </c>
      <c r="UY282" s="4">
        <v>99.34</v>
      </c>
      <c r="UZ282" s="4">
        <v>99.34</v>
      </c>
      <c r="VA282" s="4">
        <v>99.34</v>
      </c>
      <c r="VB282" s="4">
        <v>99.34</v>
      </c>
      <c r="VC282" s="4">
        <v>99.34</v>
      </c>
      <c r="VD282" s="4">
        <v>99.34</v>
      </c>
      <c r="VE282" s="4">
        <v>99.34</v>
      </c>
      <c r="VF282" s="4">
        <v>99.34</v>
      </c>
      <c r="VG282" s="4">
        <v>99.34</v>
      </c>
      <c r="VH282" s="4">
        <v>99.34</v>
      </c>
      <c r="VI282" s="4">
        <v>99.34</v>
      </c>
      <c r="VJ282" s="4">
        <v>99.34</v>
      </c>
      <c r="VK282" s="4">
        <v>99.34</v>
      </c>
      <c r="VL282" s="4">
        <v>99.34</v>
      </c>
      <c r="VM282" s="4">
        <v>99.34</v>
      </c>
      <c r="VN282" s="4">
        <v>99.34</v>
      </c>
      <c r="VO282" s="4">
        <v>99.34</v>
      </c>
      <c r="VP282" s="4">
        <v>99.34</v>
      </c>
      <c r="VQ282" s="4">
        <v>99.34</v>
      </c>
      <c r="VR282" s="4">
        <v>99.34</v>
      </c>
      <c r="VS282" s="4">
        <v>99.34</v>
      </c>
      <c r="VT282" s="4">
        <v>99.34</v>
      </c>
      <c r="VU282" s="4">
        <v>99.34</v>
      </c>
      <c r="VV282" s="4">
        <v>99.34</v>
      </c>
      <c r="VW282" s="4">
        <v>99.34</v>
      </c>
      <c r="VX282" s="4">
        <v>99.34</v>
      </c>
      <c r="VY282" s="4">
        <v>99.34</v>
      </c>
      <c r="VZ282" s="4">
        <v>99.34</v>
      </c>
      <c r="WA282" s="4">
        <v>99.34</v>
      </c>
      <c r="WB282" s="4">
        <v>99.34</v>
      </c>
      <c r="WC282" s="4">
        <v>99.34</v>
      </c>
      <c r="WD282" s="4">
        <v>99.34</v>
      </c>
      <c r="WE282" s="4">
        <v>99.34</v>
      </c>
      <c r="WF282" s="4">
        <v>99.34</v>
      </c>
      <c r="WG282" s="4">
        <v>99.34</v>
      </c>
      <c r="WH282" s="4">
        <v>99.34</v>
      </c>
      <c r="WI282" s="4">
        <v>99.34</v>
      </c>
      <c r="WJ282" s="4">
        <v>99.34</v>
      </c>
      <c r="WK282" s="4">
        <v>99.34</v>
      </c>
      <c r="WL282" s="4">
        <v>99.34</v>
      </c>
      <c r="WM282" s="4">
        <v>99.34</v>
      </c>
      <c r="WN282" s="4">
        <v>99.34</v>
      </c>
      <c r="WO282" s="4">
        <v>99.34</v>
      </c>
      <c r="WP282" s="4">
        <v>99.34</v>
      </c>
      <c r="WQ282" s="4">
        <v>99.34</v>
      </c>
      <c r="WR282" s="4">
        <v>99.34</v>
      </c>
      <c r="WS282" s="4">
        <v>99.34</v>
      </c>
      <c r="WT282" s="4">
        <v>99.34</v>
      </c>
      <c r="WU282" s="4">
        <v>99.34</v>
      </c>
      <c r="WV282" s="4">
        <v>99.34</v>
      </c>
      <c r="WW282" s="4">
        <v>99.34</v>
      </c>
      <c r="WX282" s="4">
        <v>99.34</v>
      </c>
      <c r="WY282" s="4">
        <v>99.34</v>
      </c>
      <c r="WZ282" s="4">
        <v>99.34</v>
      </c>
      <c r="XA282" s="4">
        <v>99.34</v>
      </c>
      <c r="XB282" s="4">
        <v>99.34</v>
      </c>
      <c r="XC282" s="4">
        <v>99.34</v>
      </c>
      <c r="XD282" s="4">
        <v>99.34</v>
      </c>
      <c r="XE282" s="4">
        <v>99.34</v>
      </c>
      <c r="XF282" s="4">
        <v>99.34</v>
      </c>
      <c r="XG282" s="4">
        <v>99.34</v>
      </c>
      <c r="XH282" s="4">
        <v>99.34</v>
      </c>
      <c r="XI282" s="4">
        <v>99.34</v>
      </c>
      <c r="XJ282" s="4">
        <v>99.34</v>
      </c>
      <c r="XK282" s="4">
        <v>99.34</v>
      </c>
      <c r="XL282" s="4">
        <v>99.34</v>
      </c>
      <c r="XM282" s="4">
        <v>99.34</v>
      </c>
      <c r="XN282" s="4">
        <v>99.34</v>
      </c>
      <c r="XO282" s="4">
        <v>99.34</v>
      </c>
      <c r="XP282" s="4">
        <v>99.34</v>
      </c>
      <c r="XQ282" s="4">
        <v>99.34</v>
      </c>
      <c r="XR282" s="4">
        <v>99.34</v>
      </c>
      <c r="XS282" s="4">
        <v>99.34</v>
      </c>
      <c r="XT282" s="4">
        <v>99.34</v>
      </c>
      <c r="XU282" s="4">
        <v>99.34</v>
      </c>
      <c r="XV282" s="4">
        <v>99.34</v>
      </c>
      <c r="XW282" s="4">
        <v>99.34</v>
      </c>
      <c r="XX282" s="4">
        <v>99.34</v>
      </c>
      <c r="XY282" s="4">
        <v>99.34</v>
      </c>
      <c r="XZ282" s="4">
        <v>99.34</v>
      </c>
      <c r="YA282" s="4">
        <v>99.34</v>
      </c>
      <c r="YB282" s="4">
        <v>99.34</v>
      </c>
      <c r="YC282" s="4">
        <v>99.34</v>
      </c>
      <c r="YD282" s="4">
        <v>99.34</v>
      </c>
      <c r="YE282" s="4">
        <v>99.34</v>
      </c>
      <c r="YF282" s="4">
        <v>99.34</v>
      </c>
      <c r="YG282" s="4">
        <v>99.34</v>
      </c>
      <c r="YH282" s="4">
        <v>99.34</v>
      </c>
      <c r="YI282" s="4">
        <v>99.34</v>
      </c>
      <c r="YJ282" s="4">
        <v>99.34</v>
      </c>
      <c r="YK282" s="4">
        <v>99.34</v>
      </c>
      <c r="YL282" s="4">
        <v>99.34</v>
      </c>
      <c r="YM282" s="4">
        <v>99.34</v>
      </c>
      <c r="YN282" s="4">
        <v>99.34</v>
      </c>
      <c r="YO282" s="4">
        <v>99.34</v>
      </c>
      <c r="YP282" s="4">
        <v>99.34</v>
      </c>
      <c r="YQ282" s="4">
        <v>99.34</v>
      </c>
      <c r="YR282" s="4">
        <v>99.34</v>
      </c>
      <c r="YS282" s="4">
        <v>99.34</v>
      </c>
      <c r="YT282" s="4">
        <v>99.34</v>
      </c>
      <c r="YU282" s="4">
        <v>99.34</v>
      </c>
      <c r="YV282" s="4">
        <v>99.34</v>
      </c>
      <c r="YW282" s="4">
        <v>99.34</v>
      </c>
      <c r="YX282" s="4">
        <v>99.34</v>
      </c>
      <c r="YY282" s="4">
        <v>99.34</v>
      </c>
      <c r="YZ282" s="4">
        <v>99.34</v>
      </c>
      <c r="ZA282" s="4">
        <v>99.34</v>
      </c>
      <c r="ZB282" s="4">
        <v>107.82</v>
      </c>
      <c r="ZC282" s="4">
        <v>114.61</v>
      </c>
      <c r="ZD282" s="4">
        <v>114.61</v>
      </c>
      <c r="ZE282" s="4">
        <v>121.4</v>
      </c>
      <c r="ZF282" s="4">
        <v>128.18</v>
      </c>
      <c r="ZG282" s="4">
        <v>134.97</v>
      </c>
      <c r="ZH282" s="4">
        <v>141.76</v>
      </c>
      <c r="ZI282" s="4">
        <v>141.76</v>
      </c>
      <c r="ZJ282" s="4">
        <v>141.76</v>
      </c>
      <c r="ZK282" s="4">
        <v>141.76</v>
      </c>
      <c r="ZL282" s="4">
        <v>141.76</v>
      </c>
      <c r="ZM282" s="925">
        <v>141.76</v>
      </c>
      <c r="ZN282" s="925">
        <v>141.76</v>
      </c>
      <c r="ZO282" s="4">
        <v>141.76</v>
      </c>
      <c r="ZP282" s="4">
        <v>141.76</v>
      </c>
      <c r="ZQ282" s="4">
        <v>142.72</v>
      </c>
      <c r="ZR282" s="4">
        <v>142.72</v>
      </c>
      <c r="ZS282" s="4">
        <v>143.49</v>
      </c>
      <c r="ZT282" s="4">
        <v>144.26</v>
      </c>
      <c r="ZU282" s="4">
        <v>145.03</v>
      </c>
      <c r="ZV282" s="4">
        <v>145.80000000000001</v>
      </c>
      <c r="ZW282" s="4">
        <v>146.57</v>
      </c>
      <c r="ZX282" s="4">
        <v>147.61000000000001</v>
      </c>
      <c r="ZY282" s="4">
        <v>147.61000000000001</v>
      </c>
      <c r="ZZ282" s="4">
        <v>148.44</v>
      </c>
      <c r="AAA282" s="4">
        <v>149.28</v>
      </c>
      <c r="AAB282" s="4">
        <v>150.11000000000001</v>
      </c>
      <c r="AAC282" s="4">
        <v>150.94</v>
      </c>
      <c r="AAD282" s="4">
        <v>153.77000000000001</v>
      </c>
      <c r="AAE282" s="4">
        <v>155.31</v>
      </c>
      <c r="AAF282" s="4">
        <v>155.31</v>
      </c>
      <c r="AAG282" s="4">
        <v>156.85</v>
      </c>
      <c r="AAH282" s="4">
        <v>158.38999999999999</v>
      </c>
      <c r="AAI282" s="4">
        <v>159.93</v>
      </c>
      <c r="AAJ282" s="4">
        <v>161.47</v>
      </c>
      <c r="AAK282" s="4">
        <v>163.01</v>
      </c>
      <c r="AAL282" s="4">
        <v>163.01</v>
      </c>
      <c r="AAM282" s="4">
        <v>163.01</v>
      </c>
      <c r="AAN282" s="4">
        <v>163.01</v>
      </c>
      <c r="AAO282" s="4">
        <v>163.01</v>
      </c>
      <c r="AAP282" s="4">
        <v>163.01</v>
      </c>
      <c r="AAQ282" s="4">
        <v>163.01</v>
      </c>
      <c r="AAR282" s="4">
        <v>163.01</v>
      </c>
      <c r="AAS282" s="4">
        <v>163.01</v>
      </c>
      <c r="AAT282" s="4">
        <v>163.01</v>
      </c>
      <c r="AAU282" s="4">
        <v>163.01</v>
      </c>
      <c r="AAV282" s="4">
        <v>163.01</v>
      </c>
      <c r="AAW282" s="4">
        <v>163.01</v>
      </c>
      <c r="AAX282" s="4">
        <v>163.01</v>
      </c>
      <c r="AAY282" s="4">
        <v>163.01</v>
      </c>
      <c r="AAZ282" s="4">
        <v>163.01</v>
      </c>
      <c r="ABA282" s="4">
        <v>163.01</v>
      </c>
      <c r="ABB282" s="4">
        <v>163.01</v>
      </c>
      <c r="ABC282" s="4">
        <v>163.01</v>
      </c>
      <c r="ABD282" s="4">
        <v>163.01</v>
      </c>
      <c r="ABE282" s="4">
        <v>163.01</v>
      </c>
      <c r="ABF282" s="4">
        <v>163.01</v>
      </c>
      <c r="ABG282" s="4">
        <v>163.01</v>
      </c>
      <c r="ABH282" s="4">
        <v>163.01</v>
      </c>
      <c r="ABI282" s="4">
        <v>163.01</v>
      </c>
      <c r="ABJ282" s="4">
        <v>163.01</v>
      </c>
      <c r="ABK282" s="4">
        <v>163.01</v>
      </c>
      <c r="ABL282" s="4">
        <v>163.01</v>
      </c>
      <c r="ABM282" s="4">
        <v>163.01</v>
      </c>
      <c r="ABN282" s="4">
        <v>163.01</v>
      </c>
      <c r="ABO282" s="4">
        <v>163.01</v>
      </c>
      <c r="ABP282" s="4">
        <v>163.01</v>
      </c>
      <c r="ABQ282" s="4">
        <v>163.01</v>
      </c>
      <c r="ABR282" s="4">
        <v>163.01</v>
      </c>
      <c r="ABS282" s="4">
        <v>163.01</v>
      </c>
      <c r="ABT282" s="4">
        <v>163.01</v>
      </c>
      <c r="ABU282" s="4">
        <v>163.01</v>
      </c>
    </row>
    <row r="283" spans="1:749" outlineLevel="4">
      <c r="A283" s="4" t="s">
        <v>6482</v>
      </c>
      <c r="D283" s="4">
        <v>160.01</v>
      </c>
      <c r="E283" s="4">
        <v>133.99</v>
      </c>
      <c r="F283" s="689">
        <v>2101364.23</v>
      </c>
      <c r="G283" s="689"/>
      <c r="H283" s="689" t="s">
        <v>894</v>
      </c>
      <c r="DE283" s="4">
        <v>0.35</v>
      </c>
      <c r="DF283" s="4">
        <v>1.07</v>
      </c>
      <c r="DG283" s="4">
        <v>1.07</v>
      </c>
      <c r="DH283" s="4">
        <v>1.07</v>
      </c>
      <c r="DI283" s="4">
        <v>1.07</v>
      </c>
      <c r="DJ283" s="4">
        <v>1.07</v>
      </c>
      <c r="DK283" s="4">
        <v>1.07</v>
      </c>
      <c r="DL283" s="4">
        <v>1.07</v>
      </c>
      <c r="DM283" s="4">
        <v>1.07</v>
      </c>
      <c r="DN283" s="4">
        <v>1.07</v>
      </c>
      <c r="DO283" s="4">
        <v>1.07</v>
      </c>
      <c r="DP283" s="4">
        <v>1.07</v>
      </c>
      <c r="DQ283" s="4">
        <v>1.1499999999999999</v>
      </c>
      <c r="DR283" s="4">
        <v>1.1499999999999999</v>
      </c>
      <c r="DS283" s="4">
        <v>1.51</v>
      </c>
      <c r="DT283" s="4">
        <v>1.51</v>
      </c>
      <c r="DU283" s="4">
        <v>1.51</v>
      </c>
      <c r="DV283" s="4">
        <v>1.51</v>
      </c>
      <c r="DW283" s="4">
        <v>1.51</v>
      </c>
      <c r="DX283" s="4">
        <v>1.51</v>
      </c>
      <c r="DY283" s="4">
        <v>1.51</v>
      </c>
      <c r="DZ283" s="4">
        <v>1.51</v>
      </c>
      <c r="EA283" s="4">
        <v>1.51</v>
      </c>
      <c r="EB283" s="4">
        <v>1.51</v>
      </c>
      <c r="EC283" s="4">
        <v>1.51</v>
      </c>
      <c r="ED283" s="4">
        <v>1.51</v>
      </c>
      <c r="EE283" s="4">
        <v>1.51</v>
      </c>
      <c r="EF283" s="4">
        <v>1.51</v>
      </c>
      <c r="EG283" s="4">
        <v>1.51</v>
      </c>
      <c r="EH283" s="4">
        <v>1.51</v>
      </c>
      <c r="EI283" s="4">
        <v>1.51</v>
      </c>
      <c r="EJ283" s="4">
        <v>1.51</v>
      </c>
      <c r="EK283" s="4">
        <v>1.6</v>
      </c>
      <c r="EL283" s="4">
        <v>1.98</v>
      </c>
      <c r="EM283" s="4">
        <v>1.98</v>
      </c>
      <c r="EN283" s="4">
        <v>2.38</v>
      </c>
      <c r="EO283" s="4">
        <v>2.57</v>
      </c>
      <c r="EP283" s="4">
        <v>3.01</v>
      </c>
      <c r="EQ283" s="4">
        <v>3.01</v>
      </c>
      <c r="ER283" s="4">
        <v>3.01</v>
      </c>
      <c r="ES283" s="4">
        <v>3.01</v>
      </c>
      <c r="ET283" s="4">
        <v>3.01</v>
      </c>
      <c r="EU283" s="4">
        <v>3.01</v>
      </c>
      <c r="EV283" s="4">
        <v>3.05</v>
      </c>
      <c r="EW283" s="4">
        <v>3.11</v>
      </c>
      <c r="EX283" s="4">
        <v>3.17</v>
      </c>
      <c r="EY283" s="4">
        <v>3.67</v>
      </c>
      <c r="EZ283" s="4">
        <v>4.67</v>
      </c>
      <c r="FA283" s="4">
        <v>4.67</v>
      </c>
      <c r="FB283" s="4">
        <v>5.05</v>
      </c>
      <c r="FC283" s="4">
        <v>5.1100000000000003</v>
      </c>
      <c r="FD283" s="4">
        <v>5.49</v>
      </c>
      <c r="FE283" s="4">
        <v>6.32</v>
      </c>
      <c r="FF283" s="4">
        <v>6.46</v>
      </c>
      <c r="FG283" s="4">
        <v>6.68</v>
      </c>
      <c r="FH283" s="4">
        <v>6.68</v>
      </c>
      <c r="FI283" s="4">
        <v>7.42</v>
      </c>
      <c r="FJ283" s="4">
        <v>7.42</v>
      </c>
      <c r="FK283" s="4">
        <v>7.55</v>
      </c>
      <c r="FL283" s="4">
        <v>7.68</v>
      </c>
      <c r="FM283" s="4">
        <v>7.83</v>
      </c>
      <c r="FN283" s="4">
        <v>8.02</v>
      </c>
      <c r="FO283" s="4">
        <v>8.02</v>
      </c>
      <c r="FP283" s="4">
        <v>8.17</v>
      </c>
      <c r="FQ283" s="4">
        <v>8.56</v>
      </c>
      <c r="FR283" s="4">
        <v>8.56</v>
      </c>
      <c r="FS283" s="4">
        <v>8.56</v>
      </c>
      <c r="FT283" s="4">
        <v>8.73</v>
      </c>
      <c r="FU283" s="4">
        <v>9.02</v>
      </c>
      <c r="FV283" s="4">
        <v>9.02</v>
      </c>
      <c r="FW283" s="4">
        <v>10.5</v>
      </c>
      <c r="FX283" s="4">
        <v>10.66</v>
      </c>
      <c r="FY283" s="4">
        <v>10.97</v>
      </c>
      <c r="FZ283" s="4">
        <v>11.07</v>
      </c>
      <c r="GA283" s="4">
        <v>11.18</v>
      </c>
      <c r="GB283" s="4">
        <v>11.3</v>
      </c>
      <c r="GC283" s="4">
        <v>11.3</v>
      </c>
      <c r="GD283" s="4">
        <v>11.48</v>
      </c>
      <c r="GE283" s="4">
        <v>11.79</v>
      </c>
      <c r="GF283" s="4">
        <v>12.09</v>
      </c>
      <c r="GG283" s="4">
        <v>12.43</v>
      </c>
      <c r="GH283" s="4">
        <v>13.1</v>
      </c>
      <c r="GI283" s="4">
        <v>13.1</v>
      </c>
      <c r="GJ283" s="4">
        <v>13.1</v>
      </c>
      <c r="GK283" s="4">
        <v>13.1</v>
      </c>
      <c r="GL283" s="4">
        <v>13.1</v>
      </c>
      <c r="GM283" s="4">
        <v>13.1</v>
      </c>
      <c r="GN283" s="4">
        <v>14.48</v>
      </c>
      <c r="GO283" s="4">
        <v>15.53</v>
      </c>
      <c r="GP283" s="4">
        <v>15.81</v>
      </c>
      <c r="GQ283" s="4">
        <v>15.81</v>
      </c>
      <c r="GR283" s="4">
        <v>16.07</v>
      </c>
      <c r="GS283" s="4">
        <v>16.07</v>
      </c>
      <c r="GT283" s="4">
        <v>16.07</v>
      </c>
      <c r="GU283" s="4">
        <v>16.07</v>
      </c>
      <c r="GV283" s="4">
        <v>16.12</v>
      </c>
      <c r="GW283" s="4">
        <v>16.440000000000001</v>
      </c>
      <c r="GX283" s="4">
        <v>16.440000000000001</v>
      </c>
      <c r="GY283" s="4">
        <v>17.260000000000002</v>
      </c>
      <c r="GZ283" s="4">
        <v>17.55</v>
      </c>
      <c r="HA283" s="4">
        <v>18.2</v>
      </c>
      <c r="HB283" s="4">
        <v>18.2</v>
      </c>
      <c r="HC283" s="4">
        <v>18.52</v>
      </c>
      <c r="HD283" s="4">
        <v>19.27</v>
      </c>
      <c r="HE283" s="4">
        <v>19.27</v>
      </c>
      <c r="HF283" s="4">
        <v>19.27</v>
      </c>
      <c r="HG283" s="4">
        <v>19.27</v>
      </c>
      <c r="HH283" s="4">
        <v>19.27</v>
      </c>
      <c r="HI283" s="4">
        <v>19.27</v>
      </c>
      <c r="HJ283" s="4">
        <v>19.27</v>
      </c>
      <c r="HK283" s="4">
        <v>19.27</v>
      </c>
      <c r="HL283" s="4">
        <v>19.27</v>
      </c>
      <c r="HM283" s="4">
        <v>19.27</v>
      </c>
      <c r="HN283" s="4">
        <v>19.29</v>
      </c>
      <c r="HO283" s="4">
        <v>19.32</v>
      </c>
      <c r="HP283" s="4">
        <v>19.34</v>
      </c>
      <c r="HQ283" s="4">
        <v>19.37</v>
      </c>
      <c r="HR283" s="4">
        <v>19.43</v>
      </c>
      <c r="HS283" s="4">
        <v>19.43</v>
      </c>
      <c r="HT283" s="4">
        <v>19.489999999999998</v>
      </c>
      <c r="HU283" s="4">
        <v>19.5</v>
      </c>
      <c r="HV283" s="4">
        <v>19.5</v>
      </c>
      <c r="HW283" s="4">
        <v>19.510000000000002</v>
      </c>
      <c r="HX283" s="4">
        <v>19.53</v>
      </c>
      <c r="HY283" s="4">
        <v>19.559999999999999</v>
      </c>
      <c r="HZ283" s="4">
        <v>19.559999999999999</v>
      </c>
      <c r="IA283" s="4">
        <v>19.75</v>
      </c>
      <c r="IB283" s="4">
        <v>19.899999999999999</v>
      </c>
      <c r="IC283" s="4">
        <v>20.09</v>
      </c>
      <c r="ID283" s="4">
        <v>20.43</v>
      </c>
      <c r="IE283" s="4">
        <v>20.91</v>
      </c>
      <c r="IF283" s="4">
        <v>20.98</v>
      </c>
      <c r="IG283" s="4">
        <v>20.98</v>
      </c>
      <c r="IH283" s="4">
        <v>21.06</v>
      </c>
      <c r="II283" s="4">
        <v>21.15</v>
      </c>
      <c r="IJ283" s="4">
        <v>21.24</v>
      </c>
      <c r="IK283" s="4">
        <v>21.33</v>
      </c>
      <c r="IL283" s="4">
        <v>21.42</v>
      </c>
      <c r="IM283" s="4">
        <v>21.54</v>
      </c>
      <c r="IN283" s="4">
        <v>21.54</v>
      </c>
      <c r="IO283" s="4">
        <v>21.68</v>
      </c>
      <c r="IP283" s="4">
        <v>21.83</v>
      </c>
      <c r="IQ283" s="4">
        <v>22</v>
      </c>
      <c r="IR283" s="4">
        <v>22.18</v>
      </c>
      <c r="IS283" s="4">
        <v>22.64</v>
      </c>
      <c r="IT283" s="4">
        <v>23.27</v>
      </c>
      <c r="IU283" s="4">
        <v>23.27</v>
      </c>
      <c r="IV283" s="4">
        <v>23.65</v>
      </c>
      <c r="IW283" s="4">
        <v>23.83</v>
      </c>
      <c r="IX283" s="4">
        <v>24.15</v>
      </c>
      <c r="IY283" s="4">
        <v>24.15</v>
      </c>
      <c r="IZ283" s="4">
        <v>24.15</v>
      </c>
      <c r="JA283" s="4">
        <v>24.15</v>
      </c>
      <c r="JB283" s="4">
        <v>24.15</v>
      </c>
      <c r="JC283" s="4">
        <v>24.15</v>
      </c>
      <c r="JD283" s="4">
        <v>24.25</v>
      </c>
      <c r="JE283" s="4">
        <v>24.36</v>
      </c>
      <c r="JF283" s="4">
        <v>24.48</v>
      </c>
      <c r="JG283" s="4">
        <v>24.62</v>
      </c>
      <c r="JH283" s="4">
        <v>24.78</v>
      </c>
      <c r="JI283" s="4">
        <v>24.78</v>
      </c>
      <c r="JJ283" s="4">
        <v>24.93</v>
      </c>
      <c r="JK283" s="4">
        <v>25.07</v>
      </c>
      <c r="JL283" s="4">
        <v>25.22</v>
      </c>
      <c r="JM283" s="4">
        <v>25.39</v>
      </c>
      <c r="JN283" s="4">
        <v>26.18</v>
      </c>
      <c r="JO283" s="4">
        <v>26.97</v>
      </c>
      <c r="JP283" s="4">
        <v>26.97</v>
      </c>
      <c r="JQ283" s="4">
        <v>27.93</v>
      </c>
      <c r="JR283" s="4">
        <v>28.74</v>
      </c>
      <c r="JS283" s="4">
        <v>29.58</v>
      </c>
      <c r="JT283" s="4">
        <v>30.42</v>
      </c>
      <c r="JU283" s="4">
        <v>31.29</v>
      </c>
      <c r="JV283" s="4">
        <v>32.24</v>
      </c>
      <c r="JW283" s="4">
        <v>32.24</v>
      </c>
      <c r="JX283" s="4">
        <v>33.58</v>
      </c>
      <c r="JY283" s="4">
        <v>35.36</v>
      </c>
      <c r="JZ283" s="4">
        <v>37.51</v>
      </c>
      <c r="KA283" s="4">
        <v>39.94</v>
      </c>
      <c r="KB283" s="4">
        <v>42.25</v>
      </c>
      <c r="KC283" s="4">
        <v>43.98</v>
      </c>
      <c r="KD283" s="4">
        <v>43.98</v>
      </c>
      <c r="KE283" s="4">
        <v>45.48</v>
      </c>
      <c r="KF283" s="4">
        <v>47.34</v>
      </c>
      <c r="KG283" s="4">
        <v>49.1</v>
      </c>
      <c r="KH283" s="4">
        <v>50.68</v>
      </c>
      <c r="KI283" s="4">
        <v>52.18</v>
      </c>
      <c r="KJ283" s="4">
        <v>53.28</v>
      </c>
      <c r="KK283" s="4">
        <v>53.28</v>
      </c>
      <c r="KL283" s="4">
        <v>54.04</v>
      </c>
      <c r="KM283" s="4">
        <v>54.71</v>
      </c>
      <c r="KN283" s="4">
        <v>55.38</v>
      </c>
      <c r="KO283" s="4">
        <v>55.89</v>
      </c>
      <c r="KP283" s="4">
        <v>56.4</v>
      </c>
      <c r="KQ283" s="4">
        <v>56.91</v>
      </c>
      <c r="KR283" s="4">
        <v>56.91</v>
      </c>
      <c r="KS283" s="4">
        <v>57.49</v>
      </c>
      <c r="KT283" s="4">
        <v>58.06</v>
      </c>
      <c r="KU283" s="4">
        <v>58.65</v>
      </c>
      <c r="KV283" s="4">
        <v>59.23</v>
      </c>
      <c r="KW283" s="4">
        <v>59.82</v>
      </c>
      <c r="KX283" s="4">
        <v>60.4</v>
      </c>
      <c r="KY283" s="4">
        <v>60.4</v>
      </c>
      <c r="KZ283" s="4">
        <v>60.99</v>
      </c>
      <c r="LA283" s="4">
        <v>61.57</v>
      </c>
      <c r="LB283" s="4">
        <v>62.17</v>
      </c>
      <c r="LC283" s="4">
        <v>62.76</v>
      </c>
      <c r="LD283" s="4">
        <v>63.38</v>
      </c>
      <c r="LE283" s="4">
        <v>63.99</v>
      </c>
      <c r="LF283" s="4">
        <v>63.99</v>
      </c>
      <c r="LG283" s="4">
        <v>64.599999999999994</v>
      </c>
      <c r="LH283" s="4">
        <v>65.239999999999995</v>
      </c>
      <c r="LI283" s="4">
        <v>65.91</v>
      </c>
      <c r="LJ283" s="4">
        <v>66.61</v>
      </c>
      <c r="LK283" s="4">
        <v>67.31</v>
      </c>
      <c r="LL283" s="4">
        <v>68.03</v>
      </c>
      <c r="LM283" s="4">
        <v>68.03</v>
      </c>
      <c r="LN283" s="4">
        <v>68.75</v>
      </c>
      <c r="LO283" s="4">
        <v>69.489999999999995</v>
      </c>
      <c r="LP283" s="4">
        <v>70.22</v>
      </c>
      <c r="LQ283" s="4">
        <v>70.959999999999994</v>
      </c>
      <c r="LR283" s="4">
        <v>71.72</v>
      </c>
      <c r="LS283" s="4">
        <v>72.52</v>
      </c>
      <c r="LT283" s="4">
        <v>72.52</v>
      </c>
      <c r="LU283" s="4">
        <v>73.38</v>
      </c>
      <c r="LV283" s="4">
        <v>74.31</v>
      </c>
      <c r="LW283" s="4">
        <v>75.260000000000005</v>
      </c>
      <c r="LX283" s="4">
        <v>76.28</v>
      </c>
      <c r="LY283" s="4">
        <v>77.38</v>
      </c>
      <c r="LZ283" s="4">
        <v>78.55</v>
      </c>
      <c r="MA283" s="4">
        <v>78.55</v>
      </c>
      <c r="MB283" s="4">
        <v>79.81</v>
      </c>
      <c r="MC283" s="4">
        <v>81.34</v>
      </c>
      <c r="MD283" s="4">
        <v>82.71</v>
      </c>
      <c r="ME283" s="4">
        <v>84.11</v>
      </c>
      <c r="MF283" s="4">
        <v>85.58</v>
      </c>
      <c r="MG283" s="4">
        <v>86.81</v>
      </c>
      <c r="MH283" s="4">
        <v>86.81</v>
      </c>
      <c r="MI283" s="4">
        <v>88</v>
      </c>
      <c r="MJ283" s="4">
        <v>89.29</v>
      </c>
      <c r="MK283" s="4">
        <v>90.64</v>
      </c>
      <c r="ML283" s="4">
        <v>92.02</v>
      </c>
      <c r="MM283" s="4">
        <v>93.43</v>
      </c>
      <c r="MN283" s="4">
        <v>94.89</v>
      </c>
      <c r="MO283" s="4">
        <v>94.89</v>
      </c>
      <c r="MP283" s="4">
        <v>96.4</v>
      </c>
      <c r="MQ283" s="4">
        <v>97.96</v>
      </c>
      <c r="MR283" s="4">
        <v>99.57</v>
      </c>
      <c r="MS283" s="4">
        <v>101.21</v>
      </c>
      <c r="MT283" s="4">
        <v>102.91</v>
      </c>
      <c r="MU283" s="4">
        <v>104.66</v>
      </c>
      <c r="MV283" s="4">
        <v>104.66</v>
      </c>
      <c r="MW283" s="4">
        <v>106.49</v>
      </c>
      <c r="MX283" s="4">
        <v>108.47</v>
      </c>
      <c r="MY283" s="4">
        <v>110.63</v>
      </c>
      <c r="MZ283" s="4">
        <v>112.92</v>
      </c>
      <c r="NA283" s="4">
        <v>115.27</v>
      </c>
      <c r="NB283" s="4">
        <v>117.73</v>
      </c>
      <c r="NC283" s="4">
        <v>117.73</v>
      </c>
      <c r="ND283" s="4">
        <v>120.29</v>
      </c>
      <c r="NE283" s="4">
        <v>122.9</v>
      </c>
      <c r="NF283" s="4">
        <v>125.59</v>
      </c>
      <c r="NG283" s="4">
        <v>128.27000000000001</v>
      </c>
      <c r="NH283" s="4">
        <v>129.51</v>
      </c>
      <c r="NI283" s="4">
        <v>131.87</v>
      </c>
      <c r="NJ283" s="4">
        <v>131.87</v>
      </c>
      <c r="NK283" s="4">
        <v>133.16</v>
      </c>
      <c r="NL283" s="4">
        <v>133.22999999999999</v>
      </c>
      <c r="NM283" s="4">
        <v>133.37</v>
      </c>
      <c r="NN283" s="4">
        <v>133.47</v>
      </c>
      <c r="NO283" s="4">
        <v>133.47</v>
      </c>
      <c r="NP283" s="4">
        <v>133.66</v>
      </c>
      <c r="NQ283" s="4">
        <v>133.66</v>
      </c>
      <c r="NR283" s="4">
        <v>133.71</v>
      </c>
      <c r="NS283" s="4">
        <v>133.84</v>
      </c>
      <c r="NT283" s="4">
        <v>133.86000000000001</v>
      </c>
      <c r="NU283" s="4">
        <v>133.87</v>
      </c>
      <c r="NV283" s="4">
        <v>133.88999999999999</v>
      </c>
      <c r="NW283" s="4">
        <v>133.91</v>
      </c>
      <c r="NX283" s="4">
        <v>133.91</v>
      </c>
      <c r="NY283" s="4">
        <v>133.93</v>
      </c>
      <c r="NZ283" s="4">
        <v>133.96</v>
      </c>
      <c r="OA283" s="4">
        <v>133.96</v>
      </c>
      <c r="OB283" s="4">
        <v>133.97</v>
      </c>
      <c r="OC283" s="4">
        <v>136.71</v>
      </c>
      <c r="OD283" s="4">
        <v>142.44</v>
      </c>
      <c r="OE283" s="4">
        <v>142.44</v>
      </c>
      <c r="OF283" s="4">
        <v>143.6</v>
      </c>
      <c r="OG283" s="4">
        <v>144.44</v>
      </c>
      <c r="OH283" s="4">
        <v>145.36000000000001</v>
      </c>
      <c r="OI283" s="4">
        <v>146.31</v>
      </c>
      <c r="OJ283" s="4">
        <v>147.63999999999999</v>
      </c>
      <c r="OK283" s="4">
        <v>148.19999999999999</v>
      </c>
      <c r="OL283" s="4">
        <v>148.19999999999999</v>
      </c>
      <c r="OM283" s="4">
        <v>149</v>
      </c>
      <c r="ON283" s="4">
        <v>149.61000000000001</v>
      </c>
      <c r="OO283" s="4">
        <v>150.41</v>
      </c>
      <c r="OP283" s="4">
        <v>150.63999999999999</v>
      </c>
      <c r="OQ283" s="4">
        <v>150.72</v>
      </c>
      <c r="OR283" s="4">
        <v>150.72999999999999</v>
      </c>
      <c r="OS283" s="4">
        <v>150.72999999999999</v>
      </c>
      <c r="OT283" s="4">
        <v>150.74</v>
      </c>
      <c r="OU283" s="4">
        <v>150.74</v>
      </c>
      <c r="OV283" s="4">
        <v>150.74</v>
      </c>
      <c r="OW283" s="4">
        <v>150.74</v>
      </c>
      <c r="OX283" s="4">
        <v>150.74</v>
      </c>
      <c r="OY283" s="4">
        <v>150.74</v>
      </c>
      <c r="OZ283" s="4">
        <v>150.74</v>
      </c>
      <c r="PA283" s="4">
        <v>150.74</v>
      </c>
      <c r="PB283" s="4">
        <v>150.74</v>
      </c>
      <c r="PC283" s="4">
        <v>150.74</v>
      </c>
      <c r="PD283" s="4">
        <v>150.74</v>
      </c>
      <c r="PE283" s="4">
        <v>150.74</v>
      </c>
      <c r="PF283" s="4">
        <v>150.84</v>
      </c>
      <c r="PG283" s="4">
        <v>150.84</v>
      </c>
      <c r="PH283" s="4">
        <v>150.96</v>
      </c>
      <c r="PI283" s="4">
        <v>151.28</v>
      </c>
      <c r="PJ283" s="4">
        <v>151.51</v>
      </c>
      <c r="PK283" s="4">
        <v>151.69</v>
      </c>
      <c r="PL283" s="4">
        <v>152.06</v>
      </c>
      <c r="PM283" s="4">
        <v>152.38</v>
      </c>
      <c r="PN283" s="4">
        <v>152.38</v>
      </c>
      <c r="PO283" s="4">
        <v>152.82</v>
      </c>
      <c r="PP283" s="4">
        <v>153.35</v>
      </c>
      <c r="PQ283" s="4">
        <v>154.51</v>
      </c>
      <c r="PR283" s="4">
        <v>155.16</v>
      </c>
      <c r="PS283" s="4">
        <v>155.6</v>
      </c>
      <c r="PT283" s="4">
        <v>156.63999999999999</v>
      </c>
      <c r="PU283" s="4">
        <v>156.63999999999999</v>
      </c>
      <c r="PV283" s="4">
        <v>157.16999999999999</v>
      </c>
      <c r="PW283" s="4">
        <v>157.66</v>
      </c>
      <c r="PX283" s="4">
        <v>158.13999999999999</v>
      </c>
      <c r="PY283" s="4">
        <v>158.52000000000001</v>
      </c>
      <c r="PZ283" s="4">
        <v>159.19</v>
      </c>
      <c r="QA283" s="4">
        <v>159.72</v>
      </c>
      <c r="QB283" s="4">
        <v>159.72</v>
      </c>
      <c r="QC283" s="4">
        <v>159.85</v>
      </c>
      <c r="QD283" s="4">
        <v>159.88999999999999</v>
      </c>
      <c r="QE283" s="4">
        <v>159.97999999999999</v>
      </c>
      <c r="QF283" s="4">
        <v>160.01</v>
      </c>
      <c r="QG283" s="4">
        <v>160.01</v>
      </c>
      <c r="QH283" s="4">
        <v>160.01</v>
      </c>
      <c r="QI283" s="4">
        <v>160.01</v>
      </c>
      <c r="QJ283" s="4">
        <v>160.01</v>
      </c>
      <c r="QK283" s="4">
        <v>160.01</v>
      </c>
      <c r="QL283" s="4">
        <v>160.01</v>
      </c>
      <c r="QM283" s="4">
        <v>160.01</v>
      </c>
      <c r="QN283" s="4">
        <v>160.01</v>
      </c>
      <c r="QO283" s="4">
        <v>160.01</v>
      </c>
      <c r="QP283" s="4">
        <v>160.01</v>
      </c>
      <c r="QQ283" s="4">
        <v>160.01</v>
      </c>
      <c r="QR283" s="4">
        <v>160.01</v>
      </c>
      <c r="QS283" s="4">
        <v>160.01</v>
      </c>
      <c r="QT283" s="4">
        <v>160.01</v>
      </c>
      <c r="QU283" s="4">
        <v>160.01</v>
      </c>
      <c r="QV283" s="4">
        <v>160.01</v>
      </c>
      <c r="QW283" s="4">
        <v>160.01</v>
      </c>
      <c r="QX283" s="4">
        <v>160.01</v>
      </c>
      <c r="QY283" s="4">
        <v>160.01</v>
      </c>
      <c r="QZ283" s="4">
        <v>160.01</v>
      </c>
      <c r="RA283" s="4">
        <v>160.01</v>
      </c>
      <c r="RB283" s="4">
        <v>160.01</v>
      </c>
      <c r="RC283" s="4">
        <v>160.01</v>
      </c>
      <c r="RD283" s="4">
        <v>160.01</v>
      </c>
      <c r="RE283" s="4">
        <v>160.01</v>
      </c>
      <c r="RF283" s="4">
        <v>160.01</v>
      </c>
      <c r="RG283" s="4">
        <v>160.01</v>
      </c>
      <c r="RH283" s="4">
        <v>160.01</v>
      </c>
      <c r="RI283" s="4">
        <v>160.01</v>
      </c>
      <c r="RJ283" s="4">
        <v>160.01</v>
      </c>
      <c r="RK283" s="4">
        <v>160.01</v>
      </c>
      <c r="RL283" s="4">
        <v>160.01</v>
      </c>
      <c r="RM283" s="4">
        <v>160.01</v>
      </c>
      <c r="RN283" s="4">
        <v>160.01</v>
      </c>
      <c r="RO283" s="4">
        <v>160.01</v>
      </c>
      <c r="RP283" s="4">
        <v>160.01</v>
      </c>
      <c r="RQ283" s="4">
        <v>160.01</v>
      </c>
      <c r="RR283" s="4">
        <v>160.01</v>
      </c>
      <c r="RS283" s="4">
        <v>160.01</v>
      </c>
      <c r="RT283" s="4">
        <v>7.06</v>
      </c>
      <c r="RU283" s="4">
        <v>7.07</v>
      </c>
      <c r="RV283" s="4">
        <v>7.08</v>
      </c>
      <c r="RW283" s="4">
        <v>7.08</v>
      </c>
      <c r="RX283" s="4">
        <v>7.09</v>
      </c>
      <c r="RY283" s="4">
        <v>7.1</v>
      </c>
      <c r="RZ283" s="4">
        <v>7.11</v>
      </c>
      <c r="SA283" s="4">
        <v>7.12</v>
      </c>
      <c r="SB283" s="4">
        <v>7.13</v>
      </c>
      <c r="SC283" s="4">
        <v>7.14</v>
      </c>
      <c r="SD283" s="4">
        <v>7.14</v>
      </c>
      <c r="SE283" s="4">
        <v>7.14</v>
      </c>
      <c r="SF283" s="4">
        <v>7.17</v>
      </c>
      <c r="SG283" s="4">
        <v>7.2</v>
      </c>
      <c r="SH283" s="4">
        <v>7.23</v>
      </c>
      <c r="SI283" s="4">
        <v>7.25</v>
      </c>
      <c r="SJ283" s="4">
        <v>7.28</v>
      </c>
      <c r="SK283" s="4">
        <v>7.28</v>
      </c>
      <c r="SL283" s="4">
        <v>7.31</v>
      </c>
      <c r="SM283" s="4">
        <v>7.32</v>
      </c>
      <c r="SN283" s="4">
        <v>7.32</v>
      </c>
      <c r="SO283" s="4">
        <v>7.32</v>
      </c>
      <c r="SP283" s="4">
        <v>7.32</v>
      </c>
      <c r="SQ283" s="4">
        <v>7.32</v>
      </c>
      <c r="SR283" s="4">
        <v>7.32</v>
      </c>
      <c r="SS283" s="4">
        <v>7.32</v>
      </c>
      <c r="ST283" s="4">
        <v>7.32</v>
      </c>
      <c r="SU283" s="4">
        <v>7.32</v>
      </c>
      <c r="SV283" s="4">
        <v>7.32</v>
      </c>
      <c r="SW283" s="4">
        <v>7.32</v>
      </c>
      <c r="SX283" s="4">
        <v>7.32</v>
      </c>
      <c r="SY283" s="4">
        <v>7.32</v>
      </c>
      <c r="SZ283" s="4">
        <v>7.32</v>
      </c>
      <c r="TA283" s="4">
        <v>7.32</v>
      </c>
      <c r="TB283" s="4">
        <v>7.32</v>
      </c>
      <c r="TC283" s="4">
        <v>7.32</v>
      </c>
      <c r="TD283" s="4">
        <v>7.32</v>
      </c>
      <c r="TE283" s="4">
        <v>7.32</v>
      </c>
      <c r="TF283" s="4">
        <v>7.32</v>
      </c>
      <c r="TG283" s="4">
        <v>7.32</v>
      </c>
      <c r="TH283" s="4">
        <v>7.32</v>
      </c>
      <c r="TI283" s="4">
        <v>7.32</v>
      </c>
      <c r="TJ283" s="4">
        <v>7.32</v>
      </c>
      <c r="TK283" s="4">
        <v>7.32</v>
      </c>
      <c r="TL283" s="4">
        <v>7.32</v>
      </c>
      <c r="TM283" s="4">
        <v>7.32</v>
      </c>
      <c r="TN283" s="4">
        <v>7.32</v>
      </c>
      <c r="TO283" s="4">
        <v>7.32</v>
      </c>
      <c r="TP283" s="4">
        <v>7.32</v>
      </c>
      <c r="TQ283" s="4">
        <v>7.32</v>
      </c>
      <c r="TR283" s="4">
        <v>7.32</v>
      </c>
      <c r="TS283" s="4">
        <v>7.32</v>
      </c>
      <c r="TT283" s="4">
        <v>7.32</v>
      </c>
      <c r="TU283" s="4">
        <v>7.32</v>
      </c>
      <c r="TV283" s="4">
        <v>7.32</v>
      </c>
      <c r="TW283" s="4">
        <v>7.32</v>
      </c>
      <c r="TX283" s="4">
        <v>7.32</v>
      </c>
      <c r="TY283" s="4">
        <v>7.32</v>
      </c>
      <c r="TZ283" s="4">
        <v>7.32</v>
      </c>
      <c r="UA283" s="4">
        <v>7.32</v>
      </c>
      <c r="UB283" s="4">
        <v>7.32</v>
      </c>
      <c r="UC283" s="4">
        <v>7.32</v>
      </c>
      <c r="UD283" s="4">
        <v>7.32</v>
      </c>
      <c r="UE283" s="4">
        <v>7.32</v>
      </c>
      <c r="UF283" s="4">
        <v>7.32</v>
      </c>
      <c r="UG283" s="4">
        <v>7.32</v>
      </c>
      <c r="UH283" s="4">
        <v>7.32</v>
      </c>
      <c r="UI283" s="4">
        <v>7.32</v>
      </c>
      <c r="UJ283" s="4">
        <v>7.32</v>
      </c>
      <c r="UK283" s="4">
        <v>7.32</v>
      </c>
      <c r="UL283" s="4">
        <v>7.32</v>
      </c>
      <c r="UM283" s="4">
        <v>7.32</v>
      </c>
      <c r="UN283" s="4">
        <v>7.32</v>
      </c>
      <c r="UO283" s="4">
        <v>7.32</v>
      </c>
      <c r="UP283" s="4">
        <v>7.32</v>
      </c>
      <c r="UQ283" s="4">
        <v>7.32</v>
      </c>
      <c r="UR283" s="4">
        <v>7.32</v>
      </c>
      <c r="US283" s="4">
        <v>7.32</v>
      </c>
      <c r="UT283" s="4">
        <v>7.32</v>
      </c>
      <c r="UU283" s="4">
        <v>7.32</v>
      </c>
      <c r="UV283" s="4">
        <v>7.32</v>
      </c>
      <c r="UW283" s="4">
        <v>7.32</v>
      </c>
      <c r="UX283" s="4">
        <v>7.32</v>
      </c>
      <c r="UY283" s="4">
        <v>7.32</v>
      </c>
      <c r="UZ283" s="4">
        <v>7.32</v>
      </c>
      <c r="VA283" s="4">
        <v>7.32</v>
      </c>
      <c r="VB283" s="4">
        <v>7.32</v>
      </c>
      <c r="VC283" s="4">
        <v>7.32</v>
      </c>
      <c r="VD283" s="4">
        <v>7.32</v>
      </c>
      <c r="VE283" s="4">
        <v>7.32</v>
      </c>
      <c r="VF283" s="4">
        <v>7.32</v>
      </c>
      <c r="VG283" s="4">
        <v>7.32</v>
      </c>
      <c r="VH283" s="4">
        <v>7.32</v>
      </c>
      <c r="VI283" s="4">
        <v>7.32</v>
      </c>
      <c r="VJ283" s="4">
        <v>7.32</v>
      </c>
      <c r="VK283" s="4">
        <v>7.32</v>
      </c>
      <c r="VL283" s="4">
        <v>7.32</v>
      </c>
      <c r="VM283" s="4">
        <v>7.32</v>
      </c>
      <c r="VN283" s="4">
        <v>7.32</v>
      </c>
      <c r="VO283" s="4">
        <v>7.32</v>
      </c>
      <c r="VP283" s="4">
        <v>7.32</v>
      </c>
      <c r="VQ283" s="4">
        <v>7.32</v>
      </c>
      <c r="VR283" s="4">
        <v>7.32</v>
      </c>
      <c r="VS283" s="4">
        <v>7.32</v>
      </c>
      <c r="VT283" s="4">
        <v>7.32</v>
      </c>
      <c r="VU283" s="4">
        <v>7.32</v>
      </c>
      <c r="VV283" s="4">
        <v>7.32</v>
      </c>
      <c r="VW283" s="4">
        <v>7.32</v>
      </c>
      <c r="VX283" s="4">
        <v>7.32</v>
      </c>
      <c r="VY283" s="4">
        <v>7.32</v>
      </c>
      <c r="VZ283" s="4">
        <v>7.32</v>
      </c>
      <c r="WA283" s="4">
        <v>7.32</v>
      </c>
      <c r="WB283" s="4">
        <v>7.32</v>
      </c>
      <c r="WC283" s="4">
        <v>7.32</v>
      </c>
      <c r="WD283" s="4">
        <v>7.32</v>
      </c>
      <c r="WE283" s="4">
        <v>7.32</v>
      </c>
      <c r="WF283" s="4">
        <v>7.32</v>
      </c>
      <c r="WG283" s="4">
        <v>7.32</v>
      </c>
      <c r="WH283" s="4">
        <v>7.32</v>
      </c>
      <c r="WI283" s="4">
        <v>7.32</v>
      </c>
      <c r="WJ283" s="4">
        <v>7.32</v>
      </c>
      <c r="WK283" s="4">
        <v>7.32</v>
      </c>
      <c r="WL283" s="4">
        <v>7.32</v>
      </c>
      <c r="WM283" s="4">
        <v>7.32</v>
      </c>
      <c r="WN283" s="4">
        <v>7.32</v>
      </c>
      <c r="WO283" s="4">
        <v>7.32</v>
      </c>
      <c r="WP283" s="4">
        <v>7.32</v>
      </c>
      <c r="WQ283" s="4">
        <v>7.32</v>
      </c>
      <c r="WR283" s="4">
        <v>7.32</v>
      </c>
      <c r="WS283" s="4">
        <v>7.32</v>
      </c>
      <c r="WT283" s="4">
        <v>7.32</v>
      </c>
      <c r="WU283" s="4">
        <v>7.32</v>
      </c>
      <c r="WV283" s="4">
        <v>7.32</v>
      </c>
      <c r="WW283" s="4">
        <v>7.32</v>
      </c>
      <c r="WX283" s="4">
        <v>7.32</v>
      </c>
      <c r="WY283" s="4">
        <v>7.32</v>
      </c>
      <c r="WZ283" s="4">
        <v>7.32</v>
      </c>
      <c r="XA283" s="4">
        <v>7.32</v>
      </c>
      <c r="XB283" s="4">
        <v>7.32</v>
      </c>
      <c r="XC283" s="4">
        <v>7.32</v>
      </c>
      <c r="XD283" s="4">
        <v>7.32</v>
      </c>
      <c r="XE283" s="4">
        <v>7.32</v>
      </c>
      <c r="XF283" s="4">
        <v>7.32</v>
      </c>
      <c r="XG283" s="4">
        <v>7.32</v>
      </c>
      <c r="XH283" s="4">
        <v>7.32</v>
      </c>
      <c r="XI283" s="4">
        <v>7.32</v>
      </c>
      <c r="XJ283" s="4">
        <v>7.32</v>
      </c>
      <c r="XK283" s="4">
        <v>7.32</v>
      </c>
      <c r="XL283" s="4">
        <v>7.32</v>
      </c>
      <c r="XM283" s="4">
        <v>7.32</v>
      </c>
      <c r="XN283" s="4">
        <v>7.32</v>
      </c>
      <c r="XO283" s="4">
        <v>7.32</v>
      </c>
      <c r="XP283" s="4">
        <v>7.32</v>
      </c>
      <c r="XQ283" s="4">
        <v>7.32</v>
      </c>
      <c r="XR283" s="4">
        <v>7.32</v>
      </c>
      <c r="XS283" s="4">
        <v>7.32</v>
      </c>
      <c r="XT283" s="4">
        <v>7.32</v>
      </c>
      <c r="XU283" s="4">
        <v>7.32</v>
      </c>
      <c r="XV283" s="4">
        <v>7.32</v>
      </c>
      <c r="XW283" s="4">
        <v>7.32</v>
      </c>
      <c r="XX283" s="4">
        <v>7.32</v>
      </c>
      <c r="XY283" s="4">
        <v>7.32</v>
      </c>
      <c r="XZ283" s="4">
        <v>7.32</v>
      </c>
      <c r="YA283" s="4">
        <v>7.32</v>
      </c>
      <c r="YB283" s="4">
        <v>7.32</v>
      </c>
      <c r="YC283" s="4">
        <v>7.32</v>
      </c>
      <c r="YD283" s="4">
        <v>7.32</v>
      </c>
      <c r="YE283" s="4">
        <v>7.32</v>
      </c>
      <c r="YF283" s="4">
        <v>7.32</v>
      </c>
      <c r="YG283" s="4">
        <v>7.32</v>
      </c>
      <c r="YH283" s="4">
        <v>7.32</v>
      </c>
      <c r="YI283" s="4">
        <v>7.32</v>
      </c>
      <c r="YJ283" s="4">
        <v>7.32</v>
      </c>
      <c r="YK283" s="4">
        <v>7.32</v>
      </c>
      <c r="YL283" s="4">
        <v>7.32</v>
      </c>
      <c r="YM283" s="4">
        <v>7.32</v>
      </c>
      <c r="YN283" s="4">
        <v>7.32</v>
      </c>
      <c r="YO283" s="4">
        <v>7.32</v>
      </c>
      <c r="YP283" s="4">
        <v>7.32</v>
      </c>
      <c r="YQ283" s="4">
        <v>7.32</v>
      </c>
      <c r="YR283" s="4">
        <v>7.32</v>
      </c>
      <c r="YS283" s="4">
        <v>7.32</v>
      </c>
      <c r="YT283" s="4">
        <v>7.32</v>
      </c>
      <c r="YU283" s="4">
        <v>7.32</v>
      </c>
      <c r="YV283" s="4">
        <v>7.32</v>
      </c>
      <c r="YW283" s="4">
        <v>7.32</v>
      </c>
      <c r="YX283" s="4">
        <v>7.32</v>
      </c>
      <c r="YY283" s="4">
        <v>7.32</v>
      </c>
      <c r="YZ283" s="4">
        <v>7.32</v>
      </c>
      <c r="ZA283" s="4">
        <v>7.32</v>
      </c>
      <c r="ZB283" s="4">
        <v>7.32</v>
      </c>
      <c r="ZC283" s="4">
        <v>7.32</v>
      </c>
      <c r="ZD283" s="4">
        <v>7.32</v>
      </c>
      <c r="ZE283" s="4">
        <v>7.32</v>
      </c>
      <c r="ZF283" s="4">
        <v>7.32</v>
      </c>
      <c r="ZG283" s="4">
        <v>7.32</v>
      </c>
      <c r="ZH283" s="4">
        <v>7.32</v>
      </c>
      <c r="ZI283" s="4">
        <v>7.32</v>
      </c>
      <c r="ZJ283" s="4">
        <v>7.32</v>
      </c>
      <c r="ZK283" s="4">
        <v>7.32</v>
      </c>
      <c r="ZL283" s="4">
        <v>7.32</v>
      </c>
      <c r="ZM283" s="925">
        <v>7.32</v>
      </c>
      <c r="ZN283" s="925">
        <v>7.32</v>
      </c>
      <c r="ZO283" s="4">
        <v>7.32</v>
      </c>
      <c r="ZP283" s="4">
        <v>7.32</v>
      </c>
      <c r="ZQ283" s="4">
        <v>7.79</v>
      </c>
      <c r="ZR283" s="4">
        <v>7.79</v>
      </c>
      <c r="ZS283" s="4">
        <v>8.16</v>
      </c>
      <c r="ZT283" s="4">
        <v>8.5299999999999994</v>
      </c>
      <c r="ZU283" s="4">
        <v>8.91</v>
      </c>
      <c r="ZV283" s="4">
        <v>9.2799999999999994</v>
      </c>
      <c r="ZW283" s="4">
        <v>9.66</v>
      </c>
      <c r="ZX283" s="4">
        <v>9.66</v>
      </c>
      <c r="ZY283" s="4">
        <v>9.66</v>
      </c>
      <c r="ZZ283" s="4">
        <v>9.66</v>
      </c>
      <c r="AAA283" s="4">
        <v>9.66</v>
      </c>
      <c r="AAB283" s="4">
        <v>9.66</v>
      </c>
      <c r="AAC283" s="4">
        <v>9.66</v>
      </c>
      <c r="AAD283" s="4">
        <v>10.07</v>
      </c>
      <c r="AAE283" s="4">
        <v>10.39</v>
      </c>
      <c r="AAF283" s="4">
        <v>10.39</v>
      </c>
      <c r="AAG283" s="4">
        <v>10.71</v>
      </c>
      <c r="AAH283" s="4">
        <v>11.03</v>
      </c>
      <c r="AAI283" s="4">
        <v>11.35</v>
      </c>
      <c r="AAJ283" s="4">
        <v>11.67</v>
      </c>
      <c r="AAK283" s="4">
        <v>12</v>
      </c>
      <c r="AAL283" s="4">
        <v>12</v>
      </c>
      <c r="AAM283" s="4">
        <v>12</v>
      </c>
      <c r="AAN283" s="4">
        <v>12</v>
      </c>
      <c r="AAO283" s="4">
        <v>12</v>
      </c>
      <c r="AAP283" s="4">
        <v>12</v>
      </c>
      <c r="AAQ283" s="4">
        <v>12</v>
      </c>
      <c r="AAR283" s="4">
        <v>12</v>
      </c>
      <c r="AAS283" s="4">
        <v>12</v>
      </c>
      <c r="AAT283" s="4">
        <v>12</v>
      </c>
      <c r="AAU283" s="4">
        <v>12</v>
      </c>
      <c r="AAV283" s="4">
        <v>12</v>
      </c>
      <c r="AAW283" s="4">
        <v>12</v>
      </c>
      <c r="AAX283" s="4">
        <v>12</v>
      </c>
      <c r="AAY283" s="4">
        <v>12</v>
      </c>
      <c r="AAZ283" s="4">
        <v>12</v>
      </c>
      <c r="ABA283" s="4">
        <v>12</v>
      </c>
      <c r="ABB283" s="4">
        <v>12</v>
      </c>
      <c r="ABC283" s="4">
        <v>12</v>
      </c>
      <c r="ABD283" s="4">
        <v>12</v>
      </c>
      <c r="ABE283" s="4">
        <v>12</v>
      </c>
      <c r="ABF283" s="4">
        <v>12</v>
      </c>
      <c r="ABG283" s="4">
        <v>12</v>
      </c>
      <c r="ABH283" s="4">
        <v>12</v>
      </c>
      <c r="ABI283" s="4">
        <v>12</v>
      </c>
      <c r="ABJ283" s="4">
        <v>12</v>
      </c>
      <c r="ABK283" s="4">
        <v>12</v>
      </c>
      <c r="ABL283" s="4">
        <v>12</v>
      </c>
      <c r="ABM283" s="4">
        <v>12</v>
      </c>
      <c r="ABN283" s="4">
        <v>12</v>
      </c>
      <c r="ABO283" s="4">
        <v>12</v>
      </c>
      <c r="ABP283" s="4">
        <v>12</v>
      </c>
      <c r="ABQ283" s="4">
        <v>12</v>
      </c>
      <c r="ABR283" s="4">
        <v>12</v>
      </c>
      <c r="ABS283" s="4">
        <v>12</v>
      </c>
      <c r="ABT283" s="4">
        <v>12</v>
      </c>
      <c r="ABU283" s="4">
        <v>12</v>
      </c>
    </row>
    <row r="284" spans="1:749" outlineLevel="4">
      <c r="A284" s="4" t="s">
        <v>1214</v>
      </c>
      <c r="D284" s="4">
        <v>12.02</v>
      </c>
      <c r="E284" s="4">
        <v>8.42</v>
      </c>
      <c r="F284" s="689">
        <v>207226.2</v>
      </c>
      <c r="G284" s="689"/>
      <c r="H284" s="689" t="s">
        <v>894</v>
      </c>
      <c r="MT284" s="4">
        <v>0.02</v>
      </c>
      <c r="MU284" s="4">
        <v>0.06</v>
      </c>
      <c r="MV284" s="4">
        <v>0.06</v>
      </c>
      <c r="MW284" s="4">
        <v>0.13</v>
      </c>
      <c r="MX284" s="4">
        <v>0.2</v>
      </c>
      <c r="MY284" s="4">
        <v>0.3</v>
      </c>
      <c r="MZ284" s="4">
        <v>0.55000000000000004</v>
      </c>
      <c r="NA284" s="4">
        <v>1.08</v>
      </c>
      <c r="NB284" s="4">
        <v>1.97</v>
      </c>
      <c r="NC284" s="4">
        <v>1.97</v>
      </c>
      <c r="ND284" s="4">
        <v>4.3600000000000003</v>
      </c>
      <c r="NE284" s="4">
        <v>5.54</v>
      </c>
      <c r="NF284" s="4">
        <v>6.23</v>
      </c>
      <c r="NG284" s="4">
        <v>7.52</v>
      </c>
      <c r="NH284" s="4">
        <v>7.53</v>
      </c>
      <c r="NI284" s="4">
        <v>7.56</v>
      </c>
      <c r="NJ284" s="4">
        <v>7.56</v>
      </c>
      <c r="NK284" s="4">
        <v>7.59</v>
      </c>
      <c r="NL284" s="4">
        <v>7.59</v>
      </c>
      <c r="NM284" s="4">
        <v>7.59</v>
      </c>
      <c r="NN284" s="4">
        <v>7.59</v>
      </c>
      <c r="NO284" s="4">
        <v>7.59</v>
      </c>
      <c r="NP284" s="4">
        <v>7.59</v>
      </c>
      <c r="NQ284" s="4">
        <v>7.59</v>
      </c>
      <c r="NR284" s="4">
        <v>7.59</v>
      </c>
      <c r="NS284" s="4">
        <v>7.59</v>
      </c>
      <c r="NT284" s="4">
        <v>7.59</v>
      </c>
      <c r="NU284" s="4">
        <v>7.59</v>
      </c>
      <c r="NV284" s="4">
        <v>7.59</v>
      </c>
      <c r="NW284" s="4">
        <v>7.59</v>
      </c>
      <c r="NX284" s="4">
        <v>7.59</v>
      </c>
      <c r="NY284" s="4">
        <v>7.59</v>
      </c>
      <c r="NZ284" s="4">
        <v>7.59</v>
      </c>
      <c r="OA284" s="4">
        <v>7.59</v>
      </c>
      <c r="OB284" s="4">
        <v>7.59</v>
      </c>
      <c r="OC284" s="4">
        <v>7.64</v>
      </c>
      <c r="OD284" s="4">
        <v>8.0399999999999991</v>
      </c>
      <c r="OE284" s="4">
        <v>8.0399999999999991</v>
      </c>
      <c r="OF284" s="4">
        <v>8.6999999999999993</v>
      </c>
      <c r="OG284" s="4">
        <v>9.18</v>
      </c>
      <c r="OH284" s="4">
        <v>9.61</v>
      </c>
      <c r="OI284" s="4">
        <v>9.76</v>
      </c>
      <c r="OJ284" s="4">
        <v>9.8699999999999992</v>
      </c>
      <c r="OK284" s="4">
        <v>10</v>
      </c>
      <c r="OL284" s="4">
        <v>10</v>
      </c>
      <c r="OM284" s="4">
        <v>10.210000000000001</v>
      </c>
      <c r="ON284" s="4">
        <v>10.27</v>
      </c>
      <c r="OO284" s="4">
        <v>10.32</v>
      </c>
      <c r="OP284" s="4">
        <v>10.37</v>
      </c>
      <c r="OQ284" s="4">
        <v>10.39</v>
      </c>
      <c r="OR284" s="4">
        <v>10.41</v>
      </c>
      <c r="OS284" s="4">
        <v>10.41</v>
      </c>
      <c r="OT284" s="4">
        <v>10.47</v>
      </c>
      <c r="OU284" s="4">
        <v>10.61</v>
      </c>
      <c r="OV284" s="4">
        <v>10.74</v>
      </c>
      <c r="OW284" s="4">
        <v>10.88</v>
      </c>
      <c r="OX284" s="4">
        <v>11.14</v>
      </c>
      <c r="OY284" s="4">
        <v>11.54</v>
      </c>
      <c r="OZ284" s="4">
        <v>11.54</v>
      </c>
      <c r="PA284" s="4">
        <v>11.66</v>
      </c>
      <c r="PB284" s="4">
        <v>11.73</v>
      </c>
      <c r="PC284" s="4">
        <v>11.88</v>
      </c>
      <c r="PD284" s="4">
        <v>12.02</v>
      </c>
      <c r="PE284" s="4">
        <v>12.02</v>
      </c>
      <c r="PF284" s="4">
        <v>12.02</v>
      </c>
      <c r="PG284" s="4">
        <v>12.02</v>
      </c>
      <c r="PH284" s="4">
        <v>12.02</v>
      </c>
      <c r="PI284" s="4">
        <v>12.02</v>
      </c>
      <c r="PJ284" s="4">
        <v>12.02</v>
      </c>
      <c r="PK284" s="4">
        <v>12.02</v>
      </c>
      <c r="PL284" s="4">
        <v>12.02</v>
      </c>
      <c r="PM284" s="4">
        <v>12.02</v>
      </c>
      <c r="PN284" s="4">
        <v>12.02</v>
      </c>
      <c r="PO284" s="4">
        <v>12.02</v>
      </c>
      <c r="PP284" s="4">
        <v>12.02</v>
      </c>
      <c r="PQ284" s="4">
        <v>12.02</v>
      </c>
      <c r="PR284" s="4">
        <v>12.02</v>
      </c>
      <c r="PS284" s="4">
        <v>12.02</v>
      </c>
      <c r="PT284" s="4">
        <v>12.02</v>
      </c>
      <c r="PU284" s="4">
        <v>12.02</v>
      </c>
      <c r="PV284" s="4">
        <v>12.02</v>
      </c>
      <c r="PW284" s="4">
        <v>12.02</v>
      </c>
      <c r="PX284" s="4">
        <v>12.02</v>
      </c>
      <c r="PY284" s="4">
        <v>12.02</v>
      </c>
      <c r="PZ284" s="4">
        <v>12.02</v>
      </c>
      <c r="QA284" s="4">
        <v>12.02</v>
      </c>
      <c r="QB284" s="4">
        <v>12.02</v>
      </c>
      <c r="QC284" s="4">
        <v>12.02</v>
      </c>
      <c r="QD284" s="4">
        <v>12.02</v>
      </c>
      <c r="QE284" s="4">
        <v>12.02</v>
      </c>
      <c r="QF284" s="4">
        <v>12.02</v>
      </c>
      <c r="QG284" s="4">
        <v>12.02</v>
      </c>
      <c r="QH284" s="4">
        <v>12.02</v>
      </c>
      <c r="QI284" s="4">
        <v>12.02</v>
      </c>
      <c r="QJ284" s="4">
        <v>12.02</v>
      </c>
      <c r="QK284" s="4">
        <v>12.02</v>
      </c>
      <c r="QL284" s="4">
        <v>12.02</v>
      </c>
      <c r="QM284" s="4">
        <v>12.02</v>
      </c>
      <c r="QN284" s="4">
        <v>12.02</v>
      </c>
      <c r="QO284" s="4">
        <v>12.02</v>
      </c>
      <c r="QP284" s="4">
        <v>12.02</v>
      </c>
      <c r="QQ284" s="4">
        <v>12.02</v>
      </c>
      <c r="QR284" s="4">
        <v>12.02</v>
      </c>
      <c r="QS284" s="4">
        <v>12.02</v>
      </c>
      <c r="QT284" s="4">
        <v>12.02</v>
      </c>
      <c r="QU284" s="4">
        <v>12.02</v>
      </c>
      <c r="QV284" s="4">
        <v>12.02</v>
      </c>
      <c r="QW284" s="4">
        <v>12.02</v>
      </c>
      <c r="QX284" s="4">
        <v>12.02</v>
      </c>
      <c r="QY284" s="4">
        <v>12.02</v>
      </c>
      <c r="QZ284" s="4">
        <v>12.02</v>
      </c>
      <c r="RA284" s="4">
        <v>12.02</v>
      </c>
      <c r="RB284" s="4">
        <v>12.02</v>
      </c>
      <c r="RC284" s="4">
        <v>12.02</v>
      </c>
      <c r="RD284" s="4">
        <v>12.02</v>
      </c>
      <c r="RE284" s="4">
        <v>12.02</v>
      </c>
      <c r="RF284" s="4">
        <v>12.02</v>
      </c>
      <c r="RG284" s="4">
        <v>12.02</v>
      </c>
      <c r="RH284" s="4">
        <v>12.02</v>
      </c>
      <c r="RI284" s="4">
        <v>12.02</v>
      </c>
      <c r="RJ284" s="4">
        <v>12.02</v>
      </c>
      <c r="RK284" s="4">
        <v>12.02</v>
      </c>
      <c r="RL284" s="4">
        <v>12.02</v>
      </c>
      <c r="RM284" s="4">
        <v>12.02</v>
      </c>
      <c r="RN284" s="4">
        <v>12.02</v>
      </c>
      <c r="RO284" s="4">
        <v>12.02</v>
      </c>
      <c r="RP284" s="4">
        <v>12.02</v>
      </c>
      <c r="RQ284" s="4">
        <v>12.02</v>
      </c>
      <c r="RR284" s="4">
        <v>12.02</v>
      </c>
      <c r="RS284" s="4">
        <v>12.02</v>
      </c>
      <c r="RT284" s="4">
        <v>230.04</v>
      </c>
      <c r="RU284" s="4">
        <v>230.04</v>
      </c>
      <c r="RV284" s="4">
        <v>230.04</v>
      </c>
      <c r="RW284" s="4">
        <v>230.04</v>
      </c>
      <c r="RX284" s="4">
        <v>230.04</v>
      </c>
      <c r="RY284" s="4">
        <v>230.04</v>
      </c>
      <c r="RZ284" s="4">
        <v>230.04</v>
      </c>
      <c r="SA284" s="4">
        <v>230.04</v>
      </c>
      <c r="SB284" s="4">
        <v>230.04</v>
      </c>
      <c r="SC284" s="4">
        <v>230.04</v>
      </c>
      <c r="SD284" s="4">
        <v>230.04</v>
      </c>
      <c r="SE284" s="4">
        <v>230.04</v>
      </c>
      <c r="SF284" s="4">
        <v>230.04</v>
      </c>
      <c r="SG284" s="4">
        <v>230.04</v>
      </c>
      <c r="SH284" s="4">
        <v>230.04</v>
      </c>
      <c r="SI284" s="4">
        <v>230.04</v>
      </c>
      <c r="SJ284" s="4">
        <v>230.04</v>
      </c>
      <c r="SK284" s="4">
        <v>230.04</v>
      </c>
      <c r="SL284" s="4">
        <v>230.04</v>
      </c>
      <c r="SM284" s="4">
        <v>230.04</v>
      </c>
      <c r="SN284" s="4">
        <v>230.04</v>
      </c>
      <c r="SO284" s="4">
        <v>230.04</v>
      </c>
      <c r="SP284" s="4">
        <v>230.04</v>
      </c>
      <c r="SQ284" s="4">
        <v>230.04</v>
      </c>
      <c r="SR284" s="4">
        <v>230.04</v>
      </c>
      <c r="SS284" s="4">
        <v>230.04</v>
      </c>
      <c r="ST284" s="4">
        <v>230.04</v>
      </c>
      <c r="SU284" s="4">
        <v>230.04</v>
      </c>
      <c r="SV284" s="4">
        <v>230.04</v>
      </c>
      <c r="SW284" s="4">
        <v>230.04</v>
      </c>
      <c r="SX284" s="4">
        <v>230.04</v>
      </c>
      <c r="SY284" s="4">
        <v>230.04</v>
      </c>
      <c r="SZ284" s="4">
        <v>230.04</v>
      </c>
      <c r="TA284" s="4">
        <v>230.04</v>
      </c>
      <c r="TB284" s="4">
        <v>230.04</v>
      </c>
      <c r="TC284" s="4">
        <v>230.04</v>
      </c>
      <c r="TD284" s="4">
        <v>230.04</v>
      </c>
      <c r="TE284" s="4">
        <v>230.04</v>
      </c>
      <c r="TF284" s="4">
        <v>230.04</v>
      </c>
      <c r="TG284" s="4">
        <v>230.04</v>
      </c>
      <c r="TH284" s="4">
        <v>230.04</v>
      </c>
      <c r="TI284" s="4">
        <v>230.04</v>
      </c>
      <c r="TJ284" s="4">
        <v>230.04</v>
      </c>
      <c r="TK284" s="4">
        <v>230.04</v>
      </c>
      <c r="TL284" s="4">
        <v>230.04</v>
      </c>
      <c r="TM284" s="4">
        <v>230.04</v>
      </c>
      <c r="TN284" s="4">
        <v>230.04</v>
      </c>
      <c r="TO284" s="4">
        <v>230.04</v>
      </c>
      <c r="TP284" s="4">
        <v>230.04</v>
      </c>
      <c r="TQ284" s="4">
        <v>230.04</v>
      </c>
      <c r="TR284" s="4">
        <v>230.04</v>
      </c>
      <c r="TS284" s="4">
        <v>230.04</v>
      </c>
      <c r="TT284" s="4">
        <v>230.04</v>
      </c>
      <c r="TU284" s="4">
        <v>230.04</v>
      </c>
      <c r="TV284" s="4">
        <v>230.04</v>
      </c>
      <c r="TW284" s="4">
        <v>230.04</v>
      </c>
      <c r="TX284" s="4">
        <v>230.04</v>
      </c>
      <c r="TY284" s="4">
        <v>230.04</v>
      </c>
      <c r="TZ284" s="4">
        <v>230.04</v>
      </c>
      <c r="UA284" s="4">
        <v>230.04</v>
      </c>
      <c r="UB284" s="4">
        <v>230.04</v>
      </c>
      <c r="UC284" s="4">
        <v>230.04</v>
      </c>
      <c r="UD284" s="4">
        <v>230.04</v>
      </c>
      <c r="UE284" s="4">
        <v>230.04</v>
      </c>
      <c r="UF284" s="4">
        <v>230.04</v>
      </c>
      <c r="UG284" s="4">
        <v>230.04</v>
      </c>
      <c r="UH284" s="4">
        <v>230.04</v>
      </c>
      <c r="UI284" s="4">
        <v>230.04</v>
      </c>
      <c r="UJ284" s="4">
        <v>230.04</v>
      </c>
      <c r="UK284" s="4">
        <v>230.04</v>
      </c>
      <c r="UL284" s="4">
        <v>230.04</v>
      </c>
      <c r="UM284" s="4">
        <v>230.04</v>
      </c>
      <c r="UN284" s="4">
        <v>230.04</v>
      </c>
      <c r="UO284" s="4">
        <v>230.04</v>
      </c>
      <c r="UP284" s="4">
        <v>230.04</v>
      </c>
      <c r="UQ284" s="4">
        <v>230.04</v>
      </c>
      <c r="UR284" s="4">
        <v>230.04</v>
      </c>
      <c r="US284" s="4">
        <v>230.04</v>
      </c>
      <c r="UT284" s="4">
        <v>230.04</v>
      </c>
      <c r="UU284" s="4">
        <v>230.04</v>
      </c>
      <c r="UV284" s="4">
        <v>230.04</v>
      </c>
      <c r="UW284" s="4">
        <v>230.04</v>
      </c>
      <c r="UX284" s="4">
        <v>230.04</v>
      </c>
      <c r="UY284" s="4">
        <v>230.04</v>
      </c>
      <c r="UZ284" s="4">
        <v>230.04</v>
      </c>
      <c r="VA284" s="4">
        <v>230.04</v>
      </c>
      <c r="VB284" s="4">
        <v>230.04</v>
      </c>
      <c r="VC284" s="4">
        <v>230.04</v>
      </c>
      <c r="VD284" s="4">
        <v>230.04</v>
      </c>
      <c r="VE284" s="4">
        <v>230.04</v>
      </c>
      <c r="VF284" s="4">
        <v>230.04</v>
      </c>
      <c r="VG284" s="4">
        <v>230.04</v>
      </c>
      <c r="VH284" s="4">
        <v>230.04</v>
      </c>
      <c r="VI284" s="4">
        <v>230.04</v>
      </c>
      <c r="VJ284" s="4">
        <v>230.04</v>
      </c>
      <c r="VK284" s="4">
        <v>230.04</v>
      </c>
      <c r="VL284" s="4">
        <v>230.04</v>
      </c>
      <c r="VM284" s="4">
        <v>230.04</v>
      </c>
      <c r="VN284" s="4">
        <v>230.04</v>
      </c>
      <c r="VO284" s="4">
        <v>230.04</v>
      </c>
      <c r="VP284" s="4">
        <v>230.04</v>
      </c>
      <c r="VQ284" s="4">
        <v>230.04</v>
      </c>
      <c r="VR284" s="4">
        <v>230.04</v>
      </c>
      <c r="VS284" s="4">
        <v>230.04</v>
      </c>
      <c r="VT284" s="4">
        <v>230.04</v>
      </c>
      <c r="VU284" s="4">
        <v>230.04</v>
      </c>
      <c r="VV284" s="4">
        <v>230.04</v>
      </c>
      <c r="VW284" s="4">
        <v>230.04</v>
      </c>
      <c r="VX284" s="4">
        <v>230.04</v>
      </c>
      <c r="VY284" s="4">
        <v>230.04</v>
      </c>
      <c r="VZ284" s="4">
        <v>230.04</v>
      </c>
      <c r="WA284" s="4">
        <v>230.04</v>
      </c>
      <c r="WB284" s="4">
        <v>230.04</v>
      </c>
      <c r="WC284" s="4">
        <v>230.04</v>
      </c>
      <c r="WD284" s="4">
        <v>230.04</v>
      </c>
      <c r="WE284" s="4">
        <v>230.04</v>
      </c>
      <c r="WF284" s="4">
        <v>230.04</v>
      </c>
      <c r="WG284" s="4">
        <v>230.04</v>
      </c>
      <c r="WH284" s="4">
        <v>230.04</v>
      </c>
      <c r="WI284" s="4">
        <v>230.04</v>
      </c>
      <c r="WJ284" s="4">
        <v>230.04</v>
      </c>
      <c r="WK284" s="4">
        <v>230.04</v>
      </c>
      <c r="WL284" s="4">
        <v>230.04</v>
      </c>
      <c r="WM284" s="4">
        <v>230.04</v>
      </c>
      <c r="WN284" s="4">
        <v>230.04</v>
      </c>
      <c r="WO284" s="4">
        <v>230.04</v>
      </c>
      <c r="WP284" s="4">
        <v>230.04</v>
      </c>
      <c r="WQ284" s="4">
        <v>230.04</v>
      </c>
      <c r="WR284" s="4">
        <v>230.04</v>
      </c>
      <c r="WS284" s="4">
        <v>230.04</v>
      </c>
      <c r="WT284" s="4">
        <v>230.04</v>
      </c>
      <c r="WU284" s="4">
        <v>230.04</v>
      </c>
      <c r="WV284" s="4">
        <v>230.04</v>
      </c>
      <c r="WW284" s="4">
        <v>230.04</v>
      </c>
      <c r="WX284" s="4">
        <v>230.04</v>
      </c>
      <c r="WY284" s="4">
        <v>230.04</v>
      </c>
      <c r="WZ284" s="4">
        <v>230.04</v>
      </c>
      <c r="XA284" s="4">
        <v>230.04</v>
      </c>
      <c r="XB284" s="4">
        <v>230.04</v>
      </c>
      <c r="XC284" s="4">
        <v>230.04</v>
      </c>
      <c r="XD284" s="4">
        <v>230.04</v>
      </c>
      <c r="XE284" s="4">
        <v>230.04</v>
      </c>
      <c r="XF284" s="4">
        <v>230.04</v>
      </c>
      <c r="XG284" s="4">
        <v>230.04</v>
      </c>
      <c r="XH284" s="4">
        <v>230.04</v>
      </c>
      <c r="XI284" s="4">
        <v>230.04</v>
      </c>
      <c r="XJ284" s="4">
        <v>230.04</v>
      </c>
      <c r="XK284" s="4">
        <v>230.04</v>
      </c>
      <c r="XL284" s="4">
        <v>230.04</v>
      </c>
      <c r="XM284" s="4">
        <v>230.04</v>
      </c>
      <c r="XN284" s="4">
        <v>230.04</v>
      </c>
      <c r="XO284" s="4">
        <v>230.04</v>
      </c>
      <c r="XP284" s="4">
        <v>230.04</v>
      </c>
      <c r="XQ284" s="4">
        <v>230.04</v>
      </c>
      <c r="XR284" s="4">
        <v>230.04</v>
      </c>
      <c r="XS284" s="4">
        <v>230.04</v>
      </c>
      <c r="XT284" s="4">
        <v>230.04</v>
      </c>
      <c r="XU284" s="4">
        <v>230.04</v>
      </c>
      <c r="XV284" s="4">
        <v>230.04</v>
      </c>
      <c r="XW284" s="4">
        <v>230.04</v>
      </c>
      <c r="XX284" s="4">
        <v>230.04</v>
      </c>
      <c r="XY284" s="4">
        <v>230.04</v>
      </c>
      <c r="XZ284" s="4">
        <v>230.04</v>
      </c>
      <c r="YA284" s="4">
        <v>230.04</v>
      </c>
      <c r="YB284" s="4">
        <v>230.04</v>
      </c>
      <c r="YC284" s="4">
        <v>230.04</v>
      </c>
      <c r="YD284" s="4">
        <v>230.04</v>
      </c>
      <c r="YE284" s="4">
        <v>230.04</v>
      </c>
      <c r="YF284" s="4">
        <v>230.04</v>
      </c>
      <c r="YG284" s="4">
        <v>230.04</v>
      </c>
      <c r="YH284" s="4">
        <v>230.04</v>
      </c>
      <c r="YI284" s="4">
        <v>230.04</v>
      </c>
      <c r="YJ284" s="4">
        <v>230.04</v>
      </c>
      <c r="YK284" s="4">
        <v>230.04</v>
      </c>
      <c r="YL284" s="4">
        <v>230.04</v>
      </c>
      <c r="YM284" s="4">
        <v>230.04</v>
      </c>
      <c r="YN284" s="4">
        <v>230.04</v>
      </c>
      <c r="YO284" s="4">
        <v>230.04</v>
      </c>
      <c r="YP284" s="4">
        <v>230.04</v>
      </c>
      <c r="YQ284" s="4">
        <v>230.04</v>
      </c>
      <c r="YR284" s="4">
        <v>230.04</v>
      </c>
      <c r="YS284" s="4">
        <v>230.04</v>
      </c>
      <c r="YT284" s="4">
        <v>230.04</v>
      </c>
      <c r="YU284" s="4">
        <v>230.04</v>
      </c>
      <c r="YV284" s="4">
        <v>230.04</v>
      </c>
      <c r="YW284" s="4">
        <v>230.04</v>
      </c>
      <c r="YX284" s="4">
        <v>230.04</v>
      </c>
      <c r="YY284" s="4">
        <v>230.04</v>
      </c>
      <c r="YZ284" s="4">
        <v>230.04</v>
      </c>
      <c r="ZA284" s="4">
        <v>230.04</v>
      </c>
      <c r="ZB284" s="4">
        <v>237.39</v>
      </c>
      <c r="ZC284" s="4">
        <v>243.27</v>
      </c>
      <c r="ZD284" s="4">
        <v>243.27</v>
      </c>
      <c r="ZE284" s="4">
        <v>249.14</v>
      </c>
      <c r="ZF284" s="4">
        <v>255.02</v>
      </c>
      <c r="ZG284" s="4">
        <v>260.89999999999998</v>
      </c>
      <c r="ZH284" s="4">
        <v>266.77999999999997</v>
      </c>
      <c r="ZI284" s="4">
        <v>266.77999999999997</v>
      </c>
      <c r="ZJ284" s="4">
        <v>266.77999999999997</v>
      </c>
      <c r="ZK284" s="4">
        <v>266.77999999999997</v>
      </c>
      <c r="ZL284" s="4">
        <v>266.77999999999997</v>
      </c>
      <c r="ZM284" s="925">
        <v>266.77999999999997</v>
      </c>
      <c r="ZN284" s="925">
        <v>266.77999999999997</v>
      </c>
      <c r="ZO284" s="4">
        <v>266.77999999999997</v>
      </c>
      <c r="ZP284" s="4">
        <v>266.77999999999997</v>
      </c>
      <c r="ZQ284" s="4">
        <v>274.13</v>
      </c>
      <c r="ZR284" s="4">
        <v>274.13</v>
      </c>
      <c r="ZS284" s="4">
        <v>280.01</v>
      </c>
      <c r="ZT284" s="4">
        <v>285.89</v>
      </c>
      <c r="ZU284" s="4">
        <v>291.77</v>
      </c>
      <c r="ZV284" s="4">
        <v>297.64</v>
      </c>
      <c r="ZW284" s="4">
        <v>303.52</v>
      </c>
      <c r="ZX284" s="4">
        <v>310.87</v>
      </c>
      <c r="ZY284" s="4">
        <v>310.87</v>
      </c>
      <c r="ZZ284" s="4">
        <v>316.75</v>
      </c>
      <c r="AAA284" s="4">
        <v>322.63</v>
      </c>
      <c r="AAB284" s="4">
        <v>328.51</v>
      </c>
      <c r="AAC284" s="4">
        <v>334.39</v>
      </c>
      <c r="AAD284" s="4">
        <v>346.77</v>
      </c>
      <c r="AAE284" s="4">
        <v>351.81</v>
      </c>
      <c r="AAF284" s="4">
        <v>351.81</v>
      </c>
      <c r="AAG284" s="4">
        <v>356.85</v>
      </c>
      <c r="AAH284" s="4">
        <v>361.89</v>
      </c>
      <c r="AAI284" s="4">
        <v>366.93</v>
      </c>
      <c r="AAJ284" s="4">
        <v>371.97</v>
      </c>
      <c r="AAK284" s="4">
        <v>377.01</v>
      </c>
      <c r="AAL284" s="4">
        <v>377.01</v>
      </c>
      <c r="AAM284" s="4">
        <v>377.01</v>
      </c>
      <c r="AAN284" s="4">
        <v>377.01</v>
      </c>
      <c r="AAO284" s="4">
        <v>377.01</v>
      </c>
      <c r="AAP284" s="4">
        <v>377.01</v>
      </c>
      <c r="AAQ284" s="4">
        <v>377.01</v>
      </c>
      <c r="AAR284" s="4">
        <v>377.01</v>
      </c>
      <c r="AAS284" s="4">
        <v>377.01</v>
      </c>
      <c r="AAT284" s="4">
        <v>377.01</v>
      </c>
      <c r="AAU284" s="4">
        <v>377.01</v>
      </c>
      <c r="AAV284" s="4">
        <v>377.01</v>
      </c>
      <c r="AAW284" s="4">
        <v>377.01</v>
      </c>
      <c r="AAX284" s="4">
        <v>377.01</v>
      </c>
      <c r="AAY284" s="4">
        <v>377.01</v>
      </c>
      <c r="AAZ284" s="4">
        <v>377.01</v>
      </c>
      <c r="ABA284" s="4">
        <v>377.01</v>
      </c>
      <c r="ABB284" s="4">
        <v>377.01</v>
      </c>
      <c r="ABC284" s="4">
        <v>377.01</v>
      </c>
      <c r="ABD284" s="4">
        <v>377.01</v>
      </c>
      <c r="ABE284" s="4">
        <v>377.01</v>
      </c>
      <c r="ABF284" s="4">
        <v>377.01</v>
      </c>
      <c r="ABG284" s="4">
        <v>377.01</v>
      </c>
      <c r="ABH284" s="4">
        <v>377.01</v>
      </c>
      <c r="ABI284" s="4">
        <v>377.01</v>
      </c>
      <c r="ABJ284" s="4">
        <v>377.01</v>
      </c>
      <c r="ABK284" s="4">
        <v>377.01</v>
      </c>
      <c r="ABL284" s="4">
        <v>377.01</v>
      </c>
      <c r="ABM284" s="4">
        <v>377.01</v>
      </c>
      <c r="ABN284" s="4">
        <v>377.01</v>
      </c>
      <c r="ABO284" s="4">
        <v>377.01</v>
      </c>
      <c r="ABP284" s="4">
        <v>377.01</v>
      </c>
      <c r="ABQ284" s="4">
        <v>377.01</v>
      </c>
      <c r="ABR284" s="4">
        <v>377.01</v>
      </c>
      <c r="ABS284" s="4">
        <v>377.01</v>
      </c>
      <c r="ABT284" s="4">
        <v>377.01</v>
      </c>
      <c r="ABU284" s="4">
        <v>377.01</v>
      </c>
    </row>
    <row r="285" spans="1:749" outlineLevel="2">
      <c r="A285" s="4" t="s">
        <v>1540</v>
      </c>
      <c r="D285" s="4">
        <v>337.99</v>
      </c>
      <c r="E285" s="4">
        <v>243.52</v>
      </c>
      <c r="F285" s="689">
        <v>1699199.88</v>
      </c>
      <c r="G285" s="689"/>
      <c r="H285" s="689" t="s">
        <v>894</v>
      </c>
      <c r="GN285" s="4">
        <v>0.04</v>
      </c>
      <c r="GO285" s="4">
        <v>7.0000000000000007E-2</v>
      </c>
      <c r="GP285" s="4">
        <v>0.11</v>
      </c>
      <c r="GQ285" s="4">
        <v>0.11</v>
      </c>
      <c r="GR285" s="4">
        <v>0.14000000000000001</v>
      </c>
      <c r="GS285" s="4">
        <v>0.18</v>
      </c>
      <c r="GT285" s="4">
        <v>0.21</v>
      </c>
      <c r="GU285" s="4">
        <v>0.25</v>
      </c>
      <c r="GV285" s="4">
        <v>0.28000000000000003</v>
      </c>
      <c r="GW285" s="4">
        <v>0.32</v>
      </c>
      <c r="GX285" s="4">
        <v>0.32</v>
      </c>
      <c r="GY285" s="4">
        <v>0.35</v>
      </c>
      <c r="GZ285" s="4">
        <v>0.39</v>
      </c>
      <c r="HA285" s="4">
        <v>0.43</v>
      </c>
      <c r="HB285" s="4">
        <v>0.46</v>
      </c>
      <c r="HC285" s="4">
        <v>0.5</v>
      </c>
      <c r="HD285" s="4">
        <v>0.53</v>
      </c>
      <c r="HE285" s="4">
        <v>0.53</v>
      </c>
      <c r="HF285" s="4">
        <v>0.56999999999999995</v>
      </c>
      <c r="HG285" s="4">
        <v>0.6</v>
      </c>
      <c r="HH285" s="4">
        <v>0.64</v>
      </c>
      <c r="HI285" s="4">
        <v>0.67</v>
      </c>
      <c r="HJ285" s="4">
        <v>0.71</v>
      </c>
      <c r="HK285" s="4">
        <v>0.75</v>
      </c>
      <c r="HL285" s="4">
        <v>0.75</v>
      </c>
      <c r="HM285" s="4">
        <v>0.78</v>
      </c>
      <c r="HN285" s="4">
        <v>0.82</v>
      </c>
      <c r="HO285" s="4">
        <v>0.85</v>
      </c>
      <c r="HP285" s="4">
        <v>0.89</v>
      </c>
      <c r="HQ285" s="4">
        <v>0.92</v>
      </c>
      <c r="HR285" s="4">
        <v>0.96</v>
      </c>
      <c r="HS285" s="4">
        <v>0.96</v>
      </c>
      <c r="HT285" s="4">
        <v>0.99</v>
      </c>
      <c r="HU285" s="4">
        <v>1.03</v>
      </c>
      <c r="HV285" s="4">
        <v>1.06</v>
      </c>
      <c r="HW285" s="4">
        <v>1.1200000000000001</v>
      </c>
      <c r="HX285" s="4">
        <v>1.18</v>
      </c>
      <c r="HY285" s="4">
        <v>1.24</v>
      </c>
      <c r="HZ285" s="4">
        <v>1.24</v>
      </c>
      <c r="IA285" s="4">
        <v>1.33</v>
      </c>
      <c r="IB285" s="4">
        <v>1.59</v>
      </c>
      <c r="IC285" s="4">
        <v>1.85</v>
      </c>
      <c r="ID285" s="4">
        <v>2.11</v>
      </c>
      <c r="IE285" s="4">
        <v>2.38</v>
      </c>
      <c r="IF285" s="4">
        <v>2.65</v>
      </c>
      <c r="IG285" s="4">
        <v>2.65</v>
      </c>
      <c r="IH285" s="4">
        <v>2.93</v>
      </c>
      <c r="II285" s="4">
        <v>3.39</v>
      </c>
      <c r="IJ285" s="4">
        <v>3.93</v>
      </c>
      <c r="IK285" s="4">
        <v>4.58</v>
      </c>
      <c r="IL285" s="4">
        <v>5.3</v>
      </c>
      <c r="IM285" s="4">
        <v>5.42</v>
      </c>
      <c r="IN285" s="4">
        <v>5.42</v>
      </c>
      <c r="IO285" s="4">
        <v>5.55</v>
      </c>
      <c r="IP285" s="4">
        <v>5.69</v>
      </c>
      <c r="IQ285" s="4">
        <v>5.83</v>
      </c>
      <c r="IR285" s="4">
        <v>5.97</v>
      </c>
      <c r="IS285" s="4">
        <v>6.11</v>
      </c>
      <c r="IT285" s="4">
        <v>6.56</v>
      </c>
      <c r="IU285" s="4">
        <v>6.56</v>
      </c>
      <c r="IV285" s="4">
        <v>7.53</v>
      </c>
      <c r="IW285" s="4">
        <v>8.36</v>
      </c>
      <c r="IX285" s="4">
        <v>8.64</v>
      </c>
      <c r="IY285" s="4">
        <v>8.64</v>
      </c>
      <c r="IZ285" s="4">
        <v>8.64</v>
      </c>
      <c r="JA285" s="4">
        <v>8.64</v>
      </c>
      <c r="JB285" s="4">
        <v>8.64</v>
      </c>
      <c r="JC285" s="4">
        <v>8.64</v>
      </c>
      <c r="JD285" s="4">
        <v>9</v>
      </c>
      <c r="JE285" s="4">
        <v>9.3699999999999992</v>
      </c>
      <c r="JF285" s="4">
        <v>9.74</v>
      </c>
      <c r="JG285" s="4">
        <v>10.1</v>
      </c>
      <c r="JH285" s="4">
        <v>10.47</v>
      </c>
      <c r="JI285" s="4">
        <v>10.47</v>
      </c>
      <c r="JJ285" s="4">
        <v>10.85</v>
      </c>
      <c r="JK285" s="4">
        <v>11.26</v>
      </c>
      <c r="JL285" s="4">
        <v>11.7</v>
      </c>
      <c r="JM285" s="4">
        <v>12.17</v>
      </c>
      <c r="JN285" s="4">
        <v>15.77</v>
      </c>
      <c r="JO285" s="4">
        <v>16.39</v>
      </c>
      <c r="JP285" s="4">
        <v>16.39</v>
      </c>
      <c r="JQ285" s="4">
        <v>17.899999999999999</v>
      </c>
      <c r="JR285" s="4">
        <v>20.170000000000002</v>
      </c>
      <c r="JS285" s="4">
        <v>21.42</v>
      </c>
      <c r="JT285" s="4">
        <v>22.8</v>
      </c>
      <c r="JU285" s="4">
        <v>24.3</v>
      </c>
      <c r="JV285" s="4">
        <v>26.01</v>
      </c>
      <c r="JW285" s="4">
        <v>26.01</v>
      </c>
      <c r="JX285" s="4">
        <v>27.76</v>
      </c>
      <c r="JY285" s="4">
        <v>29.59</v>
      </c>
      <c r="JZ285" s="4">
        <v>31.5</v>
      </c>
      <c r="KA285" s="4">
        <v>32.82</v>
      </c>
      <c r="KB285" s="4">
        <v>34.04</v>
      </c>
      <c r="KC285" s="4">
        <v>35.25</v>
      </c>
      <c r="KD285" s="4">
        <v>35.25</v>
      </c>
      <c r="KE285" s="4">
        <v>36.479999999999997</v>
      </c>
      <c r="KF285" s="4">
        <v>37.700000000000003</v>
      </c>
      <c r="KG285" s="4">
        <v>38.979999999999997</v>
      </c>
      <c r="KH285" s="4">
        <v>40.26</v>
      </c>
      <c r="KI285" s="4">
        <v>41.53</v>
      </c>
      <c r="KJ285" s="4">
        <v>42.84</v>
      </c>
      <c r="KK285" s="4">
        <v>42.84</v>
      </c>
      <c r="KL285" s="4">
        <v>44.15</v>
      </c>
      <c r="KM285" s="4">
        <v>45.46</v>
      </c>
      <c r="KN285" s="4">
        <v>46.77</v>
      </c>
      <c r="KO285" s="4">
        <v>48.08</v>
      </c>
      <c r="KP285" s="4">
        <v>49.39</v>
      </c>
      <c r="KQ285" s="4">
        <v>50.69</v>
      </c>
      <c r="KR285" s="4">
        <v>50.69</v>
      </c>
      <c r="KS285" s="4">
        <v>52.01</v>
      </c>
      <c r="KT285" s="4">
        <v>53.32</v>
      </c>
      <c r="KU285" s="4">
        <v>54.63</v>
      </c>
      <c r="KV285" s="4">
        <v>55.93</v>
      </c>
      <c r="KW285" s="4">
        <v>57.24</v>
      </c>
      <c r="KX285" s="4">
        <v>58.56</v>
      </c>
      <c r="KY285" s="4">
        <v>58.56</v>
      </c>
      <c r="KZ285" s="4">
        <v>59.87</v>
      </c>
      <c r="LA285" s="4">
        <v>61.17</v>
      </c>
      <c r="LB285" s="4">
        <v>62.48</v>
      </c>
      <c r="LC285" s="4">
        <v>63.79</v>
      </c>
      <c r="LD285" s="4">
        <v>65.13</v>
      </c>
      <c r="LE285" s="4">
        <v>66.459999999999994</v>
      </c>
      <c r="LF285" s="4">
        <v>66.459999999999994</v>
      </c>
      <c r="LG285" s="4">
        <v>67.81</v>
      </c>
      <c r="LH285" s="4">
        <v>69.239999999999995</v>
      </c>
      <c r="LI285" s="4">
        <v>70.69</v>
      </c>
      <c r="LJ285" s="4">
        <v>72.13</v>
      </c>
      <c r="LK285" s="4">
        <v>73.58</v>
      </c>
      <c r="LL285" s="4">
        <v>75.040000000000006</v>
      </c>
      <c r="LM285" s="4">
        <v>75.040000000000006</v>
      </c>
      <c r="LN285" s="4">
        <v>76.510000000000005</v>
      </c>
      <c r="LO285" s="4">
        <v>78.040000000000006</v>
      </c>
      <c r="LP285" s="4">
        <v>79.59</v>
      </c>
      <c r="LQ285" s="4">
        <v>81.2</v>
      </c>
      <c r="LR285" s="4">
        <v>82.81</v>
      </c>
      <c r="LS285" s="4">
        <v>84.52</v>
      </c>
      <c r="LT285" s="4">
        <v>84.52</v>
      </c>
      <c r="LU285" s="4">
        <v>86.34</v>
      </c>
      <c r="LV285" s="4">
        <v>88.28</v>
      </c>
      <c r="LW285" s="4">
        <v>90.46</v>
      </c>
      <c r="LX285" s="4">
        <v>92.79</v>
      </c>
      <c r="LY285" s="4">
        <v>95.28</v>
      </c>
      <c r="LZ285" s="4">
        <v>97.99</v>
      </c>
      <c r="MA285" s="4">
        <v>97.99</v>
      </c>
      <c r="MB285" s="4">
        <v>100.94</v>
      </c>
      <c r="MC285" s="4">
        <v>104.06</v>
      </c>
      <c r="MD285" s="4">
        <v>107.32</v>
      </c>
      <c r="ME285" s="4">
        <v>110.64</v>
      </c>
      <c r="MF285" s="4">
        <v>114.03</v>
      </c>
      <c r="MG285" s="4">
        <v>117.46</v>
      </c>
      <c r="MH285" s="4">
        <v>117.46</v>
      </c>
      <c r="MI285" s="4">
        <v>120.92</v>
      </c>
      <c r="MJ285" s="4">
        <v>124.38</v>
      </c>
      <c r="MK285" s="4">
        <v>127.83</v>
      </c>
      <c r="ML285" s="4">
        <v>131.36000000000001</v>
      </c>
      <c r="MM285" s="4">
        <v>135.01</v>
      </c>
      <c r="MN285" s="4">
        <v>138.84</v>
      </c>
      <c r="MO285" s="4">
        <v>138.84</v>
      </c>
      <c r="MP285" s="4">
        <v>143.04</v>
      </c>
      <c r="MQ285" s="4">
        <v>147.34</v>
      </c>
      <c r="MR285" s="4">
        <v>151.72999999999999</v>
      </c>
      <c r="MS285" s="4">
        <v>156.16</v>
      </c>
      <c r="MT285" s="4">
        <v>160.63</v>
      </c>
      <c r="MU285" s="4">
        <v>165.13</v>
      </c>
      <c r="MV285" s="4">
        <v>165.13</v>
      </c>
      <c r="MW285" s="4">
        <v>169.66</v>
      </c>
      <c r="MX285" s="4">
        <v>174.34</v>
      </c>
      <c r="MY285" s="4">
        <v>179.35</v>
      </c>
      <c r="MZ285" s="4">
        <v>184.56</v>
      </c>
      <c r="NA285" s="4">
        <v>189.83</v>
      </c>
      <c r="NB285" s="4">
        <v>195.13</v>
      </c>
      <c r="NC285" s="4">
        <v>195.13</v>
      </c>
      <c r="ND285" s="4">
        <v>200.55</v>
      </c>
      <c r="NE285" s="4">
        <v>206.11</v>
      </c>
      <c r="NF285" s="4">
        <v>212</v>
      </c>
      <c r="NG285" s="4">
        <v>218.45</v>
      </c>
      <c r="NH285" s="4">
        <v>223.34</v>
      </c>
      <c r="NI285" s="4">
        <v>232.32</v>
      </c>
      <c r="NJ285" s="4">
        <v>232.32</v>
      </c>
      <c r="NK285" s="4">
        <v>238.12</v>
      </c>
      <c r="NL285" s="4">
        <v>238.96</v>
      </c>
      <c r="NM285" s="4">
        <v>240.66</v>
      </c>
      <c r="NN285" s="4">
        <v>241.3</v>
      </c>
      <c r="NO285" s="4">
        <v>241.3</v>
      </c>
      <c r="NP285" s="4">
        <v>241.41</v>
      </c>
      <c r="NQ285" s="4">
        <v>241.41</v>
      </c>
      <c r="NR285" s="4">
        <v>241.97</v>
      </c>
      <c r="NS285" s="4">
        <v>243.11</v>
      </c>
      <c r="NT285" s="4">
        <v>243.24</v>
      </c>
      <c r="NU285" s="4">
        <v>243.5</v>
      </c>
      <c r="NV285" s="4">
        <v>243.86</v>
      </c>
      <c r="NW285" s="4">
        <v>243.98</v>
      </c>
      <c r="NX285" s="4">
        <v>243.98</v>
      </c>
      <c r="NY285" s="4">
        <v>243.98</v>
      </c>
      <c r="NZ285" s="4">
        <v>243.98</v>
      </c>
      <c r="OA285" s="4">
        <v>244</v>
      </c>
      <c r="OB285" s="4">
        <v>244.37</v>
      </c>
      <c r="OC285" s="4">
        <v>251.42</v>
      </c>
      <c r="OD285" s="4">
        <v>262.97000000000003</v>
      </c>
      <c r="OE285" s="4">
        <v>262.97000000000003</v>
      </c>
      <c r="OF285" s="4">
        <v>271.64</v>
      </c>
      <c r="OG285" s="4">
        <v>274.77</v>
      </c>
      <c r="OH285" s="4">
        <v>279.61</v>
      </c>
      <c r="OI285" s="4">
        <v>285.56</v>
      </c>
      <c r="OJ285" s="4">
        <v>288.95999999999998</v>
      </c>
      <c r="OK285" s="4">
        <v>292.33</v>
      </c>
      <c r="OL285" s="4">
        <v>292.33</v>
      </c>
      <c r="OM285" s="4">
        <v>296.13</v>
      </c>
      <c r="ON285" s="4">
        <v>301.64999999999998</v>
      </c>
      <c r="OO285" s="4">
        <v>304.99</v>
      </c>
      <c r="OP285" s="4">
        <v>310.58</v>
      </c>
      <c r="OQ285" s="4">
        <v>312.18</v>
      </c>
      <c r="OR285" s="4">
        <v>312.57</v>
      </c>
      <c r="OS285" s="4">
        <v>312.57</v>
      </c>
      <c r="OT285" s="4">
        <v>313.67</v>
      </c>
      <c r="OU285" s="4">
        <v>315.24</v>
      </c>
      <c r="OV285" s="4">
        <v>316.13</v>
      </c>
      <c r="OW285" s="4">
        <v>317.22000000000003</v>
      </c>
      <c r="OX285" s="4">
        <v>318.64</v>
      </c>
      <c r="OY285" s="4">
        <v>320.52</v>
      </c>
      <c r="OZ285" s="4">
        <v>320.52</v>
      </c>
      <c r="PA285" s="4">
        <v>320.86</v>
      </c>
      <c r="PB285" s="4">
        <v>320.98</v>
      </c>
      <c r="PC285" s="4">
        <v>321.10000000000002</v>
      </c>
      <c r="PD285" s="4">
        <v>321.24</v>
      </c>
      <c r="PE285" s="4">
        <v>321.52</v>
      </c>
      <c r="PF285" s="4">
        <v>321.89999999999998</v>
      </c>
      <c r="PG285" s="4">
        <v>321.89999999999998</v>
      </c>
      <c r="PH285" s="4">
        <v>321.95</v>
      </c>
      <c r="PI285" s="4">
        <v>321.95</v>
      </c>
      <c r="PJ285" s="4">
        <v>321.95</v>
      </c>
      <c r="PK285" s="4">
        <v>321.95</v>
      </c>
      <c r="PL285" s="4">
        <v>321.95</v>
      </c>
      <c r="PM285" s="4">
        <v>323.73</v>
      </c>
      <c r="PN285" s="4">
        <v>323.73</v>
      </c>
      <c r="PO285" s="4">
        <v>325.95</v>
      </c>
      <c r="PP285" s="4">
        <v>330.14</v>
      </c>
      <c r="PQ285" s="4">
        <v>334.44</v>
      </c>
      <c r="PR285" s="4">
        <v>335.41</v>
      </c>
      <c r="PS285" s="4">
        <v>335.71</v>
      </c>
      <c r="PT285" s="4">
        <v>335.85</v>
      </c>
      <c r="PU285" s="4">
        <v>335.85</v>
      </c>
      <c r="PV285" s="4">
        <v>335.93</v>
      </c>
      <c r="PW285" s="4">
        <v>336.13</v>
      </c>
      <c r="PX285" s="4">
        <v>336.62</v>
      </c>
      <c r="PY285" s="4">
        <v>337.63</v>
      </c>
      <c r="PZ285" s="4">
        <v>337.99</v>
      </c>
      <c r="QA285" s="4">
        <v>337.99</v>
      </c>
      <c r="QB285" s="4">
        <v>337.99</v>
      </c>
      <c r="QC285" s="4">
        <v>337.99</v>
      </c>
      <c r="QD285" s="4">
        <v>337.99</v>
      </c>
      <c r="QE285" s="4">
        <v>337.99</v>
      </c>
      <c r="QF285" s="4">
        <v>337.99</v>
      </c>
      <c r="QG285" s="4">
        <v>337.99</v>
      </c>
      <c r="QH285" s="4">
        <v>337.99</v>
      </c>
      <c r="QI285" s="4">
        <v>337.99</v>
      </c>
      <c r="QJ285" s="4">
        <v>337.99</v>
      </c>
      <c r="QK285" s="4">
        <v>337.99</v>
      </c>
      <c r="QL285" s="4">
        <v>337.99</v>
      </c>
      <c r="QM285" s="4">
        <v>337.99</v>
      </c>
      <c r="QN285" s="4">
        <v>337.99</v>
      </c>
      <c r="QO285" s="4">
        <v>337.99</v>
      </c>
      <c r="QP285" s="4">
        <v>337.99</v>
      </c>
      <c r="QQ285" s="4">
        <v>337.99</v>
      </c>
      <c r="QR285" s="4">
        <v>337.99</v>
      </c>
      <c r="QS285" s="4">
        <v>337.99</v>
      </c>
      <c r="QT285" s="4">
        <v>337.99</v>
      </c>
      <c r="QU285" s="4">
        <v>337.99</v>
      </c>
      <c r="QV285" s="4">
        <v>337.99</v>
      </c>
      <c r="QW285" s="4">
        <v>337.99</v>
      </c>
      <c r="QX285" s="4">
        <v>337.99</v>
      </c>
      <c r="QY285" s="4">
        <v>337.99</v>
      </c>
      <c r="QZ285" s="4">
        <v>337.99</v>
      </c>
      <c r="RA285" s="4">
        <v>337.99</v>
      </c>
      <c r="RB285" s="4">
        <v>337.99</v>
      </c>
      <c r="RC285" s="4">
        <v>337.99</v>
      </c>
      <c r="RD285" s="4">
        <v>337.99</v>
      </c>
      <c r="RE285" s="4">
        <v>337.99</v>
      </c>
      <c r="RF285" s="4">
        <v>337.99</v>
      </c>
      <c r="RG285" s="4">
        <v>337.99</v>
      </c>
      <c r="RH285" s="4">
        <v>337.99</v>
      </c>
      <c r="RI285" s="4">
        <v>337.99</v>
      </c>
      <c r="RJ285" s="4">
        <v>337.99</v>
      </c>
      <c r="RK285" s="4">
        <v>337.99</v>
      </c>
      <c r="RL285" s="4">
        <v>337.99</v>
      </c>
      <c r="RM285" s="4">
        <v>337.99</v>
      </c>
      <c r="RN285" s="4">
        <v>337.99</v>
      </c>
      <c r="RO285" s="4">
        <v>337.99</v>
      </c>
      <c r="RP285" s="4">
        <v>337.99</v>
      </c>
      <c r="RQ285" s="4">
        <v>337.99</v>
      </c>
      <c r="RR285" s="4">
        <v>337.99</v>
      </c>
      <c r="RS285" s="4">
        <v>337.99</v>
      </c>
      <c r="RT285" s="4">
        <v>205.12</v>
      </c>
      <c r="RU285" s="4">
        <v>205.12</v>
      </c>
      <c r="RV285" s="4">
        <v>205.12</v>
      </c>
      <c r="RW285" s="4">
        <v>205.12</v>
      </c>
      <c r="RX285" s="4">
        <v>205.12</v>
      </c>
      <c r="RY285" s="4">
        <v>205.12</v>
      </c>
      <c r="RZ285" s="4">
        <v>205.12</v>
      </c>
      <c r="SA285" s="4">
        <v>205.12</v>
      </c>
      <c r="SB285" s="4">
        <v>205.12</v>
      </c>
      <c r="SC285" s="4">
        <v>205.12</v>
      </c>
      <c r="SD285" s="4">
        <v>205.12</v>
      </c>
      <c r="SE285" s="4">
        <v>205.12</v>
      </c>
      <c r="SF285" s="4">
        <v>205.12</v>
      </c>
      <c r="SG285" s="4">
        <v>205.12</v>
      </c>
      <c r="SH285" s="4">
        <v>205.12</v>
      </c>
      <c r="SI285" s="4">
        <v>205.12</v>
      </c>
      <c r="SJ285" s="4">
        <v>205.12</v>
      </c>
      <c r="SK285" s="4">
        <v>205.12</v>
      </c>
      <c r="SL285" s="4">
        <v>205.12</v>
      </c>
      <c r="SM285" s="4">
        <v>205.12</v>
      </c>
      <c r="SN285" s="4">
        <v>273.76</v>
      </c>
      <c r="SO285" s="4">
        <v>337.12</v>
      </c>
      <c r="SP285" s="4">
        <v>339.2</v>
      </c>
      <c r="SQ285" s="4">
        <v>341.12</v>
      </c>
      <c r="SR285" s="4">
        <v>341.12</v>
      </c>
      <c r="SS285" s="4">
        <v>343.44</v>
      </c>
      <c r="ST285" s="4">
        <v>345.36</v>
      </c>
      <c r="SU285" s="4">
        <v>347.28</v>
      </c>
      <c r="SV285" s="4">
        <v>349.2</v>
      </c>
      <c r="SW285" s="4">
        <v>351.12</v>
      </c>
      <c r="SX285" s="4">
        <v>351.12</v>
      </c>
      <c r="SY285" s="4">
        <v>351.12</v>
      </c>
      <c r="SZ285" s="4">
        <v>398.96</v>
      </c>
      <c r="TA285" s="4">
        <v>443.12</v>
      </c>
      <c r="TB285" s="4">
        <v>445.72</v>
      </c>
      <c r="TC285" s="4">
        <v>448.12</v>
      </c>
      <c r="TD285" s="4">
        <v>448.12</v>
      </c>
      <c r="TE285" s="4">
        <v>448.12</v>
      </c>
      <c r="TF285" s="4">
        <v>448.12</v>
      </c>
      <c r="TG285" s="4">
        <v>448.12</v>
      </c>
      <c r="TH285" s="4">
        <v>448.12</v>
      </c>
      <c r="TI285" s="4">
        <v>448.12</v>
      </c>
      <c r="TJ285" s="4">
        <v>448.12</v>
      </c>
      <c r="TK285" s="4">
        <v>448.12</v>
      </c>
      <c r="TL285" s="4">
        <v>448.12</v>
      </c>
      <c r="TM285" s="4">
        <v>448.12</v>
      </c>
      <c r="TN285" s="4">
        <v>448.12</v>
      </c>
      <c r="TO285" s="4">
        <v>448.12</v>
      </c>
      <c r="TP285" s="4">
        <v>448.12</v>
      </c>
      <c r="TQ285" s="4">
        <v>448.12</v>
      </c>
      <c r="TR285" s="4">
        <v>448.12</v>
      </c>
      <c r="TS285" s="4">
        <v>448.12</v>
      </c>
      <c r="TT285" s="4">
        <v>448.12</v>
      </c>
      <c r="TU285" s="4">
        <v>448.12</v>
      </c>
      <c r="TV285" s="4">
        <v>448.12</v>
      </c>
      <c r="TW285" s="4">
        <v>448.12</v>
      </c>
      <c r="TX285" s="4">
        <v>448.12</v>
      </c>
      <c r="TY285" s="4">
        <v>448.12</v>
      </c>
      <c r="TZ285" s="4">
        <v>448.12</v>
      </c>
      <c r="UA285" s="4">
        <v>448.12</v>
      </c>
      <c r="UB285" s="4">
        <v>448.12</v>
      </c>
      <c r="UC285" s="4">
        <v>448.12</v>
      </c>
      <c r="UD285" s="4">
        <v>448.12</v>
      </c>
      <c r="UE285" s="4">
        <v>448.12</v>
      </c>
      <c r="UF285" s="4">
        <v>448.12</v>
      </c>
      <c r="UG285" s="4">
        <v>448.12</v>
      </c>
      <c r="UH285" s="4">
        <v>448.12</v>
      </c>
      <c r="UI285" s="4">
        <v>455.92</v>
      </c>
      <c r="UJ285" s="4">
        <v>463.12</v>
      </c>
      <c r="UK285" s="4">
        <v>463.12</v>
      </c>
      <c r="UL285" s="4">
        <v>463.12</v>
      </c>
      <c r="UM285" s="4">
        <v>463.12</v>
      </c>
      <c r="UN285" s="4">
        <v>545.91999999999996</v>
      </c>
      <c r="UO285" s="4">
        <v>545.91999999999996</v>
      </c>
      <c r="UP285" s="4">
        <v>619.52</v>
      </c>
      <c r="UQ285" s="4">
        <v>693.12</v>
      </c>
      <c r="UR285" s="4">
        <v>724.44</v>
      </c>
      <c r="US285" s="4">
        <v>752.28</v>
      </c>
      <c r="UT285" s="4">
        <v>780.12</v>
      </c>
      <c r="UU285" s="4">
        <v>826.6</v>
      </c>
      <c r="UV285" s="4">
        <v>826.6</v>
      </c>
      <c r="UW285" s="4">
        <v>866.44</v>
      </c>
      <c r="UX285" s="4">
        <v>906.28</v>
      </c>
      <c r="UY285" s="4">
        <v>946.12</v>
      </c>
      <c r="UZ285" s="4">
        <v>950.8</v>
      </c>
      <c r="VA285" s="4">
        <v>955.12</v>
      </c>
      <c r="VB285" s="4">
        <v>961.16</v>
      </c>
      <c r="VC285" s="4">
        <v>961.16</v>
      </c>
      <c r="VD285" s="4">
        <v>966.6</v>
      </c>
      <c r="VE285" s="4">
        <v>976.16</v>
      </c>
      <c r="VF285" s="4">
        <v>999.84</v>
      </c>
      <c r="VG285" s="4">
        <v>1028.68</v>
      </c>
      <c r="VH285" s="4">
        <v>1049.08</v>
      </c>
      <c r="VI285" s="4">
        <v>1095.24</v>
      </c>
      <c r="VJ285" s="4">
        <v>1095.24</v>
      </c>
      <c r="VK285" s="4">
        <v>1135.44</v>
      </c>
      <c r="VL285" s="4">
        <v>1291.32</v>
      </c>
      <c r="VM285" s="4">
        <v>1445</v>
      </c>
      <c r="VN285" s="4">
        <v>1576.72</v>
      </c>
      <c r="VO285" s="4">
        <v>1708.96</v>
      </c>
      <c r="VP285" s="4">
        <v>1764.48</v>
      </c>
      <c r="VQ285" s="4">
        <v>1764.48</v>
      </c>
      <c r="VR285" s="4">
        <v>1816.96</v>
      </c>
      <c r="VS285" s="4">
        <v>1953.33</v>
      </c>
      <c r="VT285" s="4">
        <v>2058.13</v>
      </c>
      <c r="VU285" s="4">
        <v>2162.5300000000002</v>
      </c>
      <c r="VV285" s="4">
        <v>2262.65</v>
      </c>
      <c r="VW285" s="4">
        <v>2297.9699999999998</v>
      </c>
      <c r="VX285" s="4">
        <v>2297.9699999999998</v>
      </c>
      <c r="VY285" s="4">
        <v>2330.65</v>
      </c>
      <c r="VZ285" s="4">
        <v>2364.9299999999998</v>
      </c>
      <c r="WA285" s="4">
        <v>2402.37</v>
      </c>
      <c r="WB285" s="4">
        <v>2410.21</v>
      </c>
      <c r="WC285" s="4">
        <v>2413.17</v>
      </c>
      <c r="WD285" s="4">
        <v>2414.65</v>
      </c>
      <c r="WE285" s="4">
        <v>2414.65</v>
      </c>
      <c r="WF285" s="4">
        <v>2416.17</v>
      </c>
      <c r="WG285" s="4">
        <v>2417.65</v>
      </c>
      <c r="WH285" s="4">
        <v>2418.13</v>
      </c>
      <c r="WI285" s="4">
        <v>2418.65</v>
      </c>
      <c r="WJ285" s="4">
        <v>2419.13</v>
      </c>
      <c r="WK285" s="4">
        <v>2419.65</v>
      </c>
      <c r="WL285" s="4">
        <v>2419.65</v>
      </c>
      <c r="WM285" s="4">
        <v>2420.13</v>
      </c>
      <c r="WN285" s="4">
        <v>2422.21</v>
      </c>
      <c r="WO285" s="4">
        <v>2424.13</v>
      </c>
      <c r="WP285" s="4">
        <v>2425.17</v>
      </c>
      <c r="WQ285" s="4">
        <v>2426.13</v>
      </c>
      <c r="WR285" s="4">
        <v>2426.4899999999998</v>
      </c>
      <c r="WS285" s="4">
        <v>2426.4899999999998</v>
      </c>
      <c r="WT285" s="4">
        <v>2427.33</v>
      </c>
      <c r="WU285" s="4">
        <v>2428.13</v>
      </c>
      <c r="WV285" s="4">
        <v>2431.25</v>
      </c>
      <c r="WW285" s="4">
        <v>2436.73</v>
      </c>
      <c r="WX285" s="4">
        <v>2483.33</v>
      </c>
      <c r="WY285" s="4">
        <v>2524.65</v>
      </c>
      <c r="WZ285" s="4">
        <v>2524.65</v>
      </c>
      <c r="XA285" s="4">
        <v>2558.9299999999998</v>
      </c>
      <c r="XB285" s="4">
        <v>2590.65</v>
      </c>
      <c r="XC285" s="4">
        <v>2618.5700000000002</v>
      </c>
      <c r="XD285" s="4">
        <v>2642.59</v>
      </c>
      <c r="XE285" s="4">
        <v>2666.58</v>
      </c>
      <c r="XF285" s="4">
        <v>2691.14</v>
      </c>
      <c r="XG285" s="4">
        <v>2691.14</v>
      </c>
      <c r="XH285" s="4">
        <v>2692.1</v>
      </c>
      <c r="XI285" s="4">
        <v>2692.62</v>
      </c>
      <c r="XJ285" s="4">
        <v>2693.1</v>
      </c>
      <c r="XK285" s="4">
        <v>2700.38</v>
      </c>
      <c r="XL285" s="4">
        <v>2707.1</v>
      </c>
      <c r="XM285" s="4">
        <v>2713.34</v>
      </c>
      <c r="XN285" s="4">
        <v>2713.34</v>
      </c>
      <c r="XO285" s="4">
        <v>2719.1</v>
      </c>
      <c r="XP285" s="4">
        <v>2721.18</v>
      </c>
      <c r="XQ285" s="4">
        <v>2723.1</v>
      </c>
      <c r="XR285" s="4">
        <v>2724.61</v>
      </c>
      <c r="XS285" s="4">
        <v>2726.01</v>
      </c>
      <c r="XT285" s="4">
        <v>2746.81</v>
      </c>
      <c r="XU285" s="4">
        <v>2746.81</v>
      </c>
      <c r="XV285" s="4">
        <v>2766.01</v>
      </c>
      <c r="XW285" s="4">
        <v>2766.01</v>
      </c>
      <c r="XX285" s="4">
        <v>2766.01</v>
      </c>
      <c r="XY285" s="4">
        <v>2766.01</v>
      </c>
      <c r="XZ285" s="4">
        <v>2766.01</v>
      </c>
      <c r="YA285" s="4">
        <v>2766.01</v>
      </c>
      <c r="YB285" s="4">
        <v>2766.01</v>
      </c>
      <c r="YC285" s="4">
        <v>2766.01</v>
      </c>
      <c r="YD285" s="4">
        <v>2766.01</v>
      </c>
      <c r="YE285" s="4">
        <v>2766.01</v>
      </c>
      <c r="YF285" s="4">
        <v>2766.01</v>
      </c>
      <c r="YG285" s="4">
        <v>2766.01</v>
      </c>
      <c r="YH285" s="4">
        <v>2766.01</v>
      </c>
      <c r="YI285" s="4">
        <v>2766.01</v>
      </c>
      <c r="YJ285" s="4">
        <v>2766.01</v>
      </c>
      <c r="YK285" s="4">
        <v>2766.01</v>
      </c>
      <c r="YL285" s="4">
        <v>2766.01</v>
      </c>
      <c r="YM285" s="4">
        <v>2766.01</v>
      </c>
      <c r="YN285" s="4">
        <v>2766.01</v>
      </c>
      <c r="YO285" s="4">
        <v>2766.01</v>
      </c>
      <c r="YP285" s="4">
        <v>2766.01</v>
      </c>
      <c r="YQ285" s="4">
        <v>2766.01</v>
      </c>
      <c r="YR285" s="4">
        <v>2766.01</v>
      </c>
      <c r="YS285" s="4">
        <v>2766.01</v>
      </c>
      <c r="YT285" s="4">
        <v>2766.01</v>
      </c>
      <c r="YU285" s="4">
        <v>2766.01</v>
      </c>
      <c r="YV285" s="4">
        <v>2766.01</v>
      </c>
      <c r="YW285" s="4">
        <v>2766.01</v>
      </c>
      <c r="YX285" s="4">
        <v>2766.01</v>
      </c>
      <c r="YY285" s="4">
        <v>2766.01</v>
      </c>
      <c r="YZ285" s="4">
        <v>2766.01</v>
      </c>
      <c r="ZA285" s="4">
        <v>2766.01</v>
      </c>
      <c r="ZB285" s="4">
        <v>2766.01</v>
      </c>
      <c r="ZC285" s="4">
        <v>2766.01</v>
      </c>
      <c r="ZD285" s="4">
        <v>2766.01</v>
      </c>
      <c r="ZE285" s="4">
        <v>2766.01</v>
      </c>
      <c r="ZF285" s="4">
        <v>2766.01</v>
      </c>
      <c r="ZG285" s="4">
        <v>2766.01</v>
      </c>
      <c r="ZH285" s="4">
        <v>2766.01</v>
      </c>
      <c r="ZI285" s="4">
        <v>2766.01</v>
      </c>
      <c r="ZJ285" s="4">
        <v>2766.01</v>
      </c>
      <c r="ZK285" s="4">
        <v>2766.01</v>
      </c>
      <c r="ZL285" s="4">
        <v>2766.01</v>
      </c>
      <c r="ZM285" s="925">
        <v>2766.01</v>
      </c>
      <c r="ZN285" s="925">
        <v>2766.01</v>
      </c>
      <c r="ZO285" s="4">
        <v>2766.01</v>
      </c>
      <c r="ZP285" s="4">
        <v>2766.01</v>
      </c>
      <c r="ZQ285" s="4">
        <v>2766.01</v>
      </c>
      <c r="ZR285" s="4">
        <v>2766.01</v>
      </c>
      <c r="ZS285" s="4">
        <v>2766.01</v>
      </c>
      <c r="ZT285" s="4">
        <v>2766.01</v>
      </c>
      <c r="ZU285" s="4">
        <v>2766.01</v>
      </c>
      <c r="ZV285" s="4">
        <v>2766.01</v>
      </c>
      <c r="ZW285" s="4">
        <v>2766.01</v>
      </c>
      <c r="ZX285" s="4">
        <v>2766.01</v>
      </c>
      <c r="ZY285" s="4">
        <v>2766.01</v>
      </c>
      <c r="ZZ285" s="4">
        <v>2766.01</v>
      </c>
      <c r="AAA285" s="4">
        <v>2766.01</v>
      </c>
      <c r="AAB285" s="4">
        <v>2766.01</v>
      </c>
      <c r="AAC285" s="4">
        <v>2766.01</v>
      </c>
      <c r="AAD285" s="4">
        <v>2766.01</v>
      </c>
      <c r="AAE285" s="4">
        <v>2766.01</v>
      </c>
      <c r="AAF285" s="4">
        <v>2766.01</v>
      </c>
      <c r="AAG285" s="4">
        <v>2766.01</v>
      </c>
      <c r="AAH285" s="4">
        <v>2766.01</v>
      </c>
      <c r="AAI285" s="4">
        <v>2766.01</v>
      </c>
      <c r="AAJ285" s="4">
        <v>2766.01</v>
      </c>
      <c r="AAK285" s="4">
        <v>2766.01</v>
      </c>
      <c r="AAL285" s="4">
        <v>2766.01</v>
      </c>
      <c r="AAM285" s="4">
        <v>2766.01</v>
      </c>
      <c r="AAN285" s="4">
        <v>2766.01</v>
      </c>
      <c r="AAO285" s="4">
        <v>2766.01</v>
      </c>
      <c r="AAP285" s="4">
        <v>2766.01</v>
      </c>
      <c r="AAQ285" s="4">
        <v>2766.01</v>
      </c>
      <c r="AAR285" s="4">
        <v>2766.01</v>
      </c>
      <c r="AAS285" s="4">
        <v>2766.01</v>
      </c>
      <c r="AAT285" s="4">
        <v>2766.01</v>
      </c>
      <c r="AAU285" s="4">
        <v>2766.01</v>
      </c>
      <c r="AAV285" s="4">
        <v>2766.01</v>
      </c>
      <c r="AAW285" s="4">
        <v>2766.01</v>
      </c>
      <c r="AAX285" s="4">
        <v>2766.01</v>
      </c>
      <c r="AAY285" s="4">
        <v>2766.01</v>
      </c>
      <c r="AAZ285" s="4">
        <v>2766.01</v>
      </c>
      <c r="ABA285" s="4">
        <v>2766.01</v>
      </c>
      <c r="ABB285" s="4">
        <v>2766.01</v>
      </c>
      <c r="ABC285" s="4">
        <v>2766.01</v>
      </c>
      <c r="ABD285" s="4">
        <v>2766.01</v>
      </c>
      <c r="ABE285" s="4">
        <v>2766.01</v>
      </c>
      <c r="ABF285" s="4">
        <v>2766.01</v>
      </c>
      <c r="ABG285" s="4">
        <v>2766.01</v>
      </c>
      <c r="ABH285" s="4">
        <v>2766.01</v>
      </c>
      <c r="ABI285" s="4">
        <v>2766.01</v>
      </c>
      <c r="ABJ285" s="4">
        <v>2766.01</v>
      </c>
      <c r="ABK285" s="4">
        <v>2766.01</v>
      </c>
      <c r="ABL285" s="4">
        <v>2766.01</v>
      </c>
      <c r="ABM285" s="4">
        <v>2766.01</v>
      </c>
      <c r="ABN285" s="4">
        <v>2766.01</v>
      </c>
      <c r="ABO285" s="4">
        <v>2766.01</v>
      </c>
      <c r="ABP285" s="4">
        <v>2766.01</v>
      </c>
      <c r="ABQ285" s="4">
        <v>2766.01</v>
      </c>
      <c r="ABR285" s="4">
        <v>2766.01</v>
      </c>
      <c r="ABS285" s="4">
        <v>2766.01</v>
      </c>
      <c r="ABT285" s="4">
        <v>2766.01</v>
      </c>
      <c r="ABU285" s="4">
        <v>2766.01</v>
      </c>
    </row>
    <row r="286" spans="1:749" outlineLevel="3">
      <c r="A286" s="4" t="s">
        <v>1144</v>
      </c>
      <c r="D286" s="4">
        <v>2476.3200000000002</v>
      </c>
      <c r="E286" s="4">
        <v>337.82</v>
      </c>
      <c r="F286" s="689">
        <v>539598.47</v>
      </c>
      <c r="G286" s="689"/>
      <c r="H286" s="689" t="s">
        <v>894</v>
      </c>
      <c r="EW286" s="4">
        <v>0</v>
      </c>
      <c r="EX286" s="4">
        <v>0.15</v>
      </c>
      <c r="EY286" s="4">
        <v>0.28999999999999998</v>
      </c>
      <c r="EZ286" s="4">
        <v>0.44</v>
      </c>
      <c r="FA286" s="4">
        <v>0.44</v>
      </c>
      <c r="FB286" s="4">
        <v>0.59</v>
      </c>
      <c r="FC286" s="4">
        <v>0.73</v>
      </c>
      <c r="FD286" s="4">
        <v>0.88</v>
      </c>
      <c r="FE286" s="4">
        <v>1.03</v>
      </c>
      <c r="FF286" s="4">
        <v>1.1399999999999999</v>
      </c>
      <c r="FG286" s="4">
        <v>1.25</v>
      </c>
      <c r="FH286" s="4">
        <v>1.25</v>
      </c>
      <c r="FI286" s="4">
        <v>1.36</v>
      </c>
      <c r="FJ286" s="4">
        <v>1.36</v>
      </c>
      <c r="FK286" s="4">
        <v>1.47</v>
      </c>
      <c r="FL286" s="4">
        <v>1.58</v>
      </c>
      <c r="FM286" s="4">
        <v>1.69</v>
      </c>
      <c r="FN286" s="4">
        <v>1.8</v>
      </c>
      <c r="FO286" s="4">
        <v>1.8</v>
      </c>
      <c r="FP286" s="4">
        <v>1.9</v>
      </c>
      <c r="FQ286" s="4">
        <v>2.0099999999999998</v>
      </c>
      <c r="FR286" s="4">
        <v>2.12</v>
      </c>
      <c r="FS286" s="4">
        <v>2.23</v>
      </c>
      <c r="FT286" s="4">
        <v>2.34</v>
      </c>
      <c r="FU286" s="4">
        <v>2.4500000000000002</v>
      </c>
      <c r="FV286" s="4">
        <v>2.4500000000000002</v>
      </c>
      <c r="FW286" s="4">
        <v>2.56</v>
      </c>
      <c r="FX286" s="4">
        <v>2.67</v>
      </c>
      <c r="FY286" s="4">
        <v>2.78</v>
      </c>
      <c r="FZ286" s="4">
        <v>2.89</v>
      </c>
      <c r="GA286" s="4">
        <v>3</v>
      </c>
      <c r="GB286" s="4">
        <v>3.11</v>
      </c>
      <c r="GC286" s="4">
        <v>3.11</v>
      </c>
      <c r="GD286" s="4">
        <v>3.22</v>
      </c>
      <c r="GE286" s="4">
        <v>3.33</v>
      </c>
      <c r="GF286" s="4">
        <v>3.44</v>
      </c>
      <c r="GG286" s="4">
        <v>3.55</v>
      </c>
      <c r="GH286" s="4">
        <v>3.66</v>
      </c>
      <c r="GI286" s="4">
        <v>3.66</v>
      </c>
      <c r="GJ286" s="4">
        <v>3.66</v>
      </c>
      <c r="GK286" s="4">
        <v>3.66</v>
      </c>
      <c r="GL286" s="4">
        <v>3.66</v>
      </c>
      <c r="GM286" s="4">
        <v>3.66</v>
      </c>
      <c r="GN286" s="4">
        <v>3.81</v>
      </c>
      <c r="GO286" s="4">
        <v>3.96</v>
      </c>
      <c r="GP286" s="4">
        <v>4.0999999999999996</v>
      </c>
      <c r="GQ286" s="4">
        <v>4.0999999999999996</v>
      </c>
      <c r="GR286" s="4">
        <v>4.25</v>
      </c>
      <c r="GS286" s="4">
        <v>4.3899999999999997</v>
      </c>
      <c r="GT286" s="4">
        <v>4.54</v>
      </c>
      <c r="GU286" s="4">
        <v>4.6900000000000004</v>
      </c>
      <c r="GV286" s="4">
        <v>4.83</v>
      </c>
      <c r="GW286" s="4">
        <v>4.9800000000000004</v>
      </c>
      <c r="GX286" s="4">
        <v>4.9800000000000004</v>
      </c>
      <c r="GY286" s="4">
        <v>5.13</v>
      </c>
      <c r="GZ286" s="4">
        <v>5.27</v>
      </c>
      <c r="HA286" s="4">
        <v>5.42</v>
      </c>
      <c r="HB286" s="4">
        <v>5.57</v>
      </c>
      <c r="HC286" s="4">
        <v>5.71</v>
      </c>
      <c r="HD286" s="4">
        <v>5.86</v>
      </c>
      <c r="HE286" s="4">
        <v>5.86</v>
      </c>
      <c r="HF286" s="4">
        <v>6.01</v>
      </c>
      <c r="HG286" s="4">
        <v>6.15</v>
      </c>
      <c r="HH286" s="4">
        <v>6.3</v>
      </c>
      <c r="HI286" s="4">
        <v>6.45</v>
      </c>
      <c r="HJ286" s="4">
        <v>6.59</v>
      </c>
      <c r="HK286" s="4">
        <v>6.74</v>
      </c>
      <c r="HL286" s="4">
        <v>6.74</v>
      </c>
      <c r="HM286" s="4">
        <v>6.88</v>
      </c>
      <c r="HN286" s="4">
        <v>7.03</v>
      </c>
      <c r="HO286" s="4">
        <v>7.18</v>
      </c>
      <c r="HP286" s="4">
        <v>7.32</v>
      </c>
      <c r="HQ286" s="4">
        <v>7.47</v>
      </c>
      <c r="HR286" s="4">
        <v>7.62</v>
      </c>
      <c r="HS286" s="4">
        <v>7.62</v>
      </c>
      <c r="HT286" s="4">
        <v>7.76</v>
      </c>
      <c r="HU286" s="4">
        <v>7.91</v>
      </c>
      <c r="HV286" s="4">
        <v>8.06</v>
      </c>
      <c r="HW286" s="4">
        <v>8.1999999999999993</v>
      </c>
      <c r="HX286" s="4">
        <v>8.35</v>
      </c>
      <c r="HY286" s="4">
        <v>8.58</v>
      </c>
      <c r="HZ286" s="4">
        <v>8.58</v>
      </c>
      <c r="IA286" s="4">
        <v>8.83</v>
      </c>
      <c r="IB286" s="4">
        <v>9.07</v>
      </c>
      <c r="IC286" s="4">
        <v>9.31</v>
      </c>
      <c r="ID286" s="4">
        <v>9.57</v>
      </c>
      <c r="IE286" s="4">
        <v>9.91</v>
      </c>
      <c r="IF286" s="4">
        <v>10.25</v>
      </c>
      <c r="IG286" s="4">
        <v>10.25</v>
      </c>
      <c r="IH286" s="4">
        <v>10.6</v>
      </c>
      <c r="II286" s="4">
        <v>10.94</v>
      </c>
      <c r="IJ286" s="4">
        <v>11.28</v>
      </c>
      <c r="IK286" s="4">
        <v>11.62</v>
      </c>
      <c r="IL286" s="4">
        <v>11.96</v>
      </c>
      <c r="IM286" s="4">
        <v>12.3</v>
      </c>
      <c r="IN286" s="4">
        <v>12.3</v>
      </c>
      <c r="IO286" s="4">
        <v>12.65</v>
      </c>
      <c r="IP286" s="4">
        <v>12.99</v>
      </c>
      <c r="IQ286" s="4">
        <v>13.33</v>
      </c>
      <c r="IR286" s="4">
        <v>13.67</v>
      </c>
      <c r="IS286" s="4">
        <v>14.01</v>
      </c>
      <c r="IT286" s="4">
        <v>14.36</v>
      </c>
      <c r="IU286" s="4">
        <v>14.36</v>
      </c>
      <c r="IV286" s="4">
        <v>14.78</v>
      </c>
      <c r="IW286" s="4">
        <v>15.22</v>
      </c>
      <c r="IX286" s="4">
        <v>15.66</v>
      </c>
      <c r="IY286" s="4">
        <v>15.66</v>
      </c>
      <c r="IZ286" s="4">
        <v>15.66</v>
      </c>
      <c r="JA286" s="4">
        <v>15.66</v>
      </c>
      <c r="JB286" s="4">
        <v>15.66</v>
      </c>
      <c r="JC286" s="4">
        <v>15.66</v>
      </c>
      <c r="JD286" s="4">
        <v>16.100000000000001</v>
      </c>
      <c r="JE286" s="4">
        <v>16.54</v>
      </c>
      <c r="JF286" s="4">
        <v>16.98</v>
      </c>
      <c r="JG286" s="4">
        <v>17.420000000000002</v>
      </c>
      <c r="JH286" s="4">
        <v>17.850000000000001</v>
      </c>
      <c r="JI286" s="4">
        <v>17.850000000000001</v>
      </c>
      <c r="JJ286" s="4">
        <v>18.29</v>
      </c>
      <c r="JK286" s="4">
        <v>18.75</v>
      </c>
      <c r="JL286" s="4">
        <v>19.239999999999998</v>
      </c>
      <c r="JM286" s="4">
        <v>19.73</v>
      </c>
      <c r="JN286" s="4">
        <v>20.21</v>
      </c>
      <c r="JO286" s="4">
        <v>20.7</v>
      </c>
      <c r="JP286" s="4">
        <v>20.7</v>
      </c>
      <c r="JQ286" s="4">
        <v>21.19</v>
      </c>
      <c r="JR286" s="4">
        <v>21.68</v>
      </c>
      <c r="JS286" s="4">
        <v>22.17</v>
      </c>
      <c r="JT286" s="4">
        <v>22.66</v>
      </c>
      <c r="JU286" s="4">
        <v>23.14</v>
      </c>
      <c r="JV286" s="4">
        <v>23.24</v>
      </c>
      <c r="JW286" s="4">
        <v>23.24</v>
      </c>
      <c r="JX286" s="4">
        <v>23.24</v>
      </c>
      <c r="JY286" s="4">
        <v>23.24</v>
      </c>
      <c r="JZ286" s="4">
        <v>23.24</v>
      </c>
      <c r="KA286" s="4">
        <v>23.24</v>
      </c>
      <c r="KB286" s="4">
        <v>23.24</v>
      </c>
      <c r="KC286" s="4">
        <v>23.24</v>
      </c>
      <c r="KD286" s="4">
        <v>23.24</v>
      </c>
      <c r="KE286" s="4">
        <v>23.24</v>
      </c>
      <c r="KF286" s="4">
        <v>23.24</v>
      </c>
      <c r="KG286" s="4">
        <v>42.44</v>
      </c>
      <c r="KH286" s="4">
        <v>66.84</v>
      </c>
      <c r="KI286" s="4">
        <v>115.24</v>
      </c>
      <c r="KJ286" s="4">
        <v>118.57</v>
      </c>
      <c r="KK286" s="4">
        <v>118.57</v>
      </c>
      <c r="KL286" s="4">
        <v>170.17</v>
      </c>
      <c r="KM286" s="4">
        <v>294.14</v>
      </c>
      <c r="KN286" s="4">
        <v>303.68</v>
      </c>
      <c r="KO286" s="4">
        <v>303.68</v>
      </c>
      <c r="KP286" s="4">
        <v>303.68</v>
      </c>
      <c r="KQ286" s="4">
        <v>303.68</v>
      </c>
      <c r="KR286" s="4">
        <v>303.68</v>
      </c>
      <c r="KS286" s="4">
        <v>303.68</v>
      </c>
      <c r="KT286" s="4">
        <v>303.68</v>
      </c>
      <c r="KU286" s="4">
        <v>303.68</v>
      </c>
      <c r="KV286" s="4">
        <v>303.68</v>
      </c>
      <c r="KW286" s="4">
        <v>303.68</v>
      </c>
      <c r="KX286" s="4">
        <v>303.68</v>
      </c>
      <c r="KY286" s="4">
        <v>303.68</v>
      </c>
      <c r="KZ286" s="4">
        <v>303.68</v>
      </c>
      <c r="LA286" s="4">
        <v>303.68</v>
      </c>
      <c r="LB286" s="4">
        <v>303.68</v>
      </c>
      <c r="LC286" s="4">
        <v>303.68</v>
      </c>
      <c r="LD286" s="4">
        <v>303.68</v>
      </c>
      <c r="LE286" s="4">
        <v>303.68</v>
      </c>
      <c r="LF286" s="4">
        <v>303.68</v>
      </c>
      <c r="LG286" s="4">
        <v>303.68</v>
      </c>
      <c r="LH286" s="4">
        <v>303.68</v>
      </c>
      <c r="LI286" s="4">
        <v>303.68</v>
      </c>
      <c r="LJ286" s="4">
        <v>303.68</v>
      </c>
      <c r="LK286" s="4">
        <v>303.68</v>
      </c>
      <c r="LL286" s="4">
        <v>303.68</v>
      </c>
      <c r="LM286" s="4">
        <v>303.68</v>
      </c>
      <c r="LN286" s="4">
        <v>303.68</v>
      </c>
      <c r="LO286" s="4">
        <v>303.68</v>
      </c>
      <c r="LP286" s="4">
        <v>303.68</v>
      </c>
      <c r="LQ286" s="4">
        <v>303.68</v>
      </c>
      <c r="LR286" s="4">
        <v>303.68</v>
      </c>
      <c r="LS286" s="4">
        <v>303.68</v>
      </c>
      <c r="LT286" s="4">
        <v>303.68</v>
      </c>
      <c r="LU286" s="4">
        <v>303.68</v>
      </c>
      <c r="LV286" s="4">
        <v>303.68</v>
      </c>
      <c r="LW286" s="4">
        <v>303.68</v>
      </c>
      <c r="LX286" s="4">
        <v>303.68</v>
      </c>
      <c r="LY286" s="4">
        <v>303.68</v>
      </c>
      <c r="LZ286" s="4">
        <v>303.68</v>
      </c>
      <c r="MA286" s="4">
        <v>303.68</v>
      </c>
      <c r="MB286" s="4">
        <v>303.68</v>
      </c>
      <c r="MC286" s="4">
        <v>303.68</v>
      </c>
      <c r="MD286" s="4">
        <v>303.68</v>
      </c>
      <c r="ME286" s="4">
        <v>303.68</v>
      </c>
      <c r="MF286" s="4">
        <v>303.68</v>
      </c>
      <c r="MG286" s="4">
        <v>303.68</v>
      </c>
      <c r="MH286" s="4">
        <v>303.68</v>
      </c>
      <c r="MI286" s="4">
        <v>305.14</v>
      </c>
      <c r="MJ286" s="4">
        <v>306.58999999999997</v>
      </c>
      <c r="MK286" s="4">
        <v>308.05</v>
      </c>
      <c r="ML286" s="4">
        <v>309.99</v>
      </c>
      <c r="MM286" s="4">
        <v>313.58</v>
      </c>
      <c r="MN286" s="4">
        <v>318.24</v>
      </c>
      <c r="MO286" s="4">
        <v>318.24</v>
      </c>
      <c r="MP286" s="4">
        <v>318.24</v>
      </c>
      <c r="MQ286" s="4">
        <v>318.24</v>
      </c>
      <c r="MR286" s="4">
        <v>318.24</v>
      </c>
      <c r="MS286" s="4">
        <v>318.24</v>
      </c>
      <c r="MT286" s="4">
        <v>320.62</v>
      </c>
      <c r="MU286" s="4">
        <v>323.41000000000003</v>
      </c>
      <c r="MV286" s="4">
        <v>323.41000000000003</v>
      </c>
      <c r="MW286" s="4">
        <v>330.16</v>
      </c>
      <c r="MX286" s="4">
        <v>330.16</v>
      </c>
      <c r="MY286" s="4">
        <v>330.16</v>
      </c>
      <c r="MZ286" s="4">
        <v>330.16</v>
      </c>
      <c r="NA286" s="4">
        <v>331.69</v>
      </c>
      <c r="NB286" s="4">
        <v>333.48</v>
      </c>
      <c r="NC286" s="4">
        <v>333.48</v>
      </c>
      <c r="ND286" s="4">
        <v>337.82</v>
      </c>
      <c r="NE286" s="4">
        <v>337.82</v>
      </c>
      <c r="NF286" s="4">
        <v>337.82</v>
      </c>
      <c r="NG286" s="4">
        <v>337.82</v>
      </c>
      <c r="NH286" s="4">
        <v>337.82</v>
      </c>
      <c r="NI286" s="4">
        <v>337.82</v>
      </c>
      <c r="NJ286" s="4">
        <v>337.82</v>
      </c>
      <c r="NK286" s="4">
        <v>337.82</v>
      </c>
      <c r="NL286" s="4">
        <v>337.82</v>
      </c>
      <c r="NM286" s="4">
        <v>337.82</v>
      </c>
      <c r="NN286" s="4">
        <v>337.82</v>
      </c>
      <c r="NO286" s="4">
        <v>337.82</v>
      </c>
      <c r="NP286" s="4">
        <v>337.82</v>
      </c>
      <c r="NQ286" s="4">
        <v>337.82</v>
      </c>
      <c r="NR286" s="4">
        <v>337.82</v>
      </c>
      <c r="NS286" s="4">
        <v>337.82</v>
      </c>
      <c r="NT286" s="4">
        <v>337.82</v>
      </c>
      <c r="NU286" s="4">
        <v>337.82</v>
      </c>
      <c r="NV286" s="4">
        <v>337.82</v>
      </c>
      <c r="NW286" s="4">
        <v>337.82</v>
      </c>
      <c r="NX286" s="4">
        <v>337.82</v>
      </c>
      <c r="NY286" s="4">
        <v>337.82</v>
      </c>
      <c r="NZ286" s="4">
        <v>337.82</v>
      </c>
      <c r="OA286" s="4">
        <v>337.82</v>
      </c>
      <c r="OB286" s="4">
        <v>337.82</v>
      </c>
      <c r="OC286" s="4">
        <v>355.15</v>
      </c>
      <c r="OD286" s="4">
        <v>395.59</v>
      </c>
      <c r="OE286" s="4">
        <v>395.59</v>
      </c>
      <c r="OF286" s="4">
        <v>400.09</v>
      </c>
      <c r="OG286" s="4">
        <v>410.59</v>
      </c>
      <c r="OH286" s="4">
        <v>425.8</v>
      </c>
      <c r="OI286" s="4">
        <v>461.28</v>
      </c>
      <c r="OJ286" s="4">
        <v>480.11</v>
      </c>
      <c r="OK286" s="4">
        <v>524.04999999999995</v>
      </c>
      <c r="OL286" s="4">
        <v>524.04999999999995</v>
      </c>
      <c r="OM286" s="4">
        <v>543.29</v>
      </c>
      <c r="ON286" s="4">
        <v>588.17999999999995</v>
      </c>
      <c r="OO286" s="4">
        <v>609.17999999999995</v>
      </c>
      <c r="OP286" s="4">
        <v>658.18</v>
      </c>
      <c r="OQ286" s="4">
        <v>663.88</v>
      </c>
      <c r="OR286" s="4">
        <v>677.18</v>
      </c>
      <c r="OS286" s="4">
        <v>677.18</v>
      </c>
      <c r="OT286" s="4">
        <v>679.58</v>
      </c>
      <c r="OU286" s="4">
        <v>685.18</v>
      </c>
      <c r="OV286" s="4">
        <v>685.48</v>
      </c>
      <c r="OW286" s="4">
        <v>686.18</v>
      </c>
      <c r="OX286" s="4">
        <v>686.48</v>
      </c>
      <c r="OY286" s="4">
        <v>687.18</v>
      </c>
      <c r="OZ286" s="4">
        <v>687.18</v>
      </c>
      <c r="PA286" s="4">
        <v>687.78</v>
      </c>
      <c r="PB286" s="4">
        <v>689.18</v>
      </c>
      <c r="PC286" s="4">
        <v>730.9</v>
      </c>
      <c r="PD286" s="4">
        <v>828.25</v>
      </c>
      <c r="PE286" s="4">
        <v>847.4</v>
      </c>
      <c r="PF286" s="4">
        <v>892.09</v>
      </c>
      <c r="PG286" s="4">
        <v>892.09</v>
      </c>
      <c r="PH286" s="4">
        <v>953.49</v>
      </c>
      <c r="PI286" s="4">
        <v>1071.3900000000001</v>
      </c>
      <c r="PJ286" s="4">
        <v>1077.3699999999999</v>
      </c>
      <c r="PK286" s="4">
        <v>1136.27</v>
      </c>
      <c r="PL286" s="4">
        <v>1187.02</v>
      </c>
      <c r="PM286" s="4">
        <v>1271.96</v>
      </c>
      <c r="PN286" s="4">
        <v>1271.96</v>
      </c>
      <c r="PO286" s="4">
        <v>1417.86</v>
      </c>
      <c r="PP286" s="4">
        <v>1435.19</v>
      </c>
      <c r="PQ286" s="4">
        <v>1467.42</v>
      </c>
      <c r="PR286" s="4">
        <v>1547.57</v>
      </c>
      <c r="PS286" s="4">
        <v>1625.6</v>
      </c>
      <c r="PT286" s="4">
        <v>1810.15</v>
      </c>
      <c r="PU286" s="4">
        <v>1810.15</v>
      </c>
      <c r="PV286" s="4">
        <v>1831.75</v>
      </c>
      <c r="PW286" s="4">
        <v>1877.12</v>
      </c>
      <c r="PX286" s="4">
        <v>1926.32</v>
      </c>
      <c r="PY286" s="4">
        <v>2044.11</v>
      </c>
      <c r="PZ286" s="4">
        <v>2070.5700000000002</v>
      </c>
      <c r="QA286" s="4">
        <v>2120.89</v>
      </c>
      <c r="QB286" s="4">
        <v>2120.89</v>
      </c>
      <c r="QC286" s="4">
        <v>2150.15</v>
      </c>
      <c r="QD286" s="4">
        <v>2155.15</v>
      </c>
      <c r="QE286" s="4">
        <v>2161.25</v>
      </c>
      <c r="QF286" s="4">
        <v>2252.85</v>
      </c>
      <c r="QG286" s="4">
        <v>2271.1799999999998</v>
      </c>
      <c r="QH286" s="4">
        <v>2312.62</v>
      </c>
      <c r="QI286" s="4">
        <v>2312.62</v>
      </c>
      <c r="QJ286" s="4">
        <v>2334.92</v>
      </c>
      <c r="QK286" s="4">
        <v>2389.52</v>
      </c>
      <c r="QL286" s="4">
        <v>2403.52</v>
      </c>
      <c r="QM286" s="4">
        <v>2414.52</v>
      </c>
      <c r="QN286" s="4">
        <v>2420.92</v>
      </c>
      <c r="QO286" s="4">
        <v>2429.3200000000002</v>
      </c>
      <c r="QP286" s="4">
        <v>2429.3200000000002</v>
      </c>
      <c r="QQ286" s="4">
        <v>2430.52</v>
      </c>
      <c r="QR286" s="4">
        <v>2433.3200000000002</v>
      </c>
      <c r="QS286" s="4">
        <v>2446.2199999999998</v>
      </c>
      <c r="QT286" s="4">
        <v>2476.3200000000002</v>
      </c>
      <c r="QU286" s="4">
        <v>2476.3200000000002</v>
      </c>
      <c r="QV286" s="4">
        <v>2476.3200000000002</v>
      </c>
      <c r="QW286" s="4">
        <v>2476.3200000000002</v>
      </c>
      <c r="QX286" s="4">
        <v>2476.3200000000002</v>
      </c>
      <c r="QY286" s="4">
        <v>2476.3200000000002</v>
      </c>
      <c r="QZ286" s="4">
        <v>2476.3200000000002</v>
      </c>
      <c r="RA286" s="4">
        <v>2476.3200000000002</v>
      </c>
      <c r="RB286" s="4">
        <v>2476.3200000000002</v>
      </c>
      <c r="RC286" s="4">
        <v>2476.3200000000002</v>
      </c>
      <c r="RD286" s="4">
        <v>2476.3200000000002</v>
      </c>
      <c r="RE286" s="4">
        <v>2476.3200000000002</v>
      </c>
      <c r="RF286" s="4">
        <v>2476.3200000000002</v>
      </c>
      <c r="RG286" s="4">
        <v>2476.3200000000002</v>
      </c>
      <c r="RH286" s="4">
        <v>2476.3200000000002</v>
      </c>
      <c r="RI286" s="4">
        <v>2476.3200000000002</v>
      </c>
      <c r="RJ286" s="4">
        <v>2476.3200000000002</v>
      </c>
      <c r="RK286" s="4">
        <v>2476.3200000000002</v>
      </c>
      <c r="RL286" s="4">
        <v>2476.3200000000002</v>
      </c>
      <c r="RM286" s="4">
        <v>2476.3200000000002</v>
      </c>
      <c r="RN286" s="4">
        <v>2476.3200000000002</v>
      </c>
      <c r="RO286" s="4">
        <v>2476.3200000000002</v>
      </c>
      <c r="RP286" s="4">
        <v>2476.3200000000002</v>
      </c>
      <c r="RQ286" s="4">
        <v>2476.3200000000002</v>
      </c>
      <c r="RR286" s="4">
        <v>2476.3200000000002</v>
      </c>
      <c r="RS286" s="4">
        <v>2476.3200000000002</v>
      </c>
      <c r="RT286" s="4">
        <v>112</v>
      </c>
      <c r="RU286" s="4">
        <v>112</v>
      </c>
      <c r="RV286" s="4">
        <v>112</v>
      </c>
      <c r="RW286" s="4">
        <v>112</v>
      </c>
      <c r="RX286" s="4">
        <v>112</v>
      </c>
      <c r="RY286" s="4">
        <v>112</v>
      </c>
      <c r="RZ286" s="4">
        <v>112</v>
      </c>
      <c r="SA286" s="4">
        <v>112</v>
      </c>
      <c r="SB286" s="4">
        <v>112</v>
      </c>
      <c r="SC286" s="4">
        <v>112</v>
      </c>
      <c r="SD286" s="4">
        <v>112</v>
      </c>
      <c r="SE286" s="4">
        <v>112</v>
      </c>
      <c r="SF286" s="4">
        <v>112</v>
      </c>
      <c r="SG286" s="4">
        <v>112</v>
      </c>
      <c r="SH286" s="4">
        <v>112</v>
      </c>
      <c r="SI286" s="4">
        <v>112</v>
      </c>
      <c r="SJ286" s="4">
        <v>112</v>
      </c>
      <c r="SK286" s="4">
        <v>112</v>
      </c>
      <c r="SL286" s="4">
        <v>112</v>
      </c>
      <c r="SM286" s="4">
        <v>112</v>
      </c>
      <c r="SN286" s="4">
        <v>112</v>
      </c>
      <c r="SO286" s="4">
        <v>112</v>
      </c>
      <c r="SP286" s="4">
        <v>112</v>
      </c>
      <c r="SQ286" s="4">
        <v>112</v>
      </c>
      <c r="SR286" s="4">
        <v>112</v>
      </c>
      <c r="SS286" s="4">
        <v>112</v>
      </c>
      <c r="ST286" s="4">
        <v>112</v>
      </c>
      <c r="SU286" s="4">
        <v>112</v>
      </c>
      <c r="SV286" s="4">
        <v>112</v>
      </c>
      <c r="SW286" s="4">
        <v>112</v>
      </c>
      <c r="SX286" s="4">
        <v>112</v>
      </c>
      <c r="SY286" s="4">
        <v>112</v>
      </c>
      <c r="SZ286" s="4">
        <v>112</v>
      </c>
      <c r="TA286" s="4">
        <v>112</v>
      </c>
      <c r="TB286" s="4">
        <v>112</v>
      </c>
      <c r="TC286" s="4">
        <v>112</v>
      </c>
      <c r="TD286" s="4">
        <v>112</v>
      </c>
      <c r="TE286" s="4">
        <v>112</v>
      </c>
      <c r="TF286" s="4">
        <v>112</v>
      </c>
      <c r="TG286" s="4">
        <v>112</v>
      </c>
      <c r="TH286" s="4">
        <v>112</v>
      </c>
      <c r="TI286" s="4">
        <v>112</v>
      </c>
      <c r="TJ286" s="4">
        <v>112</v>
      </c>
      <c r="TK286" s="4">
        <v>112</v>
      </c>
      <c r="TL286" s="4">
        <v>112</v>
      </c>
      <c r="TM286" s="4">
        <v>112</v>
      </c>
      <c r="TN286" s="4">
        <v>112</v>
      </c>
      <c r="TO286" s="4">
        <v>112</v>
      </c>
      <c r="TP286" s="4">
        <v>112</v>
      </c>
      <c r="TQ286" s="4">
        <v>112</v>
      </c>
      <c r="TR286" s="4">
        <v>112</v>
      </c>
      <c r="TS286" s="4">
        <v>112</v>
      </c>
      <c r="TT286" s="4">
        <v>112</v>
      </c>
      <c r="TU286" s="4">
        <v>112</v>
      </c>
      <c r="TV286" s="4">
        <v>112</v>
      </c>
      <c r="TW286" s="4">
        <v>112</v>
      </c>
      <c r="TX286" s="4">
        <v>112</v>
      </c>
      <c r="TY286" s="4">
        <v>112</v>
      </c>
      <c r="TZ286" s="4">
        <v>112</v>
      </c>
      <c r="UA286" s="4">
        <v>112</v>
      </c>
      <c r="UB286" s="4">
        <v>112</v>
      </c>
      <c r="UC286" s="4">
        <v>112</v>
      </c>
      <c r="UD286" s="4">
        <v>112</v>
      </c>
      <c r="UE286" s="4">
        <v>112</v>
      </c>
      <c r="UF286" s="4">
        <v>112</v>
      </c>
      <c r="UG286" s="4">
        <v>112</v>
      </c>
      <c r="UH286" s="4">
        <v>112</v>
      </c>
      <c r="UI286" s="4">
        <v>112</v>
      </c>
      <c r="UJ286" s="4">
        <v>112</v>
      </c>
      <c r="UK286" s="4">
        <v>112</v>
      </c>
      <c r="UL286" s="4">
        <v>112</v>
      </c>
      <c r="UM286" s="4">
        <v>112</v>
      </c>
      <c r="UN286" s="4">
        <v>112</v>
      </c>
      <c r="UO286" s="4">
        <v>112</v>
      </c>
      <c r="UP286" s="4">
        <v>112</v>
      </c>
      <c r="UQ286" s="4">
        <v>112</v>
      </c>
      <c r="UR286" s="4">
        <v>112</v>
      </c>
      <c r="US286" s="4">
        <v>112</v>
      </c>
      <c r="UT286" s="4">
        <v>112</v>
      </c>
      <c r="UU286" s="4">
        <v>112</v>
      </c>
      <c r="UV286" s="4">
        <v>112</v>
      </c>
      <c r="UW286" s="4">
        <v>112</v>
      </c>
      <c r="UX286" s="4">
        <v>112</v>
      </c>
      <c r="UY286" s="4">
        <v>112</v>
      </c>
      <c r="UZ286" s="4">
        <v>112</v>
      </c>
      <c r="VA286" s="4">
        <v>112</v>
      </c>
      <c r="VB286" s="4">
        <v>112</v>
      </c>
      <c r="VC286" s="4">
        <v>112</v>
      </c>
      <c r="VD286" s="4">
        <v>112</v>
      </c>
      <c r="VE286" s="4">
        <v>112</v>
      </c>
      <c r="VF286" s="4">
        <v>112</v>
      </c>
      <c r="VG286" s="4">
        <v>112</v>
      </c>
      <c r="VH286" s="4">
        <v>112</v>
      </c>
      <c r="VI286" s="4">
        <v>112</v>
      </c>
      <c r="VJ286" s="4">
        <v>112</v>
      </c>
      <c r="VK286" s="4">
        <v>112</v>
      </c>
      <c r="VL286" s="4">
        <v>112</v>
      </c>
      <c r="VM286" s="4">
        <v>112</v>
      </c>
      <c r="VN286" s="4">
        <v>112</v>
      </c>
      <c r="VO286" s="4">
        <v>112</v>
      </c>
      <c r="VP286" s="4">
        <v>112</v>
      </c>
      <c r="VQ286" s="4">
        <v>112</v>
      </c>
      <c r="VR286" s="4">
        <v>112</v>
      </c>
      <c r="VS286" s="4">
        <v>112</v>
      </c>
      <c r="VT286" s="4">
        <v>112</v>
      </c>
      <c r="VU286" s="4">
        <v>112</v>
      </c>
      <c r="VV286" s="4">
        <v>112</v>
      </c>
      <c r="VW286" s="4">
        <v>112</v>
      </c>
      <c r="VX286" s="4">
        <v>112</v>
      </c>
      <c r="VY286" s="4">
        <v>112</v>
      </c>
      <c r="VZ286" s="4">
        <v>112</v>
      </c>
      <c r="WA286" s="4">
        <v>112</v>
      </c>
      <c r="WB286" s="4">
        <v>112</v>
      </c>
      <c r="WC286" s="4">
        <v>112</v>
      </c>
      <c r="WD286" s="4">
        <v>112</v>
      </c>
      <c r="WE286" s="4">
        <v>112</v>
      </c>
      <c r="WF286" s="4">
        <v>112</v>
      </c>
      <c r="WG286" s="4">
        <v>112</v>
      </c>
      <c r="WH286" s="4">
        <v>112</v>
      </c>
      <c r="WI286" s="4">
        <v>112</v>
      </c>
      <c r="WJ286" s="4">
        <v>112</v>
      </c>
      <c r="WK286" s="4">
        <v>112</v>
      </c>
      <c r="WL286" s="4">
        <v>112</v>
      </c>
      <c r="WM286" s="4">
        <v>112</v>
      </c>
      <c r="WN286" s="4">
        <v>112</v>
      </c>
      <c r="WO286" s="4">
        <v>112</v>
      </c>
      <c r="WP286" s="4">
        <v>112</v>
      </c>
      <c r="WQ286" s="4">
        <v>112</v>
      </c>
      <c r="WR286" s="4">
        <v>112</v>
      </c>
      <c r="WS286" s="4">
        <v>112</v>
      </c>
      <c r="WT286" s="4">
        <v>112</v>
      </c>
      <c r="WU286" s="4">
        <v>112</v>
      </c>
      <c r="WV286" s="4">
        <v>112</v>
      </c>
      <c r="WW286" s="4">
        <v>112</v>
      </c>
      <c r="WX286" s="4">
        <v>112</v>
      </c>
      <c r="WY286" s="4">
        <v>112</v>
      </c>
      <c r="WZ286" s="4">
        <v>112</v>
      </c>
      <c r="XA286" s="4">
        <v>112</v>
      </c>
      <c r="XB286" s="4">
        <v>112</v>
      </c>
      <c r="XC286" s="4">
        <v>112</v>
      </c>
      <c r="XD286" s="4">
        <v>112</v>
      </c>
      <c r="XE286" s="4">
        <v>112</v>
      </c>
      <c r="XF286" s="4">
        <v>112</v>
      </c>
      <c r="XG286" s="4">
        <v>112</v>
      </c>
      <c r="XH286" s="4">
        <v>112</v>
      </c>
      <c r="XI286" s="4">
        <v>112</v>
      </c>
      <c r="XJ286" s="4">
        <v>112</v>
      </c>
      <c r="XK286" s="4">
        <v>112</v>
      </c>
      <c r="XL286" s="4">
        <v>112</v>
      </c>
      <c r="XM286" s="4">
        <v>112</v>
      </c>
      <c r="XN286" s="4">
        <v>112</v>
      </c>
      <c r="XO286" s="4">
        <v>112</v>
      </c>
      <c r="XP286" s="4">
        <v>112</v>
      </c>
      <c r="XQ286" s="4">
        <v>112</v>
      </c>
      <c r="XR286" s="4">
        <v>112</v>
      </c>
      <c r="XS286" s="4">
        <v>112</v>
      </c>
      <c r="XT286" s="4">
        <v>112</v>
      </c>
      <c r="XU286" s="4">
        <v>112</v>
      </c>
      <c r="XV286" s="4">
        <v>112</v>
      </c>
      <c r="XW286" s="4">
        <v>112</v>
      </c>
      <c r="XX286" s="4">
        <v>112</v>
      </c>
      <c r="XY286" s="4">
        <v>112</v>
      </c>
      <c r="XZ286" s="4">
        <v>112</v>
      </c>
      <c r="YA286" s="4">
        <v>112</v>
      </c>
      <c r="YB286" s="4">
        <v>112</v>
      </c>
      <c r="YC286" s="4">
        <v>112</v>
      </c>
      <c r="YD286" s="4">
        <v>112</v>
      </c>
      <c r="YE286" s="4">
        <v>112</v>
      </c>
      <c r="YF286" s="4">
        <v>112</v>
      </c>
      <c r="YG286" s="4">
        <v>112</v>
      </c>
      <c r="YH286" s="4">
        <v>112</v>
      </c>
      <c r="YI286" s="4">
        <v>112</v>
      </c>
      <c r="YJ286" s="4">
        <v>112</v>
      </c>
      <c r="YK286" s="4">
        <v>112</v>
      </c>
      <c r="YL286" s="4">
        <v>112</v>
      </c>
      <c r="YM286" s="4">
        <v>112</v>
      </c>
      <c r="YN286" s="4">
        <v>112</v>
      </c>
      <c r="YO286" s="4">
        <v>112</v>
      </c>
      <c r="YP286" s="4">
        <v>112</v>
      </c>
      <c r="YQ286" s="4">
        <v>112</v>
      </c>
      <c r="YR286" s="4">
        <v>112</v>
      </c>
      <c r="YS286" s="4">
        <v>112</v>
      </c>
      <c r="YT286" s="4">
        <v>112</v>
      </c>
      <c r="YU286" s="4">
        <v>112</v>
      </c>
      <c r="YV286" s="4">
        <v>112</v>
      </c>
      <c r="YW286" s="4">
        <v>112</v>
      </c>
      <c r="YX286" s="4">
        <v>112</v>
      </c>
      <c r="YY286" s="4">
        <v>112</v>
      </c>
      <c r="YZ286" s="4">
        <v>112</v>
      </c>
      <c r="ZA286" s="4">
        <v>112</v>
      </c>
      <c r="ZB286" s="4">
        <v>112</v>
      </c>
      <c r="ZC286" s="4">
        <v>112</v>
      </c>
      <c r="ZD286" s="4">
        <v>112</v>
      </c>
      <c r="ZE286" s="4">
        <v>112</v>
      </c>
      <c r="ZF286" s="4">
        <v>112</v>
      </c>
      <c r="ZG286" s="4">
        <v>112</v>
      </c>
      <c r="ZH286" s="4">
        <v>112</v>
      </c>
      <c r="ZI286" s="4">
        <v>112</v>
      </c>
      <c r="ZJ286" s="4">
        <v>112</v>
      </c>
      <c r="ZK286" s="4">
        <v>112</v>
      </c>
      <c r="ZL286" s="4">
        <v>112</v>
      </c>
      <c r="ZM286" s="925">
        <v>112</v>
      </c>
      <c r="ZN286" s="925">
        <v>112</v>
      </c>
      <c r="ZO286" s="4">
        <v>112</v>
      </c>
      <c r="ZP286" s="4">
        <v>112</v>
      </c>
      <c r="ZQ286" s="4">
        <v>112</v>
      </c>
      <c r="ZR286" s="4">
        <v>112</v>
      </c>
      <c r="ZS286" s="4">
        <v>112</v>
      </c>
      <c r="ZT286" s="4">
        <v>112</v>
      </c>
      <c r="ZU286" s="4">
        <v>112</v>
      </c>
      <c r="ZV286" s="4">
        <v>112</v>
      </c>
      <c r="ZW286" s="4">
        <v>112</v>
      </c>
      <c r="ZX286" s="4">
        <v>112</v>
      </c>
      <c r="ZY286" s="4">
        <v>112</v>
      </c>
      <c r="ZZ286" s="4">
        <v>112</v>
      </c>
      <c r="AAA286" s="4">
        <v>112</v>
      </c>
      <c r="AAB286" s="4">
        <v>112</v>
      </c>
      <c r="AAC286" s="4">
        <v>112</v>
      </c>
      <c r="AAD286" s="4">
        <v>112</v>
      </c>
      <c r="AAE286" s="4">
        <v>112</v>
      </c>
      <c r="AAF286" s="4">
        <v>112</v>
      </c>
      <c r="AAG286" s="4">
        <v>112</v>
      </c>
      <c r="AAH286" s="4">
        <v>112</v>
      </c>
      <c r="AAI286" s="4">
        <v>112</v>
      </c>
      <c r="AAJ286" s="4">
        <v>112</v>
      </c>
      <c r="AAK286" s="4">
        <v>112</v>
      </c>
      <c r="AAL286" s="4">
        <v>112</v>
      </c>
      <c r="AAM286" s="4">
        <v>112</v>
      </c>
      <c r="AAN286" s="4">
        <v>112</v>
      </c>
      <c r="AAO286" s="4">
        <v>112</v>
      </c>
      <c r="AAP286" s="4">
        <v>112</v>
      </c>
      <c r="AAQ286" s="4">
        <v>112</v>
      </c>
      <c r="AAR286" s="4">
        <v>112</v>
      </c>
      <c r="AAS286" s="4">
        <v>112</v>
      </c>
      <c r="AAT286" s="4">
        <v>112</v>
      </c>
      <c r="AAU286" s="4">
        <v>112</v>
      </c>
      <c r="AAV286" s="4">
        <v>112</v>
      </c>
      <c r="AAW286" s="4">
        <v>112</v>
      </c>
      <c r="AAX286" s="4">
        <v>112</v>
      </c>
      <c r="AAY286" s="4">
        <v>112</v>
      </c>
      <c r="AAZ286" s="4">
        <v>112</v>
      </c>
      <c r="ABA286" s="4">
        <v>112</v>
      </c>
      <c r="ABB286" s="4">
        <v>112</v>
      </c>
      <c r="ABC286" s="4">
        <v>112</v>
      </c>
      <c r="ABD286" s="4">
        <v>112</v>
      </c>
      <c r="ABE286" s="4">
        <v>112</v>
      </c>
      <c r="ABF286" s="4">
        <v>112</v>
      </c>
      <c r="ABG286" s="4">
        <v>112</v>
      </c>
      <c r="ABH286" s="4">
        <v>112</v>
      </c>
      <c r="ABI286" s="4">
        <v>112</v>
      </c>
      <c r="ABJ286" s="4">
        <v>112</v>
      </c>
      <c r="ABK286" s="4">
        <v>112</v>
      </c>
      <c r="ABL286" s="4">
        <v>112</v>
      </c>
      <c r="ABM286" s="4">
        <v>112</v>
      </c>
      <c r="ABN286" s="4">
        <v>112</v>
      </c>
      <c r="ABO286" s="4">
        <v>112</v>
      </c>
      <c r="ABP286" s="4">
        <v>112</v>
      </c>
      <c r="ABQ286" s="4">
        <v>112</v>
      </c>
      <c r="ABR286" s="4">
        <v>112</v>
      </c>
      <c r="ABS286" s="4">
        <v>112</v>
      </c>
      <c r="ABT286" s="4">
        <v>112</v>
      </c>
      <c r="ABU286" s="4">
        <v>112</v>
      </c>
    </row>
    <row r="287" spans="1:749" outlineLevel="3">
      <c r="A287" s="4" t="s">
        <v>1145</v>
      </c>
      <c r="D287" s="4">
        <v>92.93</v>
      </c>
      <c r="E287" s="4">
        <v>35.159999999999997</v>
      </c>
      <c r="F287" s="689">
        <v>3070.77</v>
      </c>
      <c r="G287" s="689"/>
      <c r="H287" s="689" t="s">
        <v>894</v>
      </c>
      <c r="EW287" s="4">
        <v>0</v>
      </c>
      <c r="EX287" s="4">
        <v>0.15</v>
      </c>
      <c r="EY287" s="4">
        <v>0.28999999999999998</v>
      </c>
      <c r="EZ287" s="4">
        <v>0.44</v>
      </c>
      <c r="FA287" s="4">
        <v>0.44</v>
      </c>
      <c r="FB287" s="4">
        <v>0.59</v>
      </c>
      <c r="FC287" s="4">
        <v>0.73</v>
      </c>
      <c r="FD287" s="4">
        <v>0.88</v>
      </c>
      <c r="FE287" s="4">
        <v>1.03</v>
      </c>
      <c r="FF287" s="4">
        <v>1.1399999999999999</v>
      </c>
      <c r="FG287" s="4">
        <v>1.25</v>
      </c>
      <c r="FH287" s="4">
        <v>1.25</v>
      </c>
      <c r="FI287" s="4">
        <v>1.36</v>
      </c>
      <c r="FJ287" s="4">
        <v>1.36</v>
      </c>
      <c r="FK287" s="4">
        <v>1.47</v>
      </c>
      <c r="FL287" s="4">
        <v>1.58</v>
      </c>
      <c r="FM287" s="4">
        <v>1.69</v>
      </c>
      <c r="FN287" s="4">
        <v>1.8</v>
      </c>
      <c r="FO287" s="4">
        <v>1.8</v>
      </c>
      <c r="FP287" s="4">
        <v>1.9</v>
      </c>
      <c r="FQ287" s="4">
        <v>2.0099999999999998</v>
      </c>
      <c r="FR287" s="4">
        <v>2.12</v>
      </c>
      <c r="FS287" s="4">
        <v>2.23</v>
      </c>
      <c r="FT287" s="4">
        <v>2.34</v>
      </c>
      <c r="FU287" s="4">
        <v>2.4500000000000002</v>
      </c>
      <c r="FV287" s="4">
        <v>2.4500000000000002</v>
      </c>
      <c r="FW287" s="4">
        <v>2.56</v>
      </c>
      <c r="FX287" s="4">
        <v>2.67</v>
      </c>
      <c r="FY287" s="4">
        <v>2.78</v>
      </c>
      <c r="FZ287" s="4">
        <v>2.89</v>
      </c>
      <c r="GA287" s="4">
        <v>3</v>
      </c>
      <c r="GB287" s="4">
        <v>3.11</v>
      </c>
      <c r="GC287" s="4">
        <v>3.11</v>
      </c>
      <c r="GD287" s="4">
        <v>3.22</v>
      </c>
      <c r="GE287" s="4">
        <v>3.33</v>
      </c>
      <c r="GF287" s="4">
        <v>3.44</v>
      </c>
      <c r="GG287" s="4">
        <v>3.55</v>
      </c>
      <c r="GH287" s="4">
        <v>3.66</v>
      </c>
      <c r="GI287" s="4">
        <v>3.66</v>
      </c>
      <c r="GJ287" s="4">
        <v>3.66</v>
      </c>
      <c r="GK287" s="4">
        <v>3.66</v>
      </c>
      <c r="GL287" s="4">
        <v>3.66</v>
      </c>
      <c r="GM287" s="4">
        <v>3.66</v>
      </c>
      <c r="GN287" s="4">
        <v>3.81</v>
      </c>
      <c r="GO287" s="4">
        <v>3.96</v>
      </c>
      <c r="GP287" s="4">
        <v>4.0999999999999996</v>
      </c>
      <c r="GQ287" s="4">
        <v>4.0999999999999996</v>
      </c>
      <c r="GR287" s="4">
        <v>4.25</v>
      </c>
      <c r="GS287" s="4">
        <v>4.3899999999999997</v>
      </c>
      <c r="GT287" s="4">
        <v>4.54</v>
      </c>
      <c r="GU287" s="4">
        <v>4.6900000000000004</v>
      </c>
      <c r="GV287" s="4">
        <v>4.83</v>
      </c>
      <c r="GW287" s="4">
        <v>4.9800000000000004</v>
      </c>
      <c r="GX287" s="4">
        <v>4.9800000000000004</v>
      </c>
      <c r="GY287" s="4">
        <v>5.13</v>
      </c>
      <c r="GZ287" s="4">
        <v>5.27</v>
      </c>
      <c r="HA287" s="4">
        <v>5.42</v>
      </c>
      <c r="HB287" s="4">
        <v>5.57</v>
      </c>
      <c r="HC287" s="4">
        <v>5.71</v>
      </c>
      <c r="HD287" s="4">
        <v>5.86</v>
      </c>
      <c r="HE287" s="4">
        <v>5.86</v>
      </c>
      <c r="HF287" s="4">
        <v>6.01</v>
      </c>
      <c r="HG287" s="4">
        <v>6.15</v>
      </c>
      <c r="HH287" s="4">
        <v>6.3</v>
      </c>
      <c r="HI287" s="4">
        <v>6.45</v>
      </c>
      <c r="HJ287" s="4">
        <v>6.59</v>
      </c>
      <c r="HK287" s="4">
        <v>6.74</v>
      </c>
      <c r="HL287" s="4">
        <v>6.74</v>
      </c>
      <c r="HM287" s="4">
        <v>6.88</v>
      </c>
      <c r="HN287" s="4">
        <v>7.03</v>
      </c>
      <c r="HO287" s="4">
        <v>7.18</v>
      </c>
      <c r="HP287" s="4">
        <v>7.32</v>
      </c>
      <c r="HQ287" s="4">
        <v>7.47</v>
      </c>
      <c r="HR287" s="4">
        <v>7.62</v>
      </c>
      <c r="HS287" s="4">
        <v>7.62</v>
      </c>
      <c r="HT287" s="4">
        <v>7.76</v>
      </c>
      <c r="HU287" s="4">
        <v>7.91</v>
      </c>
      <c r="HV287" s="4">
        <v>8.06</v>
      </c>
      <c r="HW287" s="4">
        <v>8.1999999999999993</v>
      </c>
      <c r="HX287" s="4">
        <v>8.35</v>
      </c>
      <c r="HY287" s="4">
        <v>8.58</v>
      </c>
      <c r="HZ287" s="4">
        <v>8.58</v>
      </c>
      <c r="IA287" s="4">
        <v>8.83</v>
      </c>
      <c r="IB287" s="4">
        <v>9.07</v>
      </c>
      <c r="IC287" s="4">
        <v>9.31</v>
      </c>
      <c r="ID287" s="4">
        <v>9.57</v>
      </c>
      <c r="IE287" s="4">
        <v>9.91</v>
      </c>
      <c r="IF287" s="4">
        <v>10.25</v>
      </c>
      <c r="IG287" s="4">
        <v>10.25</v>
      </c>
      <c r="IH287" s="4">
        <v>10.6</v>
      </c>
      <c r="II287" s="4">
        <v>10.94</v>
      </c>
      <c r="IJ287" s="4">
        <v>11.28</v>
      </c>
      <c r="IK287" s="4">
        <v>11.62</v>
      </c>
      <c r="IL287" s="4">
        <v>11.96</v>
      </c>
      <c r="IM287" s="4">
        <v>12.3</v>
      </c>
      <c r="IN287" s="4">
        <v>12.3</v>
      </c>
      <c r="IO287" s="4">
        <v>12.65</v>
      </c>
      <c r="IP287" s="4">
        <v>12.99</v>
      </c>
      <c r="IQ287" s="4">
        <v>13.33</v>
      </c>
      <c r="IR287" s="4">
        <v>13.67</v>
      </c>
      <c r="IS287" s="4">
        <v>14.01</v>
      </c>
      <c r="IT287" s="4">
        <v>14.36</v>
      </c>
      <c r="IU287" s="4">
        <v>14.36</v>
      </c>
      <c r="IV287" s="4">
        <v>14.78</v>
      </c>
      <c r="IW287" s="4">
        <v>15.22</v>
      </c>
      <c r="IX287" s="4">
        <v>15.66</v>
      </c>
      <c r="IY287" s="4">
        <v>15.66</v>
      </c>
      <c r="IZ287" s="4">
        <v>15.66</v>
      </c>
      <c r="JA287" s="4">
        <v>15.66</v>
      </c>
      <c r="JB287" s="4">
        <v>15.66</v>
      </c>
      <c r="JC287" s="4">
        <v>15.66</v>
      </c>
      <c r="JD287" s="4">
        <v>16.100000000000001</v>
      </c>
      <c r="JE287" s="4">
        <v>16.54</v>
      </c>
      <c r="JF287" s="4">
        <v>16.98</v>
      </c>
      <c r="JG287" s="4">
        <v>17.420000000000002</v>
      </c>
      <c r="JH287" s="4">
        <v>17.850000000000001</v>
      </c>
      <c r="JI287" s="4">
        <v>17.850000000000001</v>
      </c>
      <c r="JJ287" s="4">
        <v>18.29</v>
      </c>
      <c r="JK287" s="4">
        <v>18.75</v>
      </c>
      <c r="JL287" s="4">
        <v>19.239999999999998</v>
      </c>
      <c r="JM287" s="4">
        <v>19.73</v>
      </c>
      <c r="JN287" s="4">
        <v>20.21</v>
      </c>
      <c r="JO287" s="4">
        <v>20.7</v>
      </c>
      <c r="JP287" s="4">
        <v>20.7</v>
      </c>
      <c r="JQ287" s="4">
        <v>21.19</v>
      </c>
      <c r="JR287" s="4">
        <v>21.68</v>
      </c>
      <c r="JS287" s="4">
        <v>22.17</v>
      </c>
      <c r="JT287" s="4">
        <v>22.66</v>
      </c>
      <c r="JU287" s="4">
        <v>23.14</v>
      </c>
      <c r="JV287" s="4">
        <v>23.24</v>
      </c>
      <c r="JW287" s="4">
        <v>23.24</v>
      </c>
      <c r="JX287" s="4">
        <v>23.24</v>
      </c>
      <c r="JY287" s="4">
        <v>23.24</v>
      </c>
      <c r="JZ287" s="4">
        <v>23.24</v>
      </c>
      <c r="KA287" s="4">
        <v>23.24</v>
      </c>
      <c r="KB287" s="4">
        <v>23.24</v>
      </c>
      <c r="KC287" s="4">
        <v>23.24</v>
      </c>
      <c r="KD287" s="4">
        <v>23.24</v>
      </c>
      <c r="KE287" s="4">
        <v>23.24</v>
      </c>
      <c r="KF287" s="4">
        <v>23.24</v>
      </c>
      <c r="KG287" s="4">
        <v>23.24</v>
      </c>
      <c r="KH287" s="4">
        <v>23.24</v>
      </c>
      <c r="KI287" s="4">
        <v>23.24</v>
      </c>
      <c r="KJ287" s="4">
        <v>23.24</v>
      </c>
      <c r="KK287" s="4">
        <v>23.24</v>
      </c>
      <c r="KL287" s="4">
        <v>23.24</v>
      </c>
      <c r="KM287" s="4">
        <v>23.24</v>
      </c>
      <c r="KN287" s="4">
        <v>23.24</v>
      </c>
      <c r="KO287" s="4">
        <v>23.24</v>
      </c>
      <c r="KP287" s="4">
        <v>23.24</v>
      </c>
      <c r="KQ287" s="4">
        <v>23.24</v>
      </c>
      <c r="KR287" s="4">
        <v>23.24</v>
      </c>
      <c r="KS287" s="4">
        <v>23.24</v>
      </c>
      <c r="KT287" s="4">
        <v>23.24</v>
      </c>
      <c r="KU287" s="4">
        <v>23.24</v>
      </c>
      <c r="KV287" s="4">
        <v>23.24</v>
      </c>
      <c r="KW287" s="4">
        <v>23.24</v>
      </c>
      <c r="KX287" s="4">
        <v>23.24</v>
      </c>
      <c r="KY287" s="4">
        <v>23.24</v>
      </c>
      <c r="KZ287" s="4">
        <v>23.24</v>
      </c>
      <c r="LA287" s="4">
        <v>23.24</v>
      </c>
      <c r="LB287" s="4">
        <v>23.24</v>
      </c>
      <c r="LC287" s="4">
        <v>23.24</v>
      </c>
      <c r="LD287" s="4">
        <v>23.24</v>
      </c>
      <c r="LE287" s="4">
        <v>23.24</v>
      </c>
      <c r="LF287" s="4">
        <v>23.24</v>
      </c>
      <c r="LG287" s="4">
        <v>23.24</v>
      </c>
      <c r="LH287" s="4">
        <v>23.24</v>
      </c>
      <c r="LI287" s="4">
        <v>23.24</v>
      </c>
      <c r="LJ287" s="4">
        <v>23.24</v>
      </c>
      <c r="LK287" s="4">
        <v>23.24</v>
      </c>
      <c r="LL287" s="4">
        <v>23.24</v>
      </c>
      <c r="LM287" s="4">
        <v>23.24</v>
      </c>
      <c r="LN287" s="4">
        <v>23.24</v>
      </c>
      <c r="LO287" s="4">
        <v>23.24</v>
      </c>
      <c r="LP287" s="4">
        <v>23.24</v>
      </c>
      <c r="LQ287" s="4">
        <v>23.24</v>
      </c>
      <c r="LR287" s="4">
        <v>23.24</v>
      </c>
      <c r="LS287" s="4">
        <v>23.24</v>
      </c>
      <c r="LT287" s="4">
        <v>23.24</v>
      </c>
      <c r="LU287" s="4">
        <v>23.24</v>
      </c>
      <c r="LV287" s="4">
        <v>23.24</v>
      </c>
      <c r="LW287" s="4">
        <v>23.24</v>
      </c>
      <c r="LX287" s="4">
        <v>23.24</v>
      </c>
      <c r="LY287" s="4">
        <v>23.24</v>
      </c>
      <c r="LZ287" s="4">
        <v>23.24</v>
      </c>
      <c r="MA287" s="4">
        <v>23.24</v>
      </c>
      <c r="MB287" s="4">
        <v>23.24</v>
      </c>
      <c r="MC287" s="4">
        <v>23.24</v>
      </c>
      <c r="MD287" s="4">
        <v>23.24</v>
      </c>
      <c r="ME287" s="4">
        <v>23.24</v>
      </c>
      <c r="MF287" s="4">
        <v>23.24</v>
      </c>
      <c r="MG287" s="4">
        <v>23.24</v>
      </c>
      <c r="MH287" s="4">
        <v>23.24</v>
      </c>
      <c r="MI287" s="4">
        <v>23.24</v>
      </c>
      <c r="MJ287" s="4">
        <v>23.24</v>
      </c>
      <c r="MK287" s="4">
        <v>23.24</v>
      </c>
      <c r="ML287" s="4">
        <v>23.24</v>
      </c>
      <c r="MM287" s="4">
        <v>23.24</v>
      </c>
      <c r="MN287" s="4">
        <v>23.24</v>
      </c>
      <c r="MO287" s="4">
        <v>23.24</v>
      </c>
      <c r="MP287" s="4">
        <v>23.24</v>
      </c>
      <c r="MQ287" s="4">
        <v>23.24</v>
      </c>
      <c r="MR287" s="4">
        <v>23.24</v>
      </c>
      <c r="MS287" s="4">
        <v>23.24</v>
      </c>
      <c r="MT287" s="4">
        <v>25.62</v>
      </c>
      <c r="MU287" s="4">
        <v>28.41</v>
      </c>
      <c r="MV287" s="4">
        <v>28.41</v>
      </c>
      <c r="MW287" s="4">
        <v>35.159999999999997</v>
      </c>
      <c r="MX287" s="4">
        <v>35.159999999999997</v>
      </c>
      <c r="MY287" s="4">
        <v>35.159999999999997</v>
      </c>
      <c r="MZ287" s="4">
        <v>35.159999999999997</v>
      </c>
      <c r="NA287" s="4">
        <v>35.159999999999997</v>
      </c>
      <c r="NB287" s="4">
        <v>35.159999999999997</v>
      </c>
      <c r="NC287" s="4">
        <v>35.159999999999997</v>
      </c>
      <c r="ND287" s="4">
        <v>35.159999999999997</v>
      </c>
      <c r="NE287" s="4">
        <v>35.159999999999997</v>
      </c>
      <c r="NF287" s="4">
        <v>35.159999999999997</v>
      </c>
      <c r="NG287" s="4">
        <v>35.159999999999997</v>
      </c>
      <c r="NH287" s="4">
        <v>35.159999999999997</v>
      </c>
      <c r="NI287" s="4">
        <v>35.159999999999997</v>
      </c>
      <c r="NJ287" s="4">
        <v>35.159999999999997</v>
      </c>
      <c r="NK287" s="4">
        <v>35.159999999999997</v>
      </c>
      <c r="NL287" s="4">
        <v>35.159999999999997</v>
      </c>
      <c r="NM287" s="4">
        <v>35.159999999999997</v>
      </c>
      <c r="NN287" s="4">
        <v>35.159999999999997</v>
      </c>
      <c r="NO287" s="4">
        <v>35.159999999999997</v>
      </c>
      <c r="NP287" s="4">
        <v>35.159999999999997</v>
      </c>
      <c r="NQ287" s="4">
        <v>35.159999999999997</v>
      </c>
      <c r="NR287" s="4">
        <v>35.159999999999997</v>
      </c>
      <c r="NS287" s="4">
        <v>35.159999999999997</v>
      </c>
      <c r="NT287" s="4">
        <v>35.159999999999997</v>
      </c>
      <c r="NU287" s="4">
        <v>35.159999999999997</v>
      </c>
      <c r="NV287" s="4">
        <v>35.159999999999997</v>
      </c>
      <c r="NW287" s="4">
        <v>35.159999999999997</v>
      </c>
      <c r="NX287" s="4">
        <v>35.159999999999997</v>
      </c>
      <c r="NY287" s="4">
        <v>35.159999999999997</v>
      </c>
      <c r="NZ287" s="4">
        <v>35.159999999999997</v>
      </c>
      <c r="OA287" s="4">
        <v>35.159999999999997</v>
      </c>
      <c r="OB287" s="4">
        <v>35.159999999999997</v>
      </c>
      <c r="OC287" s="4">
        <v>52.49</v>
      </c>
      <c r="OD287" s="4">
        <v>92.93</v>
      </c>
      <c r="OE287" s="4">
        <v>92.93</v>
      </c>
      <c r="OF287" s="4">
        <v>92.93</v>
      </c>
      <c r="OG287" s="4">
        <v>92.93</v>
      </c>
      <c r="OH287" s="4">
        <v>92.93</v>
      </c>
      <c r="OI287" s="4">
        <v>92.93</v>
      </c>
      <c r="OJ287" s="4">
        <v>92.93</v>
      </c>
      <c r="OK287" s="4">
        <v>92.93</v>
      </c>
      <c r="OL287" s="4">
        <v>92.93</v>
      </c>
      <c r="OM287" s="4">
        <v>92.93</v>
      </c>
      <c r="ON287" s="4">
        <v>92.93</v>
      </c>
      <c r="OO287" s="4">
        <v>92.93</v>
      </c>
      <c r="OP287" s="4">
        <v>92.93</v>
      </c>
      <c r="OQ287" s="4">
        <v>92.93</v>
      </c>
      <c r="OR287" s="4">
        <v>92.93</v>
      </c>
      <c r="OS287" s="4">
        <v>92.93</v>
      </c>
      <c r="OT287" s="4">
        <v>92.93</v>
      </c>
      <c r="OU287" s="4">
        <v>92.93</v>
      </c>
      <c r="OV287" s="4">
        <v>92.93</v>
      </c>
      <c r="OW287" s="4">
        <v>92.93</v>
      </c>
      <c r="OX287" s="4">
        <v>92.93</v>
      </c>
      <c r="OY287" s="4">
        <v>92.93</v>
      </c>
      <c r="OZ287" s="4">
        <v>92.93</v>
      </c>
      <c r="PA287" s="4">
        <v>92.93</v>
      </c>
      <c r="PB287" s="4">
        <v>92.93</v>
      </c>
      <c r="PC287" s="4">
        <v>92.93</v>
      </c>
      <c r="PD287" s="4">
        <v>92.93</v>
      </c>
      <c r="PE287" s="4">
        <v>92.93</v>
      </c>
      <c r="PF287" s="4">
        <v>92.93</v>
      </c>
      <c r="PG287" s="4">
        <v>92.93</v>
      </c>
      <c r="PH287" s="4">
        <v>92.93</v>
      </c>
      <c r="PI287" s="4">
        <v>92.93</v>
      </c>
      <c r="PJ287" s="4">
        <v>92.93</v>
      </c>
      <c r="PK287" s="4">
        <v>92.93</v>
      </c>
      <c r="PL287" s="4">
        <v>92.93</v>
      </c>
      <c r="PM287" s="4">
        <v>92.93</v>
      </c>
      <c r="PN287" s="4">
        <v>92.93</v>
      </c>
      <c r="PO287" s="4">
        <v>92.93</v>
      </c>
      <c r="PP287" s="4">
        <v>92.93</v>
      </c>
      <c r="PQ287" s="4">
        <v>92.93</v>
      </c>
      <c r="PR287" s="4">
        <v>92.93</v>
      </c>
      <c r="PS287" s="4">
        <v>92.93</v>
      </c>
      <c r="PT287" s="4">
        <v>92.93</v>
      </c>
      <c r="PU287" s="4">
        <v>92.93</v>
      </c>
      <c r="PV287" s="4">
        <v>92.93</v>
      </c>
      <c r="PW287" s="4">
        <v>92.93</v>
      </c>
      <c r="PX287" s="4">
        <v>92.93</v>
      </c>
      <c r="PY287" s="4">
        <v>92.93</v>
      </c>
      <c r="PZ287" s="4">
        <v>92.93</v>
      </c>
      <c r="QA287" s="4">
        <v>92.93</v>
      </c>
      <c r="QB287" s="4">
        <v>92.93</v>
      </c>
      <c r="QC287" s="4">
        <v>92.93</v>
      </c>
      <c r="QD287" s="4">
        <v>92.93</v>
      </c>
      <c r="QE287" s="4">
        <v>92.93</v>
      </c>
      <c r="QF287" s="4">
        <v>92.93</v>
      </c>
      <c r="QG287" s="4">
        <v>92.93</v>
      </c>
      <c r="QH287" s="4">
        <v>92.93</v>
      </c>
      <c r="QI287" s="4">
        <v>92.93</v>
      </c>
      <c r="QJ287" s="4">
        <v>92.93</v>
      </c>
      <c r="QK287" s="4">
        <v>92.93</v>
      </c>
      <c r="QL287" s="4">
        <v>92.93</v>
      </c>
      <c r="QM287" s="4">
        <v>92.93</v>
      </c>
      <c r="QN287" s="4">
        <v>92.93</v>
      </c>
      <c r="QO287" s="4">
        <v>92.93</v>
      </c>
      <c r="QP287" s="4">
        <v>92.93</v>
      </c>
      <c r="QQ287" s="4">
        <v>92.93</v>
      </c>
      <c r="QR287" s="4">
        <v>92.93</v>
      </c>
      <c r="QS287" s="4">
        <v>92.93</v>
      </c>
      <c r="QT287" s="4">
        <v>92.93</v>
      </c>
      <c r="QU287" s="4">
        <v>92.93</v>
      </c>
      <c r="QV287" s="4">
        <v>92.93</v>
      </c>
      <c r="QW287" s="4">
        <v>92.93</v>
      </c>
      <c r="QX287" s="4">
        <v>92.93</v>
      </c>
      <c r="QY287" s="4">
        <v>92.93</v>
      </c>
      <c r="QZ287" s="4">
        <v>92.93</v>
      </c>
      <c r="RA287" s="4">
        <v>92.93</v>
      </c>
      <c r="RB287" s="4">
        <v>92.93</v>
      </c>
      <c r="RC287" s="4">
        <v>92.93</v>
      </c>
      <c r="RD287" s="4">
        <v>92.93</v>
      </c>
      <c r="RE287" s="4">
        <v>92.93</v>
      </c>
      <c r="RF287" s="4">
        <v>92.93</v>
      </c>
      <c r="RG287" s="4">
        <v>92.93</v>
      </c>
      <c r="RH287" s="4">
        <v>92.93</v>
      </c>
      <c r="RI287" s="4">
        <v>92.93</v>
      </c>
      <c r="RJ287" s="4">
        <v>92.93</v>
      </c>
      <c r="RK287" s="4">
        <v>92.93</v>
      </c>
      <c r="RL287" s="4">
        <v>92.93</v>
      </c>
      <c r="RM287" s="4">
        <v>92.93</v>
      </c>
      <c r="RN287" s="4">
        <v>92.93</v>
      </c>
      <c r="RO287" s="4">
        <v>92.93</v>
      </c>
      <c r="RP287" s="4">
        <v>92.93</v>
      </c>
      <c r="RQ287" s="4">
        <v>92.93</v>
      </c>
      <c r="RR287" s="4">
        <v>92.93</v>
      </c>
      <c r="RS287" s="4">
        <v>92.93</v>
      </c>
      <c r="RT287" s="4">
        <v>93</v>
      </c>
      <c r="RU287" s="4">
        <v>93</v>
      </c>
      <c r="RV287" s="4">
        <v>93</v>
      </c>
      <c r="RW287" s="4">
        <v>93</v>
      </c>
      <c r="RX287" s="4">
        <v>93</v>
      </c>
      <c r="RY287" s="4">
        <v>93</v>
      </c>
      <c r="RZ287" s="4">
        <v>93</v>
      </c>
      <c r="SA287" s="4">
        <v>93</v>
      </c>
      <c r="SB287" s="4">
        <v>93</v>
      </c>
      <c r="SC287" s="4">
        <v>93</v>
      </c>
      <c r="SD287" s="4">
        <v>93</v>
      </c>
      <c r="SE287" s="4">
        <v>93</v>
      </c>
      <c r="SF287" s="4">
        <v>93</v>
      </c>
      <c r="SG287" s="4">
        <v>93</v>
      </c>
      <c r="SH287" s="4">
        <v>93</v>
      </c>
      <c r="SI287" s="4">
        <v>93</v>
      </c>
      <c r="SJ287" s="4">
        <v>93</v>
      </c>
      <c r="SK287" s="4">
        <v>93</v>
      </c>
      <c r="SL287" s="4">
        <v>93</v>
      </c>
      <c r="SM287" s="4">
        <v>93</v>
      </c>
      <c r="SN287" s="4">
        <v>93</v>
      </c>
      <c r="SO287" s="4">
        <v>93</v>
      </c>
      <c r="SP287" s="4">
        <v>95.08</v>
      </c>
      <c r="SQ287" s="4">
        <v>97</v>
      </c>
      <c r="SR287" s="4">
        <v>97</v>
      </c>
      <c r="SS287" s="4">
        <v>99.32</v>
      </c>
      <c r="ST287" s="4">
        <v>101.24</v>
      </c>
      <c r="SU287" s="4">
        <v>103.16</v>
      </c>
      <c r="SV287" s="4">
        <v>105.08</v>
      </c>
      <c r="SW287" s="4">
        <v>107</v>
      </c>
      <c r="SX287" s="4">
        <v>107</v>
      </c>
      <c r="SY287" s="4">
        <v>107</v>
      </c>
      <c r="SZ287" s="4">
        <v>107</v>
      </c>
      <c r="TA287" s="4">
        <v>107</v>
      </c>
      <c r="TB287" s="4">
        <v>109.6</v>
      </c>
      <c r="TC287" s="4">
        <v>112</v>
      </c>
      <c r="TD287" s="4">
        <v>112</v>
      </c>
      <c r="TE287" s="4">
        <v>112</v>
      </c>
      <c r="TF287" s="4">
        <v>112</v>
      </c>
      <c r="TG287" s="4">
        <v>112</v>
      </c>
      <c r="TH287" s="4">
        <v>112</v>
      </c>
      <c r="TI287" s="4">
        <v>112</v>
      </c>
      <c r="TJ287" s="4">
        <v>112</v>
      </c>
      <c r="TK287" s="4">
        <v>112</v>
      </c>
      <c r="TL287" s="4">
        <v>112</v>
      </c>
      <c r="TM287" s="4">
        <v>112</v>
      </c>
      <c r="TN287" s="4">
        <v>112</v>
      </c>
      <c r="TO287" s="4">
        <v>112</v>
      </c>
      <c r="TP287" s="4">
        <v>112</v>
      </c>
      <c r="TQ287" s="4">
        <v>112</v>
      </c>
      <c r="TR287" s="4">
        <v>112</v>
      </c>
      <c r="TS287" s="4">
        <v>112</v>
      </c>
      <c r="TT287" s="4">
        <v>112</v>
      </c>
      <c r="TU287" s="4">
        <v>112</v>
      </c>
      <c r="TV287" s="4">
        <v>112</v>
      </c>
      <c r="TW287" s="4">
        <v>112</v>
      </c>
      <c r="TX287" s="4">
        <v>112</v>
      </c>
      <c r="TY287" s="4">
        <v>112</v>
      </c>
      <c r="TZ287" s="4">
        <v>112</v>
      </c>
      <c r="UA287" s="4">
        <v>112</v>
      </c>
      <c r="UB287" s="4">
        <v>112</v>
      </c>
      <c r="UC287" s="4">
        <v>112</v>
      </c>
      <c r="UD287" s="4">
        <v>112</v>
      </c>
      <c r="UE287" s="4">
        <v>112</v>
      </c>
      <c r="UF287" s="4">
        <v>112</v>
      </c>
      <c r="UG287" s="4">
        <v>112</v>
      </c>
      <c r="UH287" s="4">
        <v>112</v>
      </c>
      <c r="UI287" s="4">
        <v>119.8</v>
      </c>
      <c r="UJ287" s="4">
        <v>127</v>
      </c>
      <c r="UK287" s="4">
        <v>127</v>
      </c>
      <c r="UL287" s="4">
        <v>127</v>
      </c>
      <c r="UM287" s="4">
        <v>127</v>
      </c>
      <c r="UN287" s="4">
        <v>127</v>
      </c>
      <c r="UO287" s="4">
        <v>127</v>
      </c>
      <c r="UP287" s="4">
        <v>127</v>
      </c>
      <c r="UQ287" s="4">
        <v>127</v>
      </c>
      <c r="UR287" s="4">
        <v>127</v>
      </c>
      <c r="US287" s="4">
        <v>127</v>
      </c>
      <c r="UT287" s="4">
        <v>127</v>
      </c>
      <c r="UU287" s="4">
        <v>127</v>
      </c>
      <c r="UV287" s="4">
        <v>127</v>
      </c>
      <c r="UW287" s="4">
        <v>127</v>
      </c>
      <c r="UX287" s="4">
        <v>127</v>
      </c>
      <c r="UY287" s="4">
        <v>127</v>
      </c>
      <c r="UZ287" s="4">
        <v>127</v>
      </c>
      <c r="VA287" s="4">
        <v>127</v>
      </c>
      <c r="VB287" s="4">
        <v>127</v>
      </c>
      <c r="VC287" s="4">
        <v>127</v>
      </c>
      <c r="VD287" s="4">
        <v>127</v>
      </c>
      <c r="VE287" s="4">
        <v>127</v>
      </c>
      <c r="VF287" s="4">
        <v>127</v>
      </c>
      <c r="VG287" s="4">
        <v>127</v>
      </c>
      <c r="VH287" s="4">
        <v>127</v>
      </c>
      <c r="VI287" s="4">
        <v>127</v>
      </c>
      <c r="VJ287" s="4">
        <v>127</v>
      </c>
      <c r="VK287" s="4">
        <v>127</v>
      </c>
      <c r="VL287" s="4">
        <v>127</v>
      </c>
      <c r="VM287" s="4">
        <v>127</v>
      </c>
      <c r="VN287" s="4">
        <v>127</v>
      </c>
      <c r="VO287" s="4">
        <v>127</v>
      </c>
      <c r="VP287" s="4">
        <v>127</v>
      </c>
      <c r="VQ287" s="4">
        <v>127</v>
      </c>
      <c r="VR287" s="4">
        <v>127</v>
      </c>
      <c r="VS287" s="4">
        <v>127</v>
      </c>
      <c r="VT287" s="4">
        <v>127</v>
      </c>
      <c r="VU287" s="4">
        <v>127</v>
      </c>
      <c r="VV287" s="4">
        <v>127</v>
      </c>
      <c r="VW287" s="4">
        <v>127</v>
      </c>
      <c r="VX287" s="4">
        <v>127</v>
      </c>
      <c r="VY287" s="4">
        <v>127</v>
      </c>
      <c r="VZ287" s="4">
        <v>127</v>
      </c>
      <c r="WA287" s="4">
        <v>127</v>
      </c>
      <c r="WB287" s="4">
        <v>127</v>
      </c>
      <c r="WC287" s="4">
        <v>127</v>
      </c>
      <c r="WD287" s="4">
        <v>127</v>
      </c>
      <c r="WE287" s="4">
        <v>127</v>
      </c>
      <c r="WF287" s="4">
        <v>127</v>
      </c>
      <c r="WG287" s="4">
        <v>127</v>
      </c>
      <c r="WH287" s="4">
        <v>127</v>
      </c>
      <c r="WI287" s="4">
        <v>127</v>
      </c>
      <c r="WJ287" s="4">
        <v>127</v>
      </c>
      <c r="WK287" s="4">
        <v>127</v>
      </c>
      <c r="WL287" s="4">
        <v>127</v>
      </c>
      <c r="WM287" s="4">
        <v>127</v>
      </c>
      <c r="WN287" s="4">
        <v>127</v>
      </c>
      <c r="WO287" s="4">
        <v>127</v>
      </c>
      <c r="WP287" s="4">
        <v>127</v>
      </c>
      <c r="WQ287" s="4">
        <v>127</v>
      </c>
      <c r="WR287" s="4">
        <v>127</v>
      </c>
      <c r="WS287" s="4">
        <v>127</v>
      </c>
      <c r="WT287" s="4">
        <v>127</v>
      </c>
      <c r="WU287" s="4">
        <v>127</v>
      </c>
      <c r="WV287" s="4">
        <v>127</v>
      </c>
      <c r="WW287" s="4">
        <v>127</v>
      </c>
      <c r="WX287" s="4">
        <v>127</v>
      </c>
      <c r="WY287" s="4">
        <v>127</v>
      </c>
      <c r="WZ287" s="4">
        <v>127</v>
      </c>
      <c r="XA287" s="4">
        <v>160.80000000000001</v>
      </c>
      <c r="XB287" s="4">
        <v>192</v>
      </c>
      <c r="XC287" s="4">
        <v>192</v>
      </c>
      <c r="XD287" s="4">
        <v>192</v>
      </c>
      <c r="XE287" s="4">
        <v>192</v>
      </c>
      <c r="XF287" s="4">
        <v>192</v>
      </c>
      <c r="XG287" s="4">
        <v>192</v>
      </c>
      <c r="XH287" s="4">
        <v>192</v>
      </c>
      <c r="XI287" s="4">
        <v>192</v>
      </c>
      <c r="XJ287" s="4">
        <v>192</v>
      </c>
      <c r="XK287" s="4">
        <v>192</v>
      </c>
      <c r="XL287" s="4">
        <v>192</v>
      </c>
      <c r="XM287" s="4">
        <v>192</v>
      </c>
      <c r="XN287" s="4">
        <v>192</v>
      </c>
      <c r="XO287" s="4">
        <v>192</v>
      </c>
      <c r="XP287" s="4">
        <v>192</v>
      </c>
      <c r="XQ287" s="4">
        <v>192</v>
      </c>
      <c r="XR287" s="4">
        <v>192</v>
      </c>
      <c r="XS287" s="4">
        <v>192</v>
      </c>
      <c r="XT287" s="4">
        <v>192</v>
      </c>
      <c r="XU287" s="4">
        <v>192</v>
      </c>
      <c r="XV287" s="4">
        <v>192</v>
      </c>
      <c r="XW287" s="4">
        <v>192</v>
      </c>
      <c r="XX287" s="4">
        <v>192</v>
      </c>
      <c r="XY287" s="4">
        <v>192</v>
      </c>
      <c r="XZ287" s="4">
        <v>192</v>
      </c>
      <c r="YA287" s="4">
        <v>192</v>
      </c>
      <c r="YB287" s="4">
        <v>192</v>
      </c>
      <c r="YC287" s="4">
        <v>192</v>
      </c>
      <c r="YD287" s="4">
        <v>192</v>
      </c>
      <c r="YE287" s="4">
        <v>192</v>
      </c>
      <c r="YF287" s="4">
        <v>192</v>
      </c>
      <c r="YG287" s="4">
        <v>192</v>
      </c>
      <c r="YH287" s="4">
        <v>192</v>
      </c>
      <c r="YI287" s="4">
        <v>192</v>
      </c>
      <c r="YJ287" s="4">
        <v>192</v>
      </c>
      <c r="YK287" s="4">
        <v>192</v>
      </c>
      <c r="YL287" s="4">
        <v>192</v>
      </c>
      <c r="YM287" s="4">
        <v>192</v>
      </c>
      <c r="YN287" s="4">
        <v>192</v>
      </c>
      <c r="YO287" s="4">
        <v>192</v>
      </c>
      <c r="YP287" s="4">
        <v>192</v>
      </c>
      <c r="YQ287" s="4">
        <v>192</v>
      </c>
      <c r="YR287" s="4">
        <v>192</v>
      </c>
      <c r="YS287" s="4">
        <v>192</v>
      </c>
      <c r="YT287" s="4">
        <v>192</v>
      </c>
      <c r="YU287" s="4">
        <v>192</v>
      </c>
      <c r="YV287" s="4">
        <v>192</v>
      </c>
      <c r="YW287" s="4">
        <v>192</v>
      </c>
      <c r="YX287" s="4">
        <v>192</v>
      </c>
      <c r="YY287" s="4">
        <v>192</v>
      </c>
      <c r="YZ287" s="4">
        <v>192</v>
      </c>
      <c r="ZA287" s="4">
        <v>192</v>
      </c>
      <c r="ZB287" s="4">
        <v>192</v>
      </c>
      <c r="ZC287" s="4">
        <v>192</v>
      </c>
      <c r="ZD287" s="4">
        <v>192</v>
      </c>
      <c r="ZE287" s="4">
        <v>192</v>
      </c>
      <c r="ZF287" s="4">
        <v>192</v>
      </c>
      <c r="ZG287" s="4">
        <v>192</v>
      </c>
      <c r="ZH287" s="4">
        <v>192</v>
      </c>
      <c r="ZI287" s="4">
        <v>192</v>
      </c>
      <c r="ZJ287" s="4">
        <v>192</v>
      </c>
      <c r="ZK287" s="4">
        <v>192</v>
      </c>
      <c r="ZL287" s="4">
        <v>192</v>
      </c>
      <c r="ZM287" s="925">
        <v>192</v>
      </c>
      <c r="ZN287" s="925">
        <v>192</v>
      </c>
      <c r="ZO287" s="4">
        <v>192</v>
      </c>
      <c r="ZP287" s="4">
        <v>192</v>
      </c>
      <c r="ZQ287" s="4">
        <v>192</v>
      </c>
      <c r="ZR287" s="4">
        <v>192</v>
      </c>
      <c r="ZS287" s="4">
        <v>192</v>
      </c>
      <c r="ZT287" s="4">
        <v>192</v>
      </c>
      <c r="ZU287" s="4">
        <v>192</v>
      </c>
      <c r="ZV287" s="4">
        <v>192</v>
      </c>
      <c r="ZW287" s="4">
        <v>192</v>
      </c>
      <c r="ZX287" s="4">
        <v>192</v>
      </c>
      <c r="ZY287" s="4">
        <v>192</v>
      </c>
      <c r="ZZ287" s="4">
        <v>192</v>
      </c>
      <c r="AAA287" s="4">
        <v>192</v>
      </c>
      <c r="AAB287" s="4">
        <v>192</v>
      </c>
      <c r="AAC287" s="4">
        <v>192</v>
      </c>
      <c r="AAD287" s="4">
        <v>192</v>
      </c>
      <c r="AAE287" s="4">
        <v>192</v>
      </c>
      <c r="AAF287" s="4">
        <v>192</v>
      </c>
      <c r="AAG287" s="4">
        <v>192</v>
      </c>
      <c r="AAH287" s="4">
        <v>192</v>
      </c>
      <c r="AAI287" s="4">
        <v>192</v>
      </c>
      <c r="AAJ287" s="4">
        <v>192</v>
      </c>
      <c r="AAK287" s="4">
        <v>192</v>
      </c>
      <c r="AAL287" s="4">
        <v>192</v>
      </c>
      <c r="AAM287" s="4">
        <v>192</v>
      </c>
      <c r="AAN287" s="4">
        <v>192</v>
      </c>
      <c r="AAO287" s="4">
        <v>192</v>
      </c>
      <c r="AAP287" s="4">
        <v>192</v>
      </c>
      <c r="AAQ287" s="4">
        <v>192</v>
      </c>
      <c r="AAR287" s="4">
        <v>192</v>
      </c>
      <c r="AAS287" s="4">
        <v>192</v>
      </c>
      <c r="AAT287" s="4">
        <v>192</v>
      </c>
      <c r="AAU287" s="4">
        <v>192</v>
      </c>
      <c r="AAV287" s="4">
        <v>192</v>
      </c>
      <c r="AAW287" s="4">
        <v>192</v>
      </c>
      <c r="AAX287" s="4">
        <v>192</v>
      </c>
      <c r="AAY287" s="4">
        <v>192</v>
      </c>
      <c r="AAZ287" s="4">
        <v>192</v>
      </c>
      <c r="ABA287" s="4">
        <v>192</v>
      </c>
      <c r="ABB287" s="4">
        <v>192</v>
      </c>
      <c r="ABC287" s="4">
        <v>192</v>
      </c>
      <c r="ABD287" s="4">
        <v>192</v>
      </c>
      <c r="ABE287" s="4">
        <v>192</v>
      </c>
      <c r="ABF287" s="4">
        <v>192</v>
      </c>
      <c r="ABG287" s="4">
        <v>192</v>
      </c>
      <c r="ABH287" s="4">
        <v>192</v>
      </c>
      <c r="ABI287" s="4">
        <v>192</v>
      </c>
      <c r="ABJ287" s="4">
        <v>192</v>
      </c>
      <c r="ABK287" s="4">
        <v>192</v>
      </c>
      <c r="ABL287" s="4">
        <v>192</v>
      </c>
      <c r="ABM287" s="4">
        <v>192</v>
      </c>
      <c r="ABN287" s="4">
        <v>192</v>
      </c>
      <c r="ABO287" s="4">
        <v>192</v>
      </c>
      <c r="ABP287" s="4">
        <v>192</v>
      </c>
      <c r="ABQ287" s="4">
        <v>192</v>
      </c>
      <c r="ABR287" s="4">
        <v>192</v>
      </c>
      <c r="ABS287" s="4">
        <v>192</v>
      </c>
      <c r="ABT287" s="4">
        <v>192</v>
      </c>
      <c r="ABU287" s="4">
        <v>192</v>
      </c>
    </row>
    <row r="288" spans="1:749" outlineLevel="3">
      <c r="A288" s="4" t="s">
        <v>1146</v>
      </c>
      <c r="D288" s="4">
        <v>172.89</v>
      </c>
      <c r="E288" s="4">
        <v>38.659999999999997</v>
      </c>
      <c r="F288" s="689">
        <v>62621.33</v>
      </c>
      <c r="G288" s="689"/>
      <c r="H288" s="689" t="s">
        <v>894</v>
      </c>
      <c r="KJ288" s="4">
        <v>3.33</v>
      </c>
      <c r="KK288" s="4">
        <v>3.33</v>
      </c>
      <c r="KL288" s="4">
        <v>3.33</v>
      </c>
      <c r="KM288" s="4">
        <v>6.9</v>
      </c>
      <c r="KN288" s="4">
        <v>16.440000000000001</v>
      </c>
      <c r="KO288" s="4">
        <v>16.440000000000001</v>
      </c>
      <c r="KP288" s="4">
        <v>16.440000000000001</v>
      </c>
      <c r="KQ288" s="4">
        <v>16.440000000000001</v>
      </c>
      <c r="KR288" s="4">
        <v>16.440000000000001</v>
      </c>
      <c r="KS288" s="4">
        <v>16.440000000000001</v>
      </c>
      <c r="KT288" s="4">
        <v>16.440000000000001</v>
      </c>
      <c r="KU288" s="4">
        <v>16.440000000000001</v>
      </c>
      <c r="KV288" s="4">
        <v>16.440000000000001</v>
      </c>
      <c r="KW288" s="4">
        <v>16.440000000000001</v>
      </c>
      <c r="KX288" s="4">
        <v>16.440000000000001</v>
      </c>
      <c r="KY288" s="4">
        <v>16.440000000000001</v>
      </c>
      <c r="KZ288" s="4">
        <v>16.440000000000001</v>
      </c>
      <c r="LA288" s="4">
        <v>16.440000000000001</v>
      </c>
      <c r="LB288" s="4">
        <v>16.440000000000001</v>
      </c>
      <c r="LC288" s="4">
        <v>16.440000000000001</v>
      </c>
      <c r="LD288" s="4">
        <v>16.440000000000001</v>
      </c>
      <c r="LE288" s="4">
        <v>16.440000000000001</v>
      </c>
      <c r="LF288" s="4">
        <v>16.440000000000001</v>
      </c>
      <c r="LG288" s="4">
        <v>16.440000000000001</v>
      </c>
      <c r="LH288" s="4">
        <v>16.440000000000001</v>
      </c>
      <c r="LI288" s="4">
        <v>16.440000000000001</v>
      </c>
      <c r="LJ288" s="4">
        <v>16.440000000000001</v>
      </c>
      <c r="LK288" s="4">
        <v>16.440000000000001</v>
      </c>
      <c r="LL288" s="4">
        <v>16.440000000000001</v>
      </c>
      <c r="LM288" s="4">
        <v>16.440000000000001</v>
      </c>
      <c r="LN288" s="4">
        <v>16.440000000000001</v>
      </c>
      <c r="LO288" s="4">
        <v>16.440000000000001</v>
      </c>
      <c r="LP288" s="4">
        <v>16.440000000000001</v>
      </c>
      <c r="LQ288" s="4">
        <v>16.440000000000001</v>
      </c>
      <c r="LR288" s="4">
        <v>16.440000000000001</v>
      </c>
      <c r="LS288" s="4">
        <v>16.440000000000001</v>
      </c>
      <c r="LT288" s="4">
        <v>16.440000000000001</v>
      </c>
      <c r="LU288" s="4">
        <v>16.440000000000001</v>
      </c>
      <c r="LV288" s="4">
        <v>16.440000000000001</v>
      </c>
      <c r="LW288" s="4">
        <v>16.440000000000001</v>
      </c>
      <c r="LX288" s="4">
        <v>16.440000000000001</v>
      </c>
      <c r="LY288" s="4">
        <v>16.440000000000001</v>
      </c>
      <c r="LZ288" s="4">
        <v>16.440000000000001</v>
      </c>
      <c r="MA288" s="4">
        <v>16.440000000000001</v>
      </c>
      <c r="MB288" s="4">
        <v>16.440000000000001</v>
      </c>
      <c r="MC288" s="4">
        <v>16.440000000000001</v>
      </c>
      <c r="MD288" s="4">
        <v>16.440000000000001</v>
      </c>
      <c r="ME288" s="4">
        <v>16.440000000000001</v>
      </c>
      <c r="MF288" s="4">
        <v>16.440000000000001</v>
      </c>
      <c r="MG288" s="4">
        <v>16.440000000000001</v>
      </c>
      <c r="MH288" s="4">
        <v>16.440000000000001</v>
      </c>
      <c r="MI288" s="4">
        <v>17.899999999999999</v>
      </c>
      <c r="MJ288" s="4">
        <v>19.350000000000001</v>
      </c>
      <c r="MK288" s="4">
        <v>20.81</v>
      </c>
      <c r="ML288" s="4">
        <v>22.75</v>
      </c>
      <c r="MM288" s="4">
        <v>26.34</v>
      </c>
      <c r="MN288" s="4">
        <v>31</v>
      </c>
      <c r="MO288" s="4">
        <v>31</v>
      </c>
      <c r="MP288" s="4">
        <v>31</v>
      </c>
      <c r="MQ288" s="4">
        <v>31</v>
      </c>
      <c r="MR288" s="4">
        <v>31</v>
      </c>
      <c r="MS288" s="4">
        <v>31</v>
      </c>
      <c r="MT288" s="4">
        <v>31</v>
      </c>
      <c r="MU288" s="4">
        <v>31</v>
      </c>
      <c r="MV288" s="4">
        <v>31</v>
      </c>
      <c r="MW288" s="4">
        <v>31</v>
      </c>
      <c r="MX288" s="4">
        <v>31</v>
      </c>
      <c r="MY288" s="4">
        <v>31</v>
      </c>
      <c r="MZ288" s="4">
        <v>31</v>
      </c>
      <c r="NA288" s="4">
        <v>32.53</v>
      </c>
      <c r="NB288" s="4">
        <v>34.32</v>
      </c>
      <c r="NC288" s="4">
        <v>34.32</v>
      </c>
      <c r="ND288" s="4">
        <v>38.659999999999997</v>
      </c>
      <c r="NE288" s="4">
        <v>38.659999999999997</v>
      </c>
      <c r="NF288" s="4">
        <v>38.659999999999997</v>
      </c>
      <c r="NG288" s="4">
        <v>38.659999999999997</v>
      </c>
      <c r="NH288" s="4">
        <v>38.659999999999997</v>
      </c>
      <c r="NI288" s="4">
        <v>38.659999999999997</v>
      </c>
      <c r="NJ288" s="4">
        <v>38.659999999999997</v>
      </c>
      <c r="NK288" s="4">
        <v>38.659999999999997</v>
      </c>
      <c r="NL288" s="4">
        <v>38.659999999999997</v>
      </c>
      <c r="NM288" s="4">
        <v>38.659999999999997</v>
      </c>
      <c r="NN288" s="4">
        <v>38.659999999999997</v>
      </c>
      <c r="NO288" s="4">
        <v>38.659999999999997</v>
      </c>
      <c r="NP288" s="4">
        <v>38.659999999999997</v>
      </c>
      <c r="NQ288" s="4">
        <v>38.659999999999997</v>
      </c>
      <c r="NR288" s="4">
        <v>38.659999999999997</v>
      </c>
      <c r="NS288" s="4">
        <v>38.659999999999997</v>
      </c>
      <c r="NT288" s="4">
        <v>38.659999999999997</v>
      </c>
      <c r="NU288" s="4">
        <v>38.659999999999997</v>
      </c>
      <c r="NV288" s="4">
        <v>38.659999999999997</v>
      </c>
      <c r="NW288" s="4">
        <v>38.659999999999997</v>
      </c>
      <c r="NX288" s="4">
        <v>38.659999999999997</v>
      </c>
      <c r="NY288" s="4">
        <v>38.659999999999997</v>
      </c>
      <c r="NZ288" s="4">
        <v>38.659999999999997</v>
      </c>
      <c r="OA288" s="4">
        <v>38.659999999999997</v>
      </c>
      <c r="OB288" s="4">
        <v>38.659999999999997</v>
      </c>
      <c r="OC288" s="4">
        <v>38.659999999999997</v>
      </c>
      <c r="OD288" s="4">
        <v>38.659999999999997</v>
      </c>
      <c r="OE288" s="4">
        <v>38.659999999999997</v>
      </c>
      <c r="OF288" s="4">
        <v>38.659999999999997</v>
      </c>
      <c r="OG288" s="4">
        <v>38.659999999999997</v>
      </c>
      <c r="OH288" s="4">
        <v>44.27</v>
      </c>
      <c r="OI288" s="4">
        <v>57.35</v>
      </c>
      <c r="OJ288" s="4">
        <v>74.680000000000007</v>
      </c>
      <c r="OK288" s="4">
        <v>115.12</v>
      </c>
      <c r="OL288" s="4">
        <v>115.12</v>
      </c>
      <c r="OM288" s="4">
        <v>115.12</v>
      </c>
      <c r="ON288" s="4">
        <v>115.12</v>
      </c>
      <c r="OO288" s="4">
        <v>115.12</v>
      </c>
      <c r="OP288" s="4">
        <v>115.12</v>
      </c>
      <c r="OQ288" s="4">
        <v>115.12</v>
      </c>
      <c r="OR288" s="4">
        <v>115.12</v>
      </c>
      <c r="OS288" s="4">
        <v>115.12</v>
      </c>
      <c r="OT288" s="4">
        <v>115.12</v>
      </c>
      <c r="OU288" s="4">
        <v>115.12</v>
      </c>
      <c r="OV288" s="4">
        <v>115.12</v>
      </c>
      <c r="OW288" s="4">
        <v>115.12</v>
      </c>
      <c r="OX288" s="4">
        <v>115.12</v>
      </c>
      <c r="OY288" s="4">
        <v>115.12</v>
      </c>
      <c r="OZ288" s="4">
        <v>115.12</v>
      </c>
      <c r="PA288" s="4">
        <v>115.12</v>
      </c>
      <c r="PB288" s="4">
        <v>115.12</v>
      </c>
      <c r="PC288" s="4">
        <v>115.12</v>
      </c>
      <c r="PD288" s="4">
        <v>115.12</v>
      </c>
      <c r="PE288" s="4">
        <v>115.12</v>
      </c>
      <c r="PF288" s="4">
        <v>115.12</v>
      </c>
      <c r="PG288" s="4">
        <v>115.12</v>
      </c>
      <c r="PH288" s="4">
        <v>115.12</v>
      </c>
      <c r="PI288" s="4">
        <v>115.12</v>
      </c>
      <c r="PJ288" s="4">
        <v>115.12</v>
      </c>
      <c r="PK288" s="4">
        <v>115.12</v>
      </c>
      <c r="PL288" s="4">
        <v>115.12</v>
      </c>
      <c r="PM288" s="4">
        <v>115.12</v>
      </c>
      <c r="PN288" s="4">
        <v>115.12</v>
      </c>
      <c r="PO288" s="4">
        <v>115.12</v>
      </c>
      <c r="PP288" s="4">
        <v>115.12</v>
      </c>
      <c r="PQ288" s="4">
        <v>115.12</v>
      </c>
      <c r="PR288" s="4">
        <v>115.12</v>
      </c>
      <c r="PS288" s="4">
        <v>115.12</v>
      </c>
      <c r="PT288" s="4">
        <v>115.12</v>
      </c>
      <c r="PU288" s="4">
        <v>115.12</v>
      </c>
      <c r="PV288" s="4">
        <v>115.12</v>
      </c>
      <c r="PW288" s="4">
        <v>115.12</v>
      </c>
      <c r="PX288" s="4">
        <v>115.12</v>
      </c>
      <c r="PY288" s="4">
        <v>115.12</v>
      </c>
      <c r="PZ288" s="4">
        <v>115.12</v>
      </c>
      <c r="QA288" s="4">
        <v>115.12</v>
      </c>
      <c r="QB288" s="4">
        <v>115.12</v>
      </c>
      <c r="QC288" s="4">
        <v>115.12</v>
      </c>
      <c r="QD288" s="4">
        <v>115.12</v>
      </c>
      <c r="QE288" s="4">
        <v>115.12</v>
      </c>
      <c r="QF288" s="4">
        <v>115.12</v>
      </c>
      <c r="QG288" s="4">
        <v>132.44999999999999</v>
      </c>
      <c r="QH288" s="4">
        <v>172.89</v>
      </c>
      <c r="QI288" s="4">
        <v>172.89</v>
      </c>
      <c r="QJ288" s="4">
        <v>172.89</v>
      </c>
      <c r="QK288" s="4">
        <v>172.89</v>
      </c>
      <c r="QL288" s="4">
        <v>172.89</v>
      </c>
      <c r="QM288" s="4">
        <v>172.89</v>
      </c>
      <c r="QN288" s="4">
        <v>172.89</v>
      </c>
      <c r="QO288" s="4">
        <v>172.89</v>
      </c>
      <c r="QP288" s="4">
        <v>172.89</v>
      </c>
      <c r="QQ288" s="4">
        <v>172.89</v>
      </c>
      <c r="QR288" s="4">
        <v>172.89</v>
      </c>
      <c r="QS288" s="4">
        <v>172.89</v>
      </c>
      <c r="QT288" s="4">
        <v>172.89</v>
      </c>
      <c r="QU288" s="4">
        <v>172.89</v>
      </c>
      <c r="QV288" s="4">
        <v>172.89</v>
      </c>
      <c r="QW288" s="4">
        <v>172.89</v>
      </c>
      <c r="QX288" s="4">
        <v>172.89</v>
      </c>
      <c r="QY288" s="4">
        <v>172.89</v>
      </c>
      <c r="QZ288" s="4">
        <v>172.89</v>
      </c>
      <c r="RA288" s="4">
        <v>172.89</v>
      </c>
      <c r="RB288" s="4">
        <v>172.89</v>
      </c>
      <c r="RC288" s="4">
        <v>172.89</v>
      </c>
      <c r="RD288" s="4">
        <v>172.89</v>
      </c>
      <c r="RE288" s="4">
        <v>172.89</v>
      </c>
      <c r="RF288" s="4">
        <v>172.89</v>
      </c>
      <c r="RG288" s="4">
        <v>172.89</v>
      </c>
      <c r="RH288" s="4">
        <v>172.89</v>
      </c>
      <c r="RI288" s="4">
        <v>172.89</v>
      </c>
      <c r="RJ288" s="4">
        <v>172.89</v>
      </c>
      <c r="RK288" s="4">
        <v>172.89</v>
      </c>
      <c r="RL288" s="4">
        <v>172.89</v>
      </c>
      <c r="RM288" s="4">
        <v>172.89</v>
      </c>
      <c r="RN288" s="4">
        <v>172.89</v>
      </c>
      <c r="RO288" s="4">
        <v>172.89</v>
      </c>
      <c r="RP288" s="4">
        <v>172.89</v>
      </c>
      <c r="RQ288" s="4">
        <v>172.89</v>
      </c>
      <c r="RR288" s="4">
        <v>172.89</v>
      </c>
      <c r="RS288" s="4">
        <v>172.89</v>
      </c>
      <c r="SN288" s="4">
        <v>68.64</v>
      </c>
      <c r="SO288" s="4">
        <v>132</v>
      </c>
      <c r="SP288" s="4">
        <v>132</v>
      </c>
      <c r="SQ288" s="4">
        <v>132</v>
      </c>
      <c r="SR288" s="4">
        <v>132</v>
      </c>
      <c r="SS288" s="4">
        <v>132</v>
      </c>
      <c r="ST288" s="4">
        <v>132</v>
      </c>
      <c r="SU288" s="4">
        <v>132</v>
      </c>
      <c r="SV288" s="4">
        <v>132</v>
      </c>
      <c r="SW288" s="4">
        <v>132</v>
      </c>
      <c r="SX288" s="4">
        <v>132</v>
      </c>
      <c r="SY288" s="4">
        <v>132</v>
      </c>
      <c r="SZ288" s="4">
        <v>179.84</v>
      </c>
      <c r="TA288" s="4">
        <v>224</v>
      </c>
      <c r="TB288" s="4">
        <v>224</v>
      </c>
      <c r="TC288" s="4">
        <v>224</v>
      </c>
      <c r="TD288" s="4">
        <v>224</v>
      </c>
      <c r="TE288" s="4">
        <v>224</v>
      </c>
      <c r="TF288" s="4">
        <v>224</v>
      </c>
      <c r="TG288" s="4">
        <v>224</v>
      </c>
      <c r="TH288" s="4">
        <v>224</v>
      </c>
      <c r="TI288" s="4">
        <v>224</v>
      </c>
      <c r="TJ288" s="4">
        <v>224</v>
      </c>
      <c r="TK288" s="4">
        <v>224</v>
      </c>
      <c r="TL288" s="4">
        <v>224</v>
      </c>
      <c r="TM288" s="4">
        <v>224</v>
      </c>
      <c r="TN288" s="4">
        <v>224</v>
      </c>
      <c r="TO288" s="4">
        <v>224</v>
      </c>
      <c r="TP288" s="4">
        <v>224</v>
      </c>
      <c r="TQ288" s="4">
        <v>224</v>
      </c>
      <c r="TR288" s="4">
        <v>224</v>
      </c>
      <c r="TS288" s="4">
        <v>224</v>
      </c>
      <c r="TT288" s="4">
        <v>224</v>
      </c>
      <c r="TU288" s="4">
        <v>224</v>
      </c>
      <c r="TV288" s="4">
        <v>224</v>
      </c>
      <c r="TW288" s="4">
        <v>224</v>
      </c>
      <c r="TX288" s="4">
        <v>224</v>
      </c>
      <c r="TY288" s="4">
        <v>224</v>
      </c>
      <c r="TZ288" s="4">
        <v>224</v>
      </c>
      <c r="UA288" s="4">
        <v>224</v>
      </c>
      <c r="UB288" s="4">
        <v>224</v>
      </c>
      <c r="UC288" s="4">
        <v>224</v>
      </c>
      <c r="UD288" s="4">
        <v>224</v>
      </c>
      <c r="UE288" s="4">
        <v>224</v>
      </c>
      <c r="UF288" s="4">
        <v>224</v>
      </c>
      <c r="UG288" s="4">
        <v>224</v>
      </c>
      <c r="UH288" s="4">
        <v>224</v>
      </c>
      <c r="UI288" s="4">
        <v>224</v>
      </c>
      <c r="UJ288" s="4">
        <v>224</v>
      </c>
      <c r="UK288" s="4">
        <v>224</v>
      </c>
      <c r="UL288" s="4">
        <v>224</v>
      </c>
      <c r="UM288" s="4">
        <v>224</v>
      </c>
      <c r="UN288" s="4">
        <v>306.8</v>
      </c>
      <c r="UO288" s="4">
        <v>306.8</v>
      </c>
      <c r="UP288" s="4">
        <v>380.4</v>
      </c>
      <c r="UQ288" s="4">
        <v>454</v>
      </c>
      <c r="UR288" s="4">
        <v>485.32</v>
      </c>
      <c r="US288" s="4">
        <v>513.16</v>
      </c>
      <c r="UT288" s="4">
        <v>541</v>
      </c>
      <c r="UU288" s="4">
        <v>541</v>
      </c>
      <c r="UV288" s="4">
        <v>541</v>
      </c>
      <c r="UW288" s="4">
        <v>541</v>
      </c>
      <c r="UX288" s="4">
        <v>541</v>
      </c>
      <c r="UY288" s="4">
        <v>541</v>
      </c>
      <c r="UZ288" s="4">
        <v>545.16</v>
      </c>
      <c r="VA288" s="4">
        <v>549</v>
      </c>
      <c r="VB288" s="4">
        <v>549</v>
      </c>
      <c r="VC288" s="4">
        <v>549</v>
      </c>
      <c r="VD288" s="4">
        <v>549</v>
      </c>
      <c r="VE288" s="4">
        <v>549</v>
      </c>
      <c r="VF288" s="4">
        <v>549</v>
      </c>
      <c r="VG288" s="4">
        <v>549</v>
      </c>
      <c r="VH288" s="4">
        <v>549</v>
      </c>
      <c r="VI288" s="4">
        <v>549</v>
      </c>
      <c r="VJ288" s="4">
        <v>549</v>
      </c>
      <c r="VK288" s="4">
        <v>549</v>
      </c>
      <c r="VL288" s="4">
        <v>549</v>
      </c>
      <c r="VM288" s="4">
        <v>549</v>
      </c>
      <c r="VN288" s="4">
        <v>549</v>
      </c>
      <c r="VO288" s="4">
        <v>549</v>
      </c>
      <c r="VP288" s="4">
        <v>568.76</v>
      </c>
      <c r="VQ288" s="4">
        <v>568.76</v>
      </c>
      <c r="VR288" s="4">
        <v>587</v>
      </c>
      <c r="VS288" s="4">
        <v>587</v>
      </c>
      <c r="VT288" s="4">
        <v>587</v>
      </c>
      <c r="VU288" s="4">
        <v>587</v>
      </c>
      <c r="VV288" s="4">
        <v>587</v>
      </c>
      <c r="VW288" s="4">
        <v>620.79999999999995</v>
      </c>
      <c r="VX288" s="4">
        <v>620.79999999999995</v>
      </c>
      <c r="VY288" s="4">
        <v>652</v>
      </c>
      <c r="VZ288" s="4">
        <v>685.8</v>
      </c>
      <c r="WA288" s="4">
        <v>717</v>
      </c>
      <c r="WB288" s="4">
        <v>717</v>
      </c>
      <c r="WC288" s="4">
        <v>717</v>
      </c>
      <c r="WD288" s="4">
        <v>717</v>
      </c>
      <c r="WE288" s="4">
        <v>717</v>
      </c>
      <c r="WF288" s="4">
        <v>717</v>
      </c>
      <c r="WG288" s="4">
        <v>717</v>
      </c>
      <c r="WH288" s="4">
        <v>717</v>
      </c>
      <c r="WI288" s="4">
        <v>717</v>
      </c>
      <c r="WJ288" s="4">
        <v>717</v>
      </c>
      <c r="WK288" s="4">
        <v>717</v>
      </c>
      <c r="WL288" s="4">
        <v>717</v>
      </c>
      <c r="WM288" s="4">
        <v>717</v>
      </c>
      <c r="WN288" s="4">
        <v>717</v>
      </c>
      <c r="WO288" s="4">
        <v>717</v>
      </c>
      <c r="WP288" s="4">
        <v>717</v>
      </c>
      <c r="WQ288" s="4">
        <v>717</v>
      </c>
      <c r="WR288" s="4">
        <v>717</v>
      </c>
      <c r="WS288" s="4">
        <v>717</v>
      </c>
      <c r="WT288" s="4">
        <v>717</v>
      </c>
      <c r="WU288" s="4">
        <v>717</v>
      </c>
      <c r="WV288" s="4">
        <v>717</v>
      </c>
      <c r="WW288" s="4">
        <v>717</v>
      </c>
      <c r="WX288" s="4">
        <v>761.2</v>
      </c>
      <c r="WY288" s="4">
        <v>802</v>
      </c>
      <c r="WZ288" s="4">
        <v>802</v>
      </c>
      <c r="XA288" s="4">
        <v>802</v>
      </c>
      <c r="XB288" s="4">
        <v>802</v>
      </c>
      <c r="XC288" s="4">
        <v>829.44</v>
      </c>
      <c r="XD288" s="4">
        <v>852.96</v>
      </c>
      <c r="XE288" s="4">
        <v>876.48</v>
      </c>
      <c r="XF288" s="4">
        <v>900</v>
      </c>
      <c r="XG288" s="4">
        <v>900</v>
      </c>
      <c r="XH288" s="4">
        <v>900</v>
      </c>
      <c r="XI288" s="4">
        <v>900</v>
      </c>
      <c r="XJ288" s="4">
        <v>900</v>
      </c>
      <c r="XK288" s="4">
        <v>900</v>
      </c>
      <c r="XL288" s="4">
        <v>900</v>
      </c>
      <c r="XM288" s="4">
        <v>900</v>
      </c>
      <c r="XN288" s="4">
        <v>900</v>
      </c>
      <c r="XO288" s="4">
        <v>900</v>
      </c>
      <c r="XP288" s="4">
        <v>900</v>
      </c>
      <c r="XQ288" s="4">
        <v>900</v>
      </c>
      <c r="XR288" s="4">
        <v>900</v>
      </c>
      <c r="XS288" s="4">
        <v>900</v>
      </c>
      <c r="XT288" s="4">
        <v>900</v>
      </c>
      <c r="XU288" s="4">
        <v>900</v>
      </c>
      <c r="XV288" s="4">
        <v>900</v>
      </c>
      <c r="XW288" s="4">
        <v>900</v>
      </c>
      <c r="XX288" s="4">
        <v>900</v>
      </c>
      <c r="XY288" s="4">
        <v>900</v>
      </c>
      <c r="XZ288" s="4">
        <v>900</v>
      </c>
      <c r="YA288" s="4">
        <v>900</v>
      </c>
      <c r="YB288" s="4">
        <v>900</v>
      </c>
      <c r="YC288" s="4">
        <v>900</v>
      </c>
      <c r="YD288" s="4">
        <v>900</v>
      </c>
      <c r="YE288" s="4">
        <v>900</v>
      </c>
      <c r="YF288" s="4">
        <v>900</v>
      </c>
      <c r="YG288" s="4">
        <v>900</v>
      </c>
      <c r="YH288" s="4">
        <v>900</v>
      </c>
      <c r="YI288" s="4">
        <v>900</v>
      </c>
      <c r="YJ288" s="4">
        <v>900</v>
      </c>
      <c r="YK288" s="4">
        <v>900</v>
      </c>
      <c r="YL288" s="4">
        <v>900</v>
      </c>
      <c r="YM288" s="4">
        <v>900</v>
      </c>
      <c r="YN288" s="4">
        <v>900</v>
      </c>
      <c r="YO288" s="4">
        <v>900</v>
      </c>
      <c r="YP288" s="4">
        <v>900</v>
      </c>
      <c r="YQ288" s="4">
        <v>900</v>
      </c>
      <c r="YR288" s="4">
        <v>900</v>
      </c>
      <c r="YS288" s="4">
        <v>900</v>
      </c>
      <c r="YT288" s="4">
        <v>900</v>
      </c>
      <c r="YU288" s="4">
        <v>900</v>
      </c>
      <c r="YV288" s="4">
        <v>900</v>
      </c>
      <c r="YW288" s="4">
        <v>900</v>
      </c>
      <c r="YX288" s="4">
        <v>900</v>
      </c>
      <c r="YY288" s="4">
        <v>900</v>
      </c>
      <c r="YZ288" s="4">
        <v>900</v>
      </c>
      <c r="ZA288" s="4">
        <v>900</v>
      </c>
      <c r="ZB288" s="4">
        <v>900</v>
      </c>
      <c r="ZC288" s="4">
        <v>900</v>
      </c>
      <c r="ZD288" s="4">
        <v>900</v>
      </c>
      <c r="ZE288" s="4">
        <v>900</v>
      </c>
      <c r="ZF288" s="4">
        <v>900</v>
      </c>
      <c r="ZG288" s="4">
        <v>900</v>
      </c>
      <c r="ZH288" s="4">
        <v>900</v>
      </c>
      <c r="ZI288" s="4">
        <v>900</v>
      </c>
      <c r="ZJ288" s="4">
        <v>900</v>
      </c>
      <c r="ZK288" s="4">
        <v>900</v>
      </c>
      <c r="ZL288" s="4">
        <v>900</v>
      </c>
      <c r="ZM288" s="925">
        <v>900</v>
      </c>
      <c r="ZN288" s="925">
        <v>900</v>
      </c>
      <c r="ZO288" s="4">
        <v>900</v>
      </c>
      <c r="ZP288" s="4">
        <v>900</v>
      </c>
      <c r="ZQ288" s="4">
        <v>900</v>
      </c>
      <c r="ZR288" s="4">
        <v>900</v>
      </c>
      <c r="ZS288" s="4">
        <v>900</v>
      </c>
      <c r="ZT288" s="4">
        <v>900</v>
      </c>
      <c r="ZU288" s="4">
        <v>900</v>
      </c>
      <c r="ZV288" s="4">
        <v>900</v>
      </c>
      <c r="ZW288" s="4">
        <v>900</v>
      </c>
      <c r="ZX288" s="4">
        <v>900</v>
      </c>
      <c r="ZY288" s="4">
        <v>900</v>
      </c>
      <c r="ZZ288" s="4">
        <v>900</v>
      </c>
      <c r="AAA288" s="4">
        <v>900</v>
      </c>
      <c r="AAB288" s="4">
        <v>900</v>
      </c>
      <c r="AAC288" s="4">
        <v>900</v>
      </c>
      <c r="AAD288" s="4">
        <v>900</v>
      </c>
      <c r="AAE288" s="4">
        <v>900</v>
      </c>
      <c r="AAF288" s="4">
        <v>900</v>
      </c>
      <c r="AAG288" s="4">
        <v>900</v>
      </c>
      <c r="AAH288" s="4">
        <v>900</v>
      </c>
      <c r="AAI288" s="4">
        <v>900</v>
      </c>
      <c r="AAJ288" s="4">
        <v>900</v>
      </c>
      <c r="AAK288" s="4">
        <v>900</v>
      </c>
      <c r="AAL288" s="4">
        <v>900</v>
      </c>
      <c r="AAM288" s="4">
        <v>900</v>
      </c>
      <c r="AAN288" s="4">
        <v>900</v>
      </c>
      <c r="AAO288" s="4">
        <v>900</v>
      </c>
      <c r="AAP288" s="4">
        <v>900</v>
      </c>
      <c r="AAQ288" s="4">
        <v>900</v>
      </c>
      <c r="AAR288" s="4">
        <v>900</v>
      </c>
      <c r="AAS288" s="4">
        <v>900</v>
      </c>
      <c r="AAT288" s="4">
        <v>900</v>
      </c>
      <c r="AAU288" s="4">
        <v>900</v>
      </c>
      <c r="AAV288" s="4">
        <v>900</v>
      </c>
      <c r="AAW288" s="4">
        <v>900</v>
      </c>
      <c r="AAX288" s="4">
        <v>900</v>
      </c>
      <c r="AAY288" s="4">
        <v>900</v>
      </c>
      <c r="AAZ288" s="4">
        <v>900</v>
      </c>
      <c r="ABA288" s="4">
        <v>900</v>
      </c>
      <c r="ABB288" s="4">
        <v>900</v>
      </c>
      <c r="ABC288" s="4">
        <v>900</v>
      </c>
      <c r="ABD288" s="4">
        <v>900</v>
      </c>
      <c r="ABE288" s="4">
        <v>900</v>
      </c>
      <c r="ABF288" s="4">
        <v>900</v>
      </c>
      <c r="ABG288" s="4">
        <v>900</v>
      </c>
      <c r="ABH288" s="4">
        <v>900</v>
      </c>
      <c r="ABI288" s="4">
        <v>900</v>
      </c>
      <c r="ABJ288" s="4">
        <v>900</v>
      </c>
      <c r="ABK288" s="4">
        <v>900</v>
      </c>
      <c r="ABL288" s="4">
        <v>900</v>
      </c>
      <c r="ABM288" s="4">
        <v>900</v>
      </c>
      <c r="ABN288" s="4">
        <v>900</v>
      </c>
      <c r="ABO288" s="4">
        <v>900</v>
      </c>
      <c r="ABP288" s="4">
        <v>900</v>
      </c>
      <c r="ABQ288" s="4">
        <v>900</v>
      </c>
      <c r="ABR288" s="4">
        <v>900</v>
      </c>
      <c r="ABS288" s="4">
        <v>900</v>
      </c>
      <c r="ABT288" s="4">
        <v>900</v>
      </c>
      <c r="ABU288" s="4">
        <v>900</v>
      </c>
    </row>
    <row r="289" spans="1:749" outlineLevel="3">
      <c r="A289" s="4" t="s">
        <v>1147</v>
      </c>
      <c r="D289" s="4">
        <v>788.2</v>
      </c>
      <c r="E289" s="4">
        <v>264</v>
      </c>
      <c r="F289" s="689">
        <v>57022.57</v>
      </c>
      <c r="G289" s="689"/>
      <c r="H289" s="689" t="s">
        <v>894</v>
      </c>
      <c r="KG289" s="4">
        <v>19.2</v>
      </c>
      <c r="KH289" s="4">
        <v>43.6</v>
      </c>
      <c r="KI289" s="4">
        <v>92</v>
      </c>
      <c r="KJ289" s="4">
        <v>92</v>
      </c>
      <c r="KK289" s="4">
        <v>92</v>
      </c>
      <c r="KL289" s="4">
        <v>143.6</v>
      </c>
      <c r="KM289" s="4">
        <v>264</v>
      </c>
      <c r="KN289" s="4">
        <v>264</v>
      </c>
      <c r="KO289" s="4">
        <v>264</v>
      </c>
      <c r="KP289" s="4">
        <v>264</v>
      </c>
      <c r="KQ289" s="4">
        <v>264</v>
      </c>
      <c r="KR289" s="4">
        <v>264</v>
      </c>
      <c r="KS289" s="4">
        <v>264</v>
      </c>
      <c r="KT289" s="4">
        <v>264</v>
      </c>
      <c r="KU289" s="4">
        <v>264</v>
      </c>
      <c r="KV289" s="4">
        <v>264</v>
      </c>
      <c r="KW289" s="4">
        <v>264</v>
      </c>
      <c r="KX289" s="4">
        <v>264</v>
      </c>
      <c r="KY289" s="4">
        <v>264</v>
      </c>
      <c r="KZ289" s="4">
        <v>264</v>
      </c>
      <c r="LA289" s="4">
        <v>264</v>
      </c>
      <c r="LB289" s="4">
        <v>264</v>
      </c>
      <c r="LC289" s="4">
        <v>264</v>
      </c>
      <c r="LD289" s="4">
        <v>264</v>
      </c>
      <c r="LE289" s="4">
        <v>264</v>
      </c>
      <c r="LF289" s="4">
        <v>264</v>
      </c>
      <c r="LG289" s="4">
        <v>264</v>
      </c>
      <c r="LH289" s="4">
        <v>264</v>
      </c>
      <c r="LI289" s="4">
        <v>264</v>
      </c>
      <c r="LJ289" s="4">
        <v>264</v>
      </c>
      <c r="LK289" s="4">
        <v>264</v>
      </c>
      <c r="LL289" s="4">
        <v>264</v>
      </c>
      <c r="LM289" s="4">
        <v>264</v>
      </c>
      <c r="LN289" s="4">
        <v>264</v>
      </c>
      <c r="LO289" s="4">
        <v>264</v>
      </c>
      <c r="LP289" s="4">
        <v>264</v>
      </c>
      <c r="LQ289" s="4">
        <v>264</v>
      </c>
      <c r="LR289" s="4">
        <v>264</v>
      </c>
      <c r="LS289" s="4">
        <v>264</v>
      </c>
      <c r="LT289" s="4">
        <v>264</v>
      </c>
      <c r="LU289" s="4">
        <v>264</v>
      </c>
      <c r="LV289" s="4">
        <v>264</v>
      </c>
      <c r="LW289" s="4">
        <v>264</v>
      </c>
      <c r="LX289" s="4">
        <v>264</v>
      </c>
      <c r="LY289" s="4">
        <v>264</v>
      </c>
      <c r="LZ289" s="4">
        <v>264</v>
      </c>
      <c r="MA289" s="4">
        <v>264</v>
      </c>
      <c r="MB289" s="4">
        <v>264</v>
      </c>
      <c r="MC289" s="4">
        <v>264</v>
      </c>
      <c r="MD289" s="4">
        <v>264</v>
      </c>
      <c r="ME289" s="4">
        <v>264</v>
      </c>
      <c r="MF289" s="4">
        <v>264</v>
      </c>
      <c r="MG289" s="4">
        <v>264</v>
      </c>
      <c r="MH289" s="4">
        <v>264</v>
      </c>
      <c r="MI289" s="4">
        <v>264</v>
      </c>
      <c r="MJ289" s="4">
        <v>264</v>
      </c>
      <c r="MK289" s="4">
        <v>264</v>
      </c>
      <c r="ML289" s="4">
        <v>264</v>
      </c>
      <c r="MM289" s="4">
        <v>264</v>
      </c>
      <c r="MN289" s="4">
        <v>264</v>
      </c>
      <c r="MO289" s="4">
        <v>264</v>
      </c>
      <c r="MP289" s="4">
        <v>264</v>
      </c>
      <c r="MQ289" s="4">
        <v>264</v>
      </c>
      <c r="MR289" s="4">
        <v>264</v>
      </c>
      <c r="MS289" s="4">
        <v>264</v>
      </c>
      <c r="MT289" s="4">
        <v>264</v>
      </c>
      <c r="MU289" s="4">
        <v>264</v>
      </c>
      <c r="MV289" s="4">
        <v>264</v>
      </c>
      <c r="MW289" s="4">
        <v>264</v>
      </c>
      <c r="MX289" s="4">
        <v>264</v>
      </c>
      <c r="MY289" s="4">
        <v>264</v>
      </c>
      <c r="MZ289" s="4">
        <v>264</v>
      </c>
      <c r="NA289" s="4">
        <v>264</v>
      </c>
      <c r="NB289" s="4">
        <v>264</v>
      </c>
      <c r="NC289" s="4">
        <v>264</v>
      </c>
      <c r="ND289" s="4">
        <v>264</v>
      </c>
      <c r="NE289" s="4">
        <v>264</v>
      </c>
      <c r="NF289" s="4">
        <v>264</v>
      </c>
      <c r="NG289" s="4">
        <v>264</v>
      </c>
      <c r="NH289" s="4">
        <v>264</v>
      </c>
      <c r="NI289" s="4">
        <v>264</v>
      </c>
      <c r="NJ289" s="4">
        <v>264</v>
      </c>
      <c r="NK289" s="4">
        <v>264</v>
      </c>
      <c r="NL289" s="4">
        <v>264</v>
      </c>
      <c r="NM289" s="4">
        <v>264</v>
      </c>
      <c r="NN289" s="4">
        <v>264</v>
      </c>
      <c r="NO289" s="4">
        <v>264</v>
      </c>
      <c r="NP289" s="4">
        <v>264</v>
      </c>
      <c r="NQ289" s="4">
        <v>264</v>
      </c>
      <c r="NR289" s="4">
        <v>264</v>
      </c>
      <c r="NS289" s="4">
        <v>264</v>
      </c>
      <c r="NT289" s="4">
        <v>264</v>
      </c>
      <c r="NU289" s="4">
        <v>264</v>
      </c>
      <c r="NV289" s="4">
        <v>264</v>
      </c>
      <c r="NW289" s="4">
        <v>264</v>
      </c>
      <c r="NX289" s="4">
        <v>264</v>
      </c>
      <c r="NY289" s="4">
        <v>264</v>
      </c>
      <c r="NZ289" s="4">
        <v>264</v>
      </c>
      <c r="OA289" s="4">
        <v>264</v>
      </c>
      <c r="OB289" s="4">
        <v>264</v>
      </c>
      <c r="OC289" s="4">
        <v>264</v>
      </c>
      <c r="OD289" s="4">
        <v>264</v>
      </c>
      <c r="OE289" s="4">
        <v>264</v>
      </c>
      <c r="OF289" s="4">
        <v>264</v>
      </c>
      <c r="OG289" s="4">
        <v>264</v>
      </c>
      <c r="OH289" s="4">
        <v>264</v>
      </c>
      <c r="OI289" s="4">
        <v>264</v>
      </c>
      <c r="OJ289" s="4">
        <v>264</v>
      </c>
      <c r="OK289" s="4">
        <v>264</v>
      </c>
      <c r="OL289" s="4">
        <v>264</v>
      </c>
      <c r="OM289" s="4">
        <v>281.74</v>
      </c>
      <c r="ON289" s="4">
        <v>323.13</v>
      </c>
      <c r="OO289" s="4">
        <v>341.13</v>
      </c>
      <c r="OP289" s="4">
        <v>383.13</v>
      </c>
      <c r="OQ289" s="4">
        <v>383.13</v>
      </c>
      <c r="OR289" s="4">
        <v>383.13</v>
      </c>
      <c r="OS289" s="4">
        <v>383.13</v>
      </c>
      <c r="OT289" s="4">
        <v>383.13</v>
      </c>
      <c r="OU289" s="4">
        <v>383.13</v>
      </c>
      <c r="OV289" s="4">
        <v>383.13</v>
      </c>
      <c r="OW289" s="4">
        <v>383.13</v>
      </c>
      <c r="OX289" s="4">
        <v>383.13</v>
      </c>
      <c r="OY289" s="4">
        <v>383.13</v>
      </c>
      <c r="OZ289" s="4">
        <v>383.13</v>
      </c>
      <c r="PA289" s="4">
        <v>383.13</v>
      </c>
      <c r="PB289" s="4">
        <v>383.13</v>
      </c>
      <c r="PC289" s="4">
        <v>424.85</v>
      </c>
      <c r="PD289" s="4">
        <v>522.20000000000005</v>
      </c>
      <c r="PE289" s="4">
        <v>541.35</v>
      </c>
      <c r="PF289" s="4">
        <v>586.04</v>
      </c>
      <c r="PG289" s="4">
        <v>586.04</v>
      </c>
      <c r="PH289" s="4">
        <v>586.04</v>
      </c>
      <c r="PI289" s="4">
        <v>586.04</v>
      </c>
      <c r="PJ289" s="4">
        <v>588.32000000000005</v>
      </c>
      <c r="PK289" s="4">
        <v>593.64</v>
      </c>
      <c r="PL289" s="4">
        <v>593.64</v>
      </c>
      <c r="PM289" s="4">
        <v>593.64</v>
      </c>
      <c r="PN289" s="4">
        <v>593.64</v>
      </c>
      <c r="PO289" s="4">
        <v>593.64</v>
      </c>
      <c r="PP289" s="4">
        <v>604.64</v>
      </c>
      <c r="PQ289" s="4">
        <v>630.29999999999995</v>
      </c>
      <c r="PR289" s="4">
        <v>630.29999999999995</v>
      </c>
      <c r="PS289" s="4">
        <v>630.29999999999995</v>
      </c>
      <c r="PT289" s="4">
        <v>630.29999999999995</v>
      </c>
      <c r="PU289" s="4">
        <v>630.29999999999995</v>
      </c>
      <c r="PV289" s="4">
        <v>630.29999999999995</v>
      </c>
      <c r="PW289" s="4">
        <v>630.29999999999995</v>
      </c>
      <c r="PX289" s="4">
        <v>630.29999999999995</v>
      </c>
      <c r="PY289" s="4">
        <v>630.29999999999995</v>
      </c>
      <c r="PZ289" s="4">
        <v>630.29999999999995</v>
      </c>
      <c r="QA289" s="4">
        <v>630.29999999999995</v>
      </c>
      <c r="QB289" s="4">
        <v>630.29999999999995</v>
      </c>
      <c r="QC289" s="4">
        <v>630.29999999999995</v>
      </c>
      <c r="QD289" s="4">
        <v>630.29999999999995</v>
      </c>
      <c r="QE289" s="4">
        <v>630.29999999999995</v>
      </c>
      <c r="QF289" s="4">
        <v>720.2</v>
      </c>
      <c r="QG289" s="4">
        <v>720.2</v>
      </c>
      <c r="QH289" s="4">
        <v>720.2</v>
      </c>
      <c r="QI289" s="4">
        <v>720.2</v>
      </c>
      <c r="QJ289" s="4">
        <v>740.6</v>
      </c>
      <c r="QK289" s="4">
        <v>788.2</v>
      </c>
      <c r="QL289" s="4">
        <v>788.2</v>
      </c>
      <c r="QM289" s="4">
        <v>788.2</v>
      </c>
      <c r="QN289" s="4">
        <v>788.2</v>
      </c>
      <c r="QO289" s="4">
        <v>788.2</v>
      </c>
      <c r="QP289" s="4">
        <v>788.2</v>
      </c>
      <c r="QQ289" s="4">
        <v>788.2</v>
      </c>
      <c r="QR289" s="4">
        <v>788.2</v>
      </c>
      <c r="QS289" s="4">
        <v>788.2</v>
      </c>
      <c r="QT289" s="4">
        <v>788.2</v>
      </c>
      <c r="QU289" s="4">
        <v>788.2</v>
      </c>
      <c r="QV289" s="4">
        <v>788.2</v>
      </c>
      <c r="QW289" s="4">
        <v>788.2</v>
      </c>
      <c r="QX289" s="4">
        <v>788.2</v>
      </c>
      <c r="QY289" s="4">
        <v>788.2</v>
      </c>
      <c r="QZ289" s="4">
        <v>788.2</v>
      </c>
      <c r="RA289" s="4">
        <v>788.2</v>
      </c>
      <c r="RB289" s="4">
        <v>788.2</v>
      </c>
      <c r="RC289" s="4">
        <v>788.2</v>
      </c>
      <c r="RD289" s="4">
        <v>788.2</v>
      </c>
      <c r="RE289" s="4">
        <v>788.2</v>
      </c>
      <c r="RF289" s="4">
        <v>788.2</v>
      </c>
      <c r="RG289" s="4">
        <v>788.2</v>
      </c>
      <c r="RH289" s="4">
        <v>788.2</v>
      </c>
      <c r="RI289" s="4">
        <v>788.2</v>
      </c>
      <c r="RJ289" s="4">
        <v>788.2</v>
      </c>
      <c r="RK289" s="4">
        <v>788.2</v>
      </c>
      <c r="RL289" s="4">
        <v>788.2</v>
      </c>
      <c r="RM289" s="4">
        <v>788.2</v>
      </c>
      <c r="RN289" s="4">
        <v>788.2</v>
      </c>
      <c r="RO289" s="4">
        <v>788.2</v>
      </c>
      <c r="RP289" s="4">
        <v>788.2</v>
      </c>
      <c r="RQ289" s="4">
        <v>788.2</v>
      </c>
      <c r="RR289" s="4">
        <v>788.2</v>
      </c>
      <c r="RS289" s="4">
        <v>788.2</v>
      </c>
      <c r="UU289" s="4">
        <v>46.48</v>
      </c>
      <c r="UV289" s="4">
        <v>46.48</v>
      </c>
      <c r="UW289" s="4">
        <v>86.32</v>
      </c>
      <c r="UX289" s="4">
        <v>126.16</v>
      </c>
      <c r="UY289" s="4">
        <v>166</v>
      </c>
      <c r="UZ289" s="4">
        <v>166</v>
      </c>
      <c r="VA289" s="4">
        <v>166</v>
      </c>
      <c r="VB289" s="4">
        <v>169.96</v>
      </c>
      <c r="VC289" s="4">
        <v>169.96</v>
      </c>
      <c r="VD289" s="4">
        <v>173.48</v>
      </c>
      <c r="VE289" s="4">
        <v>180.96</v>
      </c>
      <c r="VF289" s="4">
        <v>194.92</v>
      </c>
      <c r="VG289" s="4">
        <v>207.72</v>
      </c>
      <c r="VH289" s="4">
        <v>217.36</v>
      </c>
      <c r="VI289" s="4">
        <v>261.12</v>
      </c>
      <c r="VJ289" s="4">
        <v>261.12</v>
      </c>
      <c r="VK289" s="4">
        <v>298.72000000000003</v>
      </c>
      <c r="VL289" s="4">
        <v>452.2</v>
      </c>
      <c r="VM289" s="4">
        <v>603.28</v>
      </c>
      <c r="VN289" s="4">
        <v>732.6</v>
      </c>
      <c r="VO289" s="4">
        <v>859.64</v>
      </c>
      <c r="VP289" s="4">
        <v>890.6</v>
      </c>
      <c r="VQ289" s="4">
        <v>890.6</v>
      </c>
      <c r="VR289" s="4">
        <v>919.64</v>
      </c>
      <c r="VS289" s="4">
        <v>1051.2</v>
      </c>
      <c r="VT289" s="4">
        <v>1153.4000000000001</v>
      </c>
      <c r="VU289" s="4">
        <v>1255.4000000000001</v>
      </c>
      <c r="VV289" s="4">
        <v>1355.52</v>
      </c>
      <c r="VW289" s="4">
        <v>1356</v>
      </c>
      <c r="VX289" s="4">
        <v>1356</v>
      </c>
      <c r="VY289" s="4">
        <v>1356.52</v>
      </c>
      <c r="VZ289" s="4">
        <v>1357</v>
      </c>
      <c r="WA289" s="4">
        <v>1357</v>
      </c>
      <c r="WB289" s="4">
        <v>1357</v>
      </c>
      <c r="WC289" s="4">
        <v>1357</v>
      </c>
      <c r="WD289" s="4">
        <v>1357</v>
      </c>
      <c r="WE289" s="4">
        <v>1357</v>
      </c>
      <c r="WF289" s="4">
        <v>1357</v>
      </c>
      <c r="WG289" s="4">
        <v>1357</v>
      </c>
      <c r="WH289" s="4">
        <v>1357</v>
      </c>
      <c r="WI289" s="4">
        <v>1357</v>
      </c>
      <c r="WJ289" s="4">
        <v>1357</v>
      </c>
      <c r="WK289" s="4">
        <v>1357</v>
      </c>
      <c r="WL289" s="4">
        <v>1357</v>
      </c>
      <c r="WM289" s="4">
        <v>1357</v>
      </c>
      <c r="WN289" s="4">
        <v>1357</v>
      </c>
      <c r="WO289" s="4">
        <v>1357</v>
      </c>
      <c r="WP289" s="4">
        <v>1357</v>
      </c>
      <c r="WQ289" s="4">
        <v>1357</v>
      </c>
      <c r="WR289" s="4">
        <v>1357</v>
      </c>
      <c r="WS289" s="4">
        <v>1357</v>
      </c>
      <c r="WT289" s="4">
        <v>1357</v>
      </c>
      <c r="WU289" s="4">
        <v>1357</v>
      </c>
      <c r="WV289" s="4">
        <v>1357</v>
      </c>
      <c r="WW289" s="4">
        <v>1357</v>
      </c>
      <c r="WX289" s="4">
        <v>1357</v>
      </c>
      <c r="WY289" s="4">
        <v>1357</v>
      </c>
      <c r="WZ289" s="4">
        <v>1357</v>
      </c>
      <c r="XA289" s="4">
        <v>1357</v>
      </c>
      <c r="XB289" s="4">
        <v>1357</v>
      </c>
      <c r="XC289" s="4">
        <v>1357</v>
      </c>
      <c r="XD289" s="4">
        <v>1357</v>
      </c>
      <c r="XE289" s="4">
        <v>1357</v>
      </c>
      <c r="XF289" s="4">
        <v>1357</v>
      </c>
      <c r="XG289" s="4">
        <v>1357</v>
      </c>
      <c r="XH289" s="4">
        <v>1357</v>
      </c>
      <c r="XI289" s="4">
        <v>1357</v>
      </c>
      <c r="XJ289" s="4">
        <v>1357</v>
      </c>
      <c r="XK289" s="4">
        <v>1357</v>
      </c>
      <c r="XL289" s="4">
        <v>1357</v>
      </c>
      <c r="XM289" s="4">
        <v>1357</v>
      </c>
      <c r="XN289" s="4">
        <v>1357</v>
      </c>
      <c r="XO289" s="4">
        <v>1357</v>
      </c>
      <c r="XP289" s="4">
        <v>1357</v>
      </c>
      <c r="XQ289" s="4">
        <v>1357</v>
      </c>
      <c r="XR289" s="4">
        <v>1357</v>
      </c>
      <c r="XS289" s="4">
        <v>1357</v>
      </c>
      <c r="XT289" s="4">
        <v>1357</v>
      </c>
      <c r="XU289" s="4">
        <v>1357</v>
      </c>
      <c r="XV289" s="4">
        <v>1357</v>
      </c>
      <c r="XW289" s="4">
        <v>1357</v>
      </c>
      <c r="XX289" s="4">
        <v>1357</v>
      </c>
      <c r="XY289" s="4">
        <v>1357</v>
      </c>
      <c r="XZ289" s="4">
        <v>1357</v>
      </c>
      <c r="YA289" s="4">
        <v>1357</v>
      </c>
      <c r="YB289" s="4">
        <v>1357</v>
      </c>
      <c r="YC289" s="4">
        <v>1357</v>
      </c>
      <c r="YD289" s="4">
        <v>1357</v>
      </c>
      <c r="YE289" s="4">
        <v>1357</v>
      </c>
      <c r="YF289" s="4">
        <v>1357</v>
      </c>
      <c r="YG289" s="4">
        <v>1357</v>
      </c>
      <c r="YH289" s="4">
        <v>1357</v>
      </c>
      <c r="YI289" s="4">
        <v>1357</v>
      </c>
      <c r="YJ289" s="4">
        <v>1357</v>
      </c>
      <c r="YK289" s="4">
        <v>1357</v>
      </c>
      <c r="YL289" s="4">
        <v>1357</v>
      </c>
      <c r="YM289" s="4">
        <v>1357</v>
      </c>
      <c r="YN289" s="4">
        <v>1357</v>
      </c>
      <c r="YO289" s="4">
        <v>1357</v>
      </c>
      <c r="YP289" s="4">
        <v>1357</v>
      </c>
      <c r="YQ289" s="4">
        <v>1357</v>
      </c>
      <c r="YR289" s="4">
        <v>1357</v>
      </c>
      <c r="YS289" s="4">
        <v>1357</v>
      </c>
      <c r="YT289" s="4">
        <v>1357</v>
      </c>
      <c r="YU289" s="4">
        <v>1357</v>
      </c>
      <c r="YV289" s="4">
        <v>1357</v>
      </c>
      <c r="YW289" s="4">
        <v>1357</v>
      </c>
      <c r="YX289" s="4">
        <v>1357</v>
      </c>
      <c r="YY289" s="4">
        <v>1357</v>
      </c>
      <c r="YZ289" s="4">
        <v>1357</v>
      </c>
      <c r="ZA289" s="4">
        <v>1357</v>
      </c>
      <c r="ZB289" s="4">
        <v>1357</v>
      </c>
      <c r="ZC289" s="4">
        <v>1357</v>
      </c>
      <c r="ZD289" s="4">
        <v>1357</v>
      </c>
      <c r="ZE289" s="4">
        <v>1357</v>
      </c>
      <c r="ZF289" s="4">
        <v>1357</v>
      </c>
      <c r="ZG289" s="4">
        <v>1357</v>
      </c>
      <c r="ZH289" s="4">
        <v>1357</v>
      </c>
      <c r="ZI289" s="4">
        <v>1357</v>
      </c>
      <c r="ZJ289" s="4">
        <v>1357</v>
      </c>
      <c r="ZK289" s="4">
        <v>1357</v>
      </c>
      <c r="ZL289" s="4">
        <v>1357</v>
      </c>
      <c r="ZM289" s="925">
        <v>1357</v>
      </c>
      <c r="ZN289" s="925">
        <v>1357</v>
      </c>
      <c r="ZO289" s="4">
        <v>1357</v>
      </c>
      <c r="ZP289" s="4">
        <v>1357</v>
      </c>
      <c r="ZQ289" s="4">
        <v>1357</v>
      </c>
      <c r="ZR289" s="4">
        <v>1357</v>
      </c>
      <c r="ZS289" s="4">
        <v>1357</v>
      </c>
      <c r="ZT289" s="4">
        <v>1357</v>
      </c>
      <c r="ZU289" s="4">
        <v>1357</v>
      </c>
      <c r="ZV289" s="4">
        <v>1357</v>
      </c>
      <c r="ZW289" s="4">
        <v>1357</v>
      </c>
      <c r="ZX289" s="4">
        <v>1357</v>
      </c>
      <c r="ZY289" s="4">
        <v>1357</v>
      </c>
      <c r="ZZ289" s="4">
        <v>1357</v>
      </c>
      <c r="AAA289" s="4">
        <v>1357</v>
      </c>
      <c r="AAB289" s="4">
        <v>1357</v>
      </c>
      <c r="AAC289" s="4">
        <v>1357</v>
      </c>
      <c r="AAD289" s="4">
        <v>1357</v>
      </c>
      <c r="AAE289" s="4">
        <v>1357</v>
      </c>
      <c r="AAF289" s="4">
        <v>1357</v>
      </c>
      <c r="AAG289" s="4">
        <v>1357</v>
      </c>
      <c r="AAH289" s="4">
        <v>1357</v>
      </c>
      <c r="AAI289" s="4">
        <v>1357</v>
      </c>
      <c r="AAJ289" s="4">
        <v>1357</v>
      </c>
      <c r="AAK289" s="4">
        <v>1357</v>
      </c>
      <c r="AAL289" s="4">
        <v>1357</v>
      </c>
      <c r="AAM289" s="4">
        <v>1357</v>
      </c>
      <c r="AAN289" s="4">
        <v>1357</v>
      </c>
      <c r="AAO289" s="4">
        <v>1357</v>
      </c>
      <c r="AAP289" s="4">
        <v>1357</v>
      </c>
      <c r="AAQ289" s="4">
        <v>1357</v>
      </c>
      <c r="AAR289" s="4">
        <v>1357</v>
      </c>
      <c r="AAS289" s="4">
        <v>1357</v>
      </c>
      <c r="AAT289" s="4">
        <v>1357</v>
      </c>
      <c r="AAU289" s="4">
        <v>1357</v>
      </c>
      <c r="AAV289" s="4">
        <v>1357</v>
      </c>
      <c r="AAW289" s="4">
        <v>1357</v>
      </c>
      <c r="AAX289" s="4">
        <v>1357</v>
      </c>
      <c r="AAY289" s="4">
        <v>1357</v>
      </c>
      <c r="AAZ289" s="4">
        <v>1357</v>
      </c>
      <c r="ABA289" s="4">
        <v>1357</v>
      </c>
      <c r="ABB289" s="4">
        <v>1357</v>
      </c>
      <c r="ABC289" s="4">
        <v>1357</v>
      </c>
      <c r="ABD289" s="4">
        <v>1357</v>
      </c>
      <c r="ABE289" s="4">
        <v>1357</v>
      </c>
      <c r="ABF289" s="4">
        <v>1357</v>
      </c>
      <c r="ABG289" s="4">
        <v>1357</v>
      </c>
      <c r="ABH289" s="4">
        <v>1357</v>
      </c>
      <c r="ABI289" s="4">
        <v>1357</v>
      </c>
      <c r="ABJ289" s="4">
        <v>1357</v>
      </c>
      <c r="ABK289" s="4">
        <v>1357</v>
      </c>
      <c r="ABL289" s="4">
        <v>1357</v>
      </c>
      <c r="ABM289" s="4">
        <v>1357</v>
      </c>
      <c r="ABN289" s="4">
        <v>1357</v>
      </c>
      <c r="ABO289" s="4">
        <v>1357</v>
      </c>
      <c r="ABP289" s="4">
        <v>1357</v>
      </c>
      <c r="ABQ289" s="4">
        <v>1357</v>
      </c>
      <c r="ABR289" s="4">
        <v>1357</v>
      </c>
      <c r="ABS289" s="4">
        <v>1357</v>
      </c>
      <c r="ABT289" s="4">
        <v>1357</v>
      </c>
      <c r="ABU289" s="4">
        <v>1357</v>
      </c>
    </row>
    <row r="290" spans="1:749" outlineLevel="3">
      <c r="A290" s="4" t="s">
        <v>1148</v>
      </c>
      <c r="D290" s="4">
        <v>1160.3</v>
      </c>
      <c r="E290" s="4">
        <v>0</v>
      </c>
      <c r="F290" s="689">
        <v>119148.97</v>
      </c>
      <c r="G290" s="689"/>
      <c r="H290" s="689" t="s">
        <v>894</v>
      </c>
      <c r="PH290" s="4">
        <v>61.4</v>
      </c>
      <c r="PI290" s="4">
        <v>179.3</v>
      </c>
      <c r="PJ290" s="4">
        <v>180</v>
      </c>
      <c r="PK290" s="4">
        <v>226.58</v>
      </c>
      <c r="PL290" s="4">
        <v>275.23</v>
      </c>
      <c r="PM290" s="4">
        <v>355.27</v>
      </c>
      <c r="PN290" s="4">
        <v>355.27</v>
      </c>
      <c r="PO290" s="4">
        <v>500.87</v>
      </c>
      <c r="PP290" s="4">
        <v>506.5</v>
      </c>
      <c r="PQ290" s="4">
        <v>513.05999999999995</v>
      </c>
      <c r="PR290" s="4">
        <v>591.12</v>
      </c>
      <c r="PS290" s="4">
        <v>664.25</v>
      </c>
      <c r="PT290" s="4">
        <v>841</v>
      </c>
      <c r="PU290" s="4">
        <v>841</v>
      </c>
      <c r="PV290" s="4">
        <v>842.9</v>
      </c>
      <c r="PW290" s="4">
        <v>884.47</v>
      </c>
      <c r="PX290" s="4">
        <v>932.97</v>
      </c>
      <c r="PY290" s="4">
        <v>1050.76</v>
      </c>
      <c r="PZ290" s="4">
        <v>1076.6199999999999</v>
      </c>
      <c r="QA290" s="4">
        <v>1125.53</v>
      </c>
      <c r="QB290" s="4">
        <v>1125.53</v>
      </c>
      <c r="QC290" s="4">
        <v>1153.3</v>
      </c>
      <c r="QD290" s="4">
        <v>1154.8</v>
      </c>
      <c r="QE290" s="4">
        <v>1158.3</v>
      </c>
      <c r="QF290" s="4">
        <v>1158.5999999999999</v>
      </c>
      <c r="QG290" s="4">
        <v>1159.3</v>
      </c>
      <c r="QH290" s="4">
        <v>1159.5999999999999</v>
      </c>
      <c r="QI290" s="4">
        <v>1159.5999999999999</v>
      </c>
      <c r="QJ290" s="4">
        <v>1160.3</v>
      </c>
      <c r="QK290" s="4">
        <v>1160.3</v>
      </c>
      <c r="QL290" s="4">
        <v>1160.3</v>
      </c>
      <c r="QM290" s="4">
        <v>1160.3</v>
      </c>
      <c r="QN290" s="4">
        <v>1160.3</v>
      </c>
      <c r="QO290" s="4">
        <v>1160.3</v>
      </c>
      <c r="QP290" s="4">
        <v>1160.3</v>
      </c>
      <c r="QQ290" s="4">
        <v>1160.3</v>
      </c>
      <c r="QR290" s="4">
        <v>1160.3</v>
      </c>
      <c r="QS290" s="4">
        <v>1160.3</v>
      </c>
      <c r="QT290" s="4">
        <v>1160.3</v>
      </c>
      <c r="QU290" s="4">
        <v>1160.3</v>
      </c>
      <c r="QV290" s="4">
        <v>1160.3</v>
      </c>
      <c r="QW290" s="4">
        <v>1160.3</v>
      </c>
      <c r="QX290" s="4">
        <v>1160.3</v>
      </c>
      <c r="QY290" s="4">
        <v>1160.3</v>
      </c>
      <c r="QZ290" s="4">
        <v>1160.3</v>
      </c>
      <c r="RA290" s="4">
        <v>1160.3</v>
      </c>
      <c r="RB290" s="4">
        <v>1160.3</v>
      </c>
      <c r="RC290" s="4">
        <v>1160.3</v>
      </c>
      <c r="RD290" s="4">
        <v>1160.3</v>
      </c>
      <c r="RE290" s="4">
        <v>1160.3</v>
      </c>
      <c r="RF290" s="4">
        <v>1160.3</v>
      </c>
      <c r="RG290" s="4">
        <v>1160.3</v>
      </c>
      <c r="RH290" s="4">
        <v>1160.3</v>
      </c>
      <c r="RI290" s="4">
        <v>1160.3</v>
      </c>
      <c r="RJ290" s="4">
        <v>1160.3</v>
      </c>
      <c r="RK290" s="4">
        <v>1160.3</v>
      </c>
      <c r="RL290" s="4">
        <v>1160.3</v>
      </c>
      <c r="RM290" s="4">
        <v>1160.3</v>
      </c>
      <c r="RN290" s="4">
        <v>1160.3</v>
      </c>
      <c r="RO290" s="4">
        <v>1160.3</v>
      </c>
      <c r="RP290" s="4">
        <v>1160.3</v>
      </c>
      <c r="RQ290" s="4">
        <v>1160.3</v>
      </c>
      <c r="RR290" s="4">
        <v>1160.3</v>
      </c>
      <c r="RS290" s="4">
        <v>1160.3</v>
      </c>
      <c r="VF290" s="4">
        <v>7.8</v>
      </c>
      <c r="VG290" s="4">
        <v>15</v>
      </c>
      <c r="VH290" s="4">
        <v>17.600000000000001</v>
      </c>
      <c r="VI290" s="4">
        <v>20</v>
      </c>
      <c r="VJ290" s="4">
        <v>20</v>
      </c>
      <c r="VK290" s="4">
        <v>22.6</v>
      </c>
      <c r="VL290" s="4">
        <v>25</v>
      </c>
      <c r="VM290" s="4">
        <v>27.6</v>
      </c>
      <c r="VN290" s="4">
        <v>30</v>
      </c>
      <c r="VO290" s="4">
        <v>35.200000000000003</v>
      </c>
      <c r="VP290" s="4">
        <v>40</v>
      </c>
      <c r="VQ290" s="4">
        <v>40</v>
      </c>
      <c r="VR290" s="4">
        <v>45.2</v>
      </c>
      <c r="VS290" s="4">
        <v>50</v>
      </c>
      <c r="VT290" s="4">
        <v>52.6</v>
      </c>
      <c r="VU290" s="4">
        <v>55</v>
      </c>
      <c r="VV290" s="4">
        <v>55</v>
      </c>
      <c r="VW290" s="4">
        <v>55</v>
      </c>
      <c r="VX290" s="4">
        <v>55</v>
      </c>
      <c r="VY290" s="4">
        <v>55</v>
      </c>
      <c r="VZ290" s="4">
        <v>55</v>
      </c>
      <c r="WA290" s="4">
        <v>55</v>
      </c>
      <c r="WB290" s="4">
        <v>57.08</v>
      </c>
      <c r="WC290" s="4">
        <v>59</v>
      </c>
      <c r="WD290" s="4">
        <v>59.52</v>
      </c>
      <c r="WE290" s="4">
        <v>59.52</v>
      </c>
      <c r="WF290" s="4">
        <v>60</v>
      </c>
      <c r="WG290" s="4">
        <v>60.52</v>
      </c>
      <c r="WH290" s="4">
        <v>61</v>
      </c>
      <c r="WI290" s="4">
        <v>61.52</v>
      </c>
      <c r="WJ290" s="4">
        <v>62</v>
      </c>
      <c r="WK290" s="4">
        <v>62</v>
      </c>
      <c r="WL290" s="4">
        <v>62</v>
      </c>
      <c r="WM290" s="4">
        <v>62</v>
      </c>
      <c r="WN290" s="4">
        <v>62</v>
      </c>
      <c r="WO290" s="4">
        <v>62</v>
      </c>
      <c r="WP290" s="4">
        <v>62</v>
      </c>
      <c r="WQ290" s="4">
        <v>62</v>
      </c>
      <c r="WR290" s="4">
        <v>62.36</v>
      </c>
      <c r="WS290" s="4">
        <v>62.36</v>
      </c>
      <c r="WT290" s="4">
        <v>63.2</v>
      </c>
      <c r="WU290" s="4">
        <v>64</v>
      </c>
      <c r="WV290" s="4">
        <v>67.12</v>
      </c>
      <c r="WW290" s="4">
        <v>72.599999999999994</v>
      </c>
      <c r="WX290" s="4">
        <v>75</v>
      </c>
      <c r="WY290" s="4">
        <v>75.52</v>
      </c>
      <c r="WZ290" s="4">
        <v>75.52</v>
      </c>
      <c r="XA290" s="4">
        <v>76</v>
      </c>
      <c r="XB290" s="4">
        <v>76.52</v>
      </c>
      <c r="XC290" s="4">
        <v>77</v>
      </c>
      <c r="XD290" s="4">
        <v>77</v>
      </c>
      <c r="XE290" s="4">
        <v>77</v>
      </c>
      <c r="XF290" s="4">
        <v>77</v>
      </c>
      <c r="XG290" s="4">
        <v>77</v>
      </c>
      <c r="XH290" s="4">
        <v>77</v>
      </c>
      <c r="XI290" s="4">
        <v>77</v>
      </c>
      <c r="XJ290" s="4">
        <v>77</v>
      </c>
      <c r="XK290" s="4">
        <v>77</v>
      </c>
      <c r="XL290" s="4">
        <v>77</v>
      </c>
      <c r="XM290" s="4">
        <v>77</v>
      </c>
      <c r="XN290" s="4">
        <v>77</v>
      </c>
      <c r="XO290" s="4">
        <v>77</v>
      </c>
      <c r="XP290" s="4">
        <v>77</v>
      </c>
      <c r="XQ290" s="4">
        <v>77</v>
      </c>
      <c r="XR290" s="4">
        <v>77</v>
      </c>
      <c r="XS290" s="4">
        <v>77</v>
      </c>
      <c r="XT290" s="4">
        <v>77</v>
      </c>
      <c r="XU290" s="4">
        <v>77</v>
      </c>
      <c r="XV290" s="4">
        <v>77</v>
      </c>
      <c r="XW290" s="4">
        <v>77</v>
      </c>
      <c r="XX290" s="4">
        <v>77</v>
      </c>
      <c r="XY290" s="4">
        <v>77</v>
      </c>
      <c r="XZ290" s="4">
        <v>77</v>
      </c>
      <c r="YA290" s="4">
        <v>77</v>
      </c>
      <c r="YB290" s="4">
        <v>77</v>
      </c>
      <c r="YC290" s="4">
        <v>77</v>
      </c>
      <c r="YD290" s="4">
        <v>77</v>
      </c>
      <c r="YE290" s="4">
        <v>77</v>
      </c>
      <c r="YF290" s="4">
        <v>77</v>
      </c>
      <c r="YG290" s="4">
        <v>77</v>
      </c>
      <c r="YH290" s="4">
        <v>77</v>
      </c>
      <c r="YI290" s="4">
        <v>77</v>
      </c>
      <c r="YJ290" s="4">
        <v>77</v>
      </c>
      <c r="YK290" s="4">
        <v>77</v>
      </c>
      <c r="YL290" s="4">
        <v>77</v>
      </c>
      <c r="YM290" s="4">
        <v>77</v>
      </c>
      <c r="YN290" s="4">
        <v>77</v>
      </c>
      <c r="YO290" s="4">
        <v>77</v>
      </c>
      <c r="YP290" s="4">
        <v>77</v>
      </c>
      <c r="YQ290" s="4">
        <v>77</v>
      </c>
      <c r="YR290" s="4">
        <v>77</v>
      </c>
      <c r="YS290" s="4">
        <v>77</v>
      </c>
      <c r="YT290" s="4">
        <v>77</v>
      </c>
      <c r="YU290" s="4">
        <v>77</v>
      </c>
      <c r="YV290" s="4">
        <v>77</v>
      </c>
      <c r="YW290" s="4">
        <v>77</v>
      </c>
      <c r="YX290" s="4">
        <v>77</v>
      </c>
      <c r="YY290" s="4">
        <v>77</v>
      </c>
      <c r="YZ290" s="4">
        <v>77</v>
      </c>
      <c r="ZA290" s="4">
        <v>77</v>
      </c>
      <c r="ZB290" s="4">
        <v>77</v>
      </c>
      <c r="ZC290" s="4">
        <v>77</v>
      </c>
      <c r="ZD290" s="4">
        <v>77</v>
      </c>
      <c r="ZE290" s="4">
        <v>77</v>
      </c>
      <c r="ZF290" s="4">
        <v>77</v>
      </c>
      <c r="ZG290" s="4">
        <v>77</v>
      </c>
      <c r="ZH290" s="4">
        <v>77</v>
      </c>
      <c r="ZI290" s="4">
        <v>77</v>
      </c>
      <c r="ZJ290" s="4">
        <v>77</v>
      </c>
      <c r="ZK290" s="4">
        <v>77</v>
      </c>
      <c r="ZL290" s="4">
        <v>77</v>
      </c>
      <c r="ZM290" s="925">
        <v>77</v>
      </c>
      <c r="ZN290" s="925">
        <v>77</v>
      </c>
      <c r="ZO290" s="4">
        <v>77</v>
      </c>
      <c r="ZP290" s="4">
        <v>77</v>
      </c>
      <c r="ZQ290" s="4">
        <v>77</v>
      </c>
      <c r="ZR290" s="4">
        <v>77</v>
      </c>
      <c r="ZS290" s="4">
        <v>77</v>
      </c>
      <c r="ZT290" s="4">
        <v>77</v>
      </c>
      <c r="ZU290" s="4">
        <v>77</v>
      </c>
      <c r="ZV290" s="4">
        <v>77</v>
      </c>
      <c r="ZW290" s="4">
        <v>77</v>
      </c>
      <c r="ZX290" s="4">
        <v>77</v>
      </c>
      <c r="ZY290" s="4">
        <v>77</v>
      </c>
      <c r="ZZ290" s="4">
        <v>77</v>
      </c>
      <c r="AAA290" s="4">
        <v>77</v>
      </c>
      <c r="AAB290" s="4">
        <v>77</v>
      </c>
      <c r="AAC290" s="4">
        <v>77</v>
      </c>
      <c r="AAD290" s="4">
        <v>77</v>
      </c>
      <c r="AAE290" s="4">
        <v>77</v>
      </c>
      <c r="AAF290" s="4">
        <v>77</v>
      </c>
      <c r="AAG290" s="4">
        <v>77</v>
      </c>
      <c r="AAH290" s="4">
        <v>77</v>
      </c>
      <c r="AAI290" s="4">
        <v>77</v>
      </c>
      <c r="AAJ290" s="4">
        <v>77</v>
      </c>
      <c r="AAK290" s="4">
        <v>77</v>
      </c>
      <c r="AAL290" s="4">
        <v>77</v>
      </c>
      <c r="AAM290" s="4">
        <v>77</v>
      </c>
      <c r="AAN290" s="4">
        <v>77</v>
      </c>
      <c r="AAO290" s="4">
        <v>77</v>
      </c>
      <c r="AAP290" s="4">
        <v>77</v>
      </c>
      <c r="AAQ290" s="4">
        <v>77</v>
      </c>
      <c r="AAR290" s="4">
        <v>77</v>
      </c>
      <c r="AAS290" s="4">
        <v>77</v>
      </c>
      <c r="AAT290" s="4">
        <v>77</v>
      </c>
      <c r="AAU290" s="4">
        <v>77</v>
      </c>
      <c r="AAV290" s="4">
        <v>77</v>
      </c>
      <c r="AAW290" s="4">
        <v>77</v>
      </c>
      <c r="AAX290" s="4">
        <v>77</v>
      </c>
      <c r="AAY290" s="4">
        <v>77</v>
      </c>
      <c r="AAZ290" s="4">
        <v>77</v>
      </c>
      <c r="ABA290" s="4">
        <v>77</v>
      </c>
      <c r="ABB290" s="4">
        <v>77</v>
      </c>
      <c r="ABC290" s="4">
        <v>77</v>
      </c>
      <c r="ABD290" s="4">
        <v>77</v>
      </c>
      <c r="ABE290" s="4">
        <v>77</v>
      </c>
      <c r="ABF290" s="4">
        <v>77</v>
      </c>
      <c r="ABG290" s="4">
        <v>77</v>
      </c>
      <c r="ABH290" s="4">
        <v>77</v>
      </c>
      <c r="ABI290" s="4">
        <v>77</v>
      </c>
      <c r="ABJ290" s="4">
        <v>77</v>
      </c>
      <c r="ABK290" s="4">
        <v>77</v>
      </c>
      <c r="ABL290" s="4">
        <v>77</v>
      </c>
      <c r="ABM290" s="4">
        <v>77</v>
      </c>
      <c r="ABN290" s="4">
        <v>77</v>
      </c>
      <c r="ABO290" s="4">
        <v>77</v>
      </c>
      <c r="ABP290" s="4">
        <v>77</v>
      </c>
      <c r="ABQ290" s="4">
        <v>77</v>
      </c>
      <c r="ABR290" s="4">
        <v>77</v>
      </c>
      <c r="ABS290" s="4">
        <v>77</v>
      </c>
      <c r="ABT290" s="4">
        <v>77</v>
      </c>
      <c r="ABU290" s="4">
        <v>77</v>
      </c>
    </row>
    <row r="291" spans="1:749" outlineLevel="3">
      <c r="A291" s="4" t="s">
        <v>1149</v>
      </c>
      <c r="D291" s="4">
        <v>116</v>
      </c>
      <c r="E291" s="4">
        <v>0</v>
      </c>
      <c r="F291" s="689">
        <v>56722.559999999998</v>
      </c>
      <c r="G291" s="689"/>
      <c r="H291" s="689" t="s">
        <v>894</v>
      </c>
      <c r="OF291" s="4">
        <v>4.5</v>
      </c>
      <c r="OG291" s="4">
        <v>15</v>
      </c>
      <c r="OH291" s="4">
        <v>24.6</v>
      </c>
      <c r="OI291" s="4">
        <v>47</v>
      </c>
      <c r="OJ291" s="4">
        <v>48.5</v>
      </c>
      <c r="OK291" s="4">
        <v>52</v>
      </c>
      <c r="OL291" s="4">
        <v>52</v>
      </c>
      <c r="OM291" s="4">
        <v>53.5</v>
      </c>
      <c r="ON291" s="4">
        <v>57</v>
      </c>
      <c r="OO291" s="4">
        <v>60</v>
      </c>
      <c r="OP291" s="4">
        <v>67</v>
      </c>
      <c r="OQ291" s="4">
        <v>72.7</v>
      </c>
      <c r="OR291" s="4">
        <v>86</v>
      </c>
      <c r="OS291" s="4">
        <v>86</v>
      </c>
      <c r="OT291" s="4">
        <v>88.4</v>
      </c>
      <c r="OU291" s="4">
        <v>94</v>
      </c>
      <c r="OV291" s="4">
        <v>94.3</v>
      </c>
      <c r="OW291" s="4">
        <v>95</v>
      </c>
      <c r="OX291" s="4">
        <v>95.3</v>
      </c>
      <c r="OY291" s="4">
        <v>96</v>
      </c>
      <c r="OZ291" s="4">
        <v>96</v>
      </c>
      <c r="PA291" s="4">
        <v>96.6</v>
      </c>
      <c r="PB291" s="4">
        <v>98</v>
      </c>
      <c r="PC291" s="4">
        <v>98</v>
      </c>
      <c r="PD291" s="4">
        <v>98</v>
      </c>
      <c r="PE291" s="4">
        <v>98</v>
      </c>
      <c r="PF291" s="4">
        <v>98</v>
      </c>
      <c r="PG291" s="4">
        <v>98</v>
      </c>
      <c r="PH291" s="4">
        <v>98</v>
      </c>
      <c r="PI291" s="4">
        <v>98</v>
      </c>
      <c r="PJ291" s="4">
        <v>100.1</v>
      </c>
      <c r="PK291" s="4">
        <v>105</v>
      </c>
      <c r="PL291" s="4">
        <v>105.3</v>
      </c>
      <c r="PM291" s="4">
        <v>106</v>
      </c>
      <c r="PN291" s="4">
        <v>106</v>
      </c>
      <c r="PO291" s="4">
        <v>106.3</v>
      </c>
      <c r="PP291" s="4">
        <v>107</v>
      </c>
      <c r="PQ291" s="4">
        <v>107</v>
      </c>
      <c r="PR291" s="4">
        <v>107</v>
      </c>
      <c r="PS291" s="4">
        <v>107</v>
      </c>
      <c r="PT291" s="4">
        <v>107</v>
      </c>
      <c r="PU291" s="4">
        <v>107</v>
      </c>
      <c r="PV291" s="4">
        <v>107</v>
      </c>
      <c r="PW291" s="4">
        <v>107</v>
      </c>
      <c r="PX291" s="4">
        <v>107</v>
      </c>
      <c r="PY291" s="4">
        <v>107</v>
      </c>
      <c r="PZ291" s="4">
        <v>107.3</v>
      </c>
      <c r="QA291" s="4">
        <v>108</v>
      </c>
      <c r="QB291" s="4">
        <v>108</v>
      </c>
      <c r="QC291" s="4">
        <v>108.3</v>
      </c>
      <c r="QD291" s="4">
        <v>109</v>
      </c>
      <c r="QE291" s="4">
        <v>111</v>
      </c>
      <c r="QF291" s="4">
        <v>111</v>
      </c>
      <c r="QG291" s="4">
        <v>111.3</v>
      </c>
      <c r="QH291" s="4">
        <v>112</v>
      </c>
      <c r="QI291" s="4">
        <v>112</v>
      </c>
      <c r="QJ291" s="4">
        <v>113.2</v>
      </c>
      <c r="QK291" s="4">
        <v>116</v>
      </c>
      <c r="QL291" s="4">
        <v>116</v>
      </c>
      <c r="QM291" s="4">
        <v>116</v>
      </c>
      <c r="QN291" s="4">
        <v>116</v>
      </c>
      <c r="QO291" s="4">
        <v>116</v>
      </c>
      <c r="QP291" s="4">
        <v>116</v>
      </c>
      <c r="QQ291" s="4">
        <v>116</v>
      </c>
      <c r="QR291" s="4">
        <v>116</v>
      </c>
      <c r="QS291" s="4">
        <v>116</v>
      </c>
      <c r="QT291" s="4">
        <v>116</v>
      </c>
      <c r="QU291" s="4">
        <v>116</v>
      </c>
      <c r="QV291" s="4">
        <v>116</v>
      </c>
      <c r="QW291" s="4">
        <v>116</v>
      </c>
      <c r="QX291" s="4">
        <v>116</v>
      </c>
      <c r="QY291" s="4">
        <v>116</v>
      </c>
      <c r="QZ291" s="4">
        <v>116</v>
      </c>
      <c r="RA291" s="4">
        <v>116</v>
      </c>
      <c r="RB291" s="4">
        <v>116</v>
      </c>
      <c r="RC291" s="4">
        <v>116</v>
      </c>
      <c r="RD291" s="4">
        <v>116</v>
      </c>
      <c r="RE291" s="4">
        <v>116</v>
      </c>
      <c r="RF291" s="4">
        <v>116</v>
      </c>
      <c r="RG291" s="4">
        <v>116</v>
      </c>
      <c r="RH291" s="4">
        <v>116</v>
      </c>
      <c r="RI291" s="4">
        <v>116</v>
      </c>
      <c r="RJ291" s="4">
        <v>116</v>
      </c>
      <c r="RK291" s="4">
        <v>116</v>
      </c>
      <c r="RL291" s="4">
        <v>116</v>
      </c>
      <c r="RM291" s="4">
        <v>116</v>
      </c>
      <c r="RN291" s="4">
        <v>116</v>
      </c>
      <c r="RO291" s="4">
        <v>116</v>
      </c>
      <c r="RP291" s="4">
        <v>116</v>
      </c>
      <c r="RQ291" s="4">
        <v>116</v>
      </c>
      <c r="RR291" s="4">
        <v>116</v>
      </c>
      <c r="RS291" s="4">
        <v>116</v>
      </c>
      <c r="RT291" s="4">
        <v>0.12</v>
      </c>
      <c r="RU291" s="4">
        <v>0.12</v>
      </c>
      <c r="RV291" s="4">
        <v>0.12</v>
      </c>
      <c r="RW291" s="4">
        <v>0.12</v>
      </c>
      <c r="RX291" s="4">
        <v>0.12</v>
      </c>
      <c r="RY291" s="4">
        <v>0.12</v>
      </c>
      <c r="RZ291" s="4">
        <v>0.12</v>
      </c>
      <c r="SA291" s="4">
        <v>0.12</v>
      </c>
      <c r="SB291" s="4">
        <v>0.12</v>
      </c>
      <c r="SC291" s="4">
        <v>0.12</v>
      </c>
      <c r="SD291" s="4">
        <v>0.12</v>
      </c>
      <c r="SE291" s="4">
        <v>0.12</v>
      </c>
      <c r="SF291" s="4">
        <v>0.12</v>
      </c>
      <c r="SG291" s="4">
        <v>0.12</v>
      </c>
      <c r="SH291" s="4">
        <v>0.12</v>
      </c>
      <c r="SI291" s="4">
        <v>0.12</v>
      </c>
      <c r="SJ291" s="4">
        <v>0.12</v>
      </c>
      <c r="SK291" s="4">
        <v>0.12</v>
      </c>
      <c r="SL291" s="4">
        <v>0.12</v>
      </c>
      <c r="SM291" s="4">
        <v>0.12</v>
      </c>
      <c r="SN291" s="4">
        <v>0.12</v>
      </c>
      <c r="SO291" s="4">
        <v>0.12</v>
      </c>
      <c r="SP291" s="4">
        <v>0.12</v>
      </c>
      <c r="SQ291" s="4">
        <v>0.12</v>
      </c>
      <c r="SR291" s="4">
        <v>0.12</v>
      </c>
      <c r="SS291" s="4">
        <v>0.12</v>
      </c>
      <c r="ST291" s="4">
        <v>0.12</v>
      </c>
      <c r="SU291" s="4">
        <v>0.12</v>
      </c>
      <c r="SV291" s="4">
        <v>0.12</v>
      </c>
      <c r="SW291" s="4">
        <v>0.12</v>
      </c>
      <c r="SX291" s="4">
        <v>0.12</v>
      </c>
      <c r="SY291" s="4">
        <v>0.12</v>
      </c>
      <c r="SZ291" s="4">
        <v>0.12</v>
      </c>
      <c r="TA291" s="4">
        <v>0.12</v>
      </c>
      <c r="TB291" s="4">
        <v>0.12</v>
      </c>
      <c r="TC291" s="4">
        <v>0.12</v>
      </c>
      <c r="TD291" s="4">
        <v>0.12</v>
      </c>
      <c r="TE291" s="4">
        <v>0.12</v>
      </c>
      <c r="TF291" s="4">
        <v>0.12</v>
      </c>
      <c r="TG291" s="4">
        <v>0.12</v>
      </c>
      <c r="TH291" s="4">
        <v>0.12</v>
      </c>
      <c r="TI291" s="4">
        <v>0.12</v>
      </c>
      <c r="TJ291" s="4">
        <v>0.12</v>
      </c>
      <c r="TK291" s="4">
        <v>0.12</v>
      </c>
      <c r="TL291" s="4">
        <v>0.12</v>
      </c>
      <c r="TM291" s="4">
        <v>0.12</v>
      </c>
      <c r="TN291" s="4">
        <v>0.12</v>
      </c>
      <c r="TO291" s="4">
        <v>0.12</v>
      </c>
      <c r="TP291" s="4">
        <v>0.12</v>
      </c>
      <c r="TQ291" s="4">
        <v>0.12</v>
      </c>
      <c r="TR291" s="4">
        <v>0.12</v>
      </c>
      <c r="TS291" s="4">
        <v>0.12</v>
      </c>
      <c r="TT291" s="4">
        <v>0.12</v>
      </c>
      <c r="TU291" s="4">
        <v>0.12</v>
      </c>
      <c r="TV291" s="4">
        <v>0.12</v>
      </c>
      <c r="TW291" s="4">
        <v>0.12</v>
      </c>
      <c r="TX291" s="4">
        <v>0.12</v>
      </c>
      <c r="TY291" s="4">
        <v>0.12</v>
      </c>
      <c r="TZ291" s="4">
        <v>0.12</v>
      </c>
      <c r="UA291" s="4">
        <v>0.12</v>
      </c>
      <c r="UB291" s="4">
        <v>0.12</v>
      </c>
      <c r="UC291" s="4">
        <v>0.12</v>
      </c>
      <c r="UD291" s="4">
        <v>0.12</v>
      </c>
      <c r="UE291" s="4">
        <v>0.12</v>
      </c>
      <c r="UF291" s="4">
        <v>0.12</v>
      </c>
      <c r="UG291" s="4">
        <v>0.12</v>
      </c>
      <c r="UH291" s="4">
        <v>0.12</v>
      </c>
      <c r="UI291" s="4">
        <v>0.12</v>
      </c>
      <c r="UJ291" s="4">
        <v>0.12</v>
      </c>
      <c r="UK291" s="4">
        <v>0.12</v>
      </c>
      <c r="UL291" s="4">
        <v>0.12</v>
      </c>
      <c r="UM291" s="4">
        <v>0.12</v>
      </c>
      <c r="UN291" s="4">
        <v>0.12</v>
      </c>
      <c r="UO291" s="4">
        <v>0.12</v>
      </c>
      <c r="UP291" s="4">
        <v>0.12</v>
      </c>
      <c r="UQ291" s="4">
        <v>0.12</v>
      </c>
      <c r="UR291" s="4">
        <v>0.12</v>
      </c>
      <c r="US291" s="4">
        <v>0.12</v>
      </c>
      <c r="UT291" s="4">
        <v>0.12</v>
      </c>
      <c r="UU291" s="4">
        <v>0.12</v>
      </c>
      <c r="UV291" s="4">
        <v>0.12</v>
      </c>
      <c r="UW291" s="4">
        <v>0.12</v>
      </c>
      <c r="UX291" s="4">
        <v>0.12</v>
      </c>
      <c r="UY291" s="4">
        <v>0.12</v>
      </c>
      <c r="UZ291" s="4">
        <v>0.64</v>
      </c>
      <c r="VA291" s="4">
        <v>1.1200000000000001</v>
      </c>
      <c r="VB291" s="4">
        <v>3.2</v>
      </c>
      <c r="VC291" s="4">
        <v>3.2</v>
      </c>
      <c r="VD291" s="4">
        <v>5.12</v>
      </c>
      <c r="VE291" s="4">
        <v>7.2</v>
      </c>
      <c r="VF291" s="4">
        <v>9.1199999999999992</v>
      </c>
      <c r="VG291" s="4">
        <v>17.96</v>
      </c>
      <c r="VH291" s="4">
        <v>26.12</v>
      </c>
      <c r="VI291" s="4">
        <v>26.12</v>
      </c>
      <c r="VJ291" s="4">
        <v>26.12</v>
      </c>
      <c r="VK291" s="4">
        <v>26.12</v>
      </c>
      <c r="VL291" s="4">
        <v>26.12</v>
      </c>
      <c r="VM291" s="4">
        <v>26.12</v>
      </c>
      <c r="VN291" s="4">
        <v>26.12</v>
      </c>
      <c r="VO291" s="4">
        <v>26.12</v>
      </c>
      <c r="VP291" s="4">
        <v>26.12</v>
      </c>
      <c r="VQ291" s="4">
        <v>26.12</v>
      </c>
      <c r="VR291" s="4">
        <v>26.12</v>
      </c>
      <c r="VS291" s="4">
        <v>26.12</v>
      </c>
      <c r="VT291" s="4">
        <v>26.12</v>
      </c>
      <c r="VU291" s="4">
        <v>26.12</v>
      </c>
      <c r="VV291" s="4">
        <v>26.12</v>
      </c>
      <c r="VW291" s="4">
        <v>27.16</v>
      </c>
      <c r="VX291" s="4">
        <v>27.16</v>
      </c>
      <c r="VY291" s="4">
        <v>28.12</v>
      </c>
      <c r="VZ291" s="4">
        <v>28.12</v>
      </c>
      <c r="WA291" s="4">
        <v>34.36</v>
      </c>
      <c r="WB291" s="4">
        <v>40.119999999999997</v>
      </c>
      <c r="WC291" s="4">
        <v>41.16</v>
      </c>
      <c r="WD291" s="4">
        <v>42.12</v>
      </c>
      <c r="WE291" s="4">
        <v>42.12</v>
      </c>
      <c r="WF291" s="4">
        <v>43.16</v>
      </c>
      <c r="WG291" s="4">
        <v>44.12</v>
      </c>
      <c r="WH291" s="4">
        <v>44.12</v>
      </c>
      <c r="WI291" s="4">
        <v>44.12</v>
      </c>
      <c r="WJ291" s="4">
        <v>44.12</v>
      </c>
      <c r="WK291" s="4">
        <v>44.64</v>
      </c>
      <c r="WL291" s="4">
        <v>44.64</v>
      </c>
      <c r="WM291" s="4">
        <v>45.12</v>
      </c>
      <c r="WN291" s="4">
        <v>47.2</v>
      </c>
      <c r="WO291" s="4">
        <v>49.12</v>
      </c>
      <c r="WP291" s="4">
        <v>50.16</v>
      </c>
      <c r="WQ291" s="4">
        <v>51.12</v>
      </c>
      <c r="WR291" s="4">
        <v>51.12</v>
      </c>
      <c r="WS291" s="4">
        <v>51.12</v>
      </c>
      <c r="WT291" s="4">
        <v>51.12</v>
      </c>
      <c r="WU291" s="4">
        <v>51.12</v>
      </c>
      <c r="WV291" s="4">
        <v>51.12</v>
      </c>
      <c r="WW291" s="4">
        <v>51.12</v>
      </c>
      <c r="WX291" s="4">
        <v>51.12</v>
      </c>
      <c r="WY291" s="4">
        <v>51.12</v>
      </c>
      <c r="WZ291" s="4">
        <v>51.12</v>
      </c>
      <c r="XA291" s="4">
        <v>51.12</v>
      </c>
      <c r="XB291" s="4">
        <v>51.12</v>
      </c>
      <c r="XC291" s="4">
        <v>51.12</v>
      </c>
      <c r="XD291" s="4">
        <v>51.62</v>
      </c>
      <c r="XE291" s="4">
        <v>52.09</v>
      </c>
      <c r="XF291" s="4">
        <v>53.13</v>
      </c>
      <c r="XG291" s="4">
        <v>53.13</v>
      </c>
      <c r="XH291" s="4">
        <v>54.09</v>
      </c>
      <c r="XI291" s="4">
        <v>54.61</v>
      </c>
      <c r="XJ291" s="4">
        <v>55.09</v>
      </c>
      <c r="XK291" s="4">
        <v>62.37</v>
      </c>
      <c r="XL291" s="4">
        <v>69.09</v>
      </c>
      <c r="XM291" s="4">
        <v>75.33</v>
      </c>
      <c r="XN291" s="4">
        <v>75.33</v>
      </c>
      <c r="XO291" s="4">
        <v>81.09</v>
      </c>
      <c r="XP291" s="4">
        <v>83.17</v>
      </c>
      <c r="XQ291" s="4">
        <v>85.09</v>
      </c>
      <c r="XR291" s="4">
        <v>86.6</v>
      </c>
      <c r="XS291" s="4">
        <v>88</v>
      </c>
      <c r="XT291" s="4">
        <v>108.8</v>
      </c>
      <c r="XU291" s="4">
        <v>108.8</v>
      </c>
      <c r="XV291" s="4">
        <v>128</v>
      </c>
      <c r="XW291" s="4">
        <v>128</v>
      </c>
      <c r="XX291" s="4">
        <v>128</v>
      </c>
      <c r="XY291" s="4">
        <v>128</v>
      </c>
      <c r="XZ291" s="4">
        <v>128</v>
      </c>
      <c r="YA291" s="4">
        <v>128</v>
      </c>
      <c r="YB291" s="4">
        <v>128</v>
      </c>
      <c r="YC291" s="4">
        <v>128</v>
      </c>
      <c r="YD291" s="4">
        <v>128</v>
      </c>
      <c r="YE291" s="4">
        <v>128</v>
      </c>
      <c r="YF291" s="4">
        <v>128</v>
      </c>
      <c r="YG291" s="4">
        <v>128</v>
      </c>
      <c r="YH291" s="4">
        <v>128</v>
      </c>
      <c r="YI291" s="4">
        <v>128</v>
      </c>
      <c r="YJ291" s="4">
        <v>128</v>
      </c>
      <c r="YK291" s="4">
        <v>128</v>
      </c>
      <c r="YL291" s="4">
        <v>128</v>
      </c>
      <c r="YM291" s="4">
        <v>128</v>
      </c>
      <c r="YN291" s="4">
        <v>128</v>
      </c>
      <c r="YO291" s="4">
        <v>128</v>
      </c>
      <c r="YP291" s="4">
        <v>128</v>
      </c>
      <c r="YQ291" s="4">
        <v>128</v>
      </c>
      <c r="YR291" s="4">
        <v>128</v>
      </c>
      <c r="YS291" s="4">
        <v>128</v>
      </c>
      <c r="YT291" s="4">
        <v>128</v>
      </c>
      <c r="YU291" s="4">
        <v>128</v>
      </c>
      <c r="YV291" s="4">
        <v>128</v>
      </c>
      <c r="YW291" s="4">
        <v>128</v>
      </c>
      <c r="YX291" s="4">
        <v>128</v>
      </c>
      <c r="YY291" s="4">
        <v>128</v>
      </c>
      <c r="YZ291" s="4">
        <v>128</v>
      </c>
      <c r="ZA291" s="4">
        <v>128</v>
      </c>
      <c r="ZB291" s="4">
        <v>128</v>
      </c>
      <c r="ZC291" s="4">
        <v>128</v>
      </c>
      <c r="ZD291" s="4">
        <v>128</v>
      </c>
      <c r="ZE291" s="4">
        <v>128</v>
      </c>
      <c r="ZF291" s="4">
        <v>128</v>
      </c>
      <c r="ZG291" s="4">
        <v>128</v>
      </c>
      <c r="ZH291" s="4">
        <v>128</v>
      </c>
      <c r="ZI291" s="4">
        <v>128</v>
      </c>
      <c r="ZJ291" s="4">
        <v>128</v>
      </c>
      <c r="ZK291" s="4">
        <v>128</v>
      </c>
      <c r="ZL291" s="4">
        <v>128</v>
      </c>
      <c r="ZM291" s="925">
        <v>128</v>
      </c>
      <c r="ZN291" s="925">
        <v>128</v>
      </c>
      <c r="ZO291" s="4">
        <v>128</v>
      </c>
      <c r="ZP291" s="4">
        <v>128</v>
      </c>
      <c r="ZQ291" s="4">
        <v>128</v>
      </c>
      <c r="ZR291" s="4">
        <v>128</v>
      </c>
      <c r="ZS291" s="4">
        <v>128</v>
      </c>
      <c r="ZT291" s="4">
        <v>128</v>
      </c>
      <c r="ZU291" s="4">
        <v>128</v>
      </c>
      <c r="ZV291" s="4">
        <v>128</v>
      </c>
      <c r="ZW291" s="4">
        <v>128</v>
      </c>
      <c r="ZX291" s="4">
        <v>128</v>
      </c>
      <c r="ZY291" s="4">
        <v>128</v>
      </c>
      <c r="ZZ291" s="4">
        <v>128</v>
      </c>
      <c r="AAA291" s="4">
        <v>128</v>
      </c>
      <c r="AAB291" s="4">
        <v>128</v>
      </c>
      <c r="AAC291" s="4">
        <v>128</v>
      </c>
      <c r="AAD291" s="4">
        <v>128</v>
      </c>
      <c r="AAE291" s="4">
        <v>128</v>
      </c>
      <c r="AAF291" s="4">
        <v>128</v>
      </c>
      <c r="AAG291" s="4">
        <v>128</v>
      </c>
      <c r="AAH291" s="4">
        <v>128</v>
      </c>
      <c r="AAI291" s="4">
        <v>128</v>
      </c>
      <c r="AAJ291" s="4">
        <v>128</v>
      </c>
      <c r="AAK291" s="4">
        <v>128</v>
      </c>
      <c r="AAL291" s="4">
        <v>128</v>
      </c>
      <c r="AAM291" s="4">
        <v>128</v>
      </c>
      <c r="AAN291" s="4">
        <v>128</v>
      </c>
      <c r="AAO291" s="4">
        <v>128</v>
      </c>
      <c r="AAP291" s="4">
        <v>128</v>
      </c>
      <c r="AAQ291" s="4">
        <v>128</v>
      </c>
      <c r="AAR291" s="4">
        <v>128</v>
      </c>
      <c r="AAS291" s="4">
        <v>128</v>
      </c>
      <c r="AAT291" s="4">
        <v>128</v>
      </c>
      <c r="AAU291" s="4">
        <v>128</v>
      </c>
      <c r="AAV291" s="4">
        <v>128</v>
      </c>
      <c r="AAW291" s="4">
        <v>128</v>
      </c>
      <c r="AAX291" s="4">
        <v>128</v>
      </c>
      <c r="AAY291" s="4">
        <v>128</v>
      </c>
      <c r="AAZ291" s="4">
        <v>128</v>
      </c>
      <c r="ABA291" s="4">
        <v>128</v>
      </c>
      <c r="ABB291" s="4">
        <v>128</v>
      </c>
      <c r="ABC291" s="4">
        <v>128</v>
      </c>
      <c r="ABD291" s="4">
        <v>128</v>
      </c>
      <c r="ABE291" s="4">
        <v>128</v>
      </c>
      <c r="ABF291" s="4">
        <v>128</v>
      </c>
      <c r="ABG291" s="4">
        <v>128</v>
      </c>
      <c r="ABH291" s="4">
        <v>128</v>
      </c>
      <c r="ABI291" s="4">
        <v>128</v>
      </c>
      <c r="ABJ291" s="4">
        <v>128</v>
      </c>
      <c r="ABK291" s="4">
        <v>128</v>
      </c>
      <c r="ABL291" s="4">
        <v>128</v>
      </c>
      <c r="ABM291" s="4">
        <v>128</v>
      </c>
      <c r="ABN291" s="4">
        <v>128</v>
      </c>
      <c r="ABO291" s="4">
        <v>128</v>
      </c>
      <c r="ABP291" s="4">
        <v>128</v>
      </c>
      <c r="ABQ291" s="4">
        <v>128</v>
      </c>
      <c r="ABR291" s="4">
        <v>128</v>
      </c>
      <c r="ABS291" s="4">
        <v>128</v>
      </c>
      <c r="ABT291" s="4">
        <v>128</v>
      </c>
      <c r="ABU291" s="4">
        <v>128</v>
      </c>
    </row>
    <row r="292" spans="1:749" outlineLevel="2">
      <c r="A292" s="4" t="s">
        <v>1150</v>
      </c>
      <c r="D292" s="4">
        <v>146</v>
      </c>
      <c r="E292" s="4">
        <v>0</v>
      </c>
      <c r="F292" s="689">
        <v>241012.28</v>
      </c>
      <c r="G292" s="689"/>
      <c r="H292" s="689" t="s">
        <v>894</v>
      </c>
      <c r="PJ292" s="4">
        <v>0.9</v>
      </c>
      <c r="PK292" s="4">
        <v>3</v>
      </c>
      <c r="PL292" s="4">
        <v>4.8</v>
      </c>
      <c r="PM292" s="4">
        <v>9</v>
      </c>
      <c r="PN292" s="4">
        <v>9</v>
      </c>
      <c r="PO292" s="4">
        <v>9</v>
      </c>
      <c r="PP292" s="4">
        <v>9</v>
      </c>
      <c r="PQ292" s="4">
        <v>9</v>
      </c>
      <c r="PR292" s="4">
        <v>11.1</v>
      </c>
      <c r="PS292" s="4">
        <v>16</v>
      </c>
      <c r="PT292" s="4">
        <v>23.8</v>
      </c>
      <c r="PU292" s="4">
        <v>23.8</v>
      </c>
      <c r="PV292" s="4">
        <v>43.5</v>
      </c>
      <c r="PW292" s="4">
        <v>47.3</v>
      </c>
      <c r="PX292" s="4">
        <v>48</v>
      </c>
      <c r="PY292" s="4">
        <v>48</v>
      </c>
      <c r="PZ292" s="4">
        <v>48.3</v>
      </c>
      <c r="QA292" s="4">
        <v>49</v>
      </c>
      <c r="QB292" s="4">
        <v>49</v>
      </c>
      <c r="QC292" s="4">
        <v>50.2</v>
      </c>
      <c r="QD292" s="4">
        <v>53</v>
      </c>
      <c r="QE292" s="4">
        <v>53.6</v>
      </c>
      <c r="QF292" s="4">
        <v>55</v>
      </c>
      <c r="QG292" s="4">
        <v>55</v>
      </c>
      <c r="QH292" s="4">
        <v>55</v>
      </c>
      <c r="QI292" s="4">
        <v>55</v>
      </c>
      <c r="QJ292" s="4">
        <v>55</v>
      </c>
      <c r="QK292" s="4">
        <v>59.2</v>
      </c>
      <c r="QL292" s="4">
        <v>73.2</v>
      </c>
      <c r="QM292" s="4">
        <v>84.2</v>
      </c>
      <c r="QN292" s="4">
        <v>90.6</v>
      </c>
      <c r="QO292" s="4">
        <v>99</v>
      </c>
      <c r="QP292" s="4">
        <v>99</v>
      </c>
      <c r="QQ292" s="4">
        <v>100.2</v>
      </c>
      <c r="QR292" s="4">
        <v>103</v>
      </c>
      <c r="QS292" s="4">
        <v>115.9</v>
      </c>
      <c r="QT292" s="4">
        <v>146</v>
      </c>
      <c r="QU292" s="4">
        <v>146</v>
      </c>
      <c r="QV292" s="4">
        <v>146</v>
      </c>
      <c r="QW292" s="4">
        <v>146</v>
      </c>
      <c r="QX292" s="4">
        <v>146</v>
      </c>
      <c r="QY292" s="4">
        <v>146</v>
      </c>
      <c r="QZ292" s="4">
        <v>146</v>
      </c>
      <c r="RA292" s="4">
        <v>146</v>
      </c>
      <c r="RB292" s="4">
        <v>146</v>
      </c>
      <c r="RC292" s="4">
        <v>146</v>
      </c>
      <c r="RD292" s="4">
        <v>146</v>
      </c>
      <c r="RE292" s="4">
        <v>146</v>
      </c>
      <c r="RF292" s="4">
        <v>146</v>
      </c>
      <c r="RG292" s="4">
        <v>146</v>
      </c>
      <c r="RH292" s="4">
        <v>146</v>
      </c>
      <c r="RI292" s="4">
        <v>146</v>
      </c>
      <c r="RJ292" s="4">
        <v>146</v>
      </c>
      <c r="RK292" s="4">
        <v>146</v>
      </c>
      <c r="RL292" s="4">
        <v>146</v>
      </c>
      <c r="RM292" s="4">
        <v>146</v>
      </c>
      <c r="RN292" s="4">
        <v>146</v>
      </c>
      <c r="RO292" s="4">
        <v>146</v>
      </c>
      <c r="RP292" s="4">
        <v>146</v>
      </c>
      <c r="RQ292" s="4">
        <v>146</v>
      </c>
      <c r="RR292" s="4">
        <v>146</v>
      </c>
      <c r="RS292" s="4">
        <v>146</v>
      </c>
      <c r="RT292" s="4">
        <v>24170.799999999999</v>
      </c>
      <c r="RU292" s="4">
        <v>24944.77</v>
      </c>
      <c r="RV292" s="4">
        <v>25755.4</v>
      </c>
      <c r="RW292" s="4">
        <v>25755.4</v>
      </c>
      <c r="RX292" s="4">
        <v>26560.799999999999</v>
      </c>
      <c r="RY292" s="4">
        <v>27366.19</v>
      </c>
      <c r="RZ292" s="4">
        <v>28171.59</v>
      </c>
      <c r="SA292" s="4">
        <v>28965.99</v>
      </c>
      <c r="SB292" s="4">
        <v>29141.35</v>
      </c>
      <c r="SC292" s="4">
        <v>29285.27</v>
      </c>
      <c r="SD292" s="4">
        <v>29285.27</v>
      </c>
      <c r="SE292" s="4">
        <v>29462.11</v>
      </c>
      <c r="SF292" s="4">
        <v>29777.16</v>
      </c>
      <c r="SG292" s="4">
        <v>30067.77</v>
      </c>
      <c r="SH292" s="4">
        <v>30336.19</v>
      </c>
      <c r="SI292" s="4">
        <v>30593.68</v>
      </c>
      <c r="SJ292" s="4">
        <v>30656.91</v>
      </c>
      <c r="SK292" s="4">
        <v>30656.91</v>
      </c>
      <c r="SL292" s="4">
        <v>30775.08</v>
      </c>
      <c r="SM292" s="4">
        <v>30858.9</v>
      </c>
      <c r="SN292" s="4">
        <v>31005.91</v>
      </c>
      <c r="SO292" s="4">
        <v>31148.41</v>
      </c>
      <c r="SP292" s="4">
        <v>31290.9</v>
      </c>
      <c r="SQ292" s="4">
        <v>31433.39</v>
      </c>
      <c r="SR292" s="4">
        <v>31433.39</v>
      </c>
      <c r="SS292" s="4">
        <v>31591.599999999999</v>
      </c>
      <c r="ST292" s="4">
        <v>31755.05</v>
      </c>
      <c r="SU292" s="4">
        <v>31918.5</v>
      </c>
      <c r="SV292" s="4">
        <v>32063.38</v>
      </c>
      <c r="SW292" s="4">
        <v>32131.71</v>
      </c>
      <c r="SX292" s="4">
        <v>32185.360000000001</v>
      </c>
      <c r="SY292" s="4">
        <v>32185.360000000001</v>
      </c>
      <c r="SZ292" s="4">
        <v>32240.17</v>
      </c>
      <c r="TA292" s="4">
        <v>32306.09</v>
      </c>
      <c r="TB292" s="4">
        <v>32367.91</v>
      </c>
      <c r="TC292" s="4">
        <v>32429.74</v>
      </c>
      <c r="TD292" s="4">
        <v>32467.05</v>
      </c>
      <c r="TE292" s="4">
        <v>32504.36</v>
      </c>
      <c r="TF292" s="4">
        <v>32504.36</v>
      </c>
      <c r="TG292" s="4">
        <v>32604.53</v>
      </c>
      <c r="TH292" s="4">
        <v>32702.38</v>
      </c>
      <c r="TI292" s="4">
        <v>32800.22</v>
      </c>
      <c r="TJ292" s="4">
        <v>32898.050000000003</v>
      </c>
      <c r="TK292" s="4">
        <v>32995.89</v>
      </c>
      <c r="TL292" s="4">
        <v>33093.730000000003</v>
      </c>
      <c r="TM292" s="4">
        <v>33093.730000000003</v>
      </c>
      <c r="TN292" s="4">
        <v>33142.67</v>
      </c>
      <c r="TO292" s="4">
        <v>33142.67</v>
      </c>
      <c r="TP292" s="4">
        <v>33142.67</v>
      </c>
      <c r="TQ292" s="4">
        <v>33142.67</v>
      </c>
      <c r="TR292" s="4">
        <v>33142.67</v>
      </c>
      <c r="TS292" s="4">
        <v>33142.67</v>
      </c>
      <c r="TT292" s="4">
        <v>33142.67</v>
      </c>
      <c r="TU292" s="4">
        <v>33142.67</v>
      </c>
      <c r="TV292" s="4">
        <v>33142.67</v>
      </c>
      <c r="TW292" s="4">
        <v>33142.67</v>
      </c>
      <c r="TX292" s="4">
        <v>33142.67</v>
      </c>
      <c r="TY292" s="4">
        <v>33142.67</v>
      </c>
      <c r="TZ292" s="4">
        <v>33142.67</v>
      </c>
      <c r="UA292" s="4">
        <v>33142.67</v>
      </c>
      <c r="UB292" s="4">
        <v>33189.82</v>
      </c>
      <c r="UC292" s="4">
        <v>33231.730000000003</v>
      </c>
      <c r="UD292" s="4">
        <v>33273.65</v>
      </c>
      <c r="UE292" s="4">
        <v>33310.32</v>
      </c>
      <c r="UF292" s="4">
        <v>33341.75</v>
      </c>
      <c r="UG292" s="4">
        <v>33373.18</v>
      </c>
      <c r="UH292" s="4">
        <v>33404.620000000003</v>
      </c>
      <c r="UI292" s="4">
        <v>33404.620000000003</v>
      </c>
      <c r="UJ292" s="4">
        <v>33404.620000000003</v>
      </c>
      <c r="UK292" s="4">
        <v>33404.620000000003</v>
      </c>
      <c r="UL292" s="4">
        <v>33404.620000000003</v>
      </c>
      <c r="UM292" s="4">
        <v>33404.620000000003</v>
      </c>
      <c r="UN292" s="4">
        <v>33404.620000000003</v>
      </c>
      <c r="UO292" s="4">
        <v>33404.620000000003</v>
      </c>
      <c r="UP292" s="4">
        <v>33404.620000000003</v>
      </c>
      <c r="UQ292" s="4">
        <v>33404.620000000003</v>
      </c>
      <c r="UR292" s="4">
        <v>33404.620000000003</v>
      </c>
      <c r="US292" s="4">
        <v>33404.620000000003</v>
      </c>
      <c r="UT292" s="4">
        <v>33404.620000000003</v>
      </c>
      <c r="UU292" s="4">
        <v>33404.620000000003</v>
      </c>
      <c r="UV292" s="4">
        <v>33404.620000000003</v>
      </c>
      <c r="UW292" s="4">
        <v>33404.620000000003</v>
      </c>
      <c r="UX292" s="4">
        <v>33404.620000000003</v>
      </c>
      <c r="UY292" s="4">
        <v>33404.620000000003</v>
      </c>
      <c r="UZ292" s="4">
        <v>33404.620000000003</v>
      </c>
      <c r="VA292" s="4">
        <v>33404.620000000003</v>
      </c>
      <c r="VB292" s="4">
        <v>33404.81</v>
      </c>
      <c r="VC292" s="4">
        <v>33404.81</v>
      </c>
      <c r="VD292" s="4">
        <v>33405</v>
      </c>
      <c r="VE292" s="4">
        <v>34785.86</v>
      </c>
      <c r="VF292" s="4">
        <v>35928.65</v>
      </c>
      <c r="VG292" s="4">
        <v>37071.440000000002</v>
      </c>
      <c r="VH292" s="4">
        <v>38214.22</v>
      </c>
      <c r="VI292" s="4">
        <v>39357.01</v>
      </c>
      <c r="VJ292" s="4">
        <v>39357.01</v>
      </c>
      <c r="VK292" s="4">
        <v>39357.01</v>
      </c>
      <c r="VL292" s="4">
        <v>39357.01</v>
      </c>
      <c r="VM292" s="4">
        <v>39393.68</v>
      </c>
      <c r="VN292" s="4">
        <v>39425.120000000003</v>
      </c>
      <c r="VO292" s="4">
        <v>39456.550000000003</v>
      </c>
      <c r="VP292" s="4">
        <v>39487.980000000003</v>
      </c>
      <c r="VQ292" s="4">
        <v>39487.980000000003</v>
      </c>
      <c r="VR292" s="4">
        <v>39508.42</v>
      </c>
      <c r="VS292" s="4">
        <v>39524.769999999997</v>
      </c>
      <c r="VT292" s="4">
        <v>39541.11</v>
      </c>
      <c r="VU292" s="4">
        <v>39557.46</v>
      </c>
      <c r="VV292" s="4">
        <v>39573.81</v>
      </c>
      <c r="VW292" s="4">
        <v>39590.160000000003</v>
      </c>
      <c r="VX292" s="4">
        <v>39590.160000000003</v>
      </c>
      <c r="VY292" s="4">
        <v>39590.36</v>
      </c>
      <c r="VZ292" s="4">
        <v>39590.54</v>
      </c>
      <c r="WA292" s="4">
        <v>39591.449999999997</v>
      </c>
      <c r="WB292" s="4">
        <v>39592.370000000003</v>
      </c>
      <c r="WC292" s="4">
        <v>39592.44</v>
      </c>
      <c r="WD292" s="4">
        <v>39592.519999999997</v>
      </c>
      <c r="WE292" s="4">
        <v>39592.519999999997</v>
      </c>
      <c r="WF292" s="4">
        <v>39760.19</v>
      </c>
      <c r="WG292" s="4">
        <v>39884.33</v>
      </c>
      <c r="WH292" s="4">
        <v>40008.480000000003</v>
      </c>
      <c r="WI292" s="4">
        <v>40132.629999999997</v>
      </c>
      <c r="WJ292" s="4">
        <v>40256.769999999997</v>
      </c>
      <c r="WK292" s="4">
        <v>40380.9</v>
      </c>
      <c r="WL292" s="4">
        <v>40380.9</v>
      </c>
      <c r="WM292" s="4">
        <v>40505.040000000001</v>
      </c>
      <c r="WN292" s="4">
        <v>40563.769999999997</v>
      </c>
      <c r="WO292" s="4">
        <v>40622.51</v>
      </c>
      <c r="WP292" s="4">
        <v>40681.21</v>
      </c>
      <c r="WQ292" s="4">
        <v>40681.24</v>
      </c>
      <c r="WR292" s="4">
        <v>40681.26</v>
      </c>
      <c r="WS292" s="4">
        <v>40681.26</v>
      </c>
      <c r="WT292" s="4">
        <v>41109.33</v>
      </c>
      <c r="WU292" s="4">
        <v>41463.589999999997</v>
      </c>
      <c r="WV292" s="4">
        <v>41817.86</v>
      </c>
      <c r="WW292" s="4">
        <v>43232.7</v>
      </c>
      <c r="WX292" s="4">
        <v>44435.42</v>
      </c>
      <c r="WY292" s="4">
        <v>45287.27</v>
      </c>
      <c r="WZ292" s="4">
        <v>45287.27</v>
      </c>
      <c r="XA292" s="4">
        <v>46138.27</v>
      </c>
      <c r="XB292" s="4">
        <v>46989.27</v>
      </c>
      <c r="XC292" s="4">
        <v>47840.27</v>
      </c>
      <c r="XD292" s="4">
        <v>47863.23</v>
      </c>
      <c r="XE292" s="4">
        <v>47882.1</v>
      </c>
      <c r="XF292" s="4">
        <v>47900.97</v>
      </c>
      <c r="XG292" s="4">
        <v>47900.97</v>
      </c>
      <c r="XH292" s="4">
        <v>47920.36</v>
      </c>
      <c r="XI292" s="4">
        <v>47940.43</v>
      </c>
      <c r="XJ292" s="4">
        <v>47959.99</v>
      </c>
      <c r="XK292" s="4">
        <v>48058.59</v>
      </c>
      <c r="XL292" s="4">
        <v>48137.63</v>
      </c>
      <c r="XM292" s="4">
        <v>48216.67</v>
      </c>
      <c r="XN292" s="4">
        <v>48216.67</v>
      </c>
      <c r="XO292" s="4">
        <v>48299.26</v>
      </c>
      <c r="XP292" s="4">
        <v>48381.37</v>
      </c>
      <c r="XQ292" s="4">
        <v>48457.71</v>
      </c>
      <c r="XR292" s="4">
        <v>48458.080000000002</v>
      </c>
      <c r="XS292" s="4">
        <v>48458.38</v>
      </c>
      <c r="XT292" s="4">
        <v>48458.68</v>
      </c>
      <c r="XU292" s="4">
        <v>48458.68</v>
      </c>
      <c r="XV292" s="4">
        <v>48458.97</v>
      </c>
      <c r="XW292" s="4">
        <v>48479.71</v>
      </c>
      <c r="XX292" s="4">
        <v>48496.35</v>
      </c>
      <c r="XY292" s="4">
        <v>48513.2</v>
      </c>
      <c r="XZ292" s="4">
        <v>48577.1</v>
      </c>
      <c r="YA292" s="4">
        <v>48635.75</v>
      </c>
      <c r="YB292" s="4">
        <v>48635.75</v>
      </c>
      <c r="YC292" s="4">
        <v>48694.41</v>
      </c>
      <c r="YD292" s="4">
        <v>54121.66</v>
      </c>
      <c r="YE292" s="4">
        <v>58466.42</v>
      </c>
      <c r="YF292" s="4">
        <v>62811.17</v>
      </c>
      <c r="YG292" s="4">
        <v>67155.839999999997</v>
      </c>
      <c r="YH292" s="4">
        <v>71590.259999999995</v>
      </c>
      <c r="YI292" s="4">
        <v>71590.259999999995</v>
      </c>
      <c r="YJ292" s="4">
        <v>75995</v>
      </c>
      <c r="YK292" s="4">
        <v>76128.05</v>
      </c>
      <c r="YL292" s="4">
        <v>76261.149999999994</v>
      </c>
      <c r="YM292" s="4">
        <v>76394.09</v>
      </c>
      <c r="YN292" s="4">
        <v>76599.63</v>
      </c>
      <c r="YO292" s="4">
        <v>76749.440000000002</v>
      </c>
      <c r="YP292" s="4">
        <v>76749.440000000002</v>
      </c>
      <c r="YQ292" s="4">
        <v>76880.160000000003</v>
      </c>
      <c r="YR292" s="4">
        <v>77010.89</v>
      </c>
      <c r="YS292" s="4">
        <v>77141.69</v>
      </c>
      <c r="YT292" s="4">
        <v>77272.350000000006</v>
      </c>
      <c r="YU292" s="4">
        <v>77403.02</v>
      </c>
      <c r="YV292" s="4">
        <v>77997.679999999993</v>
      </c>
      <c r="YW292" s="4">
        <v>77997.679999999993</v>
      </c>
      <c r="YX292" s="4">
        <v>78439.009999999995</v>
      </c>
      <c r="YY292" s="4">
        <v>78823.100000000006</v>
      </c>
      <c r="YZ292" s="4">
        <v>79207.47</v>
      </c>
      <c r="ZA292" s="4">
        <v>79591.77</v>
      </c>
      <c r="ZB292" s="4">
        <v>83144.679999999993</v>
      </c>
      <c r="ZC292" s="4">
        <v>85836.18</v>
      </c>
      <c r="ZD292" s="4">
        <v>85836.18</v>
      </c>
      <c r="ZE292" s="4">
        <v>88525.4</v>
      </c>
      <c r="ZF292" s="4">
        <v>91214.62</v>
      </c>
      <c r="ZG292" s="4">
        <v>93903.86</v>
      </c>
      <c r="ZH292" s="4">
        <v>96593.04</v>
      </c>
      <c r="ZI292" s="4">
        <v>99000.13</v>
      </c>
      <c r="ZJ292" s="4">
        <v>101407.22</v>
      </c>
      <c r="ZK292" s="4">
        <v>101407.22</v>
      </c>
      <c r="ZL292" s="4">
        <v>104623.6</v>
      </c>
      <c r="ZM292" s="925">
        <v>107035.13</v>
      </c>
      <c r="ZN292" s="925">
        <v>109445.84</v>
      </c>
      <c r="ZO292" s="4">
        <v>111856.52</v>
      </c>
      <c r="ZP292" s="4">
        <v>115144.8</v>
      </c>
      <c r="ZQ292" s="4">
        <v>118319.44</v>
      </c>
      <c r="ZR292" s="4">
        <v>118319.44</v>
      </c>
      <c r="ZS292" s="4">
        <v>121473.64</v>
      </c>
      <c r="ZT292" s="4">
        <v>124645.5</v>
      </c>
      <c r="ZU292" s="4">
        <v>125411.19</v>
      </c>
      <c r="ZV292" s="4">
        <v>126176.89</v>
      </c>
      <c r="ZW292" s="4">
        <v>126295.31</v>
      </c>
      <c r="ZX292" s="4">
        <v>126402.6</v>
      </c>
      <c r="ZY292" s="4">
        <v>126402.6</v>
      </c>
      <c r="ZZ292" s="4">
        <v>126509.9</v>
      </c>
      <c r="AAA292" s="4">
        <v>126617.2</v>
      </c>
      <c r="AAB292" s="4">
        <v>126724.49</v>
      </c>
      <c r="AAC292" s="4">
        <v>126783.03</v>
      </c>
      <c r="AAD292" s="4">
        <v>126839.09</v>
      </c>
      <c r="AAE292" s="4">
        <v>126876.05</v>
      </c>
      <c r="AAF292" s="4">
        <v>126876.05</v>
      </c>
      <c r="AAG292" s="4">
        <v>126913.01</v>
      </c>
      <c r="AAH292" s="4">
        <v>126947.04</v>
      </c>
      <c r="AAI292" s="4">
        <v>126975.23</v>
      </c>
      <c r="AAJ292" s="4">
        <v>127003.26</v>
      </c>
      <c r="AAK292" s="4">
        <v>127031.29</v>
      </c>
      <c r="AAL292" s="4">
        <v>127059.33</v>
      </c>
      <c r="AAM292" s="4">
        <v>127059.33</v>
      </c>
      <c r="AAN292" s="4">
        <v>127059.33</v>
      </c>
      <c r="AAO292" s="4">
        <v>127059.33</v>
      </c>
      <c r="AAP292" s="4">
        <v>127059.33</v>
      </c>
      <c r="AAQ292" s="4">
        <v>127059.33</v>
      </c>
      <c r="AAR292" s="4">
        <v>127059.33</v>
      </c>
      <c r="AAS292" s="4">
        <v>127059.33</v>
      </c>
      <c r="AAT292" s="4">
        <v>127059.33</v>
      </c>
      <c r="AAU292" s="4">
        <v>127059.33</v>
      </c>
      <c r="AAV292" s="4">
        <v>127059.33</v>
      </c>
      <c r="AAW292" s="4">
        <v>127059.33</v>
      </c>
      <c r="AAX292" s="4">
        <v>127059.33</v>
      </c>
      <c r="AAY292" s="4">
        <v>127059.33</v>
      </c>
      <c r="AAZ292" s="4">
        <v>127059.33</v>
      </c>
      <c r="ABA292" s="4">
        <v>127059.33</v>
      </c>
      <c r="ABB292" s="4">
        <v>127059.33</v>
      </c>
      <c r="ABC292" s="4">
        <v>127059.33</v>
      </c>
      <c r="ABD292" s="4">
        <v>127059.33</v>
      </c>
      <c r="ABE292" s="4">
        <v>127059.33</v>
      </c>
      <c r="ABF292" s="4">
        <v>127059.33</v>
      </c>
      <c r="ABG292" s="4">
        <v>127059.33</v>
      </c>
      <c r="ABH292" s="4">
        <v>127059.33</v>
      </c>
      <c r="ABI292" s="4">
        <v>127059.33</v>
      </c>
      <c r="ABJ292" s="4">
        <v>127059.33</v>
      </c>
      <c r="ABK292" s="4">
        <v>127059.33</v>
      </c>
      <c r="ABL292" s="4">
        <v>127059.33</v>
      </c>
      <c r="ABM292" s="4">
        <v>127059.33</v>
      </c>
      <c r="ABN292" s="4">
        <v>127059.33</v>
      </c>
      <c r="ABO292" s="4">
        <v>127059.33</v>
      </c>
      <c r="ABP292" s="4">
        <v>127059.33</v>
      </c>
      <c r="ABQ292" s="4">
        <v>127059.33</v>
      </c>
      <c r="ABR292" s="4">
        <v>127059.33</v>
      </c>
      <c r="ABS292" s="4">
        <v>127059.33</v>
      </c>
      <c r="ABT292" s="4">
        <v>127059.33</v>
      </c>
      <c r="ABU292" s="4">
        <v>127059.33</v>
      </c>
    </row>
    <row r="293" spans="1:749" outlineLevel="3">
      <c r="A293" s="4" t="s">
        <v>1151</v>
      </c>
      <c r="D293" s="4">
        <v>169405.43</v>
      </c>
      <c r="E293" s="4">
        <v>130.72</v>
      </c>
      <c r="F293" s="689">
        <v>14727629.51</v>
      </c>
      <c r="G293" s="689"/>
      <c r="H293" s="689" t="s">
        <v>894</v>
      </c>
      <c r="IM293" s="4">
        <v>0.38</v>
      </c>
      <c r="IN293" s="4">
        <v>0.38</v>
      </c>
      <c r="IO293" s="4">
        <v>0.76</v>
      </c>
      <c r="IP293" s="4">
        <v>1.53</v>
      </c>
      <c r="IQ293" s="4">
        <v>2.2999999999999998</v>
      </c>
      <c r="IR293" s="4">
        <v>3.07</v>
      </c>
      <c r="IS293" s="4">
        <v>3.84</v>
      </c>
      <c r="IT293" s="4">
        <v>4.6100000000000003</v>
      </c>
      <c r="IU293" s="4">
        <v>4.6100000000000003</v>
      </c>
      <c r="IV293" s="4">
        <v>5.38</v>
      </c>
      <c r="IW293" s="4">
        <v>6.14</v>
      </c>
      <c r="IX293" s="4">
        <v>6.91</v>
      </c>
      <c r="IY293" s="4">
        <v>6.91</v>
      </c>
      <c r="IZ293" s="4">
        <v>6.91</v>
      </c>
      <c r="JA293" s="4">
        <v>6.91</v>
      </c>
      <c r="JB293" s="4">
        <v>6.91</v>
      </c>
      <c r="JC293" s="4">
        <v>6.91</v>
      </c>
      <c r="JD293" s="4">
        <v>7.68</v>
      </c>
      <c r="JE293" s="4">
        <v>8.4499999999999993</v>
      </c>
      <c r="JF293" s="4">
        <v>9.2200000000000006</v>
      </c>
      <c r="JG293" s="4">
        <v>9.99</v>
      </c>
      <c r="JH293" s="4">
        <v>10.76</v>
      </c>
      <c r="JI293" s="4">
        <v>10.76</v>
      </c>
      <c r="JJ293" s="4">
        <v>11.53</v>
      </c>
      <c r="JK293" s="4">
        <v>12.3</v>
      </c>
      <c r="JL293" s="4">
        <v>13.07</v>
      </c>
      <c r="JM293" s="4">
        <v>13.83</v>
      </c>
      <c r="JN293" s="4">
        <v>14.6</v>
      </c>
      <c r="JO293" s="4">
        <v>15.37</v>
      </c>
      <c r="JP293" s="4">
        <v>15.37</v>
      </c>
      <c r="JQ293" s="4">
        <v>16.14</v>
      </c>
      <c r="JR293" s="4">
        <v>16.91</v>
      </c>
      <c r="JS293" s="4">
        <v>17.68</v>
      </c>
      <c r="JT293" s="4">
        <v>18.45</v>
      </c>
      <c r="JU293" s="4">
        <v>19.22</v>
      </c>
      <c r="JV293" s="4">
        <v>19.989999999999998</v>
      </c>
      <c r="JW293" s="4">
        <v>19.989999999999998</v>
      </c>
      <c r="JX293" s="4">
        <v>20.76</v>
      </c>
      <c r="JY293" s="4">
        <v>21.53</v>
      </c>
      <c r="JZ293" s="4">
        <v>22.29</v>
      </c>
      <c r="KA293" s="4">
        <v>23.06</v>
      </c>
      <c r="KB293" s="4">
        <v>23.83</v>
      </c>
      <c r="KC293" s="4">
        <v>24.6</v>
      </c>
      <c r="KD293" s="4">
        <v>24.6</v>
      </c>
      <c r="KE293" s="4">
        <v>25.37</v>
      </c>
      <c r="KF293" s="4">
        <v>26.14</v>
      </c>
      <c r="KG293" s="4">
        <v>26.91</v>
      </c>
      <c r="KH293" s="4">
        <v>27.68</v>
      </c>
      <c r="KI293" s="4">
        <v>28.45</v>
      </c>
      <c r="KJ293" s="4">
        <v>29.22</v>
      </c>
      <c r="KK293" s="4">
        <v>29.22</v>
      </c>
      <c r="KL293" s="4">
        <v>29.98</v>
      </c>
      <c r="KM293" s="4">
        <v>30.75</v>
      </c>
      <c r="KN293" s="4">
        <v>31.52</v>
      </c>
      <c r="KO293" s="4">
        <v>32.29</v>
      </c>
      <c r="KP293" s="4">
        <v>33.06</v>
      </c>
      <c r="KQ293" s="4">
        <v>33.83</v>
      </c>
      <c r="KR293" s="4">
        <v>33.83</v>
      </c>
      <c r="KS293" s="4">
        <v>34.6</v>
      </c>
      <c r="KT293" s="4">
        <v>35.369999999999997</v>
      </c>
      <c r="KU293" s="4">
        <v>36.14</v>
      </c>
      <c r="KV293" s="4">
        <v>36.909999999999997</v>
      </c>
      <c r="KW293" s="4">
        <v>37.67</v>
      </c>
      <c r="KX293" s="4">
        <v>38.44</v>
      </c>
      <c r="KY293" s="4">
        <v>38.44</v>
      </c>
      <c r="KZ293" s="4">
        <v>39.21</v>
      </c>
      <c r="LA293" s="4">
        <v>39.979999999999997</v>
      </c>
      <c r="LB293" s="4">
        <v>40.75</v>
      </c>
      <c r="LC293" s="4">
        <v>41.52</v>
      </c>
      <c r="LD293" s="4">
        <v>42.29</v>
      </c>
      <c r="LE293" s="4">
        <v>43.06</v>
      </c>
      <c r="LF293" s="4">
        <v>43.06</v>
      </c>
      <c r="LG293" s="4">
        <v>43.83</v>
      </c>
      <c r="LH293" s="4">
        <v>44.6</v>
      </c>
      <c r="LI293" s="4">
        <v>45.37</v>
      </c>
      <c r="LJ293" s="4">
        <v>46.13</v>
      </c>
      <c r="LK293" s="4">
        <v>46.95</v>
      </c>
      <c r="LL293" s="4">
        <v>48.08</v>
      </c>
      <c r="LM293" s="4">
        <v>48.08</v>
      </c>
      <c r="LN293" s="4">
        <v>49.36</v>
      </c>
      <c r="LO293" s="4">
        <v>50.64</v>
      </c>
      <c r="LP293" s="4">
        <v>51.93</v>
      </c>
      <c r="LQ293" s="4">
        <v>53.22</v>
      </c>
      <c r="LR293" s="4">
        <v>54.85</v>
      </c>
      <c r="LS293" s="4">
        <v>56.64</v>
      </c>
      <c r="LT293" s="4">
        <v>56.64</v>
      </c>
      <c r="LU293" s="4">
        <v>58.43</v>
      </c>
      <c r="LV293" s="4">
        <v>60.23</v>
      </c>
      <c r="LW293" s="4">
        <v>62.02</v>
      </c>
      <c r="LX293" s="4">
        <v>63.82</v>
      </c>
      <c r="LY293" s="4">
        <v>65.61</v>
      </c>
      <c r="LZ293" s="4">
        <v>67.41</v>
      </c>
      <c r="MA293" s="4">
        <v>67.41</v>
      </c>
      <c r="MB293" s="4">
        <v>69.2</v>
      </c>
      <c r="MC293" s="4">
        <v>71</v>
      </c>
      <c r="MD293" s="4">
        <v>72.790000000000006</v>
      </c>
      <c r="ME293" s="4">
        <v>74.58</v>
      </c>
      <c r="MF293" s="4">
        <v>76.38</v>
      </c>
      <c r="MG293" s="4">
        <v>78.17</v>
      </c>
      <c r="MH293" s="4">
        <v>78.17</v>
      </c>
      <c r="MI293" s="4">
        <v>79.97</v>
      </c>
      <c r="MJ293" s="4">
        <v>81.97</v>
      </c>
      <c r="MK293" s="4">
        <v>84.27</v>
      </c>
      <c r="ML293" s="4">
        <v>86.58</v>
      </c>
      <c r="MM293" s="4">
        <v>88.89</v>
      </c>
      <c r="MN293" s="4">
        <v>91.19</v>
      </c>
      <c r="MO293" s="4">
        <v>91.19</v>
      </c>
      <c r="MP293" s="4">
        <v>93.5</v>
      </c>
      <c r="MQ293" s="4">
        <v>95.81</v>
      </c>
      <c r="MR293" s="4">
        <v>98.12</v>
      </c>
      <c r="MS293" s="4">
        <v>100.42</v>
      </c>
      <c r="MT293" s="4">
        <v>102.73</v>
      </c>
      <c r="MU293" s="4">
        <v>105.09</v>
      </c>
      <c r="MV293" s="4">
        <v>105.09</v>
      </c>
      <c r="MW293" s="4">
        <v>107.65</v>
      </c>
      <c r="MX293" s="4">
        <v>110.21</v>
      </c>
      <c r="MY293" s="4">
        <v>112.78</v>
      </c>
      <c r="MZ293" s="4">
        <v>115.34</v>
      </c>
      <c r="NA293" s="4">
        <v>117.91</v>
      </c>
      <c r="NB293" s="4">
        <v>120.47</v>
      </c>
      <c r="NC293" s="4">
        <v>120.47</v>
      </c>
      <c r="ND293" s="4">
        <v>123.03</v>
      </c>
      <c r="NE293" s="4">
        <v>125.6</v>
      </c>
      <c r="NF293" s="4">
        <v>128.16</v>
      </c>
      <c r="NG293" s="4">
        <v>130.72</v>
      </c>
      <c r="NH293" s="4">
        <v>130.72</v>
      </c>
      <c r="NI293" s="4">
        <v>130.72</v>
      </c>
      <c r="NJ293" s="4">
        <v>130.72</v>
      </c>
      <c r="NK293" s="4">
        <v>130.72</v>
      </c>
      <c r="NL293" s="4">
        <v>130.72</v>
      </c>
      <c r="NM293" s="4">
        <v>130.72</v>
      </c>
      <c r="NN293" s="4">
        <v>130.72</v>
      </c>
      <c r="NO293" s="4">
        <v>130.72</v>
      </c>
      <c r="NP293" s="4">
        <v>130.72</v>
      </c>
      <c r="NQ293" s="4">
        <v>130.72</v>
      </c>
      <c r="NR293" s="4">
        <v>130.72</v>
      </c>
      <c r="NS293" s="4">
        <v>130.72</v>
      </c>
      <c r="NT293" s="4">
        <v>130.72</v>
      </c>
      <c r="NU293" s="4">
        <v>130.72</v>
      </c>
      <c r="NV293" s="4">
        <v>130.72</v>
      </c>
      <c r="NW293" s="4">
        <v>130.72</v>
      </c>
      <c r="NX293" s="4">
        <v>130.72</v>
      </c>
      <c r="NY293" s="4">
        <v>130.72</v>
      </c>
      <c r="NZ293" s="4">
        <v>130.72</v>
      </c>
      <c r="OA293" s="4">
        <v>130.72</v>
      </c>
      <c r="OB293" s="4">
        <v>130.72</v>
      </c>
      <c r="OC293" s="4">
        <v>130.72</v>
      </c>
      <c r="OD293" s="4">
        <v>130.72</v>
      </c>
      <c r="OE293" s="4">
        <v>130.72</v>
      </c>
      <c r="OF293" s="4">
        <v>130.72</v>
      </c>
      <c r="OG293" s="4">
        <v>135.72</v>
      </c>
      <c r="OH293" s="4">
        <v>143.09</v>
      </c>
      <c r="OI293" s="4">
        <v>150.87</v>
      </c>
      <c r="OJ293" s="4">
        <v>166.77</v>
      </c>
      <c r="OK293" s="4">
        <v>201.05</v>
      </c>
      <c r="OL293" s="4">
        <v>201.05</v>
      </c>
      <c r="OM293" s="4">
        <v>242.01</v>
      </c>
      <c r="ON293" s="4">
        <v>298.41000000000003</v>
      </c>
      <c r="OO293" s="4">
        <v>363.82</v>
      </c>
      <c r="OP293" s="4">
        <v>436.19</v>
      </c>
      <c r="OQ293" s="4">
        <v>570.38</v>
      </c>
      <c r="OR293" s="4">
        <v>761.5</v>
      </c>
      <c r="OS293" s="4">
        <v>761.5</v>
      </c>
      <c r="OT293" s="4">
        <v>1326.45</v>
      </c>
      <c r="OU293" s="4">
        <v>2018.63</v>
      </c>
      <c r="OV293" s="4">
        <v>2710.85</v>
      </c>
      <c r="OW293" s="4">
        <v>3571.42</v>
      </c>
      <c r="OX293" s="4">
        <v>5211.2700000000004</v>
      </c>
      <c r="OY293" s="4">
        <v>6923.3</v>
      </c>
      <c r="OZ293" s="4">
        <v>6923.3</v>
      </c>
      <c r="PA293" s="4">
        <v>7847.32</v>
      </c>
      <c r="PB293" s="4">
        <v>8420.41</v>
      </c>
      <c r="PC293" s="4">
        <v>9005.33</v>
      </c>
      <c r="PD293" s="4">
        <v>9620.41</v>
      </c>
      <c r="PE293" s="4">
        <v>10896.33</v>
      </c>
      <c r="PF293" s="4">
        <v>12649.54</v>
      </c>
      <c r="PG293" s="4">
        <v>12649.54</v>
      </c>
      <c r="PH293" s="4">
        <v>13349.3</v>
      </c>
      <c r="PI293" s="4">
        <v>13471.01</v>
      </c>
      <c r="PJ293" s="4">
        <v>13688.39</v>
      </c>
      <c r="PK293" s="4">
        <v>13964.22</v>
      </c>
      <c r="PL293" s="4">
        <v>14291.45</v>
      </c>
      <c r="PM293" s="4">
        <v>14686.45</v>
      </c>
      <c r="PN293" s="4">
        <v>14686.45</v>
      </c>
      <c r="PO293" s="4">
        <v>15729.17</v>
      </c>
      <c r="PP293" s="4">
        <v>17131.400000000001</v>
      </c>
      <c r="PQ293" s="4">
        <v>19094.259999999998</v>
      </c>
      <c r="PR293" s="4">
        <v>21951.72</v>
      </c>
      <c r="PS293" s="4">
        <v>25796.21</v>
      </c>
      <c r="PT293" s="4">
        <v>28422.53</v>
      </c>
      <c r="PU293" s="4">
        <v>28422.53</v>
      </c>
      <c r="PV293" s="4">
        <v>31572.639999999999</v>
      </c>
      <c r="PW293" s="4">
        <v>35757.339999999997</v>
      </c>
      <c r="PX293" s="4">
        <v>38008.339999999997</v>
      </c>
      <c r="PY293" s="4">
        <v>38942.1</v>
      </c>
      <c r="PZ293" s="4">
        <v>39665.5</v>
      </c>
      <c r="QA293" s="4">
        <v>40511.360000000001</v>
      </c>
      <c r="QB293" s="4">
        <v>40511.360000000001</v>
      </c>
      <c r="QC293" s="4">
        <v>41740.660000000003</v>
      </c>
      <c r="QD293" s="4">
        <v>42121.93</v>
      </c>
      <c r="QE293" s="4">
        <v>46159.29</v>
      </c>
      <c r="QF293" s="4">
        <v>50647.59</v>
      </c>
      <c r="QG293" s="4">
        <v>55304.33</v>
      </c>
      <c r="QH293" s="4">
        <v>64368.87</v>
      </c>
      <c r="QI293" s="4">
        <v>64368.87</v>
      </c>
      <c r="QJ293" s="4">
        <v>77569.66</v>
      </c>
      <c r="QK293" s="4">
        <v>79743.91</v>
      </c>
      <c r="QL293" s="4">
        <v>80024.44</v>
      </c>
      <c r="QM293" s="4">
        <v>80201.399999999994</v>
      </c>
      <c r="QN293" s="4">
        <v>80288.77</v>
      </c>
      <c r="QO293" s="4">
        <v>80342.960000000006</v>
      </c>
      <c r="QP293" s="4">
        <v>80342.960000000006</v>
      </c>
      <c r="QQ293" s="4">
        <v>80396.289999999994</v>
      </c>
      <c r="QR293" s="4">
        <v>81196.539999999994</v>
      </c>
      <c r="QS293" s="4">
        <v>82130.03</v>
      </c>
      <c r="QT293" s="4">
        <v>85051.77</v>
      </c>
      <c r="QU293" s="4">
        <v>86497.21</v>
      </c>
      <c r="QV293" s="4">
        <v>89236.09</v>
      </c>
      <c r="QW293" s="4">
        <v>89236.09</v>
      </c>
      <c r="QX293" s="4">
        <v>93167.43</v>
      </c>
      <c r="QY293" s="4">
        <v>95439.97</v>
      </c>
      <c r="QZ293" s="4">
        <v>97740.26</v>
      </c>
      <c r="RA293" s="4">
        <v>101714.18</v>
      </c>
      <c r="RB293" s="4">
        <v>108183.06</v>
      </c>
      <c r="RC293" s="4">
        <v>112245.59</v>
      </c>
      <c r="RD293" s="4">
        <v>112245.59</v>
      </c>
      <c r="RE293" s="4">
        <v>114632.15</v>
      </c>
      <c r="RF293" s="4">
        <v>117222.03</v>
      </c>
      <c r="RG293" s="4">
        <v>121236.1</v>
      </c>
      <c r="RH293" s="4">
        <v>127681.64</v>
      </c>
      <c r="RI293" s="4">
        <v>133300.25</v>
      </c>
      <c r="RJ293" s="4">
        <v>138025.85</v>
      </c>
      <c r="RK293" s="4">
        <v>138025.85</v>
      </c>
      <c r="RL293" s="4">
        <v>142799.95000000001</v>
      </c>
      <c r="RM293" s="4">
        <v>151089.70000000001</v>
      </c>
      <c r="RN293" s="4">
        <v>164421.17000000001</v>
      </c>
      <c r="RO293" s="4">
        <v>169404.83</v>
      </c>
      <c r="RP293" s="4">
        <v>169404.97</v>
      </c>
      <c r="RQ293" s="4">
        <v>169405.29</v>
      </c>
      <c r="RR293" s="4">
        <v>169405.29</v>
      </c>
      <c r="RS293" s="4">
        <v>169405.43</v>
      </c>
      <c r="WY293" s="4">
        <v>3.36</v>
      </c>
      <c r="WZ293" s="4">
        <v>3.36</v>
      </c>
      <c r="XA293" s="4">
        <v>5.88</v>
      </c>
      <c r="XB293" s="4">
        <v>8.4</v>
      </c>
      <c r="XC293" s="4">
        <v>10.92</v>
      </c>
      <c r="XD293" s="4">
        <v>13.44</v>
      </c>
      <c r="XE293" s="4">
        <v>15.96</v>
      </c>
      <c r="XF293" s="4">
        <v>18.48</v>
      </c>
      <c r="XG293" s="4">
        <v>18.48</v>
      </c>
      <c r="XH293" s="4">
        <v>21</v>
      </c>
      <c r="XI293" s="4">
        <v>21</v>
      </c>
      <c r="XJ293" s="4">
        <v>21</v>
      </c>
      <c r="XK293" s="4">
        <v>21</v>
      </c>
      <c r="XL293" s="4">
        <v>21</v>
      </c>
      <c r="XM293" s="4">
        <v>21</v>
      </c>
      <c r="XN293" s="4">
        <v>21</v>
      </c>
      <c r="XO293" s="4">
        <v>21</v>
      </c>
      <c r="XP293" s="4">
        <v>21</v>
      </c>
      <c r="XQ293" s="4">
        <v>21</v>
      </c>
      <c r="XR293" s="4">
        <v>21</v>
      </c>
      <c r="XS293" s="4">
        <v>21</v>
      </c>
      <c r="XT293" s="4">
        <v>21</v>
      </c>
      <c r="XU293" s="4">
        <v>21</v>
      </c>
      <c r="XV293" s="4">
        <v>21</v>
      </c>
      <c r="XW293" s="4">
        <v>21</v>
      </c>
      <c r="XX293" s="4">
        <v>21</v>
      </c>
      <c r="XY293" s="4">
        <v>21</v>
      </c>
      <c r="XZ293" s="4">
        <v>21</v>
      </c>
      <c r="YA293" s="4">
        <v>21</v>
      </c>
      <c r="YB293" s="4">
        <v>21</v>
      </c>
      <c r="YC293" s="4">
        <v>21</v>
      </c>
      <c r="YD293" s="4">
        <v>21</v>
      </c>
      <c r="YE293" s="4">
        <v>21</v>
      </c>
      <c r="YF293" s="4">
        <v>21</v>
      </c>
      <c r="YG293" s="4">
        <v>21</v>
      </c>
      <c r="YH293" s="4">
        <v>21</v>
      </c>
      <c r="YI293" s="4">
        <v>21</v>
      </c>
      <c r="YJ293" s="4">
        <v>21</v>
      </c>
      <c r="YK293" s="4">
        <v>21</v>
      </c>
      <c r="YL293" s="4">
        <v>21</v>
      </c>
      <c r="YM293" s="4">
        <v>21</v>
      </c>
      <c r="YN293" s="4">
        <v>21</v>
      </c>
      <c r="YO293" s="4">
        <v>21</v>
      </c>
      <c r="YP293" s="4">
        <v>21</v>
      </c>
      <c r="YQ293" s="4">
        <v>21</v>
      </c>
      <c r="YR293" s="4">
        <v>21</v>
      </c>
      <c r="YS293" s="4">
        <v>21</v>
      </c>
      <c r="YT293" s="4">
        <v>21</v>
      </c>
      <c r="YU293" s="4">
        <v>21</v>
      </c>
      <c r="YV293" s="4">
        <v>21</v>
      </c>
      <c r="YW293" s="4">
        <v>21</v>
      </c>
      <c r="YX293" s="4">
        <v>21</v>
      </c>
      <c r="YY293" s="4">
        <v>21</v>
      </c>
      <c r="YZ293" s="4">
        <v>21</v>
      </c>
      <c r="ZA293" s="4">
        <v>21</v>
      </c>
      <c r="ZB293" s="4">
        <v>21</v>
      </c>
      <c r="ZC293" s="4">
        <v>21</v>
      </c>
      <c r="ZD293" s="4">
        <v>21</v>
      </c>
      <c r="ZE293" s="4">
        <v>21</v>
      </c>
      <c r="ZF293" s="4">
        <v>21</v>
      </c>
      <c r="ZG293" s="4">
        <v>21</v>
      </c>
      <c r="ZH293" s="4">
        <v>21</v>
      </c>
      <c r="ZI293" s="4">
        <v>21</v>
      </c>
      <c r="ZJ293" s="4">
        <v>21</v>
      </c>
      <c r="ZK293" s="4">
        <v>21</v>
      </c>
      <c r="ZL293" s="4">
        <v>21</v>
      </c>
      <c r="ZM293" s="925">
        <v>21</v>
      </c>
      <c r="ZN293" s="925">
        <v>21</v>
      </c>
      <c r="ZO293" s="4">
        <v>21</v>
      </c>
      <c r="ZP293" s="4">
        <v>21</v>
      </c>
      <c r="ZQ293" s="4">
        <v>21</v>
      </c>
      <c r="ZR293" s="4">
        <v>21</v>
      </c>
      <c r="ZS293" s="4">
        <v>21</v>
      </c>
      <c r="ZT293" s="4">
        <v>41.54</v>
      </c>
      <c r="ZU293" s="4">
        <v>56.03</v>
      </c>
      <c r="ZV293" s="4">
        <v>70.53</v>
      </c>
      <c r="ZW293" s="4">
        <v>85.02</v>
      </c>
      <c r="ZX293" s="4">
        <v>99.52</v>
      </c>
      <c r="ZY293" s="4">
        <v>99.52</v>
      </c>
      <c r="ZZ293" s="4">
        <v>114.02</v>
      </c>
      <c r="AAA293" s="4">
        <v>128.51</v>
      </c>
      <c r="AAB293" s="4">
        <v>143.01</v>
      </c>
      <c r="AAC293" s="4">
        <v>157.5</v>
      </c>
      <c r="AAD293" s="4">
        <v>172</v>
      </c>
      <c r="AAE293" s="4">
        <v>172</v>
      </c>
      <c r="AAF293" s="4">
        <v>172</v>
      </c>
      <c r="AAG293" s="4">
        <v>172</v>
      </c>
      <c r="AAH293" s="4">
        <v>172</v>
      </c>
      <c r="AAI293" s="4">
        <v>172</v>
      </c>
      <c r="AAJ293" s="4">
        <v>172</v>
      </c>
      <c r="AAK293" s="4">
        <v>172</v>
      </c>
      <c r="AAL293" s="4">
        <v>172</v>
      </c>
      <c r="AAM293" s="4">
        <v>172</v>
      </c>
      <c r="AAN293" s="4">
        <v>172</v>
      </c>
      <c r="AAO293" s="4">
        <v>172</v>
      </c>
      <c r="AAP293" s="4">
        <v>172</v>
      </c>
      <c r="AAQ293" s="4">
        <v>172</v>
      </c>
      <c r="AAR293" s="4">
        <v>172</v>
      </c>
      <c r="AAS293" s="4">
        <v>172</v>
      </c>
      <c r="AAT293" s="4">
        <v>172</v>
      </c>
      <c r="AAU293" s="4">
        <v>172</v>
      </c>
      <c r="AAV293" s="4">
        <v>172</v>
      </c>
      <c r="AAW293" s="4">
        <v>172</v>
      </c>
      <c r="AAX293" s="4">
        <v>172</v>
      </c>
      <c r="AAY293" s="4">
        <v>172</v>
      </c>
      <c r="AAZ293" s="4">
        <v>172</v>
      </c>
      <c r="ABA293" s="4">
        <v>172</v>
      </c>
      <c r="ABB293" s="4">
        <v>172</v>
      </c>
      <c r="ABC293" s="4">
        <v>172</v>
      </c>
      <c r="ABD293" s="4">
        <v>172</v>
      </c>
      <c r="ABE293" s="4">
        <v>172</v>
      </c>
      <c r="ABF293" s="4">
        <v>172</v>
      </c>
      <c r="ABG293" s="4">
        <v>172</v>
      </c>
      <c r="ABH293" s="4">
        <v>172</v>
      </c>
      <c r="ABI293" s="4">
        <v>172</v>
      </c>
      <c r="ABJ293" s="4">
        <v>172</v>
      </c>
      <c r="ABK293" s="4">
        <v>172</v>
      </c>
      <c r="ABL293" s="4">
        <v>172</v>
      </c>
      <c r="ABM293" s="4">
        <v>172</v>
      </c>
      <c r="ABN293" s="4">
        <v>172</v>
      </c>
      <c r="ABO293" s="4">
        <v>172</v>
      </c>
      <c r="ABP293" s="4">
        <v>172</v>
      </c>
      <c r="ABQ293" s="4">
        <v>172</v>
      </c>
      <c r="ABR293" s="4">
        <v>172</v>
      </c>
      <c r="ABS293" s="4">
        <v>172</v>
      </c>
      <c r="ABT293" s="4">
        <v>172</v>
      </c>
      <c r="ABU293" s="4">
        <v>172</v>
      </c>
    </row>
    <row r="294" spans="1:749" outlineLevel="3">
      <c r="A294" s="4" t="s">
        <v>1152</v>
      </c>
      <c r="D294" s="4">
        <v>172</v>
      </c>
      <c r="E294" s="4">
        <v>0</v>
      </c>
      <c r="F294" s="689">
        <v>149506.22</v>
      </c>
      <c r="G294" s="689"/>
      <c r="H294" s="689" t="s">
        <v>894</v>
      </c>
      <c r="QL294" s="4">
        <v>20.51</v>
      </c>
      <c r="QM294" s="4">
        <v>50.71</v>
      </c>
      <c r="QN294" s="4">
        <v>118.91</v>
      </c>
      <c r="QO294" s="4">
        <v>151</v>
      </c>
      <c r="QP294" s="4">
        <v>151</v>
      </c>
      <c r="QQ294" s="4">
        <v>151</v>
      </c>
      <c r="QR294" s="4">
        <v>151</v>
      </c>
      <c r="QS294" s="4">
        <v>151</v>
      </c>
      <c r="QT294" s="4">
        <v>151</v>
      </c>
      <c r="QU294" s="4">
        <v>151</v>
      </c>
      <c r="QV294" s="4">
        <v>151</v>
      </c>
      <c r="QW294" s="4">
        <v>151</v>
      </c>
      <c r="QX294" s="4">
        <v>151</v>
      </c>
      <c r="QY294" s="4">
        <v>151</v>
      </c>
      <c r="QZ294" s="4">
        <v>155.19999999999999</v>
      </c>
      <c r="RA294" s="4">
        <v>160.1</v>
      </c>
      <c r="RB294" s="4">
        <v>172</v>
      </c>
      <c r="RC294" s="4">
        <v>172</v>
      </c>
      <c r="RD294" s="4">
        <v>172</v>
      </c>
      <c r="RE294" s="4">
        <v>172</v>
      </c>
      <c r="RF294" s="4">
        <v>172</v>
      </c>
      <c r="RG294" s="4">
        <v>172</v>
      </c>
      <c r="RH294" s="4">
        <v>172</v>
      </c>
      <c r="RI294" s="4">
        <v>172</v>
      </c>
      <c r="RJ294" s="4">
        <v>172</v>
      </c>
      <c r="RK294" s="4">
        <v>172</v>
      </c>
      <c r="RL294" s="4">
        <v>172</v>
      </c>
      <c r="RM294" s="4">
        <v>172</v>
      </c>
      <c r="RN294" s="4">
        <v>172</v>
      </c>
      <c r="RO294" s="4">
        <v>172</v>
      </c>
      <c r="RP294" s="4">
        <v>172</v>
      </c>
      <c r="RQ294" s="4">
        <v>172</v>
      </c>
      <c r="RR294" s="4">
        <v>172</v>
      </c>
      <c r="RS294" s="4">
        <v>172</v>
      </c>
      <c r="RT294" s="4">
        <v>154</v>
      </c>
      <c r="RU294" s="4">
        <v>154</v>
      </c>
      <c r="RV294" s="4">
        <v>154</v>
      </c>
      <c r="RW294" s="4">
        <v>154</v>
      </c>
      <c r="RX294" s="4">
        <v>154</v>
      </c>
      <c r="RY294" s="4">
        <v>154</v>
      </c>
      <c r="RZ294" s="4">
        <v>154</v>
      </c>
      <c r="SA294" s="4">
        <v>154</v>
      </c>
      <c r="SB294" s="4">
        <v>154</v>
      </c>
      <c r="SC294" s="4">
        <v>154</v>
      </c>
      <c r="SD294" s="4">
        <v>154</v>
      </c>
      <c r="SE294" s="4">
        <v>154</v>
      </c>
      <c r="SF294" s="4">
        <v>154</v>
      </c>
      <c r="SG294" s="4">
        <v>154</v>
      </c>
      <c r="SH294" s="4">
        <v>154</v>
      </c>
      <c r="SI294" s="4">
        <v>154</v>
      </c>
      <c r="SJ294" s="4">
        <v>154</v>
      </c>
      <c r="SK294" s="4">
        <v>154</v>
      </c>
      <c r="SL294" s="4">
        <v>154</v>
      </c>
      <c r="SM294" s="4">
        <v>154</v>
      </c>
      <c r="SN294" s="4">
        <v>154</v>
      </c>
      <c r="SO294" s="4">
        <v>154</v>
      </c>
      <c r="SP294" s="4">
        <v>154</v>
      </c>
      <c r="SQ294" s="4">
        <v>154</v>
      </c>
      <c r="SR294" s="4">
        <v>154</v>
      </c>
      <c r="SS294" s="4">
        <v>154</v>
      </c>
      <c r="ST294" s="4">
        <v>154</v>
      </c>
      <c r="SU294" s="4">
        <v>154</v>
      </c>
      <c r="SV294" s="4">
        <v>154</v>
      </c>
      <c r="SW294" s="4">
        <v>154</v>
      </c>
      <c r="SX294" s="4">
        <v>154</v>
      </c>
      <c r="SY294" s="4">
        <v>154</v>
      </c>
      <c r="SZ294" s="4">
        <v>154</v>
      </c>
      <c r="TA294" s="4">
        <v>154</v>
      </c>
      <c r="TB294" s="4">
        <v>154</v>
      </c>
      <c r="TC294" s="4">
        <v>154</v>
      </c>
      <c r="TD294" s="4">
        <v>154</v>
      </c>
      <c r="TE294" s="4">
        <v>154</v>
      </c>
      <c r="TF294" s="4">
        <v>154</v>
      </c>
      <c r="TG294" s="4">
        <v>154</v>
      </c>
      <c r="TH294" s="4">
        <v>154</v>
      </c>
      <c r="TI294" s="4">
        <v>154</v>
      </c>
      <c r="TJ294" s="4">
        <v>154</v>
      </c>
      <c r="TK294" s="4">
        <v>154</v>
      </c>
      <c r="TL294" s="4">
        <v>154</v>
      </c>
      <c r="TM294" s="4">
        <v>154</v>
      </c>
      <c r="TN294" s="4">
        <v>154</v>
      </c>
      <c r="TO294" s="4">
        <v>154</v>
      </c>
      <c r="TP294" s="4">
        <v>154</v>
      </c>
      <c r="TQ294" s="4">
        <v>154</v>
      </c>
      <c r="TR294" s="4">
        <v>154</v>
      </c>
      <c r="TS294" s="4">
        <v>154</v>
      </c>
      <c r="TT294" s="4">
        <v>154</v>
      </c>
      <c r="TU294" s="4">
        <v>154</v>
      </c>
      <c r="TV294" s="4">
        <v>154</v>
      </c>
      <c r="TW294" s="4">
        <v>154</v>
      </c>
      <c r="TX294" s="4">
        <v>154</v>
      </c>
      <c r="TY294" s="4">
        <v>154</v>
      </c>
      <c r="TZ294" s="4">
        <v>154</v>
      </c>
      <c r="UA294" s="4">
        <v>154</v>
      </c>
      <c r="UB294" s="4">
        <v>154</v>
      </c>
      <c r="UC294" s="4">
        <v>154</v>
      </c>
      <c r="UD294" s="4">
        <v>154</v>
      </c>
      <c r="UE294" s="4">
        <v>154</v>
      </c>
      <c r="UF294" s="4">
        <v>154</v>
      </c>
      <c r="UG294" s="4">
        <v>154</v>
      </c>
      <c r="UH294" s="4">
        <v>154</v>
      </c>
      <c r="UI294" s="4">
        <v>154</v>
      </c>
      <c r="UJ294" s="4">
        <v>154</v>
      </c>
      <c r="UK294" s="4">
        <v>154</v>
      </c>
      <c r="UL294" s="4">
        <v>154</v>
      </c>
      <c r="UM294" s="4">
        <v>154</v>
      </c>
      <c r="UN294" s="4">
        <v>154</v>
      </c>
      <c r="UO294" s="4">
        <v>154</v>
      </c>
      <c r="UP294" s="4">
        <v>154</v>
      </c>
      <c r="UQ294" s="4">
        <v>154</v>
      </c>
      <c r="UR294" s="4">
        <v>154</v>
      </c>
      <c r="US294" s="4">
        <v>154</v>
      </c>
      <c r="UT294" s="4">
        <v>154</v>
      </c>
      <c r="UU294" s="4">
        <v>154</v>
      </c>
      <c r="UV294" s="4">
        <v>154</v>
      </c>
      <c r="UW294" s="4">
        <v>154</v>
      </c>
      <c r="UX294" s="4">
        <v>154</v>
      </c>
      <c r="UY294" s="4">
        <v>154</v>
      </c>
      <c r="UZ294" s="4">
        <v>154</v>
      </c>
      <c r="VA294" s="4">
        <v>154</v>
      </c>
      <c r="VB294" s="4">
        <v>154</v>
      </c>
      <c r="VC294" s="4">
        <v>154</v>
      </c>
      <c r="VD294" s="4">
        <v>154</v>
      </c>
      <c r="VE294" s="4">
        <v>154</v>
      </c>
      <c r="VF294" s="4">
        <v>154</v>
      </c>
      <c r="VG294" s="4">
        <v>154</v>
      </c>
      <c r="VH294" s="4">
        <v>154</v>
      </c>
      <c r="VI294" s="4">
        <v>154</v>
      </c>
      <c r="VJ294" s="4">
        <v>154</v>
      </c>
      <c r="VK294" s="4">
        <v>154</v>
      </c>
      <c r="VL294" s="4">
        <v>154</v>
      </c>
      <c r="VM294" s="4">
        <v>154</v>
      </c>
      <c r="VN294" s="4">
        <v>154</v>
      </c>
      <c r="VO294" s="4">
        <v>154</v>
      </c>
      <c r="VP294" s="4">
        <v>154</v>
      </c>
      <c r="VQ294" s="4">
        <v>154</v>
      </c>
      <c r="VR294" s="4">
        <v>154</v>
      </c>
      <c r="VS294" s="4">
        <v>154</v>
      </c>
      <c r="VT294" s="4">
        <v>154</v>
      </c>
      <c r="VU294" s="4">
        <v>154</v>
      </c>
      <c r="VV294" s="4">
        <v>154</v>
      </c>
      <c r="VW294" s="4">
        <v>154</v>
      </c>
      <c r="VX294" s="4">
        <v>154</v>
      </c>
      <c r="VY294" s="4">
        <v>154</v>
      </c>
      <c r="VZ294" s="4">
        <v>154</v>
      </c>
      <c r="WA294" s="4">
        <v>154</v>
      </c>
      <c r="WB294" s="4">
        <v>154</v>
      </c>
      <c r="WC294" s="4">
        <v>154</v>
      </c>
      <c r="WD294" s="4">
        <v>154</v>
      </c>
      <c r="WE294" s="4">
        <v>154</v>
      </c>
      <c r="WF294" s="4">
        <v>154</v>
      </c>
      <c r="WG294" s="4">
        <v>154</v>
      </c>
      <c r="WH294" s="4">
        <v>154</v>
      </c>
      <c r="WI294" s="4">
        <v>154</v>
      </c>
      <c r="WJ294" s="4">
        <v>154</v>
      </c>
      <c r="WK294" s="4">
        <v>154</v>
      </c>
      <c r="WL294" s="4">
        <v>154</v>
      </c>
      <c r="WM294" s="4">
        <v>154</v>
      </c>
      <c r="WN294" s="4">
        <v>154</v>
      </c>
      <c r="WO294" s="4">
        <v>154</v>
      </c>
      <c r="WP294" s="4">
        <v>154</v>
      </c>
      <c r="WQ294" s="4">
        <v>154</v>
      </c>
      <c r="WR294" s="4">
        <v>154</v>
      </c>
      <c r="WS294" s="4">
        <v>154</v>
      </c>
      <c r="WT294" s="4">
        <v>154</v>
      </c>
      <c r="WU294" s="4">
        <v>154</v>
      </c>
      <c r="WV294" s="4">
        <v>154</v>
      </c>
      <c r="WW294" s="4">
        <v>154</v>
      </c>
      <c r="WX294" s="4">
        <v>154</v>
      </c>
      <c r="WY294" s="4">
        <v>154</v>
      </c>
      <c r="WZ294" s="4">
        <v>154</v>
      </c>
      <c r="XA294" s="4">
        <v>154</v>
      </c>
      <c r="XB294" s="4">
        <v>154</v>
      </c>
      <c r="XC294" s="4">
        <v>154</v>
      </c>
      <c r="XD294" s="4">
        <v>154</v>
      </c>
      <c r="XE294" s="4">
        <v>154</v>
      </c>
      <c r="XF294" s="4">
        <v>154</v>
      </c>
      <c r="XG294" s="4">
        <v>154</v>
      </c>
      <c r="XH294" s="4">
        <v>154</v>
      </c>
      <c r="XI294" s="4">
        <v>157.25</v>
      </c>
      <c r="XJ294" s="4">
        <v>159.94</v>
      </c>
      <c r="XK294" s="4">
        <v>162.62</v>
      </c>
      <c r="XL294" s="4">
        <v>165.31</v>
      </c>
      <c r="XM294" s="4">
        <v>168</v>
      </c>
      <c r="XN294" s="4">
        <v>168</v>
      </c>
      <c r="XO294" s="4">
        <v>174.24</v>
      </c>
      <c r="XP294" s="4">
        <v>180</v>
      </c>
      <c r="XQ294" s="4">
        <v>180</v>
      </c>
      <c r="XR294" s="4">
        <v>180</v>
      </c>
      <c r="XS294" s="4">
        <v>180</v>
      </c>
      <c r="XT294" s="4">
        <v>180</v>
      </c>
      <c r="XU294" s="4">
        <v>180</v>
      </c>
      <c r="XV294" s="4">
        <v>180</v>
      </c>
      <c r="XW294" s="4">
        <v>180</v>
      </c>
      <c r="XX294" s="4">
        <v>180</v>
      </c>
      <c r="XY294" s="4">
        <v>180</v>
      </c>
      <c r="XZ294" s="4">
        <v>180</v>
      </c>
      <c r="YA294" s="4">
        <v>180</v>
      </c>
      <c r="YB294" s="4">
        <v>180</v>
      </c>
      <c r="YC294" s="4">
        <v>180</v>
      </c>
      <c r="YD294" s="4">
        <v>180</v>
      </c>
      <c r="YE294" s="4">
        <v>180</v>
      </c>
      <c r="YF294" s="4">
        <v>180</v>
      </c>
      <c r="YG294" s="4">
        <v>180</v>
      </c>
      <c r="YH294" s="4">
        <v>180</v>
      </c>
      <c r="YI294" s="4">
        <v>180</v>
      </c>
      <c r="YJ294" s="4">
        <v>180</v>
      </c>
      <c r="YK294" s="4">
        <v>180</v>
      </c>
      <c r="YL294" s="4">
        <v>180</v>
      </c>
      <c r="YM294" s="4">
        <v>180</v>
      </c>
      <c r="YN294" s="4">
        <v>180</v>
      </c>
      <c r="YO294" s="4">
        <v>180</v>
      </c>
      <c r="YP294" s="4">
        <v>180</v>
      </c>
      <c r="YQ294" s="4">
        <v>180</v>
      </c>
      <c r="YR294" s="4">
        <v>180</v>
      </c>
      <c r="YS294" s="4">
        <v>180</v>
      </c>
      <c r="YT294" s="4">
        <v>180</v>
      </c>
      <c r="YU294" s="4">
        <v>180</v>
      </c>
      <c r="YV294" s="4">
        <v>180</v>
      </c>
      <c r="YW294" s="4">
        <v>180</v>
      </c>
      <c r="YX294" s="4">
        <v>180</v>
      </c>
      <c r="YY294" s="4">
        <v>180</v>
      </c>
      <c r="YZ294" s="4">
        <v>180</v>
      </c>
      <c r="ZA294" s="4">
        <v>180</v>
      </c>
      <c r="ZB294" s="4">
        <v>180</v>
      </c>
      <c r="ZC294" s="4">
        <v>189.12</v>
      </c>
      <c r="ZD294" s="4">
        <v>189.12</v>
      </c>
      <c r="ZE294" s="4">
        <v>195.96</v>
      </c>
      <c r="ZF294" s="4">
        <v>202.8</v>
      </c>
      <c r="ZG294" s="4">
        <v>209.64</v>
      </c>
      <c r="ZH294" s="4">
        <v>216.48</v>
      </c>
      <c r="ZI294" s="4">
        <v>223.32</v>
      </c>
      <c r="ZJ294" s="4">
        <v>230.16</v>
      </c>
      <c r="ZK294" s="4">
        <v>230.16</v>
      </c>
      <c r="ZL294" s="4">
        <v>237</v>
      </c>
      <c r="ZM294" s="925">
        <v>240.6</v>
      </c>
      <c r="ZN294" s="925">
        <v>243.48</v>
      </c>
      <c r="ZO294" s="4">
        <v>246.36</v>
      </c>
      <c r="ZP294" s="4">
        <v>249.24</v>
      </c>
      <c r="ZQ294" s="4">
        <v>252.12</v>
      </c>
      <c r="ZR294" s="4">
        <v>252.12</v>
      </c>
      <c r="ZS294" s="4">
        <v>255</v>
      </c>
      <c r="ZT294" s="4">
        <v>255</v>
      </c>
      <c r="ZU294" s="4">
        <v>255</v>
      </c>
      <c r="ZV294" s="4">
        <v>255</v>
      </c>
      <c r="ZW294" s="4">
        <v>309.8</v>
      </c>
      <c r="ZX294" s="4">
        <v>353.64</v>
      </c>
      <c r="ZY294" s="4">
        <v>353.64</v>
      </c>
      <c r="ZZ294" s="4">
        <v>397.48</v>
      </c>
      <c r="AAA294" s="4">
        <v>441.32</v>
      </c>
      <c r="AAB294" s="4">
        <v>485.16</v>
      </c>
      <c r="AAC294" s="4">
        <v>529</v>
      </c>
      <c r="AAD294" s="4">
        <v>570.4</v>
      </c>
      <c r="AAE294" s="4">
        <v>607.20000000000005</v>
      </c>
      <c r="AAF294" s="4">
        <v>607.20000000000005</v>
      </c>
      <c r="AAG294" s="4">
        <v>644</v>
      </c>
      <c r="AAH294" s="4">
        <v>677.87</v>
      </c>
      <c r="AAI294" s="4">
        <v>705.91</v>
      </c>
      <c r="AAJ294" s="4">
        <v>733.94</v>
      </c>
      <c r="AAK294" s="4">
        <v>761.97</v>
      </c>
      <c r="AAL294" s="4">
        <v>790</v>
      </c>
      <c r="AAM294" s="4">
        <v>790</v>
      </c>
      <c r="AAN294" s="4">
        <v>790</v>
      </c>
      <c r="AAO294" s="4">
        <v>790</v>
      </c>
      <c r="AAP294" s="4">
        <v>790</v>
      </c>
      <c r="AAQ294" s="4">
        <v>790</v>
      </c>
      <c r="AAR294" s="4">
        <v>790</v>
      </c>
      <c r="AAS294" s="4">
        <v>790</v>
      </c>
      <c r="AAT294" s="4">
        <v>790</v>
      </c>
      <c r="AAU294" s="4">
        <v>790</v>
      </c>
      <c r="AAV294" s="4">
        <v>790</v>
      </c>
      <c r="AAW294" s="4">
        <v>790</v>
      </c>
      <c r="AAX294" s="4">
        <v>790</v>
      </c>
      <c r="AAY294" s="4">
        <v>790</v>
      </c>
      <c r="AAZ294" s="4">
        <v>790</v>
      </c>
      <c r="ABA294" s="4">
        <v>790</v>
      </c>
      <c r="ABB294" s="4">
        <v>790</v>
      </c>
      <c r="ABC294" s="4">
        <v>790</v>
      </c>
      <c r="ABD294" s="4">
        <v>790</v>
      </c>
      <c r="ABE294" s="4">
        <v>790</v>
      </c>
      <c r="ABF294" s="4">
        <v>790</v>
      </c>
      <c r="ABG294" s="4">
        <v>790</v>
      </c>
      <c r="ABH294" s="4">
        <v>790</v>
      </c>
      <c r="ABI294" s="4">
        <v>790</v>
      </c>
      <c r="ABJ294" s="4">
        <v>790</v>
      </c>
      <c r="ABK294" s="4">
        <v>790</v>
      </c>
      <c r="ABL294" s="4">
        <v>790</v>
      </c>
      <c r="ABM294" s="4">
        <v>790</v>
      </c>
      <c r="ABN294" s="4">
        <v>790</v>
      </c>
      <c r="ABO294" s="4">
        <v>790</v>
      </c>
      <c r="ABP294" s="4">
        <v>790</v>
      </c>
      <c r="ABQ294" s="4">
        <v>790</v>
      </c>
      <c r="ABR294" s="4">
        <v>790</v>
      </c>
      <c r="ABS294" s="4">
        <v>790</v>
      </c>
      <c r="ABT294" s="4">
        <v>790</v>
      </c>
      <c r="ABU294" s="4">
        <v>790</v>
      </c>
    </row>
    <row r="295" spans="1:749" outlineLevel="3">
      <c r="A295" s="4" t="s">
        <v>1153</v>
      </c>
      <c r="D295" s="4">
        <v>833</v>
      </c>
      <c r="E295" s="4">
        <v>0</v>
      </c>
      <c r="F295" s="689">
        <v>3362498.74</v>
      </c>
      <c r="H295" s="689" t="s">
        <v>894</v>
      </c>
      <c r="PZ295" s="4">
        <v>12.55</v>
      </c>
      <c r="QA295" s="4">
        <v>31.03</v>
      </c>
      <c r="QB295" s="4">
        <v>31.03</v>
      </c>
      <c r="QC295" s="4">
        <v>49.51</v>
      </c>
      <c r="QD295" s="4">
        <v>81.650000000000006</v>
      </c>
      <c r="QE295" s="4">
        <v>134.24</v>
      </c>
      <c r="QF295" s="4">
        <v>154</v>
      </c>
      <c r="QG295" s="4">
        <v>154</v>
      </c>
      <c r="QH295" s="4">
        <v>154</v>
      </c>
      <c r="QI295" s="4">
        <v>154</v>
      </c>
      <c r="QJ295" s="4">
        <v>164.19</v>
      </c>
      <c r="QK295" s="4">
        <v>179.19</v>
      </c>
      <c r="QL295" s="4">
        <v>213.06</v>
      </c>
      <c r="QM295" s="4">
        <v>229</v>
      </c>
      <c r="QN295" s="4">
        <v>229</v>
      </c>
      <c r="QO295" s="4">
        <v>229</v>
      </c>
      <c r="QP295" s="4">
        <v>229</v>
      </c>
      <c r="QQ295" s="4">
        <v>229</v>
      </c>
      <c r="QR295" s="4">
        <v>229</v>
      </c>
      <c r="QS295" s="4">
        <v>229</v>
      </c>
      <c r="QT295" s="4">
        <v>229</v>
      </c>
      <c r="QU295" s="4">
        <v>229</v>
      </c>
      <c r="QV295" s="4">
        <v>229</v>
      </c>
      <c r="QW295" s="4">
        <v>229</v>
      </c>
      <c r="QX295" s="4">
        <v>229</v>
      </c>
      <c r="QY295" s="4">
        <v>229</v>
      </c>
      <c r="QZ295" s="4">
        <v>229</v>
      </c>
      <c r="RA295" s="4">
        <v>229</v>
      </c>
      <c r="RB295" s="4">
        <v>229</v>
      </c>
      <c r="RC295" s="4">
        <v>268.45</v>
      </c>
      <c r="RD295" s="4">
        <v>268.45</v>
      </c>
      <c r="RE295" s="4">
        <v>324.95</v>
      </c>
      <c r="RF295" s="4">
        <v>390.12</v>
      </c>
      <c r="RG295" s="4">
        <v>477.81</v>
      </c>
      <c r="RH295" s="4">
        <v>621.33000000000004</v>
      </c>
      <c r="RI295" s="4">
        <v>688.12</v>
      </c>
      <c r="RJ295" s="4">
        <v>707.05</v>
      </c>
      <c r="RK295" s="4">
        <v>707.05</v>
      </c>
      <c r="RL295" s="4">
        <v>725.98</v>
      </c>
      <c r="RM295" s="4">
        <v>758.89</v>
      </c>
      <c r="RN295" s="4">
        <v>812.76</v>
      </c>
      <c r="RO295" s="4">
        <v>833</v>
      </c>
      <c r="RP295" s="4">
        <v>833</v>
      </c>
      <c r="RQ295" s="4">
        <v>833</v>
      </c>
      <c r="RR295" s="4">
        <v>833</v>
      </c>
      <c r="RS295" s="4">
        <v>833</v>
      </c>
      <c r="XH295" s="4">
        <v>0.52</v>
      </c>
      <c r="XI295" s="4">
        <v>1</v>
      </c>
      <c r="XJ295" s="4">
        <v>1.52</v>
      </c>
      <c r="XK295" s="4">
        <v>2</v>
      </c>
      <c r="XL295" s="4">
        <v>2</v>
      </c>
      <c r="XM295" s="4">
        <v>2</v>
      </c>
      <c r="XN295" s="4">
        <v>2</v>
      </c>
      <c r="XO295" s="4">
        <v>2</v>
      </c>
      <c r="XP295" s="4">
        <v>2</v>
      </c>
      <c r="XQ295" s="4">
        <v>2</v>
      </c>
      <c r="XR295" s="4">
        <v>2</v>
      </c>
      <c r="XS295" s="4">
        <v>2</v>
      </c>
      <c r="XT295" s="4">
        <v>2</v>
      </c>
      <c r="XU295" s="4">
        <v>2</v>
      </c>
      <c r="XV295" s="4">
        <v>2</v>
      </c>
      <c r="XW295" s="4">
        <v>2</v>
      </c>
      <c r="XX295" s="4">
        <v>2</v>
      </c>
      <c r="XY295" s="4">
        <v>2</v>
      </c>
      <c r="XZ295" s="4">
        <v>2</v>
      </c>
      <c r="YA295" s="4">
        <v>2</v>
      </c>
      <c r="YB295" s="4">
        <v>2</v>
      </c>
      <c r="YC295" s="4">
        <v>2</v>
      </c>
      <c r="YD295" s="4">
        <v>2</v>
      </c>
      <c r="YE295" s="4">
        <v>2</v>
      </c>
      <c r="YF295" s="4">
        <v>2</v>
      </c>
      <c r="YG295" s="4">
        <v>2</v>
      </c>
      <c r="YH295" s="4">
        <v>2</v>
      </c>
      <c r="YI295" s="4">
        <v>2</v>
      </c>
      <c r="YJ295" s="4">
        <v>2</v>
      </c>
      <c r="YK295" s="4">
        <v>2</v>
      </c>
      <c r="YL295" s="4">
        <v>2</v>
      </c>
      <c r="YM295" s="4">
        <v>2</v>
      </c>
      <c r="YN295" s="4">
        <v>2</v>
      </c>
      <c r="YO295" s="4">
        <v>2</v>
      </c>
      <c r="YP295" s="4">
        <v>2</v>
      </c>
      <c r="YQ295" s="4">
        <v>2</v>
      </c>
      <c r="YR295" s="4">
        <v>2</v>
      </c>
      <c r="YS295" s="4">
        <v>2</v>
      </c>
      <c r="YT295" s="4">
        <v>2</v>
      </c>
      <c r="YU295" s="4">
        <v>2</v>
      </c>
      <c r="YV295" s="4">
        <v>2</v>
      </c>
      <c r="YW295" s="4">
        <v>2</v>
      </c>
      <c r="YX295" s="4">
        <v>2</v>
      </c>
      <c r="YY295" s="4">
        <v>2</v>
      </c>
      <c r="YZ295" s="4">
        <v>2</v>
      </c>
      <c r="ZA295" s="4">
        <v>2</v>
      </c>
      <c r="ZB295" s="4">
        <v>2</v>
      </c>
      <c r="ZC295" s="4">
        <v>2</v>
      </c>
      <c r="ZD295" s="4">
        <v>2</v>
      </c>
      <c r="ZE295" s="4">
        <v>2</v>
      </c>
      <c r="ZF295" s="4">
        <v>2</v>
      </c>
      <c r="ZG295" s="4">
        <v>2</v>
      </c>
      <c r="ZH295" s="4">
        <v>2</v>
      </c>
      <c r="ZI295" s="4">
        <v>2</v>
      </c>
      <c r="ZJ295" s="4">
        <v>2</v>
      </c>
      <c r="ZK295" s="4">
        <v>2</v>
      </c>
      <c r="ZL295" s="4">
        <v>2</v>
      </c>
      <c r="ZM295" s="925">
        <v>2</v>
      </c>
      <c r="ZN295" s="925">
        <v>2</v>
      </c>
      <c r="ZO295" s="4">
        <v>2</v>
      </c>
      <c r="ZP295" s="4">
        <v>2</v>
      </c>
      <c r="ZQ295" s="4">
        <v>2</v>
      </c>
      <c r="ZR295" s="4">
        <v>2</v>
      </c>
      <c r="ZS295" s="4">
        <v>2</v>
      </c>
      <c r="ZT295" s="4">
        <v>2</v>
      </c>
      <c r="ZU295" s="4">
        <v>2</v>
      </c>
      <c r="ZV295" s="4">
        <v>2</v>
      </c>
      <c r="ZW295" s="4">
        <v>2</v>
      </c>
      <c r="ZX295" s="4">
        <v>2</v>
      </c>
      <c r="ZY295" s="4">
        <v>2</v>
      </c>
      <c r="ZZ295" s="4">
        <v>2</v>
      </c>
      <c r="AAA295" s="4">
        <v>2</v>
      </c>
      <c r="AAB295" s="4">
        <v>2</v>
      </c>
      <c r="AAC295" s="4">
        <v>2.2000000000000002</v>
      </c>
      <c r="AAD295" s="4">
        <v>2.36</v>
      </c>
      <c r="AAE295" s="4">
        <v>2.52</v>
      </c>
      <c r="AAF295" s="4">
        <v>2.52</v>
      </c>
      <c r="AAG295" s="4">
        <v>2.68</v>
      </c>
      <c r="AAH295" s="4">
        <v>2.84</v>
      </c>
      <c r="AAI295" s="4">
        <v>3</v>
      </c>
      <c r="AAJ295" s="4">
        <v>3</v>
      </c>
      <c r="AAK295" s="4">
        <v>3</v>
      </c>
      <c r="AAL295" s="4">
        <v>3</v>
      </c>
      <c r="AAM295" s="4">
        <v>3</v>
      </c>
      <c r="AAN295" s="4">
        <v>3</v>
      </c>
      <c r="AAO295" s="4">
        <v>3</v>
      </c>
      <c r="AAP295" s="4">
        <v>3</v>
      </c>
      <c r="AAQ295" s="4">
        <v>3</v>
      </c>
      <c r="AAR295" s="4">
        <v>3</v>
      </c>
      <c r="AAS295" s="4">
        <v>3</v>
      </c>
      <c r="AAT295" s="4">
        <v>3</v>
      </c>
      <c r="AAU295" s="4">
        <v>3</v>
      </c>
      <c r="AAV295" s="4">
        <v>3</v>
      </c>
      <c r="AAW295" s="4">
        <v>3</v>
      </c>
      <c r="AAX295" s="4">
        <v>3</v>
      </c>
      <c r="AAY295" s="4">
        <v>3</v>
      </c>
      <c r="AAZ295" s="4">
        <v>3</v>
      </c>
      <c r="ABA295" s="4">
        <v>3</v>
      </c>
      <c r="ABB295" s="4">
        <v>3</v>
      </c>
      <c r="ABC295" s="4">
        <v>3</v>
      </c>
      <c r="ABD295" s="4">
        <v>3</v>
      </c>
      <c r="ABE295" s="4">
        <v>3</v>
      </c>
      <c r="ABF295" s="4">
        <v>3</v>
      </c>
      <c r="ABG295" s="4">
        <v>3</v>
      </c>
      <c r="ABH295" s="4">
        <v>3</v>
      </c>
      <c r="ABI295" s="4">
        <v>3</v>
      </c>
      <c r="ABJ295" s="4">
        <v>3</v>
      </c>
      <c r="ABK295" s="4">
        <v>3</v>
      </c>
      <c r="ABL295" s="4">
        <v>3</v>
      </c>
      <c r="ABM295" s="4">
        <v>3</v>
      </c>
      <c r="ABN295" s="4">
        <v>3</v>
      </c>
      <c r="ABO295" s="4">
        <v>3</v>
      </c>
      <c r="ABP295" s="4">
        <v>3</v>
      </c>
      <c r="ABQ295" s="4">
        <v>3</v>
      </c>
      <c r="ABR295" s="4">
        <v>3</v>
      </c>
      <c r="ABS295" s="4">
        <v>3</v>
      </c>
      <c r="ABT295" s="4">
        <v>3</v>
      </c>
      <c r="ABU295" s="4">
        <v>3</v>
      </c>
    </row>
    <row r="296" spans="1:749" outlineLevel="3">
      <c r="A296" s="4" t="s">
        <v>1154</v>
      </c>
      <c r="D296" s="4">
        <v>8808.02</v>
      </c>
      <c r="E296" s="4">
        <v>0</v>
      </c>
      <c r="F296" s="689">
        <v>2552036.46</v>
      </c>
      <c r="H296" s="689" t="s">
        <v>894</v>
      </c>
      <c r="PO296" s="4">
        <v>553.29999999999995</v>
      </c>
      <c r="PP296" s="4">
        <v>1367.99</v>
      </c>
      <c r="PQ296" s="4">
        <v>2182.67</v>
      </c>
      <c r="PR296" s="4">
        <v>3599.31</v>
      </c>
      <c r="PS296" s="4">
        <v>5917.76</v>
      </c>
      <c r="PT296" s="4">
        <v>6873.37</v>
      </c>
      <c r="PU296" s="4">
        <v>6873.37</v>
      </c>
      <c r="PV296" s="4">
        <v>6997.57</v>
      </c>
      <c r="PW296" s="4">
        <v>7121.77</v>
      </c>
      <c r="PX296" s="4">
        <v>7337.74</v>
      </c>
      <c r="PY296" s="4">
        <v>7691.19</v>
      </c>
      <c r="PZ296" s="4">
        <v>7824.02</v>
      </c>
      <c r="QA296" s="4">
        <v>7824.02</v>
      </c>
      <c r="QB296" s="4">
        <v>7824.02</v>
      </c>
      <c r="QC296" s="4">
        <v>7824.02</v>
      </c>
      <c r="QD296" s="4">
        <v>7824.02</v>
      </c>
      <c r="QE296" s="4">
        <v>7824.02</v>
      </c>
      <c r="QF296" s="4">
        <v>7824.02</v>
      </c>
      <c r="QG296" s="4">
        <v>7824.02</v>
      </c>
      <c r="QH296" s="4">
        <v>7824.02</v>
      </c>
      <c r="QI296" s="4">
        <v>7824.02</v>
      </c>
      <c r="QJ296" s="4">
        <v>7824.02</v>
      </c>
      <c r="QK296" s="4">
        <v>7824.02</v>
      </c>
      <c r="QL296" s="4">
        <v>7824.02</v>
      </c>
      <c r="QM296" s="4">
        <v>7824.02</v>
      </c>
      <c r="QN296" s="4">
        <v>7824.02</v>
      </c>
      <c r="QO296" s="4">
        <v>7824.02</v>
      </c>
      <c r="QP296" s="4">
        <v>7824.02</v>
      </c>
      <c r="QQ296" s="4">
        <v>7824.02</v>
      </c>
      <c r="QR296" s="4">
        <v>7824.02</v>
      </c>
      <c r="QS296" s="4">
        <v>7824.02</v>
      </c>
      <c r="QT296" s="4">
        <v>7824.02</v>
      </c>
      <c r="QU296" s="4">
        <v>7824.02</v>
      </c>
      <c r="QV296" s="4">
        <v>7824.02</v>
      </c>
      <c r="QW296" s="4">
        <v>7824.02</v>
      </c>
      <c r="QX296" s="4">
        <v>7824.02</v>
      </c>
      <c r="QY296" s="4">
        <v>7824.02</v>
      </c>
      <c r="QZ296" s="4">
        <v>7824.02</v>
      </c>
      <c r="RA296" s="4">
        <v>7824.02</v>
      </c>
      <c r="RB296" s="4">
        <v>7824.02</v>
      </c>
      <c r="RC296" s="4">
        <v>7824.02</v>
      </c>
      <c r="RD296" s="4">
        <v>7824.02</v>
      </c>
      <c r="RE296" s="4">
        <v>7824.02</v>
      </c>
      <c r="RF296" s="4">
        <v>7824.02</v>
      </c>
      <c r="RG296" s="4">
        <v>7824.02</v>
      </c>
      <c r="RH296" s="4">
        <v>7824.02</v>
      </c>
      <c r="RI296" s="4">
        <v>7904.22</v>
      </c>
      <c r="RJ296" s="4">
        <v>8022.3</v>
      </c>
      <c r="RK296" s="4">
        <v>8022.3</v>
      </c>
      <c r="RL296" s="4">
        <v>8140.38</v>
      </c>
      <c r="RM296" s="4">
        <v>8345.7099999999991</v>
      </c>
      <c r="RN296" s="4">
        <v>8681.74</v>
      </c>
      <c r="RO296" s="4">
        <v>8808.02</v>
      </c>
      <c r="RP296" s="4">
        <v>8808.02</v>
      </c>
      <c r="RQ296" s="4">
        <v>8808.02</v>
      </c>
      <c r="RR296" s="4">
        <v>8808.02</v>
      </c>
      <c r="RS296" s="4">
        <v>8808.02</v>
      </c>
      <c r="ZQ296" s="4">
        <v>0.2</v>
      </c>
      <c r="ZR296" s="4">
        <v>0.2</v>
      </c>
      <c r="ZS296" s="4">
        <v>0.36</v>
      </c>
      <c r="ZT296" s="4">
        <v>0.52</v>
      </c>
      <c r="ZU296" s="4">
        <v>0.68</v>
      </c>
      <c r="ZV296" s="4">
        <v>0.84</v>
      </c>
      <c r="ZW296" s="4">
        <v>1</v>
      </c>
      <c r="ZX296" s="4">
        <v>1</v>
      </c>
      <c r="ZY296" s="4">
        <v>1</v>
      </c>
      <c r="ZZ296" s="4">
        <v>1</v>
      </c>
      <c r="AAA296" s="4">
        <v>1</v>
      </c>
      <c r="AAB296" s="4">
        <v>1</v>
      </c>
      <c r="AAC296" s="4">
        <v>1</v>
      </c>
      <c r="AAD296" s="4">
        <v>1</v>
      </c>
      <c r="AAE296" s="4">
        <v>1</v>
      </c>
      <c r="AAF296" s="4">
        <v>1</v>
      </c>
      <c r="AAG296" s="4">
        <v>1</v>
      </c>
      <c r="AAH296" s="4">
        <v>1</v>
      </c>
      <c r="AAI296" s="4">
        <v>1</v>
      </c>
      <c r="AAJ296" s="4">
        <v>1</v>
      </c>
      <c r="AAK296" s="4">
        <v>1</v>
      </c>
      <c r="AAL296" s="4">
        <v>1</v>
      </c>
      <c r="AAM296" s="4">
        <v>1</v>
      </c>
      <c r="AAN296" s="4">
        <v>1</v>
      </c>
      <c r="AAO296" s="4">
        <v>1</v>
      </c>
      <c r="AAP296" s="4">
        <v>1</v>
      </c>
      <c r="AAQ296" s="4">
        <v>1</v>
      </c>
      <c r="AAR296" s="4">
        <v>1</v>
      </c>
      <c r="AAS296" s="4">
        <v>1</v>
      </c>
      <c r="AAT296" s="4">
        <v>1</v>
      </c>
      <c r="AAU296" s="4">
        <v>1</v>
      </c>
      <c r="AAV296" s="4">
        <v>1</v>
      </c>
      <c r="AAW296" s="4">
        <v>1</v>
      </c>
      <c r="AAX296" s="4">
        <v>1</v>
      </c>
      <c r="AAY296" s="4">
        <v>1</v>
      </c>
      <c r="AAZ296" s="4">
        <v>1</v>
      </c>
      <c r="ABA296" s="4">
        <v>1</v>
      </c>
      <c r="ABB296" s="4">
        <v>1</v>
      </c>
      <c r="ABC296" s="4">
        <v>1</v>
      </c>
      <c r="ABD296" s="4">
        <v>1</v>
      </c>
      <c r="ABE296" s="4">
        <v>1</v>
      </c>
      <c r="ABF296" s="4">
        <v>1</v>
      </c>
      <c r="ABG296" s="4">
        <v>1</v>
      </c>
      <c r="ABH296" s="4">
        <v>1</v>
      </c>
      <c r="ABI296" s="4">
        <v>1</v>
      </c>
      <c r="ABJ296" s="4">
        <v>1</v>
      </c>
      <c r="ABK296" s="4">
        <v>1</v>
      </c>
      <c r="ABL296" s="4">
        <v>1</v>
      </c>
      <c r="ABM296" s="4">
        <v>1</v>
      </c>
      <c r="ABN296" s="4">
        <v>1</v>
      </c>
      <c r="ABO296" s="4">
        <v>1</v>
      </c>
      <c r="ABP296" s="4">
        <v>1</v>
      </c>
      <c r="ABQ296" s="4">
        <v>1</v>
      </c>
      <c r="ABR296" s="4">
        <v>1</v>
      </c>
      <c r="ABS296" s="4">
        <v>1</v>
      </c>
      <c r="ABT296" s="4">
        <v>1</v>
      </c>
      <c r="ABU296" s="4">
        <v>1</v>
      </c>
    </row>
    <row r="297" spans="1:749" outlineLevel="3">
      <c r="A297" s="4" t="s">
        <v>1155</v>
      </c>
      <c r="D297" s="4">
        <v>37688.1</v>
      </c>
      <c r="E297" s="4">
        <v>0</v>
      </c>
      <c r="F297" s="689">
        <v>2845828.17</v>
      </c>
      <c r="G297" s="689"/>
      <c r="H297" s="689" t="s">
        <v>894</v>
      </c>
      <c r="RI297" s="4">
        <v>3071.58</v>
      </c>
      <c r="RJ297" s="4">
        <v>7594.15</v>
      </c>
      <c r="RK297" s="4">
        <v>7594.15</v>
      </c>
      <c r="RL297" s="4">
        <v>12116.72</v>
      </c>
      <c r="RM297" s="4">
        <v>19980.97</v>
      </c>
      <c r="RN297" s="4">
        <v>32851.46</v>
      </c>
      <c r="RO297" s="4">
        <v>37688.1</v>
      </c>
      <c r="RP297" s="4">
        <v>37688.1</v>
      </c>
      <c r="RQ297" s="4">
        <v>37688.1</v>
      </c>
      <c r="RR297" s="4">
        <v>37688.1</v>
      </c>
      <c r="RS297" s="4">
        <v>37688.1</v>
      </c>
      <c r="RT297" s="4">
        <v>7964.02</v>
      </c>
      <c r="RU297" s="4">
        <v>8720.02</v>
      </c>
      <c r="RV297" s="4">
        <v>9476.02</v>
      </c>
      <c r="RW297" s="4">
        <v>9476.02</v>
      </c>
      <c r="RX297" s="4">
        <v>10232.030000000001</v>
      </c>
      <c r="RY297" s="4">
        <v>10988.03</v>
      </c>
      <c r="RZ297" s="4">
        <v>11744.03</v>
      </c>
      <c r="SA297" s="4">
        <v>12500.03</v>
      </c>
      <c r="SB297" s="4">
        <v>12590.38</v>
      </c>
      <c r="SC297" s="4">
        <v>12660.32</v>
      </c>
      <c r="SD297" s="4">
        <v>12660.32</v>
      </c>
      <c r="SE297" s="4">
        <v>12730.26</v>
      </c>
      <c r="SF297" s="4">
        <v>12800.2</v>
      </c>
      <c r="SG297" s="4">
        <v>12870.15</v>
      </c>
      <c r="SH297" s="4">
        <v>12940.09</v>
      </c>
      <c r="SI297" s="4">
        <v>13010.03</v>
      </c>
      <c r="SJ297" s="4">
        <v>13032.39</v>
      </c>
      <c r="SK297" s="4">
        <v>13032.39</v>
      </c>
      <c r="SL297" s="4">
        <v>13053.03</v>
      </c>
      <c r="SM297" s="4">
        <v>13053.03</v>
      </c>
      <c r="SN297" s="4">
        <v>13053.03</v>
      </c>
      <c r="SO297" s="4">
        <v>13053.03</v>
      </c>
      <c r="SP297" s="4">
        <v>13053.03</v>
      </c>
      <c r="SQ297" s="4">
        <v>13053.03</v>
      </c>
      <c r="SR297" s="4">
        <v>13053.03</v>
      </c>
      <c r="SS297" s="4">
        <v>13053.03</v>
      </c>
      <c r="ST297" s="4">
        <v>13053.03</v>
      </c>
      <c r="SU297" s="4">
        <v>13053.03</v>
      </c>
      <c r="SV297" s="4">
        <v>13053.03</v>
      </c>
      <c r="SW297" s="4">
        <v>13053.03</v>
      </c>
      <c r="SX297" s="4">
        <v>13053.03</v>
      </c>
      <c r="SY297" s="4">
        <v>13053.03</v>
      </c>
      <c r="SZ297" s="4">
        <v>13053.03</v>
      </c>
      <c r="TA297" s="4">
        <v>13053.03</v>
      </c>
      <c r="TB297" s="4">
        <v>13053.03</v>
      </c>
      <c r="TC297" s="4">
        <v>13053.03</v>
      </c>
      <c r="TD297" s="4">
        <v>13053.03</v>
      </c>
      <c r="TE297" s="4">
        <v>13053.03</v>
      </c>
      <c r="TF297" s="4">
        <v>13053.03</v>
      </c>
      <c r="TG297" s="4">
        <v>13053.03</v>
      </c>
      <c r="TH297" s="4">
        <v>13053.03</v>
      </c>
      <c r="TI297" s="4">
        <v>13053.03</v>
      </c>
      <c r="TJ297" s="4">
        <v>13053.03</v>
      </c>
      <c r="TK297" s="4">
        <v>13053.03</v>
      </c>
      <c r="TL297" s="4">
        <v>13053.03</v>
      </c>
      <c r="TM297" s="4">
        <v>13053.03</v>
      </c>
      <c r="TN297" s="4">
        <v>13053.03</v>
      </c>
      <c r="TO297" s="4">
        <v>13053.03</v>
      </c>
      <c r="TP297" s="4">
        <v>13053.03</v>
      </c>
      <c r="TQ297" s="4">
        <v>13053.03</v>
      </c>
      <c r="TR297" s="4">
        <v>13053.03</v>
      </c>
      <c r="TS297" s="4">
        <v>13053.03</v>
      </c>
      <c r="TT297" s="4">
        <v>13053.03</v>
      </c>
      <c r="TU297" s="4">
        <v>13053.03</v>
      </c>
      <c r="TV297" s="4">
        <v>13053.03</v>
      </c>
      <c r="TW297" s="4">
        <v>13053.03</v>
      </c>
      <c r="TX297" s="4">
        <v>13053.03</v>
      </c>
      <c r="TY297" s="4">
        <v>13053.03</v>
      </c>
      <c r="TZ297" s="4">
        <v>13053.03</v>
      </c>
      <c r="UA297" s="4">
        <v>13053.03</v>
      </c>
      <c r="UB297" s="4">
        <v>13053.03</v>
      </c>
      <c r="UC297" s="4">
        <v>13053.03</v>
      </c>
      <c r="UD297" s="4">
        <v>13053.03</v>
      </c>
      <c r="UE297" s="4">
        <v>13053.03</v>
      </c>
      <c r="UF297" s="4">
        <v>13053.03</v>
      </c>
      <c r="UG297" s="4">
        <v>13053.03</v>
      </c>
      <c r="UH297" s="4">
        <v>13053.03</v>
      </c>
      <c r="UI297" s="4">
        <v>13053.03</v>
      </c>
      <c r="UJ297" s="4">
        <v>13053.03</v>
      </c>
      <c r="UK297" s="4">
        <v>13053.03</v>
      </c>
      <c r="UL297" s="4">
        <v>13053.03</v>
      </c>
      <c r="UM297" s="4">
        <v>13053.03</v>
      </c>
      <c r="UN297" s="4">
        <v>13053.03</v>
      </c>
      <c r="UO297" s="4">
        <v>13053.03</v>
      </c>
      <c r="UP297" s="4">
        <v>13053.03</v>
      </c>
      <c r="UQ297" s="4">
        <v>13053.03</v>
      </c>
      <c r="UR297" s="4">
        <v>13053.03</v>
      </c>
      <c r="US297" s="4">
        <v>13053.03</v>
      </c>
      <c r="UT297" s="4">
        <v>13053.03</v>
      </c>
      <c r="UU297" s="4">
        <v>13053.03</v>
      </c>
      <c r="UV297" s="4">
        <v>13053.03</v>
      </c>
      <c r="UW297" s="4">
        <v>13053.03</v>
      </c>
      <c r="UX297" s="4">
        <v>13053.03</v>
      </c>
      <c r="UY297" s="4">
        <v>13053.03</v>
      </c>
      <c r="UZ297" s="4">
        <v>13053.03</v>
      </c>
      <c r="VA297" s="4">
        <v>13053.03</v>
      </c>
      <c r="VB297" s="4">
        <v>13053.03</v>
      </c>
      <c r="VC297" s="4">
        <v>13053.03</v>
      </c>
      <c r="VD297" s="4">
        <v>13053.03</v>
      </c>
      <c r="VE297" s="4">
        <v>13053.03</v>
      </c>
      <c r="VF297" s="4">
        <v>13053.03</v>
      </c>
      <c r="VG297" s="4">
        <v>13053.03</v>
      </c>
      <c r="VH297" s="4">
        <v>13053.03</v>
      </c>
      <c r="VI297" s="4">
        <v>13053.03</v>
      </c>
      <c r="VJ297" s="4">
        <v>13053.03</v>
      </c>
      <c r="VK297" s="4">
        <v>13053.03</v>
      </c>
      <c r="VL297" s="4">
        <v>13053.03</v>
      </c>
      <c r="VM297" s="4">
        <v>13053.03</v>
      </c>
      <c r="VN297" s="4">
        <v>13053.03</v>
      </c>
      <c r="VO297" s="4">
        <v>13053.03</v>
      </c>
      <c r="VP297" s="4">
        <v>13053.03</v>
      </c>
      <c r="VQ297" s="4">
        <v>13053.03</v>
      </c>
      <c r="VR297" s="4">
        <v>13053.03</v>
      </c>
      <c r="VS297" s="4">
        <v>13053.03</v>
      </c>
      <c r="VT297" s="4">
        <v>13053.03</v>
      </c>
      <c r="VU297" s="4">
        <v>13053.03</v>
      </c>
      <c r="VV297" s="4">
        <v>13053.03</v>
      </c>
      <c r="VW297" s="4">
        <v>13053.03</v>
      </c>
      <c r="VX297" s="4">
        <v>13053.03</v>
      </c>
      <c r="VY297" s="4">
        <v>13053.03</v>
      </c>
      <c r="VZ297" s="4">
        <v>13053.03</v>
      </c>
      <c r="WA297" s="4">
        <v>13053.03</v>
      </c>
      <c r="WB297" s="4">
        <v>13053.03</v>
      </c>
      <c r="WC297" s="4">
        <v>13053.03</v>
      </c>
      <c r="WD297" s="4">
        <v>13053.03</v>
      </c>
      <c r="WE297" s="4">
        <v>13053.03</v>
      </c>
      <c r="WF297" s="4">
        <v>13053.03</v>
      </c>
      <c r="WG297" s="4">
        <v>13053.03</v>
      </c>
      <c r="WH297" s="4">
        <v>13053.03</v>
      </c>
      <c r="WI297" s="4">
        <v>13053.03</v>
      </c>
      <c r="WJ297" s="4">
        <v>13053.03</v>
      </c>
      <c r="WK297" s="4">
        <v>13053.03</v>
      </c>
      <c r="WL297" s="4">
        <v>13053.03</v>
      </c>
      <c r="WM297" s="4">
        <v>13053.03</v>
      </c>
      <c r="WN297" s="4">
        <v>13053.03</v>
      </c>
      <c r="WO297" s="4">
        <v>13053.03</v>
      </c>
      <c r="WP297" s="4">
        <v>13053.03</v>
      </c>
      <c r="WQ297" s="4">
        <v>13053.03</v>
      </c>
      <c r="WR297" s="4">
        <v>13053.03</v>
      </c>
      <c r="WS297" s="4">
        <v>13053.03</v>
      </c>
      <c r="WT297" s="4">
        <v>13053.03</v>
      </c>
      <c r="WU297" s="4">
        <v>13053.03</v>
      </c>
      <c r="WV297" s="4">
        <v>13053.03</v>
      </c>
      <c r="WW297" s="4">
        <v>13053.03</v>
      </c>
      <c r="WX297" s="4">
        <v>13053.03</v>
      </c>
      <c r="WY297" s="4">
        <v>13053.03</v>
      </c>
      <c r="WZ297" s="4">
        <v>13053.03</v>
      </c>
      <c r="XA297" s="4">
        <v>13053.03</v>
      </c>
      <c r="XB297" s="4">
        <v>13053.03</v>
      </c>
      <c r="XC297" s="4">
        <v>13053.03</v>
      </c>
      <c r="XD297" s="4">
        <v>13053.03</v>
      </c>
      <c r="XE297" s="4">
        <v>13053.03</v>
      </c>
      <c r="XF297" s="4">
        <v>13053.03</v>
      </c>
      <c r="XG297" s="4">
        <v>13053.03</v>
      </c>
      <c r="XH297" s="4">
        <v>13053.03</v>
      </c>
      <c r="XI297" s="4">
        <v>13053.03</v>
      </c>
      <c r="XJ297" s="4">
        <v>13053.03</v>
      </c>
      <c r="XK297" s="4">
        <v>13053.03</v>
      </c>
      <c r="XL297" s="4">
        <v>13053.03</v>
      </c>
      <c r="XM297" s="4">
        <v>13053.03</v>
      </c>
      <c r="XN297" s="4">
        <v>13053.03</v>
      </c>
      <c r="XO297" s="4">
        <v>13053.03</v>
      </c>
      <c r="XP297" s="4">
        <v>13053.03</v>
      </c>
      <c r="XQ297" s="4">
        <v>13053.03</v>
      </c>
      <c r="XR297" s="4">
        <v>13053.03</v>
      </c>
      <c r="XS297" s="4">
        <v>13053.03</v>
      </c>
      <c r="XT297" s="4">
        <v>13053.03</v>
      </c>
      <c r="XU297" s="4">
        <v>13053.03</v>
      </c>
      <c r="XV297" s="4">
        <v>13053.03</v>
      </c>
      <c r="XW297" s="4">
        <v>13053.03</v>
      </c>
      <c r="XX297" s="4">
        <v>13053.03</v>
      </c>
      <c r="XY297" s="4">
        <v>13053.03</v>
      </c>
      <c r="XZ297" s="4">
        <v>13053.03</v>
      </c>
      <c r="YA297" s="4">
        <v>13053.03</v>
      </c>
      <c r="YB297" s="4">
        <v>13053.03</v>
      </c>
      <c r="YC297" s="4">
        <v>13053.03</v>
      </c>
      <c r="YD297" s="4">
        <v>13053.03</v>
      </c>
      <c r="YE297" s="4">
        <v>13053.03</v>
      </c>
      <c r="YF297" s="4">
        <v>13053.03</v>
      </c>
      <c r="YG297" s="4">
        <v>13053.03</v>
      </c>
      <c r="YH297" s="4">
        <v>13053.03</v>
      </c>
      <c r="YI297" s="4">
        <v>13053.03</v>
      </c>
      <c r="YJ297" s="4">
        <v>13053.03</v>
      </c>
      <c r="YK297" s="4">
        <v>13053.03</v>
      </c>
      <c r="YL297" s="4">
        <v>13053.03</v>
      </c>
      <c r="YM297" s="4">
        <v>13053.03</v>
      </c>
      <c r="YN297" s="4">
        <v>13053.03</v>
      </c>
      <c r="YO297" s="4">
        <v>13053.03</v>
      </c>
      <c r="YP297" s="4">
        <v>13053.03</v>
      </c>
      <c r="YQ297" s="4">
        <v>13053.03</v>
      </c>
      <c r="YR297" s="4">
        <v>13053.03</v>
      </c>
      <c r="YS297" s="4">
        <v>13053.03</v>
      </c>
      <c r="YT297" s="4">
        <v>13053.03</v>
      </c>
      <c r="YU297" s="4">
        <v>13053.03</v>
      </c>
      <c r="YV297" s="4">
        <v>13517.03</v>
      </c>
      <c r="YW297" s="4">
        <v>13517.03</v>
      </c>
      <c r="YX297" s="4">
        <v>13901.04</v>
      </c>
      <c r="YY297" s="4">
        <v>14285.04</v>
      </c>
      <c r="YZ297" s="4">
        <v>14669.04</v>
      </c>
      <c r="ZA297" s="4">
        <v>15053.04</v>
      </c>
      <c r="ZB297" s="4">
        <v>18253.05</v>
      </c>
      <c r="ZC297" s="4">
        <v>20653.05</v>
      </c>
      <c r="ZD297" s="4">
        <v>20653.05</v>
      </c>
      <c r="ZE297" s="4">
        <v>23053.06</v>
      </c>
      <c r="ZF297" s="4">
        <v>25453.07</v>
      </c>
      <c r="ZG297" s="4">
        <v>27853.07</v>
      </c>
      <c r="ZH297" s="4">
        <v>30253.08</v>
      </c>
      <c r="ZI297" s="4">
        <v>32653.08</v>
      </c>
      <c r="ZJ297" s="4">
        <v>35053.089999999997</v>
      </c>
      <c r="ZK297" s="4">
        <v>35053.089999999997</v>
      </c>
      <c r="ZL297" s="4">
        <v>38262.379999999997</v>
      </c>
      <c r="ZM297" s="925">
        <v>40670.06</v>
      </c>
      <c r="ZN297" s="925">
        <v>43077.75</v>
      </c>
      <c r="ZO297" s="4">
        <v>45485.440000000002</v>
      </c>
      <c r="ZP297" s="4">
        <v>47893.120000000003</v>
      </c>
      <c r="ZQ297" s="4">
        <v>50362.49</v>
      </c>
      <c r="ZR297" s="4">
        <v>50362.49</v>
      </c>
      <c r="ZS297" s="4">
        <v>52811.46</v>
      </c>
      <c r="ZT297" s="4">
        <v>55260.42</v>
      </c>
      <c r="ZU297" s="4">
        <v>55309.38</v>
      </c>
      <c r="ZV297" s="4">
        <v>55358.34</v>
      </c>
      <c r="ZW297" s="4">
        <v>55407.3</v>
      </c>
      <c r="ZX297" s="4">
        <v>55456.26</v>
      </c>
      <c r="ZY297" s="4">
        <v>55456.26</v>
      </c>
      <c r="ZZ297" s="4">
        <v>55505.22</v>
      </c>
      <c r="AAA297" s="4">
        <v>55554.18</v>
      </c>
      <c r="AAB297" s="4">
        <v>55603.14</v>
      </c>
      <c r="AAC297" s="4">
        <v>55603.14</v>
      </c>
      <c r="AAD297" s="4">
        <v>55603.14</v>
      </c>
      <c r="AAE297" s="4">
        <v>55603.14</v>
      </c>
      <c r="AAF297" s="4">
        <v>55603.14</v>
      </c>
      <c r="AAG297" s="4">
        <v>55603.14</v>
      </c>
      <c r="AAH297" s="4">
        <v>55603.14</v>
      </c>
      <c r="AAI297" s="4">
        <v>55603.14</v>
      </c>
      <c r="AAJ297" s="4">
        <v>55603.14</v>
      </c>
      <c r="AAK297" s="4">
        <v>55603.14</v>
      </c>
      <c r="AAL297" s="4">
        <v>55603.14</v>
      </c>
      <c r="AAM297" s="4">
        <v>55603.14</v>
      </c>
      <c r="AAN297" s="4">
        <v>55603.14</v>
      </c>
      <c r="AAO297" s="4">
        <v>55603.14</v>
      </c>
      <c r="AAP297" s="4">
        <v>55603.14</v>
      </c>
      <c r="AAQ297" s="4">
        <v>55603.14</v>
      </c>
      <c r="AAR297" s="4">
        <v>55603.14</v>
      </c>
      <c r="AAS297" s="4">
        <v>55603.14</v>
      </c>
      <c r="AAT297" s="4">
        <v>55603.14</v>
      </c>
      <c r="AAU297" s="4">
        <v>55603.14</v>
      </c>
      <c r="AAV297" s="4">
        <v>55603.14</v>
      </c>
      <c r="AAW297" s="4">
        <v>55603.14</v>
      </c>
      <c r="AAX297" s="4">
        <v>55603.14</v>
      </c>
      <c r="AAY297" s="4">
        <v>55603.14</v>
      </c>
      <c r="AAZ297" s="4">
        <v>55603.14</v>
      </c>
      <c r="ABA297" s="4">
        <v>55603.14</v>
      </c>
      <c r="ABB297" s="4">
        <v>55603.14</v>
      </c>
      <c r="ABC297" s="4">
        <v>55603.14</v>
      </c>
      <c r="ABD297" s="4">
        <v>55603.14</v>
      </c>
      <c r="ABE297" s="4">
        <v>55603.14</v>
      </c>
      <c r="ABF297" s="4">
        <v>55603.14</v>
      </c>
      <c r="ABG297" s="4">
        <v>55603.14</v>
      </c>
      <c r="ABH297" s="4">
        <v>55603.14</v>
      </c>
      <c r="ABI297" s="4">
        <v>55603.14</v>
      </c>
      <c r="ABJ297" s="4">
        <v>55603.14</v>
      </c>
      <c r="ABK297" s="4">
        <v>55603.14</v>
      </c>
      <c r="ABL297" s="4">
        <v>55603.14</v>
      </c>
      <c r="ABM297" s="4">
        <v>55603.14</v>
      </c>
      <c r="ABN297" s="4">
        <v>55603.14</v>
      </c>
      <c r="ABO297" s="4">
        <v>55603.14</v>
      </c>
      <c r="ABP297" s="4">
        <v>55603.14</v>
      </c>
      <c r="ABQ297" s="4">
        <v>55603.14</v>
      </c>
      <c r="ABR297" s="4">
        <v>55603.14</v>
      </c>
      <c r="ABS297" s="4">
        <v>55603.14</v>
      </c>
      <c r="ABT297" s="4">
        <v>55603.14</v>
      </c>
      <c r="ABU297" s="4">
        <v>55603.14</v>
      </c>
    </row>
    <row r="298" spans="1:749" outlineLevel="3">
      <c r="A298" s="4" t="s">
        <v>1156</v>
      </c>
      <c r="D298" s="4">
        <v>53808.14</v>
      </c>
      <c r="E298" s="4">
        <v>0</v>
      </c>
      <c r="F298" s="689">
        <v>1874482.59</v>
      </c>
      <c r="G298" s="689"/>
      <c r="H298" s="689" t="s">
        <v>894</v>
      </c>
      <c r="OT298" s="4">
        <v>463.71</v>
      </c>
      <c r="OU298" s="4">
        <v>1146.47</v>
      </c>
      <c r="OV298" s="4">
        <v>1829.24</v>
      </c>
      <c r="OW298" s="4">
        <v>2679.77</v>
      </c>
      <c r="OX298" s="4">
        <v>4299.04</v>
      </c>
      <c r="OY298" s="4">
        <v>5982.79</v>
      </c>
      <c r="OZ298" s="4">
        <v>5982.79</v>
      </c>
      <c r="PA298" s="4">
        <v>6896.7</v>
      </c>
      <c r="PB298" s="4">
        <v>7469.54</v>
      </c>
      <c r="PC298" s="4">
        <v>8042.39</v>
      </c>
      <c r="PD298" s="4">
        <v>8645.4699999999993</v>
      </c>
      <c r="PE298" s="4">
        <v>9897.7800000000007</v>
      </c>
      <c r="PF298" s="4">
        <v>11623.47</v>
      </c>
      <c r="PG298" s="4">
        <v>11623.47</v>
      </c>
      <c r="PH298" s="4">
        <v>12274.37</v>
      </c>
      <c r="PI298" s="4">
        <v>12330.72</v>
      </c>
      <c r="PJ298" s="4">
        <v>12387.07</v>
      </c>
      <c r="PK298" s="4">
        <v>12446.4</v>
      </c>
      <c r="PL298" s="4">
        <v>12569.59</v>
      </c>
      <c r="PM298" s="4">
        <v>12739.34</v>
      </c>
      <c r="PN298" s="4">
        <v>12739.34</v>
      </c>
      <c r="PO298" s="4">
        <v>12803.11</v>
      </c>
      <c r="PP298" s="4">
        <v>12808.27</v>
      </c>
      <c r="PQ298" s="4">
        <v>12813.43</v>
      </c>
      <c r="PR298" s="4">
        <v>12822.4</v>
      </c>
      <c r="PS298" s="4">
        <v>12837.09</v>
      </c>
      <c r="PT298" s="4">
        <v>12842.6</v>
      </c>
      <c r="PU298" s="4">
        <v>12842.6</v>
      </c>
      <c r="PV298" s="4">
        <v>12842.6</v>
      </c>
      <c r="PW298" s="4">
        <v>12842.6</v>
      </c>
      <c r="PX298" s="4">
        <v>12842.6</v>
      </c>
      <c r="PY298" s="4">
        <v>12842.6</v>
      </c>
      <c r="PZ298" s="4">
        <v>12842.6</v>
      </c>
      <c r="QA298" s="4">
        <v>12842.6</v>
      </c>
      <c r="QB298" s="4">
        <v>12842.6</v>
      </c>
      <c r="QC298" s="4">
        <v>12842.6</v>
      </c>
      <c r="QD298" s="4">
        <v>12842.6</v>
      </c>
      <c r="QE298" s="4">
        <v>12842.6</v>
      </c>
      <c r="QF298" s="4">
        <v>12842.6</v>
      </c>
      <c r="QG298" s="4">
        <v>12842.6</v>
      </c>
      <c r="QH298" s="4">
        <v>12842.6</v>
      </c>
      <c r="QI298" s="4">
        <v>12842.6</v>
      </c>
      <c r="QJ298" s="4">
        <v>12842.6</v>
      </c>
      <c r="QK298" s="4">
        <v>12842.6</v>
      </c>
      <c r="QL298" s="4">
        <v>12842.6</v>
      </c>
      <c r="QM298" s="4">
        <v>12842.6</v>
      </c>
      <c r="QN298" s="4">
        <v>12842.6</v>
      </c>
      <c r="QO298" s="4">
        <v>12842.6</v>
      </c>
      <c r="QP298" s="4">
        <v>12842.6</v>
      </c>
      <c r="QQ298" s="4">
        <v>12842.6</v>
      </c>
      <c r="QR298" s="4">
        <v>13642.61</v>
      </c>
      <c r="QS298" s="4">
        <v>14575.94</v>
      </c>
      <c r="QT298" s="4">
        <v>16842.61</v>
      </c>
      <c r="QU298" s="4">
        <v>16842.61</v>
      </c>
      <c r="QV298" s="4">
        <v>16842.61</v>
      </c>
      <c r="QW298" s="4">
        <v>16842.61</v>
      </c>
      <c r="QX298" s="4">
        <v>18373.18</v>
      </c>
      <c r="QY298" s="4">
        <v>20626.77</v>
      </c>
      <c r="QZ298" s="4">
        <v>22880.36</v>
      </c>
      <c r="RA298" s="4">
        <v>26799.1</v>
      </c>
      <c r="RB298" s="4">
        <v>33212.449999999997</v>
      </c>
      <c r="RC298" s="4">
        <v>37104.67</v>
      </c>
      <c r="RD298" s="4">
        <v>37104.67</v>
      </c>
      <c r="RE298" s="4">
        <v>39286.94</v>
      </c>
      <c r="RF298" s="4">
        <v>41469.21</v>
      </c>
      <c r="RG298" s="4">
        <v>45263.94</v>
      </c>
      <c r="RH298" s="4">
        <v>51474.32</v>
      </c>
      <c r="RI298" s="4">
        <v>53808.14</v>
      </c>
      <c r="RJ298" s="4">
        <v>53808.14</v>
      </c>
      <c r="RK298" s="4">
        <v>53808.14</v>
      </c>
      <c r="RL298" s="4">
        <v>53808.14</v>
      </c>
      <c r="RM298" s="4">
        <v>53808.14</v>
      </c>
      <c r="RN298" s="4">
        <v>53808.14</v>
      </c>
      <c r="RO298" s="4">
        <v>53808.14</v>
      </c>
      <c r="RP298" s="4">
        <v>53808.14</v>
      </c>
      <c r="RQ298" s="4">
        <v>53808.14</v>
      </c>
      <c r="RR298" s="4">
        <v>53808.14</v>
      </c>
      <c r="RS298" s="4">
        <v>53808.14</v>
      </c>
      <c r="RT298" s="4">
        <v>14811.04</v>
      </c>
      <c r="RU298" s="4">
        <v>14811.04</v>
      </c>
      <c r="RV298" s="4">
        <v>14811.04</v>
      </c>
      <c r="RW298" s="4">
        <v>14811.04</v>
      </c>
      <c r="RX298" s="4">
        <v>14811.04</v>
      </c>
      <c r="RY298" s="4">
        <v>14811.04</v>
      </c>
      <c r="RZ298" s="4">
        <v>14811.04</v>
      </c>
      <c r="SA298" s="4">
        <v>14811.04</v>
      </c>
      <c r="SB298" s="4">
        <v>14811.04</v>
      </c>
      <c r="SC298" s="4">
        <v>14811.04</v>
      </c>
      <c r="SD298" s="4">
        <v>14811.04</v>
      </c>
      <c r="SE298" s="4">
        <v>14811.04</v>
      </c>
      <c r="SF298" s="4">
        <v>14811.04</v>
      </c>
      <c r="SG298" s="4">
        <v>14811.04</v>
      </c>
      <c r="SH298" s="4">
        <v>14811.04</v>
      </c>
      <c r="SI298" s="4">
        <v>14811.04</v>
      </c>
      <c r="SJ298" s="4">
        <v>14811.04</v>
      </c>
      <c r="SK298" s="4">
        <v>14811.04</v>
      </c>
      <c r="SL298" s="4">
        <v>14811.04</v>
      </c>
      <c r="SM298" s="4">
        <v>14811.04</v>
      </c>
      <c r="SN298" s="4">
        <v>14811.04</v>
      </c>
      <c r="SO298" s="4">
        <v>14811.04</v>
      </c>
      <c r="SP298" s="4">
        <v>14811.04</v>
      </c>
      <c r="SQ298" s="4">
        <v>14811.04</v>
      </c>
      <c r="SR298" s="4">
        <v>14811.04</v>
      </c>
      <c r="SS298" s="4">
        <v>14811.04</v>
      </c>
      <c r="ST298" s="4">
        <v>14811.04</v>
      </c>
      <c r="SU298" s="4">
        <v>14811.04</v>
      </c>
      <c r="SV298" s="4">
        <v>14811.04</v>
      </c>
      <c r="SW298" s="4">
        <v>14811.04</v>
      </c>
      <c r="SX298" s="4">
        <v>14811.04</v>
      </c>
      <c r="SY298" s="4">
        <v>14811.04</v>
      </c>
      <c r="SZ298" s="4">
        <v>14811.04</v>
      </c>
      <c r="TA298" s="4">
        <v>14811.04</v>
      </c>
      <c r="TB298" s="4">
        <v>14811.04</v>
      </c>
      <c r="TC298" s="4">
        <v>14811.04</v>
      </c>
      <c r="TD298" s="4">
        <v>14811.04</v>
      </c>
      <c r="TE298" s="4">
        <v>14811.04</v>
      </c>
      <c r="TF298" s="4">
        <v>14811.04</v>
      </c>
      <c r="TG298" s="4">
        <v>14811.04</v>
      </c>
      <c r="TH298" s="4">
        <v>14811.04</v>
      </c>
      <c r="TI298" s="4">
        <v>14811.04</v>
      </c>
      <c r="TJ298" s="4">
        <v>14811.04</v>
      </c>
      <c r="TK298" s="4">
        <v>14811.04</v>
      </c>
      <c r="TL298" s="4">
        <v>14811.04</v>
      </c>
      <c r="TM298" s="4">
        <v>14811.04</v>
      </c>
      <c r="TN298" s="4">
        <v>14811.04</v>
      </c>
      <c r="TO298" s="4">
        <v>14811.04</v>
      </c>
      <c r="TP298" s="4">
        <v>14811.04</v>
      </c>
      <c r="TQ298" s="4">
        <v>14811.04</v>
      </c>
      <c r="TR298" s="4">
        <v>14811.04</v>
      </c>
      <c r="TS298" s="4">
        <v>14811.04</v>
      </c>
      <c r="TT298" s="4">
        <v>14811.04</v>
      </c>
      <c r="TU298" s="4">
        <v>14811.04</v>
      </c>
      <c r="TV298" s="4">
        <v>14811.04</v>
      </c>
      <c r="TW298" s="4">
        <v>14811.04</v>
      </c>
      <c r="TX298" s="4">
        <v>14811.04</v>
      </c>
      <c r="TY298" s="4">
        <v>14811.04</v>
      </c>
      <c r="TZ298" s="4">
        <v>14811.04</v>
      </c>
      <c r="UA298" s="4">
        <v>14811.04</v>
      </c>
      <c r="UB298" s="4">
        <v>14811.04</v>
      </c>
      <c r="UC298" s="4">
        <v>14811.04</v>
      </c>
      <c r="UD298" s="4">
        <v>14811.04</v>
      </c>
      <c r="UE298" s="4">
        <v>14811.04</v>
      </c>
      <c r="UF298" s="4">
        <v>14811.04</v>
      </c>
      <c r="UG298" s="4">
        <v>14811.04</v>
      </c>
      <c r="UH298" s="4">
        <v>14811.04</v>
      </c>
      <c r="UI298" s="4">
        <v>14811.04</v>
      </c>
      <c r="UJ298" s="4">
        <v>14811.04</v>
      </c>
      <c r="UK298" s="4">
        <v>14811.04</v>
      </c>
      <c r="UL298" s="4">
        <v>14811.04</v>
      </c>
      <c r="UM298" s="4">
        <v>14811.04</v>
      </c>
      <c r="UN298" s="4">
        <v>14811.04</v>
      </c>
      <c r="UO298" s="4">
        <v>14811.04</v>
      </c>
      <c r="UP298" s="4">
        <v>14811.04</v>
      </c>
      <c r="UQ298" s="4">
        <v>14811.04</v>
      </c>
      <c r="UR298" s="4">
        <v>14811.04</v>
      </c>
      <c r="US298" s="4">
        <v>14811.04</v>
      </c>
      <c r="UT298" s="4">
        <v>14811.04</v>
      </c>
      <c r="UU298" s="4">
        <v>14811.04</v>
      </c>
      <c r="UV298" s="4">
        <v>14811.04</v>
      </c>
      <c r="UW298" s="4">
        <v>14811.04</v>
      </c>
      <c r="UX298" s="4">
        <v>14811.04</v>
      </c>
      <c r="UY298" s="4">
        <v>14811.04</v>
      </c>
      <c r="UZ298" s="4">
        <v>14811.04</v>
      </c>
      <c r="VA298" s="4">
        <v>14811.04</v>
      </c>
      <c r="VB298" s="4">
        <v>14811.04</v>
      </c>
      <c r="VC298" s="4">
        <v>14811.04</v>
      </c>
      <c r="VD298" s="4">
        <v>14811.04</v>
      </c>
      <c r="VE298" s="4">
        <v>16191.91</v>
      </c>
      <c r="VF298" s="4">
        <v>17334.689999999999</v>
      </c>
      <c r="VG298" s="4">
        <v>18477.48</v>
      </c>
      <c r="VH298" s="4">
        <v>19620.27</v>
      </c>
      <c r="VI298" s="4">
        <v>20763.05</v>
      </c>
      <c r="VJ298" s="4">
        <v>20763.05</v>
      </c>
      <c r="VK298" s="4">
        <v>20763.05</v>
      </c>
      <c r="VL298" s="4">
        <v>20763.05</v>
      </c>
      <c r="VM298" s="4">
        <v>20763.05</v>
      </c>
      <c r="VN298" s="4">
        <v>20763.05</v>
      </c>
      <c r="VO298" s="4">
        <v>20763.05</v>
      </c>
      <c r="VP298" s="4">
        <v>20763.05</v>
      </c>
      <c r="VQ298" s="4">
        <v>20763.05</v>
      </c>
      <c r="VR298" s="4">
        <v>20763.05</v>
      </c>
      <c r="VS298" s="4">
        <v>20763.05</v>
      </c>
      <c r="VT298" s="4">
        <v>20763.05</v>
      </c>
      <c r="VU298" s="4">
        <v>20763.05</v>
      </c>
      <c r="VV298" s="4">
        <v>20763.05</v>
      </c>
      <c r="VW298" s="4">
        <v>20763.05</v>
      </c>
      <c r="VX298" s="4">
        <v>20763.05</v>
      </c>
      <c r="VY298" s="4">
        <v>20763.05</v>
      </c>
      <c r="VZ298" s="4">
        <v>20763.05</v>
      </c>
      <c r="WA298" s="4">
        <v>20763.05</v>
      </c>
      <c r="WB298" s="4">
        <v>20763.05</v>
      </c>
      <c r="WC298" s="4">
        <v>20763.05</v>
      </c>
      <c r="WD298" s="4">
        <v>20763.05</v>
      </c>
      <c r="WE298" s="4">
        <v>20763.05</v>
      </c>
      <c r="WF298" s="4">
        <v>20763.05</v>
      </c>
      <c r="WG298" s="4">
        <v>20763.05</v>
      </c>
      <c r="WH298" s="4">
        <v>20763.05</v>
      </c>
      <c r="WI298" s="4">
        <v>20763.05</v>
      </c>
      <c r="WJ298" s="4">
        <v>20763.05</v>
      </c>
      <c r="WK298" s="4">
        <v>20763.05</v>
      </c>
      <c r="WL298" s="4">
        <v>20763.05</v>
      </c>
      <c r="WM298" s="4">
        <v>20763.05</v>
      </c>
      <c r="WN298" s="4">
        <v>20763.05</v>
      </c>
      <c r="WO298" s="4">
        <v>20763.05</v>
      </c>
      <c r="WP298" s="4">
        <v>20763.05</v>
      </c>
      <c r="WQ298" s="4">
        <v>20763.05</v>
      </c>
      <c r="WR298" s="4">
        <v>20763.05</v>
      </c>
      <c r="WS298" s="4">
        <v>20763.05</v>
      </c>
      <c r="WT298" s="4">
        <v>21191.09</v>
      </c>
      <c r="WU298" s="4">
        <v>21545.34</v>
      </c>
      <c r="WV298" s="4">
        <v>21899.58</v>
      </c>
      <c r="WW298" s="4">
        <v>23314.42</v>
      </c>
      <c r="WX298" s="4">
        <v>24517.14</v>
      </c>
      <c r="WY298" s="4">
        <v>25365.63</v>
      </c>
      <c r="WZ298" s="4">
        <v>25365.63</v>
      </c>
      <c r="XA298" s="4">
        <v>26214.11</v>
      </c>
      <c r="XB298" s="4">
        <v>27062.59</v>
      </c>
      <c r="XC298" s="4">
        <v>27911.07</v>
      </c>
      <c r="XD298" s="4">
        <v>27911.07</v>
      </c>
      <c r="XE298" s="4">
        <v>27911.07</v>
      </c>
      <c r="XF298" s="4">
        <v>27911.07</v>
      </c>
      <c r="XG298" s="4">
        <v>27911.07</v>
      </c>
      <c r="XH298" s="4">
        <v>27911.07</v>
      </c>
      <c r="XI298" s="4">
        <v>27911.07</v>
      </c>
      <c r="XJ298" s="4">
        <v>27911.07</v>
      </c>
      <c r="XK298" s="4">
        <v>27911.07</v>
      </c>
      <c r="XL298" s="4">
        <v>27911.07</v>
      </c>
      <c r="XM298" s="4">
        <v>27911.07</v>
      </c>
      <c r="XN298" s="4">
        <v>27911.07</v>
      </c>
      <c r="XO298" s="4">
        <v>27911.07</v>
      </c>
      <c r="XP298" s="4">
        <v>27911.07</v>
      </c>
      <c r="XQ298" s="4">
        <v>27911.07</v>
      </c>
      <c r="XR298" s="4">
        <v>27911.07</v>
      </c>
      <c r="XS298" s="4">
        <v>27911.07</v>
      </c>
      <c r="XT298" s="4">
        <v>27911.07</v>
      </c>
      <c r="XU298" s="4">
        <v>27911.07</v>
      </c>
      <c r="XV298" s="4">
        <v>27911.07</v>
      </c>
      <c r="XW298" s="4">
        <v>27911.07</v>
      </c>
      <c r="XX298" s="4">
        <v>27911.07</v>
      </c>
      <c r="XY298" s="4">
        <v>27911.07</v>
      </c>
      <c r="XZ298" s="4">
        <v>27911.07</v>
      </c>
      <c r="YA298" s="4">
        <v>27911.07</v>
      </c>
      <c r="YB298" s="4">
        <v>27911.07</v>
      </c>
      <c r="YC298" s="4">
        <v>27911.07</v>
      </c>
      <c r="YD298" s="4">
        <v>33250.69</v>
      </c>
      <c r="YE298" s="4">
        <v>37522.379999999997</v>
      </c>
      <c r="YF298" s="4">
        <v>41794.07</v>
      </c>
      <c r="YG298" s="4">
        <v>46065.760000000002</v>
      </c>
      <c r="YH298" s="4">
        <v>50337.45</v>
      </c>
      <c r="YI298" s="4">
        <v>50337.45</v>
      </c>
      <c r="YJ298" s="4">
        <v>54609.14</v>
      </c>
      <c r="YK298" s="4">
        <v>54609.14</v>
      </c>
      <c r="YL298" s="4">
        <v>54609.14</v>
      </c>
      <c r="YM298" s="4">
        <v>54609.14</v>
      </c>
      <c r="YN298" s="4">
        <v>54609.14</v>
      </c>
      <c r="YO298" s="4">
        <v>54609.14</v>
      </c>
      <c r="YP298" s="4">
        <v>54609.14</v>
      </c>
      <c r="YQ298" s="4">
        <v>54609.14</v>
      </c>
      <c r="YR298" s="4">
        <v>54609.14</v>
      </c>
      <c r="YS298" s="4">
        <v>54609.14</v>
      </c>
      <c r="YT298" s="4">
        <v>54609.14</v>
      </c>
      <c r="YU298" s="4">
        <v>54609.14</v>
      </c>
      <c r="YV298" s="4">
        <v>54609.14</v>
      </c>
      <c r="YW298" s="4">
        <v>54609.14</v>
      </c>
      <c r="YX298" s="4">
        <v>54609.14</v>
      </c>
      <c r="YY298" s="4">
        <v>54609.14</v>
      </c>
      <c r="YZ298" s="4">
        <v>54609.14</v>
      </c>
      <c r="ZA298" s="4">
        <v>54609.14</v>
      </c>
      <c r="ZB298" s="4">
        <v>54961.74</v>
      </c>
      <c r="ZC298" s="4">
        <v>55243.82</v>
      </c>
      <c r="ZD298" s="4">
        <v>55243.82</v>
      </c>
      <c r="ZE298" s="4">
        <v>55525.9</v>
      </c>
      <c r="ZF298" s="4">
        <v>55807.98</v>
      </c>
      <c r="ZG298" s="4">
        <v>56090.06</v>
      </c>
      <c r="ZH298" s="4">
        <v>56372.14</v>
      </c>
      <c r="ZI298" s="4">
        <v>56372.14</v>
      </c>
      <c r="ZJ298" s="4">
        <v>56372.14</v>
      </c>
      <c r="ZK298" s="4">
        <v>56372.14</v>
      </c>
      <c r="ZL298" s="4">
        <v>56372.14</v>
      </c>
      <c r="ZM298" s="925">
        <v>56372.14</v>
      </c>
      <c r="ZN298" s="925">
        <v>56372.14</v>
      </c>
      <c r="ZO298" s="4">
        <v>56372.14</v>
      </c>
      <c r="ZP298" s="4">
        <v>57249.75</v>
      </c>
      <c r="ZQ298" s="4">
        <v>57951.83</v>
      </c>
      <c r="ZR298" s="4">
        <v>57951.83</v>
      </c>
      <c r="ZS298" s="4">
        <v>58653.91</v>
      </c>
      <c r="ZT298" s="4">
        <v>59355.99</v>
      </c>
      <c r="ZU298" s="4">
        <v>60058.07</v>
      </c>
      <c r="ZV298" s="4">
        <v>60760.160000000003</v>
      </c>
      <c r="ZW298" s="4">
        <v>60760.160000000003</v>
      </c>
      <c r="ZX298" s="4">
        <v>60760.160000000003</v>
      </c>
      <c r="ZY298" s="4">
        <v>60760.160000000003</v>
      </c>
      <c r="ZZ298" s="4">
        <v>60760.160000000003</v>
      </c>
      <c r="AAA298" s="4">
        <v>60760.160000000003</v>
      </c>
      <c r="AAB298" s="4">
        <v>60760.160000000003</v>
      </c>
      <c r="AAC298" s="4">
        <v>60760.160000000003</v>
      </c>
      <c r="AAD298" s="4">
        <v>60760.160000000003</v>
      </c>
      <c r="AAE298" s="4">
        <v>60760.160000000003</v>
      </c>
      <c r="AAF298" s="4">
        <v>60760.160000000003</v>
      </c>
      <c r="AAG298" s="4">
        <v>60760.160000000003</v>
      </c>
      <c r="AAH298" s="4">
        <v>60760.160000000003</v>
      </c>
      <c r="AAI298" s="4">
        <v>60760.160000000003</v>
      </c>
      <c r="AAJ298" s="4">
        <v>60760.160000000003</v>
      </c>
      <c r="AAK298" s="4">
        <v>60760.160000000003</v>
      </c>
      <c r="AAL298" s="4">
        <v>60760.160000000003</v>
      </c>
      <c r="AAM298" s="4">
        <v>60760.160000000003</v>
      </c>
      <c r="AAN298" s="4">
        <v>60760.160000000003</v>
      </c>
      <c r="AAO298" s="4">
        <v>60760.160000000003</v>
      </c>
      <c r="AAP298" s="4">
        <v>60760.160000000003</v>
      </c>
      <c r="AAQ298" s="4">
        <v>60760.160000000003</v>
      </c>
      <c r="AAR298" s="4">
        <v>60760.160000000003</v>
      </c>
      <c r="AAS298" s="4">
        <v>60760.160000000003</v>
      </c>
      <c r="AAT298" s="4">
        <v>60760.160000000003</v>
      </c>
      <c r="AAU298" s="4">
        <v>60760.160000000003</v>
      </c>
      <c r="AAV298" s="4">
        <v>60760.160000000003</v>
      </c>
      <c r="AAW298" s="4">
        <v>60760.160000000003</v>
      </c>
      <c r="AAX298" s="4">
        <v>60760.160000000003</v>
      </c>
      <c r="AAY298" s="4">
        <v>60760.160000000003</v>
      </c>
      <c r="AAZ298" s="4">
        <v>60760.160000000003</v>
      </c>
      <c r="ABA298" s="4">
        <v>60760.160000000003</v>
      </c>
      <c r="ABB298" s="4">
        <v>60760.160000000003</v>
      </c>
      <c r="ABC298" s="4">
        <v>60760.160000000003</v>
      </c>
      <c r="ABD298" s="4">
        <v>60760.160000000003</v>
      </c>
      <c r="ABE298" s="4">
        <v>60760.160000000003</v>
      </c>
      <c r="ABF298" s="4">
        <v>60760.160000000003</v>
      </c>
      <c r="ABG298" s="4">
        <v>60760.160000000003</v>
      </c>
      <c r="ABH298" s="4">
        <v>60760.160000000003</v>
      </c>
      <c r="ABI298" s="4">
        <v>60760.160000000003</v>
      </c>
      <c r="ABJ298" s="4">
        <v>60760.160000000003</v>
      </c>
      <c r="ABK298" s="4">
        <v>60760.160000000003</v>
      </c>
      <c r="ABL298" s="4">
        <v>60760.160000000003</v>
      </c>
      <c r="ABM298" s="4">
        <v>60760.160000000003</v>
      </c>
      <c r="ABN298" s="4">
        <v>60760.160000000003</v>
      </c>
      <c r="ABO298" s="4">
        <v>60760.160000000003</v>
      </c>
      <c r="ABP298" s="4">
        <v>60760.160000000003</v>
      </c>
      <c r="ABQ298" s="4">
        <v>60760.160000000003</v>
      </c>
      <c r="ABR298" s="4">
        <v>60760.160000000003</v>
      </c>
      <c r="ABS298" s="4">
        <v>60760.160000000003</v>
      </c>
      <c r="ABT298" s="4">
        <v>60760.160000000003</v>
      </c>
      <c r="ABU298" s="4">
        <v>60760.160000000003</v>
      </c>
    </row>
    <row r="299" spans="1:749" outlineLevel="3">
      <c r="A299" s="4" t="s">
        <v>1157</v>
      </c>
      <c r="D299" s="4">
        <v>59356.15</v>
      </c>
      <c r="E299" s="4">
        <v>0</v>
      </c>
      <c r="F299" s="689">
        <v>416917.61</v>
      </c>
      <c r="G299" s="689"/>
      <c r="H299" s="689" t="s">
        <v>894</v>
      </c>
      <c r="PJ299" s="4">
        <v>98.57</v>
      </c>
      <c r="PK299" s="4">
        <v>243.7</v>
      </c>
      <c r="PL299" s="4">
        <v>388.83</v>
      </c>
      <c r="PM299" s="4">
        <v>541.62</v>
      </c>
      <c r="PN299" s="4">
        <v>541.62</v>
      </c>
      <c r="PO299" s="4">
        <v>858.9</v>
      </c>
      <c r="PP299" s="4">
        <v>1296.1099999999999</v>
      </c>
      <c r="PQ299" s="4">
        <v>2300.06</v>
      </c>
      <c r="PR299" s="4">
        <v>3549.73</v>
      </c>
      <c r="PS299" s="4">
        <v>4799.41</v>
      </c>
      <c r="PT299" s="4">
        <v>6115.04</v>
      </c>
      <c r="PU299" s="4">
        <v>6115.04</v>
      </c>
      <c r="PV299" s="4">
        <v>8846.98</v>
      </c>
      <c r="PW299" s="4">
        <v>12611.63</v>
      </c>
      <c r="PX299" s="4">
        <v>14250.09</v>
      </c>
      <c r="PY299" s="4">
        <v>14552.08</v>
      </c>
      <c r="PZ299" s="4">
        <v>14854.07</v>
      </c>
      <c r="QA299" s="4">
        <v>15508.4</v>
      </c>
      <c r="QB299" s="4">
        <v>15508.4</v>
      </c>
      <c r="QC299" s="4">
        <v>16464.71</v>
      </c>
      <c r="QD299" s="4">
        <v>16464.71</v>
      </c>
      <c r="QE299" s="4">
        <v>20095.34</v>
      </c>
      <c r="QF299" s="4">
        <v>24375.26</v>
      </c>
      <c r="QG299" s="4">
        <v>28655.17</v>
      </c>
      <c r="QH299" s="4">
        <v>37170.82</v>
      </c>
      <c r="QI299" s="4">
        <v>37170.82</v>
      </c>
      <c r="QJ299" s="4">
        <v>50074.6</v>
      </c>
      <c r="QK299" s="4">
        <v>52130.67</v>
      </c>
      <c r="QL299" s="4">
        <v>52130.67</v>
      </c>
      <c r="QM299" s="4">
        <v>52130.67</v>
      </c>
      <c r="QN299" s="4">
        <v>52130.67</v>
      </c>
      <c r="QO299" s="4">
        <v>52130.67</v>
      </c>
      <c r="QP299" s="4">
        <v>52130.67</v>
      </c>
      <c r="QQ299" s="4">
        <v>52130.67</v>
      </c>
      <c r="QR299" s="4">
        <v>52130.67</v>
      </c>
      <c r="QS299" s="4">
        <v>52130.67</v>
      </c>
      <c r="QT299" s="4">
        <v>52785.48</v>
      </c>
      <c r="QU299" s="4">
        <v>54230.58</v>
      </c>
      <c r="QV299" s="4">
        <v>56969.05</v>
      </c>
      <c r="QW299" s="4">
        <v>56969.05</v>
      </c>
      <c r="QX299" s="4">
        <v>59356.15</v>
      </c>
      <c r="QY299" s="4">
        <v>59356.15</v>
      </c>
      <c r="QZ299" s="4">
        <v>59356.15</v>
      </c>
      <c r="RA299" s="4">
        <v>59356.15</v>
      </c>
      <c r="RB299" s="4">
        <v>59356.15</v>
      </c>
      <c r="RC299" s="4">
        <v>59356.15</v>
      </c>
      <c r="RD299" s="4">
        <v>59356.15</v>
      </c>
      <c r="RE299" s="4">
        <v>59356.15</v>
      </c>
      <c r="RF299" s="4">
        <v>59356.15</v>
      </c>
      <c r="RG299" s="4">
        <v>59356.15</v>
      </c>
      <c r="RH299" s="4">
        <v>59356.15</v>
      </c>
      <c r="RI299" s="4">
        <v>59356.15</v>
      </c>
      <c r="RJ299" s="4">
        <v>59356.15</v>
      </c>
      <c r="RK299" s="4">
        <v>59356.15</v>
      </c>
      <c r="RL299" s="4">
        <v>59356.15</v>
      </c>
      <c r="RM299" s="4">
        <v>59356.15</v>
      </c>
      <c r="RN299" s="4">
        <v>59356.15</v>
      </c>
      <c r="RO299" s="4">
        <v>59356.15</v>
      </c>
      <c r="RP299" s="4">
        <v>59356.15</v>
      </c>
      <c r="RQ299" s="4">
        <v>59356.15</v>
      </c>
      <c r="RR299" s="4">
        <v>59356.15</v>
      </c>
      <c r="RS299" s="4">
        <v>59356.15</v>
      </c>
      <c r="RT299" s="4">
        <v>1237.74</v>
      </c>
      <c r="RU299" s="4">
        <v>1255.7</v>
      </c>
      <c r="RV299" s="4">
        <v>1310.3399999999999</v>
      </c>
      <c r="RW299" s="4">
        <v>1310.3399999999999</v>
      </c>
      <c r="RX299" s="4">
        <v>1359.73</v>
      </c>
      <c r="RY299" s="4">
        <v>1409.13</v>
      </c>
      <c r="RZ299" s="4">
        <v>1458.52</v>
      </c>
      <c r="SA299" s="4">
        <v>1496.92</v>
      </c>
      <c r="SB299" s="4">
        <v>1581.94</v>
      </c>
      <c r="SC299" s="4">
        <v>1655.92</v>
      </c>
      <c r="SD299" s="4">
        <v>1655.92</v>
      </c>
      <c r="SE299" s="4">
        <v>1762.81</v>
      </c>
      <c r="SF299" s="4">
        <v>2007.92</v>
      </c>
      <c r="SG299" s="4">
        <v>2228.58</v>
      </c>
      <c r="SH299" s="4">
        <v>2427.06</v>
      </c>
      <c r="SI299" s="4">
        <v>2614.61</v>
      </c>
      <c r="SJ299" s="4">
        <v>2655.48</v>
      </c>
      <c r="SK299" s="4">
        <v>2655.48</v>
      </c>
      <c r="SL299" s="4">
        <v>2753</v>
      </c>
      <c r="SM299" s="4">
        <v>2836.83</v>
      </c>
      <c r="SN299" s="4">
        <v>2983.84</v>
      </c>
      <c r="SO299" s="4">
        <v>3126.34</v>
      </c>
      <c r="SP299" s="4">
        <v>3268.83</v>
      </c>
      <c r="SQ299" s="4">
        <v>3411.32</v>
      </c>
      <c r="SR299" s="4">
        <v>3411.32</v>
      </c>
      <c r="SS299" s="4">
        <v>3569.53</v>
      </c>
      <c r="ST299" s="4">
        <v>3732.98</v>
      </c>
      <c r="SU299" s="4">
        <v>3896.43</v>
      </c>
      <c r="SV299" s="4">
        <v>4041.31</v>
      </c>
      <c r="SW299" s="4">
        <v>4109.6400000000003</v>
      </c>
      <c r="SX299" s="4">
        <v>4163.29</v>
      </c>
      <c r="SY299" s="4">
        <v>4163.29</v>
      </c>
      <c r="SZ299" s="4">
        <v>4218.1000000000004</v>
      </c>
      <c r="TA299" s="4">
        <v>4284.01</v>
      </c>
      <c r="TB299" s="4">
        <v>4345.84</v>
      </c>
      <c r="TC299" s="4">
        <v>4407.67</v>
      </c>
      <c r="TD299" s="4">
        <v>4444.9799999999996</v>
      </c>
      <c r="TE299" s="4">
        <v>4482.28</v>
      </c>
      <c r="TF299" s="4">
        <v>4482.28</v>
      </c>
      <c r="TG299" s="4">
        <v>4582.45</v>
      </c>
      <c r="TH299" s="4">
        <v>4680.25</v>
      </c>
      <c r="TI299" s="4">
        <v>4778.04</v>
      </c>
      <c r="TJ299" s="4">
        <v>4875.83</v>
      </c>
      <c r="TK299" s="4">
        <v>4973.62</v>
      </c>
      <c r="TL299" s="4">
        <v>5071.41</v>
      </c>
      <c r="TM299" s="4">
        <v>5071.41</v>
      </c>
      <c r="TN299" s="4">
        <v>5120.3</v>
      </c>
      <c r="TO299" s="4">
        <v>5120.3</v>
      </c>
      <c r="TP299" s="4">
        <v>5120.3</v>
      </c>
      <c r="TQ299" s="4">
        <v>5120.3</v>
      </c>
      <c r="TR299" s="4">
        <v>5120.3</v>
      </c>
      <c r="TS299" s="4">
        <v>5120.3</v>
      </c>
      <c r="TT299" s="4">
        <v>5120.3</v>
      </c>
      <c r="TU299" s="4">
        <v>5120.3</v>
      </c>
      <c r="TV299" s="4">
        <v>5120.3</v>
      </c>
      <c r="TW299" s="4">
        <v>5120.3</v>
      </c>
      <c r="TX299" s="4">
        <v>5120.3</v>
      </c>
      <c r="TY299" s="4">
        <v>5120.3</v>
      </c>
      <c r="TZ299" s="4">
        <v>5120.3</v>
      </c>
      <c r="UA299" s="4">
        <v>5120.3</v>
      </c>
      <c r="UB299" s="4">
        <v>5167.45</v>
      </c>
      <c r="UC299" s="4">
        <v>5209.3599999999997</v>
      </c>
      <c r="UD299" s="4">
        <v>5251.27</v>
      </c>
      <c r="UE299" s="4">
        <v>5287.95</v>
      </c>
      <c r="UF299" s="4">
        <v>5319.38</v>
      </c>
      <c r="UG299" s="4">
        <v>5350.81</v>
      </c>
      <c r="UH299" s="4">
        <v>5382.24</v>
      </c>
      <c r="UI299" s="4">
        <v>5382.24</v>
      </c>
      <c r="UJ299" s="4">
        <v>5382.24</v>
      </c>
      <c r="UK299" s="4">
        <v>5382.24</v>
      </c>
      <c r="UL299" s="4">
        <v>5382.24</v>
      </c>
      <c r="UM299" s="4">
        <v>5382.24</v>
      </c>
      <c r="UN299" s="4">
        <v>5382.24</v>
      </c>
      <c r="UO299" s="4">
        <v>5382.24</v>
      </c>
      <c r="UP299" s="4">
        <v>5382.24</v>
      </c>
      <c r="UQ299" s="4">
        <v>5382.24</v>
      </c>
      <c r="UR299" s="4">
        <v>5382.24</v>
      </c>
      <c r="US299" s="4">
        <v>5382.24</v>
      </c>
      <c r="UT299" s="4">
        <v>5382.24</v>
      </c>
      <c r="UU299" s="4">
        <v>5382.24</v>
      </c>
      <c r="UV299" s="4">
        <v>5382.24</v>
      </c>
      <c r="UW299" s="4">
        <v>5382.24</v>
      </c>
      <c r="UX299" s="4">
        <v>5382.24</v>
      </c>
      <c r="UY299" s="4">
        <v>5382.24</v>
      </c>
      <c r="UZ299" s="4">
        <v>5382.24</v>
      </c>
      <c r="VA299" s="4">
        <v>5382.24</v>
      </c>
      <c r="VB299" s="4">
        <v>5382.24</v>
      </c>
      <c r="VC299" s="4">
        <v>5382.24</v>
      </c>
      <c r="VD299" s="4">
        <v>5382.24</v>
      </c>
      <c r="VE299" s="4">
        <v>5382.24</v>
      </c>
      <c r="VF299" s="4">
        <v>5382.24</v>
      </c>
      <c r="VG299" s="4">
        <v>5382.24</v>
      </c>
      <c r="VH299" s="4">
        <v>5382.24</v>
      </c>
      <c r="VI299" s="4">
        <v>5382.24</v>
      </c>
      <c r="VJ299" s="4">
        <v>5382.24</v>
      </c>
      <c r="VK299" s="4">
        <v>5382.24</v>
      </c>
      <c r="VL299" s="4">
        <v>5382.24</v>
      </c>
      <c r="VM299" s="4">
        <v>5418.92</v>
      </c>
      <c r="VN299" s="4">
        <v>5450.35</v>
      </c>
      <c r="VO299" s="4">
        <v>5481.78</v>
      </c>
      <c r="VP299" s="4">
        <v>5513.21</v>
      </c>
      <c r="VQ299" s="4">
        <v>5513.21</v>
      </c>
      <c r="VR299" s="4">
        <v>5533.65</v>
      </c>
      <c r="VS299" s="4">
        <v>5550</v>
      </c>
      <c r="VT299" s="4">
        <v>5566.35</v>
      </c>
      <c r="VU299" s="4">
        <v>5582.7</v>
      </c>
      <c r="VV299" s="4">
        <v>5599.05</v>
      </c>
      <c r="VW299" s="4">
        <v>5615.39</v>
      </c>
      <c r="VX299" s="4">
        <v>5615.39</v>
      </c>
      <c r="VY299" s="4">
        <v>5615.39</v>
      </c>
      <c r="VZ299" s="4">
        <v>5615.39</v>
      </c>
      <c r="WA299" s="4">
        <v>5615.39</v>
      </c>
      <c r="WB299" s="4">
        <v>5615.39</v>
      </c>
      <c r="WC299" s="4">
        <v>5615.39</v>
      </c>
      <c r="WD299" s="4">
        <v>5615.39</v>
      </c>
      <c r="WE299" s="4">
        <v>5615.39</v>
      </c>
      <c r="WF299" s="4">
        <v>5782.99</v>
      </c>
      <c r="WG299" s="4">
        <v>5907.07</v>
      </c>
      <c r="WH299" s="4">
        <v>6031.14</v>
      </c>
      <c r="WI299" s="4">
        <v>6155.22</v>
      </c>
      <c r="WJ299" s="4">
        <v>6279.29</v>
      </c>
      <c r="WK299" s="4">
        <v>6403.37</v>
      </c>
      <c r="WL299" s="4">
        <v>6403.37</v>
      </c>
      <c r="WM299" s="4">
        <v>6527.44</v>
      </c>
      <c r="WN299" s="4">
        <v>6586.12</v>
      </c>
      <c r="WO299" s="4">
        <v>6644.79</v>
      </c>
      <c r="WP299" s="4">
        <v>6703.47</v>
      </c>
      <c r="WQ299" s="4">
        <v>6703.47</v>
      </c>
      <c r="WR299" s="4">
        <v>6703.47</v>
      </c>
      <c r="WS299" s="4">
        <v>6703.47</v>
      </c>
      <c r="WT299" s="4">
        <v>6703.47</v>
      </c>
      <c r="WU299" s="4">
        <v>6703.47</v>
      </c>
      <c r="WV299" s="4">
        <v>6703.47</v>
      </c>
      <c r="WW299" s="4">
        <v>6703.47</v>
      </c>
      <c r="WX299" s="4">
        <v>6703.47</v>
      </c>
      <c r="WY299" s="4">
        <v>6703.47</v>
      </c>
      <c r="WZ299" s="4">
        <v>6703.47</v>
      </c>
      <c r="XA299" s="4">
        <v>6703.47</v>
      </c>
      <c r="XB299" s="4">
        <v>6703.47</v>
      </c>
      <c r="XC299" s="4">
        <v>6703.47</v>
      </c>
      <c r="XD299" s="4">
        <v>6723.9</v>
      </c>
      <c r="XE299" s="4">
        <v>6740.25</v>
      </c>
      <c r="XF299" s="4">
        <v>6756.6</v>
      </c>
      <c r="XG299" s="4">
        <v>6756.6</v>
      </c>
      <c r="XH299" s="4">
        <v>6772.95</v>
      </c>
      <c r="XI299" s="4">
        <v>6789.3</v>
      </c>
      <c r="XJ299" s="4">
        <v>6805.65</v>
      </c>
      <c r="XK299" s="4">
        <v>6901.02</v>
      </c>
      <c r="XL299" s="4">
        <v>6977.32</v>
      </c>
      <c r="XM299" s="4">
        <v>7053.63</v>
      </c>
      <c r="XN299" s="4">
        <v>7053.63</v>
      </c>
      <c r="XO299" s="4">
        <v>7129.93</v>
      </c>
      <c r="XP299" s="4">
        <v>7206.23</v>
      </c>
      <c r="XQ299" s="4">
        <v>7282.53</v>
      </c>
      <c r="XR299" s="4">
        <v>7282.53</v>
      </c>
      <c r="XS299" s="4">
        <v>7282.53</v>
      </c>
      <c r="XT299" s="4">
        <v>7282.53</v>
      </c>
      <c r="XU299" s="4">
        <v>7282.53</v>
      </c>
      <c r="XV299" s="4">
        <v>7282.53</v>
      </c>
      <c r="XW299" s="4">
        <v>7302.97</v>
      </c>
      <c r="XX299" s="4">
        <v>7319.32</v>
      </c>
      <c r="XY299" s="4">
        <v>7335.67</v>
      </c>
      <c r="XZ299" s="4">
        <v>7399.17</v>
      </c>
      <c r="YA299" s="4">
        <v>7457.43</v>
      </c>
      <c r="YB299" s="4">
        <v>7457.43</v>
      </c>
      <c r="YC299" s="4">
        <v>7515.69</v>
      </c>
      <c r="YD299" s="4">
        <v>7602.93</v>
      </c>
      <c r="YE299" s="4">
        <v>7675.6</v>
      </c>
      <c r="YF299" s="4">
        <v>7748.28</v>
      </c>
      <c r="YG299" s="4">
        <v>7820.95</v>
      </c>
      <c r="YH299" s="4">
        <v>7983.39</v>
      </c>
      <c r="YI299" s="4">
        <v>7983.39</v>
      </c>
      <c r="YJ299" s="4">
        <v>8116.13</v>
      </c>
      <c r="YK299" s="4">
        <v>8248.8700000000008</v>
      </c>
      <c r="YL299" s="4">
        <v>8381.6200000000008</v>
      </c>
      <c r="YM299" s="4">
        <v>8514.36</v>
      </c>
      <c r="YN299" s="4">
        <v>8719.75</v>
      </c>
      <c r="YO299" s="4">
        <v>8869.39</v>
      </c>
      <c r="YP299" s="4">
        <v>8869.39</v>
      </c>
      <c r="YQ299" s="4">
        <v>8999.9599999999991</v>
      </c>
      <c r="YR299" s="4">
        <v>9130.5300000000007</v>
      </c>
      <c r="YS299" s="4">
        <v>9261.1</v>
      </c>
      <c r="YT299" s="4">
        <v>9391.66</v>
      </c>
      <c r="YU299" s="4">
        <v>9522.23</v>
      </c>
      <c r="YV299" s="4">
        <v>9652.7999999999993</v>
      </c>
      <c r="YW299" s="4">
        <v>9652.7999999999993</v>
      </c>
      <c r="YX299" s="4">
        <v>9710.02</v>
      </c>
      <c r="YY299" s="4">
        <v>9710.02</v>
      </c>
      <c r="YZ299" s="4">
        <v>9710.02</v>
      </c>
      <c r="ZA299" s="4">
        <v>9710.02</v>
      </c>
      <c r="ZB299" s="4">
        <v>9710.02</v>
      </c>
      <c r="ZC299" s="4">
        <v>9710.02</v>
      </c>
      <c r="ZD299" s="4">
        <v>9710.02</v>
      </c>
      <c r="ZE299" s="4">
        <v>9710.02</v>
      </c>
      <c r="ZF299" s="4">
        <v>9710.02</v>
      </c>
      <c r="ZG299" s="4">
        <v>9710.02</v>
      </c>
      <c r="ZH299" s="4">
        <v>9710.02</v>
      </c>
      <c r="ZI299" s="4">
        <v>9710.02</v>
      </c>
      <c r="ZJ299" s="4">
        <v>9710.02</v>
      </c>
      <c r="ZK299" s="4">
        <v>9710.02</v>
      </c>
      <c r="ZL299" s="4">
        <v>9710.02</v>
      </c>
      <c r="ZM299" s="925">
        <v>9710.02</v>
      </c>
      <c r="ZN299" s="925">
        <v>9710.02</v>
      </c>
      <c r="ZO299" s="4">
        <v>9710.02</v>
      </c>
      <c r="ZP299" s="4">
        <v>9710.02</v>
      </c>
      <c r="ZQ299" s="4">
        <v>9710.02</v>
      </c>
      <c r="ZR299" s="4">
        <v>9710.02</v>
      </c>
      <c r="ZS299" s="4">
        <v>9710.02</v>
      </c>
      <c r="ZT299" s="4">
        <v>9710.02</v>
      </c>
      <c r="ZU299" s="4">
        <v>9710.02</v>
      </c>
      <c r="ZV299" s="4">
        <v>9710.02</v>
      </c>
      <c r="ZW299" s="4">
        <v>9710.02</v>
      </c>
      <c r="ZX299" s="4">
        <v>9710.02</v>
      </c>
      <c r="ZY299" s="4">
        <v>9710.02</v>
      </c>
      <c r="ZZ299" s="4">
        <v>9710.02</v>
      </c>
      <c r="AAA299" s="4">
        <v>9710.02</v>
      </c>
      <c r="AAB299" s="4">
        <v>9710.02</v>
      </c>
      <c r="AAC299" s="4">
        <v>9710.02</v>
      </c>
      <c r="AAD299" s="4">
        <v>9710.02</v>
      </c>
      <c r="AAE299" s="4">
        <v>9710.02</v>
      </c>
      <c r="AAF299" s="4">
        <v>9710.02</v>
      </c>
      <c r="AAG299" s="4">
        <v>9710.02</v>
      </c>
      <c r="AAH299" s="4">
        <v>9710.02</v>
      </c>
      <c r="AAI299" s="4">
        <v>9710.02</v>
      </c>
      <c r="AAJ299" s="4">
        <v>9710.02</v>
      </c>
      <c r="AAK299" s="4">
        <v>9710.02</v>
      </c>
      <c r="AAL299" s="4">
        <v>9710.02</v>
      </c>
      <c r="AAM299" s="4">
        <v>9710.02</v>
      </c>
      <c r="AAN299" s="4">
        <v>9710.02</v>
      </c>
      <c r="AAO299" s="4">
        <v>9710.02</v>
      </c>
      <c r="AAP299" s="4">
        <v>9710.02</v>
      </c>
      <c r="AAQ299" s="4">
        <v>9710.02</v>
      </c>
      <c r="AAR299" s="4">
        <v>9710.02</v>
      </c>
      <c r="AAS299" s="4">
        <v>9710.02</v>
      </c>
      <c r="AAT299" s="4">
        <v>9710.02</v>
      </c>
      <c r="AAU299" s="4">
        <v>9710.02</v>
      </c>
      <c r="AAV299" s="4">
        <v>9710.02</v>
      </c>
      <c r="AAW299" s="4">
        <v>9710.02</v>
      </c>
      <c r="AAX299" s="4">
        <v>9710.02</v>
      </c>
      <c r="AAY299" s="4">
        <v>9710.02</v>
      </c>
      <c r="AAZ299" s="4">
        <v>9710.02</v>
      </c>
      <c r="ABA299" s="4">
        <v>9710.02</v>
      </c>
      <c r="ABB299" s="4">
        <v>9710.02</v>
      </c>
      <c r="ABC299" s="4">
        <v>9710.02</v>
      </c>
      <c r="ABD299" s="4">
        <v>9710.02</v>
      </c>
      <c r="ABE299" s="4">
        <v>9710.02</v>
      </c>
      <c r="ABF299" s="4">
        <v>9710.02</v>
      </c>
      <c r="ABG299" s="4">
        <v>9710.02</v>
      </c>
      <c r="ABH299" s="4">
        <v>9710.02</v>
      </c>
      <c r="ABI299" s="4">
        <v>9710.02</v>
      </c>
      <c r="ABJ299" s="4">
        <v>9710.02</v>
      </c>
      <c r="ABK299" s="4">
        <v>9710.02</v>
      </c>
      <c r="ABL299" s="4">
        <v>9710.02</v>
      </c>
      <c r="ABM299" s="4">
        <v>9710.02</v>
      </c>
      <c r="ABN299" s="4">
        <v>9710.02</v>
      </c>
      <c r="ABO299" s="4">
        <v>9710.02</v>
      </c>
      <c r="ABP299" s="4">
        <v>9710.02</v>
      </c>
      <c r="ABQ299" s="4">
        <v>9710.02</v>
      </c>
      <c r="ABR299" s="4">
        <v>9710.02</v>
      </c>
      <c r="ABS299" s="4">
        <v>9710.02</v>
      </c>
      <c r="ABT299" s="4">
        <v>9710.02</v>
      </c>
      <c r="ABU299" s="4">
        <v>9710.02</v>
      </c>
    </row>
    <row r="300" spans="1:749" outlineLevel="3">
      <c r="A300" s="4" t="s">
        <v>1158</v>
      </c>
      <c r="D300" s="4">
        <v>8720.02</v>
      </c>
      <c r="E300" s="4">
        <v>130.72</v>
      </c>
      <c r="F300" s="689">
        <v>3248742.48</v>
      </c>
      <c r="G300" s="689"/>
      <c r="H300" s="689" t="s">
        <v>894</v>
      </c>
      <c r="IM300" s="4">
        <v>0.38</v>
      </c>
      <c r="IN300" s="4">
        <v>0.38</v>
      </c>
      <c r="IO300" s="4">
        <v>0.76</v>
      </c>
      <c r="IP300" s="4">
        <v>1.53</v>
      </c>
      <c r="IQ300" s="4">
        <v>2.2999999999999998</v>
      </c>
      <c r="IR300" s="4">
        <v>3.07</v>
      </c>
      <c r="IS300" s="4">
        <v>3.84</v>
      </c>
      <c r="IT300" s="4">
        <v>4.6100000000000003</v>
      </c>
      <c r="IU300" s="4">
        <v>4.6100000000000003</v>
      </c>
      <c r="IV300" s="4">
        <v>5.38</v>
      </c>
      <c r="IW300" s="4">
        <v>6.14</v>
      </c>
      <c r="IX300" s="4">
        <v>6.91</v>
      </c>
      <c r="IY300" s="4">
        <v>6.91</v>
      </c>
      <c r="IZ300" s="4">
        <v>6.91</v>
      </c>
      <c r="JA300" s="4">
        <v>6.91</v>
      </c>
      <c r="JB300" s="4">
        <v>6.91</v>
      </c>
      <c r="JC300" s="4">
        <v>6.91</v>
      </c>
      <c r="JD300" s="4">
        <v>7.68</v>
      </c>
      <c r="JE300" s="4">
        <v>8.4499999999999993</v>
      </c>
      <c r="JF300" s="4">
        <v>9.2200000000000006</v>
      </c>
      <c r="JG300" s="4">
        <v>9.99</v>
      </c>
      <c r="JH300" s="4">
        <v>10.76</v>
      </c>
      <c r="JI300" s="4">
        <v>10.76</v>
      </c>
      <c r="JJ300" s="4">
        <v>11.53</v>
      </c>
      <c r="JK300" s="4">
        <v>12.3</v>
      </c>
      <c r="JL300" s="4">
        <v>13.07</v>
      </c>
      <c r="JM300" s="4">
        <v>13.83</v>
      </c>
      <c r="JN300" s="4">
        <v>14.6</v>
      </c>
      <c r="JO300" s="4">
        <v>15.37</v>
      </c>
      <c r="JP300" s="4">
        <v>15.37</v>
      </c>
      <c r="JQ300" s="4">
        <v>16.14</v>
      </c>
      <c r="JR300" s="4">
        <v>16.91</v>
      </c>
      <c r="JS300" s="4">
        <v>17.68</v>
      </c>
      <c r="JT300" s="4">
        <v>18.45</v>
      </c>
      <c r="JU300" s="4">
        <v>19.22</v>
      </c>
      <c r="JV300" s="4">
        <v>19.989999999999998</v>
      </c>
      <c r="JW300" s="4">
        <v>19.989999999999998</v>
      </c>
      <c r="JX300" s="4">
        <v>20.76</v>
      </c>
      <c r="JY300" s="4">
        <v>21.53</v>
      </c>
      <c r="JZ300" s="4">
        <v>22.29</v>
      </c>
      <c r="KA300" s="4">
        <v>23.06</v>
      </c>
      <c r="KB300" s="4">
        <v>23.83</v>
      </c>
      <c r="KC300" s="4">
        <v>24.6</v>
      </c>
      <c r="KD300" s="4">
        <v>24.6</v>
      </c>
      <c r="KE300" s="4">
        <v>25.37</v>
      </c>
      <c r="KF300" s="4">
        <v>26.14</v>
      </c>
      <c r="KG300" s="4">
        <v>26.91</v>
      </c>
      <c r="KH300" s="4">
        <v>27.68</v>
      </c>
      <c r="KI300" s="4">
        <v>28.45</v>
      </c>
      <c r="KJ300" s="4">
        <v>29.22</v>
      </c>
      <c r="KK300" s="4">
        <v>29.22</v>
      </c>
      <c r="KL300" s="4">
        <v>29.98</v>
      </c>
      <c r="KM300" s="4">
        <v>30.75</v>
      </c>
      <c r="KN300" s="4">
        <v>31.52</v>
      </c>
      <c r="KO300" s="4">
        <v>32.29</v>
      </c>
      <c r="KP300" s="4">
        <v>33.06</v>
      </c>
      <c r="KQ300" s="4">
        <v>33.83</v>
      </c>
      <c r="KR300" s="4">
        <v>33.83</v>
      </c>
      <c r="KS300" s="4">
        <v>34.6</v>
      </c>
      <c r="KT300" s="4">
        <v>35.369999999999997</v>
      </c>
      <c r="KU300" s="4">
        <v>36.14</v>
      </c>
      <c r="KV300" s="4">
        <v>36.909999999999997</v>
      </c>
      <c r="KW300" s="4">
        <v>37.67</v>
      </c>
      <c r="KX300" s="4">
        <v>38.44</v>
      </c>
      <c r="KY300" s="4">
        <v>38.44</v>
      </c>
      <c r="KZ300" s="4">
        <v>39.21</v>
      </c>
      <c r="LA300" s="4">
        <v>39.979999999999997</v>
      </c>
      <c r="LB300" s="4">
        <v>40.75</v>
      </c>
      <c r="LC300" s="4">
        <v>41.52</v>
      </c>
      <c r="LD300" s="4">
        <v>42.29</v>
      </c>
      <c r="LE300" s="4">
        <v>43.06</v>
      </c>
      <c r="LF300" s="4">
        <v>43.06</v>
      </c>
      <c r="LG300" s="4">
        <v>43.83</v>
      </c>
      <c r="LH300" s="4">
        <v>44.6</v>
      </c>
      <c r="LI300" s="4">
        <v>45.37</v>
      </c>
      <c r="LJ300" s="4">
        <v>46.13</v>
      </c>
      <c r="LK300" s="4">
        <v>46.95</v>
      </c>
      <c r="LL300" s="4">
        <v>48.08</v>
      </c>
      <c r="LM300" s="4">
        <v>48.08</v>
      </c>
      <c r="LN300" s="4">
        <v>49.36</v>
      </c>
      <c r="LO300" s="4">
        <v>50.64</v>
      </c>
      <c r="LP300" s="4">
        <v>51.93</v>
      </c>
      <c r="LQ300" s="4">
        <v>53.22</v>
      </c>
      <c r="LR300" s="4">
        <v>54.85</v>
      </c>
      <c r="LS300" s="4">
        <v>56.64</v>
      </c>
      <c r="LT300" s="4">
        <v>56.64</v>
      </c>
      <c r="LU300" s="4">
        <v>58.43</v>
      </c>
      <c r="LV300" s="4">
        <v>60.23</v>
      </c>
      <c r="LW300" s="4">
        <v>62.02</v>
      </c>
      <c r="LX300" s="4">
        <v>63.82</v>
      </c>
      <c r="LY300" s="4">
        <v>65.61</v>
      </c>
      <c r="LZ300" s="4">
        <v>67.41</v>
      </c>
      <c r="MA300" s="4">
        <v>67.41</v>
      </c>
      <c r="MB300" s="4">
        <v>69.2</v>
      </c>
      <c r="MC300" s="4">
        <v>71</v>
      </c>
      <c r="MD300" s="4">
        <v>72.790000000000006</v>
      </c>
      <c r="ME300" s="4">
        <v>74.58</v>
      </c>
      <c r="MF300" s="4">
        <v>76.38</v>
      </c>
      <c r="MG300" s="4">
        <v>78.17</v>
      </c>
      <c r="MH300" s="4">
        <v>78.17</v>
      </c>
      <c r="MI300" s="4">
        <v>79.97</v>
      </c>
      <c r="MJ300" s="4">
        <v>81.97</v>
      </c>
      <c r="MK300" s="4">
        <v>84.27</v>
      </c>
      <c r="ML300" s="4">
        <v>86.58</v>
      </c>
      <c r="MM300" s="4">
        <v>88.89</v>
      </c>
      <c r="MN300" s="4">
        <v>91.19</v>
      </c>
      <c r="MO300" s="4">
        <v>91.19</v>
      </c>
      <c r="MP300" s="4">
        <v>93.5</v>
      </c>
      <c r="MQ300" s="4">
        <v>95.81</v>
      </c>
      <c r="MR300" s="4">
        <v>98.12</v>
      </c>
      <c r="MS300" s="4">
        <v>100.42</v>
      </c>
      <c r="MT300" s="4">
        <v>102.73</v>
      </c>
      <c r="MU300" s="4">
        <v>105.09</v>
      </c>
      <c r="MV300" s="4">
        <v>105.09</v>
      </c>
      <c r="MW300" s="4">
        <v>107.65</v>
      </c>
      <c r="MX300" s="4">
        <v>110.21</v>
      </c>
      <c r="MY300" s="4">
        <v>112.78</v>
      </c>
      <c r="MZ300" s="4">
        <v>115.34</v>
      </c>
      <c r="NA300" s="4">
        <v>117.91</v>
      </c>
      <c r="NB300" s="4">
        <v>120.47</v>
      </c>
      <c r="NC300" s="4">
        <v>120.47</v>
      </c>
      <c r="ND300" s="4">
        <v>123.03</v>
      </c>
      <c r="NE300" s="4">
        <v>125.6</v>
      </c>
      <c r="NF300" s="4">
        <v>128.16</v>
      </c>
      <c r="NG300" s="4">
        <v>130.72</v>
      </c>
      <c r="NH300" s="4">
        <v>130.72</v>
      </c>
      <c r="NI300" s="4">
        <v>130.72</v>
      </c>
      <c r="NJ300" s="4">
        <v>130.72</v>
      </c>
      <c r="NK300" s="4">
        <v>130.72</v>
      </c>
      <c r="NL300" s="4">
        <v>130.72</v>
      </c>
      <c r="NM300" s="4">
        <v>130.72</v>
      </c>
      <c r="NN300" s="4">
        <v>130.72</v>
      </c>
      <c r="NO300" s="4">
        <v>130.72</v>
      </c>
      <c r="NP300" s="4">
        <v>130.72</v>
      </c>
      <c r="NQ300" s="4">
        <v>130.72</v>
      </c>
      <c r="NR300" s="4">
        <v>130.72</v>
      </c>
      <c r="NS300" s="4">
        <v>130.72</v>
      </c>
      <c r="NT300" s="4">
        <v>130.72</v>
      </c>
      <c r="NU300" s="4">
        <v>130.72</v>
      </c>
      <c r="NV300" s="4">
        <v>130.72</v>
      </c>
      <c r="NW300" s="4">
        <v>130.72</v>
      </c>
      <c r="NX300" s="4">
        <v>130.72</v>
      </c>
      <c r="NY300" s="4">
        <v>130.72</v>
      </c>
      <c r="NZ300" s="4">
        <v>130.72</v>
      </c>
      <c r="OA300" s="4">
        <v>130.72</v>
      </c>
      <c r="OB300" s="4">
        <v>130.72</v>
      </c>
      <c r="OC300" s="4">
        <v>130.72</v>
      </c>
      <c r="OD300" s="4">
        <v>130.72</v>
      </c>
      <c r="OE300" s="4">
        <v>130.72</v>
      </c>
      <c r="OF300" s="4">
        <v>130.72</v>
      </c>
      <c r="OG300" s="4">
        <v>135.72</v>
      </c>
      <c r="OH300" s="4">
        <v>143.09</v>
      </c>
      <c r="OI300" s="4">
        <v>150.87</v>
      </c>
      <c r="OJ300" s="4">
        <v>166.77</v>
      </c>
      <c r="OK300" s="4">
        <v>201.05</v>
      </c>
      <c r="OL300" s="4">
        <v>201.05</v>
      </c>
      <c r="OM300" s="4">
        <v>241.99</v>
      </c>
      <c r="ON300" s="4">
        <v>298.38</v>
      </c>
      <c r="OO300" s="4">
        <v>363.77</v>
      </c>
      <c r="OP300" s="4">
        <v>436.11</v>
      </c>
      <c r="OQ300" s="4">
        <v>570.25</v>
      </c>
      <c r="OR300" s="4">
        <v>761.3</v>
      </c>
      <c r="OS300" s="4">
        <v>761.3</v>
      </c>
      <c r="OT300" s="4">
        <v>862.47</v>
      </c>
      <c r="OU300" s="4">
        <v>871.81</v>
      </c>
      <c r="OV300" s="4">
        <v>881.15</v>
      </c>
      <c r="OW300" s="4">
        <v>890.98</v>
      </c>
      <c r="OX300" s="4">
        <v>911.39</v>
      </c>
      <c r="OY300" s="4">
        <v>939.52</v>
      </c>
      <c r="OZ300" s="4">
        <v>939.52</v>
      </c>
      <c r="PA300" s="4">
        <v>949.51</v>
      </c>
      <c r="PB300" s="4">
        <v>949.51</v>
      </c>
      <c r="PC300" s="4">
        <v>961.19</v>
      </c>
      <c r="PD300" s="4">
        <v>972.87</v>
      </c>
      <c r="PE300" s="4">
        <v>996.23</v>
      </c>
      <c r="PF300" s="4">
        <v>1023.49</v>
      </c>
      <c r="PG300" s="4">
        <v>1023.49</v>
      </c>
      <c r="PH300" s="4">
        <v>1071.92</v>
      </c>
      <c r="PI300" s="4">
        <v>1136.56</v>
      </c>
      <c r="PJ300" s="4">
        <v>1198.74</v>
      </c>
      <c r="PK300" s="4">
        <v>1270.1199999999999</v>
      </c>
      <c r="PL300" s="4">
        <v>1329.03</v>
      </c>
      <c r="PM300" s="4">
        <v>1401.49</v>
      </c>
      <c r="PN300" s="4">
        <v>1401.49</v>
      </c>
      <c r="PO300" s="4">
        <v>1509.86</v>
      </c>
      <c r="PP300" s="4">
        <v>1655.04</v>
      </c>
      <c r="PQ300" s="4">
        <v>1794.1</v>
      </c>
      <c r="PR300" s="4">
        <v>1976.27</v>
      </c>
      <c r="PS300" s="4">
        <v>2237.9499999999998</v>
      </c>
      <c r="PT300" s="4">
        <v>2587.5100000000002</v>
      </c>
      <c r="PU300" s="4">
        <v>2587.5100000000002</v>
      </c>
      <c r="PV300" s="4">
        <v>2881.49</v>
      </c>
      <c r="PW300" s="4">
        <v>3177.33</v>
      </c>
      <c r="PX300" s="4">
        <v>3573.91</v>
      </c>
      <c r="PY300" s="4">
        <v>3852.22</v>
      </c>
      <c r="PZ300" s="4">
        <v>4128.21</v>
      </c>
      <c r="QA300" s="4">
        <v>4301.17</v>
      </c>
      <c r="QB300" s="4">
        <v>4301.17</v>
      </c>
      <c r="QC300" s="4">
        <v>4555.55</v>
      </c>
      <c r="QD300" s="4">
        <v>4904.5200000000004</v>
      </c>
      <c r="QE300" s="4">
        <v>5258.36</v>
      </c>
      <c r="QF300" s="4">
        <v>5446.73</v>
      </c>
      <c r="QG300" s="4">
        <v>5823.32</v>
      </c>
      <c r="QH300" s="4">
        <v>6371.94</v>
      </c>
      <c r="QI300" s="4">
        <v>6371.94</v>
      </c>
      <c r="QJ300" s="4">
        <v>6658.31</v>
      </c>
      <c r="QK300" s="4">
        <v>6761.04</v>
      </c>
      <c r="QL300" s="4">
        <v>6986.67</v>
      </c>
      <c r="QM300" s="4">
        <v>7116.65</v>
      </c>
      <c r="QN300" s="4">
        <v>7135.32</v>
      </c>
      <c r="QO300" s="4">
        <v>7157.1</v>
      </c>
      <c r="QP300" s="4">
        <v>7157.1</v>
      </c>
      <c r="QQ300" s="4">
        <v>7210.01</v>
      </c>
      <c r="QR300" s="4">
        <v>7210.01</v>
      </c>
      <c r="QS300" s="4">
        <v>7210.01</v>
      </c>
      <c r="QT300" s="4">
        <v>7210.01</v>
      </c>
      <c r="QU300" s="4">
        <v>7210.01</v>
      </c>
      <c r="QV300" s="4">
        <v>7210.01</v>
      </c>
      <c r="QW300" s="4">
        <v>7210.01</v>
      </c>
      <c r="QX300" s="4">
        <v>7222.7</v>
      </c>
      <c r="QY300" s="4">
        <v>7241.37</v>
      </c>
      <c r="QZ300" s="4">
        <v>7283.54</v>
      </c>
      <c r="RA300" s="4">
        <v>7332.98</v>
      </c>
      <c r="RB300" s="4">
        <v>7376.55</v>
      </c>
      <c r="RC300" s="4">
        <v>7507.28</v>
      </c>
      <c r="RD300" s="4">
        <v>7507.28</v>
      </c>
      <c r="RE300" s="4">
        <v>7654.83</v>
      </c>
      <c r="RF300" s="4">
        <v>7997.02</v>
      </c>
      <c r="RG300" s="4">
        <v>8128.29</v>
      </c>
      <c r="RH300" s="4">
        <v>8219.32</v>
      </c>
      <c r="RI300" s="4">
        <v>8284.74</v>
      </c>
      <c r="RJ300" s="4">
        <v>8350.15</v>
      </c>
      <c r="RK300" s="4">
        <v>8350.15</v>
      </c>
      <c r="RL300" s="4">
        <v>8463.9</v>
      </c>
      <c r="RM300" s="4">
        <v>8650.06</v>
      </c>
      <c r="RN300" s="4">
        <v>8720.02</v>
      </c>
      <c r="RO300" s="4">
        <v>8720.02</v>
      </c>
      <c r="RP300" s="4">
        <v>8720.02</v>
      </c>
      <c r="RQ300" s="4">
        <v>8720.02</v>
      </c>
      <c r="RR300" s="4">
        <v>8720.02</v>
      </c>
      <c r="RS300" s="4">
        <v>8720.02</v>
      </c>
      <c r="RT300" s="4">
        <v>4</v>
      </c>
      <c r="RU300" s="4">
        <v>4</v>
      </c>
      <c r="RV300" s="4">
        <v>4</v>
      </c>
      <c r="RW300" s="4">
        <v>4</v>
      </c>
      <c r="RX300" s="4">
        <v>4</v>
      </c>
      <c r="RY300" s="4">
        <v>4</v>
      </c>
      <c r="RZ300" s="4">
        <v>4</v>
      </c>
      <c r="SA300" s="4">
        <v>4</v>
      </c>
      <c r="SB300" s="4">
        <v>4</v>
      </c>
      <c r="SC300" s="4">
        <v>4</v>
      </c>
      <c r="SD300" s="4">
        <v>4</v>
      </c>
      <c r="SE300" s="4">
        <v>4</v>
      </c>
      <c r="SF300" s="4">
        <v>4</v>
      </c>
      <c r="SG300" s="4">
        <v>4</v>
      </c>
      <c r="SH300" s="4">
        <v>4</v>
      </c>
      <c r="SI300" s="4">
        <v>4</v>
      </c>
      <c r="SJ300" s="4">
        <v>4</v>
      </c>
      <c r="SK300" s="4">
        <v>4</v>
      </c>
      <c r="SL300" s="4">
        <v>4</v>
      </c>
      <c r="SM300" s="4">
        <v>4</v>
      </c>
      <c r="SN300" s="4">
        <v>4</v>
      </c>
      <c r="SO300" s="4">
        <v>4</v>
      </c>
      <c r="SP300" s="4">
        <v>4</v>
      </c>
      <c r="SQ300" s="4">
        <v>4</v>
      </c>
      <c r="SR300" s="4">
        <v>4</v>
      </c>
      <c r="SS300" s="4">
        <v>4</v>
      </c>
      <c r="ST300" s="4">
        <v>4</v>
      </c>
      <c r="SU300" s="4">
        <v>4</v>
      </c>
      <c r="SV300" s="4">
        <v>4</v>
      </c>
      <c r="SW300" s="4">
        <v>4</v>
      </c>
      <c r="SX300" s="4">
        <v>4</v>
      </c>
      <c r="SY300" s="4">
        <v>4</v>
      </c>
      <c r="SZ300" s="4">
        <v>4</v>
      </c>
      <c r="TA300" s="4">
        <v>4</v>
      </c>
      <c r="TB300" s="4">
        <v>4</v>
      </c>
      <c r="TC300" s="4">
        <v>4</v>
      </c>
      <c r="TD300" s="4">
        <v>4</v>
      </c>
      <c r="TE300" s="4">
        <v>4</v>
      </c>
      <c r="TF300" s="4">
        <v>4</v>
      </c>
      <c r="TG300" s="4">
        <v>4</v>
      </c>
      <c r="TH300" s="4">
        <v>4.0599999999999996</v>
      </c>
      <c r="TI300" s="4">
        <v>4.1100000000000003</v>
      </c>
      <c r="TJ300" s="4">
        <v>4.16</v>
      </c>
      <c r="TK300" s="4">
        <v>4.2</v>
      </c>
      <c r="TL300" s="4">
        <v>4.25</v>
      </c>
      <c r="TM300" s="4">
        <v>4.25</v>
      </c>
      <c r="TN300" s="4">
        <v>4.3</v>
      </c>
      <c r="TO300" s="4">
        <v>4.3</v>
      </c>
      <c r="TP300" s="4">
        <v>4.3</v>
      </c>
      <c r="TQ300" s="4">
        <v>4.3</v>
      </c>
      <c r="TR300" s="4">
        <v>4.3</v>
      </c>
      <c r="TS300" s="4">
        <v>4.3</v>
      </c>
      <c r="TT300" s="4">
        <v>4.3</v>
      </c>
      <c r="TU300" s="4">
        <v>4.3</v>
      </c>
      <c r="TV300" s="4">
        <v>4.3</v>
      </c>
      <c r="TW300" s="4">
        <v>4.3</v>
      </c>
      <c r="TX300" s="4">
        <v>4.3</v>
      </c>
      <c r="TY300" s="4">
        <v>4.3</v>
      </c>
      <c r="TZ300" s="4">
        <v>4.3</v>
      </c>
      <c r="UA300" s="4">
        <v>4.3</v>
      </c>
      <c r="UB300" s="4">
        <v>4.3</v>
      </c>
      <c r="UC300" s="4">
        <v>4.3</v>
      </c>
      <c r="UD300" s="4">
        <v>4.3</v>
      </c>
      <c r="UE300" s="4">
        <v>4.3</v>
      </c>
      <c r="UF300" s="4">
        <v>4.3</v>
      </c>
      <c r="UG300" s="4">
        <v>4.3</v>
      </c>
      <c r="UH300" s="4">
        <v>4.3</v>
      </c>
      <c r="UI300" s="4">
        <v>4.3</v>
      </c>
      <c r="UJ300" s="4">
        <v>4.3</v>
      </c>
      <c r="UK300" s="4">
        <v>4.3</v>
      </c>
      <c r="UL300" s="4">
        <v>4.3</v>
      </c>
      <c r="UM300" s="4">
        <v>4.3</v>
      </c>
      <c r="UN300" s="4">
        <v>4.3</v>
      </c>
      <c r="UO300" s="4">
        <v>4.3</v>
      </c>
      <c r="UP300" s="4">
        <v>4.3</v>
      </c>
      <c r="UQ300" s="4">
        <v>4.3</v>
      </c>
      <c r="UR300" s="4">
        <v>4.3</v>
      </c>
      <c r="US300" s="4">
        <v>4.3</v>
      </c>
      <c r="UT300" s="4">
        <v>4.3</v>
      </c>
      <c r="UU300" s="4">
        <v>4.3</v>
      </c>
      <c r="UV300" s="4">
        <v>4.3</v>
      </c>
      <c r="UW300" s="4">
        <v>4.3</v>
      </c>
      <c r="UX300" s="4">
        <v>4.3</v>
      </c>
      <c r="UY300" s="4">
        <v>4.3</v>
      </c>
      <c r="UZ300" s="4">
        <v>4.3</v>
      </c>
      <c r="VA300" s="4">
        <v>4.3</v>
      </c>
      <c r="VB300" s="4">
        <v>4.5</v>
      </c>
      <c r="VC300" s="4">
        <v>4.5</v>
      </c>
      <c r="VD300" s="4">
        <v>4.68</v>
      </c>
      <c r="VE300" s="4">
        <v>4.68</v>
      </c>
      <c r="VF300" s="4">
        <v>4.68</v>
      </c>
      <c r="VG300" s="4">
        <v>4.68</v>
      </c>
      <c r="VH300" s="4">
        <v>4.68</v>
      </c>
      <c r="VI300" s="4">
        <v>4.68</v>
      </c>
      <c r="VJ300" s="4">
        <v>4.68</v>
      </c>
      <c r="VK300" s="4">
        <v>4.68</v>
      </c>
      <c r="VL300" s="4">
        <v>4.68</v>
      </c>
      <c r="VM300" s="4">
        <v>4.68</v>
      </c>
      <c r="VN300" s="4">
        <v>4.68</v>
      </c>
      <c r="VO300" s="4">
        <v>4.68</v>
      </c>
      <c r="VP300" s="4">
        <v>4.68</v>
      </c>
      <c r="VQ300" s="4">
        <v>4.68</v>
      </c>
      <c r="VR300" s="4">
        <v>4.68</v>
      </c>
      <c r="VS300" s="4">
        <v>4.68</v>
      </c>
      <c r="VT300" s="4">
        <v>4.68</v>
      </c>
      <c r="VU300" s="4">
        <v>4.68</v>
      </c>
      <c r="VV300" s="4">
        <v>4.68</v>
      </c>
      <c r="VW300" s="4">
        <v>4.68</v>
      </c>
      <c r="VX300" s="4">
        <v>4.68</v>
      </c>
      <c r="VY300" s="4">
        <v>4.88</v>
      </c>
      <c r="VZ300" s="4">
        <v>5.0599999999999996</v>
      </c>
      <c r="WA300" s="4">
        <v>5.96</v>
      </c>
      <c r="WB300" s="4">
        <v>6.89</v>
      </c>
      <c r="WC300" s="4">
        <v>6.96</v>
      </c>
      <c r="WD300" s="4">
        <v>7.03</v>
      </c>
      <c r="WE300" s="4">
        <v>7.03</v>
      </c>
      <c r="WF300" s="4">
        <v>7.11</v>
      </c>
      <c r="WG300" s="4">
        <v>7.18</v>
      </c>
      <c r="WH300" s="4">
        <v>7.25</v>
      </c>
      <c r="WI300" s="4">
        <v>7.33</v>
      </c>
      <c r="WJ300" s="4">
        <v>7.39</v>
      </c>
      <c r="WK300" s="4">
        <v>7.45</v>
      </c>
      <c r="WL300" s="4">
        <v>7.45</v>
      </c>
      <c r="WM300" s="4">
        <v>7.51</v>
      </c>
      <c r="WN300" s="4">
        <v>7.57</v>
      </c>
      <c r="WO300" s="4">
        <v>7.63</v>
      </c>
      <c r="WP300" s="4">
        <v>7.66</v>
      </c>
      <c r="WQ300" s="4">
        <v>7.68</v>
      </c>
      <c r="WR300" s="4">
        <v>7.71</v>
      </c>
      <c r="WS300" s="4">
        <v>7.71</v>
      </c>
      <c r="WT300" s="4">
        <v>7.73</v>
      </c>
      <c r="WU300" s="4">
        <v>7.76</v>
      </c>
      <c r="WV300" s="4">
        <v>7.78</v>
      </c>
      <c r="WW300" s="4">
        <v>7.78</v>
      </c>
      <c r="WX300" s="4">
        <v>7.78</v>
      </c>
      <c r="WY300" s="4">
        <v>7.78</v>
      </c>
      <c r="WZ300" s="4">
        <v>7.78</v>
      </c>
      <c r="XA300" s="4">
        <v>7.78</v>
      </c>
      <c r="XB300" s="4">
        <v>7.78</v>
      </c>
      <c r="XC300" s="4">
        <v>7.78</v>
      </c>
      <c r="XD300" s="4">
        <v>7.78</v>
      </c>
      <c r="XE300" s="4">
        <v>7.78</v>
      </c>
      <c r="XF300" s="4">
        <v>7.78</v>
      </c>
      <c r="XG300" s="4">
        <v>7.78</v>
      </c>
      <c r="XH300" s="4">
        <v>7.78</v>
      </c>
      <c r="XI300" s="4">
        <v>7.78</v>
      </c>
      <c r="XJ300" s="4">
        <v>7.78</v>
      </c>
      <c r="XK300" s="4">
        <v>7.84</v>
      </c>
      <c r="XL300" s="4">
        <v>7.89</v>
      </c>
      <c r="XM300" s="4">
        <v>7.94</v>
      </c>
      <c r="XN300" s="4">
        <v>7.94</v>
      </c>
      <c r="XO300" s="4">
        <v>7.98</v>
      </c>
      <c r="XP300" s="4">
        <v>8.0299999999999994</v>
      </c>
      <c r="XQ300" s="4">
        <v>8.08</v>
      </c>
      <c r="XR300" s="4">
        <v>8.4499999999999993</v>
      </c>
      <c r="XS300" s="4">
        <v>8.75</v>
      </c>
      <c r="XT300" s="4">
        <v>9.0399999999999991</v>
      </c>
      <c r="XU300" s="4">
        <v>9.0399999999999991</v>
      </c>
      <c r="XV300" s="4">
        <v>9.34</v>
      </c>
      <c r="XW300" s="4">
        <v>9.6300000000000008</v>
      </c>
      <c r="XX300" s="4">
        <v>9.93</v>
      </c>
      <c r="XY300" s="4">
        <v>10.43</v>
      </c>
      <c r="XZ300" s="4">
        <v>10.82</v>
      </c>
      <c r="YA300" s="4">
        <v>11.22</v>
      </c>
      <c r="YB300" s="4">
        <v>11.22</v>
      </c>
      <c r="YC300" s="4">
        <v>11.62</v>
      </c>
      <c r="YD300" s="4">
        <v>12.01</v>
      </c>
      <c r="YE300" s="4">
        <v>12.41</v>
      </c>
      <c r="YF300" s="4">
        <v>12.79</v>
      </c>
      <c r="YG300" s="4">
        <v>13.09</v>
      </c>
      <c r="YH300" s="4">
        <v>13.39</v>
      </c>
      <c r="YI300" s="4">
        <v>13.39</v>
      </c>
      <c r="YJ300" s="4">
        <v>13.7</v>
      </c>
      <c r="YK300" s="4">
        <v>14</v>
      </c>
      <c r="YL300" s="4">
        <v>14.36</v>
      </c>
      <c r="YM300" s="4">
        <v>14.55</v>
      </c>
      <c r="YN300" s="4">
        <v>14.71</v>
      </c>
      <c r="YO300" s="4">
        <v>14.87</v>
      </c>
      <c r="YP300" s="4">
        <v>14.87</v>
      </c>
      <c r="YQ300" s="4">
        <v>15.03</v>
      </c>
      <c r="YR300" s="4">
        <v>15.19</v>
      </c>
      <c r="YS300" s="4">
        <v>15.42</v>
      </c>
      <c r="YT300" s="4">
        <v>15.52</v>
      </c>
      <c r="YU300" s="4">
        <v>15.61</v>
      </c>
      <c r="YV300" s="4">
        <v>15.71</v>
      </c>
      <c r="YW300" s="4">
        <v>15.71</v>
      </c>
      <c r="YX300" s="4">
        <v>15.8</v>
      </c>
      <c r="YY300" s="4">
        <v>15.9</v>
      </c>
      <c r="YZ300" s="4">
        <v>16.27</v>
      </c>
      <c r="ZA300" s="4">
        <v>16.57</v>
      </c>
      <c r="ZB300" s="4">
        <v>16.86</v>
      </c>
      <c r="ZC300" s="4">
        <v>17.16</v>
      </c>
      <c r="ZD300" s="4">
        <v>17.16</v>
      </c>
      <c r="ZE300" s="4">
        <v>17.45</v>
      </c>
      <c r="ZF300" s="4">
        <v>17.75</v>
      </c>
      <c r="ZG300" s="4">
        <v>18.059999999999999</v>
      </c>
      <c r="ZH300" s="4">
        <v>18.309999999999999</v>
      </c>
      <c r="ZI300" s="4">
        <v>18.559999999999999</v>
      </c>
      <c r="ZJ300" s="4">
        <v>18.8</v>
      </c>
      <c r="ZK300" s="4">
        <v>18.8</v>
      </c>
      <c r="ZL300" s="4">
        <v>19.05</v>
      </c>
      <c r="ZM300" s="925">
        <v>19.3</v>
      </c>
      <c r="ZN300" s="925">
        <v>19.440000000000001</v>
      </c>
      <c r="ZO300" s="4">
        <v>19.55</v>
      </c>
      <c r="ZP300" s="4">
        <v>19.66</v>
      </c>
      <c r="ZQ300" s="4">
        <v>19.78</v>
      </c>
      <c r="ZR300" s="4">
        <v>19.78</v>
      </c>
      <c r="ZS300" s="4">
        <v>19.89</v>
      </c>
      <c r="ZT300" s="4">
        <v>20</v>
      </c>
      <c r="ZU300" s="4">
        <v>20</v>
      </c>
      <c r="ZV300" s="4">
        <v>20</v>
      </c>
      <c r="ZW300" s="4">
        <v>20</v>
      </c>
      <c r="ZX300" s="4">
        <v>20</v>
      </c>
      <c r="ZY300" s="4">
        <v>20</v>
      </c>
      <c r="ZZ300" s="4">
        <v>20</v>
      </c>
      <c r="AAA300" s="4">
        <v>20</v>
      </c>
      <c r="AAB300" s="4">
        <v>20</v>
      </c>
      <c r="AAC300" s="4">
        <v>20</v>
      </c>
      <c r="AAD300" s="4">
        <v>20</v>
      </c>
      <c r="AAE300" s="4">
        <v>20</v>
      </c>
      <c r="AAF300" s="4">
        <v>20</v>
      </c>
      <c r="AAG300" s="4">
        <v>20</v>
      </c>
      <c r="AAH300" s="4">
        <v>20</v>
      </c>
      <c r="AAI300" s="4">
        <v>20</v>
      </c>
      <c r="AAJ300" s="4">
        <v>20</v>
      </c>
      <c r="AAK300" s="4">
        <v>20</v>
      </c>
      <c r="AAL300" s="4">
        <v>20</v>
      </c>
      <c r="AAM300" s="4">
        <v>20</v>
      </c>
      <c r="AAN300" s="4">
        <v>20</v>
      </c>
      <c r="AAO300" s="4">
        <v>20</v>
      </c>
      <c r="AAP300" s="4">
        <v>20</v>
      </c>
      <c r="AAQ300" s="4">
        <v>20</v>
      </c>
      <c r="AAR300" s="4">
        <v>20</v>
      </c>
      <c r="AAS300" s="4">
        <v>20</v>
      </c>
      <c r="AAT300" s="4">
        <v>20</v>
      </c>
      <c r="AAU300" s="4">
        <v>20</v>
      </c>
      <c r="AAV300" s="4">
        <v>20</v>
      </c>
      <c r="AAW300" s="4">
        <v>20</v>
      </c>
      <c r="AAX300" s="4">
        <v>20</v>
      </c>
      <c r="AAY300" s="4">
        <v>20</v>
      </c>
      <c r="AAZ300" s="4">
        <v>20</v>
      </c>
      <c r="ABA300" s="4">
        <v>20</v>
      </c>
      <c r="ABB300" s="4">
        <v>20</v>
      </c>
      <c r="ABC300" s="4">
        <v>20</v>
      </c>
      <c r="ABD300" s="4">
        <v>20</v>
      </c>
      <c r="ABE300" s="4">
        <v>20</v>
      </c>
      <c r="ABF300" s="4">
        <v>20</v>
      </c>
      <c r="ABG300" s="4">
        <v>20</v>
      </c>
      <c r="ABH300" s="4">
        <v>20</v>
      </c>
      <c r="ABI300" s="4">
        <v>20</v>
      </c>
      <c r="ABJ300" s="4">
        <v>20</v>
      </c>
      <c r="ABK300" s="4">
        <v>20</v>
      </c>
      <c r="ABL300" s="4">
        <v>20</v>
      </c>
      <c r="ABM300" s="4">
        <v>20</v>
      </c>
      <c r="ABN300" s="4">
        <v>20</v>
      </c>
      <c r="ABO300" s="4">
        <v>20</v>
      </c>
      <c r="ABP300" s="4">
        <v>20</v>
      </c>
      <c r="ABQ300" s="4">
        <v>20</v>
      </c>
      <c r="ABR300" s="4">
        <v>20</v>
      </c>
      <c r="ABS300" s="4">
        <v>20</v>
      </c>
      <c r="ABT300" s="4">
        <v>20</v>
      </c>
      <c r="ABU300" s="4">
        <v>20</v>
      </c>
    </row>
    <row r="301" spans="1:749">
      <c r="A301" s="4" t="s">
        <v>1159</v>
      </c>
      <c r="D301" s="4">
        <v>20</v>
      </c>
      <c r="E301" s="4">
        <v>0</v>
      </c>
      <c r="F301" s="689">
        <v>277617.24</v>
      </c>
      <c r="H301" s="4" t="s">
        <v>894</v>
      </c>
      <c r="OM301" s="4">
        <v>0.01</v>
      </c>
      <c r="ON301" s="4">
        <v>0.03</v>
      </c>
      <c r="OO301" s="4">
        <v>0.05</v>
      </c>
      <c r="OP301" s="4">
        <v>0.08</v>
      </c>
      <c r="OQ301" s="4">
        <v>0.13</v>
      </c>
      <c r="OR301" s="4">
        <v>0.2</v>
      </c>
      <c r="OS301" s="4">
        <v>0.2</v>
      </c>
      <c r="OT301" s="4">
        <v>0.27</v>
      </c>
      <c r="OU301" s="4">
        <v>0.34</v>
      </c>
      <c r="OV301" s="4">
        <v>0.47</v>
      </c>
      <c r="OW301" s="4">
        <v>0.67</v>
      </c>
      <c r="OX301" s="4">
        <v>0.84</v>
      </c>
      <c r="OY301" s="4">
        <v>0.98</v>
      </c>
      <c r="OZ301" s="4">
        <v>0.98</v>
      </c>
      <c r="PA301" s="4">
        <v>1.1200000000000001</v>
      </c>
      <c r="PB301" s="4">
        <v>1.36</v>
      </c>
      <c r="PC301" s="4">
        <v>1.75</v>
      </c>
      <c r="PD301" s="4">
        <v>2.0699999999999998</v>
      </c>
      <c r="PE301" s="4">
        <v>2.3199999999999998</v>
      </c>
      <c r="PF301" s="4">
        <v>2.58</v>
      </c>
      <c r="PG301" s="4">
        <v>2.58</v>
      </c>
      <c r="PH301" s="4">
        <v>3.01</v>
      </c>
      <c r="PI301" s="4">
        <v>3.73</v>
      </c>
      <c r="PJ301" s="4">
        <v>4</v>
      </c>
      <c r="PK301" s="4">
        <v>4</v>
      </c>
      <c r="PL301" s="4">
        <v>4</v>
      </c>
      <c r="PM301" s="4">
        <v>4</v>
      </c>
      <c r="PN301" s="4">
        <v>4</v>
      </c>
      <c r="PO301" s="4">
        <v>4</v>
      </c>
      <c r="PP301" s="4">
        <v>4</v>
      </c>
      <c r="PQ301" s="4">
        <v>4</v>
      </c>
      <c r="PR301" s="4">
        <v>4</v>
      </c>
      <c r="PS301" s="4">
        <v>4</v>
      </c>
      <c r="PT301" s="4">
        <v>4</v>
      </c>
      <c r="PU301" s="4">
        <v>4</v>
      </c>
      <c r="PV301" s="4">
        <v>4</v>
      </c>
      <c r="PW301" s="4">
        <v>4</v>
      </c>
      <c r="PX301" s="4">
        <v>4</v>
      </c>
      <c r="PY301" s="4">
        <v>4</v>
      </c>
      <c r="PZ301" s="4">
        <v>4.05</v>
      </c>
      <c r="QA301" s="4">
        <v>4.1399999999999997</v>
      </c>
      <c r="QB301" s="4">
        <v>4.1399999999999997</v>
      </c>
      <c r="QC301" s="4">
        <v>4.26</v>
      </c>
      <c r="QD301" s="4">
        <v>4.43</v>
      </c>
      <c r="QE301" s="4">
        <v>4.7300000000000004</v>
      </c>
      <c r="QF301" s="4">
        <v>4.9800000000000004</v>
      </c>
      <c r="QG301" s="4">
        <v>5.21</v>
      </c>
      <c r="QH301" s="4">
        <v>5.48</v>
      </c>
      <c r="QI301" s="4">
        <v>5.48</v>
      </c>
      <c r="QJ301" s="4">
        <v>5.93</v>
      </c>
      <c r="QK301" s="4">
        <v>6.39</v>
      </c>
      <c r="QL301" s="4">
        <v>6.9</v>
      </c>
      <c r="QM301" s="4">
        <v>7.75</v>
      </c>
      <c r="QN301" s="4">
        <v>8.25</v>
      </c>
      <c r="QO301" s="4">
        <v>8.56</v>
      </c>
      <c r="QP301" s="4">
        <v>8.56</v>
      </c>
      <c r="QQ301" s="4">
        <v>8.98</v>
      </c>
      <c r="QR301" s="4">
        <v>9.24</v>
      </c>
      <c r="QS301" s="4">
        <v>9.39</v>
      </c>
      <c r="QT301" s="4">
        <v>9.64</v>
      </c>
      <c r="QU301" s="4">
        <v>9.99</v>
      </c>
      <c r="QV301" s="4">
        <v>10.39</v>
      </c>
      <c r="QW301" s="4">
        <v>10.39</v>
      </c>
      <c r="QX301" s="4">
        <v>11.38</v>
      </c>
      <c r="QY301" s="4">
        <v>11.66</v>
      </c>
      <c r="QZ301" s="4">
        <v>11.99</v>
      </c>
      <c r="RA301" s="4">
        <v>12.82</v>
      </c>
      <c r="RB301" s="4">
        <v>12.88</v>
      </c>
      <c r="RC301" s="4">
        <v>13.02</v>
      </c>
      <c r="RD301" s="4">
        <v>13.02</v>
      </c>
      <c r="RE301" s="4">
        <v>13.26</v>
      </c>
      <c r="RF301" s="4">
        <v>13.51</v>
      </c>
      <c r="RG301" s="4">
        <v>13.88</v>
      </c>
      <c r="RH301" s="4">
        <v>14.5</v>
      </c>
      <c r="RI301" s="4">
        <v>15.3</v>
      </c>
      <c r="RJ301" s="4">
        <v>15.9</v>
      </c>
      <c r="RK301" s="4">
        <v>15.9</v>
      </c>
      <c r="RL301" s="4">
        <v>16.68</v>
      </c>
      <c r="RM301" s="4">
        <v>17.78</v>
      </c>
      <c r="RN301" s="4">
        <v>18.899999999999999</v>
      </c>
      <c r="RO301" s="4">
        <v>19.399999999999999</v>
      </c>
      <c r="RP301" s="4">
        <v>19.54</v>
      </c>
      <c r="RQ301" s="4">
        <v>19.850000000000001</v>
      </c>
      <c r="RR301" s="4">
        <v>19.850000000000001</v>
      </c>
      <c r="RS301" s="4">
        <v>20</v>
      </c>
    </row>
    <row r="303" spans="1:749">
      <c r="H303" s="689"/>
    </row>
    <row r="304" spans="1:749">
      <c r="H304" s="689"/>
    </row>
    <row r="305" spans="1:487">
      <c r="H305" s="689"/>
    </row>
    <row r="306" spans="1:487">
      <c r="H306" s="689"/>
    </row>
    <row r="310" spans="1:487">
      <c r="A310" s="4" t="s">
        <v>1102</v>
      </c>
      <c r="B310" s="4" t="s">
        <v>843</v>
      </c>
      <c r="C310" s="4" t="s">
        <v>862</v>
      </c>
      <c r="D310" s="4" t="s">
        <v>863</v>
      </c>
      <c r="E310" s="4" t="s">
        <v>1566</v>
      </c>
      <c r="F310" s="4" t="s">
        <v>1103</v>
      </c>
      <c r="G310" s="4" t="s">
        <v>1104</v>
      </c>
      <c r="H310" s="4" t="s">
        <v>873</v>
      </c>
      <c r="I310" s="688">
        <v>45918</v>
      </c>
      <c r="J310" s="688">
        <v>45919</v>
      </c>
      <c r="K310" s="688">
        <v>45920</v>
      </c>
      <c r="L310" s="688">
        <v>45921</v>
      </c>
      <c r="M310" s="688">
        <v>45922</v>
      </c>
      <c r="N310" s="688">
        <v>45923</v>
      </c>
      <c r="O310" s="688">
        <v>45924</v>
      </c>
      <c r="P310" s="688">
        <v>45925</v>
      </c>
      <c r="Q310" s="688">
        <v>45926</v>
      </c>
      <c r="R310" s="688">
        <v>45927</v>
      </c>
      <c r="S310" s="688">
        <v>45928</v>
      </c>
      <c r="T310" s="688">
        <v>45929</v>
      </c>
      <c r="U310" s="688">
        <v>45930</v>
      </c>
      <c r="V310" s="688">
        <v>45931</v>
      </c>
      <c r="W310" s="688">
        <v>45932</v>
      </c>
      <c r="X310" s="688">
        <v>45933</v>
      </c>
      <c r="Y310" s="688">
        <v>45934</v>
      </c>
      <c r="Z310" s="688">
        <v>45935</v>
      </c>
      <c r="AA310" s="688">
        <v>45936</v>
      </c>
      <c r="AB310" s="688">
        <v>45937</v>
      </c>
      <c r="AC310" s="688">
        <v>45938</v>
      </c>
      <c r="AD310" s="688">
        <v>45939</v>
      </c>
      <c r="AE310" s="688">
        <v>45940</v>
      </c>
      <c r="AF310" s="688">
        <v>45941</v>
      </c>
      <c r="AG310" s="688">
        <v>45942</v>
      </c>
      <c r="AH310" s="688">
        <v>45943</v>
      </c>
      <c r="AI310" s="688">
        <v>45944</v>
      </c>
      <c r="AJ310" s="688">
        <v>45945</v>
      </c>
      <c r="AK310" s="688">
        <v>45946</v>
      </c>
      <c r="AL310" s="688">
        <v>45947</v>
      </c>
      <c r="AM310" s="688">
        <v>45948</v>
      </c>
      <c r="AN310" s="688">
        <v>45949</v>
      </c>
      <c r="AO310" s="688">
        <v>45950</v>
      </c>
      <c r="AP310" s="688">
        <v>45951</v>
      </c>
      <c r="AQ310" s="688">
        <v>45952</v>
      </c>
      <c r="AR310" s="688">
        <v>45953</v>
      </c>
      <c r="AS310" s="688">
        <v>45954</v>
      </c>
      <c r="AT310" s="688">
        <v>45955</v>
      </c>
      <c r="AU310" s="688">
        <v>45956</v>
      </c>
      <c r="AV310" s="688">
        <v>45957</v>
      </c>
      <c r="AW310" s="688">
        <v>45958</v>
      </c>
      <c r="AX310" s="688">
        <v>45959</v>
      </c>
      <c r="AY310" s="688">
        <v>45960</v>
      </c>
      <c r="AZ310" s="688">
        <v>45961</v>
      </c>
      <c r="BA310" s="688">
        <v>45962</v>
      </c>
      <c r="BB310" s="688">
        <v>45963</v>
      </c>
      <c r="BC310" s="688">
        <v>45964</v>
      </c>
      <c r="BD310" s="688">
        <v>45965</v>
      </c>
      <c r="BE310" s="688">
        <v>45966</v>
      </c>
      <c r="BF310" s="688">
        <v>45967</v>
      </c>
      <c r="BG310" s="688">
        <v>45968</v>
      </c>
      <c r="BH310" s="688">
        <v>45969</v>
      </c>
      <c r="BI310" s="688">
        <v>45970</v>
      </c>
      <c r="BJ310" s="688">
        <v>45971</v>
      </c>
      <c r="BK310" s="688">
        <v>45972</v>
      </c>
      <c r="BL310" s="688">
        <v>45973</v>
      </c>
      <c r="BM310" s="688">
        <v>45974</v>
      </c>
      <c r="BN310" s="688">
        <v>45975</v>
      </c>
      <c r="BO310" s="688">
        <v>45976</v>
      </c>
      <c r="BP310" s="688">
        <v>45977</v>
      </c>
      <c r="BQ310" s="688">
        <v>45978</v>
      </c>
      <c r="BR310" s="688">
        <v>45979</v>
      </c>
      <c r="BS310" s="688">
        <v>45980</v>
      </c>
      <c r="BT310" s="688">
        <v>45981</v>
      </c>
      <c r="BU310" s="688">
        <v>45982</v>
      </c>
      <c r="BV310" s="688">
        <v>45983</v>
      </c>
      <c r="BW310" s="688">
        <v>45984</v>
      </c>
      <c r="BX310" s="688">
        <v>45985</v>
      </c>
      <c r="BY310" s="688">
        <v>45986</v>
      </c>
      <c r="BZ310" s="688">
        <v>45987</v>
      </c>
      <c r="CA310" s="688">
        <v>45988</v>
      </c>
      <c r="CB310" s="688">
        <v>45989</v>
      </c>
      <c r="CC310" s="688">
        <v>45990</v>
      </c>
      <c r="CD310" s="688">
        <v>45991</v>
      </c>
      <c r="CE310" s="688">
        <v>45992</v>
      </c>
      <c r="CF310" s="688">
        <v>45993</v>
      </c>
      <c r="CG310" s="688">
        <v>45994</v>
      </c>
      <c r="CH310" s="688">
        <v>45995</v>
      </c>
      <c r="CI310" s="688">
        <v>45996</v>
      </c>
      <c r="CJ310" s="688">
        <v>45997</v>
      </c>
      <c r="CK310" s="688">
        <v>45998</v>
      </c>
      <c r="CL310" s="688">
        <v>45999</v>
      </c>
      <c r="CM310" s="688">
        <v>46000</v>
      </c>
      <c r="CN310" s="688">
        <v>46001</v>
      </c>
      <c r="CO310" s="688">
        <v>46002</v>
      </c>
      <c r="CP310" s="688">
        <v>46003</v>
      </c>
      <c r="CQ310" s="688">
        <v>46004</v>
      </c>
      <c r="CR310" s="688">
        <v>46005</v>
      </c>
      <c r="CS310" s="688">
        <v>46006</v>
      </c>
      <c r="CT310" s="688">
        <v>46007</v>
      </c>
      <c r="CU310" s="688">
        <v>46008</v>
      </c>
      <c r="CV310" s="688">
        <v>46009</v>
      </c>
      <c r="CW310" s="688">
        <v>46010</v>
      </c>
      <c r="CX310" s="688">
        <v>46011</v>
      </c>
      <c r="CY310" s="688">
        <v>46012</v>
      </c>
      <c r="CZ310" s="688">
        <v>46013</v>
      </c>
      <c r="DA310" s="688">
        <v>46014</v>
      </c>
      <c r="DB310" s="688">
        <v>46015</v>
      </c>
      <c r="DC310" s="688">
        <v>46016</v>
      </c>
      <c r="DD310" s="688">
        <v>46017</v>
      </c>
      <c r="DE310" s="688">
        <v>46018</v>
      </c>
      <c r="DF310" s="688">
        <v>46019</v>
      </c>
      <c r="DG310" s="688">
        <v>46020</v>
      </c>
      <c r="DH310" s="688">
        <v>46021</v>
      </c>
      <c r="DI310" s="688">
        <v>46022</v>
      </c>
      <c r="DJ310" s="688">
        <v>46023</v>
      </c>
      <c r="DK310" s="688">
        <v>46024</v>
      </c>
      <c r="DL310" s="688">
        <v>46025</v>
      </c>
      <c r="DM310" s="688">
        <v>46026</v>
      </c>
      <c r="DN310" s="688">
        <v>46027</v>
      </c>
      <c r="DO310" s="688">
        <v>46028</v>
      </c>
      <c r="DP310" s="688">
        <v>46029</v>
      </c>
      <c r="DQ310" s="688">
        <v>46030</v>
      </c>
      <c r="DR310" s="688">
        <v>46031</v>
      </c>
      <c r="DS310" s="688">
        <v>46032</v>
      </c>
      <c r="DT310" s="688">
        <v>46033</v>
      </c>
      <c r="DU310" s="688">
        <v>46034</v>
      </c>
      <c r="DV310" s="688">
        <v>46035</v>
      </c>
      <c r="DW310" s="688">
        <v>46036</v>
      </c>
      <c r="DX310" s="688">
        <v>46037</v>
      </c>
      <c r="DY310" s="688">
        <v>46038</v>
      </c>
      <c r="DZ310" s="688">
        <v>46039</v>
      </c>
      <c r="EA310" s="688">
        <v>46040</v>
      </c>
      <c r="EB310" s="688">
        <v>46041</v>
      </c>
      <c r="EC310" s="688">
        <v>46042</v>
      </c>
      <c r="ED310" s="688">
        <v>46043</v>
      </c>
      <c r="EE310" s="688">
        <v>46044</v>
      </c>
      <c r="EF310" s="688">
        <v>46045</v>
      </c>
      <c r="EG310" s="688">
        <v>46046</v>
      </c>
      <c r="EH310" s="688">
        <v>46047</v>
      </c>
      <c r="EI310" s="688">
        <v>46048</v>
      </c>
      <c r="EJ310" s="688">
        <v>46049</v>
      </c>
      <c r="EK310" s="688">
        <v>46050</v>
      </c>
      <c r="EL310" s="688">
        <v>46051</v>
      </c>
      <c r="EM310" s="688">
        <v>46052</v>
      </c>
      <c r="EN310" s="688">
        <v>46053</v>
      </c>
      <c r="EO310" s="688">
        <v>46054</v>
      </c>
      <c r="EP310" s="688">
        <v>46055</v>
      </c>
      <c r="EQ310" s="688">
        <v>46056</v>
      </c>
      <c r="ER310" s="688">
        <v>46057</v>
      </c>
      <c r="ES310" s="688">
        <v>46058</v>
      </c>
      <c r="ET310" s="688">
        <v>46059</v>
      </c>
      <c r="EU310" s="688">
        <v>46060</v>
      </c>
      <c r="EV310" s="688">
        <v>46061</v>
      </c>
      <c r="EW310" s="688">
        <v>46062</v>
      </c>
      <c r="EX310" s="688">
        <v>46063</v>
      </c>
      <c r="EY310" s="688">
        <v>46064</v>
      </c>
      <c r="EZ310" s="688">
        <v>46065</v>
      </c>
      <c r="FA310" s="688">
        <v>46066</v>
      </c>
      <c r="FB310" s="688">
        <v>46067</v>
      </c>
      <c r="FC310" s="688">
        <v>46068</v>
      </c>
      <c r="FD310" s="688">
        <v>46069</v>
      </c>
      <c r="FE310" s="688">
        <v>46070</v>
      </c>
      <c r="FF310" s="688">
        <v>46071</v>
      </c>
      <c r="FG310" s="688">
        <v>46072</v>
      </c>
      <c r="FH310" s="688">
        <v>46073</v>
      </c>
      <c r="FI310" s="688">
        <v>46074</v>
      </c>
      <c r="FJ310" s="688">
        <v>46075</v>
      </c>
      <c r="FK310" s="688">
        <v>46076</v>
      </c>
      <c r="FL310" s="688">
        <v>46077</v>
      </c>
      <c r="FM310" s="688">
        <v>46078</v>
      </c>
      <c r="FN310" s="688">
        <v>46079</v>
      </c>
      <c r="FO310" s="688">
        <v>46080</v>
      </c>
      <c r="FP310" s="688">
        <v>46081</v>
      </c>
      <c r="FQ310" s="688">
        <v>46082</v>
      </c>
      <c r="FR310" s="688">
        <v>46083</v>
      </c>
      <c r="FS310" s="688">
        <v>46084</v>
      </c>
      <c r="FT310" s="688">
        <v>46085</v>
      </c>
      <c r="FU310" s="688">
        <v>46086</v>
      </c>
      <c r="FV310" s="688">
        <v>46087</v>
      </c>
      <c r="FW310" s="688">
        <v>46088</v>
      </c>
      <c r="FX310" s="688">
        <v>46089</v>
      </c>
      <c r="FY310" s="688">
        <v>46090</v>
      </c>
      <c r="FZ310" s="688">
        <v>46091</v>
      </c>
      <c r="GA310" s="688">
        <v>46092</v>
      </c>
      <c r="GB310" s="688">
        <v>46093</v>
      </c>
      <c r="GC310" s="688">
        <v>46094</v>
      </c>
      <c r="GD310" s="688">
        <v>46095</v>
      </c>
      <c r="GE310" s="688">
        <v>46096</v>
      </c>
      <c r="GF310" s="688">
        <v>46097</v>
      </c>
      <c r="GG310" s="688">
        <v>46098</v>
      </c>
      <c r="GH310" s="688">
        <v>46099</v>
      </c>
      <c r="GI310" s="688">
        <v>46100</v>
      </c>
      <c r="GJ310" s="688">
        <v>46101</v>
      </c>
      <c r="GK310" s="688">
        <v>46102</v>
      </c>
      <c r="GL310" s="688">
        <v>46103</v>
      </c>
      <c r="GM310" s="688">
        <v>46104</v>
      </c>
      <c r="GN310" s="688">
        <v>46105</v>
      </c>
      <c r="GO310" s="688">
        <v>46106</v>
      </c>
      <c r="GP310" s="688">
        <v>46107</v>
      </c>
      <c r="GQ310" s="688">
        <v>46108</v>
      </c>
      <c r="GR310" s="688">
        <v>46109</v>
      </c>
      <c r="GS310" s="688">
        <v>46110</v>
      </c>
      <c r="GT310" s="688">
        <v>46111</v>
      </c>
      <c r="GU310" s="688">
        <v>46112</v>
      </c>
      <c r="GV310" s="688">
        <v>46113</v>
      </c>
      <c r="GW310" s="688">
        <v>46114</v>
      </c>
      <c r="GX310" s="688">
        <v>46115</v>
      </c>
      <c r="GY310" s="688">
        <v>46116</v>
      </c>
      <c r="GZ310" s="688">
        <v>46117</v>
      </c>
      <c r="HA310" s="688">
        <v>46118</v>
      </c>
      <c r="HB310" s="688">
        <v>46119</v>
      </c>
      <c r="HC310" s="688">
        <v>46120</v>
      </c>
      <c r="HD310" s="688">
        <v>46121</v>
      </c>
      <c r="HE310" s="688">
        <v>46122</v>
      </c>
      <c r="HF310" s="688">
        <v>46123</v>
      </c>
      <c r="HG310" s="688">
        <v>46124</v>
      </c>
      <c r="HH310" s="688">
        <v>46125</v>
      </c>
      <c r="HI310" s="688">
        <v>46126</v>
      </c>
      <c r="HJ310" s="688">
        <v>46127</v>
      </c>
      <c r="HK310" s="688">
        <v>46128</v>
      </c>
      <c r="HL310" s="688">
        <v>46129</v>
      </c>
      <c r="HM310" s="688">
        <v>46130</v>
      </c>
      <c r="HN310" s="688">
        <v>46131</v>
      </c>
      <c r="HO310" s="688">
        <v>46132</v>
      </c>
      <c r="HP310" s="688">
        <v>46133</v>
      </c>
      <c r="HQ310" s="688">
        <v>46134</v>
      </c>
      <c r="HR310" s="688">
        <v>46135</v>
      </c>
      <c r="HS310" s="688">
        <v>46136</v>
      </c>
      <c r="HT310" s="688">
        <v>46137</v>
      </c>
      <c r="HU310" s="688">
        <v>46138</v>
      </c>
      <c r="HV310" s="688">
        <v>46139</v>
      </c>
      <c r="HW310" s="688">
        <v>46140</v>
      </c>
      <c r="HX310" s="688">
        <v>46141</v>
      </c>
      <c r="HY310" s="688">
        <v>46142</v>
      </c>
      <c r="HZ310" s="688">
        <v>46143</v>
      </c>
      <c r="IA310" s="688">
        <v>46144</v>
      </c>
      <c r="IB310" s="688">
        <v>46145</v>
      </c>
      <c r="IC310" s="688">
        <v>46146</v>
      </c>
      <c r="ID310" s="688">
        <v>46147</v>
      </c>
      <c r="IE310" s="688">
        <v>46148</v>
      </c>
      <c r="IF310" s="688">
        <v>46149</v>
      </c>
      <c r="IG310" s="688">
        <v>46150</v>
      </c>
      <c r="IH310" s="688">
        <v>46151</v>
      </c>
      <c r="II310" s="688">
        <v>46152</v>
      </c>
      <c r="IJ310" s="688">
        <v>46153</v>
      </c>
      <c r="IK310" s="688">
        <v>46154</v>
      </c>
      <c r="IL310" s="688">
        <v>46155</v>
      </c>
      <c r="IM310" s="688">
        <v>46156</v>
      </c>
      <c r="IN310" s="688">
        <v>46157</v>
      </c>
      <c r="IO310" s="688">
        <v>46158</v>
      </c>
      <c r="IP310" s="688">
        <v>46159</v>
      </c>
      <c r="IQ310" s="688">
        <v>46160</v>
      </c>
      <c r="IR310" s="688">
        <v>46161</v>
      </c>
      <c r="IS310" s="688">
        <v>46162</v>
      </c>
      <c r="IT310" s="688">
        <v>46163</v>
      </c>
      <c r="IU310" s="688">
        <v>46164</v>
      </c>
      <c r="IV310" s="688">
        <v>46165</v>
      </c>
      <c r="IW310" s="688">
        <v>46166</v>
      </c>
      <c r="IX310" s="688">
        <v>46167</v>
      </c>
      <c r="IY310" s="688">
        <v>46168</v>
      </c>
      <c r="IZ310" s="688">
        <v>46169</v>
      </c>
      <c r="JA310" s="688">
        <v>46170</v>
      </c>
      <c r="JB310" s="688">
        <v>46171</v>
      </c>
      <c r="JC310" s="688">
        <v>46172</v>
      </c>
      <c r="JD310" s="688">
        <v>46173</v>
      </c>
      <c r="JE310" s="688">
        <v>46174</v>
      </c>
      <c r="JF310" s="688">
        <v>46175</v>
      </c>
      <c r="JG310" s="688">
        <v>46176</v>
      </c>
      <c r="JH310" s="688">
        <v>46177</v>
      </c>
      <c r="JI310" s="688">
        <v>46178</v>
      </c>
      <c r="JJ310" s="688">
        <v>46179</v>
      </c>
      <c r="JK310" s="688">
        <v>46180</v>
      </c>
      <c r="JL310" s="688">
        <v>46181</v>
      </c>
      <c r="JM310" s="688">
        <v>46182</v>
      </c>
      <c r="JN310" s="688">
        <v>46183</v>
      </c>
      <c r="JO310" s="688">
        <v>46184</v>
      </c>
      <c r="JP310" s="688">
        <v>46185</v>
      </c>
      <c r="JQ310" s="688">
        <v>46186</v>
      </c>
      <c r="JR310" s="688">
        <v>46187</v>
      </c>
      <c r="JS310" s="688">
        <v>46188</v>
      </c>
      <c r="JT310" s="688">
        <v>46189</v>
      </c>
      <c r="JU310" s="688">
        <v>46190</v>
      </c>
      <c r="JV310" s="688">
        <v>46191</v>
      </c>
      <c r="JW310" s="688">
        <v>46192</v>
      </c>
      <c r="JX310" s="688">
        <v>46193</v>
      </c>
      <c r="JY310" s="688">
        <v>46194</v>
      </c>
      <c r="JZ310" s="688">
        <v>46195</v>
      </c>
      <c r="KA310" s="688">
        <v>46196</v>
      </c>
      <c r="KB310" s="688">
        <v>46197</v>
      </c>
      <c r="KC310" s="688">
        <v>46198</v>
      </c>
      <c r="KD310" s="688">
        <v>46199</v>
      </c>
      <c r="KE310" s="688">
        <v>46200</v>
      </c>
      <c r="KF310" s="688">
        <v>46201</v>
      </c>
      <c r="KG310" s="688">
        <v>46202</v>
      </c>
      <c r="KH310" s="688">
        <v>46203</v>
      </c>
      <c r="KI310" s="688">
        <v>46204</v>
      </c>
      <c r="KJ310" s="688">
        <v>46205</v>
      </c>
      <c r="KK310" s="688">
        <v>46206</v>
      </c>
      <c r="KL310" s="688">
        <v>46207</v>
      </c>
      <c r="KM310" s="688">
        <v>46208</v>
      </c>
      <c r="KN310" s="688">
        <v>46209</v>
      </c>
      <c r="KO310" s="688">
        <v>46210</v>
      </c>
      <c r="KP310" s="688">
        <v>46211</v>
      </c>
      <c r="KQ310" s="688">
        <v>46212</v>
      </c>
      <c r="KR310" s="688">
        <v>46213</v>
      </c>
      <c r="KS310" s="688">
        <v>46214</v>
      </c>
      <c r="KT310" s="688">
        <v>46215</v>
      </c>
      <c r="KU310" s="688">
        <v>46216</v>
      </c>
      <c r="KV310" s="688">
        <v>46217</v>
      </c>
      <c r="KW310" s="688">
        <v>46218</v>
      </c>
      <c r="KX310" s="688">
        <v>46219</v>
      </c>
      <c r="KY310" s="688">
        <v>46220</v>
      </c>
      <c r="KZ310" s="688">
        <v>46221</v>
      </c>
      <c r="LA310" s="688">
        <v>46222</v>
      </c>
      <c r="LB310" s="688">
        <v>46223</v>
      </c>
      <c r="LC310" s="688">
        <v>46224</v>
      </c>
      <c r="LD310" s="688">
        <v>46225</v>
      </c>
      <c r="LE310" s="688">
        <v>46226</v>
      </c>
      <c r="LF310" s="688">
        <v>46227</v>
      </c>
      <c r="LG310" s="688">
        <v>46228</v>
      </c>
      <c r="LH310" s="688">
        <v>46229</v>
      </c>
      <c r="LI310" s="688">
        <v>46230</v>
      </c>
      <c r="LJ310" s="688">
        <v>46231</v>
      </c>
      <c r="LK310" s="688">
        <v>46232</v>
      </c>
      <c r="LL310" s="688">
        <v>46233</v>
      </c>
      <c r="LM310" s="688">
        <v>46234</v>
      </c>
      <c r="LN310" s="688">
        <v>46235</v>
      </c>
      <c r="LO310" s="688">
        <v>46236</v>
      </c>
      <c r="LP310" s="688">
        <v>46237</v>
      </c>
      <c r="LQ310" s="688">
        <v>46238</v>
      </c>
      <c r="LR310" s="688">
        <v>46239</v>
      </c>
      <c r="LS310" s="688">
        <v>46240</v>
      </c>
      <c r="LT310" s="688">
        <v>46241</v>
      </c>
      <c r="LU310" s="688">
        <v>46242</v>
      </c>
      <c r="LV310" s="688">
        <v>46243</v>
      </c>
      <c r="LW310" s="688">
        <v>46244</v>
      </c>
      <c r="LX310" s="688">
        <v>46245</v>
      </c>
      <c r="LY310" s="688">
        <v>46246</v>
      </c>
      <c r="LZ310" s="688">
        <v>46247</v>
      </c>
      <c r="MA310" s="688">
        <v>46248</v>
      </c>
      <c r="MB310" s="688">
        <v>46249</v>
      </c>
      <c r="MC310" s="688">
        <v>46250</v>
      </c>
      <c r="MD310" s="688">
        <v>46251</v>
      </c>
      <c r="ME310" s="688">
        <v>46252</v>
      </c>
      <c r="MF310" s="688">
        <v>46253</v>
      </c>
      <c r="MG310" s="688">
        <v>46254</v>
      </c>
      <c r="MH310" s="688">
        <v>46255</v>
      </c>
      <c r="MI310" s="688">
        <v>46256</v>
      </c>
      <c r="MJ310" s="688">
        <v>46257</v>
      </c>
      <c r="MK310" s="688">
        <v>46258</v>
      </c>
      <c r="ML310" s="688">
        <v>46259</v>
      </c>
      <c r="MM310" s="688">
        <v>46260</v>
      </c>
      <c r="MN310" s="688">
        <v>46261</v>
      </c>
      <c r="MO310" s="688">
        <v>46262</v>
      </c>
      <c r="MP310" s="688">
        <v>46263</v>
      </c>
      <c r="MQ310" s="688">
        <v>46264</v>
      </c>
      <c r="MR310" s="688">
        <v>46265</v>
      </c>
      <c r="MS310" s="688">
        <v>46266</v>
      </c>
      <c r="MT310" s="688">
        <v>46267</v>
      </c>
      <c r="MU310" s="688">
        <v>46268</v>
      </c>
      <c r="MV310" s="688">
        <v>46269</v>
      </c>
      <c r="MW310" s="688">
        <v>46270</v>
      </c>
      <c r="MX310" s="688">
        <v>46271</v>
      </c>
      <c r="MY310" s="688">
        <v>46272</v>
      </c>
      <c r="MZ310" s="688">
        <v>46273</v>
      </c>
      <c r="NA310" s="688">
        <v>46274</v>
      </c>
      <c r="NB310" s="688">
        <v>46275</v>
      </c>
      <c r="NC310" s="688">
        <v>46276</v>
      </c>
      <c r="ND310" s="688">
        <v>46277</v>
      </c>
      <c r="NE310" s="688">
        <v>46278</v>
      </c>
      <c r="NF310" s="688">
        <v>46279</v>
      </c>
      <c r="NG310" s="688">
        <v>46280</v>
      </c>
      <c r="NH310" s="688">
        <v>46281</v>
      </c>
      <c r="NI310" s="688">
        <v>46282</v>
      </c>
      <c r="NJ310" s="688">
        <v>46283</v>
      </c>
      <c r="NK310" s="688">
        <v>46284</v>
      </c>
      <c r="NL310" s="688">
        <v>46285</v>
      </c>
      <c r="NM310" s="688">
        <v>46286</v>
      </c>
      <c r="NN310" s="688">
        <v>46287</v>
      </c>
      <c r="NO310" s="688">
        <v>46288</v>
      </c>
      <c r="NP310" s="688">
        <v>46289</v>
      </c>
      <c r="NQ310" s="688">
        <v>46290</v>
      </c>
      <c r="NR310" s="688">
        <v>46291</v>
      </c>
      <c r="NS310" s="688">
        <v>46292</v>
      </c>
      <c r="NT310" s="688">
        <v>46293</v>
      </c>
      <c r="NU310" s="688">
        <v>46294</v>
      </c>
      <c r="NV310" s="688">
        <v>46295</v>
      </c>
      <c r="NW310" s="688">
        <v>46296</v>
      </c>
      <c r="NX310" s="688">
        <v>46297</v>
      </c>
      <c r="NY310" s="688">
        <v>46298</v>
      </c>
      <c r="NZ310" s="688">
        <v>46299</v>
      </c>
      <c r="OA310" s="688">
        <v>46300</v>
      </c>
      <c r="OB310" s="688">
        <v>46301</v>
      </c>
      <c r="OC310" s="688">
        <v>46302</v>
      </c>
      <c r="OD310" s="688">
        <v>46303</v>
      </c>
      <c r="OE310" s="688">
        <v>46304</v>
      </c>
      <c r="OF310" s="688">
        <v>46305</v>
      </c>
      <c r="OG310" s="688">
        <v>46306</v>
      </c>
      <c r="OH310" s="688">
        <v>46307</v>
      </c>
      <c r="OI310" s="688">
        <v>46308</v>
      </c>
      <c r="OJ310" s="688">
        <v>46309</v>
      </c>
      <c r="OK310" s="688">
        <v>46310</v>
      </c>
      <c r="OL310" s="688">
        <v>46311</v>
      </c>
      <c r="OM310" s="688">
        <v>46312</v>
      </c>
      <c r="ON310" s="688">
        <v>46313</v>
      </c>
      <c r="OO310" s="688">
        <v>46314</v>
      </c>
      <c r="OP310" s="688">
        <v>46315</v>
      </c>
      <c r="OQ310" s="688">
        <v>46316</v>
      </c>
      <c r="OR310" s="688">
        <v>46317</v>
      </c>
      <c r="OS310" s="688">
        <v>46318</v>
      </c>
      <c r="OT310" s="688">
        <v>46319</v>
      </c>
      <c r="OU310" s="688">
        <v>46320</v>
      </c>
      <c r="OV310" s="688">
        <v>46321</v>
      </c>
      <c r="OW310" s="688">
        <v>46322</v>
      </c>
      <c r="OX310" s="688">
        <v>46323</v>
      </c>
      <c r="OY310" s="688">
        <v>46324</v>
      </c>
      <c r="OZ310" s="688">
        <v>46325</v>
      </c>
      <c r="PA310" s="688">
        <v>46326</v>
      </c>
      <c r="PB310" s="688">
        <v>46327</v>
      </c>
      <c r="PC310" s="688">
        <v>46328</v>
      </c>
      <c r="PD310" s="688">
        <v>46329</v>
      </c>
      <c r="PE310" s="688">
        <v>46330</v>
      </c>
      <c r="PF310" s="688">
        <v>46331</v>
      </c>
      <c r="PG310" s="688">
        <v>46332</v>
      </c>
      <c r="PH310" s="688">
        <v>46333</v>
      </c>
      <c r="PI310" s="688">
        <v>46334</v>
      </c>
      <c r="PJ310" s="688">
        <v>46335</v>
      </c>
      <c r="PK310" s="688">
        <v>46336</v>
      </c>
      <c r="PL310" s="688">
        <v>46337</v>
      </c>
      <c r="PM310" s="688">
        <v>46338</v>
      </c>
      <c r="PN310" s="688">
        <v>46339</v>
      </c>
      <c r="PO310" s="688">
        <v>46340</v>
      </c>
      <c r="PP310" s="688">
        <v>46341</v>
      </c>
      <c r="PQ310" s="688">
        <v>46342</v>
      </c>
      <c r="PR310" s="688">
        <v>46343</v>
      </c>
      <c r="PS310" s="688">
        <v>46344</v>
      </c>
      <c r="PT310" s="688">
        <v>46345</v>
      </c>
      <c r="PU310" s="688">
        <v>46346</v>
      </c>
      <c r="PV310" s="688">
        <v>46347</v>
      </c>
      <c r="PW310" s="688">
        <v>46348</v>
      </c>
      <c r="PX310" s="688">
        <v>46349</v>
      </c>
      <c r="PY310" s="688">
        <v>46350</v>
      </c>
      <c r="PZ310" s="688">
        <v>46351</v>
      </c>
      <c r="QA310" s="688">
        <v>46352</v>
      </c>
      <c r="QB310" s="688">
        <v>46353</v>
      </c>
      <c r="QC310" s="688">
        <v>46354</v>
      </c>
      <c r="QD310" s="688">
        <v>46355</v>
      </c>
      <c r="QE310" s="688">
        <v>46356</v>
      </c>
      <c r="QF310" s="688">
        <v>46357</v>
      </c>
      <c r="QG310" s="688">
        <v>46358</v>
      </c>
      <c r="QH310" s="688">
        <v>46359</v>
      </c>
      <c r="QI310" s="688">
        <v>46360</v>
      </c>
      <c r="QJ310" s="688">
        <v>46361</v>
      </c>
      <c r="QK310" s="688">
        <v>46362</v>
      </c>
      <c r="QL310" s="688">
        <v>46363</v>
      </c>
      <c r="QM310" s="688">
        <v>46364</v>
      </c>
      <c r="QN310" s="688">
        <v>46365</v>
      </c>
      <c r="QO310" s="688">
        <v>46366</v>
      </c>
      <c r="QP310" s="688">
        <v>46367</v>
      </c>
      <c r="QQ310" s="688">
        <v>46368</v>
      </c>
      <c r="QR310" s="688">
        <v>46369</v>
      </c>
      <c r="QS310" s="688">
        <v>46370</v>
      </c>
      <c r="QT310" s="688">
        <v>46371</v>
      </c>
      <c r="QU310" s="688">
        <v>46372</v>
      </c>
      <c r="QV310" s="688">
        <v>46373</v>
      </c>
      <c r="QW310" s="688">
        <v>46374</v>
      </c>
      <c r="QX310" s="688">
        <v>46375</v>
      </c>
      <c r="QY310" s="688">
        <v>46376</v>
      </c>
      <c r="QZ310" s="688">
        <v>46377</v>
      </c>
      <c r="RA310" s="688"/>
      <c r="RB310" s="688"/>
      <c r="RC310" s="688"/>
      <c r="RD310" s="688"/>
      <c r="RE310" s="688"/>
      <c r="RF310" s="688"/>
      <c r="RG310" s="688"/>
      <c r="RH310" s="688"/>
      <c r="RI310" s="688"/>
      <c r="RJ310" s="688"/>
      <c r="RK310" s="688"/>
      <c r="RL310" s="688"/>
      <c r="RM310" s="688"/>
      <c r="RN310" s="688"/>
      <c r="RO310" s="688"/>
      <c r="RP310" s="688"/>
      <c r="RQ310" s="688"/>
      <c r="RR310" s="688"/>
      <c r="RS310" s="688"/>
    </row>
    <row r="311" spans="1:487">
      <c r="A311" s="4" t="s">
        <v>5</v>
      </c>
      <c r="D311" s="4">
        <v>3297522.77</v>
      </c>
      <c r="E311" s="4">
        <v>2350756.5499999998</v>
      </c>
      <c r="F311" s="689">
        <v>198906162.61000001</v>
      </c>
      <c r="H311" s="4" t="s">
        <v>894</v>
      </c>
      <c r="I311" s="4">
        <v>0.01</v>
      </c>
      <c r="J311" s="4">
        <v>0.01</v>
      </c>
      <c r="K311" s="4">
        <v>0.02</v>
      </c>
      <c r="L311" s="4">
        <v>0.03</v>
      </c>
      <c r="M311" s="4">
        <v>0.06</v>
      </c>
      <c r="N311" s="4">
        <v>0.06</v>
      </c>
      <c r="O311" s="4">
        <v>0.08</v>
      </c>
      <c r="P311" s="4">
        <v>0.1</v>
      </c>
      <c r="Q311" s="4">
        <v>0.1</v>
      </c>
      <c r="R311" s="4">
        <v>0.13</v>
      </c>
      <c r="S311" s="4">
        <v>0.15</v>
      </c>
      <c r="T311" s="4">
        <v>0.18</v>
      </c>
      <c r="U311" s="4">
        <v>0.2</v>
      </c>
      <c r="V311" s="4">
        <v>0.23</v>
      </c>
      <c r="W311" s="4">
        <v>0.26</v>
      </c>
      <c r="X311" s="4">
        <v>0.26</v>
      </c>
      <c r="Y311" s="4">
        <v>0.3</v>
      </c>
      <c r="Z311" s="4">
        <v>0.35</v>
      </c>
      <c r="AA311" s="4">
        <v>0.39</v>
      </c>
      <c r="AB311" s="4">
        <v>0.44</v>
      </c>
      <c r="AC311" s="4">
        <v>0.47</v>
      </c>
      <c r="AD311" s="4">
        <v>126.45</v>
      </c>
      <c r="AE311" s="4">
        <v>126.45</v>
      </c>
      <c r="AF311" s="4">
        <v>252.43</v>
      </c>
      <c r="AG311" s="4">
        <v>378.39</v>
      </c>
      <c r="AH311" s="4">
        <v>504.35</v>
      </c>
      <c r="AI311" s="4">
        <v>1351.67</v>
      </c>
      <c r="AJ311" s="4">
        <v>2198.98</v>
      </c>
      <c r="AK311" s="4">
        <v>3046.29</v>
      </c>
      <c r="AL311" s="4">
        <v>3046.29</v>
      </c>
      <c r="AM311" s="4">
        <v>3893.61</v>
      </c>
      <c r="AN311" s="4">
        <v>5995.65</v>
      </c>
      <c r="AO311" s="4">
        <v>8535.2999999999993</v>
      </c>
      <c r="AP311" s="4">
        <v>11512.56</v>
      </c>
      <c r="AQ311" s="4">
        <v>14502.37</v>
      </c>
      <c r="AR311" s="4">
        <v>17492.189999999999</v>
      </c>
      <c r="AS311" s="4">
        <v>17492.189999999999</v>
      </c>
      <c r="AT311" s="4">
        <v>21142.05</v>
      </c>
      <c r="AU311" s="4">
        <v>24791.91</v>
      </c>
      <c r="AV311" s="4">
        <v>28441.78</v>
      </c>
      <c r="AW311" s="4">
        <v>32237.56</v>
      </c>
      <c r="AX311" s="4">
        <v>36170.94</v>
      </c>
      <c r="AY311" s="4">
        <v>40241.910000000003</v>
      </c>
      <c r="AZ311" s="4">
        <v>40241.910000000003</v>
      </c>
      <c r="BA311" s="4">
        <v>44312.89</v>
      </c>
      <c r="BB311" s="4">
        <v>48383.86</v>
      </c>
      <c r="BC311" s="4">
        <v>52545</v>
      </c>
      <c r="BD311" s="4">
        <v>56796.3</v>
      </c>
      <c r="BE311" s="4">
        <v>61047.6</v>
      </c>
      <c r="BF311" s="4">
        <v>65298.9</v>
      </c>
      <c r="BG311" s="4">
        <v>65298.9</v>
      </c>
      <c r="BH311" s="4">
        <v>69833.039999999994</v>
      </c>
      <c r="BI311" s="4">
        <v>74786.509999999995</v>
      </c>
      <c r="BJ311" s="4">
        <v>79739.98</v>
      </c>
      <c r="BK311" s="4">
        <v>84694.720000000001</v>
      </c>
      <c r="BL311" s="4">
        <v>89888.8</v>
      </c>
      <c r="BM311" s="4">
        <v>95552.71</v>
      </c>
      <c r="BN311" s="4">
        <v>95552.71</v>
      </c>
      <c r="BO311" s="4">
        <v>101675.72</v>
      </c>
      <c r="BP311" s="4">
        <v>108078.52</v>
      </c>
      <c r="BQ311" s="4">
        <v>114481.33</v>
      </c>
      <c r="BR311" s="4">
        <v>121211.43</v>
      </c>
      <c r="BS311" s="4">
        <v>128054.3</v>
      </c>
      <c r="BT311" s="4">
        <v>136156.70000000001</v>
      </c>
      <c r="BU311" s="4">
        <v>136156.70000000001</v>
      </c>
      <c r="BV311" s="4">
        <v>151394.49</v>
      </c>
      <c r="BW311" s="4">
        <v>170030.84</v>
      </c>
      <c r="BX311" s="4">
        <v>188730.3</v>
      </c>
      <c r="BY311" s="4">
        <v>207429.84</v>
      </c>
      <c r="BZ311" s="4">
        <v>228116.03</v>
      </c>
      <c r="CA311" s="4">
        <v>253384.43</v>
      </c>
      <c r="CB311" s="4">
        <v>253384.43</v>
      </c>
      <c r="CC311" s="4">
        <v>292460.43</v>
      </c>
      <c r="CD311" s="4">
        <v>340587.3</v>
      </c>
      <c r="CE311" s="4">
        <v>420617.13</v>
      </c>
      <c r="CF311" s="4">
        <v>473467.75</v>
      </c>
      <c r="CG311" s="4">
        <v>524126.27</v>
      </c>
      <c r="CH311" s="4">
        <v>560020.56999999995</v>
      </c>
      <c r="CI311" s="4">
        <v>560020.56999999995</v>
      </c>
      <c r="CJ311" s="4">
        <v>580261.69999999995</v>
      </c>
      <c r="CK311" s="4">
        <v>597226.13</v>
      </c>
      <c r="CL311" s="4">
        <v>616934.99</v>
      </c>
      <c r="CM311" s="4">
        <v>640175.71</v>
      </c>
      <c r="CN311" s="4">
        <v>656825.09</v>
      </c>
      <c r="CO311" s="4">
        <v>676696.9</v>
      </c>
      <c r="CP311" s="4">
        <v>676696.9</v>
      </c>
      <c r="CQ311" s="4">
        <v>700267.19</v>
      </c>
      <c r="CR311" s="4">
        <v>711435.58</v>
      </c>
      <c r="CS311" s="4">
        <v>721187.86</v>
      </c>
      <c r="CT311" s="4">
        <v>730999.36</v>
      </c>
      <c r="CU311" s="4">
        <v>740825.64</v>
      </c>
      <c r="CV311" s="4">
        <v>750780.34</v>
      </c>
      <c r="CW311" s="4">
        <v>750780.34</v>
      </c>
      <c r="CX311" s="4">
        <v>760873.1</v>
      </c>
      <c r="CY311" s="4">
        <v>771684.72</v>
      </c>
      <c r="CZ311" s="4">
        <v>782623.99</v>
      </c>
      <c r="DA311" s="4">
        <v>794833.33</v>
      </c>
      <c r="DB311" s="4">
        <v>807193.49</v>
      </c>
      <c r="DC311" s="4">
        <v>819835.79</v>
      </c>
      <c r="DD311" s="4">
        <v>819835.79</v>
      </c>
      <c r="DE311" s="4">
        <v>832984.77</v>
      </c>
      <c r="DF311" s="4">
        <v>846600.35</v>
      </c>
      <c r="DG311" s="4">
        <v>860741.07</v>
      </c>
      <c r="DH311" s="4">
        <v>875309.51</v>
      </c>
      <c r="DI311" s="4">
        <v>889397.48</v>
      </c>
      <c r="DJ311" s="4">
        <v>903863.32</v>
      </c>
      <c r="DK311" s="4">
        <v>903863.32</v>
      </c>
      <c r="DL311" s="4">
        <v>918332.78</v>
      </c>
      <c r="DM311" s="4">
        <v>932955.34</v>
      </c>
      <c r="DN311" s="4">
        <v>947962.55</v>
      </c>
      <c r="DO311" s="4">
        <v>963516.47</v>
      </c>
      <c r="DP311" s="4">
        <v>979272.18</v>
      </c>
      <c r="DQ311" s="4">
        <v>994656.47</v>
      </c>
      <c r="DR311" s="4">
        <v>994656.47</v>
      </c>
      <c r="DS311" s="4">
        <v>1009262.81</v>
      </c>
      <c r="DT311" s="4">
        <v>1024139.38</v>
      </c>
      <c r="DU311" s="4">
        <v>1039298.75</v>
      </c>
      <c r="DV311" s="4">
        <v>1055294.44</v>
      </c>
      <c r="DW311" s="4">
        <v>1071895.6200000001</v>
      </c>
      <c r="DX311" s="4">
        <v>1088627.6399999999</v>
      </c>
      <c r="DY311" s="4">
        <v>1088627.6399999999</v>
      </c>
      <c r="DZ311" s="4">
        <v>1105681.8600000001</v>
      </c>
      <c r="EA311" s="4">
        <v>1123628.1200000001</v>
      </c>
      <c r="EB311" s="4">
        <v>1141908.17</v>
      </c>
      <c r="EC311" s="4">
        <v>1160857.29</v>
      </c>
      <c r="ED311" s="4">
        <v>1179885.1499999999</v>
      </c>
      <c r="EE311" s="4">
        <v>1199689.18</v>
      </c>
      <c r="EF311" s="4">
        <v>1199689.18</v>
      </c>
      <c r="EG311" s="4">
        <v>1219716.43</v>
      </c>
      <c r="EH311" s="4">
        <v>1240139.3400000001</v>
      </c>
      <c r="EI311" s="4">
        <v>1261161.96</v>
      </c>
      <c r="EJ311" s="4">
        <v>1282777.18</v>
      </c>
      <c r="EK311" s="4">
        <v>1304894.67</v>
      </c>
      <c r="EL311" s="4">
        <v>1327340.26</v>
      </c>
      <c r="EM311" s="4">
        <v>1327340.26</v>
      </c>
      <c r="EN311" s="4">
        <v>1350113.02</v>
      </c>
      <c r="EO311" s="4">
        <v>1372102.1</v>
      </c>
      <c r="EP311" s="4">
        <v>1395094.11</v>
      </c>
      <c r="EQ311" s="4">
        <v>1418421.07</v>
      </c>
      <c r="ER311" s="4">
        <v>1434825.51</v>
      </c>
      <c r="ES311" s="4">
        <v>1450651.62</v>
      </c>
      <c r="ET311" s="4">
        <v>1450651.62</v>
      </c>
      <c r="EU311" s="4">
        <v>1466685.41</v>
      </c>
      <c r="EV311" s="4">
        <v>1482748.39</v>
      </c>
      <c r="EW311" s="4">
        <v>1496653.23</v>
      </c>
      <c r="EX311" s="4">
        <v>1510991.96</v>
      </c>
      <c r="EY311" s="4">
        <v>1525644.83</v>
      </c>
      <c r="EZ311" s="4">
        <v>1539378.63</v>
      </c>
      <c r="FA311" s="4">
        <v>1539378.63</v>
      </c>
      <c r="FB311" s="4">
        <v>1553784.56</v>
      </c>
      <c r="FC311" s="4">
        <v>1568729.81</v>
      </c>
      <c r="FD311" s="4">
        <v>1583295.86</v>
      </c>
      <c r="FE311" s="4">
        <v>1597774.28</v>
      </c>
      <c r="FF311" s="4">
        <v>1608574.63</v>
      </c>
      <c r="FG311" s="4">
        <v>1619865.47</v>
      </c>
      <c r="FH311" s="4">
        <v>1619865.47</v>
      </c>
      <c r="FI311" s="4">
        <v>1630066.15</v>
      </c>
      <c r="FJ311" s="4">
        <v>1630066.15</v>
      </c>
      <c r="FK311" s="4">
        <v>1640332.79</v>
      </c>
      <c r="FL311" s="4">
        <v>1649867.01</v>
      </c>
      <c r="FM311" s="4">
        <v>1659477.51</v>
      </c>
      <c r="FN311" s="4">
        <v>1669259.2</v>
      </c>
      <c r="FO311" s="4">
        <v>1669259.2</v>
      </c>
      <c r="FP311" s="4">
        <v>1678988.63</v>
      </c>
      <c r="FQ311" s="4">
        <v>1688677.93</v>
      </c>
      <c r="FR311" s="4">
        <v>1698660.45</v>
      </c>
      <c r="FS311" s="4">
        <v>1708151.49</v>
      </c>
      <c r="FT311" s="4">
        <v>1717848.55</v>
      </c>
      <c r="FU311" s="4">
        <v>1728720.57</v>
      </c>
      <c r="FV311" s="4">
        <v>1728720.57</v>
      </c>
      <c r="FW311" s="4">
        <v>1739462.71</v>
      </c>
      <c r="FX311" s="4">
        <v>1748203.98</v>
      </c>
      <c r="FY311" s="4">
        <v>1757135.04</v>
      </c>
      <c r="FZ311" s="4">
        <v>1765995.7</v>
      </c>
      <c r="GA311" s="4">
        <v>1773966.79</v>
      </c>
      <c r="GB311" s="4">
        <v>1781501.24</v>
      </c>
      <c r="GC311" s="4">
        <v>1781501.24</v>
      </c>
      <c r="GD311" s="4">
        <v>1788407.4</v>
      </c>
      <c r="GE311" s="4">
        <v>1794613.47</v>
      </c>
      <c r="GF311" s="4">
        <v>1800568.66</v>
      </c>
      <c r="GG311" s="4">
        <v>1806707.69</v>
      </c>
      <c r="GH311" s="4">
        <v>1812885.29</v>
      </c>
      <c r="GI311" s="4">
        <v>1812885.29</v>
      </c>
      <c r="GJ311" s="4">
        <v>1812885.29</v>
      </c>
      <c r="GK311" s="4">
        <v>1812885.29</v>
      </c>
      <c r="GL311" s="4">
        <v>1812885.29</v>
      </c>
      <c r="GM311" s="4">
        <v>1812885.29</v>
      </c>
      <c r="GN311" s="4">
        <v>1823288.53</v>
      </c>
      <c r="GO311" s="4">
        <v>1841358.08</v>
      </c>
      <c r="GP311" s="4">
        <v>1871773.47</v>
      </c>
      <c r="GQ311" s="4">
        <v>1871773.47</v>
      </c>
      <c r="GR311" s="4">
        <v>1879548</v>
      </c>
      <c r="GS311" s="4">
        <v>1887492.12</v>
      </c>
      <c r="GT311" s="4">
        <v>1898960.04</v>
      </c>
      <c r="GU311" s="4">
        <v>1920010.15</v>
      </c>
      <c r="GV311" s="4">
        <v>1939152.83</v>
      </c>
      <c r="GW311" s="4">
        <v>1958052.51</v>
      </c>
      <c r="GX311" s="4">
        <v>1958052.51</v>
      </c>
      <c r="GY311" s="4">
        <v>1988324.28</v>
      </c>
      <c r="GZ311" s="4">
        <v>2029923.09</v>
      </c>
      <c r="HA311" s="4">
        <v>2044667.52</v>
      </c>
      <c r="HB311" s="4">
        <v>2048722.15</v>
      </c>
      <c r="HC311" s="4">
        <v>2050793.84</v>
      </c>
      <c r="HD311" s="4">
        <v>2053079.26</v>
      </c>
      <c r="HE311" s="4">
        <v>2053079.26</v>
      </c>
      <c r="HF311" s="4">
        <v>2055763.43</v>
      </c>
      <c r="HG311" s="4">
        <v>2057523.18</v>
      </c>
      <c r="HH311" s="4">
        <v>2059231.98</v>
      </c>
      <c r="HI311" s="4">
        <v>2060951.51</v>
      </c>
      <c r="HJ311" s="4">
        <v>2062723.62</v>
      </c>
      <c r="HK311" s="4">
        <v>2064513.24</v>
      </c>
      <c r="HL311" s="4">
        <v>2064513.24</v>
      </c>
      <c r="HM311" s="4">
        <v>2066288.72</v>
      </c>
      <c r="HN311" s="4">
        <v>2068095.3</v>
      </c>
      <c r="HO311" s="4">
        <v>2069994.74</v>
      </c>
      <c r="HP311" s="4">
        <v>2071934.47</v>
      </c>
      <c r="HQ311" s="4">
        <v>2073791.74</v>
      </c>
      <c r="HR311" s="4">
        <v>2075714.27</v>
      </c>
      <c r="HS311" s="4">
        <v>2075714.27</v>
      </c>
      <c r="HT311" s="4">
        <v>2077687.06</v>
      </c>
      <c r="HU311" s="4">
        <v>2079689.77</v>
      </c>
      <c r="HV311" s="4">
        <v>2081744.45</v>
      </c>
      <c r="HW311" s="4">
        <v>2083838.36</v>
      </c>
      <c r="HX311" s="4">
        <v>2085847.04</v>
      </c>
      <c r="HY311" s="4">
        <v>2087881.49</v>
      </c>
      <c r="HZ311" s="4">
        <v>2087881.49</v>
      </c>
      <c r="IA311" s="4">
        <v>2089977.41</v>
      </c>
      <c r="IB311" s="4">
        <v>2092018.61</v>
      </c>
      <c r="IC311" s="4">
        <v>2094100.89</v>
      </c>
      <c r="ID311" s="4">
        <v>2096261.39</v>
      </c>
      <c r="IE311" s="4">
        <v>2097804.21</v>
      </c>
      <c r="IF311" s="4">
        <v>2099423.35</v>
      </c>
      <c r="IG311" s="4">
        <v>2099423.35</v>
      </c>
      <c r="IH311" s="4">
        <v>2100998.2999999998</v>
      </c>
      <c r="II311" s="4">
        <v>2102502.52</v>
      </c>
      <c r="IJ311" s="4">
        <v>2104201.16</v>
      </c>
      <c r="IK311" s="4">
        <v>2106287.38</v>
      </c>
      <c r="IL311" s="4">
        <v>2107432.77</v>
      </c>
      <c r="IM311" s="4">
        <v>2108513.7999999998</v>
      </c>
      <c r="IN311" s="4">
        <v>2108513.7999999998</v>
      </c>
      <c r="IO311" s="4">
        <v>2109928.8199999998</v>
      </c>
      <c r="IP311" s="4">
        <v>2111356.3199999998</v>
      </c>
      <c r="IQ311" s="4">
        <v>2113019.12</v>
      </c>
      <c r="IR311" s="4">
        <v>2115105.21</v>
      </c>
      <c r="IS311" s="4">
        <v>2116651.84</v>
      </c>
      <c r="IT311" s="4">
        <v>2118552.84</v>
      </c>
      <c r="IU311" s="4">
        <v>2118552.84</v>
      </c>
      <c r="IV311" s="4">
        <v>2120992.0299999998</v>
      </c>
      <c r="IW311" s="4">
        <v>2123854.54</v>
      </c>
      <c r="IX311" s="4">
        <v>2125360.75</v>
      </c>
      <c r="IY311" s="4">
        <v>2125360.75</v>
      </c>
      <c r="IZ311" s="4">
        <v>2125360.75</v>
      </c>
      <c r="JA311" s="4">
        <v>2125360.75</v>
      </c>
      <c r="JB311" s="4">
        <v>2125360.75</v>
      </c>
      <c r="JC311" s="4">
        <v>2125360.75</v>
      </c>
      <c r="JD311" s="4">
        <v>2127042.7000000002</v>
      </c>
      <c r="JE311" s="4">
        <v>2128903.69</v>
      </c>
      <c r="JF311" s="4">
        <v>2130196.0499999998</v>
      </c>
      <c r="JG311" s="4">
        <v>2131489.7000000002</v>
      </c>
      <c r="JH311" s="4">
        <v>2132778.9700000002</v>
      </c>
      <c r="JI311" s="4">
        <v>2132778.9700000002</v>
      </c>
      <c r="JJ311" s="4">
        <v>2134076.85</v>
      </c>
      <c r="JK311" s="4">
        <v>2135409.69</v>
      </c>
      <c r="JL311" s="4">
        <v>2136780.9</v>
      </c>
      <c r="JM311" s="4">
        <v>2138147.5099999998</v>
      </c>
      <c r="JN311" s="4">
        <v>2139535.59</v>
      </c>
      <c r="JO311" s="4">
        <v>2140923.9300000002</v>
      </c>
      <c r="JP311" s="4">
        <v>2140923.9300000002</v>
      </c>
      <c r="JQ311" s="4">
        <v>2142320</v>
      </c>
      <c r="JR311" s="4">
        <v>2143743.16</v>
      </c>
      <c r="JS311" s="4">
        <v>2145174.9900000002</v>
      </c>
      <c r="JT311" s="4">
        <v>2146618.3199999998</v>
      </c>
      <c r="JU311" s="4">
        <v>2148065.42</v>
      </c>
      <c r="JV311" s="4">
        <v>2149512.81</v>
      </c>
      <c r="JW311" s="4">
        <v>2149512.81</v>
      </c>
      <c r="JX311" s="4">
        <v>2150965.04</v>
      </c>
      <c r="JY311" s="4">
        <v>2152434.0699999998</v>
      </c>
      <c r="JZ311" s="4">
        <v>2153919.4500000002</v>
      </c>
      <c r="KA311" s="4">
        <v>2155403.25</v>
      </c>
      <c r="KB311" s="4">
        <v>2156903.0299999998</v>
      </c>
      <c r="KC311" s="4">
        <v>2158419.0099999998</v>
      </c>
      <c r="KD311" s="4">
        <v>2158419.0099999998</v>
      </c>
      <c r="KE311" s="4">
        <v>2159964.94</v>
      </c>
      <c r="KF311" s="4">
        <v>2161522.38</v>
      </c>
      <c r="KG311" s="4">
        <v>2163108.54</v>
      </c>
      <c r="KH311" s="4">
        <v>2164707.14</v>
      </c>
      <c r="KI311" s="4">
        <v>2166334.09</v>
      </c>
      <c r="KJ311" s="4">
        <v>2167913.2400000002</v>
      </c>
      <c r="KK311" s="4">
        <v>2167913.2400000002</v>
      </c>
      <c r="KL311" s="4">
        <v>2169553.27</v>
      </c>
      <c r="KM311" s="4">
        <v>2171265.63</v>
      </c>
      <c r="KN311" s="4">
        <v>2172861.8199999998</v>
      </c>
      <c r="KO311" s="4">
        <v>2174477.88</v>
      </c>
      <c r="KP311" s="4">
        <v>2176081.63</v>
      </c>
      <c r="KQ311" s="4">
        <v>2177683.14</v>
      </c>
      <c r="KR311" s="4">
        <v>2177683.14</v>
      </c>
      <c r="KS311" s="4">
        <v>2179286.2200000002</v>
      </c>
      <c r="KT311" s="4">
        <v>2180887.58</v>
      </c>
      <c r="KU311" s="4">
        <v>2182550.84</v>
      </c>
      <c r="KV311" s="4">
        <v>2184350.87</v>
      </c>
      <c r="KW311" s="4">
        <v>2186216.58</v>
      </c>
      <c r="KX311" s="4">
        <v>2188116.67</v>
      </c>
      <c r="KY311" s="4">
        <v>2188116.67</v>
      </c>
      <c r="KZ311" s="4">
        <v>2190019.94</v>
      </c>
      <c r="LA311" s="4">
        <v>2191931.75</v>
      </c>
      <c r="LB311" s="4">
        <v>2193848.35</v>
      </c>
      <c r="LC311" s="4">
        <v>2195771.27</v>
      </c>
      <c r="LD311" s="4">
        <v>2197701.04</v>
      </c>
      <c r="LE311" s="4">
        <v>2199687.65</v>
      </c>
      <c r="LF311" s="4">
        <v>2199687.65</v>
      </c>
      <c r="LG311" s="4">
        <v>2201685.81</v>
      </c>
      <c r="LH311" s="4">
        <v>2203671.27</v>
      </c>
      <c r="LI311" s="4">
        <v>2205693.39</v>
      </c>
      <c r="LJ311" s="4">
        <v>2207751.2000000002</v>
      </c>
      <c r="LK311" s="4">
        <v>2210218.46</v>
      </c>
      <c r="LL311" s="4">
        <v>2213253.37</v>
      </c>
      <c r="LM311" s="4">
        <v>2213253.37</v>
      </c>
      <c r="LN311" s="4">
        <v>2215558.09</v>
      </c>
      <c r="LO311" s="4">
        <v>2217918.4700000002</v>
      </c>
      <c r="LP311" s="4">
        <v>2220485.79</v>
      </c>
      <c r="LQ311" s="4">
        <v>2222826.7999999998</v>
      </c>
      <c r="LR311" s="4">
        <v>2225149.33</v>
      </c>
      <c r="LS311" s="4">
        <v>2227527.52</v>
      </c>
      <c r="LT311" s="4">
        <v>2227527.52</v>
      </c>
      <c r="LU311" s="4">
        <v>2229934.79</v>
      </c>
      <c r="LV311" s="4">
        <v>2232358.34</v>
      </c>
      <c r="LW311" s="4">
        <v>2234832.54</v>
      </c>
      <c r="LX311" s="4">
        <v>2237336.56</v>
      </c>
      <c r="LY311" s="4">
        <v>2239888.14</v>
      </c>
      <c r="LZ311" s="4">
        <v>2242448.11</v>
      </c>
      <c r="MA311" s="4">
        <v>2242448.11</v>
      </c>
      <c r="MB311" s="4">
        <v>2245097.9300000002</v>
      </c>
      <c r="MC311" s="4">
        <v>2247858.0299999998</v>
      </c>
      <c r="MD311" s="4">
        <v>2250679.5299999998</v>
      </c>
      <c r="ME311" s="4">
        <v>2253514.7799999998</v>
      </c>
      <c r="MF311" s="4">
        <v>2256342.2599999998</v>
      </c>
      <c r="MG311" s="4">
        <v>2259210.63</v>
      </c>
      <c r="MH311" s="4">
        <v>2259210.63</v>
      </c>
      <c r="MI311" s="4">
        <v>2262128.39</v>
      </c>
      <c r="MJ311" s="4">
        <v>2265059.85</v>
      </c>
      <c r="MK311" s="4">
        <v>2268051.94</v>
      </c>
      <c r="ML311" s="4">
        <v>2271064.27</v>
      </c>
      <c r="MM311" s="4">
        <v>2274103.1800000002</v>
      </c>
      <c r="MN311" s="4">
        <v>2277172.0699999998</v>
      </c>
      <c r="MO311" s="4">
        <v>2277172.0699999998</v>
      </c>
      <c r="MP311" s="4">
        <v>2280274.58</v>
      </c>
      <c r="MQ311" s="4">
        <v>2283392.0099999998</v>
      </c>
      <c r="MR311" s="4">
        <v>2286915.2400000002</v>
      </c>
      <c r="MS311" s="4">
        <v>2290464.9700000002</v>
      </c>
      <c r="MT311" s="4">
        <v>2294077.06</v>
      </c>
      <c r="MU311" s="4">
        <v>2297739.9300000002</v>
      </c>
      <c r="MV311" s="4">
        <v>2297739.9300000002</v>
      </c>
      <c r="MW311" s="4">
        <v>2301508.8199999998</v>
      </c>
      <c r="MX311" s="4">
        <v>2305554.21</v>
      </c>
      <c r="MY311" s="4">
        <v>2309998.3199999998</v>
      </c>
      <c r="MZ311" s="4">
        <v>2314064.52</v>
      </c>
      <c r="NA311" s="4">
        <v>2318399.37</v>
      </c>
      <c r="NB311" s="4">
        <v>2323218.2400000002</v>
      </c>
      <c r="NC311" s="4">
        <v>2323218.2400000002</v>
      </c>
      <c r="ND311" s="4">
        <v>2328342.31</v>
      </c>
      <c r="NE311" s="4">
        <v>2334301.4</v>
      </c>
      <c r="NF311" s="4">
        <v>2341346.52</v>
      </c>
      <c r="NG311" s="4">
        <v>2350756.5499999998</v>
      </c>
      <c r="NH311" s="4">
        <v>2381916.19</v>
      </c>
      <c r="NI311" s="4">
        <v>2422065.41</v>
      </c>
      <c r="NJ311" s="4">
        <v>2422065.41</v>
      </c>
      <c r="NK311" s="4">
        <v>2466668.31</v>
      </c>
      <c r="NL311" s="4">
        <v>2494189.64</v>
      </c>
      <c r="NM311" s="4">
        <v>2517172.27</v>
      </c>
      <c r="NN311" s="4">
        <v>2541809.9300000002</v>
      </c>
      <c r="NO311" s="4">
        <v>2541809.9300000002</v>
      </c>
      <c r="NP311" s="4">
        <v>2558959.31</v>
      </c>
      <c r="NQ311" s="4">
        <v>2558959.31</v>
      </c>
      <c r="NR311" s="4">
        <v>2575256.2400000002</v>
      </c>
      <c r="NS311" s="4">
        <v>2604758.46</v>
      </c>
      <c r="NT311" s="4">
        <v>2636845.5499999998</v>
      </c>
      <c r="NU311" s="4">
        <v>2681860.89</v>
      </c>
      <c r="NV311" s="4">
        <v>2721260.85</v>
      </c>
      <c r="NW311" s="4">
        <v>2753451.72</v>
      </c>
      <c r="NX311" s="4">
        <v>2753451.72</v>
      </c>
      <c r="NY311" s="4">
        <v>2785232.94</v>
      </c>
      <c r="NZ311" s="4">
        <v>2789480.32</v>
      </c>
      <c r="OA311" s="4">
        <v>2794880.79</v>
      </c>
      <c r="OB311" s="4">
        <v>2797659.49</v>
      </c>
      <c r="OC311" s="4">
        <v>2800071.84</v>
      </c>
      <c r="OD311" s="4">
        <v>2803990.16</v>
      </c>
      <c r="OE311" s="4">
        <v>2803990.16</v>
      </c>
      <c r="OF311" s="4">
        <v>2809230.81</v>
      </c>
      <c r="OG311" s="4">
        <v>2815214.39</v>
      </c>
      <c r="OH311" s="4">
        <v>2822778.84</v>
      </c>
      <c r="OI311" s="4">
        <v>2829302.64</v>
      </c>
      <c r="OJ311" s="4">
        <v>2835281.25</v>
      </c>
      <c r="OK311" s="4">
        <v>2842666.88</v>
      </c>
      <c r="OL311" s="4">
        <v>2842666.88</v>
      </c>
      <c r="OM311" s="4">
        <v>2847663.87</v>
      </c>
      <c r="ON311" s="4">
        <v>2854292.86</v>
      </c>
      <c r="OO311" s="4">
        <v>2860001.07</v>
      </c>
      <c r="OP311" s="4">
        <v>2865352.08</v>
      </c>
      <c r="OQ311" s="4">
        <v>2870465.69</v>
      </c>
      <c r="OR311" s="4">
        <v>2874014.45</v>
      </c>
      <c r="OS311" s="4">
        <v>2874014.45</v>
      </c>
      <c r="OT311" s="4">
        <v>2877782.17</v>
      </c>
      <c r="OU311" s="4">
        <v>2881603.82</v>
      </c>
      <c r="OV311" s="4">
        <v>2887679.23</v>
      </c>
      <c r="OW311" s="4">
        <v>2893840.77</v>
      </c>
      <c r="OX311" s="4">
        <v>2900698.08</v>
      </c>
      <c r="OY311" s="4">
        <v>2906771.96</v>
      </c>
      <c r="OZ311" s="4">
        <v>2906771.96</v>
      </c>
      <c r="PA311" s="4">
        <v>2912894.15</v>
      </c>
      <c r="PB311" s="4">
        <v>2917301.5</v>
      </c>
      <c r="PC311" s="4">
        <v>2923557.52</v>
      </c>
      <c r="PD311" s="4">
        <v>2932059.7</v>
      </c>
      <c r="PE311" s="4">
        <v>2939636.33</v>
      </c>
      <c r="PF311" s="4">
        <v>2943322.79</v>
      </c>
      <c r="PG311" s="4">
        <v>2943322.79</v>
      </c>
      <c r="PH311" s="4">
        <v>2946139.75</v>
      </c>
      <c r="PI311" s="4">
        <v>2949186.7</v>
      </c>
      <c r="PJ311" s="4">
        <v>2950951.36</v>
      </c>
      <c r="PK311" s="4">
        <v>2957006.46</v>
      </c>
      <c r="PL311" s="4">
        <v>2963242.24</v>
      </c>
      <c r="PM311" s="4">
        <v>2970834.33</v>
      </c>
      <c r="PN311" s="4">
        <v>2970834.33</v>
      </c>
      <c r="PO311" s="4">
        <v>2981496.14</v>
      </c>
      <c r="PP311" s="4">
        <v>2997295.58</v>
      </c>
      <c r="PQ311" s="4">
        <v>3000978.73</v>
      </c>
      <c r="PR311" s="4">
        <v>3002769.78</v>
      </c>
      <c r="PS311" s="4">
        <v>3004860.52</v>
      </c>
      <c r="PT311" s="4">
        <v>3007384.64</v>
      </c>
      <c r="PU311" s="4">
        <v>3007384.64</v>
      </c>
      <c r="PV311" s="4">
        <v>3008659.98</v>
      </c>
      <c r="PW311" s="4">
        <v>3009858.48</v>
      </c>
      <c r="PX311" s="4">
        <v>3012935.6800000002</v>
      </c>
      <c r="PY311" s="4">
        <v>3016374.04</v>
      </c>
      <c r="PZ311" s="4">
        <v>3019067.12</v>
      </c>
      <c r="QA311" s="4">
        <v>3021272.57</v>
      </c>
      <c r="QB311" s="4">
        <v>3030917.61</v>
      </c>
      <c r="QC311" s="4">
        <v>3032486.02</v>
      </c>
      <c r="QD311" s="4">
        <v>3036298.57</v>
      </c>
      <c r="QE311" s="4">
        <v>3048441.73</v>
      </c>
      <c r="QF311" s="4">
        <v>3060363.56</v>
      </c>
      <c r="QG311" s="4">
        <v>3072313.46</v>
      </c>
      <c r="QH311" s="4">
        <v>3086181.38</v>
      </c>
      <c r="QI311" s="4">
        <v>3095826.41</v>
      </c>
      <c r="QJ311" s="4">
        <v>3102558.85</v>
      </c>
      <c r="QK311" s="4">
        <v>3106207.84</v>
      </c>
      <c r="QL311" s="4">
        <v>3118395.72</v>
      </c>
      <c r="QM311" s="4">
        <v>3137578.33</v>
      </c>
      <c r="QN311" s="4">
        <v>3164342.91</v>
      </c>
      <c r="QO311" s="4">
        <v>3196428.97</v>
      </c>
      <c r="QP311" s="4">
        <v>3226201.32</v>
      </c>
      <c r="QQ311" s="4">
        <v>3231593.84</v>
      </c>
      <c r="QR311" s="4">
        <v>3236319.41</v>
      </c>
      <c r="QS311" s="4">
        <v>3271308.36</v>
      </c>
      <c r="QT311" s="4">
        <v>3280108.23</v>
      </c>
      <c r="QU311" s="4">
        <v>3293800.57</v>
      </c>
      <c r="QV311" s="4">
        <v>3297522.17</v>
      </c>
      <c r="QW311" s="4">
        <v>3297522.17</v>
      </c>
      <c r="QX311" s="4">
        <v>3297522.31</v>
      </c>
      <c r="QY311" s="4">
        <v>3297522.65</v>
      </c>
      <c r="QZ311" s="4">
        <v>3297522.77</v>
      </c>
    </row>
    <row r="312" spans="1:487">
      <c r="A312" s="4" t="s">
        <v>1105</v>
      </c>
      <c r="D312" s="4">
        <v>3297522.77</v>
      </c>
      <c r="E312" s="4">
        <v>2350756.5499999998</v>
      </c>
      <c r="F312" s="689">
        <v>198906162.61000001</v>
      </c>
      <c r="H312" s="4" t="s">
        <v>894</v>
      </c>
      <c r="I312" s="4">
        <v>0.01</v>
      </c>
      <c r="J312" s="4">
        <v>0.01</v>
      </c>
      <c r="K312" s="4">
        <v>0.02</v>
      </c>
      <c r="L312" s="4">
        <v>0.03</v>
      </c>
      <c r="M312" s="4">
        <v>0.06</v>
      </c>
      <c r="N312" s="4">
        <v>0.06</v>
      </c>
      <c r="O312" s="4">
        <v>0.08</v>
      </c>
      <c r="P312" s="4">
        <v>0.1</v>
      </c>
      <c r="Q312" s="4">
        <v>0.1</v>
      </c>
      <c r="R312" s="4">
        <v>0.13</v>
      </c>
      <c r="S312" s="4">
        <v>0.15</v>
      </c>
      <c r="T312" s="4">
        <v>0.18</v>
      </c>
      <c r="U312" s="4">
        <v>0.2</v>
      </c>
      <c r="V312" s="4">
        <v>0.23</v>
      </c>
      <c r="W312" s="4">
        <v>0.26</v>
      </c>
      <c r="X312" s="4">
        <v>0.26</v>
      </c>
      <c r="Y312" s="4">
        <v>0.3</v>
      </c>
      <c r="Z312" s="4">
        <v>0.35</v>
      </c>
      <c r="AA312" s="4">
        <v>0.39</v>
      </c>
      <c r="AB312" s="4">
        <v>0.44</v>
      </c>
      <c r="AC312" s="4">
        <v>0.47</v>
      </c>
      <c r="AD312" s="4">
        <v>126.45</v>
      </c>
      <c r="AE312" s="4">
        <v>126.45</v>
      </c>
      <c r="AF312" s="4">
        <v>252.43</v>
      </c>
      <c r="AG312" s="4">
        <v>378.39</v>
      </c>
      <c r="AH312" s="4">
        <v>504.35</v>
      </c>
      <c r="AI312" s="4">
        <v>1351.67</v>
      </c>
      <c r="AJ312" s="4">
        <v>2198.98</v>
      </c>
      <c r="AK312" s="4">
        <v>3046.29</v>
      </c>
      <c r="AL312" s="4">
        <v>3046.29</v>
      </c>
      <c r="AM312" s="4">
        <v>3893.61</v>
      </c>
      <c r="AN312" s="4">
        <v>5995.65</v>
      </c>
      <c r="AO312" s="4">
        <v>8535.2999999999993</v>
      </c>
      <c r="AP312" s="4">
        <v>11512.56</v>
      </c>
      <c r="AQ312" s="4">
        <v>14502.37</v>
      </c>
      <c r="AR312" s="4">
        <v>17492.189999999999</v>
      </c>
      <c r="AS312" s="4">
        <v>17492.189999999999</v>
      </c>
      <c r="AT312" s="4">
        <v>21142.05</v>
      </c>
      <c r="AU312" s="4">
        <v>24791.91</v>
      </c>
      <c r="AV312" s="4">
        <v>28441.78</v>
      </c>
      <c r="AW312" s="4">
        <v>32237.56</v>
      </c>
      <c r="AX312" s="4">
        <v>36170.94</v>
      </c>
      <c r="AY312" s="4">
        <v>40241.910000000003</v>
      </c>
      <c r="AZ312" s="4">
        <v>40241.910000000003</v>
      </c>
      <c r="BA312" s="4">
        <v>44312.89</v>
      </c>
      <c r="BB312" s="4">
        <v>48383.86</v>
      </c>
      <c r="BC312" s="4">
        <v>52545</v>
      </c>
      <c r="BD312" s="4">
        <v>56796.3</v>
      </c>
      <c r="BE312" s="4">
        <v>61047.6</v>
      </c>
      <c r="BF312" s="4">
        <v>65298.9</v>
      </c>
      <c r="BG312" s="4">
        <v>65298.9</v>
      </c>
      <c r="BH312" s="4">
        <v>69833.039999999994</v>
      </c>
      <c r="BI312" s="4">
        <v>74786.509999999995</v>
      </c>
      <c r="BJ312" s="4">
        <v>79739.98</v>
      </c>
      <c r="BK312" s="4">
        <v>84694.720000000001</v>
      </c>
      <c r="BL312" s="4">
        <v>89888.8</v>
      </c>
      <c r="BM312" s="4">
        <v>95552.71</v>
      </c>
      <c r="BN312" s="4">
        <v>95552.71</v>
      </c>
      <c r="BO312" s="4">
        <v>101675.72</v>
      </c>
      <c r="BP312" s="4">
        <v>108078.52</v>
      </c>
      <c r="BQ312" s="4">
        <v>114481.33</v>
      </c>
      <c r="BR312" s="4">
        <v>121211.43</v>
      </c>
      <c r="BS312" s="4">
        <v>128054.3</v>
      </c>
      <c r="BT312" s="4">
        <v>136156.70000000001</v>
      </c>
      <c r="BU312" s="4">
        <v>136156.70000000001</v>
      </c>
      <c r="BV312" s="4">
        <v>151394.49</v>
      </c>
      <c r="BW312" s="4">
        <v>170030.84</v>
      </c>
      <c r="BX312" s="4">
        <v>188730.3</v>
      </c>
      <c r="BY312" s="4">
        <v>207429.84</v>
      </c>
      <c r="BZ312" s="4">
        <v>228116.03</v>
      </c>
      <c r="CA312" s="4">
        <v>253384.43</v>
      </c>
      <c r="CB312" s="4">
        <v>253384.43</v>
      </c>
      <c r="CC312" s="4">
        <v>292460.43</v>
      </c>
      <c r="CD312" s="4">
        <v>340587.3</v>
      </c>
      <c r="CE312" s="4">
        <v>420617.13</v>
      </c>
      <c r="CF312" s="4">
        <v>473467.75</v>
      </c>
      <c r="CG312" s="4">
        <v>524126.27</v>
      </c>
      <c r="CH312" s="4">
        <v>560020.56999999995</v>
      </c>
      <c r="CI312" s="4">
        <v>560020.56999999995</v>
      </c>
      <c r="CJ312" s="4">
        <v>580261.69999999995</v>
      </c>
      <c r="CK312" s="4">
        <v>597226.13</v>
      </c>
      <c r="CL312" s="4">
        <v>616934.99</v>
      </c>
      <c r="CM312" s="4">
        <v>640175.71</v>
      </c>
      <c r="CN312" s="4">
        <v>656825.09</v>
      </c>
      <c r="CO312" s="4">
        <v>676696.9</v>
      </c>
      <c r="CP312" s="4">
        <v>676696.9</v>
      </c>
      <c r="CQ312" s="4">
        <v>700267.19</v>
      </c>
      <c r="CR312" s="4">
        <v>711435.58</v>
      </c>
      <c r="CS312" s="4">
        <v>721187.86</v>
      </c>
      <c r="CT312" s="4">
        <v>730999.36</v>
      </c>
      <c r="CU312" s="4">
        <v>740825.64</v>
      </c>
      <c r="CV312" s="4">
        <v>750780.34</v>
      </c>
      <c r="CW312" s="4">
        <v>750780.34</v>
      </c>
      <c r="CX312" s="4">
        <v>760873.1</v>
      </c>
      <c r="CY312" s="4">
        <v>771684.72</v>
      </c>
      <c r="CZ312" s="4">
        <v>782623.99</v>
      </c>
      <c r="DA312" s="4">
        <v>794833.33</v>
      </c>
      <c r="DB312" s="4">
        <v>807193.49</v>
      </c>
      <c r="DC312" s="4">
        <v>819835.79</v>
      </c>
      <c r="DD312" s="4">
        <v>819835.79</v>
      </c>
      <c r="DE312" s="4">
        <v>832984.77</v>
      </c>
      <c r="DF312" s="4">
        <v>846600.35</v>
      </c>
      <c r="DG312" s="4">
        <v>860741.07</v>
      </c>
      <c r="DH312" s="4">
        <v>875309.51</v>
      </c>
      <c r="DI312" s="4">
        <v>889397.48</v>
      </c>
      <c r="DJ312" s="4">
        <v>903863.32</v>
      </c>
      <c r="DK312" s="4">
        <v>903863.32</v>
      </c>
      <c r="DL312" s="4">
        <v>918332.78</v>
      </c>
      <c r="DM312" s="4">
        <v>932955.34</v>
      </c>
      <c r="DN312" s="4">
        <v>947962.55</v>
      </c>
      <c r="DO312" s="4">
        <v>963516.47</v>
      </c>
      <c r="DP312" s="4">
        <v>979272.18</v>
      </c>
      <c r="DQ312" s="4">
        <v>994656.47</v>
      </c>
      <c r="DR312" s="4">
        <v>994656.47</v>
      </c>
      <c r="DS312" s="4">
        <v>1009262.81</v>
      </c>
      <c r="DT312" s="4">
        <v>1024139.38</v>
      </c>
      <c r="DU312" s="4">
        <v>1039298.75</v>
      </c>
      <c r="DV312" s="4">
        <v>1055294.44</v>
      </c>
      <c r="DW312" s="4">
        <v>1071895.6200000001</v>
      </c>
      <c r="DX312" s="4">
        <v>1088627.6399999999</v>
      </c>
      <c r="DY312" s="4">
        <v>1088627.6399999999</v>
      </c>
      <c r="DZ312" s="4">
        <v>1105681.8600000001</v>
      </c>
      <c r="EA312" s="4">
        <v>1123628.1200000001</v>
      </c>
      <c r="EB312" s="4">
        <v>1141908.17</v>
      </c>
      <c r="EC312" s="4">
        <v>1160857.29</v>
      </c>
      <c r="ED312" s="4">
        <v>1179885.1499999999</v>
      </c>
      <c r="EE312" s="4">
        <v>1199689.18</v>
      </c>
      <c r="EF312" s="4">
        <v>1199689.18</v>
      </c>
      <c r="EG312" s="4">
        <v>1219716.43</v>
      </c>
      <c r="EH312" s="4">
        <v>1240139.3400000001</v>
      </c>
      <c r="EI312" s="4">
        <v>1261161.96</v>
      </c>
      <c r="EJ312" s="4">
        <v>1282777.18</v>
      </c>
      <c r="EK312" s="4">
        <v>1304894.67</v>
      </c>
      <c r="EL312" s="4">
        <v>1327340.26</v>
      </c>
      <c r="EM312" s="4">
        <v>1327340.26</v>
      </c>
      <c r="EN312" s="4">
        <v>1350113.02</v>
      </c>
      <c r="EO312" s="4">
        <v>1372102.1</v>
      </c>
      <c r="EP312" s="4">
        <v>1395094.11</v>
      </c>
      <c r="EQ312" s="4">
        <v>1418421.07</v>
      </c>
      <c r="ER312" s="4">
        <v>1434825.51</v>
      </c>
      <c r="ES312" s="4">
        <v>1450651.62</v>
      </c>
      <c r="ET312" s="4">
        <v>1450651.62</v>
      </c>
      <c r="EU312" s="4">
        <v>1466685.41</v>
      </c>
      <c r="EV312" s="4">
        <v>1482748.39</v>
      </c>
      <c r="EW312" s="4">
        <v>1496653.23</v>
      </c>
      <c r="EX312" s="4">
        <v>1510991.96</v>
      </c>
      <c r="EY312" s="4">
        <v>1525644.83</v>
      </c>
      <c r="EZ312" s="4">
        <v>1539378.63</v>
      </c>
      <c r="FA312" s="4">
        <v>1539378.63</v>
      </c>
      <c r="FB312" s="4">
        <v>1553784.56</v>
      </c>
      <c r="FC312" s="4">
        <v>1568729.81</v>
      </c>
      <c r="FD312" s="4">
        <v>1583295.86</v>
      </c>
      <c r="FE312" s="4">
        <v>1597774.28</v>
      </c>
      <c r="FF312" s="4">
        <v>1608574.63</v>
      </c>
      <c r="FG312" s="4">
        <v>1619865.47</v>
      </c>
      <c r="FH312" s="4">
        <v>1619865.47</v>
      </c>
      <c r="FI312" s="4">
        <v>1630066.15</v>
      </c>
      <c r="FJ312" s="4">
        <v>1630066.15</v>
      </c>
      <c r="FK312" s="4">
        <v>1640332.79</v>
      </c>
      <c r="FL312" s="4">
        <v>1649867.01</v>
      </c>
      <c r="FM312" s="4">
        <v>1659477.51</v>
      </c>
      <c r="FN312" s="4">
        <v>1669259.2</v>
      </c>
      <c r="FO312" s="4">
        <v>1669259.2</v>
      </c>
      <c r="FP312" s="4">
        <v>1678988.63</v>
      </c>
      <c r="FQ312" s="4">
        <v>1688677.93</v>
      </c>
      <c r="FR312" s="4">
        <v>1698660.45</v>
      </c>
      <c r="FS312" s="4">
        <v>1708151.49</v>
      </c>
      <c r="FT312" s="4">
        <v>1717848.55</v>
      </c>
      <c r="FU312" s="4">
        <v>1728720.57</v>
      </c>
      <c r="FV312" s="4">
        <v>1728720.57</v>
      </c>
      <c r="FW312" s="4">
        <v>1739462.71</v>
      </c>
      <c r="FX312" s="4">
        <v>1748203.98</v>
      </c>
      <c r="FY312" s="4">
        <v>1757135.04</v>
      </c>
      <c r="FZ312" s="4">
        <v>1765995.7</v>
      </c>
      <c r="GA312" s="4">
        <v>1773966.79</v>
      </c>
      <c r="GB312" s="4">
        <v>1781501.24</v>
      </c>
      <c r="GC312" s="4">
        <v>1781501.24</v>
      </c>
      <c r="GD312" s="4">
        <v>1788407.4</v>
      </c>
      <c r="GE312" s="4">
        <v>1794613.47</v>
      </c>
      <c r="GF312" s="4">
        <v>1800568.66</v>
      </c>
      <c r="GG312" s="4">
        <v>1806707.69</v>
      </c>
      <c r="GH312" s="4">
        <v>1812885.29</v>
      </c>
      <c r="GI312" s="4">
        <v>1812885.29</v>
      </c>
      <c r="GJ312" s="4">
        <v>1812885.29</v>
      </c>
      <c r="GK312" s="4">
        <v>1812885.29</v>
      </c>
      <c r="GL312" s="4">
        <v>1812885.29</v>
      </c>
      <c r="GM312" s="4">
        <v>1812885.29</v>
      </c>
      <c r="GN312" s="4">
        <v>1823288.53</v>
      </c>
      <c r="GO312" s="4">
        <v>1841358.08</v>
      </c>
      <c r="GP312" s="4">
        <v>1871773.47</v>
      </c>
      <c r="GQ312" s="4">
        <v>1871773.47</v>
      </c>
      <c r="GR312" s="4">
        <v>1879548</v>
      </c>
      <c r="GS312" s="4">
        <v>1887492.12</v>
      </c>
      <c r="GT312" s="4">
        <v>1898960.04</v>
      </c>
      <c r="GU312" s="4">
        <v>1920010.15</v>
      </c>
      <c r="GV312" s="4">
        <v>1939152.83</v>
      </c>
      <c r="GW312" s="4">
        <v>1958052.51</v>
      </c>
      <c r="GX312" s="4">
        <v>1958052.51</v>
      </c>
      <c r="GY312" s="4">
        <v>1988324.28</v>
      </c>
      <c r="GZ312" s="4">
        <v>2029923.09</v>
      </c>
      <c r="HA312" s="4">
        <v>2044667.52</v>
      </c>
      <c r="HB312" s="4">
        <v>2048722.15</v>
      </c>
      <c r="HC312" s="4">
        <v>2050793.84</v>
      </c>
      <c r="HD312" s="4">
        <v>2053079.26</v>
      </c>
      <c r="HE312" s="4">
        <v>2053079.26</v>
      </c>
      <c r="HF312" s="4">
        <v>2055763.43</v>
      </c>
      <c r="HG312" s="4">
        <v>2057523.18</v>
      </c>
      <c r="HH312" s="4">
        <v>2059231.98</v>
      </c>
      <c r="HI312" s="4">
        <v>2060951.51</v>
      </c>
      <c r="HJ312" s="4">
        <v>2062723.62</v>
      </c>
      <c r="HK312" s="4">
        <v>2064513.24</v>
      </c>
      <c r="HL312" s="4">
        <v>2064513.24</v>
      </c>
      <c r="HM312" s="4">
        <v>2066288.72</v>
      </c>
      <c r="HN312" s="4">
        <v>2068095.3</v>
      </c>
      <c r="HO312" s="4">
        <v>2069994.74</v>
      </c>
      <c r="HP312" s="4">
        <v>2071934.47</v>
      </c>
      <c r="HQ312" s="4">
        <v>2073791.74</v>
      </c>
      <c r="HR312" s="4">
        <v>2075714.27</v>
      </c>
      <c r="HS312" s="4">
        <v>2075714.27</v>
      </c>
      <c r="HT312" s="4">
        <v>2077687.06</v>
      </c>
      <c r="HU312" s="4">
        <v>2079689.77</v>
      </c>
      <c r="HV312" s="4">
        <v>2081744.45</v>
      </c>
      <c r="HW312" s="4">
        <v>2083838.36</v>
      </c>
      <c r="HX312" s="4">
        <v>2085847.04</v>
      </c>
      <c r="HY312" s="4">
        <v>2087881.49</v>
      </c>
      <c r="HZ312" s="4">
        <v>2087881.49</v>
      </c>
      <c r="IA312" s="4">
        <v>2089977.41</v>
      </c>
      <c r="IB312" s="4">
        <v>2092018.61</v>
      </c>
      <c r="IC312" s="4">
        <v>2094100.89</v>
      </c>
      <c r="ID312" s="4">
        <v>2096261.39</v>
      </c>
      <c r="IE312" s="4">
        <v>2097804.21</v>
      </c>
      <c r="IF312" s="4">
        <v>2099423.35</v>
      </c>
      <c r="IG312" s="4">
        <v>2099423.35</v>
      </c>
      <c r="IH312" s="4">
        <v>2100998.2999999998</v>
      </c>
      <c r="II312" s="4">
        <v>2102502.52</v>
      </c>
      <c r="IJ312" s="4">
        <v>2104201.16</v>
      </c>
      <c r="IK312" s="4">
        <v>2106287.38</v>
      </c>
      <c r="IL312" s="4">
        <v>2107432.77</v>
      </c>
      <c r="IM312" s="4">
        <v>2108513.7999999998</v>
      </c>
      <c r="IN312" s="4">
        <v>2108513.7999999998</v>
      </c>
      <c r="IO312" s="4">
        <v>2109928.8199999998</v>
      </c>
      <c r="IP312" s="4">
        <v>2111356.3199999998</v>
      </c>
      <c r="IQ312" s="4">
        <v>2113019.12</v>
      </c>
      <c r="IR312" s="4">
        <v>2115105.21</v>
      </c>
      <c r="IS312" s="4">
        <v>2116651.84</v>
      </c>
      <c r="IT312" s="4">
        <v>2118552.84</v>
      </c>
      <c r="IU312" s="4">
        <v>2118552.84</v>
      </c>
      <c r="IV312" s="4">
        <v>2120992.0299999998</v>
      </c>
      <c r="IW312" s="4">
        <v>2123854.54</v>
      </c>
      <c r="IX312" s="4">
        <v>2125360.75</v>
      </c>
      <c r="IY312" s="4">
        <v>2125360.75</v>
      </c>
      <c r="IZ312" s="4">
        <v>2125360.75</v>
      </c>
      <c r="JA312" s="4">
        <v>2125360.75</v>
      </c>
      <c r="JB312" s="4">
        <v>2125360.75</v>
      </c>
      <c r="JC312" s="4">
        <v>2125360.75</v>
      </c>
      <c r="JD312" s="4">
        <v>2127042.7000000002</v>
      </c>
      <c r="JE312" s="4">
        <v>2128903.69</v>
      </c>
      <c r="JF312" s="4">
        <v>2130196.0499999998</v>
      </c>
      <c r="JG312" s="4">
        <v>2131489.7000000002</v>
      </c>
      <c r="JH312" s="4">
        <v>2132778.9700000002</v>
      </c>
      <c r="JI312" s="4">
        <v>2132778.9700000002</v>
      </c>
      <c r="JJ312" s="4">
        <v>2134076.85</v>
      </c>
      <c r="JK312" s="4">
        <v>2135409.69</v>
      </c>
      <c r="JL312" s="4">
        <v>2136780.9</v>
      </c>
      <c r="JM312" s="4">
        <v>2138147.5099999998</v>
      </c>
      <c r="JN312" s="4">
        <v>2139535.59</v>
      </c>
      <c r="JO312" s="4">
        <v>2140923.9300000002</v>
      </c>
      <c r="JP312" s="4">
        <v>2140923.9300000002</v>
      </c>
      <c r="JQ312" s="4">
        <v>2142320</v>
      </c>
      <c r="JR312" s="4">
        <v>2143743.16</v>
      </c>
      <c r="JS312" s="4">
        <v>2145174.9900000002</v>
      </c>
      <c r="JT312" s="4">
        <v>2146618.3199999998</v>
      </c>
      <c r="JU312" s="4">
        <v>2148065.42</v>
      </c>
      <c r="JV312" s="4">
        <v>2149512.81</v>
      </c>
      <c r="JW312" s="4">
        <v>2149512.81</v>
      </c>
      <c r="JX312" s="4">
        <v>2150965.04</v>
      </c>
      <c r="JY312" s="4">
        <v>2152434.0699999998</v>
      </c>
      <c r="JZ312" s="4">
        <v>2153919.4500000002</v>
      </c>
      <c r="KA312" s="4">
        <v>2155403.25</v>
      </c>
      <c r="KB312" s="4">
        <v>2156903.0299999998</v>
      </c>
      <c r="KC312" s="4">
        <v>2158419.0099999998</v>
      </c>
      <c r="KD312" s="4">
        <v>2158419.0099999998</v>
      </c>
      <c r="KE312" s="4">
        <v>2159964.94</v>
      </c>
      <c r="KF312" s="4">
        <v>2161522.38</v>
      </c>
      <c r="KG312" s="4">
        <v>2163108.54</v>
      </c>
      <c r="KH312" s="4">
        <v>2164707.14</v>
      </c>
      <c r="KI312" s="4">
        <v>2166334.09</v>
      </c>
      <c r="KJ312" s="4">
        <v>2167913.2400000002</v>
      </c>
      <c r="KK312" s="4">
        <v>2167913.2400000002</v>
      </c>
      <c r="KL312" s="4">
        <v>2169553.27</v>
      </c>
      <c r="KM312" s="4">
        <v>2171265.63</v>
      </c>
      <c r="KN312" s="4">
        <v>2172861.8199999998</v>
      </c>
      <c r="KO312" s="4">
        <v>2174477.88</v>
      </c>
      <c r="KP312" s="4">
        <v>2176081.63</v>
      </c>
      <c r="KQ312" s="4">
        <v>2177683.14</v>
      </c>
      <c r="KR312" s="4">
        <v>2177683.14</v>
      </c>
      <c r="KS312" s="4">
        <v>2179286.2200000002</v>
      </c>
      <c r="KT312" s="4">
        <v>2180887.58</v>
      </c>
      <c r="KU312" s="4">
        <v>2182550.84</v>
      </c>
      <c r="KV312" s="4">
        <v>2184350.87</v>
      </c>
      <c r="KW312" s="4">
        <v>2186216.58</v>
      </c>
      <c r="KX312" s="4">
        <v>2188116.67</v>
      </c>
      <c r="KY312" s="4">
        <v>2188116.67</v>
      </c>
      <c r="KZ312" s="4">
        <v>2190019.94</v>
      </c>
      <c r="LA312" s="4">
        <v>2191931.75</v>
      </c>
      <c r="LB312" s="4">
        <v>2193848.35</v>
      </c>
      <c r="LC312" s="4">
        <v>2195771.27</v>
      </c>
      <c r="LD312" s="4">
        <v>2197701.04</v>
      </c>
      <c r="LE312" s="4">
        <v>2199687.65</v>
      </c>
      <c r="LF312" s="4">
        <v>2199687.65</v>
      </c>
      <c r="LG312" s="4">
        <v>2201685.81</v>
      </c>
      <c r="LH312" s="4">
        <v>2203671.27</v>
      </c>
      <c r="LI312" s="4">
        <v>2205693.39</v>
      </c>
      <c r="LJ312" s="4">
        <v>2207751.2000000002</v>
      </c>
      <c r="LK312" s="4">
        <v>2210218.46</v>
      </c>
      <c r="LL312" s="4">
        <v>2213253.37</v>
      </c>
      <c r="LM312" s="4">
        <v>2213253.37</v>
      </c>
      <c r="LN312" s="4">
        <v>2215558.09</v>
      </c>
      <c r="LO312" s="4">
        <v>2217918.4700000002</v>
      </c>
      <c r="LP312" s="4">
        <v>2220485.79</v>
      </c>
      <c r="LQ312" s="4">
        <v>2222826.7999999998</v>
      </c>
      <c r="LR312" s="4">
        <v>2225149.33</v>
      </c>
      <c r="LS312" s="4">
        <v>2227527.52</v>
      </c>
      <c r="LT312" s="4">
        <v>2227527.52</v>
      </c>
      <c r="LU312" s="4">
        <v>2229934.79</v>
      </c>
      <c r="LV312" s="4">
        <v>2232358.34</v>
      </c>
      <c r="LW312" s="4">
        <v>2234832.54</v>
      </c>
      <c r="LX312" s="4">
        <v>2237336.56</v>
      </c>
      <c r="LY312" s="4">
        <v>2239888.14</v>
      </c>
      <c r="LZ312" s="4">
        <v>2242448.11</v>
      </c>
      <c r="MA312" s="4">
        <v>2242448.11</v>
      </c>
      <c r="MB312" s="4">
        <v>2245097.9300000002</v>
      </c>
      <c r="MC312" s="4">
        <v>2247858.0299999998</v>
      </c>
      <c r="MD312" s="4">
        <v>2250679.5299999998</v>
      </c>
      <c r="ME312" s="4">
        <v>2253514.7799999998</v>
      </c>
      <c r="MF312" s="4">
        <v>2256342.2599999998</v>
      </c>
      <c r="MG312" s="4">
        <v>2259210.63</v>
      </c>
      <c r="MH312" s="4">
        <v>2259210.63</v>
      </c>
      <c r="MI312" s="4">
        <v>2262128.39</v>
      </c>
      <c r="MJ312" s="4">
        <v>2265059.85</v>
      </c>
      <c r="MK312" s="4">
        <v>2268051.94</v>
      </c>
      <c r="ML312" s="4">
        <v>2271064.27</v>
      </c>
      <c r="MM312" s="4">
        <v>2274103.1800000002</v>
      </c>
      <c r="MN312" s="4">
        <v>2277172.0699999998</v>
      </c>
      <c r="MO312" s="4">
        <v>2277172.0699999998</v>
      </c>
      <c r="MP312" s="4">
        <v>2280274.58</v>
      </c>
      <c r="MQ312" s="4">
        <v>2283392.0099999998</v>
      </c>
      <c r="MR312" s="4">
        <v>2286915.2400000002</v>
      </c>
      <c r="MS312" s="4">
        <v>2290464.9700000002</v>
      </c>
      <c r="MT312" s="4">
        <v>2294077.06</v>
      </c>
      <c r="MU312" s="4">
        <v>2297739.9300000002</v>
      </c>
      <c r="MV312" s="4">
        <v>2297739.9300000002</v>
      </c>
      <c r="MW312" s="4">
        <v>2301508.8199999998</v>
      </c>
      <c r="MX312" s="4">
        <v>2305554.21</v>
      </c>
      <c r="MY312" s="4">
        <v>2309998.3199999998</v>
      </c>
      <c r="MZ312" s="4">
        <v>2314064.52</v>
      </c>
      <c r="NA312" s="4">
        <v>2318399.37</v>
      </c>
      <c r="NB312" s="4">
        <v>2323218.2400000002</v>
      </c>
      <c r="NC312" s="4">
        <v>2323218.2400000002</v>
      </c>
      <c r="ND312" s="4">
        <v>2328342.31</v>
      </c>
      <c r="NE312" s="4">
        <v>2334301.4</v>
      </c>
      <c r="NF312" s="4">
        <v>2341346.52</v>
      </c>
      <c r="NG312" s="4">
        <v>2350756.5499999998</v>
      </c>
      <c r="NH312" s="4">
        <v>2381916.19</v>
      </c>
      <c r="NI312" s="4">
        <v>2422065.41</v>
      </c>
      <c r="NJ312" s="4">
        <v>2422065.41</v>
      </c>
      <c r="NK312" s="4">
        <v>2466668.31</v>
      </c>
      <c r="NL312" s="4">
        <v>2494189.64</v>
      </c>
      <c r="NM312" s="4">
        <v>2517172.27</v>
      </c>
      <c r="NN312" s="4">
        <v>2541809.9300000002</v>
      </c>
      <c r="NO312" s="4">
        <v>2541809.9300000002</v>
      </c>
      <c r="NP312" s="4">
        <v>2558959.31</v>
      </c>
      <c r="NQ312" s="4">
        <v>2558959.31</v>
      </c>
      <c r="NR312" s="4">
        <v>2575256.2400000002</v>
      </c>
      <c r="NS312" s="4">
        <v>2604758.46</v>
      </c>
      <c r="NT312" s="4">
        <v>2636845.5499999998</v>
      </c>
      <c r="NU312" s="4">
        <v>2681860.89</v>
      </c>
      <c r="NV312" s="4">
        <v>2721260.85</v>
      </c>
      <c r="NW312" s="4">
        <v>2753451.72</v>
      </c>
      <c r="NX312" s="4">
        <v>2753451.72</v>
      </c>
      <c r="NY312" s="4">
        <v>2785232.94</v>
      </c>
      <c r="NZ312" s="4">
        <v>2789480.32</v>
      </c>
      <c r="OA312" s="4">
        <v>2794880.79</v>
      </c>
      <c r="OB312" s="4">
        <v>2797659.49</v>
      </c>
      <c r="OC312" s="4">
        <v>2800071.84</v>
      </c>
      <c r="OD312" s="4">
        <v>2803990.16</v>
      </c>
      <c r="OE312" s="4">
        <v>2803990.16</v>
      </c>
      <c r="OF312" s="4">
        <v>2809230.81</v>
      </c>
      <c r="OG312" s="4">
        <v>2815214.39</v>
      </c>
      <c r="OH312" s="4">
        <v>2822778.84</v>
      </c>
      <c r="OI312" s="4">
        <v>2829302.64</v>
      </c>
      <c r="OJ312" s="4">
        <v>2835281.25</v>
      </c>
      <c r="OK312" s="4">
        <v>2842666.88</v>
      </c>
      <c r="OL312" s="4">
        <v>2842666.88</v>
      </c>
      <c r="OM312" s="4">
        <v>2847663.87</v>
      </c>
      <c r="ON312" s="4">
        <v>2854292.86</v>
      </c>
      <c r="OO312" s="4">
        <v>2860001.07</v>
      </c>
      <c r="OP312" s="4">
        <v>2865352.08</v>
      </c>
      <c r="OQ312" s="4">
        <v>2870465.69</v>
      </c>
      <c r="OR312" s="4">
        <v>2874014.45</v>
      </c>
      <c r="OS312" s="4">
        <v>2874014.45</v>
      </c>
      <c r="OT312" s="4">
        <v>2877782.17</v>
      </c>
      <c r="OU312" s="4">
        <v>2881603.82</v>
      </c>
      <c r="OV312" s="4">
        <v>2887679.23</v>
      </c>
      <c r="OW312" s="4">
        <v>2893840.77</v>
      </c>
      <c r="OX312" s="4">
        <v>2900698.08</v>
      </c>
      <c r="OY312" s="4">
        <v>2906771.96</v>
      </c>
      <c r="OZ312" s="4">
        <v>2906771.96</v>
      </c>
      <c r="PA312" s="4">
        <v>2912894.15</v>
      </c>
      <c r="PB312" s="4">
        <v>2917301.5</v>
      </c>
      <c r="PC312" s="4">
        <v>2923557.52</v>
      </c>
      <c r="PD312" s="4">
        <v>2932059.7</v>
      </c>
      <c r="PE312" s="4">
        <v>2939636.33</v>
      </c>
      <c r="PF312" s="4">
        <v>2943322.79</v>
      </c>
      <c r="PG312" s="4">
        <v>2943322.79</v>
      </c>
      <c r="PH312" s="4">
        <v>2946139.75</v>
      </c>
      <c r="PI312" s="4">
        <v>2949186.7</v>
      </c>
      <c r="PJ312" s="4">
        <v>2950951.36</v>
      </c>
      <c r="PK312" s="4">
        <v>2957006.46</v>
      </c>
      <c r="PL312" s="4">
        <v>2963242.24</v>
      </c>
      <c r="PM312" s="4">
        <v>2970834.33</v>
      </c>
      <c r="PN312" s="4">
        <v>2970834.33</v>
      </c>
      <c r="PO312" s="4">
        <v>2981496.14</v>
      </c>
      <c r="PP312" s="4">
        <v>2997295.58</v>
      </c>
      <c r="PQ312" s="4">
        <v>3000978.73</v>
      </c>
      <c r="PR312" s="4">
        <v>3002769.78</v>
      </c>
      <c r="PS312" s="4">
        <v>3004860.52</v>
      </c>
      <c r="PT312" s="4">
        <v>3007384.64</v>
      </c>
      <c r="PU312" s="4">
        <v>3007384.64</v>
      </c>
      <c r="PV312" s="4">
        <v>3008659.98</v>
      </c>
      <c r="PW312" s="4">
        <v>3009858.48</v>
      </c>
      <c r="PX312" s="4">
        <v>3012935.6800000002</v>
      </c>
      <c r="PY312" s="4">
        <v>3016374.04</v>
      </c>
      <c r="PZ312" s="4">
        <v>3019067.12</v>
      </c>
      <c r="QA312" s="4">
        <v>3021272.57</v>
      </c>
      <c r="QB312" s="4">
        <v>3030917.61</v>
      </c>
      <c r="QC312" s="4">
        <v>3032486.02</v>
      </c>
      <c r="QD312" s="4">
        <v>3036298.57</v>
      </c>
      <c r="QE312" s="4">
        <v>3048441.73</v>
      </c>
      <c r="QF312" s="4">
        <v>3060363.56</v>
      </c>
      <c r="QG312" s="4">
        <v>3072313.46</v>
      </c>
      <c r="QH312" s="4">
        <v>3086181.38</v>
      </c>
      <c r="QI312" s="4">
        <v>3095826.41</v>
      </c>
      <c r="QJ312" s="4">
        <v>3102558.85</v>
      </c>
      <c r="QK312" s="4">
        <v>3106207.84</v>
      </c>
      <c r="QL312" s="4">
        <v>3118395.72</v>
      </c>
      <c r="QM312" s="4">
        <v>3137578.33</v>
      </c>
      <c r="QN312" s="4">
        <v>3164342.91</v>
      </c>
      <c r="QO312" s="4">
        <v>3196428.97</v>
      </c>
      <c r="QP312" s="4">
        <v>3226201.32</v>
      </c>
      <c r="QQ312" s="4">
        <v>3231593.84</v>
      </c>
      <c r="QR312" s="4">
        <v>3236319.41</v>
      </c>
      <c r="QS312" s="4">
        <v>3271308.36</v>
      </c>
      <c r="QT312" s="4">
        <v>3280108.23</v>
      </c>
      <c r="QU312" s="4">
        <v>3293800.57</v>
      </c>
      <c r="QV312" s="4">
        <v>3297522.17</v>
      </c>
      <c r="QW312" s="4">
        <v>3297522.17</v>
      </c>
      <c r="QX312" s="4">
        <v>3297522.31</v>
      </c>
      <c r="QY312" s="4">
        <v>3297522.65</v>
      </c>
      <c r="QZ312" s="4">
        <v>3297522.77</v>
      </c>
    </row>
    <row r="313" spans="1:487">
      <c r="A313" s="4" t="s">
        <v>1106</v>
      </c>
      <c r="D313" s="4">
        <v>1203234</v>
      </c>
      <c r="E313" s="4">
        <v>1153010.67</v>
      </c>
      <c r="F313" s="689">
        <v>31497992.829999998</v>
      </c>
      <c r="H313" s="4" t="s">
        <v>894</v>
      </c>
      <c r="I313" s="4">
        <v>0.01</v>
      </c>
      <c r="J313" s="4">
        <v>0.01</v>
      </c>
      <c r="K313" s="4">
        <v>0.02</v>
      </c>
      <c r="L313" s="4">
        <v>0.03</v>
      </c>
      <c r="M313" s="4">
        <v>0.06</v>
      </c>
      <c r="N313" s="4">
        <v>0.06</v>
      </c>
      <c r="O313" s="4">
        <v>0.08</v>
      </c>
      <c r="P313" s="4">
        <v>0.1</v>
      </c>
      <c r="Q313" s="4">
        <v>0.1</v>
      </c>
      <c r="R313" s="4">
        <v>0.13</v>
      </c>
      <c r="S313" s="4">
        <v>0.15</v>
      </c>
      <c r="T313" s="4">
        <v>0.18</v>
      </c>
      <c r="U313" s="4">
        <v>0.2</v>
      </c>
      <c r="V313" s="4">
        <v>0.23</v>
      </c>
      <c r="W313" s="4">
        <v>0.26</v>
      </c>
      <c r="X313" s="4">
        <v>0.26</v>
      </c>
      <c r="Y313" s="4">
        <v>0.3</v>
      </c>
      <c r="Z313" s="4">
        <v>0.35</v>
      </c>
      <c r="AA313" s="4">
        <v>0.39</v>
      </c>
      <c r="AB313" s="4">
        <v>0.44</v>
      </c>
      <c r="AC313" s="4">
        <v>0.47</v>
      </c>
      <c r="AD313" s="4">
        <v>126.45</v>
      </c>
      <c r="AE313" s="4">
        <v>126.45</v>
      </c>
      <c r="AF313" s="4">
        <v>252.43</v>
      </c>
      <c r="AG313" s="4">
        <v>378.39</v>
      </c>
      <c r="AH313" s="4">
        <v>504.35</v>
      </c>
      <c r="AI313" s="4">
        <v>1351.67</v>
      </c>
      <c r="AJ313" s="4">
        <v>2198.98</v>
      </c>
      <c r="AK313" s="4">
        <v>3046.29</v>
      </c>
      <c r="AL313" s="4">
        <v>3046.29</v>
      </c>
      <c r="AM313" s="4">
        <v>3893.61</v>
      </c>
      <c r="AN313" s="4">
        <v>5995.65</v>
      </c>
      <c r="AO313" s="4">
        <v>8535.2999999999993</v>
      </c>
      <c r="AP313" s="4">
        <v>11512.56</v>
      </c>
      <c r="AQ313" s="4">
        <v>14502.37</v>
      </c>
      <c r="AR313" s="4">
        <v>17492.189999999999</v>
      </c>
      <c r="AS313" s="4">
        <v>17492.189999999999</v>
      </c>
      <c r="AT313" s="4">
        <v>21142.05</v>
      </c>
      <c r="AU313" s="4">
        <v>24791.91</v>
      </c>
      <c r="AV313" s="4">
        <v>28441.78</v>
      </c>
      <c r="AW313" s="4">
        <v>32237.56</v>
      </c>
      <c r="AX313" s="4">
        <v>36170.94</v>
      </c>
      <c r="AY313" s="4">
        <v>40241.910000000003</v>
      </c>
      <c r="AZ313" s="4">
        <v>40241.910000000003</v>
      </c>
      <c r="BA313" s="4">
        <v>44312.89</v>
      </c>
      <c r="BB313" s="4">
        <v>48383.86</v>
      </c>
      <c r="BC313" s="4">
        <v>52545</v>
      </c>
      <c r="BD313" s="4">
        <v>56796.3</v>
      </c>
      <c r="BE313" s="4">
        <v>61047.6</v>
      </c>
      <c r="BF313" s="4">
        <v>65298.9</v>
      </c>
      <c r="BG313" s="4">
        <v>65298.9</v>
      </c>
      <c r="BH313" s="4">
        <v>69833.039999999994</v>
      </c>
      <c r="BI313" s="4">
        <v>74786.509999999995</v>
      </c>
      <c r="BJ313" s="4">
        <v>79739.98</v>
      </c>
      <c r="BK313" s="4">
        <v>84693.45</v>
      </c>
      <c r="BL313" s="4">
        <v>89886.26</v>
      </c>
      <c r="BM313" s="4">
        <v>95548.91</v>
      </c>
      <c r="BN313" s="4">
        <v>95548.91</v>
      </c>
      <c r="BO313" s="4">
        <v>101670.65</v>
      </c>
      <c r="BP313" s="4">
        <v>108072.19</v>
      </c>
      <c r="BQ313" s="4">
        <v>114473.73</v>
      </c>
      <c r="BR313" s="4">
        <v>121202.56</v>
      </c>
      <c r="BS313" s="4">
        <v>128044.16</v>
      </c>
      <c r="BT313" s="4">
        <v>135313.76999999999</v>
      </c>
      <c r="BU313" s="4">
        <v>135313.76999999999</v>
      </c>
      <c r="BV313" s="4">
        <v>143642.71</v>
      </c>
      <c r="BW313" s="4">
        <v>152729.68</v>
      </c>
      <c r="BX313" s="4">
        <v>161879.75</v>
      </c>
      <c r="BY313" s="4">
        <v>171029.91</v>
      </c>
      <c r="BZ313" s="4">
        <v>180469.82</v>
      </c>
      <c r="CA313" s="4">
        <v>190284.25</v>
      </c>
      <c r="CB313" s="4">
        <v>190284.25</v>
      </c>
      <c r="CC313" s="4">
        <v>200293.35</v>
      </c>
      <c r="CD313" s="4">
        <v>210455.07</v>
      </c>
      <c r="CE313" s="4">
        <v>221010.67</v>
      </c>
      <c r="CF313" s="4">
        <v>231151.96</v>
      </c>
      <c r="CG313" s="4">
        <v>239985.47</v>
      </c>
      <c r="CH313" s="4">
        <v>247558.39999999999</v>
      </c>
      <c r="CI313" s="4">
        <v>247558.39999999999</v>
      </c>
      <c r="CJ313" s="4">
        <v>254191.62</v>
      </c>
      <c r="CK313" s="4">
        <v>260824.84</v>
      </c>
      <c r="CL313" s="4">
        <v>267458.06</v>
      </c>
      <c r="CM313" s="4">
        <v>274091.28000000003</v>
      </c>
      <c r="CN313" s="4">
        <v>280724.51</v>
      </c>
      <c r="CO313" s="4">
        <v>287357.73</v>
      </c>
      <c r="CP313" s="4">
        <v>287357.73</v>
      </c>
      <c r="CQ313" s="4">
        <v>293990.95</v>
      </c>
      <c r="CR313" s="4">
        <v>300624.17</v>
      </c>
      <c r="CS313" s="4">
        <v>307257.39</v>
      </c>
      <c r="CT313" s="4">
        <v>313890.62</v>
      </c>
      <c r="CU313" s="4">
        <v>320523.96000000002</v>
      </c>
      <c r="CV313" s="4">
        <v>327157.33</v>
      </c>
      <c r="CW313" s="4">
        <v>327157.33</v>
      </c>
      <c r="CX313" s="4">
        <v>333800.13</v>
      </c>
      <c r="CY313" s="4">
        <v>340998.98</v>
      </c>
      <c r="CZ313" s="4">
        <v>348326.76</v>
      </c>
      <c r="DA313" s="4">
        <v>356889.46</v>
      </c>
      <c r="DB313" s="4">
        <v>365559.56</v>
      </c>
      <c r="DC313" s="4">
        <v>374337.48</v>
      </c>
      <c r="DD313" s="4">
        <v>374337.48</v>
      </c>
      <c r="DE313" s="4">
        <v>383618.75</v>
      </c>
      <c r="DF313" s="4">
        <v>393320.1</v>
      </c>
      <c r="DG313" s="4">
        <v>403497.1</v>
      </c>
      <c r="DH313" s="4">
        <v>414100.71</v>
      </c>
      <c r="DI313" s="4">
        <v>425113.96</v>
      </c>
      <c r="DJ313" s="4">
        <v>436660.98</v>
      </c>
      <c r="DK313" s="4">
        <v>436660.98</v>
      </c>
      <c r="DL313" s="4">
        <v>448208.12</v>
      </c>
      <c r="DM313" s="4">
        <v>459903.65</v>
      </c>
      <c r="DN313" s="4">
        <v>471978.39</v>
      </c>
      <c r="DO313" s="4">
        <v>484568.05</v>
      </c>
      <c r="DP313" s="4">
        <v>497275.9</v>
      </c>
      <c r="DQ313" s="4">
        <v>509185.52</v>
      </c>
      <c r="DR313" s="4">
        <v>509185.52</v>
      </c>
      <c r="DS313" s="4">
        <v>520241.51</v>
      </c>
      <c r="DT313" s="4">
        <v>531478.97</v>
      </c>
      <c r="DU313" s="4">
        <v>542996.89</v>
      </c>
      <c r="DV313" s="4">
        <v>555367.43999999994</v>
      </c>
      <c r="DW313" s="4">
        <v>568342.25</v>
      </c>
      <c r="DX313" s="4">
        <v>581494.26</v>
      </c>
      <c r="DY313" s="4">
        <v>581494.26</v>
      </c>
      <c r="DZ313" s="4">
        <v>594992.91</v>
      </c>
      <c r="EA313" s="4">
        <v>609339.53</v>
      </c>
      <c r="EB313" s="4">
        <v>623910.23</v>
      </c>
      <c r="EC313" s="4">
        <v>639094.86</v>
      </c>
      <c r="ED313" s="4">
        <v>653910.63</v>
      </c>
      <c r="EE313" s="4">
        <v>669231.56999999995</v>
      </c>
      <c r="EF313" s="4">
        <v>669231.56999999995</v>
      </c>
      <c r="EG313" s="4">
        <v>684752.15</v>
      </c>
      <c r="EH313" s="4">
        <v>700658.14</v>
      </c>
      <c r="EI313" s="4">
        <v>716844.01</v>
      </c>
      <c r="EJ313" s="4">
        <v>733243.53</v>
      </c>
      <c r="EK313" s="4">
        <v>750098.38</v>
      </c>
      <c r="EL313" s="4">
        <v>767261.03</v>
      </c>
      <c r="EM313" s="4">
        <v>767261.03</v>
      </c>
      <c r="EN313" s="4">
        <v>784719.11</v>
      </c>
      <c r="EO313" s="4">
        <v>801764.09</v>
      </c>
      <c r="EP313" s="4">
        <v>819637.64</v>
      </c>
      <c r="EQ313" s="4">
        <v>837650.97</v>
      </c>
      <c r="ER313" s="4">
        <v>848726.81</v>
      </c>
      <c r="ES313" s="4">
        <v>859051.91</v>
      </c>
      <c r="ET313" s="4">
        <v>859051.91</v>
      </c>
      <c r="EU313" s="4">
        <v>869449.15</v>
      </c>
      <c r="EV313" s="4">
        <v>879846.41</v>
      </c>
      <c r="EW313" s="4">
        <v>887732.56</v>
      </c>
      <c r="EX313" s="4">
        <v>895524.11</v>
      </c>
      <c r="EY313" s="4">
        <v>903388.77</v>
      </c>
      <c r="EZ313" s="4">
        <v>910207.72</v>
      </c>
      <c r="FA313" s="4">
        <v>910207.72</v>
      </c>
      <c r="FB313" s="4">
        <v>916984.28</v>
      </c>
      <c r="FC313" s="4">
        <v>923884.36</v>
      </c>
      <c r="FD313" s="4">
        <v>930264.74</v>
      </c>
      <c r="FE313" s="4">
        <v>936612.61</v>
      </c>
      <c r="FF313" s="4">
        <v>941475.8</v>
      </c>
      <c r="FG313" s="4">
        <v>946763.53</v>
      </c>
      <c r="FH313" s="4">
        <v>946763.53</v>
      </c>
      <c r="FI313" s="4">
        <v>950853.42</v>
      </c>
      <c r="FJ313" s="4">
        <v>950853.42</v>
      </c>
      <c r="FK313" s="4">
        <v>954840.19</v>
      </c>
      <c r="FL313" s="4">
        <v>958008.21</v>
      </c>
      <c r="FM313" s="4">
        <v>961179.28</v>
      </c>
      <c r="FN313" s="4">
        <v>964504.54</v>
      </c>
      <c r="FO313" s="4">
        <v>964504.54</v>
      </c>
      <c r="FP313" s="4">
        <v>967854.94</v>
      </c>
      <c r="FQ313" s="4">
        <v>970770.01</v>
      </c>
      <c r="FR313" s="4">
        <v>973709.85</v>
      </c>
      <c r="FS313" s="4">
        <v>976047.37</v>
      </c>
      <c r="FT313" s="4">
        <v>978568.92</v>
      </c>
      <c r="FU313" s="4">
        <v>981684.93</v>
      </c>
      <c r="FV313" s="4">
        <v>981684.93</v>
      </c>
      <c r="FW313" s="4">
        <v>984801.61</v>
      </c>
      <c r="FX313" s="4">
        <v>987955.19999999995</v>
      </c>
      <c r="FY313" s="4">
        <v>991217.9</v>
      </c>
      <c r="FZ313" s="4">
        <v>994480.7</v>
      </c>
      <c r="GA313" s="4">
        <v>997812.52</v>
      </c>
      <c r="GB313" s="4">
        <v>1000355.11</v>
      </c>
      <c r="GC313" s="4">
        <v>1000355.11</v>
      </c>
      <c r="GD313" s="4">
        <v>1002260.01</v>
      </c>
      <c r="GE313" s="4">
        <v>1004102.48</v>
      </c>
      <c r="GF313" s="4">
        <v>1006051.46</v>
      </c>
      <c r="GG313" s="4">
        <v>1008265.54</v>
      </c>
      <c r="GH313" s="4">
        <v>1010501.38</v>
      </c>
      <c r="GI313" s="4">
        <v>1010501.38</v>
      </c>
      <c r="GJ313" s="4">
        <v>1010501.38</v>
      </c>
      <c r="GK313" s="4">
        <v>1010501.38</v>
      </c>
      <c r="GL313" s="4">
        <v>1010501.38</v>
      </c>
      <c r="GM313" s="4">
        <v>1010501.38</v>
      </c>
      <c r="GN313" s="4">
        <v>1013482.62</v>
      </c>
      <c r="GO313" s="4">
        <v>1015847.1</v>
      </c>
      <c r="GP313" s="4">
        <v>1019015.08</v>
      </c>
      <c r="GQ313" s="4">
        <v>1019015.08</v>
      </c>
      <c r="GR313" s="4">
        <v>1022637.88</v>
      </c>
      <c r="GS313" s="4">
        <v>1026316.68</v>
      </c>
      <c r="GT313" s="4">
        <v>1030370.83</v>
      </c>
      <c r="GU313" s="4">
        <v>1034656.63</v>
      </c>
      <c r="GV313" s="4">
        <v>1037566.45</v>
      </c>
      <c r="GW313" s="4">
        <v>1040295.37</v>
      </c>
      <c r="GX313" s="4">
        <v>1040295.37</v>
      </c>
      <c r="GY313" s="4">
        <v>1040850.48</v>
      </c>
      <c r="GZ313" s="4">
        <v>1041164.05</v>
      </c>
      <c r="HA313" s="4">
        <v>1041778.2</v>
      </c>
      <c r="HB313" s="4">
        <v>1042392.42</v>
      </c>
      <c r="HC313" s="4">
        <v>1043007.11</v>
      </c>
      <c r="HD313" s="4">
        <v>1043972.44</v>
      </c>
      <c r="HE313" s="4">
        <v>1043972.44</v>
      </c>
      <c r="HF313" s="4">
        <v>1045236.47</v>
      </c>
      <c r="HG313" s="4">
        <v>1045549.71</v>
      </c>
      <c r="HH313" s="4">
        <v>1045862.95</v>
      </c>
      <c r="HI313" s="4">
        <v>1046175.35</v>
      </c>
      <c r="HJ313" s="4">
        <v>1046534.75</v>
      </c>
      <c r="HK313" s="4">
        <v>1046894.15</v>
      </c>
      <c r="HL313" s="4">
        <v>1046894.15</v>
      </c>
      <c r="HM313" s="4">
        <v>1047253.55</v>
      </c>
      <c r="HN313" s="4">
        <v>1047628.62</v>
      </c>
      <c r="HO313" s="4">
        <v>1048056.96</v>
      </c>
      <c r="HP313" s="4">
        <v>1048519.76</v>
      </c>
      <c r="HQ313" s="4">
        <v>1048879.1599999999</v>
      </c>
      <c r="HR313" s="4">
        <v>1049238.56</v>
      </c>
      <c r="HS313" s="4">
        <v>1049238.56</v>
      </c>
      <c r="HT313" s="4">
        <v>1049597.96</v>
      </c>
      <c r="HU313" s="4">
        <v>1049973.03</v>
      </c>
      <c r="HV313" s="4">
        <v>1050401.3600000001</v>
      </c>
      <c r="HW313" s="4">
        <v>1050864.17</v>
      </c>
      <c r="HX313" s="4">
        <v>1051176.57</v>
      </c>
      <c r="HY313" s="4">
        <v>1051488.97</v>
      </c>
      <c r="HZ313" s="4">
        <v>1051488.97</v>
      </c>
      <c r="IA313" s="4">
        <v>1051801.3700000001</v>
      </c>
      <c r="IB313" s="4">
        <v>1052113.77</v>
      </c>
      <c r="IC313" s="4">
        <v>1052442.97</v>
      </c>
      <c r="ID313" s="4">
        <v>1052839.33</v>
      </c>
      <c r="IE313" s="4">
        <v>1053305.25</v>
      </c>
      <c r="IF313" s="4">
        <v>1053817.55</v>
      </c>
      <c r="IG313" s="4">
        <v>1053817.55</v>
      </c>
      <c r="IH313" s="4">
        <v>1054649.49</v>
      </c>
      <c r="II313" s="4">
        <v>1055488.1399999999</v>
      </c>
      <c r="IJ313" s="4">
        <v>1056541.55</v>
      </c>
      <c r="IK313" s="4">
        <v>1058021.17</v>
      </c>
      <c r="IL313" s="4">
        <v>1058541.83</v>
      </c>
      <c r="IM313" s="4">
        <v>1059062.5</v>
      </c>
      <c r="IN313" s="4">
        <v>1059062.5</v>
      </c>
      <c r="IO313" s="4">
        <v>1059902.81</v>
      </c>
      <c r="IP313" s="4">
        <v>1060743.1299999999</v>
      </c>
      <c r="IQ313" s="4">
        <v>1061796.54</v>
      </c>
      <c r="IR313" s="4">
        <v>1063276.1599999999</v>
      </c>
      <c r="IS313" s="4">
        <v>1064197.01</v>
      </c>
      <c r="IT313" s="4">
        <v>1065354.6399999999</v>
      </c>
      <c r="IU313" s="4">
        <v>1065354.6399999999</v>
      </c>
      <c r="IV313" s="4">
        <v>1066866.6100000001</v>
      </c>
      <c r="IW313" s="4">
        <v>1068890.17</v>
      </c>
      <c r="IX313" s="4">
        <v>1069851.83</v>
      </c>
      <c r="IY313" s="4">
        <v>1069851.83</v>
      </c>
      <c r="IZ313" s="4">
        <v>1069851.83</v>
      </c>
      <c r="JA313" s="4">
        <v>1069851.83</v>
      </c>
      <c r="JB313" s="4">
        <v>1069851.83</v>
      </c>
      <c r="JC313" s="4">
        <v>1069851.83</v>
      </c>
      <c r="JD313" s="4">
        <v>1071022.53</v>
      </c>
      <c r="JE313" s="4">
        <v>1072327.3600000001</v>
      </c>
      <c r="JF313" s="4">
        <v>1073056.29</v>
      </c>
      <c r="JG313" s="4">
        <v>1073785.22</v>
      </c>
      <c r="JH313" s="4">
        <v>1074514.1599999999</v>
      </c>
      <c r="JI313" s="4">
        <v>1074514.1599999999</v>
      </c>
      <c r="JJ313" s="4">
        <v>1075243.0900000001</v>
      </c>
      <c r="JK313" s="4">
        <v>1075972.02</v>
      </c>
      <c r="JL313" s="4">
        <v>1076701.3799999999</v>
      </c>
      <c r="JM313" s="4">
        <v>1077430.74</v>
      </c>
      <c r="JN313" s="4">
        <v>1078160.1000000001</v>
      </c>
      <c r="JO313" s="4">
        <v>1078889.46</v>
      </c>
      <c r="JP313" s="4">
        <v>1078889.46</v>
      </c>
      <c r="JQ313" s="4">
        <v>1079619.18</v>
      </c>
      <c r="JR313" s="4">
        <v>1080349.22</v>
      </c>
      <c r="JS313" s="4">
        <v>1081079.54</v>
      </c>
      <c r="JT313" s="4">
        <v>1081808.47</v>
      </c>
      <c r="JU313" s="4">
        <v>1082538.52</v>
      </c>
      <c r="JV313" s="4">
        <v>1083268.6399999999</v>
      </c>
      <c r="JW313" s="4">
        <v>1083268.6399999999</v>
      </c>
      <c r="JX313" s="4">
        <v>1083999.42</v>
      </c>
      <c r="JY313" s="4">
        <v>1084730.52</v>
      </c>
      <c r="JZ313" s="4">
        <v>1085463.1299999999</v>
      </c>
      <c r="KA313" s="4">
        <v>1086192.06</v>
      </c>
      <c r="KB313" s="4">
        <v>1086920.99</v>
      </c>
      <c r="KC313" s="4">
        <v>1087649.92</v>
      </c>
      <c r="KD313" s="4">
        <v>1087649.92</v>
      </c>
      <c r="KE313" s="4">
        <v>1088378.8500000001</v>
      </c>
      <c r="KF313" s="4">
        <v>1089107.78</v>
      </c>
      <c r="KG313" s="4">
        <v>1089836.72</v>
      </c>
      <c r="KH313" s="4">
        <v>1090565.6499999999</v>
      </c>
      <c r="KI313" s="4">
        <v>1091294.58</v>
      </c>
      <c r="KJ313" s="4">
        <v>1092023.51</v>
      </c>
      <c r="KK313" s="4">
        <v>1092023.51</v>
      </c>
      <c r="KL313" s="4">
        <v>1092752.44</v>
      </c>
      <c r="KM313" s="4">
        <v>1093481.3700000001</v>
      </c>
      <c r="KN313" s="4">
        <v>1094210.31</v>
      </c>
      <c r="KO313" s="4">
        <v>1094939.24</v>
      </c>
      <c r="KP313" s="4">
        <v>1095668.17</v>
      </c>
      <c r="KQ313" s="4">
        <v>1096397.1000000001</v>
      </c>
      <c r="KR313" s="4">
        <v>1096397.1000000001</v>
      </c>
      <c r="KS313" s="4">
        <v>1097126.03</v>
      </c>
      <c r="KT313" s="4">
        <v>1097854.96</v>
      </c>
      <c r="KU313" s="4">
        <v>1098634.27</v>
      </c>
      <c r="KV313" s="4">
        <v>1099539.9099999999</v>
      </c>
      <c r="KW313" s="4">
        <v>1100472.0900000001</v>
      </c>
      <c r="KX313" s="4">
        <v>1101409.29</v>
      </c>
      <c r="KY313" s="4">
        <v>1101409.29</v>
      </c>
      <c r="KZ313" s="4">
        <v>1102346.48</v>
      </c>
      <c r="LA313" s="4">
        <v>1103283.68</v>
      </c>
      <c r="LB313" s="4">
        <v>1104220.8799999999</v>
      </c>
      <c r="LC313" s="4">
        <v>1105158.08</v>
      </c>
      <c r="LD313" s="4">
        <v>1106095.27</v>
      </c>
      <c r="LE313" s="4">
        <v>1107032.47</v>
      </c>
      <c r="LF313" s="4">
        <v>1107032.47</v>
      </c>
      <c r="LG313" s="4">
        <v>1107969.67</v>
      </c>
      <c r="LH313" s="4">
        <v>1108906.8700000001</v>
      </c>
      <c r="LI313" s="4">
        <v>1109844.06</v>
      </c>
      <c r="LJ313" s="4">
        <v>1110781.26</v>
      </c>
      <c r="LK313" s="4">
        <v>1111718.46</v>
      </c>
      <c r="LL313" s="4">
        <v>1112655.6599999999</v>
      </c>
      <c r="LM313" s="4">
        <v>1112655.6599999999</v>
      </c>
      <c r="LN313" s="4">
        <v>1113592.8500000001</v>
      </c>
      <c r="LO313" s="4">
        <v>1114530.05</v>
      </c>
      <c r="LP313" s="4">
        <v>1115467.25</v>
      </c>
      <c r="LQ313" s="4">
        <v>1116404.45</v>
      </c>
      <c r="LR313" s="4">
        <v>1117341.6499999999</v>
      </c>
      <c r="LS313" s="4">
        <v>1118278.8400000001</v>
      </c>
      <c r="LT313" s="4">
        <v>1118278.8400000001</v>
      </c>
      <c r="LU313" s="4">
        <v>1119216.04</v>
      </c>
      <c r="LV313" s="4">
        <v>1120153.24</v>
      </c>
      <c r="LW313" s="4">
        <v>1121090.44</v>
      </c>
      <c r="LX313" s="4">
        <v>1122027.6299999999</v>
      </c>
      <c r="LY313" s="4">
        <v>1122964.83</v>
      </c>
      <c r="LZ313" s="4">
        <v>1123902.03</v>
      </c>
      <c r="MA313" s="4">
        <v>1123902.03</v>
      </c>
      <c r="MB313" s="4">
        <v>1124896</v>
      </c>
      <c r="MC313" s="4">
        <v>1125936.07</v>
      </c>
      <c r="MD313" s="4">
        <v>1126977.3999999999</v>
      </c>
      <c r="ME313" s="4">
        <v>1128018.73</v>
      </c>
      <c r="MF313" s="4">
        <v>1129060.06</v>
      </c>
      <c r="MG313" s="4">
        <v>1130101.3999999999</v>
      </c>
      <c r="MH313" s="4">
        <v>1130101.3999999999</v>
      </c>
      <c r="MI313" s="4">
        <v>1131142.73</v>
      </c>
      <c r="MJ313" s="4">
        <v>1132184.06</v>
      </c>
      <c r="MK313" s="4">
        <v>1133225.3899999999</v>
      </c>
      <c r="ML313" s="4">
        <v>1134266.72</v>
      </c>
      <c r="MM313" s="4">
        <v>1135308.05</v>
      </c>
      <c r="MN313" s="4">
        <v>1136349.3799999999</v>
      </c>
      <c r="MO313" s="4">
        <v>1136349.3799999999</v>
      </c>
      <c r="MP313" s="4">
        <v>1137390.71</v>
      </c>
      <c r="MQ313" s="4">
        <v>1138432.04</v>
      </c>
      <c r="MR313" s="4">
        <v>1139473.3700000001</v>
      </c>
      <c r="MS313" s="4">
        <v>1140514.7</v>
      </c>
      <c r="MT313" s="4">
        <v>1141556.03</v>
      </c>
      <c r="MU313" s="4">
        <v>1142597.3600000001</v>
      </c>
      <c r="MV313" s="4">
        <v>1142597.3600000001</v>
      </c>
      <c r="MW313" s="4">
        <v>1143638.69</v>
      </c>
      <c r="MX313" s="4">
        <v>1144680.02</v>
      </c>
      <c r="MY313" s="4">
        <v>1145721.3600000001</v>
      </c>
      <c r="MZ313" s="4">
        <v>1146762.69</v>
      </c>
      <c r="NA313" s="4">
        <v>1147804.02</v>
      </c>
      <c r="NB313" s="4">
        <v>1148845.3500000001</v>
      </c>
      <c r="NC313" s="4">
        <v>1148845.3500000001</v>
      </c>
      <c r="ND313" s="4">
        <v>1149886.68</v>
      </c>
      <c r="NE313" s="4">
        <v>1150928.01</v>
      </c>
      <c r="NF313" s="4">
        <v>1151969.3400000001</v>
      </c>
      <c r="NG313" s="4">
        <v>1153010.67</v>
      </c>
      <c r="NH313" s="4">
        <v>1156225.1299999999</v>
      </c>
      <c r="NI313" s="4">
        <v>1159439.5900000001</v>
      </c>
      <c r="NJ313" s="4">
        <v>1159439.5900000001</v>
      </c>
      <c r="NK313" s="4">
        <v>1163169.42</v>
      </c>
      <c r="NL313" s="4">
        <v>1167961.44</v>
      </c>
      <c r="NM313" s="4">
        <v>1170942.8700000001</v>
      </c>
      <c r="NN313" s="4">
        <v>1174253.31</v>
      </c>
      <c r="NO313" s="4">
        <v>1174253.31</v>
      </c>
      <c r="NP313" s="4">
        <v>1176603.93</v>
      </c>
      <c r="NQ313" s="4">
        <v>1176603.93</v>
      </c>
      <c r="NR313" s="4">
        <v>1180018.04</v>
      </c>
      <c r="NS313" s="4">
        <v>1184797.8</v>
      </c>
      <c r="NT313" s="4">
        <v>1190123.81</v>
      </c>
      <c r="NU313" s="4">
        <v>1196405.78</v>
      </c>
      <c r="NV313" s="4">
        <v>1203234</v>
      </c>
      <c r="NW313" s="4">
        <v>1203234</v>
      </c>
      <c r="NX313" s="4">
        <v>1203234</v>
      </c>
      <c r="NY313" s="4">
        <v>1203234</v>
      </c>
      <c r="NZ313" s="4">
        <v>1203234</v>
      </c>
      <c r="OA313" s="4">
        <v>1203234</v>
      </c>
      <c r="OB313" s="4">
        <v>1203234</v>
      </c>
      <c r="OC313" s="4">
        <v>1203234</v>
      </c>
      <c r="OD313" s="4">
        <v>1203234</v>
      </c>
      <c r="OE313" s="4">
        <v>1203234</v>
      </c>
      <c r="OF313" s="4">
        <v>1203234</v>
      </c>
      <c r="OG313" s="4">
        <v>1203234</v>
      </c>
      <c r="OH313" s="4">
        <v>1203234</v>
      </c>
      <c r="OI313" s="4">
        <v>1203234</v>
      </c>
      <c r="OJ313" s="4">
        <v>1203234</v>
      </c>
      <c r="OK313" s="4">
        <v>1203234</v>
      </c>
      <c r="OL313" s="4">
        <v>1203234</v>
      </c>
      <c r="OM313" s="4">
        <v>1203234</v>
      </c>
      <c r="ON313" s="4">
        <v>1203234</v>
      </c>
      <c r="OO313" s="4">
        <v>1203234</v>
      </c>
      <c r="OP313" s="4">
        <v>1203234</v>
      </c>
      <c r="OQ313" s="4">
        <v>1203234</v>
      </c>
      <c r="OR313" s="4">
        <v>1203234</v>
      </c>
      <c r="OS313" s="4">
        <v>1203234</v>
      </c>
      <c r="OT313" s="4">
        <v>1203234</v>
      </c>
      <c r="OU313" s="4">
        <v>1203234</v>
      </c>
      <c r="OV313" s="4">
        <v>1203234</v>
      </c>
      <c r="OW313" s="4">
        <v>1203234</v>
      </c>
      <c r="OX313" s="4">
        <v>1203234</v>
      </c>
      <c r="OY313" s="4">
        <v>1203234</v>
      </c>
      <c r="OZ313" s="4">
        <v>1203234</v>
      </c>
      <c r="PA313" s="4">
        <v>1203234</v>
      </c>
      <c r="PB313" s="4">
        <v>1203234</v>
      </c>
      <c r="PC313" s="4">
        <v>1203234</v>
      </c>
      <c r="PD313" s="4">
        <v>1203234</v>
      </c>
      <c r="PE313" s="4">
        <v>1203234</v>
      </c>
      <c r="PF313" s="4">
        <v>1203234</v>
      </c>
      <c r="PG313" s="4">
        <v>1203234</v>
      </c>
      <c r="PH313" s="4">
        <v>1203234</v>
      </c>
      <c r="PI313" s="4">
        <v>1203234</v>
      </c>
      <c r="PJ313" s="4">
        <v>1203234</v>
      </c>
      <c r="PK313" s="4">
        <v>1203234</v>
      </c>
      <c r="PL313" s="4">
        <v>1203234</v>
      </c>
      <c r="PM313" s="4">
        <v>1203234</v>
      </c>
      <c r="PN313" s="4">
        <v>1203234</v>
      </c>
      <c r="PO313" s="4">
        <v>1203234</v>
      </c>
      <c r="PP313" s="4">
        <v>1203234</v>
      </c>
      <c r="PQ313" s="4">
        <v>1203234</v>
      </c>
      <c r="PR313" s="4">
        <v>1203234</v>
      </c>
      <c r="PS313" s="4">
        <v>1203234</v>
      </c>
      <c r="PT313" s="4">
        <v>1203234</v>
      </c>
      <c r="PU313" s="4">
        <v>1203234</v>
      </c>
      <c r="PV313" s="4">
        <v>1203234</v>
      </c>
      <c r="PW313" s="4">
        <v>1203234</v>
      </c>
      <c r="PX313" s="4">
        <v>1203234</v>
      </c>
      <c r="PY313" s="4">
        <v>1203234</v>
      </c>
      <c r="PZ313" s="4">
        <v>1203234</v>
      </c>
      <c r="QA313" s="4">
        <v>1203234</v>
      </c>
      <c r="QB313" s="4">
        <v>1203234</v>
      </c>
      <c r="QC313" s="4">
        <v>1203234</v>
      </c>
      <c r="QD313" s="4">
        <v>1203234</v>
      </c>
      <c r="QE313" s="4">
        <v>1203234</v>
      </c>
      <c r="QF313" s="4">
        <v>1203234</v>
      </c>
      <c r="QG313" s="4">
        <v>1203234</v>
      </c>
      <c r="QH313" s="4">
        <v>1203234</v>
      </c>
      <c r="QI313" s="4">
        <v>1203234</v>
      </c>
      <c r="QJ313" s="4">
        <v>1203234</v>
      </c>
      <c r="QK313" s="4">
        <v>1203234</v>
      </c>
      <c r="QL313" s="4">
        <v>1203234</v>
      </c>
      <c r="QM313" s="4">
        <v>1203234</v>
      </c>
      <c r="QN313" s="4">
        <v>1203234</v>
      </c>
      <c r="QO313" s="4">
        <v>1203234</v>
      </c>
      <c r="QP313" s="4">
        <v>1203234</v>
      </c>
      <c r="QQ313" s="4">
        <v>1203234</v>
      </c>
      <c r="QR313" s="4">
        <v>1203234</v>
      </c>
      <c r="QS313" s="4">
        <v>1203234</v>
      </c>
      <c r="QT313" s="4">
        <v>1203234</v>
      </c>
      <c r="QU313" s="4">
        <v>1203234</v>
      </c>
      <c r="QV313" s="4">
        <v>1203234</v>
      </c>
      <c r="QW313" s="4">
        <v>1203234</v>
      </c>
      <c r="QX313" s="4">
        <v>1203234</v>
      </c>
      <c r="QY313" s="4">
        <v>1203234</v>
      </c>
      <c r="QZ313" s="4">
        <v>1203234</v>
      </c>
    </row>
    <row r="314" spans="1:487">
      <c r="A314" s="4" t="s">
        <v>1107</v>
      </c>
      <c r="D314" s="4">
        <v>4262</v>
      </c>
      <c r="E314" s="4">
        <v>4262</v>
      </c>
      <c r="F314" s="689">
        <v>33678.32</v>
      </c>
      <c r="H314" s="4" t="s">
        <v>894</v>
      </c>
      <c r="IH314" s="4">
        <v>319.64999999999998</v>
      </c>
      <c r="II314" s="4">
        <v>639.29999999999995</v>
      </c>
      <c r="IJ314" s="4">
        <v>1172.05</v>
      </c>
      <c r="IK314" s="4">
        <v>2131</v>
      </c>
      <c r="IL314" s="4">
        <v>2131</v>
      </c>
      <c r="IM314" s="4">
        <v>2131</v>
      </c>
      <c r="IN314" s="4">
        <v>2131</v>
      </c>
      <c r="IO314" s="4">
        <v>2450.65</v>
      </c>
      <c r="IP314" s="4">
        <v>2770.3</v>
      </c>
      <c r="IQ314" s="4">
        <v>3303.05</v>
      </c>
      <c r="IR314" s="4">
        <v>4262</v>
      </c>
      <c r="IS314" s="4">
        <v>4262</v>
      </c>
      <c r="IT314" s="4">
        <v>4262</v>
      </c>
      <c r="IU314" s="4">
        <v>4262</v>
      </c>
      <c r="IV314" s="4">
        <v>4262</v>
      </c>
      <c r="IW314" s="4">
        <v>4262</v>
      </c>
      <c r="IX314" s="4">
        <v>4262</v>
      </c>
      <c r="IY314" s="4">
        <v>4262</v>
      </c>
      <c r="IZ314" s="4">
        <v>4262</v>
      </c>
      <c r="JA314" s="4">
        <v>4262</v>
      </c>
      <c r="JB314" s="4">
        <v>4262</v>
      </c>
      <c r="JC314" s="4">
        <v>4262</v>
      </c>
      <c r="JD314" s="4">
        <v>4262</v>
      </c>
      <c r="JE314" s="4">
        <v>4262</v>
      </c>
      <c r="JF314" s="4">
        <v>4262</v>
      </c>
      <c r="JG314" s="4">
        <v>4262</v>
      </c>
      <c r="JH314" s="4">
        <v>4262</v>
      </c>
      <c r="JI314" s="4">
        <v>4262</v>
      </c>
      <c r="JJ314" s="4">
        <v>4262</v>
      </c>
      <c r="JK314" s="4">
        <v>4262</v>
      </c>
      <c r="JL314" s="4">
        <v>4262</v>
      </c>
      <c r="JM314" s="4">
        <v>4262</v>
      </c>
      <c r="JN314" s="4">
        <v>4262</v>
      </c>
      <c r="JO314" s="4">
        <v>4262</v>
      </c>
      <c r="JP314" s="4">
        <v>4262</v>
      </c>
      <c r="JQ314" s="4">
        <v>4262</v>
      </c>
      <c r="JR314" s="4">
        <v>4262</v>
      </c>
      <c r="JS314" s="4">
        <v>4262</v>
      </c>
      <c r="JT314" s="4">
        <v>4262</v>
      </c>
      <c r="JU314" s="4">
        <v>4262</v>
      </c>
      <c r="JV314" s="4">
        <v>4262</v>
      </c>
      <c r="JW314" s="4">
        <v>4262</v>
      </c>
      <c r="JX314" s="4">
        <v>4262</v>
      </c>
      <c r="JY314" s="4">
        <v>4262</v>
      </c>
      <c r="JZ314" s="4">
        <v>4262</v>
      </c>
      <c r="KA314" s="4">
        <v>4262</v>
      </c>
      <c r="KB314" s="4">
        <v>4262</v>
      </c>
      <c r="KC314" s="4">
        <v>4262</v>
      </c>
      <c r="KD314" s="4">
        <v>4262</v>
      </c>
      <c r="KE314" s="4">
        <v>4262</v>
      </c>
      <c r="KF314" s="4">
        <v>4262</v>
      </c>
      <c r="KG314" s="4">
        <v>4262</v>
      </c>
      <c r="KH314" s="4">
        <v>4262</v>
      </c>
      <c r="KI314" s="4">
        <v>4262</v>
      </c>
      <c r="KJ314" s="4">
        <v>4262</v>
      </c>
      <c r="KK314" s="4">
        <v>4262</v>
      </c>
      <c r="KL314" s="4">
        <v>4262</v>
      </c>
      <c r="KM314" s="4">
        <v>4262</v>
      </c>
      <c r="KN314" s="4">
        <v>4262</v>
      </c>
      <c r="KO314" s="4">
        <v>4262</v>
      </c>
      <c r="KP314" s="4">
        <v>4262</v>
      </c>
      <c r="KQ314" s="4">
        <v>4262</v>
      </c>
      <c r="KR314" s="4">
        <v>4262</v>
      </c>
      <c r="KS314" s="4">
        <v>4262</v>
      </c>
      <c r="KT314" s="4">
        <v>4262</v>
      </c>
      <c r="KU314" s="4">
        <v>4262</v>
      </c>
      <c r="KV314" s="4">
        <v>4262</v>
      </c>
      <c r="KW314" s="4">
        <v>4262</v>
      </c>
      <c r="KX314" s="4">
        <v>4262</v>
      </c>
      <c r="KY314" s="4">
        <v>4262</v>
      </c>
      <c r="KZ314" s="4">
        <v>4262</v>
      </c>
      <c r="LA314" s="4">
        <v>4262</v>
      </c>
      <c r="LB314" s="4">
        <v>4262</v>
      </c>
      <c r="LC314" s="4">
        <v>4262</v>
      </c>
      <c r="LD314" s="4">
        <v>4262</v>
      </c>
      <c r="LE314" s="4">
        <v>4262</v>
      </c>
      <c r="LF314" s="4">
        <v>4262</v>
      </c>
      <c r="LG314" s="4">
        <v>4262</v>
      </c>
      <c r="LH314" s="4">
        <v>4262</v>
      </c>
      <c r="LI314" s="4">
        <v>4262</v>
      </c>
      <c r="LJ314" s="4">
        <v>4262</v>
      </c>
      <c r="LK314" s="4">
        <v>4262</v>
      </c>
      <c r="LL314" s="4">
        <v>4262</v>
      </c>
      <c r="LM314" s="4">
        <v>4262</v>
      </c>
      <c r="LN314" s="4">
        <v>4262</v>
      </c>
      <c r="LO314" s="4">
        <v>4262</v>
      </c>
      <c r="LP314" s="4">
        <v>4262</v>
      </c>
      <c r="LQ314" s="4">
        <v>4262</v>
      </c>
      <c r="LR314" s="4">
        <v>4262</v>
      </c>
      <c r="LS314" s="4">
        <v>4262</v>
      </c>
      <c r="LT314" s="4">
        <v>4262</v>
      </c>
      <c r="LU314" s="4">
        <v>4262</v>
      </c>
      <c r="LV314" s="4">
        <v>4262</v>
      </c>
      <c r="LW314" s="4">
        <v>4262</v>
      </c>
      <c r="LX314" s="4">
        <v>4262</v>
      </c>
      <c r="LY314" s="4">
        <v>4262</v>
      </c>
      <c r="LZ314" s="4">
        <v>4262</v>
      </c>
      <c r="MA314" s="4">
        <v>4262</v>
      </c>
      <c r="MB314" s="4">
        <v>4262</v>
      </c>
      <c r="MC314" s="4">
        <v>4262</v>
      </c>
      <c r="MD314" s="4">
        <v>4262</v>
      </c>
      <c r="ME314" s="4">
        <v>4262</v>
      </c>
      <c r="MF314" s="4">
        <v>4262</v>
      </c>
      <c r="MG314" s="4">
        <v>4262</v>
      </c>
      <c r="MH314" s="4">
        <v>4262</v>
      </c>
      <c r="MI314" s="4">
        <v>4262</v>
      </c>
      <c r="MJ314" s="4">
        <v>4262</v>
      </c>
      <c r="MK314" s="4">
        <v>4262</v>
      </c>
      <c r="ML314" s="4">
        <v>4262</v>
      </c>
      <c r="MM314" s="4">
        <v>4262</v>
      </c>
      <c r="MN314" s="4">
        <v>4262</v>
      </c>
      <c r="MO314" s="4">
        <v>4262</v>
      </c>
      <c r="MP314" s="4">
        <v>4262</v>
      </c>
      <c r="MQ314" s="4">
        <v>4262</v>
      </c>
      <c r="MR314" s="4">
        <v>4262</v>
      </c>
      <c r="MS314" s="4">
        <v>4262</v>
      </c>
      <c r="MT314" s="4">
        <v>4262</v>
      </c>
      <c r="MU314" s="4">
        <v>4262</v>
      </c>
      <c r="MV314" s="4">
        <v>4262</v>
      </c>
      <c r="MW314" s="4">
        <v>4262</v>
      </c>
      <c r="MX314" s="4">
        <v>4262</v>
      </c>
      <c r="MY314" s="4">
        <v>4262</v>
      </c>
      <c r="MZ314" s="4">
        <v>4262</v>
      </c>
      <c r="NA314" s="4">
        <v>4262</v>
      </c>
      <c r="NB314" s="4">
        <v>4262</v>
      </c>
      <c r="NC314" s="4">
        <v>4262</v>
      </c>
      <c r="ND314" s="4">
        <v>4262</v>
      </c>
      <c r="NE314" s="4">
        <v>4262</v>
      </c>
      <c r="NF314" s="4">
        <v>4262</v>
      </c>
      <c r="NG314" s="4">
        <v>4262</v>
      </c>
      <c r="NH314" s="4">
        <v>4262</v>
      </c>
      <c r="NI314" s="4">
        <v>4262</v>
      </c>
      <c r="NJ314" s="4">
        <v>4262</v>
      </c>
      <c r="NK314" s="4">
        <v>4262</v>
      </c>
      <c r="NL314" s="4">
        <v>4262</v>
      </c>
      <c r="NM314" s="4">
        <v>4262</v>
      </c>
      <c r="NN314" s="4">
        <v>4262</v>
      </c>
      <c r="NO314" s="4">
        <v>4262</v>
      </c>
      <c r="NP314" s="4">
        <v>4262</v>
      </c>
      <c r="NQ314" s="4">
        <v>4262</v>
      </c>
      <c r="NR314" s="4">
        <v>4262</v>
      </c>
      <c r="NS314" s="4">
        <v>4262</v>
      </c>
      <c r="NT314" s="4">
        <v>4262</v>
      </c>
      <c r="NU314" s="4">
        <v>4262</v>
      </c>
      <c r="NV314" s="4">
        <v>4262</v>
      </c>
      <c r="NW314" s="4">
        <v>4262</v>
      </c>
      <c r="NX314" s="4">
        <v>4262</v>
      </c>
      <c r="NY314" s="4">
        <v>4262</v>
      </c>
      <c r="NZ314" s="4">
        <v>4262</v>
      </c>
      <c r="OA314" s="4">
        <v>4262</v>
      </c>
      <c r="OB314" s="4">
        <v>4262</v>
      </c>
      <c r="OC314" s="4">
        <v>4262</v>
      </c>
      <c r="OD314" s="4">
        <v>4262</v>
      </c>
      <c r="OE314" s="4">
        <v>4262</v>
      </c>
      <c r="OF314" s="4">
        <v>4262</v>
      </c>
      <c r="OG314" s="4">
        <v>4262</v>
      </c>
      <c r="OH314" s="4">
        <v>4262</v>
      </c>
      <c r="OI314" s="4">
        <v>4262</v>
      </c>
      <c r="OJ314" s="4">
        <v>4262</v>
      </c>
      <c r="OK314" s="4">
        <v>4262</v>
      </c>
      <c r="OL314" s="4">
        <v>4262</v>
      </c>
      <c r="OM314" s="4">
        <v>4262</v>
      </c>
      <c r="ON314" s="4">
        <v>4262</v>
      </c>
      <c r="OO314" s="4">
        <v>4262</v>
      </c>
      <c r="OP314" s="4">
        <v>4262</v>
      </c>
      <c r="OQ314" s="4">
        <v>4262</v>
      </c>
      <c r="OR314" s="4">
        <v>4262</v>
      </c>
      <c r="OS314" s="4">
        <v>4262</v>
      </c>
      <c r="OT314" s="4">
        <v>4262</v>
      </c>
      <c r="OU314" s="4">
        <v>4262</v>
      </c>
      <c r="OV314" s="4">
        <v>4262</v>
      </c>
      <c r="OW314" s="4">
        <v>4262</v>
      </c>
      <c r="OX314" s="4">
        <v>4262</v>
      </c>
      <c r="OY314" s="4">
        <v>4262</v>
      </c>
      <c r="OZ314" s="4">
        <v>4262</v>
      </c>
      <c r="PA314" s="4">
        <v>4262</v>
      </c>
      <c r="PB314" s="4">
        <v>4262</v>
      </c>
      <c r="PC314" s="4">
        <v>4262</v>
      </c>
      <c r="PD314" s="4">
        <v>4262</v>
      </c>
      <c r="PE314" s="4">
        <v>4262</v>
      </c>
      <c r="PF314" s="4">
        <v>4262</v>
      </c>
      <c r="PG314" s="4">
        <v>4262</v>
      </c>
      <c r="PH314" s="4">
        <v>4262</v>
      </c>
      <c r="PI314" s="4">
        <v>4262</v>
      </c>
      <c r="PJ314" s="4">
        <v>4262</v>
      </c>
      <c r="PK314" s="4">
        <v>4262</v>
      </c>
      <c r="PL314" s="4">
        <v>4262</v>
      </c>
      <c r="PM314" s="4">
        <v>4262</v>
      </c>
      <c r="PN314" s="4">
        <v>4262</v>
      </c>
      <c r="PO314" s="4">
        <v>4262</v>
      </c>
      <c r="PP314" s="4">
        <v>4262</v>
      </c>
      <c r="PQ314" s="4">
        <v>4262</v>
      </c>
      <c r="PR314" s="4">
        <v>4262</v>
      </c>
      <c r="PS314" s="4">
        <v>4262</v>
      </c>
      <c r="PT314" s="4">
        <v>4262</v>
      </c>
      <c r="PU314" s="4">
        <v>4262</v>
      </c>
      <c r="PV314" s="4">
        <v>4262</v>
      </c>
      <c r="PW314" s="4">
        <v>4262</v>
      </c>
      <c r="PX314" s="4">
        <v>4262</v>
      </c>
      <c r="PY314" s="4">
        <v>4262</v>
      </c>
      <c r="PZ314" s="4">
        <v>4262</v>
      </c>
      <c r="QA314" s="4">
        <v>4262</v>
      </c>
      <c r="QB314" s="4">
        <v>4262</v>
      </c>
      <c r="QC314" s="4">
        <v>4262</v>
      </c>
      <c r="QD314" s="4">
        <v>4262</v>
      </c>
      <c r="QE314" s="4">
        <v>4262</v>
      </c>
      <c r="QF314" s="4">
        <v>4262</v>
      </c>
      <c r="QG314" s="4">
        <v>4262</v>
      </c>
      <c r="QH314" s="4">
        <v>4262</v>
      </c>
      <c r="QI314" s="4">
        <v>4262</v>
      </c>
      <c r="QJ314" s="4">
        <v>4262</v>
      </c>
      <c r="QK314" s="4">
        <v>4262</v>
      </c>
      <c r="QL314" s="4">
        <v>4262</v>
      </c>
      <c r="QM314" s="4">
        <v>4262</v>
      </c>
      <c r="QN314" s="4">
        <v>4262</v>
      </c>
      <c r="QO314" s="4">
        <v>4262</v>
      </c>
      <c r="QP314" s="4">
        <v>4262</v>
      </c>
      <c r="QQ314" s="4">
        <v>4262</v>
      </c>
      <c r="QR314" s="4">
        <v>4262</v>
      </c>
      <c r="QS314" s="4">
        <v>4262</v>
      </c>
      <c r="QT314" s="4">
        <v>4262</v>
      </c>
      <c r="QU314" s="4">
        <v>4262</v>
      </c>
      <c r="QV314" s="4">
        <v>4262</v>
      </c>
      <c r="QW314" s="4">
        <v>4262</v>
      </c>
      <c r="QX314" s="4">
        <v>4262</v>
      </c>
      <c r="QY314" s="4">
        <v>4262</v>
      </c>
      <c r="QZ314" s="4">
        <v>4262</v>
      </c>
    </row>
    <row r="315" spans="1:487">
      <c r="A315" s="4" t="s">
        <v>1108</v>
      </c>
      <c r="D315" s="4">
        <v>5000</v>
      </c>
      <c r="E315" s="4">
        <v>5000</v>
      </c>
      <c r="F315" s="689">
        <v>57070</v>
      </c>
      <c r="H315" s="4" t="s">
        <v>894</v>
      </c>
      <c r="HA315" s="4">
        <v>300</v>
      </c>
      <c r="HB315" s="4">
        <v>600</v>
      </c>
      <c r="HC315" s="4">
        <v>900</v>
      </c>
      <c r="HD315" s="4">
        <v>1550</v>
      </c>
      <c r="HE315" s="4">
        <v>1550</v>
      </c>
      <c r="HF315" s="4">
        <v>2500</v>
      </c>
      <c r="HG315" s="4">
        <v>2500</v>
      </c>
      <c r="HH315" s="4">
        <v>2500</v>
      </c>
      <c r="HI315" s="4">
        <v>2500</v>
      </c>
      <c r="HJ315" s="4">
        <v>2500</v>
      </c>
      <c r="HK315" s="4">
        <v>2500</v>
      </c>
      <c r="HL315" s="4">
        <v>2500</v>
      </c>
      <c r="HM315" s="4">
        <v>2500</v>
      </c>
      <c r="HN315" s="4">
        <v>2500</v>
      </c>
      <c r="HO315" s="4">
        <v>2500</v>
      </c>
      <c r="HP315" s="4">
        <v>2500</v>
      </c>
      <c r="HQ315" s="4">
        <v>2500</v>
      </c>
      <c r="HR315" s="4">
        <v>2500</v>
      </c>
      <c r="HS315" s="4">
        <v>2500</v>
      </c>
      <c r="HT315" s="4">
        <v>2500</v>
      </c>
      <c r="HU315" s="4">
        <v>2500</v>
      </c>
      <c r="HV315" s="4">
        <v>2500</v>
      </c>
      <c r="HW315" s="4">
        <v>2500</v>
      </c>
      <c r="HX315" s="4">
        <v>2500</v>
      </c>
      <c r="HY315" s="4">
        <v>2500</v>
      </c>
      <c r="HZ315" s="4">
        <v>2500</v>
      </c>
      <c r="IA315" s="4">
        <v>2500</v>
      </c>
      <c r="IB315" s="4">
        <v>2500</v>
      </c>
      <c r="IC315" s="4">
        <v>2500</v>
      </c>
      <c r="ID315" s="4">
        <v>2500</v>
      </c>
      <c r="IE315" s="4">
        <v>2500</v>
      </c>
      <c r="IF315" s="4">
        <v>2500</v>
      </c>
      <c r="IG315" s="4">
        <v>2500</v>
      </c>
      <c r="IH315" s="4">
        <v>2500</v>
      </c>
      <c r="II315" s="4">
        <v>2500</v>
      </c>
      <c r="IJ315" s="4">
        <v>2500</v>
      </c>
      <c r="IK315" s="4">
        <v>2500</v>
      </c>
      <c r="IL315" s="4">
        <v>2500</v>
      </c>
      <c r="IM315" s="4">
        <v>2500</v>
      </c>
      <c r="IN315" s="4">
        <v>2500</v>
      </c>
      <c r="IO315" s="4">
        <v>2500</v>
      </c>
      <c r="IP315" s="4">
        <v>2500</v>
      </c>
      <c r="IQ315" s="4">
        <v>2500</v>
      </c>
      <c r="IR315" s="4">
        <v>2500</v>
      </c>
      <c r="IS315" s="4">
        <v>2875</v>
      </c>
      <c r="IT315" s="4">
        <v>3250</v>
      </c>
      <c r="IU315" s="4">
        <v>3250</v>
      </c>
      <c r="IV315" s="4">
        <v>3875</v>
      </c>
      <c r="IW315" s="4">
        <v>5000</v>
      </c>
      <c r="IX315" s="4">
        <v>5000</v>
      </c>
      <c r="IY315" s="4">
        <v>5000</v>
      </c>
      <c r="IZ315" s="4">
        <v>5000</v>
      </c>
      <c r="JA315" s="4">
        <v>5000</v>
      </c>
      <c r="JB315" s="4">
        <v>5000</v>
      </c>
      <c r="JC315" s="4">
        <v>5000</v>
      </c>
      <c r="JD315" s="4">
        <v>5000</v>
      </c>
      <c r="JE315" s="4">
        <v>5000</v>
      </c>
      <c r="JF315" s="4">
        <v>5000</v>
      </c>
      <c r="JG315" s="4">
        <v>5000</v>
      </c>
      <c r="JH315" s="4">
        <v>5000</v>
      </c>
      <c r="JI315" s="4">
        <v>5000</v>
      </c>
      <c r="JJ315" s="4">
        <v>5000</v>
      </c>
      <c r="JK315" s="4">
        <v>5000</v>
      </c>
      <c r="JL315" s="4">
        <v>5000</v>
      </c>
      <c r="JM315" s="4">
        <v>5000</v>
      </c>
      <c r="JN315" s="4">
        <v>5000</v>
      </c>
      <c r="JO315" s="4">
        <v>5000</v>
      </c>
      <c r="JP315" s="4">
        <v>5000</v>
      </c>
      <c r="JQ315" s="4">
        <v>5000</v>
      </c>
      <c r="JR315" s="4">
        <v>5000</v>
      </c>
      <c r="JS315" s="4">
        <v>5000</v>
      </c>
      <c r="JT315" s="4">
        <v>5000</v>
      </c>
      <c r="JU315" s="4">
        <v>5000</v>
      </c>
      <c r="JV315" s="4">
        <v>5000</v>
      </c>
      <c r="JW315" s="4">
        <v>5000</v>
      </c>
      <c r="JX315" s="4">
        <v>5000</v>
      </c>
      <c r="JY315" s="4">
        <v>5000</v>
      </c>
      <c r="JZ315" s="4">
        <v>5000</v>
      </c>
      <c r="KA315" s="4">
        <v>5000</v>
      </c>
      <c r="KB315" s="4">
        <v>5000</v>
      </c>
      <c r="KC315" s="4">
        <v>5000</v>
      </c>
      <c r="KD315" s="4">
        <v>5000</v>
      </c>
      <c r="KE315" s="4">
        <v>5000</v>
      </c>
      <c r="KF315" s="4">
        <v>5000</v>
      </c>
      <c r="KG315" s="4">
        <v>5000</v>
      </c>
      <c r="KH315" s="4">
        <v>5000</v>
      </c>
      <c r="KI315" s="4">
        <v>5000</v>
      </c>
      <c r="KJ315" s="4">
        <v>5000</v>
      </c>
      <c r="KK315" s="4">
        <v>5000</v>
      </c>
      <c r="KL315" s="4">
        <v>5000</v>
      </c>
      <c r="KM315" s="4">
        <v>5000</v>
      </c>
      <c r="KN315" s="4">
        <v>5000</v>
      </c>
      <c r="KO315" s="4">
        <v>5000</v>
      </c>
      <c r="KP315" s="4">
        <v>5000</v>
      </c>
      <c r="KQ315" s="4">
        <v>5000</v>
      </c>
      <c r="KR315" s="4">
        <v>5000</v>
      </c>
      <c r="KS315" s="4">
        <v>5000</v>
      </c>
      <c r="KT315" s="4">
        <v>5000</v>
      </c>
      <c r="KU315" s="4">
        <v>5000</v>
      </c>
      <c r="KV315" s="4">
        <v>5000</v>
      </c>
      <c r="KW315" s="4">
        <v>5000</v>
      </c>
      <c r="KX315" s="4">
        <v>5000</v>
      </c>
      <c r="KY315" s="4">
        <v>5000</v>
      </c>
      <c r="KZ315" s="4">
        <v>5000</v>
      </c>
      <c r="LA315" s="4">
        <v>5000</v>
      </c>
      <c r="LB315" s="4">
        <v>5000</v>
      </c>
      <c r="LC315" s="4">
        <v>5000</v>
      </c>
      <c r="LD315" s="4">
        <v>5000</v>
      </c>
      <c r="LE315" s="4">
        <v>5000</v>
      </c>
      <c r="LF315" s="4">
        <v>5000</v>
      </c>
      <c r="LG315" s="4">
        <v>5000</v>
      </c>
      <c r="LH315" s="4">
        <v>5000</v>
      </c>
      <c r="LI315" s="4">
        <v>5000</v>
      </c>
      <c r="LJ315" s="4">
        <v>5000</v>
      </c>
      <c r="LK315" s="4">
        <v>5000</v>
      </c>
      <c r="LL315" s="4">
        <v>5000</v>
      </c>
      <c r="LM315" s="4">
        <v>5000</v>
      </c>
      <c r="LN315" s="4">
        <v>5000</v>
      </c>
      <c r="LO315" s="4">
        <v>5000</v>
      </c>
      <c r="LP315" s="4">
        <v>5000</v>
      </c>
      <c r="LQ315" s="4">
        <v>5000</v>
      </c>
      <c r="LR315" s="4">
        <v>5000</v>
      </c>
      <c r="LS315" s="4">
        <v>5000</v>
      </c>
      <c r="LT315" s="4">
        <v>5000</v>
      </c>
      <c r="LU315" s="4">
        <v>5000</v>
      </c>
      <c r="LV315" s="4">
        <v>5000</v>
      </c>
      <c r="LW315" s="4">
        <v>5000</v>
      </c>
      <c r="LX315" s="4">
        <v>5000</v>
      </c>
      <c r="LY315" s="4">
        <v>5000</v>
      </c>
      <c r="LZ315" s="4">
        <v>5000</v>
      </c>
      <c r="MA315" s="4">
        <v>5000</v>
      </c>
      <c r="MB315" s="4">
        <v>5000</v>
      </c>
      <c r="MC315" s="4">
        <v>5000</v>
      </c>
      <c r="MD315" s="4">
        <v>5000</v>
      </c>
      <c r="ME315" s="4">
        <v>5000</v>
      </c>
      <c r="MF315" s="4">
        <v>5000</v>
      </c>
      <c r="MG315" s="4">
        <v>5000</v>
      </c>
      <c r="MH315" s="4">
        <v>5000</v>
      </c>
      <c r="MI315" s="4">
        <v>5000</v>
      </c>
      <c r="MJ315" s="4">
        <v>5000</v>
      </c>
      <c r="MK315" s="4">
        <v>5000</v>
      </c>
      <c r="ML315" s="4">
        <v>5000</v>
      </c>
      <c r="MM315" s="4">
        <v>5000</v>
      </c>
      <c r="MN315" s="4">
        <v>5000</v>
      </c>
      <c r="MO315" s="4">
        <v>5000</v>
      </c>
      <c r="MP315" s="4">
        <v>5000</v>
      </c>
      <c r="MQ315" s="4">
        <v>5000</v>
      </c>
      <c r="MR315" s="4">
        <v>5000</v>
      </c>
      <c r="MS315" s="4">
        <v>5000</v>
      </c>
      <c r="MT315" s="4">
        <v>5000</v>
      </c>
      <c r="MU315" s="4">
        <v>5000</v>
      </c>
      <c r="MV315" s="4">
        <v>5000</v>
      </c>
      <c r="MW315" s="4">
        <v>5000</v>
      </c>
      <c r="MX315" s="4">
        <v>5000</v>
      </c>
      <c r="MY315" s="4">
        <v>5000</v>
      </c>
      <c r="MZ315" s="4">
        <v>5000</v>
      </c>
      <c r="NA315" s="4">
        <v>5000</v>
      </c>
      <c r="NB315" s="4">
        <v>5000</v>
      </c>
      <c r="NC315" s="4">
        <v>5000</v>
      </c>
      <c r="ND315" s="4">
        <v>5000</v>
      </c>
      <c r="NE315" s="4">
        <v>5000</v>
      </c>
      <c r="NF315" s="4">
        <v>5000</v>
      </c>
      <c r="NG315" s="4">
        <v>5000</v>
      </c>
      <c r="NH315" s="4">
        <v>5000</v>
      </c>
      <c r="NI315" s="4">
        <v>5000</v>
      </c>
      <c r="NJ315" s="4">
        <v>5000</v>
      </c>
      <c r="NK315" s="4">
        <v>5000</v>
      </c>
      <c r="NL315" s="4">
        <v>5000</v>
      </c>
      <c r="NM315" s="4">
        <v>5000</v>
      </c>
      <c r="NN315" s="4">
        <v>5000</v>
      </c>
      <c r="NO315" s="4">
        <v>5000</v>
      </c>
      <c r="NP315" s="4">
        <v>5000</v>
      </c>
      <c r="NQ315" s="4">
        <v>5000</v>
      </c>
      <c r="NR315" s="4">
        <v>5000</v>
      </c>
      <c r="NS315" s="4">
        <v>5000</v>
      </c>
      <c r="NT315" s="4">
        <v>5000</v>
      </c>
      <c r="NU315" s="4">
        <v>5000</v>
      </c>
      <c r="NV315" s="4">
        <v>5000</v>
      </c>
      <c r="NW315" s="4">
        <v>5000</v>
      </c>
      <c r="NX315" s="4">
        <v>5000</v>
      </c>
      <c r="NY315" s="4">
        <v>5000</v>
      </c>
      <c r="NZ315" s="4">
        <v>5000</v>
      </c>
      <c r="OA315" s="4">
        <v>5000</v>
      </c>
      <c r="OB315" s="4">
        <v>5000</v>
      </c>
      <c r="OC315" s="4">
        <v>5000</v>
      </c>
      <c r="OD315" s="4">
        <v>5000</v>
      </c>
      <c r="OE315" s="4">
        <v>5000</v>
      </c>
      <c r="OF315" s="4">
        <v>5000</v>
      </c>
      <c r="OG315" s="4">
        <v>5000</v>
      </c>
      <c r="OH315" s="4">
        <v>5000</v>
      </c>
      <c r="OI315" s="4">
        <v>5000</v>
      </c>
      <c r="OJ315" s="4">
        <v>5000</v>
      </c>
      <c r="OK315" s="4">
        <v>5000</v>
      </c>
      <c r="OL315" s="4">
        <v>5000</v>
      </c>
      <c r="OM315" s="4">
        <v>5000</v>
      </c>
      <c r="ON315" s="4">
        <v>5000</v>
      </c>
      <c r="OO315" s="4">
        <v>5000</v>
      </c>
      <c r="OP315" s="4">
        <v>5000</v>
      </c>
      <c r="OQ315" s="4">
        <v>5000</v>
      </c>
      <c r="OR315" s="4">
        <v>5000</v>
      </c>
      <c r="OS315" s="4">
        <v>5000</v>
      </c>
      <c r="OT315" s="4">
        <v>5000</v>
      </c>
      <c r="OU315" s="4">
        <v>5000</v>
      </c>
      <c r="OV315" s="4">
        <v>5000</v>
      </c>
      <c r="OW315" s="4">
        <v>5000</v>
      </c>
      <c r="OX315" s="4">
        <v>5000</v>
      </c>
      <c r="OY315" s="4">
        <v>5000</v>
      </c>
      <c r="OZ315" s="4">
        <v>5000</v>
      </c>
      <c r="PA315" s="4">
        <v>5000</v>
      </c>
      <c r="PB315" s="4">
        <v>5000</v>
      </c>
      <c r="PC315" s="4">
        <v>5000</v>
      </c>
      <c r="PD315" s="4">
        <v>5000</v>
      </c>
      <c r="PE315" s="4">
        <v>5000</v>
      </c>
      <c r="PF315" s="4">
        <v>5000</v>
      </c>
      <c r="PG315" s="4">
        <v>5000</v>
      </c>
      <c r="PH315" s="4">
        <v>5000</v>
      </c>
      <c r="PI315" s="4">
        <v>5000</v>
      </c>
      <c r="PJ315" s="4">
        <v>5000</v>
      </c>
      <c r="PK315" s="4">
        <v>5000</v>
      </c>
      <c r="PL315" s="4">
        <v>5000</v>
      </c>
      <c r="PM315" s="4">
        <v>5000</v>
      </c>
      <c r="PN315" s="4">
        <v>5000</v>
      </c>
      <c r="PO315" s="4">
        <v>5000</v>
      </c>
      <c r="PP315" s="4">
        <v>5000</v>
      </c>
      <c r="PQ315" s="4">
        <v>5000</v>
      </c>
      <c r="PR315" s="4">
        <v>5000</v>
      </c>
      <c r="PS315" s="4">
        <v>5000</v>
      </c>
      <c r="PT315" s="4">
        <v>5000</v>
      </c>
      <c r="PU315" s="4">
        <v>5000</v>
      </c>
      <c r="PV315" s="4">
        <v>5000</v>
      </c>
      <c r="PW315" s="4">
        <v>5000</v>
      </c>
      <c r="PX315" s="4">
        <v>5000</v>
      </c>
      <c r="PY315" s="4">
        <v>5000</v>
      </c>
      <c r="PZ315" s="4">
        <v>5000</v>
      </c>
      <c r="QA315" s="4">
        <v>5000</v>
      </c>
      <c r="QB315" s="4">
        <v>5000</v>
      </c>
      <c r="QC315" s="4">
        <v>5000</v>
      </c>
      <c r="QD315" s="4">
        <v>5000</v>
      </c>
      <c r="QE315" s="4">
        <v>5000</v>
      </c>
      <c r="QF315" s="4">
        <v>5000</v>
      </c>
      <c r="QG315" s="4">
        <v>5000</v>
      </c>
      <c r="QH315" s="4">
        <v>5000</v>
      </c>
      <c r="QI315" s="4">
        <v>5000</v>
      </c>
      <c r="QJ315" s="4">
        <v>5000</v>
      </c>
      <c r="QK315" s="4">
        <v>5000</v>
      </c>
      <c r="QL315" s="4">
        <v>5000</v>
      </c>
      <c r="QM315" s="4">
        <v>5000</v>
      </c>
      <c r="QN315" s="4">
        <v>5000</v>
      </c>
      <c r="QO315" s="4">
        <v>5000</v>
      </c>
      <c r="QP315" s="4">
        <v>5000</v>
      </c>
      <c r="QQ315" s="4">
        <v>5000</v>
      </c>
      <c r="QR315" s="4">
        <v>5000</v>
      </c>
      <c r="QS315" s="4">
        <v>5000</v>
      </c>
      <c r="QT315" s="4">
        <v>5000</v>
      </c>
      <c r="QU315" s="4">
        <v>5000</v>
      </c>
      <c r="QV315" s="4">
        <v>5000</v>
      </c>
      <c r="QW315" s="4">
        <v>5000</v>
      </c>
      <c r="QX315" s="4">
        <v>5000</v>
      </c>
      <c r="QY315" s="4">
        <v>5000</v>
      </c>
      <c r="QZ315" s="4">
        <v>5000</v>
      </c>
    </row>
    <row r="316" spans="1:487">
      <c r="A316" s="4" t="s">
        <v>1109</v>
      </c>
      <c r="D316" s="4">
        <v>3560</v>
      </c>
      <c r="E316" s="4">
        <v>3560</v>
      </c>
      <c r="F316" s="689">
        <v>103147.44</v>
      </c>
      <c r="H316" s="4" t="s">
        <v>894</v>
      </c>
      <c r="DZ316" s="4">
        <v>267</v>
      </c>
      <c r="EA316" s="4">
        <v>534</v>
      </c>
      <c r="EB316" s="4">
        <v>979</v>
      </c>
      <c r="EC316" s="4">
        <v>1780</v>
      </c>
      <c r="ED316" s="4">
        <v>1780</v>
      </c>
      <c r="EE316" s="4">
        <v>1780</v>
      </c>
      <c r="EF316" s="4">
        <v>1780</v>
      </c>
      <c r="EG316" s="4">
        <v>1780</v>
      </c>
      <c r="EH316" s="4">
        <v>1780</v>
      </c>
      <c r="EI316" s="4">
        <v>1780</v>
      </c>
      <c r="EJ316" s="4">
        <v>1780</v>
      </c>
      <c r="EK316" s="4">
        <v>1780</v>
      </c>
      <c r="EL316" s="4">
        <v>1780</v>
      </c>
      <c r="EM316" s="4">
        <v>1780</v>
      </c>
      <c r="EN316" s="4">
        <v>1780</v>
      </c>
      <c r="EO316" s="4">
        <v>1780</v>
      </c>
      <c r="EP316" s="4">
        <v>1780</v>
      </c>
      <c r="EQ316" s="4">
        <v>1780</v>
      </c>
      <c r="ER316" s="4">
        <v>1780</v>
      </c>
      <c r="ES316" s="4">
        <v>1780</v>
      </c>
      <c r="ET316" s="4">
        <v>1780</v>
      </c>
      <c r="EU316" s="4">
        <v>1780</v>
      </c>
      <c r="EV316" s="4">
        <v>1780</v>
      </c>
      <c r="EW316" s="4">
        <v>1780</v>
      </c>
      <c r="EX316" s="4">
        <v>1780</v>
      </c>
      <c r="EY316" s="4">
        <v>1780</v>
      </c>
      <c r="EZ316" s="4">
        <v>1780</v>
      </c>
      <c r="FA316" s="4">
        <v>1780</v>
      </c>
      <c r="FB316" s="4">
        <v>1780</v>
      </c>
      <c r="FC316" s="4">
        <v>1780</v>
      </c>
      <c r="FD316" s="4">
        <v>1780</v>
      </c>
      <c r="FE316" s="4">
        <v>1780</v>
      </c>
      <c r="FF316" s="4">
        <v>1780</v>
      </c>
      <c r="FG316" s="4">
        <v>1780</v>
      </c>
      <c r="FH316" s="4">
        <v>1780</v>
      </c>
      <c r="FI316" s="4">
        <v>1780</v>
      </c>
      <c r="FJ316" s="4">
        <v>1780</v>
      </c>
      <c r="FK316" s="4">
        <v>1780</v>
      </c>
      <c r="FL316" s="4">
        <v>1780</v>
      </c>
      <c r="FM316" s="4">
        <v>1780</v>
      </c>
      <c r="FN316" s="4">
        <v>1780</v>
      </c>
      <c r="FO316" s="4">
        <v>1780</v>
      </c>
      <c r="FP316" s="4">
        <v>1780</v>
      </c>
      <c r="FQ316" s="4">
        <v>1780</v>
      </c>
      <c r="FR316" s="4">
        <v>1780</v>
      </c>
      <c r="FS316" s="4">
        <v>1780</v>
      </c>
      <c r="FT316" s="4">
        <v>1780</v>
      </c>
      <c r="FU316" s="4">
        <v>1780</v>
      </c>
      <c r="FV316" s="4">
        <v>1780</v>
      </c>
      <c r="FW316" s="4">
        <v>1780</v>
      </c>
      <c r="FX316" s="4">
        <v>1780</v>
      </c>
      <c r="FY316" s="4">
        <v>1780</v>
      </c>
      <c r="FZ316" s="4">
        <v>1780</v>
      </c>
      <c r="GA316" s="4">
        <v>1780</v>
      </c>
      <c r="GB316" s="4">
        <v>1780</v>
      </c>
      <c r="GC316" s="4">
        <v>1780</v>
      </c>
      <c r="GD316" s="4">
        <v>1780</v>
      </c>
      <c r="GE316" s="4">
        <v>1780</v>
      </c>
      <c r="GF316" s="4">
        <v>1780</v>
      </c>
      <c r="GG316" s="4">
        <v>1780</v>
      </c>
      <c r="GH316" s="4">
        <v>1780</v>
      </c>
      <c r="GI316" s="4">
        <v>1780</v>
      </c>
      <c r="GJ316" s="4">
        <v>1780</v>
      </c>
      <c r="GK316" s="4">
        <v>1780</v>
      </c>
      <c r="GL316" s="4">
        <v>1780</v>
      </c>
      <c r="GM316" s="4">
        <v>1780</v>
      </c>
      <c r="GN316" s="4">
        <v>1780</v>
      </c>
      <c r="GO316" s="4">
        <v>1780</v>
      </c>
      <c r="GP316" s="4">
        <v>1780</v>
      </c>
      <c r="GQ316" s="4">
        <v>1780</v>
      </c>
      <c r="GR316" s="4">
        <v>1780</v>
      </c>
      <c r="GS316" s="4">
        <v>1780</v>
      </c>
      <c r="GT316" s="4">
        <v>1780</v>
      </c>
      <c r="GU316" s="4">
        <v>1780</v>
      </c>
      <c r="GV316" s="4">
        <v>1780</v>
      </c>
      <c r="GW316" s="4">
        <v>1780</v>
      </c>
      <c r="GX316" s="4">
        <v>1780</v>
      </c>
      <c r="GY316" s="4">
        <v>1780</v>
      </c>
      <c r="GZ316" s="4">
        <v>1780</v>
      </c>
      <c r="HA316" s="4">
        <v>1780</v>
      </c>
      <c r="HB316" s="4">
        <v>1780</v>
      </c>
      <c r="HC316" s="4">
        <v>1780</v>
      </c>
      <c r="HD316" s="4">
        <v>1780</v>
      </c>
      <c r="HE316" s="4">
        <v>1780</v>
      </c>
      <c r="HF316" s="4">
        <v>1780</v>
      </c>
      <c r="HG316" s="4">
        <v>1780</v>
      </c>
      <c r="HH316" s="4">
        <v>1780</v>
      </c>
      <c r="HI316" s="4">
        <v>1780</v>
      </c>
      <c r="HJ316" s="4">
        <v>1780</v>
      </c>
      <c r="HK316" s="4">
        <v>1780</v>
      </c>
      <c r="HL316" s="4">
        <v>1780</v>
      </c>
      <c r="HM316" s="4">
        <v>1780</v>
      </c>
      <c r="HN316" s="4">
        <v>1780</v>
      </c>
      <c r="HO316" s="4">
        <v>1780</v>
      </c>
      <c r="HP316" s="4">
        <v>1780</v>
      </c>
      <c r="HQ316" s="4">
        <v>1780</v>
      </c>
      <c r="HR316" s="4">
        <v>1780</v>
      </c>
      <c r="HS316" s="4">
        <v>1780</v>
      </c>
      <c r="HT316" s="4">
        <v>1780</v>
      </c>
      <c r="HU316" s="4">
        <v>1780</v>
      </c>
      <c r="HV316" s="4">
        <v>1780</v>
      </c>
      <c r="HW316" s="4">
        <v>1780</v>
      </c>
      <c r="HX316" s="4">
        <v>1780</v>
      </c>
      <c r="HY316" s="4">
        <v>1780</v>
      </c>
      <c r="HZ316" s="4">
        <v>1780</v>
      </c>
      <c r="IA316" s="4">
        <v>1780</v>
      </c>
      <c r="IB316" s="4">
        <v>1780</v>
      </c>
      <c r="IC316" s="4">
        <v>1780</v>
      </c>
      <c r="ID316" s="4">
        <v>1780</v>
      </c>
      <c r="IE316" s="4">
        <v>1780</v>
      </c>
      <c r="IF316" s="4">
        <v>1780</v>
      </c>
      <c r="IG316" s="4">
        <v>1780</v>
      </c>
      <c r="IH316" s="4">
        <v>1780</v>
      </c>
      <c r="II316" s="4">
        <v>1780</v>
      </c>
      <c r="IJ316" s="4">
        <v>1780</v>
      </c>
      <c r="IK316" s="4">
        <v>1780</v>
      </c>
      <c r="IL316" s="4">
        <v>1780</v>
      </c>
      <c r="IM316" s="4">
        <v>1780</v>
      </c>
      <c r="IN316" s="4">
        <v>1780</v>
      </c>
      <c r="IO316" s="4">
        <v>1780</v>
      </c>
      <c r="IP316" s="4">
        <v>1780</v>
      </c>
      <c r="IQ316" s="4">
        <v>1780</v>
      </c>
      <c r="IR316" s="4">
        <v>1780</v>
      </c>
      <c r="IS316" s="4">
        <v>1780</v>
      </c>
      <c r="IT316" s="4">
        <v>1958</v>
      </c>
      <c r="IU316" s="4">
        <v>1958</v>
      </c>
      <c r="IV316" s="4">
        <v>2136</v>
      </c>
      <c r="IW316" s="4">
        <v>2314</v>
      </c>
      <c r="IX316" s="4">
        <v>2551.33</v>
      </c>
      <c r="IY316" s="4">
        <v>2551.33</v>
      </c>
      <c r="IZ316" s="4">
        <v>2551.33</v>
      </c>
      <c r="JA316" s="4">
        <v>2551.33</v>
      </c>
      <c r="JB316" s="4">
        <v>2551.33</v>
      </c>
      <c r="JC316" s="4">
        <v>2551.33</v>
      </c>
      <c r="JD316" s="4">
        <v>2990.4</v>
      </c>
      <c r="JE316" s="4">
        <v>3560</v>
      </c>
      <c r="JF316" s="4">
        <v>3560</v>
      </c>
      <c r="JG316" s="4">
        <v>3560</v>
      </c>
      <c r="JH316" s="4">
        <v>3560</v>
      </c>
      <c r="JI316" s="4">
        <v>3560</v>
      </c>
      <c r="JJ316" s="4">
        <v>3560</v>
      </c>
      <c r="JK316" s="4">
        <v>3560</v>
      </c>
      <c r="JL316" s="4">
        <v>3560</v>
      </c>
      <c r="JM316" s="4">
        <v>3560</v>
      </c>
      <c r="JN316" s="4">
        <v>3560</v>
      </c>
      <c r="JO316" s="4">
        <v>3560</v>
      </c>
      <c r="JP316" s="4">
        <v>3560</v>
      </c>
      <c r="JQ316" s="4">
        <v>3560</v>
      </c>
      <c r="JR316" s="4">
        <v>3560</v>
      </c>
      <c r="JS316" s="4">
        <v>3560</v>
      </c>
      <c r="JT316" s="4">
        <v>3560</v>
      </c>
      <c r="JU316" s="4">
        <v>3560</v>
      </c>
      <c r="JV316" s="4">
        <v>3560</v>
      </c>
      <c r="JW316" s="4">
        <v>3560</v>
      </c>
      <c r="JX316" s="4">
        <v>3560</v>
      </c>
      <c r="JY316" s="4">
        <v>3560</v>
      </c>
      <c r="JZ316" s="4">
        <v>3560</v>
      </c>
      <c r="KA316" s="4">
        <v>3560</v>
      </c>
      <c r="KB316" s="4">
        <v>3560</v>
      </c>
      <c r="KC316" s="4">
        <v>3560</v>
      </c>
      <c r="KD316" s="4">
        <v>3560</v>
      </c>
      <c r="KE316" s="4">
        <v>3560</v>
      </c>
      <c r="KF316" s="4">
        <v>3560</v>
      </c>
      <c r="KG316" s="4">
        <v>3560</v>
      </c>
      <c r="KH316" s="4">
        <v>3560</v>
      </c>
      <c r="KI316" s="4">
        <v>3560</v>
      </c>
      <c r="KJ316" s="4">
        <v>3560</v>
      </c>
      <c r="KK316" s="4">
        <v>3560</v>
      </c>
      <c r="KL316" s="4">
        <v>3560</v>
      </c>
      <c r="KM316" s="4">
        <v>3560</v>
      </c>
      <c r="KN316" s="4">
        <v>3560</v>
      </c>
      <c r="KO316" s="4">
        <v>3560</v>
      </c>
      <c r="KP316" s="4">
        <v>3560</v>
      </c>
      <c r="KQ316" s="4">
        <v>3560</v>
      </c>
      <c r="KR316" s="4">
        <v>3560</v>
      </c>
      <c r="KS316" s="4">
        <v>3560</v>
      </c>
      <c r="KT316" s="4">
        <v>3560</v>
      </c>
      <c r="KU316" s="4">
        <v>3560</v>
      </c>
      <c r="KV316" s="4">
        <v>3560</v>
      </c>
      <c r="KW316" s="4">
        <v>3560</v>
      </c>
      <c r="KX316" s="4">
        <v>3560</v>
      </c>
      <c r="KY316" s="4">
        <v>3560</v>
      </c>
      <c r="KZ316" s="4">
        <v>3560</v>
      </c>
      <c r="LA316" s="4">
        <v>3560</v>
      </c>
      <c r="LB316" s="4">
        <v>3560</v>
      </c>
      <c r="LC316" s="4">
        <v>3560</v>
      </c>
      <c r="LD316" s="4">
        <v>3560</v>
      </c>
      <c r="LE316" s="4">
        <v>3560</v>
      </c>
      <c r="LF316" s="4">
        <v>3560</v>
      </c>
      <c r="LG316" s="4">
        <v>3560</v>
      </c>
      <c r="LH316" s="4">
        <v>3560</v>
      </c>
      <c r="LI316" s="4">
        <v>3560</v>
      </c>
      <c r="LJ316" s="4">
        <v>3560</v>
      </c>
      <c r="LK316" s="4">
        <v>3560</v>
      </c>
      <c r="LL316" s="4">
        <v>3560</v>
      </c>
      <c r="LM316" s="4">
        <v>3560</v>
      </c>
      <c r="LN316" s="4">
        <v>3560</v>
      </c>
      <c r="LO316" s="4">
        <v>3560</v>
      </c>
      <c r="LP316" s="4">
        <v>3560</v>
      </c>
      <c r="LQ316" s="4">
        <v>3560</v>
      </c>
      <c r="LR316" s="4">
        <v>3560</v>
      </c>
      <c r="LS316" s="4">
        <v>3560</v>
      </c>
      <c r="LT316" s="4">
        <v>3560</v>
      </c>
      <c r="LU316" s="4">
        <v>3560</v>
      </c>
      <c r="LV316" s="4">
        <v>3560</v>
      </c>
      <c r="LW316" s="4">
        <v>3560</v>
      </c>
      <c r="LX316" s="4">
        <v>3560</v>
      </c>
      <c r="LY316" s="4">
        <v>3560</v>
      </c>
      <c r="LZ316" s="4">
        <v>3560</v>
      </c>
      <c r="MA316" s="4">
        <v>3560</v>
      </c>
      <c r="MB316" s="4">
        <v>3560</v>
      </c>
      <c r="MC316" s="4">
        <v>3560</v>
      </c>
      <c r="MD316" s="4">
        <v>3560</v>
      </c>
      <c r="ME316" s="4">
        <v>3560</v>
      </c>
      <c r="MF316" s="4">
        <v>3560</v>
      </c>
      <c r="MG316" s="4">
        <v>3560</v>
      </c>
      <c r="MH316" s="4">
        <v>3560</v>
      </c>
      <c r="MI316" s="4">
        <v>3560</v>
      </c>
      <c r="MJ316" s="4">
        <v>3560</v>
      </c>
      <c r="MK316" s="4">
        <v>3560</v>
      </c>
      <c r="ML316" s="4">
        <v>3560</v>
      </c>
      <c r="MM316" s="4">
        <v>3560</v>
      </c>
      <c r="MN316" s="4">
        <v>3560</v>
      </c>
      <c r="MO316" s="4">
        <v>3560</v>
      </c>
      <c r="MP316" s="4">
        <v>3560</v>
      </c>
      <c r="MQ316" s="4">
        <v>3560</v>
      </c>
      <c r="MR316" s="4">
        <v>3560</v>
      </c>
      <c r="MS316" s="4">
        <v>3560</v>
      </c>
      <c r="MT316" s="4">
        <v>3560</v>
      </c>
      <c r="MU316" s="4">
        <v>3560</v>
      </c>
      <c r="MV316" s="4">
        <v>3560</v>
      </c>
      <c r="MW316" s="4">
        <v>3560</v>
      </c>
      <c r="MX316" s="4">
        <v>3560</v>
      </c>
      <c r="MY316" s="4">
        <v>3560</v>
      </c>
      <c r="MZ316" s="4">
        <v>3560</v>
      </c>
      <c r="NA316" s="4">
        <v>3560</v>
      </c>
      <c r="NB316" s="4">
        <v>3560</v>
      </c>
      <c r="NC316" s="4">
        <v>3560</v>
      </c>
      <c r="ND316" s="4">
        <v>3560</v>
      </c>
      <c r="NE316" s="4">
        <v>3560</v>
      </c>
      <c r="NF316" s="4">
        <v>3560</v>
      </c>
      <c r="NG316" s="4">
        <v>3560</v>
      </c>
      <c r="NH316" s="4">
        <v>3560</v>
      </c>
      <c r="NI316" s="4">
        <v>3560</v>
      </c>
      <c r="NJ316" s="4">
        <v>3560</v>
      </c>
      <c r="NK316" s="4">
        <v>3560</v>
      </c>
      <c r="NL316" s="4">
        <v>3560</v>
      </c>
      <c r="NM316" s="4">
        <v>3560</v>
      </c>
      <c r="NN316" s="4">
        <v>3560</v>
      </c>
      <c r="NO316" s="4">
        <v>3560</v>
      </c>
      <c r="NP316" s="4">
        <v>3560</v>
      </c>
      <c r="NQ316" s="4">
        <v>3560</v>
      </c>
      <c r="NR316" s="4">
        <v>3560</v>
      </c>
      <c r="NS316" s="4">
        <v>3560</v>
      </c>
      <c r="NT316" s="4">
        <v>3560</v>
      </c>
      <c r="NU316" s="4">
        <v>3560</v>
      </c>
      <c r="NV316" s="4">
        <v>3560</v>
      </c>
      <c r="NW316" s="4">
        <v>3560</v>
      </c>
      <c r="NX316" s="4">
        <v>3560</v>
      </c>
      <c r="NY316" s="4">
        <v>3560</v>
      </c>
      <c r="NZ316" s="4">
        <v>3560</v>
      </c>
      <c r="OA316" s="4">
        <v>3560</v>
      </c>
      <c r="OB316" s="4">
        <v>3560</v>
      </c>
      <c r="OC316" s="4">
        <v>3560</v>
      </c>
      <c r="OD316" s="4">
        <v>3560</v>
      </c>
      <c r="OE316" s="4">
        <v>3560</v>
      </c>
      <c r="OF316" s="4">
        <v>3560</v>
      </c>
      <c r="OG316" s="4">
        <v>3560</v>
      </c>
      <c r="OH316" s="4">
        <v>3560</v>
      </c>
      <c r="OI316" s="4">
        <v>3560</v>
      </c>
      <c r="OJ316" s="4">
        <v>3560</v>
      </c>
      <c r="OK316" s="4">
        <v>3560</v>
      </c>
      <c r="OL316" s="4">
        <v>3560</v>
      </c>
      <c r="OM316" s="4">
        <v>3560</v>
      </c>
      <c r="ON316" s="4">
        <v>3560</v>
      </c>
      <c r="OO316" s="4">
        <v>3560</v>
      </c>
      <c r="OP316" s="4">
        <v>3560</v>
      </c>
      <c r="OQ316" s="4">
        <v>3560</v>
      </c>
      <c r="OR316" s="4">
        <v>3560</v>
      </c>
      <c r="OS316" s="4">
        <v>3560</v>
      </c>
      <c r="OT316" s="4">
        <v>3560</v>
      </c>
      <c r="OU316" s="4">
        <v>3560</v>
      </c>
      <c r="OV316" s="4">
        <v>3560</v>
      </c>
      <c r="OW316" s="4">
        <v>3560</v>
      </c>
      <c r="OX316" s="4">
        <v>3560</v>
      </c>
      <c r="OY316" s="4">
        <v>3560</v>
      </c>
      <c r="OZ316" s="4">
        <v>3560</v>
      </c>
      <c r="PA316" s="4">
        <v>3560</v>
      </c>
      <c r="PB316" s="4">
        <v>3560</v>
      </c>
      <c r="PC316" s="4">
        <v>3560</v>
      </c>
      <c r="PD316" s="4">
        <v>3560</v>
      </c>
      <c r="PE316" s="4">
        <v>3560</v>
      </c>
      <c r="PF316" s="4">
        <v>3560</v>
      </c>
      <c r="PG316" s="4">
        <v>3560</v>
      </c>
      <c r="PH316" s="4">
        <v>3560</v>
      </c>
      <c r="PI316" s="4">
        <v>3560</v>
      </c>
      <c r="PJ316" s="4">
        <v>3560</v>
      </c>
      <c r="PK316" s="4">
        <v>3560</v>
      </c>
      <c r="PL316" s="4">
        <v>3560</v>
      </c>
      <c r="PM316" s="4">
        <v>3560</v>
      </c>
      <c r="PN316" s="4">
        <v>3560</v>
      </c>
      <c r="PO316" s="4">
        <v>3560</v>
      </c>
      <c r="PP316" s="4">
        <v>3560</v>
      </c>
      <c r="PQ316" s="4">
        <v>3560</v>
      </c>
      <c r="PR316" s="4">
        <v>3560</v>
      </c>
      <c r="PS316" s="4">
        <v>3560</v>
      </c>
      <c r="PT316" s="4">
        <v>3560</v>
      </c>
      <c r="PU316" s="4">
        <v>3560</v>
      </c>
      <c r="PV316" s="4">
        <v>3560</v>
      </c>
      <c r="PW316" s="4">
        <v>3560</v>
      </c>
      <c r="PX316" s="4">
        <v>3560</v>
      </c>
      <c r="PY316" s="4">
        <v>3560</v>
      </c>
      <c r="PZ316" s="4">
        <v>3560</v>
      </c>
      <c r="QA316" s="4">
        <v>3560</v>
      </c>
      <c r="QB316" s="4">
        <v>3560</v>
      </c>
      <c r="QC316" s="4">
        <v>3560</v>
      </c>
      <c r="QD316" s="4">
        <v>3560</v>
      </c>
      <c r="QE316" s="4">
        <v>3560</v>
      </c>
      <c r="QF316" s="4">
        <v>3560</v>
      </c>
      <c r="QG316" s="4">
        <v>3560</v>
      </c>
      <c r="QH316" s="4">
        <v>3560</v>
      </c>
      <c r="QI316" s="4">
        <v>3560</v>
      </c>
      <c r="QJ316" s="4">
        <v>3560</v>
      </c>
      <c r="QK316" s="4">
        <v>3560</v>
      </c>
      <c r="QL316" s="4">
        <v>3560</v>
      </c>
      <c r="QM316" s="4">
        <v>3560</v>
      </c>
      <c r="QN316" s="4">
        <v>3560</v>
      </c>
      <c r="QO316" s="4">
        <v>3560</v>
      </c>
      <c r="QP316" s="4">
        <v>3560</v>
      </c>
      <c r="QQ316" s="4">
        <v>3560</v>
      </c>
      <c r="QR316" s="4">
        <v>3560</v>
      </c>
      <c r="QS316" s="4">
        <v>3560</v>
      </c>
      <c r="QT316" s="4">
        <v>3560</v>
      </c>
      <c r="QU316" s="4">
        <v>3560</v>
      </c>
      <c r="QV316" s="4">
        <v>3560</v>
      </c>
      <c r="QW316" s="4">
        <v>3560</v>
      </c>
      <c r="QX316" s="4">
        <v>3560</v>
      </c>
      <c r="QY316" s="4">
        <v>3560</v>
      </c>
      <c r="QZ316" s="4">
        <v>3560</v>
      </c>
    </row>
    <row r="317" spans="1:487">
      <c r="A317" s="4" t="s">
        <v>1110</v>
      </c>
      <c r="D317" s="4">
        <v>940</v>
      </c>
      <c r="E317" s="4">
        <v>940</v>
      </c>
      <c r="F317" s="689">
        <v>37964.720000000001</v>
      </c>
      <c r="H317" s="4" t="s">
        <v>894</v>
      </c>
      <c r="HJ317" s="4">
        <v>47</v>
      </c>
      <c r="HK317" s="4">
        <v>94</v>
      </c>
      <c r="HL317" s="4">
        <v>94</v>
      </c>
      <c r="HM317" s="4">
        <v>141</v>
      </c>
      <c r="HN317" s="4">
        <v>203.67</v>
      </c>
      <c r="HO317" s="4">
        <v>319.60000000000002</v>
      </c>
      <c r="HP317" s="4">
        <v>470</v>
      </c>
      <c r="HQ317" s="4">
        <v>517</v>
      </c>
      <c r="HR317" s="4">
        <v>564</v>
      </c>
      <c r="HS317" s="4">
        <v>564</v>
      </c>
      <c r="HT317" s="4">
        <v>611</v>
      </c>
      <c r="HU317" s="4">
        <v>673.67</v>
      </c>
      <c r="HV317" s="4">
        <v>789.6</v>
      </c>
      <c r="HW317" s="4">
        <v>940</v>
      </c>
      <c r="HX317" s="4">
        <v>940</v>
      </c>
      <c r="HY317" s="4">
        <v>940</v>
      </c>
      <c r="HZ317" s="4">
        <v>940</v>
      </c>
      <c r="IA317" s="4">
        <v>940</v>
      </c>
      <c r="IB317" s="4">
        <v>940</v>
      </c>
      <c r="IC317" s="4">
        <v>940</v>
      </c>
      <c r="ID317" s="4">
        <v>940</v>
      </c>
      <c r="IE317" s="4">
        <v>940</v>
      </c>
      <c r="IF317" s="4">
        <v>940</v>
      </c>
      <c r="IG317" s="4">
        <v>940</v>
      </c>
      <c r="IH317" s="4">
        <v>940</v>
      </c>
      <c r="II317" s="4">
        <v>940</v>
      </c>
      <c r="IJ317" s="4">
        <v>940</v>
      </c>
      <c r="IK317" s="4">
        <v>940</v>
      </c>
      <c r="IL317" s="4">
        <v>940</v>
      </c>
      <c r="IM317" s="4">
        <v>940</v>
      </c>
      <c r="IN317" s="4">
        <v>940</v>
      </c>
      <c r="IO317" s="4">
        <v>940</v>
      </c>
      <c r="IP317" s="4">
        <v>940</v>
      </c>
      <c r="IQ317" s="4">
        <v>940</v>
      </c>
      <c r="IR317" s="4">
        <v>940</v>
      </c>
      <c r="IS317" s="4">
        <v>940</v>
      </c>
      <c r="IT317" s="4">
        <v>940</v>
      </c>
      <c r="IU317" s="4">
        <v>940</v>
      </c>
      <c r="IV317" s="4">
        <v>940</v>
      </c>
      <c r="IW317" s="4">
        <v>940</v>
      </c>
      <c r="IX317" s="4">
        <v>940</v>
      </c>
      <c r="IY317" s="4">
        <v>940</v>
      </c>
      <c r="IZ317" s="4">
        <v>940</v>
      </c>
      <c r="JA317" s="4">
        <v>940</v>
      </c>
      <c r="JB317" s="4">
        <v>940</v>
      </c>
      <c r="JC317" s="4">
        <v>940</v>
      </c>
      <c r="JD317" s="4">
        <v>940</v>
      </c>
      <c r="JE317" s="4">
        <v>940</v>
      </c>
      <c r="JF317" s="4">
        <v>940</v>
      </c>
      <c r="JG317" s="4">
        <v>940</v>
      </c>
      <c r="JH317" s="4">
        <v>940</v>
      </c>
      <c r="JI317" s="4">
        <v>940</v>
      </c>
      <c r="JJ317" s="4">
        <v>940</v>
      </c>
      <c r="JK317" s="4">
        <v>940</v>
      </c>
      <c r="JL317" s="4">
        <v>940</v>
      </c>
      <c r="JM317" s="4">
        <v>940</v>
      </c>
      <c r="JN317" s="4">
        <v>940</v>
      </c>
      <c r="JO317" s="4">
        <v>940</v>
      </c>
      <c r="JP317" s="4">
        <v>940</v>
      </c>
      <c r="JQ317" s="4">
        <v>940</v>
      </c>
      <c r="JR317" s="4">
        <v>940</v>
      </c>
      <c r="JS317" s="4">
        <v>940</v>
      </c>
      <c r="JT317" s="4">
        <v>940</v>
      </c>
      <c r="JU317" s="4">
        <v>940</v>
      </c>
      <c r="JV317" s="4">
        <v>940</v>
      </c>
      <c r="JW317" s="4">
        <v>940</v>
      </c>
      <c r="JX317" s="4">
        <v>940</v>
      </c>
      <c r="JY317" s="4">
        <v>940</v>
      </c>
      <c r="JZ317" s="4">
        <v>940</v>
      </c>
      <c r="KA317" s="4">
        <v>940</v>
      </c>
      <c r="KB317" s="4">
        <v>940</v>
      </c>
      <c r="KC317" s="4">
        <v>940</v>
      </c>
      <c r="KD317" s="4">
        <v>940</v>
      </c>
      <c r="KE317" s="4">
        <v>940</v>
      </c>
      <c r="KF317" s="4">
        <v>940</v>
      </c>
      <c r="KG317" s="4">
        <v>940</v>
      </c>
      <c r="KH317" s="4">
        <v>940</v>
      </c>
      <c r="KI317" s="4">
        <v>940</v>
      </c>
      <c r="KJ317" s="4">
        <v>940</v>
      </c>
      <c r="KK317" s="4">
        <v>940</v>
      </c>
      <c r="KL317" s="4">
        <v>940</v>
      </c>
      <c r="KM317" s="4">
        <v>940</v>
      </c>
      <c r="KN317" s="4">
        <v>940</v>
      </c>
      <c r="KO317" s="4">
        <v>940</v>
      </c>
      <c r="KP317" s="4">
        <v>940</v>
      </c>
      <c r="KQ317" s="4">
        <v>940</v>
      </c>
      <c r="KR317" s="4">
        <v>940</v>
      </c>
      <c r="KS317" s="4">
        <v>940</v>
      </c>
      <c r="KT317" s="4">
        <v>940</v>
      </c>
      <c r="KU317" s="4">
        <v>940</v>
      </c>
      <c r="KV317" s="4">
        <v>940</v>
      </c>
      <c r="KW317" s="4">
        <v>940</v>
      </c>
      <c r="KX317" s="4">
        <v>940</v>
      </c>
      <c r="KY317" s="4">
        <v>940</v>
      </c>
      <c r="KZ317" s="4">
        <v>940</v>
      </c>
      <c r="LA317" s="4">
        <v>940</v>
      </c>
      <c r="LB317" s="4">
        <v>940</v>
      </c>
      <c r="LC317" s="4">
        <v>940</v>
      </c>
      <c r="LD317" s="4">
        <v>940</v>
      </c>
      <c r="LE317" s="4">
        <v>940</v>
      </c>
      <c r="LF317" s="4">
        <v>940</v>
      </c>
      <c r="LG317" s="4">
        <v>940</v>
      </c>
      <c r="LH317" s="4">
        <v>940</v>
      </c>
      <c r="LI317" s="4">
        <v>940</v>
      </c>
      <c r="LJ317" s="4">
        <v>940</v>
      </c>
      <c r="LK317" s="4">
        <v>940</v>
      </c>
      <c r="LL317" s="4">
        <v>940</v>
      </c>
      <c r="LM317" s="4">
        <v>940</v>
      </c>
      <c r="LN317" s="4">
        <v>940</v>
      </c>
      <c r="LO317" s="4">
        <v>940</v>
      </c>
      <c r="LP317" s="4">
        <v>940</v>
      </c>
      <c r="LQ317" s="4">
        <v>940</v>
      </c>
      <c r="LR317" s="4">
        <v>940</v>
      </c>
      <c r="LS317" s="4">
        <v>940</v>
      </c>
      <c r="LT317" s="4">
        <v>940</v>
      </c>
      <c r="LU317" s="4">
        <v>940</v>
      </c>
      <c r="LV317" s="4">
        <v>940</v>
      </c>
      <c r="LW317" s="4">
        <v>940</v>
      </c>
      <c r="LX317" s="4">
        <v>940</v>
      </c>
      <c r="LY317" s="4">
        <v>940</v>
      </c>
      <c r="LZ317" s="4">
        <v>940</v>
      </c>
      <c r="MA317" s="4">
        <v>940</v>
      </c>
      <c r="MB317" s="4">
        <v>940</v>
      </c>
      <c r="MC317" s="4">
        <v>940</v>
      </c>
      <c r="MD317" s="4">
        <v>940</v>
      </c>
      <c r="ME317" s="4">
        <v>940</v>
      </c>
      <c r="MF317" s="4">
        <v>940</v>
      </c>
      <c r="MG317" s="4">
        <v>940</v>
      </c>
      <c r="MH317" s="4">
        <v>940</v>
      </c>
      <c r="MI317" s="4">
        <v>940</v>
      </c>
      <c r="MJ317" s="4">
        <v>940</v>
      </c>
      <c r="MK317" s="4">
        <v>940</v>
      </c>
      <c r="ML317" s="4">
        <v>940</v>
      </c>
      <c r="MM317" s="4">
        <v>940</v>
      </c>
      <c r="MN317" s="4">
        <v>940</v>
      </c>
      <c r="MO317" s="4">
        <v>940</v>
      </c>
      <c r="MP317" s="4">
        <v>940</v>
      </c>
      <c r="MQ317" s="4">
        <v>940</v>
      </c>
      <c r="MR317" s="4">
        <v>940</v>
      </c>
      <c r="MS317" s="4">
        <v>940</v>
      </c>
      <c r="MT317" s="4">
        <v>940</v>
      </c>
      <c r="MU317" s="4">
        <v>940</v>
      </c>
      <c r="MV317" s="4">
        <v>940</v>
      </c>
      <c r="MW317" s="4">
        <v>940</v>
      </c>
      <c r="MX317" s="4">
        <v>940</v>
      </c>
      <c r="MY317" s="4">
        <v>940</v>
      </c>
      <c r="MZ317" s="4">
        <v>940</v>
      </c>
      <c r="NA317" s="4">
        <v>940</v>
      </c>
      <c r="NB317" s="4">
        <v>940</v>
      </c>
      <c r="NC317" s="4">
        <v>940</v>
      </c>
      <c r="ND317" s="4">
        <v>940</v>
      </c>
      <c r="NE317" s="4">
        <v>940</v>
      </c>
      <c r="NF317" s="4">
        <v>940</v>
      </c>
      <c r="NG317" s="4">
        <v>940</v>
      </c>
      <c r="NH317" s="4">
        <v>940</v>
      </c>
      <c r="NI317" s="4">
        <v>940</v>
      </c>
      <c r="NJ317" s="4">
        <v>940</v>
      </c>
      <c r="NK317" s="4">
        <v>940</v>
      </c>
      <c r="NL317" s="4">
        <v>940</v>
      </c>
      <c r="NM317" s="4">
        <v>940</v>
      </c>
      <c r="NN317" s="4">
        <v>940</v>
      </c>
      <c r="NO317" s="4">
        <v>940</v>
      </c>
      <c r="NP317" s="4">
        <v>940</v>
      </c>
      <c r="NQ317" s="4">
        <v>940</v>
      </c>
      <c r="NR317" s="4">
        <v>940</v>
      </c>
      <c r="NS317" s="4">
        <v>940</v>
      </c>
      <c r="NT317" s="4">
        <v>940</v>
      </c>
      <c r="NU317" s="4">
        <v>940</v>
      </c>
      <c r="NV317" s="4">
        <v>940</v>
      </c>
      <c r="NW317" s="4">
        <v>940</v>
      </c>
      <c r="NX317" s="4">
        <v>940</v>
      </c>
      <c r="NY317" s="4">
        <v>940</v>
      </c>
      <c r="NZ317" s="4">
        <v>940</v>
      </c>
      <c r="OA317" s="4">
        <v>940</v>
      </c>
      <c r="OB317" s="4">
        <v>940</v>
      </c>
      <c r="OC317" s="4">
        <v>940</v>
      </c>
      <c r="OD317" s="4">
        <v>940</v>
      </c>
      <c r="OE317" s="4">
        <v>940</v>
      </c>
      <c r="OF317" s="4">
        <v>940</v>
      </c>
      <c r="OG317" s="4">
        <v>940</v>
      </c>
      <c r="OH317" s="4">
        <v>940</v>
      </c>
      <c r="OI317" s="4">
        <v>940</v>
      </c>
      <c r="OJ317" s="4">
        <v>940</v>
      </c>
      <c r="OK317" s="4">
        <v>940</v>
      </c>
      <c r="OL317" s="4">
        <v>940</v>
      </c>
      <c r="OM317" s="4">
        <v>940</v>
      </c>
      <c r="ON317" s="4">
        <v>940</v>
      </c>
      <c r="OO317" s="4">
        <v>940</v>
      </c>
      <c r="OP317" s="4">
        <v>940</v>
      </c>
      <c r="OQ317" s="4">
        <v>940</v>
      </c>
      <c r="OR317" s="4">
        <v>940</v>
      </c>
      <c r="OS317" s="4">
        <v>940</v>
      </c>
      <c r="OT317" s="4">
        <v>940</v>
      </c>
      <c r="OU317" s="4">
        <v>940</v>
      </c>
      <c r="OV317" s="4">
        <v>940</v>
      </c>
      <c r="OW317" s="4">
        <v>940</v>
      </c>
      <c r="OX317" s="4">
        <v>940</v>
      </c>
      <c r="OY317" s="4">
        <v>940</v>
      </c>
      <c r="OZ317" s="4">
        <v>940</v>
      </c>
      <c r="PA317" s="4">
        <v>940</v>
      </c>
      <c r="PB317" s="4">
        <v>940</v>
      </c>
      <c r="PC317" s="4">
        <v>940</v>
      </c>
      <c r="PD317" s="4">
        <v>940</v>
      </c>
      <c r="PE317" s="4">
        <v>940</v>
      </c>
      <c r="PF317" s="4">
        <v>940</v>
      </c>
      <c r="PG317" s="4">
        <v>940</v>
      </c>
      <c r="PH317" s="4">
        <v>940</v>
      </c>
      <c r="PI317" s="4">
        <v>940</v>
      </c>
      <c r="PJ317" s="4">
        <v>940</v>
      </c>
      <c r="PK317" s="4">
        <v>940</v>
      </c>
      <c r="PL317" s="4">
        <v>940</v>
      </c>
      <c r="PM317" s="4">
        <v>940</v>
      </c>
      <c r="PN317" s="4">
        <v>940</v>
      </c>
      <c r="PO317" s="4">
        <v>940</v>
      </c>
      <c r="PP317" s="4">
        <v>940</v>
      </c>
      <c r="PQ317" s="4">
        <v>940</v>
      </c>
      <c r="PR317" s="4">
        <v>940</v>
      </c>
      <c r="PS317" s="4">
        <v>940</v>
      </c>
      <c r="PT317" s="4">
        <v>940</v>
      </c>
      <c r="PU317" s="4">
        <v>940</v>
      </c>
      <c r="PV317" s="4">
        <v>940</v>
      </c>
      <c r="PW317" s="4">
        <v>940</v>
      </c>
      <c r="PX317" s="4">
        <v>940</v>
      </c>
      <c r="PY317" s="4">
        <v>940</v>
      </c>
      <c r="PZ317" s="4">
        <v>940</v>
      </c>
      <c r="QA317" s="4">
        <v>940</v>
      </c>
      <c r="QB317" s="4">
        <v>940</v>
      </c>
      <c r="QC317" s="4">
        <v>940</v>
      </c>
      <c r="QD317" s="4">
        <v>940</v>
      </c>
      <c r="QE317" s="4">
        <v>940</v>
      </c>
      <c r="QF317" s="4">
        <v>940</v>
      </c>
      <c r="QG317" s="4">
        <v>940</v>
      </c>
      <c r="QH317" s="4">
        <v>940</v>
      </c>
      <c r="QI317" s="4">
        <v>940</v>
      </c>
      <c r="QJ317" s="4">
        <v>940</v>
      </c>
      <c r="QK317" s="4">
        <v>940</v>
      </c>
      <c r="QL317" s="4">
        <v>940</v>
      </c>
      <c r="QM317" s="4">
        <v>940</v>
      </c>
      <c r="QN317" s="4">
        <v>940</v>
      </c>
      <c r="QO317" s="4">
        <v>940</v>
      </c>
      <c r="QP317" s="4">
        <v>940</v>
      </c>
      <c r="QQ317" s="4">
        <v>940</v>
      </c>
      <c r="QR317" s="4">
        <v>940</v>
      </c>
      <c r="QS317" s="4">
        <v>940</v>
      </c>
      <c r="QT317" s="4">
        <v>940</v>
      </c>
      <c r="QU317" s="4">
        <v>940</v>
      </c>
      <c r="QV317" s="4">
        <v>940</v>
      </c>
      <c r="QW317" s="4">
        <v>940</v>
      </c>
      <c r="QX317" s="4">
        <v>940</v>
      </c>
      <c r="QY317" s="4">
        <v>940</v>
      </c>
      <c r="QZ317" s="4">
        <v>940</v>
      </c>
    </row>
    <row r="318" spans="1:487">
      <c r="A318" s="4" t="s">
        <v>1111</v>
      </c>
      <c r="D318" s="4">
        <v>4</v>
      </c>
      <c r="E318" s="4">
        <v>4</v>
      </c>
      <c r="F318" s="4">
        <v>186.14</v>
      </c>
      <c r="H318" s="4" t="s">
        <v>894</v>
      </c>
      <c r="JL318" s="4">
        <v>0.17</v>
      </c>
      <c r="JM318" s="4">
        <v>0.34</v>
      </c>
      <c r="JN318" s="4">
        <v>0.51</v>
      </c>
      <c r="JO318" s="4">
        <v>0.69</v>
      </c>
      <c r="JP318" s="4">
        <v>0.69</v>
      </c>
      <c r="JQ318" s="4">
        <v>1</v>
      </c>
      <c r="JR318" s="4">
        <v>1.45</v>
      </c>
      <c r="JS318" s="4">
        <v>2</v>
      </c>
      <c r="JT318" s="4">
        <v>2</v>
      </c>
      <c r="JU318" s="4">
        <v>2</v>
      </c>
      <c r="JV318" s="4">
        <v>2</v>
      </c>
      <c r="JW318" s="4">
        <v>2</v>
      </c>
      <c r="JX318" s="4">
        <v>2</v>
      </c>
      <c r="JY318" s="4">
        <v>2.6</v>
      </c>
      <c r="JZ318" s="4">
        <v>4</v>
      </c>
      <c r="KA318" s="4">
        <v>4</v>
      </c>
      <c r="KB318" s="4">
        <v>4</v>
      </c>
      <c r="KC318" s="4">
        <v>4</v>
      </c>
      <c r="KD318" s="4">
        <v>4</v>
      </c>
      <c r="KE318" s="4">
        <v>4</v>
      </c>
      <c r="KF318" s="4">
        <v>4</v>
      </c>
      <c r="KG318" s="4">
        <v>4</v>
      </c>
      <c r="KH318" s="4">
        <v>4</v>
      </c>
      <c r="KI318" s="4">
        <v>4</v>
      </c>
      <c r="KJ318" s="4">
        <v>4</v>
      </c>
      <c r="KK318" s="4">
        <v>4</v>
      </c>
      <c r="KL318" s="4">
        <v>4</v>
      </c>
      <c r="KM318" s="4">
        <v>4</v>
      </c>
      <c r="KN318" s="4">
        <v>4</v>
      </c>
      <c r="KO318" s="4">
        <v>4</v>
      </c>
      <c r="KP318" s="4">
        <v>4</v>
      </c>
      <c r="KQ318" s="4">
        <v>4</v>
      </c>
      <c r="KR318" s="4">
        <v>4</v>
      </c>
      <c r="KS318" s="4">
        <v>4</v>
      </c>
      <c r="KT318" s="4">
        <v>4</v>
      </c>
      <c r="KU318" s="4">
        <v>4</v>
      </c>
      <c r="KV318" s="4">
        <v>4</v>
      </c>
      <c r="KW318" s="4">
        <v>4</v>
      </c>
      <c r="KX318" s="4">
        <v>4</v>
      </c>
      <c r="KY318" s="4">
        <v>4</v>
      </c>
      <c r="KZ318" s="4">
        <v>4</v>
      </c>
      <c r="LA318" s="4">
        <v>4</v>
      </c>
      <c r="LB318" s="4">
        <v>4</v>
      </c>
      <c r="LC318" s="4">
        <v>4</v>
      </c>
      <c r="LD318" s="4">
        <v>4</v>
      </c>
      <c r="LE318" s="4">
        <v>4</v>
      </c>
      <c r="LF318" s="4">
        <v>4</v>
      </c>
      <c r="LG318" s="4">
        <v>4</v>
      </c>
      <c r="LH318" s="4">
        <v>4</v>
      </c>
      <c r="LI318" s="4">
        <v>4</v>
      </c>
      <c r="LJ318" s="4">
        <v>4</v>
      </c>
      <c r="LK318" s="4">
        <v>4</v>
      </c>
      <c r="LL318" s="4">
        <v>4</v>
      </c>
      <c r="LM318" s="4">
        <v>4</v>
      </c>
      <c r="LN318" s="4">
        <v>4</v>
      </c>
      <c r="LO318" s="4">
        <v>4</v>
      </c>
      <c r="LP318" s="4">
        <v>4</v>
      </c>
      <c r="LQ318" s="4">
        <v>4</v>
      </c>
      <c r="LR318" s="4">
        <v>4</v>
      </c>
      <c r="LS318" s="4">
        <v>4</v>
      </c>
      <c r="LT318" s="4">
        <v>4</v>
      </c>
      <c r="LU318" s="4">
        <v>4</v>
      </c>
      <c r="LV318" s="4">
        <v>4</v>
      </c>
      <c r="LW318" s="4">
        <v>4</v>
      </c>
      <c r="LX318" s="4">
        <v>4</v>
      </c>
      <c r="LY318" s="4">
        <v>4</v>
      </c>
      <c r="LZ318" s="4">
        <v>4</v>
      </c>
      <c r="MA318" s="4">
        <v>4</v>
      </c>
      <c r="MB318" s="4">
        <v>4</v>
      </c>
      <c r="MC318" s="4">
        <v>4</v>
      </c>
      <c r="MD318" s="4">
        <v>4</v>
      </c>
      <c r="ME318" s="4">
        <v>4</v>
      </c>
      <c r="MF318" s="4">
        <v>4</v>
      </c>
      <c r="MG318" s="4">
        <v>4</v>
      </c>
      <c r="MH318" s="4">
        <v>4</v>
      </c>
      <c r="MI318" s="4">
        <v>4</v>
      </c>
      <c r="MJ318" s="4">
        <v>4</v>
      </c>
      <c r="MK318" s="4">
        <v>4</v>
      </c>
      <c r="ML318" s="4">
        <v>4</v>
      </c>
      <c r="MM318" s="4">
        <v>4</v>
      </c>
      <c r="MN318" s="4">
        <v>4</v>
      </c>
      <c r="MO318" s="4">
        <v>4</v>
      </c>
      <c r="MP318" s="4">
        <v>4</v>
      </c>
      <c r="MQ318" s="4">
        <v>4</v>
      </c>
      <c r="MR318" s="4">
        <v>4</v>
      </c>
      <c r="MS318" s="4">
        <v>4</v>
      </c>
      <c r="MT318" s="4">
        <v>4</v>
      </c>
      <c r="MU318" s="4">
        <v>4</v>
      </c>
      <c r="MV318" s="4">
        <v>4</v>
      </c>
      <c r="MW318" s="4">
        <v>4</v>
      </c>
      <c r="MX318" s="4">
        <v>4</v>
      </c>
      <c r="MY318" s="4">
        <v>4</v>
      </c>
      <c r="MZ318" s="4">
        <v>4</v>
      </c>
      <c r="NA318" s="4">
        <v>4</v>
      </c>
      <c r="NB318" s="4">
        <v>4</v>
      </c>
      <c r="NC318" s="4">
        <v>4</v>
      </c>
      <c r="ND318" s="4">
        <v>4</v>
      </c>
      <c r="NE318" s="4">
        <v>4</v>
      </c>
      <c r="NF318" s="4">
        <v>4</v>
      </c>
      <c r="NG318" s="4">
        <v>4</v>
      </c>
      <c r="NH318" s="4">
        <v>4</v>
      </c>
      <c r="NI318" s="4">
        <v>4</v>
      </c>
      <c r="NJ318" s="4">
        <v>4</v>
      </c>
      <c r="NK318" s="4">
        <v>4</v>
      </c>
      <c r="NL318" s="4">
        <v>4</v>
      </c>
      <c r="NM318" s="4">
        <v>4</v>
      </c>
      <c r="NN318" s="4">
        <v>4</v>
      </c>
      <c r="NO318" s="4">
        <v>4</v>
      </c>
      <c r="NP318" s="4">
        <v>4</v>
      </c>
      <c r="NQ318" s="4">
        <v>4</v>
      </c>
      <c r="NR318" s="4">
        <v>4</v>
      </c>
      <c r="NS318" s="4">
        <v>4</v>
      </c>
      <c r="NT318" s="4">
        <v>4</v>
      </c>
      <c r="NU318" s="4">
        <v>4</v>
      </c>
      <c r="NV318" s="4">
        <v>4</v>
      </c>
      <c r="NW318" s="4">
        <v>4</v>
      </c>
      <c r="NX318" s="4">
        <v>4</v>
      </c>
      <c r="NY318" s="4">
        <v>4</v>
      </c>
      <c r="NZ318" s="4">
        <v>4</v>
      </c>
      <c r="OA318" s="4">
        <v>4</v>
      </c>
      <c r="OB318" s="4">
        <v>4</v>
      </c>
      <c r="OC318" s="4">
        <v>4</v>
      </c>
      <c r="OD318" s="4">
        <v>4</v>
      </c>
      <c r="OE318" s="4">
        <v>4</v>
      </c>
      <c r="OF318" s="4">
        <v>4</v>
      </c>
      <c r="OG318" s="4">
        <v>4</v>
      </c>
      <c r="OH318" s="4">
        <v>4</v>
      </c>
      <c r="OI318" s="4">
        <v>4</v>
      </c>
      <c r="OJ318" s="4">
        <v>4</v>
      </c>
      <c r="OK318" s="4">
        <v>4</v>
      </c>
      <c r="OL318" s="4">
        <v>4</v>
      </c>
      <c r="OM318" s="4">
        <v>4</v>
      </c>
      <c r="ON318" s="4">
        <v>4</v>
      </c>
      <c r="OO318" s="4">
        <v>4</v>
      </c>
      <c r="OP318" s="4">
        <v>4</v>
      </c>
      <c r="OQ318" s="4">
        <v>4</v>
      </c>
      <c r="OR318" s="4">
        <v>4</v>
      </c>
      <c r="OS318" s="4">
        <v>4</v>
      </c>
      <c r="OT318" s="4">
        <v>4</v>
      </c>
      <c r="OU318" s="4">
        <v>4</v>
      </c>
      <c r="OV318" s="4">
        <v>4</v>
      </c>
      <c r="OW318" s="4">
        <v>4</v>
      </c>
      <c r="OX318" s="4">
        <v>4</v>
      </c>
      <c r="OY318" s="4">
        <v>4</v>
      </c>
      <c r="OZ318" s="4">
        <v>4</v>
      </c>
      <c r="PA318" s="4">
        <v>4</v>
      </c>
      <c r="PB318" s="4">
        <v>4</v>
      </c>
      <c r="PC318" s="4">
        <v>4</v>
      </c>
      <c r="PD318" s="4">
        <v>4</v>
      </c>
      <c r="PE318" s="4">
        <v>4</v>
      </c>
      <c r="PF318" s="4">
        <v>4</v>
      </c>
      <c r="PG318" s="4">
        <v>4</v>
      </c>
      <c r="PH318" s="4">
        <v>4</v>
      </c>
      <c r="PI318" s="4">
        <v>4</v>
      </c>
      <c r="PJ318" s="4">
        <v>4</v>
      </c>
      <c r="PK318" s="4">
        <v>4</v>
      </c>
      <c r="PL318" s="4">
        <v>4</v>
      </c>
      <c r="PM318" s="4">
        <v>4</v>
      </c>
      <c r="PN318" s="4">
        <v>4</v>
      </c>
      <c r="PO318" s="4">
        <v>4</v>
      </c>
      <c r="PP318" s="4">
        <v>4</v>
      </c>
      <c r="PQ318" s="4">
        <v>4</v>
      </c>
      <c r="PR318" s="4">
        <v>4</v>
      </c>
      <c r="PS318" s="4">
        <v>4</v>
      </c>
      <c r="PT318" s="4">
        <v>4</v>
      </c>
      <c r="PU318" s="4">
        <v>4</v>
      </c>
      <c r="PV318" s="4">
        <v>4</v>
      </c>
      <c r="PW318" s="4">
        <v>4</v>
      </c>
      <c r="PX318" s="4">
        <v>4</v>
      </c>
      <c r="PY318" s="4">
        <v>4</v>
      </c>
      <c r="PZ318" s="4">
        <v>4</v>
      </c>
      <c r="QA318" s="4">
        <v>4</v>
      </c>
      <c r="QB318" s="4">
        <v>4</v>
      </c>
      <c r="QC318" s="4">
        <v>4</v>
      </c>
      <c r="QD318" s="4">
        <v>4</v>
      </c>
      <c r="QE318" s="4">
        <v>4</v>
      </c>
      <c r="QF318" s="4">
        <v>4</v>
      </c>
      <c r="QG318" s="4">
        <v>4</v>
      </c>
      <c r="QH318" s="4">
        <v>4</v>
      </c>
      <c r="QI318" s="4">
        <v>4</v>
      </c>
      <c r="QJ318" s="4">
        <v>4</v>
      </c>
      <c r="QK318" s="4">
        <v>4</v>
      </c>
      <c r="QL318" s="4">
        <v>4</v>
      </c>
      <c r="QM318" s="4">
        <v>4</v>
      </c>
      <c r="QN318" s="4">
        <v>4</v>
      </c>
      <c r="QO318" s="4">
        <v>4</v>
      </c>
      <c r="QP318" s="4">
        <v>4</v>
      </c>
      <c r="QQ318" s="4">
        <v>4</v>
      </c>
      <c r="QR318" s="4">
        <v>4</v>
      </c>
      <c r="QS318" s="4">
        <v>4</v>
      </c>
      <c r="QT318" s="4">
        <v>4</v>
      </c>
      <c r="QU318" s="4">
        <v>4</v>
      </c>
      <c r="QV318" s="4">
        <v>4</v>
      </c>
      <c r="QW318" s="4">
        <v>4</v>
      </c>
      <c r="QX318" s="4">
        <v>4</v>
      </c>
      <c r="QY318" s="4">
        <v>4</v>
      </c>
      <c r="QZ318" s="4">
        <v>4</v>
      </c>
    </row>
    <row r="319" spans="1:487">
      <c r="A319" s="4" t="s">
        <v>1112</v>
      </c>
      <c r="D319" s="4">
        <v>5</v>
      </c>
      <c r="E319" s="4">
        <v>5</v>
      </c>
      <c r="F319" s="689">
        <v>8692.2199999999993</v>
      </c>
      <c r="H319" s="4" t="s">
        <v>894</v>
      </c>
      <c r="FW319" s="4">
        <v>0.3</v>
      </c>
      <c r="FX319" s="4">
        <v>0.6</v>
      </c>
      <c r="FY319" s="4">
        <v>0.9</v>
      </c>
      <c r="FZ319" s="4">
        <v>1.3</v>
      </c>
      <c r="GA319" s="4">
        <v>2.04</v>
      </c>
      <c r="GB319" s="4">
        <v>3</v>
      </c>
      <c r="GC319" s="4">
        <v>3</v>
      </c>
      <c r="GD319" s="4">
        <v>3</v>
      </c>
      <c r="GE319" s="4">
        <v>3</v>
      </c>
      <c r="GF319" s="4">
        <v>3</v>
      </c>
      <c r="GG319" s="4">
        <v>3</v>
      </c>
      <c r="GH319" s="4">
        <v>3</v>
      </c>
      <c r="GI319" s="4">
        <v>3</v>
      </c>
      <c r="GJ319" s="4">
        <v>3</v>
      </c>
      <c r="GK319" s="4">
        <v>3</v>
      </c>
      <c r="GL319" s="4">
        <v>3</v>
      </c>
      <c r="GM319" s="4">
        <v>3</v>
      </c>
      <c r="GN319" s="4">
        <v>3</v>
      </c>
      <c r="GO319" s="4">
        <v>3</v>
      </c>
      <c r="GP319" s="4">
        <v>3</v>
      </c>
      <c r="GQ319" s="4">
        <v>3</v>
      </c>
      <c r="GR319" s="4">
        <v>3</v>
      </c>
      <c r="GS319" s="4">
        <v>3</v>
      </c>
      <c r="GT319" s="4">
        <v>3</v>
      </c>
      <c r="GU319" s="4">
        <v>3</v>
      </c>
      <c r="GV319" s="4">
        <v>3</v>
      </c>
      <c r="GW319" s="4">
        <v>3</v>
      </c>
      <c r="GX319" s="4">
        <v>3</v>
      </c>
      <c r="GY319" s="4">
        <v>3</v>
      </c>
      <c r="GZ319" s="4">
        <v>3</v>
      </c>
      <c r="HA319" s="4">
        <v>3</v>
      </c>
      <c r="HB319" s="4">
        <v>3</v>
      </c>
      <c r="HC319" s="4">
        <v>3</v>
      </c>
      <c r="HD319" s="4">
        <v>3</v>
      </c>
      <c r="HE319" s="4">
        <v>3</v>
      </c>
      <c r="HF319" s="4">
        <v>3</v>
      </c>
      <c r="HG319" s="4">
        <v>3</v>
      </c>
      <c r="HH319" s="4">
        <v>3</v>
      </c>
      <c r="HI319" s="4">
        <v>3</v>
      </c>
      <c r="HJ319" s="4">
        <v>3</v>
      </c>
      <c r="HK319" s="4">
        <v>3</v>
      </c>
      <c r="HL319" s="4">
        <v>3</v>
      </c>
      <c r="HM319" s="4">
        <v>3</v>
      </c>
      <c r="HN319" s="4">
        <v>3</v>
      </c>
      <c r="HO319" s="4">
        <v>3</v>
      </c>
      <c r="HP319" s="4">
        <v>3</v>
      </c>
      <c r="HQ319" s="4">
        <v>3</v>
      </c>
      <c r="HR319" s="4">
        <v>3</v>
      </c>
      <c r="HS319" s="4">
        <v>3</v>
      </c>
      <c r="HT319" s="4">
        <v>3</v>
      </c>
      <c r="HU319" s="4">
        <v>3</v>
      </c>
      <c r="HV319" s="4">
        <v>3</v>
      </c>
      <c r="HW319" s="4">
        <v>3</v>
      </c>
      <c r="HX319" s="4">
        <v>3</v>
      </c>
      <c r="HY319" s="4">
        <v>3</v>
      </c>
      <c r="HZ319" s="4">
        <v>3</v>
      </c>
      <c r="IA319" s="4">
        <v>3</v>
      </c>
      <c r="IB319" s="4">
        <v>3</v>
      </c>
      <c r="IC319" s="4">
        <v>3</v>
      </c>
      <c r="ID319" s="4">
        <v>3</v>
      </c>
      <c r="IE319" s="4">
        <v>3</v>
      </c>
      <c r="IF319" s="4">
        <v>3</v>
      </c>
      <c r="IG319" s="4">
        <v>3</v>
      </c>
      <c r="IH319" s="4">
        <v>3</v>
      </c>
      <c r="II319" s="4">
        <v>3</v>
      </c>
      <c r="IJ319" s="4">
        <v>3</v>
      </c>
      <c r="IK319" s="4">
        <v>3</v>
      </c>
      <c r="IL319" s="4">
        <v>3</v>
      </c>
      <c r="IM319" s="4">
        <v>3</v>
      </c>
      <c r="IN319" s="4">
        <v>3</v>
      </c>
      <c r="IO319" s="4">
        <v>3</v>
      </c>
      <c r="IP319" s="4">
        <v>3</v>
      </c>
      <c r="IQ319" s="4">
        <v>3</v>
      </c>
      <c r="IR319" s="4">
        <v>3</v>
      </c>
      <c r="IS319" s="4">
        <v>3</v>
      </c>
      <c r="IT319" s="4">
        <v>3</v>
      </c>
      <c r="IU319" s="4">
        <v>3</v>
      </c>
      <c r="IV319" s="4">
        <v>3</v>
      </c>
      <c r="IW319" s="4">
        <v>3</v>
      </c>
      <c r="IX319" s="4">
        <v>3</v>
      </c>
      <c r="IY319" s="4">
        <v>3</v>
      </c>
      <c r="IZ319" s="4">
        <v>3</v>
      </c>
      <c r="JA319" s="4">
        <v>3</v>
      </c>
      <c r="JB319" s="4">
        <v>3</v>
      </c>
      <c r="JC319" s="4">
        <v>3</v>
      </c>
      <c r="JD319" s="4">
        <v>3</v>
      </c>
      <c r="JE319" s="4">
        <v>3</v>
      </c>
      <c r="JF319" s="4">
        <v>3</v>
      </c>
      <c r="JG319" s="4">
        <v>3</v>
      </c>
      <c r="JH319" s="4">
        <v>3</v>
      </c>
      <c r="JI319" s="4">
        <v>3</v>
      </c>
      <c r="JJ319" s="4">
        <v>3</v>
      </c>
      <c r="JK319" s="4">
        <v>3</v>
      </c>
      <c r="JL319" s="4">
        <v>3.17</v>
      </c>
      <c r="JM319" s="4">
        <v>3.34</v>
      </c>
      <c r="JN319" s="4">
        <v>3.51</v>
      </c>
      <c r="JO319" s="4">
        <v>3.69</v>
      </c>
      <c r="JP319" s="4">
        <v>3.69</v>
      </c>
      <c r="JQ319" s="4">
        <v>4</v>
      </c>
      <c r="JR319" s="4">
        <v>4.45</v>
      </c>
      <c r="JS319" s="4">
        <v>5</v>
      </c>
      <c r="JT319" s="4">
        <v>5</v>
      </c>
      <c r="JU319" s="4">
        <v>5</v>
      </c>
      <c r="JV319" s="4">
        <v>5</v>
      </c>
      <c r="JW319" s="4">
        <v>5</v>
      </c>
      <c r="JX319" s="4">
        <v>5</v>
      </c>
      <c r="JY319" s="4">
        <v>5</v>
      </c>
      <c r="JZ319" s="4">
        <v>5</v>
      </c>
      <c r="KA319" s="4">
        <v>5</v>
      </c>
      <c r="KB319" s="4">
        <v>5</v>
      </c>
      <c r="KC319" s="4">
        <v>5</v>
      </c>
      <c r="KD319" s="4">
        <v>5</v>
      </c>
      <c r="KE319" s="4">
        <v>5</v>
      </c>
      <c r="KF319" s="4">
        <v>5</v>
      </c>
      <c r="KG319" s="4">
        <v>5</v>
      </c>
      <c r="KH319" s="4">
        <v>5</v>
      </c>
      <c r="KI319" s="4">
        <v>5</v>
      </c>
      <c r="KJ319" s="4">
        <v>5</v>
      </c>
      <c r="KK319" s="4">
        <v>5</v>
      </c>
      <c r="KL319" s="4">
        <v>5</v>
      </c>
      <c r="KM319" s="4">
        <v>5</v>
      </c>
      <c r="KN319" s="4">
        <v>5</v>
      </c>
      <c r="KO319" s="4">
        <v>5</v>
      </c>
      <c r="KP319" s="4">
        <v>5</v>
      </c>
      <c r="KQ319" s="4">
        <v>5</v>
      </c>
      <c r="KR319" s="4">
        <v>5</v>
      </c>
      <c r="KS319" s="4">
        <v>5</v>
      </c>
      <c r="KT319" s="4">
        <v>5</v>
      </c>
      <c r="KU319" s="4">
        <v>5</v>
      </c>
      <c r="KV319" s="4">
        <v>5</v>
      </c>
      <c r="KW319" s="4">
        <v>5</v>
      </c>
      <c r="KX319" s="4">
        <v>5</v>
      </c>
      <c r="KY319" s="4">
        <v>5</v>
      </c>
      <c r="KZ319" s="4">
        <v>5</v>
      </c>
      <c r="LA319" s="4">
        <v>5</v>
      </c>
      <c r="LB319" s="4">
        <v>5</v>
      </c>
      <c r="LC319" s="4">
        <v>5</v>
      </c>
      <c r="LD319" s="4">
        <v>5</v>
      </c>
      <c r="LE319" s="4">
        <v>5</v>
      </c>
      <c r="LF319" s="4">
        <v>5</v>
      </c>
      <c r="LG319" s="4">
        <v>5</v>
      </c>
      <c r="LH319" s="4">
        <v>5</v>
      </c>
      <c r="LI319" s="4">
        <v>5</v>
      </c>
      <c r="LJ319" s="4">
        <v>5</v>
      </c>
      <c r="LK319" s="4">
        <v>5</v>
      </c>
      <c r="LL319" s="4">
        <v>5</v>
      </c>
      <c r="LM319" s="4">
        <v>5</v>
      </c>
      <c r="LN319" s="4">
        <v>5</v>
      </c>
      <c r="LO319" s="4">
        <v>5</v>
      </c>
      <c r="LP319" s="4">
        <v>5</v>
      </c>
      <c r="LQ319" s="4">
        <v>5</v>
      </c>
      <c r="LR319" s="4">
        <v>5</v>
      </c>
      <c r="LS319" s="4">
        <v>5</v>
      </c>
      <c r="LT319" s="4">
        <v>5</v>
      </c>
      <c r="LU319" s="4">
        <v>5</v>
      </c>
      <c r="LV319" s="4">
        <v>5</v>
      </c>
      <c r="LW319" s="4">
        <v>5</v>
      </c>
      <c r="LX319" s="4">
        <v>5</v>
      </c>
      <c r="LY319" s="4">
        <v>5</v>
      </c>
      <c r="LZ319" s="4">
        <v>5</v>
      </c>
      <c r="MA319" s="4">
        <v>5</v>
      </c>
      <c r="MB319" s="4">
        <v>5</v>
      </c>
      <c r="MC319" s="4">
        <v>5</v>
      </c>
      <c r="MD319" s="4">
        <v>5</v>
      </c>
      <c r="ME319" s="4">
        <v>5</v>
      </c>
      <c r="MF319" s="4">
        <v>5</v>
      </c>
      <c r="MG319" s="4">
        <v>5</v>
      </c>
      <c r="MH319" s="4">
        <v>5</v>
      </c>
      <c r="MI319" s="4">
        <v>5</v>
      </c>
      <c r="MJ319" s="4">
        <v>5</v>
      </c>
      <c r="MK319" s="4">
        <v>5</v>
      </c>
      <c r="ML319" s="4">
        <v>5</v>
      </c>
      <c r="MM319" s="4">
        <v>5</v>
      </c>
      <c r="MN319" s="4">
        <v>5</v>
      </c>
      <c r="MO319" s="4">
        <v>5</v>
      </c>
      <c r="MP319" s="4">
        <v>5</v>
      </c>
      <c r="MQ319" s="4">
        <v>5</v>
      </c>
      <c r="MR319" s="4">
        <v>5</v>
      </c>
      <c r="MS319" s="4">
        <v>5</v>
      </c>
      <c r="MT319" s="4">
        <v>5</v>
      </c>
      <c r="MU319" s="4">
        <v>5</v>
      </c>
      <c r="MV319" s="4">
        <v>5</v>
      </c>
      <c r="MW319" s="4">
        <v>5</v>
      </c>
      <c r="MX319" s="4">
        <v>5</v>
      </c>
      <c r="MY319" s="4">
        <v>5</v>
      </c>
      <c r="MZ319" s="4">
        <v>5</v>
      </c>
      <c r="NA319" s="4">
        <v>5</v>
      </c>
      <c r="NB319" s="4">
        <v>5</v>
      </c>
      <c r="NC319" s="4">
        <v>5</v>
      </c>
      <c r="ND319" s="4">
        <v>5</v>
      </c>
      <c r="NE319" s="4">
        <v>5</v>
      </c>
      <c r="NF319" s="4">
        <v>5</v>
      </c>
      <c r="NG319" s="4">
        <v>5</v>
      </c>
      <c r="NH319" s="4">
        <v>5</v>
      </c>
      <c r="NI319" s="4">
        <v>5</v>
      </c>
      <c r="NJ319" s="4">
        <v>5</v>
      </c>
      <c r="NK319" s="4">
        <v>5</v>
      </c>
      <c r="NL319" s="4">
        <v>5</v>
      </c>
      <c r="NM319" s="4">
        <v>5</v>
      </c>
      <c r="NN319" s="4">
        <v>5</v>
      </c>
      <c r="NO319" s="4">
        <v>5</v>
      </c>
      <c r="NP319" s="4">
        <v>5</v>
      </c>
      <c r="NQ319" s="4">
        <v>5</v>
      </c>
      <c r="NR319" s="4">
        <v>5</v>
      </c>
      <c r="NS319" s="4">
        <v>5</v>
      </c>
      <c r="NT319" s="4">
        <v>5</v>
      </c>
      <c r="NU319" s="4">
        <v>5</v>
      </c>
      <c r="NV319" s="4">
        <v>5</v>
      </c>
      <c r="NW319" s="4">
        <v>5</v>
      </c>
      <c r="NX319" s="4">
        <v>5</v>
      </c>
      <c r="NY319" s="4">
        <v>5</v>
      </c>
      <c r="NZ319" s="4">
        <v>5</v>
      </c>
      <c r="OA319" s="4">
        <v>5</v>
      </c>
      <c r="OB319" s="4">
        <v>5</v>
      </c>
      <c r="OC319" s="4">
        <v>5</v>
      </c>
      <c r="OD319" s="4">
        <v>5</v>
      </c>
      <c r="OE319" s="4">
        <v>5</v>
      </c>
      <c r="OF319" s="4">
        <v>5</v>
      </c>
      <c r="OG319" s="4">
        <v>5</v>
      </c>
      <c r="OH319" s="4">
        <v>5</v>
      </c>
      <c r="OI319" s="4">
        <v>5</v>
      </c>
      <c r="OJ319" s="4">
        <v>5</v>
      </c>
      <c r="OK319" s="4">
        <v>5</v>
      </c>
      <c r="OL319" s="4">
        <v>5</v>
      </c>
      <c r="OM319" s="4">
        <v>5</v>
      </c>
      <c r="ON319" s="4">
        <v>5</v>
      </c>
      <c r="OO319" s="4">
        <v>5</v>
      </c>
      <c r="OP319" s="4">
        <v>5</v>
      </c>
      <c r="OQ319" s="4">
        <v>5</v>
      </c>
      <c r="OR319" s="4">
        <v>5</v>
      </c>
      <c r="OS319" s="4">
        <v>5</v>
      </c>
      <c r="OT319" s="4">
        <v>5</v>
      </c>
      <c r="OU319" s="4">
        <v>5</v>
      </c>
      <c r="OV319" s="4">
        <v>5</v>
      </c>
      <c r="OW319" s="4">
        <v>5</v>
      </c>
      <c r="OX319" s="4">
        <v>5</v>
      </c>
      <c r="OY319" s="4">
        <v>5</v>
      </c>
      <c r="OZ319" s="4">
        <v>5</v>
      </c>
      <c r="PA319" s="4">
        <v>5</v>
      </c>
      <c r="PB319" s="4">
        <v>5</v>
      </c>
      <c r="PC319" s="4">
        <v>5</v>
      </c>
      <c r="PD319" s="4">
        <v>5</v>
      </c>
      <c r="PE319" s="4">
        <v>5</v>
      </c>
      <c r="PF319" s="4">
        <v>5</v>
      </c>
      <c r="PG319" s="4">
        <v>5</v>
      </c>
      <c r="PH319" s="4">
        <v>5</v>
      </c>
      <c r="PI319" s="4">
        <v>5</v>
      </c>
      <c r="PJ319" s="4">
        <v>5</v>
      </c>
      <c r="PK319" s="4">
        <v>5</v>
      </c>
      <c r="PL319" s="4">
        <v>5</v>
      </c>
      <c r="PM319" s="4">
        <v>5</v>
      </c>
      <c r="PN319" s="4">
        <v>5</v>
      </c>
      <c r="PO319" s="4">
        <v>5</v>
      </c>
      <c r="PP319" s="4">
        <v>5</v>
      </c>
      <c r="PQ319" s="4">
        <v>5</v>
      </c>
      <c r="PR319" s="4">
        <v>5</v>
      </c>
      <c r="PS319" s="4">
        <v>5</v>
      </c>
      <c r="PT319" s="4">
        <v>5</v>
      </c>
      <c r="PU319" s="4">
        <v>5</v>
      </c>
      <c r="PV319" s="4">
        <v>5</v>
      </c>
      <c r="PW319" s="4">
        <v>5</v>
      </c>
      <c r="PX319" s="4">
        <v>5</v>
      </c>
      <c r="PY319" s="4">
        <v>5</v>
      </c>
      <c r="PZ319" s="4">
        <v>5</v>
      </c>
      <c r="QA319" s="4">
        <v>5</v>
      </c>
      <c r="QB319" s="4">
        <v>5</v>
      </c>
      <c r="QC319" s="4">
        <v>5</v>
      </c>
      <c r="QD319" s="4">
        <v>5</v>
      </c>
      <c r="QE319" s="4">
        <v>5</v>
      </c>
      <c r="QF319" s="4">
        <v>5</v>
      </c>
      <c r="QG319" s="4">
        <v>5</v>
      </c>
      <c r="QH319" s="4">
        <v>5</v>
      </c>
      <c r="QI319" s="4">
        <v>5</v>
      </c>
      <c r="QJ319" s="4">
        <v>5</v>
      </c>
      <c r="QK319" s="4">
        <v>5</v>
      </c>
      <c r="QL319" s="4">
        <v>5</v>
      </c>
      <c r="QM319" s="4">
        <v>5</v>
      </c>
      <c r="QN319" s="4">
        <v>5</v>
      </c>
      <c r="QO319" s="4">
        <v>5</v>
      </c>
      <c r="QP319" s="4">
        <v>5</v>
      </c>
      <c r="QQ319" s="4">
        <v>5</v>
      </c>
      <c r="QR319" s="4">
        <v>5</v>
      </c>
      <c r="QS319" s="4">
        <v>5</v>
      </c>
      <c r="QT319" s="4">
        <v>5</v>
      </c>
      <c r="QU319" s="4">
        <v>5</v>
      </c>
      <c r="QV319" s="4">
        <v>5</v>
      </c>
      <c r="QW319" s="4">
        <v>5</v>
      </c>
      <c r="QX319" s="4">
        <v>5</v>
      </c>
      <c r="QY319" s="4">
        <v>5</v>
      </c>
      <c r="QZ319" s="4">
        <v>5</v>
      </c>
    </row>
    <row r="320" spans="1:487">
      <c r="A320" s="4" t="s">
        <v>1113</v>
      </c>
      <c r="D320" s="4">
        <v>1</v>
      </c>
      <c r="E320" s="4">
        <v>1</v>
      </c>
      <c r="F320" s="689">
        <v>3940.47</v>
      </c>
      <c r="H320" s="4" t="s">
        <v>894</v>
      </c>
      <c r="JL320" s="4">
        <v>0.09</v>
      </c>
      <c r="JM320" s="4">
        <v>0.17</v>
      </c>
      <c r="JN320" s="4">
        <v>0.26</v>
      </c>
      <c r="JO320" s="4">
        <v>0.34</v>
      </c>
      <c r="JP320" s="4">
        <v>0.34</v>
      </c>
      <c r="JQ320" s="4">
        <v>0.5</v>
      </c>
      <c r="JR320" s="4">
        <v>0.72</v>
      </c>
      <c r="JS320" s="4">
        <v>1</v>
      </c>
      <c r="JT320" s="4">
        <v>1</v>
      </c>
      <c r="JU320" s="4">
        <v>1</v>
      </c>
      <c r="JV320" s="4">
        <v>1</v>
      </c>
      <c r="JW320" s="4">
        <v>1</v>
      </c>
      <c r="JX320" s="4">
        <v>1</v>
      </c>
      <c r="JY320" s="4">
        <v>1</v>
      </c>
      <c r="JZ320" s="4">
        <v>1</v>
      </c>
      <c r="KA320" s="4">
        <v>1</v>
      </c>
      <c r="KB320" s="4">
        <v>1</v>
      </c>
      <c r="KC320" s="4">
        <v>1</v>
      </c>
      <c r="KD320" s="4">
        <v>1</v>
      </c>
      <c r="KE320" s="4">
        <v>1</v>
      </c>
      <c r="KF320" s="4">
        <v>1</v>
      </c>
      <c r="KG320" s="4">
        <v>1</v>
      </c>
      <c r="KH320" s="4">
        <v>1</v>
      </c>
      <c r="KI320" s="4">
        <v>1</v>
      </c>
      <c r="KJ320" s="4">
        <v>1</v>
      </c>
      <c r="KK320" s="4">
        <v>1</v>
      </c>
      <c r="KL320" s="4">
        <v>1</v>
      </c>
      <c r="KM320" s="4">
        <v>1</v>
      </c>
      <c r="KN320" s="4">
        <v>1</v>
      </c>
      <c r="KO320" s="4">
        <v>1</v>
      </c>
      <c r="KP320" s="4">
        <v>1</v>
      </c>
      <c r="KQ320" s="4">
        <v>1</v>
      </c>
      <c r="KR320" s="4">
        <v>1</v>
      </c>
      <c r="KS320" s="4">
        <v>1</v>
      </c>
      <c r="KT320" s="4">
        <v>1</v>
      </c>
      <c r="KU320" s="4">
        <v>1</v>
      </c>
      <c r="KV320" s="4">
        <v>1</v>
      </c>
      <c r="KW320" s="4">
        <v>1</v>
      </c>
      <c r="KX320" s="4">
        <v>1</v>
      </c>
      <c r="KY320" s="4">
        <v>1</v>
      </c>
      <c r="KZ320" s="4">
        <v>1</v>
      </c>
      <c r="LA320" s="4">
        <v>1</v>
      </c>
      <c r="LB320" s="4">
        <v>1</v>
      </c>
      <c r="LC320" s="4">
        <v>1</v>
      </c>
      <c r="LD320" s="4">
        <v>1</v>
      </c>
      <c r="LE320" s="4">
        <v>1</v>
      </c>
      <c r="LF320" s="4">
        <v>1</v>
      </c>
      <c r="LG320" s="4">
        <v>1</v>
      </c>
      <c r="LH320" s="4">
        <v>1</v>
      </c>
      <c r="LI320" s="4">
        <v>1</v>
      </c>
      <c r="LJ320" s="4">
        <v>1</v>
      </c>
      <c r="LK320" s="4">
        <v>1</v>
      </c>
      <c r="LL320" s="4">
        <v>1</v>
      </c>
      <c r="LM320" s="4">
        <v>1</v>
      </c>
      <c r="LN320" s="4">
        <v>1</v>
      </c>
      <c r="LO320" s="4">
        <v>1</v>
      </c>
      <c r="LP320" s="4">
        <v>1</v>
      </c>
      <c r="LQ320" s="4">
        <v>1</v>
      </c>
      <c r="LR320" s="4">
        <v>1</v>
      </c>
      <c r="LS320" s="4">
        <v>1</v>
      </c>
      <c r="LT320" s="4">
        <v>1</v>
      </c>
      <c r="LU320" s="4">
        <v>1</v>
      </c>
      <c r="LV320" s="4">
        <v>1</v>
      </c>
      <c r="LW320" s="4">
        <v>1</v>
      </c>
      <c r="LX320" s="4">
        <v>1</v>
      </c>
      <c r="LY320" s="4">
        <v>1</v>
      </c>
      <c r="LZ320" s="4">
        <v>1</v>
      </c>
      <c r="MA320" s="4">
        <v>1</v>
      </c>
      <c r="MB320" s="4">
        <v>1</v>
      </c>
      <c r="MC320" s="4">
        <v>1</v>
      </c>
      <c r="MD320" s="4">
        <v>1</v>
      </c>
      <c r="ME320" s="4">
        <v>1</v>
      </c>
      <c r="MF320" s="4">
        <v>1</v>
      </c>
      <c r="MG320" s="4">
        <v>1</v>
      </c>
      <c r="MH320" s="4">
        <v>1</v>
      </c>
      <c r="MI320" s="4">
        <v>1</v>
      </c>
      <c r="MJ320" s="4">
        <v>1</v>
      </c>
      <c r="MK320" s="4">
        <v>1</v>
      </c>
      <c r="ML320" s="4">
        <v>1</v>
      </c>
      <c r="MM320" s="4">
        <v>1</v>
      </c>
      <c r="MN320" s="4">
        <v>1</v>
      </c>
      <c r="MO320" s="4">
        <v>1</v>
      </c>
      <c r="MP320" s="4">
        <v>1</v>
      </c>
      <c r="MQ320" s="4">
        <v>1</v>
      </c>
      <c r="MR320" s="4">
        <v>1</v>
      </c>
      <c r="MS320" s="4">
        <v>1</v>
      </c>
      <c r="MT320" s="4">
        <v>1</v>
      </c>
      <c r="MU320" s="4">
        <v>1</v>
      </c>
      <c r="MV320" s="4">
        <v>1</v>
      </c>
      <c r="MW320" s="4">
        <v>1</v>
      </c>
      <c r="MX320" s="4">
        <v>1</v>
      </c>
      <c r="MY320" s="4">
        <v>1</v>
      </c>
      <c r="MZ320" s="4">
        <v>1</v>
      </c>
      <c r="NA320" s="4">
        <v>1</v>
      </c>
      <c r="NB320" s="4">
        <v>1</v>
      </c>
      <c r="NC320" s="4">
        <v>1</v>
      </c>
      <c r="ND320" s="4">
        <v>1</v>
      </c>
      <c r="NE320" s="4">
        <v>1</v>
      </c>
      <c r="NF320" s="4">
        <v>1</v>
      </c>
      <c r="NG320" s="4">
        <v>1</v>
      </c>
      <c r="NH320" s="4">
        <v>1</v>
      </c>
      <c r="NI320" s="4">
        <v>1</v>
      </c>
      <c r="NJ320" s="4">
        <v>1</v>
      </c>
      <c r="NK320" s="4">
        <v>1</v>
      </c>
      <c r="NL320" s="4">
        <v>1</v>
      </c>
      <c r="NM320" s="4">
        <v>1</v>
      </c>
      <c r="NN320" s="4">
        <v>1</v>
      </c>
      <c r="NO320" s="4">
        <v>1</v>
      </c>
      <c r="NP320" s="4">
        <v>1</v>
      </c>
      <c r="NQ320" s="4">
        <v>1</v>
      </c>
      <c r="NR320" s="4">
        <v>1</v>
      </c>
      <c r="NS320" s="4">
        <v>1</v>
      </c>
      <c r="NT320" s="4">
        <v>1</v>
      </c>
      <c r="NU320" s="4">
        <v>1</v>
      </c>
      <c r="NV320" s="4">
        <v>1</v>
      </c>
      <c r="NW320" s="4">
        <v>1</v>
      </c>
      <c r="NX320" s="4">
        <v>1</v>
      </c>
      <c r="NY320" s="4">
        <v>1</v>
      </c>
      <c r="NZ320" s="4">
        <v>1</v>
      </c>
      <c r="OA320" s="4">
        <v>1</v>
      </c>
      <c r="OB320" s="4">
        <v>1</v>
      </c>
      <c r="OC320" s="4">
        <v>1</v>
      </c>
      <c r="OD320" s="4">
        <v>1</v>
      </c>
      <c r="OE320" s="4">
        <v>1</v>
      </c>
      <c r="OF320" s="4">
        <v>1</v>
      </c>
      <c r="OG320" s="4">
        <v>1</v>
      </c>
      <c r="OH320" s="4">
        <v>1</v>
      </c>
      <c r="OI320" s="4">
        <v>1</v>
      </c>
      <c r="OJ320" s="4">
        <v>1</v>
      </c>
      <c r="OK320" s="4">
        <v>1</v>
      </c>
      <c r="OL320" s="4">
        <v>1</v>
      </c>
      <c r="OM320" s="4">
        <v>1</v>
      </c>
      <c r="ON320" s="4">
        <v>1</v>
      </c>
      <c r="OO320" s="4">
        <v>1</v>
      </c>
      <c r="OP320" s="4">
        <v>1</v>
      </c>
      <c r="OQ320" s="4">
        <v>1</v>
      </c>
      <c r="OR320" s="4">
        <v>1</v>
      </c>
      <c r="OS320" s="4">
        <v>1</v>
      </c>
      <c r="OT320" s="4">
        <v>1</v>
      </c>
      <c r="OU320" s="4">
        <v>1</v>
      </c>
      <c r="OV320" s="4">
        <v>1</v>
      </c>
      <c r="OW320" s="4">
        <v>1</v>
      </c>
      <c r="OX320" s="4">
        <v>1</v>
      </c>
      <c r="OY320" s="4">
        <v>1</v>
      </c>
      <c r="OZ320" s="4">
        <v>1</v>
      </c>
      <c r="PA320" s="4">
        <v>1</v>
      </c>
      <c r="PB320" s="4">
        <v>1</v>
      </c>
      <c r="PC320" s="4">
        <v>1</v>
      </c>
      <c r="PD320" s="4">
        <v>1</v>
      </c>
      <c r="PE320" s="4">
        <v>1</v>
      </c>
      <c r="PF320" s="4">
        <v>1</v>
      </c>
      <c r="PG320" s="4">
        <v>1</v>
      </c>
      <c r="PH320" s="4">
        <v>1</v>
      </c>
      <c r="PI320" s="4">
        <v>1</v>
      </c>
      <c r="PJ320" s="4">
        <v>1</v>
      </c>
      <c r="PK320" s="4">
        <v>1</v>
      </c>
      <c r="PL320" s="4">
        <v>1</v>
      </c>
      <c r="PM320" s="4">
        <v>1</v>
      </c>
      <c r="PN320" s="4">
        <v>1</v>
      </c>
      <c r="PO320" s="4">
        <v>1</v>
      </c>
      <c r="PP320" s="4">
        <v>1</v>
      </c>
      <c r="PQ320" s="4">
        <v>1</v>
      </c>
      <c r="PR320" s="4">
        <v>1</v>
      </c>
      <c r="PS320" s="4">
        <v>1</v>
      </c>
      <c r="PT320" s="4">
        <v>1</v>
      </c>
      <c r="PU320" s="4">
        <v>1</v>
      </c>
      <c r="PV320" s="4">
        <v>1</v>
      </c>
      <c r="PW320" s="4">
        <v>1</v>
      </c>
      <c r="PX320" s="4">
        <v>1</v>
      </c>
      <c r="PY320" s="4">
        <v>1</v>
      </c>
      <c r="PZ320" s="4">
        <v>1</v>
      </c>
      <c r="QA320" s="4">
        <v>1</v>
      </c>
      <c r="QB320" s="4">
        <v>1</v>
      </c>
      <c r="QC320" s="4">
        <v>1</v>
      </c>
      <c r="QD320" s="4">
        <v>1</v>
      </c>
      <c r="QE320" s="4">
        <v>1</v>
      </c>
      <c r="QF320" s="4">
        <v>1</v>
      </c>
      <c r="QG320" s="4">
        <v>1</v>
      </c>
      <c r="QH320" s="4">
        <v>1</v>
      </c>
      <c r="QI320" s="4">
        <v>1</v>
      </c>
      <c r="QJ320" s="4">
        <v>1</v>
      </c>
      <c r="QK320" s="4">
        <v>1</v>
      </c>
      <c r="QL320" s="4">
        <v>1</v>
      </c>
      <c r="QM320" s="4">
        <v>1</v>
      </c>
      <c r="QN320" s="4">
        <v>1</v>
      </c>
      <c r="QO320" s="4">
        <v>1</v>
      </c>
      <c r="QP320" s="4">
        <v>1</v>
      </c>
      <c r="QQ320" s="4">
        <v>1</v>
      </c>
      <c r="QR320" s="4">
        <v>1</v>
      </c>
      <c r="QS320" s="4">
        <v>1</v>
      </c>
      <c r="QT320" s="4">
        <v>1</v>
      </c>
      <c r="QU320" s="4">
        <v>1</v>
      </c>
      <c r="QV320" s="4">
        <v>1</v>
      </c>
      <c r="QW320" s="4">
        <v>1</v>
      </c>
      <c r="QX320" s="4">
        <v>1</v>
      </c>
      <c r="QY320" s="4">
        <v>1</v>
      </c>
      <c r="QZ320" s="4">
        <v>1</v>
      </c>
    </row>
    <row r="321" spans="1:468">
      <c r="A321" s="4" t="s">
        <v>1114</v>
      </c>
      <c r="D321" s="4">
        <v>5</v>
      </c>
      <c r="E321" s="4">
        <v>5</v>
      </c>
      <c r="F321" s="689">
        <v>8112.72</v>
      </c>
      <c r="H321" s="4" t="s">
        <v>894</v>
      </c>
      <c r="HA321" s="4">
        <v>0.45</v>
      </c>
      <c r="HB321" s="4">
        <v>0.9</v>
      </c>
      <c r="HC321" s="4">
        <v>1.65</v>
      </c>
      <c r="HD321" s="4">
        <v>3</v>
      </c>
      <c r="HE321" s="4">
        <v>3</v>
      </c>
      <c r="HF321" s="4">
        <v>3</v>
      </c>
      <c r="HG321" s="4">
        <v>3</v>
      </c>
      <c r="HH321" s="4">
        <v>3</v>
      </c>
      <c r="HI321" s="4">
        <v>3</v>
      </c>
      <c r="HJ321" s="4">
        <v>3</v>
      </c>
      <c r="HK321" s="4">
        <v>3</v>
      </c>
      <c r="HL321" s="4">
        <v>3</v>
      </c>
      <c r="HM321" s="4">
        <v>3</v>
      </c>
      <c r="HN321" s="4">
        <v>3</v>
      </c>
      <c r="HO321" s="4">
        <v>3</v>
      </c>
      <c r="HP321" s="4">
        <v>3</v>
      </c>
      <c r="HQ321" s="4">
        <v>3</v>
      </c>
      <c r="HR321" s="4">
        <v>3</v>
      </c>
      <c r="HS321" s="4">
        <v>3</v>
      </c>
      <c r="HT321" s="4">
        <v>3</v>
      </c>
      <c r="HU321" s="4">
        <v>3</v>
      </c>
      <c r="HV321" s="4">
        <v>3</v>
      </c>
      <c r="HW321" s="4">
        <v>3</v>
      </c>
      <c r="HX321" s="4">
        <v>3</v>
      </c>
      <c r="HY321" s="4">
        <v>3</v>
      </c>
      <c r="HZ321" s="4">
        <v>3</v>
      </c>
      <c r="IA321" s="4">
        <v>3</v>
      </c>
      <c r="IB321" s="4">
        <v>3</v>
      </c>
      <c r="IC321" s="4">
        <v>3</v>
      </c>
      <c r="ID321" s="4">
        <v>3</v>
      </c>
      <c r="IE321" s="4">
        <v>3</v>
      </c>
      <c r="IF321" s="4">
        <v>3</v>
      </c>
      <c r="IG321" s="4">
        <v>3</v>
      </c>
      <c r="IH321" s="4">
        <v>3</v>
      </c>
      <c r="II321" s="4">
        <v>3</v>
      </c>
      <c r="IJ321" s="4">
        <v>3</v>
      </c>
      <c r="IK321" s="4">
        <v>3</v>
      </c>
      <c r="IL321" s="4">
        <v>3</v>
      </c>
      <c r="IM321" s="4">
        <v>3</v>
      </c>
      <c r="IN321" s="4">
        <v>3</v>
      </c>
      <c r="IO321" s="4">
        <v>3</v>
      </c>
      <c r="IP321" s="4">
        <v>3</v>
      </c>
      <c r="IQ321" s="4">
        <v>3</v>
      </c>
      <c r="IR321" s="4">
        <v>3</v>
      </c>
      <c r="IS321" s="4">
        <v>3</v>
      </c>
      <c r="IT321" s="4">
        <v>3</v>
      </c>
      <c r="IU321" s="4">
        <v>3</v>
      </c>
      <c r="IV321" s="4">
        <v>3</v>
      </c>
      <c r="IW321" s="4">
        <v>3</v>
      </c>
      <c r="IX321" s="4">
        <v>3</v>
      </c>
      <c r="IY321" s="4">
        <v>3</v>
      </c>
      <c r="IZ321" s="4">
        <v>3</v>
      </c>
      <c r="JA321" s="4">
        <v>3</v>
      </c>
      <c r="JB321" s="4">
        <v>3</v>
      </c>
      <c r="JC321" s="4">
        <v>3</v>
      </c>
      <c r="JD321" s="4">
        <v>3</v>
      </c>
      <c r="JE321" s="4">
        <v>3</v>
      </c>
      <c r="JF321" s="4">
        <v>3</v>
      </c>
      <c r="JG321" s="4">
        <v>3</v>
      </c>
      <c r="JH321" s="4">
        <v>3</v>
      </c>
      <c r="JI321" s="4">
        <v>3</v>
      </c>
      <c r="JJ321" s="4">
        <v>3</v>
      </c>
      <c r="JK321" s="4">
        <v>3</v>
      </c>
      <c r="JL321" s="4">
        <v>3</v>
      </c>
      <c r="JM321" s="4">
        <v>3</v>
      </c>
      <c r="JN321" s="4">
        <v>3</v>
      </c>
      <c r="JO321" s="4">
        <v>3</v>
      </c>
      <c r="JP321" s="4">
        <v>3</v>
      </c>
      <c r="JQ321" s="4">
        <v>3</v>
      </c>
      <c r="JR321" s="4">
        <v>3</v>
      </c>
      <c r="JS321" s="4">
        <v>3</v>
      </c>
      <c r="JT321" s="4">
        <v>3</v>
      </c>
      <c r="JU321" s="4">
        <v>3.4</v>
      </c>
      <c r="JV321" s="4">
        <v>3.87</v>
      </c>
      <c r="JW321" s="4">
        <v>3.87</v>
      </c>
      <c r="JX321" s="4">
        <v>5</v>
      </c>
      <c r="JY321" s="4">
        <v>5</v>
      </c>
      <c r="JZ321" s="4">
        <v>5</v>
      </c>
      <c r="KA321" s="4">
        <v>5</v>
      </c>
      <c r="KB321" s="4">
        <v>5</v>
      </c>
      <c r="KC321" s="4">
        <v>5</v>
      </c>
      <c r="KD321" s="4">
        <v>5</v>
      </c>
      <c r="KE321" s="4">
        <v>5</v>
      </c>
      <c r="KF321" s="4">
        <v>5</v>
      </c>
      <c r="KG321" s="4">
        <v>5</v>
      </c>
      <c r="KH321" s="4">
        <v>5</v>
      </c>
      <c r="KI321" s="4">
        <v>5</v>
      </c>
      <c r="KJ321" s="4">
        <v>5</v>
      </c>
      <c r="KK321" s="4">
        <v>5</v>
      </c>
      <c r="KL321" s="4">
        <v>5</v>
      </c>
      <c r="KM321" s="4">
        <v>5</v>
      </c>
      <c r="KN321" s="4">
        <v>5</v>
      </c>
      <c r="KO321" s="4">
        <v>5</v>
      </c>
      <c r="KP321" s="4">
        <v>5</v>
      </c>
      <c r="KQ321" s="4">
        <v>5</v>
      </c>
      <c r="KR321" s="4">
        <v>5</v>
      </c>
      <c r="KS321" s="4">
        <v>5</v>
      </c>
      <c r="KT321" s="4">
        <v>5</v>
      </c>
      <c r="KU321" s="4">
        <v>5</v>
      </c>
      <c r="KV321" s="4">
        <v>5</v>
      </c>
      <c r="KW321" s="4">
        <v>5</v>
      </c>
      <c r="KX321" s="4">
        <v>5</v>
      </c>
      <c r="KY321" s="4">
        <v>5</v>
      </c>
      <c r="KZ321" s="4">
        <v>5</v>
      </c>
      <c r="LA321" s="4">
        <v>5</v>
      </c>
      <c r="LB321" s="4">
        <v>5</v>
      </c>
      <c r="LC321" s="4">
        <v>5</v>
      </c>
      <c r="LD321" s="4">
        <v>5</v>
      </c>
      <c r="LE321" s="4">
        <v>5</v>
      </c>
      <c r="LF321" s="4">
        <v>5</v>
      </c>
      <c r="LG321" s="4">
        <v>5</v>
      </c>
      <c r="LH321" s="4">
        <v>5</v>
      </c>
      <c r="LI321" s="4">
        <v>5</v>
      </c>
      <c r="LJ321" s="4">
        <v>5</v>
      </c>
      <c r="LK321" s="4">
        <v>5</v>
      </c>
      <c r="LL321" s="4">
        <v>5</v>
      </c>
      <c r="LM321" s="4">
        <v>5</v>
      </c>
      <c r="LN321" s="4">
        <v>5</v>
      </c>
      <c r="LO321" s="4">
        <v>5</v>
      </c>
      <c r="LP321" s="4">
        <v>5</v>
      </c>
      <c r="LQ321" s="4">
        <v>5</v>
      </c>
      <c r="LR321" s="4">
        <v>5</v>
      </c>
      <c r="LS321" s="4">
        <v>5</v>
      </c>
      <c r="LT321" s="4">
        <v>5</v>
      </c>
      <c r="LU321" s="4">
        <v>5</v>
      </c>
      <c r="LV321" s="4">
        <v>5</v>
      </c>
      <c r="LW321" s="4">
        <v>5</v>
      </c>
      <c r="LX321" s="4">
        <v>5</v>
      </c>
      <c r="LY321" s="4">
        <v>5</v>
      </c>
      <c r="LZ321" s="4">
        <v>5</v>
      </c>
      <c r="MA321" s="4">
        <v>5</v>
      </c>
      <c r="MB321" s="4">
        <v>5</v>
      </c>
      <c r="MC321" s="4">
        <v>5</v>
      </c>
      <c r="MD321" s="4">
        <v>5</v>
      </c>
      <c r="ME321" s="4">
        <v>5</v>
      </c>
      <c r="MF321" s="4">
        <v>5</v>
      </c>
      <c r="MG321" s="4">
        <v>5</v>
      </c>
      <c r="MH321" s="4">
        <v>5</v>
      </c>
      <c r="MI321" s="4">
        <v>5</v>
      </c>
      <c r="MJ321" s="4">
        <v>5</v>
      </c>
      <c r="MK321" s="4">
        <v>5</v>
      </c>
      <c r="ML321" s="4">
        <v>5</v>
      </c>
      <c r="MM321" s="4">
        <v>5</v>
      </c>
      <c r="MN321" s="4">
        <v>5</v>
      </c>
      <c r="MO321" s="4">
        <v>5</v>
      </c>
      <c r="MP321" s="4">
        <v>5</v>
      </c>
      <c r="MQ321" s="4">
        <v>5</v>
      </c>
      <c r="MR321" s="4">
        <v>5</v>
      </c>
      <c r="MS321" s="4">
        <v>5</v>
      </c>
      <c r="MT321" s="4">
        <v>5</v>
      </c>
      <c r="MU321" s="4">
        <v>5</v>
      </c>
      <c r="MV321" s="4">
        <v>5</v>
      </c>
      <c r="MW321" s="4">
        <v>5</v>
      </c>
      <c r="MX321" s="4">
        <v>5</v>
      </c>
      <c r="MY321" s="4">
        <v>5</v>
      </c>
      <c r="MZ321" s="4">
        <v>5</v>
      </c>
      <c r="NA321" s="4">
        <v>5</v>
      </c>
      <c r="NB321" s="4">
        <v>5</v>
      </c>
      <c r="NC321" s="4">
        <v>5</v>
      </c>
      <c r="ND321" s="4">
        <v>5</v>
      </c>
      <c r="NE321" s="4">
        <v>5</v>
      </c>
      <c r="NF321" s="4">
        <v>5</v>
      </c>
      <c r="NG321" s="4">
        <v>5</v>
      </c>
      <c r="NH321" s="4">
        <v>5</v>
      </c>
      <c r="NI321" s="4">
        <v>5</v>
      </c>
      <c r="NJ321" s="4">
        <v>5</v>
      </c>
      <c r="NK321" s="4">
        <v>5</v>
      </c>
      <c r="NL321" s="4">
        <v>5</v>
      </c>
      <c r="NM321" s="4">
        <v>5</v>
      </c>
      <c r="NN321" s="4">
        <v>5</v>
      </c>
      <c r="NO321" s="4">
        <v>5</v>
      </c>
      <c r="NP321" s="4">
        <v>5</v>
      </c>
      <c r="NQ321" s="4">
        <v>5</v>
      </c>
      <c r="NR321" s="4">
        <v>5</v>
      </c>
      <c r="NS321" s="4">
        <v>5</v>
      </c>
      <c r="NT321" s="4">
        <v>5</v>
      </c>
      <c r="NU321" s="4">
        <v>5</v>
      </c>
      <c r="NV321" s="4">
        <v>5</v>
      </c>
      <c r="NW321" s="4">
        <v>5</v>
      </c>
      <c r="NX321" s="4">
        <v>5</v>
      </c>
      <c r="NY321" s="4">
        <v>5</v>
      </c>
      <c r="NZ321" s="4">
        <v>5</v>
      </c>
      <c r="OA321" s="4">
        <v>5</v>
      </c>
      <c r="OB321" s="4">
        <v>5</v>
      </c>
      <c r="OC321" s="4">
        <v>5</v>
      </c>
      <c r="OD321" s="4">
        <v>5</v>
      </c>
      <c r="OE321" s="4">
        <v>5</v>
      </c>
      <c r="OF321" s="4">
        <v>5</v>
      </c>
      <c r="OG321" s="4">
        <v>5</v>
      </c>
      <c r="OH321" s="4">
        <v>5</v>
      </c>
      <c r="OI321" s="4">
        <v>5</v>
      </c>
      <c r="OJ321" s="4">
        <v>5</v>
      </c>
      <c r="OK321" s="4">
        <v>5</v>
      </c>
      <c r="OL321" s="4">
        <v>5</v>
      </c>
      <c r="OM321" s="4">
        <v>5</v>
      </c>
      <c r="ON321" s="4">
        <v>5</v>
      </c>
      <c r="OO321" s="4">
        <v>5</v>
      </c>
      <c r="OP321" s="4">
        <v>5</v>
      </c>
      <c r="OQ321" s="4">
        <v>5</v>
      </c>
      <c r="OR321" s="4">
        <v>5</v>
      </c>
      <c r="OS321" s="4">
        <v>5</v>
      </c>
      <c r="OT321" s="4">
        <v>5</v>
      </c>
      <c r="OU321" s="4">
        <v>5</v>
      </c>
      <c r="OV321" s="4">
        <v>5</v>
      </c>
      <c r="OW321" s="4">
        <v>5</v>
      </c>
      <c r="OX321" s="4">
        <v>5</v>
      </c>
      <c r="OY321" s="4">
        <v>5</v>
      </c>
      <c r="OZ321" s="4">
        <v>5</v>
      </c>
      <c r="PA321" s="4">
        <v>5</v>
      </c>
      <c r="PB321" s="4">
        <v>5</v>
      </c>
      <c r="PC321" s="4">
        <v>5</v>
      </c>
      <c r="PD321" s="4">
        <v>5</v>
      </c>
      <c r="PE321" s="4">
        <v>5</v>
      </c>
      <c r="PF321" s="4">
        <v>5</v>
      </c>
      <c r="PG321" s="4">
        <v>5</v>
      </c>
      <c r="PH321" s="4">
        <v>5</v>
      </c>
      <c r="PI321" s="4">
        <v>5</v>
      </c>
      <c r="PJ321" s="4">
        <v>5</v>
      </c>
      <c r="PK321" s="4">
        <v>5</v>
      </c>
      <c r="PL321" s="4">
        <v>5</v>
      </c>
      <c r="PM321" s="4">
        <v>5</v>
      </c>
      <c r="PN321" s="4">
        <v>5</v>
      </c>
      <c r="PO321" s="4">
        <v>5</v>
      </c>
      <c r="PP321" s="4">
        <v>5</v>
      </c>
      <c r="PQ321" s="4">
        <v>5</v>
      </c>
      <c r="PR321" s="4">
        <v>5</v>
      </c>
      <c r="PS321" s="4">
        <v>5</v>
      </c>
      <c r="PT321" s="4">
        <v>5</v>
      </c>
      <c r="PU321" s="4">
        <v>5</v>
      </c>
      <c r="PV321" s="4">
        <v>5</v>
      </c>
      <c r="PW321" s="4">
        <v>5</v>
      </c>
      <c r="PX321" s="4">
        <v>5</v>
      </c>
      <c r="PY321" s="4">
        <v>5</v>
      </c>
      <c r="PZ321" s="4">
        <v>5</v>
      </c>
      <c r="QA321" s="4">
        <v>5</v>
      </c>
      <c r="QB321" s="4">
        <v>5</v>
      </c>
      <c r="QC321" s="4">
        <v>5</v>
      </c>
      <c r="QD321" s="4">
        <v>5</v>
      </c>
      <c r="QE321" s="4">
        <v>5</v>
      </c>
      <c r="QF321" s="4">
        <v>5</v>
      </c>
      <c r="QG321" s="4">
        <v>5</v>
      </c>
      <c r="QH321" s="4">
        <v>5</v>
      </c>
      <c r="QI321" s="4">
        <v>5</v>
      </c>
      <c r="QJ321" s="4">
        <v>5</v>
      </c>
      <c r="QK321" s="4">
        <v>5</v>
      </c>
      <c r="QL321" s="4">
        <v>5</v>
      </c>
      <c r="QM321" s="4">
        <v>5</v>
      </c>
      <c r="QN321" s="4">
        <v>5</v>
      </c>
      <c r="QO321" s="4">
        <v>5</v>
      </c>
      <c r="QP321" s="4">
        <v>5</v>
      </c>
      <c r="QQ321" s="4">
        <v>5</v>
      </c>
      <c r="QR321" s="4">
        <v>5</v>
      </c>
      <c r="QS321" s="4">
        <v>5</v>
      </c>
      <c r="QT321" s="4">
        <v>5</v>
      </c>
      <c r="QU321" s="4">
        <v>5</v>
      </c>
      <c r="QV321" s="4">
        <v>5</v>
      </c>
      <c r="QW321" s="4">
        <v>5</v>
      </c>
      <c r="QX321" s="4">
        <v>5</v>
      </c>
      <c r="QY321" s="4">
        <v>5</v>
      </c>
      <c r="QZ321" s="4">
        <v>5</v>
      </c>
    </row>
    <row r="322" spans="1:468">
      <c r="A322" s="4" t="s">
        <v>1115</v>
      </c>
      <c r="D322" s="4">
        <v>21</v>
      </c>
      <c r="E322" s="4">
        <v>21</v>
      </c>
      <c r="F322" s="689">
        <v>194705.28</v>
      </c>
      <c r="H322" s="4" t="s">
        <v>894</v>
      </c>
      <c r="FW322" s="4">
        <v>0.37</v>
      </c>
      <c r="FX322" s="4">
        <v>0.75</v>
      </c>
      <c r="FY322" s="4">
        <v>1.1200000000000001</v>
      </c>
      <c r="FZ322" s="4">
        <v>1.5</v>
      </c>
      <c r="GA322" s="4">
        <v>1.87</v>
      </c>
      <c r="GB322" s="4">
        <v>2.2400000000000002</v>
      </c>
      <c r="GC322" s="4">
        <v>2.2400000000000002</v>
      </c>
      <c r="GD322" s="4">
        <v>2.62</v>
      </c>
      <c r="GE322" s="4">
        <v>2.99</v>
      </c>
      <c r="GF322" s="4">
        <v>3.37</v>
      </c>
      <c r="GG322" s="4">
        <v>3.74</v>
      </c>
      <c r="GH322" s="4">
        <v>4.12</v>
      </c>
      <c r="GI322" s="4">
        <v>4.12</v>
      </c>
      <c r="GJ322" s="4">
        <v>4.12</v>
      </c>
      <c r="GK322" s="4">
        <v>4.12</v>
      </c>
      <c r="GL322" s="4">
        <v>4.12</v>
      </c>
      <c r="GM322" s="4">
        <v>4.12</v>
      </c>
      <c r="GN322" s="4">
        <v>4.6100000000000003</v>
      </c>
      <c r="GO322" s="4">
        <v>5.1100000000000003</v>
      </c>
      <c r="GP322" s="4">
        <v>5.61</v>
      </c>
      <c r="GQ322" s="4">
        <v>5.61</v>
      </c>
      <c r="GR322" s="4">
        <v>6.11</v>
      </c>
      <c r="GS322" s="4">
        <v>6.61</v>
      </c>
      <c r="GT322" s="4">
        <v>7.11</v>
      </c>
      <c r="GU322" s="4">
        <v>7.72</v>
      </c>
      <c r="GV322" s="4">
        <v>8.5500000000000007</v>
      </c>
      <c r="GW322" s="4">
        <v>9.58</v>
      </c>
      <c r="GX322" s="4">
        <v>9.58</v>
      </c>
      <c r="GY322" s="4">
        <v>10.74</v>
      </c>
      <c r="GZ322" s="4">
        <v>11.91</v>
      </c>
      <c r="HA322" s="4">
        <v>13.21</v>
      </c>
      <c r="HB322" s="4">
        <v>14.58</v>
      </c>
      <c r="HC322" s="4">
        <v>16.11</v>
      </c>
      <c r="HD322" s="4">
        <v>17.690000000000001</v>
      </c>
      <c r="HE322" s="4">
        <v>17.690000000000001</v>
      </c>
      <c r="HF322" s="4">
        <v>19.32</v>
      </c>
      <c r="HG322" s="4">
        <v>20.16</v>
      </c>
      <c r="HH322" s="4">
        <v>21</v>
      </c>
      <c r="HI322" s="4">
        <v>21</v>
      </c>
      <c r="HJ322" s="4">
        <v>21</v>
      </c>
      <c r="HK322" s="4">
        <v>21</v>
      </c>
      <c r="HL322" s="4">
        <v>21</v>
      </c>
      <c r="HM322" s="4">
        <v>21</v>
      </c>
      <c r="HN322" s="4">
        <v>21</v>
      </c>
      <c r="HO322" s="4">
        <v>21</v>
      </c>
      <c r="HP322" s="4">
        <v>21</v>
      </c>
      <c r="HQ322" s="4">
        <v>21</v>
      </c>
      <c r="HR322" s="4">
        <v>21</v>
      </c>
      <c r="HS322" s="4">
        <v>21</v>
      </c>
      <c r="HT322" s="4">
        <v>21</v>
      </c>
      <c r="HU322" s="4">
        <v>21</v>
      </c>
      <c r="HV322" s="4">
        <v>21</v>
      </c>
      <c r="HW322" s="4">
        <v>21</v>
      </c>
      <c r="HX322" s="4">
        <v>21</v>
      </c>
      <c r="HY322" s="4">
        <v>21</v>
      </c>
      <c r="HZ322" s="4">
        <v>21</v>
      </c>
      <c r="IA322" s="4">
        <v>21</v>
      </c>
      <c r="IB322" s="4">
        <v>21</v>
      </c>
      <c r="IC322" s="4">
        <v>21</v>
      </c>
      <c r="ID322" s="4">
        <v>21</v>
      </c>
      <c r="IE322" s="4">
        <v>21</v>
      </c>
      <c r="IF322" s="4">
        <v>21</v>
      </c>
      <c r="IG322" s="4">
        <v>21</v>
      </c>
      <c r="IH322" s="4">
        <v>21</v>
      </c>
      <c r="II322" s="4">
        <v>21</v>
      </c>
      <c r="IJ322" s="4">
        <v>21</v>
      </c>
      <c r="IK322" s="4">
        <v>21</v>
      </c>
      <c r="IL322" s="4">
        <v>21</v>
      </c>
      <c r="IM322" s="4">
        <v>21</v>
      </c>
      <c r="IN322" s="4">
        <v>21</v>
      </c>
      <c r="IO322" s="4">
        <v>21</v>
      </c>
      <c r="IP322" s="4">
        <v>21</v>
      </c>
      <c r="IQ322" s="4">
        <v>21</v>
      </c>
      <c r="IR322" s="4">
        <v>21</v>
      </c>
      <c r="IS322" s="4">
        <v>21</v>
      </c>
      <c r="IT322" s="4">
        <v>21</v>
      </c>
      <c r="IU322" s="4">
        <v>21</v>
      </c>
      <c r="IV322" s="4">
        <v>21</v>
      </c>
      <c r="IW322" s="4">
        <v>21</v>
      </c>
      <c r="IX322" s="4">
        <v>21</v>
      </c>
      <c r="IY322" s="4">
        <v>21</v>
      </c>
      <c r="IZ322" s="4">
        <v>21</v>
      </c>
      <c r="JA322" s="4">
        <v>21</v>
      </c>
      <c r="JB322" s="4">
        <v>21</v>
      </c>
      <c r="JC322" s="4">
        <v>21</v>
      </c>
      <c r="JD322" s="4">
        <v>21</v>
      </c>
      <c r="JE322" s="4">
        <v>21</v>
      </c>
      <c r="JF322" s="4">
        <v>21</v>
      </c>
      <c r="JG322" s="4">
        <v>21</v>
      </c>
      <c r="JH322" s="4">
        <v>21</v>
      </c>
      <c r="JI322" s="4">
        <v>21</v>
      </c>
      <c r="JJ322" s="4">
        <v>21</v>
      </c>
      <c r="JK322" s="4">
        <v>21</v>
      </c>
      <c r="JL322" s="4">
        <v>21</v>
      </c>
      <c r="JM322" s="4">
        <v>21</v>
      </c>
      <c r="JN322" s="4">
        <v>21</v>
      </c>
      <c r="JO322" s="4">
        <v>21</v>
      </c>
      <c r="JP322" s="4">
        <v>21</v>
      </c>
      <c r="JQ322" s="4">
        <v>21</v>
      </c>
      <c r="JR322" s="4">
        <v>21</v>
      </c>
      <c r="JS322" s="4">
        <v>21</v>
      </c>
      <c r="JT322" s="4">
        <v>21</v>
      </c>
      <c r="JU322" s="4">
        <v>21</v>
      </c>
      <c r="JV322" s="4">
        <v>21</v>
      </c>
      <c r="JW322" s="4">
        <v>21</v>
      </c>
      <c r="JX322" s="4">
        <v>21</v>
      </c>
      <c r="JY322" s="4">
        <v>21</v>
      </c>
      <c r="JZ322" s="4">
        <v>21</v>
      </c>
      <c r="KA322" s="4">
        <v>21</v>
      </c>
      <c r="KB322" s="4">
        <v>21</v>
      </c>
      <c r="KC322" s="4">
        <v>21</v>
      </c>
      <c r="KD322" s="4">
        <v>21</v>
      </c>
      <c r="KE322" s="4">
        <v>21</v>
      </c>
      <c r="KF322" s="4">
        <v>21</v>
      </c>
      <c r="KG322" s="4">
        <v>21</v>
      </c>
      <c r="KH322" s="4">
        <v>21</v>
      </c>
      <c r="KI322" s="4">
        <v>21</v>
      </c>
      <c r="KJ322" s="4">
        <v>21</v>
      </c>
      <c r="KK322" s="4">
        <v>21</v>
      </c>
      <c r="KL322" s="4">
        <v>21</v>
      </c>
      <c r="KM322" s="4">
        <v>21</v>
      </c>
      <c r="KN322" s="4">
        <v>21</v>
      </c>
      <c r="KO322" s="4">
        <v>21</v>
      </c>
      <c r="KP322" s="4">
        <v>21</v>
      </c>
      <c r="KQ322" s="4">
        <v>21</v>
      </c>
      <c r="KR322" s="4">
        <v>21</v>
      </c>
      <c r="KS322" s="4">
        <v>21</v>
      </c>
      <c r="KT322" s="4">
        <v>21</v>
      </c>
      <c r="KU322" s="4">
        <v>21</v>
      </c>
      <c r="KV322" s="4">
        <v>21</v>
      </c>
      <c r="KW322" s="4">
        <v>21</v>
      </c>
      <c r="KX322" s="4">
        <v>21</v>
      </c>
      <c r="KY322" s="4">
        <v>21</v>
      </c>
      <c r="KZ322" s="4">
        <v>21</v>
      </c>
      <c r="LA322" s="4">
        <v>21</v>
      </c>
      <c r="LB322" s="4">
        <v>21</v>
      </c>
      <c r="LC322" s="4">
        <v>21</v>
      </c>
      <c r="LD322" s="4">
        <v>21</v>
      </c>
      <c r="LE322" s="4">
        <v>21</v>
      </c>
      <c r="LF322" s="4">
        <v>21</v>
      </c>
      <c r="LG322" s="4">
        <v>21</v>
      </c>
      <c r="LH322" s="4">
        <v>21</v>
      </c>
      <c r="LI322" s="4">
        <v>21</v>
      </c>
      <c r="LJ322" s="4">
        <v>21</v>
      </c>
      <c r="LK322" s="4">
        <v>21</v>
      </c>
      <c r="LL322" s="4">
        <v>21</v>
      </c>
      <c r="LM322" s="4">
        <v>21</v>
      </c>
      <c r="LN322" s="4">
        <v>21</v>
      </c>
      <c r="LO322" s="4">
        <v>21</v>
      </c>
      <c r="LP322" s="4">
        <v>21</v>
      </c>
      <c r="LQ322" s="4">
        <v>21</v>
      </c>
      <c r="LR322" s="4">
        <v>21</v>
      </c>
      <c r="LS322" s="4">
        <v>21</v>
      </c>
      <c r="LT322" s="4">
        <v>21</v>
      </c>
      <c r="LU322" s="4">
        <v>21</v>
      </c>
      <c r="LV322" s="4">
        <v>21</v>
      </c>
      <c r="LW322" s="4">
        <v>21</v>
      </c>
      <c r="LX322" s="4">
        <v>21</v>
      </c>
      <c r="LY322" s="4">
        <v>21</v>
      </c>
      <c r="LZ322" s="4">
        <v>21</v>
      </c>
      <c r="MA322" s="4">
        <v>21</v>
      </c>
      <c r="MB322" s="4">
        <v>21</v>
      </c>
      <c r="MC322" s="4">
        <v>21</v>
      </c>
      <c r="MD322" s="4">
        <v>21</v>
      </c>
      <c r="ME322" s="4">
        <v>21</v>
      </c>
      <c r="MF322" s="4">
        <v>21</v>
      </c>
      <c r="MG322" s="4">
        <v>21</v>
      </c>
      <c r="MH322" s="4">
        <v>21</v>
      </c>
      <c r="MI322" s="4">
        <v>21</v>
      </c>
      <c r="MJ322" s="4">
        <v>21</v>
      </c>
      <c r="MK322" s="4">
        <v>21</v>
      </c>
      <c r="ML322" s="4">
        <v>21</v>
      </c>
      <c r="MM322" s="4">
        <v>21</v>
      </c>
      <c r="MN322" s="4">
        <v>21</v>
      </c>
      <c r="MO322" s="4">
        <v>21</v>
      </c>
      <c r="MP322" s="4">
        <v>21</v>
      </c>
      <c r="MQ322" s="4">
        <v>21</v>
      </c>
      <c r="MR322" s="4">
        <v>21</v>
      </c>
      <c r="MS322" s="4">
        <v>21</v>
      </c>
      <c r="MT322" s="4">
        <v>21</v>
      </c>
      <c r="MU322" s="4">
        <v>21</v>
      </c>
      <c r="MV322" s="4">
        <v>21</v>
      </c>
      <c r="MW322" s="4">
        <v>21</v>
      </c>
      <c r="MX322" s="4">
        <v>21</v>
      </c>
      <c r="MY322" s="4">
        <v>21</v>
      </c>
      <c r="MZ322" s="4">
        <v>21</v>
      </c>
      <c r="NA322" s="4">
        <v>21</v>
      </c>
      <c r="NB322" s="4">
        <v>21</v>
      </c>
      <c r="NC322" s="4">
        <v>21</v>
      </c>
      <c r="ND322" s="4">
        <v>21</v>
      </c>
      <c r="NE322" s="4">
        <v>21</v>
      </c>
      <c r="NF322" s="4">
        <v>21</v>
      </c>
      <c r="NG322" s="4">
        <v>21</v>
      </c>
      <c r="NH322" s="4">
        <v>21</v>
      </c>
      <c r="NI322" s="4">
        <v>21</v>
      </c>
      <c r="NJ322" s="4">
        <v>21</v>
      </c>
      <c r="NK322" s="4">
        <v>21</v>
      </c>
      <c r="NL322" s="4">
        <v>21</v>
      </c>
      <c r="NM322" s="4">
        <v>21</v>
      </c>
      <c r="NN322" s="4">
        <v>21</v>
      </c>
      <c r="NO322" s="4">
        <v>21</v>
      </c>
      <c r="NP322" s="4">
        <v>21</v>
      </c>
      <c r="NQ322" s="4">
        <v>21</v>
      </c>
      <c r="NR322" s="4">
        <v>21</v>
      </c>
      <c r="NS322" s="4">
        <v>21</v>
      </c>
      <c r="NT322" s="4">
        <v>21</v>
      </c>
      <c r="NU322" s="4">
        <v>21</v>
      </c>
      <c r="NV322" s="4">
        <v>21</v>
      </c>
      <c r="NW322" s="4">
        <v>21</v>
      </c>
      <c r="NX322" s="4">
        <v>21</v>
      </c>
      <c r="NY322" s="4">
        <v>21</v>
      </c>
      <c r="NZ322" s="4">
        <v>21</v>
      </c>
      <c r="OA322" s="4">
        <v>21</v>
      </c>
      <c r="OB322" s="4">
        <v>21</v>
      </c>
      <c r="OC322" s="4">
        <v>21</v>
      </c>
      <c r="OD322" s="4">
        <v>21</v>
      </c>
      <c r="OE322" s="4">
        <v>21</v>
      </c>
      <c r="OF322" s="4">
        <v>21</v>
      </c>
      <c r="OG322" s="4">
        <v>21</v>
      </c>
      <c r="OH322" s="4">
        <v>21</v>
      </c>
      <c r="OI322" s="4">
        <v>21</v>
      </c>
      <c r="OJ322" s="4">
        <v>21</v>
      </c>
      <c r="OK322" s="4">
        <v>21</v>
      </c>
      <c r="OL322" s="4">
        <v>21</v>
      </c>
      <c r="OM322" s="4">
        <v>21</v>
      </c>
      <c r="ON322" s="4">
        <v>21</v>
      </c>
      <c r="OO322" s="4">
        <v>21</v>
      </c>
      <c r="OP322" s="4">
        <v>21</v>
      </c>
      <c r="OQ322" s="4">
        <v>21</v>
      </c>
      <c r="OR322" s="4">
        <v>21</v>
      </c>
      <c r="OS322" s="4">
        <v>21</v>
      </c>
      <c r="OT322" s="4">
        <v>21</v>
      </c>
      <c r="OU322" s="4">
        <v>21</v>
      </c>
      <c r="OV322" s="4">
        <v>21</v>
      </c>
      <c r="OW322" s="4">
        <v>21</v>
      </c>
      <c r="OX322" s="4">
        <v>21</v>
      </c>
      <c r="OY322" s="4">
        <v>21</v>
      </c>
      <c r="OZ322" s="4">
        <v>21</v>
      </c>
      <c r="PA322" s="4">
        <v>21</v>
      </c>
      <c r="PB322" s="4">
        <v>21</v>
      </c>
      <c r="PC322" s="4">
        <v>21</v>
      </c>
      <c r="PD322" s="4">
        <v>21</v>
      </c>
      <c r="PE322" s="4">
        <v>21</v>
      </c>
      <c r="PF322" s="4">
        <v>21</v>
      </c>
      <c r="PG322" s="4">
        <v>21</v>
      </c>
      <c r="PH322" s="4">
        <v>21</v>
      </c>
      <c r="PI322" s="4">
        <v>21</v>
      </c>
      <c r="PJ322" s="4">
        <v>21</v>
      </c>
      <c r="PK322" s="4">
        <v>21</v>
      </c>
      <c r="PL322" s="4">
        <v>21</v>
      </c>
      <c r="PM322" s="4">
        <v>21</v>
      </c>
      <c r="PN322" s="4">
        <v>21</v>
      </c>
      <c r="PO322" s="4">
        <v>21</v>
      </c>
      <c r="PP322" s="4">
        <v>21</v>
      </c>
      <c r="PQ322" s="4">
        <v>21</v>
      </c>
      <c r="PR322" s="4">
        <v>21</v>
      </c>
      <c r="PS322" s="4">
        <v>21</v>
      </c>
      <c r="PT322" s="4">
        <v>21</v>
      </c>
      <c r="PU322" s="4">
        <v>21</v>
      </c>
      <c r="PV322" s="4">
        <v>21</v>
      </c>
      <c r="PW322" s="4">
        <v>21</v>
      </c>
      <c r="PX322" s="4">
        <v>21</v>
      </c>
      <c r="PY322" s="4">
        <v>21</v>
      </c>
      <c r="PZ322" s="4">
        <v>21</v>
      </c>
      <c r="QA322" s="4">
        <v>21</v>
      </c>
      <c r="QB322" s="4">
        <v>21</v>
      </c>
      <c r="QC322" s="4">
        <v>21</v>
      </c>
      <c r="QD322" s="4">
        <v>21</v>
      </c>
      <c r="QE322" s="4">
        <v>21</v>
      </c>
      <c r="QF322" s="4">
        <v>21</v>
      </c>
      <c r="QG322" s="4">
        <v>21</v>
      </c>
      <c r="QH322" s="4">
        <v>21</v>
      </c>
      <c r="QI322" s="4">
        <v>21</v>
      </c>
      <c r="QJ322" s="4">
        <v>21</v>
      </c>
      <c r="QK322" s="4">
        <v>21</v>
      </c>
      <c r="QL322" s="4">
        <v>21</v>
      </c>
      <c r="QM322" s="4">
        <v>21</v>
      </c>
      <c r="QN322" s="4">
        <v>21</v>
      </c>
      <c r="QO322" s="4">
        <v>21</v>
      </c>
      <c r="QP322" s="4">
        <v>21</v>
      </c>
      <c r="QQ322" s="4">
        <v>21</v>
      </c>
      <c r="QR322" s="4">
        <v>21</v>
      </c>
      <c r="QS322" s="4">
        <v>21</v>
      </c>
      <c r="QT322" s="4">
        <v>21</v>
      </c>
      <c r="QU322" s="4">
        <v>21</v>
      </c>
      <c r="QV322" s="4">
        <v>21</v>
      </c>
      <c r="QW322" s="4">
        <v>21</v>
      </c>
      <c r="QX322" s="4">
        <v>21</v>
      </c>
      <c r="QY322" s="4">
        <v>21</v>
      </c>
      <c r="QZ322" s="4">
        <v>21</v>
      </c>
    </row>
    <row r="323" spans="1:468">
      <c r="A323" s="4" t="s">
        <v>1116</v>
      </c>
      <c r="D323" s="4">
        <v>15</v>
      </c>
      <c r="E323" s="4">
        <v>15</v>
      </c>
      <c r="F323" s="689">
        <v>9903.8700000000008</v>
      </c>
      <c r="H323" s="4" t="s">
        <v>894</v>
      </c>
      <c r="JD323" s="4">
        <v>2.7</v>
      </c>
      <c r="JE323" s="4">
        <v>9</v>
      </c>
      <c r="JF323" s="4">
        <v>9</v>
      </c>
      <c r="JG323" s="4">
        <v>9</v>
      </c>
      <c r="JH323" s="4">
        <v>9</v>
      </c>
      <c r="JI323" s="4">
        <v>9</v>
      </c>
      <c r="JJ323" s="4">
        <v>9</v>
      </c>
      <c r="JK323" s="4">
        <v>9</v>
      </c>
      <c r="JL323" s="4">
        <v>9</v>
      </c>
      <c r="JM323" s="4">
        <v>9</v>
      </c>
      <c r="JN323" s="4">
        <v>9</v>
      </c>
      <c r="JO323" s="4">
        <v>9</v>
      </c>
      <c r="JP323" s="4">
        <v>9</v>
      </c>
      <c r="JQ323" s="4">
        <v>9</v>
      </c>
      <c r="JR323" s="4">
        <v>9</v>
      </c>
      <c r="JS323" s="4">
        <v>9</v>
      </c>
      <c r="JT323" s="4">
        <v>9</v>
      </c>
      <c r="JU323" s="4">
        <v>9.7200000000000006</v>
      </c>
      <c r="JV323" s="4">
        <v>10.44</v>
      </c>
      <c r="JW323" s="4">
        <v>10.44</v>
      </c>
      <c r="JX323" s="4">
        <v>11.16</v>
      </c>
      <c r="JY323" s="4">
        <v>12.72</v>
      </c>
      <c r="JZ323" s="4">
        <v>15</v>
      </c>
      <c r="KA323" s="4">
        <v>15</v>
      </c>
      <c r="KB323" s="4">
        <v>15</v>
      </c>
      <c r="KC323" s="4">
        <v>15</v>
      </c>
      <c r="KD323" s="4">
        <v>15</v>
      </c>
      <c r="KE323" s="4">
        <v>15</v>
      </c>
      <c r="KF323" s="4">
        <v>15</v>
      </c>
      <c r="KG323" s="4">
        <v>15</v>
      </c>
      <c r="KH323" s="4">
        <v>15</v>
      </c>
      <c r="KI323" s="4">
        <v>15</v>
      </c>
      <c r="KJ323" s="4">
        <v>15</v>
      </c>
      <c r="KK323" s="4">
        <v>15</v>
      </c>
      <c r="KL323" s="4">
        <v>15</v>
      </c>
      <c r="KM323" s="4">
        <v>15</v>
      </c>
      <c r="KN323" s="4">
        <v>15</v>
      </c>
      <c r="KO323" s="4">
        <v>15</v>
      </c>
      <c r="KP323" s="4">
        <v>15</v>
      </c>
      <c r="KQ323" s="4">
        <v>15</v>
      </c>
      <c r="KR323" s="4">
        <v>15</v>
      </c>
      <c r="KS323" s="4">
        <v>15</v>
      </c>
      <c r="KT323" s="4">
        <v>15</v>
      </c>
      <c r="KU323" s="4">
        <v>15</v>
      </c>
      <c r="KV323" s="4">
        <v>15</v>
      </c>
      <c r="KW323" s="4">
        <v>15</v>
      </c>
      <c r="KX323" s="4">
        <v>15</v>
      </c>
      <c r="KY323" s="4">
        <v>15</v>
      </c>
      <c r="KZ323" s="4">
        <v>15</v>
      </c>
      <c r="LA323" s="4">
        <v>15</v>
      </c>
      <c r="LB323" s="4">
        <v>15</v>
      </c>
      <c r="LC323" s="4">
        <v>15</v>
      </c>
      <c r="LD323" s="4">
        <v>15</v>
      </c>
      <c r="LE323" s="4">
        <v>15</v>
      </c>
      <c r="LF323" s="4">
        <v>15</v>
      </c>
      <c r="LG323" s="4">
        <v>15</v>
      </c>
      <c r="LH323" s="4">
        <v>15</v>
      </c>
      <c r="LI323" s="4">
        <v>15</v>
      </c>
      <c r="LJ323" s="4">
        <v>15</v>
      </c>
      <c r="LK323" s="4">
        <v>15</v>
      </c>
      <c r="LL323" s="4">
        <v>15</v>
      </c>
      <c r="LM323" s="4">
        <v>15</v>
      </c>
      <c r="LN323" s="4">
        <v>15</v>
      </c>
      <c r="LO323" s="4">
        <v>15</v>
      </c>
      <c r="LP323" s="4">
        <v>15</v>
      </c>
      <c r="LQ323" s="4">
        <v>15</v>
      </c>
      <c r="LR323" s="4">
        <v>15</v>
      </c>
      <c r="LS323" s="4">
        <v>15</v>
      </c>
      <c r="LT323" s="4">
        <v>15</v>
      </c>
      <c r="LU323" s="4">
        <v>15</v>
      </c>
      <c r="LV323" s="4">
        <v>15</v>
      </c>
      <c r="LW323" s="4">
        <v>15</v>
      </c>
      <c r="LX323" s="4">
        <v>15</v>
      </c>
      <c r="LY323" s="4">
        <v>15</v>
      </c>
      <c r="LZ323" s="4">
        <v>15</v>
      </c>
      <c r="MA323" s="4">
        <v>15</v>
      </c>
      <c r="MB323" s="4">
        <v>15</v>
      </c>
      <c r="MC323" s="4">
        <v>15</v>
      </c>
      <c r="MD323" s="4">
        <v>15</v>
      </c>
      <c r="ME323" s="4">
        <v>15</v>
      </c>
      <c r="MF323" s="4">
        <v>15</v>
      </c>
      <c r="MG323" s="4">
        <v>15</v>
      </c>
      <c r="MH323" s="4">
        <v>15</v>
      </c>
      <c r="MI323" s="4">
        <v>15</v>
      </c>
      <c r="MJ323" s="4">
        <v>15</v>
      </c>
      <c r="MK323" s="4">
        <v>15</v>
      </c>
      <c r="ML323" s="4">
        <v>15</v>
      </c>
      <c r="MM323" s="4">
        <v>15</v>
      </c>
      <c r="MN323" s="4">
        <v>15</v>
      </c>
      <c r="MO323" s="4">
        <v>15</v>
      </c>
      <c r="MP323" s="4">
        <v>15</v>
      </c>
      <c r="MQ323" s="4">
        <v>15</v>
      </c>
      <c r="MR323" s="4">
        <v>15</v>
      </c>
      <c r="MS323" s="4">
        <v>15</v>
      </c>
      <c r="MT323" s="4">
        <v>15</v>
      </c>
      <c r="MU323" s="4">
        <v>15</v>
      </c>
      <c r="MV323" s="4">
        <v>15</v>
      </c>
      <c r="MW323" s="4">
        <v>15</v>
      </c>
      <c r="MX323" s="4">
        <v>15</v>
      </c>
      <c r="MY323" s="4">
        <v>15</v>
      </c>
      <c r="MZ323" s="4">
        <v>15</v>
      </c>
      <c r="NA323" s="4">
        <v>15</v>
      </c>
      <c r="NB323" s="4">
        <v>15</v>
      </c>
      <c r="NC323" s="4">
        <v>15</v>
      </c>
      <c r="ND323" s="4">
        <v>15</v>
      </c>
      <c r="NE323" s="4">
        <v>15</v>
      </c>
      <c r="NF323" s="4">
        <v>15</v>
      </c>
      <c r="NG323" s="4">
        <v>15</v>
      </c>
      <c r="NH323" s="4">
        <v>15</v>
      </c>
      <c r="NI323" s="4">
        <v>15</v>
      </c>
      <c r="NJ323" s="4">
        <v>15</v>
      </c>
      <c r="NK323" s="4">
        <v>15</v>
      </c>
      <c r="NL323" s="4">
        <v>15</v>
      </c>
      <c r="NM323" s="4">
        <v>15</v>
      </c>
      <c r="NN323" s="4">
        <v>15</v>
      </c>
      <c r="NO323" s="4">
        <v>15</v>
      </c>
      <c r="NP323" s="4">
        <v>15</v>
      </c>
      <c r="NQ323" s="4">
        <v>15</v>
      </c>
      <c r="NR323" s="4">
        <v>15</v>
      </c>
      <c r="NS323" s="4">
        <v>15</v>
      </c>
      <c r="NT323" s="4">
        <v>15</v>
      </c>
      <c r="NU323" s="4">
        <v>15</v>
      </c>
      <c r="NV323" s="4">
        <v>15</v>
      </c>
      <c r="NW323" s="4">
        <v>15</v>
      </c>
      <c r="NX323" s="4">
        <v>15</v>
      </c>
      <c r="NY323" s="4">
        <v>15</v>
      </c>
      <c r="NZ323" s="4">
        <v>15</v>
      </c>
      <c r="OA323" s="4">
        <v>15</v>
      </c>
      <c r="OB323" s="4">
        <v>15</v>
      </c>
      <c r="OC323" s="4">
        <v>15</v>
      </c>
      <c r="OD323" s="4">
        <v>15</v>
      </c>
      <c r="OE323" s="4">
        <v>15</v>
      </c>
      <c r="OF323" s="4">
        <v>15</v>
      </c>
      <c r="OG323" s="4">
        <v>15</v>
      </c>
      <c r="OH323" s="4">
        <v>15</v>
      </c>
      <c r="OI323" s="4">
        <v>15</v>
      </c>
      <c r="OJ323" s="4">
        <v>15</v>
      </c>
      <c r="OK323" s="4">
        <v>15</v>
      </c>
      <c r="OL323" s="4">
        <v>15</v>
      </c>
      <c r="OM323" s="4">
        <v>15</v>
      </c>
      <c r="ON323" s="4">
        <v>15</v>
      </c>
      <c r="OO323" s="4">
        <v>15</v>
      </c>
      <c r="OP323" s="4">
        <v>15</v>
      </c>
      <c r="OQ323" s="4">
        <v>15</v>
      </c>
      <c r="OR323" s="4">
        <v>15</v>
      </c>
      <c r="OS323" s="4">
        <v>15</v>
      </c>
      <c r="OT323" s="4">
        <v>15</v>
      </c>
      <c r="OU323" s="4">
        <v>15</v>
      </c>
      <c r="OV323" s="4">
        <v>15</v>
      </c>
      <c r="OW323" s="4">
        <v>15</v>
      </c>
      <c r="OX323" s="4">
        <v>15</v>
      </c>
      <c r="OY323" s="4">
        <v>15</v>
      </c>
      <c r="OZ323" s="4">
        <v>15</v>
      </c>
      <c r="PA323" s="4">
        <v>15</v>
      </c>
      <c r="PB323" s="4">
        <v>15</v>
      </c>
      <c r="PC323" s="4">
        <v>15</v>
      </c>
      <c r="PD323" s="4">
        <v>15</v>
      </c>
      <c r="PE323" s="4">
        <v>15</v>
      </c>
      <c r="PF323" s="4">
        <v>15</v>
      </c>
      <c r="PG323" s="4">
        <v>15</v>
      </c>
      <c r="PH323" s="4">
        <v>15</v>
      </c>
      <c r="PI323" s="4">
        <v>15</v>
      </c>
      <c r="PJ323" s="4">
        <v>15</v>
      </c>
      <c r="PK323" s="4">
        <v>15</v>
      </c>
      <c r="PL323" s="4">
        <v>15</v>
      </c>
      <c r="PM323" s="4">
        <v>15</v>
      </c>
      <c r="PN323" s="4">
        <v>15</v>
      </c>
      <c r="PO323" s="4">
        <v>15</v>
      </c>
      <c r="PP323" s="4">
        <v>15</v>
      </c>
      <c r="PQ323" s="4">
        <v>15</v>
      </c>
      <c r="PR323" s="4">
        <v>15</v>
      </c>
      <c r="PS323" s="4">
        <v>15</v>
      </c>
      <c r="PT323" s="4">
        <v>15</v>
      </c>
      <c r="PU323" s="4">
        <v>15</v>
      </c>
      <c r="PV323" s="4">
        <v>15</v>
      </c>
      <c r="PW323" s="4">
        <v>15</v>
      </c>
      <c r="PX323" s="4">
        <v>15</v>
      </c>
      <c r="PY323" s="4">
        <v>15</v>
      </c>
      <c r="PZ323" s="4">
        <v>15</v>
      </c>
      <c r="QA323" s="4">
        <v>15</v>
      </c>
      <c r="QB323" s="4">
        <v>15</v>
      </c>
      <c r="QC323" s="4">
        <v>15</v>
      </c>
      <c r="QD323" s="4">
        <v>15</v>
      </c>
      <c r="QE323" s="4">
        <v>15</v>
      </c>
      <c r="QF323" s="4">
        <v>15</v>
      </c>
      <c r="QG323" s="4">
        <v>15</v>
      </c>
      <c r="QH323" s="4">
        <v>15</v>
      </c>
      <c r="QI323" s="4">
        <v>15</v>
      </c>
      <c r="QJ323" s="4">
        <v>15</v>
      </c>
      <c r="QK323" s="4">
        <v>15</v>
      </c>
      <c r="QL323" s="4">
        <v>15</v>
      </c>
      <c r="QM323" s="4">
        <v>15</v>
      </c>
      <c r="QN323" s="4">
        <v>15</v>
      </c>
      <c r="QO323" s="4">
        <v>15</v>
      </c>
      <c r="QP323" s="4">
        <v>15</v>
      </c>
      <c r="QQ323" s="4">
        <v>15</v>
      </c>
      <c r="QR323" s="4">
        <v>15</v>
      </c>
      <c r="QS323" s="4">
        <v>15</v>
      </c>
      <c r="QT323" s="4">
        <v>15</v>
      </c>
      <c r="QU323" s="4">
        <v>15</v>
      </c>
      <c r="QV323" s="4">
        <v>15</v>
      </c>
      <c r="QW323" s="4">
        <v>15</v>
      </c>
      <c r="QX323" s="4">
        <v>15</v>
      </c>
      <c r="QY323" s="4">
        <v>15</v>
      </c>
      <c r="QZ323" s="4">
        <v>15</v>
      </c>
    </row>
    <row r="324" spans="1:468">
      <c r="A324" s="4" t="s">
        <v>1403</v>
      </c>
      <c r="D324" s="4">
        <v>400513</v>
      </c>
      <c r="E324" s="4">
        <v>391259.02</v>
      </c>
      <c r="F324" s="689">
        <v>5978057.0700000003</v>
      </c>
      <c r="H324" s="4" t="s">
        <v>894</v>
      </c>
      <c r="AD324" s="4">
        <v>125.94</v>
      </c>
      <c r="AE324" s="4">
        <v>125.94</v>
      </c>
      <c r="AF324" s="4">
        <v>251.89</v>
      </c>
      <c r="AG324" s="4">
        <v>377.83</v>
      </c>
      <c r="AH324" s="4">
        <v>503.78</v>
      </c>
      <c r="AI324" s="4">
        <v>803.62</v>
      </c>
      <c r="AJ324" s="4">
        <v>1103.47</v>
      </c>
      <c r="AK324" s="4">
        <v>1403.31</v>
      </c>
      <c r="AL324" s="4">
        <v>1403.31</v>
      </c>
      <c r="AM324" s="4">
        <v>1703.16</v>
      </c>
      <c r="AN324" s="4">
        <v>3257.73</v>
      </c>
      <c r="AO324" s="4">
        <v>4812.3</v>
      </c>
      <c r="AP324" s="4">
        <v>6366.87</v>
      </c>
      <c r="AQ324" s="4">
        <v>7921.44</v>
      </c>
      <c r="AR324" s="4">
        <v>9476.01</v>
      </c>
      <c r="AS324" s="4">
        <v>9476.01</v>
      </c>
      <c r="AT324" s="4">
        <v>11030.58</v>
      </c>
      <c r="AU324" s="4">
        <v>12585.15</v>
      </c>
      <c r="AV324" s="4">
        <v>14139.72</v>
      </c>
      <c r="AW324" s="4">
        <v>15694.29</v>
      </c>
      <c r="AX324" s="4">
        <v>17248.86</v>
      </c>
      <c r="AY324" s="4">
        <v>18803.43</v>
      </c>
      <c r="AZ324" s="4">
        <v>18803.43</v>
      </c>
      <c r="BA324" s="4">
        <v>20358.009999999998</v>
      </c>
      <c r="BB324" s="4">
        <v>21912.58</v>
      </c>
      <c r="BC324" s="4">
        <v>23467.15</v>
      </c>
      <c r="BD324" s="4">
        <v>25021.72</v>
      </c>
      <c r="BE324" s="4">
        <v>26576.29</v>
      </c>
      <c r="BF324" s="4">
        <v>28130.86</v>
      </c>
      <c r="BG324" s="4">
        <v>28130.86</v>
      </c>
      <c r="BH324" s="4">
        <v>29685.43</v>
      </c>
      <c r="BI324" s="4">
        <v>31240</v>
      </c>
      <c r="BJ324" s="4">
        <v>32794.57</v>
      </c>
      <c r="BK324" s="4">
        <v>34349.14</v>
      </c>
      <c r="BL324" s="4">
        <v>35903.71</v>
      </c>
      <c r="BM324" s="4">
        <v>37458.28</v>
      </c>
      <c r="BN324" s="4">
        <v>37458.28</v>
      </c>
      <c r="BO324" s="4">
        <v>39012.86</v>
      </c>
      <c r="BP324" s="4">
        <v>40567.43</v>
      </c>
      <c r="BQ324" s="4">
        <v>42122</v>
      </c>
      <c r="BR324" s="4">
        <v>43676.57</v>
      </c>
      <c r="BS324" s="4">
        <v>45231.14</v>
      </c>
      <c r="BT324" s="4">
        <v>46785.71</v>
      </c>
      <c r="BU324" s="4">
        <v>46785.71</v>
      </c>
      <c r="BV324" s="4">
        <v>49188.28</v>
      </c>
      <c r="BW324" s="4">
        <v>51590.86</v>
      </c>
      <c r="BX324" s="4">
        <v>53993.43</v>
      </c>
      <c r="BY324" s="4">
        <v>56396.01</v>
      </c>
      <c r="BZ324" s="4">
        <v>58798.58</v>
      </c>
      <c r="CA324" s="4">
        <v>61201.16</v>
      </c>
      <c r="CB324" s="4">
        <v>61201.16</v>
      </c>
      <c r="CC324" s="4">
        <v>63603.73</v>
      </c>
      <c r="CD324" s="4">
        <v>66006.31</v>
      </c>
      <c r="CE324" s="4">
        <v>68408.88</v>
      </c>
      <c r="CF324" s="4">
        <v>70811.460000000006</v>
      </c>
      <c r="CG324" s="4">
        <v>73214.03</v>
      </c>
      <c r="CH324" s="4">
        <v>75616.61</v>
      </c>
      <c r="CI324" s="4">
        <v>75616.61</v>
      </c>
      <c r="CJ324" s="4">
        <v>78019.179999999993</v>
      </c>
      <c r="CK324" s="4">
        <v>80421.759999999995</v>
      </c>
      <c r="CL324" s="4">
        <v>82824.33</v>
      </c>
      <c r="CM324" s="4">
        <v>85226.91</v>
      </c>
      <c r="CN324" s="4">
        <v>87629.49</v>
      </c>
      <c r="CO324" s="4">
        <v>90032.06</v>
      </c>
      <c r="CP324" s="4">
        <v>90032.06</v>
      </c>
      <c r="CQ324" s="4">
        <v>92434.64</v>
      </c>
      <c r="CR324" s="4">
        <v>94837.21</v>
      </c>
      <c r="CS324" s="4">
        <v>97239.79</v>
      </c>
      <c r="CT324" s="4">
        <v>99642.36</v>
      </c>
      <c r="CU324" s="4">
        <v>102045.06</v>
      </c>
      <c r="CV324" s="4">
        <v>104447.78</v>
      </c>
      <c r="CW324" s="4">
        <v>104447.78</v>
      </c>
      <c r="CX324" s="4">
        <v>106859.93</v>
      </c>
      <c r="CY324" s="4">
        <v>109828.13</v>
      </c>
      <c r="CZ324" s="4">
        <v>112925.27</v>
      </c>
      <c r="DA324" s="4">
        <v>117257.32</v>
      </c>
      <c r="DB324" s="4">
        <v>121627.05</v>
      </c>
      <c r="DC324" s="4">
        <v>125996.78</v>
      </c>
      <c r="DD324" s="4">
        <v>125996.78</v>
      </c>
      <c r="DE324" s="4">
        <v>130366.52</v>
      </c>
      <c r="DF324" s="4">
        <v>135156.32999999999</v>
      </c>
      <c r="DG324" s="4">
        <v>140362.62</v>
      </c>
      <c r="DH324" s="4">
        <v>145957.43</v>
      </c>
      <c r="DI324" s="4">
        <v>151728.82999999999</v>
      </c>
      <c r="DJ324" s="4">
        <v>157500.23000000001</v>
      </c>
      <c r="DK324" s="4">
        <v>157500.23000000001</v>
      </c>
      <c r="DL324" s="4">
        <v>163271.76</v>
      </c>
      <c r="DM324" s="4">
        <v>169191.67</v>
      </c>
      <c r="DN324" s="4">
        <v>175245.8</v>
      </c>
      <c r="DO324" s="4">
        <v>181299.97</v>
      </c>
      <c r="DP324" s="4">
        <v>187354.21</v>
      </c>
      <c r="DQ324" s="4">
        <v>192389.72</v>
      </c>
      <c r="DR324" s="4">
        <v>192389.72</v>
      </c>
      <c r="DS324" s="4">
        <v>195617.33</v>
      </c>
      <c r="DT324" s="4">
        <v>198844.95</v>
      </c>
      <c r="DU324" s="4">
        <v>202072.56</v>
      </c>
      <c r="DV324" s="4">
        <v>205751.49</v>
      </c>
      <c r="DW324" s="4">
        <v>209815.51</v>
      </c>
      <c r="DX324" s="4">
        <v>213879.53</v>
      </c>
      <c r="DY324" s="4">
        <v>213879.53</v>
      </c>
      <c r="DZ324" s="4">
        <v>217943.56</v>
      </c>
      <c r="EA324" s="4">
        <v>222007.58</v>
      </c>
      <c r="EB324" s="4">
        <v>226071.6</v>
      </c>
      <c r="EC324" s="4">
        <v>230135.63</v>
      </c>
      <c r="ED324" s="4">
        <v>234199.65</v>
      </c>
      <c r="EE324" s="4">
        <v>238263.67</v>
      </c>
      <c r="EF324" s="4">
        <v>238263.67</v>
      </c>
      <c r="EG324" s="4">
        <v>242425.27</v>
      </c>
      <c r="EH324" s="4">
        <v>246907.46</v>
      </c>
      <c r="EI324" s="4">
        <v>251389.65</v>
      </c>
      <c r="EJ324" s="4">
        <v>255871.84</v>
      </c>
      <c r="EK324" s="4">
        <v>260354.03</v>
      </c>
      <c r="EL324" s="4">
        <v>264836.26</v>
      </c>
      <c r="EM324" s="4">
        <v>264836.26</v>
      </c>
      <c r="EN324" s="4">
        <v>269318.53000000003</v>
      </c>
      <c r="EO324" s="4">
        <v>273800.78999999998</v>
      </c>
      <c r="EP324" s="4">
        <v>278283.06</v>
      </c>
      <c r="EQ324" s="4">
        <v>282765.32</v>
      </c>
      <c r="ER324" s="4">
        <v>283378.84999999998</v>
      </c>
      <c r="ES324" s="4">
        <v>283678.69</v>
      </c>
      <c r="ET324" s="4">
        <v>283678.69</v>
      </c>
      <c r="EU324" s="4">
        <v>283978.53999999998</v>
      </c>
      <c r="EV324" s="4">
        <v>284278.38</v>
      </c>
      <c r="EW324" s="4">
        <v>284578.23</v>
      </c>
      <c r="EX324" s="4">
        <v>284878.07</v>
      </c>
      <c r="EY324" s="4">
        <v>285177.92</v>
      </c>
      <c r="EZ324" s="4">
        <v>285477.76000000001</v>
      </c>
      <c r="FA324" s="4">
        <v>285477.76000000001</v>
      </c>
      <c r="FB324" s="4">
        <v>285777.61</v>
      </c>
      <c r="FC324" s="4">
        <v>286077.45</v>
      </c>
      <c r="FD324" s="4">
        <v>286377.3</v>
      </c>
      <c r="FE324" s="4">
        <v>286677.14</v>
      </c>
      <c r="FF324" s="4">
        <v>286902.02</v>
      </c>
      <c r="FG324" s="4">
        <v>287126.90999999997</v>
      </c>
      <c r="FH324" s="4">
        <v>287126.90999999997</v>
      </c>
      <c r="FI324" s="4">
        <v>287351.78999999998</v>
      </c>
      <c r="FJ324" s="4">
        <v>287351.78999999998</v>
      </c>
      <c r="FK324" s="4">
        <v>287576.67</v>
      </c>
      <c r="FL324" s="4">
        <v>287801.56</v>
      </c>
      <c r="FM324" s="4">
        <v>288026.44</v>
      </c>
      <c r="FN324" s="4">
        <v>288251.33</v>
      </c>
      <c r="FO324" s="4">
        <v>288251.33</v>
      </c>
      <c r="FP324" s="4">
        <v>288476.21000000002</v>
      </c>
      <c r="FQ324" s="4">
        <v>288701.09000000003</v>
      </c>
      <c r="FR324" s="4">
        <v>288925.98</v>
      </c>
      <c r="FS324" s="4">
        <v>289150.86</v>
      </c>
      <c r="FT324" s="4">
        <v>289375.74</v>
      </c>
      <c r="FU324" s="4">
        <v>289600.63</v>
      </c>
      <c r="FV324" s="4">
        <v>289600.63</v>
      </c>
      <c r="FW324" s="4">
        <v>289825.51</v>
      </c>
      <c r="FX324" s="4">
        <v>290050.39</v>
      </c>
      <c r="FY324" s="4">
        <v>290275.28000000003</v>
      </c>
      <c r="FZ324" s="4">
        <v>290500.15999999997</v>
      </c>
      <c r="GA324" s="4">
        <v>290725.03999999998</v>
      </c>
      <c r="GB324" s="4">
        <v>290949.93</v>
      </c>
      <c r="GC324" s="4">
        <v>290949.93</v>
      </c>
      <c r="GD324" s="4">
        <v>291174.81</v>
      </c>
      <c r="GE324" s="4">
        <v>291399.7</v>
      </c>
      <c r="GF324" s="4">
        <v>291624.58</v>
      </c>
      <c r="GG324" s="4">
        <v>291849.46000000002</v>
      </c>
      <c r="GH324" s="4">
        <v>292074.34999999998</v>
      </c>
      <c r="GI324" s="4">
        <v>292074.34999999998</v>
      </c>
      <c r="GJ324" s="4">
        <v>292074.34999999998</v>
      </c>
      <c r="GK324" s="4">
        <v>292074.34999999998</v>
      </c>
      <c r="GL324" s="4">
        <v>292074.34999999998</v>
      </c>
      <c r="GM324" s="4">
        <v>292074.34999999998</v>
      </c>
      <c r="GN324" s="4">
        <v>292374.19</v>
      </c>
      <c r="GO324" s="4">
        <v>292674.03999999998</v>
      </c>
      <c r="GP324" s="4">
        <v>292973.88</v>
      </c>
      <c r="GQ324" s="4">
        <v>292973.88</v>
      </c>
      <c r="GR324" s="4">
        <v>293273.73</v>
      </c>
      <c r="GS324" s="4">
        <v>293573.57</v>
      </c>
      <c r="GT324" s="4">
        <v>293873.40999999997</v>
      </c>
      <c r="GU324" s="4">
        <v>294173.26</v>
      </c>
      <c r="GV324" s="4">
        <v>294473.09999999998</v>
      </c>
      <c r="GW324" s="4">
        <v>294772.95</v>
      </c>
      <c r="GX324" s="4">
        <v>294772.95</v>
      </c>
      <c r="GY324" s="4">
        <v>295072.78999999998</v>
      </c>
      <c r="GZ324" s="4">
        <v>295372.64</v>
      </c>
      <c r="HA324" s="4">
        <v>295672.48</v>
      </c>
      <c r="HB324" s="4">
        <v>295972.33</v>
      </c>
      <c r="HC324" s="4">
        <v>296272.17</v>
      </c>
      <c r="HD324" s="4">
        <v>296572.02</v>
      </c>
      <c r="HE324" s="4">
        <v>296572.02</v>
      </c>
      <c r="HF324" s="4">
        <v>296871.86</v>
      </c>
      <c r="HG324" s="4">
        <v>297171.71000000002</v>
      </c>
      <c r="HH324" s="4">
        <v>297471.55</v>
      </c>
      <c r="HI324" s="4">
        <v>297771.40000000002</v>
      </c>
      <c r="HJ324" s="4">
        <v>298071.24</v>
      </c>
      <c r="HK324" s="4">
        <v>298371.09000000003</v>
      </c>
      <c r="HL324" s="4">
        <v>298371.09000000003</v>
      </c>
      <c r="HM324" s="4">
        <v>298670.93</v>
      </c>
      <c r="HN324" s="4">
        <v>298970.78000000003</v>
      </c>
      <c r="HO324" s="4">
        <v>299270.62</v>
      </c>
      <c r="HP324" s="4">
        <v>299570.46000000002</v>
      </c>
      <c r="HQ324" s="4">
        <v>299870.31</v>
      </c>
      <c r="HR324" s="4">
        <v>300170.15000000002</v>
      </c>
      <c r="HS324" s="4">
        <v>300170.15000000002</v>
      </c>
      <c r="HT324" s="4">
        <v>300470</v>
      </c>
      <c r="HU324" s="4">
        <v>300769.84000000003</v>
      </c>
      <c r="HV324" s="4">
        <v>301069.69</v>
      </c>
      <c r="HW324" s="4">
        <v>301369.53000000003</v>
      </c>
      <c r="HX324" s="4">
        <v>301669.38</v>
      </c>
      <c r="HY324" s="4">
        <v>301969.21999999997</v>
      </c>
      <c r="HZ324" s="4">
        <v>301969.21999999997</v>
      </c>
      <c r="IA324" s="4">
        <v>302269.07</v>
      </c>
      <c r="IB324" s="4">
        <v>302568.90999999997</v>
      </c>
      <c r="IC324" s="4">
        <v>302885.55</v>
      </c>
      <c r="ID324" s="4">
        <v>303269.36</v>
      </c>
      <c r="IE324" s="4">
        <v>303722.71999999997</v>
      </c>
      <c r="IF324" s="4">
        <v>304222.46999999997</v>
      </c>
      <c r="IG324" s="4">
        <v>304222.46999999997</v>
      </c>
      <c r="IH324" s="4">
        <v>304722.21000000002</v>
      </c>
      <c r="II324" s="4">
        <v>305221.95</v>
      </c>
      <c r="IJ324" s="4">
        <v>305721.69</v>
      </c>
      <c r="IK324" s="4">
        <v>306221.43</v>
      </c>
      <c r="IL324" s="4">
        <v>306721.17</v>
      </c>
      <c r="IM324" s="4">
        <v>307220.90999999997</v>
      </c>
      <c r="IN324" s="4">
        <v>307220.90999999997</v>
      </c>
      <c r="IO324" s="4">
        <v>307720.65000000002</v>
      </c>
      <c r="IP324" s="4">
        <v>308220.40000000002</v>
      </c>
      <c r="IQ324" s="4">
        <v>308720.14</v>
      </c>
      <c r="IR324" s="4">
        <v>309219.88</v>
      </c>
      <c r="IS324" s="4">
        <v>309744.81</v>
      </c>
      <c r="IT324" s="4">
        <v>310328.51</v>
      </c>
      <c r="IU324" s="4">
        <v>310328.51</v>
      </c>
      <c r="IV324" s="4">
        <v>311016.56</v>
      </c>
      <c r="IW324" s="4">
        <v>311716.19</v>
      </c>
      <c r="IX324" s="4">
        <v>312415.83</v>
      </c>
      <c r="IY324" s="4">
        <v>312415.83</v>
      </c>
      <c r="IZ324" s="4">
        <v>312415.83</v>
      </c>
      <c r="JA324" s="4">
        <v>312415.83</v>
      </c>
      <c r="JB324" s="4">
        <v>312415.83</v>
      </c>
      <c r="JC324" s="4">
        <v>312415.83</v>
      </c>
      <c r="JD324" s="4">
        <v>313115.46999999997</v>
      </c>
      <c r="JE324" s="4">
        <v>313815.11</v>
      </c>
      <c r="JF324" s="4">
        <v>314514.75</v>
      </c>
      <c r="JG324" s="4">
        <v>315214.38</v>
      </c>
      <c r="JH324" s="4">
        <v>315914.02</v>
      </c>
      <c r="JI324" s="4">
        <v>315914.02</v>
      </c>
      <c r="JJ324" s="4">
        <v>316613.65999999997</v>
      </c>
      <c r="JK324" s="4">
        <v>317313.3</v>
      </c>
      <c r="JL324" s="4">
        <v>318012.93</v>
      </c>
      <c r="JM324" s="4">
        <v>318712.57</v>
      </c>
      <c r="JN324" s="4">
        <v>319412.21000000002</v>
      </c>
      <c r="JO324" s="4">
        <v>320111.84999999998</v>
      </c>
      <c r="JP324" s="4">
        <v>320111.84999999998</v>
      </c>
      <c r="JQ324" s="4">
        <v>320811.49</v>
      </c>
      <c r="JR324" s="4">
        <v>321511.12</v>
      </c>
      <c r="JS324" s="4">
        <v>322210.76</v>
      </c>
      <c r="JT324" s="4">
        <v>322910.40000000002</v>
      </c>
      <c r="JU324" s="4">
        <v>323610.03999999998</v>
      </c>
      <c r="JV324" s="4">
        <v>324309.67</v>
      </c>
      <c r="JW324" s="4">
        <v>324309.67</v>
      </c>
      <c r="JX324" s="4">
        <v>325009.31</v>
      </c>
      <c r="JY324" s="4">
        <v>325708.95</v>
      </c>
      <c r="JZ324" s="4">
        <v>326408.59000000003</v>
      </c>
      <c r="KA324" s="4">
        <v>327108.23</v>
      </c>
      <c r="KB324" s="4">
        <v>327807.86</v>
      </c>
      <c r="KC324" s="4">
        <v>328507.5</v>
      </c>
      <c r="KD324" s="4">
        <v>328507.5</v>
      </c>
      <c r="KE324" s="4">
        <v>329207.14</v>
      </c>
      <c r="KF324" s="4">
        <v>329906.78000000003</v>
      </c>
      <c r="KG324" s="4">
        <v>330606.40999999997</v>
      </c>
      <c r="KH324" s="4">
        <v>331306.05</v>
      </c>
      <c r="KI324" s="4">
        <v>332005.69</v>
      </c>
      <c r="KJ324" s="4">
        <v>332705.33</v>
      </c>
      <c r="KK324" s="4">
        <v>332705.33</v>
      </c>
      <c r="KL324" s="4">
        <v>333404.96000000002</v>
      </c>
      <c r="KM324" s="4">
        <v>334104.59999999998</v>
      </c>
      <c r="KN324" s="4">
        <v>334804.24</v>
      </c>
      <c r="KO324" s="4">
        <v>335503.88</v>
      </c>
      <c r="KP324" s="4">
        <v>336203.52000000002</v>
      </c>
      <c r="KQ324" s="4">
        <v>336903.15</v>
      </c>
      <c r="KR324" s="4">
        <v>336903.15</v>
      </c>
      <c r="KS324" s="4">
        <v>337602.79</v>
      </c>
      <c r="KT324" s="4">
        <v>338302.43</v>
      </c>
      <c r="KU324" s="4">
        <v>339052.44</v>
      </c>
      <c r="KV324" s="4">
        <v>339928.79</v>
      </c>
      <c r="KW324" s="4">
        <v>340828.33</v>
      </c>
      <c r="KX324" s="4">
        <v>341727.86</v>
      </c>
      <c r="KY324" s="4">
        <v>341727.86</v>
      </c>
      <c r="KZ324" s="4">
        <v>342627.39</v>
      </c>
      <c r="LA324" s="4">
        <v>343526.93</v>
      </c>
      <c r="LB324" s="4">
        <v>344426.46</v>
      </c>
      <c r="LC324" s="4">
        <v>345326</v>
      </c>
      <c r="LD324" s="4">
        <v>346225.53</v>
      </c>
      <c r="LE324" s="4">
        <v>347125.07</v>
      </c>
      <c r="LF324" s="4">
        <v>347125.07</v>
      </c>
      <c r="LG324" s="4">
        <v>348024.6</v>
      </c>
      <c r="LH324" s="4">
        <v>348924.13</v>
      </c>
      <c r="LI324" s="4">
        <v>349823.67</v>
      </c>
      <c r="LJ324" s="4">
        <v>350723.2</v>
      </c>
      <c r="LK324" s="4">
        <v>351622.74</v>
      </c>
      <c r="LL324" s="4">
        <v>352522.27</v>
      </c>
      <c r="LM324" s="4">
        <v>352522.27</v>
      </c>
      <c r="LN324" s="4">
        <v>353421.81</v>
      </c>
      <c r="LO324" s="4">
        <v>354321.34</v>
      </c>
      <c r="LP324" s="4">
        <v>355220.87</v>
      </c>
      <c r="LQ324" s="4">
        <v>356120.41</v>
      </c>
      <c r="LR324" s="4">
        <v>357019.94</v>
      </c>
      <c r="LS324" s="4">
        <v>357919.48</v>
      </c>
      <c r="LT324" s="4">
        <v>357919.48</v>
      </c>
      <c r="LU324" s="4">
        <v>358819.01</v>
      </c>
      <c r="LV324" s="4">
        <v>359718.55</v>
      </c>
      <c r="LW324" s="4">
        <v>360618.08</v>
      </c>
      <c r="LX324" s="4">
        <v>361517.61</v>
      </c>
      <c r="LY324" s="4">
        <v>362417.15</v>
      </c>
      <c r="LZ324" s="4">
        <v>363316.68</v>
      </c>
      <c r="MA324" s="4">
        <v>363316.68</v>
      </c>
      <c r="MB324" s="4">
        <v>364272.99</v>
      </c>
      <c r="MC324" s="4">
        <v>365272.47</v>
      </c>
      <c r="MD324" s="4">
        <v>366271.95</v>
      </c>
      <c r="ME324" s="4">
        <v>367271.44</v>
      </c>
      <c r="MF324" s="4">
        <v>368270.92</v>
      </c>
      <c r="MG324" s="4">
        <v>369270.4</v>
      </c>
      <c r="MH324" s="4">
        <v>369270.4</v>
      </c>
      <c r="MI324" s="4">
        <v>370269.88</v>
      </c>
      <c r="MJ324" s="4">
        <v>371269.37</v>
      </c>
      <c r="MK324" s="4">
        <v>372268.85</v>
      </c>
      <c r="ML324" s="4">
        <v>373268.33</v>
      </c>
      <c r="MM324" s="4">
        <v>374267.81</v>
      </c>
      <c r="MN324" s="4">
        <v>375267.3</v>
      </c>
      <c r="MO324" s="4">
        <v>375267.3</v>
      </c>
      <c r="MP324" s="4">
        <v>376266.78</v>
      </c>
      <c r="MQ324" s="4">
        <v>377266.26</v>
      </c>
      <c r="MR324" s="4">
        <v>378265.74</v>
      </c>
      <c r="MS324" s="4">
        <v>379265.23</v>
      </c>
      <c r="MT324" s="4">
        <v>380264.71</v>
      </c>
      <c r="MU324" s="4">
        <v>381264.19</v>
      </c>
      <c r="MV324" s="4">
        <v>381264.19</v>
      </c>
      <c r="MW324" s="4">
        <v>382263.67</v>
      </c>
      <c r="MX324" s="4">
        <v>383263.16</v>
      </c>
      <c r="MY324" s="4">
        <v>384262.64</v>
      </c>
      <c r="MZ324" s="4">
        <v>385262.12</v>
      </c>
      <c r="NA324" s="4">
        <v>386261.6</v>
      </c>
      <c r="NB324" s="4">
        <v>387261.09</v>
      </c>
      <c r="NC324" s="4">
        <v>387261.09</v>
      </c>
      <c r="ND324" s="4">
        <v>388260.57</v>
      </c>
      <c r="NE324" s="4">
        <v>389260.05</v>
      </c>
      <c r="NF324" s="4">
        <v>390259.53</v>
      </c>
      <c r="NG324" s="4">
        <v>391259.02</v>
      </c>
      <c r="NH324" s="4">
        <v>392425.01</v>
      </c>
      <c r="NI324" s="4">
        <v>393591</v>
      </c>
      <c r="NJ324" s="4">
        <v>393591</v>
      </c>
      <c r="NK324" s="4">
        <v>395272.37</v>
      </c>
      <c r="NL324" s="4">
        <v>398015.91</v>
      </c>
      <c r="NM324" s="4">
        <v>398948.88</v>
      </c>
      <c r="NN324" s="4">
        <v>400210.85</v>
      </c>
      <c r="NO324" s="4">
        <v>400210.85</v>
      </c>
      <c r="NP324" s="4">
        <v>400513</v>
      </c>
      <c r="NQ324" s="4">
        <v>400513</v>
      </c>
      <c r="NR324" s="4">
        <v>400513</v>
      </c>
      <c r="NS324" s="4">
        <v>400513</v>
      </c>
      <c r="NT324" s="4">
        <v>400513</v>
      </c>
      <c r="NU324" s="4">
        <v>400513</v>
      </c>
      <c r="NV324" s="4">
        <v>400513</v>
      </c>
      <c r="NW324" s="4">
        <v>400513</v>
      </c>
      <c r="NX324" s="4">
        <v>400513</v>
      </c>
      <c r="NY324" s="4">
        <v>400513</v>
      </c>
      <c r="NZ324" s="4">
        <v>400513</v>
      </c>
      <c r="OA324" s="4">
        <v>400513</v>
      </c>
      <c r="OB324" s="4">
        <v>400513</v>
      </c>
      <c r="OC324" s="4">
        <v>400513</v>
      </c>
      <c r="OD324" s="4">
        <v>400513</v>
      </c>
      <c r="OE324" s="4">
        <v>400513</v>
      </c>
      <c r="OF324" s="4">
        <v>400513</v>
      </c>
      <c r="OG324" s="4">
        <v>400513</v>
      </c>
      <c r="OH324" s="4">
        <v>400513</v>
      </c>
      <c r="OI324" s="4">
        <v>400513</v>
      </c>
      <c r="OJ324" s="4">
        <v>400513</v>
      </c>
      <c r="OK324" s="4">
        <v>400513</v>
      </c>
      <c r="OL324" s="4">
        <v>400513</v>
      </c>
      <c r="OM324" s="4">
        <v>400513</v>
      </c>
      <c r="ON324" s="4">
        <v>400513</v>
      </c>
      <c r="OO324" s="4">
        <v>400513</v>
      </c>
      <c r="OP324" s="4">
        <v>400513</v>
      </c>
      <c r="OQ324" s="4">
        <v>400513</v>
      </c>
      <c r="OR324" s="4">
        <v>400513</v>
      </c>
      <c r="OS324" s="4">
        <v>400513</v>
      </c>
      <c r="OT324" s="4">
        <v>400513</v>
      </c>
      <c r="OU324" s="4">
        <v>400513</v>
      </c>
      <c r="OV324" s="4">
        <v>400513</v>
      </c>
      <c r="OW324" s="4">
        <v>400513</v>
      </c>
      <c r="OX324" s="4">
        <v>400513</v>
      </c>
      <c r="OY324" s="4">
        <v>400513</v>
      </c>
      <c r="OZ324" s="4">
        <v>400513</v>
      </c>
      <c r="PA324" s="4">
        <v>400513</v>
      </c>
      <c r="PB324" s="4">
        <v>400513</v>
      </c>
      <c r="PC324" s="4">
        <v>400513</v>
      </c>
      <c r="PD324" s="4">
        <v>400513</v>
      </c>
      <c r="PE324" s="4">
        <v>400513</v>
      </c>
      <c r="PF324" s="4">
        <v>400513</v>
      </c>
      <c r="PG324" s="4">
        <v>400513</v>
      </c>
      <c r="PH324" s="4">
        <v>400513</v>
      </c>
      <c r="PI324" s="4">
        <v>400513</v>
      </c>
      <c r="PJ324" s="4">
        <v>400513</v>
      </c>
      <c r="PK324" s="4">
        <v>400513</v>
      </c>
      <c r="PL324" s="4">
        <v>400513</v>
      </c>
      <c r="PM324" s="4">
        <v>400513</v>
      </c>
      <c r="PN324" s="4">
        <v>400513</v>
      </c>
      <c r="PO324" s="4">
        <v>400513</v>
      </c>
      <c r="PP324" s="4">
        <v>400513</v>
      </c>
      <c r="PQ324" s="4">
        <v>400513</v>
      </c>
      <c r="PR324" s="4">
        <v>400513</v>
      </c>
      <c r="PS324" s="4">
        <v>400513</v>
      </c>
      <c r="PT324" s="4">
        <v>400513</v>
      </c>
      <c r="PU324" s="4">
        <v>400513</v>
      </c>
      <c r="PV324" s="4">
        <v>400513</v>
      </c>
      <c r="PW324" s="4">
        <v>400513</v>
      </c>
      <c r="PX324" s="4">
        <v>400513</v>
      </c>
      <c r="PY324" s="4">
        <v>400513</v>
      </c>
      <c r="PZ324" s="4">
        <v>400513</v>
      </c>
      <c r="QA324" s="4">
        <v>400513</v>
      </c>
      <c r="QB324" s="4">
        <v>400513</v>
      </c>
      <c r="QC324" s="4">
        <v>400513</v>
      </c>
      <c r="QD324" s="4">
        <v>400513</v>
      </c>
      <c r="QE324" s="4">
        <v>400513</v>
      </c>
      <c r="QF324" s="4">
        <v>400513</v>
      </c>
      <c r="QG324" s="4">
        <v>400513</v>
      </c>
      <c r="QH324" s="4">
        <v>400513</v>
      </c>
      <c r="QI324" s="4">
        <v>400513</v>
      </c>
      <c r="QJ324" s="4">
        <v>400513</v>
      </c>
      <c r="QK324" s="4">
        <v>400513</v>
      </c>
      <c r="QL324" s="4">
        <v>400513</v>
      </c>
      <c r="QM324" s="4">
        <v>400513</v>
      </c>
      <c r="QN324" s="4">
        <v>400513</v>
      </c>
      <c r="QO324" s="4">
        <v>400513</v>
      </c>
      <c r="QP324" s="4">
        <v>400513</v>
      </c>
      <c r="QQ324" s="4">
        <v>400513</v>
      </c>
      <c r="QR324" s="4">
        <v>400513</v>
      </c>
      <c r="QS324" s="4">
        <v>400513</v>
      </c>
      <c r="QT324" s="4">
        <v>400513</v>
      </c>
      <c r="QU324" s="4">
        <v>400513</v>
      </c>
      <c r="QV324" s="4">
        <v>400513</v>
      </c>
      <c r="QW324" s="4">
        <v>400513</v>
      </c>
      <c r="QX324" s="4">
        <v>400513</v>
      </c>
      <c r="QY324" s="4">
        <v>400513</v>
      </c>
      <c r="QZ324" s="4">
        <v>400513</v>
      </c>
    </row>
    <row r="325" spans="1:468">
      <c r="A325" s="4" t="s">
        <v>1404</v>
      </c>
      <c r="D325" s="4">
        <v>1</v>
      </c>
      <c r="E325" s="4">
        <v>1</v>
      </c>
      <c r="F325" s="689">
        <v>2897403.56</v>
      </c>
      <c r="H325" s="4" t="s">
        <v>894</v>
      </c>
      <c r="I325" s="4">
        <v>0.01</v>
      </c>
      <c r="J325" s="4">
        <v>0.01</v>
      </c>
      <c r="K325" s="4">
        <v>0.02</v>
      </c>
      <c r="L325" s="4">
        <v>0.03</v>
      </c>
      <c r="M325" s="4">
        <v>0.06</v>
      </c>
      <c r="N325" s="4">
        <v>0.06</v>
      </c>
      <c r="O325" s="4">
        <v>0.08</v>
      </c>
      <c r="P325" s="4">
        <v>0.1</v>
      </c>
      <c r="Q325" s="4">
        <v>0.1</v>
      </c>
      <c r="R325" s="4">
        <v>0.13</v>
      </c>
      <c r="S325" s="4">
        <v>0.15</v>
      </c>
      <c r="T325" s="4">
        <v>0.18</v>
      </c>
      <c r="U325" s="4">
        <v>0.2</v>
      </c>
      <c r="V325" s="4">
        <v>0.23</v>
      </c>
      <c r="W325" s="4">
        <v>0.26</v>
      </c>
      <c r="X325" s="4">
        <v>0.26</v>
      </c>
      <c r="Y325" s="4">
        <v>0.3</v>
      </c>
      <c r="Z325" s="4">
        <v>0.35</v>
      </c>
      <c r="AA325" s="4">
        <v>0.39</v>
      </c>
      <c r="AB325" s="4">
        <v>0.44</v>
      </c>
      <c r="AC325" s="4">
        <v>0.47</v>
      </c>
      <c r="AD325" s="4">
        <v>0.5</v>
      </c>
      <c r="AE325" s="4">
        <v>0.5</v>
      </c>
      <c r="AF325" s="4">
        <v>0.54</v>
      </c>
      <c r="AG325" s="4">
        <v>0.56000000000000005</v>
      </c>
      <c r="AH325" s="4">
        <v>0.57999999999999996</v>
      </c>
      <c r="AI325" s="4">
        <v>0.6</v>
      </c>
      <c r="AJ325" s="4">
        <v>0.63</v>
      </c>
      <c r="AK325" s="4">
        <v>0.65</v>
      </c>
      <c r="AL325" s="4">
        <v>0.65</v>
      </c>
      <c r="AM325" s="4">
        <v>0.68</v>
      </c>
      <c r="AN325" s="4">
        <v>0.71</v>
      </c>
      <c r="AO325" s="4">
        <v>0.74</v>
      </c>
      <c r="AP325" s="4">
        <v>0.78</v>
      </c>
      <c r="AQ325" s="4">
        <v>0.81</v>
      </c>
      <c r="AR325" s="4">
        <v>0.85</v>
      </c>
      <c r="AS325" s="4">
        <v>0.85</v>
      </c>
      <c r="AT325" s="4">
        <v>0.85</v>
      </c>
      <c r="AU325" s="4">
        <v>0.85</v>
      </c>
      <c r="AV325" s="4">
        <v>0.85</v>
      </c>
      <c r="AW325" s="4">
        <v>0.85</v>
      </c>
      <c r="AX325" s="4">
        <v>0.85</v>
      </c>
      <c r="AY325" s="4">
        <v>0.85</v>
      </c>
      <c r="AZ325" s="4">
        <v>0.85</v>
      </c>
      <c r="BA325" s="4">
        <v>0.85</v>
      </c>
      <c r="BB325" s="4">
        <v>0.85</v>
      </c>
      <c r="BC325" s="4">
        <v>0.85</v>
      </c>
      <c r="BD325" s="4">
        <v>0.85</v>
      </c>
      <c r="BE325" s="4">
        <v>0.85</v>
      </c>
      <c r="BF325" s="4">
        <v>0.85</v>
      </c>
      <c r="BG325" s="4">
        <v>0.85</v>
      </c>
      <c r="BH325" s="4">
        <v>0.85</v>
      </c>
      <c r="BI325" s="4">
        <v>0.85</v>
      </c>
      <c r="BJ325" s="4">
        <v>0.85</v>
      </c>
      <c r="BK325" s="4">
        <v>0.85</v>
      </c>
      <c r="BL325" s="4">
        <v>0.85</v>
      </c>
      <c r="BM325" s="4">
        <v>0.85</v>
      </c>
      <c r="BN325" s="4">
        <v>0.85</v>
      </c>
      <c r="BO325" s="4">
        <v>0.85</v>
      </c>
      <c r="BP325" s="4">
        <v>0.85</v>
      </c>
      <c r="BQ325" s="4">
        <v>0.85</v>
      </c>
      <c r="BR325" s="4">
        <v>0.85</v>
      </c>
      <c r="BS325" s="4">
        <v>0.85</v>
      </c>
      <c r="BT325" s="4">
        <v>0.85</v>
      </c>
      <c r="BU325" s="4">
        <v>0.85</v>
      </c>
      <c r="BV325" s="4">
        <v>0.85</v>
      </c>
      <c r="BW325" s="4">
        <v>0.85</v>
      </c>
      <c r="BX325" s="4">
        <v>0.86</v>
      </c>
      <c r="BY325" s="4">
        <v>0.86</v>
      </c>
      <c r="BZ325" s="4">
        <v>0.86</v>
      </c>
      <c r="CA325" s="4">
        <v>0.86</v>
      </c>
      <c r="CB325" s="4">
        <v>0.86</v>
      </c>
      <c r="CC325" s="4">
        <v>0.86</v>
      </c>
      <c r="CD325" s="4">
        <v>0.86</v>
      </c>
      <c r="CE325" s="4">
        <v>0.86</v>
      </c>
      <c r="CF325" s="4">
        <v>0.86</v>
      </c>
      <c r="CG325" s="4">
        <v>0.86</v>
      </c>
      <c r="CH325" s="4">
        <v>0.86</v>
      </c>
      <c r="CI325" s="4">
        <v>0.86</v>
      </c>
      <c r="CJ325" s="4">
        <v>0.86</v>
      </c>
      <c r="CK325" s="4">
        <v>0.86</v>
      </c>
      <c r="CL325" s="4">
        <v>0.86</v>
      </c>
      <c r="CM325" s="4">
        <v>0.86</v>
      </c>
      <c r="CN325" s="4">
        <v>0.87</v>
      </c>
      <c r="CO325" s="4">
        <v>0.87</v>
      </c>
      <c r="CP325" s="4">
        <v>0.87</v>
      </c>
      <c r="CQ325" s="4">
        <v>0.87</v>
      </c>
      <c r="CR325" s="4">
        <v>0.87</v>
      </c>
      <c r="CS325" s="4">
        <v>0.87</v>
      </c>
      <c r="CT325" s="4">
        <v>0.87</v>
      </c>
      <c r="CU325" s="4">
        <v>0.87</v>
      </c>
      <c r="CV325" s="4">
        <v>0.87</v>
      </c>
      <c r="CW325" s="4">
        <v>0.87</v>
      </c>
      <c r="CX325" s="4">
        <v>0.87</v>
      </c>
      <c r="CY325" s="4">
        <v>0.87</v>
      </c>
      <c r="CZ325" s="4">
        <v>0.87</v>
      </c>
      <c r="DA325" s="4">
        <v>0.87</v>
      </c>
      <c r="DB325" s="4">
        <v>0.87</v>
      </c>
      <c r="DC325" s="4">
        <v>0.88</v>
      </c>
      <c r="DD325" s="4">
        <v>0.88</v>
      </c>
      <c r="DE325" s="4">
        <v>0.88</v>
      </c>
      <c r="DF325" s="4">
        <v>0.88</v>
      </c>
      <c r="DG325" s="4">
        <v>0.88</v>
      </c>
      <c r="DH325" s="4">
        <v>0.88</v>
      </c>
      <c r="DI325" s="4">
        <v>0.88</v>
      </c>
      <c r="DJ325" s="4">
        <v>0.88</v>
      </c>
      <c r="DK325" s="4">
        <v>0.88</v>
      </c>
      <c r="DL325" s="4">
        <v>0.88</v>
      </c>
      <c r="DM325" s="4">
        <v>0.88</v>
      </c>
      <c r="DN325" s="4">
        <v>0.88</v>
      </c>
      <c r="DO325" s="4">
        <v>0.88</v>
      </c>
      <c r="DP325" s="4">
        <v>0.88</v>
      </c>
      <c r="DQ325" s="4">
        <v>0.88</v>
      </c>
      <c r="DR325" s="4">
        <v>0.88</v>
      </c>
      <c r="DS325" s="4">
        <v>0.88</v>
      </c>
      <c r="DT325" s="4">
        <v>0.89</v>
      </c>
      <c r="DU325" s="4">
        <v>0.89</v>
      </c>
      <c r="DV325" s="4">
        <v>0.89</v>
      </c>
      <c r="DW325" s="4">
        <v>0.89</v>
      </c>
      <c r="DX325" s="4">
        <v>0.89</v>
      </c>
      <c r="DY325" s="4">
        <v>0.89</v>
      </c>
      <c r="DZ325" s="4">
        <v>0.89</v>
      </c>
      <c r="EA325" s="4">
        <v>0.89</v>
      </c>
      <c r="EB325" s="4">
        <v>0.89</v>
      </c>
      <c r="EC325" s="4">
        <v>0.89</v>
      </c>
      <c r="ED325" s="4">
        <v>0.89</v>
      </c>
      <c r="EE325" s="4">
        <v>0.89</v>
      </c>
      <c r="EF325" s="4">
        <v>0.89</v>
      </c>
      <c r="EG325" s="4">
        <v>0.89</v>
      </c>
      <c r="EH325" s="4">
        <v>0.89</v>
      </c>
      <c r="EI325" s="4">
        <v>0.9</v>
      </c>
      <c r="EJ325" s="4">
        <v>0.9</v>
      </c>
      <c r="EK325" s="4">
        <v>0.9</v>
      </c>
      <c r="EL325" s="4">
        <v>0.9</v>
      </c>
      <c r="EM325" s="4">
        <v>0.9</v>
      </c>
      <c r="EN325" s="4">
        <v>0.9</v>
      </c>
      <c r="EO325" s="4">
        <v>0.9</v>
      </c>
      <c r="EP325" s="4">
        <v>0.9</v>
      </c>
      <c r="EQ325" s="4">
        <v>0.9</v>
      </c>
      <c r="ER325" s="4">
        <v>0.9</v>
      </c>
      <c r="ES325" s="4">
        <v>0.9</v>
      </c>
      <c r="ET325" s="4">
        <v>0.9</v>
      </c>
      <c r="EU325" s="4">
        <v>0.9</v>
      </c>
      <c r="EV325" s="4">
        <v>0.9</v>
      </c>
      <c r="EW325" s="4">
        <v>0.9</v>
      </c>
      <c r="EX325" s="4">
        <v>0.9</v>
      </c>
      <c r="EY325" s="4">
        <v>0.9</v>
      </c>
      <c r="EZ325" s="4">
        <v>0.9</v>
      </c>
      <c r="FA325" s="4">
        <v>0.9</v>
      </c>
      <c r="FB325" s="4">
        <v>0.9</v>
      </c>
      <c r="FC325" s="4">
        <v>0.9</v>
      </c>
      <c r="FD325" s="4">
        <v>0.9</v>
      </c>
      <c r="FE325" s="4">
        <v>0.9</v>
      </c>
      <c r="FF325" s="4">
        <v>0.9</v>
      </c>
      <c r="FG325" s="4">
        <v>0.91</v>
      </c>
      <c r="FH325" s="4">
        <v>0.91</v>
      </c>
      <c r="FI325" s="4">
        <v>0.91</v>
      </c>
      <c r="FJ325" s="4">
        <v>0.91</v>
      </c>
      <c r="FK325" s="4">
        <v>0.91</v>
      </c>
      <c r="FL325" s="4">
        <v>0.91</v>
      </c>
      <c r="FM325" s="4">
        <v>0.91</v>
      </c>
      <c r="FN325" s="4">
        <v>0.91</v>
      </c>
      <c r="FO325" s="4">
        <v>0.91</v>
      </c>
      <c r="FP325" s="4">
        <v>0.91</v>
      </c>
      <c r="FQ325" s="4">
        <v>0.91</v>
      </c>
      <c r="FR325" s="4">
        <v>0.91</v>
      </c>
      <c r="FS325" s="4">
        <v>0.92</v>
      </c>
      <c r="FT325" s="4">
        <v>0.92</v>
      </c>
      <c r="FU325" s="4">
        <v>0.92</v>
      </c>
      <c r="FV325" s="4">
        <v>0.92</v>
      </c>
      <c r="FW325" s="4">
        <v>0.92</v>
      </c>
      <c r="FX325" s="4">
        <v>0.92</v>
      </c>
      <c r="FY325" s="4">
        <v>0.92</v>
      </c>
      <c r="FZ325" s="4">
        <v>0.92</v>
      </c>
      <c r="GA325" s="4">
        <v>0.92</v>
      </c>
      <c r="GB325" s="4">
        <v>0.92</v>
      </c>
      <c r="GC325" s="4">
        <v>0.92</v>
      </c>
      <c r="GD325" s="4">
        <v>0.93</v>
      </c>
      <c r="GE325" s="4">
        <v>0.93</v>
      </c>
      <c r="GF325" s="4">
        <v>0.93</v>
      </c>
      <c r="GG325" s="4">
        <v>0.93</v>
      </c>
      <c r="GH325" s="4">
        <v>0.93</v>
      </c>
      <c r="GI325" s="4">
        <v>0.93</v>
      </c>
      <c r="GJ325" s="4">
        <v>0.93</v>
      </c>
      <c r="GK325" s="4">
        <v>0.93</v>
      </c>
      <c r="GL325" s="4">
        <v>0.93</v>
      </c>
      <c r="GM325" s="4">
        <v>0.93</v>
      </c>
      <c r="GN325" s="4">
        <v>0.93</v>
      </c>
      <c r="GO325" s="4">
        <v>0.93</v>
      </c>
      <c r="GP325" s="4">
        <v>0.93</v>
      </c>
      <c r="GQ325" s="4">
        <v>0.93</v>
      </c>
      <c r="GR325" s="4">
        <v>0.94</v>
      </c>
      <c r="GS325" s="4">
        <v>0.94</v>
      </c>
      <c r="GT325" s="4">
        <v>0.94</v>
      </c>
      <c r="GU325" s="4">
        <v>0.94</v>
      </c>
      <c r="GV325" s="4">
        <v>0.94</v>
      </c>
      <c r="GW325" s="4">
        <v>0.94</v>
      </c>
      <c r="GX325" s="4">
        <v>0.94</v>
      </c>
      <c r="GY325" s="4">
        <v>0.94</v>
      </c>
      <c r="GZ325" s="4">
        <v>0.94</v>
      </c>
      <c r="HA325" s="4">
        <v>0.95</v>
      </c>
      <c r="HB325" s="4">
        <v>0.95</v>
      </c>
      <c r="HC325" s="4">
        <v>0.95</v>
      </c>
      <c r="HD325" s="4">
        <v>0.95</v>
      </c>
      <c r="HE325" s="4">
        <v>0.95</v>
      </c>
      <c r="HF325" s="4">
        <v>0.95</v>
      </c>
      <c r="HG325" s="4">
        <v>0.96</v>
      </c>
      <c r="HH325" s="4">
        <v>0.96</v>
      </c>
      <c r="HI325" s="4">
        <v>0.96</v>
      </c>
      <c r="HJ325" s="4">
        <v>0.96</v>
      </c>
      <c r="HK325" s="4">
        <v>0.96</v>
      </c>
      <c r="HL325" s="4">
        <v>0.96</v>
      </c>
      <c r="HM325" s="4">
        <v>0.97</v>
      </c>
      <c r="HN325" s="4">
        <v>0.97</v>
      </c>
      <c r="HO325" s="4">
        <v>0.97</v>
      </c>
      <c r="HP325" s="4">
        <v>0.97</v>
      </c>
      <c r="HQ325" s="4">
        <v>0.97</v>
      </c>
      <c r="HR325" s="4">
        <v>0.98</v>
      </c>
      <c r="HS325" s="4">
        <v>0.98</v>
      </c>
      <c r="HT325" s="4">
        <v>0.98</v>
      </c>
      <c r="HU325" s="4">
        <v>0.98</v>
      </c>
      <c r="HV325" s="4">
        <v>0.98</v>
      </c>
      <c r="HW325" s="4">
        <v>0.99</v>
      </c>
      <c r="HX325" s="4">
        <v>0.99</v>
      </c>
      <c r="HY325" s="4">
        <v>0.99</v>
      </c>
      <c r="HZ325" s="4">
        <v>0.99</v>
      </c>
      <c r="IA325" s="4">
        <v>0.99</v>
      </c>
      <c r="IB325" s="4">
        <v>0.99</v>
      </c>
      <c r="IC325" s="4">
        <v>1</v>
      </c>
      <c r="ID325" s="4">
        <v>1</v>
      </c>
      <c r="IE325" s="4">
        <v>1</v>
      </c>
      <c r="IF325" s="4">
        <v>1</v>
      </c>
      <c r="IG325" s="4">
        <v>1</v>
      </c>
      <c r="IH325" s="4">
        <v>1</v>
      </c>
      <c r="II325" s="4">
        <v>1</v>
      </c>
      <c r="IJ325" s="4">
        <v>1</v>
      </c>
      <c r="IK325" s="4">
        <v>1</v>
      </c>
      <c r="IL325" s="4">
        <v>1</v>
      </c>
      <c r="IM325" s="4">
        <v>1</v>
      </c>
      <c r="IN325" s="4">
        <v>1</v>
      </c>
      <c r="IO325" s="4">
        <v>1</v>
      </c>
      <c r="IP325" s="4">
        <v>1</v>
      </c>
      <c r="IQ325" s="4">
        <v>1</v>
      </c>
      <c r="IR325" s="4">
        <v>1</v>
      </c>
      <c r="IS325" s="4">
        <v>1</v>
      </c>
      <c r="IT325" s="4">
        <v>1</v>
      </c>
      <c r="IU325" s="4">
        <v>1</v>
      </c>
      <c r="IV325" s="4">
        <v>1</v>
      </c>
      <c r="IW325" s="4">
        <v>1</v>
      </c>
      <c r="IX325" s="4">
        <v>1</v>
      </c>
      <c r="IY325" s="4">
        <v>1</v>
      </c>
      <c r="IZ325" s="4">
        <v>1</v>
      </c>
      <c r="JA325" s="4">
        <v>1</v>
      </c>
      <c r="JB325" s="4">
        <v>1</v>
      </c>
      <c r="JC325" s="4">
        <v>1</v>
      </c>
      <c r="JD325" s="4">
        <v>1</v>
      </c>
      <c r="JE325" s="4">
        <v>1</v>
      </c>
      <c r="JF325" s="4">
        <v>1</v>
      </c>
      <c r="JG325" s="4">
        <v>1</v>
      </c>
      <c r="JH325" s="4">
        <v>1</v>
      </c>
      <c r="JI325" s="4">
        <v>1</v>
      </c>
      <c r="JJ325" s="4">
        <v>1</v>
      </c>
      <c r="JK325" s="4">
        <v>1</v>
      </c>
      <c r="JL325" s="4">
        <v>1</v>
      </c>
      <c r="JM325" s="4">
        <v>1</v>
      </c>
      <c r="JN325" s="4">
        <v>1</v>
      </c>
      <c r="JO325" s="4">
        <v>1</v>
      </c>
      <c r="JP325" s="4">
        <v>1</v>
      </c>
      <c r="JQ325" s="4">
        <v>1</v>
      </c>
      <c r="JR325" s="4">
        <v>1</v>
      </c>
      <c r="JS325" s="4">
        <v>1</v>
      </c>
      <c r="JT325" s="4">
        <v>1</v>
      </c>
      <c r="JU325" s="4">
        <v>1</v>
      </c>
      <c r="JV325" s="4">
        <v>1</v>
      </c>
      <c r="JW325" s="4">
        <v>1</v>
      </c>
      <c r="JX325" s="4">
        <v>1</v>
      </c>
      <c r="JY325" s="4">
        <v>1</v>
      </c>
      <c r="JZ325" s="4">
        <v>1</v>
      </c>
      <c r="KA325" s="4">
        <v>1</v>
      </c>
      <c r="KB325" s="4">
        <v>1</v>
      </c>
      <c r="KC325" s="4">
        <v>1</v>
      </c>
      <c r="KD325" s="4">
        <v>1</v>
      </c>
      <c r="KE325" s="4">
        <v>1</v>
      </c>
      <c r="KF325" s="4">
        <v>1</v>
      </c>
      <c r="KG325" s="4">
        <v>1</v>
      </c>
      <c r="KH325" s="4">
        <v>1</v>
      </c>
      <c r="KI325" s="4">
        <v>1</v>
      </c>
      <c r="KJ325" s="4">
        <v>1</v>
      </c>
      <c r="KK325" s="4">
        <v>1</v>
      </c>
      <c r="KL325" s="4">
        <v>1</v>
      </c>
      <c r="KM325" s="4">
        <v>1</v>
      </c>
      <c r="KN325" s="4">
        <v>1</v>
      </c>
      <c r="KO325" s="4">
        <v>1</v>
      </c>
      <c r="KP325" s="4">
        <v>1</v>
      </c>
      <c r="KQ325" s="4">
        <v>1</v>
      </c>
      <c r="KR325" s="4">
        <v>1</v>
      </c>
      <c r="KS325" s="4">
        <v>1</v>
      </c>
      <c r="KT325" s="4">
        <v>1</v>
      </c>
      <c r="KU325" s="4">
        <v>1</v>
      </c>
      <c r="KV325" s="4">
        <v>1</v>
      </c>
      <c r="KW325" s="4">
        <v>1</v>
      </c>
      <c r="KX325" s="4">
        <v>1</v>
      </c>
      <c r="KY325" s="4">
        <v>1</v>
      </c>
      <c r="KZ325" s="4">
        <v>1</v>
      </c>
      <c r="LA325" s="4">
        <v>1</v>
      </c>
      <c r="LB325" s="4">
        <v>1</v>
      </c>
      <c r="LC325" s="4">
        <v>1</v>
      </c>
      <c r="LD325" s="4">
        <v>1</v>
      </c>
      <c r="LE325" s="4">
        <v>1</v>
      </c>
      <c r="LF325" s="4">
        <v>1</v>
      </c>
      <c r="LG325" s="4">
        <v>1</v>
      </c>
      <c r="LH325" s="4">
        <v>1</v>
      </c>
      <c r="LI325" s="4">
        <v>1</v>
      </c>
      <c r="LJ325" s="4">
        <v>1</v>
      </c>
      <c r="LK325" s="4">
        <v>1</v>
      </c>
      <c r="LL325" s="4">
        <v>1</v>
      </c>
      <c r="LM325" s="4">
        <v>1</v>
      </c>
      <c r="LN325" s="4">
        <v>1</v>
      </c>
      <c r="LO325" s="4">
        <v>1</v>
      </c>
      <c r="LP325" s="4">
        <v>1</v>
      </c>
      <c r="LQ325" s="4">
        <v>1</v>
      </c>
      <c r="LR325" s="4">
        <v>1</v>
      </c>
      <c r="LS325" s="4">
        <v>1</v>
      </c>
      <c r="LT325" s="4">
        <v>1</v>
      </c>
      <c r="LU325" s="4">
        <v>1</v>
      </c>
      <c r="LV325" s="4">
        <v>1</v>
      </c>
      <c r="LW325" s="4">
        <v>1</v>
      </c>
      <c r="LX325" s="4">
        <v>1</v>
      </c>
      <c r="LY325" s="4">
        <v>1</v>
      </c>
      <c r="LZ325" s="4">
        <v>1</v>
      </c>
      <c r="MA325" s="4">
        <v>1</v>
      </c>
      <c r="MB325" s="4">
        <v>1</v>
      </c>
      <c r="MC325" s="4">
        <v>1</v>
      </c>
      <c r="MD325" s="4">
        <v>1</v>
      </c>
      <c r="ME325" s="4">
        <v>1</v>
      </c>
      <c r="MF325" s="4">
        <v>1</v>
      </c>
      <c r="MG325" s="4">
        <v>1</v>
      </c>
      <c r="MH325" s="4">
        <v>1</v>
      </c>
      <c r="MI325" s="4">
        <v>1</v>
      </c>
      <c r="MJ325" s="4">
        <v>1</v>
      </c>
      <c r="MK325" s="4">
        <v>1</v>
      </c>
      <c r="ML325" s="4">
        <v>1</v>
      </c>
      <c r="MM325" s="4">
        <v>1</v>
      </c>
      <c r="MN325" s="4">
        <v>1</v>
      </c>
      <c r="MO325" s="4">
        <v>1</v>
      </c>
      <c r="MP325" s="4">
        <v>1</v>
      </c>
      <c r="MQ325" s="4">
        <v>1</v>
      </c>
      <c r="MR325" s="4">
        <v>1</v>
      </c>
      <c r="MS325" s="4">
        <v>1</v>
      </c>
      <c r="MT325" s="4">
        <v>1</v>
      </c>
      <c r="MU325" s="4">
        <v>1</v>
      </c>
      <c r="MV325" s="4">
        <v>1</v>
      </c>
      <c r="MW325" s="4">
        <v>1</v>
      </c>
      <c r="MX325" s="4">
        <v>1</v>
      </c>
      <c r="MY325" s="4">
        <v>1</v>
      </c>
      <c r="MZ325" s="4">
        <v>1</v>
      </c>
      <c r="NA325" s="4">
        <v>1</v>
      </c>
      <c r="NB325" s="4">
        <v>1</v>
      </c>
      <c r="NC325" s="4">
        <v>1</v>
      </c>
      <c r="ND325" s="4">
        <v>1</v>
      </c>
      <c r="NE325" s="4">
        <v>1</v>
      </c>
      <c r="NF325" s="4">
        <v>1</v>
      </c>
      <c r="NG325" s="4">
        <v>1</v>
      </c>
      <c r="NH325" s="4">
        <v>1</v>
      </c>
      <c r="NI325" s="4">
        <v>1</v>
      </c>
      <c r="NJ325" s="4">
        <v>1</v>
      </c>
      <c r="NK325" s="4">
        <v>1</v>
      </c>
      <c r="NL325" s="4">
        <v>1</v>
      </c>
      <c r="NM325" s="4">
        <v>1</v>
      </c>
      <c r="NN325" s="4">
        <v>1</v>
      </c>
      <c r="NO325" s="4">
        <v>1</v>
      </c>
      <c r="NP325" s="4">
        <v>1</v>
      </c>
      <c r="NQ325" s="4">
        <v>1</v>
      </c>
      <c r="NR325" s="4">
        <v>1</v>
      </c>
      <c r="NS325" s="4">
        <v>1</v>
      </c>
      <c r="NT325" s="4">
        <v>1</v>
      </c>
      <c r="NU325" s="4">
        <v>1</v>
      </c>
      <c r="NV325" s="4">
        <v>1</v>
      </c>
      <c r="NW325" s="4">
        <v>1</v>
      </c>
      <c r="NX325" s="4">
        <v>1</v>
      </c>
      <c r="NY325" s="4">
        <v>1</v>
      </c>
      <c r="NZ325" s="4">
        <v>1</v>
      </c>
      <c r="OA325" s="4">
        <v>1</v>
      </c>
      <c r="OB325" s="4">
        <v>1</v>
      </c>
      <c r="OC325" s="4">
        <v>1</v>
      </c>
      <c r="OD325" s="4">
        <v>1</v>
      </c>
      <c r="OE325" s="4">
        <v>1</v>
      </c>
      <c r="OF325" s="4">
        <v>1</v>
      </c>
      <c r="OG325" s="4">
        <v>1</v>
      </c>
      <c r="OH325" s="4">
        <v>1</v>
      </c>
      <c r="OI325" s="4">
        <v>1</v>
      </c>
      <c r="OJ325" s="4">
        <v>1</v>
      </c>
      <c r="OK325" s="4">
        <v>1</v>
      </c>
      <c r="OL325" s="4">
        <v>1</v>
      </c>
      <c r="OM325" s="4">
        <v>1</v>
      </c>
      <c r="ON325" s="4">
        <v>1</v>
      </c>
      <c r="OO325" s="4">
        <v>1</v>
      </c>
      <c r="OP325" s="4">
        <v>1</v>
      </c>
      <c r="OQ325" s="4">
        <v>1</v>
      </c>
      <c r="OR325" s="4">
        <v>1</v>
      </c>
      <c r="OS325" s="4">
        <v>1</v>
      </c>
      <c r="OT325" s="4">
        <v>1</v>
      </c>
      <c r="OU325" s="4">
        <v>1</v>
      </c>
      <c r="OV325" s="4">
        <v>1</v>
      </c>
      <c r="OW325" s="4">
        <v>1</v>
      </c>
      <c r="OX325" s="4">
        <v>1</v>
      </c>
      <c r="OY325" s="4">
        <v>1</v>
      </c>
      <c r="OZ325" s="4">
        <v>1</v>
      </c>
      <c r="PA325" s="4">
        <v>1</v>
      </c>
      <c r="PB325" s="4">
        <v>1</v>
      </c>
      <c r="PC325" s="4">
        <v>1</v>
      </c>
      <c r="PD325" s="4">
        <v>1</v>
      </c>
      <c r="PE325" s="4">
        <v>1</v>
      </c>
      <c r="PF325" s="4">
        <v>1</v>
      </c>
      <c r="PG325" s="4">
        <v>1</v>
      </c>
      <c r="PH325" s="4">
        <v>1</v>
      </c>
      <c r="PI325" s="4">
        <v>1</v>
      </c>
      <c r="PJ325" s="4">
        <v>1</v>
      </c>
      <c r="PK325" s="4">
        <v>1</v>
      </c>
      <c r="PL325" s="4">
        <v>1</v>
      </c>
      <c r="PM325" s="4">
        <v>1</v>
      </c>
      <c r="PN325" s="4">
        <v>1</v>
      </c>
      <c r="PO325" s="4">
        <v>1</v>
      </c>
      <c r="PP325" s="4">
        <v>1</v>
      </c>
      <c r="PQ325" s="4">
        <v>1</v>
      </c>
      <c r="PR325" s="4">
        <v>1</v>
      </c>
      <c r="PS325" s="4">
        <v>1</v>
      </c>
      <c r="PT325" s="4">
        <v>1</v>
      </c>
      <c r="PU325" s="4">
        <v>1</v>
      </c>
      <c r="PV325" s="4">
        <v>1</v>
      </c>
      <c r="PW325" s="4">
        <v>1</v>
      </c>
      <c r="PX325" s="4">
        <v>1</v>
      </c>
      <c r="PY325" s="4">
        <v>1</v>
      </c>
      <c r="PZ325" s="4">
        <v>1</v>
      </c>
      <c r="QA325" s="4">
        <v>1</v>
      </c>
      <c r="QB325" s="4">
        <v>1</v>
      </c>
      <c r="QC325" s="4">
        <v>1</v>
      </c>
      <c r="QD325" s="4">
        <v>1</v>
      </c>
      <c r="QE325" s="4">
        <v>1</v>
      </c>
      <c r="QF325" s="4">
        <v>1</v>
      </c>
      <c r="QG325" s="4">
        <v>1</v>
      </c>
      <c r="QH325" s="4">
        <v>1</v>
      </c>
      <c r="QI325" s="4">
        <v>1</v>
      </c>
      <c r="QJ325" s="4">
        <v>1</v>
      </c>
      <c r="QK325" s="4">
        <v>1</v>
      </c>
      <c r="QL325" s="4">
        <v>1</v>
      </c>
      <c r="QM325" s="4">
        <v>1</v>
      </c>
      <c r="QN325" s="4">
        <v>1</v>
      </c>
      <c r="QO325" s="4">
        <v>1</v>
      </c>
      <c r="QP325" s="4">
        <v>1</v>
      </c>
      <c r="QQ325" s="4">
        <v>1</v>
      </c>
      <c r="QR325" s="4">
        <v>1</v>
      </c>
      <c r="QS325" s="4">
        <v>1</v>
      </c>
      <c r="QT325" s="4">
        <v>1</v>
      </c>
      <c r="QU325" s="4">
        <v>1</v>
      </c>
      <c r="QV325" s="4">
        <v>1</v>
      </c>
      <c r="QW325" s="4">
        <v>1</v>
      </c>
      <c r="QX325" s="4">
        <v>1</v>
      </c>
      <c r="QY325" s="4">
        <v>1</v>
      </c>
      <c r="QZ325" s="4">
        <v>1</v>
      </c>
    </row>
    <row r="326" spans="1:468">
      <c r="A326" s="4" t="s">
        <v>1405</v>
      </c>
      <c r="D326" s="4">
        <v>788907</v>
      </c>
      <c r="E326" s="4">
        <v>747937.65</v>
      </c>
      <c r="F326" s="689">
        <v>22165131.02</v>
      </c>
      <c r="H326" s="4" t="s">
        <v>894</v>
      </c>
      <c r="AI326" s="4">
        <v>547.44000000000005</v>
      </c>
      <c r="AJ326" s="4">
        <v>1094.8900000000001</v>
      </c>
      <c r="AK326" s="4">
        <v>1642.33</v>
      </c>
      <c r="AL326" s="4">
        <v>1642.33</v>
      </c>
      <c r="AM326" s="4">
        <v>2189.77</v>
      </c>
      <c r="AN326" s="4">
        <v>2737.21</v>
      </c>
      <c r="AO326" s="4">
        <v>3722.26</v>
      </c>
      <c r="AP326" s="4">
        <v>5144.91</v>
      </c>
      <c r="AQ326" s="4">
        <v>6580.12</v>
      </c>
      <c r="AR326" s="4">
        <v>8015.33</v>
      </c>
      <c r="AS326" s="4">
        <v>8015.33</v>
      </c>
      <c r="AT326" s="4">
        <v>10110.620000000001</v>
      </c>
      <c r="AU326" s="4">
        <v>12205.91</v>
      </c>
      <c r="AV326" s="4">
        <v>14301.21</v>
      </c>
      <c r="AW326" s="4">
        <v>16542.419999999998</v>
      </c>
      <c r="AX326" s="4">
        <v>18921.22</v>
      </c>
      <c r="AY326" s="4">
        <v>21437.63</v>
      </c>
      <c r="AZ326" s="4">
        <v>21437.63</v>
      </c>
      <c r="BA326" s="4">
        <v>23954.03</v>
      </c>
      <c r="BB326" s="4">
        <v>26470.44</v>
      </c>
      <c r="BC326" s="4">
        <v>29077</v>
      </c>
      <c r="BD326" s="4">
        <v>31773.73</v>
      </c>
      <c r="BE326" s="4">
        <v>34470.46</v>
      </c>
      <c r="BF326" s="4">
        <v>37167.19</v>
      </c>
      <c r="BG326" s="4">
        <v>37167.19</v>
      </c>
      <c r="BH326" s="4">
        <v>40146.76</v>
      </c>
      <c r="BI326" s="4">
        <v>43545.66</v>
      </c>
      <c r="BJ326" s="4">
        <v>46944.56</v>
      </c>
      <c r="BK326" s="4">
        <v>50343.46</v>
      </c>
      <c r="BL326" s="4">
        <v>53981.7</v>
      </c>
      <c r="BM326" s="4">
        <v>58089.78</v>
      </c>
      <c r="BN326" s="4">
        <v>58089.78</v>
      </c>
      <c r="BO326" s="4">
        <v>62656.94</v>
      </c>
      <c r="BP326" s="4">
        <v>67503.91</v>
      </c>
      <c r="BQ326" s="4">
        <v>72350.880000000005</v>
      </c>
      <c r="BR326" s="4">
        <v>77525.14</v>
      </c>
      <c r="BS326" s="4">
        <v>82812.17</v>
      </c>
      <c r="BT326" s="4">
        <v>88527.21</v>
      </c>
      <c r="BU326" s="4">
        <v>88527.21</v>
      </c>
      <c r="BV326" s="4">
        <v>94453.57</v>
      </c>
      <c r="BW326" s="4">
        <v>101137.97</v>
      </c>
      <c r="BX326" s="4">
        <v>107885.46</v>
      </c>
      <c r="BY326" s="4">
        <v>114633.04</v>
      </c>
      <c r="BZ326" s="4">
        <v>121670.38</v>
      </c>
      <c r="CA326" s="4">
        <v>129082.23</v>
      </c>
      <c r="CB326" s="4">
        <v>129082.23</v>
      </c>
      <c r="CC326" s="4">
        <v>136688.75</v>
      </c>
      <c r="CD326" s="4">
        <v>144447.9</v>
      </c>
      <c r="CE326" s="4">
        <v>152600.92000000001</v>
      </c>
      <c r="CF326" s="4">
        <v>160339.64000000001</v>
      </c>
      <c r="CG326" s="4">
        <v>166770.57</v>
      </c>
      <c r="CH326" s="4">
        <v>171940.92</v>
      </c>
      <c r="CI326" s="4">
        <v>171940.92</v>
      </c>
      <c r="CJ326" s="4">
        <v>176171.57</v>
      </c>
      <c r="CK326" s="4">
        <v>180402.22</v>
      </c>
      <c r="CL326" s="4">
        <v>184632.86</v>
      </c>
      <c r="CM326" s="4">
        <v>188863.51</v>
      </c>
      <c r="CN326" s="4">
        <v>193094.15</v>
      </c>
      <c r="CO326" s="4">
        <v>197324.79999999999</v>
      </c>
      <c r="CP326" s="4">
        <v>197324.79999999999</v>
      </c>
      <c r="CQ326" s="4">
        <v>201555.45</v>
      </c>
      <c r="CR326" s="4">
        <v>205786.09</v>
      </c>
      <c r="CS326" s="4">
        <v>210016.74</v>
      </c>
      <c r="CT326" s="4">
        <v>214247.39</v>
      </c>
      <c r="CU326" s="4">
        <v>218478.03</v>
      </c>
      <c r="CV326" s="4">
        <v>222708.68</v>
      </c>
      <c r="CW326" s="4">
        <v>222708.68</v>
      </c>
      <c r="CX326" s="4">
        <v>226939.33</v>
      </c>
      <c r="CY326" s="4">
        <v>231169.97</v>
      </c>
      <c r="CZ326" s="4">
        <v>235400.62</v>
      </c>
      <c r="DA326" s="4">
        <v>239631.27</v>
      </c>
      <c r="DB326" s="4">
        <v>243931.64</v>
      </c>
      <c r="DC326" s="4">
        <v>248339.82</v>
      </c>
      <c r="DD326" s="4">
        <v>248339.82</v>
      </c>
      <c r="DE326" s="4">
        <v>253251.36</v>
      </c>
      <c r="DF326" s="4">
        <v>258162.9</v>
      </c>
      <c r="DG326" s="4">
        <v>263133.61</v>
      </c>
      <c r="DH326" s="4">
        <v>268142.40999999997</v>
      </c>
      <c r="DI326" s="4">
        <v>273384.26</v>
      </c>
      <c r="DJ326" s="4">
        <v>279159.87</v>
      </c>
      <c r="DK326" s="4">
        <v>279159.87</v>
      </c>
      <c r="DL326" s="4">
        <v>284935.48</v>
      </c>
      <c r="DM326" s="4">
        <v>290711.09999999998</v>
      </c>
      <c r="DN326" s="4">
        <v>296731.71000000002</v>
      </c>
      <c r="DO326" s="4">
        <v>303267.20000000001</v>
      </c>
      <c r="DP326" s="4">
        <v>309920.8</v>
      </c>
      <c r="DQ326" s="4">
        <v>316794.92</v>
      </c>
      <c r="DR326" s="4">
        <v>316794.92</v>
      </c>
      <c r="DS326" s="4">
        <v>324623.3</v>
      </c>
      <c r="DT326" s="4">
        <v>332633.14</v>
      </c>
      <c r="DU326" s="4">
        <v>340923.44</v>
      </c>
      <c r="DV326" s="4">
        <v>349615.07</v>
      </c>
      <c r="DW326" s="4">
        <v>358525.86</v>
      </c>
      <c r="DX326" s="4">
        <v>367613.84</v>
      </c>
      <c r="DY326" s="4">
        <v>367613.84</v>
      </c>
      <c r="DZ326" s="4">
        <v>376781.47</v>
      </c>
      <c r="EA326" s="4">
        <v>386797.07</v>
      </c>
      <c r="EB326" s="4">
        <v>396858.74</v>
      </c>
      <c r="EC326" s="4">
        <v>407178.34</v>
      </c>
      <c r="ED326" s="4">
        <v>417930.09</v>
      </c>
      <c r="EE326" s="4">
        <v>429187.01</v>
      </c>
      <c r="EF326" s="4">
        <v>429187.01</v>
      </c>
      <c r="EG326" s="4">
        <v>440545.99</v>
      </c>
      <c r="EH326" s="4">
        <v>451969.79</v>
      </c>
      <c r="EI326" s="4">
        <v>463673.47</v>
      </c>
      <c r="EJ326" s="4">
        <v>475590.79</v>
      </c>
      <c r="EK326" s="4">
        <v>487963.46</v>
      </c>
      <c r="EL326" s="4">
        <v>500643.87</v>
      </c>
      <c r="EM326" s="4">
        <v>500643.87</v>
      </c>
      <c r="EN326" s="4">
        <v>513619.69</v>
      </c>
      <c r="EO326" s="4">
        <v>526182.41</v>
      </c>
      <c r="EP326" s="4">
        <v>539573.68999999994</v>
      </c>
      <c r="EQ326" s="4">
        <v>553104.75</v>
      </c>
      <c r="ER326" s="4">
        <v>563567.06000000006</v>
      </c>
      <c r="ES326" s="4">
        <v>573592.31000000006</v>
      </c>
      <c r="ET326" s="4">
        <v>573592.31000000006</v>
      </c>
      <c r="EU326" s="4">
        <v>583689.72</v>
      </c>
      <c r="EV326" s="4">
        <v>593787.13</v>
      </c>
      <c r="EW326" s="4">
        <v>601373.43000000005</v>
      </c>
      <c r="EX326" s="4">
        <v>608865.14</v>
      </c>
      <c r="EY326" s="4">
        <v>616429.94999999995</v>
      </c>
      <c r="EZ326" s="4">
        <v>622949.06000000006</v>
      </c>
      <c r="FA326" s="4">
        <v>622949.06000000006</v>
      </c>
      <c r="FB326" s="4">
        <v>629425.77</v>
      </c>
      <c r="FC326" s="4">
        <v>636026.01</v>
      </c>
      <c r="FD326" s="4">
        <v>642106.54</v>
      </c>
      <c r="FE326" s="4">
        <v>648154.56000000006</v>
      </c>
      <c r="FF326" s="4">
        <v>652792.87</v>
      </c>
      <c r="FG326" s="4">
        <v>657855.71</v>
      </c>
      <c r="FH326" s="4">
        <v>657855.71</v>
      </c>
      <c r="FI326" s="4">
        <v>661720.72</v>
      </c>
      <c r="FJ326" s="4">
        <v>661720.72</v>
      </c>
      <c r="FK326" s="4">
        <v>665482.6</v>
      </c>
      <c r="FL326" s="4">
        <v>668425.74</v>
      </c>
      <c r="FM326" s="4">
        <v>671371.93</v>
      </c>
      <c r="FN326" s="4">
        <v>674472.3</v>
      </c>
      <c r="FO326" s="4">
        <v>674472.3</v>
      </c>
      <c r="FP326" s="4">
        <v>677597.82</v>
      </c>
      <c r="FQ326" s="4">
        <v>680288.01</v>
      </c>
      <c r="FR326" s="4">
        <v>683002.97</v>
      </c>
      <c r="FS326" s="4">
        <v>685115.59</v>
      </c>
      <c r="FT326" s="4">
        <v>687412.25</v>
      </c>
      <c r="FU326" s="4">
        <v>690303.38</v>
      </c>
      <c r="FV326" s="4">
        <v>690303.38</v>
      </c>
      <c r="FW326" s="4">
        <v>693194.5</v>
      </c>
      <c r="FX326" s="4">
        <v>696122.53</v>
      </c>
      <c r="FY326" s="4">
        <v>699159.68</v>
      </c>
      <c r="FZ326" s="4">
        <v>702196.82</v>
      </c>
      <c r="GA326" s="4">
        <v>705302.64</v>
      </c>
      <c r="GB326" s="4">
        <v>707619.01</v>
      </c>
      <c r="GC326" s="4">
        <v>707619.01</v>
      </c>
      <c r="GD326" s="4">
        <v>709298.65</v>
      </c>
      <c r="GE326" s="4">
        <v>710915.86</v>
      </c>
      <c r="GF326" s="4">
        <v>712639.58</v>
      </c>
      <c r="GG326" s="4">
        <v>714628.4</v>
      </c>
      <c r="GH326" s="4">
        <v>716638.99</v>
      </c>
      <c r="GI326" s="4">
        <v>716638.99</v>
      </c>
      <c r="GJ326" s="4">
        <v>716638.99</v>
      </c>
      <c r="GK326" s="4">
        <v>716638.99</v>
      </c>
      <c r="GL326" s="4">
        <v>716638.99</v>
      </c>
      <c r="GM326" s="4">
        <v>716638.99</v>
      </c>
      <c r="GN326" s="4">
        <v>719319.89</v>
      </c>
      <c r="GO326" s="4">
        <v>721384.02</v>
      </c>
      <c r="GP326" s="4">
        <v>724251.65</v>
      </c>
      <c r="GQ326" s="4">
        <v>724251.65</v>
      </c>
      <c r="GR326" s="4">
        <v>727574.1</v>
      </c>
      <c r="GS326" s="4">
        <v>730952.56</v>
      </c>
      <c r="GT326" s="4">
        <v>734706.36</v>
      </c>
      <c r="GU326" s="4">
        <v>738691.7</v>
      </c>
      <c r="GV326" s="4">
        <v>741300.85</v>
      </c>
      <c r="GW326" s="4">
        <v>743728.9</v>
      </c>
      <c r="GX326" s="4">
        <v>743728.9</v>
      </c>
      <c r="GY326" s="4">
        <v>743983</v>
      </c>
      <c r="GZ326" s="4">
        <v>743995.56</v>
      </c>
      <c r="HA326" s="4">
        <v>744008.11</v>
      </c>
      <c r="HB326" s="4">
        <v>744020.67</v>
      </c>
      <c r="HC326" s="4">
        <v>744033.22</v>
      </c>
      <c r="HD326" s="4">
        <v>744045.78</v>
      </c>
      <c r="HE326" s="4">
        <v>744045.78</v>
      </c>
      <c r="HF326" s="4">
        <v>744058.33</v>
      </c>
      <c r="HG326" s="4">
        <v>744070.88</v>
      </c>
      <c r="HH326" s="4">
        <v>744083.44</v>
      </c>
      <c r="HI326" s="4">
        <v>744095.99</v>
      </c>
      <c r="HJ326" s="4">
        <v>744108.55</v>
      </c>
      <c r="HK326" s="4">
        <v>744121.1</v>
      </c>
      <c r="HL326" s="4">
        <v>744121.1</v>
      </c>
      <c r="HM326" s="4">
        <v>744133.66</v>
      </c>
      <c r="HN326" s="4">
        <v>744146.21</v>
      </c>
      <c r="HO326" s="4">
        <v>744158.77</v>
      </c>
      <c r="HP326" s="4">
        <v>744171.32</v>
      </c>
      <c r="HQ326" s="4">
        <v>744183.87</v>
      </c>
      <c r="HR326" s="4">
        <v>744196.43</v>
      </c>
      <c r="HS326" s="4">
        <v>744196.43</v>
      </c>
      <c r="HT326" s="4">
        <v>744208.98</v>
      </c>
      <c r="HU326" s="4">
        <v>744221.54</v>
      </c>
      <c r="HV326" s="4">
        <v>744234.09</v>
      </c>
      <c r="HW326" s="4">
        <v>744246.65</v>
      </c>
      <c r="HX326" s="4">
        <v>744259.2</v>
      </c>
      <c r="HY326" s="4">
        <v>744271.76</v>
      </c>
      <c r="HZ326" s="4">
        <v>744271.76</v>
      </c>
      <c r="IA326" s="4">
        <v>744284.31</v>
      </c>
      <c r="IB326" s="4">
        <v>744296.86</v>
      </c>
      <c r="IC326" s="4">
        <v>744309.42</v>
      </c>
      <c r="ID326" s="4">
        <v>744321.97</v>
      </c>
      <c r="IE326" s="4">
        <v>744334.53</v>
      </c>
      <c r="IF326" s="4">
        <v>744347.08</v>
      </c>
      <c r="IG326" s="4">
        <v>744347.08</v>
      </c>
      <c r="IH326" s="4">
        <v>744359.64</v>
      </c>
      <c r="II326" s="4">
        <v>744378.89</v>
      </c>
      <c r="IJ326" s="4">
        <v>744399.81</v>
      </c>
      <c r="IK326" s="4">
        <v>744420.73</v>
      </c>
      <c r="IL326" s="4">
        <v>744441.66</v>
      </c>
      <c r="IM326" s="4">
        <v>744462.58</v>
      </c>
      <c r="IN326" s="4">
        <v>744462.58</v>
      </c>
      <c r="IO326" s="4">
        <v>744483.51</v>
      </c>
      <c r="IP326" s="4">
        <v>744504.43</v>
      </c>
      <c r="IQ326" s="4">
        <v>744525.36</v>
      </c>
      <c r="IR326" s="4">
        <v>744546.28</v>
      </c>
      <c r="IS326" s="4">
        <v>744567.2</v>
      </c>
      <c r="IT326" s="4">
        <v>744588.13</v>
      </c>
      <c r="IU326" s="4">
        <v>744588.13</v>
      </c>
      <c r="IV326" s="4">
        <v>744609.05</v>
      </c>
      <c r="IW326" s="4">
        <v>744629.98</v>
      </c>
      <c r="IX326" s="4">
        <v>744654.67</v>
      </c>
      <c r="IY326" s="4">
        <v>744654.67</v>
      </c>
      <c r="IZ326" s="4">
        <v>744654.67</v>
      </c>
      <c r="JA326" s="4">
        <v>744654.67</v>
      </c>
      <c r="JB326" s="4">
        <v>744654.67</v>
      </c>
      <c r="JC326" s="4">
        <v>744654.67</v>
      </c>
      <c r="JD326" s="4">
        <v>744683.96</v>
      </c>
      <c r="JE326" s="4">
        <v>744713.25</v>
      </c>
      <c r="JF326" s="4">
        <v>744742.55</v>
      </c>
      <c r="JG326" s="4">
        <v>744771.84</v>
      </c>
      <c r="JH326" s="4">
        <v>744801.13</v>
      </c>
      <c r="JI326" s="4">
        <v>744801.13</v>
      </c>
      <c r="JJ326" s="4">
        <v>744830.43</v>
      </c>
      <c r="JK326" s="4">
        <v>744859.72</v>
      </c>
      <c r="JL326" s="4">
        <v>744889.02</v>
      </c>
      <c r="JM326" s="4">
        <v>744918.31</v>
      </c>
      <c r="JN326" s="4">
        <v>744947.6</v>
      </c>
      <c r="JO326" s="4">
        <v>744976.9</v>
      </c>
      <c r="JP326" s="4">
        <v>744976.9</v>
      </c>
      <c r="JQ326" s="4">
        <v>745006.19</v>
      </c>
      <c r="JR326" s="4">
        <v>745035.48</v>
      </c>
      <c r="JS326" s="4">
        <v>745064.78</v>
      </c>
      <c r="JT326" s="4">
        <v>745094.07</v>
      </c>
      <c r="JU326" s="4">
        <v>745123.37</v>
      </c>
      <c r="JV326" s="4">
        <v>745152.66</v>
      </c>
      <c r="JW326" s="4">
        <v>745152.66</v>
      </c>
      <c r="JX326" s="4">
        <v>745181.95</v>
      </c>
      <c r="JY326" s="4">
        <v>745211.25</v>
      </c>
      <c r="JZ326" s="4">
        <v>745240.54</v>
      </c>
      <c r="KA326" s="4">
        <v>745269.83</v>
      </c>
      <c r="KB326" s="4">
        <v>745299.13</v>
      </c>
      <c r="KC326" s="4">
        <v>745328.42</v>
      </c>
      <c r="KD326" s="4">
        <v>745328.42</v>
      </c>
      <c r="KE326" s="4">
        <v>745357.72</v>
      </c>
      <c r="KF326" s="4">
        <v>745387.01</v>
      </c>
      <c r="KG326" s="4">
        <v>745416.3</v>
      </c>
      <c r="KH326" s="4">
        <v>745445.6</v>
      </c>
      <c r="KI326" s="4">
        <v>745474.89</v>
      </c>
      <c r="KJ326" s="4">
        <v>745504.18</v>
      </c>
      <c r="KK326" s="4">
        <v>745504.18</v>
      </c>
      <c r="KL326" s="4">
        <v>745533.48</v>
      </c>
      <c r="KM326" s="4">
        <v>745562.77</v>
      </c>
      <c r="KN326" s="4">
        <v>745592.06</v>
      </c>
      <c r="KO326" s="4">
        <v>745621.36</v>
      </c>
      <c r="KP326" s="4">
        <v>745650.65</v>
      </c>
      <c r="KQ326" s="4">
        <v>745679.95</v>
      </c>
      <c r="KR326" s="4">
        <v>745679.95</v>
      </c>
      <c r="KS326" s="4">
        <v>745709.24</v>
      </c>
      <c r="KT326" s="4">
        <v>745738.53</v>
      </c>
      <c r="KU326" s="4">
        <v>745767.83</v>
      </c>
      <c r="KV326" s="4">
        <v>745797.12</v>
      </c>
      <c r="KW326" s="4">
        <v>745829.76</v>
      </c>
      <c r="KX326" s="4">
        <v>745867.43</v>
      </c>
      <c r="KY326" s="4">
        <v>745867.43</v>
      </c>
      <c r="KZ326" s="4">
        <v>745905.09</v>
      </c>
      <c r="LA326" s="4">
        <v>745942.75</v>
      </c>
      <c r="LB326" s="4">
        <v>745980.42</v>
      </c>
      <c r="LC326" s="4">
        <v>746018.08</v>
      </c>
      <c r="LD326" s="4">
        <v>746055.74</v>
      </c>
      <c r="LE326" s="4">
        <v>746093.41</v>
      </c>
      <c r="LF326" s="4">
        <v>746093.41</v>
      </c>
      <c r="LG326" s="4">
        <v>746131.07</v>
      </c>
      <c r="LH326" s="4">
        <v>746168.73</v>
      </c>
      <c r="LI326" s="4">
        <v>746206.4</v>
      </c>
      <c r="LJ326" s="4">
        <v>746244.06</v>
      </c>
      <c r="LK326" s="4">
        <v>746281.72</v>
      </c>
      <c r="LL326" s="4">
        <v>746319.39</v>
      </c>
      <c r="LM326" s="4">
        <v>746319.39</v>
      </c>
      <c r="LN326" s="4">
        <v>746357.05</v>
      </c>
      <c r="LO326" s="4">
        <v>746394.71</v>
      </c>
      <c r="LP326" s="4">
        <v>746432.38</v>
      </c>
      <c r="LQ326" s="4">
        <v>746470.04</v>
      </c>
      <c r="LR326" s="4">
        <v>746507.7</v>
      </c>
      <c r="LS326" s="4">
        <v>746545.37</v>
      </c>
      <c r="LT326" s="4">
        <v>746545.37</v>
      </c>
      <c r="LU326" s="4">
        <v>746583.03</v>
      </c>
      <c r="LV326" s="4">
        <v>746620.69</v>
      </c>
      <c r="LW326" s="4">
        <v>746658.36</v>
      </c>
      <c r="LX326" s="4">
        <v>746696.02</v>
      </c>
      <c r="LY326" s="4">
        <v>746733.68</v>
      </c>
      <c r="LZ326" s="4">
        <v>746771.35</v>
      </c>
      <c r="MA326" s="4">
        <v>746771.35</v>
      </c>
      <c r="MB326" s="4">
        <v>746809.01</v>
      </c>
      <c r="MC326" s="4">
        <v>746849.6</v>
      </c>
      <c r="MD326" s="4">
        <v>746891.45</v>
      </c>
      <c r="ME326" s="4">
        <v>746933.3</v>
      </c>
      <c r="MF326" s="4">
        <v>746975.15</v>
      </c>
      <c r="MG326" s="4">
        <v>747016.99</v>
      </c>
      <c r="MH326" s="4">
        <v>747016.99</v>
      </c>
      <c r="MI326" s="4">
        <v>747058.84</v>
      </c>
      <c r="MJ326" s="4">
        <v>747100.69</v>
      </c>
      <c r="MK326" s="4">
        <v>747142.54</v>
      </c>
      <c r="ML326" s="4">
        <v>747184.39</v>
      </c>
      <c r="MM326" s="4">
        <v>747226.24</v>
      </c>
      <c r="MN326" s="4">
        <v>747268.08</v>
      </c>
      <c r="MO326" s="4">
        <v>747268.08</v>
      </c>
      <c r="MP326" s="4">
        <v>747309.93</v>
      </c>
      <c r="MQ326" s="4">
        <v>747351.78</v>
      </c>
      <c r="MR326" s="4">
        <v>747393.63</v>
      </c>
      <c r="MS326" s="4">
        <v>747435.48</v>
      </c>
      <c r="MT326" s="4">
        <v>747477.32</v>
      </c>
      <c r="MU326" s="4">
        <v>747519.17</v>
      </c>
      <c r="MV326" s="4">
        <v>747519.17</v>
      </c>
      <c r="MW326" s="4">
        <v>747561.02</v>
      </c>
      <c r="MX326" s="4">
        <v>747602.87</v>
      </c>
      <c r="MY326" s="4">
        <v>747644.72</v>
      </c>
      <c r="MZ326" s="4">
        <v>747686.56</v>
      </c>
      <c r="NA326" s="4">
        <v>747728.41</v>
      </c>
      <c r="NB326" s="4">
        <v>747770.26</v>
      </c>
      <c r="NC326" s="4">
        <v>747770.26</v>
      </c>
      <c r="ND326" s="4">
        <v>747812.11</v>
      </c>
      <c r="NE326" s="4">
        <v>747853.96</v>
      </c>
      <c r="NF326" s="4">
        <v>747895.81</v>
      </c>
      <c r="NG326" s="4">
        <v>747937.65</v>
      </c>
      <c r="NH326" s="4">
        <v>749986.12</v>
      </c>
      <c r="NI326" s="4">
        <v>752034.59</v>
      </c>
      <c r="NJ326" s="4">
        <v>752034.59</v>
      </c>
      <c r="NK326" s="4">
        <v>754083.06</v>
      </c>
      <c r="NL326" s="4">
        <v>756131.52</v>
      </c>
      <c r="NM326" s="4">
        <v>758179.99</v>
      </c>
      <c r="NN326" s="4">
        <v>760228.46</v>
      </c>
      <c r="NO326" s="4">
        <v>760228.46</v>
      </c>
      <c r="NP326" s="4">
        <v>762276.92</v>
      </c>
      <c r="NQ326" s="4">
        <v>762276.92</v>
      </c>
      <c r="NR326" s="4">
        <v>765691.04</v>
      </c>
      <c r="NS326" s="4">
        <v>770470.79</v>
      </c>
      <c r="NT326" s="4">
        <v>775796.81</v>
      </c>
      <c r="NU326" s="4">
        <v>782078.77</v>
      </c>
      <c r="NV326" s="4">
        <v>788907</v>
      </c>
      <c r="NW326" s="4">
        <v>788907</v>
      </c>
      <c r="NX326" s="4">
        <v>788907</v>
      </c>
      <c r="NY326" s="4">
        <v>788907</v>
      </c>
      <c r="NZ326" s="4">
        <v>788907</v>
      </c>
      <c r="OA326" s="4">
        <v>788907</v>
      </c>
      <c r="OB326" s="4">
        <v>788907</v>
      </c>
      <c r="OC326" s="4">
        <v>788907</v>
      </c>
      <c r="OD326" s="4">
        <v>788907</v>
      </c>
      <c r="OE326" s="4">
        <v>788907</v>
      </c>
      <c r="OF326" s="4">
        <v>788907</v>
      </c>
      <c r="OG326" s="4">
        <v>788907</v>
      </c>
      <c r="OH326" s="4">
        <v>788907</v>
      </c>
      <c r="OI326" s="4">
        <v>788907</v>
      </c>
      <c r="OJ326" s="4">
        <v>788907</v>
      </c>
      <c r="OK326" s="4">
        <v>788907</v>
      </c>
      <c r="OL326" s="4">
        <v>788907</v>
      </c>
      <c r="OM326" s="4">
        <v>788907</v>
      </c>
      <c r="ON326" s="4">
        <v>788907</v>
      </c>
      <c r="OO326" s="4">
        <v>788907</v>
      </c>
      <c r="OP326" s="4">
        <v>788907</v>
      </c>
      <c r="OQ326" s="4">
        <v>788907</v>
      </c>
      <c r="OR326" s="4">
        <v>788907</v>
      </c>
      <c r="OS326" s="4">
        <v>788907</v>
      </c>
      <c r="OT326" s="4">
        <v>788907</v>
      </c>
      <c r="OU326" s="4">
        <v>788907</v>
      </c>
      <c r="OV326" s="4">
        <v>788907</v>
      </c>
      <c r="OW326" s="4">
        <v>788907</v>
      </c>
      <c r="OX326" s="4">
        <v>788907</v>
      </c>
      <c r="OY326" s="4">
        <v>788907</v>
      </c>
      <c r="OZ326" s="4">
        <v>788907</v>
      </c>
      <c r="PA326" s="4">
        <v>788907</v>
      </c>
      <c r="PB326" s="4">
        <v>788907</v>
      </c>
      <c r="PC326" s="4">
        <v>788907</v>
      </c>
      <c r="PD326" s="4">
        <v>788907</v>
      </c>
      <c r="PE326" s="4">
        <v>788907</v>
      </c>
      <c r="PF326" s="4">
        <v>788907</v>
      </c>
      <c r="PG326" s="4">
        <v>788907</v>
      </c>
      <c r="PH326" s="4">
        <v>788907</v>
      </c>
      <c r="PI326" s="4">
        <v>788907</v>
      </c>
      <c r="PJ326" s="4">
        <v>788907</v>
      </c>
      <c r="PK326" s="4">
        <v>788907</v>
      </c>
      <c r="PL326" s="4">
        <v>788907</v>
      </c>
      <c r="PM326" s="4">
        <v>788907</v>
      </c>
      <c r="PN326" s="4">
        <v>788907</v>
      </c>
      <c r="PO326" s="4">
        <v>788907</v>
      </c>
      <c r="PP326" s="4">
        <v>788907</v>
      </c>
      <c r="PQ326" s="4">
        <v>788907</v>
      </c>
      <c r="PR326" s="4">
        <v>788907</v>
      </c>
      <c r="PS326" s="4">
        <v>788907</v>
      </c>
      <c r="PT326" s="4">
        <v>788907</v>
      </c>
      <c r="PU326" s="4">
        <v>788907</v>
      </c>
      <c r="PV326" s="4">
        <v>788907</v>
      </c>
      <c r="PW326" s="4">
        <v>788907</v>
      </c>
      <c r="PX326" s="4">
        <v>788907</v>
      </c>
      <c r="PY326" s="4">
        <v>788907</v>
      </c>
      <c r="PZ326" s="4">
        <v>788907</v>
      </c>
      <c r="QA326" s="4">
        <v>788907</v>
      </c>
      <c r="QB326" s="4">
        <v>788907</v>
      </c>
      <c r="QC326" s="4">
        <v>788907</v>
      </c>
      <c r="QD326" s="4">
        <v>788907</v>
      </c>
      <c r="QE326" s="4">
        <v>788907</v>
      </c>
      <c r="QF326" s="4">
        <v>788907</v>
      </c>
      <c r="QG326" s="4">
        <v>788907</v>
      </c>
      <c r="QH326" s="4">
        <v>788907</v>
      </c>
      <c r="QI326" s="4">
        <v>788907</v>
      </c>
      <c r="QJ326" s="4">
        <v>788907</v>
      </c>
      <c r="QK326" s="4">
        <v>788907</v>
      </c>
      <c r="QL326" s="4">
        <v>788907</v>
      </c>
      <c r="QM326" s="4">
        <v>788907</v>
      </c>
      <c r="QN326" s="4">
        <v>788907</v>
      </c>
      <c r="QO326" s="4">
        <v>788907</v>
      </c>
      <c r="QP326" s="4">
        <v>788907</v>
      </c>
      <c r="QQ326" s="4">
        <v>788907</v>
      </c>
      <c r="QR326" s="4">
        <v>788907</v>
      </c>
      <c r="QS326" s="4">
        <v>788907</v>
      </c>
      <c r="QT326" s="4">
        <v>788907</v>
      </c>
      <c r="QU326" s="4">
        <v>788907</v>
      </c>
      <c r="QV326" s="4">
        <v>788907</v>
      </c>
      <c r="QW326" s="4">
        <v>788907</v>
      </c>
      <c r="QX326" s="4">
        <v>788907</v>
      </c>
      <c r="QY326" s="4">
        <v>788907</v>
      </c>
      <c r="QZ326" s="4">
        <v>788907</v>
      </c>
    </row>
    <row r="327" spans="1:468">
      <c r="A327" s="4" t="s">
        <v>1117</v>
      </c>
      <c r="D327" s="4">
        <v>1479753.03</v>
      </c>
      <c r="E327" s="4">
        <v>1146768.05</v>
      </c>
      <c r="F327" s="689">
        <v>79068381.040000007</v>
      </c>
      <c r="H327" s="4" t="s">
        <v>894</v>
      </c>
      <c r="BT327" s="4">
        <v>831.52</v>
      </c>
      <c r="BU327" s="4">
        <v>831.52</v>
      </c>
      <c r="BV327" s="4">
        <v>7739.11</v>
      </c>
      <c r="BW327" s="4">
        <v>17287.22</v>
      </c>
      <c r="BX327" s="4">
        <v>26835.34</v>
      </c>
      <c r="BY327" s="4">
        <v>36383.449999999997</v>
      </c>
      <c r="BZ327" s="4">
        <v>47628.46</v>
      </c>
      <c r="CA327" s="4">
        <v>63081.16</v>
      </c>
      <c r="CB327" s="4">
        <v>63081.16</v>
      </c>
      <c r="CC327" s="4">
        <v>92146.8</v>
      </c>
      <c r="CD327" s="4">
        <v>130110.67</v>
      </c>
      <c r="CE327" s="4">
        <v>199583.64</v>
      </c>
      <c r="CF327" s="4">
        <v>242291.7</v>
      </c>
      <c r="CG327" s="4">
        <v>284115.44</v>
      </c>
      <c r="CH327" s="4">
        <v>312435.55</v>
      </c>
      <c r="CI327" s="4">
        <v>312435.55</v>
      </c>
      <c r="CJ327" s="4">
        <v>326041.78000000003</v>
      </c>
      <c r="CK327" s="4">
        <v>336341.76000000001</v>
      </c>
      <c r="CL327" s="4">
        <v>349386.17</v>
      </c>
      <c r="CM327" s="4">
        <v>365959.01</v>
      </c>
      <c r="CN327" s="4">
        <v>375939.92</v>
      </c>
      <c r="CO327" s="4">
        <v>389142.49</v>
      </c>
      <c r="CP327" s="4">
        <v>389142.49</v>
      </c>
      <c r="CQ327" s="4">
        <v>406043.54</v>
      </c>
      <c r="CR327" s="4">
        <v>410541.23</v>
      </c>
      <c r="CS327" s="4">
        <v>413622.13</v>
      </c>
      <c r="CT327" s="4">
        <v>416761.98</v>
      </c>
      <c r="CU327" s="4">
        <v>419915.64</v>
      </c>
      <c r="CV327" s="4">
        <v>423184.99</v>
      </c>
      <c r="CW327" s="4">
        <v>423184.99</v>
      </c>
      <c r="CX327" s="4">
        <v>426592.66</v>
      </c>
      <c r="CY327" s="4">
        <v>430163.82</v>
      </c>
      <c r="CZ327" s="4">
        <v>433735.04</v>
      </c>
      <c r="DA327" s="4">
        <v>437306.28</v>
      </c>
      <c r="DB327" s="4">
        <v>440955.91</v>
      </c>
      <c r="DC327" s="4">
        <v>444772.14</v>
      </c>
      <c r="DD327" s="4">
        <v>444772.14</v>
      </c>
      <c r="DE327" s="4">
        <v>448588.44</v>
      </c>
      <c r="DF327" s="4">
        <v>452459.52000000002</v>
      </c>
      <c r="DG327" s="4">
        <v>456380.14</v>
      </c>
      <c r="DH327" s="4">
        <v>460300.77</v>
      </c>
      <c r="DI327" s="4">
        <v>463334.03</v>
      </c>
      <c r="DJ327" s="4">
        <v>466210.69</v>
      </c>
      <c r="DK327" s="4">
        <v>466210.69</v>
      </c>
      <c r="DL327" s="4">
        <v>469087.35</v>
      </c>
      <c r="DM327" s="4">
        <v>471964.02</v>
      </c>
      <c r="DN327" s="4">
        <v>474840.68</v>
      </c>
      <c r="DO327" s="4">
        <v>477746.19</v>
      </c>
      <c r="DP327" s="4">
        <v>480729.31</v>
      </c>
      <c r="DQ327" s="4">
        <v>484110.38</v>
      </c>
      <c r="DR327" s="4">
        <v>484110.38</v>
      </c>
      <c r="DS327" s="4">
        <v>487551.56</v>
      </c>
      <c r="DT327" s="4">
        <v>491066.82</v>
      </c>
      <c r="DU327" s="4">
        <v>494582.07</v>
      </c>
      <c r="DV327" s="4">
        <v>498097.32</v>
      </c>
      <c r="DW327" s="4">
        <v>501612.59</v>
      </c>
      <c r="DX327" s="4">
        <v>505127.85</v>
      </c>
      <c r="DY327" s="4">
        <v>505127.85</v>
      </c>
      <c r="DZ327" s="4">
        <v>508643.12</v>
      </c>
      <c r="EA327" s="4">
        <v>512191.89</v>
      </c>
      <c r="EB327" s="4">
        <v>515843.26</v>
      </c>
      <c r="EC327" s="4">
        <v>519551.52</v>
      </c>
      <c r="ED327" s="4">
        <v>523697.16</v>
      </c>
      <c r="EE327" s="4">
        <v>528104.86</v>
      </c>
      <c r="EF327" s="4">
        <v>528104.86</v>
      </c>
      <c r="EG327" s="4">
        <v>532535.43999999994</v>
      </c>
      <c r="EH327" s="4">
        <v>536975.72</v>
      </c>
      <c r="EI327" s="4">
        <v>541735.39</v>
      </c>
      <c r="EJ327" s="4">
        <v>546873.29</v>
      </c>
      <c r="EK327" s="4">
        <v>552056.64</v>
      </c>
      <c r="EL327" s="4">
        <v>557258.13</v>
      </c>
      <c r="EM327" s="4">
        <v>557258.13</v>
      </c>
      <c r="EN327" s="4">
        <v>562489.16</v>
      </c>
      <c r="EO327" s="4">
        <v>567339.16</v>
      </c>
      <c r="EP327" s="4">
        <v>572350.32999999996</v>
      </c>
      <c r="EQ327" s="4">
        <v>577555.42000000004</v>
      </c>
      <c r="ER327" s="4">
        <v>582766.26</v>
      </c>
      <c r="ES327" s="4">
        <v>588063.44999999995</v>
      </c>
      <c r="ET327" s="4">
        <v>588063.44999999995</v>
      </c>
      <c r="EU327" s="4">
        <v>593467.63</v>
      </c>
      <c r="EV327" s="4">
        <v>598960.26</v>
      </c>
      <c r="EW327" s="4">
        <v>604803.74</v>
      </c>
      <c r="EX327" s="4">
        <v>611126.84</v>
      </c>
      <c r="EY327" s="4">
        <v>617705.73</v>
      </c>
      <c r="EZ327" s="4">
        <v>624325.6</v>
      </c>
      <c r="FA327" s="4">
        <v>624325.6</v>
      </c>
      <c r="FB327" s="4">
        <v>631613.68999999994</v>
      </c>
      <c r="FC327" s="4">
        <v>639457.03</v>
      </c>
      <c r="FD327" s="4">
        <v>647375.55000000005</v>
      </c>
      <c r="FE327" s="4">
        <v>655377.53</v>
      </c>
      <c r="FF327" s="4">
        <v>661254.19999999995</v>
      </c>
      <c r="FG327" s="4">
        <v>667193.36</v>
      </c>
      <c r="FH327" s="4">
        <v>667193.36</v>
      </c>
      <c r="FI327" s="4">
        <v>673219.35</v>
      </c>
      <c r="FJ327" s="4">
        <v>673219.35</v>
      </c>
      <c r="FK327" s="4">
        <v>679386.48</v>
      </c>
      <c r="FL327" s="4">
        <v>685571.56</v>
      </c>
      <c r="FM327" s="4">
        <v>691760.42</v>
      </c>
      <c r="FN327" s="4">
        <v>697949.37</v>
      </c>
      <c r="FO327" s="4">
        <v>697949.37</v>
      </c>
      <c r="FP327" s="4">
        <v>704149.42</v>
      </c>
      <c r="FQ327" s="4">
        <v>710676.05</v>
      </c>
      <c r="FR327" s="4">
        <v>717456.69</v>
      </c>
      <c r="FS327" s="4">
        <v>724418</v>
      </c>
      <c r="FT327" s="4">
        <v>731323.82</v>
      </c>
      <c r="FU327" s="4">
        <v>738413.15</v>
      </c>
      <c r="FV327" s="4">
        <v>738413.15</v>
      </c>
      <c r="FW327" s="4">
        <v>745684.06</v>
      </c>
      <c r="FX327" s="4">
        <v>750983.55</v>
      </c>
      <c r="FY327" s="4">
        <v>756273.27</v>
      </c>
      <c r="FZ327" s="4">
        <v>761505.72</v>
      </c>
      <c r="GA327" s="4">
        <v>765728.68</v>
      </c>
      <c r="GB327" s="4">
        <v>770030.07999999996</v>
      </c>
      <c r="GC327" s="4">
        <v>770030.07999999996</v>
      </c>
      <c r="GD327" s="4">
        <v>774186.97</v>
      </c>
      <c r="GE327" s="4">
        <v>778211.09</v>
      </c>
      <c r="GF327" s="4">
        <v>781957.03</v>
      </c>
      <c r="GG327" s="4">
        <v>785636.79</v>
      </c>
      <c r="GH327" s="4">
        <v>789316.55</v>
      </c>
      <c r="GI327" s="4">
        <v>789316.55</v>
      </c>
      <c r="GJ327" s="4">
        <v>789316.55</v>
      </c>
      <c r="GK327" s="4">
        <v>789316.55</v>
      </c>
      <c r="GL327" s="4">
        <v>789316.55</v>
      </c>
      <c r="GM327" s="4">
        <v>789316.55</v>
      </c>
      <c r="GN327" s="4">
        <v>796341.9</v>
      </c>
      <c r="GO327" s="4">
        <v>811689.85</v>
      </c>
      <c r="GP327" s="4">
        <v>838552.69</v>
      </c>
      <c r="GQ327" s="4">
        <v>838552.69</v>
      </c>
      <c r="GR327" s="4">
        <v>842363.94</v>
      </c>
      <c r="GS327" s="4">
        <v>846248.98</v>
      </c>
      <c r="GT327" s="4">
        <v>853269.51</v>
      </c>
      <c r="GU327" s="4">
        <v>869696.47</v>
      </c>
      <c r="GV327" s="4">
        <v>885697.41</v>
      </c>
      <c r="GW327" s="4">
        <v>901650.74</v>
      </c>
      <c r="GX327" s="4">
        <v>901650.74</v>
      </c>
      <c r="GY327" s="4">
        <v>931191.15</v>
      </c>
      <c r="GZ327" s="4">
        <v>972228.31</v>
      </c>
      <c r="HA327" s="4">
        <v>986091.32</v>
      </c>
      <c r="HB327" s="4">
        <v>989267.31</v>
      </c>
      <c r="HC327" s="4">
        <v>990516.89</v>
      </c>
      <c r="HD327" s="4">
        <v>991703.34</v>
      </c>
      <c r="HE327" s="4">
        <v>991703.34</v>
      </c>
      <c r="HF327" s="4">
        <v>993006.1</v>
      </c>
      <c r="HG327" s="4">
        <v>994308.87</v>
      </c>
      <c r="HH327" s="4">
        <v>995611.64</v>
      </c>
      <c r="HI327" s="4">
        <v>996914.41</v>
      </c>
      <c r="HJ327" s="4">
        <v>998217.18</v>
      </c>
      <c r="HK327" s="4">
        <v>999519.97</v>
      </c>
      <c r="HL327" s="4">
        <v>999519.97</v>
      </c>
      <c r="HM327" s="4">
        <v>1000822.75</v>
      </c>
      <c r="HN327" s="4">
        <v>1002125.54</v>
      </c>
      <c r="HO327" s="4">
        <v>1003431.91</v>
      </c>
      <c r="HP327" s="4">
        <v>1004738.39</v>
      </c>
      <c r="HQ327" s="4">
        <v>1006074.81</v>
      </c>
      <c r="HR327" s="4">
        <v>1007461.42</v>
      </c>
      <c r="HS327" s="4">
        <v>1007461.42</v>
      </c>
      <c r="HT327" s="4">
        <v>1008886.07</v>
      </c>
      <c r="HU327" s="4">
        <v>1010310.73</v>
      </c>
      <c r="HV327" s="4">
        <v>1011735.38</v>
      </c>
      <c r="HW327" s="4">
        <v>1013160.03</v>
      </c>
      <c r="HX327" s="4">
        <v>1014650.89</v>
      </c>
      <c r="HY327" s="4">
        <v>1016141.89</v>
      </c>
      <c r="HZ327" s="4">
        <v>1016141.89</v>
      </c>
      <c r="IA327" s="4">
        <v>1017632.89</v>
      </c>
      <c r="IB327" s="4">
        <v>1019123.9</v>
      </c>
      <c r="IC327" s="4">
        <v>1020614.9</v>
      </c>
      <c r="ID327" s="4">
        <v>1022105.91</v>
      </c>
      <c r="IE327" s="4">
        <v>1022883.95</v>
      </c>
      <c r="IF327" s="4">
        <v>1023675.58</v>
      </c>
      <c r="IG327" s="4">
        <v>1023675.58</v>
      </c>
      <c r="IH327" s="4">
        <v>1024055.03</v>
      </c>
      <c r="II327" s="4">
        <v>1024434.48</v>
      </c>
      <c r="IJ327" s="4">
        <v>1024813.92</v>
      </c>
      <c r="IK327" s="4">
        <v>1025193.37</v>
      </c>
      <c r="IL327" s="4">
        <v>1025572.82</v>
      </c>
      <c r="IM327" s="4">
        <v>1025952.27</v>
      </c>
      <c r="IN327" s="4">
        <v>1025952.27</v>
      </c>
      <c r="IO327" s="4">
        <v>1026331.71</v>
      </c>
      <c r="IP327" s="4">
        <v>1026712.62</v>
      </c>
      <c r="IQ327" s="4">
        <v>1027141.9</v>
      </c>
      <c r="IR327" s="4">
        <v>1027571.18</v>
      </c>
      <c r="IS327" s="4">
        <v>1028010.06</v>
      </c>
      <c r="IT327" s="4">
        <v>1028541.39</v>
      </c>
      <c r="IU327" s="4">
        <v>1028541.39</v>
      </c>
      <c r="IV327" s="4">
        <v>1029232.85</v>
      </c>
      <c r="IW327" s="4">
        <v>1029974.57</v>
      </c>
      <c r="IX327" s="4">
        <v>1030421.99</v>
      </c>
      <c r="IY327" s="4">
        <v>1030421.99</v>
      </c>
      <c r="IZ327" s="4">
        <v>1030421.99</v>
      </c>
      <c r="JA327" s="4">
        <v>1030421.99</v>
      </c>
      <c r="JB327" s="4">
        <v>1030421.99</v>
      </c>
      <c r="JC327" s="4">
        <v>1030421.99</v>
      </c>
      <c r="JD327" s="4">
        <v>1030869.51</v>
      </c>
      <c r="JE327" s="4">
        <v>1031347.03</v>
      </c>
      <c r="JF327" s="4">
        <v>1031837.31</v>
      </c>
      <c r="JG327" s="4">
        <v>1032331.55</v>
      </c>
      <c r="JH327" s="4">
        <v>1032827.48</v>
      </c>
      <c r="JI327" s="4">
        <v>1032827.48</v>
      </c>
      <c r="JJ327" s="4">
        <v>1033323.73</v>
      </c>
      <c r="JK327" s="4">
        <v>1033823.15</v>
      </c>
      <c r="JL327" s="4">
        <v>1034364.23</v>
      </c>
      <c r="JM327" s="4">
        <v>1034924.61</v>
      </c>
      <c r="JN327" s="4">
        <v>1035488.1</v>
      </c>
      <c r="JO327" s="4">
        <v>1036051.59</v>
      </c>
      <c r="JP327" s="4">
        <v>1036051.59</v>
      </c>
      <c r="JQ327" s="4">
        <v>1036615.09</v>
      </c>
      <c r="JR327" s="4">
        <v>1037200.31</v>
      </c>
      <c r="JS327" s="4">
        <v>1037820.25</v>
      </c>
      <c r="JT327" s="4">
        <v>1038470.21</v>
      </c>
      <c r="JU327" s="4">
        <v>1039120.16</v>
      </c>
      <c r="JV327" s="4">
        <v>1039770.8</v>
      </c>
      <c r="JW327" s="4">
        <v>1039770.8</v>
      </c>
      <c r="JX327" s="4">
        <v>1040423.01</v>
      </c>
      <c r="JY327" s="4">
        <v>1041090.83</v>
      </c>
      <c r="JZ327" s="4">
        <v>1041770.28</v>
      </c>
      <c r="KA327" s="4">
        <v>1042449.74</v>
      </c>
      <c r="KB327" s="4">
        <v>1043129.54</v>
      </c>
      <c r="KC327" s="4">
        <v>1043825.97</v>
      </c>
      <c r="KD327" s="4">
        <v>1043825.97</v>
      </c>
      <c r="KE327" s="4">
        <v>1044550.68</v>
      </c>
      <c r="KF327" s="4">
        <v>1045286.3</v>
      </c>
      <c r="KG327" s="4">
        <v>1046021.91</v>
      </c>
      <c r="KH327" s="4">
        <v>1046759.24</v>
      </c>
      <c r="KI327" s="4">
        <v>1047500.41</v>
      </c>
      <c r="KJ327" s="4">
        <v>1048244.4</v>
      </c>
      <c r="KK327" s="4">
        <v>1048244.4</v>
      </c>
      <c r="KL327" s="4">
        <v>1048991.6499999999</v>
      </c>
      <c r="KM327" s="4">
        <v>1049739.32</v>
      </c>
      <c r="KN327" s="4">
        <v>1050493.07</v>
      </c>
      <c r="KO327" s="4">
        <v>1051268.51</v>
      </c>
      <c r="KP327" s="4">
        <v>1052045.77</v>
      </c>
      <c r="KQ327" s="4">
        <v>1052823.06</v>
      </c>
      <c r="KR327" s="4">
        <v>1052823.06</v>
      </c>
      <c r="KS327" s="4">
        <v>1053601.8700000001</v>
      </c>
      <c r="KT327" s="4">
        <v>1054382.05</v>
      </c>
      <c r="KU327" s="4">
        <v>1055167.3700000001</v>
      </c>
      <c r="KV327" s="4">
        <v>1055954.8400000001</v>
      </c>
      <c r="KW327" s="4">
        <v>1056781.6100000001</v>
      </c>
      <c r="KX327" s="4">
        <v>1057638.44</v>
      </c>
      <c r="KY327" s="4">
        <v>1057638.44</v>
      </c>
      <c r="KZ327" s="4">
        <v>1058498.02</v>
      </c>
      <c r="LA327" s="4">
        <v>1059357.6000000001</v>
      </c>
      <c r="LB327" s="4">
        <v>1060218.6299999999</v>
      </c>
      <c r="LC327" s="4">
        <v>1061082.3899999999</v>
      </c>
      <c r="LD327" s="4">
        <v>1061946.1599999999</v>
      </c>
      <c r="LE327" s="4">
        <v>1062865.07</v>
      </c>
      <c r="LF327" s="4">
        <v>1062865.07</v>
      </c>
      <c r="LG327" s="4">
        <v>1063817.28</v>
      </c>
      <c r="LH327" s="4">
        <v>1064770.1200000001</v>
      </c>
      <c r="LI327" s="4">
        <v>1065754.6200000001</v>
      </c>
      <c r="LJ327" s="4">
        <v>1066771.23</v>
      </c>
      <c r="LK327" s="4">
        <v>1067798.1299999999</v>
      </c>
      <c r="LL327" s="4">
        <v>1068861.4099999999</v>
      </c>
      <c r="LM327" s="4">
        <v>1068861.4099999999</v>
      </c>
      <c r="LN327" s="4">
        <v>1070014.24</v>
      </c>
      <c r="LO327" s="4">
        <v>1071189.31</v>
      </c>
      <c r="LP327" s="4">
        <v>1072408.18</v>
      </c>
      <c r="LQ327" s="4">
        <v>1073633.3600000001</v>
      </c>
      <c r="LR327" s="4">
        <v>1074871.33</v>
      </c>
      <c r="LS327" s="4">
        <v>1076157.83</v>
      </c>
      <c r="LT327" s="4">
        <v>1076157.83</v>
      </c>
      <c r="LU327" s="4">
        <v>1077467.98</v>
      </c>
      <c r="LV327" s="4">
        <v>1078787.77</v>
      </c>
      <c r="LW327" s="4">
        <v>1080153</v>
      </c>
      <c r="LX327" s="4">
        <v>1081543.98</v>
      </c>
      <c r="LY327" s="4">
        <v>1082970.6599999999</v>
      </c>
      <c r="LZ327" s="4">
        <v>1084399.25</v>
      </c>
      <c r="MA327" s="4">
        <v>1084399.25</v>
      </c>
      <c r="MB327" s="4">
        <v>1085845.78</v>
      </c>
      <c r="MC327" s="4">
        <v>1087329.97</v>
      </c>
      <c r="MD327" s="4">
        <v>1088885.02</v>
      </c>
      <c r="ME327" s="4">
        <v>1090444.29</v>
      </c>
      <c r="MF327" s="4">
        <v>1092013.23</v>
      </c>
      <c r="MG327" s="4">
        <v>1093617.5900000001</v>
      </c>
      <c r="MH327" s="4">
        <v>1093617.5900000001</v>
      </c>
      <c r="MI327" s="4">
        <v>1095265.1499999999</v>
      </c>
      <c r="MJ327" s="4">
        <v>1096931.8999999999</v>
      </c>
      <c r="MK327" s="4">
        <v>1098658.8899999999</v>
      </c>
      <c r="ML327" s="4">
        <v>1100406.1499999999</v>
      </c>
      <c r="MM327" s="4">
        <v>1102182.98</v>
      </c>
      <c r="MN327" s="4">
        <v>1103983.8999999999</v>
      </c>
      <c r="MO327" s="4">
        <v>1103983.8999999999</v>
      </c>
      <c r="MP327" s="4">
        <v>1105808.75</v>
      </c>
      <c r="MQ327" s="4">
        <v>1107645.8500000001</v>
      </c>
      <c r="MR327" s="4">
        <v>1109889.0900000001</v>
      </c>
      <c r="MS327" s="4">
        <v>1112145.82</v>
      </c>
      <c r="MT327" s="4">
        <v>1114417.25</v>
      </c>
      <c r="MU327" s="4">
        <v>1116735.6200000001</v>
      </c>
      <c r="MV327" s="4">
        <v>1116735.6200000001</v>
      </c>
      <c r="MW327" s="4">
        <v>1119108.31</v>
      </c>
      <c r="MX327" s="4">
        <v>1121542.74</v>
      </c>
      <c r="MY327" s="4">
        <v>1123992.45</v>
      </c>
      <c r="MZ327" s="4">
        <v>1126443.53</v>
      </c>
      <c r="NA327" s="4">
        <v>1129074.24</v>
      </c>
      <c r="NB327" s="4">
        <v>1132081.6000000001</v>
      </c>
      <c r="NC327" s="4">
        <v>1132081.6000000001</v>
      </c>
      <c r="ND327" s="4">
        <v>1135169.29</v>
      </c>
      <c r="NE327" s="4">
        <v>1138572.45</v>
      </c>
      <c r="NF327" s="4">
        <v>1142344.22</v>
      </c>
      <c r="NG327" s="4">
        <v>1146768.05</v>
      </c>
      <c r="NH327" s="4">
        <v>1169008.44</v>
      </c>
      <c r="NI327" s="4">
        <v>1198844.22</v>
      </c>
      <c r="NJ327" s="4">
        <v>1198844.22</v>
      </c>
      <c r="NK327" s="4">
        <v>1226839.3</v>
      </c>
      <c r="NL327" s="4">
        <v>1243838.1100000001</v>
      </c>
      <c r="NM327" s="4">
        <v>1260397.31</v>
      </c>
      <c r="NN327" s="4">
        <v>1278996.1100000001</v>
      </c>
      <c r="NO327" s="4">
        <v>1278996.1100000001</v>
      </c>
      <c r="NP327" s="4">
        <v>1292546.73</v>
      </c>
      <c r="NQ327" s="4">
        <v>1292546.73</v>
      </c>
      <c r="NR327" s="4">
        <v>1302877.55</v>
      </c>
      <c r="NS327" s="4">
        <v>1319159.74</v>
      </c>
      <c r="NT327" s="4">
        <v>1335807</v>
      </c>
      <c r="NU327" s="4">
        <v>1354591.39</v>
      </c>
      <c r="NV327" s="4">
        <v>1373303.66</v>
      </c>
      <c r="NW327" s="4">
        <v>1392227.78</v>
      </c>
      <c r="NX327" s="4">
        <v>1392227.78</v>
      </c>
      <c r="NY327" s="4">
        <v>1393539.89</v>
      </c>
      <c r="NZ327" s="4">
        <v>1395356.27</v>
      </c>
      <c r="OA327" s="4">
        <v>1397406.1</v>
      </c>
      <c r="OB327" s="4">
        <v>1398526.88</v>
      </c>
      <c r="OC327" s="4">
        <v>1399562.41</v>
      </c>
      <c r="OD327" s="4">
        <v>1400731.75</v>
      </c>
      <c r="OE327" s="4">
        <v>1400731.75</v>
      </c>
      <c r="OF327" s="4">
        <v>1402122.98</v>
      </c>
      <c r="OG327" s="4">
        <v>1404028.1</v>
      </c>
      <c r="OH327" s="4">
        <v>1407480.64</v>
      </c>
      <c r="OI327" s="4">
        <v>1410456.37</v>
      </c>
      <c r="OJ327" s="4">
        <v>1413231.66</v>
      </c>
      <c r="OK327" s="4">
        <v>1418568.17</v>
      </c>
      <c r="OL327" s="4">
        <v>1418568.17</v>
      </c>
      <c r="OM327" s="4">
        <v>1420131.81</v>
      </c>
      <c r="ON327" s="4">
        <v>1422313.66</v>
      </c>
      <c r="OO327" s="4">
        <v>1423867.69</v>
      </c>
      <c r="OP327" s="4">
        <v>1427269.45</v>
      </c>
      <c r="OQ327" s="4">
        <v>1429247.36</v>
      </c>
      <c r="OR327" s="4">
        <v>1431333.36</v>
      </c>
      <c r="OS327" s="4">
        <v>1431333.36</v>
      </c>
      <c r="OT327" s="4">
        <v>1433687.81</v>
      </c>
      <c r="OU327" s="4">
        <v>1435963.38</v>
      </c>
      <c r="OV327" s="4">
        <v>1439955.71</v>
      </c>
      <c r="OW327" s="4">
        <v>1442910.24</v>
      </c>
      <c r="OX327" s="4">
        <v>1447067.63</v>
      </c>
      <c r="OY327" s="4">
        <v>1449681.21</v>
      </c>
      <c r="OZ327" s="4">
        <v>1449681.21</v>
      </c>
      <c r="PA327" s="4">
        <v>1451068.58</v>
      </c>
      <c r="PB327" s="4">
        <v>1452154.4</v>
      </c>
      <c r="PC327" s="4">
        <v>1453865.53</v>
      </c>
      <c r="PD327" s="4">
        <v>1455565.25</v>
      </c>
      <c r="PE327" s="4">
        <v>1457243.65</v>
      </c>
      <c r="PF327" s="4">
        <v>1459159.42</v>
      </c>
      <c r="PG327" s="4">
        <v>1459159.42</v>
      </c>
      <c r="PH327" s="4">
        <v>1460134</v>
      </c>
      <c r="PI327" s="4">
        <v>1461322.34</v>
      </c>
      <c r="PJ327" s="4">
        <v>1462072.54</v>
      </c>
      <c r="PK327" s="4">
        <v>1463139.94</v>
      </c>
      <c r="PL327" s="4">
        <v>1464306.3</v>
      </c>
      <c r="PM327" s="4">
        <v>1466764.34</v>
      </c>
      <c r="PN327" s="4">
        <v>1466764.34</v>
      </c>
      <c r="PO327" s="4">
        <v>1467787.75</v>
      </c>
      <c r="PP327" s="4">
        <v>1469605.63</v>
      </c>
      <c r="PQ327" s="4">
        <v>1470815.98</v>
      </c>
      <c r="PR327" s="4">
        <v>1472063.23</v>
      </c>
      <c r="PS327" s="4">
        <v>1473283.6</v>
      </c>
      <c r="PT327" s="4">
        <v>1474940.37</v>
      </c>
      <c r="PU327" s="4">
        <v>1474940.37</v>
      </c>
      <c r="PV327" s="4">
        <v>1475193.41</v>
      </c>
      <c r="PW327" s="4">
        <v>1476152.61</v>
      </c>
      <c r="PX327" s="4">
        <v>1477712.01</v>
      </c>
      <c r="PY327" s="4">
        <v>1479155.67</v>
      </c>
      <c r="PZ327" s="4">
        <v>1479368.79</v>
      </c>
      <c r="QA327" s="4">
        <v>1479614.86</v>
      </c>
      <c r="QB327" s="4">
        <v>1479614.86</v>
      </c>
      <c r="QC327" s="4">
        <v>1479657.61</v>
      </c>
      <c r="QD327" s="4">
        <v>1479753.03</v>
      </c>
      <c r="QE327" s="4">
        <v>1479753.03</v>
      </c>
      <c r="QF327" s="4">
        <v>1479753.03</v>
      </c>
      <c r="QG327" s="4">
        <v>1479753.03</v>
      </c>
      <c r="QH327" s="4">
        <v>1479753.03</v>
      </c>
      <c r="QI327" s="4">
        <v>1479753.03</v>
      </c>
      <c r="QJ327" s="4">
        <v>1479753.03</v>
      </c>
      <c r="QK327" s="4">
        <v>1479753.03</v>
      </c>
      <c r="QL327" s="4">
        <v>1479753.03</v>
      </c>
      <c r="QM327" s="4">
        <v>1479753.03</v>
      </c>
      <c r="QN327" s="4">
        <v>1479753.03</v>
      </c>
      <c r="QO327" s="4">
        <v>1479753.03</v>
      </c>
      <c r="QP327" s="4">
        <v>1479753.03</v>
      </c>
      <c r="QQ327" s="4">
        <v>1479753.03</v>
      </c>
      <c r="QR327" s="4">
        <v>1479753.03</v>
      </c>
      <c r="QS327" s="4">
        <v>1479753.03</v>
      </c>
      <c r="QT327" s="4">
        <v>1479753.03</v>
      </c>
      <c r="QU327" s="4">
        <v>1479753.03</v>
      </c>
      <c r="QV327" s="4">
        <v>1479753.03</v>
      </c>
      <c r="QW327" s="4">
        <v>1479753.03</v>
      </c>
      <c r="QX327" s="4">
        <v>1479753.03</v>
      </c>
      <c r="QY327" s="4">
        <v>1479753.03</v>
      </c>
      <c r="QZ327" s="4">
        <v>1479753.03</v>
      </c>
    </row>
    <row r="328" spans="1:468">
      <c r="A328" s="4" t="s">
        <v>1406</v>
      </c>
      <c r="D328" s="4">
        <v>452882</v>
      </c>
      <c r="E328" s="4">
        <v>434561.71</v>
      </c>
      <c r="F328" s="689">
        <v>6759716.7599999998</v>
      </c>
      <c r="H328" s="4" t="s">
        <v>894</v>
      </c>
      <c r="BT328" s="4">
        <v>831.52</v>
      </c>
      <c r="BU328" s="4">
        <v>831.52</v>
      </c>
      <c r="BV328" s="4">
        <v>3565.3</v>
      </c>
      <c r="BW328" s="4">
        <v>6299.08</v>
      </c>
      <c r="BX328" s="4">
        <v>9032.86</v>
      </c>
      <c r="BY328" s="4">
        <v>11766.64</v>
      </c>
      <c r="BZ328" s="4">
        <v>16197.32</v>
      </c>
      <c r="CA328" s="4">
        <v>24835.69</v>
      </c>
      <c r="CB328" s="4">
        <v>24835.69</v>
      </c>
      <c r="CC328" s="4">
        <v>46415.1</v>
      </c>
      <c r="CD328" s="4">
        <v>74941.58</v>
      </c>
      <c r="CE328" s="4">
        <v>129296.93</v>
      </c>
      <c r="CF328" s="4">
        <v>155990.04</v>
      </c>
      <c r="CG328" s="4">
        <v>177310.58</v>
      </c>
      <c r="CH328" s="4">
        <v>183156.32</v>
      </c>
      <c r="CI328" s="4">
        <v>183156.32</v>
      </c>
      <c r="CJ328" s="4">
        <v>185152.69</v>
      </c>
      <c r="CK328" s="4">
        <v>190759.57</v>
      </c>
      <c r="CL328" s="4">
        <v>198394.69</v>
      </c>
      <c r="CM328" s="4">
        <v>211775.46</v>
      </c>
      <c r="CN328" s="4">
        <v>218556.71</v>
      </c>
      <c r="CO328" s="4">
        <v>227239.88</v>
      </c>
      <c r="CP328" s="4">
        <v>227239.88</v>
      </c>
      <c r="CQ328" s="4">
        <v>238688.93</v>
      </c>
      <c r="CR328" s="4">
        <v>239529.45</v>
      </c>
      <c r="CS328" s="4">
        <v>240369.97</v>
      </c>
      <c r="CT328" s="4">
        <v>241210.49</v>
      </c>
      <c r="CU328" s="4">
        <v>242051.01</v>
      </c>
      <c r="CV328" s="4">
        <v>242891.53</v>
      </c>
      <c r="CW328" s="4">
        <v>242891.53</v>
      </c>
      <c r="CX328" s="4">
        <v>243732.05</v>
      </c>
      <c r="CY328" s="4">
        <v>244572.57</v>
      </c>
      <c r="CZ328" s="4">
        <v>245413.09</v>
      </c>
      <c r="DA328" s="4">
        <v>246253.61</v>
      </c>
      <c r="DB328" s="4">
        <v>247094.13</v>
      </c>
      <c r="DC328" s="4">
        <v>247934.65</v>
      </c>
      <c r="DD328" s="4">
        <v>247934.65</v>
      </c>
      <c r="DE328" s="4">
        <v>248775.17</v>
      </c>
      <c r="DF328" s="4">
        <v>249615.69</v>
      </c>
      <c r="DG328" s="4">
        <v>250456.21</v>
      </c>
      <c r="DH328" s="4">
        <v>251296.73</v>
      </c>
      <c r="DI328" s="4">
        <v>252137.25</v>
      </c>
      <c r="DJ328" s="4">
        <v>252977.77</v>
      </c>
      <c r="DK328" s="4">
        <v>252977.77</v>
      </c>
      <c r="DL328" s="4">
        <v>253818.29</v>
      </c>
      <c r="DM328" s="4">
        <v>254658.81</v>
      </c>
      <c r="DN328" s="4">
        <v>255499.33</v>
      </c>
      <c r="DO328" s="4">
        <v>256339.85</v>
      </c>
      <c r="DP328" s="4">
        <v>257180.36</v>
      </c>
      <c r="DQ328" s="4">
        <v>258399.5</v>
      </c>
      <c r="DR328" s="4">
        <v>258399.5</v>
      </c>
      <c r="DS328" s="4">
        <v>259618.64</v>
      </c>
      <c r="DT328" s="4">
        <v>260837.77</v>
      </c>
      <c r="DU328" s="4">
        <v>262056.91</v>
      </c>
      <c r="DV328" s="4">
        <v>263276.05</v>
      </c>
      <c r="DW328" s="4">
        <v>264495.19</v>
      </c>
      <c r="DX328" s="4">
        <v>265714.34000000003</v>
      </c>
      <c r="DY328" s="4">
        <v>265714.34000000003</v>
      </c>
      <c r="DZ328" s="4">
        <v>266933.49</v>
      </c>
      <c r="EA328" s="4">
        <v>268186.14</v>
      </c>
      <c r="EB328" s="4">
        <v>269503.93</v>
      </c>
      <c r="EC328" s="4">
        <v>270821.73</v>
      </c>
      <c r="ED328" s="4">
        <v>272143.02</v>
      </c>
      <c r="EE328" s="4">
        <v>273559.46999999997</v>
      </c>
      <c r="EF328" s="4">
        <v>273559.46999999997</v>
      </c>
      <c r="EG328" s="4">
        <v>274975.92</v>
      </c>
      <c r="EH328" s="4">
        <v>276392.36</v>
      </c>
      <c r="EI328" s="4">
        <v>277808.82</v>
      </c>
      <c r="EJ328" s="4">
        <v>279225.28000000003</v>
      </c>
      <c r="EK328" s="4">
        <v>280641.74</v>
      </c>
      <c r="EL328" s="4">
        <v>282058.21000000002</v>
      </c>
      <c r="EM328" s="4">
        <v>282058.21000000002</v>
      </c>
      <c r="EN328" s="4">
        <v>283474.68</v>
      </c>
      <c r="EO328" s="4">
        <v>284899.98</v>
      </c>
      <c r="EP328" s="4">
        <v>286439.89</v>
      </c>
      <c r="EQ328" s="4">
        <v>288156</v>
      </c>
      <c r="ER328" s="4">
        <v>289877.86</v>
      </c>
      <c r="ES328" s="4">
        <v>291637.14</v>
      </c>
      <c r="ET328" s="4">
        <v>291637.14</v>
      </c>
      <c r="EU328" s="4">
        <v>293496.81</v>
      </c>
      <c r="EV328" s="4">
        <v>295441.93</v>
      </c>
      <c r="EW328" s="4">
        <v>297464.63</v>
      </c>
      <c r="EX328" s="4">
        <v>299512.5</v>
      </c>
      <c r="EY328" s="4">
        <v>301584.53000000003</v>
      </c>
      <c r="EZ328" s="4">
        <v>303677.33</v>
      </c>
      <c r="FA328" s="4">
        <v>303677.33</v>
      </c>
      <c r="FB328" s="4">
        <v>305843.40000000002</v>
      </c>
      <c r="FC328" s="4">
        <v>308246.62</v>
      </c>
      <c r="FD328" s="4">
        <v>310665.09000000003</v>
      </c>
      <c r="FE328" s="4">
        <v>313150.89</v>
      </c>
      <c r="FF328" s="4">
        <v>314833.44</v>
      </c>
      <c r="FG328" s="4">
        <v>316534.03000000003</v>
      </c>
      <c r="FH328" s="4">
        <v>316534.03000000003</v>
      </c>
      <c r="FI328" s="4">
        <v>318250.88</v>
      </c>
      <c r="FJ328" s="4">
        <v>318250.88</v>
      </c>
      <c r="FK328" s="4">
        <v>319967.74</v>
      </c>
      <c r="FL328" s="4">
        <v>321684.59000000003</v>
      </c>
      <c r="FM328" s="4">
        <v>323401.44</v>
      </c>
      <c r="FN328" s="4">
        <v>325118.3</v>
      </c>
      <c r="FO328" s="4">
        <v>325118.3</v>
      </c>
      <c r="FP328" s="4">
        <v>326835.15000000002</v>
      </c>
      <c r="FQ328" s="4">
        <v>328615.89</v>
      </c>
      <c r="FR328" s="4">
        <v>330404.17</v>
      </c>
      <c r="FS328" s="4">
        <v>332319.15999999997</v>
      </c>
      <c r="FT328" s="4">
        <v>334365.02</v>
      </c>
      <c r="FU328" s="4">
        <v>336447.78</v>
      </c>
      <c r="FV328" s="4">
        <v>336447.78</v>
      </c>
      <c r="FW328" s="4">
        <v>338582.23</v>
      </c>
      <c r="FX328" s="4">
        <v>340749.51</v>
      </c>
      <c r="FY328" s="4">
        <v>342960.1</v>
      </c>
      <c r="FZ328" s="4">
        <v>345170.69</v>
      </c>
      <c r="GA328" s="4">
        <v>347432.82</v>
      </c>
      <c r="GB328" s="4">
        <v>349738.06</v>
      </c>
      <c r="GC328" s="4">
        <v>349738.06</v>
      </c>
      <c r="GD328" s="4">
        <v>352072.89</v>
      </c>
      <c r="GE328" s="4">
        <v>354470.15</v>
      </c>
      <c r="GF328" s="4">
        <v>356579.77</v>
      </c>
      <c r="GG328" s="4">
        <v>358623.17</v>
      </c>
      <c r="GH328" s="4">
        <v>360666.57</v>
      </c>
      <c r="GI328" s="4">
        <v>360666.57</v>
      </c>
      <c r="GJ328" s="4">
        <v>360666.57</v>
      </c>
      <c r="GK328" s="4">
        <v>360666.57</v>
      </c>
      <c r="GL328" s="4">
        <v>360666.57</v>
      </c>
      <c r="GM328" s="4">
        <v>360666.57</v>
      </c>
      <c r="GN328" s="4">
        <v>365510.1</v>
      </c>
      <c r="GO328" s="4">
        <v>378676.24</v>
      </c>
      <c r="GP328" s="4">
        <v>403357.26</v>
      </c>
      <c r="GQ328" s="4">
        <v>403357.26</v>
      </c>
      <c r="GR328" s="4">
        <v>404863.05</v>
      </c>
      <c r="GS328" s="4">
        <v>406372.57</v>
      </c>
      <c r="GT328" s="4">
        <v>407882.09</v>
      </c>
      <c r="GU328" s="4">
        <v>409391.6</v>
      </c>
      <c r="GV328" s="4">
        <v>410472.52</v>
      </c>
      <c r="GW328" s="4">
        <v>411505.83</v>
      </c>
      <c r="GX328" s="4">
        <v>411505.83</v>
      </c>
      <c r="GY328" s="4">
        <v>412539.14</v>
      </c>
      <c r="GZ328" s="4">
        <v>413572.44</v>
      </c>
      <c r="HA328" s="4">
        <v>414605.75</v>
      </c>
      <c r="HB328" s="4">
        <v>415639.06</v>
      </c>
      <c r="HC328" s="4">
        <v>416296.13</v>
      </c>
      <c r="HD328" s="4">
        <v>416919.46</v>
      </c>
      <c r="HE328" s="4">
        <v>416919.46</v>
      </c>
      <c r="HF328" s="4">
        <v>417643.33</v>
      </c>
      <c r="HG328" s="4">
        <v>418367.19</v>
      </c>
      <c r="HH328" s="4">
        <v>419091.06</v>
      </c>
      <c r="HI328" s="4">
        <v>419814.92</v>
      </c>
      <c r="HJ328" s="4">
        <v>420538.79</v>
      </c>
      <c r="HK328" s="4">
        <v>421262.66</v>
      </c>
      <c r="HL328" s="4">
        <v>421262.66</v>
      </c>
      <c r="HM328" s="4">
        <v>421986.53</v>
      </c>
      <c r="HN328" s="4">
        <v>422710.41</v>
      </c>
      <c r="HO328" s="4">
        <v>423434.28</v>
      </c>
      <c r="HP328" s="4">
        <v>424158.15</v>
      </c>
      <c r="HQ328" s="4">
        <v>424892.12</v>
      </c>
      <c r="HR328" s="4">
        <v>425658.39</v>
      </c>
      <c r="HS328" s="4">
        <v>425658.39</v>
      </c>
      <c r="HT328" s="4">
        <v>426462.69</v>
      </c>
      <c r="HU328" s="4">
        <v>427266.99</v>
      </c>
      <c r="HV328" s="4">
        <v>428071.29</v>
      </c>
      <c r="HW328" s="4">
        <v>428875.59</v>
      </c>
      <c r="HX328" s="4">
        <v>429679.89</v>
      </c>
      <c r="HY328" s="4">
        <v>430484.19</v>
      </c>
      <c r="HZ328" s="4">
        <v>430484.19</v>
      </c>
      <c r="IA328" s="4">
        <v>431288.49</v>
      </c>
      <c r="IB328" s="4">
        <v>432092.8</v>
      </c>
      <c r="IC328" s="4">
        <v>432897.1</v>
      </c>
      <c r="ID328" s="4">
        <v>433701.4</v>
      </c>
      <c r="IE328" s="4">
        <v>434139.11</v>
      </c>
      <c r="IF328" s="4">
        <v>434561.71</v>
      </c>
      <c r="IG328" s="4">
        <v>434561.71</v>
      </c>
      <c r="IH328" s="4">
        <v>434561.71</v>
      </c>
      <c r="II328" s="4">
        <v>434561.71</v>
      </c>
      <c r="IJ328" s="4">
        <v>434561.71</v>
      </c>
      <c r="IK328" s="4">
        <v>434561.71</v>
      </c>
      <c r="IL328" s="4">
        <v>434561.71</v>
      </c>
      <c r="IM328" s="4">
        <v>434561.71</v>
      </c>
      <c r="IN328" s="4">
        <v>434561.71</v>
      </c>
      <c r="IO328" s="4">
        <v>434561.71</v>
      </c>
      <c r="IP328" s="4">
        <v>434561.71</v>
      </c>
      <c r="IQ328" s="4">
        <v>434561.71</v>
      </c>
      <c r="IR328" s="4">
        <v>434561.71</v>
      </c>
      <c r="IS328" s="4">
        <v>434561.71</v>
      </c>
      <c r="IT328" s="4">
        <v>434561.71</v>
      </c>
      <c r="IU328" s="4">
        <v>434561.71</v>
      </c>
      <c r="IV328" s="4">
        <v>434561.71</v>
      </c>
      <c r="IW328" s="4">
        <v>434561.71</v>
      </c>
      <c r="IX328" s="4">
        <v>434561.71</v>
      </c>
      <c r="IY328" s="4">
        <v>434561.71</v>
      </c>
      <c r="IZ328" s="4">
        <v>434561.71</v>
      </c>
      <c r="JA328" s="4">
        <v>434561.71</v>
      </c>
      <c r="JB328" s="4">
        <v>434561.71</v>
      </c>
      <c r="JC328" s="4">
        <v>434561.71</v>
      </c>
      <c r="JD328" s="4">
        <v>434561.71</v>
      </c>
      <c r="JE328" s="4">
        <v>434561.71</v>
      </c>
      <c r="JF328" s="4">
        <v>434561.71</v>
      </c>
      <c r="JG328" s="4">
        <v>434561.71</v>
      </c>
      <c r="JH328" s="4">
        <v>434561.71</v>
      </c>
      <c r="JI328" s="4">
        <v>434561.71</v>
      </c>
      <c r="JJ328" s="4">
        <v>434561.71</v>
      </c>
      <c r="JK328" s="4">
        <v>434561.71</v>
      </c>
      <c r="JL328" s="4">
        <v>434561.71</v>
      </c>
      <c r="JM328" s="4">
        <v>434561.71</v>
      </c>
      <c r="JN328" s="4">
        <v>434561.71</v>
      </c>
      <c r="JO328" s="4">
        <v>434561.71</v>
      </c>
      <c r="JP328" s="4">
        <v>434561.71</v>
      </c>
      <c r="JQ328" s="4">
        <v>434561.71</v>
      </c>
      <c r="JR328" s="4">
        <v>434561.71</v>
      </c>
      <c r="JS328" s="4">
        <v>434561.71</v>
      </c>
      <c r="JT328" s="4">
        <v>434561.71</v>
      </c>
      <c r="JU328" s="4">
        <v>434561.71</v>
      </c>
      <c r="JV328" s="4">
        <v>434561.71</v>
      </c>
      <c r="JW328" s="4">
        <v>434561.71</v>
      </c>
      <c r="JX328" s="4">
        <v>434561.71</v>
      </c>
      <c r="JY328" s="4">
        <v>434561.71</v>
      </c>
      <c r="JZ328" s="4">
        <v>434561.71</v>
      </c>
      <c r="KA328" s="4">
        <v>434561.71</v>
      </c>
      <c r="KB328" s="4">
        <v>434561.71</v>
      </c>
      <c r="KC328" s="4">
        <v>434561.71</v>
      </c>
      <c r="KD328" s="4">
        <v>434561.71</v>
      </c>
      <c r="KE328" s="4">
        <v>434561.71</v>
      </c>
      <c r="KF328" s="4">
        <v>434561.71</v>
      </c>
      <c r="KG328" s="4">
        <v>434561.71</v>
      </c>
      <c r="KH328" s="4">
        <v>434561.71</v>
      </c>
      <c r="KI328" s="4">
        <v>434561.71</v>
      </c>
      <c r="KJ328" s="4">
        <v>434561.71</v>
      </c>
      <c r="KK328" s="4">
        <v>434561.71</v>
      </c>
      <c r="KL328" s="4">
        <v>434561.71</v>
      </c>
      <c r="KM328" s="4">
        <v>434561.71</v>
      </c>
      <c r="KN328" s="4">
        <v>434561.71</v>
      </c>
      <c r="KO328" s="4">
        <v>434561.71</v>
      </c>
      <c r="KP328" s="4">
        <v>434561.71</v>
      </c>
      <c r="KQ328" s="4">
        <v>434561.71</v>
      </c>
      <c r="KR328" s="4">
        <v>434561.71</v>
      </c>
      <c r="KS328" s="4">
        <v>434561.71</v>
      </c>
      <c r="KT328" s="4">
        <v>434561.71</v>
      </c>
      <c r="KU328" s="4">
        <v>434561.71</v>
      </c>
      <c r="KV328" s="4">
        <v>434561.71</v>
      </c>
      <c r="KW328" s="4">
        <v>434561.71</v>
      </c>
      <c r="KX328" s="4">
        <v>434561.71</v>
      </c>
      <c r="KY328" s="4">
        <v>434561.71</v>
      </c>
      <c r="KZ328" s="4">
        <v>434561.71</v>
      </c>
      <c r="LA328" s="4">
        <v>434561.71</v>
      </c>
      <c r="LB328" s="4">
        <v>434561.71</v>
      </c>
      <c r="LC328" s="4">
        <v>434561.71</v>
      </c>
      <c r="LD328" s="4">
        <v>434561.71</v>
      </c>
      <c r="LE328" s="4">
        <v>434561.71</v>
      </c>
      <c r="LF328" s="4">
        <v>434561.71</v>
      </c>
      <c r="LG328" s="4">
        <v>434561.71</v>
      </c>
      <c r="LH328" s="4">
        <v>434561.71</v>
      </c>
      <c r="LI328" s="4">
        <v>434561.71</v>
      </c>
      <c r="LJ328" s="4">
        <v>434561.71</v>
      </c>
      <c r="LK328" s="4">
        <v>434561.71</v>
      </c>
      <c r="LL328" s="4">
        <v>434561.71</v>
      </c>
      <c r="LM328" s="4">
        <v>434561.71</v>
      </c>
      <c r="LN328" s="4">
        <v>434561.71</v>
      </c>
      <c r="LO328" s="4">
        <v>434561.71</v>
      </c>
      <c r="LP328" s="4">
        <v>434561.71</v>
      </c>
      <c r="LQ328" s="4">
        <v>434561.71</v>
      </c>
      <c r="LR328" s="4">
        <v>434561.71</v>
      </c>
      <c r="LS328" s="4">
        <v>434561.71</v>
      </c>
      <c r="LT328" s="4">
        <v>434561.71</v>
      </c>
      <c r="LU328" s="4">
        <v>434561.71</v>
      </c>
      <c r="LV328" s="4">
        <v>434561.71</v>
      </c>
      <c r="LW328" s="4">
        <v>434561.71</v>
      </c>
      <c r="LX328" s="4">
        <v>434561.71</v>
      </c>
      <c r="LY328" s="4">
        <v>434561.71</v>
      </c>
      <c r="LZ328" s="4">
        <v>434561.71</v>
      </c>
      <c r="MA328" s="4">
        <v>434561.71</v>
      </c>
      <c r="MB328" s="4">
        <v>434561.71</v>
      </c>
      <c r="MC328" s="4">
        <v>434561.71</v>
      </c>
      <c r="MD328" s="4">
        <v>434561.71</v>
      </c>
      <c r="ME328" s="4">
        <v>434561.71</v>
      </c>
      <c r="MF328" s="4">
        <v>434561.71</v>
      </c>
      <c r="MG328" s="4">
        <v>434561.71</v>
      </c>
      <c r="MH328" s="4">
        <v>434561.71</v>
      </c>
      <c r="MI328" s="4">
        <v>434561.71</v>
      </c>
      <c r="MJ328" s="4">
        <v>434561.71</v>
      </c>
      <c r="MK328" s="4">
        <v>434561.71</v>
      </c>
      <c r="ML328" s="4">
        <v>434561.71</v>
      </c>
      <c r="MM328" s="4">
        <v>434561.71</v>
      </c>
      <c r="MN328" s="4">
        <v>434561.71</v>
      </c>
      <c r="MO328" s="4">
        <v>434561.71</v>
      </c>
      <c r="MP328" s="4">
        <v>434561.71</v>
      </c>
      <c r="MQ328" s="4">
        <v>434561.71</v>
      </c>
      <c r="MR328" s="4">
        <v>434561.71</v>
      </c>
      <c r="MS328" s="4">
        <v>434561.71</v>
      </c>
      <c r="MT328" s="4">
        <v>434561.71</v>
      </c>
      <c r="MU328" s="4">
        <v>434561.71</v>
      </c>
      <c r="MV328" s="4">
        <v>434561.71</v>
      </c>
      <c r="MW328" s="4">
        <v>434561.71</v>
      </c>
      <c r="MX328" s="4">
        <v>434561.71</v>
      </c>
      <c r="MY328" s="4">
        <v>434561.71</v>
      </c>
      <c r="MZ328" s="4">
        <v>434561.71</v>
      </c>
      <c r="NA328" s="4">
        <v>434561.71</v>
      </c>
      <c r="NB328" s="4">
        <v>434561.71</v>
      </c>
      <c r="NC328" s="4">
        <v>434561.71</v>
      </c>
      <c r="ND328" s="4">
        <v>434561.71</v>
      </c>
      <c r="NE328" s="4">
        <v>434561.71</v>
      </c>
      <c r="NF328" s="4">
        <v>434561.71</v>
      </c>
      <c r="NG328" s="4">
        <v>434561.71</v>
      </c>
      <c r="NH328" s="4">
        <v>434561.71</v>
      </c>
      <c r="NI328" s="4">
        <v>434561.71</v>
      </c>
      <c r="NJ328" s="4">
        <v>434561.71</v>
      </c>
      <c r="NK328" s="4">
        <v>434561.71</v>
      </c>
      <c r="NL328" s="4">
        <v>434561.71</v>
      </c>
      <c r="NM328" s="4">
        <v>438741.03</v>
      </c>
      <c r="NN328" s="4">
        <v>448565.28</v>
      </c>
      <c r="NO328" s="4">
        <v>448565.28</v>
      </c>
      <c r="NP328" s="4">
        <v>452882</v>
      </c>
      <c r="NQ328" s="4">
        <v>452882</v>
      </c>
      <c r="NR328" s="4">
        <v>452882</v>
      </c>
      <c r="NS328" s="4">
        <v>452882</v>
      </c>
      <c r="NT328" s="4">
        <v>452882</v>
      </c>
      <c r="NU328" s="4">
        <v>452882</v>
      </c>
      <c r="NV328" s="4">
        <v>452882</v>
      </c>
      <c r="NW328" s="4">
        <v>452882</v>
      </c>
      <c r="NX328" s="4">
        <v>452882</v>
      </c>
      <c r="NY328" s="4">
        <v>452882</v>
      </c>
      <c r="NZ328" s="4">
        <v>452882</v>
      </c>
      <c r="OA328" s="4">
        <v>452882</v>
      </c>
      <c r="OB328" s="4">
        <v>452882</v>
      </c>
      <c r="OC328" s="4">
        <v>452882</v>
      </c>
      <c r="OD328" s="4">
        <v>452882</v>
      </c>
      <c r="OE328" s="4">
        <v>452882</v>
      </c>
      <c r="OF328" s="4">
        <v>452882</v>
      </c>
      <c r="OG328" s="4">
        <v>452882</v>
      </c>
      <c r="OH328" s="4">
        <v>452882</v>
      </c>
      <c r="OI328" s="4">
        <v>452882</v>
      </c>
      <c r="OJ328" s="4">
        <v>452882</v>
      </c>
      <c r="OK328" s="4">
        <v>452882</v>
      </c>
      <c r="OL328" s="4">
        <v>452882</v>
      </c>
      <c r="OM328" s="4">
        <v>452882</v>
      </c>
      <c r="ON328" s="4">
        <v>452882</v>
      </c>
      <c r="OO328" s="4">
        <v>452882</v>
      </c>
      <c r="OP328" s="4">
        <v>452882</v>
      </c>
      <c r="OQ328" s="4">
        <v>452882</v>
      </c>
      <c r="OR328" s="4">
        <v>452882</v>
      </c>
      <c r="OS328" s="4">
        <v>452882</v>
      </c>
      <c r="OT328" s="4">
        <v>452882</v>
      </c>
      <c r="OU328" s="4">
        <v>452882</v>
      </c>
      <c r="OV328" s="4">
        <v>452882</v>
      </c>
      <c r="OW328" s="4">
        <v>452882</v>
      </c>
      <c r="OX328" s="4">
        <v>452882</v>
      </c>
      <c r="OY328" s="4">
        <v>452882</v>
      </c>
      <c r="OZ328" s="4">
        <v>452882</v>
      </c>
      <c r="PA328" s="4">
        <v>452882</v>
      </c>
      <c r="PB328" s="4">
        <v>452882</v>
      </c>
      <c r="PC328" s="4">
        <v>452882</v>
      </c>
      <c r="PD328" s="4">
        <v>452882</v>
      </c>
      <c r="PE328" s="4">
        <v>452882</v>
      </c>
      <c r="PF328" s="4">
        <v>452882</v>
      </c>
      <c r="PG328" s="4">
        <v>452882</v>
      </c>
      <c r="PH328" s="4">
        <v>452882</v>
      </c>
      <c r="PI328" s="4">
        <v>452882</v>
      </c>
      <c r="PJ328" s="4">
        <v>452882</v>
      </c>
      <c r="PK328" s="4">
        <v>452882</v>
      </c>
      <c r="PL328" s="4">
        <v>452882</v>
      </c>
      <c r="PM328" s="4">
        <v>452882</v>
      </c>
      <c r="PN328" s="4">
        <v>452882</v>
      </c>
      <c r="PO328" s="4">
        <v>452882</v>
      </c>
      <c r="PP328" s="4">
        <v>452882</v>
      </c>
      <c r="PQ328" s="4">
        <v>452882</v>
      </c>
      <c r="PR328" s="4">
        <v>452882</v>
      </c>
      <c r="PS328" s="4">
        <v>452882</v>
      </c>
      <c r="PT328" s="4">
        <v>452882</v>
      </c>
      <c r="PU328" s="4">
        <v>452882</v>
      </c>
      <c r="PV328" s="4">
        <v>452882</v>
      </c>
      <c r="PW328" s="4">
        <v>452882</v>
      </c>
      <c r="PX328" s="4">
        <v>452882</v>
      </c>
      <c r="PY328" s="4">
        <v>452882</v>
      </c>
      <c r="PZ328" s="4">
        <v>452882</v>
      </c>
      <c r="QA328" s="4">
        <v>452882</v>
      </c>
      <c r="QB328" s="4">
        <v>452882</v>
      </c>
      <c r="QC328" s="4">
        <v>452882</v>
      </c>
      <c r="QD328" s="4">
        <v>452882</v>
      </c>
      <c r="QE328" s="4">
        <v>452882</v>
      </c>
      <c r="QF328" s="4">
        <v>452882</v>
      </c>
      <c r="QG328" s="4">
        <v>452882</v>
      </c>
      <c r="QH328" s="4">
        <v>452882</v>
      </c>
      <c r="QI328" s="4">
        <v>452882</v>
      </c>
      <c r="QJ328" s="4">
        <v>452882</v>
      </c>
      <c r="QK328" s="4">
        <v>452882</v>
      </c>
      <c r="QL328" s="4">
        <v>452882</v>
      </c>
      <c r="QM328" s="4">
        <v>452882</v>
      </c>
      <c r="QN328" s="4">
        <v>452882</v>
      </c>
      <c r="QO328" s="4">
        <v>452882</v>
      </c>
      <c r="QP328" s="4">
        <v>452882</v>
      </c>
      <c r="QQ328" s="4">
        <v>452882</v>
      </c>
      <c r="QR328" s="4">
        <v>452882</v>
      </c>
      <c r="QS328" s="4">
        <v>452882</v>
      </c>
      <c r="QT328" s="4">
        <v>452882</v>
      </c>
      <c r="QU328" s="4">
        <v>452882</v>
      </c>
      <c r="QV328" s="4">
        <v>452882</v>
      </c>
      <c r="QW328" s="4">
        <v>452882</v>
      </c>
      <c r="QX328" s="4">
        <v>452882</v>
      </c>
      <c r="QY328" s="4">
        <v>452882</v>
      </c>
      <c r="QZ328" s="4">
        <v>452882</v>
      </c>
    </row>
    <row r="329" spans="1:468">
      <c r="A329" s="4" t="s">
        <v>1407</v>
      </c>
      <c r="D329" s="4">
        <v>692121.01</v>
      </c>
      <c r="E329" s="4">
        <v>586957.19999999995</v>
      </c>
      <c r="F329" s="689">
        <v>18838149.550000001</v>
      </c>
      <c r="H329" s="4" t="s">
        <v>894</v>
      </c>
      <c r="BV329" s="4">
        <v>4173.8</v>
      </c>
      <c r="BW329" s="4">
        <v>10988.14</v>
      </c>
      <c r="BX329" s="4">
        <v>17802.47</v>
      </c>
      <c r="BY329" s="4">
        <v>24616.81</v>
      </c>
      <c r="BZ329" s="4">
        <v>31431.14</v>
      </c>
      <c r="CA329" s="4">
        <v>38245.480000000003</v>
      </c>
      <c r="CB329" s="4">
        <v>38245.480000000003</v>
      </c>
      <c r="CC329" s="4">
        <v>45731.7</v>
      </c>
      <c r="CD329" s="4">
        <v>55169.1</v>
      </c>
      <c r="CE329" s="4">
        <v>70286.710000000006</v>
      </c>
      <c r="CF329" s="4">
        <v>86301.66</v>
      </c>
      <c r="CG329" s="4">
        <v>106804.87</v>
      </c>
      <c r="CH329" s="4">
        <v>129279.23</v>
      </c>
      <c r="CI329" s="4">
        <v>129279.23</v>
      </c>
      <c r="CJ329" s="4">
        <v>140889.09</v>
      </c>
      <c r="CK329" s="4">
        <v>145582.20000000001</v>
      </c>
      <c r="CL329" s="4">
        <v>150991.48000000001</v>
      </c>
      <c r="CM329" s="4">
        <v>154183.54999999999</v>
      </c>
      <c r="CN329" s="4">
        <v>157383.21</v>
      </c>
      <c r="CO329" s="4">
        <v>161902.60999999999</v>
      </c>
      <c r="CP329" s="4">
        <v>161902.60999999999</v>
      </c>
      <c r="CQ329" s="4">
        <v>167354.60999999999</v>
      </c>
      <c r="CR329" s="4">
        <v>171011.78</v>
      </c>
      <c r="CS329" s="4">
        <v>173252.16</v>
      </c>
      <c r="CT329" s="4">
        <v>175551.5</v>
      </c>
      <c r="CU329" s="4">
        <v>177864.63</v>
      </c>
      <c r="CV329" s="4">
        <v>180293.47</v>
      </c>
      <c r="CW329" s="4">
        <v>180293.47</v>
      </c>
      <c r="CX329" s="4">
        <v>182860.61</v>
      </c>
      <c r="CY329" s="4">
        <v>185591.25</v>
      </c>
      <c r="CZ329" s="4">
        <v>188321.95</v>
      </c>
      <c r="DA329" s="4">
        <v>191052.67</v>
      </c>
      <c r="DB329" s="4">
        <v>193825.58</v>
      </c>
      <c r="DC329" s="4">
        <v>196765.09</v>
      </c>
      <c r="DD329" s="4">
        <v>196765.09</v>
      </c>
      <c r="DE329" s="4">
        <v>199704.67</v>
      </c>
      <c r="DF329" s="4">
        <v>202699.03</v>
      </c>
      <c r="DG329" s="4">
        <v>205742.94</v>
      </c>
      <c r="DH329" s="4">
        <v>208786.84</v>
      </c>
      <c r="DI329" s="4">
        <v>210943.38</v>
      </c>
      <c r="DJ329" s="4">
        <v>212943.32</v>
      </c>
      <c r="DK329" s="4">
        <v>212943.32</v>
      </c>
      <c r="DL329" s="4">
        <v>214943.27</v>
      </c>
      <c r="DM329" s="4">
        <v>216943.21</v>
      </c>
      <c r="DN329" s="4">
        <v>218943.15</v>
      </c>
      <c r="DO329" s="4">
        <v>220943.1</v>
      </c>
      <c r="DP329" s="4">
        <v>223014.71</v>
      </c>
      <c r="DQ329" s="4">
        <v>225105.67</v>
      </c>
      <c r="DR329" s="4">
        <v>225105.67</v>
      </c>
      <c r="DS329" s="4">
        <v>227256.72</v>
      </c>
      <c r="DT329" s="4">
        <v>229481.85</v>
      </c>
      <c r="DU329" s="4">
        <v>231706.99</v>
      </c>
      <c r="DV329" s="4">
        <v>233932.12</v>
      </c>
      <c r="DW329" s="4">
        <v>236157.25</v>
      </c>
      <c r="DX329" s="4">
        <v>238382.38</v>
      </c>
      <c r="DY329" s="4">
        <v>238382.38</v>
      </c>
      <c r="DZ329" s="4">
        <v>240607.52</v>
      </c>
      <c r="EA329" s="4">
        <v>242832.65</v>
      </c>
      <c r="EB329" s="4">
        <v>245092.66</v>
      </c>
      <c r="EC329" s="4">
        <v>247408.76</v>
      </c>
      <c r="ED329" s="4">
        <v>250158.75</v>
      </c>
      <c r="EE329" s="4">
        <v>253074.75</v>
      </c>
      <c r="EF329" s="4">
        <v>253074.75</v>
      </c>
      <c r="EG329" s="4">
        <v>256011.31</v>
      </c>
      <c r="EH329" s="4">
        <v>258956.11</v>
      </c>
      <c r="EI329" s="4">
        <v>262220.28000000003</v>
      </c>
      <c r="EJ329" s="4">
        <v>265862.69</v>
      </c>
      <c r="EK329" s="4">
        <v>269550.53999999998</v>
      </c>
      <c r="EL329" s="4">
        <v>273256.52</v>
      </c>
      <c r="EM329" s="4">
        <v>273256.52</v>
      </c>
      <c r="EN329" s="4">
        <v>276992.05</v>
      </c>
      <c r="EO329" s="4">
        <v>280337.71000000002</v>
      </c>
      <c r="EP329" s="4">
        <v>283729.94</v>
      </c>
      <c r="EQ329" s="4">
        <v>287139.88</v>
      </c>
      <c r="ER329" s="4">
        <v>290549.82</v>
      </c>
      <c r="ES329" s="4">
        <v>294008.7</v>
      </c>
      <c r="ET329" s="4">
        <v>294008.7</v>
      </c>
      <c r="EU329" s="4">
        <v>297474.17</v>
      </c>
      <c r="EV329" s="4">
        <v>300939.65000000002</v>
      </c>
      <c r="EW329" s="4">
        <v>304678.39</v>
      </c>
      <c r="EX329" s="4">
        <v>308871.58</v>
      </c>
      <c r="EY329" s="4">
        <v>313296.40999999997</v>
      </c>
      <c r="EZ329" s="4">
        <v>317741.45</v>
      </c>
      <c r="FA329" s="4">
        <v>317741.45</v>
      </c>
      <c r="FB329" s="4">
        <v>322781.43</v>
      </c>
      <c r="FC329" s="4">
        <v>328139.51</v>
      </c>
      <c r="FD329" s="4">
        <v>333557.53000000003</v>
      </c>
      <c r="FE329" s="4">
        <v>338991.68</v>
      </c>
      <c r="FF329" s="4">
        <v>343122.21</v>
      </c>
      <c r="FG329" s="4">
        <v>347296.86</v>
      </c>
      <c r="FH329" s="4">
        <v>347296.86</v>
      </c>
      <c r="FI329" s="4">
        <v>351542.08</v>
      </c>
      <c r="FJ329" s="4">
        <v>351542.08</v>
      </c>
      <c r="FK329" s="4">
        <v>355928.44</v>
      </c>
      <c r="FL329" s="4">
        <v>360332.75</v>
      </c>
      <c r="FM329" s="4">
        <v>364738.88</v>
      </c>
      <c r="FN329" s="4">
        <v>369145.05</v>
      </c>
      <c r="FO329" s="4">
        <v>369145.05</v>
      </c>
      <c r="FP329" s="4">
        <v>373559.36</v>
      </c>
      <c r="FQ329" s="4">
        <v>378236.36</v>
      </c>
      <c r="FR329" s="4">
        <v>383159.83</v>
      </c>
      <c r="FS329" s="4">
        <v>388137.26</v>
      </c>
      <c r="FT329" s="4">
        <v>392928.32</v>
      </c>
      <c r="FU329" s="4">
        <v>397866</v>
      </c>
      <c r="FV329" s="4">
        <v>397866</v>
      </c>
      <c r="FW329" s="4">
        <v>402933.58</v>
      </c>
      <c r="FX329" s="4">
        <v>405996.9</v>
      </c>
      <c r="FY329" s="4">
        <v>409007.14</v>
      </c>
      <c r="FZ329" s="4">
        <v>411934.16</v>
      </c>
      <c r="GA329" s="4">
        <v>413798.71</v>
      </c>
      <c r="GB329" s="4">
        <v>415698.59</v>
      </c>
      <c r="GC329" s="4">
        <v>415698.59</v>
      </c>
      <c r="GD329" s="4">
        <v>417424.38</v>
      </c>
      <c r="GE329" s="4">
        <v>418953.16</v>
      </c>
      <c r="GF329" s="4">
        <v>420491.35</v>
      </c>
      <c r="GG329" s="4">
        <v>422029.56</v>
      </c>
      <c r="GH329" s="4">
        <v>423567.78</v>
      </c>
      <c r="GI329" s="4">
        <v>423567.78</v>
      </c>
      <c r="GJ329" s="4">
        <v>423567.78</v>
      </c>
      <c r="GK329" s="4">
        <v>423567.78</v>
      </c>
      <c r="GL329" s="4">
        <v>423567.78</v>
      </c>
      <c r="GM329" s="4">
        <v>423567.78</v>
      </c>
      <c r="GN329" s="4">
        <v>425618.75</v>
      </c>
      <c r="GO329" s="4">
        <v>427669.71</v>
      </c>
      <c r="GP329" s="4">
        <v>429720.68</v>
      </c>
      <c r="GQ329" s="4">
        <v>429720.68</v>
      </c>
      <c r="GR329" s="4">
        <v>431895.28</v>
      </c>
      <c r="GS329" s="4">
        <v>434139.95</v>
      </c>
      <c r="GT329" s="4">
        <v>439520.1</v>
      </c>
      <c r="GU329" s="4">
        <v>454306.69</v>
      </c>
      <c r="GV329" s="4">
        <v>469093.28</v>
      </c>
      <c r="GW329" s="4">
        <v>483879.87</v>
      </c>
      <c r="GX329" s="4">
        <v>483879.87</v>
      </c>
      <c r="GY329" s="4">
        <v>512253.54</v>
      </c>
      <c r="GZ329" s="4">
        <v>552123.96</v>
      </c>
      <c r="HA329" s="4">
        <v>564820.23</v>
      </c>
      <c r="HB329" s="4">
        <v>566829.48</v>
      </c>
      <c r="HC329" s="4">
        <v>567226.06000000006</v>
      </c>
      <c r="HD329" s="4">
        <v>567593.24</v>
      </c>
      <c r="HE329" s="4">
        <v>567593.24</v>
      </c>
      <c r="HF329" s="4">
        <v>567976.21</v>
      </c>
      <c r="HG329" s="4">
        <v>568359.18000000005</v>
      </c>
      <c r="HH329" s="4">
        <v>568742.16</v>
      </c>
      <c r="HI329" s="4">
        <v>569125.13</v>
      </c>
      <c r="HJ329" s="4">
        <v>569508.1</v>
      </c>
      <c r="HK329" s="4">
        <v>569891.09</v>
      </c>
      <c r="HL329" s="4">
        <v>569891.09</v>
      </c>
      <c r="HM329" s="4">
        <v>570274.06999999995</v>
      </c>
      <c r="HN329" s="4">
        <v>570657.05000000005</v>
      </c>
      <c r="HO329" s="4">
        <v>571040.03</v>
      </c>
      <c r="HP329" s="4">
        <v>571423.02</v>
      </c>
      <c r="HQ329" s="4">
        <v>571825.84</v>
      </c>
      <c r="HR329" s="4">
        <v>572246.56000000006</v>
      </c>
      <c r="HS329" s="4">
        <v>572246.56000000006</v>
      </c>
      <c r="HT329" s="4">
        <v>572667.29</v>
      </c>
      <c r="HU329" s="4">
        <v>573088.02</v>
      </c>
      <c r="HV329" s="4">
        <v>573508.74</v>
      </c>
      <c r="HW329" s="4">
        <v>573929.47</v>
      </c>
      <c r="HX329" s="4">
        <v>574350.19999999995</v>
      </c>
      <c r="HY329" s="4">
        <v>574770.92000000004</v>
      </c>
      <c r="HZ329" s="4">
        <v>574770.92000000004</v>
      </c>
      <c r="IA329" s="4">
        <v>575191.65</v>
      </c>
      <c r="IB329" s="4">
        <v>575612.37</v>
      </c>
      <c r="IC329" s="4">
        <v>576033.1</v>
      </c>
      <c r="ID329" s="4">
        <v>576453.82999999996</v>
      </c>
      <c r="IE329" s="4">
        <v>576508.06999999995</v>
      </c>
      <c r="IF329" s="4">
        <v>576551.31000000006</v>
      </c>
      <c r="IG329" s="4">
        <v>576551.31000000006</v>
      </c>
      <c r="IH329" s="4">
        <v>576594.55000000005</v>
      </c>
      <c r="II329" s="4">
        <v>576637.79</v>
      </c>
      <c r="IJ329" s="4">
        <v>576681.02</v>
      </c>
      <c r="IK329" s="4">
        <v>576724.26</v>
      </c>
      <c r="IL329" s="4">
        <v>576767.5</v>
      </c>
      <c r="IM329" s="4">
        <v>576810.74</v>
      </c>
      <c r="IN329" s="4">
        <v>576810.74</v>
      </c>
      <c r="IO329" s="4">
        <v>576853.98</v>
      </c>
      <c r="IP329" s="4">
        <v>576897.21</v>
      </c>
      <c r="IQ329" s="4">
        <v>576940.44999999995</v>
      </c>
      <c r="IR329" s="4">
        <v>576983.68999999994</v>
      </c>
      <c r="IS329" s="4">
        <v>577026.93000000005</v>
      </c>
      <c r="IT329" s="4">
        <v>577070.16</v>
      </c>
      <c r="IU329" s="4">
        <v>577070.16</v>
      </c>
      <c r="IV329" s="4">
        <v>577113.4</v>
      </c>
      <c r="IW329" s="4">
        <v>577156.64</v>
      </c>
      <c r="IX329" s="4">
        <v>577199.88</v>
      </c>
      <c r="IY329" s="4">
        <v>577199.88</v>
      </c>
      <c r="IZ329" s="4">
        <v>577199.88</v>
      </c>
      <c r="JA329" s="4">
        <v>577199.88</v>
      </c>
      <c r="JB329" s="4">
        <v>577199.88</v>
      </c>
      <c r="JC329" s="4">
        <v>577199.88</v>
      </c>
      <c r="JD329" s="4">
        <v>577243.12</v>
      </c>
      <c r="JE329" s="4">
        <v>577286.35</v>
      </c>
      <c r="JF329" s="4">
        <v>577329.59</v>
      </c>
      <c r="JG329" s="4">
        <v>577372.82999999996</v>
      </c>
      <c r="JH329" s="4">
        <v>577416.06999999995</v>
      </c>
      <c r="JI329" s="4">
        <v>577416.06999999995</v>
      </c>
      <c r="JJ329" s="4">
        <v>577459.30000000005</v>
      </c>
      <c r="JK329" s="4">
        <v>577502.54</v>
      </c>
      <c r="JL329" s="4">
        <v>577545.78</v>
      </c>
      <c r="JM329" s="4">
        <v>577589.02</v>
      </c>
      <c r="JN329" s="4">
        <v>577632.26</v>
      </c>
      <c r="JO329" s="4">
        <v>577675.49</v>
      </c>
      <c r="JP329" s="4">
        <v>577675.49</v>
      </c>
      <c r="JQ329" s="4">
        <v>577718.73</v>
      </c>
      <c r="JR329" s="4">
        <v>577761.97</v>
      </c>
      <c r="JS329" s="4">
        <v>577822.5</v>
      </c>
      <c r="JT329" s="4">
        <v>577894.56000000006</v>
      </c>
      <c r="JU329" s="4">
        <v>577966.63</v>
      </c>
      <c r="JV329" s="4">
        <v>578038.68999999994</v>
      </c>
      <c r="JW329" s="4">
        <v>578038.68999999994</v>
      </c>
      <c r="JX329" s="4">
        <v>578110.75</v>
      </c>
      <c r="JY329" s="4">
        <v>578182.81999999995</v>
      </c>
      <c r="JZ329" s="4">
        <v>578254.88</v>
      </c>
      <c r="KA329" s="4">
        <v>578326.93999999994</v>
      </c>
      <c r="KB329" s="4">
        <v>578399</v>
      </c>
      <c r="KC329" s="4">
        <v>578471.06999999995</v>
      </c>
      <c r="KD329" s="4">
        <v>578471.06999999995</v>
      </c>
      <c r="KE329" s="4">
        <v>578561.87</v>
      </c>
      <c r="KF329" s="4">
        <v>578662.75</v>
      </c>
      <c r="KG329" s="4">
        <v>578763.64</v>
      </c>
      <c r="KH329" s="4">
        <v>578864.53</v>
      </c>
      <c r="KI329" s="4">
        <v>578965.42000000004</v>
      </c>
      <c r="KJ329" s="4">
        <v>579066.31000000006</v>
      </c>
      <c r="KK329" s="4">
        <v>579066.31000000006</v>
      </c>
      <c r="KL329" s="4">
        <v>579167.19999999995</v>
      </c>
      <c r="KM329" s="4">
        <v>579268.07999999996</v>
      </c>
      <c r="KN329" s="4">
        <v>579368.97</v>
      </c>
      <c r="KO329" s="4">
        <v>579469.86</v>
      </c>
      <c r="KP329" s="4">
        <v>579570.75</v>
      </c>
      <c r="KQ329" s="4">
        <v>579671.64</v>
      </c>
      <c r="KR329" s="4">
        <v>579671.64</v>
      </c>
      <c r="KS329" s="4">
        <v>579772.52</v>
      </c>
      <c r="KT329" s="4">
        <v>579873.41</v>
      </c>
      <c r="KU329" s="4">
        <v>579974.30000000005</v>
      </c>
      <c r="KV329" s="4">
        <v>580075.18999999994</v>
      </c>
      <c r="KW329" s="4">
        <v>580176.07999999996</v>
      </c>
      <c r="KX329" s="4">
        <v>580276.96</v>
      </c>
      <c r="KY329" s="4">
        <v>580276.96</v>
      </c>
      <c r="KZ329" s="4">
        <v>580377.85</v>
      </c>
      <c r="LA329" s="4">
        <v>580478.74</v>
      </c>
      <c r="LB329" s="4">
        <v>580579.63</v>
      </c>
      <c r="LC329" s="4">
        <v>580680.52</v>
      </c>
      <c r="LD329" s="4">
        <v>580781.4</v>
      </c>
      <c r="LE329" s="4">
        <v>580882.29</v>
      </c>
      <c r="LF329" s="4">
        <v>580882.29</v>
      </c>
      <c r="LG329" s="4">
        <v>580983.18000000005</v>
      </c>
      <c r="LH329" s="4">
        <v>581084.06999999995</v>
      </c>
      <c r="LI329" s="4">
        <v>581184.96</v>
      </c>
      <c r="LJ329" s="4">
        <v>581285.84</v>
      </c>
      <c r="LK329" s="4">
        <v>581386.73</v>
      </c>
      <c r="LL329" s="4">
        <v>581487.62</v>
      </c>
      <c r="LM329" s="4">
        <v>581487.62</v>
      </c>
      <c r="LN329" s="4">
        <v>581611.56999999995</v>
      </c>
      <c r="LO329" s="4">
        <v>581741.28</v>
      </c>
      <c r="LP329" s="4">
        <v>581871</v>
      </c>
      <c r="LQ329" s="4">
        <v>582000.71</v>
      </c>
      <c r="LR329" s="4">
        <v>582130.42000000004</v>
      </c>
      <c r="LS329" s="4">
        <v>582260.14</v>
      </c>
      <c r="LT329" s="4">
        <v>582260.14</v>
      </c>
      <c r="LU329" s="4">
        <v>582389.85</v>
      </c>
      <c r="LV329" s="4">
        <v>582519.56000000006</v>
      </c>
      <c r="LW329" s="4">
        <v>582649.28</v>
      </c>
      <c r="LX329" s="4">
        <v>582778.99</v>
      </c>
      <c r="LY329" s="4">
        <v>582908.69999999995</v>
      </c>
      <c r="LZ329" s="4">
        <v>583038.41</v>
      </c>
      <c r="MA329" s="4">
        <v>583038.41</v>
      </c>
      <c r="MB329" s="4">
        <v>583168.13</v>
      </c>
      <c r="MC329" s="4">
        <v>583297.84</v>
      </c>
      <c r="MD329" s="4">
        <v>583427.55000000005</v>
      </c>
      <c r="ME329" s="4">
        <v>583557.27</v>
      </c>
      <c r="MF329" s="4">
        <v>583686.98</v>
      </c>
      <c r="MG329" s="4">
        <v>583816.68999999994</v>
      </c>
      <c r="MH329" s="4">
        <v>583816.68999999994</v>
      </c>
      <c r="MI329" s="4">
        <v>583946.41</v>
      </c>
      <c r="MJ329" s="4">
        <v>584076.12</v>
      </c>
      <c r="MK329" s="4">
        <v>584218.81000000006</v>
      </c>
      <c r="ML329" s="4">
        <v>584362.93000000005</v>
      </c>
      <c r="MM329" s="4">
        <v>584507.06000000006</v>
      </c>
      <c r="MN329" s="4">
        <v>584651.18000000005</v>
      </c>
      <c r="MO329" s="4">
        <v>584651.18000000005</v>
      </c>
      <c r="MP329" s="4">
        <v>584795.31000000006</v>
      </c>
      <c r="MQ329" s="4">
        <v>584939.43000000005</v>
      </c>
      <c r="MR329" s="4">
        <v>585083.56000000006</v>
      </c>
      <c r="MS329" s="4">
        <v>585227.68999999994</v>
      </c>
      <c r="MT329" s="4">
        <v>585371.81000000006</v>
      </c>
      <c r="MU329" s="4">
        <v>585515.93999999994</v>
      </c>
      <c r="MV329" s="4">
        <v>585515.93999999994</v>
      </c>
      <c r="MW329" s="4">
        <v>585660.06000000006</v>
      </c>
      <c r="MX329" s="4">
        <v>585804.18999999994</v>
      </c>
      <c r="MY329" s="4">
        <v>585948.31999999995</v>
      </c>
      <c r="MZ329" s="4">
        <v>586092.43999999994</v>
      </c>
      <c r="NA329" s="4">
        <v>586236.56999999995</v>
      </c>
      <c r="NB329" s="4">
        <v>586380.68999999994</v>
      </c>
      <c r="NC329" s="4">
        <v>586380.68999999994</v>
      </c>
      <c r="ND329" s="4">
        <v>586524.81999999995</v>
      </c>
      <c r="NE329" s="4">
        <v>586668.93999999994</v>
      </c>
      <c r="NF329" s="4">
        <v>586813.06999999995</v>
      </c>
      <c r="NG329" s="4">
        <v>586957.19999999995</v>
      </c>
      <c r="NH329" s="4">
        <v>591810.91</v>
      </c>
      <c r="NI329" s="4">
        <v>596664.62</v>
      </c>
      <c r="NJ329" s="4">
        <v>596664.62</v>
      </c>
      <c r="NK329" s="4">
        <v>601518.34</v>
      </c>
      <c r="NL329" s="4">
        <v>606372.05000000005</v>
      </c>
      <c r="NM329" s="4">
        <v>611225.77</v>
      </c>
      <c r="NN329" s="4">
        <v>616079.48</v>
      </c>
      <c r="NO329" s="4">
        <v>616079.48</v>
      </c>
      <c r="NP329" s="4">
        <v>620933.19999999995</v>
      </c>
      <c r="NQ329" s="4">
        <v>620933.19999999995</v>
      </c>
      <c r="NR329" s="4">
        <v>626434.06999999995</v>
      </c>
      <c r="NS329" s="4">
        <v>636303.29</v>
      </c>
      <c r="NT329" s="4">
        <v>647628.63</v>
      </c>
      <c r="NU329" s="4">
        <v>660895.43999999994</v>
      </c>
      <c r="NV329" s="4">
        <v>675941.96</v>
      </c>
      <c r="NW329" s="4">
        <v>692121.01</v>
      </c>
      <c r="NX329" s="4">
        <v>692121.01</v>
      </c>
      <c r="NY329" s="4">
        <v>692121.01</v>
      </c>
      <c r="NZ329" s="4">
        <v>692121.01</v>
      </c>
      <c r="OA329" s="4">
        <v>692121.01</v>
      </c>
      <c r="OB329" s="4">
        <v>692121.01</v>
      </c>
      <c r="OC329" s="4">
        <v>692121.01</v>
      </c>
      <c r="OD329" s="4">
        <v>692121.01</v>
      </c>
      <c r="OE329" s="4">
        <v>692121.01</v>
      </c>
      <c r="OF329" s="4">
        <v>692121.01</v>
      </c>
      <c r="OG329" s="4">
        <v>692121.01</v>
      </c>
      <c r="OH329" s="4">
        <v>692121.01</v>
      </c>
      <c r="OI329" s="4">
        <v>692121.01</v>
      </c>
      <c r="OJ329" s="4">
        <v>692121.01</v>
      </c>
      <c r="OK329" s="4">
        <v>692121.01</v>
      </c>
      <c r="OL329" s="4">
        <v>692121.01</v>
      </c>
      <c r="OM329" s="4">
        <v>692121.01</v>
      </c>
      <c r="ON329" s="4">
        <v>692121.01</v>
      </c>
      <c r="OO329" s="4">
        <v>692121.01</v>
      </c>
      <c r="OP329" s="4">
        <v>692121.01</v>
      </c>
      <c r="OQ329" s="4">
        <v>692121.01</v>
      </c>
      <c r="OR329" s="4">
        <v>692121.01</v>
      </c>
      <c r="OS329" s="4">
        <v>692121.01</v>
      </c>
      <c r="OT329" s="4">
        <v>692121.01</v>
      </c>
      <c r="OU329" s="4">
        <v>692121.01</v>
      </c>
      <c r="OV329" s="4">
        <v>692121.01</v>
      </c>
      <c r="OW329" s="4">
        <v>692121.01</v>
      </c>
      <c r="OX329" s="4">
        <v>692121.01</v>
      </c>
      <c r="OY329" s="4">
        <v>692121.01</v>
      </c>
      <c r="OZ329" s="4">
        <v>692121.01</v>
      </c>
      <c r="PA329" s="4">
        <v>692121.01</v>
      </c>
      <c r="PB329" s="4">
        <v>692121.01</v>
      </c>
      <c r="PC329" s="4">
        <v>692121.01</v>
      </c>
      <c r="PD329" s="4">
        <v>692121.01</v>
      </c>
      <c r="PE329" s="4">
        <v>692121.01</v>
      </c>
      <c r="PF329" s="4">
        <v>692121.01</v>
      </c>
      <c r="PG329" s="4">
        <v>692121.01</v>
      </c>
      <c r="PH329" s="4">
        <v>692121.01</v>
      </c>
      <c r="PI329" s="4">
        <v>692121.01</v>
      </c>
      <c r="PJ329" s="4">
        <v>692121.01</v>
      </c>
      <c r="PK329" s="4">
        <v>692121.01</v>
      </c>
      <c r="PL329" s="4">
        <v>692121.01</v>
      </c>
      <c r="PM329" s="4">
        <v>692121.01</v>
      </c>
      <c r="PN329" s="4">
        <v>692121.01</v>
      </c>
      <c r="PO329" s="4">
        <v>692121.01</v>
      </c>
      <c r="PP329" s="4">
        <v>692121.01</v>
      </c>
      <c r="PQ329" s="4">
        <v>692121.01</v>
      </c>
      <c r="PR329" s="4">
        <v>692121.01</v>
      </c>
      <c r="PS329" s="4">
        <v>692121.01</v>
      </c>
      <c r="PT329" s="4">
        <v>692121.01</v>
      </c>
      <c r="PU329" s="4">
        <v>692121.01</v>
      </c>
      <c r="PV329" s="4">
        <v>692121.01</v>
      </c>
      <c r="PW329" s="4">
        <v>692121.01</v>
      </c>
      <c r="PX329" s="4">
        <v>692121.01</v>
      </c>
      <c r="PY329" s="4">
        <v>692121.01</v>
      </c>
      <c r="PZ329" s="4">
        <v>692121.01</v>
      </c>
      <c r="QA329" s="4">
        <v>692121.01</v>
      </c>
      <c r="QB329" s="4">
        <v>692121.01</v>
      </c>
      <c r="QC329" s="4">
        <v>692121.01</v>
      </c>
      <c r="QD329" s="4">
        <v>692121.01</v>
      </c>
      <c r="QE329" s="4">
        <v>692121.01</v>
      </c>
      <c r="QF329" s="4">
        <v>692121.01</v>
      </c>
      <c r="QG329" s="4">
        <v>692121.01</v>
      </c>
      <c r="QH329" s="4">
        <v>692121.01</v>
      </c>
      <c r="QI329" s="4">
        <v>692121.01</v>
      </c>
      <c r="QJ329" s="4">
        <v>692121.01</v>
      </c>
      <c r="QK329" s="4">
        <v>692121.01</v>
      </c>
      <c r="QL329" s="4">
        <v>692121.01</v>
      </c>
      <c r="QM329" s="4">
        <v>692121.01</v>
      </c>
      <c r="QN329" s="4">
        <v>692121.01</v>
      </c>
      <c r="QO329" s="4">
        <v>692121.01</v>
      </c>
      <c r="QP329" s="4">
        <v>692121.01</v>
      </c>
      <c r="QQ329" s="4">
        <v>692121.01</v>
      </c>
      <c r="QR329" s="4">
        <v>692121.01</v>
      </c>
      <c r="QS329" s="4">
        <v>692121.01</v>
      </c>
      <c r="QT329" s="4">
        <v>692121.01</v>
      </c>
      <c r="QU329" s="4">
        <v>692121.01</v>
      </c>
      <c r="QV329" s="4">
        <v>692121.01</v>
      </c>
      <c r="QW329" s="4">
        <v>692121.01</v>
      </c>
      <c r="QX329" s="4">
        <v>692121.01</v>
      </c>
      <c r="QY329" s="4">
        <v>692121.01</v>
      </c>
      <c r="QZ329" s="4">
        <v>692121.01</v>
      </c>
    </row>
    <row r="330" spans="1:468">
      <c r="A330" s="4" t="s">
        <v>1526</v>
      </c>
      <c r="D330" s="4">
        <v>350</v>
      </c>
      <c r="E330" s="4">
        <v>350</v>
      </c>
      <c r="F330" s="689">
        <v>70064.58</v>
      </c>
      <c r="H330" s="4" t="s">
        <v>894</v>
      </c>
      <c r="JR330" s="4">
        <v>4.7699999999999996</v>
      </c>
      <c r="JS330" s="4">
        <v>9.5500000000000007</v>
      </c>
      <c r="JT330" s="4">
        <v>14.32</v>
      </c>
      <c r="JU330" s="4">
        <v>19.09</v>
      </c>
      <c r="JV330" s="4">
        <v>23.86</v>
      </c>
      <c r="JW330" s="4">
        <v>23.86</v>
      </c>
      <c r="JX330" s="4">
        <v>28.64</v>
      </c>
      <c r="JY330" s="4">
        <v>33.409999999999997</v>
      </c>
      <c r="JZ330" s="4">
        <v>38.18</v>
      </c>
      <c r="KA330" s="4">
        <v>42.95</v>
      </c>
      <c r="KB330" s="4">
        <v>47.73</v>
      </c>
      <c r="KC330" s="4">
        <v>52.5</v>
      </c>
      <c r="KD330" s="4">
        <v>52.5</v>
      </c>
      <c r="KE330" s="4">
        <v>57.27</v>
      </c>
      <c r="KF330" s="4">
        <v>62.05</v>
      </c>
      <c r="KG330" s="4">
        <v>66.819999999999993</v>
      </c>
      <c r="KH330" s="4">
        <v>71.59</v>
      </c>
      <c r="KI330" s="4">
        <v>76.36</v>
      </c>
      <c r="KJ330" s="4">
        <v>81.14</v>
      </c>
      <c r="KK330" s="4">
        <v>81.14</v>
      </c>
      <c r="KL330" s="4">
        <v>85.91</v>
      </c>
      <c r="KM330" s="4">
        <v>90.68</v>
      </c>
      <c r="KN330" s="4">
        <v>95.45</v>
      </c>
      <c r="KO330" s="4">
        <v>100.23</v>
      </c>
      <c r="KP330" s="4">
        <v>105</v>
      </c>
      <c r="KQ330" s="4">
        <v>109.77</v>
      </c>
      <c r="KR330" s="4">
        <v>109.77</v>
      </c>
      <c r="KS330" s="4">
        <v>114.55</v>
      </c>
      <c r="KT330" s="4">
        <v>119.32</v>
      </c>
      <c r="KU330" s="4">
        <v>124.09</v>
      </c>
      <c r="KV330" s="4">
        <v>130.77000000000001</v>
      </c>
      <c r="KW330" s="4">
        <v>138.72999999999999</v>
      </c>
      <c r="KX330" s="4">
        <v>147.94999999999999</v>
      </c>
      <c r="KY330" s="4">
        <v>147.94999999999999</v>
      </c>
      <c r="KZ330" s="4">
        <v>159.09</v>
      </c>
      <c r="LA330" s="4">
        <v>170.23</v>
      </c>
      <c r="LB330" s="4">
        <v>181.36</v>
      </c>
      <c r="LC330" s="4">
        <v>192.5</v>
      </c>
      <c r="LD330" s="4">
        <v>203.64</v>
      </c>
      <c r="LE330" s="4">
        <v>214.77</v>
      </c>
      <c r="LF330" s="4">
        <v>214.77</v>
      </c>
      <c r="LG330" s="4">
        <v>228.46</v>
      </c>
      <c r="LH330" s="4">
        <v>242.77</v>
      </c>
      <c r="LI330" s="4">
        <v>257.08999999999997</v>
      </c>
      <c r="LJ330" s="4">
        <v>271.41000000000003</v>
      </c>
      <c r="LK330" s="4">
        <v>286.36</v>
      </c>
      <c r="LL330" s="4">
        <v>302.27</v>
      </c>
      <c r="LM330" s="4">
        <v>302.27</v>
      </c>
      <c r="LN330" s="4">
        <v>318.18</v>
      </c>
      <c r="LO330" s="4">
        <v>334.09</v>
      </c>
      <c r="LP330" s="4">
        <v>350</v>
      </c>
      <c r="LQ330" s="4">
        <v>350</v>
      </c>
      <c r="LR330" s="4">
        <v>350</v>
      </c>
      <c r="LS330" s="4">
        <v>350</v>
      </c>
      <c r="LT330" s="4">
        <v>350</v>
      </c>
      <c r="LU330" s="4">
        <v>350</v>
      </c>
      <c r="LV330" s="4">
        <v>350</v>
      </c>
      <c r="LW330" s="4">
        <v>350</v>
      </c>
      <c r="LX330" s="4">
        <v>350</v>
      </c>
      <c r="LY330" s="4">
        <v>350</v>
      </c>
      <c r="LZ330" s="4">
        <v>350</v>
      </c>
      <c r="MA330" s="4">
        <v>350</v>
      </c>
      <c r="MB330" s="4">
        <v>350</v>
      </c>
      <c r="MC330" s="4">
        <v>350</v>
      </c>
      <c r="MD330" s="4">
        <v>350</v>
      </c>
      <c r="ME330" s="4">
        <v>350</v>
      </c>
      <c r="MF330" s="4">
        <v>350</v>
      </c>
      <c r="MG330" s="4">
        <v>350</v>
      </c>
      <c r="MH330" s="4">
        <v>350</v>
      </c>
      <c r="MI330" s="4">
        <v>350</v>
      </c>
      <c r="MJ330" s="4">
        <v>350</v>
      </c>
      <c r="MK330" s="4">
        <v>350</v>
      </c>
      <c r="ML330" s="4">
        <v>350</v>
      </c>
      <c r="MM330" s="4">
        <v>350</v>
      </c>
      <c r="MN330" s="4">
        <v>350</v>
      </c>
      <c r="MO330" s="4">
        <v>350</v>
      </c>
      <c r="MP330" s="4">
        <v>350</v>
      </c>
      <c r="MQ330" s="4">
        <v>350</v>
      </c>
      <c r="MR330" s="4">
        <v>350</v>
      </c>
      <c r="MS330" s="4">
        <v>350</v>
      </c>
      <c r="MT330" s="4">
        <v>350</v>
      </c>
      <c r="MU330" s="4">
        <v>350</v>
      </c>
      <c r="MV330" s="4">
        <v>350</v>
      </c>
      <c r="MW330" s="4">
        <v>350</v>
      </c>
      <c r="MX330" s="4">
        <v>350</v>
      </c>
      <c r="MY330" s="4">
        <v>350</v>
      </c>
      <c r="MZ330" s="4">
        <v>350</v>
      </c>
      <c r="NA330" s="4">
        <v>350</v>
      </c>
      <c r="NB330" s="4">
        <v>350</v>
      </c>
      <c r="NC330" s="4">
        <v>350</v>
      </c>
      <c r="ND330" s="4">
        <v>350</v>
      </c>
      <c r="NE330" s="4">
        <v>350</v>
      </c>
      <c r="NF330" s="4">
        <v>350</v>
      </c>
      <c r="NG330" s="4">
        <v>350</v>
      </c>
      <c r="NH330" s="4">
        <v>350</v>
      </c>
      <c r="NI330" s="4">
        <v>350</v>
      </c>
      <c r="NJ330" s="4">
        <v>350</v>
      </c>
      <c r="NK330" s="4">
        <v>350</v>
      </c>
      <c r="NL330" s="4">
        <v>350</v>
      </c>
      <c r="NM330" s="4">
        <v>350</v>
      </c>
      <c r="NN330" s="4">
        <v>350</v>
      </c>
      <c r="NO330" s="4">
        <v>350</v>
      </c>
      <c r="NP330" s="4">
        <v>350</v>
      </c>
      <c r="NQ330" s="4">
        <v>350</v>
      </c>
      <c r="NR330" s="4">
        <v>350</v>
      </c>
      <c r="NS330" s="4">
        <v>350</v>
      </c>
      <c r="NT330" s="4">
        <v>350</v>
      </c>
      <c r="NU330" s="4">
        <v>350</v>
      </c>
      <c r="NV330" s="4">
        <v>350</v>
      </c>
      <c r="NW330" s="4">
        <v>350</v>
      </c>
      <c r="NX330" s="4">
        <v>350</v>
      </c>
      <c r="NY330" s="4">
        <v>350</v>
      </c>
      <c r="NZ330" s="4">
        <v>350</v>
      </c>
      <c r="OA330" s="4">
        <v>350</v>
      </c>
      <c r="OB330" s="4">
        <v>350</v>
      </c>
      <c r="OC330" s="4">
        <v>350</v>
      </c>
      <c r="OD330" s="4">
        <v>350</v>
      </c>
      <c r="OE330" s="4">
        <v>350</v>
      </c>
      <c r="OF330" s="4">
        <v>350</v>
      </c>
      <c r="OG330" s="4">
        <v>350</v>
      </c>
      <c r="OH330" s="4">
        <v>350</v>
      </c>
      <c r="OI330" s="4">
        <v>350</v>
      </c>
      <c r="OJ330" s="4">
        <v>350</v>
      </c>
      <c r="OK330" s="4">
        <v>350</v>
      </c>
      <c r="OL330" s="4">
        <v>350</v>
      </c>
      <c r="OM330" s="4">
        <v>350</v>
      </c>
      <c r="ON330" s="4">
        <v>350</v>
      </c>
      <c r="OO330" s="4">
        <v>350</v>
      </c>
      <c r="OP330" s="4">
        <v>350</v>
      </c>
      <c r="OQ330" s="4">
        <v>350</v>
      </c>
      <c r="OR330" s="4">
        <v>350</v>
      </c>
      <c r="OS330" s="4">
        <v>350</v>
      </c>
      <c r="OT330" s="4">
        <v>350</v>
      </c>
      <c r="OU330" s="4">
        <v>350</v>
      </c>
      <c r="OV330" s="4">
        <v>350</v>
      </c>
      <c r="OW330" s="4">
        <v>350</v>
      </c>
      <c r="OX330" s="4">
        <v>350</v>
      </c>
      <c r="OY330" s="4">
        <v>350</v>
      </c>
      <c r="OZ330" s="4">
        <v>350</v>
      </c>
      <c r="PA330" s="4">
        <v>350</v>
      </c>
      <c r="PB330" s="4">
        <v>350</v>
      </c>
      <c r="PC330" s="4">
        <v>350</v>
      </c>
      <c r="PD330" s="4">
        <v>350</v>
      </c>
      <c r="PE330" s="4">
        <v>350</v>
      </c>
      <c r="PF330" s="4">
        <v>350</v>
      </c>
      <c r="PG330" s="4">
        <v>350</v>
      </c>
      <c r="PH330" s="4">
        <v>350</v>
      </c>
      <c r="PI330" s="4">
        <v>350</v>
      </c>
      <c r="PJ330" s="4">
        <v>350</v>
      </c>
      <c r="PK330" s="4">
        <v>350</v>
      </c>
      <c r="PL330" s="4">
        <v>350</v>
      </c>
      <c r="PM330" s="4">
        <v>350</v>
      </c>
      <c r="PN330" s="4">
        <v>350</v>
      </c>
      <c r="PO330" s="4">
        <v>350</v>
      </c>
      <c r="PP330" s="4">
        <v>350</v>
      </c>
      <c r="PQ330" s="4">
        <v>350</v>
      </c>
      <c r="PR330" s="4">
        <v>350</v>
      </c>
      <c r="PS330" s="4">
        <v>350</v>
      </c>
      <c r="PT330" s="4">
        <v>350</v>
      </c>
      <c r="PU330" s="4">
        <v>350</v>
      </c>
      <c r="PV330" s="4">
        <v>350</v>
      </c>
      <c r="PW330" s="4">
        <v>350</v>
      </c>
      <c r="PX330" s="4">
        <v>350</v>
      </c>
      <c r="PY330" s="4">
        <v>350</v>
      </c>
      <c r="PZ330" s="4">
        <v>350</v>
      </c>
      <c r="QA330" s="4">
        <v>350</v>
      </c>
      <c r="QB330" s="4">
        <v>350</v>
      </c>
      <c r="QC330" s="4">
        <v>350</v>
      </c>
      <c r="QD330" s="4">
        <v>350</v>
      </c>
      <c r="QE330" s="4">
        <v>350</v>
      </c>
      <c r="QF330" s="4">
        <v>350</v>
      </c>
      <c r="QG330" s="4">
        <v>350</v>
      </c>
      <c r="QH330" s="4">
        <v>350</v>
      </c>
      <c r="QI330" s="4">
        <v>350</v>
      </c>
      <c r="QJ330" s="4">
        <v>350</v>
      </c>
      <c r="QK330" s="4">
        <v>350</v>
      </c>
      <c r="QL330" s="4">
        <v>350</v>
      </c>
      <c r="QM330" s="4">
        <v>350</v>
      </c>
      <c r="QN330" s="4">
        <v>350</v>
      </c>
      <c r="QO330" s="4">
        <v>350</v>
      </c>
      <c r="QP330" s="4">
        <v>350</v>
      </c>
      <c r="QQ330" s="4">
        <v>350</v>
      </c>
      <c r="QR330" s="4">
        <v>350</v>
      </c>
      <c r="QS330" s="4">
        <v>350</v>
      </c>
      <c r="QT330" s="4">
        <v>350</v>
      </c>
      <c r="QU330" s="4">
        <v>350</v>
      </c>
      <c r="QV330" s="4">
        <v>350</v>
      </c>
      <c r="QW330" s="4">
        <v>350</v>
      </c>
      <c r="QX330" s="4">
        <v>350</v>
      </c>
      <c r="QY330" s="4">
        <v>350</v>
      </c>
      <c r="QZ330" s="4">
        <v>350</v>
      </c>
    </row>
    <row r="331" spans="1:468">
      <c r="A331" s="4" t="s">
        <v>1118</v>
      </c>
      <c r="D331" s="4">
        <v>103113</v>
      </c>
      <c r="E331" s="4">
        <v>66054.350000000006</v>
      </c>
      <c r="F331" s="689">
        <v>3078129.23</v>
      </c>
      <c r="H331" s="4" t="s">
        <v>894</v>
      </c>
      <c r="DB331" s="4">
        <v>36.200000000000003</v>
      </c>
      <c r="DC331" s="4">
        <v>72.400000000000006</v>
      </c>
      <c r="DD331" s="4">
        <v>72.400000000000006</v>
      </c>
      <c r="DE331" s="4">
        <v>108.6</v>
      </c>
      <c r="DF331" s="4">
        <v>144.80000000000001</v>
      </c>
      <c r="DG331" s="4">
        <v>181</v>
      </c>
      <c r="DH331" s="4">
        <v>217.2</v>
      </c>
      <c r="DI331" s="4">
        <v>253.4</v>
      </c>
      <c r="DJ331" s="4">
        <v>289.60000000000002</v>
      </c>
      <c r="DK331" s="4">
        <v>289.60000000000002</v>
      </c>
      <c r="DL331" s="4">
        <v>325.8</v>
      </c>
      <c r="DM331" s="4">
        <v>362</v>
      </c>
      <c r="DN331" s="4">
        <v>398.2</v>
      </c>
      <c r="DO331" s="4">
        <v>463.25</v>
      </c>
      <c r="DP331" s="4">
        <v>534.23</v>
      </c>
      <c r="DQ331" s="4">
        <v>605.22</v>
      </c>
      <c r="DR331" s="4">
        <v>605.22</v>
      </c>
      <c r="DS331" s="4">
        <v>676.2</v>
      </c>
      <c r="DT331" s="4">
        <v>747.19</v>
      </c>
      <c r="DU331" s="4">
        <v>818.17</v>
      </c>
      <c r="DV331" s="4">
        <v>889.16</v>
      </c>
      <c r="DW331" s="4">
        <v>960.15</v>
      </c>
      <c r="DX331" s="4">
        <v>1031.1300000000001</v>
      </c>
      <c r="DY331" s="4">
        <v>1031.1300000000001</v>
      </c>
      <c r="DZ331" s="4">
        <v>1102.1199999999999</v>
      </c>
      <c r="EA331" s="4">
        <v>1173.0999999999999</v>
      </c>
      <c r="EB331" s="4">
        <v>1246.67</v>
      </c>
      <c r="EC331" s="4">
        <v>1321.03</v>
      </c>
      <c r="ED331" s="4">
        <v>1395.38</v>
      </c>
      <c r="EE331" s="4">
        <v>1470.63</v>
      </c>
      <c r="EF331" s="4">
        <v>1470.63</v>
      </c>
      <c r="EG331" s="4">
        <v>1548.22</v>
      </c>
      <c r="EH331" s="4">
        <v>1627.26</v>
      </c>
      <c r="EI331" s="4">
        <v>1706.29</v>
      </c>
      <c r="EJ331" s="4">
        <v>1785.33</v>
      </c>
      <c r="EK331" s="4">
        <v>1864.37</v>
      </c>
      <c r="EL331" s="4">
        <v>1943.4</v>
      </c>
      <c r="EM331" s="4">
        <v>1943.4</v>
      </c>
      <c r="EN331" s="4">
        <v>2022.44</v>
      </c>
      <c r="EO331" s="4">
        <v>2101.4699999999998</v>
      </c>
      <c r="EP331" s="4">
        <v>2180.5100000000002</v>
      </c>
      <c r="EQ331" s="4">
        <v>2259.54</v>
      </c>
      <c r="ER331" s="4">
        <v>2338.58</v>
      </c>
      <c r="ES331" s="4">
        <v>2417.62</v>
      </c>
      <c r="ET331" s="4">
        <v>2417.62</v>
      </c>
      <c r="EU331" s="4">
        <v>2496.65</v>
      </c>
      <c r="EV331" s="4">
        <v>2578.69</v>
      </c>
      <c r="EW331" s="4">
        <v>2660.72</v>
      </c>
      <c r="EX331" s="4">
        <v>2742.76</v>
      </c>
      <c r="EY331" s="4">
        <v>2824.79</v>
      </c>
      <c r="EZ331" s="4">
        <v>2906.83</v>
      </c>
      <c r="FA331" s="4">
        <v>2906.83</v>
      </c>
      <c r="FB331" s="4">
        <v>2988.86</v>
      </c>
      <c r="FC331" s="4">
        <v>3070.9</v>
      </c>
      <c r="FD331" s="4">
        <v>3152.93</v>
      </c>
      <c r="FE331" s="4">
        <v>3234.97</v>
      </c>
      <c r="FF331" s="4">
        <v>3298.56</v>
      </c>
      <c r="FG331" s="4">
        <v>3362.47</v>
      </c>
      <c r="FH331" s="4">
        <v>3362.47</v>
      </c>
      <c r="FI331" s="4">
        <v>3426.39</v>
      </c>
      <c r="FJ331" s="4">
        <v>3426.39</v>
      </c>
      <c r="FK331" s="4">
        <v>3490.31</v>
      </c>
      <c r="FL331" s="4">
        <v>3554.22</v>
      </c>
      <c r="FM331" s="4">
        <v>3620.1</v>
      </c>
      <c r="FN331" s="4">
        <v>3686.02</v>
      </c>
      <c r="FO331" s="4">
        <v>3686.02</v>
      </c>
      <c r="FP331" s="4">
        <v>3754.91</v>
      </c>
      <c r="FQ331" s="4">
        <v>3823.8</v>
      </c>
      <c r="FR331" s="4">
        <v>3892.69</v>
      </c>
      <c r="FS331" s="4">
        <v>3961.58</v>
      </c>
      <c r="FT331" s="4">
        <v>4030.47</v>
      </c>
      <c r="FU331" s="4">
        <v>4099.3599999999997</v>
      </c>
      <c r="FV331" s="4">
        <v>4099.3599999999997</v>
      </c>
      <c r="FW331" s="4">
        <v>4168.25</v>
      </c>
      <c r="FX331" s="4">
        <v>4237.1400000000003</v>
      </c>
      <c r="FY331" s="4">
        <v>4306.03</v>
      </c>
      <c r="FZ331" s="4">
        <v>4400.87</v>
      </c>
      <c r="GA331" s="4">
        <v>4497.1400000000003</v>
      </c>
      <c r="GB331" s="4">
        <v>4593.42</v>
      </c>
      <c r="GC331" s="4">
        <v>4593.42</v>
      </c>
      <c r="GD331" s="4">
        <v>4689.7</v>
      </c>
      <c r="GE331" s="4">
        <v>4787.7700000000004</v>
      </c>
      <c r="GF331" s="4">
        <v>4885.91</v>
      </c>
      <c r="GG331" s="4">
        <v>4984.05</v>
      </c>
      <c r="GH331" s="4">
        <v>5082.1899999999996</v>
      </c>
      <c r="GI331" s="4">
        <v>5082.1899999999996</v>
      </c>
      <c r="GJ331" s="4">
        <v>5082.1899999999996</v>
      </c>
      <c r="GK331" s="4">
        <v>5082.1899999999996</v>
      </c>
      <c r="GL331" s="4">
        <v>5082.1899999999996</v>
      </c>
      <c r="GM331" s="4">
        <v>5082.1899999999996</v>
      </c>
      <c r="GN331" s="4">
        <v>5213.05</v>
      </c>
      <c r="GO331" s="4">
        <v>5343.9</v>
      </c>
      <c r="GP331" s="4">
        <v>5474.76</v>
      </c>
      <c r="GQ331" s="4">
        <v>5474.76</v>
      </c>
      <c r="GR331" s="4">
        <v>5605.61</v>
      </c>
      <c r="GS331" s="4">
        <v>5736.46</v>
      </c>
      <c r="GT331" s="4">
        <v>5867.32</v>
      </c>
      <c r="GU331" s="4">
        <v>5998.17</v>
      </c>
      <c r="GV331" s="4">
        <v>6131.61</v>
      </c>
      <c r="GW331" s="4">
        <v>6265.04</v>
      </c>
      <c r="GX331" s="4">
        <v>6265.04</v>
      </c>
      <c r="GY331" s="4">
        <v>6398.47</v>
      </c>
      <c r="GZ331" s="4">
        <v>6531.91</v>
      </c>
      <c r="HA331" s="4">
        <v>6665.34</v>
      </c>
      <c r="HB331" s="4">
        <v>6798.77</v>
      </c>
      <c r="HC331" s="4">
        <v>6994.7</v>
      </c>
      <c r="HD331" s="4">
        <v>7190.63</v>
      </c>
      <c r="HE331" s="4">
        <v>7190.63</v>
      </c>
      <c r="HF331" s="4">
        <v>7386.57</v>
      </c>
      <c r="HG331" s="4">
        <v>7582.5</v>
      </c>
      <c r="HH331" s="4">
        <v>7778.43</v>
      </c>
      <c r="HI331" s="4">
        <v>7974.36</v>
      </c>
      <c r="HJ331" s="4">
        <v>8170.29</v>
      </c>
      <c r="HK331" s="4">
        <v>8366.2199999999993</v>
      </c>
      <c r="HL331" s="4">
        <v>8366.2199999999993</v>
      </c>
      <c r="HM331" s="4">
        <v>8562.15</v>
      </c>
      <c r="HN331" s="4">
        <v>8758.08</v>
      </c>
      <c r="HO331" s="4">
        <v>8957.6</v>
      </c>
      <c r="HP331" s="4">
        <v>9157.2199999999993</v>
      </c>
      <c r="HQ331" s="4">
        <v>9356.85</v>
      </c>
      <c r="HR331" s="4">
        <v>9556.4699999999993</v>
      </c>
      <c r="HS331" s="4">
        <v>9556.4699999999993</v>
      </c>
      <c r="HT331" s="4">
        <v>9756.1</v>
      </c>
      <c r="HU331" s="4">
        <v>9955.7199999999993</v>
      </c>
      <c r="HV331" s="4">
        <v>10155.35</v>
      </c>
      <c r="HW331" s="4">
        <v>10354.969999999999</v>
      </c>
      <c r="HX331" s="4">
        <v>10559.44</v>
      </c>
      <c r="HY331" s="4">
        <v>10764.06</v>
      </c>
      <c r="HZ331" s="4">
        <v>10764.06</v>
      </c>
      <c r="IA331" s="4">
        <v>10968.68</v>
      </c>
      <c r="IB331" s="4">
        <v>11173.3</v>
      </c>
      <c r="IC331" s="4">
        <v>11377.92</v>
      </c>
      <c r="ID331" s="4">
        <v>11582.53</v>
      </c>
      <c r="IE331" s="4">
        <v>11787.15</v>
      </c>
      <c r="IF331" s="4">
        <v>11991.77</v>
      </c>
      <c r="IG331" s="4">
        <v>11991.77</v>
      </c>
      <c r="IH331" s="4">
        <v>12196.39</v>
      </c>
      <c r="II331" s="4">
        <v>12401.01</v>
      </c>
      <c r="IJ331" s="4">
        <v>12605.62</v>
      </c>
      <c r="IK331" s="4">
        <v>12810.24</v>
      </c>
      <c r="IL331" s="4">
        <v>13014.86</v>
      </c>
      <c r="IM331" s="4">
        <v>13219.48</v>
      </c>
      <c r="IN331" s="4">
        <v>13219.48</v>
      </c>
      <c r="IO331" s="4">
        <v>13424.1</v>
      </c>
      <c r="IP331" s="4">
        <v>13628.72</v>
      </c>
      <c r="IQ331" s="4">
        <v>13833.33</v>
      </c>
      <c r="IR331" s="4">
        <v>14037.95</v>
      </c>
      <c r="IS331" s="4">
        <v>14242.57</v>
      </c>
      <c r="IT331" s="4">
        <v>14447.19</v>
      </c>
      <c r="IU331" s="4">
        <v>14447.19</v>
      </c>
      <c r="IV331" s="4">
        <v>14651.81</v>
      </c>
      <c r="IW331" s="4">
        <v>14856.42</v>
      </c>
      <c r="IX331" s="4">
        <v>15061.04</v>
      </c>
      <c r="IY331" s="4">
        <v>15061.04</v>
      </c>
      <c r="IZ331" s="4">
        <v>15061.04</v>
      </c>
      <c r="JA331" s="4">
        <v>15061.04</v>
      </c>
      <c r="JB331" s="4">
        <v>15061.04</v>
      </c>
      <c r="JC331" s="4">
        <v>15061.04</v>
      </c>
      <c r="JD331" s="4">
        <v>15265.66</v>
      </c>
      <c r="JE331" s="4">
        <v>15470.28</v>
      </c>
      <c r="JF331" s="4">
        <v>15674.9</v>
      </c>
      <c r="JG331" s="4">
        <v>15879.52</v>
      </c>
      <c r="JH331" s="4">
        <v>16084.14</v>
      </c>
      <c r="JI331" s="4">
        <v>16084.14</v>
      </c>
      <c r="JJ331" s="4">
        <v>16288.76</v>
      </c>
      <c r="JK331" s="4">
        <v>16493.37</v>
      </c>
      <c r="JL331" s="4">
        <v>16702.82</v>
      </c>
      <c r="JM331" s="4">
        <v>16931.57</v>
      </c>
      <c r="JN331" s="4">
        <v>17160.330000000002</v>
      </c>
      <c r="JO331" s="4">
        <v>17389.080000000002</v>
      </c>
      <c r="JP331" s="4">
        <v>17389.080000000002</v>
      </c>
      <c r="JQ331" s="4">
        <v>17617.830000000002</v>
      </c>
      <c r="JR331" s="4">
        <v>17863.54</v>
      </c>
      <c r="JS331" s="4">
        <v>18115.490000000002</v>
      </c>
      <c r="JT331" s="4">
        <v>18367.43</v>
      </c>
      <c r="JU331" s="4">
        <v>18619.37</v>
      </c>
      <c r="JV331" s="4">
        <v>18872.009999999998</v>
      </c>
      <c r="JW331" s="4">
        <v>18872.009999999998</v>
      </c>
      <c r="JX331" s="4">
        <v>19126.2</v>
      </c>
      <c r="JY331" s="4">
        <v>19396.009999999998</v>
      </c>
      <c r="JZ331" s="4">
        <v>19677.45</v>
      </c>
      <c r="KA331" s="4">
        <v>19958.89</v>
      </c>
      <c r="KB331" s="4">
        <v>20240.34</v>
      </c>
      <c r="KC331" s="4">
        <v>20536.61</v>
      </c>
      <c r="KD331" s="4">
        <v>20536.61</v>
      </c>
      <c r="KE331" s="4">
        <v>20842.45</v>
      </c>
      <c r="KF331" s="4">
        <v>21149.08</v>
      </c>
      <c r="KG331" s="4">
        <v>21455.72</v>
      </c>
      <c r="KH331" s="4">
        <v>21764.080000000002</v>
      </c>
      <c r="KI331" s="4">
        <v>22076.27</v>
      </c>
      <c r="KJ331" s="4">
        <v>22391.279999999999</v>
      </c>
      <c r="KK331" s="4">
        <v>22391.279999999999</v>
      </c>
      <c r="KL331" s="4">
        <v>22709.56</v>
      </c>
      <c r="KM331" s="4">
        <v>23028.11</v>
      </c>
      <c r="KN331" s="4">
        <v>23351.119999999999</v>
      </c>
      <c r="KO331" s="4">
        <v>23695.81</v>
      </c>
      <c r="KP331" s="4">
        <v>24042.34</v>
      </c>
      <c r="KQ331" s="4">
        <v>24388.880000000001</v>
      </c>
      <c r="KR331" s="4">
        <v>24388.880000000001</v>
      </c>
      <c r="KS331" s="4">
        <v>24736.95</v>
      </c>
      <c r="KT331" s="4">
        <v>25086.39</v>
      </c>
      <c r="KU331" s="4">
        <v>25440.97</v>
      </c>
      <c r="KV331" s="4">
        <v>25795.78</v>
      </c>
      <c r="KW331" s="4">
        <v>26188.62</v>
      </c>
      <c r="KX331" s="4">
        <v>26610.25</v>
      </c>
      <c r="KY331" s="4">
        <v>26610.25</v>
      </c>
      <c r="KZ331" s="4">
        <v>27032.73</v>
      </c>
      <c r="LA331" s="4">
        <v>27455.21</v>
      </c>
      <c r="LB331" s="4">
        <v>27879.13</v>
      </c>
      <c r="LC331" s="4">
        <v>28305.78</v>
      </c>
      <c r="LD331" s="4">
        <v>28732.44</v>
      </c>
      <c r="LE331" s="4">
        <v>29197.89</v>
      </c>
      <c r="LF331" s="4">
        <v>29197.89</v>
      </c>
      <c r="LG331" s="4">
        <v>29669.54</v>
      </c>
      <c r="LH331" s="4">
        <v>30141.19</v>
      </c>
      <c r="LI331" s="4">
        <v>30613.8</v>
      </c>
      <c r="LJ331" s="4">
        <v>31102.39</v>
      </c>
      <c r="LK331" s="4">
        <v>31600.639999999999</v>
      </c>
      <c r="LL331" s="4">
        <v>32109.35</v>
      </c>
      <c r="LM331" s="4">
        <v>32109.35</v>
      </c>
      <c r="LN331" s="4">
        <v>32634.12</v>
      </c>
      <c r="LO331" s="4">
        <v>33159.230000000003</v>
      </c>
      <c r="LP331" s="4">
        <v>33687.42</v>
      </c>
      <c r="LQ331" s="4">
        <v>34217.550000000003</v>
      </c>
      <c r="LR331" s="4">
        <v>34747.68</v>
      </c>
      <c r="LS331" s="4">
        <v>35279.410000000003</v>
      </c>
      <c r="LT331" s="4">
        <v>35279.410000000003</v>
      </c>
      <c r="LU331" s="4">
        <v>35811.54</v>
      </c>
      <c r="LV331" s="4">
        <v>36346.199999999997</v>
      </c>
      <c r="LW331" s="4">
        <v>36884.74</v>
      </c>
      <c r="LX331" s="4">
        <v>37437.82</v>
      </c>
      <c r="LY331" s="4">
        <v>38002.49</v>
      </c>
      <c r="LZ331" s="4">
        <v>38567.17</v>
      </c>
      <c r="MA331" s="4">
        <v>38567.17</v>
      </c>
      <c r="MB331" s="4">
        <v>39133.57</v>
      </c>
      <c r="MC331" s="4">
        <v>39733.300000000003</v>
      </c>
      <c r="MD331" s="4">
        <v>40341.360000000001</v>
      </c>
      <c r="ME331" s="4">
        <v>40951.379999999997</v>
      </c>
      <c r="MF331" s="4">
        <v>41562.550000000003</v>
      </c>
      <c r="MG331" s="4">
        <v>42176.41</v>
      </c>
      <c r="MH331" s="4">
        <v>42176.41</v>
      </c>
      <c r="MI331" s="4">
        <v>42793.88</v>
      </c>
      <c r="MJ331" s="4">
        <v>43421.93</v>
      </c>
      <c r="MK331" s="4">
        <v>44059.53</v>
      </c>
      <c r="ML331" s="4">
        <v>44699.25</v>
      </c>
      <c r="MM331" s="4">
        <v>45339.839999999997</v>
      </c>
      <c r="MN331" s="4">
        <v>45981.67</v>
      </c>
      <c r="MO331" s="4">
        <v>45981.67</v>
      </c>
      <c r="MP331" s="4">
        <v>46629.71</v>
      </c>
      <c r="MQ331" s="4">
        <v>47287.18</v>
      </c>
      <c r="MR331" s="4">
        <v>48349.71</v>
      </c>
      <c r="MS331" s="4">
        <v>49425.23</v>
      </c>
      <c r="MT331" s="4">
        <v>50502.48</v>
      </c>
      <c r="MU331" s="4">
        <v>51580.4</v>
      </c>
      <c r="MV331" s="4">
        <v>51580.4</v>
      </c>
      <c r="MW331" s="4">
        <v>52658.33</v>
      </c>
      <c r="MX331" s="4">
        <v>53736.25</v>
      </c>
      <c r="MY331" s="4">
        <v>54814.17</v>
      </c>
      <c r="MZ331" s="4">
        <v>55892.09</v>
      </c>
      <c r="NA331" s="4">
        <v>57128.36</v>
      </c>
      <c r="NB331" s="4">
        <v>58707.71</v>
      </c>
      <c r="NC331" s="4">
        <v>58707.71</v>
      </c>
      <c r="ND331" s="4">
        <v>60313.45</v>
      </c>
      <c r="NE331" s="4">
        <v>62130.32</v>
      </c>
      <c r="NF331" s="4">
        <v>64052.75</v>
      </c>
      <c r="NG331" s="4">
        <v>66054.350000000006</v>
      </c>
      <c r="NH331" s="4">
        <v>72944.800000000003</v>
      </c>
      <c r="NI331" s="4">
        <v>80771.210000000006</v>
      </c>
      <c r="NJ331" s="4">
        <v>80771.210000000006</v>
      </c>
      <c r="NK331" s="4">
        <v>91137.68</v>
      </c>
      <c r="NL331" s="4">
        <v>95038.95</v>
      </c>
      <c r="NM331" s="4">
        <v>100373.42</v>
      </c>
      <c r="NN331" s="4">
        <v>101490.04</v>
      </c>
      <c r="NO331" s="4">
        <v>101490.04</v>
      </c>
      <c r="NP331" s="4">
        <v>101860.28</v>
      </c>
      <c r="NQ331" s="4">
        <v>101860.28</v>
      </c>
      <c r="NR331" s="4">
        <v>102730.59</v>
      </c>
      <c r="NS331" s="4">
        <v>103113</v>
      </c>
      <c r="NT331" s="4">
        <v>103113</v>
      </c>
      <c r="NU331" s="4">
        <v>103113</v>
      </c>
      <c r="NV331" s="4">
        <v>103113</v>
      </c>
      <c r="NW331" s="4">
        <v>103113</v>
      </c>
      <c r="NX331" s="4">
        <v>103113</v>
      </c>
      <c r="NY331" s="4">
        <v>103113</v>
      </c>
      <c r="NZ331" s="4">
        <v>103113</v>
      </c>
      <c r="OA331" s="4">
        <v>103113</v>
      </c>
      <c r="OB331" s="4">
        <v>103113</v>
      </c>
      <c r="OC331" s="4">
        <v>103113</v>
      </c>
      <c r="OD331" s="4">
        <v>103113</v>
      </c>
      <c r="OE331" s="4">
        <v>103113</v>
      </c>
      <c r="OF331" s="4">
        <v>103113</v>
      </c>
      <c r="OG331" s="4">
        <v>103113</v>
      </c>
      <c r="OH331" s="4">
        <v>103113</v>
      </c>
      <c r="OI331" s="4">
        <v>103113</v>
      </c>
      <c r="OJ331" s="4">
        <v>103113</v>
      </c>
      <c r="OK331" s="4">
        <v>103113</v>
      </c>
      <c r="OL331" s="4">
        <v>103113</v>
      </c>
      <c r="OM331" s="4">
        <v>103113</v>
      </c>
      <c r="ON331" s="4">
        <v>103113</v>
      </c>
      <c r="OO331" s="4">
        <v>103113</v>
      </c>
      <c r="OP331" s="4">
        <v>103113</v>
      </c>
      <c r="OQ331" s="4">
        <v>103113</v>
      </c>
      <c r="OR331" s="4">
        <v>103113</v>
      </c>
      <c r="OS331" s="4">
        <v>103113</v>
      </c>
      <c r="OT331" s="4">
        <v>103113</v>
      </c>
      <c r="OU331" s="4">
        <v>103113</v>
      </c>
      <c r="OV331" s="4">
        <v>103113</v>
      </c>
      <c r="OW331" s="4">
        <v>103113</v>
      </c>
      <c r="OX331" s="4">
        <v>103113</v>
      </c>
      <c r="OY331" s="4">
        <v>103113</v>
      </c>
      <c r="OZ331" s="4">
        <v>103113</v>
      </c>
      <c r="PA331" s="4">
        <v>103113</v>
      </c>
      <c r="PB331" s="4">
        <v>103113</v>
      </c>
      <c r="PC331" s="4">
        <v>103113</v>
      </c>
      <c r="PD331" s="4">
        <v>103113</v>
      </c>
      <c r="PE331" s="4">
        <v>103113</v>
      </c>
      <c r="PF331" s="4">
        <v>103113</v>
      </c>
      <c r="PG331" s="4">
        <v>103113</v>
      </c>
      <c r="PH331" s="4">
        <v>103113</v>
      </c>
      <c r="PI331" s="4">
        <v>103113</v>
      </c>
      <c r="PJ331" s="4">
        <v>103113</v>
      </c>
      <c r="PK331" s="4">
        <v>103113</v>
      </c>
      <c r="PL331" s="4">
        <v>103113</v>
      </c>
      <c r="PM331" s="4">
        <v>103113</v>
      </c>
      <c r="PN331" s="4">
        <v>103113</v>
      </c>
      <c r="PO331" s="4">
        <v>103113</v>
      </c>
      <c r="PP331" s="4">
        <v>103113</v>
      </c>
      <c r="PQ331" s="4">
        <v>103113</v>
      </c>
      <c r="PR331" s="4">
        <v>103113</v>
      </c>
      <c r="PS331" s="4">
        <v>103113</v>
      </c>
      <c r="PT331" s="4">
        <v>103113</v>
      </c>
      <c r="PU331" s="4">
        <v>103113</v>
      </c>
      <c r="PV331" s="4">
        <v>103113</v>
      </c>
      <c r="PW331" s="4">
        <v>103113</v>
      </c>
      <c r="PX331" s="4">
        <v>103113</v>
      </c>
      <c r="PY331" s="4">
        <v>103113</v>
      </c>
      <c r="PZ331" s="4">
        <v>103113</v>
      </c>
      <c r="QA331" s="4">
        <v>103113</v>
      </c>
      <c r="QB331" s="4">
        <v>103113</v>
      </c>
      <c r="QC331" s="4">
        <v>103113</v>
      </c>
      <c r="QD331" s="4">
        <v>103113</v>
      </c>
      <c r="QE331" s="4">
        <v>103113</v>
      </c>
      <c r="QF331" s="4">
        <v>103113</v>
      </c>
      <c r="QG331" s="4">
        <v>103113</v>
      </c>
      <c r="QH331" s="4">
        <v>103113</v>
      </c>
      <c r="QI331" s="4">
        <v>103113</v>
      </c>
      <c r="QJ331" s="4">
        <v>103113</v>
      </c>
      <c r="QK331" s="4">
        <v>103113</v>
      </c>
      <c r="QL331" s="4">
        <v>103113</v>
      </c>
      <c r="QM331" s="4">
        <v>103113</v>
      </c>
      <c r="QN331" s="4">
        <v>103113</v>
      </c>
      <c r="QO331" s="4">
        <v>103113</v>
      </c>
      <c r="QP331" s="4">
        <v>103113</v>
      </c>
      <c r="QQ331" s="4">
        <v>103113</v>
      </c>
      <c r="QR331" s="4">
        <v>103113</v>
      </c>
      <c r="QS331" s="4">
        <v>103113</v>
      </c>
      <c r="QT331" s="4">
        <v>103113</v>
      </c>
      <c r="QU331" s="4">
        <v>103113</v>
      </c>
      <c r="QV331" s="4">
        <v>103113</v>
      </c>
      <c r="QW331" s="4">
        <v>103113</v>
      </c>
      <c r="QX331" s="4">
        <v>103113</v>
      </c>
      <c r="QY331" s="4">
        <v>103113</v>
      </c>
      <c r="QZ331" s="4">
        <v>103113</v>
      </c>
    </row>
    <row r="332" spans="1:468">
      <c r="A332" s="4" t="s">
        <v>1119</v>
      </c>
      <c r="D332" s="4">
        <v>68742</v>
      </c>
      <c r="E332" s="4">
        <v>37570.370000000003</v>
      </c>
      <c r="F332" s="689">
        <v>5975192.2000000002</v>
      </c>
      <c r="H332" s="4" t="s">
        <v>894</v>
      </c>
      <c r="HX332" s="4">
        <v>61.36</v>
      </c>
      <c r="HY332" s="4">
        <v>122.72</v>
      </c>
      <c r="HZ332" s="4">
        <v>122.72</v>
      </c>
      <c r="IA332" s="4">
        <v>184.07</v>
      </c>
      <c r="IB332" s="4">
        <v>245.43</v>
      </c>
      <c r="IC332" s="4">
        <v>306.79000000000002</v>
      </c>
      <c r="ID332" s="4">
        <v>368.15</v>
      </c>
      <c r="IE332" s="4">
        <v>449.61</v>
      </c>
      <c r="IF332" s="4">
        <v>570.79</v>
      </c>
      <c r="IG332" s="4">
        <v>570.79</v>
      </c>
      <c r="IH332" s="4">
        <v>702.38</v>
      </c>
      <c r="II332" s="4">
        <v>833.97</v>
      </c>
      <c r="IJ332" s="4">
        <v>965.56</v>
      </c>
      <c r="IK332" s="4">
        <v>1097.1600000000001</v>
      </c>
      <c r="IL332" s="4">
        <v>1228.75</v>
      </c>
      <c r="IM332" s="4">
        <v>1360.34</v>
      </c>
      <c r="IN332" s="4">
        <v>1360.34</v>
      </c>
      <c r="IO332" s="4">
        <v>1491.93</v>
      </c>
      <c r="IP332" s="4">
        <v>1623.52</v>
      </c>
      <c r="IQ332" s="4">
        <v>1755.12</v>
      </c>
      <c r="IR332" s="4">
        <v>1886.71</v>
      </c>
      <c r="IS332" s="4">
        <v>2027.89</v>
      </c>
      <c r="IT332" s="4">
        <v>2261.5300000000002</v>
      </c>
      <c r="IU332" s="4">
        <v>2261.5300000000002</v>
      </c>
      <c r="IV332" s="4">
        <v>2652.65</v>
      </c>
      <c r="IW332" s="4">
        <v>3093.05</v>
      </c>
      <c r="IX332" s="4">
        <v>3236.17</v>
      </c>
      <c r="IY332" s="4">
        <v>3236.17</v>
      </c>
      <c r="IZ332" s="4">
        <v>3236.17</v>
      </c>
      <c r="JA332" s="4">
        <v>3236.17</v>
      </c>
      <c r="JB332" s="4">
        <v>3236.17</v>
      </c>
      <c r="JC332" s="4">
        <v>3236.17</v>
      </c>
      <c r="JD332" s="4">
        <v>3379.3</v>
      </c>
      <c r="JE332" s="4">
        <v>3552.43</v>
      </c>
      <c r="JF332" s="4">
        <v>3734.79</v>
      </c>
      <c r="JG332" s="4">
        <v>3921.11</v>
      </c>
      <c r="JH332" s="4">
        <v>4109.12</v>
      </c>
      <c r="JI332" s="4">
        <v>4109.12</v>
      </c>
      <c r="JJ332" s="4">
        <v>4297.46</v>
      </c>
      <c r="JK332" s="4">
        <v>4485.79</v>
      </c>
      <c r="JL332" s="4">
        <v>4674.12</v>
      </c>
      <c r="JM332" s="4">
        <v>4862.45</v>
      </c>
      <c r="JN332" s="4">
        <v>5053.8900000000003</v>
      </c>
      <c r="JO332" s="4">
        <v>5245.34</v>
      </c>
      <c r="JP332" s="4">
        <v>5245.34</v>
      </c>
      <c r="JQ332" s="4">
        <v>5436.78</v>
      </c>
      <c r="JR332" s="4">
        <v>5628.22</v>
      </c>
      <c r="JS332" s="4">
        <v>5819.67</v>
      </c>
      <c r="JT332" s="4">
        <v>6011.11</v>
      </c>
      <c r="JU332" s="4">
        <v>6202.55</v>
      </c>
      <c r="JV332" s="4">
        <v>6394</v>
      </c>
      <c r="JW332" s="4">
        <v>6394</v>
      </c>
      <c r="JX332" s="4">
        <v>6585.44</v>
      </c>
      <c r="JY332" s="4">
        <v>6776.88</v>
      </c>
      <c r="JZ332" s="4">
        <v>6968.33</v>
      </c>
      <c r="KA332" s="4">
        <v>7159.77</v>
      </c>
      <c r="KB332" s="4">
        <v>7351.56</v>
      </c>
      <c r="KC332" s="4">
        <v>7545.15</v>
      </c>
      <c r="KD332" s="4">
        <v>7545.15</v>
      </c>
      <c r="KE332" s="4">
        <v>7738.73</v>
      </c>
      <c r="KF332" s="4">
        <v>7932.31</v>
      </c>
      <c r="KG332" s="4">
        <v>8125.9</v>
      </c>
      <c r="KH332" s="4">
        <v>8319.48</v>
      </c>
      <c r="KI332" s="4">
        <v>8513.06</v>
      </c>
      <c r="KJ332" s="4">
        <v>8706.65</v>
      </c>
      <c r="KK332" s="4">
        <v>8706.65</v>
      </c>
      <c r="KL332" s="4">
        <v>8900.23</v>
      </c>
      <c r="KM332" s="4">
        <v>9093.81</v>
      </c>
      <c r="KN332" s="4">
        <v>9287.4</v>
      </c>
      <c r="KO332" s="4">
        <v>9480.98</v>
      </c>
      <c r="KP332" s="4">
        <v>9674.56</v>
      </c>
      <c r="KQ332" s="4">
        <v>9868.15</v>
      </c>
      <c r="KR332" s="4">
        <v>9868.15</v>
      </c>
      <c r="KS332" s="4">
        <v>10061.73</v>
      </c>
      <c r="KT332" s="4">
        <v>10255.31</v>
      </c>
      <c r="KU332" s="4">
        <v>10448.9</v>
      </c>
      <c r="KV332" s="4">
        <v>10642.48</v>
      </c>
      <c r="KW332" s="4">
        <v>10836.06</v>
      </c>
      <c r="KX332" s="4">
        <v>11029.64</v>
      </c>
      <c r="KY332" s="4">
        <v>11029.64</v>
      </c>
      <c r="KZ332" s="4">
        <v>11223.23</v>
      </c>
      <c r="LA332" s="4">
        <v>11416.81</v>
      </c>
      <c r="LB332" s="4">
        <v>11610.39</v>
      </c>
      <c r="LC332" s="4">
        <v>11803.98</v>
      </c>
      <c r="LD332" s="4">
        <v>11997.56</v>
      </c>
      <c r="LE332" s="4">
        <v>12207.51</v>
      </c>
      <c r="LF332" s="4">
        <v>12207.51</v>
      </c>
      <c r="LG332" s="4">
        <v>12441.99</v>
      </c>
      <c r="LH332" s="4">
        <v>12676.48</v>
      </c>
      <c r="LI332" s="4">
        <v>12941.66</v>
      </c>
      <c r="LJ332" s="4">
        <v>13222.98</v>
      </c>
      <c r="LK332" s="4">
        <v>13504.29</v>
      </c>
      <c r="LL332" s="4">
        <v>13810.15</v>
      </c>
      <c r="LM332" s="4">
        <v>13810.15</v>
      </c>
      <c r="LN332" s="4">
        <v>14133.64</v>
      </c>
      <c r="LO332" s="4">
        <v>14472.54</v>
      </c>
      <c r="LP332" s="4">
        <v>14849.27</v>
      </c>
      <c r="LQ332" s="4">
        <v>15244.47</v>
      </c>
      <c r="LR332" s="4">
        <v>15650.72</v>
      </c>
      <c r="LS332" s="4">
        <v>16059.5</v>
      </c>
      <c r="LT332" s="4">
        <v>16059.5</v>
      </c>
      <c r="LU332" s="4">
        <v>16475.21</v>
      </c>
      <c r="LV332" s="4">
        <v>16894.900000000001</v>
      </c>
      <c r="LW332" s="4">
        <v>17339.13</v>
      </c>
      <c r="LX332" s="4">
        <v>17785.900000000001</v>
      </c>
      <c r="LY332" s="4">
        <v>18233.490000000002</v>
      </c>
      <c r="LZ332" s="4">
        <v>18683</v>
      </c>
      <c r="MA332" s="4">
        <v>18683</v>
      </c>
      <c r="MB332" s="4">
        <v>19133.27</v>
      </c>
      <c r="MC332" s="4">
        <v>19583.54</v>
      </c>
      <c r="MD332" s="4">
        <v>20096.330000000002</v>
      </c>
      <c r="ME332" s="4">
        <v>20610.419999999998</v>
      </c>
      <c r="MF332" s="4">
        <v>21132.83</v>
      </c>
      <c r="MG332" s="4">
        <v>21687.96</v>
      </c>
      <c r="MH332" s="4">
        <v>21687.96</v>
      </c>
      <c r="MI332" s="4">
        <v>22281.83</v>
      </c>
      <c r="MJ332" s="4">
        <v>22883.78</v>
      </c>
      <c r="MK332" s="4">
        <v>23490.07</v>
      </c>
      <c r="ML332" s="4">
        <v>24108.92</v>
      </c>
      <c r="MM332" s="4">
        <v>24748.39</v>
      </c>
      <c r="MN332" s="4">
        <v>25389.82</v>
      </c>
      <c r="MO332" s="4">
        <v>25389.82</v>
      </c>
      <c r="MP332" s="4">
        <v>26031.67</v>
      </c>
      <c r="MQ332" s="4">
        <v>26673.85</v>
      </c>
      <c r="MR332" s="4">
        <v>27317.13</v>
      </c>
      <c r="MS332" s="4">
        <v>27960.41</v>
      </c>
      <c r="MT332" s="4">
        <v>28615.95</v>
      </c>
      <c r="MU332" s="4">
        <v>29317.75</v>
      </c>
      <c r="MV332" s="4">
        <v>29317.75</v>
      </c>
      <c r="MW332" s="4">
        <v>30056.06</v>
      </c>
      <c r="MX332" s="4">
        <v>30845.82</v>
      </c>
      <c r="MY332" s="4">
        <v>31636.36</v>
      </c>
      <c r="MZ332" s="4">
        <v>32427.53</v>
      </c>
      <c r="NA332" s="4">
        <v>33239.519999999997</v>
      </c>
      <c r="NB332" s="4">
        <v>34084.86</v>
      </c>
      <c r="NC332" s="4">
        <v>34084.86</v>
      </c>
      <c r="ND332" s="4">
        <v>34930.199999999997</v>
      </c>
      <c r="NE332" s="4">
        <v>35792.21</v>
      </c>
      <c r="NF332" s="4">
        <v>36676.71</v>
      </c>
      <c r="NG332" s="4">
        <v>37570.370000000003</v>
      </c>
      <c r="NH332" s="4">
        <v>44964.53</v>
      </c>
      <c r="NI332" s="4">
        <v>56676.31</v>
      </c>
      <c r="NJ332" s="4">
        <v>56676.31</v>
      </c>
      <c r="NK332" s="4">
        <v>65049.760000000002</v>
      </c>
      <c r="NL332" s="4">
        <v>66913.119999999995</v>
      </c>
      <c r="NM332" s="4">
        <v>67238.25</v>
      </c>
      <c r="NN332" s="4">
        <v>67660.02</v>
      </c>
      <c r="NO332" s="4">
        <v>67660.02</v>
      </c>
      <c r="NP332" s="4">
        <v>67660.02</v>
      </c>
      <c r="NQ332" s="4">
        <v>67660.02</v>
      </c>
      <c r="NR332" s="4">
        <v>67660.02</v>
      </c>
      <c r="NS332" s="4">
        <v>67906.850000000006</v>
      </c>
      <c r="NT332" s="4">
        <v>68487.06</v>
      </c>
      <c r="NU332" s="4">
        <v>68742</v>
      </c>
      <c r="NV332" s="4">
        <v>68742</v>
      </c>
      <c r="NW332" s="4">
        <v>68742</v>
      </c>
      <c r="NX332" s="4">
        <v>68742</v>
      </c>
      <c r="NY332" s="4">
        <v>68742</v>
      </c>
      <c r="NZ332" s="4">
        <v>68742</v>
      </c>
      <c r="OA332" s="4">
        <v>68742</v>
      </c>
      <c r="OB332" s="4">
        <v>68742</v>
      </c>
      <c r="OC332" s="4">
        <v>68742</v>
      </c>
      <c r="OD332" s="4">
        <v>68742</v>
      </c>
      <c r="OE332" s="4">
        <v>68742</v>
      </c>
      <c r="OF332" s="4">
        <v>68742</v>
      </c>
      <c r="OG332" s="4">
        <v>68742</v>
      </c>
      <c r="OH332" s="4">
        <v>68742</v>
      </c>
      <c r="OI332" s="4">
        <v>68742</v>
      </c>
      <c r="OJ332" s="4">
        <v>68742</v>
      </c>
      <c r="OK332" s="4">
        <v>68742</v>
      </c>
      <c r="OL332" s="4">
        <v>68742</v>
      </c>
      <c r="OM332" s="4">
        <v>68742</v>
      </c>
      <c r="ON332" s="4">
        <v>68742</v>
      </c>
      <c r="OO332" s="4">
        <v>68742</v>
      </c>
      <c r="OP332" s="4">
        <v>68742</v>
      </c>
      <c r="OQ332" s="4">
        <v>68742</v>
      </c>
      <c r="OR332" s="4">
        <v>68742</v>
      </c>
      <c r="OS332" s="4">
        <v>68742</v>
      </c>
      <c r="OT332" s="4">
        <v>68742</v>
      </c>
      <c r="OU332" s="4">
        <v>68742</v>
      </c>
      <c r="OV332" s="4">
        <v>68742</v>
      </c>
      <c r="OW332" s="4">
        <v>68742</v>
      </c>
      <c r="OX332" s="4">
        <v>68742</v>
      </c>
      <c r="OY332" s="4">
        <v>68742</v>
      </c>
      <c r="OZ332" s="4">
        <v>68742</v>
      </c>
      <c r="PA332" s="4">
        <v>68742</v>
      </c>
      <c r="PB332" s="4">
        <v>68742</v>
      </c>
      <c r="PC332" s="4">
        <v>68742</v>
      </c>
      <c r="PD332" s="4">
        <v>68742</v>
      </c>
      <c r="PE332" s="4">
        <v>68742</v>
      </c>
      <c r="PF332" s="4">
        <v>68742</v>
      </c>
      <c r="PG332" s="4">
        <v>68742</v>
      </c>
      <c r="PH332" s="4">
        <v>68742</v>
      </c>
      <c r="PI332" s="4">
        <v>68742</v>
      </c>
      <c r="PJ332" s="4">
        <v>68742</v>
      </c>
      <c r="PK332" s="4">
        <v>68742</v>
      </c>
      <c r="PL332" s="4">
        <v>68742</v>
      </c>
      <c r="PM332" s="4">
        <v>68742</v>
      </c>
      <c r="PN332" s="4">
        <v>68742</v>
      </c>
      <c r="PO332" s="4">
        <v>68742</v>
      </c>
      <c r="PP332" s="4">
        <v>68742</v>
      </c>
      <c r="PQ332" s="4">
        <v>68742</v>
      </c>
      <c r="PR332" s="4">
        <v>68742</v>
      </c>
      <c r="PS332" s="4">
        <v>68742</v>
      </c>
      <c r="PT332" s="4">
        <v>68742</v>
      </c>
      <c r="PU332" s="4">
        <v>68742</v>
      </c>
      <c r="PV332" s="4">
        <v>68742</v>
      </c>
      <c r="PW332" s="4">
        <v>68742</v>
      </c>
      <c r="PX332" s="4">
        <v>68742</v>
      </c>
      <c r="PY332" s="4">
        <v>68742</v>
      </c>
      <c r="PZ332" s="4">
        <v>68742</v>
      </c>
      <c r="QA332" s="4">
        <v>68742</v>
      </c>
      <c r="QB332" s="4">
        <v>68742</v>
      </c>
      <c r="QC332" s="4">
        <v>68742</v>
      </c>
      <c r="QD332" s="4">
        <v>68742</v>
      </c>
      <c r="QE332" s="4">
        <v>68742</v>
      </c>
      <c r="QF332" s="4">
        <v>68742</v>
      </c>
      <c r="QG332" s="4">
        <v>68742</v>
      </c>
      <c r="QH332" s="4">
        <v>68742</v>
      </c>
      <c r="QI332" s="4">
        <v>68742</v>
      </c>
      <c r="QJ332" s="4">
        <v>68742</v>
      </c>
      <c r="QK332" s="4">
        <v>68742</v>
      </c>
      <c r="QL332" s="4">
        <v>68742</v>
      </c>
      <c r="QM332" s="4">
        <v>68742</v>
      </c>
      <c r="QN332" s="4">
        <v>68742</v>
      </c>
      <c r="QO332" s="4">
        <v>68742</v>
      </c>
      <c r="QP332" s="4">
        <v>68742</v>
      </c>
      <c r="QQ332" s="4">
        <v>68742</v>
      </c>
      <c r="QR332" s="4">
        <v>68742</v>
      </c>
      <c r="QS332" s="4">
        <v>68742</v>
      </c>
      <c r="QT332" s="4">
        <v>68742</v>
      </c>
      <c r="QU332" s="4">
        <v>68742</v>
      </c>
      <c r="QV332" s="4">
        <v>68742</v>
      </c>
      <c r="QW332" s="4">
        <v>68742</v>
      </c>
      <c r="QX332" s="4">
        <v>68742</v>
      </c>
      <c r="QY332" s="4">
        <v>68742</v>
      </c>
      <c r="QZ332" s="4">
        <v>68742</v>
      </c>
    </row>
    <row r="333" spans="1:468">
      <c r="A333" s="4" t="s">
        <v>1120</v>
      </c>
      <c r="D333" s="4">
        <v>47100</v>
      </c>
      <c r="E333" s="4">
        <v>19749.72</v>
      </c>
      <c r="F333" s="689">
        <v>25887478.75</v>
      </c>
      <c r="H333" s="4" t="s">
        <v>894</v>
      </c>
      <c r="IP333" s="4">
        <v>1.45</v>
      </c>
      <c r="IQ333" s="4">
        <v>51.29</v>
      </c>
      <c r="IR333" s="4">
        <v>101.13</v>
      </c>
      <c r="IS333" s="4">
        <v>150.96</v>
      </c>
      <c r="IT333" s="4">
        <v>200.8</v>
      </c>
      <c r="IU333" s="4">
        <v>200.8</v>
      </c>
      <c r="IV333" s="4">
        <v>253.29</v>
      </c>
      <c r="IW333" s="4">
        <v>306.75</v>
      </c>
      <c r="IX333" s="4">
        <v>363.18</v>
      </c>
      <c r="IY333" s="4">
        <v>363.18</v>
      </c>
      <c r="IZ333" s="4">
        <v>363.18</v>
      </c>
      <c r="JA333" s="4">
        <v>363.18</v>
      </c>
      <c r="JB333" s="4">
        <v>363.18</v>
      </c>
      <c r="JC333" s="4">
        <v>363.18</v>
      </c>
      <c r="JD333" s="4">
        <v>419.72</v>
      </c>
      <c r="JE333" s="4">
        <v>476.26</v>
      </c>
      <c r="JF333" s="4">
        <v>536.32000000000005</v>
      </c>
      <c r="JG333" s="4">
        <v>596.38</v>
      </c>
      <c r="JH333" s="4">
        <v>656.45</v>
      </c>
      <c r="JI333" s="4">
        <v>656.45</v>
      </c>
      <c r="JJ333" s="4">
        <v>716.51</v>
      </c>
      <c r="JK333" s="4">
        <v>779.74</v>
      </c>
      <c r="JL333" s="4">
        <v>879.8</v>
      </c>
      <c r="JM333" s="4">
        <v>979.86</v>
      </c>
      <c r="JN333" s="4">
        <v>1079.92</v>
      </c>
      <c r="JO333" s="4">
        <v>1179.98</v>
      </c>
      <c r="JP333" s="4">
        <v>1179.98</v>
      </c>
      <c r="JQ333" s="4">
        <v>1280.03</v>
      </c>
      <c r="JR333" s="4">
        <v>1380.09</v>
      </c>
      <c r="JS333" s="4">
        <v>1491.34</v>
      </c>
      <c r="JT333" s="4">
        <v>1621.07</v>
      </c>
      <c r="JU333" s="4">
        <v>1750.81</v>
      </c>
      <c r="JV333" s="4">
        <v>1880.54</v>
      </c>
      <c r="JW333" s="4">
        <v>1880.54</v>
      </c>
      <c r="JX333" s="4">
        <v>2010.27</v>
      </c>
      <c r="JY333" s="4">
        <v>2140</v>
      </c>
      <c r="JZ333" s="4">
        <v>2269.73</v>
      </c>
      <c r="KA333" s="4">
        <v>2399.46</v>
      </c>
      <c r="KB333" s="4">
        <v>2529.1999999999998</v>
      </c>
      <c r="KC333" s="4">
        <v>2658.93</v>
      </c>
      <c r="KD333" s="4">
        <v>2658.93</v>
      </c>
      <c r="KE333" s="4">
        <v>2788.66</v>
      </c>
      <c r="KF333" s="4">
        <v>2918.39</v>
      </c>
      <c r="KG333" s="4">
        <v>3048.12</v>
      </c>
      <c r="KH333" s="4">
        <v>3177.85</v>
      </c>
      <c r="KI333" s="4">
        <v>3307.59</v>
      </c>
      <c r="KJ333" s="4">
        <v>3437.32</v>
      </c>
      <c r="KK333" s="4">
        <v>3437.32</v>
      </c>
      <c r="KL333" s="4">
        <v>3567.05</v>
      </c>
      <c r="KM333" s="4">
        <v>3696.92</v>
      </c>
      <c r="KN333" s="4">
        <v>3828.42</v>
      </c>
      <c r="KO333" s="4">
        <v>3959.92</v>
      </c>
      <c r="KP333" s="4">
        <v>4091.42</v>
      </c>
      <c r="KQ333" s="4">
        <v>4222.92</v>
      </c>
      <c r="KR333" s="4">
        <v>4222.92</v>
      </c>
      <c r="KS333" s="4">
        <v>4354.41</v>
      </c>
      <c r="KT333" s="4">
        <v>4485.91</v>
      </c>
      <c r="KU333" s="4">
        <v>4617.41</v>
      </c>
      <c r="KV333" s="4">
        <v>4748.91</v>
      </c>
      <c r="KW333" s="4">
        <v>4880.41</v>
      </c>
      <c r="KX333" s="4">
        <v>5011.91</v>
      </c>
      <c r="KY333" s="4">
        <v>5011.91</v>
      </c>
      <c r="KZ333" s="4">
        <v>5143.41</v>
      </c>
      <c r="LA333" s="4">
        <v>5274.9</v>
      </c>
      <c r="LB333" s="4">
        <v>5406.4</v>
      </c>
      <c r="LC333" s="4">
        <v>5537.9</v>
      </c>
      <c r="LD333" s="4">
        <v>5669.4</v>
      </c>
      <c r="LE333" s="4">
        <v>5800.9</v>
      </c>
      <c r="LF333" s="4">
        <v>5800.9</v>
      </c>
      <c r="LG333" s="4">
        <v>5932.4</v>
      </c>
      <c r="LH333" s="4">
        <v>6063.9</v>
      </c>
      <c r="LI333" s="4">
        <v>6195.4</v>
      </c>
      <c r="LJ333" s="4">
        <v>6326.89</v>
      </c>
      <c r="LK333" s="4">
        <v>6458.39</v>
      </c>
      <c r="LL333" s="4">
        <v>6590.31</v>
      </c>
      <c r="LM333" s="4">
        <v>6590.31</v>
      </c>
      <c r="LN333" s="4">
        <v>6755.02</v>
      </c>
      <c r="LO333" s="4">
        <v>6920.45</v>
      </c>
      <c r="LP333" s="4">
        <v>7088.79</v>
      </c>
      <c r="LQ333" s="4">
        <v>7258.92</v>
      </c>
      <c r="LR333" s="4">
        <v>7430.8</v>
      </c>
      <c r="LS333" s="4">
        <v>7647.07</v>
      </c>
      <c r="LT333" s="4">
        <v>7647.07</v>
      </c>
      <c r="LU333" s="4">
        <v>7879.66</v>
      </c>
      <c r="LV333" s="4">
        <v>8115.41</v>
      </c>
      <c r="LW333" s="4">
        <v>8368.14</v>
      </c>
      <c r="LX333" s="4">
        <v>8629.57</v>
      </c>
      <c r="LY333" s="4">
        <v>8914.26</v>
      </c>
      <c r="LZ333" s="4">
        <v>9198.9599999999991</v>
      </c>
      <c r="MA333" s="4">
        <v>9198.9599999999991</v>
      </c>
      <c r="MB333" s="4">
        <v>9499.1</v>
      </c>
      <c r="MC333" s="4">
        <v>9803.58</v>
      </c>
      <c r="MD333" s="4">
        <v>10108.049999999999</v>
      </c>
      <c r="ME333" s="4">
        <v>10413.51</v>
      </c>
      <c r="MF333" s="4">
        <v>10719.16</v>
      </c>
      <c r="MG333" s="4">
        <v>11024.81</v>
      </c>
      <c r="MH333" s="4">
        <v>11024.81</v>
      </c>
      <c r="MI333" s="4">
        <v>11331.32</v>
      </c>
      <c r="MJ333" s="4">
        <v>11638.36</v>
      </c>
      <c r="MK333" s="4">
        <v>11978.77</v>
      </c>
      <c r="ML333" s="4">
        <v>12323.33</v>
      </c>
      <c r="MM333" s="4">
        <v>12675.98</v>
      </c>
      <c r="MN333" s="4">
        <v>13049.51</v>
      </c>
      <c r="MO333" s="4">
        <v>13049.51</v>
      </c>
      <c r="MP333" s="4">
        <v>13440.35</v>
      </c>
      <c r="MQ333" s="4">
        <v>13833.66</v>
      </c>
      <c r="MR333" s="4">
        <v>14226.98</v>
      </c>
      <c r="MS333" s="4">
        <v>14620.79</v>
      </c>
      <c r="MT333" s="4">
        <v>15015.29</v>
      </c>
      <c r="MU333" s="4">
        <v>15409.82</v>
      </c>
      <c r="MV333" s="4">
        <v>15409.82</v>
      </c>
      <c r="MW333" s="4">
        <v>15822.15</v>
      </c>
      <c r="MX333" s="4">
        <v>16244.77</v>
      </c>
      <c r="MY333" s="4">
        <v>16681.89</v>
      </c>
      <c r="MZ333" s="4">
        <v>17119.759999999998</v>
      </c>
      <c r="NA333" s="4">
        <v>17558.080000000002</v>
      </c>
      <c r="NB333" s="4">
        <v>17996.41</v>
      </c>
      <c r="NC333" s="4">
        <v>17996.41</v>
      </c>
      <c r="ND333" s="4">
        <v>18434.740000000002</v>
      </c>
      <c r="NE333" s="4">
        <v>18873.07</v>
      </c>
      <c r="NF333" s="4">
        <v>19311.400000000001</v>
      </c>
      <c r="NG333" s="4">
        <v>19749.72</v>
      </c>
      <c r="NH333" s="4">
        <v>22660.400000000001</v>
      </c>
      <c r="NI333" s="4">
        <v>27722.560000000001</v>
      </c>
      <c r="NJ333" s="4">
        <v>27722.560000000001</v>
      </c>
      <c r="NK333" s="4">
        <v>31694.55</v>
      </c>
      <c r="NL333" s="4">
        <v>37220.26</v>
      </c>
      <c r="NM333" s="4">
        <v>37550.269999999997</v>
      </c>
      <c r="NN333" s="4">
        <v>38135.65</v>
      </c>
      <c r="NO333" s="4">
        <v>38135.65</v>
      </c>
      <c r="NP333" s="4">
        <v>38135.65</v>
      </c>
      <c r="NQ333" s="4">
        <v>38135.65</v>
      </c>
      <c r="NR333" s="4">
        <v>38135.65</v>
      </c>
      <c r="NS333" s="4">
        <v>38135.65</v>
      </c>
      <c r="NT333" s="4">
        <v>38135.65</v>
      </c>
      <c r="NU333" s="4">
        <v>38203.29</v>
      </c>
      <c r="NV333" s="4">
        <v>38292.25</v>
      </c>
      <c r="NW333" s="4">
        <v>38381.21</v>
      </c>
      <c r="NX333" s="4">
        <v>38381.21</v>
      </c>
      <c r="NY333" s="4">
        <v>38545.54</v>
      </c>
      <c r="NZ333" s="4">
        <v>38805.94</v>
      </c>
      <c r="OA333" s="4">
        <v>38876.980000000003</v>
      </c>
      <c r="OB333" s="4">
        <v>38876.980000000003</v>
      </c>
      <c r="OC333" s="4">
        <v>39370.36</v>
      </c>
      <c r="OD333" s="4">
        <v>40357.129999999997</v>
      </c>
      <c r="OE333" s="4">
        <v>40357.129999999997</v>
      </c>
      <c r="OF333" s="4">
        <v>41343.89</v>
      </c>
      <c r="OG333" s="4">
        <v>42824.03</v>
      </c>
      <c r="OH333" s="4">
        <v>45455.4</v>
      </c>
      <c r="OI333" s="4">
        <v>47100</v>
      </c>
      <c r="OJ333" s="4">
        <v>47100</v>
      </c>
      <c r="OK333" s="4">
        <v>47100</v>
      </c>
      <c r="OL333" s="4">
        <v>47100</v>
      </c>
      <c r="OM333" s="4">
        <v>47100</v>
      </c>
      <c r="ON333" s="4">
        <v>47100</v>
      </c>
      <c r="OO333" s="4">
        <v>47100</v>
      </c>
      <c r="OP333" s="4">
        <v>47100</v>
      </c>
      <c r="OQ333" s="4">
        <v>47100</v>
      </c>
      <c r="OR333" s="4">
        <v>47100</v>
      </c>
      <c r="OS333" s="4">
        <v>47100</v>
      </c>
      <c r="OT333" s="4">
        <v>47100</v>
      </c>
      <c r="OU333" s="4">
        <v>47100</v>
      </c>
      <c r="OV333" s="4">
        <v>47100</v>
      </c>
      <c r="OW333" s="4">
        <v>47100</v>
      </c>
      <c r="OX333" s="4">
        <v>47100</v>
      </c>
      <c r="OY333" s="4">
        <v>47100</v>
      </c>
      <c r="OZ333" s="4">
        <v>47100</v>
      </c>
      <c r="PA333" s="4">
        <v>47100</v>
      </c>
      <c r="PB333" s="4">
        <v>47100</v>
      </c>
      <c r="PC333" s="4">
        <v>47100</v>
      </c>
      <c r="PD333" s="4">
        <v>47100</v>
      </c>
      <c r="PE333" s="4">
        <v>47100</v>
      </c>
      <c r="PF333" s="4">
        <v>47100</v>
      </c>
      <c r="PG333" s="4">
        <v>47100</v>
      </c>
      <c r="PH333" s="4">
        <v>47100</v>
      </c>
      <c r="PI333" s="4">
        <v>47100</v>
      </c>
      <c r="PJ333" s="4">
        <v>47100</v>
      </c>
      <c r="PK333" s="4">
        <v>47100</v>
      </c>
      <c r="PL333" s="4">
        <v>47100</v>
      </c>
      <c r="PM333" s="4">
        <v>47100</v>
      </c>
      <c r="PN333" s="4">
        <v>47100</v>
      </c>
      <c r="PO333" s="4">
        <v>47100</v>
      </c>
      <c r="PP333" s="4">
        <v>47100</v>
      </c>
      <c r="PQ333" s="4">
        <v>47100</v>
      </c>
      <c r="PR333" s="4">
        <v>47100</v>
      </c>
      <c r="PS333" s="4">
        <v>47100</v>
      </c>
      <c r="PT333" s="4">
        <v>47100</v>
      </c>
      <c r="PU333" s="4">
        <v>47100</v>
      </c>
      <c r="PV333" s="4">
        <v>47100</v>
      </c>
      <c r="PW333" s="4">
        <v>47100</v>
      </c>
      <c r="PX333" s="4">
        <v>47100</v>
      </c>
      <c r="PY333" s="4">
        <v>47100</v>
      </c>
      <c r="PZ333" s="4">
        <v>47100</v>
      </c>
      <c r="QA333" s="4">
        <v>47100</v>
      </c>
      <c r="QB333" s="4">
        <v>47100</v>
      </c>
      <c r="QC333" s="4">
        <v>47100</v>
      </c>
      <c r="QD333" s="4">
        <v>47100</v>
      </c>
      <c r="QE333" s="4">
        <v>47100</v>
      </c>
      <c r="QF333" s="4">
        <v>47100</v>
      </c>
      <c r="QG333" s="4">
        <v>47100</v>
      </c>
      <c r="QH333" s="4">
        <v>47100</v>
      </c>
      <c r="QI333" s="4">
        <v>47100</v>
      </c>
      <c r="QJ333" s="4">
        <v>47100</v>
      </c>
      <c r="QK333" s="4">
        <v>47100</v>
      </c>
      <c r="QL333" s="4">
        <v>47100</v>
      </c>
      <c r="QM333" s="4">
        <v>47100</v>
      </c>
      <c r="QN333" s="4">
        <v>47100</v>
      </c>
      <c r="QO333" s="4">
        <v>47100</v>
      </c>
      <c r="QP333" s="4">
        <v>47100</v>
      </c>
      <c r="QQ333" s="4">
        <v>47100</v>
      </c>
      <c r="QR333" s="4">
        <v>47100</v>
      </c>
      <c r="QS333" s="4">
        <v>47100</v>
      </c>
      <c r="QT333" s="4">
        <v>47100</v>
      </c>
      <c r="QU333" s="4">
        <v>47100</v>
      </c>
      <c r="QV333" s="4">
        <v>47100</v>
      </c>
      <c r="QW333" s="4">
        <v>47100</v>
      </c>
      <c r="QX333" s="4">
        <v>47100</v>
      </c>
      <c r="QY333" s="4">
        <v>47100</v>
      </c>
      <c r="QZ333" s="4">
        <v>47100</v>
      </c>
    </row>
    <row r="334" spans="1:468">
      <c r="A334" s="4" t="s">
        <v>6479</v>
      </c>
      <c r="D334" s="4">
        <v>17234</v>
      </c>
      <c r="E334" s="4">
        <v>0</v>
      </c>
      <c r="F334" s="689">
        <v>10168333.289999999</v>
      </c>
      <c r="H334" s="4" t="s">
        <v>894</v>
      </c>
      <c r="NK334" s="4">
        <v>67.58</v>
      </c>
      <c r="NL334" s="4">
        <v>225.27</v>
      </c>
      <c r="NM334" s="4">
        <v>225.27</v>
      </c>
      <c r="NN334" s="4">
        <v>225.27</v>
      </c>
      <c r="NO334" s="4">
        <v>225.27</v>
      </c>
      <c r="NP334" s="4">
        <v>644.03</v>
      </c>
      <c r="NQ334" s="4">
        <v>644.03</v>
      </c>
      <c r="NR334" s="4">
        <v>1328.88</v>
      </c>
      <c r="NS334" s="4">
        <v>2097.56</v>
      </c>
      <c r="NT334" s="4">
        <v>3354.8</v>
      </c>
      <c r="NU334" s="4">
        <v>5327.25</v>
      </c>
      <c r="NV334" s="4">
        <v>6351.52</v>
      </c>
      <c r="NW334" s="4">
        <v>6630.98</v>
      </c>
      <c r="NX334" s="4">
        <v>6630.98</v>
      </c>
      <c r="NY334" s="4">
        <v>6630.98</v>
      </c>
      <c r="NZ334" s="4">
        <v>6630.98</v>
      </c>
      <c r="OA334" s="4">
        <v>6630.98</v>
      </c>
      <c r="OB334" s="4">
        <v>6630.98</v>
      </c>
      <c r="OC334" s="4">
        <v>6630.98</v>
      </c>
      <c r="OD334" s="4">
        <v>6630.98</v>
      </c>
      <c r="OE334" s="4">
        <v>6630.98</v>
      </c>
      <c r="OF334" s="4">
        <v>6630.98</v>
      </c>
      <c r="OG334" s="4">
        <v>6630.98</v>
      </c>
      <c r="OH334" s="4">
        <v>6672.07</v>
      </c>
      <c r="OI334" s="4">
        <v>6769.9</v>
      </c>
      <c r="OJ334" s="4">
        <v>6826.64</v>
      </c>
      <c r="OK334" s="4">
        <v>6826.64</v>
      </c>
      <c r="OL334" s="4">
        <v>6826.64</v>
      </c>
      <c r="OM334" s="4">
        <v>7197.16</v>
      </c>
      <c r="ON334" s="4">
        <v>7567.67</v>
      </c>
      <c r="OO334" s="4">
        <v>7938.19</v>
      </c>
      <c r="OP334" s="4">
        <v>8740.9699999999993</v>
      </c>
      <c r="OQ334" s="4">
        <v>9914.26</v>
      </c>
      <c r="OR334" s="4">
        <v>9914.26</v>
      </c>
      <c r="OS334" s="4">
        <v>9914.26</v>
      </c>
      <c r="OT334" s="4">
        <v>9914.26</v>
      </c>
      <c r="OU334" s="4">
        <v>9914.26</v>
      </c>
      <c r="OV334" s="4">
        <v>9914.26</v>
      </c>
      <c r="OW334" s="4">
        <v>9914.26</v>
      </c>
      <c r="OX334" s="4">
        <v>9914.26</v>
      </c>
      <c r="OY334" s="4">
        <v>9914.26</v>
      </c>
      <c r="OZ334" s="4">
        <v>9914.26</v>
      </c>
      <c r="PA334" s="4">
        <v>9914.26</v>
      </c>
      <c r="PB334" s="4">
        <v>9947.32</v>
      </c>
      <c r="PC334" s="4">
        <v>10000.780000000001</v>
      </c>
      <c r="PD334" s="4">
        <v>10060.67</v>
      </c>
      <c r="PE334" s="4">
        <v>10202.540000000001</v>
      </c>
      <c r="PF334" s="4">
        <v>10408</v>
      </c>
      <c r="PG334" s="4">
        <v>10408</v>
      </c>
      <c r="PH334" s="4">
        <v>10537.76</v>
      </c>
      <c r="PI334" s="4">
        <v>10684.44</v>
      </c>
      <c r="PJ334" s="4">
        <v>10871.29</v>
      </c>
      <c r="PK334" s="4">
        <v>10929.74</v>
      </c>
      <c r="PL334" s="4">
        <v>11892.34</v>
      </c>
      <c r="PM334" s="4">
        <v>14093.51</v>
      </c>
      <c r="PN334" s="4">
        <v>14093.51</v>
      </c>
      <c r="PO334" s="4">
        <v>14707.79</v>
      </c>
      <c r="PP334" s="4">
        <v>16040.31</v>
      </c>
      <c r="PQ334" s="4">
        <v>16653.150000000001</v>
      </c>
      <c r="PR334" s="4">
        <v>16750.099999999999</v>
      </c>
      <c r="PS334" s="4">
        <v>16897.990000000002</v>
      </c>
      <c r="PT334" s="4">
        <v>16919.77</v>
      </c>
      <c r="PU334" s="4">
        <v>16919.77</v>
      </c>
      <c r="PV334" s="4">
        <v>16967.599999999999</v>
      </c>
      <c r="PW334" s="4">
        <v>17080.63</v>
      </c>
      <c r="PX334" s="4">
        <v>17103.849999999999</v>
      </c>
      <c r="PY334" s="4">
        <v>17127.060000000001</v>
      </c>
      <c r="PZ334" s="4">
        <v>17167.62</v>
      </c>
      <c r="QA334" s="4">
        <v>17234</v>
      </c>
      <c r="QB334" s="4">
        <v>17234</v>
      </c>
      <c r="QC334" s="4">
        <v>17234</v>
      </c>
      <c r="QD334" s="4">
        <v>17234</v>
      </c>
      <c r="QE334" s="4">
        <v>17234</v>
      </c>
      <c r="QF334" s="4">
        <v>17234</v>
      </c>
      <c r="QG334" s="4">
        <v>17234</v>
      </c>
      <c r="QH334" s="4">
        <v>17234</v>
      </c>
      <c r="QI334" s="4">
        <v>17234</v>
      </c>
      <c r="QJ334" s="4">
        <v>17234</v>
      </c>
      <c r="QK334" s="4">
        <v>17234</v>
      </c>
      <c r="QL334" s="4">
        <v>17234</v>
      </c>
      <c r="QM334" s="4">
        <v>17234</v>
      </c>
      <c r="QN334" s="4">
        <v>17234</v>
      </c>
      <c r="QO334" s="4">
        <v>17234</v>
      </c>
      <c r="QP334" s="4">
        <v>17234</v>
      </c>
      <c r="QQ334" s="4">
        <v>17234</v>
      </c>
      <c r="QR334" s="4">
        <v>17234</v>
      </c>
      <c r="QS334" s="4">
        <v>17234</v>
      </c>
      <c r="QT334" s="4">
        <v>17234</v>
      </c>
      <c r="QU334" s="4">
        <v>17234</v>
      </c>
      <c r="QV334" s="4">
        <v>17234</v>
      </c>
      <c r="QW334" s="4">
        <v>17234</v>
      </c>
      <c r="QX334" s="4">
        <v>17234</v>
      </c>
      <c r="QY334" s="4">
        <v>17234</v>
      </c>
      <c r="QZ334" s="4">
        <v>17234</v>
      </c>
    </row>
    <row r="335" spans="1:468">
      <c r="A335" s="4" t="s">
        <v>1121</v>
      </c>
      <c r="D335" s="4">
        <v>26424</v>
      </c>
      <c r="E335" s="4">
        <v>832.82</v>
      </c>
      <c r="F335" s="689">
        <v>1995223.52</v>
      </c>
      <c r="H335" s="4" t="s">
        <v>894</v>
      </c>
      <c r="NB335" s="4">
        <v>0.22</v>
      </c>
      <c r="NC335" s="4">
        <v>0.22</v>
      </c>
      <c r="ND335" s="4">
        <v>25.23</v>
      </c>
      <c r="NE335" s="4">
        <v>91.12</v>
      </c>
      <c r="NF335" s="4">
        <v>301.58</v>
      </c>
      <c r="NG335" s="4">
        <v>832.82</v>
      </c>
      <c r="NH335" s="4">
        <v>934.21</v>
      </c>
      <c r="NI335" s="4">
        <v>1146.3900000000001</v>
      </c>
      <c r="NJ335" s="4">
        <v>1146.3900000000001</v>
      </c>
      <c r="NK335" s="4">
        <v>1146.3900000000001</v>
      </c>
      <c r="NL335" s="4">
        <v>1359.43</v>
      </c>
      <c r="NM335" s="4">
        <v>1986.14</v>
      </c>
      <c r="NN335" s="4">
        <v>2642.14</v>
      </c>
      <c r="NO335" s="4">
        <v>2642.14</v>
      </c>
      <c r="NP335" s="4">
        <v>3976.04</v>
      </c>
      <c r="NQ335" s="4">
        <v>3976.04</v>
      </c>
      <c r="NR335" s="4">
        <v>4885.53</v>
      </c>
      <c r="NS335" s="4">
        <v>6311.78</v>
      </c>
      <c r="NT335" s="4">
        <v>7315.05</v>
      </c>
      <c r="NU335" s="4">
        <v>8053.23</v>
      </c>
      <c r="NV335" s="4">
        <v>8720.51</v>
      </c>
      <c r="NW335" s="4">
        <v>9299.27</v>
      </c>
      <c r="NX335" s="4">
        <v>9299.27</v>
      </c>
      <c r="NY335" s="4">
        <v>9729.5499999999993</v>
      </c>
      <c r="NZ335" s="4">
        <v>10320.31</v>
      </c>
      <c r="OA335" s="4">
        <v>11306.12</v>
      </c>
      <c r="OB335" s="4">
        <v>11739.28</v>
      </c>
      <c r="OC335" s="4">
        <v>11739.28</v>
      </c>
      <c r="OD335" s="4">
        <v>11750.28</v>
      </c>
      <c r="OE335" s="4">
        <v>11750.28</v>
      </c>
      <c r="OF335" s="4">
        <v>11786.37</v>
      </c>
      <c r="OG335" s="4">
        <v>11848.16</v>
      </c>
      <c r="OH335" s="4">
        <v>11944.37</v>
      </c>
      <c r="OI335" s="4">
        <v>11993.92</v>
      </c>
      <c r="OJ335" s="4">
        <v>12682.87</v>
      </c>
      <c r="OK335" s="4">
        <v>14282.34</v>
      </c>
      <c r="OL335" s="4">
        <v>14282.34</v>
      </c>
      <c r="OM335" s="4">
        <v>14532.69</v>
      </c>
      <c r="ON335" s="4">
        <v>14692.7</v>
      </c>
      <c r="OO335" s="4">
        <v>14847.74</v>
      </c>
      <c r="OP335" s="4">
        <v>14887.65</v>
      </c>
      <c r="OQ335" s="4">
        <v>15191.04</v>
      </c>
      <c r="OR335" s="4">
        <v>15865.45</v>
      </c>
      <c r="OS335" s="4">
        <v>15865.45</v>
      </c>
      <c r="OT335" s="4">
        <v>16482.580000000002</v>
      </c>
      <c r="OU335" s="4">
        <v>17172.75</v>
      </c>
      <c r="OV335" s="4">
        <v>17801.009999999998</v>
      </c>
      <c r="OW335" s="4">
        <v>18677.669999999998</v>
      </c>
      <c r="OX335" s="4">
        <v>19811.5</v>
      </c>
      <c r="OY335" s="4">
        <v>21675.439999999999</v>
      </c>
      <c r="OZ335" s="4">
        <v>21675.439999999999</v>
      </c>
      <c r="PA335" s="4">
        <v>22139.97</v>
      </c>
      <c r="PB335" s="4">
        <v>22781.62</v>
      </c>
      <c r="PC335" s="4">
        <v>23885.57</v>
      </c>
      <c r="PD335" s="4">
        <v>24418.21</v>
      </c>
      <c r="PE335" s="4">
        <v>24443.55</v>
      </c>
      <c r="PF335" s="4">
        <v>24498.65</v>
      </c>
      <c r="PG335" s="4">
        <v>24498.65</v>
      </c>
      <c r="PH335" s="4">
        <v>24829.91</v>
      </c>
      <c r="PI335" s="4">
        <v>25148.720000000001</v>
      </c>
      <c r="PJ335" s="4">
        <v>25392.31</v>
      </c>
      <c r="PK335" s="4">
        <v>25879.45</v>
      </c>
      <c r="PL335" s="4">
        <v>25938.66</v>
      </c>
      <c r="PM335" s="4">
        <v>26025.52</v>
      </c>
      <c r="PN335" s="4">
        <v>26025.52</v>
      </c>
      <c r="PO335" s="4">
        <v>26152.84</v>
      </c>
      <c r="PP335" s="4">
        <v>26320.03</v>
      </c>
      <c r="PQ335" s="4">
        <v>26335.26</v>
      </c>
      <c r="PR335" s="4">
        <v>26341.95</v>
      </c>
      <c r="PS335" s="4">
        <v>26352.31</v>
      </c>
      <c r="PT335" s="4">
        <v>26377.35</v>
      </c>
      <c r="PU335" s="4">
        <v>26377.35</v>
      </c>
      <c r="PV335" s="4">
        <v>26391.599999999999</v>
      </c>
      <c r="PW335" s="4">
        <v>26424</v>
      </c>
      <c r="PX335" s="4">
        <v>26424</v>
      </c>
      <c r="PY335" s="4">
        <v>26424</v>
      </c>
      <c r="PZ335" s="4">
        <v>26424</v>
      </c>
      <c r="QA335" s="4">
        <v>26424</v>
      </c>
      <c r="QB335" s="4">
        <v>26424</v>
      </c>
      <c r="QC335" s="4">
        <v>26424</v>
      </c>
      <c r="QD335" s="4">
        <v>26424</v>
      </c>
      <c r="QE335" s="4">
        <v>26424</v>
      </c>
      <c r="QF335" s="4">
        <v>26424</v>
      </c>
      <c r="QG335" s="4">
        <v>26424</v>
      </c>
      <c r="QH335" s="4">
        <v>26424</v>
      </c>
      <c r="QI335" s="4">
        <v>26424</v>
      </c>
      <c r="QJ335" s="4">
        <v>26424</v>
      </c>
      <c r="QK335" s="4">
        <v>26424</v>
      </c>
      <c r="QL335" s="4">
        <v>26424</v>
      </c>
      <c r="QM335" s="4">
        <v>26424</v>
      </c>
      <c r="QN335" s="4">
        <v>26424</v>
      </c>
      <c r="QO335" s="4">
        <v>26424</v>
      </c>
      <c r="QP335" s="4">
        <v>26424</v>
      </c>
      <c r="QQ335" s="4">
        <v>26424</v>
      </c>
      <c r="QR335" s="4">
        <v>26424</v>
      </c>
      <c r="QS335" s="4">
        <v>26424</v>
      </c>
      <c r="QT335" s="4">
        <v>26424</v>
      </c>
      <c r="QU335" s="4">
        <v>26424</v>
      </c>
      <c r="QV335" s="4">
        <v>26424</v>
      </c>
      <c r="QW335" s="4">
        <v>26424</v>
      </c>
      <c r="QX335" s="4">
        <v>26424</v>
      </c>
      <c r="QY335" s="4">
        <v>26424</v>
      </c>
      <c r="QZ335" s="4">
        <v>26424</v>
      </c>
    </row>
    <row r="336" spans="1:468">
      <c r="A336" s="4" t="s">
        <v>1122</v>
      </c>
      <c r="D336" s="4">
        <v>314</v>
      </c>
      <c r="E336" s="4">
        <v>0</v>
      </c>
      <c r="F336" s="689">
        <v>25364.04</v>
      </c>
      <c r="H336" s="4" t="s">
        <v>894</v>
      </c>
      <c r="NM336" s="4">
        <v>0.5</v>
      </c>
      <c r="NN336" s="4">
        <v>1.73</v>
      </c>
      <c r="NO336" s="4">
        <v>1.73</v>
      </c>
      <c r="NP336" s="4">
        <v>3.24</v>
      </c>
      <c r="NQ336" s="4">
        <v>3.24</v>
      </c>
      <c r="NR336" s="4">
        <v>4.4800000000000004</v>
      </c>
      <c r="NS336" s="4">
        <v>8.48</v>
      </c>
      <c r="NT336" s="4">
        <v>15.4</v>
      </c>
      <c r="NU336" s="4">
        <v>21.92</v>
      </c>
      <c r="NV336" s="4">
        <v>28.3</v>
      </c>
      <c r="NW336" s="4">
        <v>33.57</v>
      </c>
      <c r="NX336" s="4">
        <v>33.57</v>
      </c>
      <c r="NY336" s="4">
        <v>40.11</v>
      </c>
      <c r="NZ336" s="4">
        <v>44.59</v>
      </c>
      <c r="OA336" s="4">
        <v>45.43</v>
      </c>
      <c r="OB336" s="4">
        <v>45.77</v>
      </c>
      <c r="OC336" s="4">
        <v>46.59</v>
      </c>
      <c r="OD336" s="4">
        <v>47.17</v>
      </c>
      <c r="OE336" s="4">
        <v>47.17</v>
      </c>
      <c r="OF336" s="4">
        <v>48.12</v>
      </c>
      <c r="OG336" s="4">
        <v>50.9</v>
      </c>
      <c r="OH336" s="4">
        <v>55.62</v>
      </c>
      <c r="OI336" s="4">
        <v>57.64</v>
      </c>
      <c r="OJ336" s="4">
        <v>58.17</v>
      </c>
      <c r="OK336" s="4">
        <v>58.56</v>
      </c>
      <c r="OL336" s="4">
        <v>58.56</v>
      </c>
      <c r="OM336" s="4">
        <v>59.39</v>
      </c>
      <c r="ON336" s="4">
        <v>59.82</v>
      </c>
      <c r="OO336" s="4">
        <v>59.82</v>
      </c>
      <c r="OP336" s="4">
        <v>67.900000000000006</v>
      </c>
      <c r="OQ336" s="4">
        <v>89.24</v>
      </c>
      <c r="OR336" s="4">
        <v>98.21</v>
      </c>
      <c r="OS336" s="4">
        <v>98.21</v>
      </c>
      <c r="OT336" s="4">
        <v>106.87</v>
      </c>
      <c r="OU336" s="4">
        <v>118.19</v>
      </c>
      <c r="OV336" s="4">
        <v>127.7</v>
      </c>
      <c r="OW336" s="4">
        <v>138.97999999999999</v>
      </c>
      <c r="OX336" s="4">
        <v>144.69999999999999</v>
      </c>
      <c r="OY336" s="4">
        <v>162.08000000000001</v>
      </c>
      <c r="OZ336" s="4">
        <v>162.08000000000001</v>
      </c>
      <c r="PA336" s="4">
        <v>182.61</v>
      </c>
      <c r="PB336" s="4">
        <v>200.84</v>
      </c>
      <c r="PC336" s="4">
        <v>203.34</v>
      </c>
      <c r="PD336" s="4">
        <v>224.48</v>
      </c>
      <c r="PE336" s="4">
        <v>238.78</v>
      </c>
      <c r="PF336" s="4">
        <v>245.77</v>
      </c>
      <c r="PG336" s="4">
        <v>245.77</v>
      </c>
      <c r="PH336" s="4">
        <v>253.68</v>
      </c>
      <c r="PI336" s="4">
        <v>267.68</v>
      </c>
      <c r="PJ336" s="4">
        <v>274.14</v>
      </c>
      <c r="PK336" s="4">
        <v>280.47000000000003</v>
      </c>
      <c r="PL336" s="4">
        <v>287.42</v>
      </c>
      <c r="PM336" s="4">
        <v>287.93</v>
      </c>
      <c r="PN336" s="4">
        <v>287.93</v>
      </c>
      <c r="PO336" s="4">
        <v>287.93</v>
      </c>
      <c r="PP336" s="4">
        <v>288.67</v>
      </c>
      <c r="PQ336" s="4">
        <v>307.98</v>
      </c>
      <c r="PR336" s="4">
        <v>308.87</v>
      </c>
      <c r="PS336" s="4">
        <v>309.02</v>
      </c>
      <c r="PT336" s="4">
        <v>309.44</v>
      </c>
      <c r="PU336" s="4">
        <v>309.44</v>
      </c>
      <c r="PV336" s="4">
        <v>310.83999999999997</v>
      </c>
      <c r="PW336" s="4">
        <v>314</v>
      </c>
      <c r="PX336" s="4">
        <v>314</v>
      </c>
      <c r="PY336" s="4">
        <v>314</v>
      </c>
      <c r="PZ336" s="4">
        <v>314</v>
      </c>
      <c r="QA336" s="4">
        <v>314</v>
      </c>
      <c r="QB336" s="4">
        <v>314</v>
      </c>
      <c r="QC336" s="4">
        <v>314</v>
      </c>
      <c r="QD336" s="4">
        <v>314</v>
      </c>
      <c r="QE336" s="4">
        <v>314</v>
      </c>
      <c r="QF336" s="4">
        <v>314</v>
      </c>
      <c r="QG336" s="4">
        <v>314</v>
      </c>
      <c r="QH336" s="4">
        <v>314</v>
      </c>
      <c r="QI336" s="4">
        <v>314</v>
      </c>
      <c r="QJ336" s="4">
        <v>314</v>
      </c>
      <c r="QK336" s="4">
        <v>314</v>
      </c>
      <c r="QL336" s="4">
        <v>314</v>
      </c>
      <c r="QM336" s="4">
        <v>314</v>
      </c>
      <c r="QN336" s="4">
        <v>314</v>
      </c>
      <c r="QO336" s="4">
        <v>314</v>
      </c>
      <c r="QP336" s="4">
        <v>314</v>
      </c>
      <c r="QQ336" s="4">
        <v>314</v>
      </c>
      <c r="QR336" s="4">
        <v>314</v>
      </c>
      <c r="QS336" s="4">
        <v>314</v>
      </c>
      <c r="QT336" s="4">
        <v>314</v>
      </c>
      <c r="QU336" s="4">
        <v>314</v>
      </c>
      <c r="QV336" s="4">
        <v>314</v>
      </c>
      <c r="QW336" s="4">
        <v>314</v>
      </c>
      <c r="QX336" s="4">
        <v>314</v>
      </c>
      <c r="QY336" s="4">
        <v>314</v>
      </c>
      <c r="QZ336" s="4">
        <v>314</v>
      </c>
    </row>
    <row r="337" spans="1:468">
      <c r="A337" s="4" t="s">
        <v>1123</v>
      </c>
      <c r="D337" s="4">
        <v>19372</v>
      </c>
      <c r="E337" s="4">
        <v>418.26</v>
      </c>
      <c r="F337" s="689">
        <v>1462740.86</v>
      </c>
      <c r="H337" s="4" t="s">
        <v>894</v>
      </c>
      <c r="ND337" s="4">
        <v>17.61</v>
      </c>
      <c r="NE337" s="4">
        <v>63.53</v>
      </c>
      <c r="NF337" s="4">
        <v>167.46</v>
      </c>
      <c r="NG337" s="4">
        <v>418.26</v>
      </c>
      <c r="NH337" s="4">
        <v>418.26</v>
      </c>
      <c r="NI337" s="4">
        <v>418.26</v>
      </c>
      <c r="NJ337" s="4">
        <v>418.26</v>
      </c>
      <c r="NK337" s="4">
        <v>418.26</v>
      </c>
      <c r="NL337" s="4">
        <v>574.59</v>
      </c>
      <c r="NM337" s="4">
        <v>1034.48</v>
      </c>
      <c r="NN337" s="4">
        <v>1515.85</v>
      </c>
      <c r="NO337" s="4">
        <v>1515.85</v>
      </c>
      <c r="NP337" s="4">
        <v>2494.6799999999998</v>
      </c>
      <c r="NQ337" s="4">
        <v>2494.6799999999998</v>
      </c>
      <c r="NR337" s="4">
        <v>2818.57</v>
      </c>
      <c r="NS337" s="4">
        <v>2970.87</v>
      </c>
      <c r="NT337" s="4">
        <v>3488.13</v>
      </c>
      <c r="NU337" s="4">
        <v>4643.3900000000003</v>
      </c>
      <c r="NV337" s="4">
        <v>5248.08</v>
      </c>
      <c r="NW337" s="4">
        <v>5441.97</v>
      </c>
      <c r="NX337" s="4">
        <v>5441.97</v>
      </c>
      <c r="NY337" s="4">
        <v>5478.97</v>
      </c>
      <c r="NZ337" s="4">
        <v>5522.44</v>
      </c>
      <c r="OA337" s="4">
        <v>5606.75</v>
      </c>
      <c r="OB337" s="4">
        <v>5677.68</v>
      </c>
      <c r="OC337" s="4">
        <v>5756.69</v>
      </c>
      <c r="OD337" s="4">
        <v>5812.49</v>
      </c>
      <c r="OE337" s="4">
        <v>5812.49</v>
      </c>
      <c r="OF337" s="4">
        <v>5899.23</v>
      </c>
      <c r="OG337" s="4">
        <v>6102.61</v>
      </c>
      <c r="OH337" s="4">
        <v>6479.83</v>
      </c>
      <c r="OI337" s="4">
        <v>6647.24</v>
      </c>
      <c r="OJ337" s="4">
        <v>7409.83</v>
      </c>
      <c r="OK337" s="4">
        <v>8533.51</v>
      </c>
      <c r="OL337" s="4">
        <v>8533.51</v>
      </c>
      <c r="OM337" s="4">
        <v>8898.0499999999993</v>
      </c>
      <c r="ON337" s="4">
        <v>8915.7999999999993</v>
      </c>
      <c r="OO337" s="4">
        <v>8915.7999999999993</v>
      </c>
      <c r="OP337" s="4">
        <v>8949.75</v>
      </c>
      <c r="OQ337" s="4">
        <v>9181.49</v>
      </c>
      <c r="OR337" s="4">
        <v>10066.120000000001</v>
      </c>
      <c r="OS337" s="4">
        <v>10066.120000000001</v>
      </c>
      <c r="OT337" s="4">
        <v>11428.39</v>
      </c>
      <c r="OU337" s="4">
        <v>11918.41</v>
      </c>
      <c r="OV337" s="4">
        <v>12336.43</v>
      </c>
      <c r="OW337" s="4">
        <v>12911.2</v>
      </c>
      <c r="OX337" s="4">
        <v>13152.33</v>
      </c>
      <c r="OY337" s="4">
        <v>13448.88</v>
      </c>
      <c r="OZ337" s="4">
        <v>13448.88</v>
      </c>
      <c r="PA337" s="4">
        <v>13926.53</v>
      </c>
      <c r="PB337" s="4">
        <v>14126.62</v>
      </c>
      <c r="PC337" s="4">
        <v>14649.63</v>
      </c>
      <c r="PD337" s="4">
        <v>15655.53</v>
      </c>
      <c r="PE337" s="4">
        <v>16343.24</v>
      </c>
      <c r="PF337" s="4">
        <v>16897.54</v>
      </c>
      <c r="PG337" s="4">
        <v>16897.54</v>
      </c>
      <c r="PH337" s="4">
        <v>17114.490000000002</v>
      </c>
      <c r="PI337" s="4">
        <v>17331.169999999998</v>
      </c>
      <c r="PJ337" s="4">
        <v>17487.740000000002</v>
      </c>
      <c r="PK337" s="4">
        <v>17772.18</v>
      </c>
      <c r="PL337" s="4">
        <v>17826.509999999998</v>
      </c>
      <c r="PM337" s="4">
        <v>17903.22</v>
      </c>
      <c r="PN337" s="4">
        <v>17903.22</v>
      </c>
      <c r="PO337" s="4">
        <v>18020.04</v>
      </c>
      <c r="PP337" s="4">
        <v>18052.98</v>
      </c>
      <c r="PQ337" s="4">
        <v>18069.61</v>
      </c>
      <c r="PR337" s="4">
        <v>18174.43</v>
      </c>
      <c r="PS337" s="4">
        <v>18527.169999999998</v>
      </c>
      <c r="PT337" s="4">
        <v>19330.02</v>
      </c>
      <c r="PU337" s="4">
        <v>19330.02</v>
      </c>
      <c r="PV337" s="4">
        <v>19342.849999999999</v>
      </c>
      <c r="PW337" s="4">
        <v>19372</v>
      </c>
      <c r="PX337" s="4">
        <v>19372</v>
      </c>
      <c r="PY337" s="4">
        <v>19372</v>
      </c>
      <c r="PZ337" s="4">
        <v>19372</v>
      </c>
      <c r="QA337" s="4">
        <v>19372</v>
      </c>
      <c r="QB337" s="4">
        <v>19372</v>
      </c>
      <c r="QC337" s="4">
        <v>19372</v>
      </c>
      <c r="QD337" s="4">
        <v>19372</v>
      </c>
      <c r="QE337" s="4">
        <v>19372</v>
      </c>
      <c r="QF337" s="4">
        <v>19372</v>
      </c>
      <c r="QG337" s="4">
        <v>19372</v>
      </c>
      <c r="QH337" s="4">
        <v>19372</v>
      </c>
      <c r="QI337" s="4">
        <v>19372</v>
      </c>
      <c r="QJ337" s="4">
        <v>19372</v>
      </c>
      <c r="QK337" s="4">
        <v>19372</v>
      </c>
      <c r="QL337" s="4">
        <v>19372</v>
      </c>
      <c r="QM337" s="4">
        <v>19372</v>
      </c>
      <c r="QN337" s="4">
        <v>19372</v>
      </c>
      <c r="QO337" s="4">
        <v>19372</v>
      </c>
      <c r="QP337" s="4">
        <v>19372</v>
      </c>
      <c r="QQ337" s="4">
        <v>19372</v>
      </c>
      <c r="QR337" s="4">
        <v>19372</v>
      </c>
      <c r="QS337" s="4">
        <v>19372</v>
      </c>
      <c r="QT337" s="4">
        <v>19372</v>
      </c>
      <c r="QU337" s="4">
        <v>19372</v>
      </c>
      <c r="QV337" s="4">
        <v>19372</v>
      </c>
      <c r="QW337" s="4">
        <v>19372</v>
      </c>
      <c r="QX337" s="4">
        <v>19372</v>
      </c>
      <c r="QY337" s="4">
        <v>19372</v>
      </c>
      <c r="QZ337" s="4">
        <v>19372</v>
      </c>
    </row>
    <row r="338" spans="1:468">
      <c r="A338" s="4" t="s">
        <v>1124</v>
      </c>
      <c r="D338" s="4">
        <v>12418</v>
      </c>
      <c r="E338" s="4">
        <v>273.62</v>
      </c>
      <c r="F338" s="689">
        <v>795919.2</v>
      </c>
      <c r="H338" s="4" t="s">
        <v>894</v>
      </c>
      <c r="ND338" s="4">
        <v>11.52</v>
      </c>
      <c r="NE338" s="4">
        <v>41.56</v>
      </c>
      <c r="NF338" s="4">
        <v>109.55</v>
      </c>
      <c r="NG338" s="4">
        <v>273.62</v>
      </c>
      <c r="NH338" s="4">
        <v>273.62</v>
      </c>
      <c r="NI338" s="4">
        <v>273.62</v>
      </c>
      <c r="NJ338" s="4">
        <v>273.62</v>
      </c>
      <c r="NK338" s="4">
        <v>273.62</v>
      </c>
      <c r="NL338" s="4">
        <v>375.88</v>
      </c>
      <c r="NM338" s="4">
        <v>676.73</v>
      </c>
      <c r="NN338" s="4">
        <v>991.64</v>
      </c>
      <c r="NO338" s="4">
        <v>991.64</v>
      </c>
      <c r="NP338" s="4">
        <v>1631.96</v>
      </c>
      <c r="NQ338" s="4">
        <v>1631.96</v>
      </c>
      <c r="NR338" s="4">
        <v>1843.85</v>
      </c>
      <c r="NS338" s="4">
        <v>1945.72</v>
      </c>
      <c r="NT338" s="4">
        <v>2066.96</v>
      </c>
      <c r="NU338" s="4">
        <v>2304.4499999999998</v>
      </c>
      <c r="NV338" s="4">
        <v>3093.49</v>
      </c>
      <c r="NW338" s="4">
        <v>3701.43</v>
      </c>
      <c r="NX338" s="4">
        <v>3701.43</v>
      </c>
      <c r="NY338" s="4">
        <v>3730.9</v>
      </c>
      <c r="NZ338" s="4">
        <v>3743.84</v>
      </c>
      <c r="OA338" s="4">
        <v>3766.36</v>
      </c>
      <c r="OB338" s="4">
        <v>3822.51</v>
      </c>
      <c r="OC338" s="4">
        <v>3868.01</v>
      </c>
      <c r="OD338" s="4">
        <v>3890.46</v>
      </c>
      <c r="OE338" s="4">
        <v>3890.46</v>
      </c>
      <c r="OF338" s="4">
        <v>3948.14</v>
      </c>
      <c r="OG338" s="4">
        <v>4102.71</v>
      </c>
      <c r="OH338" s="4">
        <v>4399.3</v>
      </c>
      <c r="OI338" s="4">
        <v>4530.91</v>
      </c>
      <c r="OJ338" s="4">
        <v>4758.91</v>
      </c>
      <c r="OK338" s="4">
        <v>4861.24</v>
      </c>
      <c r="OL338" s="4">
        <v>4861.24</v>
      </c>
      <c r="OM338" s="4">
        <v>5405.11</v>
      </c>
      <c r="ON338" s="4">
        <v>6132.1</v>
      </c>
      <c r="OO338" s="4">
        <v>6132.1</v>
      </c>
      <c r="OP338" s="4">
        <v>6160.12</v>
      </c>
      <c r="OQ338" s="4">
        <v>6325.24</v>
      </c>
      <c r="OR338" s="4">
        <v>6647.03</v>
      </c>
      <c r="OS338" s="4">
        <v>6647.03</v>
      </c>
      <c r="OT338" s="4">
        <v>6941.57</v>
      </c>
      <c r="OU338" s="4">
        <v>7545.07</v>
      </c>
      <c r="OV338" s="4">
        <v>8486.74</v>
      </c>
      <c r="OW338" s="4">
        <v>8857.14</v>
      </c>
      <c r="OX338" s="4">
        <v>9009.83</v>
      </c>
      <c r="OY338" s="4">
        <v>9201.61</v>
      </c>
      <c r="OZ338" s="4">
        <v>9201.61</v>
      </c>
      <c r="PA338" s="4">
        <v>9493.58</v>
      </c>
      <c r="PB338" s="4">
        <v>9555.86</v>
      </c>
      <c r="PC338" s="4">
        <v>9583.9599999999991</v>
      </c>
      <c r="PD338" s="4">
        <v>9663.89</v>
      </c>
      <c r="PE338" s="4">
        <v>10472.200000000001</v>
      </c>
      <c r="PF338" s="4">
        <v>11552.31</v>
      </c>
      <c r="PG338" s="4">
        <v>11552.31</v>
      </c>
      <c r="PH338" s="4">
        <v>11684.75</v>
      </c>
      <c r="PI338" s="4">
        <v>11825.46</v>
      </c>
      <c r="PJ338" s="4">
        <v>11918.35</v>
      </c>
      <c r="PK338" s="4">
        <v>12094.51</v>
      </c>
      <c r="PL338" s="4">
        <v>12120.41</v>
      </c>
      <c r="PM338" s="4">
        <v>12132.12</v>
      </c>
      <c r="PN338" s="4">
        <v>12132.12</v>
      </c>
      <c r="PO338" s="4">
        <v>12132.12</v>
      </c>
      <c r="PP338" s="4">
        <v>12159.49</v>
      </c>
      <c r="PQ338" s="4">
        <v>12223.36</v>
      </c>
      <c r="PR338" s="4">
        <v>12226.61</v>
      </c>
      <c r="PS338" s="4">
        <v>12319.28</v>
      </c>
      <c r="PT338" s="4">
        <v>12335.01</v>
      </c>
      <c r="PU338" s="4">
        <v>12335.01</v>
      </c>
      <c r="PV338" s="4">
        <v>12360.37</v>
      </c>
      <c r="PW338" s="4">
        <v>12418</v>
      </c>
      <c r="PX338" s="4">
        <v>12418</v>
      </c>
      <c r="PY338" s="4">
        <v>12418</v>
      </c>
      <c r="PZ338" s="4">
        <v>12418</v>
      </c>
      <c r="QA338" s="4">
        <v>12418</v>
      </c>
      <c r="QB338" s="4">
        <v>12418</v>
      </c>
      <c r="QC338" s="4">
        <v>12418</v>
      </c>
      <c r="QD338" s="4">
        <v>12418</v>
      </c>
      <c r="QE338" s="4">
        <v>12418</v>
      </c>
      <c r="QF338" s="4">
        <v>12418</v>
      </c>
      <c r="QG338" s="4">
        <v>12418</v>
      </c>
      <c r="QH338" s="4">
        <v>12418</v>
      </c>
      <c r="QI338" s="4">
        <v>12418</v>
      </c>
      <c r="QJ338" s="4">
        <v>12418</v>
      </c>
      <c r="QK338" s="4">
        <v>12418</v>
      </c>
      <c r="QL338" s="4">
        <v>12418</v>
      </c>
      <c r="QM338" s="4">
        <v>12418</v>
      </c>
      <c r="QN338" s="4">
        <v>12418</v>
      </c>
      <c r="QO338" s="4">
        <v>12418</v>
      </c>
      <c r="QP338" s="4">
        <v>12418</v>
      </c>
      <c r="QQ338" s="4">
        <v>12418</v>
      </c>
      <c r="QR338" s="4">
        <v>12418</v>
      </c>
      <c r="QS338" s="4">
        <v>12418</v>
      </c>
      <c r="QT338" s="4">
        <v>12418</v>
      </c>
      <c r="QU338" s="4">
        <v>12418</v>
      </c>
      <c r="QV338" s="4">
        <v>12418</v>
      </c>
      <c r="QW338" s="4">
        <v>12418</v>
      </c>
      <c r="QX338" s="4">
        <v>12418</v>
      </c>
      <c r="QY338" s="4">
        <v>12418</v>
      </c>
      <c r="QZ338" s="4">
        <v>12418</v>
      </c>
    </row>
    <row r="339" spans="1:468">
      <c r="A339" s="4" t="s">
        <v>1125</v>
      </c>
      <c r="D339" s="4">
        <v>120</v>
      </c>
      <c r="E339" s="4">
        <v>0</v>
      </c>
      <c r="F339" s="689">
        <v>9693.24</v>
      </c>
      <c r="H339" s="4" t="s">
        <v>894</v>
      </c>
      <c r="NM339" s="4">
        <v>7.0000000000000007E-2</v>
      </c>
      <c r="NN339" s="4">
        <v>0.23</v>
      </c>
      <c r="NO339" s="4">
        <v>0.23</v>
      </c>
      <c r="NP339" s="4">
        <v>0.45</v>
      </c>
      <c r="NQ339" s="4">
        <v>0.45</v>
      </c>
      <c r="NR339" s="4">
        <v>0.64</v>
      </c>
      <c r="NS339" s="4">
        <v>1.8</v>
      </c>
      <c r="NT339" s="4">
        <v>4.17</v>
      </c>
      <c r="NU339" s="4">
        <v>6.3</v>
      </c>
      <c r="NV339" s="4">
        <v>8.59</v>
      </c>
      <c r="NW339" s="4">
        <v>10.54</v>
      </c>
      <c r="NX339" s="4">
        <v>10.54</v>
      </c>
      <c r="NY339" s="4">
        <v>12.8</v>
      </c>
      <c r="NZ339" s="4">
        <v>13.8</v>
      </c>
      <c r="OA339" s="4">
        <v>13.8</v>
      </c>
      <c r="OB339" s="4">
        <v>13.8</v>
      </c>
      <c r="OC339" s="4">
        <v>14.04</v>
      </c>
      <c r="OD339" s="4">
        <v>14.71</v>
      </c>
      <c r="OE339" s="4">
        <v>14.71</v>
      </c>
      <c r="OF339" s="4">
        <v>15.44</v>
      </c>
      <c r="OG339" s="4">
        <v>17.63</v>
      </c>
      <c r="OH339" s="4">
        <v>22.39</v>
      </c>
      <c r="OI339" s="4">
        <v>25.33</v>
      </c>
      <c r="OJ339" s="4">
        <v>29.77</v>
      </c>
      <c r="OK339" s="4">
        <v>31.79</v>
      </c>
      <c r="OL339" s="4">
        <v>31.79</v>
      </c>
      <c r="OM339" s="4">
        <v>34.450000000000003</v>
      </c>
      <c r="ON339" s="4">
        <v>34.630000000000003</v>
      </c>
      <c r="OO339" s="4">
        <v>34.630000000000003</v>
      </c>
      <c r="OP339" s="4">
        <v>34.94</v>
      </c>
      <c r="OQ339" s="4">
        <v>36.76</v>
      </c>
      <c r="OR339" s="4">
        <v>40.36</v>
      </c>
      <c r="OS339" s="4">
        <v>40.36</v>
      </c>
      <c r="OT339" s="4">
        <v>43.81</v>
      </c>
      <c r="OU339" s="4">
        <v>48.83</v>
      </c>
      <c r="OV339" s="4">
        <v>53.59</v>
      </c>
      <c r="OW339" s="4">
        <v>62.34</v>
      </c>
      <c r="OX339" s="4">
        <v>73.150000000000006</v>
      </c>
      <c r="OY339" s="4">
        <v>76.39</v>
      </c>
      <c r="OZ339" s="4">
        <v>76.39</v>
      </c>
      <c r="PA339" s="4">
        <v>80.349999999999994</v>
      </c>
      <c r="PB339" s="4">
        <v>81.03</v>
      </c>
      <c r="PC339" s="4">
        <v>81.12</v>
      </c>
      <c r="PD339" s="4">
        <v>81.349999999999994</v>
      </c>
      <c r="PE339" s="4">
        <v>81.45</v>
      </c>
      <c r="PF339" s="4">
        <v>88.16</v>
      </c>
      <c r="PG339" s="4">
        <v>88.16</v>
      </c>
      <c r="PH339" s="4">
        <v>101.05</v>
      </c>
      <c r="PI339" s="4">
        <v>112.2</v>
      </c>
      <c r="PJ339" s="4">
        <v>113.55</v>
      </c>
      <c r="PK339" s="4">
        <v>116.33</v>
      </c>
      <c r="PL339" s="4">
        <v>116.59</v>
      </c>
      <c r="PM339" s="4">
        <v>116.78</v>
      </c>
      <c r="PN339" s="4">
        <v>116.78</v>
      </c>
      <c r="PO339" s="4">
        <v>116.78</v>
      </c>
      <c r="PP339" s="4">
        <v>116.78</v>
      </c>
      <c r="PQ339" s="4">
        <v>116.78</v>
      </c>
      <c r="PR339" s="4">
        <v>117.76</v>
      </c>
      <c r="PS339" s="4">
        <v>117.85</v>
      </c>
      <c r="PT339" s="4">
        <v>118.94</v>
      </c>
      <c r="PU339" s="4">
        <v>118.94</v>
      </c>
      <c r="PV339" s="4">
        <v>119.26</v>
      </c>
      <c r="PW339" s="4">
        <v>120</v>
      </c>
      <c r="PX339" s="4">
        <v>120</v>
      </c>
      <c r="PY339" s="4">
        <v>120</v>
      </c>
      <c r="PZ339" s="4">
        <v>120</v>
      </c>
      <c r="QA339" s="4">
        <v>120</v>
      </c>
      <c r="QB339" s="4">
        <v>120</v>
      </c>
      <c r="QC339" s="4">
        <v>120</v>
      </c>
      <c r="QD339" s="4">
        <v>120</v>
      </c>
      <c r="QE339" s="4">
        <v>120</v>
      </c>
      <c r="QF339" s="4">
        <v>120</v>
      </c>
      <c r="QG339" s="4">
        <v>120</v>
      </c>
      <c r="QH339" s="4">
        <v>120</v>
      </c>
      <c r="QI339" s="4">
        <v>120</v>
      </c>
      <c r="QJ339" s="4">
        <v>120</v>
      </c>
      <c r="QK339" s="4">
        <v>120</v>
      </c>
      <c r="QL339" s="4">
        <v>120</v>
      </c>
      <c r="QM339" s="4">
        <v>120</v>
      </c>
      <c r="QN339" s="4">
        <v>120</v>
      </c>
      <c r="QO339" s="4">
        <v>120</v>
      </c>
      <c r="QP339" s="4">
        <v>120</v>
      </c>
      <c r="QQ339" s="4">
        <v>120</v>
      </c>
      <c r="QR339" s="4">
        <v>120</v>
      </c>
      <c r="QS339" s="4">
        <v>120</v>
      </c>
      <c r="QT339" s="4">
        <v>120</v>
      </c>
      <c r="QU339" s="4">
        <v>120</v>
      </c>
      <c r="QV339" s="4">
        <v>120</v>
      </c>
      <c r="QW339" s="4">
        <v>120</v>
      </c>
      <c r="QX339" s="4">
        <v>120</v>
      </c>
      <c r="QY339" s="4">
        <v>120</v>
      </c>
      <c r="QZ339" s="4">
        <v>120</v>
      </c>
    </row>
    <row r="340" spans="1:468">
      <c r="A340" s="4" t="s">
        <v>1126</v>
      </c>
      <c r="D340" s="4">
        <v>24541</v>
      </c>
      <c r="E340" s="4">
        <v>0</v>
      </c>
      <c r="F340" s="689">
        <v>1637571.96</v>
      </c>
      <c r="H340" s="4" t="s">
        <v>894</v>
      </c>
      <c r="NI340" s="4">
        <v>64.53</v>
      </c>
      <c r="NJ340" s="4">
        <v>64.53</v>
      </c>
      <c r="NK340" s="4">
        <v>171.3</v>
      </c>
      <c r="NL340" s="4">
        <v>396.45</v>
      </c>
      <c r="NM340" s="4">
        <v>533.83000000000004</v>
      </c>
      <c r="NN340" s="4">
        <v>533.83000000000004</v>
      </c>
      <c r="NO340" s="4">
        <v>533.83000000000004</v>
      </c>
      <c r="NP340" s="4">
        <v>533.83000000000004</v>
      </c>
      <c r="NQ340" s="4">
        <v>533.83000000000004</v>
      </c>
      <c r="NR340" s="4">
        <v>1607.27</v>
      </c>
      <c r="NS340" s="4">
        <v>4130.59</v>
      </c>
      <c r="NT340" s="4">
        <v>5239.32</v>
      </c>
      <c r="NU340" s="4">
        <v>5239.32</v>
      </c>
      <c r="NV340" s="4">
        <v>5239.32</v>
      </c>
      <c r="NW340" s="4">
        <v>5239.32</v>
      </c>
      <c r="NX340" s="4">
        <v>5239.32</v>
      </c>
      <c r="NY340" s="4">
        <v>5239.32</v>
      </c>
      <c r="NZ340" s="4">
        <v>5239.32</v>
      </c>
      <c r="OA340" s="4">
        <v>5283.62</v>
      </c>
      <c r="OB340" s="4">
        <v>5335.31</v>
      </c>
      <c r="OC340" s="4">
        <v>5539.28</v>
      </c>
      <c r="OD340" s="4">
        <v>5630.8</v>
      </c>
      <c r="OE340" s="4">
        <v>5630.8</v>
      </c>
      <c r="OF340" s="4">
        <v>5853.08</v>
      </c>
      <c r="OG340" s="4">
        <v>5853.08</v>
      </c>
      <c r="OH340" s="4">
        <v>5853.08</v>
      </c>
      <c r="OI340" s="4">
        <v>6732.42</v>
      </c>
      <c r="OJ340" s="4">
        <v>7758.31</v>
      </c>
      <c r="OK340" s="4">
        <v>10249.76</v>
      </c>
      <c r="OL340" s="4">
        <v>10249.76</v>
      </c>
      <c r="OM340" s="4">
        <v>10249.76</v>
      </c>
      <c r="ON340" s="4">
        <v>11106.66</v>
      </c>
      <c r="OO340" s="4">
        <v>12106.38</v>
      </c>
      <c r="OP340" s="4">
        <v>14593.02</v>
      </c>
      <c r="OQ340" s="4">
        <v>14670.28</v>
      </c>
      <c r="OR340" s="4">
        <v>14858.85</v>
      </c>
      <c r="OS340" s="4">
        <v>14858.85</v>
      </c>
      <c r="OT340" s="4">
        <v>14920.54</v>
      </c>
      <c r="OU340" s="4">
        <v>14920.54</v>
      </c>
      <c r="OV340" s="4">
        <v>15814.72</v>
      </c>
      <c r="OW340" s="4">
        <v>16916.490000000002</v>
      </c>
      <c r="OX340" s="4">
        <v>19527.009999999998</v>
      </c>
      <c r="OY340" s="4">
        <v>19760.439999999999</v>
      </c>
      <c r="OZ340" s="4">
        <v>19760.439999999999</v>
      </c>
      <c r="PA340" s="4">
        <v>19874.939999999999</v>
      </c>
      <c r="PB340" s="4">
        <v>20003.62</v>
      </c>
      <c r="PC340" s="4">
        <v>20003.62</v>
      </c>
      <c r="PD340" s="4">
        <v>20003.62</v>
      </c>
      <c r="PE340" s="4">
        <v>20003.62</v>
      </c>
      <c r="PF340" s="4">
        <v>20009.43</v>
      </c>
      <c r="PG340" s="4">
        <v>20009.43</v>
      </c>
      <c r="PH340" s="4">
        <v>20105.669999999998</v>
      </c>
      <c r="PI340" s="4">
        <v>20324.400000000001</v>
      </c>
      <c r="PJ340" s="4">
        <v>20324.400000000001</v>
      </c>
      <c r="PK340" s="4">
        <v>20324.400000000001</v>
      </c>
      <c r="PL340" s="4">
        <v>20324.400000000001</v>
      </c>
      <c r="PM340" s="4">
        <v>20324.400000000001</v>
      </c>
      <c r="PN340" s="4">
        <v>20324.400000000001</v>
      </c>
      <c r="PO340" s="4">
        <v>20403.52</v>
      </c>
      <c r="PP340" s="4">
        <v>20588.11</v>
      </c>
      <c r="PQ340" s="4">
        <v>20588.11</v>
      </c>
      <c r="PR340" s="4">
        <v>20588.11</v>
      </c>
      <c r="PS340" s="4">
        <v>20588.11</v>
      </c>
      <c r="PT340" s="4">
        <v>20627.09</v>
      </c>
      <c r="PU340" s="4">
        <v>20627.09</v>
      </c>
      <c r="PV340" s="4">
        <v>20723.14</v>
      </c>
      <c r="PW340" s="4">
        <v>21411.45</v>
      </c>
      <c r="PX340" s="4">
        <v>22897.19</v>
      </c>
      <c r="PY340" s="4">
        <v>24274.68</v>
      </c>
      <c r="PZ340" s="4">
        <v>24415.69</v>
      </c>
      <c r="QA340" s="4">
        <v>24541</v>
      </c>
      <c r="QB340" s="4">
        <v>24541</v>
      </c>
      <c r="QC340" s="4">
        <v>24541</v>
      </c>
      <c r="QD340" s="4">
        <v>24541</v>
      </c>
      <c r="QE340" s="4">
        <v>24541</v>
      </c>
      <c r="QF340" s="4">
        <v>24541</v>
      </c>
      <c r="QG340" s="4">
        <v>24541</v>
      </c>
      <c r="QH340" s="4">
        <v>24541</v>
      </c>
      <c r="QI340" s="4">
        <v>24541</v>
      </c>
      <c r="QJ340" s="4">
        <v>24541</v>
      </c>
      <c r="QK340" s="4">
        <v>24541</v>
      </c>
      <c r="QL340" s="4">
        <v>24541</v>
      </c>
      <c r="QM340" s="4">
        <v>24541</v>
      </c>
      <c r="QN340" s="4">
        <v>24541</v>
      </c>
      <c r="QO340" s="4">
        <v>24541</v>
      </c>
      <c r="QP340" s="4">
        <v>24541</v>
      </c>
      <c r="QQ340" s="4">
        <v>24541</v>
      </c>
      <c r="QR340" s="4">
        <v>24541</v>
      </c>
      <c r="QS340" s="4">
        <v>24541</v>
      </c>
      <c r="QT340" s="4">
        <v>24541</v>
      </c>
      <c r="QU340" s="4">
        <v>24541</v>
      </c>
      <c r="QV340" s="4">
        <v>24541</v>
      </c>
      <c r="QW340" s="4">
        <v>24541</v>
      </c>
      <c r="QX340" s="4">
        <v>24541</v>
      </c>
      <c r="QY340" s="4">
        <v>24541</v>
      </c>
      <c r="QZ340" s="4">
        <v>24541</v>
      </c>
    </row>
    <row r="341" spans="1:468">
      <c r="A341" s="4" t="s">
        <v>1127</v>
      </c>
      <c r="D341" s="4">
        <v>5842.01</v>
      </c>
      <c r="E341" s="4">
        <v>0</v>
      </c>
      <c r="F341" s="689">
        <v>174395.77</v>
      </c>
      <c r="H341" s="4" t="s">
        <v>894</v>
      </c>
      <c r="NV341" s="4">
        <v>18.829999999999998</v>
      </c>
      <c r="NW341" s="4">
        <v>62.77</v>
      </c>
      <c r="NX341" s="4">
        <v>62.77</v>
      </c>
      <c r="NY341" s="4">
        <v>286.8</v>
      </c>
      <c r="NZ341" s="4">
        <v>698.5</v>
      </c>
      <c r="OA341" s="4">
        <v>1530.95</v>
      </c>
      <c r="OB341" s="4">
        <v>2036.44</v>
      </c>
      <c r="OC341" s="4">
        <v>2247.7800000000002</v>
      </c>
      <c r="OD341" s="4">
        <v>2247.7800000000002</v>
      </c>
      <c r="OE341" s="4">
        <v>2247.7800000000002</v>
      </c>
      <c r="OF341" s="4">
        <v>2247.7800000000002</v>
      </c>
      <c r="OG341" s="4">
        <v>2247.7800000000002</v>
      </c>
      <c r="OH341" s="4">
        <v>2247.7800000000002</v>
      </c>
      <c r="OI341" s="4">
        <v>2247.7800000000002</v>
      </c>
      <c r="OJ341" s="4">
        <v>2247.7800000000002</v>
      </c>
      <c r="OK341" s="4">
        <v>2247.7800000000002</v>
      </c>
      <c r="OL341" s="4">
        <v>2247.7800000000002</v>
      </c>
      <c r="OM341" s="4">
        <v>2261.71</v>
      </c>
      <c r="ON341" s="4">
        <v>2294.88</v>
      </c>
      <c r="OO341" s="4">
        <v>2314.12</v>
      </c>
      <c r="OP341" s="4">
        <v>2314.12</v>
      </c>
      <c r="OQ341" s="4">
        <v>2314.12</v>
      </c>
      <c r="OR341" s="4">
        <v>2314.12</v>
      </c>
      <c r="OS341" s="4">
        <v>2314.12</v>
      </c>
      <c r="OT341" s="4">
        <v>2314.12</v>
      </c>
      <c r="OU341" s="4">
        <v>2628.11</v>
      </c>
      <c r="OV341" s="4">
        <v>3360.76</v>
      </c>
      <c r="OW341" s="4">
        <v>3360.76</v>
      </c>
      <c r="OX341" s="4">
        <v>3360.76</v>
      </c>
      <c r="OY341" s="4">
        <v>3360.76</v>
      </c>
      <c r="OZ341" s="4">
        <v>3360.76</v>
      </c>
      <c r="PA341" s="4">
        <v>3360.76</v>
      </c>
      <c r="PB341" s="4">
        <v>3360.76</v>
      </c>
      <c r="PC341" s="4">
        <v>3360.76</v>
      </c>
      <c r="PD341" s="4">
        <v>3360.76</v>
      </c>
      <c r="PE341" s="4">
        <v>3360.76</v>
      </c>
      <c r="PF341" s="4">
        <v>3360.76</v>
      </c>
      <c r="PG341" s="4">
        <v>3360.76</v>
      </c>
      <c r="PH341" s="4">
        <v>3360.76</v>
      </c>
      <c r="PI341" s="4">
        <v>3471.43</v>
      </c>
      <c r="PJ341" s="4">
        <v>3512.08</v>
      </c>
      <c r="PK341" s="4">
        <v>3545.76</v>
      </c>
      <c r="PL341" s="4">
        <v>3582.67</v>
      </c>
      <c r="PM341" s="4">
        <v>3634.59</v>
      </c>
      <c r="PN341" s="4">
        <v>3634.59</v>
      </c>
      <c r="PO341" s="4">
        <v>3674.62</v>
      </c>
      <c r="PP341" s="4">
        <v>3726.38</v>
      </c>
      <c r="PQ341" s="4">
        <v>3951.43</v>
      </c>
      <c r="PR341" s="4">
        <v>4386.6000000000004</v>
      </c>
      <c r="PS341" s="4">
        <v>4883.79</v>
      </c>
      <c r="PT341" s="4">
        <v>5597.74</v>
      </c>
      <c r="PU341" s="4">
        <v>5597.74</v>
      </c>
      <c r="PV341" s="4">
        <v>5597.74</v>
      </c>
      <c r="PW341" s="4">
        <v>5615.31</v>
      </c>
      <c r="PX341" s="4">
        <v>5656.61</v>
      </c>
      <c r="PY341" s="4">
        <v>5674.76</v>
      </c>
      <c r="PZ341" s="4">
        <v>5690.98</v>
      </c>
      <c r="QA341" s="4">
        <v>5730.87</v>
      </c>
      <c r="QB341" s="4">
        <v>5730.87</v>
      </c>
      <c r="QC341" s="4">
        <v>5764.83</v>
      </c>
      <c r="QD341" s="4">
        <v>5842.01</v>
      </c>
      <c r="QE341" s="4">
        <v>5842.01</v>
      </c>
      <c r="QF341" s="4">
        <v>5842.01</v>
      </c>
      <c r="QG341" s="4">
        <v>5842.01</v>
      </c>
      <c r="QH341" s="4">
        <v>5842.01</v>
      </c>
      <c r="QI341" s="4">
        <v>5842.01</v>
      </c>
      <c r="QJ341" s="4">
        <v>5842.01</v>
      </c>
      <c r="QK341" s="4">
        <v>5842.01</v>
      </c>
      <c r="QL341" s="4">
        <v>5842.01</v>
      </c>
      <c r="QM341" s="4">
        <v>5842.01</v>
      </c>
      <c r="QN341" s="4">
        <v>5842.01</v>
      </c>
      <c r="QO341" s="4">
        <v>5842.01</v>
      </c>
      <c r="QP341" s="4">
        <v>5842.01</v>
      </c>
      <c r="QQ341" s="4">
        <v>5842.01</v>
      </c>
      <c r="QR341" s="4">
        <v>5842.01</v>
      </c>
      <c r="QS341" s="4">
        <v>5842.01</v>
      </c>
      <c r="QT341" s="4">
        <v>5842.01</v>
      </c>
      <c r="QU341" s="4">
        <v>5842.01</v>
      </c>
      <c r="QV341" s="4">
        <v>5842.01</v>
      </c>
      <c r="QW341" s="4">
        <v>5842.01</v>
      </c>
      <c r="QX341" s="4">
        <v>5842.01</v>
      </c>
      <c r="QY341" s="4">
        <v>5842.01</v>
      </c>
      <c r="QZ341" s="4">
        <v>5842.01</v>
      </c>
    </row>
    <row r="342" spans="1:468">
      <c r="A342" s="4" t="s">
        <v>1128</v>
      </c>
      <c r="D342" s="4">
        <v>2800.01</v>
      </c>
      <c r="E342" s="4">
        <v>0</v>
      </c>
      <c r="F342" s="689">
        <v>83585.88</v>
      </c>
      <c r="H342" s="4" t="s">
        <v>894</v>
      </c>
      <c r="NM342" s="4">
        <v>10.98</v>
      </c>
      <c r="NN342" s="4">
        <v>36.6</v>
      </c>
      <c r="NO342" s="4">
        <v>36.6</v>
      </c>
      <c r="NP342" s="4">
        <v>36.6</v>
      </c>
      <c r="NQ342" s="4">
        <v>36.6</v>
      </c>
      <c r="NR342" s="4">
        <v>36.6</v>
      </c>
      <c r="NS342" s="4">
        <v>36.6</v>
      </c>
      <c r="NT342" s="4">
        <v>36.6</v>
      </c>
      <c r="NU342" s="4">
        <v>36.6</v>
      </c>
      <c r="NV342" s="4">
        <v>45.63</v>
      </c>
      <c r="NW342" s="4">
        <v>174.77</v>
      </c>
      <c r="NX342" s="4">
        <v>174.77</v>
      </c>
      <c r="NY342" s="4">
        <v>589.89</v>
      </c>
      <c r="NZ342" s="4">
        <v>1077.33</v>
      </c>
      <c r="OA342" s="4">
        <v>1077.33</v>
      </c>
      <c r="OB342" s="4">
        <v>1077.33</v>
      </c>
      <c r="OC342" s="4">
        <v>1077.33</v>
      </c>
      <c r="OD342" s="4">
        <v>1077.33</v>
      </c>
      <c r="OE342" s="4">
        <v>1077.33</v>
      </c>
      <c r="OF342" s="4">
        <v>1077.33</v>
      </c>
      <c r="OG342" s="4">
        <v>1077.33</v>
      </c>
      <c r="OH342" s="4">
        <v>1077.33</v>
      </c>
      <c r="OI342" s="4">
        <v>1077.33</v>
      </c>
      <c r="OJ342" s="4">
        <v>1077.33</v>
      </c>
      <c r="OK342" s="4">
        <v>1077.33</v>
      </c>
      <c r="OL342" s="4">
        <v>1077.33</v>
      </c>
      <c r="OM342" s="4">
        <v>1084.01</v>
      </c>
      <c r="ON342" s="4">
        <v>1099.9100000000001</v>
      </c>
      <c r="OO342" s="4">
        <v>1109.1300000000001</v>
      </c>
      <c r="OP342" s="4">
        <v>1109.1300000000001</v>
      </c>
      <c r="OQ342" s="4">
        <v>1109.1300000000001</v>
      </c>
      <c r="OR342" s="4">
        <v>1109.1300000000001</v>
      </c>
      <c r="OS342" s="4">
        <v>1109.1300000000001</v>
      </c>
      <c r="OT342" s="4">
        <v>1109.1300000000001</v>
      </c>
      <c r="OU342" s="4">
        <v>1259.6199999999999</v>
      </c>
      <c r="OV342" s="4">
        <v>1610.78</v>
      </c>
      <c r="OW342" s="4">
        <v>1610.78</v>
      </c>
      <c r="OX342" s="4">
        <v>1610.78</v>
      </c>
      <c r="OY342" s="4">
        <v>1610.78</v>
      </c>
      <c r="OZ342" s="4">
        <v>1610.78</v>
      </c>
      <c r="PA342" s="4">
        <v>1610.78</v>
      </c>
      <c r="PB342" s="4">
        <v>1610.78</v>
      </c>
      <c r="PC342" s="4">
        <v>1610.78</v>
      </c>
      <c r="PD342" s="4">
        <v>1610.78</v>
      </c>
      <c r="PE342" s="4">
        <v>1610.78</v>
      </c>
      <c r="PF342" s="4">
        <v>1610.78</v>
      </c>
      <c r="PG342" s="4">
        <v>1610.78</v>
      </c>
      <c r="PH342" s="4">
        <v>1655.53</v>
      </c>
      <c r="PI342" s="4">
        <v>1663.82</v>
      </c>
      <c r="PJ342" s="4">
        <v>1683.3</v>
      </c>
      <c r="PK342" s="4">
        <v>1699.44</v>
      </c>
      <c r="PL342" s="4">
        <v>1717.13</v>
      </c>
      <c r="PM342" s="4">
        <v>1742.01</v>
      </c>
      <c r="PN342" s="4">
        <v>1742.01</v>
      </c>
      <c r="PO342" s="4">
        <v>1786.01</v>
      </c>
      <c r="PP342" s="4">
        <v>1805.15</v>
      </c>
      <c r="PQ342" s="4">
        <v>2040.53</v>
      </c>
      <c r="PR342" s="4">
        <v>2591.29</v>
      </c>
      <c r="PS342" s="4">
        <v>2682.93</v>
      </c>
      <c r="PT342" s="4">
        <v>2691.35</v>
      </c>
      <c r="PU342" s="4">
        <v>2691.35</v>
      </c>
      <c r="PV342" s="4">
        <v>2711.15</v>
      </c>
      <c r="PW342" s="4">
        <v>2719.85</v>
      </c>
      <c r="PX342" s="4">
        <v>2727.62</v>
      </c>
      <c r="PY342" s="4">
        <v>2750.9</v>
      </c>
      <c r="PZ342" s="4">
        <v>2763.59</v>
      </c>
      <c r="QA342" s="4">
        <v>2775.32</v>
      </c>
      <c r="QB342" s="4">
        <v>2775.32</v>
      </c>
      <c r="QC342" s="4">
        <v>2782.86</v>
      </c>
      <c r="QD342" s="4">
        <v>2800.01</v>
      </c>
      <c r="QE342" s="4">
        <v>2800.01</v>
      </c>
      <c r="QF342" s="4">
        <v>2800.01</v>
      </c>
      <c r="QG342" s="4">
        <v>2800.01</v>
      </c>
      <c r="QH342" s="4">
        <v>2800.01</v>
      </c>
      <c r="QI342" s="4">
        <v>2800.01</v>
      </c>
      <c r="QJ342" s="4">
        <v>2800.01</v>
      </c>
      <c r="QK342" s="4">
        <v>2800.01</v>
      </c>
      <c r="QL342" s="4">
        <v>2800.01</v>
      </c>
      <c r="QM342" s="4">
        <v>2800.01</v>
      </c>
      <c r="QN342" s="4">
        <v>2800.01</v>
      </c>
      <c r="QO342" s="4">
        <v>2800.01</v>
      </c>
      <c r="QP342" s="4">
        <v>2800.01</v>
      </c>
      <c r="QQ342" s="4">
        <v>2800.01</v>
      </c>
      <c r="QR342" s="4">
        <v>2800.01</v>
      </c>
      <c r="QS342" s="4">
        <v>2800.01</v>
      </c>
      <c r="QT342" s="4">
        <v>2800.01</v>
      </c>
      <c r="QU342" s="4">
        <v>2800.01</v>
      </c>
      <c r="QV342" s="4">
        <v>2800.01</v>
      </c>
      <c r="QW342" s="4">
        <v>2800.01</v>
      </c>
      <c r="QX342" s="4">
        <v>2800.01</v>
      </c>
      <c r="QY342" s="4">
        <v>2800.01</v>
      </c>
      <c r="QZ342" s="4">
        <v>2800.01</v>
      </c>
    </row>
    <row r="343" spans="1:468">
      <c r="A343" s="4" t="s">
        <v>1129</v>
      </c>
      <c r="D343" s="4">
        <v>152</v>
      </c>
      <c r="E343" s="4">
        <v>0</v>
      </c>
      <c r="F343" s="689">
        <v>26424.36</v>
      </c>
      <c r="H343" s="4" t="s">
        <v>894</v>
      </c>
      <c r="OJ343" s="4">
        <v>6.72</v>
      </c>
      <c r="OK343" s="4">
        <v>22.72</v>
      </c>
      <c r="OL343" s="4">
        <v>22.72</v>
      </c>
      <c r="OM343" s="4">
        <v>32</v>
      </c>
      <c r="ON343" s="4">
        <v>32</v>
      </c>
      <c r="OO343" s="4">
        <v>32</v>
      </c>
      <c r="OP343" s="4">
        <v>32</v>
      </c>
      <c r="OQ343" s="4">
        <v>32</v>
      </c>
      <c r="OR343" s="4">
        <v>32</v>
      </c>
      <c r="OS343" s="4">
        <v>32</v>
      </c>
      <c r="OT343" s="4">
        <v>32</v>
      </c>
      <c r="OU343" s="4">
        <v>32</v>
      </c>
      <c r="OV343" s="4">
        <v>32</v>
      </c>
      <c r="OW343" s="4">
        <v>32</v>
      </c>
      <c r="OX343" s="4">
        <v>32</v>
      </c>
      <c r="OY343" s="4">
        <v>32</v>
      </c>
      <c r="OZ343" s="4">
        <v>32</v>
      </c>
      <c r="PA343" s="4">
        <v>32</v>
      </c>
      <c r="PB343" s="4">
        <v>32</v>
      </c>
      <c r="PC343" s="4">
        <v>32</v>
      </c>
      <c r="PD343" s="4">
        <v>32</v>
      </c>
      <c r="PE343" s="4">
        <v>32</v>
      </c>
      <c r="PF343" s="4">
        <v>32</v>
      </c>
      <c r="PG343" s="4">
        <v>32</v>
      </c>
      <c r="PH343" s="4">
        <v>32</v>
      </c>
      <c r="PI343" s="4">
        <v>32</v>
      </c>
      <c r="PJ343" s="4">
        <v>32</v>
      </c>
      <c r="PK343" s="4">
        <v>32</v>
      </c>
      <c r="PL343" s="4">
        <v>32</v>
      </c>
      <c r="PM343" s="4">
        <v>32</v>
      </c>
      <c r="PN343" s="4">
        <v>32</v>
      </c>
      <c r="PO343" s="4">
        <v>32</v>
      </c>
      <c r="PP343" s="4">
        <v>32</v>
      </c>
      <c r="PQ343" s="4">
        <v>52.08</v>
      </c>
      <c r="PR343" s="4">
        <v>99.27</v>
      </c>
      <c r="PS343" s="4">
        <v>120</v>
      </c>
      <c r="PT343" s="4">
        <v>129.6</v>
      </c>
      <c r="PU343" s="4">
        <v>129.6</v>
      </c>
      <c r="PV343" s="4">
        <v>152</v>
      </c>
      <c r="PW343" s="4">
        <v>152</v>
      </c>
      <c r="PX343" s="4">
        <v>152</v>
      </c>
      <c r="PY343" s="4">
        <v>152</v>
      </c>
      <c r="PZ343" s="4">
        <v>152</v>
      </c>
      <c r="QA343" s="4">
        <v>152</v>
      </c>
      <c r="QB343" s="4">
        <v>152</v>
      </c>
      <c r="QC343" s="4">
        <v>152</v>
      </c>
      <c r="QD343" s="4">
        <v>152</v>
      </c>
      <c r="QE343" s="4">
        <v>152</v>
      </c>
      <c r="QF343" s="4">
        <v>152</v>
      </c>
      <c r="QG343" s="4">
        <v>152</v>
      </c>
      <c r="QH343" s="4">
        <v>152</v>
      </c>
      <c r="QI343" s="4">
        <v>152</v>
      </c>
      <c r="QJ343" s="4">
        <v>152</v>
      </c>
      <c r="QK343" s="4">
        <v>152</v>
      </c>
      <c r="QL343" s="4">
        <v>152</v>
      </c>
      <c r="QM343" s="4">
        <v>152</v>
      </c>
      <c r="QN343" s="4">
        <v>152</v>
      </c>
      <c r="QO343" s="4">
        <v>152</v>
      </c>
      <c r="QP343" s="4">
        <v>152</v>
      </c>
      <c r="QQ343" s="4">
        <v>152</v>
      </c>
      <c r="QR343" s="4">
        <v>152</v>
      </c>
      <c r="QS343" s="4">
        <v>152</v>
      </c>
      <c r="QT343" s="4">
        <v>152</v>
      </c>
      <c r="QU343" s="4">
        <v>152</v>
      </c>
      <c r="QV343" s="4">
        <v>152</v>
      </c>
      <c r="QW343" s="4">
        <v>152</v>
      </c>
      <c r="QX343" s="4">
        <v>152</v>
      </c>
      <c r="QY343" s="4">
        <v>152</v>
      </c>
      <c r="QZ343" s="4">
        <v>152</v>
      </c>
    </row>
    <row r="344" spans="1:468">
      <c r="A344" s="4" t="s">
        <v>1130</v>
      </c>
      <c r="D344" s="4">
        <v>10</v>
      </c>
      <c r="E344" s="4">
        <v>0</v>
      </c>
      <c r="F344" s="689">
        <v>122042.31</v>
      </c>
      <c r="H344" s="4" t="s">
        <v>894</v>
      </c>
      <c r="NV344" s="4">
        <v>0.6</v>
      </c>
      <c r="NW344" s="4">
        <v>2</v>
      </c>
      <c r="NX344" s="4">
        <v>2</v>
      </c>
      <c r="NY344" s="4">
        <v>2</v>
      </c>
      <c r="NZ344" s="4">
        <v>2</v>
      </c>
      <c r="OA344" s="4">
        <v>2</v>
      </c>
      <c r="OB344" s="4">
        <v>2</v>
      </c>
      <c r="OC344" s="4">
        <v>2</v>
      </c>
      <c r="OD344" s="4">
        <v>2</v>
      </c>
      <c r="OE344" s="4">
        <v>2</v>
      </c>
      <c r="OF344" s="4">
        <v>2</v>
      </c>
      <c r="OG344" s="4">
        <v>2</v>
      </c>
      <c r="OH344" s="4">
        <v>2</v>
      </c>
      <c r="OI344" s="4">
        <v>2</v>
      </c>
      <c r="OJ344" s="4">
        <v>2.42</v>
      </c>
      <c r="OK344" s="4">
        <v>3.42</v>
      </c>
      <c r="OL344" s="4">
        <v>3.42</v>
      </c>
      <c r="OM344" s="4">
        <v>4</v>
      </c>
      <c r="ON344" s="4">
        <v>4</v>
      </c>
      <c r="OO344" s="4">
        <v>4</v>
      </c>
      <c r="OP344" s="4">
        <v>4</v>
      </c>
      <c r="OQ344" s="4">
        <v>4</v>
      </c>
      <c r="OR344" s="4">
        <v>4.3</v>
      </c>
      <c r="OS344" s="4">
        <v>4.3</v>
      </c>
      <c r="OT344" s="4">
        <v>5</v>
      </c>
      <c r="OU344" s="4">
        <v>5</v>
      </c>
      <c r="OV344" s="4">
        <v>5</v>
      </c>
      <c r="OW344" s="4">
        <v>5</v>
      </c>
      <c r="OX344" s="4">
        <v>5</v>
      </c>
      <c r="OY344" s="4">
        <v>5</v>
      </c>
      <c r="OZ344" s="4">
        <v>5</v>
      </c>
      <c r="PA344" s="4">
        <v>5</v>
      </c>
      <c r="PB344" s="4">
        <v>5</v>
      </c>
      <c r="PC344" s="4">
        <v>5</v>
      </c>
      <c r="PD344" s="4">
        <v>5</v>
      </c>
      <c r="PE344" s="4">
        <v>5</v>
      </c>
      <c r="PF344" s="4">
        <v>5</v>
      </c>
      <c r="PG344" s="4">
        <v>5</v>
      </c>
      <c r="PH344" s="4">
        <v>5</v>
      </c>
      <c r="PI344" s="4">
        <v>5</v>
      </c>
      <c r="PJ344" s="4">
        <v>5</v>
      </c>
      <c r="PK344" s="4">
        <v>5.23</v>
      </c>
      <c r="PL344" s="4">
        <v>5.76</v>
      </c>
      <c r="PM344" s="4">
        <v>6</v>
      </c>
      <c r="PN344" s="4">
        <v>6</v>
      </c>
      <c r="PO344" s="4">
        <v>6.6</v>
      </c>
      <c r="PP344" s="4">
        <v>8</v>
      </c>
      <c r="PQ344" s="4">
        <v>8</v>
      </c>
      <c r="PR344" s="4">
        <v>8</v>
      </c>
      <c r="PS344" s="4">
        <v>8</v>
      </c>
      <c r="PT344" s="4">
        <v>8</v>
      </c>
      <c r="PU344" s="4">
        <v>8</v>
      </c>
      <c r="PV344" s="4">
        <v>8</v>
      </c>
      <c r="PW344" s="4">
        <v>8</v>
      </c>
      <c r="PX344" s="4">
        <v>8</v>
      </c>
      <c r="PY344" s="4">
        <v>8.35</v>
      </c>
      <c r="PZ344" s="4">
        <v>9.23</v>
      </c>
      <c r="QA344" s="4">
        <v>10</v>
      </c>
      <c r="QB344" s="4">
        <v>10</v>
      </c>
      <c r="QC344" s="4">
        <v>10</v>
      </c>
      <c r="QD344" s="4">
        <v>10</v>
      </c>
      <c r="QE344" s="4">
        <v>10</v>
      </c>
      <c r="QF344" s="4">
        <v>10</v>
      </c>
      <c r="QG344" s="4">
        <v>10</v>
      </c>
      <c r="QH344" s="4">
        <v>10</v>
      </c>
      <c r="QI344" s="4">
        <v>10</v>
      </c>
      <c r="QJ344" s="4">
        <v>10</v>
      </c>
      <c r="QK344" s="4">
        <v>10</v>
      </c>
      <c r="QL344" s="4">
        <v>10</v>
      </c>
      <c r="QM344" s="4">
        <v>10</v>
      </c>
      <c r="QN344" s="4">
        <v>10</v>
      </c>
      <c r="QO344" s="4">
        <v>10</v>
      </c>
      <c r="QP344" s="4">
        <v>10</v>
      </c>
      <c r="QQ344" s="4">
        <v>10</v>
      </c>
      <c r="QR344" s="4">
        <v>10</v>
      </c>
      <c r="QS344" s="4">
        <v>10</v>
      </c>
      <c r="QT344" s="4">
        <v>10</v>
      </c>
      <c r="QU344" s="4">
        <v>10</v>
      </c>
      <c r="QV344" s="4">
        <v>10</v>
      </c>
      <c r="QW344" s="4">
        <v>10</v>
      </c>
      <c r="QX344" s="4">
        <v>10</v>
      </c>
      <c r="QY344" s="4">
        <v>10</v>
      </c>
      <c r="QZ344" s="4">
        <v>10</v>
      </c>
    </row>
    <row r="345" spans="1:468">
      <c r="A345" s="4" t="s">
        <v>1131</v>
      </c>
      <c r="D345" s="4">
        <v>180</v>
      </c>
      <c r="E345" s="4">
        <v>0</v>
      </c>
      <c r="F345" s="689">
        <v>200869.35</v>
      </c>
      <c r="H345" s="4" t="s">
        <v>894</v>
      </c>
      <c r="NK345" s="4">
        <v>0.11</v>
      </c>
      <c r="NL345" s="4">
        <v>0.36</v>
      </c>
      <c r="NM345" s="4">
        <v>0.54</v>
      </c>
      <c r="NN345" s="4">
        <v>3.01</v>
      </c>
      <c r="NO345" s="4">
        <v>3.01</v>
      </c>
      <c r="NP345" s="4">
        <v>8.76</v>
      </c>
      <c r="NQ345" s="4">
        <v>8.76</v>
      </c>
      <c r="NR345" s="4">
        <v>12.91</v>
      </c>
      <c r="NS345" s="4">
        <v>22.6</v>
      </c>
      <c r="NT345" s="4">
        <v>26.21</v>
      </c>
      <c r="NU345" s="4">
        <v>28.65</v>
      </c>
      <c r="NV345" s="4">
        <v>32.29</v>
      </c>
      <c r="NW345" s="4">
        <v>35.840000000000003</v>
      </c>
      <c r="NX345" s="4">
        <v>35.840000000000003</v>
      </c>
      <c r="NY345" s="4">
        <v>38.950000000000003</v>
      </c>
      <c r="NZ345" s="4">
        <v>43.13</v>
      </c>
      <c r="OA345" s="4">
        <v>51.7</v>
      </c>
      <c r="OB345" s="4">
        <v>54.18</v>
      </c>
      <c r="OC345" s="4">
        <v>54.18</v>
      </c>
      <c r="OD345" s="4">
        <v>54.18</v>
      </c>
      <c r="OE345" s="4">
        <v>54.18</v>
      </c>
      <c r="OF345" s="4">
        <v>54.18</v>
      </c>
      <c r="OG345" s="4">
        <v>54.32</v>
      </c>
      <c r="OH345" s="4">
        <v>54.65</v>
      </c>
      <c r="OI345" s="4">
        <v>54.96</v>
      </c>
      <c r="OJ345" s="4">
        <v>55.69</v>
      </c>
      <c r="OK345" s="4">
        <v>55.86</v>
      </c>
      <c r="OL345" s="4">
        <v>55.86</v>
      </c>
      <c r="OM345" s="4">
        <v>56.26</v>
      </c>
      <c r="ON345" s="4">
        <v>56.26</v>
      </c>
      <c r="OO345" s="4">
        <v>56.34</v>
      </c>
      <c r="OP345" s="4">
        <v>57.9</v>
      </c>
      <c r="OQ345" s="4">
        <v>61.63</v>
      </c>
      <c r="OR345" s="4">
        <v>65.36</v>
      </c>
      <c r="OS345" s="4">
        <v>65.36</v>
      </c>
      <c r="OT345" s="4">
        <v>70.91</v>
      </c>
      <c r="OU345" s="4">
        <v>80.91</v>
      </c>
      <c r="OV345" s="4">
        <v>92.59</v>
      </c>
      <c r="OW345" s="4">
        <v>102.43</v>
      </c>
      <c r="OX345" s="4">
        <v>105.11</v>
      </c>
      <c r="OY345" s="4">
        <v>111.93</v>
      </c>
      <c r="OZ345" s="4">
        <v>111.93</v>
      </c>
      <c r="PA345" s="4">
        <v>125.11</v>
      </c>
      <c r="PB345" s="4">
        <v>126.29</v>
      </c>
      <c r="PC345" s="4">
        <v>126.29</v>
      </c>
      <c r="PD345" s="4">
        <v>126.29</v>
      </c>
      <c r="PE345" s="4">
        <v>127.04</v>
      </c>
      <c r="PF345" s="4">
        <v>127.7</v>
      </c>
      <c r="PG345" s="4">
        <v>127.7</v>
      </c>
      <c r="PH345" s="4">
        <v>128.44999999999999</v>
      </c>
      <c r="PI345" s="4">
        <v>129.4</v>
      </c>
      <c r="PJ345" s="4">
        <v>130.13999999999999</v>
      </c>
      <c r="PK345" s="4">
        <v>130.88999999999999</v>
      </c>
      <c r="PL345" s="4">
        <v>131.91999999999999</v>
      </c>
      <c r="PM345" s="4">
        <v>134.56</v>
      </c>
      <c r="PN345" s="4">
        <v>134.56</v>
      </c>
      <c r="PO345" s="4">
        <v>135.26</v>
      </c>
      <c r="PP345" s="4">
        <v>135.26</v>
      </c>
      <c r="PQ345" s="4">
        <v>136.68</v>
      </c>
      <c r="PR345" s="4">
        <v>136.80000000000001</v>
      </c>
      <c r="PS345" s="4">
        <v>142.72999999999999</v>
      </c>
      <c r="PT345" s="4">
        <v>160.29</v>
      </c>
      <c r="PU345" s="4">
        <v>160.29</v>
      </c>
      <c r="PV345" s="4">
        <v>170.55</v>
      </c>
      <c r="PW345" s="4">
        <v>175.64</v>
      </c>
      <c r="PX345" s="4">
        <v>177.02</v>
      </c>
      <c r="PY345" s="4">
        <v>177.62</v>
      </c>
      <c r="PZ345" s="4">
        <v>178.04</v>
      </c>
      <c r="QA345" s="4">
        <v>179.05</v>
      </c>
      <c r="QB345" s="4">
        <v>179.05</v>
      </c>
      <c r="QC345" s="4">
        <v>179.34</v>
      </c>
      <c r="QD345" s="4">
        <v>180</v>
      </c>
      <c r="QE345" s="4">
        <v>180</v>
      </c>
      <c r="QF345" s="4">
        <v>180</v>
      </c>
      <c r="QG345" s="4">
        <v>180</v>
      </c>
      <c r="QH345" s="4">
        <v>180</v>
      </c>
      <c r="QI345" s="4">
        <v>180</v>
      </c>
      <c r="QJ345" s="4">
        <v>180</v>
      </c>
      <c r="QK345" s="4">
        <v>180</v>
      </c>
      <c r="QL345" s="4">
        <v>180</v>
      </c>
      <c r="QM345" s="4">
        <v>180</v>
      </c>
      <c r="QN345" s="4">
        <v>180</v>
      </c>
      <c r="QO345" s="4">
        <v>180</v>
      </c>
      <c r="QP345" s="4">
        <v>180</v>
      </c>
      <c r="QQ345" s="4">
        <v>180</v>
      </c>
      <c r="QR345" s="4">
        <v>180</v>
      </c>
      <c r="QS345" s="4">
        <v>180</v>
      </c>
      <c r="QT345" s="4">
        <v>180</v>
      </c>
      <c r="QU345" s="4">
        <v>180</v>
      </c>
      <c r="QV345" s="4">
        <v>180</v>
      </c>
      <c r="QW345" s="4">
        <v>180</v>
      </c>
      <c r="QX345" s="4">
        <v>180</v>
      </c>
      <c r="QY345" s="4">
        <v>180</v>
      </c>
      <c r="QZ345" s="4">
        <v>180</v>
      </c>
    </row>
    <row r="346" spans="1:468">
      <c r="A346" s="4" t="s">
        <v>1132</v>
      </c>
      <c r="D346" s="4">
        <v>12</v>
      </c>
      <c r="E346" s="4">
        <v>0</v>
      </c>
      <c r="F346" s="689">
        <v>18449.43</v>
      </c>
      <c r="H346" s="4" t="s">
        <v>894</v>
      </c>
      <c r="NK346" s="4">
        <v>0.01</v>
      </c>
      <c r="NL346" s="4">
        <v>0.03</v>
      </c>
      <c r="NM346" s="4">
        <v>0.05</v>
      </c>
      <c r="NN346" s="4">
        <v>0.21</v>
      </c>
      <c r="NO346" s="4">
        <v>0.21</v>
      </c>
      <c r="NP346" s="4">
        <v>0.59</v>
      </c>
      <c r="NQ346" s="4">
        <v>0.59</v>
      </c>
      <c r="NR346" s="4">
        <v>0.88</v>
      </c>
      <c r="NS346" s="4">
        <v>1.56</v>
      </c>
      <c r="NT346" s="4">
        <v>1.8</v>
      </c>
      <c r="NU346" s="4">
        <v>1.93</v>
      </c>
      <c r="NV346" s="4">
        <v>2.2400000000000002</v>
      </c>
      <c r="NW346" s="4">
        <v>2.4300000000000002</v>
      </c>
      <c r="NX346" s="4">
        <v>2.4300000000000002</v>
      </c>
      <c r="NY346" s="4">
        <v>2.4300000000000002</v>
      </c>
      <c r="NZ346" s="4">
        <v>2.4300000000000002</v>
      </c>
      <c r="OA346" s="4">
        <v>2.4300000000000002</v>
      </c>
      <c r="OB346" s="4">
        <v>2.79</v>
      </c>
      <c r="OC346" s="4">
        <v>3.63</v>
      </c>
      <c r="OD346" s="4">
        <v>4</v>
      </c>
      <c r="OE346" s="4">
        <v>4</v>
      </c>
      <c r="OF346" s="4">
        <v>4</v>
      </c>
      <c r="OG346" s="4">
        <v>4</v>
      </c>
      <c r="OH346" s="4">
        <v>4</v>
      </c>
      <c r="OI346" s="4">
        <v>4</v>
      </c>
      <c r="OJ346" s="4">
        <v>4</v>
      </c>
      <c r="OK346" s="4">
        <v>4</v>
      </c>
      <c r="OL346" s="4">
        <v>4</v>
      </c>
      <c r="OM346" s="4">
        <v>4</v>
      </c>
      <c r="ON346" s="4">
        <v>4</v>
      </c>
      <c r="OO346" s="4">
        <v>4.01</v>
      </c>
      <c r="OP346" s="4">
        <v>4.04</v>
      </c>
      <c r="OQ346" s="4">
        <v>4.05</v>
      </c>
      <c r="OR346" s="4">
        <v>4.05</v>
      </c>
      <c r="OS346" s="4">
        <v>4.05</v>
      </c>
      <c r="OT346" s="4">
        <v>4.21</v>
      </c>
      <c r="OU346" s="4">
        <v>4.5599999999999996</v>
      </c>
      <c r="OV346" s="4">
        <v>4.72</v>
      </c>
      <c r="OW346" s="4">
        <v>5.07</v>
      </c>
      <c r="OX346" s="4">
        <v>5.07</v>
      </c>
      <c r="OY346" s="4">
        <v>5.52</v>
      </c>
      <c r="OZ346" s="4">
        <v>5.52</v>
      </c>
      <c r="PA346" s="4">
        <v>6.56</v>
      </c>
      <c r="PB346" s="4">
        <v>6.56</v>
      </c>
      <c r="PC346" s="4">
        <v>6.56</v>
      </c>
      <c r="PD346" s="4">
        <v>6.56</v>
      </c>
      <c r="PE346" s="4">
        <v>6.56</v>
      </c>
      <c r="PF346" s="4">
        <v>6.67</v>
      </c>
      <c r="PG346" s="4">
        <v>6.67</v>
      </c>
      <c r="PH346" s="4">
        <v>6.94</v>
      </c>
      <c r="PI346" s="4">
        <v>7.17</v>
      </c>
      <c r="PJ346" s="4">
        <v>7.44</v>
      </c>
      <c r="PK346" s="4">
        <v>7.84</v>
      </c>
      <c r="PL346" s="4">
        <v>8.49</v>
      </c>
      <c r="PM346" s="4">
        <v>8.7799999999999994</v>
      </c>
      <c r="PN346" s="4">
        <v>8.7799999999999994</v>
      </c>
      <c r="PO346" s="4">
        <v>8.7799999999999994</v>
      </c>
      <c r="PP346" s="4">
        <v>8.7799999999999994</v>
      </c>
      <c r="PQ346" s="4">
        <v>8.7799999999999994</v>
      </c>
      <c r="PR346" s="4">
        <v>8.7799999999999994</v>
      </c>
      <c r="PS346" s="4">
        <v>8.7799999999999994</v>
      </c>
      <c r="PT346" s="4">
        <v>9.17</v>
      </c>
      <c r="PU346" s="4">
        <v>9.17</v>
      </c>
      <c r="PV346" s="4">
        <v>10.53</v>
      </c>
      <c r="PW346" s="4">
        <v>12</v>
      </c>
      <c r="PX346" s="4">
        <v>12</v>
      </c>
      <c r="PY346" s="4">
        <v>12</v>
      </c>
      <c r="PZ346" s="4">
        <v>12</v>
      </c>
      <c r="QA346" s="4">
        <v>12</v>
      </c>
      <c r="QB346" s="4">
        <v>12</v>
      </c>
      <c r="QC346" s="4">
        <v>12</v>
      </c>
      <c r="QD346" s="4">
        <v>12</v>
      </c>
      <c r="QE346" s="4">
        <v>12</v>
      </c>
      <c r="QF346" s="4">
        <v>12</v>
      </c>
      <c r="QG346" s="4">
        <v>12</v>
      </c>
      <c r="QH346" s="4">
        <v>12</v>
      </c>
      <c r="QI346" s="4">
        <v>12</v>
      </c>
      <c r="QJ346" s="4">
        <v>12</v>
      </c>
      <c r="QK346" s="4">
        <v>12</v>
      </c>
      <c r="QL346" s="4">
        <v>12</v>
      </c>
      <c r="QM346" s="4">
        <v>12</v>
      </c>
      <c r="QN346" s="4">
        <v>12</v>
      </c>
      <c r="QO346" s="4">
        <v>12</v>
      </c>
      <c r="QP346" s="4">
        <v>12</v>
      </c>
      <c r="QQ346" s="4">
        <v>12</v>
      </c>
      <c r="QR346" s="4">
        <v>12</v>
      </c>
      <c r="QS346" s="4">
        <v>12</v>
      </c>
      <c r="QT346" s="4">
        <v>12</v>
      </c>
      <c r="QU346" s="4">
        <v>12</v>
      </c>
      <c r="QV346" s="4">
        <v>12</v>
      </c>
      <c r="QW346" s="4">
        <v>12</v>
      </c>
      <c r="QX346" s="4">
        <v>12</v>
      </c>
      <c r="QY346" s="4">
        <v>12</v>
      </c>
      <c r="QZ346" s="4">
        <v>12</v>
      </c>
    </row>
    <row r="347" spans="1:468">
      <c r="A347" s="4" t="s">
        <v>1133</v>
      </c>
      <c r="D347" s="4">
        <v>9</v>
      </c>
      <c r="E347" s="4">
        <v>0</v>
      </c>
      <c r="F347" s="689">
        <v>28060.09</v>
      </c>
      <c r="H347" s="4" t="s">
        <v>894</v>
      </c>
      <c r="OT347" s="4">
        <v>0.3</v>
      </c>
      <c r="OU347" s="4">
        <v>1</v>
      </c>
      <c r="OV347" s="4">
        <v>1.3</v>
      </c>
      <c r="OW347" s="4">
        <v>2</v>
      </c>
      <c r="OX347" s="4">
        <v>2</v>
      </c>
      <c r="OY347" s="4">
        <v>2</v>
      </c>
      <c r="OZ347" s="4">
        <v>2</v>
      </c>
      <c r="PA347" s="4">
        <v>2</v>
      </c>
      <c r="PB347" s="4">
        <v>2</v>
      </c>
      <c r="PC347" s="4">
        <v>2</v>
      </c>
      <c r="PD347" s="4">
        <v>2</v>
      </c>
      <c r="PE347" s="4">
        <v>2</v>
      </c>
      <c r="PF347" s="4">
        <v>2.23</v>
      </c>
      <c r="PG347" s="4">
        <v>2.23</v>
      </c>
      <c r="PH347" s="4">
        <v>2.76</v>
      </c>
      <c r="PI347" s="4">
        <v>3.23</v>
      </c>
      <c r="PJ347" s="4">
        <v>3.76</v>
      </c>
      <c r="PK347" s="4">
        <v>4</v>
      </c>
      <c r="PL347" s="4">
        <v>4</v>
      </c>
      <c r="PM347" s="4">
        <v>4</v>
      </c>
      <c r="PN347" s="4">
        <v>4</v>
      </c>
      <c r="PO347" s="4">
        <v>4</v>
      </c>
      <c r="PP347" s="4">
        <v>4</v>
      </c>
      <c r="PQ347" s="4">
        <v>4</v>
      </c>
      <c r="PR347" s="4">
        <v>4</v>
      </c>
      <c r="PS347" s="4">
        <v>4</v>
      </c>
      <c r="PT347" s="4">
        <v>4</v>
      </c>
      <c r="PU347" s="4">
        <v>4</v>
      </c>
      <c r="PV347" s="4">
        <v>4.75</v>
      </c>
      <c r="PW347" s="4">
        <v>6.5</v>
      </c>
      <c r="PX347" s="4">
        <v>6.5</v>
      </c>
      <c r="PY347" s="4">
        <v>7.07</v>
      </c>
      <c r="PZ347" s="4">
        <v>8.41</v>
      </c>
      <c r="QA347" s="4">
        <v>9</v>
      </c>
      <c r="QB347" s="4">
        <v>9</v>
      </c>
      <c r="QC347" s="4">
        <v>9</v>
      </c>
      <c r="QD347" s="4">
        <v>9</v>
      </c>
      <c r="QE347" s="4">
        <v>9</v>
      </c>
      <c r="QF347" s="4">
        <v>9</v>
      </c>
      <c r="QG347" s="4">
        <v>9</v>
      </c>
      <c r="QH347" s="4">
        <v>9</v>
      </c>
      <c r="QI347" s="4">
        <v>9</v>
      </c>
      <c r="QJ347" s="4">
        <v>9</v>
      </c>
      <c r="QK347" s="4">
        <v>9</v>
      </c>
      <c r="QL347" s="4">
        <v>9</v>
      </c>
      <c r="QM347" s="4">
        <v>9</v>
      </c>
      <c r="QN347" s="4">
        <v>9</v>
      </c>
      <c r="QO347" s="4">
        <v>9</v>
      </c>
      <c r="QP347" s="4">
        <v>9</v>
      </c>
      <c r="QQ347" s="4">
        <v>9</v>
      </c>
      <c r="QR347" s="4">
        <v>9</v>
      </c>
      <c r="QS347" s="4">
        <v>9</v>
      </c>
      <c r="QT347" s="4">
        <v>9</v>
      </c>
      <c r="QU347" s="4">
        <v>9</v>
      </c>
      <c r="QV347" s="4">
        <v>9</v>
      </c>
      <c r="QW347" s="4">
        <v>9</v>
      </c>
      <c r="QX347" s="4">
        <v>9</v>
      </c>
      <c r="QY347" s="4">
        <v>9</v>
      </c>
      <c r="QZ347" s="4">
        <v>9</v>
      </c>
    </row>
    <row r="348" spans="1:468">
      <c r="A348" s="4" t="s">
        <v>1134</v>
      </c>
      <c r="D348" s="4">
        <v>11</v>
      </c>
      <c r="E348" s="4">
        <v>0</v>
      </c>
      <c r="F348" s="689">
        <v>12269.95</v>
      </c>
      <c r="H348" s="4" t="s">
        <v>894</v>
      </c>
      <c r="NN348" s="4">
        <v>0.12</v>
      </c>
      <c r="NO348" s="4">
        <v>0.12</v>
      </c>
      <c r="NP348" s="4">
        <v>0.4</v>
      </c>
      <c r="NQ348" s="4">
        <v>0.4</v>
      </c>
      <c r="NR348" s="4">
        <v>0.61</v>
      </c>
      <c r="NS348" s="4">
        <v>1.27</v>
      </c>
      <c r="NT348" s="4">
        <v>1.85</v>
      </c>
      <c r="NU348" s="4">
        <v>2.11</v>
      </c>
      <c r="NV348" s="4">
        <v>2.5299999999999998</v>
      </c>
      <c r="NW348" s="4">
        <v>3.15</v>
      </c>
      <c r="NX348" s="4">
        <v>3.15</v>
      </c>
      <c r="NY348" s="4">
        <v>3.15</v>
      </c>
      <c r="NZ348" s="4">
        <v>3.15</v>
      </c>
      <c r="OA348" s="4">
        <v>3.15</v>
      </c>
      <c r="OB348" s="4">
        <v>3.33</v>
      </c>
      <c r="OC348" s="4">
        <v>3.75</v>
      </c>
      <c r="OD348" s="4">
        <v>3.94</v>
      </c>
      <c r="OE348" s="4">
        <v>3.94</v>
      </c>
      <c r="OF348" s="4">
        <v>3.94</v>
      </c>
      <c r="OG348" s="4">
        <v>4.05</v>
      </c>
      <c r="OH348" s="4">
        <v>4.33</v>
      </c>
      <c r="OI348" s="4">
        <v>4.4400000000000004</v>
      </c>
      <c r="OJ348" s="4">
        <v>4.72</v>
      </c>
      <c r="OK348" s="4">
        <v>4.72</v>
      </c>
      <c r="OL348" s="4">
        <v>4.72</v>
      </c>
      <c r="OM348" s="4">
        <v>4.72</v>
      </c>
      <c r="ON348" s="4">
        <v>4.72</v>
      </c>
      <c r="OO348" s="4">
        <v>4.8</v>
      </c>
      <c r="OP348" s="4">
        <v>5.01</v>
      </c>
      <c r="OQ348" s="4">
        <v>5.1100000000000003</v>
      </c>
      <c r="OR348" s="4">
        <v>5.1100000000000003</v>
      </c>
      <c r="OS348" s="4">
        <v>5.1100000000000003</v>
      </c>
      <c r="OT348" s="4">
        <v>5.1100000000000003</v>
      </c>
      <c r="OU348" s="4">
        <v>5.1100000000000003</v>
      </c>
      <c r="OV348" s="4">
        <v>5.1100000000000003</v>
      </c>
      <c r="OW348" s="4">
        <v>5.1100000000000003</v>
      </c>
      <c r="OX348" s="4">
        <v>5.1100000000000003</v>
      </c>
      <c r="OY348" s="4">
        <v>5.1100000000000003</v>
      </c>
      <c r="OZ348" s="4">
        <v>5.1100000000000003</v>
      </c>
      <c r="PA348" s="4">
        <v>5.1100000000000003</v>
      </c>
      <c r="PB348" s="4">
        <v>5.1100000000000003</v>
      </c>
      <c r="PC348" s="4">
        <v>5.1100000000000003</v>
      </c>
      <c r="PD348" s="4">
        <v>5.1100000000000003</v>
      </c>
      <c r="PE348" s="4">
        <v>5.1100000000000003</v>
      </c>
      <c r="PF348" s="4">
        <v>5.28</v>
      </c>
      <c r="PG348" s="4">
        <v>5.28</v>
      </c>
      <c r="PH348" s="4">
        <v>5.7</v>
      </c>
      <c r="PI348" s="4">
        <v>6.06</v>
      </c>
      <c r="PJ348" s="4">
        <v>6.48</v>
      </c>
      <c r="PK348" s="4">
        <v>6.67</v>
      </c>
      <c r="PL348" s="4">
        <v>6.67</v>
      </c>
      <c r="PM348" s="4">
        <v>6.9</v>
      </c>
      <c r="PN348" s="4">
        <v>6.9</v>
      </c>
      <c r="PO348" s="4">
        <v>7.46</v>
      </c>
      <c r="PP348" s="4">
        <v>7.69</v>
      </c>
      <c r="PQ348" s="4">
        <v>8.25</v>
      </c>
      <c r="PR348" s="4">
        <v>8.36</v>
      </c>
      <c r="PS348" s="4">
        <v>8.64</v>
      </c>
      <c r="PT348" s="4">
        <v>9.6</v>
      </c>
      <c r="PU348" s="4">
        <v>9.6</v>
      </c>
      <c r="PV348" s="4">
        <v>10.02</v>
      </c>
      <c r="PW348" s="4">
        <v>10.210000000000001</v>
      </c>
      <c r="PX348" s="4">
        <v>10.210000000000001</v>
      </c>
      <c r="PY348" s="4">
        <v>10.210000000000001</v>
      </c>
      <c r="PZ348" s="4">
        <v>10.210000000000001</v>
      </c>
      <c r="QA348" s="4">
        <v>10.39</v>
      </c>
      <c r="QB348" s="4">
        <v>10.39</v>
      </c>
      <c r="QC348" s="4">
        <v>10.81</v>
      </c>
      <c r="QD348" s="4">
        <v>11</v>
      </c>
      <c r="QE348" s="4">
        <v>11</v>
      </c>
      <c r="QF348" s="4">
        <v>11</v>
      </c>
      <c r="QG348" s="4">
        <v>11</v>
      </c>
      <c r="QH348" s="4">
        <v>11</v>
      </c>
      <c r="QI348" s="4">
        <v>11</v>
      </c>
      <c r="QJ348" s="4">
        <v>11</v>
      </c>
      <c r="QK348" s="4">
        <v>11</v>
      </c>
      <c r="QL348" s="4">
        <v>11</v>
      </c>
      <c r="QM348" s="4">
        <v>11</v>
      </c>
      <c r="QN348" s="4">
        <v>11</v>
      </c>
      <c r="QO348" s="4">
        <v>11</v>
      </c>
      <c r="QP348" s="4">
        <v>11</v>
      </c>
      <c r="QQ348" s="4">
        <v>11</v>
      </c>
      <c r="QR348" s="4">
        <v>11</v>
      </c>
      <c r="QS348" s="4">
        <v>11</v>
      </c>
      <c r="QT348" s="4">
        <v>11</v>
      </c>
      <c r="QU348" s="4">
        <v>11</v>
      </c>
      <c r="QV348" s="4">
        <v>11</v>
      </c>
      <c r="QW348" s="4">
        <v>11</v>
      </c>
      <c r="QX348" s="4">
        <v>11</v>
      </c>
      <c r="QY348" s="4">
        <v>11</v>
      </c>
      <c r="QZ348" s="4">
        <v>11</v>
      </c>
    </row>
    <row r="349" spans="1:468">
      <c r="A349" s="4" t="s">
        <v>1135</v>
      </c>
      <c r="D349" s="4">
        <v>6</v>
      </c>
      <c r="E349" s="4">
        <v>0</v>
      </c>
      <c r="F349" s="689">
        <v>18706.73</v>
      </c>
      <c r="H349" s="4" t="s">
        <v>894</v>
      </c>
      <c r="NS349" s="4">
        <v>0.11</v>
      </c>
      <c r="NT349" s="4">
        <v>0.38</v>
      </c>
      <c r="NU349" s="4">
        <v>0.5</v>
      </c>
      <c r="NV349" s="4">
        <v>0.5</v>
      </c>
      <c r="NW349" s="4">
        <v>0.5</v>
      </c>
      <c r="NX349" s="4">
        <v>0.5</v>
      </c>
      <c r="NY349" s="4">
        <v>0.5</v>
      </c>
      <c r="NZ349" s="4">
        <v>0.5</v>
      </c>
      <c r="OA349" s="4">
        <v>0.5</v>
      </c>
      <c r="OB349" s="4">
        <v>0.5</v>
      </c>
      <c r="OC349" s="4">
        <v>0.5</v>
      </c>
      <c r="OD349" s="4">
        <v>0.5</v>
      </c>
      <c r="OE349" s="4">
        <v>0.5</v>
      </c>
      <c r="OF349" s="4">
        <v>0.5</v>
      </c>
      <c r="OG349" s="4">
        <v>0.5</v>
      </c>
      <c r="OH349" s="4">
        <v>0.5</v>
      </c>
      <c r="OI349" s="4">
        <v>0.5</v>
      </c>
      <c r="OJ349" s="4">
        <v>0.5</v>
      </c>
      <c r="OK349" s="4">
        <v>0.5</v>
      </c>
      <c r="OL349" s="4">
        <v>0.5</v>
      </c>
      <c r="OM349" s="4">
        <v>0.5</v>
      </c>
      <c r="ON349" s="4">
        <v>0.5</v>
      </c>
      <c r="OO349" s="4">
        <v>0.61</v>
      </c>
      <c r="OP349" s="4">
        <v>0.88</v>
      </c>
      <c r="OQ349" s="4">
        <v>1</v>
      </c>
      <c r="OR349" s="4">
        <v>1</v>
      </c>
      <c r="OS349" s="4">
        <v>1</v>
      </c>
      <c r="OT349" s="4">
        <v>1</v>
      </c>
      <c r="OU349" s="4">
        <v>1</v>
      </c>
      <c r="OV349" s="4">
        <v>1</v>
      </c>
      <c r="OW349" s="4">
        <v>1</v>
      </c>
      <c r="OX349" s="4">
        <v>1</v>
      </c>
      <c r="OY349" s="4">
        <v>1</v>
      </c>
      <c r="OZ349" s="4">
        <v>1</v>
      </c>
      <c r="PA349" s="4">
        <v>1</v>
      </c>
      <c r="PB349" s="4">
        <v>1</v>
      </c>
      <c r="PC349" s="4">
        <v>1</v>
      </c>
      <c r="PD349" s="4">
        <v>1</v>
      </c>
      <c r="PE349" s="4">
        <v>1</v>
      </c>
      <c r="PF349" s="4">
        <v>1.1200000000000001</v>
      </c>
      <c r="PG349" s="4">
        <v>1.1200000000000001</v>
      </c>
      <c r="PH349" s="4">
        <v>1.54</v>
      </c>
      <c r="PI349" s="4">
        <v>2.12</v>
      </c>
      <c r="PJ349" s="4">
        <v>2.54</v>
      </c>
      <c r="PK349" s="4">
        <v>3.02</v>
      </c>
      <c r="PL349" s="4">
        <v>3.32</v>
      </c>
      <c r="PM349" s="4">
        <v>4</v>
      </c>
      <c r="PN349" s="4">
        <v>4</v>
      </c>
      <c r="PO349" s="4">
        <v>4</v>
      </c>
      <c r="PP349" s="4">
        <v>4</v>
      </c>
      <c r="PQ349" s="4">
        <v>4</v>
      </c>
      <c r="PR349" s="4">
        <v>4.3</v>
      </c>
      <c r="PS349" s="4">
        <v>5</v>
      </c>
      <c r="PT349" s="4">
        <v>5</v>
      </c>
      <c r="PU349" s="4">
        <v>5</v>
      </c>
      <c r="PV349" s="4">
        <v>5</v>
      </c>
      <c r="PW349" s="4">
        <v>5</v>
      </c>
      <c r="PX349" s="4">
        <v>5</v>
      </c>
      <c r="PY349" s="4">
        <v>5</v>
      </c>
      <c r="PZ349" s="4">
        <v>5</v>
      </c>
      <c r="QA349" s="4">
        <v>5.23</v>
      </c>
      <c r="QB349" s="4">
        <v>5.23</v>
      </c>
      <c r="QC349" s="4">
        <v>5.76</v>
      </c>
      <c r="QD349" s="4">
        <v>6</v>
      </c>
      <c r="QE349" s="4">
        <v>6</v>
      </c>
      <c r="QF349" s="4">
        <v>6</v>
      </c>
      <c r="QG349" s="4">
        <v>6</v>
      </c>
      <c r="QH349" s="4">
        <v>6</v>
      </c>
      <c r="QI349" s="4">
        <v>6</v>
      </c>
      <c r="QJ349" s="4">
        <v>6</v>
      </c>
      <c r="QK349" s="4">
        <v>6</v>
      </c>
      <c r="QL349" s="4">
        <v>6</v>
      </c>
      <c r="QM349" s="4">
        <v>6</v>
      </c>
      <c r="QN349" s="4">
        <v>6</v>
      </c>
      <c r="QO349" s="4">
        <v>6</v>
      </c>
      <c r="QP349" s="4">
        <v>6</v>
      </c>
      <c r="QQ349" s="4">
        <v>6</v>
      </c>
      <c r="QR349" s="4">
        <v>6</v>
      </c>
      <c r="QS349" s="4">
        <v>6</v>
      </c>
      <c r="QT349" s="4">
        <v>6</v>
      </c>
      <c r="QU349" s="4">
        <v>6</v>
      </c>
      <c r="QV349" s="4">
        <v>6</v>
      </c>
      <c r="QW349" s="4">
        <v>6</v>
      </c>
      <c r="QX349" s="4">
        <v>6</v>
      </c>
      <c r="QY349" s="4">
        <v>6</v>
      </c>
      <c r="QZ349" s="4">
        <v>6</v>
      </c>
    </row>
    <row r="350" spans="1:468">
      <c r="A350" s="4" t="s">
        <v>6480</v>
      </c>
      <c r="D350" s="4">
        <v>6000</v>
      </c>
      <c r="E350" s="4">
        <v>0</v>
      </c>
      <c r="F350" s="689">
        <v>1680000</v>
      </c>
      <c r="H350" s="4" t="s">
        <v>894</v>
      </c>
      <c r="NH350" s="4">
        <v>90</v>
      </c>
      <c r="NI350" s="4">
        <v>195</v>
      </c>
      <c r="NJ350" s="4">
        <v>195</v>
      </c>
      <c r="NK350" s="4">
        <v>450</v>
      </c>
      <c r="NL350" s="4">
        <v>450</v>
      </c>
      <c r="NM350" s="4">
        <v>450</v>
      </c>
      <c r="NN350" s="4">
        <v>765</v>
      </c>
      <c r="NO350" s="4">
        <v>765</v>
      </c>
      <c r="NP350" s="4">
        <v>1395</v>
      </c>
      <c r="NQ350" s="4">
        <v>1395</v>
      </c>
      <c r="NR350" s="4">
        <v>2145</v>
      </c>
      <c r="NS350" s="4">
        <v>2940</v>
      </c>
      <c r="NT350" s="4">
        <v>3660</v>
      </c>
      <c r="NU350" s="4">
        <v>4740</v>
      </c>
      <c r="NV350" s="4">
        <v>5190</v>
      </c>
      <c r="NW350" s="4">
        <v>6000</v>
      </c>
      <c r="NX350" s="4">
        <v>6000</v>
      </c>
      <c r="NY350" s="4">
        <v>6000</v>
      </c>
      <c r="NZ350" s="4">
        <v>6000</v>
      </c>
      <c r="OA350" s="4">
        <v>6000</v>
      </c>
      <c r="OB350" s="4">
        <v>6000</v>
      </c>
      <c r="OC350" s="4">
        <v>6000</v>
      </c>
      <c r="OD350" s="4">
        <v>6000</v>
      </c>
      <c r="OE350" s="4">
        <v>6000</v>
      </c>
      <c r="OF350" s="4">
        <v>6000</v>
      </c>
      <c r="OG350" s="4">
        <v>6000</v>
      </c>
      <c r="OH350" s="4">
        <v>6000</v>
      </c>
      <c r="OI350" s="4">
        <v>6000</v>
      </c>
      <c r="OJ350" s="4">
        <v>6000</v>
      </c>
      <c r="OK350" s="4">
        <v>6000</v>
      </c>
      <c r="OL350" s="4">
        <v>6000</v>
      </c>
      <c r="OM350" s="4">
        <v>6000</v>
      </c>
      <c r="ON350" s="4">
        <v>6000</v>
      </c>
      <c r="OO350" s="4">
        <v>6000</v>
      </c>
      <c r="OP350" s="4">
        <v>6000</v>
      </c>
      <c r="OQ350" s="4">
        <v>6000</v>
      </c>
      <c r="OR350" s="4">
        <v>6000</v>
      </c>
      <c r="OS350" s="4">
        <v>6000</v>
      </c>
      <c r="OT350" s="4">
        <v>6000</v>
      </c>
      <c r="OU350" s="4">
        <v>6000</v>
      </c>
      <c r="OV350" s="4">
        <v>6000</v>
      </c>
      <c r="OW350" s="4">
        <v>6000</v>
      </c>
      <c r="OX350" s="4">
        <v>6000</v>
      </c>
      <c r="OY350" s="4">
        <v>6000</v>
      </c>
      <c r="OZ350" s="4">
        <v>6000</v>
      </c>
      <c r="PA350" s="4">
        <v>6000</v>
      </c>
      <c r="PB350" s="4">
        <v>6000</v>
      </c>
      <c r="PC350" s="4">
        <v>6000</v>
      </c>
      <c r="PD350" s="4">
        <v>6000</v>
      </c>
      <c r="PE350" s="4">
        <v>6000</v>
      </c>
      <c r="PF350" s="4">
        <v>6000</v>
      </c>
      <c r="PG350" s="4">
        <v>6000</v>
      </c>
      <c r="PH350" s="4">
        <v>6000</v>
      </c>
      <c r="PI350" s="4">
        <v>6000</v>
      </c>
      <c r="PJ350" s="4">
        <v>6000</v>
      </c>
      <c r="PK350" s="4">
        <v>6000</v>
      </c>
      <c r="PL350" s="4">
        <v>6000</v>
      </c>
      <c r="PM350" s="4">
        <v>6000</v>
      </c>
      <c r="PN350" s="4">
        <v>6000</v>
      </c>
      <c r="PO350" s="4">
        <v>6000</v>
      </c>
      <c r="PP350" s="4">
        <v>6000</v>
      </c>
      <c r="PQ350" s="4">
        <v>6000</v>
      </c>
      <c r="PR350" s="4">
        <v>6000</v>
      </c>
      <c r="PS350" s="4">
        <v>6000</v>
      </c>
      <c r="PT350" s="4">
        <v>6000</v>
      </c>
      <c r="PU350" s="4">
        <v>6000</v>
      </c>
      <c r="PV350" s="4">
        <v>6000</v>
      </c>
      <c r="PW350" s="4">
        <v>6000</v>
      </c>
      <c r="PX350" s="4">
        <v>6000</v>
      </c>
      <c r="PY350" s="4">
        <v>6000</v>
      </c>
      <c r="PZ350" s="4">
        <v>6000</v>
      </c>
      <c r="QA350" s="4">
        <v>6000</v>
      </c>
      <c r="QB350" s="4">
        <v>6000</v>
      </c>
      <c r="QC350" s="4">
        <v>6000</v>
      </c>
      <c r="QD350" s="4">
        <v>6000</v>
      </c>
      <c r="QE350" s="4">
        <v>6000</v>
      </c>
      <c r="QF350" s="4">
        <v>6000</v>
      </c>
      <c r="QG350" s="4">
        <v>6000</v>
      </c>
      <c r="QH350" s="4">
        <v>6000</v>
      </c>
      <c r="QI350" s="4">
        <v>6000</v>
      </c>
      <c r="QJ350" s="4">
        <v>6000</v>
      </c>
      <c r="QK350" s="4">
        <v>6000</v>
      </c>
      <c r="QL350" s="4">
        <v>6000</v>
      </c>
      <c r="QM350" s="4">
        <v>6000</v>
      </c>
      <c r="QN350" s="4">
        <v>6000</v>
      </c>
      <c r="QO350" s="4">
        <v>6000</v>
      </c>
      <c r="QP350" s="4">
        <v>6000</v>
      </c>
      <c r="QQ350" s="4">
        <v>6000</v>
      </c>
      <c r="QR350" s="4">
        <v>6000</v>
      </c>
      <c r="QS350" s="4">
        <v>6000</v>
      </c>
      <c r="QT350" s="4">
        <v>6000</v>
      </c>
      <c r="QU350" s="4">
        <v>6000</v>
      </c>
      <c r="QV350" s="4">
        <v>6000</v>
      </c>
      <c r="QW350" s="4">
        <v>6000</v>
      </c>
      <c r="QX350" s="4">
        <v>6000</v>
      </c>
      <c r="QY350" s="4">
        <v>6000</v>
      </c>
      <c r="QZ350" s="4">
        <v>6000</v>
      </c>
    </row>
    <row r="351" spans="1:468">
      <c r="A351" s="4" t="s">
        <v>1136</v>
      </c>
      <c r="D351" s="4">
        <v>70608</v>
      </c>
      <c r="E351" s="4">
        <v>9781.3799999999992</v>
      </c>
      <c r="F351" s="689">
        <v>20270268.550000001</v>
      </c>
      <c r="H351" s="4" t="s">
        <v>894</v>
      </c>
      <c r="HY351" s="4">
        <v>25.76</v>
      </c>
      <c r="HZ351" s="4">
        <v>25.76</v>
      </c>
      <c r="IA351" s="4">
        <v>85.88</v>
      </c>
      <c r="IB351" s="4">
        <v>85.88</v>
      </c>
      <c r="IC351" s="4">
        <v>85.88</v>
      </c>
      <c r="ID351" s="4">
        <v>85.88</v>
      </c>
      <c r="IE351" s="4">
        <v>104.16</v>
      </c>
      <c r="IF351" s="4">
        <v>125.48</v>
      </c>
      <c r="IG351" s="4">
        <v>125.48</v>
      </c>
      <c r="IH351" s="4">
        <v>177.26</v>
      </c>
      <c r="II351" s="4">
        <v>177.26</v>
      </c>
      <c r="IJ351" s="4">
        <v>178.66</v>
      </c>
      <c r="IK351" s="4">
        <v>180.65</v>
      </c>
      <c r="IL351" s="4">
        <v>185.24</v>
      </c>
      <c r="IM351" s="4">
        <v>187.26</v>
      </c>
      <c r="IN351" s="4">
        <v>187.26</v>
      </c>
      <c r="IO351" s="4">
        <v>193.54</v>
      </c>
      <c r="IP351" s="4">
        <v>208.5</v>
      </c>
      <c r="IQ351" s="4">
        <v>217.26</v>
      </c>
      <c r="IR351" s="4">
        <v>217.48</v>
      </c>
      <c r="IS351" s="4">
        <v>217.82</v>
      </c>
      <c r="IT351" s="4">
        <v>218.15</v>
      </c>
      <c r="IU351" s="4">
        <v>218.15</v>
      </c>
      <c r="IV351" s="4">
        <v>218.48</v>
      </c>
      <c r="IW351" s="4">
        <v>218.82</v>
      </c>
      <c r="IX351" s="4">
        <v>219.15</v>
      </c>
      <c r="IY351" s="4">
        <v>219.15</v>
      </c>
      <c r="IZ351" s="4">
        <v>219.15</v>
      </c>
      <c r="JA351" s="4">
        <v>219.15</v>
      </c>
      <c r="JB351" s="4">
        <v>219.15</v>
      </c>
      <c r="JC351" s="4">
        <v>219.15</v>
      </c>
      <c r="JD351" s="4">
        <v>219.48</v>
      </c>
      <c r="JE351" s="4">
        <v>219.81</v>
      </c>
      <c r="JF351" s="4">
        <v>220.15</v>
      </c>
      <c r="JG351" s="4">
        <v>220.48</v>
      </c>
      <c r="JH351" s="4">
        <v>220.81</v>
      </c>
      <c r="JI351" s="4">
        <v>220.81</v>
      </c>
      <c r="JJ351" s="4">
        <v>221.34</v>
      </c>
      <c r="JK351" s="4">
        <v>222.94</v>
      </c>
      <c r="JL351" s="4">
        <v>225.55</v>
      </c>
      <c r="JM351" s="4">
        <v>228.38</v>
      </c>
      <c r="JN351" s="4">
        <v>233.04</v>
      </c>
      <c r="JO351" s="4">
        <v>234.92</v>
      </c>
      <c r="JP351" s="4">
        <v>234.92</v>
      </c>
      <c r="JQ351" s="4">
        <v>236.86</v>
      </c>
      <c r="JR351" s="4">
        <v>238.04</v>
      </c>
      <c r="JS351" s="4">
        <v>238.87</v>
      </c>
      <c r="JT351" s="4">
        <v>239.7</v>
      </c>
      <c r="JU351" s="4">
        <v>240.53</v>
      </c>
      <c r="JV351" s="4">
        <v>241.35</v>
      </c>
      <c r="JW351" s="4">
        <v>241.35</v>
      </c>
      <c r="JX351" s="4">
        <v>242.18</v>
      </c>
      <c r="JY351" s="4">
        <v>243.01</v>
      </c>
      <c r="JZ351" s="4">
        <v>243.84</v>
      </c>
      <c r="KA351" s="4">
        <v>244.66</v>
      </c>
      <c r="KB351" s="4">
        <v>245.49</v>
      </c>
      <c r="KC351" s="4">
        <v>246.32</v>
      </c>
      <c r="KD351" s="4">
        <v>246.32</v>
      </c>
      <c r="KE351" s="4">
        <v>247.15</v>
      </c>
      <c r="KF351" s="4">
        <v>247.97</v>
      </c>
      <c r="KG351" s="4">
        <v>248.8</v>
      </c>
      <c r="KH351" s="4">
        <v>251.05</v>
      </c>
      <c r="KI351" s="4">
        <v>255.3</v>
      </c>
      <c r="KJ351" s="4">
        <v>265.86</v>
      </c>
      <c r="KK351" s="4">
        <v>265.86</v>
      </c>
      <c r="KL351" s="4">
        <v>285.73</v>
      </c>
      <c r="KM351" s="4">
        <v>304.5</v>
      </c>
      <c r="KN351" s="4">
        <v>314.48</v>
      </c>
      <c r="KO351" s="4">
        <v>331.79</v>
      </c>
      <c r="KP351" s="4">
        <v>335.89</v>
      </c>
      <c r="KQ351" s="4">
        <v>339.51</v>
      </c>
      <c r="KR351" s="4">
        <v>339.51</v>
      </c>
      <c r="KS351" s="4">
        <v>345.57</v>
      </c>
      <c r="KT351" s="4">
        <v>348.13</v>
      </c>
      <c r="KU351" s="4">
        <v>350.32</v>
      </c>
      <c r="KV351" s="4">
        <v>353.84</v>
      </c>
      <c r="KW351" s="4">
        <v>355.76</v>
      </c>
      <c r="KX351" s="4">
        <v>356.59</v>
      </c>
      <c r="KY351" s="4">
        <v>356.59</v>
      </c>
      <c r="KZ351" s="4">
        <v>357.42</v>
      </c>
      <c r="LA351" s="4">
        <v>358.24</v>
      </c>
      <c r="LB351" s="4">
        <v>359.07</v>
      </c>
      <c r="LC351" s="4">
        <v>359.9</v>
      </c>
      <c r="LD351" s="4">
        <v>360.73</v>
      </c>
      <c r="LE351" s="4">
        <v>361.55</v>
      </c>
      <c r="LF351" s="4">
        <v>361.55</v>
      </c>
      <c r="LG351" s="4">
        <v>362.38</v>
      </c>
      <c r="LH351" s="4">
        <v>363.21</v>
      </c>
      <c r="LI351" s="4">
        <v>364.04</v>
      </c>
      <c r="LJ351" s="4">
        <v>364.86</v>
      </c>
      <c r="LK351" s="4">
        <v>365.69</v>
      </c>
      <c r="LL351" s="4">
        <v>366.52</v>
      </c>
      <c r="LM351" s="4">
        <v>366.52</v>
      </c>
      <c r="LN351" s="4">
        <v>367.35</v>
      </c>
      <c r="LO351" s="4">
        <v>368.17</v>
      </c>
      <c r="LP351" s="4">
        <v>369</v>
      </c>
      <c r="LQ351" s="4">
        <v>369.83</v>
      </c>
      <c r="LR351" s="4">
        <v>370.66</v>
      </c>
      <c r="LS351" s="4">
        <v>371.93</v>
      </c>
      <c r="LT351" s="4">
        <v>371.93</v>
      </c>
      <c r="LU351" s="4">
        <v>373.3</v>
      </c>
      <c r="LV351" s="4">
        <v>374.68</v>
      </c>
      <c r="LW351" s="4">
        <v>376.06</v>
      </c>
      <c r="LX351" s="4">
        <v>377.69</v>
      </c>
      <c r="LY351" s="4">
        <v>379.62</v>
      </c>
      <c r="LZ351" s="4">
        <v>381.55</v>
      </c>
      <c r="MA351" s="4">
        <v>381.55</v>
      </c>
      <c r="MB351" s="4">
        <v>383.48</v>
      </c>
      <c r="MC351" s="4">
        <v>385.41</v>
      </c>
      <c r="MD351" s="4">
        <v>387.34</v>
      </c>
      <c r="ME351" s="4">
        <v>389.27</v>
      </c>
      <c r="MF351" s="4">
        <v>391.21</v>
      </c>
      <c r="MG351" s="4">
        <v>393.14</v>
      </c>
      <c r="MH351" s="4">
        <v>393.14</v>
      </c>
      <c r="MI351" s="4">
        <v>395.07</v>
      </c>
      <c r="MJ351" s="4">
        <v>397</v>
      </c>
      <c r="MK351" s="4">
        <v>398.93</v>
      </c>
      <c r="ML351" s="4">
        <v>400.86</v>
      </c>
      <c r="MM351" s="4">
        <v>403.28</v>
      </c>
      <c r="MN351" s="4">
        <v>406.03</v>
      </c>
      <c r="MO351" s="4">
        <v>406.03</v>
      </c>
      <c r="MP351" s="4">
        <v>409.1</v>
      </c>
      <c r="MQ351" s="4">
        <v>412.42</v>
      </c>
      <c r="MR351" s="4">
        <v>416.02</v>
      </c>
      <c r="MS351" s="4">
        <v>424.17</v>
      </c>
      <c r="MT351" s="4">
        <v>468.83</v>
      </c>
      <c r="MU351" s="4">
        <v>513.98</v>
      </c>
      <c r="MV351" s="4">
        <v>513.98</v>
      </c>
      <c r="MW351" s="4">
        <v>603.42999999999995</v>
      </c>
      <c r="MX351" s="4">
        <v>907.25</v>
      </c>
      <c r="MY351" s="4">
        <v>1579.8</v>
      </c>
      <c r="MZ351" s="4">
        <v>1853.2</v>
      </c>
      <c r="NA351" s="4">
        <v>2192.08</v>
      </c>
      <c r="NB351" s="4">
        <v>2630.29</v>
      </c>
      <c r="NC351" s="4">
        <v>2630.29</v>
      </c>
      <c r="ND351" s="4">
        <v>3272.87</v>
      </c>
      <c r="NE351" s="4">
        <v>4420.33</v>
      </c>
      <c r="NF351" s="4">
        <v>6265.33</v>
      </c>
      <c r="NG351" s="4">
        <v>9781.3799999999992</v>
      </c>
      <c r="NH351" s="4">
        <v>10432.629999999999</v>
      </c>
      <c r="NI351" s="4">
        <v>11299.47</v>
      </c>
      <c r="NJ351" s="4">
        <v>11299.47</v>
      </c>
      <c r="NK351" s="4">
        <v>12100.92</v>
      </c>
      <c r="NL351" s="4">
        <v>13713.39</v>
      </c>
      <c r="NM351" s="4">
        <v>13926.08</v>
      </c>
      <c r="NN351" s="4">
        <v>14196.17</v>
      </c>
      <c r="NO351" s="4">
        <v>14196.17</v>
      </c>
      <c r="NP351" s="4">
        <v>14641.9</v>
      </c>
      <c r="NQ351" s="4">
        <v>14641.9</v>
      </c>
      <c r="NR351" s="4">
        <v>15830.35</v>
      </c>
      <c r="NS351" s="4">
        <v>17040.3</v>
      </c>
      <c r="NT351" s="4">
        <v>18742.62</v>
      </c>
      <c r="NU351" s="4">
        <v>20410.7</v>
      </c>
      <c r="NV351" s="4">
        <v>23281.3</v>
      </c>
      <c r="NW351" s="4">
        <v>24532.82</v>
      </c>
      <c r="NX351" s="4">
        <v>24532.82</v>
      </c>
      <c r="NY351" s="4">
        <v>26141.93</v>
      </c>
      <c r="NZ351" s="4">
        <v>27557.759999999998</v>
      </c>
      <c r="OA351" s="4">
        <v>29838.59</v>
      </c>
      <c r="OB351" s="4">
        <v>30214.52</v>
      </c>
      <c r="OC351" s="4">
        <v>30539.66</v>
      </c>
      <c r="OD351" s="4">
        <v>32125.95</v>
      </c>
      <c r="OE351" s="4">
        <v>32125.95</v>
      </c>
      <c r="OF351" s="4">
        <v>34033.69</v>
      </c>
      <c r="OG351" s="4">
        <v>36035.17</v>
      </c>
      <c r="OH351" s="4">
        <v>38978.300000000003</v>
      </c>
      <c r="OI351" s="4">
        <v>41645.769999999997</v>
      </c>
      <c r="OJ351" s="4">
        <v>44026.55</v>
      </c>
      <c r="OK351" s="4">
        <v>45246.23</v>
      </c>
      <c r="OL351" s="4">
        <v>45246.23</v>
      </c>
      <c r="OM351" s="4">
        <v>46611.82</v>
      </c>
      <c r="ON351" s="4">
        <v>48241.14</v>
      </c>
      <c r="OO351" s="4">
        <v>50863.49</v>
      </c>
      <c r="OP351" s="4">
        <v>52270.05</v>
      </c>
      <c r="OQ351" s="4">
        <v>54625.25</v>
      </c>
      <c r="OR351" s="4">
        <v>55149.48</v>
      </c>
      <c r="OS351" s="4">
        <v>55149.48</v>
      </c>
      <c r="OT351" s="4">
        <v>55928.66</v>
      </c>
      <c r="OU351" s="4">
        <v>56570.59</v>
      </c>
      <c r="OV351" s="4">
        <v>57336.89</v>
      </c>
      <c r="OW351" s="4">
        <v>58911.71</v>
      </c>
      <c r="OX351" s="4">
        <v>59205.07</v>
      </c>
      <c r="OY351" s="4">
        <v>59555.69</v>
      </c>
      <c r="OZ351" s="4">
        <v>59555.69</v>
      </c>
      <c r="PA351" s="4">
        <v>60034.62</v>
      </c>
      <c r="PB351" s="4">
        <v>60652.1</v>
      </c>
      <c r="PC351" s="4">
        <v>61737.2</v>
      </c>
      <c r="PD351" s="4">
        <v>62297.21</v>
      </c>
      <c r="PE351" s="4">
        <v>63108.13</v>
      </c>
      <c r="PF351" s="4">
        <v>63762.34</v>
      </c>
      <c r="PG351" s="4">
        <v>63762.34</v>
      </c>
      <c r="PH351" s="4">
        <v>64475.71</v>
      </c>
      <c r="PI351" s="4">
        <v>64824.67</v>
      </c>
      <c r="PJ351" s="4">
        <v>65396.39</v>
      </c>
      <c r="PK351" s="4">
        <v>66198.95</v>
      </c>
      <c r="PL351" s="4">
        <v>66352.03</v>
      </c>
      <c r="PM351" s="4">
        <v>66592.33</v>
      </c>
      <c r="PN351" s="4">
        <v>66592.33</v>
      </c>
      <c r="PO351" s="4">
        <v>66933.53</v>
      </c>
      <c r="PP351" s="4">
        <v>67133.87</v>
      </c>
      <c r="PQ351" s="4">
        <v>67305.31</v>
      </c>
      <c r="PR351" s="4">
        <v>67655.09</v>
      </c>
      <c r="PS351" s="4">
        <v>68122.570000000007</v>
      </c>
      <c r="PT351" s="4">
        <v>68841.460000000006</v>
      </c>
      <c r="PU351" s="4">
        <v>68841.460000000006</v>
      </c>
      <c r="PV351" s="4">
        <v>69750.47</v>
      </c>
      <c r="PW351" s="4">
        <v>69891.320000000007</v>
      </c>
      <c r="PX351" s="4">
        <v>70188.94</v>
      </c>
      <c r="PY351" s="4">
        <v>70264.479999999996</v>
      </c>
      <c r="PZ351" s="4">
        <v>70446.52</v>
      </c>
      <c r="QA351" s="4">
        <v>70608</v>
      </c>
      <c r="QB351" s="4">
        <v>70608</v>
      </c>
      <c r="QC351" s="4">
        <v>70608</v>
      </c>
      <c r="QD351" s="4">
        <v>70608</v>
      </c>
      <c r="QE351" s="4">
        <v>70608</v>
      </c>
      <c r="QF351" s="4">
        <v>70608</v>
      </c>
      <c r="QG351" s="4">
        <v>70608</v>
      </c>
      <c r="QH351" s="4">
        <v>70608</v>
      </c>
      <c r="QI351" s="4">
        <v>70608</v>
      </c>
      <c r="QJ351" s="4">
        <v>70608</v>
      </c>
      <c r="QK351" s="4">
        <v>70608</v>
      </c>
      <c r="QL351" s="4">
        <v>70608</v>
      </c>
      <c r="QM351" s="4">
        <v>70608</v>
      </c>
      <c r="QN351" s="4">
        <v>70608</v>
      </c>
      <c r="QO351" s="4">
        <v>70608</v>
      </c>
      <c r="QP351" s="4">
        <v>70608</v>
      </c>
      <c r="QQ351" s="4">
        <v>70608</v>
      </c>
      <c r="QR351" s="4">
        <v>70608</v>
      </c>
      <c r="QS351" s="4">
        <v>70608</v>
      </c>
      <c r="QT351" s="4">
        <v>70608</v>
      </c>
      <c r="QU351" s="4">
        <v>70608</v>
      </c>
      <c r="QV351" s="4">
        <v>70608</v>
      </c>
      <c r="QW351" s="4">
        <v>70608</v>
      </c>
      <c r="QX351" s="4">
        <v>70608</v>
      </c>
      <c r="QY351" s="4">
        <v>70608</v>
      </c>
      <c r="QZ351" s="4">
        <v>70608</v>
      </c>
    </row>
    <row r="352" spans="1:468">
      <c r="A352" s="4" t="s">
        <v>1137</v>
      </c>
      <c r="D352" s="4">
        <v>18380.009999999998</v>
      </c>
      <c r="E352" s="4">
        <v>3952.55</v>
      </c>
      <c r="F352" s="689">
        <v>5615614.8200000003</v>
      </c>
      <c r="H352" s="4" t="s">
        <v>894</v>
      </c>
      <c r="HY352" s="4">
        <v>25.76</v>
      </c>
      <c r="HZ352" s="4">
        <v>25.76</v>
      </c>
      <c r="IA352" s="4">
        <v>85.88</v>
      </c>
      <c r="IB352" s="4">
        <v>85.88</v>
      </c>
      <c r="IC352" s="4">
        <v>85.88</v>
      </c>
      <c r="ID352" s="4">
        <v>85.88</v>
      </c>
      <c r="IE352" s="4">
        <v>104.16</v>
      </c>
      <c r="IF352" s="4">
        <v>125.48</v>
      </c>
      <c r="IG352" s="4">
        <v>125.48</v>
      </c>
      <c r="IH352" s="4">
        <v>177.26</v>
      </c>
      <c r="II352" s="4">
        <v>177.26</v>
      </c>
      <c r="IJ352" s="4">
        <v>177.26</v>
      </c>
      <c r="IK352" s="4">
        <v>177.26</v>
      </c>
      <c r="IL352" s="4">
        <v>177.26</v>
      </c>
      <c r="IM352" s="4">
        <v>177.26</v>
      </c>
      <c r="IN352" s="4">
        <v>177.26</v>
      </c>
      <c r="IO352" s="4">
        <v>177.26</v>
      </c>
      <c r="IP352" s="4">
        <v>177.26</v>
      </c>
      <c r="IQ352" s="4">
        <v>177.26</v>
      </c>
      <c r="IR352" s="4">
        <v>177.26</v>
      </c>
      <c r="IS352" s="4">
        <v>177.26</v>
      </c>
      <c r="IT352" s="4">
        <v>177.26</v>
      </c>
      <c r="IU352" s="4">
        <v>177.26</v>
      </c>
      <c r="IV352" s="4">
        <v>177.26</v>
      </c>
      <c r="IW352" s="4">
        <v>177.26</v>
      </c>
      <c r="IX352" s="4">
        <v>177.26</v>
      </c>
      <c r="IY352" s="4">
        <v>177.26</v>
      </c>
      <c r="IZ352" s="4">
        <v>177.26</v>
      </c>
      <c r="JA352" s="4">
        <v>177.26</v>
      </c>
      <c r="JB352" s="4">
        <v>177.26</v>
      </c>
      <c r="JC352" s="4">
        <v>177.26</v>
      </c>
      <c r="JD352" s="4">
        <v>177.26</v>
      </c>
      <c r="JE352" s="4">
        <v>177.26</v>
      </c>
      <c r="JF352" s="4">
        <v>177.26</v>
      </c>
      <c r="JG352" s="4">
        <v>177.26</v>
      </c>
      <c r="JH352" s="4">
        <v>177.26</v>
      </c>
      <c r="JI352" s="4">
        <v>177.26</v>
      </c>
      <c r="JJ352" s="4">
        <v>177.26</v>
      </c>
      <c r="JK352" s="4">
        <v>178.09</v>
      </c>
      <c r="JL352" s="4">
        <v>178.92</v>
      </c>
      <c r="JM352" s="4">
        <v>179.74</v>
      </c>
      <c r="JN352" s="4">
        <v>180.57</v>
      </c>
      <c r="JO352" s="4">
        <v>181.4</v>
      </c>
      <c r="JP352" s="4">
        <v>181.4</v>
      </c>
      <c r="JQ352" s="4">
        <v>182.23</v>
      </c>
      <c r="JR352" s="4">
        <v>183.05</v>
      </c>
      <c r="JS352" s="4">
        <v>183.88</v>
      </c>
      <c r="JT352" s="4">
        <v>184.71</v>
      </c>
      <c r="JU352" s="4">
        <v>185.54</v>
      </c>
      <c r="JV352" s="4">
        <v>186.36</v>
      </c>
      <c r="JW352" s="4">
        <v>186.36</v>
      </c>
      <c r="JX352" s="4">
        <v>187.19</v>
      </c>
      <c r="JY352" s="4">
        <v>188.02</v>
      </c>
      <c r="JZ352" s="4">
        <v>188.85</v>
      </c>
      <c r="KA352" s="4">
        <v>189.67</v>
      </c>
      <c r="KB352" s="4">
        <v>190.5</v>
      </c>
      <c r="KC352" s="4">
        <v>191.33</v>
      </c>
      <c r="KD352" s="4">
        <v>191.33</v>
      </c>
      <c r="KE352" s="4">
        <v>192.15</v>
      </c>
      <c r="KF352" s="4">
        <v>192.98</v>
      </c>
      <c r="KG352" s="4">
        <v>193.81</v>
      </c>
      <c r="KH352" s="4">
        <v>194.64</v>
      </c>
      <c r="KI352" s="4">
        <v>195.46</v>
      </c>
      <c r="KJ352" s="4">
        <v>196.29</v>
      </c>
      <c r="KK352" s="4">
        <v>196.29</v>
      </c>
      <c r="KL352" s="4">
        <v>197.12</v>
      </c>
      <c r="KM352" s="4">
        <v>197.95</v>
      </c>
      <c r="KN352" s="4">
        <v>198.77</v>
      </c>
      <c r="KO352" s="4">
        <v>199.6</v>
      </c>
      <c r="KP352" s="4">
        <v>200.43</v>
      </c>
      <c r="KQ352" s="4">
        <v>201.26</v>
      </c>
      <c r="KR352" s="4">
        <v>201.26</v>
      </c>
      <c r="KS352" s="4">
        <v>202.08</v>
      </c>
      <c r="KT352" s="4">
        <v>202.91</v>
      </c>
      <c r="KU352" s="4">
        <v>203.74</v>
      </c>
      <c r="KV352" s="4">
        <v>204.57</v>
      </c>
      <c r="KW352" s="4">
        <v>205.39</v>
      </c>
      <c r="KX352" s="4">
        <v>206.22</v>
      </c>
      <c r="KY352" s="4">
        <v>206.22</v>
      </c>
      <c r="KZ352" s="4">
        <v>207.05</v>
      </c>
      <c r="LA352" s="4">
        <v>207.88</v>
      </c>
      <c r="LB352" s="4">
        <v>208.7</v>
      </c>
      <c r="LC352" s="4">
        <v>209.53</v>
      </c>
      <c r="LD352" s="4">
        <v>210.36</v>
      </c>
      <c r="LE352" s="4">
        <v>211.19</v>
      </c>
      <c r="LF352" s="4">
        <v>211.19</v>
      </c>
      <c r="LG352" s="4">
        <v>212.01</v>
      </c>
      <c r="LH352" s="4">
        <v>212.84</v>
      </c>
      <c r="LI352" s="4">
        <v>213.67</v>
      </c>
      <c r="LJ352" s="4">
        <v>214.5</v>
      </c>
      <c r="LK352" s="4">
        <v>215.32</v>
      </c>
      <c r="LL352" s="4">
        <v>216.15</v>
      </c>
      <c r="LM352" s="4">
        <v>216.15</v>
      </c>
      <c r="LN352" s="4">
        <v>216.98</v>
      </c>
      <c r="LO352" s="4">
        <v>217.81</v>
      </c>
      <c r="LP352" s="4">
        <v>218.63</v>
      </c>
      <c r="LQ352" s="4">
        <v>219.46</v>
      </c>
      <c r="LR352" s="4">
        <v>220.29</v>
      </c>
      <c r="LS352" s="4">
        <v>221.56</v>
      </c>
      <c r="LT352" s="4">
        <v>221.56</v>
      </c>
      <c r="LU352" s="4">
        <v>222.94</v>
      </c>
      <c r="LV352" s="4">
        <v>224.32</v>
      </c>
      <c r="LW352" s="4">
        <v>225.7</v>
      </c>
      <c r="LX352" s="4">
        <v>227.32</v>
      </c>
      <c r="LY352" s="4">
        <v>229.25</v>
      </c>
      <c r="LZ352" s="4">
        <v>231.18</v>
      </c>
      <c r="MA352" s="4">
        <v>231.18</v>
      </c>
      <c r="MB352" s="4">
        <v>233.11</v>
      </c>
      <c r="MC352" s="4">
        <v>235.05</v>
      </c>
      <c r="MD352" s="4">
        <v>236.98</v>
      </c>
      <c r="ME352" s="4">
        <v>238.91</v>
      </c>
      <c r="MF352" s="4">
        <v>240.84</v>
      </c>
      <c r="MG352" s="4">
        <v>242.77</v>
      </c>
      <c r="MH352" s="4">
        <v>242.77</v>
      </c>
      <c r="MI352" s="4">
        <v>244.7</v>
      </c>
      <c r="MJ352" s="4">
        <v>246.63</v>
      </c>
      <c r="MK352" s="4">
        <v>248.56</v>
      </c>
      <c r="ML352" s="4">
        <v>250.49</v>
      </c>
      <c r="MM352" s="4">
        <v>252.64</v>
      </c>
      <c r="MN352" s="4">
        <v>255.13</v>
      </c>
      <c r="MO352" s="4">
        <v>255.13</v>
      </c>
      <c r="MP352" s="4">
        <v>257.61</v>
      </c>
      <c r="MQ352" s="4">
        <v>260.08999999999997</v>
      </c>
      <c r="MR352" s="4">
        <v>262.57</v>
      </c>
      <c r="MS352" s="4">
        <v>269.11</v>
      </c>
      <c r="MT352" s="4">
        <v>312.08999999999997</v>
      </c>
      <c r="MU352" s="4">
        <v>355.08</v>
      </c>
      <c r="MV352" s="4">
        <v>355.08</v>
      </c>
      <c r="MW352" s="4">
        <v>398.06</v>
      </c>
      <c r="MX352" s="4">
        <v>554.57000000000005</v>
      </c>
      <c r="MY352" s="4">
        <v>711.17</v>
      </c>
      <c r="MZ352" s="4">
        <v>868.85</v>
      </c>
      <c r="NA352" s="4">
        <v>1107.8</v>
      </c>
      <c r="NB352" s="4">
        <v>1369.96</v>
      </c>
      <c r="NC352" s="4">
        <v>1369.96</v>
      </c>
      <c r="ND352" s="4">
        <v>1715.91</v>
      </c>
      <c r="NE352" s="4">
        <v>2236.7600000000002</v>
      </c>
      <c r="NF352" s="4">
        <v>2902.34</v>
      </c>
      <c r="NG352" s="4">
        <v>3952.55</v>
      </c>
      <c r="NH352" s="4">
        <v>4082.19</v>
      </c>
      <c r="NI352" s="4">
        <v>4216.3999999999996</v>
      </c>
      <c r="NJ352" s="4">
        <v>4216.3999999999996</v>
      </c>
      <c r="NK352" s="4">
        <v>4464.42</v>
      </c>
      <c r="NL352" s="4">
        <v>4803.3500000000004</v>
      </c>
      <c r="NM352" s="4">
        <v>4942.1899999999996</v>
      </c>
      <c r="NN352" s="4">
        <v>5121.59</v>
      </c>
      <c r="NO352" s="4">
        <v>5121.59</v>
      </c>
      <c r="NP352" s="4">
        <v>5420.84</v>
      </c>
      <c r="NQ352" s="4">
        <v>5420.84</v>
      </c>
      <c r="NR352" s="4">
        <v>6260.34</v>
      </c>
      <c r="NS352" s="4">
        <v>6970.21</v>
      </c>
      <c r="NT352" s="4">
        <v>8153.39</v>
      </c>
      <c r="NU352" s="4">
        <v>9067.23</v>
      </c>
      <c r="NV352" s="4">
        <v>10258.61</v>
      </c>
      <c r="NW352" s="4">
        <v>11123.5</v>
      </c>
      <c r="NX352" s="4">
        <v>11123.5</v>
      </c>
      <c r="NY352" s="4">
        <v>12346.23</v>
      </c>
      <c r="NZ352" s="4">
        <v>12758.89</v>
      </c>
      <c r="OA352" s="4">
        <v>12967.54</v>
      </c>
      <c r="OB352" s="4">
        <v>13213.9</v>
      </c>
      <c r="OC352" s="4">
        <v>13401.09</v>
      </c>
      <c r="OD352" s="4">
        <v>13629.92</v>
      </c>
      <c r="OE352" s="4">
        <v>13629.92</v>
      </c>
      <c r="OF352" s="4">
        <v>13827.46</v>
      </c>
      <c r="OG352" s="4">
        <v>14127.13</v>
      </c>
      <c r="OH352" s="4">
        <v>14307.88</v>
      </c>
      <c r="OI352" s="4">
        <v>14474.03</v>
      </c>
      <c r="OJ352" s="4">
        <v>14695.11</v>
      </c>
      <c r="OK352" s="4">
        <v>14968.29</v>
      </c>
      <c r="OL352" s="4">
        <v>14968.29</v>
      </c>
      <c r="OM352" s="4">
        <v>15315.34</v>
      </c>
      <c r="ON352" s="4">
        <v>15695.2</v>
      </c>
      <c r="OO352" s="4">
        <v>15996.73</v>
      </c>
      <c r="OP352" s="4">
        <v>16417.25</v>
      </c>
      <c r="OQ352" s="4">
        <v>16851.830000000002</v>
      </c>
      <c r="OR352" s="4">
        <v>16983.41</v>
      </c>
      <c r="OS352" s="4">
        <v>16983.41</v>
      </c>
      <c r="OT352" s="4">
        <v>17041.62</v>
      </c>
      <c r="OU352" s="4">
        <v>17120.96</v>
      </c>
      <c r="OV352" s="4">
        <v>17235.599999999999</v>
      </c>
      <c r="OW352" s="4">
        <v>17312.57</v>
      </c>
      <c r="OX352" s="4">
        <v>17368.03</v>
      </c>
      <c r="OY352" s="4">
        <v>17488.72</v>
      </c>
      <c r="OZ352" s="4">
        <v>17488.72</v>
      </c>
      <c r="PA352" s="4">
        <v>17643.62</v>
      </c>
      <c r="PB352" s="4">
        <v>17758.7</v>
      </c>
      <c r="PC352" s="4">
        <v>17916.740000000002</v>
      </c>
      <c r="PD352" s="4">
        <v>18180.5</v>
      </c>
      <c r="PE352" s="4">
        <v>18366.11</v>
      </c>
      <c r="PF352" s="4">
        <v>18377.07</v>
      </c>
      <c r="PG352" s="4">
        <v>18377.07</v>
      </c>
      <c r="PH352" s="4">
        <v>18377.900000000001</v>
      </c>
      <c r="PI352" s="4">
        <v>18378.54</v>
      </c>
      <c r="PJ352" s="4">
        <v>18378.72</v>
      </c>
      <c r="PK352" s="4">
        <v>18379.099999999999</v>
      </c>
      <c r="PL352" s="4">
        <v>18379.419999999998</v>
      </c>
      <c r="PM352" s="4">
        <v>18379.560000000001</v>
      </c>
      <c r="PN352" s="4">
        <v>18379.560000000001</v>
      </c>
      <c r="PO352" s="4">
        <v>18379.830000000002</v>
      </c>
      <c r="PP352" s="4">
        <v>18380.009999999998</v>
      </c>
      <c r="PQ352" s="4">
        <v>18380.009999999998</v>
      </c>
      <c r="PR352" s="4">
        <v>18380.009999999998</v>
      </c>
      <c r="PS352" s="4">
        <v>18380.009999999998</v>
      </c>
      <c r="PT352" s="4">
        <v>18380.009999999998</v>
      </c>
      <c r="PU352" s="4">
        <v>18380.009999999998</v>
      </c>
      <c r="PV352" s="4">
        <v>18380.009999999998</v>
      </c>
      <c r="PW352" s="4">
        <v>18380.009999999998</v>
      </c>
      <c r="PX352" s="4">
        <v>18380.009999999998</v>
      </c>
      <c r="PY352" s="4">
        <v>18380.009999999998</v>
      </c>
      <c r="PZ352" s="4">
        <v>18380.009999999998</v>
      </c>
      <c r="QA352" s="4">
        <v>18380.009999999998</v>
      </c>
      <c r="QB352" s="4">
        <v>18380.009999999998</v>
      </c>
      <c r="QC352" s="4">
        <v>18380.009999999998</v>
      </c>
      <c r="QD352" s="4">
        <v>18380.009999999998</v>
      </c>
      <c r="QE352" s="4">
        <v>18380.009999999998</v>
      </c>
      <c r="QF352" s="4">
        <v>18380.009999999998</v>
      </c>
      <c r="QG352" s="4">
        <v>18380.009999999998</v>
      </c>
      <c r="QH352" s="4">
        <v>18380.009999999998</v>
      </c>
      <c r="QI352" s="4">
        <v>18380.009999999998</v>
      </c>
      <c r="QJ352" s="4">
        <v>18380.009999999998</v>
      </c>
      <c r="QK352" s="4">
        <v>18380.009999999998</v>
      </c>
      <c r="QL352" s="4">
        <v>18380.009999999998</v>
      </c>
      <c r="QM352" s="4">
        <v>18380.009999999998</v>
      </c>
      <c r="QN352" s="4">
        <v>18380.009999999998</v>
      </c>
      <c r="QO352" s="4">
        <v>18380.009999999998</v>
      </c>
      <c r="QP352" s="4">
        <v>18380.009999999998</v>
      </c>
      <c r="QQ352" s="4">
        <v>18380.009999999998</v>
      </c>
      <c r="QR352" s="4">
        <v>18380.009999999998</v>
      </c>
      <c r="QS352" s="4">
        <v>18380.009999999998</v>
      </c>
      <c r="QT352" s="4">
        <v>18380.009999999998</v>
      </c>
      <c r="QU352" s="4">
        <v>18380.009999999998</v>
      </c>
      <c r="QV352" s="4">
        <v>18380.009999999998</v>
      </c>
      <c r="QW352" s="4">
        <v>18380.009999999998</v>
      </c>
      <c r="QX352" s="4">
        <v>18380.009999999998</v>
      </c>
      <c r="QY352" s="4">
        <v>18380.009999999998</v>
      </c>
      <c r="QZ352" s="4">
        <v>18380.009999999998</v>
      </c>
    </row>
    <row r="353" spans="1:468">
      <c r="A353" s="4" t="s">
        <v>1182</v>
      </c>
      <c r="D353" s="4">
        <v>4330.01</v>
      </c>
      <c r="E353" s="4">
        <v>584.29</v>
      </c>
      <c r="F353" s="689">
        <v>98845.41</v>
      </c>
      <c r="H353" s="4" t="s">
        <v>894</v>
      </c>
      <c r="HY353" s="4">
        <v>24.94</v>
      </c>
      <c r="HZ353" s="4">
        <v>24.94</v>
      </c>
      <c r="IA353" s="4">
        <v>83.13</v>
      </c>
      <c r="IB353" s="4">
        <v>83.13</v>
      </c>
      <c r="IC353" s="4">
        <v>83.13</v>
      </c>
      <c r="ID353" s="4">
        <v>83.13</v>
      </c>
      <c r="IE353" s="4">
        <v>99.76</v>
      </c>
      <c r="IF353" s="4">
        <v>119.15</v>
      </c>
      <c r="IG353" s="4">
        <v>119.15</v>
      </c>
      <c r="IH353" s="4">
        <v>166.26</v>
      </c>
      <c r="II353" s="4">
        <v>166.26</v>
      </c>
      <c r="IJ353" s="4">
        <v>166.26</v>
      </c>
      <c r="IK353" s="4">
        <v>166.26</v>
      </c>
      <c r="IL353" s="4">
        <v>166.26</v>
      </c>
      <c r="IM353" s="4">
        <v>166.26</v>
      </c>
      <c r="IN353" s="4">
        <v>166.26</v>
      </c>
      <c r="IO353" s="4">
        <v>166.26</v>
      </c>
      <c r="IP353" s="4">
        <v>166.26</v>
      </c>
      <c r="IQ353" s="4">
        <v>166.26</v>
      </c>
      <c r="IR353" s="4">
        <v>166.26</v>
      </c>
      <c r="IS353" s="4">
        <v>166.26</v>
      </c>
      <c r="IT353" s="4">
        <v>166.26</v>
      </c>
      <c r="IU353" s="4">
        <v>166.26</v>
      </c>
      <c r="IV353" s="4">
        <v>166.26</v>
      </c>
      <c r="IW353" s="4">
        <v>166.26</v>
      </c>
      <c r="IX353" s="4">
        <v>166.26</v>
      </c>
      <c r="IY353" s="4">
        <v>166.26</v>
      </c>
      <c r="IZ353" s="4">
        <v>166.26</v>
      </c>
      <c r="JA353" s="4">
        <v>166.26</v>
      </c>
      <c r="JB353" s="4">
        <v>166.26</v>
      </c>
      <c r="JC353" s="4">
        <v>166.26</v>
      </c>
      <c r="JD353" s="4">
        <v>166.26</v>
      </c>
      <c r="JE353" s="4">
        <v>166.26</v>
      </c>
      <c r="JF353" s="4">
        <v>166.26</v>
      </c>
      <c r="JG353" s="4">
        <v>166.26</v>
      </c>
      <c r="JH353" s="4">
        <v>166.26</v>
      </c>
      <c r="JI353" s="4">
        <v>166.26</v>
      </c>
      <c r="JJ353" s="4">
        <v>166.26</v>
      </c>
      <c r="JK353" s="4">
        <v>167.07</v>
      </c>
      <c r="JL353" s="4">
        <v>167.89</v>
      </c>
      <c r="JM353" s="4">
        <v>168.7</v>
      </c>
      <c r="JN353" s="4">
        <v>169.52</v>
      </c>
      <c r="JO353" s="4">
        <v>170.33</v>
      </c>
      <c r="JP353" s="4">
        <v>170.33</v>
      </c>
      <c r="JQ353" s="4">
        <v>171.14</v>
      </c>
      <c r="JR353" s="4">
        <v>171.96</v>
      </c>
      <c r="JS353" s="4">
        <v>172.77</v>
      </c>
      <c r="JT353" s="4">
        <v>173.59</v>
      </c>
      <c r="JU353" s="4">
        <v>174.4</v>
      </c>
      <c r="JV353" s="4">
        <v>175.21</v>
      </c>
      <c r="JW353" s="4">
        <v>175.21</v>
      </c>
      <c r="JX353" s="4">
        <v>176.03</v>
      </c>
      <c r="JY353" s="4">
        <v>176.84</v>
      </c>
      <c r="JZ353" s="4">
        <v>177.66</v>
      </c>
      <c r="KA353" s="4">
        <v>178.47</v>
      </c>
      <c r="KB353" s="4">
        <v>179.28</v>
      </c>
      <c r="KC353" s="4">
        <v>180.1</v>
      </c>
      <c r="KD353" s="4">
        <v>180.1</v>
      </c>
      <c r="KE353" s="4">
        <v>180.91</v>
      </c>
      <c r="KF353" s="4">
        <v>181.73</v>
      </c>
      <c r="KG353" s="4">
        <v>182.54</v>
      </c>
      <c r="KH353" s="4">
        <v>183.35</v>
      </c>
      <c r="KI353" s="4">
        <v>184.17</v>
      </c>
      <c r="KJ353" s="4">
        <v>184.98</v>
      </c>
      <c r="KK353" s="4">
        <v>184.98</v>
      </c>
      <c r="KL353" s="4">
        <v>185.8</v>
      </c>
      <c r="KM353" s="4">
        <v>186.61</v>
      </c>
      <c r="KN353" s="4">
        <v>187.42</v>
      </c>
      <c r="KO353" s="4">
        <v>188.24</v>
      </c>
      <c r="KP353" s="4">
        <v>189.05</v>
      </c>
      <c r="KQ353" s="4">
        <v>189.87</v>
      </c>
      <c r="KR353" s="4">
        <v>189.87</v>
      </c>
      <c r="KS353" s="4">
        <v>190.68</v>
      </c>
      <c r="KT353" s="4">
        <v>191.49</v>
      </c>
      <c r="KU353" s="4">
        <v>192.31</v>
      </c>
      <c r="KV353" s="4">
        <v>193.12</v>
      </c>
      <c r="KW353" s="4">
        <v>193.94</v>
      </c>
      <c r="KX353" s="4">
        <v>194.75</v>
      </c>
      <c r="KY353" s="4">
        <v>194.75</v>
      </c>
      <c r="KZ353" s="4">
        <v>195.56</v>
      </c>
      <c r="LA353" s="4">
        <v>196.38</v>
      </c>
      <c r="LB353" s="4">
        <v>197.19</v>
      </c>
      <c r="LC353" s="4">
        <v>198.01</v>
      </c>
      <c r="LD353" s="4">
        <v>198.82</v>
      </c>
      <c r="LE353" s="4">
        <v>199.63</v>
      </c>
      <c r="LF353" s="4">
        <v>199.63</v>
      </c>
      <c r="LG353" s="4">
        <v>200.45</v>
      </c>
      <c r="LH353" s="4">
        <v>201.26</v>
      </c>
      <c r="LI353" s="4">
        <v>202.08</v>
      </c>
      <c r="LJ353" s="4">
        <v>202.89</v>
      </c>
      <c r="LK353" s="4">
        <v>203.7</v>
      </c>
      <c r="LL353" s="4">
        <v>204.52</v>
      </c>
      <c r="LM353" s="4">
        <v>204.52</v>
      </c>
      <c r="LN353" s="4">
        <v>205.33</v>
      </c>
      <c r="LO353" s="4">
        <v>206.15</v>
      </c>
      <c r="LP353" s="4">
        <v>206.96</v>
      </c>
      <c r="LQ353" s="4">
        <v>207.77</v>
      </c>
      <c r="LR353" s="4">
        <v>208.59</v>
      </c>
      <c r="LS353" s="4">
        <v>209.84</v>
      </c>
      <c r="LT353" s="4">
        <v>209.84</v>
      </c>
      <c r="LU353" s="4">
        <v>211.19</v>
      </c>
      <c r="LV353" s="4">
        <v>212.55</v>
      </c>
      <c r="LW353" s="4">
        <v>213.91</v>
      </c>
      <c r="LX353" s="4">
        <v>215.51</v>
      </c>
      <c r="LY353" s="4">
        <v>217.41</v>
      </c>
      <c r="LZ353" s="4">
        <v>219.31</v>
      </c>
      <c r="MA353" s="4">
        <v>219.31</v>
      </c>
      <c r="MB353" s="4">
        <v>221.21</v>
      </c>
      <c r="MC353" s="4">
        <v>223.11</v>
      </c>
      <c r="MD353" s="4">
        <v>225</v>
      </c>
      <c r="ME353" s="4">
        <v>226.9</v>
      </c>
      <c r="MF353" s="4">
        <v>228.8</v>
      </c>
      <c r="MG353" s="4">
        <v>230.7</v>
      </c>
      <c r="MH353" s="4">
        <v>230.7</v>
      </c>
      <c r="MI353" s="4">
        <v>232.6</v>
      </c>
      <c r="MJ353" s="4">
        <v>234.5</v>
      </c>
      <c r="MK353" s="4">
        <v>236.4</v>
      </c>
      <c r="ML353" s="4">
        <v>238.3</v>
      </c>
      <c r="MM353" s="4">
        <v>240.42</v>
      </c>
      <c r="MN353" s="4">
        <v>242.86</v>
      </c>
      <c r="MO353" s="4">
        <v>242.86</v>
      </c>
      <c r="MP353" s="4">
        <v>245.3</v>
      </c>
      <c r="MQ353" s="4">
        <v>247.74</v>
      </c>
      <c r="MR353" s="4">
        <v>250.18</v>
      </c>
      <c r="MS353" s="4">
        <v>252.63</v>
      </c>
      <c r="MT353" s="4">
        <v>255.07</v>
      </c>
      <c r="MU353" s="4">
        <v>257.51</v>
      </c>
      <c r="MV353" s="4">
        <v>257.51</v>
      </c>
      <c r="MW353" s="4">
        <v>259.95</v>
      </c>
      <c r="MX353" s="4">
        <v>262.58</v>
      </c>
      <c r="MY353" s="4">
        <v>265.3</v>
      </c>
      <c r="MZ353" s="4">
        <v>268.01</v>
      </c>
      <c r="NA353" s="4">
        <v>270.72000000000003</v>
      </c>
      <c r="NB353" s="4">
        <v>282.07</v>
      </c>
      <c r="NC353" s="4">
        <v>282.07</v>
      </c>
      <c r="ND353" s="4">
        <v>293.88</v>
      </c>
      <c r="NE353" s="4">
        <v>349.16</v>
      </c>
      <c r="NF353" s="4">
        <v>423.59</v>
      </c>
      <c r="NG353" s="4">
        <v>584.29</v>
      </c>
      <c r="NH353" s="4">
        <v>610.55999999999995</v>
      </c>
      <c r="NI353" s="4">
        <v>641.21</v>
      </c>
      <c r="NJ353" s="4">
        <v>641.21</v>
      </c>
      <c r="NK353" s="4">
        <v>715.63</v>
      </c>
      <c r="NL353" s="4">
        <v>742.76</v>
      </c>
      <c r="NM353" s="4">
        <v>773.22</v>
      </c>
      <c r="NN353" s="4">
        <v>837.01</v>
      </c>
      <c r="NO353" s="4">
        <v>837.01</v>
      </c>
      <c r="NP353" s="4">
        <v>859.13</v>
      </c>
      <c r="NQ353" s="4">
        <v>859.13</v>
      </c>
      <c r="NR353" s="4">
        <v>887.2</v>
      </c>
      <c r="NS353" s="4">
        <v>930.72</v>
      </c>
      <c r="NT353" s="4">
        <v>998.76</v>
      </c>
      <c r="NU353" s="4">
        <v>1020.46</v>
      </c>
      <c r="NV353" s="4">
        <v>1047.93</v>
      </c>
      <c r="NW353" s="4">
        <v>1086.55</v>
      </c>
      <c r="NX353" s="4">
        <v>1086.55</v>
      </c>
      <c r="NY353" s="4">
        <v>1162.93</v>
      </c>
      <c r="NZ353" s="4">
        <v>1215.21</v>
      </c>
      <c r="OA353" s="4">
        <v>1283.4000000000001</v>
      </c>
      <c r="OB353" s="4">
        <v>1352.73</v>
      </c>
      <c r="OC353" s="4">
        <v>1461.03</v>
      </c>
      <c r="OD353" s="4">
        <v>1631.38</v>
      </c>
      <c r="OE353" s="4">
        <v>1631.38</v>
      </c>
      <c r="OF353" s="4">
        <v>1762.83</v>
      </c>
      <c r="OG353" s="4">
        <v>1950.81</v>
      </c>
      <c r="OH353" s="4">
        <v>2084.2199999999998</v>
      </c>
      <c r="OI353" s="4">
        <v>2216.41</v>
      </c>
      <c r="OJ353" s="4">
        <v>2396.8000000000002</v>
      </c>
      <c r="OK353" s="4">
        <v>2621.3000000000002</v>
      </c>
      <c r="OL353" s="4">
        <v>2621.3000000000002</v>
      </c>
      <c r="OM353" s="4">
        <v>2893.42</v>
      </c>
      <c r="ON353" s="4">
        <v>3085.57</v>
      </c>
      <c r="OO353" s="4">
        <v>3251.48</v>
      </c>
      <c r="OP353" s="4">
        <v>3467.19</v>
      </c>
      <c r="OQ353" s="4">
        <v>3574.56</v>
      </c>
      <c r="OR353" s="4">
        <v>3682.59</v>
      </c>
      <c r="OS353" s="4">
        <v>3682.59</v>
      </c>
      <c r="OT353" s="4">
        <v>3731.46</v>
      </c>
      <c r="OU353" s="4">
        <v>3798.21</v>
      </c>
      <c r="OV353" s="4">
        <v>3896.44</v>
      </c>
      <c r="OW353" s="4">
        <v>3964.82</v>
      </c>
      <c r="OX353" s="4">
        <v>4015.03</v>
      </c>
      <c r="OY353" s="4">
        <v>4081.69</v>
      </c>
      <c r="OZ353" s="4">
        <v>4081.69</v>
      </c>
      <c r="PA353" s="4">
        <v>4153.38</v>
      </c>
      <c r="PB353" s="4">
        <v>4185.59</v>
      </c>
      <c r="PC353" s="4">
        <v>4210.5200000000004</v>
      </c>
      <c r="PD353" s="4">
        <v>4247.93</v>
      </c>
      <c r="PE353" s="4">
        <v>4319.62</v>
      </c>
      <c r="PF353" s="4">
        <v>4330.01</v>
      </c>
      <c r="PG353" s="4">
        <v>4330.01</v>
      </c>
      <c r="PH353" s="4">
        <v>4330.01</v>
      </c>
      <c r="PI353" s="4">
        <v>4330.01</v>
      </c>
      <c r="PJ353" s="4">
        <v>4330.01</v>
      </c>
      <c r="PK353" s="4">
        <v>4330.01</v>
      </c>
      <c r="PL353" s="4">
        <v>4330.01</v>
      </c>
      <c r="PM353" s="4">
        <v>4330.01</v>
      </c>
      <c r="PN353" s="4">
        <v>4330.01</v>
      </c>
      <c r="PO353" s="4">
        <v>4330.01</v>
      </c>
      <c r="PP353" s="4">
        <v>4330.01</v>
      </c>
      <c r="PQ353" s="4">
        <v>4330.01</v>
      </c>
      <c r="PR353" s="4">
        <v>4330.01</v>
      </c>
      <c r="PS353" s="4">
        <v>4330.01</v>
      </c>
      <c r="PT353" s="4">
        <v>4330.01</v>
      </c>
      <c r="PU353" s="4">
        <v>4330.01</v>
      </c>
      <c r="PV353" s="4">
        <v>4330.01</v>
      </c>
      <c r="PW353" s="4">
        <v>4330.01</v>
      </c>
      <c r="PX353" s="4">
        <v>4330.01</v>
      </c>
      <c r="PY353" s="4">
        <v>4330.01</v>
      </c>
      <c r="PZ353" s="4">
        <v>4330.01</v>
      </c>
      <c r="QA353" s="4">
        <v>4330.01</v>
      </c>
      <c r="QB353" s="4">
        <v>4330.01</v>
      </c>
      <c r="QC353" s="4">
        <v>4330.01</v>
      </c>
      <c r="QD353" s="4">
        <v>4330.01</v>
      </c>
      <c r="QE353" s="4">
        <v>4330.01</v>
      </c>
      <c r="QF353" s="4">
        <v>4330.01</v>
      </c>
      <c r="QG353" s="4">
        <v>4330.01</v>
      </c>
      <c r="QH353" s="4">
        <v>4330.01</v>
      </c>
      <c r="QI353" s="4">
        <v>4330.01</v>
      </c>
      <c r="QJ353" s="4">
        <v>4330.01</v>
      </c>
      <c r="QK353" s="4">
        <v>4330.01</v>
      </c>
      <c r="QL353" s="4">
        <v>4330.01</v>
      </c>
      <c r="QM353" s="4">
        <v>4330.01</v>
      </c>
      <c r="QN353" s="4">
        <v>4330.01</v>
      </c>
      <c r="QO353" s="4">
        <v>4330.01</v>
      </c>
      <c r="QP353" s="4">
        <v>4330.01</v>
      </c>
      <c r="QQ353" s="4">
        <v>4330.01</v>
      </c>
      <c r="QR353" s="4">
        <v>4330.01</v>
      </c>
      <c r="QS353" s="4">
        <v>4330.01</v>
      </c>
      <c r="QT353" s="4">
        <v>4330.01</v>
      </c>
      <c r="QU353" s="4">
        <v>4330.01</v>
      </c>
      <c r="QV353" s="4">
        <v>4330.01</v>
      </c>
      <c r="QW353" s="4">
        <v>4330.01</v>
      </c>
      <c r="QX353" s="4">
        <v>4330.01</v>
      </c>
      <c r="QY353" s="4">
        <v>4330.01</v>
      </c>
      <c r="QZ353" s="4">
        <v>4330.01</v>
      </c>
    </row>
    <row r="354" spans="1:468">
      <c r="A354" s="4" t="s">
        <v>1183</v>
      </c>
      <c r="D354" s="4">
        <v>585</v>
      </c>
      <c r="E354" s="4">
        <v>77.34</v>
      </c>
      <c r="F354" s="689">
        <v>209434.27</v>
      </c>
      <c r="H354" s="4" t="s">
        <v>894</v>
      </c>
      <c r="HY354" s="4">
        <v>0.83</v>
      </c>
      <c r="HZ354" s="4">
        <v>0.83</v>
      </c>
      <c r="IA354" s="4">
        <v>2.75</v>
      </c>
      <c r="IB354" s="4">
        <v>2.75</v>
      </c>
      <c r="IC354" s="4">
        <v>2.75</v>
      </c>
      <c r="ID354" s="4">
        <v>2.75</v>
      </c>
      <c r="IE354" s="4">
        <v>4.4000000000000004</v>
      </c>
      <c r="IF354" s="4">
        <v>6.33</v>
      </c>
      <c r="IG354" s="4">
        <v>6.33</v>
      </c>
      <c r="IH354" s="4">
        <v>11</v>
      </c>
      <c r="II354" s="4">
        <v>11</v>
      </c>
      <c r="IJ354" s="4">
        <v>11</v>
      </c>
      <c r="IK354" s="4">
        <v>11</v>
      </c>
      <c r="IL354" s="4">
        <v>11</v>
      </c>
      <c r="IM354" s="4">
        <v>11</v>
      </c>
      <c r="IN354" s="4">
        <v>11</v>
      </c>
      <c r="IO354" s="4">
        <v>11</v>
      </c>
      <c r="IP354" s="4">
        <v>11</v>
      </c>
      <c r="IQ354" s="4">
        <v>11</v>
      </c>
      <c r="IR354" s="4">
        <v>11</v>
      </c>
      <c r="IS354" s="4">
        <v>11</v>
      </c>
      <c r="IT354" s="4">
        <v>11</v>
      </c>
      <c r="IU354" s="4">
        <v>11</v>
      </c>
      <c r="IV354" s="4">
        <v>11</v>
      </c>
      <c r="IW354" s="4">
        <v>11</v>
      </c>
      <c r="IX354" s="4">
        <v>11</v>
      </c>
      <c r="IY354" s="4">
        <v>11</v>
      </c>
      <c r="IZ354" s="4">
        <v>11</v>
      </c>
      <c r="JA354" s="4">
        <v>11</v>
      </c>
      <c r="JB354" s="4">
        <v>11</v>
      </c>
      <c r="JC354" s="4">
        <v>11</v>
      </c>
      <c r="JD354" s="4">
        <v>11</v>
      </c>
      <c r="JE354" s="4">
        <v>11</v>
      </c>
      <c r="JF354" s="4">
        <v>11</v>
      </c>
      <c r="JG354" s="4">
        <v>11</v>
      </c>
      <c r="JH354" s="4">
        <v>11</v>
      </c>
      <c r="JI354" s="4">
        <v>11</v>
      </c>
      <c r="JJ354" s="4">
        <v>11</v>
      </c>
      <c r="JK354" s="4">
        <v>11.01</v>
      </c>
      <c r="JL354" s="4">
        <v>11.03</v>
      </c>
      <c r="JM354" s="4">
        <v>11.04</v>
      </c>
      <c r="JN354" s="4">
        <v>11.05</v>
      </c>
      <c r="JO354" s="4">
        <v>11.07</v>
      </c>
      <c r="JP354" s="4">
        <v>11.07</v>
      </c>
      <c r="JQ354" s="4">
        <v>11.08</v>
      </c>
      <c r="JR354" s="4">
        <v>11.09</v>
      </c>
      <c r="JS354" s="4">
        <v>11.11</v>
      </c>
      <c r="JT354" s="4">
        <v>11.12</v>
      </c>
      <c r="JU354" s="4">
        <v>11.13</v>
      </c>
      <c r="JV354" s="4">
        <v>11.15</v>
      </c>
      <c r="JW354" s="4">
        <v>11.15</v>
      </c>
      <c r="JX354" s="4">
        <v>11.16</v>
      </c>
      <c r="JY354" s="4">
        <v>11.18</v>
      </c>
      <c r="JZ354" s="4">
        <v>11.19</v>
      </c>
      <c r="KA354" s="4">
        <v>11.2</v>
      </c>
      <c r="KB354" s="4">
        <v>11.22</v>
      </c>
      <c r="KC354" s="4">
        <v>11.23</v>
      </c>
      <c r="KD354" s="4">
        <v>11.23</v>
      </c>
      <c r="KE354" s="4">
        <v>11.24</v>
      </c>
      <c r="KF354" s="4">
        <v>11.26</v>
      </c>
      <c r="KG354" s="4">
        <v>11.27</v>
      </c>
      <c r="KH354" s="4">
        <v>11.28</v>
      </c>
      <c r="KI354" s="4">
        <v>11.3</v>
      </c>
      <c r="KJ354" s="4">
        <v>11.31</v>
      </c>
      <c r="KK354" s="4">
        <v>11.31</v>
      </c>
      <c r="KL354" s="4">
        <v>11.32</v>
      </c>
      <c r="KM354" s="4">
        <v>11.34</v>
      </c>
      <c r="KN354" s="4">
        <v>11.35</v>
      </c>
      <c r="KO354" s="4">
        <v>11.36</v>
      </c>
      <c r="KP354" s="4">
        <v>11.38</v>
      </c>
      <c r="KQ354" s="4">
        <v>11.39</v>
      </c>
      <c r="KR354" s="4">
        <v>11.39</v>
      </c>
      <c r="KS354" s="4">
        <v>11.4</v>
      </c>
      <c r="KT354" s="4">
        <v>11.42</v>
      </c>
      <c r="KU354" s="4">
        <v>11.43</v>
      </c>
      <c r="KV354" s="4">
        <v>11.44</v>
      </c>
      <c r="KW354" s="4">
        <v>11.46</v>
      </c>
      <c r="KX354" s="4">
        <v>11.47</v>
      </c>
      <c r="KY354" s="4">
        <v>11.47</v>
      </c>
      <c r="KZ354" s="4">
        <v>11.48</v>
      </c>
      <c r="LA354" s="4">
        <v>11.5</v>
      </c>
      <c r="LB354" s="4">
        <v>11.51</v>
      </c>
      <c r="LC354" s="4">
        <v>11.53</v>
      </c>
      <c r="LD354" s="4">
        <v>11.54</v>
      </c>
      <c r="LE354" s="4">
        <v>11.55</v>
      </c>
      <c r="LF354" s="4">
        <v>11.55</v>
      </c>
      <c r="LG354" s="4">
        <v>11.57</v>
      </c>
      <c r="LH354" s="4">
        <v>11.58</v>
      </c>
      <c r="LI354" s="4">
        <v>11.59</v>
      </c>
      <c r="LJ354" s="4">
        <v>11.61</v>
      </c>
      <c r="LK354" s="4">
        <v>11.62</v>
      </c>
      <c r="LL354" s="4">
        <v>11.63</v>
      </c>
      <c r="LM354" s="4">
        <v>11.63</v>
      </c>
      <c r="LN354" s="4">
        <v>11.65</v>
      </c>
      <c r="LO354" s="4">
        <v>11.66</v>
      </c>
      <c r="LP354" s="4">
        <v>11.67</v>
      </c>
      <c r="LQ354" s="4">
        <v>11.69</v>
      </c>
      <c r="LR354" s="4">
        <v>11.7</v>
      </c>
      <c r="LS354" s="4">
        <v>11.72</v>
      </c>
      <c r="LT354" s="4">
        <v>11.72</v>
      </c>
      <c r="LU354" s="4">
        <v>11.74</v>
      </c>
      <c r="LV354" s="4">
        <v>11.77</v>
      </c>
      <c r="LW354" s="4">
        <v>11.79</v>
      </c>
      <c r="LX354" s="4">
        <v>11.81</v>
      </c>
      <c r="LY354" s="4">
        <v>11.85</v>
      </c>
      <c r="LZ354" s="4">
        <v>11.88</v>
      </c>
      <c r="MA354" s="4">
        <v>11.88</v>
      </c>
      <c r="MB354" s="4">
        <v>11.91</v>
      </c>
      <c r="MC354" s="4">
        <v>11.94</v>
      </c>
      <c r="MD354" s="4">
        <v>11.97</v>
      </c>
      <c r="ME354" s="4">
        <v>12</v>
      </c>
      <c r="MF354" s="4">
        <v>12.03</v>
      </c>
      <c r="MG354" s="4">
        <v>12.07</v>
      </c>
      <c r="MH354" s="4">
        <v>12.07</v>
      </c>
      <c r="MI354" s="4">
        <v>12.1</v>
      </c>
      <c r="MJ354" s="4">
        <v>12.13</v>
      </c>
      <c r="MK354" s="4">
        <v>12.16</v>
      </c>
      <c r="ML354" s="4">
        <v>12.19</v>
      </c>
      <c r="MM354" s="4">
        <v>12.23</v>
      </c>
      <c r="MN354" s="4">
        <v>12.27</v>
      </c>
      <c r="MO354" s="4">
        <v>12.27</v>
      </c>
      <c r="MP354" s="4">
        <v>12.31</v>
      </c>
      <c r="MQ354" s="4">
        <v>12.35</v>
      </c>
      <c r="MR354" s="4">
        <v>12.39</v>
      </c>
      <c r="MS354" s="4">
        <v>12.43</v>
      </c>
      <c r="MT354" s="4">
        <v>12.47</v>
      </c>
      <c r="MU354" s="4">
        <v>12.51</v>
      </c>
      <c r="MV354" s="4">
        <v>12.51</v>
      </c>
      <c r="MW354" s="4">
        <v>12.55</v>
      </c>
      <c r="MX354" s="4">
        <v>12.59</v>
      </c>
      <c r="MY354" s="4">
        <v>12.64</v>
      </c>
      <c r="MZ354" s="4">
        <v>12.68</v>
      </c>
      <c r="NA354" s="4">
        <v>12.73</v>
      </c>
      <c r="NB354" s="4">
        <v>14.25</v>
      </c>
      <c r="NC354" s="4">
        <v>14.25</v>
      </c>
      <c r="ND354" s="4">
        <v>15.85</v>
      </c>
      <c r="NE354" s="4">
        <v>27.41</v>
      </c>
      <c r="NF354" s="4">
        <v>42.75</v>
      </c>
      <c r="NG354" s="4">
        <v>77.34</v>
      </c>
      <c r="NH354" s="4">
        <v>78.05</v>
      </c>
      <c r="NI354" s="4">
        <v>78.88</v>
      </c>
      <c r="NJ354" s="4">
        <v>78.88</v>
      </c>
      <c r="NK354" s="4">
        <v>80.89</v>
      </c>
      <c r="NL354" s="4">
        <v>85.88</v>
      </c>
      <c r="NM354" s="4">
        <v>91.6</v>
      </c>
      <c r="NN354" s="4">
        <v>104.47</v>
      </c>
      <c r="NO354" s="4">
        <v>104.47</v>
      </c>
      <c r="NP354" s="4">
        <v>107.74</v>
      </c>
      <c r="NQ354" s="4">
        <v>107.74</v>
      </c>
      <c r="NR354" s="4">
        <v>111.6</v>
      </c>
      <c r="NS354" s="4">
        <v>117.7</v>
      </c>
      <c r="NT354" s="4">
        <v>127.68</v>
      </c>
      <c r="NU354" s="4">
        <v>130.46</v>
      </c>
      <c r="NV354" s="4">
        <v>133.43</v>
      </c>
      <c r="NW354" s="4">
        <v>138.15</v>
      </c>
      <c r="NX354" s="4">
        <v>138.15</v>
      </c>
      <c r="NY354" s="4">
        <v>146.88</v>
      </c>
      <c r="NZ354" s="4">
        <v>154.22</v>
      </c>
      <c r="OA354" s="4">
        <v>166.48</v>
      </c>
      <c r="OB354" s="4">
        <v>178.84</v>
      </c>
      <c r="OC354" s="4">
        <v>196.6</v>
      </c>
      <c r="OD354" s="4">
        <v>227.05</v>
      </c>
      <c r="OE354" s="4">
        <v>227.05</v>
      </c>
      <c r="OF354" s="4">
        <v>251.81</v>
      </c>
      <c r="OG354" s="4">
        <v>284.62</v>
      </c>
      <c r="OH354" s="4">
        <v>303.25</v>
      </c>
      <c r="OI354" s="4">
        <v>318.69</v>
      </c>
      <c r="OJ354" s="4">
        <v>340.8</v>
      </c>
      <c r="OK354" s="4">
        <v>367.46</v>
      </c>
      <c r="OL354" s="4">
        <v>367.46</v>
      </c>
      <c r="OM354" s="4">
        <v>399.45</v>
      </c>
      <c r="ON354" s="4">
        <v>427.59</v>
      </c>
      <c r="OO354" s="4">
        <v>451.55</v>
      </c>
      <c r="OP354" s="4">
        <v>485.25</v>
      </c>
      <c r="OQ354" s="4">
        <v>505.2</v>
      </c>
      <c r="OR354" s="4">
        <v>527.61</v>
      </c>
      <c r="OS354" s="4">
        <v>527.61</v>
      </c>
      <c r="OT354" s="4">
        <v>535.86</v>
      </c>
      <c r="OU354" s="4">
        <v>546.87</v>
      </c>
      <c r="OV354" s="4">
        <v>562.24</v>
      </c>
      <c r="OW354" s="4">
        <v>570.54999999999995</v>
      </c>
      <c r="OX354" s="4">
        <v>575.28</v>
      </c>
      <c r="OY354" s="4">
        <v>580.89</v>
      </c>
      <c r="OZ354" s="4">
        <v>580.89</v>
      </c>
      <c r="PA354" s="4">
        <v>582.08000000000004</v>
      </c>
      <c r="PB354" s="4">
        <v>582.61</v>
      </c>
      <c r="PC354" s="4">
        <v>583.02</v>
      </c>
      <c r="PD354" s="4">
        <v>583.64</v>
      </c>
      <c r="PE354" s="4">
        <v>584.83000000000004</v>
      </c>
      <c r="PF354" s="4">
        <v>585</v>
      </c>
      <c r="PG354" s="4">
        <v>585</v>
      </c>
      <c r="PH354" s="4">
        <v>585</v>
      </c>
      <c r="PI354" s="4">
        <v>585</v>
      </c>
      <c r="PJ354" s="4">
        <v>585</v>
      </c>
      <c r="PK354" s="4">
        <v>585</v>
      </c>
      <c r="PL354" s="4">
        <v>585</v>
      </c>
      <c r="PM354" s="4">
        <v>585</v>
      </c>
      <c r="PN354" s="4">
        <v>585</v>
      </c>
      <c r="PO354" s="4">
        <v>585</v>
      </c>
      <c r="PP354" s="4">
        <v>585</v>
      </c>
      <c r="PQ354" s="4">
        <v>585</v>
      </c>
      <c r="PR354" s="4">
        <v>585</v>
      </c>
      <c r="PS354" s="4">
        <v>585</v>
      </c>
      <c r="PT354" s="4">
        <v>585</v>
      </c>
      <c r="PU354" s="4">
        <v>585</v>
      </c>
      <c r="PV354" s="4">
        <v>585</v>
      </c>
      <c r="PW354" s="4">
        <v>585</v>
      </c>
      <c r="PX354" s="4">
        <v>585</v>
      </c>
      <c r="PY354" s="4">
        <v>585</v>
      </c>
      <c r="PZ354" s="4">
        <v>585</v>
      </c>
      <c r="QA354" s="4">
        <v>585</v>
      </c>
      <c r="QB354" s="4">
        <v>585</v>
      </c>
      <c r="QC354" s="4">
        <v>585</v>
      </c>
      <c r="QD354" s="4">
        <v>585</v>
      </c>
      <c r="QE354" s="4">
        <v>585</v>
      </c>
      <c r="QF354" s="4">
        <v>585</v>
      </c>
      <c r="QG354" s="4">
        <v>585</v>
      </c>
      <c r="QH354" s="4">
        <v>585</v>
      </c>
      <c r="QI354" s="4">
        <v>585</v>
      </c>
      <c r="QJ354" s="4">
        <v>585</v>
      </c>
      <c r="QK354" s="4">
        <v>585</v>
      </c>
      <c r="QL354" s="4">
        <v>585</v>
      </c>
      <c r="QM354" s="4">
        <v>585</v>
      </c>
      <c r="QN354" s="4">
        <v>585</v>
      </c>
      <c r="QO354" s="4">
        <v>585</v>
      </c>
      <c r="QP354" s="4">
        <v>585</v>
      </c>
      <c r="QQ354" s="4">
        <v>585</v>
      </c>
      <c r="QR354" s="4">
        <v>585</v>
      </c>
      <c r="QS354" s="4">
        <v>585</v>
      </c>
      <c r="QT354" s="4">
        <v>585</v>
      </c>
      <c r="QU354" s="4">
        <v>585</v>
      </c>
      <c r="QV354" s="4">
        <v>585</v>
      </c>
      <c r="QW354" s="4">
        <v>585</v>
      </c>
      <c r="QX354" s="4">
        <v>585</v>
      </c>
      <c r="QY354" s="4">
        <v>585</v>
      </c>
      <c r="QZ354" s="4">
        <v>585</v>
      </c>
    </row>
    <row r="355" spans="1:468">
      <c r="A355" s="4" t="s">
        <v>1408</v>
      </c>
      <c r="D355" s="4">
        <v>12559</v>
      </c>
      <c r="E355" s="4">
        <v>3290.92</v>
      </c>
      <c r="F355" s="689">
        <v>4498075.66</v>
      </c>
      <c r="H355" s="4" t="s">
        <v>894</v>
      </c>
      <c r="MS355" s="4">
        <v>4.05</v>
      </c>
      <c r="MT355" s="4">
        <v>44.55</v>
      </c>
      <c r="MU355" s="4">
        <v>85.06</v>
      </c>
      <c r="MV355" s="4">
        <v>85.06</v>
      </c>
      <c r="MW355" s="4">
        <v>125.56</v>
      </c>
      <c r="MX355" s="4">
        <v>279.39999999999998</v>
      </c>
      <c r="MY355" s="4">
        <v>433.23</v>
      </c>
      <c r="MZ355" s="4">
        <v>588.15</v>
      </c>
      <c r="NA355" s="4">
        <v>824.35</v>
      </c>
      <c r="NB355" s="4">
        <v>1073.6400000000001</v>
      </c>
      <c r="NC355" s="4">
        <v>1073.6400000000001</v>
      </c>
      <c r="ND355" s="4">
        <v>1406.19</v>
      </c>
      <c r="NE355" s="4">
        <v>1860.19</v>
      </c>
      <c r="NF355" s="4">
        <v>2436</v>
      </c>
      <c r="NG355" s="4">
        <v>3290.92</v>
      </c>
      <c r="NH355" s="4">
        <v>3393.59</v>
      </c>
      <c r="NI355" s="4">
        <v>3496.32</v>
      </c>
      <c r="NJ355" s="4">
        <v>3496.32</v>
      </c>
      <c r="NK355" s="4">
        <v>3667.9</v>
      </c>
      <c r="NL355" s="4">
        <v>3974.71</v>
      </c>
      <c r="NM355" s="4">
        <v>4077.38</v>
      </c>
      <c r="NN355" s="4">
        <v>4180.12</v>
      </c>
      <c r="NO355" s="4">
        <v>4180.12</v>
      </c>
      <c r="NP355" s="4">
        <v>4453.97</v>
      </c>
      <c r="NQ355" s="4">
        <v>4453.97</v>
      </c>
      <c r="NR355" s="4">
        <v>5261.55</v>
      </c>
      <c r="NS355" s="4">
        <v>5921.75</v>
      </c>
      <c r="NT355" s="4">
        <v>7026.88</v>
      </c>
      <c r="NU355" s="4">
        <v>7885.17</v>
      </c>
      <c r="NV355" s="4">
        <v>9008.6</v>
      </c>
      <c r="NW355" s="4">
        <v>9735.2800000000007</v>
      </c>
      <c r="NX355" s="4">
        <v>9735.2800000000007</v>
      </c>
      <c r="NY355" s="4">
        <v>10809.58</v>
      </c>
      <c r="NZ355" s="4">
        <v>11108.56</v>
      </c>
      <c r="OA355" s="4">
        <v>11156.67</v>
      </c>
      <c r="OB355" s="4">
        <v>11166.74</v>
      </c>
      <c r="OC355" s="4">
        <v>11179.23</v>
      </c>
      <c r="OD355" s="4">
        <v>11180.13</v>
      </c>
      <c r="OE355" s="4">
        <v>11180.13</v>
      </c>
      <c r="OF355" s="4">
        <v>11181.25</v>
      </c>
      <c r="OG355" s="4">
        <v>11182.59</v>
      </c>
      <c r="OH355" s="4">
        <v>11182.98</v>
      </c>
      <c r="OI355" s="4">
        <v>11183.2</v>
      </c>
      <c r="OJ355" s="4">
        <v>11183.39</v>
      </c>
      <c r="OK355" s="4">
        <v>11183.87</v>
      </c>
      <c r="OL355" s="4">
        <v>11183.87</v>
      </c>
      <c r="OM355" s="4">
        <v>11184.11</v>
      </c>
      <c r="ON355" s="4">
        <v>11286.57</v>
      </c>
      <c r="OO355" s="4">
        <v>11389.41</v>
      </c>
      <c r="OP355" s="4">
        <v>11560.18</v>
      </c>
      <c r="OQ355" s="4">
        <v>11867.26</v>
      </c>
      <c r="OR355" s="4">
        <v>11868.23</v>
      </c>
      <c r="OS355" s="4">
        <v>11868.23</v>
      </c>
      <c r="OT355" s="4">
        <v>11869.09</v>
      </c>
      <c r="OU355" s="4">
        <v>11870.64</v>
      </c>
      <c r="OV355" s="4">
        <v>11871.58</v>
      </c>
      <c r="OW355" s="4">
        <v>11871.87</v>
      </c>
      <c r="OX355" s="4">
        <v>11872.38</v>
      </c>
      <c r="OY355" s="4">
        <v>11920.8</v>
      </c>
      <c r="OZ355" s="4">
        <v>11920.8</v>
      </c>
      <c r="PA355" s="4">
        <v>12002.83</v>
      </c>
      <c r="PB355" s="4">
        <v>12085.16</v>
      </c>
      <c r="PC355" s="4">
        <v>12217.86</v>
      </c>
      <c r="PD355" s="4">
        <v>12443.59</v>
      </c>
      <c r="PE355" s="4">
        <v>12556.32</v>
      </c>
      <c r="PF355" s="4">
        <v>12556.72</v>
      </c>
      <c r="PG355" s="4">
        <v>12556.72</v>
      </c>
      <c r="PH355" s="4">
        <v>12557.55</v>
      </c>
      <c r="PI355" s="4">
        <v>12558.19</v>
      </c>
      <c r="PJ355" s="4">
        <v>12558.38</v>
      </c>
      <c r="PK355" s="4">
        <v>12558.75</v>
      </c>
      <c r="PL355" s="4">
        <v>12559</v>
      </c>
      <c r="PM355" s="4">
        <v>12559</v>
      </c>
      <c r="PN355" s="4">
        <v>12559</v>
      </c>
      <c r="PO355" s="4">
        <v>12559</v>
      </c>
      <c r="PP355" s="4">
        <v>12559</v>
      </c>
      <c r="PQ355" s="4">
        <v>12559</v>
      </c>
      <c r="PR355" s="4">
        <v>12559</v>
      </c>
      <c r="PS355" s="4">
        <v>12559</v>
      </c>
      <c r="PT355" s="4">
        <v>12559</v>
      </c>
      <c r="PU355" s="4">
        <v>12559</v>
      </c>
      <c r="PV355" s="4">
        <v>12559</v>
      </c>
      <c r="PW355" s="4">
        <v>12559</v>
      </c>
      <c r="PX355" s="4">
        <v>12559</v>
      </c>
      <c r="PY355" s="4">
        <v>12559</v>
      </c>
      <c r="PZ355" s="4">
        <v>12559</v>
      </c>
      <c r="QA355" s="4">
        <v>12559</v>
      </c>
      <c r="QB355" s="4">
        <v>12559</v>
      </c>
      <c r="QC355" s="4">
        <v>12559</v>
      </c>
      <c r="QD355" s="4">
        <v>12559</v>
      </c>
      <c r="QE355" s="4">
        <v>12559</v>
      </c>
      <c r="QF355" s="4">
        <v>12559</v>
      </c>
      <c r="QG355" s="4">
        <v>12559</v>
      </c>
      <c r="QH355" s="4">
        <v>12559</v>
      </c>
      <c r="QI355" s="4">
        <v>12559</v>
      </c>
      <c r="QJ355" s="4">
        <v>12559</v>
      </c>
      <c r="QK355" s="4">
        <v>12559</v>
      </c>
      <c r="QL355" s="4">
        <v>12559</v>
      </c>
      <c r="QM355" s="4">
        <v>12559</v>
      </c>
      <c r="QN355" s="4">
        <v>12559</v>
      </c>
      <c r="QO355" s="4">
        <v>12559</v>
      </c>
      <c r="QP355" s="4">
        <v>12559</v>
      </c>
      <c r="QQ355" s="4">
        <v>12559</v>
      </c>
      <c r="QR355" s="4">
        <v>12559</v>
      </c>
      <c r="QS355" s="4">
        <v>12559</v>
      </c>
      <c r="QT355" s="4">
        <v>12559</v>
      </c>
      <c r="QU355" s="4">
        <v>12559</v>
      </c>
      <c r="QV355" s="4">
        <v>12559</v>
      </c>
      <c r="QW355" s="4">
        <v>12559</v>
      </c>
      <c r="QX355" s="4">
        <v>12559</v>
      </c>
      <c r="QY355" s="4">
        <v>12559</v>
      </c>
      <c r="QZ355" s="4">
        <v>12559</v>
      </c>
    </row>
    <row r="356" spans="1:468">
      <c r="A356" s="4" t="s">
        <v>1184</v>
      </c>
      <c r="D356" s="4">
        <v>900</v>
      </c>
      <c r="E356" s="4">
        <v>0</v>
      </c>
      <c r="F356" s="689">
        <v>316871.01</v>
      </c>
      <c r="H356" s="4" t="s">
        <v>894</v>
      </c>
      <c r="NU356" s="4">
        <v>30.98</v>
      </c>
      <c r="NV356" s="4">
        <v>68.430000000000007</v>
      </c>
      <c r="NW356" s="4">
        <v>163.25</v>
      </c>
      <c r="NX356" s="4">
        <v>163.25</v>
      </c>
      <c r="NY356" s="4">
        <v>226.46</v>
      </c>
      <c r="NZ356" s="4">
        <v>280.45999999999998</v>
      </c>
      <c r="OA356" s="4">
        <v>360.41</v>
      </c>
      <c r="OB356" s="4">
        <v>514.88</v>
      </c>
      <c r="OC356" s="4">
        <v>563.23</v>
      </c>
      <c r="OD356" s="4">
        <v>590.23</v>
      </c>
      <c r="OE356" s="4">
        <v>590.23</v>
      </c>
      <c r="OF356" s="4">
        <v>630.21</v>
      </c>
      <c r="OG356" s="4">
        <v>707.44</v>
      </c>
      <c r="OH356" s="4">
        <v>735.49</v>
      </c>
      <c r="OI356" s="4">
        <v>753.49</v>
      </c>
      <c r="OJ356" s="4">
        <v>771.49</v>
      </c>
      <c r="OK356" s="4">
        <v>792.61</v>
      </c>
      <c r="OL356" s="4">
        <v>792.61</v>
      </c>
      <c r="OM356" s="4">
        <v>834.86</v>
      </c>
      <c r="ON356" s="4">
        <v>891.63</v>
      </c>
      <c r="OO356" s="4">
        <v>900</v>
      </c>
      <c r="OP356" s="4">
        <v>900</v>
      </c>
      <c r="OQ356" s="4">
        <v>900</v>
      </c>
      <c r="OR356" s="4">
        <v>900</v>
      </c>
      <c r="OS356" s="4">
        <v>900</v>
      </c>
      <c r="OT356" s="4">
        <v>900</v>
      </c>
      <c r="OU356" s="4">
        <v>900</v>
      </c>
      <c r="OV356" s="4">
        <v>900</v>
      </c>
      <c r="OW356" s="4">
        <v>900</v>
      </c>
      <c r="OX356" s="4">
        <v>900</v>
      </c>
      <c r="OY356" s="4">
        <v>900</v>
      </c>
      <c r="OZ356" s="4">
        <v>900</v>
      </c>
      <c r="PA356" s="4">
        <v>900</v>
      </c>
      <c r="PB356" s="4">
        <v>900</v>
      </c>
      <c r="PC356" s="4">
        <v>900</v>
      </c>
      <c r="PD356" s="4">
        <v>900</v>
      </c>
      <c r="PE356" s="4">
        <v>900</v>
      </c>
      <c r="PF356" s="4">
        <v>900</v>
      </c>
      <c r="PG356" s="4">
        <v>900</v>
      </c>
      <c r="PH356" s="4">
        <v>900</v>
      </c>
      <c r="PI356" s="4">
        <v>900</v>
      </c>
      <c r="PJ356" s="4">
        <v>900</v>
      </c>
      <c r="PK356" s="4">
        <v>900</v>
      </c>
      <c r="PL356" s="4">
        <v>900</v>
      </c>
      <c r="PM356" s="4">
        <v>900</v>
      </c>
      <c r="PN356" s="4">
        <v>900</v>
      </c>
      <c r="PO356" s="4">
        <v>900</v>
      </c>
      <c r="PP356" s="4">
        <v>900</v>
      </c>
      <c r="PQ356" s="4">
        <v>900</v>
      </c>
      <c r="PR356" s="4">
        <v>900</v>
      </c>
      <c r="PS356" s="4">
        <v>900</v>
      </c>
      <c r="PT356" s="4">
        <v>900</v>
      </c>
      <c r="PU356" s="4">
        <v>900</v>
      </c>
      <c r="PV356" s="4">
        <v>900</v>
      </c>
      <c r="PW356" s="4">
        <v>900</v>
      </c>
      <c r="PX356" s="4">
        <v>900</v>
      </c>
      <c r="PY356" s="4">
        <v>900</v>
      </c>
      <c r="PZ356" s="4">
        <v>900</v>
      </c>
      <c r="QA356" s="4">
        <v>900</v>
      </c>
      <c r="QB356" s="4">
        <v>900</v>
      </c>
      <c r="QC356" s="4">
        <v>900</v>
      </c>
      <c r="QD356" s="4">
        <v>900</v>
      </c>
      <c r="QE356" s="4">
        <v>900</v>
      </c>
      <c r="QF356" s="4">
        <v>900</v>
      </c>
      <c r="QG356" s="4">
        <v>900</v>
      </c>
      <c r="QH356" s="4">
        <v>900</v>
      </c>
      <c r="QI356" s="4">
        <v>900</v>
      </c>
      <c r="QJ356" s="4">
        <v>900</v>
      </c>
      <c r="QK356" s="4">
        <v>900</v>
      </c>
      <c r="QL356" s="4">
        <v>900</v>
      </c>
      <c r="QM356" s="4">
        <v>900</v>
      </c>
      <c r="QN356" s="4">
        <v>900</v>
      </c>
      <c r="QO356" s="4">
        <v>900</v>
      </c>
      <c r="QP356" s="4">
        <v>900</v>
      </c>
      <c r="QQ356" s="4">
        <v>900</v>
      </c>
      <c r="QR356" s="4">
        <v>900</v>
      </c>
      <c r="QS356" s="4">
        <v>900</v>
      </c>
      <c r="QT356" s="4">
        <v>900</v>
      </c>
      <c r="QU356" s="4">
        <v>900</v>
      </c>
      <c r="QV356" s="4">
        <v>900</v>
      </c>
      <c r="QW356" s="4">
        <v>900</v>
      </c>
      <c r="QX356" s="4">
        <v>900</v>
      </c>
      <c r="QY356" s="4">
        <v>900</v>
      </c>
      <c r="QZ356" s="4">
        <v>900</v>
      </c>
    </row>
    <row r="357" spans="1:468">
      <c r="A357" s="4" t="s">
        <v>1409</v>
      </c>
      <c r="D357" s="4">
        <v>3</v>
      </c>
      <c r="E357" s="4">
        <v>0</v>
      </c>
      <c r="F357" s="689">
        <v>342858.71</v>
      </c>
      <c r="H357" s="4" t="s">
        <v>894</v>
      </c>
      <c r="NV357" s="4">
        <v>0.03</v>
      </c>
      <c r="NW357" s="4">
        <v>7.0000000000000007E-2</v>
      </c>
      <c r="NX357" s="4">
        <v>7.0000000000000007E-2</v>
      </c>
      <c r="NY357" s="4">
        <v>0.17</v>
      </c>
      <c r="NZ357" s="4">
        <v>0.22</v>
      </c>
      <c r="OA357" s="4">
        <v>0.33</v>
      </c>
      <c r="OB357" s="4">
        <v>0.38</v>
      </c>
      <c r="OC357" s="4">
        <v>0.5</v>
      </c>
      <c r="OD357" s="4">
        <v>0.51</v>
      </c>
      <c r="OE357" s="4">
        <v>0.51</v>
      </c>
      <c r="OF357" s="4">
        <v>0.53</v>
      </c>
      <c r="OG357" s="4">
        <v>0.54</v>
      </c>
      <c r="OH357" s="4">
        <v>0.63</v>
      </c>
      <c r="OI357" s="4">
        <v>0.76</v>
      </c>
      <c r="OJ357" s="4">
        <v>1.07</v>
      </c>
      <c r="OK357" s="4">
        <v>1.29</v>
      </c>
      <c r="OL357" s="4">
        <v>1.29</v>
      </c>
      <c r="OM357" s="4">
        <v>1.53</v>
      </c>
      <c r="ON357" s="4">
        <v>1.58</v>
      </c>
      <c r="OO357" s="4">
        <v>1.65</v>
      </c>
      <c r="OP357" s="4">
        <v>1.76</v>
      </c>
      <c r="OQ357" s="4">
        <v>1.9</v>
      </c>
      <c r="OR357" s="4">
        <v>1.98</v>
      </c>
      <c r="OS357" s="4">
        <v>1.98</v>
      </c>
      <c r="OT357" s="4">
        <v>2.2000000000000002</v>
      </c>
      <c r="OU357" s="4">
        <v>2.2400000000000002</v>
      </c>
      <c r="OV357" s="4">
        <v>2.34</v>
      </c>
      <c r="OW357" s="4">
        <v>2.34</v>
      </c>
      <c r="OX357" s="4">
        <v>2.34</v>
      </c>
      <c r="OY357" s="4">
        <v>2.34</v>
      </c>
      <c r="OZ357" s="4">
        <v>2.34</v>
      </c>
      <c r="PA357" s="4">
        <v>2.34</v>
      </c>
      <c r="PB357" s="4">
        <v>2.34</v>
      </c>
      <c r="PC357" s="4">
        <v>2.34</v>
      </c>
      <c r="PD357" s="4">
        <v>2.34</v>
      </c>
      <c r="PE357" s="4">
        <v>2.34</v>
      </c>
      <c r="PF357" s="4">
        <v>2.34</v>
      </c>
      <c r="PG357" s="4">
        <v>2.34</v>
      </c>
      <c r="PH357" s="4">
        <v>2.34</v>
      </c>
      <c r="PI357" s="4">
        <v>2.34</v>
      </c>
      <c r="PJ357" s="4">
        <v>2.34</v>
      </c>
      <c r="PK357" s="4">
        <v>2.34</v>
      </c>
      <c r="PL357" s="4">
        <v>2.41</v>
      </c>
      <c r="PM357" s="4">
        <v>2.5499999999999998</v>
      </c>
      <c r="PN357" s="4">
        <v>2.5499999999999998</v>
      </c>
      <c r="PO357" s="4">
        <v>2.83</v>
      </c>
      <c r="PP357" s="4">
        <v>3</v>
      </c>
      <c r="PQ357" s="4">
        <v>3</v>
      </c>
      <c r="PR357" s="4">
        <v>3</v>
      </c>
      <c r="PS357" s="4">
        <v>3</v>
      </c>
      <c r="PT357" s="4">
        <v>3</v>
      </c>
      <c r="PU357" s="4">
        <v>3</v>
      </c>
      <c r="PV357" s="4">
        <v>3</v>
      </c>
      <c r="PW357" s="4">
        <v>3</v>
      </c>
      <c r="PX357" s="4">
        <v>3</v>
      </c>
      <c r="PY357" s="4">
        <v>3</v>
      </c>
      <c r="PZ357" s="4">
        <v>3</v>
      </c>
      <c r="QA357" s="4">
        <v>3</v>
      </c>
      <c r="QB357" s="4">
        <v>3</v>
      </c>
      <c r="QC357" s="4">
        <v>3</v>
      </c>
      <c r="QD357" s="4">
        <v>3</v>
      </c>
      <c r="QE357" s="4">
        <v>3</v>
      </c>
      <c r="QF357" s="4">
        <v>3</v>
      </c>
      <c r="QG357" s="4">
        <v>3</v>
      </c>
      <c r="QH357" s="4">
        <v>3</v>
      </c>
      <c r="QI357" s="4">
        <v>3</v>
      </c>
      <c r="QJ357" s="4">
        <v>3</v>
      </c>
      <c r="QK357" s="4">
        <v>3</v>
      </c>
      <c r="QL357" s="4">
        <v>3</v>
      </c>
      <c r="QM357" s="4">
        <v>3</v>
      </c>
      <c r="QN357" s="4">
        <v>3</v>
      </c>
      <c r="QO357" s="4">
        <v>3</v>
      </c>
      <c r="QP357" s="4">
        <v>3</v>
      </c>
      <c r="QQ357" s="4">
        <v>3</v>
      </c>
      <c r="QR357" s="4">
        <v>3</v>
      </c>
      <c r="QS357" s="4">
        <v>3</v>
      </c>
      <c r="QT357" s="4">
        <v>3</v>
      </c>
      <c r="QU357" s="4">
        <v>3</v>
      </c>
      <c r="QV357" s="4">
        <v>3</v>
      </c>
      <c r="QW357" s="4">
        <v>3</v>
      </c>
      <c r="QX357" s="4">
        <v>3</v>
      </c>
      <c r="QY357" s="4">
        <v>3</v>
      </c>
      <c r="QZ357" s="4">
        <v>3</v>
      </c>
    </row>
    <row r="358" spans="1:468">
      <c r="A358" s="4" t="s">
        <v>1410</v>
      </c>
      <c r="D358" s="4">
        <v>3</v>
      </c>
      <c r="E358" s="4">
        <v>0</v>
      </c>
      <c r="F358" s="689">
        <v>149529.76999999999</v>
      </c>
      <c r="H358" s="4" t="s">
        <v>894</v>
      </c>
      <c r="NS358" s="4">
        <v>0.03</v>
      </c>
      <c r="NT358" s="4">
        <v>7.0000000000000007E-2</v>
      </c>
      <c r="NU358" s="4">
        <v>0.16</v>
      </c>
      <c r="NV358" s="4">
        <v>0.18</v>
      </c>
      <c r="NW358" s="4">
        <v>0.19</v>
      </c>
      <c r="NX358" s="4">
        <v>0.19</v>
      </c>
      <c r="NY358" s="4">
        <v>0.21</v>
      </c>
      <c r="NZ358" s="4">
        <v>0.22</v>
      </c>
      <c r="OA358" s="4">
        <v>0.25</v>
      </c>
      <c r="OB358" s="4">
        <v>0.33</v>
      </c>
      <c r="OC358" s="4">
        <v>0.49</v>
      </c>
      <c r="OD358" s="4">
        <v>0.61</v>
      </c>
      <c r="OE358" s="4">
        <v>0.61</v>
      </c>
      <c r="OF358" s="4">
        <v>0.83</v>
      </c>
      <c r="OG358" s="4">
        <v>1.1200000000000001</v>
      </c>
      <c r="OH358" s="4">
        <v>1.31</v>
      </c>
      <c r="OI358" s="4">
        <v>1.48</v>
      </c>
      <c r="OJ358" s="4">
        <v>1.57</v>
      </c>
      <c r="OK358" s="4">
        <v>1.74</v>
      </c>
      <c r="OL358" s="4">
        <v>1.74</v>
      </c>
      <c r="OM358" s="4">
        <v>1.96</v>
      </c>
      <c r="ON358" s="4">
        <v>2.2599999999999998</v>
      </c>
      <c r="OO358" s="4">
        <v>2.65</v>
      </c>
      <c r="OP358" s="4">
        <v>2.87</v>
      </c>
      <c r="OQ358" s="4">
        <v>2.91</v>
      </c>
      <c r="OR358" s="4">
        <v>3</v>
      </c>
      <c r="OS358" s="4">
        <v>3</v>
      </c>
      <c r="OT358" s="4">
        <v>3</v>
      </c>
      <c r="OU358" s="4">
        <v>3</v>
      </c>
      <c r="OV358" s="4">
        <v>3</v>
      </c>
      <c r="OW358" s="4">
        <v>3</v>
      </c>
      <c r="OX358" s="4">
        <v>3</v>
      </c>
      <c r="OY358" s="4">
        <v>3</v>
      </c>
      <c r="OZ358" s="4">
        <v>3</v>
      </c>
      <c r="PA358" s="4">
        <v>3</v>
      </c>
      <c r="PB358" s="4">
        <v>3</v>
      </c>
      <c r="PC358" s="4">
        <v>3</v>
      </c>
      <c r="PD358" s="4">
        <v>3</v>
      </c>
      <c r="PE358" s="4">
        <v>3</v>
      </c>
      <c r="PF358" s="4">
        <v>3</v>
      </c>
      <c r="PG358" s="4">
        <v>3</v>
      </c>
      <c r="PH358" s="4">
        <v>3</v>
      </c>
      <c r="PI358" s="4">
        <v>3</v>
      </c>
      <c r="PJ358" s="4">
        <v>3</v>
      </c>
      <c r="PK358" s="4">
        <v>3</v>
      </c>
      <c r="PL358" s="4">
        <v>3</v>
      </c>
      <c r="PM358" s="4">
        <v>3</v>
      </c>
      <c r="PN358" s="4">
        <v>3</v>
      </c>
      <c r="PO358" s="4">
        <v>3</v>
      </c>
      <c r="PP358" s="4">
        <v>3</v>
      </c>
      <c r="PQ358" s="4">
        <v>3</v>
      </c>
      <c r="PR358" s="4">
        <v>3</v>
      </c>
      <c r="PS358" s="4">
        <v>3</v>
      </c>
      <c r="PT358" s="4">
        <v>3</v>
      </c>
      <c r="PU358" s="4">
        <v>3</v>
      </c>
      <c r="PV358" s="4">
        <v>3</v>
      </c>
      <c r="PW358" s="4">
        <v>3</v>
      </c>
      <c r="PX358" s="4">
        <v>3</v>
      </c>
      <c r="PY358" s="4">
        <v>3</v>
      </c>
      <c r="PZ358" s="4">
        <v>3</v>
      </c>
      <c r="QA358" s="4">
        <v>3</v>
      </c>
      <c r="QB358" s="4">
        <v>3</v>
      </c>
      <c r="QC358" s="4">
        <v>3</v>
      </c>
      <c r="QD358" s="4">
        <v>3</v>
      </c>
      <c r="QE358" s="4">
        <v>3</v>
      </c>
      <c r="QF358" s="4">
        <v>3</v>
      </c>
      <c r="QG358" s="4">
        <v>3</v>
      </c>
      <c r="QH358" s="4">
        <v>3</v>
      </c>
      <c r="QI358" s="4">
        <v>3</v>
      </c>
      <c r="QJ358" s="4">
        <v>3</v>
      </c>
      <c r="QK358" s="4">
        <v>3</v>
      </c>
      <c r="QL358" s="4">
        <v>3</v>
      </c>
      <c r="QM358" s="4">
        <v>3</v>
      </c>
      <c r="QN358" s="4">
        <v>3</v>
      </c>
      <c r="QO358" s="4">
        <v>3</v>
      </c>
      <c r="QP358" s="4">
        <v>3</v>
      </c>
      <c r="QQ358" s="4">
        <v>3</v>
      </c>
      <c r="QR358" s="4">
        <v>3</v>
      </c>
      <c r="QS358" s="4">
        <v>3</v>
      </c>
      <c r="QT358" s="4">
        <v>3</v>
      </c>
      <c r="QU358" s="4">
        <v>3</v>
      </c>
      <c r="QV358" s="4">
        <v>3</v>
      </c>
      <c r="QW358" s="4">
        <v>3</v>
      </c>
      <c r="QX358" s="4">
        <v>3</v>
      </c>
      <c r="QY358" s="4">
        <v>3</v>
      </c>
      <c r="QZ358" s="4">
        <v>3</v>
      </c>
    </row>
    <row r="359" spans="1:468">
      <c r="A359" s="4" t="s">
        <v>1138</v>
      </c>
      <c r="D359" s="4">
        <v>16126.96</v>
      </c>
      <c r="E359" s="4">
        <v>54.99</v>
      </c>
      <c r="F359" s="689">
        <v>2029959.31</v>
      </c>
      <c r="H359" s="4" t="s">
        <v>894</v>
      </c>
      <c r="IJ359" s="4">
        <v>1.4</v>
      </c>
      <c r="IK359" s="4">
        <v>3.39</v>
      </c>
      <c r="IL359" s="4">
        <v>7.98</v>
      </c>
      <c r="IM359" s="4">
        <v>10</v>
      </c>
      <c r="IN359" s="4">
        <v>10</v>
      </c>
      <c r="IO359" s="4">
        <v>16.28</v>
      </c>
      <c r="IP359" s="4">
        <v>31.24</v>
      </c>
      <c r="IQ359" s="4">
        <v>40</v>
      </c>
      <c r="IR359" s="4">
        <v>40.22</v>
      </c>
      <c r="IS359" s="4">
        <v>40.56</v>
      </c>
      <c r="IT359" s="4">
        <v>40.89</v>
      </c>
      <c r="IU359" s="4">
        <v>40.89</v>
      </c>
      <c r="IV359" s="4">
        <v>41.22</v>
      </c>
      <c r="IW359" s="4">
        <v>41.55</v>
      </c>
      <c r="IX359" s="4">
        <v>41.89</v>
      </c>
      <c r="IY359" s="4">
        <v>41.89</v>
      </c>
      <c r="IZ359" s="4">
        <v>41.89</v>
      </c>
      <c r="JA359" s="4">
        <v>41.89</v>
      </c>
      <c r="JB359" s="4">
        <v>41.89</v>
      </c>
      <c r="JC359" s="4">
        <v>41.89</v>
      </c>
      <c r="JD359" s="4">
        <v>42.22</v>
      </c>
      <c r="JE359" s="4">
        <v>42.55</v>
      </c>
      <c r="JF359" s="4">
        <v>42.89</v>
      </c>
      <c r="JG359" s="4">
        <v>43.22</v>
      </c>
      <c r="JH359" s="4">
        <v>43.55</v>
      </c>
      <c r="JI359" s="4">
        <v>43.55</v>
      </c>
      <c r="JJ359" s="4">
        <v>44.08</v>
      </c>
      <c r="JK359" s="4">
        <v>44.85</v>
      </c>
      <c r="JL359" s="4">
        <v>46.63</v>
      </c>
      <c r="JM359" s="4">
        <v>48.64</v>
      </c>
      <c r="JN359" s="4">
        <v>52.47</v>
      </c>
      <c r="JO359" s="4">
        <v>53.52</v>
      </c>
      <c r="JP359" s="4">
        <v>53.52</v>
      </c>
      <c r="JQ359" s="4">
        <v>54.63</v>
      </c>
      <c r="JR359" s="4">
        <v>54.99</v>
      </c>
      <c r="JS359" s="4">
        <v>54.99</v>
      </c>
      <c r="JT359" s="4">
        <v>54.99</v>
      </c>
      <c r="JU359" s="4">
        <v>54.99</v>
      </c>
      <c r="JV359" s="4">
        <v>54.99</v>
      </c>
      <c r="JW359" s="4">
        <v>54.99</v>
      </c>
      <c r="JX359" s="4">
        <v>54.99</v>
      </c>
      <c r="JY359" s="4">
        <v>54.99</v>
      </c>
      <c r="JZ359" s="4">
        <v>54.99</v>
      </c>
      <c r="KA359" s="4">
        <v>54.99</v>
      </c>
      <c r="KB359" s="4">
        <v>54.99</v>
      </c>
      <c r="KC359" s="4">
        <v>54.99</v>
      </c>
      <c r="KD359" s="4">
        <v>54.99</v>
      </c>
      <c r="KE359" s="4">
        <v>54.99</v>
      </c>
      <c r="KF359" s="4">
        <v>54.99</v>
      </c>
      <c r="KG359" s="4">
        <v>54.99</v>
      </c>
      <c r="KH359" s="4">
        <v>54.99</v>
      </c>
      <c r="KI359" s="4">
        <v>54.99</v>
      </c>
      <c r="KJ359" s="4">
        <v>54.99</v>
      </c>
      <c r="KK359" s="4">
        <v>54.99</v>
      </c>
      <c r="KL359" s="4">
        <v>54.99</v>
      </c>
      <c r="KM359" s="4">
        <v>54.99</v>
      </c>
      <c r="KN359" s="4">
        <v>54.99</v>
      </c>
      <c r="KO359" s="4">
        <v>54.99</v>
      </c>
      <c r="KP359" s="4">
        <v>54.99</v>
      </c>
      <c r="KQ359" s="4">
        <v>54.99</v>
      </c>
      <c r="KR359" s="4">
        <v>54.99</v>
      </c>
      <c r="KS359" s="4">
        <v>54.99</v>
      </c>
      <c r="KT359" s="4">
        <v>54.99</v>
      </c>
      <c r="KU359" s="4">
        <v>54.99</v>
      </c>
      <c r="KV359" s="4">
        <v>54.99</v>
      </c>
      <c r="KW359" s="4">
        <v>54.99</v>
      </c>
      <c r="KX359" s="4">
        <v>54.99</v>
      </c>
      <c r="KY359" s="4">
        <v>54.99</v>
      </c>
      <c r="KZ359" s="4">
        <v>54.99</v>
      </c>
      <c r="LA359" s="4">
        <v>54.99</v>
      </c>
      <c r="LB359" s="4">
        <v>54.99</v>
      </c>
      <c r="LC359" s="4">
        <v>54.99</v>
      </c>
      <c r="LD359" s="4">
        <v>54.99</v>
      </c>
      <c r="LE359" s="4">
        <v>54.99</v>
      </c>
      <c r="LF359" s="4">
        <v>54.99</v>
      </c>
      <c r="LG359" s="4">
        <v>54.99</v>
      </c>
      <c r="LH359" s="4">
        <v>54.99</v>
      </c>
      <c r="LI359" s="4">
        <v>54.99</v>
      </c>
      <c r="LJ359" s="4">
        <v>54.99</v>
      </c>
      <c r="LK359" s="4">
        <v>54.99</v>
      </c>
      <c r="LL359" s="4">
        <v>54.99</v>
      </c>
      <c r="LM359" s="4">
        <v>54.99</v>
      </c>
      <c r="LN359" s="4">
        <v>54.99</v>
      </c>
      <c r="LO359" s="4">
        <v>54.99</v>
      </c>
      <c r="LP359" s="4">
        <v>54.99</v>
      </c>
      <c r="LQ359" s="4">
        <v>54.99</v>
      </c>
      <c r="LR359" s="4">
        <v>54.99</v>
      </c>
      <c r="LS359" s="4">
        <v>54.99</v>
      </c>
      <c r="LT359" s="4">
        <v>54.99</v>
      </c>
      <c r="LU359" s="4">
        <v>54.99</v>
      </c>
      <c r="LV359" s="4">
        <v>54.99</v>
      </c>
      <c r="LW359" s="4">
        <v>54.99</v>
      </c>
      <c r="LX359" s="4">
        <v>54.99</v>
      </c>
      <c r="LY359" s="4">
        <v>54.99</v>
      </c>
      <c r="LZ359" s="4">
        <v>54.99</v>
      </c>
      <c r="MA359" s="4">
        <v>54.99</v>
      </c>
      <c r="MB359" s="4">
        <v>54.99</v>
      </c>
      <c r="MC359" s="4">
        <v>54.99</v>
      </c>
      <c r="MD359" s="4">
        <v>54.99</v>
      </c>
      <c r="ME359" s="4">
        <v>54.99</v>
      </c>
      <c r="MF359" s="4">
        <v>54.99</v>
      </c>
      <c r="MG359" s="4">
        <v>54.99</v>
      </c>
      <c r="MH359" s="4">
        <v>54.99</v>
      </c>
      <c r="MI359" s="4">
        <v>54.99</v>
      </c>
      <c r="MJ359" s="4">
        <v>54.99</v>
      </c>
      <c r="MK359" s="4">
        <v>54.99</v>
      </c>
      <c r="ML359" s="4">
        <v>54.99</v>
      </c>
      <c r="MM359" s="4">
        <v>54.99</v>
      </c>
      <c r="MN359" s="4">
        <v>54.99</v>
      </c>
      <c r="MO359" s="4">
        <v>54.99</v>
      </c>
      <c r="MP359" s="4">
        <v>54.99</v>
      </c>
      <c r="MQ359" s="4">
        <v>54.99</v>
      </c>
      <c r="MR359" s="4">
        <v>54.99</v>
      </c>
      <c r="MS359" s="4">
        <v>54.99</v>
      </c>
      <c r="MT359" s="4">
        <v>54.99</v>
      </c>
      <c r="MU359" s="4">
        <v>54.99</v>
      </c>
      <c r="MV359" s="4">
        <v>54.99</v>
      </c>
      <c r="MW359" s="4">
        <v>54.99</v>
      </c>
      <c r="MX359" s="4">
        <v>54.99</v>
      </c>
      <c r="MY359" s="4">
        <v>54.99</v>
      </c>
      <c r="MZ359" s="4">
        <v>54.99</v>
      </c>
      <c r="NA359" s="4">
        <v>54.99</v>
      </c>
      <c r="NB359" s="4">
        <v>54.99</v>
      </c>
      <c r="NC359" s="4">
        <v>54.99</v>
      </c>
      <c r="ND359" s="4">
        <v>54.99</v>
      </c>
      <c r="NE359" s="4">
        <v>54.99</v>
      </c>
      <c r="NF359" s="4">
        <v>54.99</v>
      </c>
      <c r="NG359" s="4">
        <v>54.99</v>
      </c>
      <c r="NH359" s="4">
        <v>59.49</v>
      </c>
      <c r="NI359" s="4">
        <v>69.989999999999995</v>
      </c>
      <c r="NJ359" s="4">
        <v>69.989999999999995</v>
      </c>
      <c r="NK359" s="4">
        <v>530.66</v>
      </c>
      <c r="NL359" s="4">
        <v>1605.54</v>
      </c>
      <c r="NM359" s="4">
        <v>1605.54</v>
      </c>
      <c r="NN359" s="4">
        <v>1605.54</v>
      </c>
      <c r="NO359" s="4">
        <v>1605.54</v>
      </c>
      <c r="NP359" s="4">
        <v>1611.54</v>
      </c>
      <c r="NQ359" s="4">
        <v>1611.54</v>
      </c>
      <c r="NR359" s="4">
        <v>1625.53</v>
      </c>
      <c r="NS359" s="4">
        <v>1642.75</v>
      </c>
      <c r="NT359" s="4">
        <v>1668.93</v>
      </c>
      <c r="NU359" s="4">
        <v>2176.64</v>
      </c>
      <c r="NV359" s="4">
        <v>3271.09</v>
      </c>
      <c r="NW359" s="4">
        <v>3308.93</v>
      </c>
      <c r="NX359" s="4">
        <v>3308.93</v>
      </c>
      <c r="NY359" s="4">
        <v>3320.21</v>
      </c>
      <c r="NZ359" s="4">
        <v>3802.18</v>
      </c>
      <c r="OA359" s="4">
        <v>4892.29</v>
      </c>
      <c r="OB359" s="4">
        <v>4898.57</v>
      </c>
      <c r="OC359" s="4">
        <v>4911.13</v>
      </c>
      <c r="OD359" s="4">
        <v>5377.07</v>
      </c>
      <c r="OE359" s="4">
        <v>5377.07</v>
      </c>
      <c r="OF359" s="4">
        <v>6498.49</v>
      </c>
      <c r="OG359" s="4">
        <v>7107.32</v>
      </c>
      <c r="OH359" s="4">
        <v>8400.4699999999993</v>
      </c>
      <c r="OI359" s="4">
        <v>9031.39</v>
      </c>
      <c r="OJ359" s="4">
        <v>10272.23</v>
      </c>
      <c r="OK359" s="4">
        <v>10490.68</v>
      </c>
      <c r="OL359" s="4">
        <v>10490.68</v>
      </c>
      <c r="OM359" s="4">
        <v>10703.33</v>
      </c>
      <c r="ON359" s="4">
        <v>11483.69</v>
      </c>
      <c r="OO359" s="4">
        <v>12994.32</v>
      </c>
      <c r="OP359" s="4">
        <v>13431.91</v>
      </c>
      <c r="OQ359" s="4">
        <v>14153.29</v>
      </c>
      <c r="OR359" s="4">
        <v>14233.02</v>
      </c>
      <c r="OS359" s="4">
        <v>14233.02</v>
      </c>
      <c r="OT359" s="4">
        <v>14353.26</v>
      </c>
      <c r="OU359" s="4">
        <v>14408.15</v>
      </c>
      <c r="OV359" s="4">
        <v>14892.77</v>
      </c>
      <c r="OW359" s="4">
        <v>15999.84</v>
      </c>
      <c r="OX359" s="4">
        <v>16019.67</v>
      </c>
      <c r="OY359" s="4">
        <v>16027.45</v>
      </c>
      <c r="OZ359" s="4">
        <v>16027.45</v>
      </c>
      <c r="PA359" s="4">
        <v>16043.84</v>
      </c>
      <c r="PB359" s="4">
        <v>16051.99</v>
      </c>
      <c r="PC359" s="4">
        <v>16055.61</v>
      </c>
      <c r="PD359" s="4">
        <v>16063.5</v>
      </c>
      <c r="PE359" s="4">
        <v>16067.58</v>
      </c>
      <c r="PF359" s="4">
        <v>16070.91</v>
      </c>
      <c r="PG359" s="4">
        <v>16070.91</v>
      </c>
      <c r="PH359" s="4">
        <v>16077.74</v>
      </c>
      <c r="PI359" s="4">
        <v>16083.05</v>
      </c>
      <c r="PJ359" s="4">
        <v>16087.94</v>
      </c>
      <c r="PK359" s="4">
        <v>16097.3</v>
      </c>
      <c r="PL359" s="4">
        <v>16102.97</v>
      </c>
      <c r="PM359" s="4">
        <v>16104.97</v>
      </c>
      <c r="PN359" s="4">
        <v>16104.97</v>
      </c>
      <c r="PO359" s="4">
        <v>16107.3</v>
      </c>
      <c r="PP359" s="4">
        <v>16113.28</v>
      </c>
      <c r="PQ359" s="4">
        <v>16114.28</v>
      </c>
      <c r="PR359" s="4">
        <v>16120.96</v>
      </c>
      <c r="PS359" s="4">
        <v>16126.96</v>
      </c>
      <c r="PT359" s="4">
        <v>16126.96</v>
      </c>
      <c r="PU359" s="4">
        <v>16126.96</v>
      </c>
      <c r="PV359" s="4">
        <v>16126.96</v>
      </c>
      <c r="PW359" s="4">
        <v>16126.96</v>
      </c>
      <c r="PX359" s="4">
        <v>16126.96</v>
      </c>
      <c r="PY359" s="4">
        <v>16126.96</v>
      </c>
      <c r="PZ359" s="4">
        <v>16126.96</v>
      </c>
      <c r="QA359" s="4">
        <v>16126.96</v>
      </c>
      <c r="QB359" s="4">
        <v>16126.96</v>
      </c>
      <c r="QC359" s="4">
        <v>16126.96</v>
      </c>
      <c r="QD359" s="4">
        <v>16126.96</v>
      </c>
      <c r="QE359" s="4">
        <v>16126.96</v>
      </c>
      <c r="QF359" s="4">
        <v>16126.96</v>
      </c>
      <c r="QG359" s="4">
        <v>16126.96</v>
      </c>
      <c r="QH359" s="4">
        <v>16126.96</v>
      </c>
      <c r="QI359" s="4">
        <v>16126.96</v>
      </c>
      <c r="QJ359" s="4">
        <v>16126.96</v>
      </c>
      <c r="QK359" s="4">
        <v>16126.96</v>
      </c>
      <c r="QL359" s="4">
        <v>16126.96</v>
      </c>
      <c r="QM359" s="4">
        <v>16126.96</v>
      </c>
      <c r="QN359" s="4">
        <v>16126.96</v>
      </c>
      <c r="QO359" s="4">
        <v>16126.96</v>
      </c>
      <c r="QP359" s="4">
        <v>16126.96</v>
      </c>
      <c r="QQ359" s="4">
        <v>16126.96</v>
      </c>
      <c r="QR359" s="4">
        <v>16126.96</v>
      </c>
      <c r="QS359" s="4">
        <v>16126.96</v>
      </c>
      <c r="QT359" s="4">
        <v>16126.96</v>
      </c>
      <c r="QU359" s="4">
        <v>16126.96</v>
      </c>
      <c r="QV359" s="4">
        <v>16126.96</v>
      </c>
      <c r="QW359" s="4">
        <v>16126.96</v>
      </c>
      <c r="QX359" s="4">
        <v>16126.96</v>
      </c>
      <c r="QY359" s="4">
        <v>16126.96</v>
      </c>
      <c r="QZ359" s="4">
        <v>16126.96</v>
      </c>
    </row>
    <row r="360" spans="1:468">
      <c r="A360" s="4" t="s">
        <v>1185</v>
      </c>
      <c r="D360" s="4">
        <v>0</v>
      </c>
      <c r="E360" s="4">
        <v>0</v>
      </c>
      <c r="F360" s="4">
        <v>0</v>
      </c>
      <c r="H360" s="4" t="s">
        <v>894</v>
      </c>
    </row>
    <row r="361" spans="1:468">
      <c r="A361" s="4" t="s">
        <v>1186</v>
      </c>
      <c r="D361" s="4">
        <v>815</v>
      </c>
      <c r="E361" s="4">
        <v>54.99</v>
      </c>
      <c r="F361" s="689">
        <v>338873.14</v>
      </c>
      <c r="H361" s="4" t="s">
        <v>894</v>
      </c>
      <c r="IJ361" s="4">
        <v>1.4</v>
      </c>
      <c r="IK361" s="4">
        <v>3.39</v>
      </c>
      <c r="IL361" s="4">
        <v>7.98</v>
      </c>
      <c r="IM361" s="4">
        <v>10</v>
      </c>
      <c r="IN361" s="4">
        <v>10</v>
      </c>
      <c r="IO361" s="4">
        <v>16.28</v>
      </c>
      <c r="IP361" s="4">
        <v>31.24</v>
      </c>
      <c r="IQ361" s="4">
        <v>40</v>
      </c>
      <c r="IR361" s="4">
        <v>40.22</v>
      </c>
      <c r="IS361" s="4">
        <v>40.56</v>
      </c>
      <c r="IT361" s="4">
        <v>40.89</v>
      </c>
      <c r="IU361" s="4">
        <v>40.89</v>
      </c>
      <c r="IV361" s="4">
        <v>41.22</v>
      </c>
      <c r="IW361" s="4">
        <v>41.55</v>
      </c>
      <c r="IX361" s="4">
        <v>41.89</v>
      </c>
      <c r="IY361" s="4">
        <v>41.89</v>
      </c>
      <c r="IZ361" s="4">
        <v>41.89</v>
      </c>
      <c r="JA361" s="4">
        <v>41.89</v>
      </c>
      <c r="JB361" s="4">
        <v>41.89</v>
      </c>
      <c r="JC361" s="4">
        <v>41.89</v>
      </c>
      <c r="JD361" s="4">
        <v>42.22</v>
      </c>
      <c r="JE361" s="4">
        <v>42.55</v>
      </c>
      <c r="JF361" s="4">
        <v>42.89</v>
      </c>
      <c r="JG361" s="4">
        <v>43.22</v>
      </c>
      <c r="JH361" s="4">
        <v>43.55</v>
      </c>
      <c r="JI361" s="4">
        <v>43.55</v>
      </c>
      <c r="JJ361" s="4">
        <v>44.08</v>
      </c>
      <c r="JK361" s="4">
        <v>44.85</v>
      </c>
      <c r="JL361" s="4">
        <v>46.63</v>
      </c>
      <c r="JM361" s="4">
        <v>48.64</v>
      </c>
      <c r="JN361" s="4">
        <v>52.47</v>
      </c>
      <c r="JO361" s="4">
        <v>53.52</v>
      </c>
      <c r="JP361" s="4">
        <v>53.52</v>
      </c>
      <c r="JQ361" s="4">
        <v>54.63</v>
      </c>
      <c r="JR361" s="4">
        <v>54.99</v>
      </c>
      <c r="JS361" s="4">
        <v>54.99</v>
      </c>
      <c r="JT361" s="4">
        <v>54.99</v>
      </c>
      <c r="JU361" s="4">
        <v>54.99</v>
      </c>
      <c r="JV361" s="4">
        <v>54.99</v>
      </c>
      <c r="JW361" s="4">
        <v>54.99</v>
      </c>
      <c r="JX361" s="4">
        <v>54.99</v>
      </c>
      <c r="JY361" s="4">
        <v>54.99</v>
      </c>
      <c r="JZ361" s="4">
        <v>54.99</v>
      </c>
      <c r="KA361" s="4">
        <v>54.99</v>
      </c>
      <c r="KB361" s="4">
        <v>54.99</v>
      </c>
      <c r="KC361" s="4">
        <v>54.99</v>
      </c>
      <c r="KD361" s="4">
        <v>54.99</v>
      </c>
      <c r="KE361" s="4">
        <v>54.99</v>
      </c>
      <c r="KF361" s="4">
        <v>54.99</v>
      </c>
      <c r="KG361" s="4">
        <v>54.99</v>
      </c>
      <c r="KH361" s="4">
        <v>54.99</v>
      </c>
      <c r="KI361" s="4">
        <v>54.99</v>
      </c>
      <c r="KJ361" s="4">
        <v>54.99</v>
      </c>
      <c r="KK361" s="4">
        <v>54.99</v>
      </c>
      <c r="KL361" s="4">
        <v>54.99</v>
      </c>
      <c r="KM361" s="4">
        <v>54.99</v>
      </c>
      <c r="KN361" s="4">
        <v>54.99</v>
      </c>
      <c r="KO361" s="4">
        <v>54.99</v>
      </c>
      <c r="KP361" s="4">
        <v>54.99</v>
      </c>
      <c r="KQ361" s="4">
        <v>54.99</v>
      </c>
      <c r="KR361" s="4">
        <v>54.99</v>
      </c>
      <c r="KS361" s="4">
        <v>54.99</v>
      </c>
      <c r="KT361" s="4">
        <v>54.99</v>
      </c>
      <c r="KU361" s="4">
        <v>54.99</v>
      </c>
      <c r="KV361" s="4">
        <v>54.99</v>
      </c>
      <c r="KW361" s="4">
        <v>54.99</v>
      </c>
      <c r="KX361" s="4">
        <v>54.99</v>
      </c>
      <c r="KY361" s="4">
        <v>54.99</v>
      </c>
      <c r="KZ361" s="4">
        <v>54.99</v>
      </c>
      <c r="LA361" s="4">
        <v>54.99</v>
      </c>
      <c r="LB361" s="4">
        <v>54.99</v>
      </c>
      <c r="LC361" s="4">
        <v>54.99</v>
      </c>
      <c r="LD361" s="4">
        <v>54.99</v>
      </c>
      <c r="LE361" s="4">
        <v>54.99</v>
      </c>
      <c r="LF361" s="4">
        <v>54.99</v>
      </c>
      <c r="LG361" s="4">
        <v>54.99</v>
      </c>
      <c r="LH361" s="4">
        <v>54.99</v>
      </c>
      <c r="LI361" s="4">
        <v>54.99</v>
      </c>
      <c r="LJ361" s="4">
        <v>54.99</v>
      </c>
      <c r="LK361" s="4">
        <v>54.99</v>
      </c>
      <c r="LL361" s="4">
        <v>54.99</v>
      </c>
      <c r="LM361" s="4">
        <v>54.99</v>
      </c>
      <c r="LN361" s="4">
        <v>54.99</v>
      </c>
      <c r="LO361" s="4">
        <v>54.99</v>
      </c>
      <c r="LP361" s="4">
        <v>54.99</v>
      </c>
      <c r="LQ361" s="4">
        <v>54.99</v>
      </c>
      <c r="LR361" s="4">
        <v>54.99</v>
      </c>
      <c r="LS361" s="4">
        <v>54.99</v>
      </c>
      <c r="LT361" s="4">
        <v>54.99</v>
      </c>
      <c r="LU361" s="4">
        <v>54.99</v>
      </c>
      <c r="LV361" s="4">
        <v>54.99</v>
      </c>
      <c r="LW361" s="4">
        <v>54.99</v>
      </c>
      <c r="LX361" s="4">
        <v>54.99</v>
      </c>
      <c r="LY361" s="4">
        <v>54.99</v>
      </c>
      <c r="LZ361" s="4">
        <v>54.99</v>
      </c>
      <c r="MA361" s="4">
        <v>54.99</v>
      </c>
      <c r="MB361" s="4">
        <v>54.99</v>
      </c>
      <c r="MC361" s="4">
        <v>54.99</v>
      </c>
      <c r="MD361" s="4">
        <v>54.99</v>
      </c>
      <c r="ME361" s="4">
        <v>54.99</v>
      </c>
      <c r="MF361" s="4">
        <v>54.99</v>
      </c>
      <c r="MG361" s="4">
        <v>54.99</v>
      </c>
      <c r="MH361" s="4">
        <v>54.99</v>
      </c>
      <c r="MI361" s="4">
        <v>54.99</v>
      </c>
      <c r="MJ361" s="4">
        <v>54.99</v>
      </c>
      <c r="MK361" s="4">
        <v>54.99</v>
      </c>
      <c r="ML361" s="4">
        <v>54.99</v>
      </c>
      <c r="MM361" s="4">
        <v>54.99</v>
      </c>
      <c r="MN361" s="4">
        <v>54.99</v>
      </c>
      <c r="MO361" s="4">
        <v>54.99</v>
      </c>
      <c r="MP361" s="4">
        <v>54.99</v>
      </c>
      <c r="MQ361" s="4">
        <v>54.99</v>
      </c>
      <c r="MR361" s="4">
        <v>54.99</v>
      </c>
      <c r="MS361" s="4">
        <v>54.99</v>
      </c>
      <c r="MT361" s="4">
        <v>54.99</v>
      </c>
      <c r="MU361" s="4">
        <v>54.99</v>
      </c>
      <c r="MV361" s="4">
        <v>54.99</v>
      </c>
      <c r="MW361" s="4">
        <v>54.99</v>
      </c>
      <c r="MX361" s="4">
        <v>54.99</v>
      </c>
      <c r="MY361" s="4">
        <v>54.99</v>
      </c>
      <c r="MZ361" s="4">
        <v>54.99</v>
      </c>
      <c r="NA361" s="4">
        <v>54.99</v>
      </c>
      <c r="NB361" s="4">
        <v>54.99</v>
      </c>
      <c r="NC361" s="4">
        <v>54.99</v>
      </c>
      <c r="ND361" s="4">
        <v>54.99</v>
      </c>
      <c r="NE361" s="4">
        <v>54.99</v>
      </c>
      <c r="NF361" s="4">
        <v>54.99</v>
      </c>
      <c r="NG361" s="4">
        <v>54.99</v>
      </c>
      <c r="NH361" s="4">
        <v>59.49</v>
      </c>
      <c r="NI361" s="4">
        <v>69.989999999999995</v>
      </c>
      <c r="NJ361" s="4">
        <v>69.989999999999995</v>
      </c>
      <c r="NK361" s="4">
        <v>69.989999999999995</v>
      </c>
      <c r="NL361" s="4">
        <v>69.989999999999995</v>
      </c>
      <c r="NM361" s="4">
        <v>69.989999999999995</v>
      </c>
      <c r="NN361" s="4">
        <v>69.989999999999995</v>
      </c>
      <c r="NO361" s="4">
        <v>69.989999999999995</v>
      </c>
      <c r="NP361" s="4">
        <v>75.989999999999995</v>
      </c>
      <c r="NQ361" s="4">
        <v>75.989999999999995</v>
      </c>
      <c r="NR361" s="4">
        <v>89.98</v>
      </c>
      <c r="NS361" s="4">
        <v>107.2</v>
      </c>
      <c r="NT361" s="4">
        <v>133.38</v>
      </c>
      <c r="NU361" s="4">
        <v>180.42</v>
      </c>
      <c r="NV361" s="4">
        <v>199.98</v>
      </c>
      <c r="NW361" s="4">
        <v>237.83</v>
      </c>
      <c r="NX361" s="4">
        <v>237.83</v>
      </c>
      <c r="NY361" s="4">
        <v>249.11</v>
      </c>
      <c r="NZ361" s="4">
        <v>270.41000000000003</v>
      </c>
      <c r="OA361" s="4">
        <v>285.33</v>
      </c>
      <c r="OB361" s="4">
        <v>290.91000000000003</v>
      </c>
      <c r="OC361" s="4">
        <v>301.68</v>
      </c>
      <c r="OD361" s="4">
        <v>302.74</v>
      </c>
      <c r="OE361" s="4">
        <v>302.74</v>
      </c>
      <c r="OF361" s="4">
        <v>308.22000000000003</v>
      </c>
      <c r="OG361" s="4">
        <v>318.31</v>
      </c>
      <c r="OH361" s="4">
        <v>335.16</v>
      </c>
      <c r="OI361" s="4">
        <v>358.28</v>
      </c>
      <c r="OJ361" s="4">
        <v>393.5</v>
      </c>
      <c r="OK361" s="4">
        <v>425.71</v>
      </c>
      <c r="OL361" s="4">
        <v>425.71</v>
      </c>
      <c r="OM361" s="4">
        <v>450.89</v>
      </c>
      <c r="ON361" s="4">
        <v>462.44</v>
      </c>
      <c r="OO361" s="4">
        <v>483.03</v>
      </c>
      <c r="OP361" s="4">
        <v>506.34</v>
      </c>
      <c r="OQ361" s="4">
        <v>536.41999999999996</v>
      </c>
      <c r="OR361" s="4">
        <v>573.9</v>
      </c>
      <c r="OS361" s="4">
        <v>573.9</v>
      </c>
      <c r="OT361" s="4">
        <v>596.5</v>
      </c>
      <c r="OU361" s="4">
        <v>648.85</v>
      </c>
      <c r="OV361" s="4">
        <v>670.71</v>
      </c>
      <c r="OW361" s="4">
        <v>702.58</v>
      </c>
      <c r="OX361" s="4">
        <v>721.71</v>
      </c>
      <c r="OY361" s="4">
        <v>729.49</v>
      </c>
      <c r="OZ361" s="4">
        <v>729.49</v>
      </c>
      <c r="PA361" s="4">
        <v>745.88</v>
      </c>
      <c r="PB361" s="4">
        <v>754.03</v>
      </c>
      <c r="PC361" s="4">
        <v>757.65</v>
      </c>
      <c r="PD361" s="4">
        <v>765.54</v>
      </c>
      <c r="PE361" s="4">
        <v>769.61</v>
      </c>
      <c r="PF361" s="4">
        <v>772.95</v>
      </c>
      <c r="PG361" s="4">
        <v>772.95</v>
      </c>
      <c r="PH361" s="4">
        <v>779.78</v>
      </c>
      <c r="PI361" s="4">
        <v>785.09</v>
      </c>
      <c r="PJ361" s="4">
        <v>789.98</v>
      </c>
      <c r="PK361" s="4">
        <v>799.34</v>
      </c>
      <c r="PL361" s="4">
        <v>805.01</v>
      </c>
      <c r="PM361" s="4">
        <v>807.01</v>
      </c>
      <c r="PN361" s="4">
        <v>807.01</v>
      </c>
      <c r="PO361" s="4">
        <v>809.34</v>
      </c>
      <c r="PP361" s="4">
        <v>815</v>
      </c>
      <c r="PQ361" s="4">
        <v>815</v>
      </c>
      <c r="PR361" s="4">
        <v>815</v>
      </c>
      <c r="PS361" s="4">
        <v>815</v>
      </c>
      <c r="PT361" s="4">
        <v>815</v>
      </c>
      <c r="PU361" s="4">
        <v>815</v>
      </c>
      <c r="PV361" s="4">
        <v>815</v>
      </c>
      <c r="PW361" s="4">
        <v>815</v>
      </c>
      <c r="PX361" s="4">
        <v>815</v>
      </c>
      <c r="PY361" s="4">
        <v>815</v>
      </c>
      <c r="PZ361" s="4">
        <v>815</v>
      </c>
      <c r="QA361" s="4">
        <v>815</v>
      </c>
      <c r="QB361" s="4">
        <v>815</v>
      </c>
      <c r="QC361" s="4">
        <v>815</v>
      </c>
      <c r="QD361" s="4">
        <v>815</v>
      </c>
      <c r="QE361" s="4">
        <v>815</v>
      </c>
      <c r="QF361" s="4">
        <v>815</v>
      </c>
      <c r="QG361" s="4">
        <v>815</v>
      </c>
      <c r="QH361" s="4">
        <v>815</v>
      </c>
      <c r="QI361" s="4">
        <v>815</v>
      </c>
      <c r="QJ361" s="4">
        <v>815</v>
      </c>
      <c r="QK361" s="4">
        <v>815</v>
      </c>
      <c r="QL361" s="4">
        <v>815</v>
      </c>
      <c r="QM361" s="4">
        <v>815</v>
      </c>
      <c r="QN361" s="4">
        <v>815</v>
      </c>
      <c r="QO361" s="4">
        <v>815</v>
      </c>
      <c r="QP361" s="4">
        <v>815</v>
      </c>
      <c r="QQ361" s="4">
        <v>815</v>
      </c>
      <c r="QR361" s="4">
        <v>815</v>
      </c>
      <c r="QS361" s="4">
        <v>815</v>
      </c>
      <c r="QT361" s="4">
        <v>815</v>
      </c>
      <c r="QU361" s="4">
        <v>815</v>
      </c>
      <c r="QV361" s="4">
        <v>815</v>
      </c>
      <c r="QW361" s="4">
        <v>815</v>
      </c>
      <c r="QX361" s="4">
        <v>815</v>
      </c>
      <c r="QY361" s="4">
        <v>815</v>
      </c>
      <c r="QZ361" s="4">
        <v>815</v>
      </c>
    </row>
    <row r="362" spans="1:468">
      <c r="A362" s="4" t="s">
        <v>1411</v>
      </c>
      <c r="D362" s="4">
        <v>14369.96</v>
      </c>
      <c r="E362" s="4">
        <v>0</v>
      </c>
      <c r="F362" s="689">
        <v>964844.6</v>
      </c>
      <c r="H362" s="4" t="s">
        <v>894</v>
      </c>
      <c r="NK362" s="4">
        <v>460.67</v>
      </c>
      <c r="NL362" s="4">
        <v>1535.55</v>
      </c>
      <c r="NM362" s="4">
        <v>1535.55</v>
      </c>
      <c r="NN362" s="4">
        <v>1535.55</v>
      </c>
      <c r="NO362" s="4">
        <v>1535.55</v>
      </c>
      <c r="NP362" s="4">
        <v>1535.55</v>
      </c>
      <c r="NQ362" s="4">
        <v>1535.55</v>
      </c>
      <c r="NR362" s="4">
        <v>1535.55</v>
      </c>
      <c r="NS362" s="4">
        <v>1535.55</v>
      </c>
      <c r="NT362" s="4">
        <v>1535.55</v>
      </c>
      <c r="NU362" s="4">
        <v>1996.22</v>
      </c>
      <c r="NV362" s="4">
        <v>3071.11</v>
      </c>
      <c r="NW362" s="4">
        <v>3071.11</v>
      </c>
      <c r="NX362" s="4">
        <v>3071.11</v>
      </c>
      <c r="NY362" s="4">
        <v>3071.11</v>
      </c>
      <c r="NZ362" s="4">
        <v>3531.77</v>
      </c>
      <c r="OA362" s="4">
        <v>4606.66</v>
      </c>
      <c r="OB362" s="4">
        <v>4606.66</v>
      </c>
      <c r="OC362" s="4">
        <v>4606.66</v>
      </c>
      <c r="OD362" s="4">
        <v>5067.32</v>
      </c>
      <c r="OE362" s="4">
        <v>5067.32</v>
      </c>
      <c r="OF362" s="4">
        <v>6142.21</v>
      </c>
      <c r="OG362" s="4">
        <v>6644.12</v>
      </c>
      <c r="OH362" s="4">
        <v>7815.25</v>
      </c>
      <c r="OI362" s="4">
        <v>8275.92</v>
      </c>
      <c r="OJ362" s="4">
        <v>9350.81</v>
      </c>
      <c r="OK362" s="4">
        <v>9392.0499999999993</v>
      </c>
      <c r="OL362" s="4">
        <v>9392.0499999999993</v>
      </c>
      <c r="OM362" s="4">
        <v>9488.2999999999993</v>
      </c>
      <c r="ON362" s="4">
        <v>10220.540000000001</v>
      </c>
      <c r="OO362" s="4">
        <v>11622.01</v>
      </c>
      <c r="OP362" s="4">
        <v>12005.9</v>
      </c>
      <c r="OQ362" s="4">
        <v>12696.91</v>
      </c>
      <c r="OR362" s="4">
        <v>12738.15</v>
      </c>
      <c r="OS362" s="4">
        <v>12738.15</v>
      </c>
      <c r="OT362" s="4">
        <v>12834.4</v>
      </c>
      <c r="OU362" s="4">
        <v>12834.4</v>
      </c>
      <c r="OV362" s="4">
        <v>13295.07</v>
      </c>
      <c r="OW362" s="4">
        <v>14369.96</v>
      </c>
      <c r="OX362" s="4">
        <v>14369.96</v>
      </c>
      <c r="OY362" s="4">
        <v>14369.96</v>
      </c>
      <c r="OZ362" s="4">
        <v>14369.96</v>
      </c>
      <c r="PA362" s="4">
        <v>14369.96</v>
      </c>
      <c r="PB362" s="4">
        <v>14369.96</v>
      </c>
      <c r="PC362" s="4">
        <v>14369.96</v>
      </c>
      <c r="PD362" s="4">
        <v>14369.96</v>
      </c>
      <c r="PE362" s="4">
        <v>14369.96</v>
      </c>
      <c r="PF362" s="4">
        <v>14369.96</v>
      </c>
      <c r="PG362" s="4">
        <v>14369.96</v>
      </c>
      <c r="PH362" s="4">
        <v>14369.96</v>
      </c>
      <c r="PI362" s="4">
        <v>14369.96</v>
      </c>
      <c r="PJ362" s="4">
        <v>14369.96</v>
      </c>
      <c r="PK362" s="4">
        <v>14369.96</v>
      </c>
      <c r="PL362" s="4">
        <v>14369.96</v>
      </c>
      <c r="PM362" s="4">
        <v>14369.96</v>
      </c>
      <c r="PN362" s="4">
        <v>14369.96</v>
      </c>
      <c r="PO362" s="4">
        <v>14369.96</v>
      </c>
      <c r="PP362" s="4">
        <v>14369.96</v>
      </c>
      <c r="PQ362" s="4">
        <v>14369.96</v>
      </c>
      <c r="PR362" s="4">
        <v>14369.96</v>
      </c>
      <c r="PS362" s="4">
        <v>14369.96</v>
      </c>
      <c r="PT362" s="4">
        <v>14369.96</v>
      </c>
      <c r="PU362" s="4">
        <v>14369.96</v>
      </c>
      <c r="PV362" s="4">
        <v>14369.96</v>
      </c>
      <c r="PW362" s="4">
        <v>14369.96</v>
      </c>
      <c r="PX362" s="4">
        <v>14369.96</v>
      </c>
      <c r="PY362" s="4">
        <v>14369.96</v>
      </c>
      <c r="PZ362" s="4">
        <v>14369.96</v>
      </c>
      <c r="QA362" s="4">
        <v>14369.96</v>
      </c>
      <c r="QB362" s="4">
        <v>14369.96</v>
      </c>
      <c r="QC362" s="4">
        <v>14369.96</v>
      </c>
      <c r="QD362" s="4">
        <v>14369.96</v>
      </c>
      <c r="QE362" s="4">
        <v>14369.96</v>
      </c>
      <c r="QF362" s="4">
        <v>14369.96</v>
      </c>
      <c r="QG362" s="4">
        <v>14369.96</v>
      </c>
      <c r="QH362" s="4">
        <v>14369.96</v>
      </c>
      <c r="QI362" s="4">
        <v>14369.96</v>
      </c>
      <c r="QJ362" s="4">
        <v>14369.96</v>
      </c>
      <c r="QK362" s="4">
        <v>14369.96</v>
      </c>
      <c r="QL362" s="4">
        <v>14369.96</v>
      </c>
      <c r="QM362" s="4">
        <v>14369.96</v>
      </c>
      <c r="QN362" s="4">
        <v>14369.96</v>
      </c>
      <c r="QO362" s="4">
        <v>14369.96</v>
      </c>
      <c r="QP362" s="4">
        <v>14369.96</v>
      </c>
      <c r="QQ362" s="4">
        <v>14369.96</v>
      </c>
      <c r="QR362" s="4">
        <v>14369.96</v>
      </c>
      <c r="QS362" s="4">
        <v>14369.96</v>
      </c>
      <c r="QT362" s="4">
        <v>14369.96</v>
      </c>
      <c r="QU362" s="4">
        <v>14369.96</v>
      </c>
      <c r="QV362" s="4">
        <v>14369.96</v>
      </c>
      <c r="QW362" s="4">
        <v>14369.96</v>
      </c>
      <c r="QX362" s="4">
        <v>14369.96</v>
      </c>
      <c r="QY362" s="4">
        <v>14369.96</v>
      </c>
      <c r="QZ362" s="4">
        <v>14369.96</v>
      </c>
    </row>
    <row r="363" spans="1:468">
      <c r="A363" s="4" t="s">
        <v>1187</v>
      </c>
      <c r="D363" s="4">
        <v>900</v>
      </c>
      <c r="E363" s="4">
        <v>0</v>
      </c>
      <c r="F363" s="689">
        <v>293955.15000000002</v>
      </c>
      <c r="H363" s="4" t="s">
        <v>894</v>
      </c>
      <c r="OF363" s="4">
        <v>41.06</v>
      </c>
      <c r="OG363" s="4">
        <v>137.59</v>
      </c>
      <c r="OH363" s="4">
        <v>241.59</v>
      </c>
      <c r="OI363" s="4">
        <v>386.38</v>
      </c>
      <c r="OJ363" s="4">
        <v>511.6</v>
      </c>
      <c r="OK363" s="4">
        <v>656.38</v>
      </c>
      <c r="OL363" s="4">
        <v>656.38</v>
      </c>
      <c r="OM363" s="4">
        <v>747.38</v>
      </c>
      <c r="ON363" s="4">
        <v>783.38</v>
      </c>
      <c r="OO363" s="4">
        <v>871.25</v>
      </c>
      <c r="OP363" s="4">
        <v>900</v>
      </c>
      <c r="OQ363" s="4">
        <v>900</v>
      </c>
      <c r="OR363" s="4">
        <v>900</v>
      </c>
      <c r="OS363" s="4">
        <v>900</v>
      </c>
      <c r="OT363" s="4">
        <v>900</v>
      </c>
      <c r="OU363" s="4">
        <v>900</v>
      </c>
      <c r="OV363" s="4">
        <v>900</v>
      </c>
      <c r="OW363" s="4">
        <v>900</v>
      </c>
      <c r="OX363" s="4">
        <v>900</v>
      </c>
      <c r="OY363" s="4">
        <v>900</v>
      </c>
      <c r="OZ363" s="4">
        <v>900</v>
      </c>
      <c r="PA363" s="4">
        <v>900</v>
      </c>
      <c r="PB363" s="4">
        <v>900</v>
      </c>
      <c r="PC363" s="4">
        <v>900</v>
      </c>
      <c r="PD363" s="4">
        <v>900</v>
      </c>
      <c r="PE363" s="4">
        <v>900</v>
      </c>
      <c r="PF363" s="4">
        <v>900</v>
      </c>
      <c r="PG363" s="4">
        <v>900</v>
      </c>
      <c r="PH363" s="4">
        <v>900</v>
      </c>
      <c r="PI363" s="4">
        <v>900</v>
      </c>
      <c r="PJ363" s="4">
        <v>900</v>
      </c>
      <c r="PK363" s="4">
        <v>900</v>
      </c>
      <c r="PL363" s="4">
        <v>900</v>
      </c>
      <c r="PM363" s="4">
        <v>900</v>
      </c>
      <c r="PN363" s="4">
        <v>900</v>
      </c>
      <c r="PO363" s="4">
        <v>900</v>
      </c>
      <c r="PP363" s="4">
        <v>900</v>
      </c>
      <c r="PQ363" s="4">
        <v>900</v>
      </c>
      <c r="PR363" s="4">
        <v>900</v>
      </c>
      <c r="PS363" s="4">
        <v>900</v>
      </c>
      <c r="PT363" s="4">
        <v>900</v>
      </c>
      <c r="PU363" s="4">
        <v>900</v>
      </c>
      <c r="PV363" s="4">
        <v>900</v>
      </c>
      <c r="PW363" s="4">
        <v>900</v>
      </c>
      <c r="PX363" s="4">
        <v>900</v>
      </c>
      <c r="PY363" s="4">
        <v>900</v>
      </c>
      <c r="PZ363" s="4">
        <v>900</v>
      </c>
      <c r="QA363" s="4">
        <v>900</v>
      </c>
      <c r="QB363" s="4">
        <v>900</v>
      </c>
      <c r="QC363" s="4">
        <v>900</v>
      </c>
      <c r="QD363" s="4">
        <v>900</v>
      </c>
      <c r="QE363" s="4">
        <v>900</v>
      </c>
      <c r="QF363" s="4">
        <v>900</v>
      </c>
      <c r="QG363" s="4">
        <v>900</v>
      </c>
      <c r="QH363" s="4">
        <v>900</v>
      </c>
      <c r="QI363" s="4">
        <v>900</v>
      </c>
      <c r="QJ363" s="4">
        <v>900</v>
      </c>
      <c r="QK363" s="4">
        <v>900</v>
      </c>
      <c r="QL363" s="4">
        <v>900</v>
      </c>
      <c r="QM363" s="4">
        <v>900</v>
      </c>
      <c r="QN363" s="4">
        <v>900</v>
      </c>
      <c r="QO363" s="4">
        <v>900</v>
      </c>
      <c r="QP363" s="4">
        <v>900</v>
      </c>
      <c r="QQ363" s="4">
        <v>900</v>
      </c>
      <c r="QR363" s="4">
        <v>900</v>
      </c>
      <c r="QS363" s="4">
        <v>900</v>
      </c>
      <c r="QT363" s="4">
        <v>900</v>
      </c>
      <c r="QU363" s="4">
        <v>900</v>
      </c>
      <c r="QV363" s="4">
        <v>900</v>
      </c>
      <c r="QW363" s="4">
        <v>900</v>
      </c>
      <c r="QX363" s="4">
        <v>900</v>
      </c>
      <c r="QY363" s="4">
        <v>900</v>
      </c>
      <c r="QZ363" s="4">
        <v>900</v>
      </c>
    </row>
    <row r="364" spans="1:468">
      <c r="A364" s="4" t="s">
        <v>1188</v>
      </c>
      <c r="D364" s="4">
        <v>9.99</v>
      </c>
      <c r="E364" s="4">
        <v>0</v>
      </c>
      <c r="F364" s="689">
        <v>115884.67</v>
      </c>
      <c r="H364" s="4" t="s">
        <v>894</v>
      </c>
      <c r="OH364" s="4">
        <v>0.47</v>
      </c>
      <c r="OI364" s="4">
        <v>1.01</v>
      </c>
      <c r="OJ364" s="4">
        <v>2.33</v>
      </c>
      <c r="OK364" s="4">
        <v>2.5299999999999998</v>
      </c>
      <c r="OL364" s="4">
        <v>2.5299999999999998</v>
      </c>
      <c r="OM364" s="4">
        <v>2.77</v>
      </c>
      <c r="ON364" s="4">
        <v>3.33</v>
      </c>
      <c r="OO364" s="4">
        <v>4.03</v>
      </c>
      <c r="OP364" s="4">
        <v>5.66</v>
      </c>
      <c r="OQ364" s="4">
        <v>5.96</v>
      </c>
      <c r="OR364" s="4">
        <v>6.66</v>
      </c>
      <c r="OS364" s="4">
        <v>6.66</v>
      </c>
      <c r="OT364" s="4">
        <v>7.36</v>
      </c>
      <c r="OU364" s="4">
        <v>8.99</v>
      </c>
      <c r="OV364" s="4">
        <v>8.99</v>
      </c>
      <c r="OW364" s="4">
        <v>9.2899999999999991</v>
      </c>
      <c r="OX364" s="4">
        <v>9.99</v>
      </c>
      <c r="OY364" s="4">
        <v>9.99</v>
      </c>
      <c r="OZ364" s="4">
        <v>9.99</v>
      </c>
      <c r="PA364" s="4">
        <v>9.99</v>
      </c>
      <c r="PB364" s="4">
        <v>9.99</v>
      </c>
      <c r="PC364" s="4">
        <v>9.99</v>
      </c>
      <c r="PD364" s="4">
        <v>9.99</v>
      </c>
      <c r="PE364" s="4">
        <v>9.99</v>
      </c>
      <c r="PF364" s="4">
        <v>9.99</v>
      </c>
      <c r="PG364" s="4">
        <v>9.99</v>
      </c>
      <c r="PH364" s="4">
        <v>9.99</v>
      </c>
      <c r="PI364" s="4">
        <v>9.99</v>
      </c>
      <c r="PJ364" s="4">
        <v>9.99</v>
      </c>
      <c r="PK364" s="4">
        <v>9.99</v>
      </c>
      <c r="PL364" s="4">
        <v>9.99</v>
      </c>
      <c r="PM364" s="4">
        <v>9.99</v>
      </c>
      <c r="PN364" s="4">
        <v>9.99</v>
      </c>
      <c r="PO364" s="4">
        <v>9.99</v>
      </c>
      <c r="PP364" s="4">
        <v>9.99</v>
      </c>
      <c r="PQ364" s="4">
        <v>9.99</v>
      </c>
      <c r="PR364" s="4">
        <v>9.99</v>
      </c>
      <c r="PS364" s="4">
        <v>9.99</v>
      </c>
      <c r="PT364" s="4">
        <v>9.99</v>
      </c>
      <c r="PU364" s="4">
        <v>9.99</v>
      </c>
      <c r="PV364" s="4">
        <v>9.99</v>
      </c>
      <c r="PW364" s="4">
        <v>9.99</v>
      </c>
      <c r="PX364" s="4">
        <v>9.99</v>
      </c>
      <c r="PY364" s="4">
        <v>9.99</v>
      </c>
      <c r="PZ364" s="4">
        <v>9.99</v>
      </c>
      <c r="QA364" s="4">
        <v>9.99</v>
      </c>
      <c r="QB364" s="4">
        <v>9.99</v>
      </c>
      <c r="QC364" s="4">
        <v>9.99</v>
      </c>
      <c r="QD364" s="4">
        <v>9.99</v>
      </c>
      <c r="QE364" s="4">
        <v>9.99</v>
      </c>
      <c r="QF364" s="4">
        <v>9.99</v>
      </c>
      <c r="QG364" s="4">
        <v>9.99</v>
      </c>
      <c r="QH364" s="4">
        <v>9.99</v>
      </c>
      <c r="QI364" s="4">
        <v>9.99</v>
      </c>
      <c r="QJ364" s="4">
        <v>9.99</v>
      </c>
      <c r="QK364" s="4">
        <v>9.99</v>
      </c>
      <c r="QL364" s="4">
        <v>9.99</v>
      </c>
      <c r="QM364" s="4">
        <v>9.99</v>
      </c>
      <c r="QN364" s="4">
        <v>9.99</v>
      </c>
      <c r="QO364" s="4">
        <v>9.99</v>
      </c>
      <c r="QP364" s="4">
        <v>9.99</v>
      </c>
      <c r="QQ364" s="4">
        <v>9.99</v>
      </c>
      <c r="QR364" s="4">
        <v>9.99</v>
      </c>
      <c r="QS364" s="4">
        <v>9.99</v>
      </c>
      <c r="QT364" s="4">
        <v>9.99</v>
      </c>
      <c r="QU364" s="4">
        <v>9.99</v>
      </c>
      <c r="QV364" s="4">
        <v>9.99</v>
      </c>
      <c r="QW364" s="4">
        <v>9.99</v>
      </c>
      <c r="QX364" s="4">
        <v>9.99</v>
      </c>
      <c r="QY364" s="4">
        <v>9.99</v>
      </c>
      <c r="QZ364" s="4">
        <v>9.99</v>
      </c>
    </row>
    <row r="365" spans="1:468">
      <c r="A365" s="4" t="s">
        <v>1189</v>
      </c>
      <c r="D365" s="4">
        <v>32</v>
      </c>
      <c r="E365" s="4">
        <v>0</v>
      </c>
      <c r="F365" s="689">
        <v>316401.74</v>
      </c>
      <c r="H365" s="4" t="s">
        <v>894</v>
      </c>
      <c r="OA365" s="4">
        <v>0.3</v>
      </c>
      <c r="OB365" s="4">
        <v>1</v>
      </c>
      <c r="OC365" s="4">
        <v>2.8</v>
      </c>
      <c r="OD365" s="4">
        <v>7</v>
      </c>
      <c r="OE365" s="4">
        <v>7</v>
      </c>
      <c r="OF365" s="4">
        <v>7</v>
      </c>
      <c r="OG365" s="4">
        <v>7.3</v>
      </c>
      <c r="OH365" s="4">
        <v>8</v>
      </c>
      <c r="OI365" s="4">
        <v>9.8000000000000007</v>
      </c>
      <c r="OJ365" s="4">
        <v>14</v>
      </c>
      <c r="OK365" s="4">
        <v>14</v>
      </c>
      <c r="OL365" s="4">
        <v>14</v>
      </c>
      <c r="OM365" s="4">
        <v>14</v>
      </c>
      <c r="ON365" s="4">
        <v>14</v>
      </c>
      <c r="OO365" s="4">
        <v>14</v>
      </c>
      <c r="OP365" s="4">
        <v>14</v>
      </c>
      <c r="OQ365" s="4">
        <v>14</v>
      </c>
      <c r="OR365" s="4">
        <v>14.3</v>
      </c>
      <c r="OS365" s="4">
        <v>14.3</v>
      </c>
      <c r="OT365" s="4">
        <v>15</v>
      </c>
      <c r="OU365" s="4">
        <v>15.9</v>
      </c>
      <c r="OV365" s="4">
        <v>18</v>
      </c>
      <c r="OW365" s="4">
        <v>18</v>
      </c>
      <c r="OX365" s="4">
        <v>18</v>
      </c>
      <c r="OY365" s="4">
        <v>18</v>
      </c>
      <c r="OZ365" s="4">
        <v>18</v>
      </c>
      <c r="PA365" s="4">
        <v>18</v>
      </c>
      <c r="PB365" s="4">
        <v>18</v>
      </c>
      <c r="PC365" s="4">
        <v>18</v>
      </c>
      <c r="PD365" s="4">
        <v>18</v>
      </c>
      <c r="PE365" s="4">
        <v>18</v>
      </c>
      <c r="PF365" s="4">
        <v>18</v>
      </c>
      <c r="PG365" s="4">
        <v>18</v>
      </c>
      <c r="PH365" s="4">
        <v>18</v>
      </c>
      <c r="PI365" s="4">
        <v>18</v>
      </c>
      <c r="PJ365" s="4">
        <v>18</v>
      </c>
      <c r="PK365" s="4">
        <v>18</v>
      </c>
      <c r="PL365" s="4">
        <v>18</v>
      </c>
      <c r="PM365" s="4">
        <v>18</v>
      </c>
      <c r="PN365" s="4">
        <v>18</v>
      </c>
      <c r="PO365" s="4">
        <v>18</v>
      </c>
      <c r="PP365" s="4">
        <v>18.32</v>
      </c>
      <c r="PQ365" s="4">
        <v>19.32</v>
      </c>
      <c r="PR365" s="4">
        <v>26</v>
      </c>
      <c r="PS365" s="4">
        <v>32</v>
      </c>
      <c r="PT365" s="4">
        <v>32</v>
      </c>
      <c r="PU365" s="4">
        <v>32</v>
      </c>
      <c r="PV365" s="4">
        <v>32</v>
      </c>
      <c r="PW365" s="4">
        <v>32</v>
      </c>
      <c r="PX365" s="4">
        <v>32</v>
      </c>
      <c r="PY365" s="4">
        <v>32</v>
      </c>
      <c r="PZ365" s="4">
        <v>32</v>
      </c>
      <c r="QA365" s="4">
        <v>32</v>
      </c>
      <c r="QB365" s="4">
        <v>32</v>
      </c>
      <c r="QC365" s="4">
        <v>32</v>
      </c>
      <c r="QD365" s="4">
        <v>32</v>
      </c>
      <c r="QE365" s="4">
        <v>32</v>
      </c>
      <c r="QF365" s="4">
        <v>32</v>
      </c>
      <c r="QG365" s="4">
        <v>32</v>
      </c>
      <c r="QH365" s="4">
        <v>32</v>
      </c>
      <c r="QI365" s="4">
        <v>32</v>
      </c>
      <c r="QJ365" s="4">
        <v>32</v>
      </c>
      <c r="QK365" s="4">
        <v>32</v>
      </c>
      <c r="QL365" s="4">
        <v>32</v>
      </c>
      <c r="QM365" s="4">
        <v>32</v>
      </c>
      <c r="QN365" s="4">
        <v>32</v>
      </c>
      <c r="QO365" s="4">
        <v>32</v>
      </c>
      <c r="QP365" s="4">
        <v>32</v>
      </c>
      <c r="QQ365" s="4">
        <v>32</v>
      </c>
      <c r="QR365" s="4">
        <v>32</v>
      </c>
      <c r="QS365" s="4">
        <v>32</v>
      </c>
      <c r="QT365" s="4">
        <v>32</v>
      </c>
      <c r="QU365" s="4">
        <v>32</v>
      </c>
      <c r="QV365" s="4">
        <v>32</v>
      </c>
      <c r="QW365" s="4">
        <v>32</v>
      </c>
      <c r="QX365" s="4">
        <v>32</v>
      </c>
      <c r="QY365" s="4">
        <v>32</v>
      </c>
      <c r="QZ365" s="4">
        <v>32</v>
      </c>
    </row>
    <row r="366" spans="1:468">
      <c r="A366" s="4" t="s">
        <v>1139</v>
      </c>
      <c r="D366" s="4">
        <v>23806.99</v>
      </c>
      <c r="E366" s="4">
        <v>2811.56</v>
      </c>
      <c r="F366" s="689">
        <v>8169728.8499999996</v>
      </c>
      <c r="H366" s="4" t="s">
        <v>894</v>
      </c>
      <c r="MM366" s="4">
        <v>0.27</v>
      </c>
      <c r="MN366" s="4">
        <v>0.54</v>
      </c>
      <c r="MO366" s="4">
        <v>0.54</v>
      </c>
      <c r="MP366" s="4">
        <v>1.1299999999999999</v>
      </c>
      <c r="MQ366" s="4">
        <v>1.96</v>
      </c>
      <c r="MR366" s="4">
        <v>3.08</v>
      </c>
      <c r="MS366" s="4">
        <v>4.7</v>
      </c>
      <c r="MT366" s="4">
        <v>6.37</v>
      </c>
      <c r="MU366" s="4">
        <v>8.5399999999999991</v>
      </c>
      <c r="MV366" s="4">
        <v>8.5399999999999991</v>
      </c>
      <c r="MW366" s="4">
        <v>11.59</v>
      </c>
      <c r="MX366" s="4">
        <v>15.81</v>
      </c>
      <c r="MY366" s="4">
        <v>20.54</v>
      </c>
      <c r="MZ366" s="4">
        <v>26.33</v>
      </c>
      <c r="NA366" s="4">
        <v>39.86</v>
      </c>
      <c r="NB366" s="4">
        <v>114.47</v>
      </c>
      <c r="NC366" s="4">
        <v>114.47</v>
      </c>
      <c r="ND366" s="4">
        <v>286.77</v>
      </c>
      <c r="NE366" s="4">
        <v>603.14</v>
      </c>
      <c r="NF366" s="4">
        <v>1327.84</v>
      </c>
      <c r="NG366" s="4">
        <v>2811.56</v>
      </c>
      <c r="NH366" s="4">
        <v>3212.55</v>
      </c>
      <c r="NI366" s="4">
        <v>3663.76</v>
      </c>
      <c r="NJ366" s="4">
        <v>3663.76</v>
      </c>
      <c r="NK366" s="4">
        <v>3682.11</v>
      </c>
      <c r="NL366" s="4">
        <v>3730.13</v>
      </c>
      <c r="NM366" s="4">
        <v>3785.53</v>
      </c>
      <c r="NN366" s="4">
        <v>3836.15</v>
      </c>
      <c r="NO366" s="4">
        <v>3836.15</v>
      </c>
      <c r="NP366" s="4">
        <v>3881.39</v>
      </c>
      <c r="NQ366" s="4">
        <v>3881.39</v>
      </c>
      <c r="NR366" s="4">
        <v>4165.84</v>
      </c>
      <c r="NS366" s="4">
        <v>4533.91</v>
      </c>
      <c r="NT366" s="4">
        <v>4895.6499999999996</v>
      </c>
      <c r="NU366" s="4">
        <v>5001.37</v>
      </c>
      <c r="NV366" s="4">
        <v>5250.39</v>
      </c>
      <c r="NW366" s="4">
        <v>5542.32</v>
      </c>
      <c r="NX366" s="4">
        <v>5542.32</v>
      </c>
      <c r="NY366" s="4">
        <v>5828.65</v>
      </c>
      <c r="NZ366" s="4">
        <v>6261.07</v>
      </c>
      <c r="OA366" s="4">
        <v>7188.27</v>
      </c>
      <c r="OB366" s="4">
        <v>7227.21</v>
      </c>
      <c r="OC366" s="4">
        <v>7269.65</v>
      </c>
      <c r="OD366" s="4">
        <v>7520.49</v>
      </c>
      <c r="OE366" s="4">
        <v>7520.49</v>
      </c>
      <c r="OF366" s="4">
        <v>7901.47</v>
      </c>
      <c r="OG366" s="4">
        <v>8615.65</v>
      </c>
      <c r="OH366" s="4">
        <v>9669.2900000000009</v>
      </c>
      <c r="OI366" s="4">
        <v>10846.65</v>
      </c>
      <c r="OJ366" s="4">
        <v>11273.65</v>
      </c>
      <c r="OK366" s="4">
        <v>11795.01</v>
      </c>
      <c r="OL366" s="4">
        <v>11795.01</v>
      </c>
      <c r="OM366" s="4">
        <v>12418.63</v>
      </c>
      <c r="ON366" s="4">
        <v>12718.53</v>
      </c>
      <c r="OO366" s="4">
        <v>13315.82</v>
      </c>
      <c r="OP366" s="4">
        <v>13704.86</v>
      </c>
      <c r="OQ366" s="4">
        <v>14603.22</v>
      </c>
      <c r="OR366" s="4">
        <v>14748.61</v>
      </c>
      <c r="OS366" s="4">
        <v>14748.61</v>
      </c>
      <c r="OT366" s="4">
        <v>15079.63</v>
      </c>
      <c r="OU366" s="4">
        <v>15170.37</v>
      </c>
      <c r="OV366" s="4">
        <v>15265.33</v>
      </c>
      <c r="OW366" s="4">
        <v>15495.69</v>
      </c>
      <c r="OX366" s="4">
        <v>15672.21</v>
      </c>
      <c r="OY366" s="4">
        <v>15818.85</v>
      </c>
      <c r="OZ366" s="4">
        <v>15818.85</v>
      </c>
      <c r="PA366" s="4">
        <v>16081.13</v>
      </c>
      <c r="PB366" s="4">
        <v>16474.830000000002</v>
      </c>
      <c r="PC366" s="4">
        <v>17388.54</v>
      </c>
      <c r="PD366" s="4">
        <v>17651.59</v>
      </c>
      <c r="PE366" s="4">
        <v>18139.34</v>
      </c>
      <c r="PF366" s="4">
        <v>18643.45</v>
      </c>
      <c r="PG366" s="4">
        <v>18643.45</v>
      </c>
      <c r="PH366" s="4">
        <v>19069.53</v>
      </c>
      <c r="PI366" s="4">
        <v>19340.71</v>
      </c>
      <c r="PJ366" s="4">
        <v>19784.2</v>
      </c>
      <c r="PK366" s="4">
        <v>20483.23</v>
      </c>
      <c r="PL366" s="4">
        <v>20521.919999999998</v>
      </c>
      <c r="PM366" s="4">
        <v>20582.48</v>
      </c>
      <c r="PN366" s="4">
        <v>20582.48</v>
      </c>
      <c r="PO366" s="4">
        <v>20600.93</v>
      </c>
      <c r="PP366" s="4">
        <v>20627.71</v>
      </c>
      <c r="PQ366" s="4">
        <v>20671.29</v>
      </c>
      <c r="PR366" s="4">
        <v>20934.66</v>
      </c>
      <c r="PS366" s="4">
        <v>21369.99</v>
      </c>
      <c r="PT366" s="4">
        <v>22069.94</v>
      </c>
      <c r="PU366" s="4">
        <v>22069.94</v>
      </c>
      <c r="PV366" s="4">
        <v>22957.91</v>
      </c>
      <c r="PW366" s="4">
        <v>23095.279999999999</v>
      </c>
      <c r="PX366" s="4">
        <v>23388.29</v>
      </c>
      <c r="PY366" s="4">
        <v>23463.47</v>
      </c>
      <c r="PZ366" s="4">
        <v>23645.5</v>
      </c>
      <c r="QA366" s="4">
        <v>23806.99</v>
      </c>
      <c r="QB366" s="4">
        <v>23806.99</v>
      </c>
      <c r="QC366" s="4">
        <v>23806.99</v>
      </c>
      <c r="QD366" s="4">
        <v>23806.99</v>
      </c>
      <c r="QE366" s="4">
        <v>23806.99</v>
      </c>
      <c r="QF366" s="4">
        <v>23806.99</v>
      </c>
      <c r="QG366" s="4">
        <v>23806.99</v>
      </c>
      <c r="QH366" s="4">
        <v>23806.99</v>
      </c>
      <c r="QI366" s="4">
        <v>23806.99</v>
      </c>
      <c r="QJ366" s="4">
        <v>23806.99</v>
      </c>
      <c r="QK366" s="4">
        <v>23806.99</v>
      </c>
      <c r="QL366" s="4">
        <v>23806.99</v>
      </c>
      <c r="QM366" s="4">
        <v>23806.99</v>
      </c>
      <c r="QN366" s="4">
        <v>23806.99</v>
      </c>
      <c r="QO366" s="4">
        <v>23806.99</v>
      </c>
      <c r="QP366" s="4">
        <v>23806.99</v>
      </c>
      <c r="QQ366" s="4">
        <v>23806.99</v>
      </c>
      <c r="QR366" s="4">
        <v>23806.99</v>
      </c>
      <c r="QS366" s="4">
        <v>23806.99</v>
      </c>
      <c r="QT366" s="4">
        <v>23806.99</v>
      </c>
      <c r="QU366" s="4">
        <v>23806.99</v>
      </c>
      <c r="QV366" s="4">
        <v>23806.99</v>
      </c>
      <c r="QW366" s="4">
        <v>23806.99</v>
      </c>
      <c r="QX366" s="4">
        <v>23806.99</v>
      </c>
      <c r="QY366" s="4">
        <v>23806.99</v>
      </c>
      <c r="QZ366" s="4">
        <v>23806.99</v>
      </c>
    </row>
    <row r="367" spans="1:468">
      <c r="A367" s="4" t="s">
        <v>1412</v>
      </c>
      <c r="D367" s="4">
        <v>21524.99</v>
      </c>
      <c r="E367" s="4">
        <v>2582.3000000000002</v>
      </c>
      <c r="F367" s="689">
        <v>1358418.64</v>
      </c>
      <c r="H367" s="4" t="s">
        <v>894</v>
      </c>
      <c r="NA367" s="4">
        <v>4.1900000000000004</v>
      </c>
      <c r="NB367" s="4">
        <v>65.88</v>
      </c>
      <c r="NC367" s="4">
        <v>65.88</v>
      </c>
      <c r="ND367" s="4">
        <v>221.84</v>
      </c>
      <c r="NE367" s="4">
        <v>513.77</v>
      </c>
      <c r="NF367" s="4">
        <v>1189.31</v>
      </c>
      <c r="NG367" s="4">
        <v>2582.3000000000002</v>
      </c>
      <c r="NH367" s="4">
        <v>2977.97</v>
      </c>
      <c r="NI367" s="4">
        <v>3415.3</v>
      </c>
      <c r="NJ367" s="4">
        <v>3415.3</v>
      </c>
      <c r="NK367" s="4">
        <v>3415.3</v>
      </c>
      <c r="NL367" s="4">
        <v>3415.3</v>
      </c>
      <c r="NM367" s="4">
        <v>3415.3</v>
      </c>
      <c r="NN367" s="4">
        <v>3415.3</v>
      </c>
      <c r="NO367" s="4">
        <v>3415.3</v>
      </c>
      <c r="NP367" s="4">
        <v>3415.3</v>
      </c>
      <c r="NQ367" s="4">
        <v>3415.3</v>
      </c>
      <c r="NR367" s="4">
        <v>3615.98</v>
      </c>
      <c r="NS367" s="4">
        <v>3962.06</v>
      </c>
      <c r="NT367" s="4">
        <v>4278.32</v>
      </c>
      <c r="NU367" s="4">
        <v>4361.62</v>
      </c>
      <c r="NV367" s="4">
        <v>4582.13</v>
      </c>
      <c r="NW367" s="4">
        <v>4845.28</v>
      </c>
      <c r="NX367" s="4">
        <v>4845.28</v>
      </c>
      <c r="NY367" s="4">
        <v>5081.3</v>
      </c>
      <c r="NZ367" s="4">
        <v>5456.15</v>
      </c>
      <c r="OA367" s="4">
        <v>6330.79</v>
      </c>
      <c r="OB367" s="4">
        <v>6330.79</v>
      </c>
      <c r="OC367" s="4">
        <v>6330.79</v>
      </c>
      <c r="OD367" s="4">
        <v>6567.37</v>
      </c>
      <c r="OE367" s="4">
        <v>6567.37</v>
      </c>
      <c r="OF367" s="4">
        <v>6925.01</v>
      </c>
      <c r="OG367" s="4">
        <v>7606.96</v>
      </c>
      <c r="OH367" s="4">
        <v>8621.5499999999993</v>
      </c>
      <c r="OI367" s="4">
        <v>9744.1</v>
      </c>
      <c r="OJ367" s="4">
        <v>10089.98</v>
      </c>
      <c r="OK367" s="4">
        <v>10494.18</v>
      </c>
      <c r="OL367" s="4">
        <v>10494.18</v>
      </c>
      <c r="OM367" s="4">
        <v>11052.98</v>
      </c>
      <c r="ON367" s="4">
        <v>11275.93</v>
      </c>
      <c r="OO367" s="4">
        <v>11805.48</v>
      </c>
      <c r="OP367" s="4">
        <v>12180.33</v>
      </c>
      <c r="OQ367" s="4">
        <v>13054.98</v>
      </c>
      <c r="OR367" s="4">
        <v>13179.93</v>
      </c>
      <c r="OS367" s="4">
        <v>13179.93</v>
      </c>
      <c r="OT367" s="4">
        <v>13471.48</v>
      </c>
      <c r="OU367" s="4">
        <v>13534.82</v>
      </c>
      <c r="OV367" s="4">
        <v>13618.12</v>
      </c>
      <c r="OW367" s="4">
        <v>13821.46</v>
      </c>
      <c r="OX367" s="4">
        <v>13971.28</v>
      </c>
      <c r="OY367" s="4">
        <v>14068.47</v>
      </c>
      <c r="OZ367" s="4">
        <v>14068.47</v>
      </c>
      <c r="PA367" s="4">
        <v>14304.48</v>
      </c>
      <c r="PB367" s="4">
        <v>14679.33</v>
      </c>
      <c r="PC367" s="4">
        <v>15561.53</v>
      </c>
      <c r="PD367" s="4">
        <v>15769.78</v>
      </c>
      <c r="PE367" s="4">
        <v>16243.33</v>
      </c>
      <c r="PF367" s="4">
        <v>16726.47</v>
      </c>
      <c r="PG367" s="4">
        <v>16726.47</v>
      </c>
      <c r="PH367" s="4">
        <v>17112.43</v>
      </c>
      <c r="PI367" s="4">
        <v>17351.7</v>
      </c>
      <c r="PJ367" s="4">
        <v>17785.84</v>
      </c>
      <c r="PK367" s="4">
        <v>18469.48</v>
      </c>
      <c r="PL367" s="4">
        <v>18469.48</v>
      </c>
      <c r="PM367" s="4">
        <v>18469.48</v>
      </c>
      <c r="PN367" s="4">
        <v>18469.48</v>
      </c>
      <c r="PO367" s="4">
        <v>18469.48</v>
      </c>
      <c r="PP367" s="4">
        <v>18469.48</v>
      </c>
      <c r="PQ367" s="4">
        <v>18469.48</v>
      </c>
      <c r="PR367" s="4">
        <v>18705.740000000002</v>
      </c>
      <c r="PS367" s="4">
        <v>19127.14</v>
      </c>
      <c r="PT367" s="4">
        <v>19817.34</v>
      </c>
      <c r="PU367" s="4">
        <v>19817.34</v>
      </c>
      <c r="PV367" s="4">
        <v>20691.98</v>
      </c>
      <c r="PW367" s="4">
        <v>20816.93</v>
      </c>
      <c r="PX367" s="4">
        <v>21108.49</v>
      </c>
      <c r="PY367" s="4">
        <v>21182.15</v>
      </c>
      <c r="PZ367" s="4">
        <v>21363.68</v>
      </c>
      <c r="QA367" s="4">
        <v>21524.99</v>
      </c>
      <c r="QB367" s="4">
        <v>21524.99</v>
      </c>
      <c r="QC367" s="4">
        <v>21524.99</v>
      </c>
      <c r="QD367" s="4">
        <v>21524.99</v>
      </c>
      <c r="QE367" s="4">
        <v>21524.99</v>
      </c>
      <c r="QF367" s="4">
        <v>21524.99</v>
      </c>
      <c r="QG367" s="4">
        <v>21524.99</v>
      </c>
      <c r="QH367" s="4">
        <v>21524.99</v>
      </c>
      <c r="QI367" s="4">
        <v>21524.99</v>
      </c>
      <c r="QJ367" s="4">
        <v>21524.99</v>
      </c>
      <c r="QK367" s="4">
        <v>21524.99</v>
      </c>
      <c r="QL367" s="4">
        <v>21524.99</v>
      </c>
      <c r="QM367" s="4">
        <v>21524.99</v>
      </c>
      <c r="QN367" s="4">
        <v>21524.99</v>
      </c>
      <c r="QO367" s="4">
        <v>21524.99</v>
      </c>
      <c r="QP367" s="4">
        <v>21524.99</v>
      </c>
      <c r="QQ367" s="4">
        <v>21524.99</v>
      </c>
      <c r="QR367" s="4">
        <v>21524.99</v>
      </c>
      <c r="QS367" s="4">
        <v>21524.99</v>
      </c>
      <c r="QT367" s="4">
        <v>21524.99</v>
      </c>
      <c r="QU367" s="4">
        <v>21524.99</v>
      </c>
      <c r="QV367" s="4">
        <v>21524.99</v>
      </c>
      <c r="QW367" s="4">
        <v>21524.99</v>
      </c>
      <c r="QX367" s="4">
        <v>21524.99</v>
      </c>
      <c r="QY367" s="4">
        <v>21524.99</v>
      </c>
      <c r="QZ367" s="4">
        <v>21524.99</v>
      </c>
    </row>
    <row r="368" spans="1:468">
      <c r="A368" s="4" t="s">
        <v>1190</v>
      </c>
      <c r="D368" s="4">
        <v>0</v>
      </c>
      <c r="E368" s="4">
        <v>0</v>
      </c>
      <c r="F368" s="4">
        <v>0</v>
      </c>
      <c r="H368" s="4" t="s">
        <v>894</v>
      </c>
    </row>
    <row r="369" spans="1:468">
      <c r="A369" s="4" t="s">
        <v>1413</v>
      </c>
      <c r="D369" s="4">
        <v>564.99</v>
      </c>
      <c r="E369" s="4">
        <v>123.47</v>
      </c>
      <c r="F369" s="689">
        <v>5246000.8899999997</v>
      </c>
      <c r="H369" s="4" t="s">
        <v>894</v>
      </c>
      <c r="MM369" s="4">
        <v>0.27</v>
      </c>
      <c r="MN369" s="4">
        <v>0.54</v>
      </c>
      <c r="MO369" s="4">
        <v>0.54</v>
      </c>
      <c r="MP369" s="4">
        <v>1.1299999999999999</v>
      </c>
      <c r="MQ369" s="4">
        <v>1.96</v>
      </c>
      <c r="MR369" s="4">
        <v>3.08</v>
      </c>
      <c r="MS369" s="4">
        <v>4.7</v>
      </c>
      <c r="MT369" s="4">
        <v>6.37</v>
      </c>
      <c r="MU369" s="4">
        <v>8.5399999999999991</v>
      </c>
      <c r="MV369" s="4">
        <v>8.5399999999999991</v>
      </c>
      <c r="MW369" s="4">
        <v>11.59</v>
      </c>
      <c r="MX369" s="4">
        <v>15.81</v>
      </c>
      <c r="MY369" s="4">
        <v>20.54</v>
      </c>
      <c r="MZ369" s="4">
        <v>26.25</v>
      </c>
      <c r="NA369" s="4">
        <v>32.4</v>
      </c>
      <c r="NB369" s="4">
        <v>39.54</v>
      </c>
      <c r="NC369" s="4">
        <v>39.54</v>
      </c>
      <c r="ND369" s="4">
        <v>49.66</v>
      </c>
      <c r="NE369" s="4">
        <v>63.75</v>
      </c>
      <c r="NF369" s="4">
        <v>87.25</v>
      </c>
      <c r="NG369" s="4">
        <v>123.47</v>
      </c>
      <c r="NH369" s="4">
        <v>126.45</v>
      </c>
      <c r="NI369" s="4">
        <v>134.84</v>
      </c>
      <c r="NJ369" s="4">
        <v>134.84</v>
      </c>
      <c r="NK369" s="4">
        <v>142.84</v>
      </c>
      <c r="NL369" s="4">
        <v>150.31</v>
      </c>
      <c r="NM369" s="4">
        <v>156.29</v>
      </c>
      <c r="NN369" s="4">
        <v>169.11</v>
      </c>
      <c r="NO369" s="4">
        <v>169.11</v>
      </c>
      <c r="NP369" s="4">
        <v>179.84</v>
      </c>
      <c r="NQ369" s="4">
        <v>179.84</v>
      </c>
      <c r="NR369" s="4">
        <v>193.82</v>
      </c>
      <c r="NS369" s="4">
        <v>199.4</v>
      </c>
      <c r="NT369" s="4">
        <v>208.06</v>
      </c>
      <c r="NU369" s="4">
        <v>218.9</v>
      </c>
      <c r="NV369" s="4">
        <v>231.68</v>
      </c>
      <c r="NW369" s="4">
        <v>242.12</v>
      </c>
      <c r="NX369" s="4">
        <v>242.12</v>
      </c>
      <c r="NY369" s="4">
        <v>248.24</v>
      </c>
      <c r="NZ369" s="4">
        <v>253.82</v>
      </c>
      <c r="OA369" s="4">
        <v>260.16000000000003</v>
      </c>
      <c r="OB369" s="4">
        <v>274.66000000000003</v>
      </c>
      <c r="OC369" s="4">
        <v>293.31</v>
      </c>
      <c r="OD369" s="4">
        <v>299.52999999999997</v>
      </c>
      <c r="OE369" s="4">
        <v>299.52999999999997</v>
      </c>
      <c r="OF369" s="4">
        <v>311.35000000000002</v>
      </c>
      <c r="OG369" s="4">
        <v>318.61</v>
      </c>
      <c r="OH369" s="4">
        <v>332.33</v>
      </c>
      <c r="OI369" s="4">
        <v>341.08</v>
      </c>
      <c r="OJ369" s="4">
        <v>348.59</v>
      </c>
      <c r="OK369" s="4">
        <v>355.77</v>
      </c>
      <c r="OL369" s="4">
        <v>355.77</v>
      </c>
      <c r="OM369" s="4">
        <v>361.93</v>
      </c>
      <c r="ON369" s="4">
        <v>367.99</v>
      </c>
      <c r="OO369" s="4">
        <v>374.57</v>
      </c>
      <c r="OP369" s="4">
        <v>385.87</v>
      </c>
      <c r="OQ369" s="4">
        <v>398.79</v>
      </c>
      <c r="OR369" s="4">
        <v>400.33</v>
      </c>
      <c r="OS369" s="4">
        <v>400.33</v>
      </c>
      <c r="OT369" s="4">
        <v>404.07</v>
      </c>
      <c r="OU369" s="4">
        <v>406.71</v>
      </c>
      <c r="OV369" s="4">
        <v>411.19</v>
      </c>
      <c r="OW369" s="4">
        <v>421.53</v>
      </c>
      <c r="OX369" s="4">
        <v>426.91</v>
      </c>
      <c r="OY369" s="4">
        <v>430.55</v>
      </c>
      <c r="OZ369" s="4">
        <v>430.55</v>
      </c>
      <c r="PA369" s="4">
        <v>431.87</v>
      </c>
      <c r="PB369" s="4">
        <v>433.51</v>
      </c>
      <c r="PC369" s="4">
        <v>437.23</v>
      </c>
      <c r="PD369" s="4">
        <v>440.47</v>
      </c>
      <c r="PE369" s="4">
        <v>447.26</v>
      </c>
      <c r="PF369" s="4">
        <v>458.19</v>
      </c>
      <c r="PG369" s="4">
        <v>458.19</v>
      </c>
      <c r="PH369" s="4">
        <v>470.09</v>
      </c>
      <c r="PI369" s="4">
        <v>480.65</v>
      </c>
      <c r="PJ369" s="4">
        <v>488.67</v>
      </c>
      <c r="PK369" s="4">
        <v>497.12</v>
      </c>
      <c r="PL369" s="4">
        <v>507.05</v>
      </c>
      <c r="PM369" s="4">
        <v>522.12</v>
      </c>
      <c r="PN369" s="4">
        <v>522.12</v>
      </c>
      <c r="PO369" s="4">
        <v>535.1</v>
      </c>
      <c r="PP369" s="4">
        <v>542.96</v>
      </c>
      <c r="PQ369" s="4">
        <v>550.15</v>
      </c>
      <c r="PR369" s="4">
        <v>553.01</v>
      </c>
      <c r="PS369" s="4">
        <v>558.63</v>
      </c>
      <c r="PT369" s="4">
        <v>562.98</v>
      </c>
      <c r="PU369" s="4">
        <v>562.98</v>
      </c>
      <c r="PV369" s="4">
        <v>562.98</v>
      </c>
      <c r="PW369" s="4">
        <v>563.34</v>
      </c>
      <c r="PX369" s="4">
        <v>564.21</v>
      </c>
      <c r="PY369" s="4">
        <v>564.99</v>
      </c>
      <c r="PZ369" s="4">
        <v>564.99</v>
      </c>
      <c r="QA369" s="4">
        <v>564.99</v>
      </c>
      <c r="QB369" s="4">
        <v>564.99</v>
      </c>
      <c r="QC369" s="4">
        <v>564.99</v>
      </c>
      <c r="QD369" s="4">
        <v>564.99</v>
      </c>
      <c r="QE369" s="4">
        <v>564.99</v>
      </c>
      <c r="QF369" s="4">
        <v>564.99</v>
      </c>
      <c r="QG369" s="4">
        <v>564.99</v>
      </c>
      <c r="QH369" s="4">
        <v>564.99</v>
      </c>
      <c r="QI369" s="4">
        <v>564.99</v>
      </c>
      <c r="QJ369" s="4">
        <v>564.99</v>
      </c>
      <c r="QK369" s="4">
        <v>564.99</v>
      </c>
      <c r="QL369" s="4">
        <v>564.99</v>
      </c>
      <c r="QM369" s="4">
        <v>564.99</v>
      </c>
      <c r="QN369" s="4">
        <v>564.99</v>
      </c>
      <c r="QO369" s="4">
        <v>564.99</v>
      </c>
      <c r="QP369" s="4">
        <v>564.99</v>
      </c>
      <c r="QQ369" s="4">
        <v>564.99</v>
      </c>
      <c r="QR369" s="4">
        <v>564.99</v>
      </c>
      <c r="QS369" s="4">
        <v>564.99</v>
      </c>
      <c r="QT369" s="4">
        <v>564.99</v>
      </c>
      <c r="QU369" s="4">
        <v>564.99</v>
      </c>
      <c r="QV369" s="4">
        <v>564.99</v>
      </c>
      <c r="QW369" s="4">
        <v>564.99</v>
      </c>
      <c r="QX369" s="4">
        <v>564.99</v>
      </c>
      <c r="QY369" s="4">
        <v>564.99</v>
      </c>
      <c r="QZ369" s="4">
        <v>564.99</v>
      </c>
    </row>
    <row r="370" spans="1:468">
      <c r="A370" s="4" t="s">
        <v>1191</v>
      </c>
      <c r="D370" s="4">
        <v>2</v>
      </c>
      <c r="E370" s="4">
        <v>0</v>
      </c>
      <c r="F370" s="689">
        <v>12053.21</v>
      </c>
      <c r="H370" s="4" t="s">
        <v>894</v>
      </c>
      <c r="NV370" s="4">
        <v>0.09</v>
      </c>
      <c r="NW370" s="4">
        <v>0.3</v>
      </c>
      <c r="NX370" s="4">
        <v>0.3</v>
      </c>
      <c r="NY370" s="4">
        <v>0.4</v>
      </c>
      <c r="NZ370" s="4">
        <v>0.52</v>
      </c>
      <c r="OA370" s="4">
        <v>0.8</v>
      </c>
      <c r="OB370" s="4">
        <v>1.07</v>
      </c>
      <c r="OC370" s="4">
        <v>1.7</v>
      </c>
      <c r="OD370" s="4">
        <v>1.7</v>
      </c>
      <c r="OE370" s="4">
        <v>1.7</v>
      </c>
      <c r="OF370" s="4">
        <v>1.7</v>
      </c>
      <c r="OG370" s="4">
        <v>1.7</v>
      </c>
      <c r="OH370" s="4">
        <v>1.7</v>
      </c>
      <c r="OI370" s="4">
        <v>1.7</v>
      </c>
      <c r="OJ370" s="4">
        <v>1.7</v>
      </c>
      <c r="OK370" s="4">
        <v>1.7</v>
      </c>
      <c r="OL370" s="4">
        <v>1.7</v>
      </c>
      <c r="OM370" s="4">
        <v>1.7</v>
      </c>
      <c r="ON370" s="4">
        <v>1.7</v>
      </c>
      <c r="OO370" s="4">
        <v>1.7</v>
      </c>
      <c r="OP370" s="4">
        <v>1.7</v>
      </c>
      <c r="OQ370" s="4">
        <v>1.7</v>
      </c>
      <c r="OR370" s="4">
        <v>1.7</v>
      </c>
      <c r="OS370" s="4">
        <v>1.7</v>
      </c>
      <c r="OT370" s="4">
        <v>1.7</v>
      </c>
      <c r="OU370" s="4">
        <v>1.75</v>
      </c>
      <c r="OV370" s="4">
        <v>1.81</v>
      </c>
      <c r="OW370" s="4">
        <v>1.95</v>
      </c>
      <c r="OX370" s="4">
        <v>2</v>
      </c>
      <c r="OY370" s="4">
        <v>2</v>
      </c>
      <c r="OZ370" s="4">
        <v>2</v>
      </c>
      <c r="PA370" s="4">
        <v>2</v>
      </c>
      <c r="PB370" s="4">
        <v>2</v>
      </c>
      <c r="PC370" s="4">
        <v>2</v>
      </c>
      <c r="PD370" s="4">
        <v>2</v>
      </c>
      <c r="PE370" s="4">
        <v>2</v>
      </c>
      <c r="PF370" s="4">
        <v>2</v>
      </c>
      <c r="PG370" s="4">
        <v>2</v>
      </c>
      <c r="PH370" s="4">
        <v>2</v>
      </c>
      <c r="PI370" s="4">
        <v>2</v>
      </c>
      <c r="PJ370" s="4">
        <v>2</v>
      </c>
      <c r="PK370" s="4">
        <v>2</v>
      </c>
      <c r="PL370" s="4">
        <v>2</v>
      </c>
      <c r="PM370" s="4">
        <v>2</v>
      </c>
      <c r="PN370" s="4">
        <v>2</v>
      </c>
      <c r="PO370" s="4">
        <v>2</v>
      </c>
      <c r="PP370" s="4">
        <v>2</v>
      </c>
      <c r="PQ370" s="4">
        <v>2</v>
      </c>
      <c r="PR370" s="4">
        <v>2</v>
      </c>
      <c r="PS370" s="4">
        <v>2</v>
      </c>
      <c r="PT370" s="4">
        <v>2</v>
      </c>
      <c r="PU370" s="4">
        <v>2</v>
      </c>
      <c r="PV370" s="4">
        <v>2</v>
      </c>
      <c r="PW370" s="4">
        <v>2</v>
      </c>
      <c r="PX370" s="4">
        <v>2</v>
      </c>
      <c r="PY370" s="4">
        <v>2</v>
      </c>
      <c r="PZ370" s="4">
        <v>2</v>
      </c>
      <c r="QA370" s="4">
        <v>2</v>
      </c>
      <c r="QB370" s="4">
        <v>2</v>
      </c>
      <c r="QC370" s="4">
        <v>2</v>
      </c>
      <c r="QD370" s="4">
        <v>2</v>
      </c>
      <c r="QE370" s="4">
        <v>2</v>
      </c>
      <c r="QF370" s="4">
        <v>2</v>
      </c>
      <c r="QG370" s="4">
        <v>2</v>
      </c>
      <c r="QH370" s="4">
        <v>2</v>
      </c>
      <c r="QI370" s="4">
        <v>2</v>
      </c>
      <c r="QJ370" s="4">
        <v>2</v>
      </c>
      <c r="QK370" s="4">
        <v>2</v>
      </c>
      <c r="QL370" s="4">
        <v>2</v>
      </c>
      <c r="QM370" s="4">
        <v>2</v>
      </c>
      <c r="QN370" s="4">
        <v>2</v>
      </c>
      <c r="QO370" s="4">
        <v>2</v>
      </c>
      <c r="QP370" s="4">
        <v>2</v>
      </c>
      <c r="QQ370" s="4">
        <v>2</v>
      </c>
      <c r="QR370" s="4">
        <v>2</v>
      </c>
      <c r="QS370" s="4">
        <v>2</v>
      </c>
      <c r="QT370" s="4">
        <v>2</v>
      </c>
      <c r="QU370" s="4">
        <v>2</v>
      </c>
      <c r="QV370" s="4">
        <v>2</v>
      </c>
      <c r="QW370" s="4">
        <v>2</v>
      </c>
      <c r="QX370" s="4">
        <v>2</v>
      </c>
      <c r="QY370" s="4">
        <v>2</v>
      </c>
      <c r="QZ370" s="4">
        <v>2</v>
      </c>
    </row>
    <row r="371" spans="1:468">
      <c r="A371" s="4" t="s">
        <v>1192</v>
      </c>
      <c r="D371" s="4">
        <v>632</v>
      </c>
      <c r="E371" s="4">
        <v>86.16</v>
      </c>
      <c r="F371" s="689">
        <v>603895.98</v>
      </c>
      <c r="H371" s="4" t="s">
        <v>894</v>
      </c>
      <c r="NA371" s="4">
        <v>2.81</v>
      </c>
      <c r="NB371" s="4">
        <v>8.2100000000000009</v>
      </c>
      <c r="NC371" s="4">
        <v>8.2100000000000009</v>
      </c>
      <c r="ND371" s="4">
        <v>13.61</v>
      </c>
      <c r="NE371" s="4">
        <v>21.21</v>
      </c>
      <c r="NF371" s="4">
        <v>43.13</v>
      </c>
      <c r="NG371" s="4">
        <v>86.16</v>
      </c>
      <c r="NH371" s="4">
        <v>88.51</v>
      </c>
      <c r="NI371" s="4">
        <v>94</v>
      </c>
      <c r="NJ371" s="4">
        <v>94</v>
      </c>
      <c r="NK371" s="4">
        <v>104.12</v>
      </c>
      <c r="NL371" s="4">
        <v>134.24</v>
      </c>
      <c r="NM371" s="4">
        <v>159.62</v>
      </c>
      <c r="NN371" s="4">
        <v>172.22</v>
      </c>
      <c r="NO371" s="4">
        <v>172.22</v>
      </c>
      <c r="NP371" s="4">
        <v>172.22</v>
      </c>
      <c r="NQ371" s="4">
        <v>172.22</v>
      </c>
      <c r="NR371" s="4">
        <v>172.22</v>
      </c>
      <c r="NS371" s="4">
        <v>172.22</v>
      </c>
      <c r="NT371" s="4">
        <v>172.22</v>
      </c>
      <c r="NU371" s="4">
        <v>172.22</v>
      </c>
      <c r="NV371" s="4">
        <v>172.22</v>
      </c>
      <c r="NW371" s="4">
        <v>177.22</v>
      </c>
      <c r="NX371" s="4">
        <v>177.22</v>
      </c>
      <c r="NY371" s="4">
        <v>190.56</v>
      </c>
      <c r="NZ371" s="4">
        <v>231.26</v>
      </c>
      <c r="OA371" s="4">
        <v>257.33</v>
      </c>
      <c r="OB371" s="4">
        <v>263.17</v>
      </c>
      <c r="OC371" s="4">
        <v>277.33</v>
      </c>
      <c r="OD371" s="4">
        <v>282.18</v>
      </c>
      <c r="OE371" s="4">
        <v>282.18</v>
      </c>
      <c r="OF371" s="4">
        <v>287.83</v>
      </c>
      <c r="OG371" s="4">
        <v>301.55</v>
      </c>
      <c r="OH371" s="4">
        <v>301.55</v>
      </c>
      <c r="OI371" s="4">
        <v>310.58999999999997</v>
      </c>
      <c r="OJ371" s="4">
        <v>336.25</v>
      </c>
      <c r="OK371" s="4">
        <v>342.27</v>
      </c>
      <c r="OL371" s="4">
        <v>342.27</v>
      </c>
      <c r="OM371" s="4">
        <v>366.57</v>
      </c>
      <c r="ON371" s="4">
        <v>393.78</v>
      </c>
      <c r="OO371" s="4">
        <v>393.78</v>
      </c>
      <c r="OP371" s="4">
        <v>393.78</v>
      </c>
      <c r="OQ371" s="4">
        <v>393.78</v>
      </c>
      <c r="OR371" s="4">
        <v>399.8</v>
      </c>
      <c r="OS371" s="4">
        <v>399.8</v>
      </c>
      <c r="OT371" s="4">
        <v>406.83</v>
      </c>
      <c r="OU371" s="4">
        <v>423.89</v>
      </c>
      <c r="OV371" s="4">
        <v>423.89</v>
      </c>
      <c r="OW371" s="4">
        <v>423.89</v>
      </c>
      <c r="OX371" s="4">
        <v>431.89</v>
      </c>
      <c r="OY371" s="4">
        <v>450.56</v>
      </c>
      <c r="OZ371" s="4">
        <v>450.56</v>
      </c>
      <c r="PA371" s="4">
        <v>450.56</v>
      </c>
      <c r="PB371" s="4">
        <v>450.56</v>
      </c>
      <c r="PC371" s="4">
        <v>450.56</v>
      </c>
      <c r="PD371" s="4">
        <v>450.56</v>
      </c>
      <c r="PE371" s="4">
        <v>450.56</v>
      </c>
      <c r="PF371" s="4">
        <v>451.11</v>
      </c>
      <c r="PG371" s="4">
        <v>451.11</v>
      </c>
      <c r="PH371" s="4">
        <v>460.14</v>
      </c>
      <c r="PI371" s="4">
        <v>480.67</v>
      </c>
      <c r="PJ371" s="4">
        <v>480.67</v>
      </c>
      <c r="PK371" s="4">
        <v>480.67</v>
      </c>
      <c r="PL371" s="4">
        <v>489.7</v>
      </c>
      <c r="PM371" s="4">
        <v>510.78</v>
      </c>
      <c r="PN371" s="4">
        <v>510.78</v>
      </c>
      <c r="PO371" s="4">
        <v>516.11</v>
      </c>
      <c r="PP371" s="4">
        <v>534.63</v>
      </c>
      <c r="PQ371" s="4">
        <v>570.91999999999996</v>
      </c>
      <c r="PR371" s="4">
        <v>594.91999999999996</v>
      </c>
      <c r="PS371" s="4">
        <v>601.89</v>
      </c>
      <c r="PT371" s="4">
        <v>607.22</v>
      </c>
      <c r="PU371" s="4">
        <v>607.22</v>
      </c>
      <c r="PV371" s="4">
        <v>620.34</v>
      </c>
      <c r="PW371" s="4">
        <v>632</v>
      </c>
      <c r="PX371" s="4">
        <v>632</v>
      </c>
      <c r="PY371" s="4">
        <v>632</v>
      </c>
      <c r="PZ371" s="4">
        <v>632</v>
      </c>
      <c r="QA371" s="4">
        <v>632</v>
      </c>
      <c r="QB371" s="4">
        <v>632</v>
      </c>
      <c r="QC371" s="4">
        <v>632</v>
      </c>
      <c r="QD371" s="4">
        <v>632</v>
      </c>
      <c r="QE371" s="4">
        <v>632</v>
      </c>
      <c r="QF371" s="4">
        <v>632</v>
      </c>
      <c r="QG371" s="4">
        <v>632</v>
      </c>
      <c r="QH371" s="4">
        <v>632</v>
      </c>
      <c r="QI371" s="4">
        <v>632</v>
      </c>
      <c r="QJ371" s="4">
        <v>632</v>
      </c>
      <c r="QK371" s="4">
        <v>632</v>
      </c>
      <c r="QL371" s="4">
        <v>632</v>
      </c>
      <c r="QM371" s="4">
        <v>632</v>
      </c>
      <c r="QN371" s="4">
        <v>632</v>
      </c>
      <c r="QO371" s="4">
        <v>632</v>
      </c>
      <c r="QP371" s="4">
        <v>632</v>
      </c>
      <c r="QQ371" s="4">
        <v>632</v>
      </c>
      <c r="QR371" s="4">
        <v>632</v>
      </c>
      <c r="QS371" s="4">
        <v>632</v>
      </c>
      <c r="QT371" s="4">
        <v>632</v>
      </c>
      <c r="QU371" s="4">
        <v>632</v>
      </c>
      <c r="QV371" s="4">
        <v>632</v>
      </c>
      <c r="QW371" s="4">
        <v>632</v>
      </c>
      <c r="QX371" s="4">
        <v>632</v>
      </c>
      <c r="QY371" s="4">
        <v>632</v>
      </c>
      <c r="QZ371" s="4">
        <v>632</v>
      </c>
    </row>
    <row r="372" spans="1:468">
      <c r="A372" s="4" t="s">
        <v>1193</v>
      </c>
      <c r="D372" s="4">
        <v>29</v>
      </c>
      <c r="E372" s="4">
        <v>0</v>
      </c>
      <c r="F372" s="689">
        <v>58282.67</v>
      </c>
      <c r="H372" s="4" t="s">
        <v>894</v>
      </c>
      <c r="NK372" s="4">
        <v>0.23</v>
      </c>
      <c r="NL372" s="4">
        <v>0.65</v>
      </c>
      <c r="NM372" s="4">
        <v>1.3</v>
      </c>
      <c r="NN372" s="4">
        <v>2.5</v>
      </c>
      <c r="NO372" s="4">
        <v>2.5</v>
      </c>
      <c r="NP372" s="4">
        <v>2.9</v>
      </c>
      <c r="NQ372" s="4">
        <v>2.9</v>
      </c>
      <c r="NR372" s="4">
        <v>3.76</v>
      </c>
      <c r="NS372" s="4">
        <v>4.01</v>
      </c>
      <c r="NT372" s="4">
        <v>4.01</v>
      </c>
      <c r="NU372" s="4">
        <v>4.1500000000000004</v>
      </c>
      <c r="NV372" s="4">
        <v>4.46</v>
      </c>
      <c r="NW372" s="4">
        <v>4.8600000000000003</v>
      </c>
      <c r="NX372" s="4">
        <v>4.8600000000000003</v>
      </c>
      <c r="NY372" s="4">
        <v>5.88</v>
      </c>
      <c r="NZ372" s="4">
        <v>6.12</v>
      </c>
      <c r="OA372" s="4">
        <v>6.69</v>
      </c>
      <c r="OB372" s="4">
        <v>6.96</v>
      </c>
      <c r="OC372" s="4">
        <v>7.37</v>
      </c>
      <c r="OD372" s="4">
        <v>8.5</v>
      </c>
      <c r="OE372" s="4">
        <v>8.5</v>
      </c>
      <c r="OF372" s="4">
        <v>9.31</v>
      </c>
      <c r="OG372" s="4">
        <v>10.53</v>
      </c>
      <c r="OH372" s="4">
        <v>12.03</v>
      </c>
      <c r="OI372" s="4">
        <v>12.26</v>
      </c>
      <c r="OJ372" s="4">
        <v>12.68</v>
      </c>
      <c r="OK372" s="4">
        <v>13.47</v>
      </c>
      <c r="OL372" s="4">
        <v>13.47</v>
      </c>
      <c r="OM372" s="4">
        <v>14.86</v>
      </c>
      <c r="ON372" s="4">
        <v>15.7</v>
      </c>
      <c r="OO372" s="4">
        <v>17.22</v>
      </c>
      <c r="OP372" s="4">
        <v>17.66</v>
      </c>
      <c r="OQ372" s="4">
        <v>18.73</v>
      </c>
      <c r="OR372" s="4">
        <v>18.82</v>
      </c>
      <c r="OS372" s="4">
        <v>18.82</v>
      </c>
      <c r="OT372" s="4">
        <v>18.93</v>
      </c>
      <c r="OU372" s="4">
        <v>19.32</v>
      </c>
      <c r="OV372" s="4">
        <v>19.63</v>
      </c>
      <c r="OW372" s="4">
        <v>19.63</v>
      </c>
      <c r="OX372" s="4">
        <v>19.63</v>
      </c>
      <c r="OY372" s="4">
        <v>19.63</v>
      </c>
      <c r="OZ372" s="4">
        <v>19.63</v>
      </c>
      <c r="PA372" s="4">
        <v>19.63</v>
      </c>
      <c r="PB372" s="4">
        <v>19.63</v>
      </c>
      <c r="PC372" s="4">
        <v>19.63</v>
      </c>
      <c r="PD372" s="4">
        <v>19.63</v>
      </c>
      <c r="PE372" s="4">
        <v>19.63</v>
      </c>
      <c r="PF372" s="4">
        <v>19.64</v>
      </c>
      <c r="PG372" s="4">
        <v>19.64</v>
      </c>
      <c r="PH372" s="4">
        <v>19.91</v>
      </c>
      <c r="PI372" s="4">
        <v>20.23</v>
      </c>
      <c r="PJ372" s="4">
        <v>21</v>
      </c>
      <c r="PK372" s="4">
        <v>22.59</v>
      </c>
      <c r="PL372" s="4">
        <v>23.06</v>
      </c>
      <c r="PM372" s="4">
        <v>24.1</v>
      </c>
      <c r="PN372" s="4">
        <v>24.1</v>
      </c>
      <c r="PO372" s="4">
        <v>24.23</v>
      </c>
      <c r="PP372" s="4">
        <v>24.63</v>
      </c>
      <c r="PQ372" s="4">
        <v>24.74</v>
      </c>
      <c r="PR372" s="4">
        <v>24.99</v>
      </c>
      <c r="PS372" s="4">
        <v>26.32</v>
      </c>
      <c r="PT372" s="4">
        <v>26.4</v>
      </c>
      <c r="PU372" s="4">
        <v>26.4</v>
      </c>
      <c r="PV372" s="4">
        <v>26.6</v>
      </c>
      <c r="PW372" s="4">
        <v>27.01</v>
      </c>
      <c r="PX372" s="4">
        <v>27.58</v>
      </c>
      <c r="PY372" s="4">
        <v>28.31</v>
      </c>
      <c r="PZ372" s="4">
        <v>28.83</v>
      </c>
      <c r="QA372" s="4">
        <v>29</v>
      </c>
      <c r="QB372" s="4">
        <v>29</v>
      </c>
      <c r="QC372" s="4">
        <v>29</v>
      </c>
      <c r="QD372" s="4">
        <v>29</v>
      </c>
      <c r="QE372" s="4">
        <v>29</v>
      </c>
      <c r="QF372" s="4">
        <v>29</v>
      </c>
      <c r="QG372" s="4">
        <v>29</v>
      </c>
      <c r="QH372" s="4">
        <v>29</v>
      </c>
      <c r="QI372" s="4">
        <v>29</v>
      </c>
      <c r="QJ372" s="4">
        <v>29</v>
      </c>
      <c r="QK372" s="4">
        <v>29</v>
      </c>
      <c r="QL372" s="4">
        <v>29</v>
      </c>
      <c r="QM372" s="4">
        <v>29</v>
      </c>
      <c r="QN372" s="4">
        <v>29</v>
      </c>
      <c r="QO372" s="4">
        <v>29</v>
      </c>
      <c r="QP372" s="4">
        <v>29</v>
      </c>
      <c r="QQ372" s="4">
        <v>29</v>
      </c>
      <c r="QR372" s="4">
        <v>29</v>
      </c>
      <c r="QS372" s="4">
        <v>29</v>
      </c>
      <c r="QT372" s="4">
        <v>29</v>
      </c>
      <c r="QU372" s="4">
        <v>29</v>
      </c>
      <c r="QV372" s="4">
        <v>29</v>
      </c>
      <c r="QW372" s="4">
        <v>29</v>
      </c>
      <c r="QX372" s="4">
        <v>29</v>
      </c>
      <c r="QY372" s="4">
        <v>29</v>
      </c>
      <c r="QZ372" s="4">
        <v>29</v>
      </c>
    </row>
    <row r="373" spans="1:468">
      <c r="A373" s="4" t="s">
        <v>1194</v>
      </c>
      <c r="D373" s="4">
        <v>957</v>
      </c>
      <c r="E373" s="4">
        <v>19.62</v>
      </c>
      <c r="F373" s="689">
        <v>315694.49</v>
      </c>
      <c r="H373" s="4" t="s">
        <v>894</v>
      </c>
      <c r="MZ373" s="4">
        <v>0.08</v>
      </c>
      <c r="NA373" s="4">
        <v>0.46</v>
      </c>
      <c r="NB373" s="4">
        <v>0.84</v>
      </c>
      <c r="NC373" s="4">
        <v>0.84</v>
      </c>
      <c r="ND373" s="4">
        <v>1.65</v>
      </c>
      <c r="NE373" s="4">
        <v>4.41</v>
      </c>
      <c r="NF373" s="4">
        <v>8.15</v>
      </c>
      <c r="NG373" s="4">
        <v>19.62</v>
      </c>
      <c r="NH373" s="4">
        <v>19.62</v>
      </c>
      <c r="NI373" s="4">
        <v>19.62</v>
      </c>
      <c r="NJ373" s="4">
        <v>19.62</v>
      </c>
      <c r="NK373" s="4">
        <v>19.62</v>
      </c>
      <c r="NL373" s="4">
        <v>29.64</v>
      </c>
      <c r="NM373" s="4">
        <v>53.02</v>
      </c>
      <c r="NN373" s="4">
        <v>77.02</v>
      </c>
      <c r="NO373" s="4">
        <v>77.02</v>
      </c>
      <c r="NP373" s="4">
        <v>111.14</v>
      </c>
      <c r="NQ373" s="4">
        <v>111.14</v>
      </c>
      <c r="NR373" s="4">
        <v>179.34</v>
      </c>
      <c r="NS373" s="4">
        <v>193.08</v>
      </c>
      <c r="NT373" s="4">
        <v>226.01</v>
      </c>
      <c r="NU373" s="4">
        <v>230.18</v>
      </c>
      <c r="NV373" s="4">
        <v>239.92</v>
      </c>
      <c r="NW373" s="4">
        <v>250.62</v>
      </c>
      <c r="NX373" s="4">
        <v>250.62</v>
      </c>
      <c r="NY373" s="4">
        <v>275.60000000000002</v>
      </c>
      <c r="NZ373" s="4">
        <v>283.63</v>
      </c>
      <c r="OA373" s="4">
        <v>296.12</v>
      </c>
      <c r="OB373" s="4">
        <v>311.27999999999997</v>
      </c>
      <c r="OC373" s="4">
        <v>313.06</v>
      </c>
      <c r="OD373" s="4">
        <v>315.14999999999998</v>
      </c>
      <c r="OE373" s="4">
        <v>315.14999999999998</v>
      </c>
      <c r="OF373" s="4">
        <v>320.2</v>
      </c>
      <c r="OG373" s="4">
        <v>330.22</v>
      </c>
      <c r="OH373" s="4">
        <v>354</v>
      </c>
      <c r="OI373" s="4">
        <v>390.08</v>
      </c>
      <c r="OJ373" s="4">
        <v>435.83</v>
      </c>
      <c r="OK373" s="4">
        <v>536.08000000000004</v>
      </c>
      <c r="OL373" s="4">
        <v>536.08000000000004</v>
      </c>
      <c r="OM373" s="4">
        <v>562.37</v>
      </c>
      <c r="ON373" s="4">
        <v>602.53</v>
      </c>
      <c r="OO373" s="4">
        <v>656.48</v>
      </c>
      <c r="OP373" s="4">
        <v>656.89</v>
      </c>
      <c r="OQ373" s="4">
        <v>664.92</v>
      </c>
      <c r="OR373" s="4">
        <v>677.71</v>
      </c>
      <c r="OS373" s="4">
        <v>677.71</v>
      </c>
      <c r="OT373" s="4">
        <v>706.3</v>
      </c>
      <c r="OU373" s="4">
        <v>713.07</v>
      </c>
      <c r="OV373" s="4">
        <v>719.32</v>
      </c>
      <c r="OW373" s="4">
        <v>734.48</v>
      </c>
      <c r="OX373" s="4">
        <v>746.29</v>
      </c>
      <c r="OY373" s="4">
        <v>771.75</v>
      </c>
      <c r="OZ373" s="4">
        <v>771.75</v>
      </c>
      <c r="PA373" s="4">
        <v>791.83</v>
      </c>
      <c r="PB373" s="4">
        <v>806.86</v>
      </c>
      <c r="PC373" s="4">
        <v>831.91</v>
      </c>
      <c r="PD373" s="4">
        <v>877</v>
      </c>
      <c r="PE373" s="4">
        <v>883.68</v>
      </c>
      <c r="PF373" s="4">
        <v>891.48</v>
      </c>
      <c r="PG373" s="4">
        <v>891.48</v>
      </c>
      <c r="PH373" s="4">
        <v>910.4</v>
      </c>
      <c r="PI373" s="4">
        <v>910.4</v>
      </c>
      <c r="PJ373" s="4">
        <v>910.4</v>
      </c>
      <c r="PK373" s="4">
        <v>914.36</v>
      </c>
      <c r="PL373" s="4">
        <v>933.62</v>
      </c>
      <c r="PM373" s="4">
        <v>957</v>
      </c>
      <c r="PN373" s="4">
        <v>957</v>
      </c>
      <c r="PO373" s="4">
        <v>957</v>
      </c>
      <c r="PP373" s="4">
        <v>957</v>
      </c>
      <c r="PQ373" s="4">
        <v>957</v>
      </c>
      <c r="PR373" s="4">
        <v>957</v>
      </c>
      <c r="PS373" s="4">
        <v>957</v>
      </c>
      <c r="PT373" s="4">
        <v>957</v>
      </c>
      <c r="PU373" s="4">
        <v>957</v>
      </c>
      <c r="PV373" s="4">
        <v>957</v>
      </c>
      <c r="PW373" s="4">
        <v>957</v>
      </c>
      <c r="PX373" s="4">
        <v>957</v>
      </c>
      <c r="PY373" s="4">
        <v>957</v>
      </c>
      <c r="PZ373" s="4">
        <v>957</v>
      </c>
      <c r="QA373" s="4">
        <v>957</v>
      </c>
      <c r="QB373" s="4">
        <v>957</v>
      </c>
      <c r="QC373" s="4">
        <v>957</v>
      </c>
      <c r="QD373" s="4">
        <v>957</v>
      </c>
      <c r="QE373" s="4">
        <v>957</v>
      </c>
      <c r="QF373" s="4">
        <v>957</v>
      </c>
      <c r="QG373" s="4">
        <v>957</v>
      </c>
      <c r="QH373" s="4">
        <v>957</v>
      </c>
      <c r="QI373" s="4">
        <v>957</v>
      </c>
      <c r="QJ373" s="4">
        <v>957</v>
      </c>
      <c r="QK373" s="4">
        <v>957</v>
      </c>
      <c r="QL373" s="4">
        <v>957</v>
      </c>
      <c r="QM373" s="4">
        <v>957</v>
      </c>
      <c r="QN373" s="4">
        <v>957</v>
      </c>
      <c r="QO373" s="4">
        <v>957</v>
      </c>
      <c r="QP373" s="4">
        <v>957</v>
      </c>
      <c r="QQ373" s="4">
        <v>957</v>
      </c>
      <c r="QR373" s="4">
        <v>957</v>
      </c>
      <c r="QS373" s="4">
        <v>957</v>
      </c>
      <c r="QT373" s="4">
        <v>957</v>
      </c>
      <c r="QU373" s="4">
        <v>957</v>
      </c>
      <c r="QV373" s="4">
        <v>957</v>
      </c>
      <c r="QW373" s="4">
        <v>957</v>
      </c>
      <c r="QX373" s="4">
        <v>957</v>
      </c>
      <c r="QY373" s="4">
        <v>957</v>
      </c>
      <c r="QZ373" s="4">
        <v>957</v>
      </c>
    </row>
    <row r="374" spans="1:468">
      <c r="A374" s="4" t="s">
        <v>1195</v>
      </c>
      <c r="D374" s="4">
        <v>97</v>
      </c>
      <c r="E374" s="4">
        <v>0</v>
      </c>
      <c r="F374" s="689">
        <v>575382.97</v>
      </c>
      <c r="H374" s="4" t="s">
        <v>894</v>
      </c>
      <c r="NR374" s="4">
        <v>0.73</v>
      </c>
      <c r="NS374" s="4">
        <v>3.15</v>
      </c>
      <c r="NT374" s="4">
        <v>7.03</v>
      </c>
      <c r="NU374" s="4">
        <v>14.31</v>
      </c>
      <c r="NV374" s="4">
        <v>19.89</v>
      </c>
      <c r="NW374" s="4">
        <v>21.91</v>
      </c>
      <c r="NX374" s="4">
        <v>21.91</v>
      </c>
      <c r="NY374" s="4">
        <v>26.68</v>
      </c>
      <c r="NZ374" s="4">
        <v>29.59</v>
      </c>
      <c r="OA374" s="4">
        <v>36.380000000000003</v>
      </c>
      <c r="OB374" s="4">
        <v>39.29</v>
      </c>
      <c r="OC374" s="4">
        <v>46.08</v>
      </c>
      <c r="OD374" s="4">
        <v>46.08</v>
      </c>
      <c r="OE374" s="4">
        <v>46.08</v>
      </c>
      <c r="OF374" s="4">
        <v>46.08</v>
      </c>
      <c r="OG374" s="4">
        <v>46.08</v>
      </c>
      <c r="OH374" s="4">
        <v>46.12</v>
      </c>
      <c r="OI374" s="4">
        <v>46.85</v>
      </c>
      <c r="OJ374" s="4">
        <v>48.63</v>
      </c>
      <c r="OK374" s="4">
        <v>51.54</v>
      </c>
      <c r="OL374" s="4">
        <v>51.54</v>
      </c>
      <c r="OM374" s="4">
        <v>58.23</v>
      </c>
      <c r="ON374" s="4">
        <v>60.9</v>
      </c>
      <c r="OO374" s="4">
        <v>66.59</v>
      </c>
      <c r="OP374" s="4">
        <v>68.63</v>
      </c>
      <c r="OQ374" s="4">
        <v>70.33</v>
      </c>
      <c r="OR374" s="4">
        <v>70.33</v>
      </c>
      <c r="OS374" s="4">
        <v>70.33</v>
      </c>
      <c r="OT374" s="4">
        <v>70.33</v>
      </c>
      <c r="OU374" s="4">
        <v>70.81</v>
      </c>
      <c r="OV374" s="4">
        <v>71.38</v>
      </c>
      <c r="OW374" s="4">
        <v>72.75</v>
      </c>
      <c r="OX374" s="4">
        <v>74.209999999999994</v>
      </c>
      <c r="OY374" s="4">
        <v>75.900000000000006</v>
      </c>
      <c r="OZ374" s="4">
        <v>75.900000000000006</v>
      </c>
      <c r="PA374" s="4">
        <v>80.75</v>
      </c>
      <c r="PB374" s="4">
        <v>82.94</v>
      </c>
      <c r="PC374" s="4">
        <v>85.68</v>
      </c>
      <c r="PD374" s="4">
        <v>92.15</v>
      </c>
      <c r="PE374" s="4">
        <v>92.88</v>
      </c>
      <c r="PF374" s="4">
        <v>94.58</v>
      </c>
      <c r="PG374" s="4">
        <v>94.58</v>
      </c>
      <c r="PH374" s="4">
        <v>94.58</v>
      </c>
      <c r="PI374" s="4">
        <v>95.06</v>
      </c>
      <c r="PJ374" s="4">
        <v>95.63</v>
      </c>
      <c r="PK374" s="4">
        <v>97</v>
      </c>
      <c r="PL374" s="4">
        <v>97</v>
      </c>
      <c r="PM374" s="4">
        <v>97</v>
      </c>
      <c r="PN374" s="4">
        <v>97</v>
      </c>
      <c r="PO374" s="4">
        <v>97</v>
      </c>
      <c r="PP374" s="4">
        <v>97</v>
      </c>
      <c r="PQ374" s="4">
        <v>97</v>
      </c>
      <c r="PR374" s="4">
        <v>97</v>
      </c>
      <c r="PS374" s="4">
        <v>97</v>
      </c>
      <c r="PT374" s="4">
        <v>97</v>
      </c>
      <c r="PU374" s="4">
        <v>97</v>
      </c>
      <c r="PV374" s="4">
        <v>97</v>
      </c>
      <c r="PW374" s="4">
        <v>97</v>
      </c>
      <c r="PX374" s="4">
        <v>97</v>
      </c>
      <c r="PY374" s="4">
        <v>97</v>
      </c>
      <c r="PZ374" s="4">
        <v>97</v>
      </c>
      <c r="QA374" s="4">
        <v>97</v>
      </c>
      <c r="QB374" s="4">
        <v>97</v>
      </c>
      <c r="QC374" s="4">
        <v>97</v>
      </c>
      <c r="QD374" s="4">
        <v>97</v>
      </c>
      <c r="QE374" s="4">
        <v>97</v>
      </c>
      <c r="QF374" s="4">
        <v>97</v>
      </c>
      <c r="QG374" s="4">
        <v>97</v>
      </c>
      <c r="QH374" s="4">
        <v>97</v>
      </c>
      <c r="QI374" s="4">
        <v>97</v>
      </c>
      <c r="QJ374" s="4">
        <v>97</v>
      </c>
      <c r="QK374" s="4">
        <v>97</v>
      </c>
      <c r="QL374" s="4">
        <v>97</v>
      </c>
      <c r="QM374" s="4">
        <v>97</v>
      </c>
      <c r="QN374" s="4">
        <v>97</v>
      </c>
      <c r="QO374" s="4">
        <v>97</v>
      </c>
      <c r="QP374" s="4">
        <v>97</v>
      </c>
      <c r="QQ374" s="4">
        <v>97</v>
      </c>
      <c r="QR374" s="4">
        <v>97</v>
      </c>
      <c r="QS374" s="4">
        <v>97</v>
      </c>
      <c r="QT374" s="4">
        <v>97</v>
      </c>
      <c r="QU374" s="4">
        <v>97</v>
      </c>
      <c r="QV374" s="4">
        <v>97</v>
      </c>
      <c r="QW374" s="4">
        <v>97</v>
      </c>
      <c r="QX374" s="4">
        <v>97</v>
      </c>
      <c r="QY374" s="4">
        <v>97</v>
      </c>
      <c r="QZ374" s="4">
        <v>97</v>
      </c>
    </row>
    <row r="375" spans="1:468">
      <c r="A375" s="4" t="s">
        <v>1196</v>
      </c>
      <c r="D375" s="4">
        <v>0</v>
      </c>
      <c r="E375" s="4">
        <v>0</v>
      </c>
      <c r="F375" s="4">
        <v>0</v>
      </c>
      <c r="H375" s="4" t="s">
        <v>894</v>
      </c>
    </row>
    <row r="376" spans="1:468">
      <c r="A376" s="4" t="s">
        <v>1140</v>
      </c>
      <c r="D376" s="4">
        <v>12294.04</v>
      </c>
      <c r="E376" s="4">
        <v>2962.28</v>
      </c>
      <c r="F376" s="689">
        <v>4454965.57</v>
      </c>
      <c r="H376" s="4" t="s">
        <v>894</v>
      </c>
      <c r="KH376" s="4">
        <v>1.43</v>
      </c>
      <c r="KI376" s="4">
        <v>4.8499999999999996</v>
      </c>
      <c r="KJ376" s="4">
        <v>14.58</v>
      </c>
      <c r="KK376" s="4">
        <v>14.58</v>
      </c>
      <c r="KL376" s="4">
        <v>33.61</v>
      </c>
      <c r="KM376" s="4">
        <v>51.56</v>
      </c>
      <c r="KN376" s="4">
        <v>60.71</v>
      </c>
      <c r="KO376" s="4">
        <v>77.2</v>
      </c>
      <c r="KP376" s="4">
        <v>80.47</v>
      </c>
      <c r="KQ376" s="4">
        <v>83.26</v>
      </c>
      <c r="KR376" s="4">
        <v>83.26</v>
      </c>
      <c r="KS376" s="4">
        <v>88.5</v>
      </c>
      <c r="KT376" s="4">
        <v>90.22</v>
      </c>
      <c r="KU376" s="4">
        <v>91.59</v>
      </c>
      <c r="KV376" s="4">
        <v>94.28</v>
      </c>
      <c r="KW376" s="4">
        <v>95.38</v>
      </c>
      <c r="KX376" s="4">
        <v>95.38</v>
      </c>
      <c r="KY376" s="4">
        <v>95.38</v>
      </c>
      <c r="KZ376" s="4">
        <v>95.38</v>
      </c>
      <c r="LA376" s="4">
        <v>95.38</v>
      </c>
      <c r="LB376" s="4">
        <v>95.38</v>
      </c>
      <c r="LC376" s="4">
        <v>95.38</v>
      </c>
      <c r="LD376" s="4">
        <v>95.38</v>
      </c>
      <c r="LE376" s="4">
        <v>95.38</v>
      </c>
      <c r="LF376" s="4">
        <v>95.38</v>
      </c>
      <c r="LG376" s="4">
        <v>95.38</v>
      </c>
      <c r="LH376" s="4">
        <v>95.38</v>
      </c>
      <c r="LI376" s="4">
        <v>95.38</v>
      </c>
      <c r="LJ376" s="4">
        <v>95.38</v>
      </c>
      <c r="LK376" s="4">
        <v>95.38</v>
      </c>
      <c r="LL376" s="4">
        <v>95.38</v>
      </c>
      <c r="LM376" s="4">
        <v>95.38</v>
      </c>
      <c r="LN376" s="4">
        <v>95.38</v>
      </c>
      <c r="LO376" s="4">
        <v>95.38</v>
      </c>
      <c r="LP376" s="4">
        <v>95.38</v>
      </c>
      <c r="LQ376" s="4">
        <v>95.38</v>
      </c>
      <c r="LR376" s="4">
        <v>95.38</v>
      </c>
      <c r="LS376" s="4">
        <v>95.38</v>
      </c>
      <c r="LT376" s="4">
        <v>95.38</v>
      </c>
      <c r="LU376" s="4">
        <v>95.38</v>
      </c>
      <c r="LV376" s="4">
        <v>95.38</v>
      </c>
      <c r="LW376" s="4">
        <v>95.38</v>
      </c>
      <c r="LX376" s="4">
        <v>95.38</v>
      </c>
      <c r="LY376" s="4">
        <v>95.38</v>
      </c>
      <c r="LZ376" s="4">
        <v>95.38</v>
      </c>
      <c r="MA376" s="4">
        <v>95.38</v>
      </c>
      <c r="MB376" s="4">
        <v>95.38</v>
      </c>
      <c r="MC376" s="4">
        <v>95.38</v>
      </c>
      <c r="MD376" s="4">
        <v>95.38</v>
      </c>
      <c r="ME376" s="4">
        <v>95.38</v>
      </c>
      <c r="MF376" s="4">
        <v>95.38</v>
      </c>
      <c r="MG376" s="4">
        <v>95.38</v>
      </c>
      <c r="MH376" s="4">
        <v>95.38</v>
      </c>
      <c r="MI376" s="4">
        <v>95.38</v>
      </c>
      <c r="MJ376" s="4">
        <v>95.38</v>
      </c>
      <c r="MK376" s="4">
        <v>95.38</v>
      </c>
      <c r="ML376" s="4">
        <v>95.38</v>
      </c>
      <c r="MM376" s="4">
        <v>95.38</v>
      </c>
      <c r="MN376" s="4">
        <v>95.38</v>
      </c>
      <c r="MO376" s="4">
        <v>95.38</v>
      </c>
      <c r="MP376" s="4">
        <v>95.38</v>
      </c>
      <c r="MQ376" s="4">
        <v>95.38</v>
      </c>
      <c r="MR376" s="4">
        <v>95.38</v>
      </c>
      <c r="MS376" s="4">
        <v>95.38</v>
      </c>
      <c r="MT376" s="4">
        <v>95.38</v>
      </c>
      <c r="MU376" s="4">
        <v>95.38</v>
      </c>
      <c r="MV376" s="4">
        <v>95.38</v>
      </c>
      <c r="MW376" s="4">
        <v>138.79</v>
      </c>
      <c r="MX376" s="4">
        <v>281.88</v>
      </c>
      <c r="MY376" s="4">
        <v>793.1</v>
      </c>
      <c r="MZ376" s="4">
        <v>903.04</v>
      </c>
      <c r="NA376" s="4">
        <v>989.43</v>
      </c>
      <c r="NB376" s="4">
        <v>1090.8599999999999</v>
      </c>
      <c r="NC376" s="4">
        <v>1090.8599999999999</v>
      </c>
      <c r="ND376" s="4">
        <v>1215.2</v>
      </c>
      <c r="NE376" s="4">
        <v>1525.45</v>
      </c>
      <c r="NF376" s="4">
        <v>1980.16</v>
      </c>
      <c r="NG376" s="4">
        <v>2962.28</v>
      </c>
      <c r="NH376" s="4">
        <v>3078.39</v>
      </c>
      <c r="NI376" s="4">
        <v>3349.32</v>
      </c>
      <c r="NJ376" s="4">
        <v>3349.32</v>
      </c>
      <c r="NK376" s="4">
        <v>3423.73</v>
      </c>
      <c r="NL376" s="4">
        <v>3574.36</v>
      </c>
      <c r="NM376" s="4">
        <v>3592.81</v>
      </c>
      <c r="NN376" s="4">
        <v>3632.88</v>
      </c>
      <c r="NO376" s="4">
        <v>3632.88</v>
      </c>
      <c r="NP376" s="4">
        <v>3728.13</v>
      </c>
      <c r="NQ376" s="4">
        <v>3728.13</v>
      </c>
      <c r="NR376" s="4">
        <v>3778.63</v>
      </c>
      <c r="NS376" s="4">
        <v>3893.42</v>
      </c>
      <c r="NT376" s="4">
        <v>4024.65</v>
      </c>
      <c r="NU376" s="4">
        <v>4165.45</v>
      </c>
      <c r="NV376" s="4">
        <v>4501.21</v>
      </c>
      <c r="NW376" s="4">
        <v>4558.07</v>
      </c>
      <c r="NX376" s="4">
        <v>4558.07</v>
      </c>
      <c r="NY376" s="4">
        <v>4646.84</v>
      </c>
      <c r="NZ376" s="4">
        <v>4735.62</v>
      </c>
      <c r="OA376" s="4">
        <v>4790.49</v>
      </c>
      <c r="OB376" s="4">
        <v>4874.83</v>
      </c>
      <c r="OC376" s="4">
        <v>4957.79</v>
      </c>
      <c r="OD376" s="4">
        <v>5598.48</v>
      </c>
      <c r="OE376" s="4">
        <v>5598.48</v>
      </c>
      <c r="OF376" s="4">
        <v>5806.26</v>
      </c>
      <c r="OG376" s="4">
        <v>6185.07</v>
      </c>
      <c r="OH376" s="4">
        <v>6600.66</v>
      </c>
      <c r="OI376" s="4">
        <v>7293.69</v>
      </c>
      <c r="OJ376" s="4">
        <v>7785.55</v>
      </c>
      <c r="OK376" s="4">
        <v>7992.26</v>
      </c>
      <c r="OL376" s="4">
        <v>7992.26</v>
      </c>
      <c r="OM376" s="4">
        <v>8174.52</v>
      </c>
      <c r="ON376" s="4">
        <v>8343.73</v>
      </c>
      <c r="OO376" s="4">
        <v>8556.61</v>
      </c>
      <c r="OP376" s="4">
        <v>8716.0400000000009</v>
      </c>
      <c r="OQ376" s="4">
        <v>9016.92</v>
      </c>
      <c r="OR376" s="4">
        <v>9184.43</v>
      </c>
      <c r="OS376" s="4">
        <v>9184.43</v>
      </c>
      <c r="OT376" s="4">
        <v>9454.15</v>
      </c>
      <c r="OU376" s="4">
        <v>9871.11</v>
      </c>
      <c r="OV376" s="4">
        <v>9943.19</v>
      </c>
      <c r="OW376" s="4">
        <v>10103.61</v>
      </c>
      <c r="OX376" s="4">
        <v>10145.17</v>
      </c>
      <c r="OY376" s="4">
        <v>10220.66</v>
      </c>
      <c r="OZ376" s="4">
        <v>10220.66</v>
      </c>
      <c r="PA376" s="4">
        <v>10266.030000000001</v>
      </c>
      <c r="PB376" s="4">
        <v>10366.59</v>
      </c>
      <c r="PC376" s="4">
        <v>10376.31</v>
      </c>
      <c r="PD376" s="4">
        <v>10401.629999999999</v>
      </c>
      <c r="PE376" s="4">
        <v>10535.1</v>
      </c>
      <c r="PF376" s="4">
        <v>10670.92</v>
      </c>
      <c r="PG376" s="4">
        <v>10670.92</v>
      </c>
      <c r="PH376" s="4">
        <v>10950.54</v>
      </c>
      <c r="PI376" s="4">
        <v>11022.36</v>
      </c>
      <c r="PJ376" s="4">
        <v>11145.53</v>
      </c>
      <c r="PK376" s="4">
        <v>11239.32</v>
      </c>
      <c r="PL376" s="4">
        <v>11347.71</v>
      </c>
      <c r="PM376" s="4">
        <v>11525.32</v>
      </c>
      <c r="PN376" s="4">
        <v>11525.32</v>
      </c>
      <c r="PO376" s="4">
        <v>11845.47</v>
      </c>
      <c r="PP376" s="4">
        <v>12012.87</v>
      </c>
      <c r="PQ376" s="4">
        <v>12139.73</v>
      </c>
      <c r="PR376" s="4">
        <v>12219.45</v>
      </c>
      <c r="PS376" s="4">
        <v>12245.61</v>
      </c>
      <c r="PT376" s="4">
        <v>12264.55</v>
      </c>
      <c r="PU376" s="4">
        <v>12264.55</v>
      </c>
      <c r="PV376" s="4">
        <v>12285.59</v>
      </c>
      <c r="PW376" s="4">
        <v>12289.06</v>
      </c>
      <c r="PX376" s="4">
        <v>12293.68</v>
      </c>
      <c r="PY376" s="4">
        <v>12294.04</v>
      </c>
      <c r="PZ376" s="4">
        <v>12294.04</v>
      </c>
      <c r="QA376" s="4">
        <v>12294.04</v>
      </c>
      <c r="QB376" s="4">
        <v>12294.04</v>
      </c>
      <c r="QC376" s="4">
        <v>12294.04</v>
      </c>
      <c r="QD376" s="4">
        <v>12294.04</v>
      </c>
      <c r="QE376" s="4">
        <v>12294.04</v>
      </c>
      <c r="QF376" s="4">
        <v>12294.04</v>
      </c>
      <c r="QG376" s="4">
        <v>12294.04</v>
      </c>
      <c r="QH376" s="4">
        <v>12294.04</v>
      </c>
      <c r="QI376" s="4">
        <v>12294.04</v>
      </c>
      <c r="QJ376" s="4">
        <v>12294.04</v>
      </c>
      <c r="QK376" s="4">
        <v>12294.04</v>
      </c>
      <c r="QL376" s="4">
        <v>12294.04</v>
      </c>
      <c r="QM376" s="4">
        <v>12294.04</v>
      </c>
      <c r="QN376" s="4">
        <v>12294.04</v>
      </c>
      <c r="QO376" s="4">
        <v>12294.04</v>
      </c>
      <c r="QP376" s="4">
        <v>12294.04</v>
      </c>
      <c r="QQ376" s="4">
        <v>12294.04</v>
      </c>
      <c r="QR376" s="4">
        <v>12294.04</v>
      </c>
      <c r="QS376" s="4">
        <v>12294.04</v>
      </c>
      <c r="QT376" s="4">
        <v>12294.04</v>
      </c>
      <c r="QU376" s="4">
        <v>12294.04</v>
      </c>
      <c r="QV376" s="4">
        <v>12294.04</v>
      </c>
      <c r="QW376" s="4">
        <v>12294.04</v>
      </c>
      <c r="QX376" s="4">
        <v>12294.04</v>
      </c>
      <c r="QY376" s="4">
        <v>12294.04</v>
      </c>
      <c r="QZ376" s="4">
        <v>12294.04</v>
      </c>
    </row>
    <row r="377" spans="1:468">
      <c r="A377" s="4" t="s">
        <v>1197</v>
      </c>
      <c r="D377" s="4">
        <v>4</v>
      </c>
      <c r="E377" s="4">
        <v>3.08</v>
      </c>
      <c r="F377" s="689">
        <v>26424.35</v>
      </c>
      <c r="H377" s="4" t="s">
        <v>894</v>
      </c>
      <c r="MX377" s="4">
        <v>0.03</v>
      </c>
      <c r="MY377" s="4">
        <v>0.12</v>
      </c>
      <c r="MZ377" s="4">
        <v>0.22</v>
      </c>
      <c r="NA377" s="4">
        <v>0.32</v>
      </c>
      <c r="NB377" s="4">
        <v>0.41</v>
      </c>
      <c r="NC377" s="4">
        <v>0.41</v>
      </c>
      <c r="ND377" s="4">
        <v>0.79</v>
      </c>
      <c r="NE377" s="4">
        <v>1.27</v>
      </c>
      <c r="NF377" s="4">
        <v>1.98</v>
      </c>
      <c r="NG377" s="4">
        <v>3.08</v>
      </c>
      <c r="NH377" s="4">
        <v>3.21</v>
      </c>
      <c r="NI377" s="4">
        <v>3.5</v>
      </c>
      <c r="NJ377" s="4">
        <v>3.5</v>
      </c>
      <c r="NK377" s="4">
        <v>3.56</v>
      </c>
      <c r="NL377" s="4">
        <v>3.62</v>
      </c>
      <c r="NM377" s="4">
        <v>3.68</v>
      </c>
      <c r="NN377" s="4">
        <v>3.81</v>
      </c>
      <c r="NO377" s="4">
        <v>3.81</v>
      </c>
      <c r="NP377" s="4">
        <v>4</v>
      </c>
      <c r="NQ377" s="4">
        <v>4</v>
      </c>
      <c r="NR377" s="4">
        <v>4</v>
      </c>
      <c r="NS377" s="4">
        <v>4</v>
      </c>
      <c r="NT377" s="4">
        <v>4</v>
      </c>
      <c r="NU377" s="4">
        <v>4</v>
      </c>
      <c r="NV377" s="4">
        <v>4</v>
      </c>
      <c r="NW377" s="4">
        <v>4</v>
      </c>
      <c r="NX377" s="4">
        <v>4</v>
      </c>
      <c r="NY377" s="4">
        <v>4</v>
      </c>
      <c r="NZ377" s="4">
        <v>4</v>
      </c>
      <c r="OA377" s="4">
        <v>4</v>
      </c>
      <c r="OB377" s="4">
        <v>4</v>
      </c>
      <c r="OC377" s="4">
        <v>4</v>
      </c>
      <c r="OD377" s="4">
        <v>4</v>
      </c>
      <c r="OE377" s="4">
        <v>4</v>
      </c>
      <c r="OF377" s="4">
        <v>4</v>
      </c>
      <c r="OG377" s="4">
        <v>4</v>
      </c>
      <c r="OH377" s="4">
        <v>4</v>
      </c>
      <c r="OI377" s="4">
        <v>4</v>
      </c>
      <c r="OJ377" s="4">
        <v>4</v>
      </c>
      <c r="OK377" s="4">
        <v>4</v>
      </c>
      <c r="OL377" s="4">
        <v>4</v>
      </c>
      <c r="OM377" s="4">
        <v>4</v>
      </c>
      <c r="ON377" s="4">
        <v>4</v>
      </c>
      <c r="OO377" s="4">
        <v>4</v>
      </c>
      <c r="OP377" s="4">
        <v>4</v>
      </c>
      <c r="OQ377" s="4">
        <v>4</v>
      </c>
      <c r="OR377" s="4">
        <v>4</v>
      </c>
      <c r="OS377" s="4">
        <v>4</v>
      </c>
      <c r="OT377" s="4">
        <v>4</v>
      </c>
      <c r="OU377" s="4">
        <v>4</v>
      </c>
      <c r="OV377" s="4">
        <v>4</v>
      </c>
      <c r="OW377" s="4">
        <v>4</v>
      </c>
      <c r="OX377" s="4">
        <v>4</v>
      </c>
      <c r="OY377" s="4">
        <v>4</v>
      </c>
      <c r="OZ377" s="4">
        <v>4</v>
      </c>
      <c r="PA377" s="4">
        <v>4</v>
      </c>
      <c r="PB377" s="4">
        <v>4</v>
      </c>
      <c r="PC377" s="4">
        <v>4</v>
      </c>
      <c r="PD377" s="4">
        <v>4</v>
      </c>
      <c r="PE377" s="4">
        <v>4</v>
      </c>
      <c r="PF377" s="4">
        <v>4</v>
      </c>
      <c r="PG377" s="4">
        <v>4</v>
      </c>
      <c r="PH377" s="4">
        <v>4</v>
      </c>
      <c r="PI377" s="4">
        <v>4</v>
      </c>
      <c r="PJ377" s="4">
        <v>4</v>
      </c>
      <c r="PK377" s="4">
        <v>4</v>
      </c>
      <c r="PL377" s="4">
        <v>4</v>
      </c>
      <c r="PM377" s="4">
        <v>4</v>
      </c>
      <c r="PN377" s="4">
        <v>4</v>
      </c>
      <c r="PO377" s="4">
        <v>4</v>
      </c>
      <c r="PP377" s="4">
        <v>4</v>
      </c>
      <c r="PQ377" s="4">
        <v>4</v>
      </c>
      <c r="PR377" s="4">
        <v>4</v>
      </c>
      <c r="PS377" s="4">
        <v>4</v>
      </c>
      <c r="PT377" s="4">
        <v>4</v>
      </c>
      <c r="PU377" s="4">
        <v>4</v>
      </c>
      <c r="PV377" s="4">
        <v>4</v>
      </c>
      <c r="PW377" s="4">
        <v>4</v>
      </c>
      <c r="PX377" s="4">
        <v>4</v>
      </c>
      <c r="PY377" s="4">
        <v>4</v>
      </c>
      <c r="PZ377" s="4">
        <v>4</v>
      </c>
      <c r="QA377" s="4">
        <v>4</v>
      </c>
      <c r="QB377" s="4">
        <v>4</v>
      </c>
      <c r="QC377" s="4">
        <v>4</v>
      </c>
      <c r="QD377" s="4">
        <v>4</v>
      </c>
      <c r="QE377" s="4">
        <v>4</v>
      </c>
      <c r="QF377" s="4">
        <v>4</v>
      </c>
      <c r="QG377" s="4">
        <v>4</v>
      </c>
      <c r="QH377" s="4">
        <v>4</v>
      </c>
      <c r="QI377" s="4">
        <v>4</v>
      </c>
      <c r="QJ377" s="4">
        <v>4</v>
      </c>
      <c r="QK377" s="4">
        <v>4</v>
      </c>
      <c r="QL377" s="4">
        <v>4</v>
      </c>
      <c r="QM377" s="4">
        <v>4</v>
      </c>
      <c r="QN377" s="4">
        <v>4</v>
      </c>
      <c r="QO377" s="4">
        <v>4</v>
      </c>
      <c r="QP377" s="4">
        <v>4</v>
      </c>
      <c r="QQ377" s="4">
        <v>4</v>
      </c>
      <c r="QR377" s="4">
        <v>4</v>
      </c>
      <c r="QS377" s="4">
        <v>4</v>
      </c>
      <c r="QT377" s="4">
        <v>4</v>
      </c>
      <c r="QU377" s="4">
        <v>4</v>
      </c>
      <c r="QV377" s="4">
        <v>4</v>
      </c>
      <c r="QW377" s="4">
        <v>4</v>
      </c>
      <c r="QX377" s="4">
        <v>4</v>
      </c>
      <c r="QY377" s="4">
        <v>4</v>
      </c>
      <c r="QZ377" s="4">
        <v>4</v>
      </c>
    </row>
    <row r="378" spans="1:468">
      <c r="A378" s="4" t="s">
        <v>1198</v>
      </c>
      <c r="D378" s="4">
        <v>1145</v>
      </c>
      <c r="E378" s="4">
        <v>881.65</v>
      </c>
      <c r="F378" s="689">
        <v>232227.21</v>
      </c>
      <c r="H378" s="4" t="s">
        <v>894</v>
      </c>
      <c r="MX378" s="4">
        <v>8.4</v>
      </c>
      <c r="MY378" s="4">
        <v>16.79</v>
      </c>
      <c r="MZ378" s="4">
        <v>25.19</v>
      </c>
      <c r="NA378" s="4">
        <v>58.78</v>
      </c>
      <c r="NB378" s="4">
        <v>92.36</v>
      </c>
      <c r="NC378" s="4">
        <v>92.36</v>
      </c>
      <c r="ND378" s="4">
        <v>130.15</v>
      </c>
      <c r="NE378" s="4">
        <v>284.08999999999997</v>
      </c>
      <c r="NF378" s="4">
        <v>487.85</v>
      </c>
      <c r="NG378" s="4">
        <v>881.65</v>
      </c>
      <c r="NH378" s="4">
        <v>917.72</v>
      </c>
      <c r="NI378" s="4">
        <v>1001.87</v>
      </c>
      <c r="NJ378" s="4">
        <v>1001.87</v>
      </c>
      <c r="NK378" s="4">
        <v>1019.05</v>
      </c>
      <c r="NL378" s="4">
        <v>1036.22</v>
      </c>
      <c r="NM378" s="4">
        <v>1053.4000000000001</v>
      </c>
      <c r="NN378" s="4">
        <v>1090.6099999999999</v>
      </c>
      <c r="NO378" s="4">
        <v>1090.6099999999999</v>
      </c>
      <c r="NP378" s="4">
        <v>1145</v>
      </c>
      <c r="NQ378" s="4">
        <v>1145</v>
      </c>
      <c r="NR378" s="4">
        <v>1145</v>
      </c>
      <c r="NS378" s="4">
        <v>1145</v>
      </c>
      <c r="NT378" s="4">
        <v>1145</v>
      </c>
      <c r="NU378" s="4">
        <v>1145</v>
      </c>
      <c r="NV378" s="4">
        <v>1145</v>
      </c>
      <c r="NW378" s="4">
        <v>1145</v>
      </c>
      <c r="NX378" s="4">
        <v>1145</v>
      </c>
      <c r="NY378" s="4">
        <v>1145</v>
      </c>
      <c r="NZ378" s="4">
        <v>1145</v>
      </c>
      <c r="OA378" s="4">
        <v>1145</v>
      </c>
      <c r="OB378" s="4">
        <v>1145</v>
      </c>
      <c r="OC378" s="4">
        <v>1145</v>
      </c>
      <c r="OD378" s="4">
        <v>1145</v>
      </c>
      <c r="OE378" s="4">
        <v>1145</v>
      </c>
      <c r="OF378" s="4">
        <v>1145</v>
      </c>
      <c r="OG378" s="4">
        <v>1145</v>
      </c>
      <c r="OH378" s="4">
        <v>1145</v>
      </c>
      <c r="OI378" s="4">
        <v>1145</v>
      </c>
      <c r="OJ378" s="4">
        <v>1145</v>
      </c>
      <c r="OK378" s="4">
        <v>1145</v>
      </c>
      <c r="OL378" s="4">
        <v>1145</v>
      </c>
      <c r="OM378" s="4">
        <v>1145</v>
      </c>
      <c r="ON378" s="4">
        <v>1145</v>
      </c>
      <c r="OO378" s="4">
        <v>1145</v>
      </c>
      <c r="OP378" s="4">
        <v>1145</v>
      </c>
      <c r="OQ378" s="4">
        <v>1145</v>
      </c>
      <c r="OR378" s="4">
        <v>1145</v>
      </c>
      <c r="OS378" s="4">
        <v>1145</v>
      </c>
      <c r="OT378" s="4">
        <v>1145</v>
      </c>
      <c r="OU378" s="4">
        <v>1145</v>
      </c>
      <c r="OV378" s="4">
        <v>1145</v>
      </c>
      <c r="OW378" s="4">
        <v>1145</v>
      </c>
      <c r="OX378" s="4">
        <v>1145</v>
      </c>
      <c r="OY378" s="4">
        <v>1145</v>
      </c>
      <c r="OZ378" s="4">
        <v>1145</v>
      </c>
      <c r="PA378" s="4">
        <v>1145</v>
      </c>
      <c r="PB378" s="4">
        <v>1145</v>
      </c>
      <c r="PC378" s="4">
        <v>1145</v>
      </c>
      <c r="PD378" s="4">
        <v>1145</v>
      </c>
      <c r="PE378" s="4">
        <v>1145</v>
      </c>
      <c r="PF378" s="4">
        <v>1145</v>
      </c>
      <c r="PG378" s="4">
        <v>1145</v>
      </c>
      <c r="PH378" s="4">
        <v>1145</v>
      </c>
      <c r="PI378" s="4">
        <v>1145</v>
      </c>
      <c r="PJ378" s="4">
        <v>1145</v>
      </c>
      <c r="PK378" s="4">
        <v>1145</v>
      </c>
      <c r="PL378" s="4">
        <v>1145</v>
      </c>
      <c r="PM378" s="4">
        <v>1145</v>
      </c>
      <c r="PN378" s="4">
        <v>1145</v>
      </c>
      <c r="PO378" s="4">
        <v>1145</v>
      </c>
      <c r="PP378" s="4">
        <v>1145</v>
      </c>
      <c r="PQ378" s="4">
        <v>1145</v>
      </c>
      <c r="PR378" s="4">
        <v>1145</v>
      </c>
      <c r="PS378" s="4">
        <v>1145</v>
      </c>
      <c r="PT378" s="4">
        <v>1145</v>
      </c>
      <c r="PU378" s="4">
        <v>1145</v>
      </c>
      <c r="PV378" s="4">
        <v>1145</v>
      </c>
      <c r="PW378" s="4">
        <v>1145</v>
      </c>
      <c r="PX378" s="4">
        <v>1145</v>
      </c>
      <c r="PY378" s="4">
        <v>1145</v>
      </c>
      <c r="PZ378" s="4">
        <v>1145</v>
      </c>
      <c r="QA378" s="4">
        <v>1145</v>
      </c>
      <c r="QB378" s="4">
        <v>1145</v>
      </c>
      <c r="QC378" s="4">
        <v>1145</v>
      </c>
      <c r="QD378" s="4">
        <v>1145</v>
      </c>
      <c r="QE378" s="4">
        <v>1145</v>
      </c>
      <c r="QF378" s="4">
        <v>1145</v>
      </c>
      <c r="QG378" s="4">
        <v>1145</v>
      </c>
      <c r="QH378" s="4">
        <v>1145</v>
      </c>
      <c r="QI378" s="4">
        <v>1145</v>
      </c>
      <c r="QJ378" s="4">
        <v>1145</v>
      </c>
      <c r="QK378" s="4">
        <v>1145</v>
      </c>
      <c r="QL378" s="4">
        <v>1145</v>
      </c>
      <c r="QM378" s="4">
        <v>1145</v>
      </c>
      <c r="QN378" s="4">
        <v>1145</v>
      </c>
      <c r="QO378" s="4">
        <v>1145</v>
      </c>
      <c r="QP378" s="4">
        <v>1145</v>
      </c>
      <c r="QQ378" s="4">
        <v>1145</v>
      </c>
      <c r="QR378" s="4">
        <v>1145</v>
      </c>
      <c r="QS378" s="4">
        <v>1145</v>
      </c>
      <c r="QT378" s="4">
        <v>1145</v>
      </c>
      <c r="QU378" s="4">
        <v>1145</v>
      </c>
      <c r="QV378" s="4">
        <v>1145</v>
      </c>
      <c r="QW378" s="4">
        <v>1145</v>
      </c>
      <c r="QX378" s="4">
        <v>1145</v>
      </c>
      <c r="QY378" s="4">
        <v>1145</v>
      </c>
      <c r="QZ378" s="4">
        <v>1145</v>
      </c>
    </row>
    <row r="379" spans="1:468">
      <c r="A379" s="4" t="s">
        <v>1414</v>
      </c>
      <c r="D379" s="4">
        <v>10647.01</v>
      </c>
      <c r="E379" s="4">
        <v>1995.51</v>
      </c>
      <c r="F379" s="689">
        <v>3461693.6</v>
      </c>
      <c r="H379" s="4" t="s">
        <v>894</v>
      </c>
      <c r="KJ379" s="4">
        <v>1.72</v>
      </c>
      <c r="KK379" s="4">
        <v>1.72</v>
      </c>
      <c r="KL379" s="4">
        <v>7.6</v>
      </c>
      <c r="KM379" s="4">
        <v>17.2</v>
      </c>
      <c r="KN379" s="4">
        <v>24.51</v>
      </c>
      <c r="KO379" s="4">
        <v>36.979999999999997</v>
      </c>
      <c r="KP379" s="4">
        <v>38.130000000000003</v>
      </c>
      <c r="KQ379" s="4">
        <v>40.25</v>
      </c>
      <c r="KR379" s="4">
        <v>40.25</v>
      </c>
      <c r="KS379" s="4">
        <v>43</v>
      </c>
      <c r="KT379" s="4">
        <v>43</v>
      </c>
      <c r="KU379" s="4">
        <v>43</v>
      </c>
      <c r="KV379" s="4">
        <v>43</v>
      </c>
      <c r="KW379" s="4">
        <v>43</v>
      </c>
      <c r="KX379" s="4">
        <v>43</v>
      </c>
      <c r="KY379" s="4">
        <v>43</v>
      </c>
      <c r="KZ379" s="4">
        <v>43</v>
      </c>
      <c r="LA379" s="4">
        <v>43</v>
      </c>
      <c r="LB379" s="4">
        <v>43</v>
      </c>
      <c r="LC379" s="4">
        <v>43</v>
      </c>
      <c r="LD379" s="4">
        <v>43</v>
      </c>
      <c r="LE379" s="4">
        <v>43</v>
      </c>
      <c r="LF379" s="4">
        <v>43</v>
      </c>
      <c r="LG379" s="4">
        <v>43</v>
      </c>
      <c r="LH379" s="4">
        <v>43</v>
      </c>
      <c r="LI379" s="4">
        <v>43</v>
      </c>
      <c r="LJ379" s="4">
        <v>43</v>
      </c>
      <c r="LK379" s="4">
        <v>43</v>
      </c>
      <c r="LL379" s="4">
        <v>43</v>
      </c>
      <c r="LM379" s="4">
        <v>43</v>
      </c>
      <c r="LN379" s="4">
        <v>43</v>
      </c>
      <c r="LO379" s="4">
        <v>43</v>
      </c>
      <c r="LP379" s="4">
        <v>43</v>
      </c>
      <c r="LQ379" s="4">
        <v>43</v>
      </c>
      <c r="LR379" s="4">
        <v>43</v>
      </c>
      <c r="LS379" s="4">
        <v>43</v>
      </c>
      <c r="LT379" s="4">
        <v>43</v>
      </c>
      <c r="LU379" s="4">
        <v>43</v>
      </c>
      <c r="LV379" s="4">
        <v>43</v>
      </c>
      <c r="LW379" s="4">
        <v>43</v>
      </c>
      <c r="LX379" s="4">
        <v>43</v>
      </c>
      <c r="LY379" s="4">
        <v>43</v>
      </c>
      <c r="LZ379" s="4">
        <v>43</v>
      </c>
      <c r="MA379" s="4">
        <v>43</v>
      </c>
      <c r="MB379" s="4">
        <v>43</v>
      </c>
      <c r="MC379" s="4">
        <v>43</v>
      </c>
      <c r="MD379" s="4">
        <v>43</v>
      </c>
      <c r="ME379" s="4">
        <v>43</v>
      </c>
      <c r="MF379" s="4">
        <v>43</v>
      </c>
      <c r="MG379" s="4">
        <v>43</v>
      </c>
      <c r="MH379" s="4">
        <v>43</v>
      </c>
      <c r="MI379" s="4">
        <v>43</v>
      </c>
      <c r="MJ379" s="4">
        <v>43</v>
      </c>
      <c r="MK379" s="4">
        <v>43</v>
      </c>
      <c r="ML379" s="4">
        <v>43</v>
      </c>
      <c r="MM379" s="4">
        <v>43</v>
      </c>
      <c r="MN379" s="4">
        <v>43</v>
      </c>
      <c r="MO379" s="4">
        <v>43</v>
      </c>
      <c r="MP379" s="4">
        <v>43</v>
      </c>
      <c r="MQ379" s="4">
        <v>43</v>
      </c>
      <c r="MR379" s="4">
        <v>43</v>
      </c>
      <c r="MS379" s="4">
        <v>43</v>
      </c>
      <c r="MT379" s="4">
        <v>43</v>
      </c>
      <c r="MU379" s="4">
        <v>43</v>
      </c>
      <c r="MV379" s="4">
        <v>43</v>
      </c>
      <c r="MW379" s="4">
        <v>86.42</v>
      </c>
      <c r="MX379" s="4">
        <v>221.07</v>
      </c>
      <c r="MY379" s="4">
        <v>723.78</v>
      </c>
      <c r="MZ379" s="4">
        <v>825.2</v>
      </c>
      <c r="NA379" s="4">
        <v>877.65</v>
      </c>
      <c r="NB379" s="4">
        <v>945.14</v>
      </c>
      <c r="NC379" s="4">
        <v>945.14</v>
      </c>
      <c r="ND379" s="4">
        <v>1030.2</v>
      </c>
      <c r="NE379" s="4">
        <v>1182.22</v>
      </c>
      <c r="NF379" s="4">
        <v>1425.2</v>
      </c>
      <c r="NG379" s="4">
        <v>1995.51</v>
      </c>
      <c r="NH379" s="4">
        <v>2075.11</v>
      </c>
      <c r="NI379" s="4">
        <v>2260.85</v>
      </c>
      <c r="NJ379" s="4">
        <v>2260.85</v>
      </c>
      <c r="NK379" s="4">
        <v>2317.64</v>
      </c>
      <c r="NL379" s="4">
        <v>2450.17</v>
      </c>
      <c r="NM379" s="4">
        <v>2450.17</v>
      </c>
      <c r="NN379" s="4">
        <v>2450.17</v>
      </c>
      <c r="NO379" s="4">
        <v>2450.17</v>
      </c>
      <c r="NP379" s="4">
        <v>2488.0300000000002</v>
      </c>
      <c r="NQ379" s="4">
        <v>2488.0300000000002</v>
      </c>
      <c r="NR379" s="4">
        <v>2532.21</v>
      </c>
      <c r="NS379" s="4">
        <v>2639.49</v>
      </c>
      <c r="NT379" s="4">
        <v>2755.66</v>
      </c>
      <c r="NU379" s="4">
        <v>2894.2</v>
      </c>
      <c r="NV379" s="4">
        <v>3221.2</v>
      </c>
      <c r="NW379" s="4">
        <v>3269.93</v>
      </c>
      <c r="NX379" s="4">
        <v>3269.93</v>
      </c>
      <c r="NY379" s="4">
        <v>3351.37</v>
      </c>
      <c r="NZ379" s="4">
        <v>3431.16</v>
      </c>
      <c r="OA379" s="4">
        <v>3464.19</v>
      </c>
      <c r="OB379" s="4">
        <v>3541.25</v>
      </c>
      <c r="OC379" s="4">
        <v>3619.25</v>
      </c>
      <c r="OD379" s="4">
        <v>4249.8599999999997</v>
      </c>
      <c r="OE379" s="4">
        <v>4249.8599999999997</v>
      </c>
      <c r="OF379" s="4">
        <v>4429.62</v>
      </c>
      <c r="OG379" s="4">
        <v>4808.43</v>
      </c>
      <c r="OH379" s="4">
        <v>5223.5</v>
      </c>
      <c r="OI379" s="4">
        <v>5915.29</v>
      </c>
      <c r="OJ379" s="4">
        <v>6403.43</v>
      </c>
      <c r="OK379" s="4">
        <v>6601.46</v>
      </c>
      <c r="OL379" s="4">
        <v>6601.46</v>
      </c>
      <c r="OM379" s="4">
        <v>6774.58</v>
      </c>
      <c r="ON379" s="4">
        <v>6922.47</v>
      </c>
      <c r="OO379" s="4">
        <v>7125.45</v>
      </c>
      <c r="OP379" s="4">
        <v>7263.8</v>
      </c>
      <c r="OQ379" s="4">
        <v>7558.5</v>
      </c>
      <c r="OR379" s="4">
        <v>7721.74</v>
      </c>
      <c r="OS379" s="4">
        <v>7721.74</v>
      </c>
      <c r="OT379" s="4">
        <v>7981.94</v>
      </c>
      <c r="OU379" s="4">
        <v>8394.4500000000007</v>
      </c>
      <c r="OV379" s="4">
        <v>8462.4699999999993</v>
      </c>
      <c r="OW379" s="4">
        <v>8615.83</v>
      </c>
      <c r="OX379" s="4">
        <v>8649.9</v>
      </c>
      <c r="OY379" s="4">
        <v>8710.5400000000009</v>
      </c>
      <c r="OZ379" s="4">
        <v>8710.5400000000009</v>
      </c>
      <c r="PA379" s="4">
        <v>8753.0400000000009</v>
      </c>
      <c r="PB379" s="4">
        <v>8847.83</v>
      </c>
      <c r="PC379" s="4">
        <v>8855.61</v>
      </c>
      <c r="PD379" s="4">
        <v>8873.76</v>
      </c>
      <c r="PE379" s="4">
        <v>9001.56</v>
      </c>
      <c r="PF379" s="4">
        <v>9128.01</v>
      </c>
      <c r="PG379" s="4">
        <v>9128.01</v>
      </c>
      <c r="PH379" s="4">
        <v>9405.1</v>
      </c>
      <c r="PI379" s="4">
        <v>9465.5300000000007</v>
      </c>
      <c r="PJ379" s="4">
        <v>9578.93</v>
      </c>
      <c r="PK379" s="4">
        <v>9654.75</v>
      </c>
      <c r="PL379" s="4">
        <v>9753.98</v>
      </c>
      <c r="PM379" s="4">
        <v>9919.31</v>
      </c>
      <c r="PN379" s="4">
        <v>9919.31</v>
      </c>
      <c r="PO379" s="4">
        <v>10231.68</v>
      </c>
      <c r="PP379" s="4">
        <v>10381.77</v>
      </c>
      <c r="PQ379" s="4">
        <v>10506.49</v>
      </c>
      <c r="PR379" s="4">
        <v>10581.23</v>
      </c>
      <c r="PS379" s="4">
        <v>10607.38</v>
      </c>
      <c r="PT379" s="4">
        <v>10625.08</v>
      </c>
      <c r="PU379" s="4">
        <v>10625.08</v>
      </c>
      <c r="PV379" s="4">
        <v>10641.88</v>
      </c>
      <c r="PW379" s="4">
        <v>10643.42</v>
      </c>
      <c r="PX379" s="4">
        <v>10647.01</v>
      </c>
      <c r="PY379" s="4">
        <v>10647.01</v>
      </c>
      <c r="PZ379" s="4">
        <v>10647.01</v>
      </c>
      <c r="QA379" s="4">
        <v>10647.01</v>
      </c>
      <c r="QB379" s="4">
        <v>10647.01</v>
      </c>
      <c r="QC379" s="4">
        <v>10647.01</v>
      </c>
      <c r="QD379" s="4">
        <v>10647.01</v>
      </c>
      <c r="QE379" s="4">
        <v>10647.01</v>
      </c>
      <c r="QF379" s="4">
        <v>10647.01</v>
      </c>
      <c r="QG379" s="4">
        <v>10647.01</v>
      </c>
      <c r="QH379" s="4">
        <v>10647.01</v>
      </c>
      <c r="QI379" s="4">
        <v>10647.01</v>
      </c>
      <c r="QJ379" s="4">
        <v>10647.01</v>
      </c>
      <c r="QK379" s="4">
        <v>10647.01</v>
      </c>
      <c r="QL379" s="4">
        <v>10647.01</v>
      </c>
      <c r="QM379" s="4">
        <v>10647.01</v>
      </c>
      <c r="QN379" s="4">
        <v>10647.01</v>
      </c>
      <c r="QO379" s="4">
        <v>10647.01</v>
      </c>
      <c r="QP379" s="4">
        <v>10647.01</v>
      </c>
      <c r="QQ379" s="4">
        <v>10647.01</v>
      </c>
      <c r="QR379" s="4">
        <v>10647.01</v>
      </c>
      <c r="QS379" s="4">
        <v>10647.01</v>
      </c>
      <c r="QT379" s="4">
        <v>10647.01</v>
      </c>
      <c r="QU379" s="4">
        <v>10647.01</v>
      </c>
      <c r="QV379" s="4">
        <v>10647.01</v>
      </c>
      <c r="QW379" s="4">
        <v>10647.01</v>
      </c>
      <c r="QX379" s="4">
        <v>10647.01</v>
      </c>
      <c r="QY379" s="4">
        <v>10647.01</v>
      </c>
      <c r="QZ379" s="4">
        <v>10647.01</v>
      </c>
    </row>
    <row r="380" spans="1:468">
      <c r="A380" s="4" t="s">
        <v>1199</v>
      </c>
      <c r="D380" s="4">
        <v>88</v>
      </c>
      <c r="E380" s="4">
        <v>13.64</v>
      </c>
      <c r="F380" s="689">
        <v>602704.48</v>
      </c>
      <c r="H380" s="4" t="s">
        <v>894</v>
      </c>
      <c r="MY380" s="4">
        <v>0.03</v>
      </c>
      <c r="MZ380" s="4">
        <v>0.05</v>
      </c>
      <c r="NA380" s="4">
        <v>0.31</v>
      </c>
      <c r="NB380" s="4">
        <v>0.56999999999999995</v>
      </c>
      <c r="NC380" s="4">
        <v>0.56999999999999995</v>
      </c>
      <c r="ND380" s="4">
        <v>1.2</v>
      </c>
      <c r="NE380" s="4">
        <v>2.6</v>
      </c>
      <c r="NF380" s="4">
        <v>5.87</v>
      </c>
      <c r="NG380" s="4">
        <v>13.64</v>
      </c>
      <c r="NH380" s="4">
        <v>13.96</v>
      </c>
      <c r="NI380" s="4">
        <v>14.7</v>
      </c>
      <c r="NJ380" s="4">
        <v>14.7</v>
      </c>
      <c r="NK380" s="4">
        <v>15.07</v>
      </c>
      <c r="NL380" s="4">
        <v>15.94</v>
      </c>
      <c r="NM380" s="4">
        <v>17.16</v>
      </c>
      <c r="NN380" s="4">
        <v>19.88</v>
      </c>
      <c r="NO380" s="4">
        <v>19.88</v>
      </c>
      <c r="NP380" s="4">
        <v>20.55</v>
      </c>
      <c r="NQ380" s="4">
        <v>20.55</v>
      </c>
      <c r="NR380" s="4">
        <v>21.88</v>
      </c>
      <c r="NS380" s="4">
        <v>22.98</v>
      </c>
      <c r="NT380" s="4">
        <v>23.08</v>
      </c>
      <c r="NU380" s="4">
        <v>23.2</v>
      </c>
      <c r="NV380" s="4">
        <v>23.5</v>
      </c>
      <c r="NW380" s="4">
        <v>23.5</v>
      </c>
      <c r="NX380" s="4">
        <v>23.5</v>
      </c>
      <c r="NY380" s="4">
        <v>23.87</v>
      </c>
      <c r="NZ380" s="4">
        <v>24.74</v>
      </c>
      <c r="OA380" s="4">
        <v>25.85</v>
      </c>
      <c r="OB380" s="4">
        <v>28.46</v>
      </c>
      <c r="OC380" s="4">
        <v>28.7</v>
      </c>
      <c r="OD380" s="4">
        <v>29.86</v>
      </c>
      <c r="OE380" s="4">
        <v>29.86</v>
      </c>
      <c r="OF380" s="4">
        <v>32.6</v>
      </c>
      <c r="OG380" s="4">
        <v>32.6</v>
      </c>
      <c r="OH380" s="4">
        <v>33.130000000000003</v>
      </c>
      <c r="OI380" s="4">
        <v>34.36</v>
      </c>
      <c r="OJ380" s="4">
        <v>35.94</v>
      </c>
      <c r="OK380" s="4">
        <v>39.64</v>
      </c>
      <c r="OL380" s="4">
        <v>39.64</v>
      </c>
      <c r="OM380" s="4">
        <v>40.49</v>
      </c>
      <c r="ON380" s="4">
        <v>42.49</v>
      </c>
      <c r="OO380" s="4">
        <v>43.75</v>
      </c>
      <c r="OP380" s="4">
        <v>46.74</v>
      </c>
      <c r="OQ380" s="4">
        <v>49</v>
      </c>
      <c r="OR380" s="4">
        <v>51.79</v>
      </c>
      <c r="OS380" s="4">
        <v>51.79</v>
      </c>
      <c r="OT380" s="4">
        <v>57.52</v>
      </c>
      <c r="OU380" s="4">
        <v>61.24</v>
      </c>
      <c r="OV380" s="4">
        <v>63.16</v>
      </c>
      <c r="OW380" s="4">
        <v>64.97</v>
      </c>
      <c r="OX380" s="4">
        <v>66.05</v>
      </c>
      <c r="OY380" s="4">
        <v>66.209999999999994</v>
      </c>
      <c r="OZ380" s="4">
        <v>66.209999999999994</v>
      </c>
      <c r="PA380" s="4">
        <v>66.930000000000007</v>
      </c>
      <c r="PB380" s="4">
        <v>67.8</v>
      </c>
      <c r="PC380" s="4">
        <v>69.069999999999993</v>
      </c>
      <c r="PD380" s="4">
        <v>72.040000000000006</v>
      </c>
      <c r="PE380" s="4">
        <v>72.900000000000006</v>
      </c>
      <c r="PF380" s="4">
        <v>75.23</v>
      </c>
      <c r="PG380" s="4">
        <v>75.23</v>
      </c>
      <c r="PH380" s="4">
        <v>76.760000000000005</v>
      </c>
      <c r="PI380" s="4">
        <v>78.680000000000007</v>
      </c>
      <c r="PJ380" s="4">
        <v>78.680000000000007</v>
      </c>
      <c r="PK380" s="4">
        <v>78.680000000000007</v>
      </c>
      <c r="PL380" s="4">
        <v>78.680000000000007</v>
      </c>
      <c r="PM380" s="4">
        <v>78.84</v>
      </c>
      <c r="PN380" s="4">
        <v>78.84</v>
      </c>
      <c r="PO380" s="4">
        <v>79.2</v>
      </c>
      <c r="PP380" s="4">
        <v>79.2</v>
      </c>
      <c r="PQ380" s="4">
        <v>79.2</v>
      </c>
      <c r="PR380" s="4">
        <v>79.2</v>
      </c>
      <c r="PS380" s="4">
        <v>79.2</v>
      </c>
      <c r="PT380" s="4">
        <v>80.44</v>
      </c>
      <c r="PU380" s="4">
        <v>80.44</v>
      </c>
      <c r="PV380" s="4">
        <v>84.68</v>
      </c>
      <c r="PW380" s="4">
        <v>86.61</v>
      </c>
      <c r="PX380" s="4">
        <v>87.64</v>
      </c>
      <c r="PY380" s="4">
        <v>88</v>
      </c>
      <c r="PZ380" s="4">
        <v>88</v>
      </c>
      <c r="QA380" s="4">
        <v>88</v>
      </c>
      <c r="QB380" s="4">
        <v>88</v>
      </c>
      <c r="QC380" s="4">
        <v>88</v>
      </c>
      <c r="QD380" s="4">
        <v>88</v>
      </c>
      <c r="QE380" s="4">
        <v>88</v>
      </c>
      <c r="QF380" s="4">
        <v>88</v>
      </c>
      <c r="QG380" s="4">
        <v>88</v>
      </c>
      <c r="QH380" s="4">
        <v>88</v>
      </c>
      <c r="QI380" s="4">
        <v>88</v>
      </c>
      <c r="QJ380" s="4">
        <v>88</v>
      </c>
      <c r="QK380" s="4">
        <v>88</v>
      </c>
      <c r="QL380" s="4">
        <v>88</v>
      </c>
      <c r="QM380" s="4">
        <v>88</v>
      </c>
      <c r="QN380" s="4">
        <v>88</v>
      </c>
      <c r="QO380" s="4">
        <v>88</v>
      </c>
      <c r="QP380" s="4">
        <v>88</v>
      </c>
      <c r="QQ380" s="4">
        <v>88</v>
      </c>
      <c r="QR380" s="4">
        <v>88</v>
      </c>
      <c r="QS380" s="4">
        <v>88</v>
      </c>
      <c r="QT380" s="4">
        <v>88</v>
      </c>
      <c r="QU380" s="4">
        <v>88</v>
      </c>
      <c r="QV380" s="4">
        <v>88</v>
      </c>
      <c r="QW380" s="4">
        <v>88</v>
      </c>
      <c r="QX380" s="4">
        <v>88</v>
      </c>
      <c r="QY380" s="4">
        <v>88</v>
      </c>
      <c r="QZ380" s="4">
        <v>88</v>
      </c>
    </row>
    <row r="381" spans="1:468">
      <c r="A381" s="4" t="s">
        <v>1200</v>
      </c>
      <c r="D381" s="4">
        <v>410.02</v>
      </c>
      <c r="E381" s="4">
        <v>68.41</v>
      </c>
      <c r="F381" s="689">
        <v>131915.95000000001</v>
      </c>
      <c r="H381" s="4" t="s">
        <v>894</v>
      </c>
      <c r="KH381" s="4">
        <v>1.43</v>
      </c>
      <c r="KI381" s="4">
        <v>4.8499999999999996</v>
      </c>
      <c r="KJ381" s="4">
        <v>12.86</v>
      </c>
      <c r="KK381" s="4">
        <v>12.86</v>
      </c>
      <c r="KL381" s="4">
        <v>26.02</v>
      </c>
      <c r="KM381" s="4">
        <v>34.36</v>
      </c>
      <c r="KN381" s="4">
        <v>36.200000000000003</v>
      </c>
      <c r="KO381" s="4">
        <v>40.22</v>
      </c>
      <c r="KP381" s="4">
        <v>42.34</v>
      </c>
      <c r="KQ381" s="4">
        <v>43.01</v>
      </c>
      <c r="KR381" s="4">
        <v>43.01</v>
      </c>
      <c r="KS381" s="4">
        <v>45.5</v>
      </c>
      <c r="KT381" s="4">
        <v>47.22</v>
      </c>
      <c r="KU381" s="4">
        <v>48.59</v>
      </c>
      <c r="KV381" s="4">
        <v>51.28</v>
      </c>
      <c r="KW381" s="4">
        <v>52.38</v>
      </c>
      <c r="KX381" s="4">
        <v>52.38</v>
      </c>
      <c r="KY381" s="4">
        <v>52.38</v>
      </c>
      <c r="KZ381" s="4">
        <v>52.38</v>
      </c>
      <c r="LA381" s="4">
        <v>52.38</v>
      </c>
      <c r="LB381" s="4">
        <v>52.38</v>
      </c>
      <c r="LC381" s="4">
        <v>52.38</v>
      </c>
      <c r="LD381" s="4">
        <v>52.38</v>
      </c>
      <c r="LE381" s="4">
        <v>52.38</v>
      </c>
      <c r="LF381" s="4">
        <v>52.38</v>
      </c>
      <c r="LG381" s="4">
        <v>52.38</v>
      </c>
      <c r="LH381" s="4">
        <v>52.38</v>
      </c>
      <c r="LI381" s="4">
        <v>52.38</v>
      </c>
      <c r="LJ381" s="4">
        <v>52.38</v>
      </c>
      <c r="LK381" s="4">
        <v>52.38</v>
      </c>
      <c r="LL381" s="4">
        <v>52.38</v>
      </c>
      <c r="LM381" s="4">
        <v>52.38</v>
      </c>
      <c r="LN381" s="4">
        <v>52.38</v>
      </c>
      <c r="LO381" s="4">
        <v>52.38</v>
      </c>
      <c r="LP381" s="4">
        <v>52.38</v>
      </c>
      <c r="LQ381" s="4">
        <v>52.38</v>
      </c>
      <c r="LR381" s="4">
        <v>52.38</v>
      </c>
      <c r="LS381" s="4">
        <v>52.38</v>
      </c>
      <c r="LT381" s="4">
        <v>52.38</v>
      </c>
      <c r="LU381" s="4">
        <v>52.38</v>
      </c>
      <c r="LV381" s="4">
        <v>52.38</v>
      </c>
      <c r="LW381" s="4">
        <v>52.38</v>
      </c>
      <c r="LX381" s="4">
        <v>52.38</v>
      </c>
      <c r="LY381" s="4">
        <v>52.38</v>
      </c>
      <c r="LZ381" s="4">
        <v>52.38</v>
      </c>
      <c r="MA381" s="4">
        <v>52.38</v>
      </c>
      <c r="MB381" s="4">
        <v>52.38</v>
      </c>
      <c r="MC381" s="4">
        <v>52.38</v>
      </c>
      <c r="MD381" s="4">
        <v>52.38</v>
      </c>
      <c r="ME381" s="4">
        <v>52.38</v>
      </c>
      <c r="MF381" s="4">
        <v>52.38</v>
      </c>
      <c r="MG381" s="4">
        <v>52.38</v>
      </c>
      <c r="MH381" s="4">
        <v>52.38</v>
      </c>
      <c r="MI381" s="4">
        <v>52.38</v>
      </c>
      <c r="MJ381" s="4">
        <v>52.38</v>
      </c>
      <c r="MK381" s="4">
        <v>52.38</v>
      </c>
      <c r="ML381" s="4">
        <v>52.38</v>
      </c>
      <c r="MM381" s="4">
        <v>52.38</v>
      </c>
      <c r="MN381" s="4">
        <v>52.38</v>
      </c>
      <c r="MO381" s="4">
        <v>52.38</v>
      </c>
      <c r="MP381" s="4">
        <v>52.38</v>
      </c>
      <c r="MQ381" s="4">
        <v>52.38</v>
      </c>
      <c r="MR381" s="4">
        <v>52.38</v>
      </c>
      <c r="MS381" s="4">
        <v>52.38</v>
      </c>
      <c r="MT381" s="4">
        <v>52.38</v>
      </c>
      <c r="MU381" s="4">
        <v>52.38</v>
      </c>
      <c r="MV381" s="4">
        <v>52.38</v>
      </c>
      <c r="MW381" s="4">
        <v>52.38</v>
      </c>
      <c r="MX381" s="4">
        <v>52.38</v>
      </c>
      <c r="MY381" s="4">
        <v>52.38</v>
      </c>
      <c r="MZ381" s="4">
        <v>52.38</v>
      </c>
      <c r="NA381" s="4">
        <v>52.38</v>
      </c>
      <c r="NB381" s="4">
        <v>52.38</v>
      </c>
      <c r="NC381" s="4">
        <v>52.38</v>
      </c>
      <c r="ND381" s="4">
        <v>52.86</v>
      </c>
      <c r="NE381" s="4">
        <v>55.26</v>
      </c>
      <c r="NF381" s="4">
        <v>59.27</v>
      </c>
      <c r="NG381" s="4">
        <v>68.41</v>
      </c>
      <c r="NH381" s="4">
        <v>68.41</v>
      </c>
      <c r="NI381" s="4">
        <v>68.41</v>
      </c>
      <c r="NJ381" s="4">
        <v>68.41</v>
      </c>
      <c r="NK381" s="4">
        <v>68.41</v>
      </c>
      <c r="NL381" s="4">
        <v>68.41</v>
      </c>
      <c r="NM381" s="4">
        <v>68.41</v>
      </c>
      <c r="NN381" s="4">
        <v>68.41</v>
      </c>
      <c r="NO381" s="4">
        <v>68.41</v>
      </c>
      <c r="NP381" s="4">
        <v>70.55</v>
      </c>
      <c r="NQ381" s="4">
        <v>70.55</v>
      </c>
      <c r="NR381" s="4">
        <v>75.540000000000006</v>
      </c>
      <c r="NS381" s="4">
        <v>81.95</v>
      </c>
      <c r="NT381" s="4">
        <v>96.91</v>
      </c>
      <c r="NU381" s="4">
        <v>99.05</v>
      </c>
      <c r="NV381" s="4">
        <v>107.52</v>
      </c>
      <c r="NW381" s="4">
        <v>115.64</v>
      </c>
      <c r="NX381" s="4">
        <v>115.64</v>
      </c>
      <c r="NY381" s="4">
        <v>122.6</v>
      </c>
      <c r="NZ381" s="4">
        <v>130.72</v>
      </c>
      <c r="OA381" s="4">
        <v>151.44999999999999</v>
      </c>
      <c r="OB381" s="4">
        <v>156.12</v>
      </c>
      <c r="OC381" s="4">
        <v>160.83000000000001</v>
      </c>
      <c r="OD381" s="4">
        <v>169.75</v>
      </c>
      <c r="OE381" s="4">
        <v>169.75</v>
      </c>
      <c r="OF381" s="4">
        <v>195.04</v>
      </c>
      <c r="OG381" s="4">
        <v>195.04</v>
      </c>
      <c r="OH381" s="4">
        <v>195.04</v>
      </c>
      <c r="OI381" s="4">
        <v>195.04</v>
      </c>
      <c r="OJ381" s="4">
        <v>197.17</v>
      </c>
      <c r="OK381" s="4">
        <v>202.16</v>
      </c>
      <c r="OL381" s="4">
        <v>202.16</v>
      </c>
      <c r="OM381" s="4">
        <v>210.45</v>
      </c>
      <c r="ON381" s="4">
        <v>229.77</v>
      </c>
      <c r="OO381" s="4">
        <v>238.41</v>
      </c>
      <c r="OP381" s="4">
        <v>256.49</v>
      </c>
      <c r="OQ381" s="4">
        <v>260.41000000000003</v>
      </c>
      <c r="OR381" s="4">
        <v>261.89999999999998</v>
      </c>
      <c r="OS381" s="4">
        <v>261.89999999999998</v>
      </c>
      <c r="OT381" s="4">
        <v>265.69</v>
      </c>
      <c r="OU381" s="4">
        <v>266.42</v>
      </c>
      <c r="OV381" s="4">
        <v>268.56</v>
      </c>
      <c r="OW381" s="4">
        <v>273.81</v>
      </c>
      <c r="OX381" s="4">
        <v>280.22000000000003</v>
      </c>
      <c r="OY381" s="4">
        <v>294.92</v>
      </c>
      <c r="OZ381" s="4">
        <v>294.92</v>
      </c>
      <c r="PA381" s="4">
        <v>297.05</v>
      </c>
      <c r="PB381" s="4">
        <v>301.95999999999998</v>
      </c>
      <c r="PC381" s="4">
        <v>302.63</v>
      </c>
      <c r="PD381" s="4">
        <v>306.82</v>
      </c>
      <c r="PE381" s="4">
        <v>311.64</v>
      </c>
      <c r="PF381" s="4">
        <v>318.67</v>
      </c>
      <c r="PG381" s="4">
        <v>318.67</v>
      </c>
      <c r="PH381" s="4">
        <v>319.67</v>
      </c>
      <c r="PI381" s="4">
        <v>329.15</v>
      </c>
      <c r="PJ381" s="4">
        <v>338.91</v>
      </c>
      <c r="PK381" s="4">
        <v>356.88</v>
      </c>
      <c r="PL381" s="4">
        <v>366.05</v>
      </c>
      <c r="PM381" s="4">
        <v>378.17</v>
      </c>
      <c r="PN381" s="4">
        <v>378.17</v>
      </c>
      <c r="PO381" s="4">
        <v>385.59</v>
      </c>
      <c r="PP381" s="4">
        <v>402.89</v>
      </c>
      <c r="PQ381" s="4">
        <v>405.03</v>
      </c>
      <c r="PR381" s="4">
        <v>410.02</v>
      </c>
      <c r="PS381" s="4">
        <v>410.02</v>
      </c>
      <c r="PT381" s="4">
        <v>410.02</v>
      </c>
      <c r="PU381" s="4">
        <v>410.02</v>
      </c>
      <c r="PV381" s="4">
        <v>410.02</v>
      </c>
      <c r="PW381" s="4">
        <v>410.02</v>
      </c>
      <c r="PX381" s="4">
        <v>410.02</v>
      </c>
      <c r="PY381" s="4">
        <v>410.02</v>
      </c>
      <c r="PZ381" s="4">
        <v>410.02</v>
      </c>
      <c r="QA381" s="4">
        <v>410.02</v>
      </c>
      <c r="QB381" s="4">
        <v>410.02</v>
      </c>
      <c r="QC381" s="4">
        <v>410.02</v>
      </c>
      <c r="QD381" s="4">
        <v>410.02</v>
      </c>
      <c r="QE381" s="4">
        <v>410.02</v>
      </c>
      <c r="QF381" s="4">
        <v>410.02</v>
      </c>
      <c r="QG381" s="4">
        <v>410.02</v>
      </c>
      <c r="QH381" s="4">
        <v>410.02</v>
      </c>
      <c r="QI381" s="4">
        <v>410.02</v>
      </c>
      <c r="QJ381" s="4">
        <v>410.02</v>
      </c>
      <c r="QK381" s="4">
        <v>410.02</v>
      </c>
      <c r="QL381" s="4">
        <v>410.02</v>
      </c>
      <c r="QM381" s="4">
        <v>410.02</v>
      </c>
      <c r="QN381" s="4">
        <v>410.02</v>
      </c>
      <c r="QO381" s="4">
        <v>410.02</v>
      </c>
      <c r="QP381" s="4">
        <v>410.02</v>
      </c>
      <c r="QQ381" s="4">
        <v>410.02</v>
      </c>
      <c r="QR381" s="4">
        <v>410.02</v>
      </c>
      <c r="QS381" s="4">
        <v>410.02</v>
      </c>
      <c r="QT381" s="4">
        <v>410.02</v>
      </c>
      <c r="QU381" s="4">
        <v>410.02</v>
      </c>
      <c r="QV381" s="4">
        <v>410.02</v>
      </c>
      <c r="QW381" s="4">
        <v>410.02</v>
      </c>
      <c r="QX381" s="4">
        <v>410.02</v>
      </c>
      <c r="QY381" s="4">
        <v>410.02</v>
      </c>
      <c r="QZ381" s="4">
        <v>410.02</v>
      </c>
    </row>
    <row r="382" spans="1:468">
      <c r="A382" s="4" t="s">
        <v>1141</v>
      </c>
      <c r="D382" s="4">
        <v>179145.26</v>
      </c>
      <c r="E382" s="4">
        <v>40727.910000000003</v>
      </c>
      <c r="F382" s="689">
        <v>52609391.490000002</v>
      </c>
      <c r="H382" s="4" t="s">
        <v>894</v>
      </c>
      <c r="BK382" s="4">
        <v>1.26</v>
      </c>
      <c r="BL382" s="4">
        <v>2.5299999999999998</v>
      </c>
      <c r="BM382" s="4">
        <v>3.8</v>
      </c>
      <c r="BN382" s="4">
        <v>3.8</v>
      </c>
      <c r="BO382" s="4">
        <v>5.07</v>
      </c>
      <c r="BP382" s="4">
        <v>6.34</v>
      </c>
      <c r="BQ382" s="4">
        <v>7.6</v>
      </c>
      <c r="BR382" s="4">
        <v>8.8699999999999992</v>
      </c>
      <c r="BS382" s="4">
        <v>10.14</v>
      </c>
      <c r="BT382" s="4">
        <v>11.41</v>
      </c>
      <c r="BU382" s="4">
        <v>11.41</v>
      </c>
      <c r="BV382" s="4">
        <v>12.68</v>
      </c>
      <c r="BW382" s="4">
        <v>13.94</v>
      </c>
      <c r="BX382" s="4">
        <v>15.21</v>
      </c>
      <c r="BY382" s="4">
        <v>16.48</v>
      </c>
      <c r="BZ382" s="4">
        <v>17.75</v>
      </c>
      <c r="CA382" s="4">
        <v>19.02</v>
      </c>
      <c r="CB382" s="4">
        <v>19.02</v>
      </c>
      <c r="CC382" s="4">
        <v>20.28</v>
      </c>
      <c r="CD382" s="4">
        <v>21.55</v>
      </c>
      <c r="CE382" s="4">
        <v>22.82</v>
      </c>
      <c r="CF382" s="4">
        <v>24.09</v>
      </c>
      <c r="CG382" s="4">
        <v>25.36</v>
      </c>
      <c r="CH382" s="4">
        <v>26.63</v>
      </c>
      <c r="CI382" s="4">
        <v>26.63</v>
      </c>
      <c r="CJ382" s="4">
        <v>28.3</v>
      </c>
      <c r="CK382" s="4">
        <v>59.53</v>
      </c>
      <c r="CL382" s="4">
        <v>90.76</v>
      </c>
      <c r="CM382" s="4">
        <v>125.41</v>
      </c>
      <c r="CN382" s="4">
        <v>160.66</v>
      </c>
      <c r="CO382" s="4">
        <v>196.68</v>
      </c>
      <c r="CP382" s="4">
        <v>196.68</v>
      </c>
      <c r="CQ382" s="4">
        <v>232.7</v>
      </c>
      <c r="CR382" s="4">
        <v>270.18</v>
      </c>
      <c r="CS382" s="4">
        <v>308.33999999999997</v>
      </c>
      <c r="CT382" s="4">
        <v>346.76</v>
      </c>
      <c r="CU382" s="4">
        <v>386.05</v>
      </c>
      <c r="CV382" s="4">
        <v>438.01</v>
      </c>
      <c r="CW382" s="4">
        <v>438.01</v>
      </c>
      <c r="CX382" s="4">
        <v>480.31</v>
      </c>
      <c r="CY382" s="4">
        <v>521.91999999999996</v>
      </c>
      <c r="CZ382" s="4">
        <v>562.17999999999995</v>
      </c>
      <c r="DA382" s="4">
        <v>637.59</v>
      </c>
      <c r="DB382" s="4">
        <v>678.01</v>
      </c>
      <c r="DC382" s="4">
        <v>726.16</v>
      </c>
      <c r="DD382" s="4">
        <v>726.16</v>
      </c>
      <c r="DE382" s="4">
        <v>777.58</v>
      </c>
      <c r="DF382" s="4">
        <v>820.73</v>
      </c>
      <c r="DG382" s="4">
        <v>863.82</v>
      </c>
      <c r="DH382" s="4">
        <v>908.02</v>
      </c>
      <c r="DI382" s="4">
        <v>949.48</v>
      </c>
      <c r="DJ382" s="4">
        <v>991.65</v>
      </c>
      <c r="DK382" s="4">
        <v>991.65</v>
      </c>
      <c r="DL382" s="4">
        <v>1037.3</v>
      </c>
      <c r="DM382" s="4">
        <v>1087.67</v>
      </c>
      <c r="DN382" s="4">
        <v>1143.47</v>
      </c>
      <c r="DO382" s="4">
        <v>1202.24</v>
      </c>
      <c r="DP382" s="4">
        <v>1266.98</v>
      </c>
      <c r="DQ382" s="4">
        <v>1360.56</v>
      </c>
      <c r="DR382" s="4">
        <v>1360.56</v>
      </c>
      <c r="DS382" s="4">
        <v>1469.73</v>
      </c>
      <c r="DT382" s="4">
        <v>1593.59</v>
      </c>
      <c r="DU382" s="4">
        <v>1719.79</v>
      </c>
      <c r="DV382" s="4">
        <v>1829.67</v>
      </c>
      <c r="DW382" s="4">
        <v>1940.78</v>
      </c>
      <c r="DX382" s="4">
        <v>2005.53</v>
      </c>
      <c r="DY382" s="4">
        <v>2005.53</v>
      </c>
      <c r="DZ382" s="4">
        <v>2045.83</v>
      </c>
      <c r="EA382" s="4">
        <v>2096.6999999999998</v>
      </c>
      <c r="EB382" s="4">
        <v>2154.67</v>
      </c>
      <c r="EC382" s="4">
        <v>2210.9</v>
      </c>
      <c r="ED382" s="4">
        <v>2277.37</v>
      </c>
      <c r="EE382" s="4">
        <v>2352.75</v>
      </c>
      <c r="EF382" s="4">
        <v>2352.75</v>
      </c>
      <c r="EG382" s="4">
        <v>2428.84</v>
      </c>
      <c r="EH382" s="4">
        <v>2505.4699999999998</v>
      </c>
      <c r="EI382" s="4">
        <v>2582.56</v>
      </c>
      <c r="EJ382" s="4">
        <v>2660.36</v>
      </c>
      <c r="EK382" s="4">
        <v>2739.65</v>
      </c>
      <c r="EL382" s="4">
        <v>2821.1</v>
      </c>
      <c r="EM382" s="4">
        <v>2821.1</v>
      </c>
      <c r="EN382" s="4">
        <v>2904.75</v>
      </c>
      <c r="EO382" s="4">
        <v>2998.84</v>
      </c>
      <c r="EP382" s="4">
        <v>3106.14</v>
      </c>
      <c r="EQ382" s="4">
        <v>3214.68</v>
      </c>
      <c r="ER382" s="4">
        <v>3332.44</v>
      </c>
      <c r="ES382" s="4">
        <v>3536.26</v>
      </c>
      <c r="ET382" s="4">
        <v>3536.26</v>
      </c>
      <c r="EU382" s="4">
        <v>3768.63</v>
      </c>
      <c r="EV382" s="4">
        <v>3941.72</v>
      </c>
      <c r="EW382" s="4">
        <v>4116.93</v>
      </c>
      <c r="EX382" s="4">
        <v>4340.8599999999997</v>
      </c>
      <c r="EY382" s="4">
        <v>4550.04</v>
      </c>
      <c r="EZ382" s="4">
        <v>4844.88</v>
      </c>
      <c r="FA382" s="4">
        <v>4844.88</v>
      </c>
      <c r="FB382" s="4">
        <v>5186</v>
      </c>
      <c r="FC382" s="4">
        <v>5387.69</v>
      </c>
      <c r="FD382" s="4">
        <v>5654.69</v>
      </c>
      <c r="FE382" s="4">
        <v>5783.12</v>
      </c>
      <c r="FF382" s="4">
        <v>5843.49</v>
      </c>
      <c r="FG382" s="4">
        <v>5907.33</v>
      </c>
      <c r="FH382" s="4">
        <v>5907.33</v>
      </c>
      <c r="FI382" s="4">
        <v>5992.02</v>
      </c>
      <c r="FJ382" s="4">
        <v>5992.02</v>
      </c>
      <c r="FK382" s="4">
        <v>6104.65</v>
      </c>
      <c r="FL382" s="4">
        <v>6285.66</v>
      </c>
      <c r="FM382" s="4">
        <v>6536.12</v>
      </c>
      <c r="FN382" s="4">
        <v>6803.5</v>
      </c>
      <c r="FO382" s="4">
        <v>6803.5</v>
      </c>
      <c r="FP382" s="4">
        <v>6982.36</v>
      </c>
      <c r="FQ382" s="4">
        <v>7229.85</v>
      </c>
      <c r="FR382" s="4">
        <v>7491.79</v>
      </c>
      <c r="FS382" s="4">
        <v>7683.88</v>
      </c>
      <c r="FT382" s="4">
        <v>7953.47</v>
      </c>
      <c r="FU382" s="4">
        <v>8620.0400000000009</v>
      </c>
      <c r="FV382" s="4">
        <v>8620.0400000000009</v>
      </c>
      <c r="FW382" s="4">
        <v>8974.49</v>
      </c>
      <c r="FX382" s="4">
        <v>9262.56</v>
      </c>
      <c r="FY382" s="4">
        <v>9641.09</v>
      </c>
      <c r="FZ382" s="4">
        <v>10006.39</v>
      </c>
      <c r="GA382" s="4">
        <v>10422.59</v>
      </c>
      <c r="GB382" s="4">
        <v>11112.94</v>
      </c>
      <c r="GC382" s="4">
        <v>11112.94</v>
      </c>
      <c r="GD382" s="4">
        <v>11957.19</v>
      </c>
      <c r="GE382" s="4">
        <v>12296.57</v>
      </c>
      <c r="GF382" s="4">
        <v>12556.73</v>
      </c>
      <c r="GG382" s="4">
        <v>12801.81</v>
      </c>
      <c r="GH382" s="4">
        <v>13063.69</v>
      </c>
      <c r="GI382" s="4">
        <v>13063.69</v>
      </c>
      <c r="GJ382" s="4">
        <v>13063.69</v>
      </c>
      <c r="GK382" s="4">
        <v>13063.69</v>
      </c>
      <c r="GL382" s="4">
        <v>13063.69</v>
      </c>
      <c r="GM382" s="4">
        <v>13063.69</v>
      </c>
      <c r="GN382" s="4">
        <v>13460.2</v>
      </c>
      <c r="GO382" s="4">
        <v>13817.17</v>
      </c>
      <c r="GP382" s="4">
        <v>14201.6</v>
      </c>
      <c r="GQ382" s="4">
        <v>14201.6</v>
      </c>
      <c r="GR382" s="4">
        <v>14541.94</v>
      </c>
      <c r="GS382" s="4">
        <v>14922.05</v>
      </c>
      <c r="GT382" s="4">
        <v>15315.16</v>
      </c>
      <c r="GU382" s="4">
        <v>15652.36</v>
      </c>
      <c r="GV382" s="4">
        <v>15884.14</v>
      </c>
      <c r="GW382" s="4">
        <v>16101.42</v>
      </c>
      <c r="GX382" s="4">
        <v>16101.42</v>
      </c>
      <c r="GY382" s="4">
        <v>16277.52</v>
      </c>
      <c r="GZ382" s="4">
        <v>16525.46</v>
      </c>
      <c r="HA382" s="4">
        <v>16792.57</v>
      </c>
      <c r="HB382" s="4">
        <v>17056.84</v>
      </c>
      <c r="HC382" s="4">
        <v>17264.13</v>
      </c>
      <c r="HD382" s="4">
        <v>17397.63</v>
      </c>
      <c r="HE382" s="4">
        <v>17397.63</v>
      </c>
      <c r="HF382" s="4">
        <v>17514.849999999999</v>
      </c>
      <c r="HG382" s="4">
        <v>17658.45</v>
      </c>
      <c r="HH382" s="4">
        <v>17751.09</v>
      </c>
      <c r="HI382" s="4">
        <v>17855.310000000001</v>
      </c>
      <c r="HJ382" s="4">
        <v>17965.09</v>
      </c>
      <c r="HK382" s="4">
        <v>18092.39</v>
      </c>
      <c r="HL382" s="4">
        <v>18092.39</v>
      </c>
      <c r="HM382" s="4">
        <v>18205.53</v>
      </c>
      <c r="HN382" s="4">
        <v>18334.11</v>
      </c>
      <c r="HO382" s="4">
        <v>18498.7</v>
      </c>
      <c r="HP382" s="4">
        <v>18669</v>
      </c>
      <c r="HQ382" s="4">
        <v>18830.310000000001</v>
      </c>
      <c r="HR382" s="4">
        <v>19006.669999999998</v>
      </c>
      <c r="HS382" s="4">
        <v>19006.669999999998</v>
      </c>
      <c r="HT382" s="4">
        <v>19195.259999999998</v>
      </c>
      <c r="HU382" s="4">
        <v>19398.099999999999</v>
      </c>
      <c r="HV382" s="4">
        <v>19599.66</v>
      </c>
      <c r="HW382" s="4">
        <v>19805.96</v>
      </c>
      <c r="HX382" s="4">
        <v>20011.23</v>
      </c>
      <c r="HY382" s="4">
        <v>20216.28</v>
      </c>
      <c r="HZ382" s="4">
        <v>20216.28</v>
      </c>
      <c r="IA382" s="4">
        <v>20448.439999999999</v>
      </c>
      <c r="IB382" s="4">
        <v>20685.990000000002</v>
      </c>
      <c r="IC382" s="4">
        <v>20947.830000000002</v>
      </c>
      <c r="ID382" s="4">
        <v>21220.71</v>
      </c>
      <c r="IE382" s="4">
        <v>21500.94</v>
      </c>
      <c r="IF382" s="4">
        <v>21794.48</v>
      </c>
      <c r="IG382" s="4">
        <v>21794.48</v>
      </c>
      <c r="IH382" s="4">
        <v>22105.919999999998</v>
      </c>
      <c r="II382" s="4">
        <v>22391.71</v>
      </c>
      <c r="IJ382" s="4">
        <v>22655.75</v>
      </c>
      <c r="IK382" s="4">
        <v>22880.57</v>
      </c>
      <c r="IL382" s="4">
        <v>23120.91</v>
      </c>
      <c r="IM382" s="4">
        <v>23299.1</v>
      </c>
      <c r="IN382" s="4">
        <v>23299.1</v>
      </c>
      <c r="IO382" s="4">
        <v>23487.35</v>
      </c>
      <c r="IP382" s="4">
        <v>23677.56</v>
      </c>
      <c r="IQ382" s="4">
        <v>23847.79</v>
      </c>
      <c r="IR382" s="4">
        <v>24023.65</v>
      </c>
      <c r="IS382" s="4">
        <v>24209.1</v>
      </c>
      <c r="IT382" s="4">
        <v>24419.71</v>
      </c>
      <c r="IU382" s="4">
        <v>24419.71</v>
      </c>
      <c r="IV382" s="4">
        <v>24653.93</v>
      </c>
      <c r="IW382" s="4">
        <v>24749.62</v>
      </c>
      <c r="IX382" s="4">
        <v>24845.22</v>
      </c>
      <c r="IY382" s="4">
        <v>24845.22</v>
      </c>
      <c r="IZ382" s="4">
        <v>24845.22</v>
      </c>
      <c r="JA382" s="4">
        <v>24845.22</v>
      </c>
      <c r="JB382" s="4">
        <v>24845.22</v>
      </c>
      <c r="JC382" s="4">
        <v>24845.22</v>
      </c>
      <c r="JD382" s="4">
        <v>24907.4</v>
      </c>
      <c r="JE382" s="4">
        <v>24984.5</v>
      </c>
      <c r="JF382" s="4">
        <v>25056.1</v>
      </c>
      <c r="JG382" s="4">
        <v>25125.040000000001</v>
      </c>
      <c r="JH382" s="4">
        <v>25187.9</v>
      </c>
      <c r="JI382" s="4">
        <v>25187.9</v>
      </c>
      <c r="JJ382" s="4">
        <v>25258.87</v>
      </c>
      <c r="JK382" s="4">
        <v>25360.53</v>
      </c>
      <c r="JL382" s="4">
        <v>25457.45</v>
      </c>
      <c r="JM382" s="4">
        <v>25530.22</v>
      </c>
      <c r="JN382" s="4">
        <v>25619.53</v>
      </c>
      <c r="JO382" s="4">
        <v>25711.88</v>
      </c>
      <c r="JP382" s="4">
        <v>25711.88</v>
      </c>
      <c r="JQ382" s="4">
        <v>25811.54</v>
      </c>
      <c r="JR382" s="4">
        <v>25917</v>
      </c>
      <c r="JS382" s="4">
        <v>25996.48</v>
      </c>
      <c r="JT382" s="4">
        <v>26058.84</v>
      </c>
      <c r="JU382" s="4">
        <v>26123.85</v>
      </c>
      <c r="JV382" s="4">
        <v>26188.79</v>
      </c>
      <c r="JW382" s="4">
        <v>26188.79</v>
      </c>
      <c r="JX382" s="4">
        <v>26256.44</v>
      </c>
      <c r="JY382" s="4">
        <v>26324.95</v>
      </c>
      <c r="JZ382" s="4">
        <v>26396.67</v>
      </c>
      <c r="KA382" s="4">
        <v>26470.48</v>
      </c>
      <c r="KB382" s="4">
        <v>26559.94</v>
      </c>
      <c r="KC382" s="4">
        <v>26648.959999999999</v>
      </c>
      <c r="KD382" s="4">
        <v>26648.959999999999</v>
      </c>
      <c r="KE382" s="4">
        <v>26739.64</v>
      </c>
      <c r="KF382" s="4">
        <v>26830.94</v>
      </c>
      <c r="KG382" s="4">
        <v>26931.77</v>
      </c>
      <c r="KH382" s="4">
        <v>27036.68</v>
      </c>
      <c r="KI382" s="4">
        <v>27140.11</v>
      </c>
      <c r="KJ382" s="4">
        <v>27231.69</v>
      </c>
      <c r="KK382" s="4">
        <v>27231.69</v>
      </c>
      <c r="KL382" s="4">
        <v>27323.29</v>
      </c>
      <c r="KM382" s="4">
        <v>27415.55</v>
      </c>
      <c r="KN382" s="4">
        <v>27508.76</v>
      </c>
      <c r="KO382" s="4">
        <v>27602.37</v>
      </c>
      <c r="KP382" s="4">
        <v>27695.06</v>
      </c>
      <c r="KQ382" s="4">
        <v>27785.96</v>
      </c>
      <c r="KR382" s="4">
        <v>27785.96</v>
      </c>
      <c r="KS382" s="4">
        <v>27874.46</v>
      </c>
      <c r="KT382" s="4">
        <v>27963.4</v>
      </c>
      <c r="KU382" s="4">
        <v>28059.06</v>
      </c>
      <c r="KV382" s="4">
        <v>28161.7</v>
      </c>
      <c r="KW382" s="4">
        <v>28265.759999999998</v>
      </c>
      <c r="KX382" s="4">
        <v>28370.240000000002</v>
      </c>
      <c r="KY382" s="4">
        <v>28370.240000000002</v>
      </c>
      <c r="KZ382" s="4">
        <v>28475.119999999999</v>
      </c>
      <c r="LA382" s="4">
        <v>28588.560000000001</v>
      </c>
      <c r="LB382" s="4">
        <v>28705.34</v>
      </c>
      <c r="LC382" s="4">
        <v>28825.7</v>
      </c>
      <c r="LD382" s="4">
        <v>28952.91</v>
      </c>
      <c r="LE382" s="4">
        <v>29081.81</v>
      </c>
      <c r="LF382" s="4">
        <v>29081.81</v>
      </c>
      <c r="LG382" s="4">
        <v>29188.97</v>
      </c>
      <c r="LH382" s="4">
        <v>29282.799999999999</v>
      </c>
      <c r="LI382" s="4">
        <v>29381.63</v>
      </c>
      <c r="LJ382" s="4">
        <v>29484.03</v>
      </c>
      <c r="LK382" s="4">
        <v>29985.54</v>
      </c>
      <c r="LL382" s="4">
        <v>31018.02</v>
      </c>
      <c r="LM382" s="4">
        <v>31018.02</v>
      </c>
      <c r="LN382" s="4">
        <v>31230.6</v>
      </c>
      <c r="LO382" s="4">
        <v>31476.61</v>
      </c>
      <c r="LP382" s="4">
        <v>31885.75</v>
      </c>
      <c r="LQ382" s="4">
        <v>32062.27</v>
      </c>
      <c r="LR382" s="4">
        <v>32207.17</v>
      </c>
      <c r="LS382" s="4">
        <v>32358.6</v>
      </c>
      <c r="LT382" s="4">
        <v>32358.6</v>
      </c>
      <c r="LU382" s="4">
        <v>32515.35</v>
      </c>
      <c r="LV382" s="4">
        <v>32678.73</v>
      </c>
      <c r="LW382" s="4">
        <v>32847.339999999997</v>
      </c>
      <c r="LX382" s="4">
        <v>33019.75</v>
      </c>
      <c r="LY382" s="4">
        <v>33203.74</v>
      </c>
      <c r="LZ382" s="4">
        <v>33394.19</v>
      </c>
      <c r="MA382" s="4">
        <v>33394.19</v>
      </c>
      <c r="MB382" s="4">
        <v>33599.79</v>
      </c>
      <c r="MC382" s="4">
        <v>33831.9</v>
      </c>
      <c r="MD382" s="4">
        <v>34053.300000000003</v>
      </c>
      <c r="ME382" s="4">
        <v>34284.21</v>
      </c>
      <c r="MF382" s="4">
        <v>34497.69</v>
      </c>
      <c r="MG382" s="4">
        <v>34716.660000000003</v>
      </c>
      <c r="MH382" s="4">
        <v>34716.660000000003</v>
      </c>
      <c r="MI382" s="4">
        <v>34940.35</v>
      </c>
      <c r="MJ382" s="4">
        <v>35158.339999999997</v>
      </c>
      <c r="MK382" s="4">
        <v>35376.42</v>
      </c>
      <c r="ML382" s="4">
        <v>35593.980000000003</v>
      </c>
      <c r="MM382" s="4">
        <v>35806.400000000001</v>
      </c>
      <c r="MN382" s="4">
        <v>36023.32</v>
      </c>
      <c r="MO382" s="4">
        <v>36023.32</v>
      </c>
      <c r="MP382" s="4">
        <v>36254.269999999997</v>
      </c>
      <c r="MQ382" s="4">
        <v>36487.65</v>
      </c>
      <c r="MR382" s="4">
        <v>36720.400000000001</v>
      </c>
      <c r="MS382" s="4">
        <v>36961.61</v>
      </c>
      <c r="MT382" s="4">
        <v>37211.599999999999</v>
      </c>
      <c r="MU382" s="4">
        <v>37464.47</v>
      </c>
      <c r="MV382" s="4">
        <v>37464.47</v>
      </c>
      <c r="MW382" s="4">
        <v>37720.58</v>
      </c>
      <c r="MX382" s="4">
        <v>37983.82</v>
      </c>
      <c r="MY382" s="4">
        <v>38261.78</v>
      </c>
      <c r="MZ382" s="4">
        <v>38559.61</v>
      </c>
      <c r="NA382" s="4">
        <v>38879.43</v>
      </c>
      <c r="NB382" s="4">
        <v>39207.050000000003</v>
      </c>
      <c r="NC382" s="4">
        <v>39207.050000000003</v>
      </c>
      <c r="ND382" s="4">
        <v>39552.620000000003</v>
      </c>
      <c r="NE382" s="4">
        <v>39917.19</v>
      </c>
      <c r="NF382" s="4">
        <v>40301.65</v>
      </c>
      <c r="NG382" s="4">
        <v>40727.910000000003</v>
      </c>
      <c r="NH382" s="4">
        <v>45764.11</v>
      </c>
      <c r="NI382" s="4">
        <v>51955.82</v>
      </c>
      <c r="NJ382" s="4">
        <v>51955.82</v>
      </c>
      <c r="NK382" s="4">
        <v>64027.86</v>
      </c>
      <c r="NL382" s="4">
        <v>68135.399999999994</v>
      </c>
      <c r="NM382" s="4">
        <v>71343.89</v>
      </c>
      <c r="NN382" s="4">
        <v>73759.37</v>
      </c>
      <c r="NO382" s="4">
        <v>73759.37</v>
      </c>
      <c r="NP382" s="4">
        <v>74534.86</v>
      </c>
      <c r="NQ382" s="4">
        <v>74534.86</v>
      </c>
      <c r="NR382" s="4">
        <v>75837.87</v>
      </c>
      <c r="NS382" s="4">
        <v>83012.34</v>
      </c>
      <c r="NT382" s="4">
        <v>91338.9</v>
      </c>
      <c r="NU382" s="4">
        <v>109540.11</v>
      </c>
      <c r="NV382" s="4">
        <v>120414.57</v>
      </c>
      <c r="NW382" s="4">
        <v>132349.46</v>
      </c>
      <c r="NX382" s="4">
        <v>132349.46</v>
      </c>
      <c r="NY382" s="4">
        <v>161057.16</v>
      </c>
      <c r="NZ382" s="4">
        <v>161873.5</v>
      </c>
      <c r="OA382" s="4">
        <v>162334.23000000001</v>
      </c>
      <c r="OB382" s="4">
        <v>162923.75</v>
      </c>
      <c r="OC382" s="4">
        <v>163282.49</v>
      </c>
      <c r="OD382" s="4">
        <v>163536.42000000001</v>
      </c>
      <c r="OE382" s="4">
        <v>163536.42000000001</v>
      </c>
      <c r="OF382" s="4">
        <v>163794.85</v>
      </c>
      <c r="OG382" s="4">
        <v>164170.59</v>
      </c>
      <c r="OH382" s="4">
        <v>164502.84</v>
      </c>
      <c r="OI382" s="4">
        <v>164756.93</v>
      </c>
      <c r="OJ382" s="4">
        <v>164897.20000000001</v>
      </c>
      <c r="OK382" s="4">
        <v>165049.71</v>
      </c>
      <c r="OL382" s="4">
        <v>165049.71</v>
      </c>
      <c r="OM382" s="4">
        <v>165761.93</v>
      </c>
      <c r="ON382" s="4">
        <v>166705.37</v>
      </c>
      <c r="OO382" s="4">
        <v>167556.66</v>
      </c>
      <c r="OP382" s="4">
        <v>167976.2</v>
      </c>
      <c r="OQ382" s="4">
        <v>168465.03</v>
      </c>
      <c r="OR382" s="4">
        <v>169099.3</v>
      </c>
      <c r="OS382" s="4">
        <v>169099.3</v>
      </c>
      <c r="OT382" s="4">
        <v>169312.23</v>
      </c>
      <c r="OU382" s="4">
        <v>169635.91</v>
      </c>
      <c r="OV382" s="4">
        <v>169800.74</v>
      </c>
      <c r="OW382" s="4">
        <v>169992.1</v>
      </c>
      <c r="OX382" s="4">
        <v>170262.71</v>
      </c>
      <c r="OY382" s="4">
        <v>170330.76</v>
      </c>
      <c r="OZ382" s="4">
        <v>170330.76</v>
      </c>
      <c r="PA382" s="4">
        <v>170446.12</v>
      </c>
      <c r="PB382" s="4">
        <v>170604.19</v>
      </c>
      <c r="PC382" s="4">
        <v>170768.51</v>
      </c>
      <c r="PD382" s="4">
        <v>172261.79</v>
      </c>
      <c r="PE382" s="4">
        <v>175418.12</v>
      </c>
      <c r="PF382" s="4">
        <v>175565.86</v>
      </c>
      <c r="PG382" s="4">
        <v>175565.86</v>
      </c>
      <c r="PH382" s="4">
        <v>175735.31</v>
      </c>
      <c r="PI382" s="4">
        <v>176016.08</v>
      </c>
      <c r="PJ382" s="4">
        <v>176114.87</v>
      </c>
      <c r="PK382" s="4">
        <v>176247.57</v>
      </c>
      <c r="PL382" s="4">
        <v>176534.85</v>
      </c>
      <c r="PM382" s="4">
        <v>176795.37</v>
      </c>
      <c r="PN382" s="4">
        <v>176795.37</v>
      </c>
      <c r="PO382" s="4">
        <v>177063.13</v>
      </c>
      <c r="PP382" s="4">
        <v>177548.49</v>
      </c>
      <c r="PQ382" s="4">
        <v>177584.28</v>
      </c>
      <c r="PR382" s="4">
        <v>177632.89</v>
      </c>
      <c r="PS382" s="4">
        <v>177714.55</v>
      </c>
      <c r="PT382" s="4">
        <v>177725.27</v>
      </c>
      <c r="PU382" s="4">
        <v>177725.27</v>
      </c>
      <c r="PV382" s="4">
        <v>177734.23</v>
      </c>
      <c r="PW382" s="4">
        <v>177754.13</v>
      </c>
      <c r="PX382" s="4">
        <v>178171.01</v>
      </c>
      <c r="PY382" s="4">
        <v>179143.69</v>
      </c>
      <c r="PZ382" s="4">
        <v>179144.56</v>
      </c>
      <c r="QA382" s="4">
        <v>179145.26</v>
      </c>
      <c r="QB382" s="4">
        <v>179145.26</v>
      </c>
      <c r="QC382" s="4">
        <v>179145.26</v>
      </c>
      <c r="QD382" s="4">
        <v>179145.26</v>
      </c>
      <c r="QE382" s="4">
        <v>179145.26</v>
      </c>
      <c r="QF382" s="4">
        <v>179145.26</v>
      </c>
      <c r="QG382" s="4">
        <v>179145.26</v>
      </c>
      <c r="QH382" s="4">
        <v>179145.26</v>
      </c>
      <c r="QI382" s="4">
        <v>179145.26</v>
      </c>
      <c r="QJ382" s="4">
        <v>179145.26</v>
      </c>
      <c r="QK382" s="4">
        <v>179145.26</v>
      </c>
      <c r="QL382" s="4">
        <v>179145.26</v>
      </c>
      <c r="QM382" s="4">
        <v>179145.26</v>
      </c>
      <c r="QN382" s="4">
        <v>179145.26</v>
      </c>
      <c r="QO382" s="4">
        <v>179145.26</v>
      </c>
      <c r="QP382" s="4">
        <v>179145.26</v>
      </c>
      <c r="QQ382" s="4">
        <v>179145.26</v>
      </c>
      <c r="QR382" s="4">
        <v>179145.26</v>
      </c>
      <c r="QS382" s="4">
        <v>179145.26</v>
      </c>
      <c r="QT382" s="4">
        <v>179145.26</v>
      </c>
      <c r="QU382" s="4">
        <v>179145.26</v>
      </c>
      <c r="QV382" s="4">
        <v>179145.26</v>
      </c>
      <c r="QW382" s="4">
        <v>179145.26</v>
      </c>
      <c r="QX382" s="4">
        <v>179145.26</v>
      </c>
      <c r="QY382" s="4">
        <v>179145.26</v>
      </c>
      <c r="QZ382" s="4">
        <v>179145.26</v>
      </c>
    </row>
    <row r="383" spans="1:468">
      <c r="A383" s="4" t="s">
        <v>896</v>
      </c>
      <c r="D383" s="4">
        <v>7290</v>
      </c>
      <c r="E383" s="4">
        <v>4667.04</v>
      </c>
      <c r="F383" s="689">
        <v>1954044.36</v>
      </c>
      <c r="H383" s="4" t="s">
        <v>894</v>
      </c>
      <c r="EO383" s="4">
        <v>1.65</v>
      </c>
      <c r="EP383" s="4">
        <v>3.96</v>
      </c>
      <c r="EQ383" s="4">
        <v>7.64</v>
      </c>
      <c r="ER383" s="4">
        <v>11.32</v>
      </c>
      <c r="ES383" s="4">
        <v>92.8</v>
      </c>
      <c r="ET383" s="4">
        <v>92.8</v>
      </c>
      <c r="EU383" s="4">
        <v>194.44</v>
      </c>
      <c r="EV383" s="4">
        <v>218.01</v>
      </c>
      <c r="EW383" s="4">
        <v>222.01</v>
      </c>
      <c r="EX383" s="4">
        <v>226.01</v>
      </c>
      <c r="EY383" s="4">
        <v>230.01</v>
      </c>
      <c r="EZ383" s="4">
        <v>234.01</v>
      </c>
      <c r="FA383" s="4">
        <v>234.01</v>
      </c>
      <c r="FB383" s="4">
        <v>238.58</v>
      </c>
      <c r="FC383" s="4">
        <v>243.35</v>
      </c>
      <c r="FD383" s="4">
        <v>254.97</v>
      </c>
      <c r="FE383" s="4">
        <v>266.61</v>
      </c>
      <c r="FF383" s="4">
        <v>275.33999999999997</v>
      </c>
      <c r="FG383" s="4">
        <v>284.06</v>
      </c>
      <c r="FH383" s="4">
        <v>284.06</v>
      </c>
      <c r="FI383" s="4">
        <v>292.79000000000002</v>
      </c>
      <c r="FJ383" s="4">
        <v>292.79000000000002</v>
      </c>
      <c r="FK383" s="4">
        <v>301.52</v>
      </c>
      <c r="FL383" s="4">
        <v>310.25</v>
      </c>
      <c r="FM383" s="4">
        <v>318.99</v>
      </c>
      <c r="FN383" s="4">
        <v>327.75</v>
      </c>
      <c r="FO383" s="4">
        <v>327.75</v>
      </c>
      <c r="FP383" s="4">
        <v>338.55</v>
      </c>
      <c r="FQ383" s="4">
        <v>349.84</v>
      </c>
      <c r="FR383" s="4">
        <v>361.13</v>
      </c>
      <c r="FS383" s="4">
        <v>372.42</v>
      </c>
      <c r="FT383" s="4">
        <v>383.71</v>
      </c>
      <c r="FU383" s="4">
        <v>395.41</v>
      </c>
      <c r="FV383" s="4">
        <v>395.41</v>
      </c>
      <c r="FW383" s="4">
        <v>407.86</v>
      </c>
      <c r="FX383" s="4">
        <v>420.3</v>
      </c>
      <c r="FY383" s="4">
        <v>433.52</v>
      </c>
      <c r="FZ383" s="4">
        <v>447.13</v>
      </c>
      <c r="GA383" s="4">
        <v>460.73</v>
      </c>
      <c r="GB383" s="4">
        <v>474.34</v>
      </c>
      <c r="GC383" s="4">
        <v>474.34</v>
      </c>
      <c r="GD383" s="4">
        <v>488.22</v>
      </c>
      <c r="GE383" s="4">
        <v>502.21</v>
      </c>
      <c r="GF383" s="4">
        <v>517.04999999999995</v>
      </c>
      <c r="GG383" s="4">
        <v>534.86</v>
      </c>
      <c r="GH383" s="4">
        <v>553.79</v>
      </c>
      <c r="GI383" s="4">
        <v>553.79</v>
      </c>
      <c r="GJ383" s="4">
        <v>553.79</v>
      </c>
      <c r="GK383" s="4">
        <v>553.79</v>
      </c>
      <c r="GL383" s="4">
        <v>553.79</v>
      </c>
      <c r="GM383" s="4">
        <v>553.79</v>
      </c>
      <c r="GN383" s="4">
        <v>583.66999999999996</v>
      </c>
      <c r="GO383" s="4">
        <v>613.58000000000004</v>
      </c>
      <c r="GP383" s="4">
        <v>643.74</v>
      </c>
      <c r="GQ383" s="4">
        <v>643.74</v>
      </c>
      <c r="GR383" s="4">
        <v>674.49</v>
      </c>
      <c r="GS383" s="4">
        <v>708</v>
      </c>
      <c r="GT383" s="4">
        <v>743.92</v>
      </c>
      <c r="GU383" s="4">
        <v>779.99</v>
      </c>
      <c r="GV383" s="4">
        <v>814.14</v>
      </c>
      <c r="GW383" s="4">
        <v>843.82</v>
      </c>
      <c r="GX383" s="4">
        <v>843.82</v>
      </c>
      <c r="GY383" s="4">
        <v>871.91</v>
      </c>
      <c r="GZ383" s="4">
        <v>891.94</v>
      </c>
      <c r="HA383" s="4">
        <v>897.91</v>
      </c>
      <c r="HB383" s="4">
        <v>903.87</v>
      </c>
      <c r="HC383" s="4">
        <v>910.18</v>
      </c>
      <c r="HD383" s="4">
        <v>917.14</v>
      </c>
      <c r="HE383" s="4">
        <v>917.14</v>
      </c>
      <c r="HF383" s="4">
        <v>924.78</v>
      </c>
      <c r="HG383" s="4">
        <v>935.23</v>
      </c>
      <c r="HH383" s="4">
        <v>945.85</v>
      </c>
      <c r="HI383" s="4">
        <v>956.63</v>
      </c>
      <c r="HJ383" s="4">
        <v>974.32</v>
      </c>
      <c r="HK383" s="4">
        <v>993.36</v>
      </c>
      <c r="HL383" s="4">
        <v>993.36</v>
      </c>
      <c r="HM383" s="4">
        <v>1012.48</v>
      </c>
      <c r="HN383" s="4">
        <v>1031.49</v>
      </c>
      <c r="HO383" s="4">
        <v>1050.6600000000001</v>
      </c>
      <c r="HP383" s="4">
        <v>1071.26</v>
      </c>
      <c r="HQ383" s="4">
        <v>1094.8399999999999</v>
      </c>
      <c r="HR383" s="4">
        <v>1123.73</v>
      </c>
      <c r="HS383" s="4">
        <v>1123.73</v>
      </c>
      <c r="HT383" s="4">
        <v>1153.6099999999999</v>
      </c>
      <c r="HU383" s="4">
        <v>1185.5999999999999</v>
      </c>
      <c r="HV383" s="4">
        <v>1217.76</v>
      </c>
      <c r="HW383" s="4">
        <v>1250.06</v>
      </c>
      <c r="HX383" s="4">
        <v>1282.7</v>
      </c>
      <c r="HY383" s="4">
        <v>1315.35</v>
      </c>
      <c r="HZ383" s="4">
        <v>1315.35</v>
      </c>
      <c r="IA383" s="4">
        <v>1348.05</v>
      </c>
      <c r="IB383" s="4">
        <v>1381.24</v>
      </c>
      <c r="IC383" s="4">
        <v>1414.61</v>
      </c>
      <c r="ID383" s="4">
        <v>1449.71</v>
      </c>
      <c r="IE383" s="4">
        <v>1488.41</v>
      </c>
      <c r="IF383" s="4">
        <v>1527.9</v>
      </c>
      <c r="IG383" s="4">
        <v>1527.9</v>
      </c>
      <c r="IH383" s="4">
        <v>1571.56</v>
      </c>
      <c r="II383" s="4">
        <v>1616.47</v>
      </c>
      <c r="IJ383" s="4">
        <v>1663.46</v>
      </c>
      <c r="IK383" s="4">
        <v>1712.41</v>
      </c>
      <c r="IL383" s="4">
        <v>1765.61</v>
      </c>
      <c r="IM383" s="4">
        <v>1821.03</v>
      </c>
      <c r="IN383" s="4">
        <v>1821.03</v>
      </c>
      <c r="IO383" s="4">
        <v>1877.98</v>
      </c>
      <c r="IP383" s="4">
        <v>1937.41</v>
      </c>
      <c r="IQ383" s="4">
        <v>1999.42</v>
      </c>
      <c r="IR383" s="4">
        <v>2062.5100000000002</v>
      </c>
      <c r="IS383" s="4">
        <v>2133.85</v>
      </c>
      <c r="IT383" s="4">
        <v>2206.04</v>
      </c>
      <c r="IU383" s="4">
        <v>2206.04</v>
      </c>
      <c r="IV383" s="4">
        <v>2293.91</v>
      </c>
      <c r="IW383" s="4">
        <v>2317.59</v>
      </c>
      <c r="IX383" s="4">
        <v>2346.04</v>
      </c>
      <c r="IY383" s="4">
        <v>2346.04</v>
      </c>
      <c r="IZ383" s="4">
        <v>2346.04</v>
      </c>
      <c r="JA383" s="4">
        <v>2346.04</v>
      </c>
      <c r="JB383" s="4">
        <v>2346.04</v>
      </c>
      <c r="JC383" s="4">
        <v>2346.04</v>
      </c>
      <c r="JD383" s="4">
        <v>2355.65</v>
      </c>
      <c r="JE383" s="4">
        <v>2365.4899999999998</v>
      </c>
      <c r="JF383" s="4">
        <v>2375.73</v>
      </c>
      <c r="JG383" s="4">
        <v>2385.9699999999998</v>
      </c>
      <c r="JH383" s="4">
        <v>2396.7800000000002</v>
      </c>
      <c r="JI383" s="4">
        <v>2396.7800000000002</v>
      </c>
      <c r="JJ383" s="4">
        <v>2408.0500000000002</v>
      </c>
      <c r="JK383" s="4">
        <v>2419.77</v>
      </c>
      <c r="JL383" s="4">
        <v>2431.75</v>
      </c>
      <c r="JM383" s="4">
        <v>2443.88</v>
      </c>
      <c r="JN383" s="4">
        <v>2456.2199999999998</v>
      </c>
      <c r="JO383" s="4">
        <v>2468.86</v>
      </c>
      <c r="JP383" s="4">
        <v>2468.86</v>
      </c>
      <c r="JQ383" s="4">
        <v>2481.9</v>
      </c>
      <c r="JR383" s="4">
        <v>2495.39</v>
      </c>
      <c r="JS383" s="4">
        <v>2509.56</v>
      </c>
      <c r="JT383" s="4">
        <v>2522.7800000000002</v>
      </c>
      <c r="JU383" s="4">
        <v>2536.85</v>
      </c>
      <c r="JV383" s="4">
        <v>2551.09</v>
      </c>
      <c r="JW383" s="4">
        <v>2551.09</v>
      </c>
      <c r="JX383" s="4">
        <v>2565.7199999999998</v>
      </c>
      <c r="JY383" s="4">
        <v>2580.34</v>
      </c>
      <c r="JZ383" s="4">
        <v>2597.02</v>
      </c>
      <c r="KA383" s="4">
        <v>2613.69</v>
      </c>
      <c r="KB383" s="4">
        <v>2628.47</v>
      </c>
      <c r="KC383" s="4">
        <v>2642.95</v>
      </c>
      <c r="KD383" s="4">
        <v>2642.95</v>
      </c>
      <c r="KE383" s="4">
        <v>2657.44</v>
      </c>
      <c r="KF383" s="4">
        <v>2671.87</v>
      </c>
      <c r="KG383" s="4">
        <v>2686.81</v>
      </c>
      <c r="KH383" s="4">
        <v>2701.75</v>
      </c>
      <c r="KI383" s="4">
        <v>2716.69</v>
      </c>
      <c r="KJ383" s="4">
        <v>2731.63</v>
      </c>
      <c r="KK383" s="4">
        <v>2731.63</v>
      </c>
      <c r="KL383" s="4">
        <v>2746.58</v>
      </c>
      <c r="KM383" s="4">
        <v>2761.51</v>
      </c>
      <c r="KN383" s="4">
        <v>2776.46</v>
      </c>
      <c r="KO383" s="4">
        <v>2791.4</v>
      </c>
      <c r="KP383" s="4">
        <v>2806.35</v>
      </c>
      <c r="KQ383" s="4">
        <v>2821.3</v>
      </c>
      <c r="KR383" s="4">
        <v>2821.3</v>
      </c>
      <c r="KS383" s="4">
        <v>2836.24</v>
      </c>
      <c r="KT383" s="4">
        <v>2851.18</v>
      </c>
      <c r="KU383" s="4">
        <v>2866.13</v>
      </c>
      <c r="KV383" s="4">
        <v>2881.07</v>
      </c>
      <c r="KW383" s="4">
        <v>2896.01</v>
      </c>
      <c r="KX383" s="4">
        <v>2911.25</v>
      </c>
      <c r="KY383" s="4">
        <v>2911.25</v>
      </c>
      <c r="KZ383" s="4">
        <v>2926.67</v>
      </c>
      <c r="LA383" s="4">
        <v>2942.76</v>
      </c>
      <c r="LB383" s="4">
        <v>2959.11</v>
      </c>
      <c r="LC383" s="4">
        <v>2975.98</v>
      </c>
      <c r="LD383" s="4">
        <v>2994.12</v>
      </c>
      <c r="LE383" s="4">
        <v>3012.37</v>
      </c>
      <c r="LF383" s="4">
        <v>3012.37</v>
      </c>
      <c r="LG383" s="4">
        <v>3031</v>
      </c>
      <c r="LH383" s="4">
        <v>3050.23</v>
      </c>
      <c r="LI383" s="4">
        <v>3070</v>
      </c>
      <c r="LJ383" s="4">
        <v>3090.28</v>
      </c>
      <c r="LK383" s="4">
        <v>3112.09</v>
      </c>
      <c r="LL383" s="4">
        <v>3133.94</v>
      </c>
      <c r="LM383" s="4">
        <v>3133.94</v>
      </c>
      <c r="LN383" s="4">
        <v>3156.35</v>
      </c>
      <c r="LO383" s="4">
        <v>3179.27</v>
      </c>
      <c r="LP383" s="4">
        <v>3202.69</v>
      </c>
      <c r="LQ383" s="4">
        <v>3227.06</v>
      </c>
      <c r="LR383" s="4">
        <v>3251.45</v>
      </c>
      <c r="LS383" s="4">
        <v>3276.95</v>
      </c>
      <c r="LT383" s="4">
        <v>3276.95</v>
      </c>
      <c r="LU383" s="4">
        <v>3303.19</v>
      </c>
      <c r="LV383" s="4">
        <v>3330.46</v>
      </c>
      <c r="LW383" s="4">
        <v>3358.22</v>
      </c>
      <c r="LX383" s="4">
        <v>3386.82</v>
      </c>
      <c r="LY383" s="4">
        <v>3416.86</v>
      </c>
      <c r="LZ383" s="4">
        <v>3447.95</v>
      </c>
      <c r="MA383" s="4">
        <v>3447.95</v>
      </c>
      <c r="MB383" s="4">
        <v>3479.67</v>
      </c>
      <c r="MC383" s="4">
        <v>3512.29</v>
      </c>
      <c r="MD383" s="4">
        <v>3546.86</v>
      </c>
      <c r="ME383" s="4">
        <v>3582.95</v>
      </c>
      <c r="MF383" s="4">
        <v>3620.97</v>
      </c>
      <c r="MG383" s="4">
        <v>3659.19</v>
      </c>
      <c r="MH383" s="4">
        <v>3659.19</v>
      </c>
      <c r="MI383" s="4">
        <v>3697.51</v>
      </c>
      <c r="MJ383" s="4">
        <v>3736.05</v>
      </c>
      <c r="MK383" s="4">
        <v>3775.26</v>
      </c>
      <c r="ML383" s="4">
        <v>3815.53</v>
      </c>
      <c r="MM383" s="4">
        <v>3856.49</v>
      </c>
      <c r="MN383" s="4">
        <v>3898.17</v>
      </c>
      <c r="MO383" s="4">
        <v>3898.17</v>
      </c>
      <c r="MP383" s="4">
        <v>3940.31</v>
      </c>
      <c r="MQ383" s="4">
        <v>3984.03</v>
      </c>
      <c r="MR383" s="4">
        <v>4028.76</v>
      </c>
      <c r="MS383" s="4">
        <v>4074.21</v>
      </c>
      <c r="MT383" s="4">
        <v>4120.87</v>
      </c>
      <c r="MU383" s="4">
        <v>4167.8900000000003</v>
      </c>
      <c r="MV383" s="4">
        <v>4167.8900000000003</v>
      </c>
      <c r="MW383" s="4">
        <v>4215.6000000000004</v>
      </c>
      <c r="MX383" s="4">
        <v>4264.46</v>
      </c>
      <c r="MY383" s="4">
        <v>4313.99</v>
      </c>
      <c r="MZ383" s="4">
        <v>4364.12</v>
      </c>
      <c r="NA383" s="4">
        <v>4414.43</v>
      </c>
      <c r="NB383" s="4">
        <v>4464.8500000000004</v>
      </c>
      <c r="NC383" s="4">
        <v>4464.8500000000004</v>
      </c>
      <c r="ND383" s="4">
        <v>4515.25</v>
      </c>
      <c r="NE383" s="4">
        <v>4566.1400000000003</v>
      </c>
      <c r="NF383" s="4">
        <v>4616.4799999999996</v>
      </c>
      <c r="NG383" s="4">
        <v>4667.04</v>
      </c>
      <c r="NH383" s="4">
        <v>4933.0600000000004</v>
      </c>
      <c r="NI383" s="4">
        <v>5301.39</v>
      </c>
      <c r="NJ383" s="4">
        <v>5301.39</v>
      </c>
      <c r="NK383" s="4">
        <v>6005.79</v>
      </c>
      <c r="NL383" s="4">
        <v>6288.86</v>
      </c>
      <c r="NM383" s="4">
        <v>6377.19</v>
      </c>
      <c r="NN383" s="4">
        <v>6397.35</v>
      </c>
      <c r="NO383" s="4">
        <v>6397.35</v>
      </c>
      <c r="NP383" s="4">
        <v>6422.6</v>
      </c>
      <c r="NQ383" s="4">
        <v>6422.6</v>
      </c>
      <c r="NR383" s="4">
        <v>6438.23</v>
      </c>
      <c r="NS383" s="4">
        <v>6454.64</v>
      </c>
      <c r="NT383" s="4">
        <v>6457.65</v>
      </c>
      <c r="NU383" s="4">
        <v>6460.79</v>
      </c>
      <c r="NV383" s="4">
        <v>6463.11</v>
      </c>
      <c r="NW383" s="4">
        <v>6465.26</v>
      </c>
      <c r="NX383" s="4">
        <v>6465.26</v>
      </c>
      <c r="NY383" s="4">
        <v>6466.34</v>
      </c>
      <c r="NZ383" s="4">
        <v>6498.63</v>
      </c>
      <c r="OA383" s="4">
        <v>6536.03</v>
      </c>
      <c r="OB383" s="4">
        <v>6625.62</v>
      </c>
      <c r="OC383" s="4">
        <v>6634.71</v>
      </c>
      <c r="OD383" s="4">
        <v>6645.56</v>
      </c>
      <c r="OE383" s="4">
        <v>6645.56</v>
      </c>
      <c r="OF383" s="4">
        <v>6668.44</v>
      </c>
      <c r="OG383" s="4">
        <v>6739.37</v>
      </c>
      <c r="OH383" s="4">
        <v>6822.18</v>
      </c>
      <c r="OI383" s="4">
        <v>7021.37</v>
      </c>
      <c r="OJ383" s="4">
        <v>7048.03</v>
      </c>
      <c r="OK383" s="4">
        <v>7077.85</v>
      </c>
      <c r="OL383" s="4">
        <v>7077.85</v>
      </c>
      <c r="OM383" s="4">
        <v>7132.82</v>
      </c>
      <c r="ON383" s="4">
        <v>7203.61</v>
      </c>
      <c r="OO383" s="4">
        <v>7215.82</v>
      </c>
      <c r="OP383" s="4">
        <v>7228.19</v>
      </c>
      <c r="OQ383" s="4">
        <v>7248.88</v>
      </c>
      <c r="OR383" s="4">
        <v>7284.43</v>
      </c>
      <c r="OS383" s="4">
        <v>7284.43</v>
      </c>
      <c r="OT383" s="4">
        <v>7285.21</v>
      </c>
      <c r="OU383" s="4">
        <v>7286.32</v>
      </c>
      <c r="OV383" s="4">
        <v>7287.11</v>
      </c>
      <c r="OW383" s="4">
        <v>7287.69</v>
      </c>
      <c r="OX383" s="4">
        <v>7287.81</v>
      </c>
      <c r="OY383" s="4">
        <v>7287.94</v>
      </c>
      <c r="OZ383" s="4">
        <v>7287.94</v>
      </c>
      <c r="PA383" s="4">
        <v>7288.21</v>
      </c>
      <c r="PB383" s="4">
        <v>7288.49</v>
      </c>
      <c r="PC383" s="4">
        <v>7288.62</v>
      </c>
      <c r="PD383" s="4">
        <v>7288.75</v>
      </c>
      <c r="PE383" s="4">
        <v>7288.87</v>
      </c>
      <c r="PF383" s="4">
        <v>7289.15</v>
      </c>
      <c r="PG383" s="4">
        <v>7289.15</v>
      </c>
      <c r="PH383" s="4">
        <v>7289.54</v>
      </c>
      <c r="PI383" s="4">
        <v>7289.6</v>
      </c>
      <c r="PJ383" s="4">
        <v>7289.65</v>
      </c>
      <c r="PK383" s="4">
        <v>7289.71</v>
      </c>
      <c r="PL383" s="4">
        <v>7289.83</v>
      </c>
      <c r="PM383" s="4">
        <v>7290</v>
      </c>
      <c r="PN383" s="4">
        <v>7290</v>
      </c>
      <c r="PO383" s="4">
        <v>7290</v>
      </c>
      <c r="PP383" s="4">
        <v>7290</v>
      </c>
      <c r="PQ383" s="4">
        <v>7290</v>
      </c>
      <c r="PR383" s="4">
        <v>7290</v>
      </c>
      <c r="PS383" s="4">
        <v>7290</v>
      </c>
      <c r="PT383" s="4">
        <v>7290</v>
      </c>
      <c r="PU383" s="4">
        <v>7290</v>
      </c>
      <c r="PV383" s="4">
        <v>7290</v>
      </c>
      <c r="PW383" s="4">
        <v>7290</v>
      </c>
      <c r="PX383" s="4">
        <v>7290</v>
      </c>
      <c r="PY383" s="4">
        <v>7290</v>
      </c>
      <c r="PZ383" s="4">
        <v>7290</v>
      </c>
      <c r="QA383" s="4">
        <v>7290</v>
      </c>
      <c r="QB383" s="4">
        <v>7290</v>
      </c>
      <c r="QC383" s="4">
        <v>7290</v>
      </c>
      <c r="QD383" s="4">
        <v>7290</v>
      </c>
      <c r="QE383" s="4">
        <v>7290</v>
      </c>
      <c r="QF383" s="4">
        <v>7290</v>
      </c>
      <c r="QG383" s="4">
        <v>7290</v>
      </c>
      <c r="QH383" s="4">
        <v>7290</v>
      </c>
      <c r="QI383" s="4">
        <v>7290</v>
      </c>
      <c r="QJ383" s="4">
        <v>7290</v>
      </c>
      <c r="QK383" s="4">
        <v>7290</v>
      </c>
      <c r="QL383" s="4">
        <v>7290</v>
      </c>
      <c r="QM383" s="4">
        <v>7290</v>
      </c>
      <c r="QN383" s="4">
        <v>7290</v>
      </c>
      <c r="QO383" s="4">
        <v>7290</v>
      </c>
      <c r="QP383" s="4">
        <v>7290</v>
      </c>
      <c r="QQ383" s="4">
        <v>7290</v>
      </c>
      <c r="QR383" s="4">
        <v>7290</v>
      </c>
      <c r="QS383" s="4">
        <v>7290</v>
      </c>
      <c r="QT383" s="4">
        <v>7290</v>
      </c>
      <c r="QU383" s="4">
        <v>7290</v>
      </c>
      <c r="QV383" s="4">
        <v>7290</v>
      </c>
      <c r="QW383" s="4">
        <v>7290</v>
      </c>
      <c r="QX383" s="4">
        <v>7290</v>
      </c>
      <c r="QY383" s="4">
        <v>7290</v>
      </c>
      <c r="QZ383" s="4">
        <v>7290</v>
      </c>
    </row>
    <row r="384" spans="1:468">
      <c r="A384" s="4" t="s">
        <v>1415</v>
      </c>
      <c r="D384" s="4">
        <v>7213.99</v>
      </c>
      <c r="E384" s="4">
        <v>4646.7</v>
      </c>
      <c r="F384" s="689">
        <v>1390752.15</v>
      </c>
      <c r="H384" s="4" t="s">
        <v>894</v>
      </c>
      <c r="EO384" s="4">
        <v>1.65</v>
      </c>
      <c r="EP384" s="4">
        <v>3.96</v>
      </c>
      <c r="EQ384" s="4">
        <v>7.64</v>
      </c>
      <c r="ER384" s="4">
        <v>11.32</v>
      </c>
      <c r="ES384" s="4">
        <v>92.8</v>
      </c>
      <c r="ET384" s="4">
        <v>92.8</v>
      </c>
      <c r="EU384" s="4">
        <v>194.44</v>
      </c>
      <c r="EV384" s="4">
        <v>218.01</v>
      </c>
      <c r="EW384" s="4">
        <v>222.01</v>
      </c>
      <c r="EX384" s="4">
        <v>226.01</v>
      </c>
      <c r="EY384" s="4">
        <v>230.01</v>
      </c>
      <c r="EZ384" s="4">
        <v>234.01</v>
      </c>
      <c r="FA384" s="4">
        <v>234.01</v>
      </c>
      <c r="FB384" s="4">
        <v>238.58</v>
      </c>
      <c r="FC384" s="4">
        <v>243.35</v>
      </c>
      <c r="FD384" s="4">
        <v>254.97</v>
      </c>
      <c r="FE384" s="4">
        <v>266.61</v>
      </c>
      <c r="FF384" s="4">
        <v>275.33999999999997</v>
      </c>
      <c r="FG384" s="4">
        <v>284.06</v>
      </c>
      <c r="FH384" s="4">
        <v>284.06</v>
      </c>
      <c r="FI384" s="4">
        <v>292.79000000000002</v>
      </c>
      <c r="FJ384" s="4">
        <v>292.79000000000002</v>
      </c>
      <c r="FK384" s="4">
        <v>301.52</v>
      </c>
      <c r="FL384" s="4">
        <v>310.25</v>
      </c>
      <c r="FM384" s="4">
        <v>318.97000000000003</v>
      </c>
      <c r="FN384" s="4">
        <v>327.7</v>
      </c>
      <c r="FO384" s="4">
        <v>327.7</v>
      </c>
      <c r="FP384" s="4">
        <v>338.47</v>
      </c>
      <c r="FQ384" s="4">
        <v>349.73</v>
      </c>
      <c r="FR384" s="4">
        <v>360.99</v>
      </c>
      <c r="FS384" s="4">
        <v>372.25</v>
      </c>
      <c r="FT384" s="4">
        <v>383.51</v>
      </c>
      <c r="FU384" s="4">
        <v>395.17</v>
      </c>
      <c r="FV384" s="4">
        <v>395.17</v>
      </c>
      <c r="FW384" s="4">
        <v>407.59</v>
      </c>
      <c r="FX384" s="4">
        <v>420.01</v>
      </c>
      <c r="FY384" s="4">
        <v>433.19</v>
      </c>
      <c r="FZ384" s="4">
        <v>446.77</v>
      </c>
      <c r="GA384" s="4">
        <v>460.35</v>
      </c>
      <c r="GB384" s="4">
        <v>473.92</v>
      </c>
      <c r="GC384" s="4">
        <v>473.92</v>
      </c>
      <c r="GD384" s="4">
        <v>487.77</v>
      </c>
      <c r="GE384" s="4">
        <v>501.73</v>
      </c>
      <c r="GF384" s="4">
        <v>516.54</v>
      </c>
      <c r="GG384" s="4">
        <v>534.30999999999995</v>
      </c>
      <c r="GH384" s="4">
        <v>553.22</v>
      </c>
      <c r="GI384" s="4">
        <v>553.22</v>
      </c>
      <c r="GJ384" s="4">
        <v>553.22</v>
      </c>
      <c r="GK384" s="4">
        <v>553.22</v>
      </c>
      <c r="GL384" s="4">
        <v>553.22</v>
      </c>
      <c r="GM384" s="4">
        <v>553.22</v>
      </c>
      <c r="GN384" s="4">
        <v>583.04999999999995</v>
      </c>
      <c r="GO384" s="4">
        <v>612.88</v>
      </c>
      <c r="GP384" s="4">
        <v>642.94000000000005</v>
      </c>
      <c r="GQ384" s="4">
        <v>642.94000000000005</v>
      </c>
      <c r="GR384" s="4">
        <v>673.6</v>
      </c>
      <c r="GS384" s="4">
        <v>707.02</v>
      </c>
      <c r="GT384" s="4">
        <v>742.82</v>
      </c>
      <c r="GU384" s="4">
        <v>778.77</v>
      </c>
      <c r="GV384" s="4">
        <v>812.8</v>
      </c>
      <c r="GW384" s="4">
        <v>842.34</v>
      </c>
      <c r="GX384" s="4">
        <v>842.34</v>
      </c>
      <c r="GY384" s="4">
        <v>870.29</v>
      </c>
      <c r="GZ384" s="4">
        <v>890.29</v>
      </c>
      <c r="HA384" s="4">
        <v>896.26</v>
      </c>
      <c r="HB384" s="4">
        <v>902.22</v>
      </c>
      <c r="HC384" s="4">
        <v>908.53</v>
      </c>
      <c r="HD384" s="4">
        <v>915.49</v>
      </c>
      <c r="HE384" s="4">
        <v>915.49</v>
      </c>
      <c r="HF384" s="4">
        <v>923.13</v>
      </c>
      <c r="HG384" s="4">
        <v>933.54</v>
      </c>
      <c r="HH384" s="4">
        <v>944.1</v>
      </c>
      <c r="HI384" s="4">
        <v>954.82</v>
      </c>
      <c r="HJ384" s="4">
        <v>972.45</v>
      </c>
      <c r="HK384" s="4">
        <v>991.36</v>
      </c>
      <c r="HL384" s="4">
        <v>991.36</v>
      </c>
      <c r="HM384" s="4">
        <v>1010.3</v>
      </c>
      <c r="HN384" s="4">
        <v>1029.24</v>
      </c>
      <c r="HO384" s="4">
        <v>1048.3800000000001</v>
      </c>
      <c r="HP384" s="4">
        <v>1068.92</v>
      </c>
      <c r="HQ384" s="4">
        <v>1092.43</v>
      </c>
      <c r="HR384" s="4">
        <v>1121.26</v>
      </c>
      <c r="HS384" s="4">
        <v>1121.26</v>
      </c>
      <c r="HT384" s="4">
        <v>1151.0899999999999</v>
      </c>
      <c r="HU384" s="4">
        <v>1183.01</v>
      </c>
      <c r="HV384" s="4">
        <v>1215.1099999999999</v>
      </c>
      <c r="HW384" s="4">
        <v>1247.3399999999999</v>
      </c>
      <c r="HX384" s="4">
        <v>1279.93</v>
      </c>
      <c r="HY384" s="4">
        <v>1312.52</v>
      </c>
      <c r="HZ384" s="4">
        <v>1312.52</v>
      </c>
      <c r="IA384" s="4">
        <v>1345.11</v>
      </c>
      <c r="IB384" s="4">
        <v>1378</v>
      </c>
      <c r="IC384" s="4">
        <v>1410.88</v>
      </c>
      <c r="ID384" s="4">
        <v>1445.21</v>
      </c>
      <c r="IE384" s="4">
        <v>1483.14</v>
      </c>
      <c r="IF384" s="4">
        <v>1522.42</v>
      </c>
      <c r="IG384" s="4">
        <v>1522.42</v>
      </c>
      <c r="IH384" s="4">
        <v>1565.96</v>
      </c>
      <c r="II384" s="4">
        <v>1610.86</v>
      </c>
      <c r="IJ384" s="4">
        <v>1657.85</v>
      </c>
      <c r="IK384" s="4">
        <v>1706.8</v>
      </c>
      <c r="IL384" s="4">
        <v>1759.99</v>
      </c>
      <c r="IM384" s="4">
        <v>1815.4</v>
      </c>
      <c r="IN384" s="4">
        <v>1815.4</v>
      </c>
      <c r="IO384" s="4">
        <v>1872.34</v>
      </c>
      <c r="IP384" s="4">
        <v>1931.77</v>
      </c>
      <c r="IQ384" s="4">
        <v>1993.77</v>
      </c>
      <c r="IR384" s="4">
        <v>2056.86</v>
      </c>
      <c r="IS384" s="4">
        <v>2128.06</v>
      </c>
      <c r="IT384" s="4">
        <v>2199.9899999999998</v>
      </c>
      <c r="IU384" s="4">
        <v>2199.9899999999998</v>
      </c>
      <c r="IV384" s="4">
        <v>2287.37</v>
      </c>
      <c r="IW384" s="4">
        <v>2310.17</v>
      </c>
      <c r="IX384" s="4">
        <v>2337.35</v>
      </c>
      <c r="IY384" s="4">
        <v>2337.35</v>
      </c>
      <c r="IZ384" s="4">
        <v>2337.35</v>
      </c>
      <c r="JA384" s="4">
        <v>2337.35</v>
      </c>
      <c r="JB384" s="4">
        <v>2337.35</v>
      </c>
      <c r="JC384" s="4">
        <v>2337.35</v>
      </c>
      <c r="JD384" s="4">
        <v>2346.96</v>
      </c>
      <c r="JE384" s="4">
        <v>2356.79</v>
      </c>
      <c r="JF384" s="4">
        <v>2367.02</v>
      </c>
      <c r="JG384" s="4">
        <v>2377.2600000000002</v>
      </c>
      <c r="JH384" s="4">
        <v>2388.06</v>
      </c>
      <c r="JI384" s="4">
        <v>2388.06</v>
      </c>
      <c r="JJ384" s="4">
        <v>2399.3200000000002</v>
      </c>
      <c r="JK384" s="4">
        <v>2411.04</v>
      </c>
      <c r="JL384" s="4">
        <v>2423</v>
      </c>
      <c r="JM384" s="4">
        <v>2435.11</v>
      </c>
      <c r="JN384" s="4">
        <v>2447.4299999999998</v>
      </c>
      <c r="JO384" s="4">
        <v>2459.9899999999998</v>
      </c>
      <c r="JP384" s="4">
        <v>2459.9899999999998</v>
      </c>
      <c r="JQ384" s="4">
        <v>2472.85</v>
      </c>
      <c r="JR384" s="4">
        <v>2486.04</v>
      </c>
      <c r="JS384" s="4">
        <v>2499.2199999999998</v>
      </c>
      <c r="JT384" s="4">
        <v>2512.41</v>
      </c>
      <c r="JU384" s="4">
        <v>2526.46</v>
      </c>
      <c r="JV384" s="4">
        <v>2540.6799999999998</v>
      </c>
      <c r="JW384" s="4">
        <v>2540.6799999999998</v>
      </c>
      <c r="JX384" s="4">
        <v>2555.27</v>
      </c>
      <c r="JY384" s="4">
        <v>2569.86</v>
      </c>
      <c r="JZ384" s="4">
        <v>2586.4899999999998</v>
      </c>
      <c r="KA384" s="4">
        <v>2603.12</v>
      </c>
      <c r="KB384" s="4">
        <v>2617.84</v>
      </c>
      <c r="KC384" s="4">
        <v>2632.27</v>
      </c>
      <c r="KD384" s="4">
        <v>2632.27</v>
      </c>
      <c r="KE384" s="4">
        <v>2646.7</v>
      </c>
      <c r="KF384" s="4">
        <v>2661.12</v>
      </c>
      <c r="KG384" s="4">
        <v>2676.05</v>
      </c>
      <c r="KH384" s="4">
        <v>2690.97</v>
      </c>
      <c r="KI384" s="4">
        <v>2705.89</v>
      </c>
      <c r="KJ384" s="4">
        <v>2720.81</v>
      </c>
      <c r="KK384" s="4">
        <v>2720.81</v>
      </c>
      <c r="KL384" s="4">
        <v>2735.73</v>
      </c>
      <c r="KM384" s="4">
        <v>2750.65</v>
      </c>
      <c r="KN384" s="4">
        <v>2765.58</v>
      </c>
      <c r="KO384" s="4">
        <v>2780.5</v>
      </c>
      <c r="KP384" s="4">
        <v>2795.42</v>
      </c>
      <c r="KQ384" s="4">
        <v>2810.34</v>
      </c>
      <c r="KR384" s="4">
        <v>2810.34</v>
      </c>
      <c r="KS384" s="4">
        <v>2825.26</v>
      </c>
      <c r="KT384" s="4">
        <v>2840.18</v>
      </c>
      <c r="KU384" s="4">
        <v>2855.11</v>
      </c>
      <c r="KV384" s="4">
        <v>2870.03</v>
      </c>
      <c r="KW384" s="4">
        <v>2884.95</v>
      </c>
      <c r="KX384" s="4">
        <v>2900.17</v>
      </c>
      <c r="KY384" s="4">
        <v>2900.17</v>
      </c>
      <c r="KZ384" s="4">
        <v>2915.55</v>
      </c>
      <c r="LA384" s="4">
        <v>2931.63</v>
      </c>
      <c r="LB384" s="4">
        <v>2947.95</v>
      </c>
      <c r="LC384" s="4">
        <v>2964.8</v>
      </c>
      <c r="LD384" s="4">
        <v>2982.92</v>
      </c>
      <c r="LE384" s="4">
        <v>3001.14</v>
      </c>
      <c r="LF384" s="4">
        <v>3001.14</v>
      </c>
      <c r="LG384" s="4">
        <v>3019.76</v>
      </c>
      <c r="LH384" s="4">
        <v>3038.96</v>
      </c>
      <c r="LI384" s="4">
        <v>3058.69</v>
      </c>
      <c r="LJ384" s="4">
        <v>3078.95</v>
      </c>
      <c r="LK384" s="4">
        <v>3100.74</v>
      </c>
      <c r="LL384" s="4">
        <v>3122.56</v>
      </c>
      <c r="LM384" s="4">
        <v>3122.56</v>
      </c>
      <c r="LN384" s="4">
        <v>3144.94</v>
      </c>
      <c r="LO384" s="4">
        <v>3167.83</v>
      </c>
      <c r="LP384" s="4">
        <v>3191.22</v>
      </c>
      <c r="LQ384" s="4">
        <v>3215.56</v>
      </c>
      <c r="LR384" s="4">
        <v>3239.91</v>
      </c>
      <c r="LS384" s="4">
        <v>3265.38</v>
      </c>
      <c r="LT384" s="4">
        <v>3265.38</v>
      </c>
      <c r="LU384" s="4">
        <v>3291.59</v>
      </c>
      <c r="LV384" s="4">
        <v>3318.84</v>
      </c>
      <c r="LW384" s="4">
        <v>3346.55</v>
      </c>
      <c r="LX384" s="4">
        <v>3375.13</v>
      </c>
      <c r="LY384" s="4">
        <v>3405.14</v>
      </c>
      <c r="LZ384" s="4">
        <v>3436.2</v>
      </c>
      <c r="MA384" s="4">
        <v>3436.2</v>
      </c>
      <c r="MB384" s="4">
        <v>3467.88</v>
      </c>
      <c r="MC384" s="4">
        <v>3500.46</v>
      </c>
      <c r="MD384" s="4">
        <v>3534.99</v>
      </c>
      <c r="ME384" s="4">
        <v>3571.05</v>
      </c>
      <c r="MF384" s="4">
        <v>3609.01</v>
      </c>
      <c r="MG384" s="4">
        <v>3647.18</v>
      </c>
      <c r="MH384" s="4">
        <v>3647.18</v>
      </c>
      <c r="MI384" s="4">
        <v>3685.45</v>
      </c>
      <c r="MJ384" s="4">
        <v>3723.93</v>
      </c>
      <c r="MK384" s="4">
        <v>3763.08</v>
      </c>
      <c r="ML384" s="4">
        <v>3803.3</v>
      </c>
      <c r="MM384" s="4">
        <v>3844.2</v>
      </c>
      <c r="MN384" s="4">
        <v>3885.83</v>
      </c>
      <c r="MO384" s="4">
        <v>3885.83</v>
      </c>
      <c r="MP384" s="4">
        <v>3927.92</v>
      </c>
      <c r="MQ384" s="4">
        <v>3971.58</v>
      </c>
      <c r="MR384" s="4">
        <v>4016.25</v>
      </c>
      <c r="MS384" s="4">
        <v>4061.63</v>
      </c>
      <c r="MT384" s="4">
        <v>4108.04</v>
      </c>
      <c r="MU384" s="4">
        <v>4154.58</v>
      </c>
      <c r="MV384" s="4">
        <v>4154.58</v>
      </c>
      <c r="MW384" s="4">
        <v>4201.78</v>
      </c>
      <c r="MX384" s="4">
        <v>4249.7700000000004</v>
      </c>
      <c r="MY384" s="4">
        <v>4298.5600000000004</v>
      </c>
      <c r="MZ384" s="4">
        <v>4348.2700000000004</v>
      </c>
      <c r="NA384" s="4">
        <v>4398.01</v>
      </c>
      <c r="NB384" s="4">
        <v>4447.75</v>
      </c>
      <c r="NC384" s="4">
        <v>4447.75</v>
      </c>
      <c r="ND384" s="4">
        <v>4497.4799999999996</v>
      </c>
      <c r="NE384" s="4">
        <v>4547.22</v>
      </c>
      <c r="NF384" s="4">
        <v>4596.96</v>
      </c>
      <c r="NG384" s="4">
        <v>4646.7</v>
      </c>
      <c r="NH384" s="4">
        <v>4911.3100000000004</v>
      </c>
      <c r="NI384" s="4">
        <v>5277.92</v>
      </c>
      <c r="NJ384" s="4">
        <v>5277.92</v>
      </c>
      <c r="NK384" s="4">
        <v>5978.49</v>
      </c>
      <c r="NL384" s="4">
        <v>6259.86</v>
      </c>
      <c r="NM384" s="4">
        <v>6346.01</v>
      </c>
      <c r="NN384" s="4">
        <v>6362.65</v>
      </c>
      <c r="NO384" s="4">
        <v>6362.65</v>
      </c>
      <c r="NP384" s="4">
        <v>6385.79</v>
      </c>
      <c r="NQ384" s="4">
        <v>6385.79</v>
      </c>
      <c r="NR384" s="4">
        <v>6399.31</v>
      </c>
      <c r="NS384" s="4">
        <v>6412.86</v>
      </c>
      <c r="NT384" s="4">
        <v>6412.86</v>
      </c>
      <c r="NU384" s="4">
        <v>6412.86</v>
      </c>
      <c r="NV384" s="4">
        <v>6412.86</v>
      </c>
      <c r="NW384" s="4">
        <v>6412.86</v>
      </c>
      <c r="NX384" s="4">
        <v>6412.86</v>
      </c>
      <c r="NY384" s="4">
        <v>6412.86</v>
      </c>
      <c r="NZ384" s="4">
        <v>6444.01</v>
      </c>
      <c r="OA384" s="4">
        <v>6480.35</v>
      </c>
      <c r="OB384" s="4">
        <v>6568.6</v>
      </c>
      <c r="OC384" s="4">
        <v>6576.39</v>
      </c>
      <c r="OD384" s="4">
        <v>6585.48</v>
      </c>
      <c r="OE384" s="4">
        <v>6585.48</v>
      </c>
      <c r="OF384" s="4">
        <v>6607.55</v>
      </c>
      <c r="OG384" s="4">
        <v>6677.64</v>
      </c>
      <c r="OH384" s="4">
        <v>6759.4</v>
      </c>
      <c r="OI384" s="4">
        <v>6957.99</v>
      </c>
      <c r="OJ384" s="4">
        <v>6983.76</v>
      </c>
      <c r="OK384" s="4">
        <v>7012.63</v>
      </c>
      <c r="OL384" s="4">
        <v>7012.63</v>
      </c>
      <c r="OM384" s="4">
        <v>7066.04</v>
      </c>
      <c r="ON384" s="4">
        <v>7136.12</v>
      </c>
      <c r="OO384" s="4">
        <v>7147.8</v>
      </c>
      <c r="OP384" s="4">
        <v>7159.48</v>
      </c>
      <c r="OQ384" s="4">
        <v>7178.95</v>
      </c>
      <c r="OR384" s="4">
        <v>7213.99</v>
      </c>
      <c r="OS384" s="4">
        <v>7213.99</v>
      </c>
      <c r="OT384" s="4">
        <v>7213.99</v>
      </c>
      <c r="OU384" s="4">
        <v>7213.99</v>
      </c>
      <c r="OV384" s="4">
        <v>7213.99</v>
      </c>
      <c r="OW384" s="4">
        <v>7213.99</v>
      </c>
      <c r="OX384" s="4">
        <v>7213.99</v>
      </c>
      <c r="OY384" s="4">
        <v>7213.99</v>
      </c>
      <c r="OZ384" s="4">
        <v>7213.99</v>
      </c>
      <c r="PA384" s="4">
        <v>7213.99</v>
      </c>
      <c r="PB384" s="4">
        <v>7213.99</v>
      </c>
      <c r="PC384" s="4">
        <v>7213.99</v>
      </c>
      <c r="PD384" s="4">
        <v>7213.99</v>
      </c>
      <c r="PE384" s="4">
        <v>7213.99</v>
      </c>
      <c r="PF384" s="4">
        <v>7213.99</v>
      </c>
      <c r="PG384" s="4">
        <v>7213.99</v>
      </c>
      <c r="PH384" s="4">
        <v>7213.99</v>
      </c>
      <c r="PI384" s="4">
        <v>7213.99</v>
      </c>
      <c r="PJ384" s="4">
        <v>7213.99</v>
      </c>
      <c r="PK384" s="4">
        <v>7213.99</v>
      </c>
      <c r="PL384" s="4">
        <v>7213.99</v>
      </c>
      <c r="PM384" s="4">
        <v>7213.99</v>
      </c>
      <c r="PN384" s="4">
        <v>7213.99</v>
      </c>
      <c r="PO384" s="4">
        <v>7213.99</v>
      </c>
      <c r="PP384" s="4">
        <v>7213.99</v>
      </c>
      <c r="PQ384" s="4">
        <v>7213.99</v>
      </c>
      <c r="PR384" s="4">
        <v>7213.99</v>
      </c>
      <c r="PS384" s="4">
        <v>7213.99</v>
      </c>
      <c r="PT384" s="4">
        <v>7213.99</v>
      </c>
      <c r="PU384" s="4">
        <v>7213.99</v>
      </c>
      <c r="PV384" s="4">
        <v>7213.99</v>
      </c>
      <c r="PW384" s="4">
        <v>7213.99</v>
      </c>
      <c r="PX384" s="4">
        <v>7213.99</v>
      </c>
      <c r="PY384" s="4">
        <v>7213.99</v>
      </c>
      <c r="PZ384" s="4">
        <v>7213.99</v>
      </c>
      <c r="QA384" s="4">
        <v>7213.99</v>
      </c>
      <c r="QB384" s="4">
        <v>7213.99</v>
      </c>
      <c r="QC384" s="4">
        <v>7213.99</v>
      </c>
      <c r="QD384" s="4">
        <v>7213.99</v>
      </c>
      <c r="QE384" s="4">
        <v>7213.99</v>
      </c>
      <c r="QF384" s="4">
        <v>7213.99</v>
      </c>
      <c r="QG384" s="4">
        <v>7213.99</v>
      </c>
      <c r="QH384" s="4">
        <v>7213.99</v>
      </c>
      <c r="QI384" s="4">
        <v>7213.99</v>
      </c>
      <c r="QJ384" s="4">
        <v>7213.99</v>
      </c>
      <c r="QK384" s="4">
        <v>7213.99</v>
      </c>
      <c r="QL384" s="4">
        <v>7213.99</v>
      </c>
      <c r="QM384" s="4">
        <v>7213.99</v>
      </c>
      <c r="QN384" s="4">
        <v>7213.99</v>
      </c>
      <c r="QO384" s="4">
        <v>7213.99</v>
      </c>
      <c r="QP384" s="4">
        <v>7213.99</v>
      </c>
      <c r="QQ384" s="4">
        <v>7213.99</v>
      </c>
      <c r="QR384" s="4">
        <v>7213.99</v>
      </c>
      <c r="QS384" s="4">
        <v>7213.99</v>
      </c>
      <c r="QT384" s="4">
        <v>7213.99</v>
      </c>
      <c r="QU384" s="4">
        <v>7213.99</v>
      </c>
      <c r="QV384" s="4">
        <v>7213.99</v>
      </c>
      <c r="QW384" s="4">
        <v>7213.99</v>
      </c>
      <c r="QX384" s="4">
        <v>7213.99</v>
      </c>
      <c r="QY384" s="4">
        <v>7213.99</v>
      </c>
      <c r="QZ384" s="4">
        <v>7213.99</v>
      </c>
    </row>
    <row r="385" spans="1:468">
      <c r="A385" s="4" t="s">
        <v>1201</v>
      </c>
      <c r="D385" s="4">
        <v>24</v>
      </c>
      <c r="E385" s="4">
        <v>3.6</v>
      </c>
      <c r="F385" s="689">
        <v>10746.75</v>
      </c>
      <c r="H385" s="4" t="s">
        <v>894</v>
      </c>
      <c r="HG385" s="4">
        <v>0.04</v>
      </c>
      <c r="HH385" s="4">
        <v>0.1</v>
      </c>
      <c r="HI385" s="4">
        <v>0.16</v>
      </c>
      <c r="HJ385" s="4">
        <v>0.22</v>
      </c>
      <c r="HK385" s="4">
        <v>0.35</v>
      </c>
      <c r="HL385" s="4">
        <v>0.35</v>
      </c>
      <c r="HM385" s="4">
        <v>0.53</v>
      </c>
      <c r="HN385" s="4">
        <v>0.6</v>
      </c>
      <c r="HO385" s="4">
        <v>0.6</v>
      </c>
      <c r="HP385" s="4">
        <v>0.6</v>
      </c>
      <c r="HQ385" s="4">
        <v>0.6</v>
      </c>
      <c r="HR385" s="4">
        <v>0.6</v>
      </c>
      <c r="HS385" s="4">
        <v>0.6</v>
      </c>
      <c r="HT385" s="4">
        <v>0.6</v>
      </c>
      <c r="HU385" s="4">
        <v>0.6</v>
      </c>
      <c r="HV385" s="4">
        <v>0.6</v>
      </c>
      <c r="HW385" s="4">
        <v>0.6</v>
      </c>
      <c r="HX385" s="4">
        <v>0.6</v>
      </c>
      <c r="HY385" s="4">
        <v>0.6</v>
      </c>
      <c r="HZ385" s="4">
        <v>0.6</v>
      </c>
      <c r="IA385" s="4">
        <v>0.6</v>
      </c>
      <c r="IB385" s="4">
        <v>0.6</v>
      </c>
      <c r="IC385" s="4">
        <v>0.6</v>
      </c>
      <c r="ID385" s="4">
        <v>0.6</v>
      </c>
      <c r="IE385" s="4">
        <v>0.6</v>
      </c>
      <c r="IF385" s="4">
        <v>0.6</v>
      </c>
      <c r="IG385" s="4">
        <v>0.6</v>
      </c>
      <c r="IH385" s="4">
        <v>0.6</v>
      </c>
      <c r="II385" s="4">
        <v>0.6</v>
      </c>
      <c r="IJ385" s="4">
        <v>0.6</v>
      </c>
      <c r="IK385" s="4">
        <v>0.6</v>
      </c>
      <c r="IL385" s="4">
        <v>0.6</v>
      </c>
      <c r="IM385" s="4">
        <v>0.6</v>
      </c>
      <c r="IN385" s="4">
        <v>0.6</v>
      </c>
      <c r="IO385" s="4">
        <v>0.6</v>
      </c>
      <c r="IP385" s="4">
        <v>0.6</v>
      </c>
      <c r="IQ385" s="4">
        <v>0.6</v>
      </c>
      <c r="IR385" s="4">
        <v>0.6</v>
      </c>
      <c r="IS385" s="4">
        <v>0.72</v>
      </c>
      <c r="IT385" s="4">
        <v>0.98</v>
      </c>
      <c r="IU385" s="4">
        <v>0.98</v>
      </c>
      <c r="IV385" s="4">
        <v>1.46</v>
      </c>
      <c r="IW385" s="4">
        <v>2.34</v>
      </c>
      <c r="IX385" s="4">
        <v>3.6</v>
      </c>
      <c r="IY385" s="4">
        <v>3.6</v>
      </c>
      <c r="IZ385" s="4">
        <v>3.6</v>
      </c>
      <c r="JA385" s="4">
        <v>3.6</v>
      </c>
      <c r="JB385" s="4">
        <v>3.6</v>
      </c>
      <c r="JC385" s="4">
        <v>3.6</v>
      </c>
      <c r="JD385" s="4">
        <v>3.6</v>
      </c>
      <c r="JE385" s="4">
        <v>3.6</v>
      </c>
      <c r="JF385" s="4">
        <v>3.6</v>
      </c>
      <c r="JG385" s="4">
        <v>3.6</v>
      </c>
      <c r="JH385" s="4">
        <v>3.6</v>
      </c>
      <c r="JI385" s="4">
        <v>3.6</v>
      </c>
      <c r="JJ385" s="4">
        <v>3.6</v>
      </c>
      <c r="JK385" s="4">
        <v>3.6</v>
      </c>
      <c r="JL385" s="4">
        <v>3.6</v>
      </c>
      <c r="JM385" s="4">
        <v>3.6</v>
      </c>
      <c r="JN385" s="4">
        <v>3.6</v>
      </c>
      <c r="JO385" s="4">
        <v>3.6</v>
      </c>
      <c r="JP385" s="4">
        <v>3.6</v>
      </c>
      <c r="JQ385" s="4">
        <v>3.6</v>
      </c>
      <c r="JR385" s="4">
        <v>3.6</v>
      </c>
      <c r="JS385" s="4">
        <v>3.6</v>
      </c>
      <c r="JT385" s="4">
        <v>3.6</v>
      </c>
      <c r="JU385" s="4">
        <v>3.6</v>
      </c>
      <c r="JV385" s="4">
        <v>3.6</v>
      </c>
      <c r="JW385" s="4">
        <v>3.6</v>
      </c>
      <c r="JX385" s="4">
        <v>3.6</v>
      </c>
      <c r="JY385" s="4">
        <v>3.6</v>
      </c>
      <c r="JZ385" s="4">
        <v>3.6</v>
      </c>
      <c r="KA385" s="4">
        <v>3.6</v>
      </c>
      <c r="KB385" s="4">
        <v>3.6</v>
      </c>
      <c r="KC385" s="4">
        <v>3.6</v>
      </c>
      <c r="KD385" s="4">
        <v>3.6</v>
      </c>
      <c r="KE385" s="4">
        <v>3.6</v>
      </c>
      <c r="KF385" s="4">
        <v>3.6</v>
      </c>
      <c r="KG385" s="4">
        <v>3.6</v>
      </c>
      <c r="KH385" s="4">
        <v>3.6</v>
      </c>
      <c r="KI385" s="4">
        <v>3.6</v>
      </c>
      <c r="KJ385" s="4">
        <v>3.6</v>
      </c>
      <c r="KK385" s="4">
        <v>3.6</v>
      </c>
      <c r="KL385" s="4">
        <v>3.6</v>
      </c>
      <c r="KM385" s="4">
        <v>3.6</v>
      </c>
      <c r="KN385" s="4">
        <v>3.6</v>
      </c>
      <c r="KO385" s="4">
        <v>3.6</v>
      </c>
      <c r="KP385" s="4">
        <v>3.6</v>
      </c>
      <c r="KQ385" s="4">
        <v>3.6</v>
      </c>
      <c r="KR385" s="4">
        <v>3.6</v>
      </c>
      <c r="KS385" s="4">
        <v>3.6</v>
      </c>
      <c r="KT385" s="4">
        <v>3.6</v>
      </c>
      <c r="KU385" s="4">
        <v>3.6</v>
      </c>
      <c r="KV385" s="4">
        <v>3.6</v>
      </c>
      <c r="KW385" s="4">
        <v>3.6</v>
      </c>
      <c r="KX385" s="4">
        <v>3.6</v>
      </c>
      <c r="KY385" s="4">
        <v>3.6</v>
      </c>
      <c r="KZ385" s="4">
        <v>3.6</v>
      </c>
      <c r="LA385" s="4">
        <v>3.6</v>
      </c>
      <c r="LB385" s="4">
        <v>3.6</v>
      </c>
      <c r="LC385" s="4">
        <v>3.6</v>
      </c>
      <c r="LD385" s="4">
        <v>3.6</v>
      </c>
      <c r="LE385" s="4">
        <v>3.6</v>
      </c>
      <c r="LF385" s="4">
        <v>3.6</v>
      </c>
      <c r="LG385" s="4">
        <v>3.6</v>
      </c>
      <c r="LH385" s="4">
        <v>3.6</v>
      </c>
      <c r="LI385" s="4">
        <v>3.6</v>
      </c>
      <c r="LJ385" s="4">
        <v>3.6</v>
      </c>
      <c r="LK385" s="4">
        <v>3.6</v>
      </c>
      <c r="LL385" s="4">
        <v>3.6</v>
      </c>
      <c r="LM385" s="4">
        <v>3.6</v>
      </c>
      <c r="LN385" s="4">
        <v>3.6</v>
      </c>
      <c r="LO385" s="4">
        <v>3.6</v>
      </c>
      <c r="LP385" s="4">
        <v>3.6</v>
      </c>
      <c r="LQ385" s="4">
        <v>3.6</v>
      </c>
      <c r="LR385" s="4">
        <v>3.6</v>
      </c>
      <c r="LS385" s="4">
        <v>3.6</v>
      </c>
      <c r="LT385" s="4">
        <v>3.6</v>
      </c>
      <c r="LU385" s="4">
        <v>3.6</v>
      </c>
      <c r="LV385" s="4">
        <v>3.6</v>
      </c>
      <c r="LW385" s="4">
        <v>3.6</v>
      </c>
      <c r="LX385" s="4">
        <v>3.6</v>
      </c>
      <c r="LY385" s="4">
        <v>3.6</v>
      </c>
      <c r="LZ385" s="4">
        <v>3.6</v>
      </c>
      <c r="MA385" s="4">
        <v>3.6</v>
      </c>
      <c r="MB385" s="4">
        <v>3.6</v>
      </c>
      <c r="MC385" s="4">
        <v>3.6</v>
      </c>
      <c r="MD385" s="4">
        <v>3.6</v>
      </c>
      <c r="ME385" s="4">
        <v>3.6</v>
      </c>
      <c r="MF385" s="4">
        <v>3.6</v>
      </c>
      <c r="MG385" s="4">
        <v>3.6</v>
      </c>
      <c r="MH385" s="4">
        <v>3.6</v>
      </c>
      <c r="MI385" s="4">
        <v>3.6</v>
      </c>
      <c r="MJ385" s="4">
        <v>3.6</v>
      </c>
      <c r="MK385" s="4">
        <v>3.6</v>
      </c>
      <c r="ML385" s="4">
        <v>3.6</v>
      </c>
      <c r="MM385" s="4">
        <v>3.6</v>
      </c>
      <c r="MN385" s="4">
        <v>3.6</v>
      </c>
      <c r="MO385" s="4">
        <v>3.6</v>
      </c>
      <c r="MP385" s="4">
        <v>3.6</v>
      </c>
      <c r="MQ385" s="4">
        <v>3.6</v>
      </c>
      <c r="MR385" s="4">
        <v>3.6</v>
      </c>
      <c r="MS385" s="4">
        <v>3.6</v>
      </c>
      <c r="MT385" s="4">
        <v>3.6</v>
      </c>
      <c r="MU385" s="4">
        <v>3.6</v>
      </c>
      <c r="MV385" s="4">
        <v>3.6</v>
      </c>
      <c r="MW385" s="4">
        <v>3.6</v>
      </c>
      <c r="MX385" s="4">
        <v>3.6</v>
      </c>
      <c r="MY385" s="4">
        <v>3.6</v>
      </c>
      <c r="MZ385" s="4">
        <v>3.6</v>
      </c>
      <c r="NA385" s="4">
        <v>3.6</v>
      </c>
      <c r="NB385" s="4">
        <v>3.6</v>
      </c>
      <c r="NC385" s="4">
        <v>3.6</v>
      </c>
      <c r="ND385" s="4">
        <v>3.6</v>
      </c>
      <c r="NE385" s="4">
        <v>3.6</v>
      </c>
      <c r="NF385" s="4">
        <v>3.6</v>
      </c>
      <c r="NG385" s="4">
        <v>3.6</v>
      </c>
      <c r="NH385" s="4">
        <v>3.72</v>
      </c>
      <c r="NI385" s="4">
        <v>3.85</v>
      </c>
      <c r="NJ385" s="4">
        <v>3.85</v>
      </c>
      <c r="NK385" s="4">
        <v>4.03</v>
      </c>
      <c r="NL385" s="4">
        <v>4.53</v>
      </c>
      <c r="NM385" s="4">
        <v>5.27</v>
      </c>
      <c r="NN385" s="4">
        <v>6.17</v>
      </c>
      <c r="NO385" s="4">
        <v>6.17</v>
      </c>
      <c r="NP385" s="4">
        <v>6.8</v>
      </c>
      <c r="NQ385" s="4">
        <v>6.8</v>
      </c>
      <c r="NR385" s="4">
        <v>7.74</v>
      </c>
      <c r="NS385" s="4">
        <v>8.75</v>
      </c>
      <c r="NT385" s="4">
        <v>10.039999999999999</v>
      </c>
      <c r="NU385" s="4">
        <v>11.35</v>
      </c>
      <c r="NV385" s="4">
        <v>12.99</v>
      </c>
      <c r="NW385" s="4">
        <v>14.45</v>
      </c>
      <c r="NX385" s="4">
        <v>14.45</v>
      </c>
      <c r="NY385" s="4">
        <v>14.86</v>
      </c>
      <c r="NZ385" s="4">
        <v>15.37</v>
      </c>
      <c r="OA385" s="4">
        <v>15.88</v>
      </c>
      <c r="OB385" s="4">
        <v>16.559999999999999</v>
      </c>
      <c r="OC385" s="4">
        <v>17.37</v>
      </c>
      <c r="OD385" s="4">
        <v>18.170000000000002</v>
      </c>
      <c r="OE385" s="4">
        <v>18.170000000000002</v>
      </c>
      <c r="OF385" s="4">
        <v>18.66</v>
      </c>
      <c r="OG385" s="4">
        <v>19.309999999999999</v>
      </c>
      <c r="OH385" s="4">
        <v>20.100000000000001</v>
      </c>
      <c r="OI385" s="4">
        <v>20.420000000000002</v>
      </c>
      <c r="OJ385" s="4">
        <v>20.82</v>
      </c>
      <c r="OK385" s="4">
        <v>21.36</v>
      </c>
      <c r="OL385" s="4">
        <v>21.36</v>
      </c>
      <c r="OM385" s="4">
        <v>22.2</v>
      </c>
      <c r="ON385" s="4">
        <v>22.35</v>
      </c>
      <c r="OO385" s="4">
        <v>22.51</v>
      </c>
      <c r="OP385" s="4">
        <v>22.66</v>
      </c>
      <c r="OQ385" s="4">
        <v>22.82</v>
      </c>
      <c r="OR385" s="4">
        <v>23.1</v>
      </c>
      <c r="OS385" s="4">
        <v>23.1</v>
      </c>
      <c r="OT385" s="4">
        <v>23.5</v>
      </c>
      <c r="OU385" s="4">
        <v>24</v>
      </c>
      <c r="OV385" s="4">
        <v>24</v>
      </c>
      <c r="OW385" s="4">
        <v>24</v>
      </c>
      <c r="OX385" s="4">
        <v>24</v>
      </c>
      <c r="OY385" s="4">
        <v>24</v>
      </c>
      <c r="OZ385" s="4">
        <v>24</v>
      </c>
      <c r="PA385" s="4">
        <v>24</v>
      </c>
      <c r="PB385" s="4">
        <v>24</v>
      </c>
      <c r="PC385" s="4">
        <v>24</v>
      </c>
      <c r="PD385" s="4">
        <v>24</v>
      </c>
      <c r="PE385" s="4">
        <v>24</v>
      </c>
      <c r="PF385" s="4">
        <v>24</v>
      </c>
      <c r="PG385" s="4">
        <v>24</v>
      </c>
      <c r="PH385" s="4">
        <v>24</v>
      </c>
      <c r="PI385" s="4">
        <v>24</v>
      </c>
      <c r="PJ385" s="4">
        <v>24</v>
      </c>
      <c r="PK385" s="4">
        <v>24</v>
      </c>
      <c r="PL385" s="4">
        <v>24</v>
      </c>
      <c r="PM385" s="4">
        <v>24</v>
      </c>
      <c r="PN385" s="4">
        <v>24</v>
      </c>
      <c r="PO385" s="4">
        <v>24</v>
      </c>
      <c r="PP385" s="4">
        <v>24</v>
      </c>
      <c r="PQ385" s="4">
        <v>24</v>
      </c>
      <c r="PR385" s="4">
        <v>24</v>
      </c>
      <c r="PS385" s="4">
        <v>24</v>
      </c>
      <c r="PT385" s="4">
        <v>24</v>
      </c>
      <c r="PU385" s="4">
        <v>24</v>
      </c>
      <c r="PV385" s="4">
        <v>24</v>
      </c>
      <c r="PW385" s="4">
        <v>24</v>
      </c>
      <c r="PX385" s="4">
        <v>24</v>
      </c>
      <c r="PY385" s="4">
        <v>24</v>
      </c>
      <c r="PZ385" s="4">
        <v>24</v>
      </c>
      <c r="QA385" s="4">
        <v>24</v>
      </c>
      <c r="QB385" s="4">
        <v>24</v>
      </c>
      <c r="QC385" s="4">
        <v>24</v>
      </c>
      <c r="QD385" s="4">
        <v>24</v>
      </c>
      <c r="QE385" s="4">
        <v>24</v>
      </c>
      <c r="QF385" s="4">
        <v>24</v>
      </c>
      <c r="QG385" s="4">
        <v>24</v>
      </c>
      <c r="QH385" s="4">
        <v>24</v>
      </c>
      <c r="QI385" s="4">
        <v>24</v>
      </c>
      <c r="QJ385" s="4">
        <v>24</v>
      </c>
      <c r="QK385" s="4">
        <v>24</v>
      </c>
      <c r="QL385" s="4">
        <v>24</v>
      </c>
      <c r="QM385" s="4">
        <v>24</v>
      </c>
      <c r="QN385" s="4">
        <v>24</v>
      </c>
      <c r="QO385" s="4">
        <v>24</v>
      </c>
      <c r="QP385" s="4">
        <v>24</v>
      </c>
      <c r="QQ385" s="4">
        <v>24</v>
      </c>
      <c r="QR385" s="4">
        <v>24</v>
      </c>
      <c r="QS385" s="4">
        <v>24</v>
      </c>
      <c r="QT385" s="4">
        <v>24</v>
      </c>
      <c r="QU385" s="4">
        <v>24</v>
      </c>
      <c r="QV385" s="4">
        <v>24</v>
      </c>
      <c r="QW385" s="4">
        <v>24</v>
      </c>
      <c r="QX385" s="4">
        <v>24</v>
      </c>
      <c r="QY385" s="4">
        <v>24</v>
      </c>
      <c r="QZ385" s="4">
        <v>24</v>
      </c>
    </row>
    <row r="386" spans="1:468">
      <c r="A386" s="4" t="s">
        <v>1202</v>
      </c>
      <c r="D386" s="4">
        <v>36.01</v>
      </c>
      <c r="E386" s="4">
        <v>14</v>
      </c>
      <c r="F386" s="689">
        <v>95401.47</v>
      </c>
      <c r="H386" s="4" t="s">
        <v>894</v>
      </c>
      <c r="FM386" s="4">
        <v>0.02</v>
      </c>
      <c r="FN386" s="4">
        <v>0.05</v>
      </c>
      <c r="FO386" s="4">
        <v>0.05</v>
      </c>
      <c r="FP386" s="4">
        <v>0.08</v>
      </c>
      <c r="FQ386" s="4">
        <v>0.11</v>
      </c>
      <c r="FR386" s="4">
        <v>0.14000000000000001</v>
      </c>
      <c r="FS386" s="4">
        <v>0.17</v>
      </c>
      <c r="FT386" s="4">
        <v>0.2</v>
      </c>
      <c r="FU386" s="4">
        <v>0.24</v>
      </c>
      <c r="FV386" s="4">
        <v>0.24</v>
      </c>
      <c r="FW386" s="4">
        <v>0.27</v>
      </c>
      <c r="FX386" s="4">
        <v>0.3</v>
      </c>
      <c r="FY386" s="4">
        <v>0.33</v>
      </c>
      <c r="FZ386" s="4">
        <v>0.36</v>
      </c>
      <c r="GA386" s="4">
        <v>0.39</v>
      </c>
      <c r="GB386" s="4">
        <v>0.42</v>
      </c>
      <c r="GC386" s="4">
        <v>0.42</v>
      </c>
      <c r="GD386" s="4">
        <v>0.45</v>
      </c>
      <c r="GE386" s="4">
        <v>0.48</v>
      </c>
      <c r="GF386" s="4">
        <v>0.51</v>
      </c>
      <c r="GG386" s="4">
        <v>0.54</v>
      </c>
      <c r="GH386" s="4">
        <v>0.56999999999999995</v>
      </c>
      <c r="GI386" s="4">
        <v>0.56999999999999995</v>
      </c>
      <c r="GJ386" s="4">
        <v>0.56999999999999995</v>
      </c>
      <c r="GK386" s="4">
        <v>0.56999999999999995</v>
      </c>
      <c r="GL386" s="4">
        <v>0.56999999999999995</v>
      </c>
      <c r="GM386" s="4">
        <v>0.56999999999999995</v>
      </c>
      <c r="GN386" s="4">
        <v>0.63</v>
      </c>
      <c r="GO386" s="4">
        <v>0.7</v>
      </c>
      <c r="GP386" s="4">
        <v>0.8</v>
      </c>
      <c r="GQ386" s="4">
        <v>0.8</v>
      </c>
      <c r="GR386" s="4">
        <v>0.89</v>
      </c>
      <c r="GS386" s="4">
        <v>0.99</v>
      </c>
      <c r="GT386" s="4">
        <v>1.1000000000000001</v>
      </c>
      <c r="GU386" s="4">
        <v>1.22</v>
      </c>
      <c r="GV386" s="4">
        <v>1.35</v>
      </c>
      <c r="GW386" s="4">
        <v>1.48</v>
      </c>
      <c r="GX386" s="4">
        <v>1.48</v>
      </c>
      <c r="GY386" s="4">
        <v>1.62</v>
      </c>
      <c r="GZ386" s="4">
        <v>1.65</v>
      </c>
      <c r="HA386" s="4">
        <v>1.65</v>
      </c>
      <c r="HB386" s="4">
        <v>1.65</v>
      </c>
      <c r="HC386" s="4">
        <v>1.65</v>
      </c>
      <c r="HD386" s="4">
        <v>1.65</v>
      </c>
      <c r="HE386" s="4">
        <v>1.65</v>
      </c>
      <c r="HF386" s="4">
        <v>1.65</v>
      </c>
      <c r="HG386" s="4">
        <v>1.65</v>
      </c>
      <c r="HH386" s="4">
        <v>1.65</v>
      </c>
      <c r="HI386" s="4">
        <v>1.65</v>
      </c>
      <c r="HJ386" s="4">
        <v>1.65</v>
      </c>
      <c r="HK386" s="4">
        <v>1.65</v>
      </c>
      <c r="HL386" s="4">
        <v>1.65</v>
      </c>
      <c r="HM386" s="4">
        <v>1.65</v>
      </c>
      <c r="HN386" s="4">
        <v>1.65</v>
      </c>
      <c r="HO386" s="4">
        <v>1.68</v>
      </c>
      <c r="HP386" s="4">
        <v>1.74</v>
      </c>
      <c r="HQ386" s="4">
        <v>1.8</v>
      </c>
      <c r="HR386" s="4">
        <v>1.86</v>
      </c>
      <c r="HS386" s="4">
        <v>1.86</v>
      </c>
      <c r="HT386" s="4">
        <v>1.93</v>
      </c>
      <c r="HU386" s="4">
        <v>1.99</v>
      </c>
      <c r="HV386" s="4">
        <v>2.0499999999999998</v>
      </c>
      <c r="HW386" s="4">
        <v>2.11</v>
      </c>
      <c r="HX386" s="4">
        <v>2.17</v>
      </c>
      <c r="HY386" s="4">
        <v>2.2400000000000002</v>
      </c>
      <c r="HZ386" s="4">
        <v>2.2400000000000002</v>
      </c>
      <c r="IA386" s="4">
        <v>2.34</v>
      </c>
      <c r="IB386" s="4">
        <v>2.64</v>
      </c>
      <c r="IC386" s="4">
        <v>3.13</v>
      </c>
      <c r="ID386" s="4">
        <v>3.91</v>
      </c>
      <c r="IE386" s="4">
        <v>4.66</v>
      </c>
      <c r="IF386" s="4">
        <v>4.88</v>
      </c>
      <c r="IG386" s="4">
        <v>4.88</v>
      </c>
      <c r="IH386" s="4">
        <v>5</v>
      </c>
      <c r="II386" s="4">
        <v>5</v>
      </c>
      <c r="IJ386" s="4">
        <v>5.01</v>
      </c>
      <c r="IK386" s="4">
        <v>5.0199999999999996</v>
      </c>
      <c r="IL386" s="4">
        <v>5.0199999999999996</v>
      </c>
      <c r="IM386" s="4">
        <v>5.03</v>
      </c>
      <c r="IN386" s="4">
        <v>5.03</v>
      </c>
      <c r="IO386" s="4">
        <v>5.04</v>
      </c>
      <c r="IP386" s="4">
        <v>5.04</v>
      </c>
      <c r="IQ386" s="4">
        <v>5.05</v>
      </c>
      <c r="IR386" s="4">
        <v>5.0599999999999996</v>
      </c>
      <c r="IS386" s="4">
        <v>5.0599999999999996</v>
      </c>
      <c r="IT386" s="4">
        <v>5.07</v>
      </c>
      <c r="IU386" s="4">
        <v>5.07</v>
      </c>
      <c r="IV386" s="4">
        <v>5.08</v>
      </c>
      <c r="IW386" s="4">
        <v>5.08</v>
      </c>
      <c r="IX386" s="4">
        <v>5.09</v>
      </c>
      <c r="IY386" s="4">
        <v>5.09</v>
      </c>
      <c r="IZ386" s="4">
        <v>5.09</v>
      </c>
      <c r="JA386" s="4">
        <v>5.09</v>
      </c>
      <c r="JB386" s="4">
        <v>5.09</v>
      </c>
      <c r="JC386" s="4">
        <v>5.09</v>
      </c>
      <c r="JD386" s="4">
        <v>5.09</v>
      </c>
      <c r="JE386" s="4">
        <v>5.0999999999999996</v>
      </c>
      <c r="JF386" s="4">
        <v>5.1100000000000003</v>
      </c>
      <c r="JG386" s="4">
        <v>5.1100000000000003</v>
      </c>
      <c r="JH386" s="4">
        <v>5.12</v>
      </c>
      <c r="JI386" s="4">
        <v>5.12</v>
      </c>
      <c r="JJ386" s="4">
        <v>5.13</v>
      </c>
      <c r="JK386" s="4">
        <v>5.13</v>
      </c>
      <c r="JL386" s="4">
        <v>5.15</v>
      </c>
      <c r="JM386" s="4">
        <v>5.16</v>
      </c>
      <c r="JN386" s="4">
        <v>5.18</v>
      </c>
      <c r="JO386" s="4">
        <v>5.22</v>
      </c>
      <c r="JP386" s="4">
        <v>5.22</v>
      </c>
      <c r="JQ386" s="4">
        <v>5.33</v>
      </c>
      <c r="JR386" s="4">
        <v>5.47</v>
      </c>
      <c r="JS386" s="4">
        <v>6.05</v>
      </c>
      <c r="JT386" s="4">
        <v>6.06</v>
      </c>
      <c r="JU386" s="4">
        <v>6.08</v>
      </c>
      <c r="JV386" s="4">
        <v>6.1</v>
      </c>
      <c r="JW386" s="4">
        <v>6.1</v>
      </c>
      <c r="JX386" s="4">
        <v>6.12</v>
      </c>
      <c r="JY386" s="4">
        <v>6.14</v>
      </c>
      <c r="JZ386" s="4">
        <v>6.17</v>
      </c>
      <c r="KA386" s="4">
        <v>6.2</v>
      </c>
      <c r="KB386" s="4">
        <v>6.24</v>
      </c>
      <c r="KC386" s="4">
        <v>6.27</v>
      </c>
      <c r="KD386" s="4">
        <v>6.27</v>
      </c>
      <c r="KE386" s="4">
        <v>6.3</v>
      </c>
      <c r="KF386" s="4">
        <v>6.31</v>
      </c>
      <c r="KG386" s="4">
        <v>6.33</v>
      </c>
      <c r="KH386" s="4">
        <v>6.35</v>
      </c>
      <c r="KI386" s="4">
        <v>6.36</v>
      </c>
      <c r="KJ386" s="4">
        <v>6.38</v>
      </c>
      <c r="KK386" s="4">
        <v>6.38</v>
      </c>
      <c r="KL386" s="4">
        <v>6.4</v>
      </c>
      <c r="KM386" s="4">
        <v>6.42</v>
      </c>
      <c r="KN386" s="4">
        <v>6.44</v>
      </c>
      <c r="KO386" s="4">
        <v>6.46</v>
      </c>
      <c r="KP386" s="4">
        <v>6.48</v>
      </c>
      <c r="KQ386" s="4">
        <v>6.5</v>
      </c>
      <c r="KR386" s="4">
        <v>6.5</v>
      </c>
      <c r="KS386" s="4">
        <v>6.52</v>
      </c>
      <c r="KT386" s="4">
        <v>6.54</v>
      </c>
      <c r="KU386" s="4">
        <v>6.56</v>
      </c>
      <c r="KV386" s="4">
        <v>6.58</v>
      </c>
      <c r="KW386" s="4">
        <v>6.6</v>
      </c>
      <c r="KX386" s="4">
        <v>6.62</v>
      </c>
      <c r="KY386" s="4">
        <v>6.62</v>
      </c>
      <c r="KZ386" s="4">
        <v>6.64</v>
      </c>
      <c r="LA386" s="4">
        <v>6.66</v>
      </c>
      <c r="LB386" s="4">
        <v>6.68</v>
      </c>
      <c r="LC386" s="4">
        <v>6.7</v>
      </c>
      <c r="LD386" s="4">
        <v>6.72</v>
      </c>
      <c r="LE386" s="4">
        <v>6.74</v>
      </c>
      <c r="LF386" s="4">
        <v>6.74</v>
      </c>
      <c r="LG386" s="4">
        <v>6.76</v>
      </c>
      <c r="LH386" s="4">
        <v>6.79</v>
      </c>
      <c r="LI386" s="4">
        <v>6.82</v>
      </c>
      <c r="LJ386" s="4">
        <v>6.84</v>
      </c>
      <c r="LK386" s="4">
        <v>6.86</v>
      </c>
      <c r="LL386" s="4">
        <v>6.89</v>
      </c>
      <c r="LM386" s="4">
        <v>6.89</v>
      </c>
      <c r="LN386" s="4">
        <v>6.92</v>
      </c>
      <c r="LO386" s="4">
        <v>6.94</v>
      </c>
      <c r="LP386" s="4">
        <v>6.97</v>
      </c>
      <c r="LQ386" s="4">
        <v>7</v>
      </c>
      <c r="LR386" s="4">
        <v>7.03</v>
      </c>
      <c r="LS386" s="4">
        <v>7.06</v>
      </c>
      <c r="LT386" s="4">
        <v>7.06</v>
      </c>
      <c r="LU386" s="4">
        <v>7.09</v>
      </c>
      <c r="LV386" s="4">
        <v>7.11</v>
      </c>
      <c r="LW386" s="4">
        <v>7.15</v>
      </c>
      <c r="LX386" s="4">
        <v>7.18</v>
      </c>
      <c r="LY386" s="4">
        <v>7.2</v>
      </c>
      <c r="LZ386" s="4">
        <v>7.23</v>
      </c>
      <c r="MA386" s="4">
        <v>7.23</v>
      </c>
      <c r="MB386" s="4">
        <v>7.26</v>
      </c>
      <c r="MC386" s="4">
        <v>7.3</v>
      </c>
      <c r="MD386" s="4">
        <v>7.33</v>
      </c>
      <c r="ME386" s="4">
        <v>7.37</v>
      </c>
      <c r="MF386" s="4">
        <v>7.41</v>
      </c>
      <c r="MG386" s="4">
        <v>7.46</v>
      </c>
      <c r="MH386" s="4">
        <v>7.46</v>
      </c>
      <c r="MI386" s="4">
        <v>7.51</v>
      </c>
      <c r="MJ386" s="4">
        <v>7.56</v>
      </c>
      <c r="MK386" s="4">
        <v>7.61</v>
      </c>
      <c r="ML386" s="4">
        <v>7.67</v>
      </c>
      <c r="MM386" s="4">
        <v>7.72</v>
      </c>
      <c r="MN386" s="4">
        <v>7.77</v>
      </c>
      <c r="MO386" s="4">
        <v>7.77</v>
      </c>
      <c r="MP386" s="4">
        <v>7.82</v>
      </c>
      <c r="MQ386" s="4">
        <v>7.87</v>
      </c>
      <c r="MR386" s="4">
        <v>7.93</v>
      </c>
      <c r="MS386" s="4">
        <v>7.99</v>
      </c>
      <c r="MT386" s="4">
        <v>8.23</v>
      </c>
      <c r="MU386" s="4">
        <v>8.68</v>
      </c>
      <c r="MV386" s="4">
        <v>8.68</v>
      </c>
      <c r="MW386" s="4">
        <v>9.16</v>
      </c>
      <c r="MX386" s="4">
        <v>9.98</v>
      </c>
      <c r="MY386" s="4">
        <v>10.66</v>
      </c>
      <c r="MZ386" s="4">
        <v>11.01</v>
      </c>
      <c r="NA386" s="4">
        <v>11.46</v>
      </c>
      <c r="NB386" s="4">
        <v>12.01</v>
      </c>
      <c r="NC386" s="4">
        <v>12.01</v>
      </c>
      <c r="ND386" s="4">
        <v>12.42</v>
      </c>
      <c r="NE386" s="4">
        <v>13.17</v>
      </c>
      <c r="NF386" s="4">
        <v>13.52</v>
      </c>
      <c r="NG386" s="4">
        <v>14</v>
      </c>
      <c r="NH386" s="4">
        <v>15.02</v>
      </c>
      <c r="NI386" s="4">
        <v>16.29</v>
      </c>
      <c r="NJ386" s="4">
        <v>16.29</v>
      </c>
      <c r="NK386" s="4">
        <v>19.27</v>
      </c>
      <c r="NL386" s="4">
        <v>20.010000000000002</v>
      </c>
      <c r="NM386" s="4">
        <v>20.95</v>
      </c>
      <c r="NN386" s="4">
        <v>22.97</v>
      </c>
      <c r="NO386" s="4">
        <v>22.97</v>
      </c>
      <c r="NP386" s="4">
        <v>23.63</v>
      </c>
      <c r="NQ386" s="4">
        <v>23.63</v>
      </c>
      <c r="NR386" s="4">
        <v>24.19</v>
      </c>
      <c r="NS386" s="4">
        <v>25.39</v>
      </c>
      <c r="NT386" s="4">
        <v>26.04</v>
      </c>
      <c r="NU386" s="4">
        <v>27.35</v>
      </c>
      <c r="NV386" s="4">
        <v>27.7</v>
      </c>
      <c r="NW386" s="4">
        <v>28.07</v>
      </c>
      <c r="NX386" s="4">
        <v>28.07</v>
      </c>
      <c r="NY386" s="4">
        <v>28.46</v>
      </c>
      <c r="NZ386" s="4">
        <v>28.75</v>
      </c>
      <c r="OA386" s="4">
        <v>29.01</v>
      </c>
      <c r="OB386" s="4">
        <v>29.43</v>
      </c>
      <c r="OC386" s="4">
        <v>29.8</v>
      </c>
      <c r="OD386" s="4">
        <v>30.57</v>
      </c>
      <c r="OE386" s="4">
        <v>30.57</v>
      </c>
      <c r="OF386" s="4">
        <v>30.67</v>
      </c>
      <c r="OG386" s="4">
        <v>30.75</v>
      </c>
      <c r="OH386" s="4">
        <v>30.87</v>
      </c>
      <c r="OI386" s="4">
        <v>30.98</v>
      </c>
      <c r="OJ386" s="4">
        <v>31.19</v>
      </c>
      <c r="OK386" s="4">
        <v>31.41</v>
      </c>
      <c r="OL386" s="4">
        <v>31.41</v>
      </c>
      <c r="OM386" s="4">
        <v>31.77</v>
      </c>
      <c r="ON386" s="4">
        <v>32.03</v>
      </c>
      <c r="OO386" s="4">
        <v>32.31</v>
      </c>
      <c r="OP386" s="4">
        <v>32.68</v>
      </c>
      <c r="OQ386" s="4">
        <v>33.51</v>
      </c>
      <c r="OR386" s="4">
        <v>33.64</v>
      </c>
      <c r="OS386" s="4">
        <v>33.64</v>
      </c>
      <c r="OT386" s="4">
        <v>33.86</v>
      </c>
      <c r="OU386" s="4">
        <v>34.22</v>
      </c>
      <c r="OV386" s="4">
        <v>34.64</v>
      </c>
      <c r="OW386" s="4">
        <v>34.94</v>
      </c>
      <c r="OX386" s="4">
        <v>35</v>
      </c>
      <c r="OY386" s="4">
        <v>35.07</v>
      </c>
      <c r="OZ386" s="4">
        <v>35.07</v>
      </c>
      <c r="PA386" s="4">
        <v>35.22</v>
      </c>
      <c r="PB386" s="4">
        <v>35.369999999999997</v>
      </c>
      <c r="PC386" s="4">
        <v>35.43</v>
      </c>
      <c r="PD386" s="4">
        <v>35.49</v>
      </c>
      <c r="PE386" s="4">
        <v>35.549999999999997</v>
      </c>
      <c r="PF386" s="4">
        <v>35.69</v>
      </c>
      <c r="PG386" s="4">
        <v>35.69</v>
      </c>
      <c r="PH386" s="4">
        <v>35.89</v>
      </c>
      <c r="PI386" s="4">
        <v>35.9</v>
      </c>
      <c r="PJ386" s="4">
        <v>35.92</v>
      </c>
      <c r="PK386" s="4">
        <v>35.93</v>
      </c>
      <c r="PL386" s="4">
        <v>35.96</v>
      </c>
      <c r="PM386" s="4">
        <v>36.01</v>
      </c>
      <c r="PN386" s="4">
        <v>36.01</v>
      </c>
      <c r="PO386" s="4">
        <v>36.01</v>
      </c>
      <c r="PP386" s="4">
        <v>36.01</v>
      </c>
      <c r="PQ386" s="4">
        <v>36.01</v>
      </c>
      <c r="PR386" s="4">
        <v>36.01</v>
      </c>
      <c r="PS386" s="4">
        <v>36.01</v>
      </c>
      <c r="PT386" s="4">
        <v>36.01</v>
      </c>
      <c r="PU386" s="4">
        <v>36.01</v>
      </c>
      <c r="PV386" s="4">
        <v>36.01</v>
      </c>
      <c r="PW386" s="4">
        <v>36.01</v>
      </c>
      <c r="PX386" s="4">
        <v>36.01</v>
      </c>
      <c r="PY386" s="4">
        <v>36.01</v>
      </c>
      <c r="PZ386" s="4">
        <v>36.01</v>
      </c>
      <c r="QA386" s="4">
        <v>36.01</v>
      </c>
      <c r="QB386" s="4">
        <v>36.01</v>
      </c>
      <c r="QC386" s="4">
        <v>36.01</v>
      </c>
      <c r="QD386" s="4">
        <v>36.01</v>
      </c>
      <c r="QE386" s="4">
        <v>36.01</v>
      </c>
      <c r="QF386" s="4">
        <v>36.01</v>
      </c>
      <c r="QG386" s="4">
        <v>36.01</v>
      </c>
      <c r="QH386" s="4">
        <v>36.01</v>
      </c>
      <c r="QI386" s="4">
        <v>36.01</v>
      </c>
      <c r="QJ386" s="4">
        <v>36.01</v>
      </c>
      <c r="QK386" s="4">
        <v>36.01</v>
      </c>
      <c r="QL386" s="4">
        <v>36.01</v>
      </c>
      <c r="QM386" s="4">
        <v>36.01</v>
      </c>
      <c r="QN386" s="4">
        <v>36.01</v>
      </c>
      <c r="QO386" s="4">
        <v>36.01</v>
      </c>
      <c r="QP386" s="4">
        <v>36.01</v>
      </c>
      <c r="QQ386" s="4">
        <v>36.01</v>
      </c>
      <c r="QR386" s="4">
        <v>36.01</v>
      </c>
      <c r="QS386" s="4">
        <v>36.01</v>
      </c>
      <c r="QT386" s="4">
        <v>36.01</v>
      </c>
      <c r="QU386" s="4">
        <v>36.01</v>
      </c>
      <c r="QV386" s="4">
        <v>36.01</v>
      </c>
      <c r="QW386" s="4">
        <v>36.01</v>
      </c>
      <c r="QX386" s="4">
        <v>36.01</v>
      </c>
      <c r="QY386" s="4">
        <v>36.01</v>
      </c>
      <c r="QZ386" s="4">
        <v>36.01</v>
      </c>
    </row>
    <row r="387" spans="1:468">
      <c r="A387" s="4" t="s">
        <v>1203</v>
      </c>
      <c r="D387" s="4">
        <v>16</v>
      </c>
      <c r="E387" s="4">
        <v>2.75</v>
      </c>
      <c r="F387" s="689">
        <v>457144</v>
      </c>
      <c r="H387" s="4" t="s">
        <v>894</v>
      </c>
      <c r="JL387" s="4">
        <v>0</v>
      </c>
      <c r="JM387" s="4">
        <v>0.01</v>
      </c>
      <c r="JN387" s="4">
        <v>0.02</v>
      </c>
      <c r="JO387" s="4">
        <v>0.05</v>
      </c>
      <c r="JP387" s="4">
        <v>0.05</v>
      </c>
      <c r="JQ387" s="4">
        <v>0.12</v>
      </c>
      <c r="JR387" s="4">
        <v>0.28000000000000003</v>
      </c>
      <c r="JS387" s="4">
        <v>0.69</v>
      </c>
      <c r="JT387" s="4">
        <v>0.7</v>
      </c>
      <c r="JU387" s="4">
        <v>0.71</v>
      </c>
      <c r="JV387" s="4">
        <v>0.71</v>
      </c>
      <c r="JW387" s="4">
        <v>0.71</v>
      </c>
      <c r="JX387" s="4">
        <v>0.73</v>
      </c>
      <c r="JY387" s="4">
        <v>0.74</v>
      </c>
      <c r="JZ387" s="4">
        <v>0.76</v>
      </c>
      <c r="KA387" s="4">
        <v>0.77</v>
      </c>
      <c r="KB387" s="4">
        <v>0.79</v>
      </c>
      <c r="KC387" s="4">
        <v>0.81</v>
      </c>
      <c r="KD387" s="4">
        <v>0.81</v>
      </c>
      <c r="KE387" s="4">
        <v>0.84</v>
      </c>
      <c r="KF387" s="4">
        <v>0.84</v>
      </c>
      <c r="KG387" s="4">
        <v>0.84</v>
      </c>
      <c r="KH387" s="4">
        <v>0.84</v>
      </c>
      <c r="KI387" s="4">
        <v>0.84</v>
      </c>
      <c r="KJ387" s="4">
        <v>0.84</v>
      </c>
      <c r="KK387" s="4">
        <v>0.84</v>
      </c>
      <c r="KL387" s="4">
        <v>0.84</v>
      </c>
      <c r="KM387" s="4">
        <v>0.84</v>
      </c>
      <c r="KN387" s="4">
        <v>0.84</v>
      </c>
      <c r="KO387" s="4">
        <v>0.84</v>
      </c>
      <c r="KP387" s="4">
        <v>0.85</v>
      </c>
      <c r="KQ387" s="4">
        <v>0.85</v>
      </c>
      <c r="KR387" s="4">
        <v>0.85</v>
      </c>
      <c r="KS387" s="4">
        <v>0.85</v>
      </c>
      <c r="KT387" s="4">
        <v>0.85</v>
      </c>
      <c r="KU387" s="4">
        <v>0.86</v>
      </c>
      <c r="KV387" s="4">
        <v>0.86</v>
      </c>
      <c r="KW387" s="4">
        <v>0.86</v>
      </c>
      <c r="KX387" s="4">
        <v>0.87</v>
      </c>
      <c r="KY387" s="4">
        <v>0.87</v>
      </c>
      <c r="KZ387" s="4">
        <v>0.87</v>
      </c>
      <c r="LA387" s="4">
        <v>0.87</v>
      </c>
      <c r="LB387" s="4">
        <v>0.87</v>
      </c>
      <c r="LC387" s="4">
        <v>0.87</v>
      </c>
      <c r="LD387" s="4">
        <v>0.88</v>
      </c>
      <c r="LE387" s="4">
        <v>0.88</v>
      </c>
      <c r="LF387" s="4">
        <v>0.88</v>
      </c>
      <c r="LG387" s="4">
        <v>0.88</v>
      </c>
      <c r="LH387" s="4">
        <v>0.88</v>
      </c>
      <c r="LI387" s="4">
        <v>0.89</v>
      </c>
      <c r="LJ387" s="4">
        <v>0.89</v>
      </c>
      <c r="LK387" s="4">
        <v>0.89</v>
      </c>
      <c r="LL387" s="4">
        <v>0.89</v>
      </c>
      <c r="LM387" s="4">
        <v>0.89</v>
      </c>
      <c r="LN387" s="4">
        <v>0.9</v>
      </c>
      <c r="LO387" s="4">
        <v>0.9</v>
      </c>
      <c r="LP387" s="4">
        <v>0.9</v>
      </c>
      <c r="LQ387" s="4">
        <v>0.9</v>
      </c>
      <c r="LR387" s="4">
        <v>0.9</v>
      </c>
      <c r="LS387" s="4">
        <v>0.91</v>
      </c>
      <c r="LT387" s="4">
        <v>0.91</v>
      </c>
      <c r="LU387" s="4">
        <v>0.91</v>
      </c>
      <c r="LV387" s="4">
        <v>0.91</v>
      </c>
      <c r="LW387" s="4">
        <v>0.92</v>
      </c>
      <c r="LX387" s="4">
        <v>0.92</v>
      </c>
      <c r="LY387" s="4">
        <v>0.92</v>
      </c>
      <c r="LZ387" s="4">
        <v>0.92</v>
      </c>
      <c r="MA387" s="4">
        <v>0.92</v>
      </c>
      <c r="MB387" s="4">
        <v>0.93</v>
      </c>
      <c r="MC387" s="4">
        <v>0.93</v>
      </c>
      <c r="MD387" s="4">
        <v>0.93</v>
      </c>
      <c r="ME387" s="4">
        <v>0.93</v>
      </c>
      <c r="MF387" s="4">
        <v>0.94</v>
      </c>
      <c r="MG387" s="4">
        <v>0.94</v>
      </c>
      <c r="MH387" s="4">
        <v>0.94</v>
      </c>
      <c r="MI387" s="4">
        <v>0.95</v>
      </c>
      <c r="MJ387" s="4">
        <v>0.95</v>
      </c>
      <c r="MK387" s="4">
        <v>0.96</v>
      </c>
      <c r="ML387" s="4">
        <v>0.96</v>
      </c>
      <c r="MM387" s="4">
        <v>0.97</v>
      </c>
      <c r="MN387" s="4">
        <v>0.97</v>
      </c>
      <c r="MO387" s="4">
        <v>0.97</v>
      </c>
      <c r="MP387" s="4">
        <v>0.98</v>
      </c>
      <c r="MQ387" s="4">
        <v>0.98</v>
      </c>
      <c r="MR387" s="4">
        <v>0.99</v>
      </c>
      <c r="MS387" s="4">
        <v>0.99</v>
      </c>
      <c r="MT387" s="4">
        <v>1</v>
      </c>
      <c r="MU387" s="4">
        <v>1.03</v>
      </c>
      <c r="MV387" s="4">
        <v>1.03</v>
      </c>
      <c r="MW387" s="4">
        <v>1.07</v>
      </c>
      <c r="MX387" s="4">
        <v>1.1100000000000001</v>
      </c>
      <c r="MY387" s="4">
        <v>1.17</v>
      </c>
      <c r="MZ387" s="4">
        <v>1.24</v>
      </c>
      <c r="NA387" s="4">
        <v>1.36</v>
      </c>
      <c r="NB387" s="4">
        <v>1.5</v>
      </c>
      <c r="NC387" s="4">
        <v>1.5</v>
      </c>
      <c r="ND387" s="4">
        <v>1.75</v>
      </c>
      <c r="NE387" s="4">
        <v>2.14</v>
      </c>
      <c r="NF387" s="4">
        <v>2.39</v>
      </c>
      <c r="NG387" s="4">
        <v>2.75</v>
      </c>
      <c r="NH387" s="4">
        <v>3</v>
      </c>
      <c r="NI387" s="4">
        <v>3.34</v>
      </c>
      <c r="NJ387" s="4">
        <v>3.34</v>
      </c>
      <c r="NK387" s="4">
        <v>4</v>
      </c>
      <c r="NL387" s="4">
        <v>4.46</v>
      </c>
      <c r="NM387" s="4">
        <v>4.96</v>
      </c>
      <c r="NN387" s="4">
        <v>5.56</v>
      </c>
      <c r="NO387" s="4">
        <v>5.56</v>
      </c>
      <c r="NP387" s="4">
        <v>6.38</v>
      </c>
      <c r="NQ387" s="4">
        <v>6.38</v>
      </c>
      <c r="NR387" s="4">
        <v>7</v>
      </c>
      <c r="NS387" s="4">
        <v>7.64</v>
      </c>
      <c r="NT387" s="4">
        <v>8.7100000000000009</v>
      </c>
      <c r="NU387" s="4">
        <v>9.23</v>
      </c>
      <c r="NV387" s="4">
        <v>9.56</v>
      </c>
      <c r="NW387" s="4">
        <v>9.8800000000000008</v>
      </c>
      <c r="NX387" s="4">
        <v>9.8800000000000008</v>
      </c>
      <c r="NY387" s="4">
        <v>10.17</v>
      </c>
      <c r="NZ387" s="4">
        <v>10.49</v>
      </c>
      <c r="OA387" s="4">
        <v>10.8</v>
      </c>
      <c r="OB387" s="4">
        <v>11.03</v>
      </c>
      <c r="OC387" s="4">
        <v>11.16</v>
      </c>
      <c r="OD387" s="4">
        <v>11.34</v>
      </c>
      <c r="OE387" s="4">
        <v>11.34</v>
      </c>
      <c r="OF387" s="4">
        <v>11.56</v>
      </c>
      <c r="OG387" s="4">
        <v>11.67</v>
      </c>
      <c r="OH387" s="4">
        <v>11.81</v>
      </c>
      <c r="OI387" s="4">
        <v>11.98</v>
      </c>
      <c r="OJ387" s="4">
        <v>12.26</v>
      </c>
      <c r="OK387" s="4">
        <v>12.45</v>
      </c>
      <c r="OL387" s="4">
        <v>12.45</v>
      </c>
      <c r="OM387" s="4">
        <v>12.81</v>
      </c>
      <c r="ON387" s="4">
        <v>13.1</v>
      </c>
      <c r="OO387" s="4">
        <v>13.19</v>
      </c>
      <c r="OP387" s="4">
        <v>13.37</v>
      </c>
      <c r="OQ387" s="4">
        <v>13.6</v>
      </c>
      <c r="OR387" s="4">
        <v>13.69</v>
      </c>
      <c r="OS387" s="4">
        <v>13.69</v>
      </c>
      <c r="OT387" s="4">
        <v>13.86</v>
      </c>
      <c r="OU387" s="4">
        <v>14.11</v>
      </c>
      <c r="OV387" s="4">
        <v>14.47</v>
      </c>
      <c r="OW387" s="4">
        <v>14.76</v>
      </c>
      <c r="OX387" s="4">
        <v>14.81</v>
      </c>
      <c r="OY387" s="4">
        <v>14.87</v>
      </c>
      <c r="OZ387" s="4">
        <v>14.87</v>
      </c>
      <c r="PA387" s="4">
        <v>15</v>
      </c>
      <c r="PB387" s="4">
        <v>15.13</v>
      </c>
      <c r="PC387" s="4">
        <v>15.2</v>
      </c>
      <c r="PD387" s="4">
        <v>15.26</v>
      </c>
      <c r="PE387" s="4">
        <v>15.32</v>
      </c>
      <c r="PF387" s="4">
        <v>15.46</v>
      </c>
      <c r="PG387" s="4">
        <v>15.46</v>
      </c>
      <c r="PH387" s="4">
        <v>15.66</v>
      </c>
      <c r="PI387" s="4">
        <v>15.7</v>
      </c>
      <c r="PJ387" s="4">
        <v>15.74</v>
      </c>
      <c r="PK387" s="4">
        <v>15.78</v>
      </c>
      <c r="PL387" s="4">
        <v>15.87</v>
      </c>
      <c r="PM387" s="4">
        <v>16</v>
      </c>
      <c r="PN387" s="4">
        <v>16</v>
      </c>
      <c r="PO387" s="4">
        <v>16</v>
      </c>
      <c r="PP387" s="4">
        <v>16</v>
      </c>
      <c r="PQ387" s="4">
        <v>16</v>
      </c>
      <c r="PR387" s="4">
        <v>16</v>
      </c>
      <c r="PS387" s="4">
        <v>16</v>
      </c>
      <c r="PT387" s="4">
        <v>16</v>
      </c>
      <c r="PU387" s="4">
        <v>16</v>
      </c>
      <c r="PV387" s="4">
        <v>16</v>
      </c>
      <c r="PW387" s="4">
        <v>16</v>
      </c>
      <c r="PX387" s="4">
        <v>16</v>
      </c>
      <c r="PY387" s="4">
        <v>16</v>
      </c>
      <c r="PZ387" s="4">
        <v>16</v>
      </c>
      <c r="QA387" s="4">
        <v>16</v>
      </c>
      <c r="QB387" s="4">
        <v>16</v>
      </c>
      <c r="QC387" s="4">
        <v>16</v>
      </c>
      <c r="QD387" s="4">
        <v>16</v>
      </c>
      <c r="QE387" s="4">
        <v>16</v>
      </c>
      <c r="QF387" s="4">
        <v>16</v>
      </c>
      <c r="QG387" s="4">
        <v>16</v>
      </c>
      <c r="QH387" s="4">
        <v>16</v>
      </c>
      <c r="QI387" s="4">
        <v>16</v>
      </c>
      <c r="QJ387" s="4">
        <v>16</v>
      </c>
      <c r="QK387" s="4">
        <v>16</v>
      </c>
      <c r="QL387" s="4">
        <v>16</v>
      </c>
      <c r="QM387" s="4">
        <v>16</v>
      </c>
      <c r="QN387" s="4">
        <v>16</v>
      </c>
      <c r="QO387" s="4">
        <v>16</v>
      </c>
      <c r="QP387" s="4">
        <v>16</v>
      </c>
      <c r="QQ387" s="4">
        <v>16</v>
      </c>
      <c r="QR387" s="4">
        <v>16</v>
      </c>
      <c r="QS387" s="4">
        <v>16</v>
      </c>
      <c r="QT387" s="4">
        <v>16</v>
      </c>
      <c r="QU387" s="4">
        <v>16</v>
      </c>
      <c r="QV387" s="4">
        <v>16</v>
      </c>
      <c r="QW387" s="4">
        <v>16</v>
      </c>
      <c r="QX387" s="4">
        <v>16</v>
      </c>
      <c r="QY387" s="4">
        <v>16</v>
      </c>
      <c r="QZ387" s="4">
        <v>16</v>
      </c>
    </row>
    <row r="388" spans="1:468">
      <c r="A388" s="4" t="s">
        <v>1142</v>
      </c>
      <c r="D388" s="4">
        <v>6501.27</v>
      </c>
      <c r="E388" s="4">
        <v>4784.8900000000003</v>
      </c>
      <c r="F388" s="689">
        <v>4678456.7300000004</v>
      </c>
      <c r="H388" s="4" t="s">
        <v>894</v>
      </c>
      <c r="EP388" s="4">
        <v>1.51</v>
      </c>
      <c r="EQ388" s="4">
        <v>3.19</v>
      </c>
      <c r="ER388" s="4">
        <v>5.18</v>
      </c>
      <c r="ES388" s="4">
        <v>12.05</v>
      </c>
      <c r="ET388" s="4">
        <v>12.05</v>
      </c>
      <c r="EU388" s="4">
        <v>25.35</v>
      </c>
      <c r="EV388" s="4">
        <v>38.89</v>
      </c>
      <c r="EW388" s="4">
        <v>53.11</v>
      </c>
      <c r="EX388" s="4">
        <v>67.61</v>
      </c>
      <c r="EY388" s="4">
        <v>91.55</v>
      </c>
      <c r="EZ388" s="4">
        <v>117.03</v>
      </c>
      <c r="FA388" s="4">
        <v>117.03</v>
      </c>
      <c r="FB388" s="4">
        <v>142.53</v>
      </c>
      <c r="FC388" s="4">
        <v>168.03</v>
      </c>
      <c r="FD388" s="4">
        <v>193.53</v>
      </c>
      <c r="FE388" s="4">
        <v>219.03</v>
      </c>
      <c r="FF388" s="4">
        <v>238.15</v>
      </c>
      <c r="FG388" s="4">
        <v>257.27999999999997</v>
      </c>
      <c r="FH388" s="4">
        <v>257.27999999999997</v>
      </c>
      <c r="FI388" s="4">
        <v>276.39999999999998</v>
      </c>
      <c r="FJ388" s="4">
        <v>276.39999999999998</v>
      </c>
      <c r="FK388" s="4">
        <v>295.52999999999997</v>
      </c>
      <c r="FL388" s="4">
        <v>314.64999999999998</v>
      </c>
      <c r="FM388" s="4">
        <v>333.78</v>
      </c>
      <c r="FN388" s="4">
        <v>352.9</v>
      </c>
      <c r="FO388" s="4">
        <v>352.9</v>
      </c>
      <c r="FP388" s="4">
        <v>372.03</v>
      </c>
      <c r="FQ388" s="4">
        <v>391.15</v>
      </c>
      <c r="FR388" s="4">
        <v>411.15</v>
      </c>
      <c r="FS388" s="4">
        <v>431.96</v>
      </c>
      <c r="FT388" s="4">
        <v>456</v>
      </c>
      <c r="FU388" s="4">
        <v>482.4</v>
      </c>
      <c r="FV388" s="4">
        <v>482.4</v>
      </c>
      <c r="FW388" s="4">
        <v>511.48</v>
      </c>
      <c r="FX388" s="4">
        <v>542.51</v>
      </c>
      <c r="FY388" s="4">
        <v>574</v>
      </c>
      <c r="FZ388" s="4">
        <v>608.4</v>
      </c>
      <c r="GA388" s="4">
        <v>643.89</v>
      </c>
      <c r="GB388" s="4">
        <v>682.66</v>
      </c>
      <c r="GC388" s="4">
        <v>682.66</v>
      </c>
      <c r="GD388" s="4">
        <v>722.88</v>
      </c>
      <c r="GE388" s="4">
        <v>766.18</v>
      </c>
      <c r="GF388" s="4">
        <v>810.24</v>
      </c>
      <c r="GG388" s="4">
        <v>856.2</v>
      </c>
      <c r="GH388" s="4">
        <v>904.63</v>
      </c>
      <c r="GI388" s="4">
        <v>904.63</v>
      </c>
      <c r="GJ388" s="4">
        <v>904.63</v>
      </c>
      <c r="GK388" s="4">
        <v>904.63</v>
      </c>
      <c r="GL388" s="4">
        <v>904.63</v>
      </c>
      <c r="GM388" s="4">
        <v>904.63</v>
      </c>
      <c r="GN388" s="4">
        <v>985</v>
      </c>
      <c r="GO388" s="4">
        <v>1062.0899999999999</v>
      </c>
      <c r="GP388" s="4">
        <v>1136.6300000000001</v>
      </c>
      <c r="GQ388" s="4">
        <v>1136.6300000000001</v>
      </c>
      <c r="GR388" s="4">
        <v>1189.45</v>
      </c>
      <c r="GS388" s="4">
        <v>1244.6199999999999</v>
      </c>
      <c r="GT388" s="4">
        <v>1306.76</v>
      </c>
      <c r="GU388" s="4">
        <v>1361.13</v>
      </c>
      <c r="GV388" s="4">
        <v>1396</v>
      </c>
      <c r="GW388" s="4">
        <v>1427.06</v>
      </c>
      <c r="GX388" s="4">
        <v>1427.06</v>
      </c>
      <c r="GY388" s="4">
        <v>1462.68</v>
      </c>
      <c r="GZ388" s="4">
        <v>1538.19</v>
      </c>
      <c r="HA388" s="4">
        <v>1595.54</v>
      </c>
      <c r="HB388" s="4">
        <v>1691.46</v>
      </c>
      <c r="HC388" s="4">
        <v>1732.58</v>
      </c>
      <c r="HD388" s="4">
        <v>1761.43</v>
      </c>
      <c r="HE388" s="4">
        <v>1761.43</v>
      </c>
      <c r="HF388" s="4">
        <v>1800.94</v>
      </c>
      <c r="HG388" s="4">
        <v>1866.76</v>
      </c>
      <c r="HH388" s="4">
        <v>1873.44</v>
      </c>
      <c r="HI388" s="4">
        <v>1880.16</v>
      </c>
      <c r="HJ388" s="4">
        <v>1882.66</v>
      </c>
      <c r="HK388" s="4">
        <v>1884.37</v>
      </c>
      <c r="HL388" s="4">
        <v>1884.37</v>
      </c>
      <c r="HM388" s="4">
        <v>1886.1</v>
      </c>
      <c r="HN388" s="4">
        <v>1888.03</v>
      </c>
      <c r="HO388" s="4">
        <v>1890.38</v>
      </c>
      <c r="HP388" s="4">
        <v>1892.94</v>
      </c>
      <c r="HQ388" s="4">
        <v>1894.44</v>
      </c>
      <c r="HR388" s="4">
        <v>1896.48</v>
      </c>
      <c r="HS388" s="4">
        <v>1896.48</v>
      </c>
      <c r="HT388" s="4">
        <v>1898.76</v>
      </c>
      <c r="HU388" s="4">
        <v>1901.04</v>
      </c>
      <c r="HV388" s="4">
        <v>1903.42</v>
      </c>
      <c r="HW388" s="4">
        <v>1905.87</v>
      </c>
      <c r="HX388" s="4">
        <v>1908.5</v>
      </c>
      <c r="HY388" s="4">
        <v>1911.21</v>
      </c>
      <c r="HZ388" s="4">
        <v>1911.21</v>
      </c>
      <c r="IA388" s="4">
        <v>1915.47</v>
      </c>
      <c r="IB388" s="4">
        <v>1919.94</v>
      </c>
      <c r="IC388" s="4">
        <v>1924.46</v>
      </c>
      <c r="ID388" s="4">
        <v>1929.09</v>
      </c>
      <c r="IE388" s="4">
        <v>1933.82</v>
      </c>
      <c r="IF388" s="4">
        <v>1938.7</v>
      </c>
      <c r="IG388" s="4">
        <v>1938.7</v>
      </c>
      <c r="IH388" s="4">
        <v>1943.18</v>
      </c>
      <c r="II388" s="4">
        <v>1948.35</v>
      </c>
      <c r="IJ388" s="4">
        <v>1953.67</v>
      </c>
      <c r="IK388" s="4">
        <v>1958.78</v>
      </c>
      <c r="IL388" s="4">
        <v>1963.89</v>
      </c>
      <c r="IM388" s="4">
        <v>1969.22</v>
      </c>
      <c r="IN388" s="4">
        <v>1969.22</v>
      </c>
      <c r="IO388" s="4">
        <v>1975.74</v>
      </c>
      <c r="IP388" s="4">
        <v>1982.65</v>
      </c>
      <c r="IQ388" s="4">
        <v>1988.86</v>
      </c>
      <c r="IR388" s="4">
        <v>1995.18</v>
      </c>
      <c r="IS388" s="4">
        <v>2019.27</v>
      </c>
      <c r="IT388" s="4">
        <v>2075.8200000000002</v>
      </c>
      <c r="IU388" s="4">
        <v>2075.8200000000002</v>
      </c>
      <c r="IV388" s="4">
        <v>2150.2399999999998</v>
      </c>
      <c r="IW388" s="4">
        <v>2172.14</v>
      </c>
      <c r="IX388" s="4">
        <v>2198.94</v>
      </c>
      <c r="IY388" s="4">
        <v>2198.94</v>
      </c>
      <c r="IZ388" s="4">
        <v>2198.94</v>
      </c>
      <c r="JA388" s="4">
        <v>2198.94</v>
      </c>
      <c r="JB388" s="4">
        <v>2198.94</v>
      </c>
      <c r="JC388" s="4">
        <v>2198.94</v>
      </c>
      <c r="JD388" s="4">
        <v>2207.7199999999998</v>
      </c>
      <c r="JE388" s="4">
        <v>2215.5100000000002</v>
      </c>
      <c r="JF388" s="4">
        <v>2222.1999999999998</v>
      </c>
      <c r="JG388" s="4">
        <v>2228.9699999999998</v>
      </c>
      <c r="JH388" s="4">
        <v>2235.85</v>
      </c>
      <c r="JI388" s="4">
        <v>2235.85</v>
      </c>
      <c r="JJ388" s="4">
        <v>2242.7600000000002</v>
      </c>
      <c r="JK388" s="4">
        <v>2249.73</v>
      </c>
      <c r="JL388" s="4">
        <v>2256.6999999999998</v>
      </c>
      <c r="JM388" s="4">
        <v>2266.67</v>
      </c>
      <c r="JN388" s="4">
        <v>2282.29</v>
      </c>
      <c r="JO388" s="4">
        <v>2299.2199999999998</v>
      </c>
      <c r="JP388" s="4">
        <v>2299.2199999999998</v>
      </c>
      <c r="JQ388" s="4">
        <v>2319.8200000000002</v>
      </c>
      <c r="JR388" s="4">
        <v>2350.92</v>
      </c>
      <c r="JS388" s="4">
        <v>2378.52</v>
      </c>
      <c r="JT388" s="4">
        <v>2389</v>
      </c>
      <c r="JU388" s="4">
        <v>2402.42</v>
      </c>
      <c r="JV388" s="4">
        <v>2415.91</v>
      </c>
      <c r="JW388" s="4">
        <v>2415.91</v>
      </c>
      <c r="JX388" s="4">
        <v>2430.7399999999998</v>
      </c>
      <c r="JY388" s="4">
        <v>2445.6</v>
      </c>
      <c r="JZ388" s="4">
        <v>2460.48</v>
      </c>
      <c r="KA388" s="4">
        <v>2476.2600000000002</v>
      </c>
      <c r="KB388" s="4">
        <v>2491.84</v>
      </c>
      <c r="KC388" s="4">
        <v>2507.29</v>
      </c>
      <c r="KD388" s="4">
        <v>2507.29</v>
      </c>
      <c r="KE388" s="4">
        <v>2522.9</v>
      </c>
      <c r="KF388" s="4">
        <v>2538.5300000000002</v>
      </c>
      <c r="KG388" s="4">
        <v>2554.3000000000002</v>
      </c>
      <c r="KH388" s="4">
        <v>2569.88</v>
      </c>
      <c r="KI388" s="4">
        <v>2585.46</v>
      </c>
      <c r="KJ388" s="4">
        <v>2601.0500000000002</v>
      </c>
      <c r="KK388" s="4">
        <v>2601.0500000000002</v>
      </c>
      <c r="KL388" s="4">
        <v>2616.64</v>
      </c>
      <c r="KM388" s="4">
        <v>2632.23</v>
      </c>
      <c r="KN388" s="4">
        <v>2647.84</v>
      </c>
      <c r="KO388" s="4">
        <v>2663.43</v>
      </c>
      <c r="KP388" s="4">
        <v>2679.05</v>
      </c>
      <c r="KQ388" s="4">
        <v>2694.68</v>
      </c>
      <c r="KR388" s="4">
        <v>2694.68</v>
      </c>
      <c r="KS388" s="4">
        <v>2710.31</v>
      </c>
      <c r="KT388" s="4">
        <v>2725.92</v>
      </c>
      <c r="KU388" s="4">
        <v>2741.55</v>
      </c>
      <c r="KV388" s="4">
        <v>2757.19</v>
      </c>
      <c r="KW388" s="4">
        <v>2772.84</v>
      </c>
      <c r="KX388" s="4">
        <v>2788.51</v>
      </c>
      <c r="KY388" s="4">
        <v>2788.51</v>
      </c>
      <c r="KZ388" s="4">
        <v>2804.28</v>
      </c>
      <c r="LA388" s="4">
        <v>2820.05</v>
      </c>
      <c r="LB388" s="4">
        <v>2835.97</v>
      </c>
      <c r="LC388" s="4">
        <v>2852.16</v>
      </c>
      <c r="LD388" s="4">
        <v>2869.51</v>
      </c>
      <c r="LE388" s="4">
        <v>2887.66</v>
      </c>
      <c r="LF388" s="4">
        <v>2887.66</v>
      </c>
      <c r="LG388" s="4">
        <v>2906.71</v>
      </c>
      <c r="LH388" s="4">
        <v>2926.84</v>
      </c>
      <c r="LI388" s="4">
        <v>2948.25</v>
      </c>
      <c r="LJ388" s="4">
        <v>2971.14</v>
      </c>
      <c r="LK388" s="4">
        <v>2996.35</v>
      </c>
      <c r="LL388" s="4">
        <v>3023.94</v>
      </c>
      <c r="LM388" s="4">
        <v>3023.94</v>
      </c>
      <c r="LN388" s="4">
        <v>3052.64</v>
      </c>
      <c r="LO388" s="4">
        <v>3082.64</v>
      </c>
      <c r="LP388" s="4">
        <v>3116.24</v>
      </c>
      <c r="LQ388" s="4">
        <v>3150.22</v>
      </c>
      <c r="LR388" s="4">
        <v>3184.99</v>
      </c>
      <c r="LS388" s="4">
        <v>3220.71</v>
      </c>
      <c r="LT388" s="4">
        <v>3220.71</v>
      </c>
      <c r="LU388" s="4">
        <v>3256.52</v>
      </c>
      <c r="LV388" s="4">
        <v>3293.52</v>
      </c>
      <c r="LW388" s="4">
        <v>3331.92</v>
      </c>
      <c r="LX388" s="4">
        <v>3370.58</v>
      </c>
      <c r="LY388" s="4">
        <v>3409.51</v>
      </c>
      <c r="LZ388" s="4">
        <v>3450.35</v>
      </c>
      <c r="MA388" s="4">
        <v>3450.35</v>
      </c>
      <c r="MB388" s="4">
        <v>3492.21</v>
      </c>
      <c r="MC388" s="4">
        <v>3535.23</v>
      </c>
      <c r="MD388" s="4">
        <v>3579.4</v>
      </c>
      <c r="ME388" s="4">
        <v>3624.41</v>
      </c>
      <c r="MF388" s="4">
        <v>3670.33</v>
      </c>
      <c r="MG388" s="4">
        <v>3718.04</v>
      </c>
      <c r="MH388" s="4">
        <v>3718.04</v>
      </c>
      <c r="MI388" s="4">
        <v>3769.67</v>
      </c>
      <c r="MJ388" s="4">
        <v>3818.23</v>
      </c>
      <c r="MK388" s="4">
        <v>3866.88</v>
      </c>
      <c r="ML388" s="4">
        <v>3915.54</v>
      </c>
      <c r="MM388" s="4">
        <v>3964.07</v>
      </c>
      <c r="MN388" s="4">
        <v>3996.74</v>
      </c>
      <c r="MO388" s="4">
        <v>3996.74</v>
      </c>
      <c r="MP388" s="4">
        <v>4036.38</v>
      </c>
      <c r="MQ388" s="4">
        <v>4073.33</v>
      </c>
      <c r="MR388" s="4">
        <v>4102.55</v>
      </c>
      <c r="MS388" s="4">
        <v>4134.83</v>
      </c>
      <c r="MT388" s="4">
        <v>4167.6499999999996</v>
      </c>
      <c r="MU388" s="4">
        <v>4201.1099999999997</v>
      </c>
      <c r="MV388" s="4">
        <v>4201.1099999999997</v>
      </c>
      <c r="MW388" s="4">
        <v>4234.76</v>
      </c>
      <c r="MX388" s="4">
        <v>4270.24</v>
      </c>
      <c r="MY388" s="4">
        <v>4309.49</v>
      </c>
      <c r="MZ388" s="4">
        <v>4353.05</v>
      </c>
      <c r="NA388" s="4">
        <v>4405.04</v>
      </c>
      <c r="NB388" s="4">
        <v>4466.8500000000004</v>
      </c>
      <c r="NC388" s="4">
        <v>4466.8500000000004</v>
      </c>
      <c r="ND388" s="4">
        <v>4534.51</v>
      </c>
      <c r="NE388" s="4">
        <v>4611.45</v>
      </c>
      <c r="NF388" s="4">
        <v>4695.6400000000003</v>
      </c>
      <c r="NG388" s="4">
        <v>4784.8900000000003</v>
      </c>
      <c r="NH388" s="4">
        <v>4810.01</v>
      </c>
      <c r="NI388" s="4">
        <v>4835.17</v>
      </c>
      <c r="NJ388" s="4">
        <v>4835.17</v>
      </c>
      <c r="NK388" s="4">
        <v>4876.4799999999996</v>
      </c>
      <c r="NL388" s="4">
        <v>4969.1499999999996</v>
      </c>
      <c r="NM388" s="4">
        <v>5003.2299999999996</v>
      </c>
      <c r="NN388" s="4">
        <v>5046.6099999999997</v>
      </c>
      <c r="NO388" s="4">
        <v>5046.6099999999997</v>
      </c>
      <c r="NP388" s="4">
        <v>5118.32</v>
      </c>
      <c r="NQ388" s="4">
        <v>5118.32</v>
      </c>
      <c r="NR388" s="4">
        <v>5133.32</v>
      </c>
      <c r="NS388" s="4">
        <v>5154.3</v>
      </c>
      <c r="NT388" s="4">
        <v>5181.82</v>
      </c>
      <c r="NU388" s="4">
        <v>5224.63</v>
      </c>
      <c r="NV388" s="4">
        <v>5281.25</v>
      </c>
      <c r="NW388" s="4">
        <v>5343.59</v>
      </c>
      <c r="NX388" s="4">
        <v>5343.59</v>
      </c>
      <c r="NY388" s="4">
        <v>5441.14</v>
      </c>
      <c r="NZ388" s="4">
        <v>5583.83</v>
      </c>
      <c r="OA388" s="4">
        <v>5599.59</v>
      </c>
      <c r="OB388" s="4">
        <v>5616.03</v>
      </c>
      <c r="OC388" s="4">
        <v>5651.94</v>
      </c>
      <c r="OD388" s="4">
        <v>5692.49</v>
      </c>
      <c r="OE388" s="4">
        <v>5692.49</v>
      </c>
      <c r="OF388" s="4">
        <v>5762.39</v>
      </c>
      <c r="OG388" s="4">
        <v>5868.23</v>
      </c>
      <c r="OH388" s="4">
        <v>5875.56</v>
      </c>
      <c r="OI388" s="4">
        <v>5882.24</v>
      </c>
      <c r="OJ388" s="4">
        <v>5892.84</v>
      </c>
      <c r="OK388" s="4">
        <v>5908.68</v>
      </c>
      <c r="OL388" s="4">
        <v>5908.68</v>
      </c>
      <c r="OM388" s="4">
        <v>5954.3</v>
      </c>
      <c r="ON388" s="4">
        <v>5999.54</v>
      </c>
      <c r="OO388" s="4">
        <v>6074.05</v>
      </c>
      <c r="OP388" s="4">
        <v>6207.82</v>
      </c>
      <c r="OQ388" s="4">
        <v>6222.25</v>
      </c>
      <c r="OR388" s="4">
        <v>6237.12</v>
      </c>
      <c r="OS388" s="4">
        <v>6237.12</v>
      </c>
      <c r="OT388" s="4">
        <v>6252.51</v>
      </c>
      <c r="OU388" s="4">
        <v>6273.03</v>
      </c>
      <c r="OV388" s="4">
        <v>6308.88</v>
      </c>
      <c r="OW388" s="4">
        <v>6353.06</v>
      </c>
      <c r="OX388" s="4">
        <v>6362.4</v>
      </c>
      <c r="OY388" s="4">
        <v>6372.36</v>
      </c>
      <c r="OZ388" s="4">
        <v>6372.36</v>
      </c>
      <c r="PA388" s="4">
        <v>6383.06</v>
      </c>
      <c r="PB388" s="4">
        <v>6400.37</v>
      </c>
      <c r="PC388" s="4">
        <v>6425.52</v>
      </c>
      <c r="PD388" s="4">
        <v>6426.22</v>
      </c>
      <c r="PE388" s="4">
        <v>6426.93</v>
      </c>
      <c r="PF388" s="4">
        <v>6427.72</v>
      </c>
      <c r="PG388" s="4">
        <v>6427.72</v>
      </c>
      <c r="PH388" s="4">
        <v>6429.05</v>
      </c>
      <c r="PI388" s="4">
        <v>6431.03</v>
      </c>
      <c r="PJ388" s="4">
        <v>6439.04</v>
      </c>
      <c r="PK388" s="4">
        <v>6447.14</v>
      </c>
      <c r="PL388" s="4">
        <v>6455.09</v>
      </c>
      <c r="PM388" s="4">
        <v>6472.23</v>
      </c>
      <c r="PN388" s="4">
        <v>6472.23</v>
      </c>
      <c r="PO388" s="4">
        <v>6497.26</v>
      </c>
      <c r="PP388" s="4">
        <v>6497.55</v>
      </c>
      <c r="PQ388" s="4">
        <v>6497.89</v>
      </c>
      <c r="PR388" s="4">
        <v>6498.18</v>
      </c>
      <c r="PS388" s="4">
        <v>6498.69</v>
      </c>
      <c r="PT388" s="4">
        <v>6499.44</v>
      </c>
      <c r="PU388" s="4">
        <v>6499.44</v>
      </c>
      <c r="PV388" s="4">
        <v>6499.96</v>
      </c>
      <c r="PW388" s="4">
        <v>6500.14</v>
      </c>
      <c r="PX388" s="4">
        <v>6500.32</v>
      </c>
      <c r="PY388" s="4">
        <v>6500.7</v>
      </c>
      <c r="PZ388" s="4">
        <v>6501.27</v>
      </c>
      <c r="QA388" s="4">
        <v>6501.27</v>
      </c>
      <c r="QB388" s="4">
        <v>6501.27</v>
      </c>
      <c r="QC388" s="4">
        <v>6501.27</v>
      </c>
      <c r="QD388" s="4">
        <v>6501.27</v>
      </c>
      <c r="QE388" s="4">
        <v>6501.27</v>
      </c>
      <c r="QF388" s="4">
        <v>6501.27</v>
      </c>
      <c r="QG388" s="4">
        <v>6501.27</v>
      </c>
      <c r="QH388" s="4">
        <v>6501.27</v>
      </c>
      <c r="QI388" s="4">
        <v>6501.27</v>
      </c>
      <c r="QJ388" s="4">
        <v>6501.27</v>
      </c>
      <c r="QK388" s="4">
        <v>6501.27</v>
      </c>
      <c r="QL388" s="4">
        <v>6501.27</v>
      </c>
      <c r="QM388" s="4">
        <v>6501.27</v>
      </c>
      <c r="QN388" s="4">
        <v>6501.27</v>
      </c>
      <c r="QO388" s="4">
        <v>6501.27</v>
      </c>
      <c r="QP388" s="4">
        <v>6501.27</v>
      </c>
      <c r="QQ388" s="4">
        <v>6501.27</v>
      </c>
      <c r="QR388" s="4">
        <v>6501.27</v>
      </c>
      <c r="QS388" s="4">
        <v>6501.27</v>
      </c>
      <c r="QT388" s="4">
        <v>6501.27</v>
      </c>
      <c r="QU388" s="4">
        <v>6501.27</v>
      </c>
      <c r="QV388" s="4">
        <v>6501.27</v>
      </c>
      <c r="QW388" s="4">
        <v>6501.27</v>
      </c>
      <c r="QX388" s="4">
        <v>6501.27</v>
      </c>
      <c r="QY388" s="4">
        <v>6501.27</v>
      </c>
      <c r="QZ388" s="4">
        <v>6501.27</v>
      </c>
    </row>
    <row r="389" spans="1:468">
      <c r="A389" s="4" t="s">
        <v>1416</v>
      </c>
      <c r="D389" s="4">
        <v>6354.52</v>
      </c>
      <c r="E389" s="4">
        <v>4749.47</v>
      </c>
      <c r="F389" s="689">
        <v>3061269.78</v>
      </c>
      <c r="H389" s="4" t="s">
        <v>894</v>
      </c>
      <c r="EP389" s="4">
        <v>1.51</v>
      </c>
      <c r="EQ389" s="4">
        <v>3.19</v>
      </c>
      <c r="ER389" s="4">
        <v>5.18</v>
      </c>
      <c r="ES389" s="4">
        <v>12.05</v>
      </c>
      <c r="ET389" s="4">
        <v>12.05</v>
      </c>
      <c r="EU389" s="4">
        <v>25.35</v>
      </c>
      <c r="EV389" s="4">
        <v>38.89</v>
      </c>
      <c r="EW389" s="4">
        <v>53.11</v>
      </c>
      <c r="EX389" s="4">
        <v>67.61</v>
      </c>
      <c r="EY389" s="4">
        <v>91.55</v>
      </c>
      <c r="EZ389" s="4">
        <v>117.03</v>
      </c>
      <c r="FA389" s="4">
        <v>117.03</v>
      </c>
      <c r="FB389" s="4">
        <v>142.53</v>
      </c>
      <c r="FC389" s="4">
        <v>168.03</v>
      </c>
      <c r="FD389" s="4">
        <v>193.53</v>
      </c>
      <c r="FE389" s="4">
        <v>219.03</v>
      </c>
      <c r="FF389" s="4">
        <v>238.15</v>
      </c>
      <c r="FG389" s="4">
        <v>257.27999999999997</v>
      </c>
      <c r="FH389" s="4">
        <v>257.27999999999997</v>
      </c>
      <c r="FI389" s="4">
        <v>276.39999999999998</v>
      </c>
      <c r="FJ389" s="4">
        <v>276.39999999999998</v>
      </c>
      <c r="FK389" s="4">
        <v>295.52999999999997</v>
      </c>
      <c r="FL389" s="4">
        <v>314.64999999999998</v>
      </c>
      <c r="FM389" s="4">
        <v>333.78</v>
      </c>
      <c r="FN389" s="4">
        <v>352.9</v>
      </c>
      <c r="FO389" s="4">
        <v>352.9</v>
      </c>
      <c r="FP389" s="4">
        <v>372.03</v>
      </c>
      <c r="FQ389" s="4">
        <v>391.15</v>
      </c>
      <c r="FR389" s="4">
        <v>411.15</v>
      </c>
      <c r="FS389" s="4">
        <v>431.96</v>
      </c>
      <c r="FT389" s="4">
        <v>456</v>
      </c>
      <c r="FU389" s="4">
        <v>482.37</v>
      </c>
      <c r="FV389" s="4">
        <v>482.37</v>
      </c>
      <c r="FW389" s="4">
        <v>511.4</v>
      </c>
      <c r="FX389" s="4">
        <v>542.37</v>
      </c>
      <c r="FY389" s="4">
        <v>573.80999999999995</v>
      </c>
      <c r="FZ389" s="4">
        <v>608.15</v>
      </c>
      <c r="GA389" s="4">
        <v>643.58000000000004</v>
      </c>
      <c r="GB389" s="4">
        <v>682.3</v>
      </c>
      <c r="GC389" s="4">
        <v>682.3</v>
      </c>
      <c r="GD389" s="4">
        <v>722.46</v>
      </c>
      <c r="GE389" s="4">
        <v>765.71</v>
      </c>
      <c r="GF389" s="4">
        <v>809.71</v>
      </c>
      <c r="GG389" s="4">
        <v>855.62</v>
      </c>
      <c r="GH389" s="4">
        <v>904</v>
      </c>
      <c r="GI389" s="4">
        <v>904</v>
      </c>
      <c r="GJ389" s="4">
        <v>904</v>
      </c>
      <c r="GK389" s="4">
        <v>904</v>
      </c>
      <c r="GL389" s="4">
        <v>904</v>
      </c>
      <c r="GM389" s="4">
        <v>904</v>
      </c>
      <c r="GN389" s="4">
        <v>984.27</v>
      </c>
      <c r="GO389" s="4">
        <v>1061.2</v>
      </c>
      <c r="GP389" s="4">
        <v>1135.57</v>
      </c>
      <c r="GQ389" s="4">
        <v>1135.57</v>
      </c>
      <c r="GR389" s="4">
        <v>1188.2</v>
      </c>
      <c r="GS389" s="4">
        <v>1243.1500000000001</v>
      </c>
      <c r="GT389" s="4">
        <v>1305.04</v>
      </c>
      <c r="GU389" s="4">
        <v>1359.25</v>
      </c>
      <c r="GV389" s="4">
        <v>1393.65</v>
      </c>
      <c r="GW389" s="4">
        <v>1423.61</v>
      </c>
      <c r="GX389" s="4">
        <v>1423.61</v>
      </c>
      <c r="GY389" s="4">
        <v>1458.93</v>
      </c>
      <c r="GZ389" s="4">
        <v>1534.44</v>
      </c>
      <c r="HA389" s="4">
        <v>1591.79</v>
      </c>
      <c r="HB389" s="4">
        <v>1687.71</v>
      </c>
      <c r="HC389" s="4">
        <v>1728.83</v>
      </c>
      <c r="HD389" s="4">
        <v>1757.68</v>
      </c>
      <c r="HE389" s="4">
        <v>1757.68</v>
      </c>
      <c r="HF389" s="4">
        <v>1797.19</v>
      </c>
      <c r="HG389" s="4">
        <v>1863.01</v>
      </c>
      <c r="HH389" s="4">
        <v>1869.69</v>
      </c>
      <c r="HI389" s="4">
        <v>1876.41</v>
      </c>
      <c r="HJ389" s="4">
        <v>1878.91</v>
      </c>
      <c r="HK389" s="4">
        <v>1880.62</v>
      </c>
      <c r="HL389" s="4">
        <v>1880.62</v>
      </c>
      <c r="HM389" s="4">
        <v>1882.35</v>
      </c>
      <c r="HN389" s="4">
        <v>1884.28</v>
      </c>
      <c r="HO389" s="4">
        <v>1886.54</v>
      </c>
      <c r="HP389" s="4">
        <v>1888.84</v>
      </c>
      <c r="HQ389" s="4">
        <v>1890.09</v>
      </c>
      <c r="HR389" s="4">
        <v>1891.87</v>
      </c>
      <c r="HS389" s="4">
        <v>1891.87</v>
      </c>
      <c r="HT389" s="4">
        <v>1893.88</v>
      </c>
      <c r="HU389" s="4">
        <v>1895.9</v>
      </c>
      <c r="HV389" s="4">
        <v>1897.93</v>
      </c>
      <c r="HW389" s="4">
        <v>1899.95</v>
      </c>
      <c r="HX389" s="4">
        <v>1902.09</v>
      </c>
      <c r="HY389" s="4">
        <v>1904.25</v>
      </c>
      <c r="HZ389" s="4">
        <v>1904.25</v>
      </c>
      <c r="IA389" s="4">
        <v>1907.94</v>
      </c>
      <c r="IB389" s="4">
        <v>1911.85</v>
      </c>
      <c r="IC389" s="4">
        <v>1915.81</v>
      </c>
      <c r="ID389" s="4">
        <v>1919.78</v>
      </c>
      <c r="IE389" s="4">
        <v>1923.77</v>
      </c>
      <c r="IF389" s="4">
        <v>1927.83</v>
      </c>
      <c r="IG389" s="4">
        <v>1927.83</v>
      </c>
      <c r="IH389" s="4">
        <v>1931.89</v>
      </c>
      <c r="II389" s="4">
        <v>1936.78</v>
      </c>
      <c r="IJ389" s="4">
        <v>1941.67</v>
      </c>
      <c r="IK389" s="4">
        <v>1946.58</v>
      </c>
      <c r="IL389" s="4">
        <v>1951.48</v>
      </c>
      <c r="IM389" s="4">
        <v>1956.39</v>
      </c>
      <c r="IN389" s="4">
        <v>1956.39</v>
      </c>
      <c r="IO389" s="4">
        <v>1961.67</v>
      </c>
      <c r="IP389" s="4">
        <v>1967.06</v>
      </c>
      <c r="IQ389" s="4">
        <v>1972.6</v>
      </c>
      <c r="IR389" s="4">
        <v>1978.23</v>
      </c>
      <c r="IS389" s="4">
        <v>2002.15</v>
      </c>
      <c r="IT389" s="4">
        <v>2058.5300000000002</v>
      </c>
      <c r="IU389" s="4">
        <v>2058.5300000000002</v>
      </c>
      <c r="IV389" s="4">
        <v>2132.7800000000002</v>
      </c>
      <c r="IW389" s="4">
        <v>2154.58</v>
      </c>
      <c r="IX389" s="4">
        <v>2181.38</v>
      </c>
      <c r="IY389" s="4">
        <v>2181.38</v>
      </c>
      <c r="IZ389" s="4">
        <v>2181.38</v>
      </c>
      <c r="JA389" s="4">
        <v>2181.38</v>
      </c>
      <c r="JB389" s="4">
        <v>2181.38</v>
      </c>
      <c r="JC389" s="4">
        <v>2181.38</v>
      </c>
      <c r="JD389" s="4">
        <v>2190.16</v>
      </c>
      <c r="JE389" s="4">
        <v>2197.96</v>
      </c>
      <c r="JF389" s="4">
        <v>2204.64</v>
      </c>
      <c r="JG389" s="4">
        <v>2211.42</v>
      </c>
      <c r="JH389" s="4">
        <v>2218.3000000000002</v>
      </c>
      <c r="JI389" s="4">
        <v>2218.3000000000002</v>
      </c>
      <c r="JJ389" s="4">
        <v>2225.1999999999998</v>
      </c>
      <c r="JK389" s="4">
        <v>2232.17</v>
      </c>
      <c r="JL389" s="4">
        <v>2239.15</v>
      </c>
      <c r="JM389" s="4">
        <v>2248.9299999999998</v>
      </c>
      <c r="JN389" s="4">
        <v>2264.06</v>
      </c>
      <c r="JO389" s="4">
        <v>2280.21</v>
      </c>
      <c r="JP389" s="4">
        <v>2280.21</v>
      </c>
      <c r="JQ389" s="4">
        <v>2300.2800000000002</v>
      </c>
      <c r="JR389" s="4">
        <v>2331.08</v>
      </c>
      <c r="JS389" s="4">
        <v>2358.21</v>
      </c>
      <c r="JT389" s="4">
        <v>2368.6799999999998</v>
      </c>
      <c r="JU389" s="4">
        <v>2382.09</v>
      </c>
      <c r="JV389" s="4">
        <v>2395.56</v>
      </c>
      <c r="JW389" s="4">
        <v>2395.56</v>
      </c>
      <c r="JX389" s="4">
        <v>2410.37</v>
      </c>
      <c r="JY389" s="4">
        <v>2425.2199999999998</v>
      </c>
      <c r="JZ389" s="4">
        <v>2440.08</v>
      </c>
      <c r="KA389" s="4">
        <v>2455.85</v>
      </c>
      <c r="KB389" s="4">
        <v>2471.41</v>
      </c>
      <c r="KC389" s="4">
        <v>2486.84</v>
      </c>
      <c r="KD389" s="4">
        <v>2486.84</v>
      </c>
      <c r="KE389" s="4">
        <v>2502.36</v>
      </c>
      <c r="KF389" s="4">
        <v>2517.88</v>
      </c>
      <c r="KG389" s="4">
        <v>2533.4</v>
      </c>
      <c r="KH389" s="4">
        <v>2548.96</v>
      </c>
      <c r="KI389" s="4">
        <v>2564.5300000000002</v>
      </c>
      <c r="KJ389" s="4">
        <v>2580.09</v>
      </c>
      <c r="KK389" s="4">
        <v>2580.09</v>
      </c>
      <c r="KL389" s="4">
        <v>2595.66</v>
      </c>
      <c r="KM389" s="4">
        <v>2611.23</v>
      </c>
      <c r="KN389" s="4">
        <v>2626.79</v>
      </c>
      <c r="KO389" s="4">
        <v>2642.36</v>
      </c>
      <c r="KP389" s="4">
        <v>2657.96</v>
      </c>
      <c r="KQ389" s="4">
        <v>2673.55</v>
      </c>
      <c r="KR389" s="4">
        <v>2673.55</v>
      </c>
      <c r="KS389" s="4">
        <v>2689.14</v>
      </c>
      <c r="KT389" s="4">
        <v>2704.74</v>
      </c>
      <c r="KU389" s="4">
        <v>2720.33</v>
      </c>
      <c r="KV389" s="4">
        <v>2735.93</v>
      </c>
      <c r="KW389" s="4">
        <v>2751.57</v>
      </c>
      <c r="KX389" s="4">
        <v>2767.2</v>
      </c>
      <c r="KY389" s="4">
        <v>2767.2</v>
      </c>
      <c r="KZ389" s="4">
        <v>2782.92</v>
      </c>
      <c r="LA389" s="4">
        <v>2798.65</v>
      </c>
      <c r="LB389" s="4">
        <v>2814.53</v>
      </c>
      <c r="LC389" s="4">
        <v>2830.68</v>
      </c>
      <c r="LD389" s="4">
        <v>2847.98</v>
      </c>
      <c r="LE389" s="4">
        <v>2866.09</v>
      </c>
      <c r="LF389" s="4">
        <v>2866.09</v>
      </c>
      <c r="LG389" s="4">
        <v>2885.09</v>
      </c>
      <c r="LH389" s="4">
        <v>2905.18</v>
      </c>
      <c r="LI389" s="4">
        <v>2926.54</v>
      </c>
      <c r="LJ389" s="4">
        <v>2949.39</v>
      </c>
      <c r="LK389" s="4">
        <v>2974.55</v>
      </c>
      <c r="LL389" s="4">
        <v>3002.1</v>
      </c>
      <c r="LM389" s="4">
        <v>3002.1</v>
      </c>
      <c r="LN389" s="4">
        <v>3030.75</v>
      </c>
      <c r="LO389" s="4">
        <v>3060.71</v>
      </c>
      <c r="LP389" s="4">
        <v>3094.26</v>
      </c>
      <c r="LQ389" s="4">
        <v>3128.22</v>
      </c>
      <c r="LR389" s="4">
        <v>3162.93</v>
      </c>
      <c r="LS389" s="4">
        <v>3198.6</v>
      </c>
      <c r="LT389" s="4">
        <v>3198.6</v>
      </c>
      <c r="LU389" s="4">
        <v>3234.37</v>
      </c>
      <c r="LV389" s="4">
        <v>3271.33</v>
      </c>
      <c r="LW389" s="4">
        <v>3309.67</v>
      </c>
      <c r="LX389" s="4">
        <v>3348.28</v>
      </c>
      <c r="LY389" s="4">
        <v>3387.16</v>
      </c>
      <c r="LZ389" s="4">
        <v>3427.96</v>
      </c>
      <c r="MA389" s="4">
        <v>3427.96</v>
      </c>
      <c r="MB389" s="4">
        <v>3469.75</v>
      </c>
      <c r="MC389" s="4">
        <v>3512.71</v>
      </c>
      <c r="MD389" s="4">
        <v>3556.79</v>
      </c>
      <c r="ME389" s="4">
        <v>3601.7</v>
      </c>
      <c r="MF389" s="4">
        <v>3647.51</v>
      </c>
      <c r="MG389" s="4">
        <v>3695.12</v>
      </c>
      <c r="MH389" s="4">
        <v>3695.12</v>
      </c>
      <c r="MI389" s="4">
        <v>3746.63</v>
      </c>
      <c r="MJ389" s="4">
        <v>3795.07</v>
      </c>
      <c r="MK389" s="4">
        <v>3843.59</v>
      </c>
      <c r="ML389" s="4">
        <v>3892.13</v>
      </c>
      <c r="MM389" s="4">
        <v>3940.52</v>
      </c>
      <c r="MN389" s="4">
        <v>3973.06</v>
      </c>
      <c r="MO389" s="4">
        <v>3973.06</v>
      </c>
      <c r="MP389" s="4">
        <v>4012.55</v>
      </c>
      <c r="MQ389" s="4">
        <v>4049.36</v>
      </c>
      <c r="MR389" s="4">
        <v>4078.43</v>
      </c>
      <c r="MS389" s="4">
        <v>4110.5600000000004</v>
      </c>
      <c r="MT389" s="4">
        <v>4143.2</v>
      </c>
      <c r="MU389" s="4">
        <v>4176.41</v>
      </c>
      <c r="MV389" s="4">
        <v>4176.41</v>
      </c>
      <c r="MW389" s="4">
        <v>4209.79</v>
      </c>
      <c r="MX389" s="4">
        <v>4244.99</v>
      </c>
      <c r="MY389" s="4">
        <v>4283.88</v>
      </c>
      <c r="MZ389" s="4">
        <v>4326.75</v>
      </c>
      <c r="NA389" s="4">
        <v>4378.2299999999996</v>
      </c>
      <c r="NB389" s="4">
        <v>4439.2700000000004</v>
      </c>
      <c r="NC389" s="4">
        <v>4439.2700000000004</v>
      </c>
      <c r="ND389" s="4">
        <v>4505.37</v>
      </c>
      <c r="NE389" s="4">
        <v>4580.68</v>
      </c>
      <c r="NF389" s="4">
        <v>4662.9799999999996</v>
      </c>
      <c r="NG389" s="4">
        <v>4749.47</v>
      </c>
      <c r="NH389" s="4">
        <v>4770.1099999999997</v>
      </c>
      <c r="NI389" s="4">
        <v>4790.74</v>
      </c>
      <c r="NJ389" s="4">
        <v>4790.74</v>
      </c>
      <c r="NK389" s="4">
        <v>4825.1400000000003</v>
      </c>
      <c r="NL389" s="4">
        <v>4908</v>
      </c>
      <c r="NM389" s="4">
        <v>4934.9799999999996</v>
      </c>
      <c r="NN389" s="4">
        <v>4975.93</v>
      </c>
      <c r="NO389" s="4">
        <v>4975.93</v>
      </c>
      <c r="NP389" s="4">
        <v>5044.8500000000004</v>
      </c>
      <c r="NQ389" s="4">
        <v>5044.8500000000004</v>
      </c>
      <c r="NR389" s="4">
        <v>5056.17</v>
      </c>
      <c r="NS389" s="4">
        <v>5072.8999999999996</v>
      </c>
      <c r="NT389" s="4">
        <v>5097.71</v>
      </c>
      <c r="NU389" s="4">
        <v>5138.24</v>
      </c>
      <c r="NV389" s="4">
        <v>5191.01</v>
      </c>
      <c r="NW389" s="4">
        <v>5247.66</v>
      </c>
      <c r="NX389" s="4">
        <v>5247.66</v>
      </c>
      <c r="NY389" s="4">
        <v>5342.69</v>
      </c>
      <c r="NZ389" s="4">
        <v>5484.29</v>
      </c>
      <c r="OA389" s="4">
        <v>5498.62</v>
      </c>
      <c r="OB389" s="4">
        <v>5513.16</v>
      </c>
      <c r="OC389" s="4">
        <v>5547.13</v>
      </c>
      <c r="OD389" s="4">
        <v>5585.71</v>
      </c>
      <c r="OE389" s="4">
        <v>5585.71</v>
      </c>
      <c r="OF389" s="4">
        <v>5653.45</v>
      </c>
      <c r="OG389" s="4">
        <v>5757.92</v>
      </c>
      <c r="OH389" s="4">
        <v>5763.56</v>
      </c>
      <c r="OI389" s="4">
        <v>5768.5</v>
      </c>
      <c r="OJ389" s="4">
        <v>5776.72</v>
      </c>
      <c r="OK389" s="4">
        <v>5791.51</v>
      </c>
      <c r="OL389" s="4">
        <v>5791.51</v>
      </c>
      <c r="OM389" s="4">
        <v>5835.9</v>
      </c>
      <c r="ON389" s="4">
        <v>5880.28</v>
      </c>
      <c r="OO389" s="4">
        <v>5954.25</v>
      </c>
      <c r="OP389" s="4">
        <v>6087.41</v>
      </c>
      <c r="OQ389" s="4">
        <v>6100.56</v>
      </c>
      <c r="OR389" s="4">
        <v>6113.71</v>
      </c>
      <c r="OS389" s="4">
        <v>6113.71</v>
      </c>
      <c r="OT389" s="4">
        <v>6126.86</v>
      </c>
      <c r="OU389" s="4">
        <v>6144.39</v>
      </c>
      <c r="OV389" s="4">
        <v>6176.83</v>
      </c>
      <c r="OW389" s="4">
        <v>6218.91</v>
      </c>
      <c r="OX389" s="4">
        <v>6226.8</v>
      </c>
      <c r="OY389" s="4">
        <v>6234.69</v>
      </c>
      <c r="OZ389" s="4">
        <v>6234.69</v>
      </c>
      <c r="PA389" s="4">
        <v>6242.58</v>
      </c>
      <c r="PB389" s="4">
        <v>6259.67</v>
      </c>
      <c r="PC389" s="4">
        <v>6284.66</v>
      </c>
      <c r="PD389" s="4">
        <v>6285.15</v>
      </c>
      <c r="PE389" s="4">
        <v>6285.64</v>
      </c>
      <c r="PF389" s="4">
        <v>6286.14</v>
      </c>
      <c r="PG389" s="4">
        <v>6286.14</v>
      </c>
      <c r="PH389" s="4">
        <v>6287.21</v>
      </c>
      <c r="PI389" s="4">
        <v>6288.77</v>
      </c>
      <c r="PJ389" s="4">
        <v>6296.66</v>
      </c>
      <c r="PK389" s="4">
        <v>6304.55</v>
      </c>
      <c r="PL389" s="4">
        <v>6312.44</v>
      </c>
      <c r="PM389" s="4">
        <v>6329.53</v>
      </c>
      <c r="PN389" s="4">
        <v>6329.53</v>
      </c>
      <c r="PO389" s="4">
        <v>6354.52</v>
      </c>
      <c r="PP389" s="4">
        <v>6354.52</v>
      </c>
      <c r="PQ389" s="4">
        <v>6354.52</v>
      </c>
      <c r="PR389" s="4">
        <v>6354.52</v>
      </c>
      <c r="PS389" s="4">
        <v>6354.52</v>
      </c>
      <c r="PT389" s="4">
        <v>6354.52</v>
      </c>
      <c r="PU389" s="4">
        <v>6354.52</v>
      </c>
      <c r="PV389" s="4">
        <v>6354.52</v>
      </c>
      <c r="PW389" s="4">
        <v>6354.52</v>
      </c>
      <c r="PX389" s="4">
        <v>6354.52</v>
      </c>
      <c r="PY389" s="4">
        <v>6354.52</v>
      </c>
      <c r="PZ389" s="4">
        <v>6354.52</v>
      </c>
      <c r="QA389" s="4">
        <v>6354.52</v>
      </c>
      <c r="QB389" s="4">
        <v>6354.52</v>
      </c>
      <c r="QC389" s="4">
        <v>6354.52</v>
      </c>
      <c r="QD389" s="4">
        <v>6354.52</v>
      </c>
      <c r="QE389" s="4">
        <v>6354.52</v>
      </c>
      <c r="QF389" s="4">
        <v>6354.52</v>
      </c>
      <c r="QG389" s="4">
        <v>6354.52</v>
      </c>
      <c r="QH389" s="4">
        <v>6354.52</v>
      </c>
      <c r="QI389" s="4">
        <v>6354.52</v>
      </c>
      <c r="QJ389" s="4">
        <v>6354.52</v>
      </c>
      <c r="QK389" s="4">
        <v>6354.52</v>
      </c>
      <c r="QL389" s="4">
        <v>6354.52</v>
      </c>
      <c r="QM389" s="4">
        <v>6354.52</v>
      </c>
      <c r="QN389" s="4">
        <v>6354.52</v>
      </c>
      <c r="QO389" s="4">
        <v>6354.52</v>
      </c>
      <c r="QP389" s="4">
        <v>6354.52</v>
      </c>
      <c r="QQ389" s="4">
        <v>6354.52</v>
      </c>
      <c r="QR389" s="4">
        <v>6354.52</v>
      </c>
      <c r="QS389" s="4">
        <v>6354.52</v>
      </c>
      <c r="QT389" s="4">
        <v>6354.52</v>
      </c>
      <c r="QU389" s="4">
        <v>6354.52</v>
      </c>
      <c r="QV389" s="4">
        <v>6354.52</v>
      </c>
      <c r="QW389" s="4">
        <v>6354.52</v>
      </c>
      <c r="QX389" s="4">
        <v>6354.52</v>
      </c>
      <c r="QY389" s="4">
        <v>6354.52</v>
      </c>
      <c r="QZ389" s="4">
        <v>6354.52</v>
      </c>
    </row>
    <row r="390" spans="1:468">
      <c r="A390" s="4" t="s">
        <v>1204</v>
      </c>
      <c r="D390" s="4">
        <v>44.76</v>
      </c>
      <c r="E390" s="4">
        <v>17.28</v>
      </c>
      <c r="F390" s="689">
        <v>161779.32</v>
      </c>
      <c r="H390" s="4" t="s">
        <v>894</v>
      </c>
      <c r="FU390" s="4">
        <v>0.03</v>
      </c>
      <c r="FV390" s="4">
        <v>0.03</v>
      </c>
      <c r="FW390" s="4">
        <v>0.08</v>
      </c>
      <c r="FX390" s="4">
        <v>0.14000000000000001</v>
      </c>
      <c r="FY390" s="4">
        <v>0.19</v>
      </c>
      <c r="FZ390" s="4">
        <v>0.25</v>
      </c>
      <c r="GA390" s="4">
        <v>0.3</v>
      </c>
      <c r="GB390" s="4">
        <v>0.36</v>
      </c>
      <c r="GC390" s="4">
        <v>0.36</v>
      </c>
      <c r="GD390" s="4">
        <v>0.41</v>
      </c>
      <c r="GE390" s="4">
        <v>0.47</v>
      </c>
      <c r="GF390" s="4">
        <v>0.52</v>
      </c>
      <c r="GG390" s="4">
        <v>0.57999999999999996</v>
      </c>
      <c r="GH390" s="4">
        <v>0.63</v>
      </c>
      <c r="GI390" s="4">
        <v>0.63</v>
      </c>
      <c r="GJ390" s="4">
        <v>0.63</v>
      </c>
      <c r="GK390" s="4">
        <v>0.63</v>
      </c>
      <c r="GL390" s="4">
        <v>0.63</v>
      </c>
      <c r="GM390" s="4">
        <v>0.63</v>
      </c>
      <c r="GN390" s="4">
        <v>0.73</v>
      </c>
      <c r="GO390" s="4">
        <v>0.89</v>
      </c>
      <c r="GP390" s="4">
        <v>1.06</v>
      </c>
      <c r="GQ390" s="4">
        <v>1.06</v>
      </c>
      <c r="GR390" s="4">
        <v>1.25</v>
      </c>
      <c r="GS390" s="4">
        <v>1.47</v>
      </c>
      <c r="GT390" s="4">
        <v>1.71</v>
      </c>
      <c r="GU390" s="4">
        <v>1.88</v>
      </c>
      <c r="GV390" s="4">
        <v>2.35</v>
      </c>
      <c r="GW390" s="4">
        <v>3.45</v>
      </c>
      <c r="GX390" s="4">
        <v>3.45</v>
      </c>
      <c r="GY390" s="4">
        <v>3.75</v>
      </c>
      <c r="GZ390" s="4">
        <v>3.75</v>
      </c>
      <c r="HA390" s="4">
        <v>3.75</v>
      </c>
      <c r="HB390" s="4">
        <v>3.75</v>
      </c>
      <c r="HC390" s="4">
        <v>3.75</v>
      </c>
      <c r="HD390" s="4">
        <v>3.75</v>
      </c>
      <c r="HE390" s="4">
        <v>3.75</v>
      </c>
      <c r="HF390" s="4">
        <v>3.75</v>
      </c>
      <c r="HG390" s="4">
        <v>3.75</v>
      </c>
      <c r="HH390" s="4">
        <v>3.75</v>
      </c>
      <c r="HI390" s="4">
        <v>3.75</v>
      </c>
      <c r="HJ390" s="4">
        <v>3.75</v>
      </c>
      <c r="HK390" s="4">
        <v>3.75</v>
      </c>
      <c r="HL390" s="4">
        <v>3.75</v>
      </c>
      <c r="HM390" s="4">
        <v>3.75</v>
      </c>
      <c r="HN390" s="4">
        <v>3.75</v>
      </c>
      <c r="HO390" s="4">
        <v>3.75</v>
      </c>
      <c r="HP390" s="4">
        <v>3.75</v>
      </c>
      <c r="HQ390" s="4">
        <v>3.75</v>
      </c>
      <c r="HR390" s="4">
        <v>3.75</v>
      </c>
      <c r="HS390" s="4">
        <v>3.75</v>
      </c>
      <c r="HT390" s="4">
        <v>3.75</v>
      </c>
      <c r="HU390" s="4">
        <v>3.75</v>
      </c>
      <c r="HV390" s="4">
        <v>3.75</v>
      </c>
      <c r="HW390" s="4">
        <v>3.75</v>
      </c>
      <c r="HX390" s="4">
        <v>3.78</v>
      </c>
      <c r="HY390" s="4">
        <v>3.83</v>
      </c>
      <c r="HZ390" s="4">
        <v>3.83</v>
      </c>
      <c r="IA390" s="4">
        <v>3.9</v>
      </c>
      <c r="IB390" s="4">
        <v>3.98</v>
      </c>
      <c r="IC390" s="4">
        <v>4.05</v>
      </c>
      <c r="ID390" s="4">
        <v>4.13</v>
      </c>
      <c r="IE390" s="4">
        <v>4.2300000000000004</v>
      </c>
      <c r="IF390" s="4">
        <v>4.3499999999999996</v>
      </c>
      <c r="IG390" s="4">
        <v>4.3499999999999996</v>
      </c>
      <c r="IH390" s="4">
        <v>4.4400000000000004</v>
      </c>
      <c r="II390" s="4">
        <v>4.54</v>
      </c>
      <c r="IJ390" s="4">
        <v>4.7</v>
      </c>
      <c r="IK390" s="4">
        <v>4.76</v>
      </c>
      <c r="IL390" s="4">
        <v>4.8099999999999996</v>
      </c>
      <c r="IM390" s="4">
        <v>4.97</v>
      </c>
      <c r="IN390" s="4">
        <v>4.97</v>
      </c>
      <c r="IO390" s="4">
        <v>5.89</v>
      </c>
      <c r="IP390" s="4">
        <v>7.35</v>
      </c>
      <c r="IQ390" s="4">
        <v>7.77</v>
      </c>
      <c r="IR390" s="4">
        <v>8.19</v>
      </c>
      <c r="IS390" s="4">
        <v>8.35</v>
      </c>
      <c r="IT390" s="4">
        <v>8.52</v>
      </c>
      <c r="IU390" s="4">
        <v>8.52</v>
      </c>
      <c r="IV390" s="4">
        <v>8.6999999999999993</v>
      </c>
      <c r="IW390" s="4">
        <v>8.7899999999999991</v>
      </c>
      <c r="IX390" s="4">
        <v>8.7899999999999991</v>
      </c>
      <c r="IY390" s="4">
        <v>8.7899999999999991</v>
      </c>
      <c r="IZ390" s="4">
        <v>8.7899999999999991</v>
      </c>
      <c r="JA390" s="4">
        <v>8.7899999999999991</v>
      </c>
      <c r="JB390" s="4">
        <v>8.7899999999999991</v>
      </c>
      <c r="JC390" s="4">
        <v>8.7899999999999991</v>
      </c>
      <c r="JD390" s="4">
        <v>8.7899999999999991</v>
      </c>
      <c r="JE390" s="4">
        <v>8.7899999999999991</v>
      </c>
      <c r="JF390" s="4">
        <v>8.7899999999999991</v>
      </c>
      <c r="JG390" s="4">
        <v>8.7899999999999991</v>
      </c>
      <c r="JH390" s="4">
        <v>8.7899999999999991</v>
      </c>
      <c r="JI390" s="4">
        <v>8.7899999999999991</v>
      </c>
      <c r="JJ390" s="4">
        <v>8.7899999999999991</v>
      </c>
      <c r="JK390" s="4">
        <v>8.7899999999999991</v>
      </c>
      <c r="JL390" s="4">
        <v>8.7899999999999991</v>
      </c>
      <c r="JM390" s="4">
        <v>8.7899999999999991</v>
      </c>
      <c r="JN390" s="4">
        <v>8.89</v>
      </c>
      <c r="JO390" s="4">
        <v>8.9700000000000006</v>
      </c>
      <c r="JP390" s="4">
        <v>8.9700000000000006</v>
      </c>
      <c r="JQ390" s="4">
        <v>9.02</v>
      </c>
      <c r="JR390" s="4">
        <v>9.15</v>
      </c>
      <c r="JS390" s="4">
        <v>9.39</v>
      </c>
      <c r="JT390" s="4">
        <v>9.39</v>
      </c>
      <c r="JU390" s="4">
        <v>9.4</v>
      </c>
      <c r="JV390" s="4">
        <v>9.42</v>
      </c>
      <c r="JW390" s="4">
        <v>9.42</v>
      </c>
      <c r="JX390" s="4">
        <v>9.43</v>
      </c>
      <c r="JY390" s="4">
        <v>9.44</v>
      </c>
      <c r="JZ390" s="4">
        <v>9.4600000000000009</v>
      </c>
      <c r="KA390" s="4">
        <v>9.4700000000000006</v>
      </c>
      <c r="KB390" s="4">
        <v>9.49</v>
      </c>
      <c r="KC390" s="4">
        <v>9.5</v>
      </c>
      <c r="KD390" s="4">
        <v>9.5</v>
      </c>
      <c r="KE390" s="4">
        <v>9.5500000000000007</v>
      </c>
      <c r="KF390" s="4">
        <v>9.61</v>
      </c>
      <c r="KG390" s="4">
        <v>9.73</v>
      </c>
      <c r="KH390" s="4">
        <v>9.75</v>
      </c>
      <c r="KI390" s="4">
        <v>9.76</v>
      </c>
      <c r="KJ390" s="4">
        <v>9.7799999999999994</v>
      </c>
      <c r="KK390" s="4">
        <v>9.7799999999999994</v>
      </c>
      <c r="KL390" s="4">
        <v>9.8000000000000007</v>
      </c>
      <c r="KM390" s="4">
        <v>9.81</v>
      </c>
      <c r="KN390" s="4">
        <v>9.84</v>
      </c>
      <c r="KO390" s="4">
        <v>9.86</v>
      </c>
      <c r="KP390" s="4">
        <v>9.8699999999999992</v>
      </c>
      <c r="KQ390" s="4">
        <v>9.89</v>
      </c>
      <c r="KR390" s="4">
        <v>9.89</v>
      </c>
      <c r="KS390" s="4">
        <v>9.92</v>
      </c>
      <c r="KT390" s="4">
        <v>9.93</v>
      </c>
      <c r="KU390" s="4">
        <v>9.9600000000000009</v>
      </c>
      <c r="KV390" s="4">
        <v>9.98</v>
      </c>
      <c r="KW390" s="4">
        <v>10</v>
      </c>
      <c r="KX390" s="4">
        <v>10.02</v>
      </c>
      <c r="KY390" s="4">
        <v>10.02</v>
      </c>
      <c r="KZ390" s="4">
        <v>10.050000000000001</v>
      </c>
      <c r="LA390" s="4">
        <v>10.09</v>
      </c>
      <c r="LB390" s="4">
        <v>10.119999999999999</v>
      </c>
      <c r="LC390" s="4">
        <v>10.15</v>
      </c>
      <c r="LD390" s="4">
        <v>10.19</v>
      </c>
      <c r="LE390" s="4">
        <v>10.220000000000001</v>
      </c>
      <c r="LF390" s="4">
        <v>10.220000000000001</v>
      </c>
      <c r="LG390" s="4">
        <v>10.26</v>
      </c>
      <c r="LH390" s="4">
        <v>10.29</v>
      </c>
      <c r="LI390" s="4">
        <v>10.32</v>
      </c>
      <c r="LJ390" s="4">
        <v>10.36</v>
      </c>
      <c r="LK390" s="4">
        <v>10.39</v>
      </c>
      <c r="LL390" s="4">
        <v>10.42</v>
      </c>
      <c r="LM390" s="4">
        <v>10.42</v>
      </c>
      <c r="LN390" s="4">
        <v>10.46</v>
      </c>
      <c r="LO390" s="4">
        <v>10.49</v>
      </c>
      <c r="LP390" s="4">
        <v>10.53</v>
      </c>
      <c r="LQ390" s="4">
        <v>10.56</v>
      </c>
      <c r="LR390" s="4">
        <v>10.59</v>
      </c>
      <c r="LS390" s="4">
        <v>10.63</v>
      </c>
      <c r="LT390" s="4">
        <v>10.63</v>
      </c>
      <c r="LU390" s="4">
        <v>10.66</v>
      </c>
      <c r="LV390" s="4">
        <v>10.69</v>
      </c>
      <c r="LW390" s="4">
        <v>10.74</v>
      </c>
      <c r="LX390" s="4">
        <v>10.77</v>
      </c>
      <c r="LY390" s="4">
        <v>10.81</v>
      </c>
      <c r="LZ390" s="4">
        <v>10.86</v>
      </c>
      <c r="MA390" s="4">
        <v>10.86</v>
      </c>
      <c r="MB390" s="4">
        <v>10.9</v>
      </c>
      <c r="MC390" s="4">
        <v>10.95</v>
      </c>
      <c r="MD390" s="4">
        <v>11.03</v>
      </c>
      <c r="ME390" s="4">
        <v>11.11</v>
      </c>
      <c r="MF390" s="4">
        <v>11.2</v>
      </c>
      <c r="MG390" s="4">
        <v>11.29</v>
      </c>
      <c r="MH390" s="4">
        <v>11.29</v>
      </c>
      <c r="MI390" s="4">
        <v>11.38</v>
      </c>
      <c r="MJ390" s="4">
        <v>11.48</v>
      </c>
      <c r="MK390" s="4">
        <v>11.58</v>
      </c>
      <c r="ML390" s="4">
        <v>11.69</v>
      </c>
      <c r="MM390" s="4">
        <v>11.8</v>
      </c>
      <c r="MN390" s="4">
        <v>11.91</v>
      </c>
      <c r="MO390" s="4">
        <v>11.91</v>
      </c>
      <c r="MP390" s="4">
        <v>12.03</v>
      </c>
      <c r="MQ390" s="4">
        <v>12.15</v>
      </c>
      <c r="MR390" s="4">
        <v>12.27</v>
      </c>
      <c r="MS390" s="4">
        <v>12.39</v>
      </c>
      <c r="MT390" s="4">
        <v>12.54</v>
      </c>
      <c r="MU390" s="4">
        <v>12.73</v>
      </c>
      <c r="MV390" s="4">
        <v>12.73</v>
      </c>
      <c r="MW390" s="4">
        <v>12.93</v>
      </c>
      <c r="MX390" s="4">
        <v>13.15</v>
      </c>
      <c r="MY390" s="4">
        <v>13.4</v>
      </c>
      <c r="MZ390" s="4">
        <v>13.83</v>
      </c>
      <c r="NA390" s="4">
        <v>14.14</v>
      </c>
      <c r="NB390" s="4">
        <v>14.57</v>
      </c>
      <c r="NC390" s="4">
        <v>14.57</v>
      </c>
      <c r="ND390" s="4">
        <v>15.2</v>
      </c>
      <c r="NE390" s="4">
        <v>15.85</v>
      </c>
      <c r="NF390" s="4">
        <v>16.440000000000001</v>
      </c>
      <c r="NG390" s="4">
        <v>17.28</v>
      </c>
      <c r="NH390" s="4">
        <v>18.34</v>
      </c>
      <c r="NI390" s="4">
        <v>19.41</v>
      </c>
      <c r="NJ390" s="4">
        <v>19.41</v>
      </c>
      <c r="NK390" s="4">
        <v>21.3</v>
      </c>
      <c r="NL390" s="4">
        <v>24.07</v>
      </c>
      <c r="NM390" s="4">
        <v>24.41</v>
      </c>
      <c r="NN390" s="4">
        <v>24.79</v>
      </c>
      <c r="NO390" s="4">
        <v>24.79</v>
      </c>
      <c r="NP390" s="4">
        <v>25.15</v>
      </c>
      <c r="NQ390" s="4">
        <v>25.15</v>
      </c>
      <c r="NR390" s="4">
        <v>25.71</v>
      </c>
      <c r="NS390" s="4">
        <v>26.42</v>
      </c>
      <c r="NT390" s="4">
        <v>27.23</v>
      </c>
      <c r="NU390" s="4">
        <v>27.96</v>
      </c>
      <c r="NV390" s="4">
        <v>28.9</v>
      </c>
      <c r="NW390" s="4">
        <v>30.35</v>
      </c>
      <c r="NX390" s="4">
        <v>30.35</v>
      </c>
      <c r="NY390" s="4">
        <v>31.7</v>
      </c>
      <c r="NZ390" s="4">
        <v>32.29</v>
      </c>
      <c r="OA390" s="4">
        <v>33.01</v>
      </c>
      <c r="OB390" s="4">
        <v>34.159999999999997</v>
      </c>
      <c r="OC390" s="4">
        <v>35</v>
      </c>
      <c r="OD390" s="4">
        <v>35.42</v>
      </c>
      <c r="OE390" s="4">
        <v>35.42</v>
      </c>
      <c r="OF390" s="4">
        <v>35.93</v>
      </c>
      <c r="OG390" s="4">
        <v>36.46</v>
      </c>
      <c r="OH390" s="4">
        <v>37.25</v>
      </c>
      <c r="OI390" s="4">
        <v>37.5</v>
      </c>
      <c r="OJ390" s="4">
        <v>37.79</v>
      </c>
      <c r="OK390" s="4">
        <v>38.21</v>
      </c>
      <c r="OL390" s="4">
        <v>38.21</v>
      </c>
      <c r="OM390" s="4">
        <v>38.68</v>
      </c>
      <c r="ON390" s="4">
        <v>38.909999999999997</v>
      </c>
      <c r="OO390" s="4">
        <v>39.19</v>
      </c>
      <c r="OP390" s="4">
        <v>39.49</v>
      </c>
      <c r="OQ390" s="4">
        <v>39.770000000000003</v>
      </c>
      <c r="OR390" s="4">
        <v>40.130000000000003</v>
      </c>
      <c r="OS390" s="4">
        <v>40.130000000000003</v>
      </c>
      <c r="OT390" s="4">
        <v>40.6</v>
      </c>
      <c r="OU390" s="4">
        <v>41.01</v>
      </c>
      <c r="OV390" s="4">
        <v>41.58</v>
      </c>
      <c r="OW390" s="4">
        <v>41.85</v>
      </c>
      <c r="OX390" s="4">
        <v>42.09</v>
      </c>
      <c r="OY390" s="4">
        <v>42.46</v>
      </c>
      <c r="OZ390" s="4">
        <v>42.46</v>
      </c>
      <c r="PA390" s="4">
        <v>43.09</v>
      </c>
      <c r="PB390" s="4">
        <v>43.2</v>
      </c>
      <c r="PC390" s="4">
        <v>43.29</v>
      </c>
      <c r="PD390" s="4">
        <v>43.39</v>
      </c>
      <c r="PE390" s="4">
        <v>43.5</v>
      </c>
      <c r="PF390" s="4">
        <v>43.63</v>
      </c>
      <c r="PG390" s="4">
        <v>43.63</v>
      </c>
      <c r="PH390" s="4">
        <v>43.76</v>
      </c>
      <c r="PI390" s="4">
        <v>43.97</v>
      </c>
      <c r="PJ390" s="4">
        <v>44.03</v>
      </c>
      <c r="PK390" s="4">
        <v>44.14</v>
      </c>
      <c r="PL390" s="4">
        <v>44.17</v>
      </c>
      <c r="PM390" s="4">
        <v>44.2</v>
      </c>
      <c r="PN390" s="4">
        <v>44.2</v>
      </c>
      <c r="PO390" s="4">
        <v>44.23</v>
      </c>
      <c r="PP390" s="4">
        <v>44.29</v>
      </c>
      <c r="PQ390" s="4">
        <v>44.38</v>
      </c>
      <c r="PR390" s="4">
        <v>44.44</v>
      </c>
      <c r="PS390" s="4">
        <v>44.49</v>
      </c>
      <c r="PT390" s="4">
        <v>44.59</v>
      </c>
      <c r="PU390" s="4">
        <v>44.59</v>
      </c>
      <c r="PV390" s="4">
        <v>44.76</v>
      </c>
      <c r="PW390" s="4">
        <v>44.76</v>
      </c>
      <c r="PX390" s="4">
        <v>44.76</v>
      </c>
      <c r="PY390" s="4">
        <v>44.76</v>
      </c>
      <c r="PZ390" s="4">
        <v>44.76</v>
      </c>
      <c r="QA390" s="4">
        <v>44.76</v>
      </c>
      <c r="QB390" s="4">
        <v>44.76</v>
      </c>
      <c r="QC390" s="4">
        <v>44.76</v>
      </c>
      <c r="QD390" s="4">
        <v>44.76</v>
      </c>
      <c r="QE390" s="4">
        <v>44.76</v>
      </c>
      <c r="QF390" s="4">
        <v>44.76</v>
      </c>
      <c r="QG390" s="4">
        <v>44.76</v>
      </c>
      <c r="QH390" s="4">
        <v>44.76</v>
      </c>
      <c r="QI390" s="4">
        <v>44.76</v>
      </c>
      <c r="QJ390" s="4">
        <v>44.76</v>
      </c>
      <c r="QK390" s="4">
        <v>44.76</v>
      </c>
      <c r="QL390" s="4">
        <v>44.76</v>
      </c>
      <c r="QM390" s="4">
        <v>44.76</v>
      </c>
      <c r="QN390" s="4">
        <v>44.76</v>
      </c>
      <c r="QO390" s="4">
        <v>44.76</v>
      </c>
      <c r="QP390" s="4">
        <v>44.76</v>
      </c>
      <c r="QQ390" s="4">
        <v>44.76</v>
      </c>
      <c r="QR390" s="4">
        <v>44.76</v>
      </c>
      <c r="QS390" s="4">
        <v>44.76</v>
      </c>
      <c r="QT390" s="4">
        <v>44.76</v>
      </c>
      <c r="QU390" s="4">
        <v>44.76</v>
      </c>
      <c r="QV390" s="4">
        <v>44.76</v>
      </c>
      <c r="QW390" s="4">
        <v>44.76</v>
      </c>
      <c r="QX390" s="4">
        <v>44.76</v>
      </c>
      <c r="QY390" s="4">
        <v>44.76</v>
      </c>
      <c r="QZ390" s="4">
        <v>44.76</v>
      </c>
    </row>
    <row r="391" spans="1:468">
      <c r="A391" s="4" t="s">
        <v>1205</v>
      </c>
      <c r="D391" s="4">
        <v>82</v>
      </c>
      <c r="E391" s="4">
        <v>12.21</v>
      </c>
      <c r="F391" s="689">
        <v>902840.68</v>
      </c>
      <c r="H391" s="4" t="s">
        <v>894</v>
      </c>
      <c r="HO391" s="4">
        <v>0.08</v>
      </c>
      <c r="HP391" s="4">
        <v>0.35</v>
      </c>
      <c r="HQ391" s="4">
        <v>0.61</v>
      </c>
      <c r="HR391" s="4">
        <v>0.87</v>
      </c>
      <c r="HS391" s="4">
        <v>0.87</v>
      </c>
      <c r="HT391" s="4">
        <v>1.1299999999999999</v>
      </c>
      <c r="HU391" s="4">
        <v>1.39</v>
      </c>
      <c r="HV391" s="4">
        <v>1.75</v>
      </c>
      <c r="HW391" s="4">
        <v>2.17</v>
      </c>
      <c r="HX391" s="4">
        <v>2.63</v>
      </c>
      <c r="HY391" s="4">
        <v>3.13</v>
      </c>
      <c r="HZ391" s="4">
        <v>3.13</v>
      </c>
      <c r="IA391" s="4">
        <v>3.61</v>
      </c>
      <c r="IB391" s="4">
        <v>4.07</v>
      </c>
      <c r="IC391" s="4">
        <v>4.53</v>
      </c>
      <c r="ID391" s="4">
        <v>5.08</v>
      </c>
      <c r="IE391" s="4">
        <v>5.68</v>
      </c>
      <c r="IF391" s="4">
        <v>6.31</v>
      </c>
      <c r="IG391" s="4">
        <v>6.31</v>
      </c>
      <c r="IH391" s="4">
        <v>6.58</v>
      </c>
      <c r="II391" s="4">
        <v>6.7</v>
      </c>
      <c r="IJ391" s="4">
        <v>6.83</v>
      </c>
      <c r="IK391" s="4">
        <v>6.97</v>
      </c>
      <c r="IL391" s="4">
        <v>7.13</v>
      </c>
      <c r="IM391" s="4">
        <v>7.3</v>
      </c>
      <c r="IN391" s="4">
        <v>7.3</v>
      </c>
      <c r="IO391" s="4">
        <v>7.45</v>
      </c>
      <c r="IP391" s="4">
        <v>7.45</v>
      </c>
      <c r="IQ391" s="4">
        <v>7.45</v>
      </c>
      <c r="IR391" s="4">
        <v>7.45</v>
      </c>
      <c r="IS391" s="4">
        <v>7.45</v>
      </c>
      <c r="IT391" s="4">
        <v>7.45</v>
      </c>
      <c r="IU391" s="4">
        <v>7.45</v>
      </c>
      <c r="IV391" s="4">
        <v>7.45</v>
      </c>
      <c r="IW391" s="4">
        <v>7.45</v>
      </c>
      <c r="IX391" s="4">
        <v>7.45</v>
      </c>
      <c r="IY391" s="4">
        <v>7.45</v>
      </c>
      <c r="IZ391" s="4">
        <v>7.45</v>
      </c>
      <c r="JA391" s="4">
        <v>7.45</v>
      </c>
      <c r="JB391" s="4">
        <v>7.45</v>
      </c>
      <c r="JC391" s="4">
        <v>7.45</v>
      </c>
      <c r="JD391" s="4">
        <v>7.45</v>
      </c>
      <c r="JE391" s="4">
        <v>7.45</v>
      </c>
      <c r="JF391" s="4">
        <v>7.45</v>
      </c>
      <c r="JG391" s="4">
        <v>7.45</v>
      </c>
      <c r="JH391" s="4">
        <v>7.45</v>
      </c>
      <c r="JI391" s="4">
        <v>7.45</v>
      </c>
      <c r="JJ391" s="4">
        <v>7.45</v>
      </c>
      <c r="JK391" s="4">
        <v>7.45</v>
      </c>
      <c r="JL391" s="4">
        <v>7.45</v>
      </c>
      <c r="JM391" s="4">
        <v>7.63</v>
      </c>
      <c r="JN391" s="4">
        <v>7.93</v>
      </c>
      <c r="JO391" s="4">
        <v>8.5500000000000007</v>
      </c>
      <c r="JP391" s="4">
        <v>8.5500000000000007</v>
      </c>
      <c r="JQ391" s="4">
        <v>8.9499999999999993</v>
      </c>
      <c r="JR391" s="4">
        <v>8.9499999999999993</v>
      </c>
      <c r="JS391" s="4">
        <v>8.9499999999999993</v>
      </c>
      <c r="JT391" s="4">
        <v>8.9499999999999993</v>
      </c>
      <c r="JU391" s="4">
        <v>8.9499999999999993</v>
      </c>
      <c r="JV391" s="4">
        <v>8.9499999999999993</v>
      </c>
      <c r="JW391" s="4">
        <v>8.9499999999999993</v>
      </c>
      <c r="JX391" s="4">
        <v>8.9499999999999993</v>
      </c>
      <c r="JY391" s="4">
        <v>8.9499999999999993</v>
      </c>
      <c r="JZ391" s="4">
        <v>8.9499999999999993</v>
      </c>
      <c r="KA391" s="4">
        <v>8.9600000000000009</v>
      </c>
      <c r="KB391" s="4">
        <v>8.9600000000000009</v>
      </c>
      <c r="KC391" s="4">
        <v>8.9600000000000009</v>
      </c>
      <c r="KD391" s="4">
        <v>8.9600000000000009</v>
      </c>
      <c r="KE391" s="4">
        <v>8.9600000000000009</v>
      </c>
      <c r="KF391" s="4">
        <v>8.9700000000000006</v>
      </c>
      <c r="KG391" s="4">
        <v>8.9700000000000006</v>
      </c>
      <c r="KH391" s="4">
        <v>8.9700000000000006</v>
      </c>
      <c r="KI391" s="4">
        <v>8.9700000000000006</v>
      </c>
      <c r="KJ391" s="4">
        <v>8.9700000000000006</v>
      </c>
      <c r="KK391" s="4">
        <v>8.9700000000000006</v>
      </c>
      <c r="KL391" s="4">
        <v>8.9700000000000006</v>
      </c>
      <c r="KM391" s="4">
        <v>8.98</v>
      </c>
      <c r="KN391" s="4">
        <v>8.98</v>
      </c>
      <c r="KO391" s="4">
        <v>8.98</v>
      </c>
      <c r="KP391" s="4">
        <v>8.98</v>
      </c>
      <c r="KQ391" s="4">
        <v>8.99</v>
      </c>
      <c r="KR391" s="4">
        <v>8.99</v>
      </c>
      <c r="KS391" s="4">
        <v>8.99</v>
      </c>
      <c r="KT391" s="4">
        <v>8.99</v>
      </c>
      <c r="KU391" s="4">
        <v>8.99</v>
      </c>
      <c r="KV391" s="4">
        <v>8.99</v>
      </c>
      <c r="KW391" s="4">
        <v>9</v>
      </c>
      <c r="KX391" s="4">
        <v>9</v>
      </c>
      <c r="KY391" s="4">
        <v>9</v>
      </c>
      <c r="KZ391" s="4">
        <v>9</v>
      </c>
      <c r="LA391" s="4">
        <v>9</v>
      </c>
      <c r="LB391" s="4">
        <v>9.01</v>
      </c>
      <c r="LC391" s="4">
        <v>9.01</v>
      </c>
      <c r="LD391" s="4">
        <v>9.01</v>
      </c>
      <c r="LE391" s="4">
        <v>9.01</v>
      </c>
      <c r="LF391" s="4">
        <v>9.01</v>
      </c>
      <c r="LG391" s="4">
        <v>9.02</v>
      </c>
      <c r="LH391" s="4">
        <v>9.02</v>
      </c>
      <c r="LI391" s="4">
        <v>9.02</v>
      </c>
      <c r="LJ391" s="4">
        <v>9.02</v>
      </c>
      <c r="LK391" s="4">
        <v>9.02</v>
      </c>
      <c r="LL391" s="4">
        <v>9.0299999999999994</v>
      </c>
      <c r="LM391" s="4">
        <v>9.0299999999999994</v>
      </c>
      <c r="LN391" s="4">
        <v>9.0299999999999994</v>
      </c>
      <c r="LO391" s="4">
        <v>9.0299999999999994</v>
      </c>
      <c r="LP391" s="4">
        <v>9.0299999999999994</v>
      </c>
      <c r="LQ391" s="4">
        <v>9.0399999999999991</v>
      </c>
      <c r="LR391" s="4">
        <v>9.0399999999999991</v>
      </c>
      <c r="LS391" s="4">
        <v>9.0399999999999991</v>
      </c>
      <c r="LT391" s="4">
        <v>9.0399999999999991</v>
      </c>
      <c r="LU391" s="4">
        <v>9.0399999999999991</v>
      </c>
      <c r="LV391" s="4">
        <v>9.0500000000000007</v>
      </c>
      <c r="LW391" s="4">
        <v>9.0500000000000007</v>
      </c>
      <c r="LX391" s="4">
        <v>9.0500000000000007</v>
      </c>
      <c r="LY391" s="4">
        <v>9.06</v>
      </c>
      <c r="LZ391" s="4">
        <v>9.06</v>
      </c>
      <c r="MA391" s="4">
        <v>9.06</v>
      </c>
      <c r="MB391" s="4">
        <v>9.06</v>
      </c>
      <c r="MC391" s="4">
        <v>9.07</v>
      </c>
      <c r="MD391" s="4">
        <v>9.08</v>
      </c>
      <c r="ME391" s="4">
        <v>9.08</v>
      </c>
      <c r="MF391" s="4">
        <v>9.09</v>
      </c>
      <c r="MG391" s="4">
        <v>9.09</v>
      </c>
      <c r="MH391" s="4">
        <v>9.09</v>
      </c>
      <c r="MI391" s="4">
        <v>9.1</v>
      </c>
      <c r="MJ391" s="4">
        <v>9.1</v>
      </c>
      <c r="MK391" s="4">
        <v>9.11</v>
      </c>
      <c r="ML391" s="4">
        <v>9.11</v>
      </c>
      <c r="MM391" s="4">
        <v>9.1199999999999992</v>
      </c>
      <c r="MN391" s="4">
        <v>9.1199999999999992</v>
      </c>
      <c r="MO391" s="4">
        <v>9.1199999999999992</v>
      </c>
      <c r="MP391" s="4">
        <v>9.14</v>
      </c>
      <c r="MQ391" s="4">
        <v>9.14</v>
      </c>
      <c r="MR391" s="4">
        <v>9.14</v>
      </c>
      <c r="MS391" s="4">
        <v>9.15</v>
      </c>
      <c r="MT391" s="4">
        <v>9.16</v>
      </c>
      <c r="MU391" s="4">
        <v>9.17</v>
      </c>
      <c r="MV391" s="4">
        <v>9.17</v>
      </c>
      <c r="MW391" s="4">
        <v>9.17</v>
      </c>
      <c r="MX391" s="4">
        <v>9.17</v>
      </c>
      <c r="MY391" s="4">
        <v>9.19</v>
      </c>
      <c r="MZ391" s="4">
        <v>9.1999999999999993</v>
      </c>
      <c r="NA391" s="4">
        <v>9.2799999999999994</v>
      </c>
      <c r="NB391" s="4">
        <v>9.35</v>
      </c>
      <c r="NC391" s="4">
        <v>9.35</v>
      </c>
      <c r="ND391" s="4">
        <v>9.7899999999999991</v>
      </c>
      <c r="NE391" s="4">
        <v>10.220000000000001</v>
      </c>
      <c r="NF391" s="4">
        <v>10.97</v>
      </c>
      <c r="NG391" s="4">
        <v>12.21</v>
      </c>
      <c r="NH391" s="4">
        <v>15.27</v>
      </c>
      <c r="NI391" s="4">
        <v>18.350000000000001</v>
      </c>
      <c r="NJ391" s="4">
        <v>18.350000000000001</v>
      </c>
      <c r="NK391" s="4">
        <v>22.62</v>
      </c>
      <c r="NL391" s="4">
        <v>29</v>
      </c>
      <c r="NM391" s="4">
        <v>35.4</v>
      </c>
      <c r="NN391" s="4">
        <v>37.049999999999997</v>
      </c>
      <c r="NO391" s="4">
        <v>37.049999999999997</v>
      </c>
      <c r="NP391" s="4">
        <v>39.119999999999997</v>
      </c>
      <c r="NQ391" s="4">
        <v>39.119999999999997</v>
      </c>
      <c r="NR391" s="4">
        <v>41.63</v>
      </c>
      <c r="NS391" s="4">
        <v>44.4</v>
      </c>
      <c r="NT391" s="4">
        <v>45.65</v>
      </c>
      <c r="NU391" s="4">
        <v>46.9</v>
      </c>
      <c r="NV391" s="4">
        <v>49.41</v>
      </c>
      <c r="NW391" s="4">
        <v>53.2</v>
      </c>
      <c r="NX391" s="4">
        <v>53.2</v>
      </c>
      <c r="NY391" s="4">
        <v>54.02</v>
      </c>
      <c r="NZ391" s="4">
        <v>54.27</v>
      </c>
      <c r="OA391" s="4">
        <v>54.75</v>
      </c>
      <c r="OB391" s="4">
        <v>55.23</v>
      </c>
      <c r="OC391" s="4">
        <v>56.07</v>
      </c>
      <c r="OD391" s="4">
        <v>57.41</v>
      </c>
      <c r="OE391" s="4">
        <v>57.41</v>
      </c>
      <c r="OF391" s="4">
        <v>58.77</v>
      </c>
      <c r="OG391" s="4">
        <v>59.44</v>
      </c>
      <c r="OH391" s="4">
        <v>60.1</v>
      </c>
      <c r="OI391" s="4">
        <v>61.39</v>
      </c>
      <c r="OJ391" s="4">
        <v>63.22</v>
      </c>
      <c r="OK391" s="4">
        <v>63.45</v>
      </c>
      <c r="OL391" s="4">
        <v>63.45</v>
      </c>
      <c r="OM391" s="4">
        <v>63.79</v>
      </c>
      <c r="ON391" s="4">
        <v>64.2</v>
      </c>
      <c r="OO391" s="4">
        <v>64.2</v>
      </c>
      <c r="OP391" s="4">
        <v>64.2</v>
      </c>
      <c r="OQ391" s="4">
        <v>64.900000000000006</v>
      </c>
      <c r="OR391" s="4">
        <v>66.010000000000005</v>
      </c>
      <c r="OS391" s="4">
        <v>66.010000000000005</v>
      </c>
      <c r="OT391" s="4">
        <v>67.41</v>
      </c>
      <c r="OU391" s="4">
        <v>69.75</v>
      </c>
      <c r="OV391" s="4">
        <v>72.349999999999994</v>
      </c>
      <c r="OW391" s="4">
        <v>74.08</v>
      </c>
      <c r="OX391" s="4">
        <v>75.239999999999995</v>
      </c>
      <c r="OY391" s="4">
        <v>76.91</v>
      </c>
      <c r="OZ391" s="4">
        <v>76.91</v>
      </c>
      <c r="PA391" s="4">
        <v>79.02</v>
      </c>
      <c r="PB391" s="4">
        <v>79.02</v>
      </c>
      <c r="PC391" s="4">
        <v>79.02</v>
      </c>
      <c r="PD391" s="4">
        <v>79.02</v>
      </c>
      <c r="PE391" s="4">
        <v>79.02</v>
      </c>
      <c r="PF391" s="4">
        <v>79.02</v>
      </c>
      <c r="PG391" s="4">
        <v>79.02</v>
      </c>
      <c r="PH391" s="4">
        <v>79.02</v>
      </c>
      <c r="PI391" s="4">
        <v>79.02</v>
      </c>
      <c r="PJ391" s="4">
        <v>79.02</v>
      </c>
      <c r="PK391" s="4">
        <v>79.02</v>
      </c>
      <c r="PL391" s="4">
        <v>79.02</v>
      </c>
      <c r="PM391" s="4">
        <v>79.02</v>
      </c>
      <c r="PN391" s="4">
        <v>79.02</v>
      </c>
      <c r="PO391" s="4">
        <v>79.02</v>
      </c>
      <c r="PP391" s="4">
        <v>79.2</v>
      </c>
      <c r="PQ391" s="4">
        <v>79.38</v>
      </c>
      <c r="PR391" s="4">
        <v>79.56</v>
      </c>
      <c r="PS391" s="4">
        <v>79.94</v>
      </c>
      <c r="PT391" s="4">
        <v>80.510000000000005</v>
      </c>
      <c r="PU391" s="4">
        <v>80.510000000000005</v>
      </c>
      <c r="PV391" s="4">
        <v>80.69</v>
      </c>
      <c r="PW391" s="4">
        <v>80.87</v>
      </c>
      <c r="PX391" s="4">
        <v>81.05</v>
      </c>
      <c r="PY391" s="4">
        <v>81.430000000000007</v>
      </c>
      <c r="PZ391" s="4">
        <v>82</v>
      </c>
      <c r="QA391" s="4">
        <v>82</v>
      </c>
      <c r="QB391" s="4">
        <v>82</v>
      </c>
      <c r="QC391" s="4">
        <v>82</v>
      </c>
      <c r="QD391" s="4">
        <v>82</v>
      </c>
      <c r="QE391" s="4">
        <v>82</v>
      </c>
      <c r="QF391" s="4">
        <v>82</v>
      </c>
      <c r="QG391" s="4">
        <v>82</v>
      </c>
      <c r="QH391" s="4">
        <v>82</v>
      </c>
      <c r="QI391" s="4">
        <v>82</v>
      </c>
      <c r="QJ391" s="4">
        <v>82</v>
      </c>
      <c r="QK391" s="4">
        <v>82</v>
      </c>
      <c r="QL391" s="4">
        <v>82</v>
      </c>
      <c r="QM391" s="4">
        <v>82</v>
      </c>
      <c r="QN391" s="4">
        <v>82</v>
      </c>
      <c r="QO391" s="4">
        <v>82</v>
      </c>
      <c r="QP391" s="4">
        <v>82</v>
      </c>
      <c r="QQ391" s="4">
        <v>82</v>
      </c>
      <c r="QR391" s="4">
        <v>82</v>
      </c>
      <c r="QS391" s="4">
        <v>82</v>
      </c>
      <c r="QT391" s="4">
        <v>82</v>
      </c>
      <c r="QU391" s="4">
        <v>82</v>
      </c>
      <c r="QV391" s="4">
        <v>82</v>
      </c>
      <c r="QW391" s="4">
        <v>82</v>
      </c>
      <c r="QX391" s="4">
        <v>82</v>
      </c>
      <c r="QY391" s="4">
        <v>82</v>
      </c>
      <c r="QZ391" s="4">
        <v>82</v>
      </c>
    </row>
    <row r="392" spans="1:468">
      <c r="A392" s="4" t="s">
        <v>1206</v>
      </c>
      <c r="D392" s="4">
        <v>20</v>
      </c>
      <c r="E392" s="4">
        <v>5.92</v>
      </c>
      <c r="F392" s="689">
        <v>552566.94999999995</v>
      </c>
      <c r="H392" s="4" t="s">
        <v>894</v>
      </c>
      <c r="IA392" s="4">
        <v>0.02</v>
      </c>
      <c r="IB392" s="4">
        <v>0.04</v>
      </c>
      <c r="IC392" s="4">
        <v>0.06</v>
      </c>
      <c r="ID392" s="4">
        <v>0.09</v>
      </c>
      <c r="IE392" s="4">
        <v>0.14000000000000001</v>
      </c>
      <c r="IF392" s="4">
        <v>0.21</v>
      </c>
      <c r="IG392" s="4">
        <v>0.21</v>
      </c>
      <c r="IH392" s="4">
        <v>0.26</v>
      </c>
      <c r="II392" s="4">
        <v>0.32</v>
      </c>
      <c r="IJ392" s="4">
        <v>0.47</v>
      </c>
      <c r="IK392" s="4">
        <v>0.47</v>
      </c>
      <c r="IL392" s="4">
        <v>0.47</v>
      </c>
      <c r="IM392" s="4">
        <v>0.55000000000000004</v>
      </c>
      <c r="IN392" s="4">
        <v>0.55000000000000004</v>
      </c>
      <c r="IO392" s="4">
        <v>0.73</v>
      </c>
      <c r="IP392" s="4">
        <v>0.79</v>
      </c>
      <c r="IQ392" s="4">
        <v>1.04</v>
      </c>
      <c r="IR392" s="4">
        <v>1.31</v>
      </c>
      <c r="IS392" s="4">
        <v>1.31</v>
      </c>
      <c r="IT392" s="4">
        <v>1.31</v>
      </c>
      <c r="IU392" s="4">
        <v>1.31</v>
      </c>
      <c r="IV392" s="4">
        <v>1.31</v>
      </c>
      <c r="IW392" s="4">
        <v>1.31</v>
      </c>
      <c r="IX392" s="4">
        <v>1.31</v>
      </c>
      <c r="IY392" s="4">
        <v>1.31</v>
      </c>
      <c r="IZ392" s="4">
        <v>1.31</v>
      </c>
      <c r="JA392" s="4">
        <v>1.31</v>
      </c>
      <c r="JB392" s="4">
        <v>1.31</v>
      </c>
      <c r="JC392" s="4">
        <v>1.31</v>
      </c>
      <c r="JD392" s="4">
        <v>1.31</v>
      </c>
      <c r="JE392" s="4">
        <v>1.31</v>
      </c>
      <c r="JF392" s="4">
        <v>1.31</v>
      </c>
      <c r="JG392" s="4">
        <v>1.31</v>
      </c>
      <c r="JH392" s="4">
        <v>1.31</v>
      </c>
      <c r="JI392" s="4">
        <v>1.31</v>
      </c>
      <c r="JJ392" s="4">
        <v>1.31</v>
      </c>
      <c r="JK392" s="4">
        <v>1.31</v>
      </c>
      <c r="JL392" s="4">
        <v>1.31</v>
      </c>
      <c r="JM392" s="4">
        <v>1.31</v>
      </c>
      <c r="JN392" s="4">
        <v>1.41</v>
      </c>
      <c r="JO392" s="4">
        <v>1.49</v>
      </c>
      <c r="JP392" s="4">
        <v>1.49</v>
      </c>
      <c r="JQ392" s="4">
        <v>1.57</v>
      </c>
      <c r="JR392" s="4">
        <v>1.74</v>
      </c>
      <c r="JS392" s="4">
        <v>1.98</v>
      </c>
      <c r="JT392" s="4">
        <v>1.98</v>
      </c>
      <c r="JU392" s="4">
        <v>1.98</v>
      </c>
      <c r="JV392" s="4">
        <v>1.98</v>
      </c>
      <c r="JW392" s="4">
        <v>1.98</v>
      </c>
      <c r="JX392" s="4">
        <v>1.98</v>
      </c>
      <c r="JY392" s="4">
        <v>1.98</v>
      </c>
      <c r="JZ392" s="4">
        <v>1.98</v>
      </c>
      <c r="KA392" s="4">
        <v>1.98</v>
      </c>
      <c r="KB392" s="4">
        <v>1.99</v>
      </c>
      <c r="KC392" s="4">
        <v>1.99</v>
      </c>
      <c r="KD392" s="4">
        <v>1.99</v>
      </c>
      <c r="KE392" s="4">
        <v>2.0299999999999998</v>
      </c>
      <c r="KF392" s="4">
        <v>2.08</v>
      </c>
      <c r="KG392" s="4">
        <v>2.2000000000000002</v>
      </c>
      <c r="KH392" s="4">
        <v>2.2000000000000002</v>
      </c>
      <c r="KI392" s="4">
        <v>2.2000000000000002</v>
      </c>
      <c r="KJ392" s="4">
        <v>2.21</v>
      </c>
      <c r="KK392" s="4">
        <v>2.21</v>
      </c>
      <c r="KL392" s="4">
        <v>2.21</v>
      </c>
      <c r="KM392" s="4">
        <v>2.2200000000000002</v>
      </c>
      <c r="KN392" s="4">
        <v>2.23</v>
      </c>
      <c r="KO392" s="4">
        <v>2.23</v>
      </c>
      <c r="KP392" s="4">
        <v>2.2400000000000002</v>
      </c>
      <c r="KQ392" s="4">
        <v>2.25</v>
      </c>
      <c r="KR392" s="4">
        <v>2.25</v>
      </c>
      <c r="KS392" s="4">
        <v>2.2599999999999998</v>
      </c>
      <c r="KT392" s="4">
        <v>2.2599999999999998</v>
      </c>
      <c r="KU392" s="4">
        <v>2.27</v>
      </c>
      <c r="KV392" s="4">
        <v>2.2799999999999998</v>
      </c>
      <c r="KW392" s="4">
        <v>2.29</v>
      </c>
      <c r="KX392" s="4">
        <v>2.29</v>
      </c>
      <c r="KY392" s="4">
        <v>2.29</v>
      </c>
      <c r="KZ392" s="4">
        <v>2.31</v>
      </c>
      <c r="LA392" s="4">
        <v>2.31</v>
      </c>
      <c r="LB392" s="4">
        <v>2.3199999999999998</v>
      </c>
      <c r="LC392" s="4">
        <v>2.3199999999999998</v>
      </c>
      <c r="LD392" s="4">
        <v>2.34</v>
      </c>
      <c r="LE392" s="4">
        <v>2.34</v>
      </c>
      <c r="LF392" s="4">
        <v>2.34</v>
      </c>
      <c r="LG392" s="4">
        <v>2.35</v>
      </c>
      <c r="LH392" s="4">
        <v>2.36</v>
      </c>
      <c r="LI392" s="4">
        <v>2.37</v>
      </c>
      <c r="LJ392" s="4">
        <v>2.37</v>
      </c>
      <c r="LK392" s="4">
        <v>2.38</v>
      </c>
      <c r="LL392" s="4">
        <v>2.39</v>
      </c>
      <c r="LM392" s="4">
        <v>2.39</v>
      </c>
      <c r="LN392" s="4">
        <v>2.4</v>
      </c>
      <c r="LO392" s="4">
        <v>2.41</v>
      </c>
      <c r="LP392" s="4">
        <v>2.41</v>
      </c>
      <c r="LQ392" s="4">
        <v>2.42</v>
      </c>
      <c r="LR392" s="4">
        <v>2.4300000000000002</v>
      </c>
      <c r="LS392" s="4">
        <v>2.44</v>
      </c>
      <c r="LT392" s="4">
        <v>2.44</v>
      </c>
      <c r="LU392" s="4">
        <v>2.44</v>
      </c>
      <c r="LV392" s="4">
        <v>2.4500000000000002</v>
      </c>
      <c r="LW392" s="4">
        <v>2.46</v>
      </c>
      <c r="LX392" s="4">
        <v>2.4700000000000002</v>
      </c>
      <c r="LY392" s="4">
        <v>2.4700000000000002</v>
      </c>
      <c r="LZ392" s="4">
        <v>2.48</v>
      </c>
      <c r="MA392" s="4">
        <v>2.48</v>
      </c>
      <c r="MB392" s="4">
        <v>2.4900000000000002</v>
      </c>
      <c r="MC392" s="4">
        <v>2.4900000000000002</v>
      </c>
      <c r="MD392" s="4">
        <v>2.5099999999999998</v>
      </c>
      <c r="ME392" s="4">
        <v>2.52</v>
      </c>
      <c r="MF392" s="4">
        <v>2.5299999999999998</v>
      </c>
      <c r="MG392" s="4">
        <v>2.54</v>
      </c>
      <c r="MH392" s="4">
        <v>2.54</v>
      </c>
      <c r="MI392" s="4">
        <v>2.56</v>
      </c>
      <c r="MJ392" s="4">
        <v>2.58</v>
      </c>
      <c r="MK392" s="4">
        <v>2.6</v>
      </c>
      <c r="ML392" s="4">
        <v>2.61</v>
      </c>
      <c r="MM392" s="4">
        <v>2.63</v>
      </c>
      <c r="MN392" s="4">
        <v>2.65</v>
      </c>
      <c r="MO392" s="4">
        <v>2.65</v>
      </c>
      <c r="MP392" s="4">
        <v>2.67</v>
      </c>
      <c r="MQ392" s="4">
        <v>2.69</v>
      </c>
      <c r="MR392" s="4">
        <v>2.71</v>
      </c>
      <c r="MS392" s="4">
        <v>2.73</v>
      </c>
      <c r="MT392" s="4">
        <v>2.76</v>
      </c>
      <c r="MU392" s="4">
        <v>2.81</v>
      </c>
      <c r="MV392" s="4">
        <v>2.81</v>
      </c>
      <c r="MW392" s="4">
        <v>2.86</v>
      </c>
      <c r="MX392" s="4">
        <v>2.92</v>
      </c>
      <c r="MY392" s="4">
        <v>3.01</v>
      </c>
      <c r="MZ392" s="4">
        <v>3.27</v>
      </c>
      <c r="NA392" s="4">
        <v>3.4</v>
      </c>
      <c r="NB392" s="4">
        <v>3.65</v>
      </c>
      <c r="NC392" s="4">
        <v>3.65</v>
      </c>
      <c r="ND392" s="4">
        <v>4.16</v>
      </c>
      <c r="NE392" s="4">
        <v>4.7</v>
      </c>
      <c r="NF392" s="4">
        <v>5.25</v>
      </c>
      <c r="NG392" s="4">
        <v>5.92</v>
      </c>
      <c r="NH392" s="4">
        <v>6.29</v>
      </c>
      <c r="NI392" s="4">
        <v>6.67</v>
      </c>
      <c r="NJ392" s="4">
        <v>6.67</v>
      </c>
      <c r="NK392" s="4">
        <v>7.41</v>
      </c>
      <c r="NL392" s="4">
        <v>8.07</v>
      </c>
      <c r="NM392" s="4">
        <v>8.44</v>
      </c>
      <c r="NN392" s="4">
        <v>8.83</v>
      </c>
      <c r="NO392" s="4">
        <v>8.83</v>
      </c>
      <c r="NP392" s="4">
        <v>9.2100000000000009</v>
      </c>
      <c r="NQ392" s="4">
        <v>9.2100000000000009</v>
      </c>
      <c r="NR392" s="4">
        <v>9.82</v>
      </c>
      <c r="NS392" s="4">
        <v>10.59</v>
      </c>
      <c r="NT392" s="4">
        <v>11.23</v>
      </c>
      <c r="NU392" s="4">
        <v>11.53</v>
      </c>
      <c r="NV392" s="4">
        <v>11.92</v>
      </c>
      <c r="NW392" s="4">
        <v>12.39</v>
      </c>
      <c r="NX392" s="4">
        <v>12.39</v>
      </c>
      <c r="NY392" s="4">
        <v>12.74</v>
      </c>
      <c r="NZ392" s="4">
        <v>12.97</v>
      </c>
      <c r="OA392" s="4">
        <v>13.2</v>
      </c>
      <c r="OB392" s="4">
        <v>13.48</v>
      </c>
      <c r="OC392" s="4">
        <v>13.74</v>
      </c>
      <c r="OD392" s="4">
        <v>13.95</v>
      </c>
      <c r="OE392" s="4">
        <v>13.95</v>
      </c>
      <c r="OF392" s="4">
        <v>14.22</v>
      </c>
      <c r="OG392" s="4">
        <v>14.42</v>
      </c>
      <c r="OH392" s="4">
        <v>14.64</v>
      </c>
      <c r="OI392" s="4">
        <v>14.85</v>
      </c>
      <c r="OJ392" s="4">
        <v>15.11</v>
      </c>
      <c r="OK392" s="4">
        <v>15.5</v>
      </c>
      <c r="OL392" s="4">
        <v>15.5</v>
      </c>
      <c r="OM392" s="4">
        <v>15.94</v>
      </c>
      <c r="ON392" s="4">
        <v>16.149999999999999</v>
      </c>
      <c r="OO392" s="4">
        <v>16.399999999999999</v>
      </c>
      <c r="OP392" s="4">
        <v>16.72</v>
      </c>
      <c r="OQ392" s="4">
        <v>17.02</v>
      </c>
      <c r="OR392" s="4">
        <v>17.27</v>
      </c>
      <c r="OS392" s="4">
        <v>17.27</v>
      </c>
      <c r="OT392" s="4">
        <v>17.64</v>
      </c>
      <c r="OU392" s="4">
        <v>17.88</v>
      </c>
      <c r="OV392" s="4">
        <v>18.13</v>
      </c>
      <c r="OW392" s="4">
        <v>18.22</v>
      </c>
      <c r="OX392" s="4">
        <v>18.260000000000002</v>
      </c>
      <c r="OY392" s="4">
        <v>18.309999999999999</v>
      </c>
      <c r="OZ392" s="4">
        <v>18.309999999999999</v>
      </c>
      <c r="PA392" s="4">
        <v>18.37</v>
      </c>
      <c r="PB392" s="4">
        <v>18.48</v>
      </c>
      <c r="PC392" s="4">
        <v>18.559999999999999</v>
      </c>
      <c r="PD392" s="4">
        <v>18.649999999999999</v>
      </c>
      <c r="PE392" s="4">
        <v>18.77</v>
      </c>
      <c r="PF392" s="4">
        <v>18.93</v>
      </c>
      <c r="PG392" s="4">
        <v>18.93</v>
      </c>
      <c r="PH392" s="4">
        <v>19.059999999999999</v>
      </c>
      <c r="PI392" s="4">
        <v>19.27</v>
      </c>
      <c r="PJ392" s="4">
        <v>19.329999999999998</v>
      </c>
      <c r="PK392" s="4">
        <v>19.440000000000001</v>
      </c>
      <c r="PL392" s="4">
        <v>19.46</v>
      </c>
      <c r="PM392" s="4">
        <v>19.48</v>
      </c>
      <c r="PN392" s="4">
        <v>19.48</v>
      </c>
      <c r="PO392" s="4">
        <v>19.5</v>
      </c>
      <c r="PP392" s="4">
        <v>19.55</v>
      </c>
      <c r="PQ392" s="4">
        <v>19.62</v>
      </c>
      <c r="PR392" s="4">
        <v>19.68</v>
      </c>
      <c r="PS392" s="4">
        <v>19.73</v>
      </c>
      <c r="PT392" s="4">
        <v>19.829999999999998</v>
      </c>
      <c r="PU392" s="4">
        <v>19.829999999999998</v>
      </c>
      <c r="PV392" s="4">
        <v>20</v>
      </c>
      <c r="PW392" s="4">
        <v>20</v>
      </c>
      <c r="PX392" s="4">
        <v>20</v>
      </c>
      <c r="PY392" s="4">
        <v>20</v>
      </c>
      <c r="PZ392" s="4">
        <v>20</v>
      </c>
      <c r="QA392" s="4">
        <v>20</v>
      </c>
      <c r="QB392" s="4">
        <v>20</v>
      </c>
      <c r="QC392" s="4">
        <v>20</v>
      </c>
      <c r="QD392" s="4">
        <v>20</v>
      </c>
      <c r="QE392" s="4">
        <v>20</v>
      </c>
      <c r="QF392" s="4">
        <v>20</v>
      </c>
      <c r="QG392" s="4">
        <v>20</v>
      </c>
      <c r="QH392" s="4">
        <v>20</v>
      </c>
      <c r="QI392" s="4">
        <v>20</v>
      </c>
      <c r="QJ392" s="4">
        <v>20</v>
      </c>
      <c r="QK392" s="4">
        <v>20</v>
      </c>
      <c r="QL392" s="4">
        <v>20</v>
      </c>
      <c r="QM392" s="4">
        <v>20</v>
      </c>
      <c r="QN392" s="4">
        <v>20</v>
      </c>
      <c r="QO392" s="4">
        <v>20</v>
      </c>
      <c r="QP392" s="4">
        <v>20</v>
      </c>
      <c r="QQ392" s="4">
        <v>20</v>
      </c>
      <c r="QR392" s="4">
        <v>20</v>
      </c>
      <c r="QS392" s="4">
        <v>20</v>
      </c>
      <c r="QT392" s="4">
        <v>20</v>
      </c>
      <c r="QU392" s="4">
        <v>20</v>
      </c>
      <c r="QV392" s="4">
        <v>20</v>
      </c>
      <c r="QW392" s="4">
        <v>20</v>
      </c>
      <c r="QX392" s="4">
        <v>20</v>
      </c>
      <c r="QY392" s="4">
        <v>20</v>
      </c>
      <c r="QZ392" s="4">
        <v>20</v>
      </c>
    </row>
    <row r="393" spans="1:468">
      <c r="A393" s="4" t="s">
        <v>1417</v>
      </c>
      <c r="D393" s="4">
        <v>24090.63</v>
      </c>
      <c r="E393" s="4">
        <v>6458.8</v>
      </c>
      <c r="F393" s="689">
        <v>11076181.82</v>
      </c>
      <c r="H393" s="4" t="s">
        <v>894</v>
      </c>
      <c r="CK393" s="4">
        <v>27.72</v>
      </c>
      <c r="CL393" s="4">
        <v>55.44</v>
      </c>
      <c r="CM393" s="4">
        <v>83.17</v>
      </c>
      <c r="CN393" s="4">
        <v>110.89</v>
      </c>
      <c r="CO393" s="4">
        <v>138.61000000000001</v>
      </c>
      <c r="CP393" s="4">
        <v>138.61000000000001</v>
      </c>
      <c r="CQ393" s="4">
        <v>166.33</v>
      </c>
      <c r="CR393" s="4">
        <v>194.06</v>
      </c>
      <c r="CS393" s="4">
        <v>221.78</v>
      </c>
      <c r="CT393" s="4">
        <v>249.5</v>
      </c>
      <c r="CU393" s="4">
        <v>277.22000000000003</v>
      </c>
      <c r="CV393" s="4">
        <v>304.95</v>
      </c>
      <c r="CW393" s="4">
        <v>304.95</v>
      </c>
      <c r="CX393" s="4">
        <v>332.67</v>
      </c>
      <c r="CY393" s="4">
        <v>360.39</v>
      </c>
      <c r="CZ393" s="4">
        <v>388.11</v>
      </c>
      <c r="DA393" s="4">
        <v>415.84</v>
      </c>
      <c r="DB393" s="4">
        <v>443.56</v>
      </c>
      <c r="DC393" s="4">
        <v>471.28</v>
      </c>
      <c r="DD393" s="4">
        <v>471.28</v>
      </c>
      <c r="DE393" s="4">
        <v>499</v>
      </c>
      <c r="DF393" s="4">
        <v>526.73</v>
      </c>
      <c r="DG393" s="4">
        <v>554.45000000000005</v>
      </c>
      <c r="DH393" s="4">
        <v>582.16999999999996</v>
      </c>
      <c r="DI393" s="4">
        <v>609.89</v>
      </c>
      <c r="DJ393" s="4">
        <v>637.62</v>
      </c>
      <c r="DK393" s="4">
        <v>637.62</v>
      </c>
      <c r="DL393" s="4">
        <v>665.34</v>
      </c>
      <c r="DM393" s="4">
        <v>693.06</v>
      </c>
      <c r="DN393" s="4">
        <v>720.78</v>
      </c>
      <c r="DO393" s="4">
        <v>748.51</v>
      </c>
      <c r="DP393" s="4">
        <v>776.23</v>
      </c>
      <c r="DQ393" s="4">
        <v>803.95</v>
      </c>
      <c r="DR393" s="4">
        <v>803.95</v>
      </c>
      <c r="DS393" s="4">
        <v>831.67</v>
      </c>
      <c r="DT393" s="4">
        <v>859.4</v>
      </c>
      <c r="DU393" s="4">
        <v>887.12</v>
      </c>
      <c r="DV393" s="4">
        <v>914.84</v>
      </c>
      <c r="DW393" s="4">
        <v>942.57</v>
      </c>
      <c r="DX393" s="4">
        <v>970.29</v>
      </c>
      <c r="DY393" s="4">
        <v>970.29</v>
      </c>
      <c r="DZ393" s="4">
        <v>998.02</v>
      </c>
      <c r="EA393" s="4">
        <v>1036.3399999999999</v>
      </c>
      <c r="EB393" s="4">
        <v>1082.54</v>
      </c>
      <c r="EC393" s="4">
        <v>1128.75</v>
      </c>
      <c r="ED393" s="4">
        <v>1184.8900000000001</v>
      </c>
      <c r="EE393" s="4">
        <v>1249.58</v>
      </c>
      <c r="EF393" s="4">
        <v>1249.58</v>
      </c>
      <c r="EG393" s="4">
        <v>1314.26</v>
      </c>
      <c r="EH393" s="4">
        <v>1378.95</v>
      </c>
      <c r="EI393" s="4">
        <v>1443.64</v>
      </c>
      <c r="EJ393" s="4">
        <v>1508.32</v>
      </c>
      <c r="EK393" s="4">
        <v>1573.01</v>
      </c>
      <c r="EL393" s="4">
        <v>1637.7</v>
      </c>
      <c r="EM393" s="4">
        <v>1637.7</v>
      </c>
      <c r="EN393" s="4">
        <v>1702.38</v>
      </c>
      <c r="EO393" s="4">
        <v>1775.04</v>
      </c>
      <c r="EP393" s="4">
        <v>1858.21</v>
      </c>
      <c r="EQ393" s="4">
        <v>1941.38</v>
      </c>
      <c r="ER393" s="4">
        <v>2024.54</v>
      </c>
      <c r="ES393" s="4">
        <v>2107.71</v>
      </c>
      <c r="ET393" s="4">
        <v>2107.71</v>
      </c>
      <c r="EU393" s="4">
        <v>2190.88</v>
      </c>
      <c r="EV393" s="4">
        <v>2277.38</v>
      </c>
      <c r="EW393" s="4">
        <v>2369.79</v>
      </c>
      <c r="EX393" s="4">
        <v>2462.19</v>
      </c>
      <c r="EY393" s="4">
        <v>2554.6</v>
      </c>
      <c r="EZ393" s="4">
        <v>2647.01</v>
      </c>
      <c r="FA393" s="4">
        <v>2647.01</v>
      </c>
      <c r="FB393" s="4">
        <v>2739.42</v>
      </c>
      <c r="FC393" s="4">
        <v>2805.07</v>
      </c>
      <c r="FD393" s="4">
        <v>2805.07</v>
      </c>
      <c r="FE393" s="4">
        <v>2805.07</v>
      </c>
      <c r="FF393" s="4">
        <v>2805.07</v>
      </c>
      <c r="FG393" s="4">
        <v>2805.07</v>
      </c>
      <c r="FH393" s="4">
        <v>2805.07</v>
      </c>
      <c r="FI393" s="4">
        <v>2805.07</v>
      </c>
      <c r="FJ393" s="4">
        <v>2805.07</v>
      </c>
      <c r="FK393" s="4">
        <v>2805.07</v>
      </c>
      <c r="FL393" s="4">
        <v>2808.78</v>
      </c>
      <c r="FM393" s="4">
        <v>2812.49</v>
      </c>
      <c r="FN393" s="4">
        <v>2816.21</v>
      </c>
      <c r="FO393" s="4">
        <v>2816.21</v>
      </c>
      <c r="FP393" s="4">
        <v>2819.92</v>
      </c>
      <c r="FQ393" s="4">
        <v>2823.63</v>
      </c>
      <c r="FR393" s="4">
        <v>2827.35</v>
      </c>
      <c r="FS393" s="4">
        <v>2831.06</v>
      </c>
      <c r="FT393" s="4">
        <v>2834.77</v>
      </c>
      <c r="FU393" s="4">
        <v>2838.49</v>
      </c>
      <c r="FV393" s="4">
        <v>2838.49</v>
      </c>
      <c r="FW393" s="4">
        <v>2842.2</v>
      </c>
      <c r="FX393" s="4">
        <v>2845.91</v>
      </c>
      <c r="FY393" s="4">
        <v>2849.63</v>
      </c>
      <c r="FZ393" s="4">
        <v>2853.34</v>
      </c>
      <c r="GA393" s="4">
        <v>2857.05</v>
      </c>
      <c r="GB393" s="4">
        <v>2860.77</v>
      </c>
      <c r="GC393" s="4">
        <v>2860.77</v>
      </c>
      <c r="GD393" s="4">
        <v>2864.48</v>
      </c>
      <c r="GE393" s="4">
        <v>2868.19</v>
      </c>
      <c r="GF393" s="4">
        <v>2871.91</v>
      </c>
      <c r="GG393" s="4">
        <v>2875.62</v>
      </c>
      <c r="GH393" s="4">
        <v>2879.33</v>
      </c>
      <c r="GI393" s="4">
        <v>2879.33</v>
      </c>
      <c r="GJ393" s="4">
        <v>2879.33</v>
      </c>
      <c r="GK393" s="4">
        <v>2879.33</v>
      </c>
      <c r="GL393" s="4">
        <v>2879.33</v>
      </c>
      <c r="GM393" s="4">
        <v>2879.33</v>
      </c>
      <c r="GN393" s="4">
        <v>2884.29</v>
      </c>
      <c r="GO393" s="4">
        <v>2889.24</v>
      </c>
      <c r="GP393" s="4">
        <v>2894.19</v>
      </c>
      <c r="GQ393" s="4">
        <v>2894.19</v>
      </c>
      <c r="GR393" s="4">
        <v>2899.14</v>
      </c>
      <c r="GS393" s="4">
        <v>2904.09</v>
      </c>
      <c r="GT393" s="4">
        <v>2909.04</v>
      </c>
      <c r="GU393" s="4">
        <v>2913.99</v>
      </c>
      <c r="GV393" s="4">
        <v>2918.94</v>
      </c>
      <c r="GW393" s="4">
        <v>2923.89</v>
      </c>
      <c r="GX393" s="4">
        <v>2923.89</v>
      </c>
      <c r="GY393" s="4">
        <v>2928.84</v>
      </c>
      <c r="GZ393" s="4">
        <v>2933.8</v>
      </c>
      <c r="HA393" s="4">
        <v>2938.75</v>
      </c>
      <c r="HB393" s="4">
        <v>2943.7</v>
      </c>
      <c r="HC393" s="4">
        <v>2948.65</v>
      </c>
      <c r="HD393" s="4">
        <v>2955.98</v>
      </c>
      <c r="HE393" s="4">
        <v>2955.98</v>
      </c>
      <c r="HF393" s="4">
        <v>2964.23</v>
      </c>
      <c r="HG393" s="4">
        <v>2973.4</v>
      </c>
      <c r="HH393" s="4">
        <v>2984.96</v>
      </c>
      <c r="HI393" s="4">
        <v>2996.51</v>
      </c>
      <c r="HJ393" s="4">
        <v>3008.06</v>
      </c>
      <c r="HK393" s="4">
        <v>3019.62</v>
      </c>
      <c r="HL393" s="4">
        <v>3019.62</v>
      </c>
      <c r="HM393" s="4">
        <v>3031.17</v>
      </c>
      <c r="HN393" s="4">
        <v>3042.72</v>
      </c>
      <c r="HO393" s="4">
        <v>3054.27</v>
      </c>
      <c r="HP393" s="4">
        <v>3069</v>
      </c>
      <c r="HQ393" s="4">
        <v>3083.85</v>
      </c>
      <c r="HR393" s="4">
        <v>3098.7</v>
      </c>
      <c r="HS393" s="4">
        <v>3098.7</v>
      </c>
      <c r="HT393" s="4">
        <v>3113.56</v>
      </c>
      <c r="HU393" s="4">
        <v>3128.54</v>
      </c>
      <c r="HV393" s="4">
        <v>3145.04</v>
      </c>
      <c r="HW393" s="4">
        <v>3161.55</v>
      </c>
      <c r="HX393" s="4">
        <v>3178.05</v>
      </c>
      <c r="HY393" s="4">
        <v>3194.55</v>
      </c>
      <c r="HZ393" s="4">
        <v>3194.55</v>
      </c>
      <c r="IA393" s="4">
        <v>3216.16</v>
      </c>
      <c r="IB393" s="4">
        <v>3224.56</v>
      </c>
      <c r="IC393" s="4">
        <v>3238.56</v>
      </c>
      <c r="ID393" s="4">
        <v>3263.76</v>
      </c>
      <c r="IE393" s="4">
        <v>3263.76</v>
      </c>
      <c r="IF393" s="4">
        <v>3265.38</v>
      </c>
      <c r="IG393" s="4">
        <v>3265.38</v>
      </c>
      <c r="IH393" s="4">
        <v>3273.5</v>
      </c>
      <c r="II393" s="4">
        <v>3281.63</v>
      </c>
      <c r="IJ393" s="4">
        <v>3289.75</v>
      </c>
      <c r="IK393" s="4">
        <v>3297.87</v>
      </c>
      <c r="IL393" s="4">
        <v>3308.16</v>
      </c>
      <c r="IM393" s="4">
        <v>3327.11</v>
      </c>
      <c r="IN393" s="4">
        <v>3327.11</v>
      </c>
      <c r="IO393" s="4">
        <v>3350.4</v>
      </c>
      <c r="IP393" s="4">
        <v>3372.06</v>
      </c>
      <c r="IQ393" s="4">
        <v>3372.06</v>
      </c>
      <c r="IR393" s="4">
        <v>3372.06</v>
      </c>
      <c r="IS393" s="4">
        <v>3375.4</v>
      </c>
      <c r="IT393" s="4">
        <v>3379.31</v>
      </c>
      <c r="IU393" s="4">
        <v>3379.31</v>
      </c>
      <c r="IV393" s="4">
        <v>3388.79</v>
      </c>
      <c r="IW393" s="4">
        <v>3388.79</v>
      </c>
      <c r="IX393" s="4">
        <v>3388.79</v>
      </c>
      <c r="IY393" s="4">
        <v>3388.79</v>
      </c>
      <c r="IZ393" s="4">
        <v>3388.79</v>
      </c>
      <c r="JA393" s="4">
        <v>3388.79</v>
      </c>
      <c r="JB393" s="4">
        <v>3388.79</v>
      </c>
      <c r="JC393" s="4">
        <v>3388.79</v>
      </c>
      <c r="JD393" s="4">
        <v>3388.79</v>
      </c>
      <c r="JE393" s="4">
        <v>3388.79</v>
      </c>
      <c r="JF393" s="4">
        <v>3388.79</v>
      </c>
      <c r="JG393" s="4">
        <v>3388.79</v>
      </c>
      <c r="JH393" s="4">
        <v>3388.79</v>
      </c>
      <c r="JI393" s="4">
        <v>3388.79</v>
      </c>
      <c r="JJ393" s="4">
        <v>3388.79</v>
      </c>
      <c r="JK393" s="4">
        <v>3388.79</v>
      </c>
      <c r="JL393" s="4">
        <v>3388.79</v>
      </c>
      <c r="JM393" s="4">
        <v>3388.79</v>
      </c>
      <c r="JN393" s="4">
        <v>3388.79</v>
      </c>
      <c r="JO393" s="4">
        <v>3388.79</v>
      </c>
      <c r="JP393" s="4">
        <v>3388.79</v>
      </c>
      <c r="JQ393" s="4">
        <v>3388.79</v>
      </c>
      <c r="JR393" s="4">
        <v>3388.79</v>
      </c>
      <c r="JS393" s="4">
        <v>3388.79</v>
      </c>
      <c r="JT393" s="4">
        <v>3388.79</v>
      </c>
      <c r="JU393" s="4">
        <v>3388.79</v>
      </c>
      <c r="JV393" s="4">
        <v>3388.79</v>
      </c>
      <c r="JW393" s="4">
        <v>3388.79</v>
      </c>
      <c r="JX393" s="4">
        <v>3388.79</v>
      </c>
      <c r="JY393" s="4">
        <v>3388.79</v>
      </c>
      <c r="JZ393" s="4">
        <v>3388.79</v>
      </c>
      <c r="KA393" s="4">
        <v>3388.79</v>
      </c>
      <c r="KB393" s="4">
        <v>3400.64</v>
      </c>
      <c r="KC393" s="4">
        <v>3412.49</v>
      </c>
      <c r="KD393" s="4">
        <v>3412.49</v>
      </c>
      <c r="KE393" s="4">
        <v>3424.34</v>
      </c>
      <c r="KF393" s="4">
        <v>3436.2</v>
      </c>
      <c r="KG393" s="4">
        <v>3448.05</v>
      </c>
      <c r="KH393" s="4">
        <v>3459.9</v>
      </c>
      <c r="KI393" s="4">
        <v>3471.75</v>
      </c>
      <c r="KJ393" s="4">
        <v>3483.6</v>
      </c>
      <c r="KK393" s="4">
        <v>3483.6</v>
      </c>
      <c r="KL393" s="4">
        <v>3495.45</v>
      </c>
      <c r="KM393" s="4">
        <v>3507.31</v>
      </c>
      <c r="KN393" s="4">
        <v>3519.16</v>
      </c>
      <c r="KO393" s="4">
        <v>3531.01</v>
      </c>
      <c r="KP393" s="4">
        <v>3542.86</v>
      </c>
      <c r="KQ393" s="4">
        <v>3554.71</v>
      </c>
      <c r="KR393" s="4">
        <v>3554.71</v>
      </c>
      <c r="KS393" s="4">
        <v>3566.57</v>
      </c>
      <c r="KT393" s="4">
        <v>3579.68</v>
      </c>
      <c r="KU393" s="4">
        <v>3599.44</v>
      </c>
      <c r="KV393" s="4">
        <v>3625.82</v>
      </c>
      <c r="KW393" s="4">
        <v>3653.48</v>
      </c>
      <c r="KX393" s="4">
        <v>3681.13</v>
      </c>
      <c r="KY393" s="4">
        <v>3681.13</v>
      </c>
      <c r="KZ393" s="4">
        <v>3708.79</v>
      </c>
      <c r="LA393" s="4">
        <v>3743.39</v>
      </c>
      <c r="LB393" s="4">
        <v>3778.95</v>
      </c>
      <c r="LC393" s="4">
        <v>3815.45</v>
      </c>
      <c r="LD393" s="4">
        <v>3854.96</v>
      </c>
      <c r="LE393" s="4">
        <v>3894.47</v>
      </c>
      <c r="LF393" s="4">
        <v>3894.47</v>
      </c>
      <c r="LG393" s="4">
        <v>3910.27</v>
      </c>
      <c r="LH393" s="4">
        <v>3910.27</v>
      </c>
      <c r="LI393" s="4">
        <v>3910.27</v>
      </c>
      <c r="LJ393" s="4">
        <v>3910.27</v>
      </c>
      <c r="LK393" s="4">
        <v>4304.47</v>
      </c>
      <c r="LL393" s="4">
        <v>5224.2700000000004</v>
      </c>
      <c r="LM393" s="4">
        <v>5224.2700000000004</v>
      </c>
      <c r="LN393" s="4">
        <v>5316.47</v>
      </c>
      <c r="LO393" s="4">
        <v>5438.04</v>
      </c>
      <c r="LP393" s="4">
        <v>5715.62</v>
      </c>
      <c r="LQ393" s="4">
        <v>5755.3</v>
      </c>
      <c r="LR393" s="4">
        <v>5758.99</v>
      </c>
      <c r="LS393" s="4">
        <v>5762.68</v>
      </c>
      <c r="LT393" s="4">
        <v>5762.68</v>
      </c>
      <c r="LU393" s="4">
        <v>5766.36</v>
      </c>
      <c r="LV393" s="4">
        <v>5770.05</v>
      </c>
      <c r="LW393" s="4">
        <v>5773.74</v>
      </c>
      <c r="LX393" s="4">
        <v>5777.43</v>
      </c>
      <c r="LY393" s="4">
        <v>5781.11</v>
      </c>
      <c r="LZ393" s="4">
        <v>5784.8</v>
      </c>
      <c r="MA393" s="4">
        <v>5784.8</v>
      </c>
      <c r="MB393" s="4">
        <v>5788.49</v>
      </c>
      <c r="MC393" s="4">
        <v>5792.18</v>
      </c>
      <c r="MD393" s="4">
        <v>5795.86</v>
      </c>
      <c r="ME393" s="4">
        <v>5799.55</v>
      </c>
      <c r="MF393" s="4">
        <v>5803.24</v>
      </c>
      <c r="MG393" s="4">
        <v>5806.93</v>
      </c>
      <c r="MH393" s="4">
        <v>5806.93</v>
      </c>
      <c r="MI393" s="4">
        <v>5810.61</v>
      </c>
      <c r="MJ393" s="4">
        <v>5814.3</v>
      </c>
      <c r="MK393" s="4">
        <v>5817.99</v>
      </c>
      <c r="ML393" s="4">
        <v>5821.68</v>
      </c>
      <c r="MM393" s="4">
        <v>5825.36</v>
      </c>
      <c r="MN393" s="4">
        <v>5846.07</v>
      </c>
      <c r="MO393" s="4">
        <v>5846.07</v>
      </c>
      <c r="MP393" s="4">
        <v>5866.78</v>
      </c>
      <c r="MQ393" s="4">
        <v>5888.47</v>
      </c>
      <c r="MR393" s="4">
        <v>5911.64</v>
      </c>
      <c r="MS393" s="4">
        <v>5936.28</v>
      </c>
      <c r="MT393" s="4">
        <v>5961.9</v>
      </c>
      <c r="MU393" s="4">
        <v>5987.53</v>
      </c>
      <c r="MV393" s="4">
        <v>5987.53</v>
      </c>
      <c r="MW393" s="4">
        <v>6013.15</v>
      </c>
      <c r="MX393" s="4">
        <v>6038.78</v>
      </c>
      <c r="MY393" s="4">
        <v>6064.9</v>
      </c>
      <c r="MZ393" s="4">
        <v>6102.06</v>
      </c>
      <c r="NA393" s="4">
        <v>6152.27</v>
      </c>
      <c r="NB393" s="4">
        <v>6203.04</v>
      </c>
      <c r="NC393" s="4">
        <v>6203.04</v>
      </c>
      <c r="ND393" s="4">
        <v>6259.1</v>
      </c>
      <c r="NE393" s="4">
        <v>6322.45</v>
      </c>
      <c r="NF393" s="4">
        <v>6389.78</v>
      </c>
      <c r="NG393" s="4">
        <v>6458.8</v>
      </c>
      <c r="NH393" s="4">
        <v>6820.17</v>
      </c>
      <c r="NI393" s="4">
        <v>7211.08</v>
      </c>
      <c r="NJ393" s="4">
        <v>7211.08</v>
      </c>
      <c r="NK393" s="4">
        <v>8134.42</v>
      </c>
      <c r="NL393" s="4">
        <v>9978.43</v>
      </c>
      <c r="NM393" s="4">
        <v>10720.25</v>
      </c>
      <c r="NN393" s="4">
        <v>12203.57</v>
      </c>
      <c r="NO393" s="4">
        <v>12203.57</v>
      </c>
      <c r="NP393" s="4">
        <v>12528.83</v>
      </c>
      <c r="NQ393" s="4">
        <v>12528.83</v>
      </c>
      <c r="NR393" s="4">
        <v>13286.27</v>
      </c>
      <c r="NS393" s="4">
        <v>13606.07</v>
      </c>
      <c r="NT393" s="4">
        <v>14352.27</v>
      </c>
      <c r="NU393" s="4">
        <v>14420.07</v>
      </c>
      <c r="NV393" s="4">
        <v>14578.27</v>
      </c>
      <c r="NW393" s="4">
        <v>14583.67</v>
      </c>
      <c r="NX393" s="4">
        <v>14583.67</v>
      </c>
      <c r="NY393" s="4">
        <v>14596.27</v>
      </c>
      <c r="NZ393" s="4">
        <v>14601.67</v>
      </c>
      <c r="OA393" s="4">
        <v>14614.67</v>
      </c>
      <c r="OB393" s="4">
        <v>14638.54</v>
      </c>
      <c r="OC393" s="4">
        <v>14694.27</v>
      </c>
      <c r="OD393" s="4">
        <v>14694.87</v>
      </c>
      <c r="OE393" s="4">
        <v>14694.87</v>
      </c>
      <c r="OF393" s="4">
        <v>14696.87</v>
      </c>
      <c r="OG393" s="4">
        <v>14701.87</v>
      </c>
      <c r="OH393" s="4">
        <v>14710.27</v>
      </c>
      <c r="OI393" s="4">
        <v>14711.22</v>
      </c>
      <c r="OJ393" s="4">
        <v>14712.67</v>
      </c>
      <c r="OK393" s="4">
        <v>14715.09</v>
      </c>
      <c r="OL393" s="4">
        <v>14715.09</v>
      </c>
      <c r="OM393" s="4">
        <v>15147.89</v>
      </c>
      <c r="ON393" s="4">
        <v>15889.79</v>
      </c>
      <c r="OO393" s="4">
        <v>16536.09</v>
      </c>
      <c r="OP393" s="4">
        <v>16697.12</v>
      </c>
      <c r="OQ393" s="4">
        <v>16886.150000000001</v>
      </c>
      <c r="OR393" s="4">
        <v>17344.22</v>
      </c>
      <c r="OS393" s="4">
        <v>17344.22</v>
      </c>
      <c r="OT393" s="4">
        <v>17375.12</v>
      </c>
      <c r="OU393" s="4">
        <v>17382.22</v>
      </c>
      <c r="OV393" s="4">
        <v>17390.919999999998</v>
      </c>
      <c r="OW393" s="4">
        <v>17391.919999999998</v>
      </c>
      <c r="OX393" s="4">
        <v>17397.12</v>
      </c>
      <c r="OY393" s="4">
        <v>17407.919999999998</v>
      </c>
      <c r="OZ393" s="4">
        <v>17407.919999999998</v>
      </c>
      <c r="PA393" s="4">
        <v>17442.82</v>
      </c>
      <c r="PB393" s="4">
        <v>17522.919999999998</v>
      </c>
      <c r="PC393" s="4">
        <v>17534.419999999998</v>
      </c>
      <c r="PD393" s="4">
        <v>18894.919999999998</v>
      </c>
      <c r="PE393" s="4">
        <v>22030.12</v>
      </c>
      <c r="PF393" s="4">
        <v>22079.82</v>
      </c>
      <c r="PG393" s="4">
        <v>22079.82</v>
      </c>
      <c r="PH393" s="4">
        <v>22119.02</v>
      </c>
      <c r="PI393" s="4">
        <v>22187.62</v>
      </c>
      <c r="PJ393" s="4">
        <v>22193.62</v>
      </c>
      <c r="PK393" s="4">
        <v>22207.62</v>
      </c>
      <c r="PL393" s="4">
        <v>22217.52</v>
      </c>
      <c r="PM393" s="4">
        <v>22240.62</v>
      </c>
      <c r="PN393" s="4">
        <v>22240.62</v>
      </c>
      <c r="PO393" s="4">
        <v>22360.92</v>
      </c>
      <c r="PP393" s="4">
        <v>22641.62</v>
      </c>
      <c r="PQ393" s="4">
        <v>22648.42</v>
      </c>
      <c r="PR393" s="4">
        <v>22664.06</v>
      </c>
      <c r="PS393" s="4">
        <v>22667.32</v>
      </c>
      <c r="PT393" s="4">
        <v>22673.62</v>
      </c>
      <c r="PU393" s="4">
        <v>22673.62</v>
      </c>
      <c r="PV393" s="4">
        <v>22681.72</v>
      </c>
      <c r="PW393" s="4">
        <v>22700.63</v>
      </c>
      <c r="PX393" s="4">
        <v>23117.33</v>
      </c>
      <c r="PY393" s="4">
        <v>24089.63</v>
      </c>
      <c r="PZ393" s="4">
        <v>24089.93</v>
      </c>
      <c r="QA393" s="4">
        <v>24090.63</v>
      </c>
      <c r="QB393" s="4">
        <v>24090.63</v>
      </c>
      <c r="QC393" s="4">
        <v>24090.63</v>
      </c>
      <c r="QD393" s="4">
        <v>24090.63</v>
      </c>
      <c r="QE393" s="4">
        <v>24090.63</v>
      </c>
      <c r="QF393" s="4">
        <v>24090.63</v>
      </c>
      <c r="QG393" s="4">
        <v>24090.63</v>
      </c>
      <c r="QH393" s="4">
        <v>24090.63</v>
      </c>
      <c r="QI393" s="4">
        <v>24090.63</v>
      </c>
      <c r="QJ393" s="4">
        <v>24090.63</v>
      </c>
      <c r="QK393" s="4">
        <v>24090.63</v>
      </c>
      <c r="QL393" s="4">
        <v>24090.63</v>
      </c>
      <c r="QM393" s="4">
        <v>24090.63</v>
      </c>
      <c r="QN393" s="4">
        <v>24090.63</v>
      </c>
      <c r="QO393" s="4">
        <v>24090.63</v>
      </c>
      <c r="QP393" s="4">
        <v>24090.63</v>
      </c>
      <c r="QQ393" s="4">
        <v>24090.63</v>
      </c>
      <c r="QR393" s="4">
        <v>24090.63</v>
      </c>
      <c r="QS393" s="4">
        <v>24090.63</v>
      </c>
      <c r="QT393" s="4">
        <v>24090.63</v>
      </c>
      <c r="QU393" s="4">
        <v>24090.63</v>
      </c>
      <c r="QV393" s="4">
        <v>24090.63</v>
      </c>
      <c r="QW393" s="4">
        <v>24090.63</v>
      </c>
      <c r="QX393" s="4">
        <v>24090.63</v>
      </c>
      <c r="QY393" s="4">
        <v>24090.63</v>
      </c>
      <c r="QZ393" s="4">
        <v>24090.63</v>
      </c>
    </row>
    <row r="394" spans="1:468">
      <c r="A394" s="4" t="s">
        <v>897</v>
      </c>
      <c r="D394" s="4">
        <v>113225.2</v>
      </c>
      <c r="E394" s="4">
        <v>4531.1400000000003</v>
      </c>
      <c r="F394" s="689">
        <v>2995733.64</v>
      </c>
      <c r="H394" s="4" t="s">
        <v>894</v>
      </c>
      <c r="ER394" s="4">
        <v>6.81</v>
      </c>
      <c r="ES394" s="4">
        <v>15.26</v>
      </c>
      <c r="ET394" s="4">
        <v>15.26</v>
      </c>
      <c r="EU394" s="4">
        <v>23.71</v>
      </c>
      <c r="EV394" s="4">
        <v>32.15</v>
      </c>
      <c r="EW394" s="4">
        <v>43.62</v>
      </c>
      <c r="EX394" s="4">
        <v>55.55</v>
      </c>
      <c r="EY394" s="4">
        <v>67.48</v>
      </c>
      <c r="EZ394" s="4">
        <v>79.41</v>
      </c>
      <c r="FA394" s="4">
        <v>79.41</v>
      </c>
      <c r="FB394" s="4">
        <v>91.34</v>
      </c>
      <c r="FC394" s="4">
        <v>103.27</v>
      </c>
      <c r="FD394" s="4">
        <v>115.2</v>
      </c>
      <c r="FE394" s="4">
        <v>127.13</v>
      </c>
      <c r="FF394" s="4">
        <v>136.07</v>
      </c>
      <c r="FG394" s="4">
        <v>147.03</v>
      </c>
      <c r="FH394" s="4">
        <v>147.03</v>
      </c>
      <c r="FI394" s="4">
        <v>161.06</v>
      </c>
      <c r="FJ394" s="4">
        <v>161.06</v>
      </c>
      <c r="FK394" s="4">
        <v>189.49</v>
      </c>
      <c r="FL394" s="4">
        <v>223.9</v>
      </c>
      <c r="FM394" s="4">
        <v>266.39999999999998</v>
      </c>
      <c r="FN394" s="4">
        <v>309.67</v>
      </c>
      <c r="FO394" s="4">
        <v>309.67</v>
      </c>
      <c r="FP394" s="4">
        <v>355.18</v>
      </c>
      <c r="FQ394" s="4">
        <v>398.81</v>
      </c>
      <c r="FR394" s="4">
        <v>441.26</v>
      </c>
      <c r="FS394" s="4">
        <v>494.53</v>
      </c>
      <c r="FT394" s="4">
        <v>556.61</v>
      </c>
      <c r="FU394" s="4">
        <v>627.75</v>
      </c>
      <c r="FV394" s="4">
        <v>627.75</v>
      </c>
      <c r="FW394" s="4">
        <v>701.83</v>
      </c>
      <c r="FX394" s="4">
        <v>755.38</v>
      </c>
      <c r="FY394" s="4">
        <v>811.98</v>
      </c>
      <c r="FZ394" s="4">
        <v>874.47</v>
      </c>
      <c r="GA394" s="4">
        <v>958.09</v>
      </c>
      <c r="GB394" s="4">
        <v>1054.97</v>
      </c>
      <c r="GC394" s="4">
        <v>1054.97</v>
      </c>
      <c r="GD394" s="4">
        <v>1164.6600000000001</v>
      </c>
      <c r="GE394" s="4">
        <v>1262.8499999999999</v>
      </c>
      <c r="GF394" s="4">
        <v>1369.89</v>
      </c>
      <c r="GG394" s="4">
        <v>1497.34</v>
      </c>
      <c r="GH394" s="4">
        <v>1632.73</v>
      </c>
      <c r="GI394" s="4">
        <v>1632.73</v>
      </c>
      <c r="GJ394" s="4">
        <v>1632.73</v>
      </c>
      <c r="GK394" s="4">
        <v>1632.73</v>
      </c>
      <c r="GL394" s="4">
        <v>1632.73</v>
      </c>
      <c r="GM394" s="4">
        <v>1632.73</v>
      </c>
      <c r="GN394" s="4">
        <v>1831.43</v>
      </c>
      <c r="GO394" s="4">
        <v>2029.35</v>
      </c>
      <c r="GP394" s="4">
        <v>2257.31</v>
      </c>
      <c r="GQ394" s="4">
        <v>2257.31</v>
      </c>
      <c r="GR394" s="4">
        <v>2465.79</v>
      </c>
      <c r="GS394" s="4">
        <v>2705.93</v>
      </c>
      <c r="GT394" s="4">
        <v>2933.55</v>
      </c>
      <c r="GU394" s="4">
        <v>3089.42</v>
      </c>
      <c r="GV394" s="4">
        <v>3163.52</v>
      </c>
      <c r="GW394" s="4">
        <v>3241.23</v>
      </c>
      <c r="GX394" s="4">
        <v>3241.23</v>
      </c>
      <c r="GY394" s="4">
        <v>3273.15</v>
      </c>
      <c r="GZ394" s="4">
        <v>3337.27</v>
      </c>
      <c r="HA394" s="4">
        <v>3427.1</v>
      </c>
      <c r="HB394" s="4">
        <v>3462.38</v>
      </c>
      <c r="HC394" s="4">
        <v>3504.98</v>
      </c>
      <c r="HD394" s="4">
        <v>3521.24</v>
      </c>
      <c r="HE394" s="4">
        <v>3521.24</v>
      </c>
      <c r="HF394" s="4">
        <v>3526.12</v>
      </c>
      <c r="HG394" s="4">
        <v>3531.22</v>
      </c>
      <c r="HH394" s="4">
        <v>3536.33</v>
      </c>
      <c r="HI394" s="4">
        <v>3541.43</v>
      </c>
      <c r="HJ394" s="4">
        <v>3552.32</v>
      </c>
      <c r="HK394" s="4">
        <v>3563.36</v>
      </c>
      <c r="HL394" s="4">
        <v>3563.36</v>
      </c>
      <c r="HM394" s="4">
        <v>3574.78</v>
      </c>
      <c r="HN394" s="4">
        <v>3586.19</v>
      </c>
      <c r="HO394" s="4">
        <v>3597.61</v>
      </c>
      <c r="HP394" s="4">
        <v>3609.02</v>
      </c>
      <c r="HQ394" s="4">
        <v>3621.64</v>
      </c>
      <c r="HR394" s="4">
        <v>3636.67</v>
      </c>
      <c r="HS394" s="4">
        <v>3636.67</v>
      </c>
      <c r="HT394" s="4">
        <v>3651.95</v>
      </c>
      <c r="HU394" s="4">
        <v>3667.24</v>
      </c>
      <c r="HV394" s="4">
        <v>3682.53</v>
      </c>
      <c r="HW394" s="4">
        <v>3697.85</v>
      </c>
      <c r="HX394" s="4">
        <v>3713.55</v>
      </c>
      <c r="HY394" s="4">
        <v>3729.32</v>
      </c>
      <c r="HZ394" s="4">
        <v>3729.32</v>
      </c>
      <c r="IA394" s="4">
        <v>3743.81</v>
      </c>
      <c r="IB394" s="4">
        <v>3757.51</v>
      </c>
      <c r="IC394" s="4">
        <v>3771.3</v>
      </c>
      <c r="ID394" s="4">
        <v>3785.31</v>
      </c>
      <c r="IE394" s="4">
        <v>3799.39</v>
      </c>
      <c r="IF394" s="4">
        <v>3815.01</v>
      </c>
      <c r="IG394" s="4">
        <v>3815.01</v>
      </c>
      <c r="IH394" s="4">
        <v>3833.45</v>
      </c>
      <c r="II394" s="4">
        <v>3855.23</v>
      </c>
      <c r="IJ394" s="4">
        <v>3878.21</v>
      </c>
      <c r="IK394" s="4">
        <v>3903.95</v>
      </c>
      <c r="IL394" s="4">
        <v>3932.11</v>
      </c>
      <c r="IM394" s="4">
        <v>3960.91</v>
      </c>
      <c r="IN394" s="4">
        <v>3960.91</v>
      </c>
      <c r="IO394" s="4">
        <v>3993.19</v>
      </c>
      <c r="IP394" s="4">
        <v>4026.07</v>
      </c>
      <c r="IQ394" s="4">
        <v>4060.57</v>
      </c>
      <c r="IR394" s="4">
        <v>4096.95</v>
      </c>
      <c r="IS394" s="4">
        <v>4133.03</v>
      </c>
      <c r="IT394" s="4">
        <v>4168.51</v>
      </c>
      <c r="IU394" s="4">
        <v>4168.51</v>
      </c>
      <c r="IV394" s="4">
        <v>4197.6000000000004</v>
      </c>
      <c r="IW394" s="4">
        <v>4211.47</v>
      </c>
      <c r="IX394" s="4">
        <v>4217.17</v>
      </c>
      <c r="IY394" s="4">
        <v>4217.17</v>
      </c>
      <c r="IZ394" s="4">
        <v>4217.17</v>
      </c>
      <c r="JA394" s="4">
        <v>4217.17</v>
      </c>
      <c r="JB394" s="4">
        <v>4217.17</v>
      </c>
      <c r="JC394" s="4">
        <v>4217.17</v>
      </c>
      <c r="JD394" s="4">
        <v>4222.88</v>
      </c>
      <c r="JE394" s="4">
        <v>4228.58</v>
      </c>
      <c r="JF394" s="4">
        <v>4234.28</v>
      </c>
      <c r="JG394" s="4">
        <v>4239.9799999999996</v>
      </c>
      <c r="JH394" s="4">
        <v>4245.8500000000004</v>
      </c>
      <c r="JI394" s="4">
        <v>4245.8500000000004</v>
      </c>
      <c r="JJ394" s="4">
        <v>4252.2299999999996</v>
      </c>
      <c r="JK394" s="4">
        <v>4258.62</v>
      </c>
      <c r="JL394" s="4">
        <v>4265.0200000000004</v>
      </c>
      <c r="JM394" s="4">
        <v>4271.6499999999996</v>
      </c>
      <c r="JN394" s="4">
        <v>4278.32</v>
      </c>
      <c r="JO394" s="4">
        <v>4285.0600000000004</v>
      </c>
      <c r="JP394" s="4">
        <v>4285.0600000000004</v>
      </c>
      <c r="JQ394" s="4">
        <v>4288.2700000000004</v>
      </c>
      <c r="JR394" s="4">
        <v>4289.41</v>
      </c>
      <c r="JS394" s="4">
        <v>4290.49</v>
      </c>
      <c r="JT394" s="4">
        <v>4291.51</v>
      </c>
      <c r="JU394" s="4">
        <v>4292.53</v>
      </c>
      <c r="JV394" s="4">
        <v>4293.55</v>
      </c>
      <c r="JW394" s="4">
        <v>4293.55</v>
      </c>
      <c r="JX394" s="4">
        <v>4294.62</v>
      </c>
      <c r="JY394" s="4">
        <v>4295.6899999999996</v>
      </c>
      <c r="JZ394" s="4">
        <v>4296.7700000000004</v>
      </c>
      <c r="KA394" s="4">
        <v>4297.84</v>
      </c>
      <c r="KB394" s="4">
        <v>4298.92</v>
      </c>
      <c r="KC394" s="4">
        <v>4299.99</v>
      </c>
      <c r="KD394" s="4">
        <v>4299.99</v>
      </c>
      <c r="KE394" s="4">
        <v>4301.0600000000004</v>
      </c>
      <c r="KF394" s="4">
        <v>4302.1400000000003</v>
      </c>
      <c r="KG394" s="4">
        <v>4303.21</v>
      </c>
      <c r="KH394" s="4">
        <v>4304.29</v>
      </c>
      <c r="KI394" s="4">
        <v>4305.3599999999997</v>
      </c>
      <c r="KJ394" s="4">
        <v>4306.4399999999996</v>
      </c>
      <c r="KK394" s="4">
        <v>4306.4399999999996</v>
      </c>
      <c r="KL394" s="4">
        <v>4307.53</v>
      </c>
      <c r="KM394" s="4">
        <v>4308.6499999999996</v>
      </c>
      <c r="KN394" s="4">
        <v>4309.78</v>
      </c>
      <c r="KO394" s="4">
        <v>4310.92</v>
      </c>
      <c r="KP394" s="4">
        <v>4312.05</v>
      </c>
      <c r="KQ394" s="4">
        <v>4313.1899999999996</v>
      </c>
      <c r="KR394" s="4">
        <v>4313.1899999999996</v>
      </c>
      <c r="KS394" s="4">
        <v>4314.3500000000004</v>
      </c>
      <c r="KT394" s="4">
        <v>4315.51</v>
      </c>
      <c r="KU394" s="4">
        <v>4316.6899999999996</v>
      </c>
      <c r="KV394" s="4">
        <v>4317.91</v>
      </c>
      <c r="KW394" s="4">
        <v>4319.13</v>
      </c>
      <c r="KX394" s="4">
        <v>4320.3999999999996</v>
      </c>
      <c r="KY394" s="4">
        <v>4320.3999999999996</v>
      </c>
      <c r="KZ394" s="4">
        <v>4321.74</v>
      </c>
      <c r="LA394" s="4">
        <v>4323.08</v>
      </c>
      <c r="LB394" s="4">
        <v>4324.41</v>
      </c>
      <c r="LC394" s="4">
        <v>4325.75</v>
      </c>
      <c r="LD394" s="4">
        <v>4327.09</v>
      </c>
      <c r="LE394" s="4">
        <v>4328.4399999999996</v>
      </c>
      <c r="LF394" s="4">
        <v>4328.4399999999996</v>
      </c>
      <c r="LG394" s="4">
        <v>4329.9399999999996</v>
      </c>
      <c r="LH394" s="4">
        <v>4331.51</v>
      </c>
      <c r="LI394" s="4">
        <v>4333.1099999999997</v>
      </c>
      <c r="LJ394" s="4">
        <v>4334.74</v>
      </c>
      <c r="LK394" s="4">
        <v>4336.37</v>
      </c>
      <c r="LL394" s="4">
        <v>4338.03</v>
      </c>
      <c r="LM394" s="4">
        <v>4338.03</v>
      </c>
      <c r="LN394" s="4">
        <v>4339.7299999999996</v>
      </c>
      <c r="LO394" s="4">
        <v>4341.5</v>
      </c>
      <c r="LP394" s="4">
        <v>4343.3100000000004</v>
      </c>
      <c r="LQ394" s="4">
        <v>4345.12</v>
      </c>
      <c r="LR394" s="4">
        <v>4346.97</v>
      </c>
      <c r="LS394" s="4">
        <v>4348.8500000000004</v>
      </c>
      <c r="LT394" s="4">
        <v>4348.8500000000004</v>
      </c>
      <c r="LU394" s="4">
        <v>4350.8999999999996</v>
      </c>
      <c r="LV394" s="4">
        <v>4353</v>
      </c>
      <c r="LW394" s="4">
        <v>4355.17</v>
      </c>
      <c r="LX394" s="4">
        <v>4357.45</v>
      </c>
      <c r="LY394" s="4">
        <v>4359.88</v>
      </c>
      <c r="LZ394" s="4">
        <v>4362.38</v>
      </c>
      <c r="MA394" s="4">
        <v>4362.38</v>
      </c>
      <c r="MB394" s="4">
        <v>4364.93</v>
      </c>
      <c r="MC394" s="4">
        <v>4367.53</v>
      </c>
      <c r="MD394" s="4">
        <v>4370.25</v>
      </c>
      <c r="ME394" s="4">
        <v>4372.96</v>
      </c>
      <c r="MF394" s="4">
        <v>4375.68</v>
      </c>
      <c r="MG394" s="4">
        <v>4378.49</v>
      </c>
      <c r="MH394" s="4">
        <v>4378.49</v>
      </c>
      <c r="MI394" s="4">
        <v>4381.3900000000003</v>
      </c>
      <c r="MJ394" s="4">
        <v>4384.3100000000004</v>
      </c>
      <c r="MK394" s="4">
        <v>4387.2299999999996</v>
      </c>
      <c r="ML394" s="4">
        <v>4390.16</v>
      </c>
      <c r="MM394" s="4">
        <v>4393.1400000000003</v>
      </c>
      <c r="MN394" s="4">
        <v>4396.33</v>
      </c>
      <c r="MO394" s="4">
        <v>4396.33</v>
      </c>
      <c r="MP394" s="4">
        <v>4399.6099999999997</v>
      </c>
      <c r="MQ394" s="4">
        <v>4402.93</v>
      </c>
      <c r="MR394" s="4">
        <v>4406.25</v>
      </c>
      <c r="MS394" s="4">
        <v>4409.6400000000003</v>
      </c>
      <c r="MT394" s="4">
        <v>4413.05</v>
      </c>
      <c r="MU394" s="4">
        <v>4416.53</v>
      </c>
      <c r="MV394" s="4">
        <v>4416.53</v>
      </c>
      <c r="MW394" s="4">
        <v>4420.01</v>
      </c>
      <c r="MX394" s="4">
        <v>4423.59</v>
      </c>
      <c r="MY394" s="4">
        <v>4427.25</v>
      </c>
      <c r="MZ394" s="4">
        <v>4430.91</v>
      </c>
      <c r="NA394" s="4">
        <v>4436.32</v>
      </c>
      <c r="NB394" s="4">
        <v>4441.74</v>
      </c>
      <c r="NC394" s="4">
        <v>4441.74</v>
      </c>
      <c r="ND394" s="4">
        <v>4447.8100000000004</v>
      </c>
      <c r="NE394" s="4">
        <v>4454.45</v>
      </c>
      <c r="NF394" s="4">
        <v>4475.22</v>
      </c>
      <c r="NG394" s="4">
        <v>4531.1400000000003</v>
      </c>
      <c r="NH394" s="4">
        <v>8298.2999999999993</v>
      </c>
      <c r="NI394" s="4">
        <v>12599.01</v>
      </c>
      <c r="NJ394" s="4">
        <v>12599.01</v>
      </c>
      <c r="NK394" s="4">
        <v>21820.57</v>
      </c>
      <c r="NL394" s="4">
        <v>23307.35</v>
      </c>
      <c r="NM394" s="4">
        <v>25463.59</v>
      </c>
      <c r="NN394" s="4">
        <v>26216.91</v>
      </c>
      <c r="NO394" s="4">
        <v>26216.91</v>
      </c>
      <c r="NP394" s="4">
        <v>26441.360000000001</v>
      </c>
      <c r="NQ394" s="4">
        <v>26441.360000000001</v>
      </c>
      <c r="NR394" s="4">
        <v>26814.98</v>
      </c>
      <c r="NS394" s="4">
        <v>33463.879999999997</v>
      </c>
      <c r="NT394" s="4">
        <v>40953.1</v>
      </c>
      <c r="NU394" s="4">
        <v>58887.26</v>
      </c>
      <c r="NV394" s="4">
        <v>69247.17</v>
      </c>
      <c r="NW394" s="4">
        <v>81023.66</v>
      </c>
      <c r="NX394" s="4">
        <v>81023.66</v>
      </c>
      <c r="NY394" s="4">
        <v>109461.06</v>
      </c>
      <c r="NZ394" s="4">
        <v>109922.32</v>
      </c>
      <c r="OA394" s="4">
        <v>110047.67999999999</v>
      </c>
      <c r="OB394" s="4">
        <v>110301.73</v>
      </c>
      <c r="OC394" s="4">
        <v>110355.54</v>
      </c>
      <c r="OD394" s="4">
        <v>110372.86</v>
      </c>
      <c r="OE394" s="4">
        <v>110372.86</v>
      </c>
      <c r="OF394" s="4">
        <v>110414.76</v>
      </c>
      <c r="OG394" s="4">
        <v>110415.85</v>
      </c>
      <c r="OH394" s="4">
        <v>110417.17</v>
      </c>
      <c r="OI394" s="4">
        <v>110420.18</v>
      </c>
      <c r="OJ394" s="4">
        <v>110433.61</v>
      </c>
      <c r="OK394" s="4">
        <v>110449.29</v>
      </c>
      <c r="OL394" s="4">
        <v>110449.29</v>
      </c>
      <c r="OM394" s="4">
        <v>110487.33</v>
      </c>
      <c r="ON394" s="4">
        <v>110487.73</v>
      </c>
      <c r="OO394" s="4">
        <v>110558.17</v>
      </c>
      <c r="OP394" s="4">
        <v>110640.86</v>
      </c>
      <c r="OQ394" s="4">
        <v>110852.66</v>
      </c>
      <c r="OR394" s="4">
        <v>110939.11</v>
      </c>
      <c r="OS394" s="4">
        <v>110939.11</v>
      </c>
      <c r="OT394" s="4">
        <v>111059.71</v>
      </c>
      <c r="OU394" s="4">
        <v>111273.56</v>
      </c>
      <c r="OV394" s="4">
        <v>111360.63</v>
      </c>
      <c r="OW394" s="4">
        <v>111481.98</v>
      </c>
      <c r="OX394" s="4">
        <v>111697.72</v>
      </c>
      <c r="OY394" s="4">
        <v>111727.79</v>
      </c>
      <c r="OZ394" s="4">
        <v>111727.79</v>
      </c>
      <c r="PA394" s="4">
        <v>111782.51</v>
      </c>
      <c r="PB394" s="4">
        <v>111836.57</v>
      </c>
      <c r="PC394" s="4">
        <v>111852.4</v>
      </c>
      <c r="PD394" s="4">
        <v>111890.41</v>
      </c>
      <c r="PE394" s="4">
        <v>111903.83</v>
      </c>
      <c r="PF394" s="4">
        <v>111989.48</v>
      </c>
      <c r="PG394" s="4">
        <v>111989.48</v>
      </c>
      <c r="PH394" s="4">
        <v>112109.14</v>
      </c>
      <c r="PI394" s="4">
        <v>112308</v>
      </c>
      <c r="PJ394" s="4">
        <v>112378.61</v>
      </c>
      <c r="PK394" s="4">
        <v>112462.39</v>
      </c>
      <c r="PL394" s="4">
        <v>112675.03</v>
      </c>
      <c r="PM394" s="4">
        <v>112764.3</v>
      </c>
      <c r="PN394" s="4">
        <v>112764.3</v>
      </c>
      <c r="PO394" s="4">
        <v>112886.25</v>
      </c>
      <c r="PP394" s="4">
        <v>113089.78</v>
      </c>
      <c r="PQ394" s="4">
        <v>113117.56</v>
      </c>
      <c r="PR394" s="4">
        <v>113148.82</v>
      </c>
      <c r="PS394" s="4">
        <v>113224.76</v>
      </c>
      <c r="PT394" s="4">
        <v>113224.85</v>
      </c>
      <c r="PU394" s="4">
        <v>113224.85</v>
      </c>
      <c r="PV394" s="4">
        <v>113224.95</v>
      </c>
      <c r="PW394" s="4">
        <v>113225.2</v>
      </c>
      <c r="PX394" s="4">
        <v>113225.2</v>
      </c>
      <c r="PY394" s="4">
        <v>113225.2</v>
      </c>
      <c r="PZ394" s="4">
        <v>113225.2</v>
      </c>
      <c r="QA394" s="4">
        <v>113225.2</v>
      </c>
      <c r="QB394" s="4">
        <v>113225.2</v>
      </c>
      <c r="QC394" s="4">
        <v>113225.2</v>
      </c>
      <c r="QD394" s="4">
        <v>113225.2</v>
      </c>
      <c r="QE394" s="4">
        <v>113225.2</v>
      </c>
      <c r="QF394" s="4">
        <v>113225.2</v>
      </c>
      <c r="QG394" s="4">
        <v>113225.2</v>
      </c>
      <c r="QH394" s="4">
        <v>113225.2</v>
      </c>
      <c r="QI394" s="4">
        <v>113225.2</v>
      </c>
      <c r="QJ394" s="4">
        <v>113225.2</v>
      </c>
      <c r="QK394" s="4">
        <v>113225.2</v>
      </c>
      <c r="QL394" s="4">
        <v>113225.2</v>
      </c>
      <c r="QM394" s="4">
        <v>113225.2</v>
      </c>
      <c r="QN394" s="4">
        <v>113225.2</v>
      </c>
      <c r="QO394" s="4">
        <v>113225.2</v>
      </c>
      <c r="QP394" s="4">
        <v>113225.2</v>
      </c>
      <c r="QQ394" s="4">
        <v>113225.2</v>
      </c>
      <c r="QR394" s="4">
        <v>113225.2</v>
      </c>
      <c r="QS394" s="4">
        <v>113225.2</v>
      </c>
      <c r="QT394" s="4">
        <v>113225.2</v>
      </c>
      <c r="QU394" s="4">
        <v>113225.2</v>
      </c>
      <c r="QV394" s="4">
        <v>113225.2</v>
      </c>
      <c r="QW394" s="4">
        <v>113225.2</v>
      </c>
      <c r="QX394" s="4">
        <v>113225.2</v>
      </c>
      <c r="QY394" s="4">
        <v>113225.2</v>
      </c>
      <c r="QZ394" s="4">
        <v>113225.2</v>
      </c>
    </row>
    <row r="395" spans="1:468">
      <c r="A395" s="4" t="s">
        <v>1418</v>
      </c>
      <c r="D395" s="4">
        <v>57419.14</v>
      </c>
      <c r="E395" s="4">
        <v>4512.8</v>
      </c>
      <c r="F395" s="689">
        <v>2015990.28</v>
      </c>
      <c r="H395" s="4" t="s">
        <v>894</v>
      </c>
      <c r="ER395" s="4">
        <v>6.81</v>
      </c>
      <c r="ES395" s="4">
        <v>15.26</v>
      </c>
      <c r="ET395" s="4">
        <v>15.26</v>
      </c>
      <c r="EU395" s="4">
        <v>23.71</v>
      </c>
      <c r="EV395" s="4">
        <v>32.15</v>
      </c>
      <c r="EW395" s="4">
        <v>43.62</v>
      </c>
      <c r="EX395" s="4">
        <v>55.55</v>
      </c>
      <c r="EY395" s="4">
        <v>67.48</v>
      </c>
      <c r="EZ395" s="4">
        <v>79.41</v>
      </c>
      <c r="FA395" s="4">
        <v>79.41</v>
      </c>
      <c r="FB395" s="4">
        <v>91.34</v>
      </c>
      <c r="FC395" s="4">
        <v>103.27</v>
      </c>
      <c r="FD395" s="4">
        <v>115.2</v>
      </c>
      <c r="FE395" s="4">
        <v>127.13</v>
      </c>
      <c r="FF395" s="4">
        <v>136.07</v>
      </c>
      <c r="FG395" s="4">
        <v>147.03</v>
      </c>
      <c r="FH395" s="4">
        <v>147.03</v>
      </c>
      <c r="FI395" s="4">
        <v>161.06</v>
      </c>
      <c r="FJ395" s="4">
        <v>161.06</v>
      </c>
      <c r="FK395" s="4">
        <v>189.49</v>
      </c>
      <c r="FL395" s="4">
        <v>223.9</v>
      </c>
      <c r="FM395" s="4">
        <v>266.39999999999998</v>
      </c>
      <c r="FN395" s="4">
        <v>309.67</v>
      </c>
      <c r="FO395" s="4">
        <v>309.67</v>
      </c>
      <c r="FP395" s="4">
        <v>355.18</v>
      </c>
      <c r="FQ395" s="4">
        <v>398.81</v>
      </c>
      <c r="FR395" s="4">
        <v>441.26</v>
      </c>
      <c r="FS395" s="4">
        <v>494.53</v>
      </c>
      <c r="FT395" s="4">
        <v>556.61</v>
      </c>
      <c r="FU395" s="4">
        <v>627.75</v>
      </c>
      <c r="FV395" s="4">
        <v>627.75</v>
      </c>
      <c r="FW395" s="4">
        <v>701.83</v>
      </c>
      <c r="FX395" s="4">
        <v>755.38</v>
      </c>
      <c r="FY395" s="4">
        <v>811.9</v>
      </c>
      <c r="FZ395" s="4">
        <v>874.05</v>
      </c>
      <c r="GA395" s="4">
        <v>957.33</v>
      </c>
      <c r="GB395" s="4">
        <v>1053.8599999999999</v>
      </c>
      <c r="GC395" s="4">
        <v>1053.8599999999999</v>
      </c>
      <c r="GD395" s="4">
        <v>1163.21</v>
      </c>
      <c r="GE395" s="4">
        <v>1261.06</v>
      </c>
      <c r="GF395" s="4">
        <v>1367.75</v>
      </c>
      <c r="GG395" s="4">
        <v>1494.87</v>
      </c>
      <c r="GH395" s="4">
        <v>1629.91</v>
      </c>
      <c r="GI395" s="4">
        <v>1629.91</v>
      </c>
      <c r="GJ395" s="4">
        <v>1629.91</v>
      </c>
      <c r="GK395" s="4">
        <v>1629.91</v>
      </c>
      <c r="GL395" s="4">
        <v>1629.91</v>
      </c>
      <c r="GM395" s="4">
        <v>1629.91</v>
      </c>
      <c r="GN395" s="4">
        <v>1828.15</v>
      </c>
      <c r="GO395" s="4">
        <v>2025.62</v>
      </c>
      <c r="GP395" s="4">
        <v>2253.0100000000002</v>
      </c>
      <c r="GQ395" s="4">
        <v>2253.0100000000002</v>
      </c>
      <c r="GR395" s="4">
        <v>2460.54</v>
      </c>
      <c r="GS395" s="4">
        <v>2699.61</v>
      </c>
      <c r="GT395" s="4">
        <v>2926.04</v>
      </c>
      <c r="GU395" s="4">
        <v>3080.51</v>
      </c>
      <c r="GV395" s="4">
        <v>3153.12</v>
      </c>
      <c r="GW395" s="4">
        <v>3230.03</v>
      </c>
      <c r="GX395" s="4">
        <v>3230.03</v>
      </c>
      <c r="GY395" s="4">
        <v>3261.96</v>
      </c>
      <c r="GZ395" s="4">
        <v>3326.08</v>
      </c>
      <c r="HA395" s="4">
        <v>3415.91</v>
      </c>
      <c r="HB395" s="4">
        <v>3451.18</v>
      </c>
      <c r="HC395" s="4">
        <v>3493.79</v>
      </c>
      <c r="HD395" s="4">
        <v>3510.05</v>
      </c>
      <c r="HE395" s="4">
        <v>3510.05</v>
      </c>
      <c r="HF395" s="4">
        <v>3514.92</v>
      </c>
      <c r="HG395" s="4">
        <v>3520.03</v>
      </c>
      <c r="HH395" s="4">
        <v>3525.13</v>
      </c>
      <c r="HI395" s="4">
        <v>3530.24</v>
      </c>
      <c r="HJ395" s="4">
        <v>3541.13</v>
      </c>
      <c r="HK395" s="4">
        <v>3552.17</v>
      </c>
      <c r="HL395" s="4">
        <v>3552.17</v>
      </c>
      <c r="HM395" s="4">
        <v>3563.58</v>
      </c>
      <c r="HN395" s="4">
        <v>3575</v>
      </c>
      <c r="HO395" s="4">
        <v>3586.41</v>
      </c>
      <c r="HP395" s="4">
        <v>3597.83</v>
      </c>
      <c r="HQ395" s="4">
        <v>3610.45</v>
      </c>
      <c r="HR395" s="4">
        <v>3625.48</v>
      </c>
      <c r="HS395" s="4">
        <v>3625.48</v>
      </c>
      <c r="HT395" s="4">
        <v>3640.75</v>
      </c>
      <c r="HU395" s="4">
        <v>3656.05</v>
      </c>
      <c r="HV395" s="4">
        <v>3671.34</v>
      </c>
      <c r="HW395" s="4">
        <v>3686.65</v>
      </c>
      <c r="HX395" s="4">
        <v>3702.36</v>
      </c>
      <c r="HY395" s="4">
        <v>3718.13</v>
      </c>
      <c r="HZ395" s="4">
        <v>3718.13</v>
      </c>
      <c r="IA395" s="4">
        <v>3732.62</v>
      </c>
      <c r="IB395" s="4">
        <v>3746.32</v>
      </c>
      <c r="IC395" s="4">
        <v>3760.1</v>
      </c>
      <c r="ID395" s="4">
        <v>3774.11</v>
      </c>
      <c r="IE395" s="4">
        <v>3788.19</v>
      </c>
      <c r="IF395" s="4">
        <v>3803.82</v>
      </c>
      <c r="IG395" s="4">
        <v>3803.82</v>
      </c>
      <c r="IH395" s="4">
        <v>3822.25</v>
      </c>
      <c r="II395" s="4">
        <v>3844.04</v>
      </c>
      <c r="IJ395" s="4">
        <v>3867.01</v>
      </c>
      <c r="IK395" s="4">
        <v>3892.76</v>
      </c>
      <c r="IL395" s="4">
        <v>3920.92</v>
      </c>
      <c r="IM395" s="4">
        <v>3949.71</v>
      </c>
      <c r="IN395" s="4">
        <v>3949.71</v>
      </c>
      <c r="IO395" s="4">
        <v>3981.99</v>
      </c>
      <c r="IP395" s="4">
        <v>4014.88</v>
      </c>
      <c r="IQ395" s="4">
        <v>4049.37</v>
      </c>
      <c r="IR395" s="4">
        <v>4085.76</v>
      </c>
      <c r="IS395" s="4">
        <v>4121.83</v>
      </c>
      <c r="IT395" s="4">
        <v>4157.3100000000004</v>
      </c>
      <c r="IU395" s="4">
        <v>4157.3100000000004</v>
      </c>
      <c r="IV395" s="4">
        <v>4186.3599999999997</v>
      </c>
      <c r="IW395" s="4">
        <v>4200.13</v>
      </c>
      <c r="IX395" s="4">
        <v>4205.83</v>
      </c>
      <c r="IY395" s="4">
        <v>4205.83</v>
      </c>
      <c r="IZ395" s="4">
        <v>4205.83</v>
      </c>
      <c r="JA395" s="4">
        <v>4205.83</v>
      </c>
      <c r="JB395" s="4">
        <v>4205.83</v>
      </c>
      <c r="JC395" s="4">
        <v>4205.83</v>
      </c>
      <c r="JD395" s="4">
        <v>4211.53</v>
      </c>
      <c r="JE395" s="4">
        <v>4217.2299999999996</v>
      </c>
      <c r="JF395" s="4">
        <v>4222.9399999999996</v>
      </c>
      <c r="JG395" s="4">
        <v>4228.6400000000003</v>
      </c>
      <c r="JH395" s="4">
        <v>4234.51</v>
      </c>
      <c r="JI395" s="4">
        <v>4234.51</v>
      </c>
      <c r="JJ395" s="4">
        <v>4240.88</v>
      </c>
      <c r="JK395" s="4">
        <v>4247.28</v>
      </c>
      <c r="JL395" s="4">
        <v>4253.68</v>
      </c>
      <c r="JM395" s="4">
        <v>4260.3100000000004</v>
      </c>
      <c r="JN395" s="4">
        <v>4266.9399999999996</v>
      </c>
      <c r="JO395" s="4">
        <v>4273.5600000000004</v>
      </c>
      <c r="JP395" s="4">
        <v>4273.5600000000004</v>
      </c>
      <c r="JQ395" s="4">
        <v>4276.7299999999996</v>
      </c>
      <c r="JR395" s="4">
        <v>4277.72</v>
      </c>
      <c r="JS395" s="4">
        <v>4278.71</v>
      </c>
      <c r="JT395" s="4">
        <v>4279.7</v>
      </c>
      <c r="JU395" s="4">
        <v>4280.6899999999996</v>
      </c>
      <c r="JV395" s="4">
        <v>4281.68</v>
      </c>
      <c r="JW395" s="4">
        <v>4281.68</v>
      </c>
      <c r="JX395" s="4">
        <v>4282.72</v>
      </c>
      <c r="JY395" s="4">
        <v>4283.7700000000004</v>
      </c>
      <c r="JZ395" s="4">
        <v>4284.8100000000004</v>
      </c>
      <c r="KA395" s="4">
        <v>4285.8599999999997</v>
      </c>
      <c r="KB395" s="4">
        <v>4286.91</v>
      </c>
      <c r="KC395" s="4">
        <v>4287.95</v>
      </c>
      <c r="KD395" s="4">
        <v>4287.95</v>
      </c>
      <c r="KE395" s="4">
        <v>4289</v>
      </c>
      <c r="KF395" s="4">
        <v>4290.05</v>
      </c>
      <c r="KG395" s="4">
        <v>4291.09</v>
      </c>
      <c r="KH395" s="4">
        <v>4292.1400000000003</v>
      </c>
      <c r="KI395" s="4">
        <v>4293.18</v>
      </c>
      <c r="KJ395" s="4">
        <v>4294.2299999999996</v>
      </c>
      <c r="KK395" s="4">
        <v>4294.2299999999996</v>
      </c>
      <c r="KL395" s="4">
        <v>4295.29</v>
      </c>
      <c r="KM395" s="4">
        <v>4296.3900000000003</v>
      </c>
      <c r="KN395" s="4">
        <v>4297.49</v>
      </c>
      <c r="KO395" s="4">
        <v>4298.6000000000004</v>
      </c>
      <c r="KP395" s="4">
        <v>4299.71</v>
      </c>
      <c r="KQ395" s="4">
        <v>4300.8100000000004</v>
      </c>
      <c r="KR395" s="4">
        <v>4300.8100000000004</v>
      </c>
      <c r="KS395" s="4">
        <v>4301.92</v>
      </c>
      <c r="KT395" s="4">
        <v>4303.0200000000004</v>
      </c>
      <c r="KU395" s="4">
        <v>4304.1499999999996</v>
      </c>
      <c r="KV395" s="4">
        <v>4305.3100000000004</v>
      </c>
      <c r="KW395" s="4">
        <v>4306.47</v>
      </c>
      <c r="KX395" s="4">
        <v>4307.68</v>
      </c>
      <c r="KY395" s="4">
        <v>4307.68</v>
      </c>
      <c r="KZ395" s="4">
        <v>4308.96</v>
      </c>
      <c r="LA395" s="4">
        <v>4310.24</v>
      </c>
      <c r="LB395" s="4">
        <v>4311.5200000000004</v>
      </c>
      <c r="LC395" s="4">
        <v>4312.8</v>
      </c>
      <c r="LD395" s="4">
        <v>4314.08</v>
      </c>
      <c r="LE395" s="4">
        <v>4315.38</v>
      </c>
      <c r="LF395" s="4">
        <v>4315.38</v>
      </c>
      <c r="LG395" s="4">
        <v>4316.82</v>
      </c>
      <c r="LH395" s="4">
        <v>4318.33</v>
      </c>
      <c r="LI395" s="4">
        <v>4319.88</v>
      </c>
      <c r="LJ395" s="4">
        <v>4321.45</v>
      </c>
      <c r="LK395" s="4">
        <v>4323.0200000000004</v>
      </c>
      <c r="LL395" s="4">
        <v>4324.63</v>
      </c>
      <c r="LM395" s="4">
        <v>4324.63</v>
      </c>
      <c r="LN395" s="4">
        <v>4326.2700000000004</v>
      </c>
      <c r="LO395" s="4">
        <v>4327.99</v>
      </c>
      <c r="LP395" s="4">
        <v>4329.7299999999996</v>
      </c>
      <c r="LQ395" s="4">
        <v>4331.49</v>
      </c>
      <c r="LR395" s="4">
        <v>4333.28</v>
      </c>
      <c r="LS395" s="4">
        <v>4335.1099999999997</v>
      </c>
      <c r="LT395" s="4">
        <v>4335.1099999999997</v>
      </c>
      <c r="LU395" s="4">
        <v>4337.1000000000004</v>
      </c>
      <c r="LV395" s="4">
        <v>4339.1099999999997</v>
      </c>
      <c r="LW395" s="4">
        <v>4341.21</v>
      </c>
      <c r="LX395" s="4">
        <v>4343.42</v>
      </c>
      <c r="LY395" s="4">
        <v>4345.7700000000004</v>
      </c>
      <c r="LZ395" s="4">
        <v>4348.1899999999996</v>
      </c>
      <c r="MA395" s="4">
        <v>4348.1899999999996</v>
      </c>
      <c r="MB395" s="4">
        <v>4350.6499999999996</v>
      </c>
      <c r="MC395" s="4">
        <v>4353.16</v>
      </c>
      <c r="MD395" s="4">
        <v>4355.7700000000004</v>
      </c>
      <c r="ME395" s="4">
        <v>4358.3900000000003</v>
      </c>
      <c r="MF395" s="4">
        <v>4361.01</v>
      </c>
      <c r="MG395" s="4">
        <v>4363.72</v>
      </c>
      <c r="MH395" s="4">
        <v>4363.72</v>
      </c>
      <c r="MI395" s="4">
        <v>4366.5</v>
      </c>
      <c r="MJ395" s="4">
        <v>4369.29</v>
      </c>
      <c r="MK395" s="4">
        <v>4372.09</v>
      </c>
      <c r="ML395" s="4">
        <v>4374.88</v>
      </c>
      <c r="MM395" s="4">
        <v>4377.7299999999996</v>
      </c>
      <c r="MN395" s="4">
        <v>4380.78</v>
      </c>
      <c r="MO395" s="4">
        <v>4380.78</v>
      </c>
      <c r="MP395" s="4">
        <v>4383.91</v>
      </c>
      <c r="MQ395" s="4">
        <v>4387.08</v>
      </c>
      <c r="MR395" s="4">
        <v>4390.25</v>
      </c>
      <c r="MS395" s="4">
        <v>4393.47</v>
      </c>
      <c r="MT395" s="4">
        <v>4396.72</v>
      </c>
      <c r="MU395" s="4">
        <v>4400.04</v>
      </c>
      <c r="MV395" s="4">
        <v>4400.04</v>
      </c>
      <c r="MW395" s="4">
        <v>4403.3500000000004</v>
      </c>
      <c r="MX395" s="4">
        <v>4406.74</v>
      </c>
      <c r="MY395" s="4">
        <v>4410.22</v>
      </c>
      <c r="MZ395" s="4">
        <v>4413.71</v>
      </c>
      <c r="NA395" s="4">
        <v>4418.93</v>
      </c>
      <c r="NB395" s="4">
        <v>4424.16</v>
      </c>
      <c r="NC395" s="4">
        <v>4424.16</v>
      </c>
      <c r="ND395" s="4">
        <v>4430.03</v>
      </c>
      <c r="NE395" s="4">
        <v>4436.49</v>
      </c>
      <c r="NF395" s="4">
        <v>4457.07</v>
      </c>
      <c r="NG395" s="4">
        <v>4512.8</v>
      </c>
      <c r="NH395" s="4">
        <v>8278.1</v>
      </c>
      <c r="NI395" s="4">
        <v>12575.64</v>
      </c>
      <c r="NJ395" s="4">
        <v>12575.64</v>
      </c>
      <c r="NK395" s="4">
        <v>21793.75</v>
      </c>
      <c r="NL395" s="4">
        <v>23279.03</v>
      </c>
      <c r="NM395" s="4">
        <v>25432.65</v>
      </c>
      <c r="NN395" s="4">
        <v>26154.17</v>
      </c>
      <c r="NO395" s="4">
        <v>26154.17</v>
      </c>
      <c r="NP395" s="4">
        <v>26235.34</v>
      </c>
      <c r="NQ395" s="4">
        <v>26235.34</v>
      </c>
      <c r="NR395" s="4">
        <v>26402.43</v>
      </c>
      <c r="NS395" s="4">
        <v>32619.31</v>
      </c>
      <c r="NT395" s="4">
        <v>39870.720000000001</v>
      </c>
      <c r="NU395" s="4">
        <v>57385.82</v>
      </c>
      <c r="NV395" s="4">
        <v>57389.82</v>
      </c>
      <c r="NW395" s="4">
        <v>57393.81</v>
      </c>
      <c r="NX395" s="4">
        <v>57393.81</v>
      </c>
      <c r="NY395" s="4">
        <v>57397.81</v>
      </c>
      <c r="NZ395" s="4">
        <v>57406.48</v>
      </c>
      <c r="OA395" s="4">
        <v>57419.14</v>
      </c>
      <c r="OB395" s="4">
        <v>57419.14</v>
      </c>
      <c r="OC395" s="4">
        <v>57419.14</v>
      </c>
      <c r="OD395" s="4">
        <v>57419.14</v>
      </c>
      <c r="OE395" s="4">
        <v>57419.14</v>
      </c>
      <c r="OF395" s="4">
        <v>57419.14</v>
      </c>
      <c r="OG395" s="4">
        <v>57419.14</v>
      </c>
      <c r="OH395" s="4">
        <v>57419.14</v>
      </c>
      <c r="OI395" s="4">
        <v>57419.14</v>
      </c>
      <c r="OJ395" s="4">
        <v>57419.14</v>
      </c>
      <c r="OK395" s="4">
        <v>57419.14</v>
      </c>
      <c r="OL395" s="4">
        <v>57419.14</v>
      </c>
      <c r="OM395" s="4">
        <v>57419.14</v>
      </c>
      <c r="ON395" s="4">
        <v>57419.14</v>
      </c>
      <c r="OO395" s="4">
        <v>57419.14</v>
      </c>
      <c r="OP395" s="4">
        <v>57419.14</v>
      </c>
      <c r="OQ395" s="4">
        <v>57419.14</v>
      </c>
      <c r="OR395" s="4">
        <v>57419.14</v>
      </c>
      <c r="OS395" s="4">
        <v>57419.14</v>
      </c>
      <c r="OT395" s="4">
        <v>57419.14</v>
      </c>
      <c r="OU395" s="4">
        <v>57419.14</v>
      </c>
      <c r="OV395" s="4">
        <v>57419.14</v>
      </c>
      <c r="OW395" s="4">
        <v>57419.14</v>
      </c>
      <c r="OX395" s="4">
        <v>57419.14</v>
      </c>
      <c r="OY395" s="4">
        <v>57419.14</v>
      </c>
      <c r="OZ395" s="4">
        <v>57419.14</v>
      </c>
      <c r="PA395" s="4">
        <v>57419.14</v>
      </c>
      <c r="PB395" s="4">
        <v>57419.14</v>
      </c>
      <c r="PC395" s="4">
        <v>57419.14</v>
      </c>
      <c r="PD395" s="4">
        <v>57419.14</v>
      </c>
      <c r="PE395" s="4">
        <v>57419.14</v>
      </c>
      <c r="PF395" s="4">
        <v>57419.14</v>
      </c>
      <c r="PG395" s="4">
        <v>57419.14</v>
      </c>
      <c r="PH395" s="4">
        <v>57419.14</v>
      </c>
      <c r="PI395" s="4">
        <v>57419.14</v>
      </c>
      <c r="PJ395" s="4">
        <v>57419.14</v>
      </c>
      <c r="PK395" s="4">
        <v>57419.14</v>
      </c>
      <c r="PL395" s="4">
        <v>57419.14</v>
      </c>
      <c r="PM395" s="4">
        <v>57419.14</v>
      </c>
      <c r="PN395" s="4">
        <v>57419.14</v>
      </c>
      <c r="PO395" s="4">
        <v>57419.14</v>
      </c>
      <c r="PP395" s="4">
        <v>57419.14</v>
      </c>
      <c r="PQ395" s="4">
        <v>57419.14</v>
      </c>
      <c r="PR395" s="4">
        <v>57419.14</v>
      </c>
      <c r="PS395" s="4">
        <v>57419.14</v>
      </c>
      <c r="PT395" s="4">
        <v>57419.14</v>
      </c>
      <c r="PU395" s="4">
        <v>57419.14</v>
      </c>
      <c r="PV395" s="4">
        <v>57419.14</v>
      </c>
      <c r="PW395" s="4">
        <v>57419.14</v>
      </c>
      <c r="PX395" s="4">
        <v>57419.14</v>
      </c>
      <c r="PY395" s="4">
        <v>57419.14</v>
      </c>
      <c r="PZ395" s="4">
        <v>57419.14</v>
      </c>
      <c r="QA395" s="4">
        <v>57419.14</v>
      </c>
      <c r="QB395" s="4">
        <v>57419.14</v>
      </c>
      <c r="QC395" s="4">
        <v>57419.14</v>
      </c>
      <c r="QD395" s="4">
        <v>57419.14</v>
      </c>
      <c r="QE395" s="4">
        <v>57419.14</v>
      </c>
      <c r="QF395" s="4">
        <v>57419.14</v>
      </c>
      <c r="QG395" s="4">
        <v>57419.14</v>
      </c>
      <c r="QH395" s="4">
        <v>57419.14</v>
      </c>
      <c r="QI395" s="4">
        <v>57419.14</v>
      </c>
      <c r="QJ395" s="4">
        <v>57419.14</v>
      </c>
      <c r="QK395" s="4">
        <v>57419.14</v>
      </c>
      <c r="QL395" s="4">
        <v>57419.14</v>
      </c>
      <c r="QM395" s="4">
        <v>57419.14</v>
      </c>
      <c r="QN395" s="4">
        <v>57419.14</v>
      </c>
      <c r="QO395" s="4">
        <v>57419.14</v>
      </c>
      <c r="QP395" s="4">
        <v>57419.14</v>
      </c>
      <c r="QQ395" s="4">
        <v>57419.14</v>
      </c>
      <c r="QR395" s="4">
        <v>57419.14</v>
      </c>
      <c r="QS395" s="4">
        <v>57419.14</v>
      </c>
      <c r="QT395" s="4">
        <v>57419.14</v>
      </c>
      <c r="QU395" s="4">
        <v>57419.14</v>
      </c>
      <c r="QV395" s="4">
        <v>57419.14</v>
      </c>
      <c r="QW395" s="4">
        <v>57419.14</v>
      </c>
      <c r="QX395" s="4">
        <v>57419.14</v>
      </c>
      <c r="QY395" s="4">
        <v>57419.14</v>
      </c>
      <c r="QZ395" s="4">
        <v>57419.14</v>
      </c>
    </row>
    <row r="396" spans="1:468">
      <c r="A396" s="4" t="s">
        <v>1207</v>
      </c>
      <c r="D396" s="4">
        <v>55767.08</v>
      </c>
      <c r="E396" s="4">
        <v>0</v>
      </c>
      <c r="F396" s="689">
        <v>883279.6</v>
      </c>
      <c r="H396" s="4" t="s">
        <v>894</v>
      </c>
      <c r="NK396" s="4">
        <v>0.14000000000000001</v>
      </c>
      <c r="NL396" s="4">
        <v>1.03</v>
      </c>
      <c r="NM396" s="4">
        <v>2.23</v>
      </c>
      <c r="NN396" s="4">
        <v>33.31</v>
      </c>
      <c r="NO396" s="4">
        <v>33.31</v>
      </c>
      <c r="NP396" s="4">
        <v>174.84</v>
      </c>
      <c r="NQ396" s="4">
        <v>174.84</v>
      </c>
      <c r="NR396" s="4">
        <v>379.62</v>
      </c>
      <c r="NS396" s="4">
        <v>811.04</v>
      </c>
      <c r="NT396" s="4">
        <v>1047.54</v>
      </c>
      <c r="NU396" s="4">
        <v>1465.9</v>
      </c>
      <c r="NV396" s="4">
        <v>11821.82</v>
      </c>
      <c r="NW396" s="4">
        <v>23594.31</v>
      </c>
      <c r="NX396" s="4">
        <v>23594.31</v>
      </c>
      <c r="NY396" s="4">
        <v>52027.7</v>
      </c>
      <c r="NZ396" s="4">
        <v>52480.3</v>
      </c>
      <c r="OA396" s="4">
        <v>52593</v>
      </c>
      <c r="OB396" s="4">
        <v>52847.03</v>
      </c>
      <c r="OC396" s="4">
        <v>52900.800000000003</v>
      </c>
      <c r="OD396" s="4">
        <v>52918.03</v>
      </c>
      <c r="OE396" s="4">
        <v>52918.03</v>
      </c>
      <c r="OF396" s="4">
        <v>52959.89</v>
      </c>
      <c r="OG396" s="4">
        <v>52960.93</v>
      </c>
      <c r="OH396" s="4">
        <v>52962.14</v>
      </c>
      <c r="OI396" s="4">
        <v>52965.09</v>
      </c>
      <c r="OJ396" s="4">
        <v>52978.49</v>
      </c>
      <c r="OK396" s="4">
        <v>52994.12</v>
      </c>
      <c r="OL396" s="4">
        <v>52994.12</v>
      </c>
      <c r="OM396" s="4">
        <v>53032.09</v>
      </c>
      <c r="ON396" s="4">
        <v>53032.43</v>
      </c>
      <c r="OO396" s="4">
        <v>53102.83</v>
      </c>
      <c r="OP396" s="4">
        <v>53185.47</v>
      </c>
      <c r="OQ396" s="4">
        <v>53397.2</v>
      </c>
      <c r="OR396" s="4">
        <v>53483.57</v>
      </c>
      <c r="OS396" s="4">
        <v>53483.57</v>
      </c>
      <c r="OT396" s="4">
        <v>53604.07</v>
      </c>
      <c r="OU396" s="4">
        <v>53817.91</v>
      </c>
      <c r="OV396" s="4">
        <v>53904.92</v>
      </c>
      <c r="OW396" s="4">
        <v>54026.17</v>
      </c>
      <c r="OX396" s="4">
        <v>54241.82</v>
      </c>
      <c r="OY396" s="4">
        <v>54271.75</v>
      </c>
      <c r="OZ396" s="4">
        <v>54271.75</v>
      </c>
      <c r="PA396" s="4">
        <v>54326.41</v>
      </c>
      <c r="PB396" s="4">
        <v>54380.33</v>
      </c>
      <c r="PC396" s="4">
        <v>54395.96</v>
      </c>
      <c r="PD396" s="4">
        <v>54433.93</v>
      </c>
      <c r="PE396" s="4">
        <v>54447.33</v>
      </c>
      <c r="PF396" s="4">
        <v>54532.959999999999</v>
      </c>
      <c r="PG396" s="4">
        <v>54532.959999999999</v>
      </c>
      <c r="PH396" s="4">
        <v>54652.6</v>
      </c>
      <c r="PI396" s="4">
        <v>54851.33</v>
      </c>
      <c r="PJ396" s="4">
        <v>54921.79</v>
      </c>
      <c r="PK396" s="4">
        <v>55005.27</v>
      </c>
      <c r="PL396" s="4">
        <v>55217.81</v>
      </c>
      <c r="PM396" s="4">
        <v>55306.99</v>
      </c>
      <c r="PN396" s="4">
        <v>55306.99</v>
      </c>
      <c r="PO396" s="4">
        <v>55428.83</v>
      </c>
      <c r="PP396" s="4">
        <v>55632.11</v>
      </c>
      <c r="PQ396" s="4">
        <v>55659.88</v>
      </c>
      <c r="PR396" s="4">
        <v>55691.15</v>
      </c>
      <c r="PS396" s="4">
        <v>55767.08</v>
      </c>
      <c r="PT396" s="4">
        <v>55767.08</v>
      </c>
      <c r="PU396" s="4">
        <v>55767.08</v>
      </c>
      <c r="PV396" s="4">
        <v>55767.08</v>
      </c>
      <c r="PW396" s="4">
        <v>55767.08</v>
      </c>
      <c r="PX396" s="4">
        <v>55767.08</v>
      </c>
      <c r="PY396" s="4">
        <v>55767.08</v>
      </c>
      <c r="PZ396" s="4">
        <v>55767.08</v>
      </c>
      <c r="QA396" s="4">
        <v>55767.08</v>
      </c>
      <c r="QB396" s="4">
        <v>55767.08</v>
      </c>
      <c r="QC396" s="4">
        <v>55767.08</v>
      </c>
      <c r="QD396" s="4">
        <v>55767.08</v>
      </c>
      <c r="QE396" s="4">
        <v>55767.08</v>
      </c>
      <c r="QF396" s="4">
        <v>55767.08</v>
      </c>
      <c r="QG396" s="4">
        <v>55767.08</v>
      </c>
      <c r="QH396" s="4">
        <v>55767.08</v>
      </c>
      <c r="QI396" s="4">
        <v>55767.08</v>
      </c>
      <c r="QJ396" s="4">
        <v>55767.08</v>
      </c>
      <c r="QK396" s="4">
        <v>55767.08</v>
      </c>
      <c r="QL396" s="4">
        <v>55767.08</v>
      </c>
      <c r="QM396" s="4">
        <v>55767.08</v>
      </c>
      <c r="QN396" s="4">
        <v>55767.08</v>
      </c>
      <c r="QO396" s="4">
        <v>55767.08</v>
      </c>
      <c r="QP396" s="4">
        <v>55767.08</v>
      </c>
      <c r="QQ396" s="4">
        <v>55767.08</v>
      </c>
      <c r="QR396" s="4">
        <v>55767.08</v>
      </c>
      <c r="QS396" s="4">
        <v>55767.08</v>
      </c>
      <c r="QT396" s="4">
        <v>55767.08</v>
      </c>
      <c r="QU396" s="4">
        <v>55767.08</v>
      </c>
      <c r="QV396" s="4">
        <v>55767.08</v>
      </c>
      <c r="QW396" s="4">
        <v>55767.08</v>
      </c>
      <c r="QX396" s="4">
        <v>55767.08</v>
      </c>
      <c r="QY396" s="4">
        <v>55767.08</v>
      </c>
      <c r="QZ396" s="4">
        <v>55767.08</v>
      </c>
    </row>
    <row r="397" spans="1:468">
      <c r="A397" s="4" t="s">
        <v>1208</v>
      </c>
      <c r="D397" s="4">
        <v>38.99</v>
      </c>
      <c r="E397" s="4">
        <v>18.34</v>
      </c>
      <c r="F397" s="689">
        <v>96463.75</v>
      </c>
      <c r="H397" s="4" t="s">
        <v>894</v>
      </c>
      <c r="FY397" s="4">
        <v>0.08</v>
      </c>
      <c r="FZ397" s="4">
        <v>0.42</v>
      </c>
      <c r="GA397" s="4">
        <v>0.76</v>
      </c>
      <c r="GB397" s="4">
        <v>1.1100000000000001</v>
      </c>
      <c r="GC397" s="4">
        <v>1.1100000000000001</v>
      </c>
      <c r="GD397" s="4">
        <v>1.45</v>
      </c>
      <c r="GE397" s="4">
        <v>1.79</v>
      </c>
      <c r="GF397" s="4">
        <v>2.13</v>
      </c>
      <c r="GG397" s="4">
        <v>2.48</v>
      </c>
      <c r="GH397" s="4">
        <v>2.82</v>
      </c>
      <c r="GI397" s="4">
        <v>2.82</v>
      </c>
      <c r="GJ397" s="4">
        <v>2.82</v>
      </c>
      <c r="GK397" s="4">
        <v>2.82</v>
      </c>
      <c r="GL397" s="4">
        <v>2.82</v>
      </c>
      <c r="GM397" s="4">
        <v>2.82</v>
      </c>
      <c r="GN397" s="4">
        <v>3.28</v>
      </c>
      <c r="GO397" s="4">
        <v>3.73</v>
      </c>
      <c r="GP397" s="4">
        <v>4.3</v>
      </c>
      <c r="GQ397" s="4">
        <v>4.3</v>
      </c>
      <c r="GR397" s="4">
        <v>5.25</v>
      </c>
      <c r="GS397" s="4">
        <v>6.32</v>
      </c>
      <c r="GT397" s="4">
        <v>7.51</v>
      </c>
      <c r="GU397" s="4">
        <v>8.91</v>
      </c>
      <c r="GV397" s="4">
        <v>10.4</v>
      </c>
      <c r="GW397" s="4">
        <v>11.19</v>
      </c>
      <c r="GX397" s="4">
        <v>11.19</v>
      </c>
      <c r="GY397" s="4">
        <v>11.19</v>
      </c>
      <c r="GZ397" s="4">
        <v>11.19</v>
      </c>
      <c r="HA397" s="4">
        <v>11.19</v>
      </c>
      <c r="HB397" s="4">
        <v>11.19</v>
      </c>
      <c r="HC397" s="4">
        <v>11.19</v>
      </c>
      <c r="HD397" s="4">
        <v>11.19</v>
      </c>
      <c r="HE397" s="4">
        <v>11.19</v>
      </c>
      <c r="HF397" s="4">
        <v>11.19</v>
      </c>
      <c r="HG397" s="4">
        <v>11.19</v>
      </c>
      <c r="HH397" s="4">
        <v>11.19</v>
      </c>
      <c r="HI397" s="4">
        <v>11.19</v>
      </c>
      <c r="HJ397" s="4">
        <v>11.19</v>
      </c>
      <c r="HK397" s="4">
        <v>11.19</v>
      </c>
      <c r="HL397" s="4">
        <v>11.19</v>
      </c>
      <c r="HM397" s="4">
        <v>11.19</v>
      </c>
      <c r="HN397" s="4">
        <v>11.19</v>
      </c>
      <c r="HO397" s="4">
        <v>11.19</v>
      </c>
      <c r="HP397" s="4">
        <v>11.19</v>
      </c>
      <c r="HQ397" s="4">
        <v>11.19</v>
      </c>
      <c r="HR397" s="4">
        <v>11.19</v>
      </c>
      <c r="HS397" s="4">
        <v>11.19</v>
      </c>
      <c r="HT397" s="4">
        <v>11.19</v>
      </c>
      <c r="HU397" s="4">
        <v>11.19</v>
      </c>
      <c r="HV397" s="4">
        <v>11.19</v>
      </c>
      <c r="HW397" s="4">
        <v>11.19</v>
      </c>
      <c r="HX397" s="4">
        <v>11.19</v>
      </c>
      <c r="HY397" s="4">
        <v>11.19</v>
      </c>
      <c r="HZ397" s="4">
        <v>11.19</v>
      </c>
      <c r="IA397" s="4">
        <v>11.19</v>
      </c>
      <c r="IB397" s="4">
        <v>11.19</v>
      </c>
      <c r="IC397" s="4">
        <v>11.19</v>
      </c>
      <c r="ID397" s="4">
        <v>11.19</v>
      </c>
      <c r="IE397" s="4">
        <v>11.19</v>
      </c>
      <c r="IF397" s="4">
        <v>11.19</v>
      </c>
      <c r="IG397" s="4">
        <v>11.19</v>
      </c>
      <c r="IH397" s="4">
        <v>11.19</v>
      </c>
      <c r="II397" s="4">
        <v>11.19</v>
      </c>
      <c r="IJ397" s="4">
        <v>11.19</v>
      </c>
      <c r="IK397" s="4">
        <v>11.19</v>
      </c>
      <c r="IL397" s="4">
        <v>11.19</v>
      </c>
      <c r="IM397" s="4">
        <v>11.19</v>
      </c>
      <c r="IN397" s="4">
        <v>11.19</v>
      </c>
      <c r="IO397" s="4">
        <v>11.19</v>
      </c>
      <c r="IP397" s="4">
        <v>11.19</v>
      </c>
      <c r="IQ397" s="4">
        <v>11.19</v>
      </c>
      <c r="IR397" s="4">
        <v>11.19</v>
      </c>
      <c r="IS397" s="4">
        <v>11.19</v>
      </c>
      <c r="IT397" s="4">
        <v>11.19</v>
      </c>
      <c r="IU397" s="4">
        <v>11.19</v>
      </c>
      <c r="IV397" s="4">
        <v>11.24</v>
      </c>
      <c r="IW397" s="4">
        <v>11.34</v>
      </c>
      <c r="IX397" s="4">
        <v>11.34</v>
      </c>
      <c r="IY397" s="4">
        <v>11.34</v>
      </c>
      <c r="IZ397" s="4">
        <v>11.34</v>
      </c>
      <c r="JA397" s="4">
        <v>11.34</v>
      </c>
      <c r="JB397" s="4">
        <v>11.34</v>
      </c>
      <c r="JC397" s="4">
        <v>11.34</v>
      </c>
      <c r="JD397" s="4">
        <v>11.34</v>
      </c>
      <c r="JE397" s="4">
        <v>11.34</v>
      </c>
      <c r="JF397" s="4">
        <v>11.34</v>
      </c>
      <c r="JG397" s="4">
        <v>11.34</v>
      </c>
      <c r="JH397" s="4">
        <v>11.34</v>
      </c>
      <c r="JI397" s="4">
        <v>11.34</v>
      </c>
      <c r="JJ397" s="4">
        <v>11.34</v>
      </c>
      <c r="JK397" s="4">
        <v>11.34</v>
      </c>
      <c r="JL397" s="4">
        <v>11.34</v>
      </c>
      <c r="JM397" s="4">
        <v>11.34</v>
      </c>
      <c r="JN397" s="4">
        <v>11.39</v>
      </c>
      <c r="JO397" s="4">
        <v>11.49</v>
      </c>
      <c r="JP397" s="4">
        <v>11.49</v>
      </c>
      <c r="JQ397" s="4">
        <v>11.54</v>
      </c>
      <c r="JR397" s="4">
        <v>11.69</v>
      </c>
      <c r="JS397" s="4">
        <v>11.78</v>
      </c>
      <c r="JT397" s="4">
        <v>11.81</v>
      </c>
      <c r="JU397" s="4">
        <v>11.84</v>
      </c>
      <c r="JV397" s="4">
        <v>11.87</v>
      </c>
      <c r="JW397" s="4">
        <v>11.87</v>
      </c>
      <c r="JX397" s="4">
        <v>11.9</v>
      </c>
      <c r="JY397" s="4">
        <v>11.93</v>
      </c>
      <c r="JZ397" s="4">
        <v>11.95</v>
      </c>
      <c r="KA397" s="4">
        <v>11.98</v>
      </c>
      <c r="KB397" s="4">
        <v>12.01</v>
      </c>
      <c r="KC397" s="4">
        <v>12.04</v>
      </c>
      <c r="KD397" s="4">
        <v>12.04</v>
      </c>
      <c r="KE397" s="4">
        <v>12.06</v>
      </c>
      <c r="KF397" s="4">
        <v>12.1</v>
      </c>
      <c r="KG397" s="4">
        <v>12.12</v>
      </c>
      <c r="KH397" s="4">
        <v>12.15</v>
      </c>
      <c r="KI397" s="4">
        <v>12.18</v>
      </c>
      <c r="KJ397" s="4">
        <v>12.21</v>
      </c>
      <c r="KK397" s="4">
        <v>12.21</v>
      </c>
      <c r="KL397" s="4">
        <v>12.24</v>
      </c>
      <c r="KM397" s="4">
        <v>12.26</v>
      </c>
      <c r="KN397" s="4">
        <v>12.29</v>
      </c>
      <c r="KO397" s="4">
        <v>12.32</v>
      </c>
      <c r="KP397" s="4">
        <v>12.35</v>
      </c>
      <c r="KQ397" s="4">
        <v>12.38</v>
      </c>
      <c r="KR397" s="4">
        <v>12.38</v>
      </c>
      <c r="KS397" s="4">
        <v>12.43</v>
      </c>
      <c r="KT397" s="4">
        <v>12.49</v>
      </c>
      <c r="KU397" s="4">
        <v>12.55</v>
      </c>
      <c r="KV397" s="4">
        <v>12.6</v>
      </c>
      <c r="KW397" s="4">
        <v>12.66</v>
      </c>
      <c r="KX397" s="4">
        <v>12.72</v>
      </c>
      <c r="KY397" s="4">
        <v>12.72</v>
      </c>
      <c r="KZ397" s="4">
        <v>12.78</v>
      </c>
      <c r="LA397" s="4">
        <v>12.83</v>
      </c>
      <c r="LB397" s="4">
        <v>12.89</v>
      </c>
      <c r="LC397" s="4">
        <v>12.95</v>
      </c>
      <c r="LD397" s="4">
        <v>13</v>
      </c>
      <c r="LE397" s="4">
        <v>13.06</v>
      </c>
      <c r="LF397" s="4">
        <v>13.06</v>
      </c>
      <c r="LG397" s="4">
        <v>13.12</v>
      </c>
      <c r="LH397" s="4">
        <v>13.18</v>
      </c>
      <c r="LI397" s="4">
        <v>13.23</v>
      </c>
      <c r="LJ397" s="4">
        <v>13.29</v>
      </c>
      <c r="LK397" s="4">
        <v>13.35</v>
      </c>
      <c r="LL397" s="4">
        <v>13.41</v>
      </c>
      <c r="LM397" s="4">
        <v>13.41</v>
      </c>
      <c r="LN397" s="4">
        <v>13.46</v>
      </c>
      <c r="LO397" s="4">
        <v>13.52</v>
      </c>
      <c r="LP397" s="4">
        <v>13.57</v>
      </c>
      <c r="LQ397" s="4">
        <v>13.64</v>
      </c>
      <c r="LR397" s="4">
        <v>13.69</v>
      </c>
      <c r="LS397" s="4">
        <v>13.74</v>
      </c>
      <c r="LT397" s="4">
        <v>13.74</v>
      </c>
      <c r="LU397" s="4">
        <v>13.81</v>
      </c>
      <c r="LV397" s="4">
        <v>13.88</v>
      </c>
      <c r="LW397" s="4">
        <v>13.95</v>
      </c>
      <c r="LX397" s="4">
        <v>14.03</v>
      </c>
      <c r="LY397" s="4">
        <v>14.11</v>
      </c>
      <c r="LZ397" s="4">
        <v>14.19</v>
      </c>
      <c r="MA397" s="4">
        <v>14.19</v>
      </c>
      <c r="MB397" s="4">
        <v>14.28</v>
      </c>
      <c r="MC397" s="4">
        <v>14.38</v>
      </c>
      <c r="MD397" s="4">
        <v>14.47</v>
      </c>
      <c r="ME397" s="4">
        <v>14.57</v>
      </c>
      <c r="MF397" s="4">
        <v>14.67</v>
      </c>
      <c r="MG397" s="4">
        <v>14.78</v>
      </c>
      <c r="MH397" s="4">
        <v>14.78</v>
      </c>
      <c r="MI397" s="4">
        <v>14.89</v>
      </c>
      <c r="MJ397" s="4">
        <v>15.02</v>
      </c>
      <c r="MK397" s="4">
        <v>15.15</v>
      </c>
      <c r="ML397" s="4">
        <v>15.28</v>
      </c>
      <c r="MM397" s="4">
        <v>15.41</v>
      </c>
      <c r="MN397" s="4">
        <v>15.56</v>
      </c>
      <c r="MO397" s="4">
        <v>15.56</v>
      </c>
      <c r="MP397" s="4">
        <v>15.71</v>
      </c>
      <c r="MQ397" s="4">
        <v>15.86</v>
      </c>
      <c r="MR397" s="4">
        <v>16.010000000000002</v>
      </c>
      <c r="MS397" s="4">
        <v>16.170000000000002</v>
      </c>
      <c r="MT397" s="4">
        <v>16.329999999999998</v>
      </c>
      <c r="MU397" s="4">
        <v>16.5</v>
      </c>
      <c r="MV397" s="4">
        <v>16.5</v>
      </c>
      <c r="MW397" s="4">
        <v>16.66</v>
      </c>
      <c r="MX397" s="4">
        <v>16.850000000000001</v>
      </c>
      <c r="MY397" s="4">
        <v>17.02</v>
      </c>
      <c r="MZ397" s="4">
        <v>17.2</v>
      </c>
      <c r="NA397" s="4">
        <v>17.39</v>
      </c>
      <c r="NB397" s="4">
        <v>17.59</v>
      </c>
      <c r="NC397" s="4">
        <v>17.59</v>
      </c>
      <c r="ND397" s="4">
        <v>17.77</v>
      </c>
      <c r="NE397" s="4">
        <v>17.96</v>
      </c>
      <c r="NF397" s="4">
        <v>18.149999999999999</v>
      </c>
      <c r="NG397" s="4">
        <v>18.34</v>
      </c>
      <c r="NH397" s="4">
        <v>20.2</v>
      </c>
      <c r="NI397" s="4">
        <v>23.37</v>
      </c>
      <c r="NJ397" s="4">
        <v>23.37</v>
      </c>
      <c r="NK397" s="4">
        <v>26.68</v>
      </c>
      <c r="NL397" s="4">
        <v>27.29</v>
      </c>
      <c r="NM397" s="4">
        <v>28.7</v>
      </c>
      <c r="NN397" s="4">
        <v>29.43</v>
      </c>
      <c r="NO397" s="4">
        <v>29.43</v>
      </c>
      <c r="NP397" s="4">
        <v>31.18</v>
      </c>
      <c r="NQ397" s="4">
        <v>31.18</v>
      </c>
      <c r="NR397" s="4">
        <v>32.93</v>
      </c>
      <c r="NS397" s="4">
        <v>33.53</v>
      </c>
      <c r="NT397" s="4">
        <v>34.840000000000003</v>
      </c>
      <c r="NU397" s="4">
        <v>35.54</v>
      </c>
      <c r="NV397" s="4">
        <v>35.54</v>
      </c>
      <c r="NW397" s="4">
        <v>35.54</v>
      </c>
      <c r="NX397" s="4">
        <v>35.54</v>
      </c>
      <c r="NY397" s="4">
        <v>35.54</v>
      </c>
      <c r="NZ397" s="4">
        <v>35.54</v>
      </c>
      <c r="OA397" s="4">
        <v>35.54</v>
      </c>
      <c r="OB397" s="4">
        <v>35.57</v>
      </c>
      <c r="OC397" s="4">
        <v>35.6</v>
      </c>
      <c r="OD397" s="4">
        <v>35.69</v>
      </c>
      <c r="OE397" s="4">
        <v>35.69</v>
      </c>
      <c r="OF397" s="4">
        <v>35.729999999999997</v>
      </c>
      <c r="OG397" s="4">
        <v>35.78</v>
      </c>
      <c r="OH397" s="4">
        <v>35.89</v>
      </c>
      <c r="OI397" s="4">
        <v>35.96</v>
      </c>
      <c r="OJ397" s="4">
        <v>35.99</v>
      </c>
      <c r="OK397" s="4">
        <v>36.03</v>
      </c>
      <c r="OL397" s="4">
        <v>36.03</v>
      </c>
      <c r="OM397" s="4">
        <v>36.1</v>
      </c>
      <c r="ON397" s="4">
        <v>36.17</v>
      </c>
      <c r="OO397" s="4">
        <v>36.21</v>
      </c>
      <c r="OP397" s="4">
        <v>36.25</v>
      </c>
      <c r="OQ397" s="4">
        <v>36.32</v>
      </c>
      <c r="OR397" s="4">
        <v>36.4</v>
      </c>
      <c r="OS397" s="4">
        <v>36.4</v>
      </c>
      <c r="OT397" s="4">
        <v>36.5</v>
      </c>
      <c r="OU397" s="4">
        <v>36.520000000000003</v>
      </c>
      <c r="OV397" s="4">
        <v>36.57</v>
      </c>
      <c r="OW397" s="4">
        <v>36.67</v>
      </c>
      <c r="OX397" s="4">
        <v>36.76</v>
      </c>
      <c r="OY397" s="4">
        <v>36.9</v>
      </c>
      <c r="OZ397" s="4">
        <v>36.9</v>
      </c>
      <c r="PA397" s="4">
        <v>36.97</v>
      </c>
      <c r="PB397" s="4">
        <v>37.1</v>
      </c>
      <c r="PC397" s="4">
        <v>37.299999999999997</v>
      </c>
      <c r="PD397" s="4">
        <v>37.340000000000003</v>
      </c>
      <c r="PE397" s="4">
        <v>37.36</v>
      </c>
      <c r="PF397" s="4">
        <v>37.369999999999997</v>
      </c>
      <c r="PG397" s="4">
        <v>37.369999999999997</v>
      </c>
      <c r="PH397" s="4">
        <v>37.4</v>
      </c>
      <c r="PI397" s="4">
        <v>37.54</v>
      </c>
      <c r="PJ397" s="4">
        <v>37.68</v>
      </c>
      <c r="PK397" s="4">
        <v>37.979999999999997</v>
      </c>
      <c r="PL397" s="4">
        <v>38.090000000000003</v>
      </c>
      <c r="PM397" s="4">
        <v>38.18</v>
      </c>
      <c r="PN397" s="4">
        <v>38.18</v>
      </c>
      <c r="PO397" s="4">
        <v>38.28</v>
      </c>
      <c r="PP397" s="4">
        <v>38.54</v>
      </c>
      <c r="PQ397" s="4">
        <v>38.54</v>
      </c>
      <c r="PR397" s="4">
        <v>38.54</v>
      </c>
      <c r="PS397" s="4">
        <v>38.54</v>
      </c>
      <c r="PT397" s="4">
        <v>38.630000000000003</v>
      </c>
      <c r="PU397" s="4">
        <v>38.630000000000003</v>
      </c>
      <c r="PV397" s="4">
        <v>38.729999999999997</v>
      </c>
      <c r="PW397" s="4">
        <v>38.99</v>
      </c>
      <c r="PX397" s="4">
        <v>38.99</v>
      </c>
      <c r="PY397" s="4">
        <v>38.99</v>
      </c>
      <c r="PZ397" s="4">
        <v>38.99</v>
      </c>
      <c r="QA397" s="4">
        <v>38.99</v>
      </c>
      <c r="QB397" s="4">
        <v>38.99</v>
      </c>
      <c r="QC397" s="4">
        <v>38.99</v>
      </c>
      <c r="QD397" s="4">
        <v>38.99</v>
      </c>
      <c r="QE397" s="4">
        <v>38.99</v>
      </c>
      <c r="QF397" s="4">
        <v>38.99</v>
      </c>
      <c r="QG397" s="4">
        <v>38.99</v>
      </c>
      <c r="QH397" s="4">
        <v>38.99</v>
      </c>
      <c r="QI397" s="4">
        <v>38.99</v>
      </c>
      <c r="QJ397" s="4">
        <v>38.99</v>
      </c>
      <c r="QK397" s="4">
        <v>38.99</v>
      </c>
      <c r="QL397" s="4">
        <v>38.99</v>
      </c>
      <c r="QM397" s="4">
        <v>38.99</v>
      </c>
      <c r="QN397" s="4">
        <v>38.99</v>
      </c>
      <c r="QO397" s="4">
        <v>38.99</v>
      </c>
      <c r="QP397" s="4">
        <v>38.99</v>
      </c>
      <c r="QQ397" s="4">
        <v>38.99</v>
      </c>
      <c r="QR397" s="4">
        <v>38.99</v>
      </c>
      <c r="QS397" s="4">
        <v>38.99</v>
      </c>
      <c r="QT397" s="4">
        <v>38.99</v>
      </c>
      <c r="QU397" s="4">
        <v>38.99</v>
      </c>
      <c r="QV397" s="4">
        <v>38.99</v>
      </c>
      <c r="QW397" s="4">
        <v>38.99</v>
      </c>
      <c r="QX397" s="4">
        <v>38.99</v>
      </c>
      <c r="QY397" s="4">
        <v>38.99</v>
      </c>
      <c r="QZ397" s="4">
        <v>38.99</v>
      </c>
    </row>
    <row r="398" spans="1:468">
      <c r="A398" s="4" t="s">
        <v>1419</v>
      </c>
      <c r="D398" s="4">
        <v>7777.1</v>
      </c>
      <c r="E398" s="4">
        <v>5539.37</v>
      </c>
      <c r="F398" s="689">
        <v>5111121.83</v>
      </c>
      <c r="H398" s="4" t="s">
        <v>894</v>
      </c>
      <c r="BK398" s="4">
        <v>1.26</v>
      </c>
      <c r="BL398" s="4">
        <v>2.5299999999999998</v>
      </c>
      <c r="BM398" s="4">
        <v>3.8</v>
      </c>
      <c r="BN398" s="4">
        <v>3.8</v>
      </c>
      <c r="BO398" s="4">
        <v>5.07</v>
      </c>
      <c r="BP398" s="4">
        <v>6.34</v>
      </c>
      <c r="BQ398" s="4">
        <v>7.6</v>
      </c>
      <c r="BR398" s="4">
        <v>8.8699999999999992</v>
      </c>
      <c r="BS398" s="4">
        <v>10.14</v>
      </c>
      <c r="BT398" s="4">
        <v>11.41</v>
      </c>
      <c r="BU398" s="4">
        <v>11.41</v>
      </c>
      <c r="BV398" s="4">
        <v>12.68</v>
      </c>
      <c r="BW398" s="4">
        <v>13.94</v>
      </c>
      <c r="BX398" s="4">
        <v>15.21</v>
      </c>
      <c r="BY398" s="4">
        <v>16.48</v>
      </c>
      <c r="BZ398" s="4">
        <v>17.75</v>
      </c>
      <c r="CA398" s="4">
        <v>19.02</v>
      </c>
      <c r="CB398" s="4">
        <v>19.02</v>
      </c>
      <c r="CC398" s="4">
        <v>20.28</v>
      </c>
      <c r="CD398" s="4">
        <v>21.55</v>
      </c>
      <c r="CE398" s="4">
        <v>22.82</v>
      </c>
      <c r="CF398" s="4">
        <v>24.09</v>
      </c>
      <c r="CG398" s="4">
        <v>25.36</v>
      </c>
      <c r="CH398" s="4">
        <v>26.63</v>
      </c>
      <c r="CI398" s="4">
        <v>26.63</v>
      </c>
      <c r="CJ398" s="4">
        <v>28.3</v>
      </c>
      <c r="CK398" s="4">
        <v>30.19</v>
      </c>
      <c r="CL398" s="4">
        <v>32.08</v>
      </c>
      <c r="CM398" s="4">
        <v>37.4</v>
      </c>
      <c r="CN398" s="4">
        <v>43.31</v>
      </c>
      <c r="CO398" s="4">
        <v>49.99</v>
      </c>
      <c r="CP398" s="4">
        <v>49.99</v>
      </c>
      <c r="CQ398" s="4">
        <v>56.67</v>
      </c>
      <c r="CR398" s="4">
        <v>64.81</v>
      </c>
      <c r="CS398" s="4">
        <v>73.11</v>
      </c>
      <c r="CT398" s="4">
        <v>81.42</v>
      </c>
      <c r="CU398" s="4">
        <v>89.73</v>
      </c>
      <c r="CV398" s="4">
        <v>110.92</v>
      </c>
      <c r="CW398" s="4">
        <v>110.92</v>
      </c>
      <c r="CX398" s="4">
        <v>123.11</v>
      </c>
      <c r="CY398" s="4">
        <v>134.46</v>
      </c>
      <c r="CZ398" s="4">
        <v>144.63999999999999</v>
      </c>
      <c r="DA398" s="4">
        <v>189.93</v>
      </c>
      <c r="DB398" s="4">
        <v>199.94</v>
      </c>
      <c r="DC398" s="4">
        <v>217.16</v>
      </c>
      <c r="DD398" s="4">
        <v>217.16</v>
      </c>
      <c r="DE398" s="4">
        <v>237.25</v>
      </c>
      <c r="DF398" s="4">
        <v>248.61</v>
      </c>
      <c r="DG398" s="4">
        <v>260.62</v>
      </c>
      <c r="DH398" s="4">
        <v>273.69</v>
      </c>
      <c r="DI398" s="4">
        <v>284.02</v>
      </c>
      <c r="DJ398" s="4">
        <v>295.05</v>
      </c>
      <c r="DK398" s="4">
        <v>295.05</v>
      </c>
      <c r="DL398" s="4">
        <v>309.02</v>
      </c>
      <c r="DM398" s="4">
        <v>327.3</v>
      </c>
      <c r="DN398" s="4">
        <v>350.69</v>
      </c>
      <c r="DO398" s="4">
        <v>375.61</v>
      </c>
      <c r="DP398" s="4">
        <v>405.49</v>
      </c>
      <c r="DQ398" s="4">
        <v>461.27</v>
      </c>
      <c r="DR398" s="4">
        <v>461.27</v>
      </c>
      <c r="DS398" s="4">
        <v>529.6</v>
      </c>
      <c r="DT398" s="4">
        <v>609.05999999999995</v>
      </c>
      <c r="DU398" s="4">
        <v>683</v>
      </c>
      <c r="DV398" s="4">
        <v>745.58</v>
      </c>
      <c r="DW398" s="4">
        <v>809.69</v>
      </c>
      <c r="DX398" s="4">
        <v>834.86</v>
      </c>
      <c r="DY398" s="4">
        <v>834.86</v>
      </c>
      <c r="DZ398" s="4">
        <v>841.51</v>
      </c>
      <c r="EA398" s="4">
        <v>848.49</v>
      </c>
      <c r="EB398" s="4">
        <v>855.45</v>
      </c>
      <c r="EC398" s="4">
        <v>862.42</v>
      </c>
      <c r="ED398" s="4">
        <v>869.52</v>
      </c>
      <c r="EE398" s="4">
        <v>876.9</v>
      </c>
      <c r="EF398" s="4">
        <v>876.9</v>
      </c>
      <c r="EG398" s="4">
        <v>884.41</v>
      </c>
      <c r="EH398" s="4">
        <v>892.18</v>
      </c>
      <c r="EI398" s="4">
        <v>900.29</v>
      </c>
      <c r="EJ398" s="4">
        <v>909.1</v>
      </c>
      <c r="EK398" s="4">
        <v>919.24</v>
      </c>
      <c r="EL398" s="4">
        <v>931.07</v>
      </c>
      <c r="EM398" s="4">
        <v>931.07</v>
      </c>
      <c r="EN398" s="4">
        <v>944.89</v>
      </c>
      <c r="EO398" s="4">
        <v>959.42</v>
      </c>
      <c r="EP398" s="4">
        <v>974.15</v>
      </c>
      <c r="EQ398" s="4">
        <v>989.04</v>
      </c>
      <c r="ER398" s="4">
        <v>1006.02</v>
      </c>
      <c r="ES398" s="4">
        <v>1024.51</v>
      </c>
      <c r="ET398" s="4">
        <v>1024.51</v>
      </c>
      <c r="EU398" s="4">
        <v>1043.82</v>
      </c>
      <c r="EV398" s="4">
        <v>1076.76</v>
      </c>
      <c r="EW398" s="4">
        <v>1121.4100000000001</v>
      </c>
      <c r="EX398" s="4">
        <v>1213.32</v>
      </c>
      <c r="EY398" s="4">
        <v>1268.57</v>
      </c>
      <c r="EZ398" s="4">
        <v>1399.26</v>
      </c>
      <c r="FA398" s="4">
        <v>1399.26</v>
      </c>
      <c r="FB398" s="4">
        <v>1580.96</v>
      </c>
      <c r="FC398" s="4">
        <v>1654.32</v>
      </c>
      <c r="FD398" s="4">
        <v>1837.19</v>
      </c>
      <c r="FE398" s="4">
        <v>1852.76</v>
      </c>
      <c r="FF398" s="4">
        <v>1864.82</v>
      </c>
      <c r="FG398" s="4">
        <v>1877.54</v>
      </c>
      <c r="FH398" s="4">
        <v>1877.54</v>
      </c>
      <c r="FI398" s="4">
        <v>1889.53</v>
      </c>
      <c r="FJ398" s="4">
        <v>1889.53</v>
      </c>
      <c r="FK398" s="4">
        <v>1903.12</v>
      </c>
      <c r="FL398" s="4">
        <v>1915.27</v>
      </c>
      <c r="FM398" s="4">
        <v>1927.84</v>
      </c>
      <c r="FN398" s="4">
        <v>1947.79</v>
      </c>
      <c r="FO398" s="4">
        <v>1947.79</v>
      </c>
      <c r="FP398" s="4">
        <v>1969.85</v>
      </c>
      <c r="FQ398" s="4">
        <v>1992.32</v>
      </c>
      <c r="FR398" s="4">
        <v>2016.56</v>
      </c>
      <c r="FS398" s="4">
        <v>2053.1</v>
      </c>
      <c r="FT398" s="4">
        <v>2097.4699999999998</v>
      </c>
      <c r="FU398" s="4">
        <v>2148.6999999999998</v>
      </c>
      <c r="FV398" s="4">
        <v>2148.6999999999998</v>
      </c>
      <c r="FW398" s="4">
        <v>2176.23</v>
      </c>
      <c r="FX398" s="4">
        <v>2202.38</v>
      </c>
      <c r="FY398" s="4">
        <v>2231.1799999999998</v>
      </c>
      <c r="FZ398" s="4">
        <v>2261.46</v>
      </c>
      <c r="GA398" s="4">
        <v>2291.5700000000002</v>
      </c>
      <c r="GB398" s="4">
        <v>2322.13</v>
      </c>
      <c r="GC398" s="4">
        <v>2322.13</v>
      </c>
      <c r="GD398" s="4">
        <v>2349.39</v>
      </c>
      <c r="GE398" s="4">
        <v>2381.4899999999998</v>
      </c>
      <c r="GF398" s="4">
        <v>2413.9</v>
      </c>
      <c r="GG398" s="4">
        <v>2456.0700000000002</v>
      </c>
      <c r="GH398" s="4">
        <v>2503.4899999999998</v>
      </c>
      <c r="GI398" s="4">
        <v>2503.4899999999998</v>
      </c>
      <c r="GJ398" s="4">
        <v>2503.4899999999998</v>
      </c>
      <c r="GK398" s="4">
        <v>2503.4899999999998</v>
      </c>
      <c r="GL398" s="4">
        <v>2503.4899999999998</v>
      </c>
      <c r="GM398" s="4">
        <v>2503.4899999999998</v>
      </c>
      <c r="GN398" s="4">
        <v>2574.2399999999998</v>
      </c>
      <c r="GO398" s="4">
        <v>2609.88</v>
      </c>
      <c r="GP398" s="4">
        <v>2645.76</v>
      </c>
      <c r="GQ398" s="4">
        <v>2645.76</v>
      </c>
      <c r="GR398" s="4">
        <v>2677.7</v>
      </c>
      <c r="GS398" s="4">
        <v>2711.05</v>
      </c>
      <c r="GT398" s="4">
        <v>2754</v>
      </c>
      <c r="GU398" s="4">
        <v>2809.62</v>
      </c>
      <c r="GV398" s="4">
        <v>2865.9</v>
      </c>
      <c r="GW398" s="4">
        <v>2926.49</v>
      </c>
      <c r="GX398" s="4">
        <v>2926.49</v>
      </c>
      <c r="GY398" s="4">
        <v>2988.04</v>
      </c>
      <c r="GZ398" s="4">
        <v>3057.19</v>
      </c>
      <c r="HA398" s="4">
        <v>3145.76</v>
      </c>
      <c r="HB398" s="4">
        <v>3242.74</v>
      </c>
      <c r="HC398" s="4">
        <v>3315.18</v>
      </c>
      <c r="HD398" s="4">
        <v>3342.37</v>
      </c>
      <c r="HE398" s="4">
        <v>3342.37</v>
      </c>
      <c r="HF398" s="4">
        <v>3358.16</v>
      </c>
      <c r="HG398" s="4">
        <v>3375.11</v>
      </c>
      <c r="HH398" s="4">
        <v>3393.1</v>
      </c>
      <c r="HI398" s="4">
        <v>3413.49</v>
      </c>
      <c r="HJ398" s="4">
        <v>3443.06</v>
      </c>
      <c r="HK398" s="4">
        <v>3485.9</v>
      </c>
      <c r="HL398" s="4">
        <v>3485.9</v>
      </c>
      <c r="HM398" s="4">
        <v>3510.61</v>
      </c>
      <c r="HN398" s="4">
        <v>3550.98</v>
      </c>
      <c r="HO398" s="4">
        <v>3602.07</v>
      </c>
      <c r="HP398" s="4">
        <v>3644.17</v>
      </c>
      <c r="HQ398" s="4">
        <v>3670.33</v>
      </c>
      <c r="HR398" s="4">
        <v>3697.76</v>
      </c>
      <c r="HS398" s="4">
        <v>3697.76</v>
      </c>
      <c r="HT398" s="4">
        <v>3726.96</v>
      </c>
      <c r="HU398" s="4">
        <v>3758.45</v>
      </c>
      <c r="HV398" s="4">
        <v>3793.74</v>
      </c>
      <c r="HW398" s="4">
        <v>3828.25</v>
      </c>
      <c r="HX398" s="4">
        <v>3858.46</v>
      </c>
      <c r="HY398" s="4">
        <v>3889.07</v>
      </c>
      <c r="HZ398" s="4">
        <v>3889.07</v>
      </c>
      <c r="IA398" s="4">
        <v>3923.09</v>
      </c>
      <c r="IB398" s="4">
        <v>3953.42</v>
      </c>
      <c r="IC398" s="4">
        <v>3983.59</v>
      </c>
      <c r="ID398" s="4">
        <v>4014.01</v>
      </c>
      <c r="IE398" s="4">
        <v>4060.42</v>
      </c>
      <c r="IF398" s="4">
        <v>4111.3999999999996</v>
      </c>
      <c r="IG398" s="4">
        <v>4111.3999999999996</v>
      </c>
      <c r="IH398" s="4">
        <v>4165.09</v>
      </c>
      <c r="II398" s="4">
        <v>4241</v>
      </c>
      <c r="IJ398" s="4">
        <v>4315.6899999999996</v>
      </c>
      <c r="IK398" s="4">
        <v>4354.1099999999997</v>
      </c>
      <c r="IL398" s="4">
        <v>4396.13</v>
      </c>
      <c r="IM398" s="4">
        <v>4438.5</v>
      </c>
      <c r="IN398" s="4">
        <v>4438.5</v>
      </c>
      <c r="IO398" s="4">
        <v>4481.43</v>
      </c>
      <c r="IP398" s="4">
        <v>4527.1499999999996</v>
      </c>
      <c r="IQ398" s="4">
        <v>4571.5</v>
      </c>
      <c r="IR398" s="4">
        <v>4617.3999999999996</v>
      </c>
      <c r="IS398" s="4">
        <v>4645.38</v>
      </c>
      <c r="IT398" s="4">
        <v>4667.1899999999996</v>
      </c>
      <c r="IU398" s="4">
        <v>4667.1899999999996</v>
      </c>
      <c r="IV398" s="4">
        <v>4677.1499999999996</v>
      </c>
      <c r="IW398" s="4">
        <v>4689.75</v>
      </c>
      <c r="IX398" s="4">
        <v>4699.79</v>
      </c>
      <c r="IY398" s="4">
        <v>4699.79</v>
      </c>
      <c r="IZ398" s="4">
        <v>4699.79</v>
      </c>
      <c r="JA398" s="4">
        <v>4699.79</v>
      </c>
      <c r="JB398" s="4">
        <v>4699.79</v>
      </c>
      <c r="JC398" s="4">
        <v>4699.79</v>
      </c>
      <c r="JD398" s="4">
        <v>4709.46</v>
      </c>
      <c r="JE398" s="4">
        <v>4719.24</v>
      </c>
      <c r="JF398" s="4">
        <v>4729.1499999999996</v>
      </c>
      <c r="JG398" s="4">
        <v>4737.28</v>
      </c>
      <c r="JH398" s="4">
        <v>4742.51</v>
      </c>
      <c r="JI398" s="4">
        <v>4742.51</v>
      </c>
      <c r="JJ398" s="4">
        <v>4747.1000000000004</v>
      </c>
      <c r="JK398" s="4">
        <v>4751.25</v>
      </c>
      <c r="JL398" s="4">
        <v>4753.8500000000004</v>
      </c>
      <c r="JM398" s="4">
        <v>4755.2700000000004</v>
      </c>
      <c r="JN398" s="4">
        <v>4756.87</v>
      </c>
      <c r="JO398" s="4">
        <v>4758.8999999999996</v>
      </c>
      <c r="JP398" s="4">
        <v>4758.8999999999996</v>
      </c>
      <c r="JQ398" s="4">
        <v>4761.22</v>
      </c>
      <c r="JR398" s="4">
        <v>4763.53</v>
      </c>
      <c r="JS398" s="4">
        <v>4766.3100000000004</v>
      </c>
      <c r="JT398" s="4">
        <v>4769.8100000000004</v>
      </c>
      <c r="JU398" s="4">
        <v>4772.24</v>
      </c>
      <c r="JV398" s="4">
        <v>4774.0200000000004</v>
      </c>
      <c r="JW398" s="4">
        <v>4774.0200000000004</v>
      </c>
      <c r="JX398" s="4">
        <v>4775.8</v>
      </c>
      <c r="JY398" s="4">
        <v>4777.6000000000004</v>
      </c>
      <c r="JZ398" s="4">
        <v>4779.58</v>
      </c>
      <c r="KA398" s="4">
        <v>4781.93</v>
      </c>
      <c r="KB398" s="4">
        <v>4790.3</v>
      </c>
      <c r="KC398" s="4">
        <v>4799.1000000000004</v>
      </c>
      <c r="KD398" s="4">
        <v>4799.1000000000004</v>
      </c>
      <c r="KE398" s="4">
        <v>4809.26</v>
      </c>
      <c r="KF398" s="4">
        <v>4819.57</v>
      </c>
      <c r="KG398" s="4">
        <v>4838.29</v>
      </c>
      <c r="KH398" s="4">
        <v>4861.13</v>
      </c>
      <c r="KI398" s="4">
        <v>4882.95</v>
      </c>
      <c r="KJ398" s="4">
        <v>4893.2</v>
      </c>
      <c r="KK398" s="4">
        <v>4893.2</v>
      </c>
      <c r="KL398" s="4">
        <v>4903.71</v>
      </c>
      <c r="KM398" s="4">
        <v>4914.6400000000003</v>
      </c>
      <c r="KN398" s="4">
        <v>4926.21</v>
      </c>
      <c r="KO398" s="4">
        <v>4937.88</v>
      </c>
      <c r="KP398" s="4">
        <v>4948.6000000000004</v>
      </c>
      <c r="KQ398" s="4">
        <v>4957.67</v>
      </c>
      <c r="KR398" s="4">
        <v>4957.67</v>
      </c>
      <c r="KS398" s="4">
        <v>4965.3500000000004</v>
      </c>
      <c r="KT398" s="4">
        <v>4972.43</v>
      </c>
      <c r="KU398" s="4">
        <v>4979.47</v>
      </c>
      <c r="KV398" s="4">
        <v>4986.57</v>
      </c>
      <c r="KW398" s="4">
        <v>4993.67</v>
      </c>
      <c r="KX398" s="4">
        <v>5000.78</v>
      </c>
      <c r="KY398" s="4">
        <v>5000.78</v>
      </c>
      <c r="KZ398" s="4">
        <v>5007.88</v>
      </c>
      <c r="LA398" s="4">
        <v>5015</v>
      </c>
      <c r="LB398" s="4">
        <v>5022.1499999999996</v>
      </c>
      <c r="LC398" s="4">
        <v>5029.28</v>
      </c>
      <c r="LD398" s="4">
        <v>5036.45</v>
      </c>
      <c r="LE398" s="4">
        <v>5043.6400000000003</v>
      </c>
      <c r="LF398" s="4">
        <v>5043.6400000000003</v>
      </c>
      <c r="LG398" s="4">
        <v>5050.8500000000004</v>
      </c>
      <c r="LH398" s="4">
        <v>5058.1000000000004</v>
      </c>
      <c r="LI398" s="4">
        <v>5065.3500000000004</v>
      </c>
      <c r="LJ398" s="4">
        <v>5072.6499999999996</v>
      </c>
      <c r="LK398" s="4">
        <v>5079.97</v>
      </c>
      <c r="LL398" s="4">
        <v>5087.3100000000004</v>
      </c>
      <c r="LM398" s="4">
        <v>5087.3100000000004</v>
      </c>
      <c r="LN398" s="4">
        <v>5095.4799999999996</v>
      </c>
      <c r="LO398" s="4">
        <v>5104.75</v>
      </c>
      <c r="LP398" s="4">
        <v>5114.6099999999997</v>
      </c>
      <c r="LQ398" s="4">
        <v>5127.2700000000004</v>
      </c>
      <c r="LR398" s="4">
        <v>5140.4799999999996</v>
      </c>
      <c r="LS398" s="4">
        <v>5154.79</v>
      </c>
      <c r="LT398" s="4">
        <v>5154.79</v>
      </c>
      <c r="LU398" s="4">
        <v>5170.1000000000004</v>
      </c>
      <c r="LV398" s="4">
        <v>5185.67</v>
      </c>
      <c r="LW398" s="4">
        <v>5201.55</v>
      </c>
      <c r="LX398" s="4">
        <v>5217.93</v>
      </c>
      <c r="LY398" s="4">
        <v>5235.5</v>
      </c>
      <c r="LZ398" s="4">
        <v>5253.53</v>
      </c>
      <c r="MA398" s="4">
        <v>5253.53</v>
      </c>
      <c r="MB398" s="4">
        <v>5273.3</v>
      </c>
      <c r="MC398" s="4">
        <v>5301.73</v>
      </c>
      <c r="MD398" s="4">
        <v>5333.1</v>
      </c>
      <c r="ME398" s="4">
        <v>5375.87</v>
      </c>
      <c r="MF398" s="4">
        <v>5397.18</v>
      </c>
      <c r="MG398" s="4">
        <v>5419.51</v>
      </c>
      <c r="MH398" s="4">
        <v>5419.51</v>
      </c>
      <c r="MI398" s="4">
        <v>5442.26</v>
      </c>
      <c r="MJ398" s="4">
        <v>5460.38</v>
      </c>
      <c r="MK398" s="4">
        <v>5477.33</v>
      </c>
      <c r="ML398" s="4">
        <v>5493.26</v>
      </c>
      <c r="MM398" s="4">
        <v>5500.78</v>
      </c>
      <c r="MN398" s="4">
        <v>5506.33</v>
      </c>
      <c r="MO398" s="4">
        <v>5506.33</v>
      </c>
      <c r="MP398" s="4">
        <v>5511.33</v>
      </c>
      <c r="MQ398" s="4">
        <v>5515.68</v>
      </c>
      <c r="MR398" s="4">
        <v>5518.71</v>
      </c>
      <c r="MS398" s="4">
        <v>5520.11</v>
      </c>
      <c r="MT398" s="4">
        <v>5521.52</v>
      </c>
      <c r="MU398" s="4">
        <v>5522.97</v>
      </c>
      <c r="MV398" s="4">
        <v>5522.97</v>
      </c>
      <c r="MW398" s="4">
        <v>5524.45</v>
      </c>
      <c r="MX398" s="4">
        <v>5525.96</v>
      </c>
      <c r="MY398" s="4">
        <v>5527.54</v>
      </c>
      <c r="MZ398" s="4">
        <v>5529.17</v>
      </c>
      <c r="NA398" s="4">
        <v>5530.82</v>
      </c>
      <c r="NB398" s="4">
        <v>5532.49</v>
      </c>
      <c r="NC398" s="4">
        <v>5532.49</v>
      </c>
      <c r="ND398" s="4">
        <v>5534.19</v>
      </c>
      <c r="NE398" s="4">
        <v>5535.91</v>
      </c>
      <c r="NF398" s="4">
        <v>5537.64</v>
      </c>
      <c r="NG398" s="4">
        <v>5539.37</v>
      </c>
      <c r="NH398" s="4">
        <v>5711.48</v>
      </c>
      <c r="NI398" s="4">
        <v>6028.34</v>
      </c>
      <c r="NJ398" s="4">
        <v>6028.34</v>
      </c>
      <c r="NK398" s="4">
        <v>6644.88</v>
      </c>
      <c r="NL398" s="4">
        <v>6942.28</v>
      </c>
      <c r="NM398" s="4">
        <v>7030.54</v>
      </c>
      <c r="NN398" s="4">
        <v>7041.21</v>
      </c>
      <c r="NO398" s="4">
        <v>7041.21</v>
      </c>
      <c r="NP398" s="4">
        <v>7060.81</v>
      </c>
      <c r="NQ398" s="4">
        <v>7060.81</v>
      </c>
      <c r="NR398" s="4">
        <v>7083.58</v>
      </c>
      <c r="NS398" s="4">
        <v>7111.78</v>
      </c>
      <c r="NT398" s="4">
        <v>7142.66</v>
      </c>
      <c r="NU398" s="4">
        <v>7150.92</v>
      </c>
      <c r="NV398" s="4">
        <v>7160.51</v>
      </c>
      <c r="NW398" s="4">
        <v>7183.1</v>
      </c>
      <c r="NX398" s="4">
        <v>7183.1</v>
      </c>
      <c r="NY398" s="4">
        <v>7252.72</v>
      </c>
      <c r="NZ398" s="4">
        <v>7334.03</v>
      </c>
      <c r="OA398" s="4">
        <v>7529.45</v>
      </c>
      <c r="OB398" s="4">
        <v>7549.15</v>
      </c>
      <c r="OC398" s="4">
        <v>7568.67</v>
      </c>
      <c r="OD398" s="4">
        <v>7589.03</v>
      </c>
      <c r="OE398" s="4">
        <v>7589.03</v>
      </c>
      <c r="OF398" s="4">
        <v>7630.96</v>
      </c>
      <c r="OG398" s="4">
        <v>7692.64</v>
      </c>
      <c r="OH398" s="4">
        <v>7700.86</v>
      </c>
      <c r="OI398" s="4">
        <v>7708.05</v>
      </c>
      <c r="OJ398" s="4">
        <v>7715.38</v>
      </c>
      <c r="OK398" s="4">
        <v>7723.51</v>
      </c>
      <c r="OL398" s="4">
        <v>7723.51</v>
      </c>
      <c r="OM398" s="4">
        <v>7736.07</v>
      </c>
      <c r="ON398" s="4">
        <v>7753.3</v>
      </c>
      <c r="OO398" s="4">
        <v>7774.68</v>
      </c>
      <c r="OP398" s="4">
        <v>7774.78</v>
      </c>
      <c r="OQ398" s="4">
        <v>7774.88</v>
      </c>
      <c r="OR398" s="4">
        <v>7774.98</v>
      </c>
      <c r="OS398" s="4">
        <v>7774.98</v>
      </c>
      <c r="OT398" s="4">
        <v>7775.16</v>
      </c>
      <c r="OU398" s="4">
        <v>7775.4</v>
      </c>
      <c r="OV398" s="4">
        <v>7775.69</v>
      </c>
      <c r="OW398" s="4">
        <v>7776.02</v>
      </c>
      <c r="OX398" s="4">
        <v>7776.21</v>
      </c>
      <c r="OY398" s="4">
        <v>7776.36</v>
      </c>
      <c r="OZ398" s="4">
        <v>7776.36</v>
      </c>
      <c r="PA398" s="4">
        <v>7776.57</v>
      </c>
      <c r="PB398" s="4">
        <v>7776.98</v>
      </c>
      <c r="PC398" s="4">
        <v>7777.1</v>
      </c>
      <c r="PD398" s="4">
        <v>7777.1</v>
      </c>
      <c r="PE398" s="4">
        <v>7777.1</v>
      </c>
      <c r="PF398" s="4">
        <v>7777.1</v>
      </c>
      <c r="PG398" s="4">
        <v>7777.1</v>
      </c>
      <c r="PH398" s="4">
        <v>7777.1</v>
      </c>
      <c r="PI398" s="4">
        <v>7777.1</v>
      </c>
      <c r="PJ398" s="4">
        <v>7777.1</v>
      </c>
      <c r="PK398" s="4">
        <v>7777.1</v>
      </c>
      <c r="PL398" s="4">
        <v>7777.1</v>
      </c>
      <c r="PM398" s="4">
        <v>7777.1</v>
      </c>
      <c r="PN398" s="4">
        <v>7777.1</v>
      </c>
      <c r="PO398" s="4">
        <v>7777.1</v>
      </c>
      <c r="PP398" s="4">
        <v>7777.1</v>
      </c>
      <c r="PQ398" s="4">
        <v>7777.1</v>
      </c>
      <c r="PR398" s="4">
        <v>7777.1</v>
      </c>
      <c r="PS398" s="4">
        <v>7777.1</v>
      </c>
      <c r="PT398" s="4">
        <v>7777.1</v>
      </c>
      <c r="PU398" s="4">
        <v>7777.1</v>
      </c>
      <c r="PV398" s="4">
        <v>7777.1</v>
      </c>
      <c r="PW398" s="4">
        <v>7777.1</v>
      </c>
      <c r="PX398" s="4">
        <v>7777.1</v>
      </c>
      <c r="PY398" s="4">
        <v>7777.1</v>
      </c>
      <c r="PZ398" s="4">
        <v>7777.1</v>
      </c>
      <c r="QA398" s="4">
        <v>7777.1</v>
      </c>
      <c r="QB398" s="4">
        <v>7777.1</v>
      </c>
      <c r="QC398" s="4">
        <v>7777.1</v>
      </c>
      <c r="QD398" s="4">
        <v>7777.1</v>
      </c>
      <c r="QE398" s="4">
        <v>7777.1</v>
      </c>
      <c r="QF398" s="4">
        <v>7777.1</v>
      </c>
      <c r="QG398" s="4">
        <v>7777.1</v>
      </c>
      <c r="QH398" s="4">
        <v>7777.1</v>
      </c>
      <c r="QI398" s="4">
        <v>7777.1</v>
      </c>
      <c r="QJ398" s="4">
        <v>7777.1</v>
      </c>
      <c r="QK398" s="4">
        <v>7777.1</v>
      </c>
      <c r="QL398" s="4">
        <v>7777.1</v>
      </c>
      <c r="QM398" s="4">
        <v>7777.1</v>
      </c>
      <c r="QN398" s="4">
        <v>7777.1</v>
      </c>
      <c r="QO398" s="4">
        <v>7777.1</v>
      </c>
      <c r="QP398" s="4">
        <v>7777.1</v>
      </c>
      <c r="QQ398" s="4">
        <v>7777.1</v>
      </c>
      <c r="QR398" s="4">
        <v>7777.1</v>
      </c>
      <c r="QS398" s="4">
        <v>7777.1</v>
      </c>
      <c r="QT398" s="4">
        <v>7777.1</v>
      </c>
      <c r="QU398" s="4">
        <v>7777.1</v>
      </c>
      <c r="QV398" s="4">
        <v>7777.1</v>
      </c>
      <c r="QW398" s="4">
        <v>7777.1</v>
      </c>
      <c r="QX398" s="4">
        <v>7777.1</v>
      </c>
      <c r="QY398" s="4">
        <v>7777.1</v>
      </c>
      <c r="QZ398" s="4">
        <v>7777.1</v>
      </c>
    </row>
    <row r="399" spans="1:468">
      <c r="A399" s="4" t="s">
        <v>1420</v>
      </c>
      <c r="D399" s="4">
        <v>7567.08</v>
      </c>
      <c r="E399" s="4">
        <v>5439.75</v>
      </c>
      <c r="F399" s="689">
        <v>2445730.7400000002</v>
      </c>
      <c r="H399" s="4" t="s">
        <v>894</v>
      </c>
      <c r="BK399" s="4">
        <v>1.26</v>
      </c>
      <c r="BL399" s="4">
        <v>2.5299999999999998</v>
      </c>
      <c r="BM399" s="4">
        <v>3.79</v>
      </c>
      <c r="BN399" s="4">
        <v>3.79</v>
      </c>
      <c r="BO399" s="4">
        <v>5.05</v>
      </c>
      <c r="BP399" s="4">
        <v>6.31</v>
      </c>
      <c r="BQ399" s="4">
        <v>7.58</v>
      </c>
      <c r="BR399" s="4">
        <v>8.84</v>
      </c>
      <c r="BS399" s="4">
        <v>10.1</v>
      </c>
      <c r="BT399" s="4">
        <v>11.37</v>
      </c>
      <c r="BU399" s="4">
        <v>11.37</v>
      </c>
      <c r="BV399" s="4">
        <v>12.63</v>
      </c>
      <c r="BW399" s="4">
        <v>13.89</v>
      </c>
      <c r="BX399" s="4">
        <v>15.16</v>
      </c>
      <c r="BY399" s="4">
        <v>16.420000000000002</v>
      </c>
      <c r="BZ399" s="4">
        <v>17.68</v>
      </c>
      <c r="CA399" s="4">
        <v>18.940000000000001</v>
      </c>
      <c r="CB399" s="4">
        <v>18.940000000000001</v>
      </c>
      <c r="CC399" s="4">
        <v>20.21</v>
      </c>
      <c r="CD399" s="4">
        <v>21.47</v>
      </c>
      <c r="CE399" s="4">
        <v>22.73</v>
      </c>
      <c r="CF399" s="4">
        <v>24</v>
      </c>
      <c r="CG399" s="4">
        <v>25.26</v>
      </c>
      <c r="CH399" s="4">
        <v>26.52</v>
      </c>
      <c r="CI399" s="4">
        <v>26.52</v>
      </c>
      <c r="CJ399" s="4">
        <v>28.19</v>
      </c>
      <c r="CK399" s="4">
        <v>30.07</v>
      </c>
      <c r="CL399" s="4">
        <v>31.96</v>
      </c>
      <c r="CM399" s="4">
        <v>37.270000000000003</v>
      </c>
      <c r="CN399" s="4">
        <v>43.18</v>
      </c>
      <c r="CO399" s="4">
        <v>49.85</v>
      </c>
      <c r="CP399" s="4">
        <v>49.85</v>
      </c>
      <c r="CQ399" s="4">
        <v>56.52</v>
      </c>
      <c r="CR399" s="4">
        <v>64.66</v>
      </c>
      <c r="CS399" s="4">
        <v>72.959999999999994</v>
      </c>
      <c r="CT399" s="4">
        <v>81.260000000000005</v>
      </c>
      <c r="CU399" s="4">
        <v>89.56</v>
      </c>
      <c r="CV399" s="4">
        <v>110.72</v>
      </c>
      <c r="CW399" s="4">
        <v>110.72</v>
      </c>
      <c r="CX399" s="4">
        <v>122.89</v>
      </c>
      <c r="CY399" s="4">
        <v>134.19</v>
      </c>
      <c r="CZ399" s="4">
        <v>144.32</v>
      </c>
      <c r="DA399" s="4">
        <v>189.55</v>
      </c>
      <c r="DB399" s="4">
        <v>199.52</v>
      </c>
      <c r="DC399" s="4">
        <v>216.69</v>
      </c>
      <c r="DD399" s="4">
        <v>216.69</v>
      </c>
      <c r="DE399" s="4">
        <v>236.72</v>
      </c>
      <c r="DF399" s="4">
        <v>248.03</v>
      </c>
      <c r="DG399" s="4">
        <v>259.98</v>
      </c>
      <c r="DH399" s="4">
        <v>273</v>
      </c>
      <c r="DI399" s="4">
        <v>283.27999999999997</v>
      </c>
      <c r="DJ399" s="4">
        <v>294.26</v>
      </c>
      <c r="DK399" s="4">
        <v>294.26</v>
      </c>
      <c r="DL399" s="4">
        <v>307.20999999999998</v>
      </c>
      <c r="DM399" s="4">
        <v>324.83</v>
      </c>
      <c r="DN399" s="4">
        <v>347.95</v>
      </c>
      <c r="DO399" s="4">
        <v>372.68</v>
      </c>
      <c r="DP399" s="4">
        <v>402.38</v>
      </c>
      <c r="DQ399" s="4">
        <v>458.01</v>
      </c>
      <c r="DR399" s="4">
        <v>458.01</v>
      </c>
      <c r="DS399" s="4">
        <v>526.25</v>
      </c>
      <c r="DT399" s="4">
        <v>605.6</v>
      </c>
      <c r="DU399" s="4">
        <v>679.43</v>
      </c>
      <c r="DV399" s="4">
        <v>741.89</v>
      </c>
      <c r="DW399" s="4">
        <v>805.92</v>
      </c>
      <c r="DX399" s="4">
        <v>831.03</v>
      </c>
      <c r="DY399" s="4">
        <v>831.03</v>
      </c>
      <c r="DZ399" s="4">
        <v>837.61</v>
      </c>
      <c r="EA399" s="4">
        <v>844.57</v>
      </c>
      <c r="EB399" s="4">
        <v>851.54</v>
      </c>
      <c r="EC399" s="4">
        <v>858.5</v>
      </c>
      <c r="ED399" s="4">
        <v>865.61</v>
      </c>
      <c r="EE399" s="4">
        <v>872.98</v>
      </c>
      <c r="EF399" s="4">
        <v>872.98</v>
      </c>
      <c r="EG399" s="4">
        <v>880.49</v>
      </c>
      <c r="EH399" s="4">
        <v>888.26</v>
      </c>
      <c r="EI399" s="4">
        <v>896.38</v>
      </c>
      <c r="EJ399" s="4">
        <v>905.18</v>
      </c>
      <c r="EK399" s="4">
        <v>915.32</v>
      </c>
      <c r="EL399" s="4">
        <v>927.15</v>
      </c>
      <c r="EM399" s="4">
        <v>927.15</v>
      </c>
      <c r="EN399" s="4">
        <v>940.97</v>
      </c>
      <c r="EO399" s="4">
        <v>955.5</v>
      </c>
      <c r="EP399" s="4">
        <v>970.24</v>
      </c>
      <c r="EQ399" s="4">
        <v>985.12</v>
      </c>
      <c r="ER399" s="4">
        <v>1002.04</v>
      </c>
      <c r="ES399" s="4">
        <v>1020.18</v>
      </c>
      <c r="ET399" s="4">
        <v>1020.18</v>
      </c>
      <c r="EU399" s="4">
        <v>1038.49</v>
      </c>
      <c r="EV399" s="4">
        <v>1071.01</v>
      </c>
      <c r="EW399" s="4">
        <v>1115.55</v>
      </c>
      <c r="EX399" s="4">
        <v>1206.22</v>
      </c>
      <c r="EY399" s="4">
        <v>1260.6600000000001</v>
      </c>
      <c r="EZ399" s="4">
        <v>1391.05</v>
      </c>
      <c r="FA399" s="4">
        <v>1391.05</v>
      </c>
      <c r="FB399" s="4">
        <v>1572.62</v>
      </c>
      <c r="FC399" s="4">
        <v>1645.26</v>
      </c>
      <c r="FD399" s="4">
        <v>1827.13</v>
      </c>
      <c r="FE399" s="4">
        <v>1842.71</v>
      </c>
      <c r="FF399" s="4">
        <v>1854.69</v>
      </c>
      <c r="FG399" s="4">
        <v>1866.66</v>
      </c>
      <c r="FH399" s="4">
        <v>1866.66</v>
      </c>
      <c r="FI399" s="4">
        <v>1878.66</v>
      </c>
      <c r="FJ399" s="4">
        <v>1878.66</v>
      </c>
      <c r="FK399" s="4">
        <v>1890.7</v>
      </c>
      <c r="FL399" s="4">
        <v>1902.84</v>
      </c>
      <c r="FM399" s="4">
        <v>1915.24</v>
      </c>
      <c r="FN399" s="4">
        <v>1934.9</v>
      </c>
      <c r="FO399" s="4">
        <v>1934.9</v>
      </c>
      <c r="FP399" s="4">
        <v>1956.59</v>
      </c>
      <c r="FQ399" s="4">
        <v>1978.93</v>
      </c>
      <c r="FR399" s="4">
        <v>2002.78</v>
      </c>
      <c r="FS399" s="4">
        <v>2039.24</v>
      </c>
      <c r="FT399" s="4">
        <v>2083.1</v>
      </c>
      <c r="FU399" s="4">
        <v>2133.52</v>
      </c>
      <c r="FV399" s="4">
        <v>2133.52</v>
      </c>
      <c r="FW399" s="4">
        <v>2161.06</v>
      </c>
      <c r="FX399" s="4">
        <v>2187.21</v>
      </c>
      <c r="FY399" s="4">
        <v>2216.0100000000002</v>
      </c>
      <c r="FZ399" s="4">
        <v>2246.2800000000002</v>
      </c>
      <c r="GA399" s="4">
        <v>2276.39</v>
      </c>
      <c r="GB399" s="4">
        <v>2306.9499999999998</v>
      </c>
      <c r="GC399" s="4">
        <v>2306.9499999999998</v>
      </c>
      <c r="GD399" s="4">
        <v>2334.21</v>
      </c>
      <c r="GE399" s="4">
        <v>2366.31</v>
      </c>
      <c r="GF399" s="4">
        <v>2398.73</v>
      </c>
      <c r="GG399" s="4">
        <v>2440.89</v>
      </c>
      <c r="GH399" s="4">
        <v>2488.15</v>
      </c>
      <c r="GI399" s="4">
        <v>2488.15</v>
      </c>
      <c r="GJ399" s="4">
        <v>2488.15</v>
      </c>
      <c r="GK399" s="4">
        <v>2488.15</v>
      </c>
      <c r="GL399" s="4">
        <v>2488.15</v>
      </c>
      <c r="GM399" s="4">
        <v>2488.15</v>
      </c>
      <c r="GN399" s="4">
        <v>2558.6999999999998</v>
      </c>
      <c r="GO399" s="4">
        <v>2594.0700000000002</v>
      </c>
      <c r="GP399" s="4">
        <v>2629.39</v>
      </c>
      <c r="GQ399" s="4">
        <v>2629.39</v>
      </c>
      <c r="GR399" s="4">
        <v>2661.16</v>
      </c>
      <c r="GS399" s="4">
        <v>2694.51</v>
      </c>
      <c r="GT399" s="4">
        <v>2737.46</v>
      </c>
      <c r="GU399" s="4">
        <v>2793.08</v>
      </c>
      <c r="GV399" s="4">
        <v>2848.72</v>
      </c>
      <c r="GW399" s="4">
        <v>2907.85</v>
      </c>
      <c r="GX399" s="4">
        <v>2907.85</v>
      </c>
      <c r="GY399" s="4">
        <v>2969.25</v>
      </c>
      <c r="GZ399" s="4">
        <v>3037.92</v>
      </c>
      <c r="HA399" s="4">
        <v>3125.36</v>
      </c>
      <c r="HB399" s="4">
        <v>3222.1</v>
      </c>
      <c r="HC399" s="4">
        <v>3293.39</v>
      </c>
      <c r="HD399" s="4">
        <v>3318.54</v>
      </c>
      <c r="HE399" s="4">
        <v>3318.54</v>
      </c>
      <c r="HF399" s="4">
        <v>3334.32</v>
      </c>
      <c r="HG399" s="4">
        <v>3351.28</v>
      </c>
      <c r="HH399" s="4">
        <v>3369.25</v>
      </c>
      <c r="HI399" s="4">
        <v>3389.62</v>
      </c>
      <c r="HJ399" s="4">
        <v>3419.15</v>
      </c>
      <c r="HK399" s="4">
        <v>3461.71</v>
      </c>
      <c r="HL399" s="4">
        <v>3461.71</v>
      </c>
      <c r="HM399" s="4">
        <v>3485.76</v>
      </c>
      <c r="HN399" s="4">
        <v>3526.11</v>
      </c>
      <c r="HO399" s="4">
        <v>3577.08</v>
      </c>
      <c r="HP399" s="4">
        <v>3619.07</v>
      </c>
      <c r="HQ399" s="4">
        <v>3644.56</v>
      </c>
      <c r="HR399" s="4">
        <v>3671.31</v>
      </c>
      <c r="HS399" s="4">
        <v>3671.31</v>
      </c>
      <c r="HT399" s="4">
        <v>3699.84</v>
      </c>
      <c r="HU399" s="4">
        <v>3729.76</v>
      </c>
      <c r="HV399" s="4">
        <v>3762.6</v>
      </c>
      <c r="HW399" s="4">
        <v>3796.99</v>
      </c>
      <c r="HX399" s="4">
        <v>3827.01</v>
      </c>
      <c r="HY399" s="4">
        <v>3857.4</v>
      </c>
      <c r="HZ399" s="4">
        <v>3857.4</v>
      </c>
      <c r="IA399" s="4">
        <v>3891.1</v>
      </c>
      <c r="IB399" s="4">
        <v>3921.16</v>
      </c>
      <c r="IC399" s="4">
        <v>3951.07</v>
      </c>
      <c r="ID399" s="4">
        <v>3981.22</v>
      </c>
      <c r="IE399" s="4">
        <v>4027.27</v>
      </c>
      <c r="IF399" s="4">
        <v>4077.83</v>
      </c>
      <c r="IG399" s="4">
        <v>4077.83</v>
      </c>
      <c r="IH399" s="4">
        <v>4130.87</v>
      </c>
      <c r="II399" s="4">
        <v>4206.1400000000003</v>
      </c>
      <c r="IJ399" s="4">
        <v>4280.3599999999997</v>
      </c>
      <c r="IK399" s="4">
        <v>4318.45</v>
      </c>
      <c r="IL399" s="4">
        <v>4360.1400000000003</v>
      </c>
      <c r="IM399" s="4">
        <v>4402.1499999999996</v>
      </c>
      <c r="IN399" s="4">
        <v>4402.1499999999996</v>
      </c>
      <c r="IO399" s="4">
        <v>4444.6899999999996</v>
      </c>
      <c r="IP399" s="4">
        <v>4489.96</v>
      </c>
      <c r="IQ399" s="4">
        <v>4533.8599999999997</v>
      </c>
      <c r="IR399" s="4">
        <v>4579.2700000000004</v>
      </c>
      <c r="IS399" s="4">
        <v>4606.3100000000004</v>
      </c>
      <c r="IT399" s="4">
        <v>4626.83</v>
      </c>
      <c r="IU399" s="4">
        <v>4626.83</v>
      </c>
      <c r="IV399" s="4">
        <v>4635.8599999999997</v>
      </c>
      <c r="IW399" s="4">
        <v>4647.83</v>
      </c>
      <c r="IX399" s="4">
        <v>4656.6000000000004</v>
      </c>
      <c r="IY399" s="4">
        <v>4656.6000000000004</v>
      </c>
      <c r="IZ399" s="4">
        <v>4656.6000000000004</v>
      </c>
      <c r="JA399" s="4">
        <v>4656.6000000000004</v>
      </c>
      <c r="JB399" s="4">
        <v>4656.6000000000004</v>
      </c>
      <c r="JC399" s="4">
        <v>4656.6000000000004</v>
      </c>
      <c r="JD399" s="4">
        <v>4666.17</v>
      </c>
      <c r="JE399" s="4">
        <v>4675.8500000000004</v>
      </c>
      <c r="JF399" s="4">
        <v>4685.66</v>
      </c>
      <c r="JG399" s="4">
        <v>4693.59</v>
      </c>
      <c r="JH399" s="4">
        <v>4698.46</v>
      </c>
      <c r="JI399" s="4">
        <v>4698.46</v>
      </c>
      <c r="JJ399" s="4">
        <v>4702.87</v>
      </c>
      <c r="JK399" s="4">
        <v>4706.83</v>
      </c>
      <c r="JL399" s="4">
        <v>4709.1400000000003</v>
      </c>
      <c r="JM399" s="4">
        <v>4710.3900000000003</v>
      </c>
      <c r="JN399" s="4">
        <v>4711.8100000000004</v>
      </c>
      <c r="JO399" s="4">
        <v>4713.2299999999996</v>
      </c>
      <c r="JP399" s="4">
        <v>4713.2299999999996</v>
      </c>
      <c r="JQ399" s="4">
        <v>4714.66</v>
      </c>
      <c r="JR399" s="4">
        <v>4716.08</v>
      </c>
      <c r="JS399" s="4">
        <v>4717.51</v>
      </c>
      <c r="JT399" s="4">
        <v>4718.93</v>
      </c>
      <c r="JU399" s="4">
        <v>4720.3599999999997</v>
      </c>
      <c r="JV399" s="4">
        <v>4721.78</v>
      </c>
      <c r="JW399" s="4">
        <v>4721.78</v>
      </c>
      <c r="JX399" s="4">
        <v>4723.2</v>
      </c>
      <c r="JY399" s="4">
        <v>4724.63</v>
      </c>
      <c r="JZ399" s="4">
        <v>4726.17</v>
      </c>
      <c r="KA399" s="4">
        <v>4728.0200000000004</v>
      </c>
      <c r="KB399" s="4">
        <v>4735.8900000000003</v>
      </c>
      <c r="KC399" s="4">
        <v>4744.17</v>
      </c>
      <c r="KD399" s="4">
        <v>4744.17</v>
      </c>
      <c r="KE399" s="4">
        <v>4753.79</v>
      </c>
      <c r="KF399" s="4">
        <v>4763.47</v>
      </c>
      <c r="KG399" s="4">
        <v>4781.46</v>
      </c>
      <c r="KH399" s="4">
        <v>4803.53</v>
      </c>
      <c r="KI399" s="4">
        <v>4824.5600000000004</v>
      </c>
      <c r="KJ399" s="4">
        <v>4834.01</v>
      </c>
      <c r="KK399" s="4">
        <v>4834.01</v>
      </c>
      <c r="KL399" s="4">
        <v>4843.84</v>
      </c>
      <c r="KM399" s="4">
        <v>4854.07</v>
      </c>
      <c r="KN399" s="4">
        <v>4864.9799999999996</v>
      </c>
      <c r="KO399" s="4">
        <v>4876.05</v>
      </c>
      <c r="KP399" s="4">
        <v>4886.32</v>
      </c>
      <c r="KQ399" s="4">
        <v>4894.92</v>
      </c>
      <c r="KR399" s="4">
        <v>4894.92</v>
      </c>
      <c r="KS399" s="4">
        <v>4902.22</v>
      </c>
      <c r="KT399" s="4">
        <v>4908.9799999999996</v>
      </c>
      <c r="KU399" s="4">
        <v>4915.6899999999996</v>
      </c>
      <c r="KV399" s="4">
        <v>4922.42</v>
      </c>
      <c r="KW399" s="4">
        <v>4929.16</v>
      </c>
      <c r="KX399" s="4">
        <v>4935.8999999999996</v>
      </c>
      <c r="KY399" s="4">
        <v>4935.8999999999996</v>
      </c>
      <c r="KZ399" s="4">
        <v>4942.6499999999996</v>
      </c>
      <c r="LA399" s="4">
        <v>4949.3999999999996</v>
      </c>
      <c r="LB399" s="4">
        <v>4956.1499999999996</v>
      </c>
      <c r="LC399" s="4">
        <v>4962.92</v>
      </c>
      <c r="LD399" s="4">
        <v>4969.7</v>
      </c>
      <c r="LE399" s="4">
        <v>4976.5</v>
      </c>
      <c r="LF399" s="4">
        <v>4976.5</v>
      </c>
      <c r="LG399" s="4">
        <v>4983.3</v>
      </c>
      <c r="LH399" s="4">
        <v>4990.1499999999996</v>
      </c>
      <c r="LI399" s="4">
        <v>4997.01</v>
      </c>
      <c r="LJ399" s="4">
        <v>5003.8999999999996</v>
      </c>
      <c r="LK399" s="4">
        <v>5010.8100000000004</v>
      </c>
      <c r="LL399" s="4">
        <v>5017.71</v>
      </c>
      <c r="LM399" s="4">
        <v>5017.71</v>
      </c>
      <c r="LN399" s="4">
        <v>5025.45</v>
      </c>
      <c r="LO399" s="4">
        <v>5034.26</v>
      </c>
      <c r="LP399" s="4">
        <v>5043.58</v>
      </c>
      <c r="LQ399" s="4">
        <v>5055.6400000000003</v>
      </c>
      <c r="LR399" s="4">
        <v>5068.21</v>
      </c>
      <c r="LS399" s="4">
        <v>5081.82</v>
      </c>
      <c r="LT399" s="4">
        <v>5081.82</v>
      </c>
      <c r="LU399" s="4">
        <v>5096.3999999999996</v>
      </c>
      <c r="LV399" s="4">
        <v>5111.22</v>
      </c>
      <c r="LW399" s="4">
        <v>5126.3100000000004</v>
      </c>
      <c r="LX399" s="4">
        <v>5141.8599999999997</v>
      </c>
      <c r="LY399" s="4">
        <v>5158.59</v>
      </c>
      <c r="LZ399" s="4">
        <v>5175.7700000000004</v>
      </c>
      <c r="MA399" s="4">
        <v>5175.7700000000004</v>
      </c>
      <c r="MB399" s="4">
        <v>5194.6499999999996</v>
      </c>
      <c r="MC399" s="4">
        <v>5222.12</v>
      </c>
      <c r="MD399" s="4">
        <v>5252.52</v>
      </c>
      <c r="ME399" s="4">
        <v>5294.29</v>
      </c>
      <c r="MF399" s="4">
        <v>5314.61</v>
      </c>
      <c r="MG399" s="4">
        <v>5335.93</v>
      </c>
      <c r="MH399" s="4">
        <v>5335.93</v>
      </c>
      <c r="MI399" s="4">
        <v>5357.7</v>
      </c>
      <c r="MJ399" s="4">
        <v>5374.83</v>
      </c>
      <c r="MK399" s="4">
        <v>5390.81</v>
      </c>
      <c r="ML399" s="4">
        <v>5405.73</v>
      </c>
      <c r="MM399" s="4">
        <v>5412.32</v>
      </c>
      <c r="MN399" s="4">
        <v>5417.02</v>
      </c>
      <c r="MO399" s="4">
        <v>5417.02</v>
      </c>
      <c r="MP399" s="4">
        <v>5421.31</v>
      </c>
      <c r="MQ399" s="4">
        <v>5424.99</v>
      </c>
      <c r="MR399" s="4">
        <v>5427.46</v>
      </c>
      <c r="MS399" s="4">
        <v>5428.35</v>
      </c>
      <c r="MT399" s="4">
        <v>5429.24</v>
      </c>
      <c r="MU399" s="4">
        <v>5430.18</v>
      </c>
      <c r="MV399" s="4">
        <v>5430.18</v>
      </c>
      <c r="MW399" s="4">
        <v>5431.12</v>
      </c>
      <c r="MX399" s="4">
        <v>5432.07</v>
      </c>
      <c r="MY399" s="4">
        <v>5433.01</v>
      </c>
      <c r="MZ399" s="4">
        <v>5433.96</v>
      </c>
      <c r="NA399" s="4">
        <v>5434.93</v>
      </c>
      <c r="NB399" s="4">
        <v>5435.89</v>
      </c>
      <c r="NC399" s="4">
        <v>5435.89</v>
      </c>
      <c r="ND399" s="4">
        <v>5436.86</v>
      </c>
      <c r="NE399" s="4">
        <v>5437.82</v>
      </c>
      <c r="NF399" s="4">
        <v>5438.78</v>
      </c>
      <c r="NG399" s="4">
        <v>5439.75</v>
      </c>
      <c r="NH399" s="4">
        <v>5600.08</v>
      </c>
      <c r="NI399" s="4">
        <v>5890.53</v>
      </c>
      <c r="NJ399" s="4">
        <v>5890.53</v>
      </c>
      <c r="NK399" s="4">
        <v>6468.32</v>
      </c>
      <c r="NL399" s="4">
        <v>6764.58</v>
      </c>
      <c r="NM399" s="4">
        <v>6851.44</v>
      </c>
      <c r="NN399" s="4">
        <v>6860.63</v>
      </c>
      <c r="NO399" s="4">
        <v>6860.63</v>
      </c>
      <c r="NP399" s="4">
        <v>6878.94</v>
      </c>
      <c r="NQ399" s="4">
        <v>6878.94</v>
      </c>
      <c r="NR399" s="4">
        <v>6900.3</v>
      </c>
      <c r="NS399" s="4">
        <v>6927.73</v>
      </c>
      <c r="NT399" s="4">
        <v>6958.2</v>
      </c>
      <c r="NU399" s="4">
        <v>6965.88</v>
      </c>
      <c r="NV399" s="4">
        <v>6974.91</v>
      </c>
      <c r="NW399" s="4">
        <v>6996.64</v>
      </c>
      <c r="NX399" s="4">
        <v>6996.64</v>
      </c>
      <c r="NY399" s="4">
        <v>7065.27</v>
      </c>
      <c r="NZ399" s="4">
        <v>7145.32</v>
      </c>
      <c r="OA399" s="4">
        <v>7339.12</v>
      </c>
      <c r="OB399" s="4">
        <v>7357.35</v>
      </c>
      <c r="OC399" s="4">
        <v>7375.59</v>
      </c>
      <c r="OD399" s="4">
        <v>7393.83</v>
      </c>
      <c r="OE399" s="4">
        <v>7393.83</v>
      </c>
      <c r="OF399" s="4">
        <v>7433.34</v>
      </c>
      <c r="OG399" s="4">
        <v>7491.1</v>
      </c>
      <c r="OH399" s="4">
        <v>7497.61</v>
      </c>
      <c r="OI399" s="4">
        <v>7504.12</v>
      </c>
      <c r="OJ399" s="4">
        <v>7510.64</v>
      </c>
      <c r="OK399" s="4">
        <v>7517.15</v>
      </c>
      <c r="OL399" s="4">
        <v>7517.15</v>
      </c>
      <c r="OM399" s="4">
        <v>7529.09</v>
      </c>
      <c r="ON399" s="4">
        <v>7546.02</v>
      </c>
      <c r="OO399" s="4">
        <v>7567.08</v>
      </c>
      <c r="OP399" s="4">
        <v>7567.08</v>
      </c>
      <c r="OQ399" s="4">
        <v>7567.08</v>
      </c>
      <c r="OR399" s="4">
        <v>7567.08</v>
      </c>
      <c r="OS399" s="4">
        <v>7567.08</v>
      </c>
      <c r="OT399" s="4">
        <v>7567.08</v>
      </c>
      <c r="OU399" s="4">
        <v>7567.08</v>
      </c>
      <c r="OV399" s="4">
        <v>7567.08</v>
      </c>
      <c r="OW399" s="4">
        <v>7567.08</v>
      </c>
      <c r="OX399" s="4">
        <v>7567.08</v>
      </c>
      <c r="OY399" s="4">
        <v>7567.08</v>
      </c>
      <c r="OZ399" s="4">
        <v>7567.08</v>
      </c>
      <c r="PA399" s="4">
        <v>7567.08</v>
      </c>
      <c r="PB399" s="4">
        <v>7567.08</v>
      </c>
      <c r="PC399" s="4">
        <v>7567.08</v>
      </c>
      <c r="PD399" s="4">
        <v>7567.08</v>
      </c>
      <c r="PE399" s="4">
        <v>7567.08</v>
      </c>
      <c r="PF399" s="4">
        <v>7567.08</v>
      </c>
      <c r="PG399" s="4">
        <v>7567.08</v>
      </c>
      <c r="PH399" s="4">
        <v>7567.08</v>
      </c>
      <c r="PI399" s="4">
        <v>7567.08</v>
      </c>
      <c r="PJ399" s="4">
        <v>7567.08</v>
      </c>
      <c r="PK399" s="4">
        <v>7567.08</v>
      </c>
      <c r="PL399" s="4">
        <v>7567.08</v>
      </c>
      <c r="PM399" s="4">
        <v>7567.08</v>
      </c>
      <c r="PN399" s="4">
        <v>7567.08</v>
      </c>
      <c r="PO399" s="4">
        <v>7567.08</v>
      </c>
      <c r="PP399" s="4">
        <v>7567.08</v>
      </c>
      <c r="PQ399" s="4">
        <v>7567.08</v>
      </c>
      <c r="PR399" s="4">
        <v>7567.08</v>
      </c>
      <c r="PS399" s="4">
        <v>7567.08</v>
      </c>
      <c r="PT399" s="4">
        <v>7567.08</v>
      </c>
      <c r="PU399" s="4">
        <v>7567.08</v>
      </c>
      <c r="PV399" s="4">
        <v>7567.08</v>
      </c>
      <c r="PW399" s="4">
        <v>7567.08</v>
      </c>
      <c r="PX399" s="4">
        <v>7567.08</v>
      </c>
      <c r="PY399" s="4">
        <v>7567.08</v>
      </c>
      <c r="PZ399" s="4">
        <v>7567.08</v>
      </c>
      <c r="QA399" s="4">
        <v>7567.08</v>
      </c>
      <c r="QB399" s="4">
        <v>7567.08</v>
      </c>
      <c r="QC399" s="4">
        <v>7567.08</v>
      </c>
      <c r="QD399" s="4">
        <v>7567.08</v>
      </c>
      <c r="QE399" s="4">
        <v>7567.08</v>
      </c>
      <c r="QF399" s="4">
        <v>7567.08</v>
      </c>
      <c r="QG399" s="4">
        <v>7567.08</v>
      </c>
      <c r="QH399" s="4">
        <v>7567.08</v>
      </c>
      <c r="QI399" s="4">
        <v>7567.08</v>
      </c>
      <c r="QJ399" s="4">
        <v>7567.08</v>
      </c>
      <c r="QK399" s="4">
        <v>7567.08</v>
      </c>
      <c r="QL399" s="4">
        <v>7567.08</v>
      </c>
      <c r="QM399" s="4">
        <v>7567.08</v>
      </c>
      <c r="QN399" s="4">
        <v>7567.08</v>
      </c>
      <c r="QO399" s="4">
        <v>7567.08</v>
      </c>
      <c r="QP399" s="4">
        <v>7567.08</v>
      </c>
      <c r="QQ399" s="4">
        <v>7567.08</v>
      </c>
      <c r="QR399" s="4">
        <v>7567.08</v>
      </c>
      <c r="QS399" s="4">
        <v>7567.08</v>
      </c>
      <c r="QT399" s="4">
        <v>7567.08</v>
      </c>
      <c r="QU399" s="4">
        <v>7567.08</v>
      </c>
      <c r="QV399" s="4">
        <v>7567.08</v>
      </c>
      <c r="QW399" s="4">
        <v>7567.08</v>
      </c>
      <c r="QX399" s="4">
        <v>7567.08</v>
      </c>
      <c r="QY399" s="4">
        <v>7567.08</v>
      </c>
      <c r="QZ399" s="4">
        <v>7567.08</v>
      </c>
    </row>
    <row r="400" spans="1:468">
      <c r="A400" s="4" t="s">
        <v>1209</v>
      </c>
      <c r="D400" s="4">
        <v>2.0099999999999998</v>
      </c>
      <c r="E400" s="4">
        <v>0</v>
      </c>
      <c r="F400" s="689">
        <v>41425.440000000002</v>
      </c>
      <c r="H400" s="4" t="s">
        <v>894</v>
      </c>
      <c r="NH400" s="4">
        <v>0.03</v>
      </c>
      <c r="NI400" s="4">
        <v>7.0000000000000007E-2</v>
      </c>
      <c r="NJ400" s="4">
        <v>7.0000000000000007E-2</v>
      </c>
      <c r="NK400" s="4">
        <v>0.15</v>
      </c>
      <c r="NL400" s="4">
        <v>0.19</v>
      </c>
      <c r="NM400" s="4">
        <v>0.25</v>
      </c>
      <c r="NN400" s="4">
        <v>0.39</v>
      </c>
      <c r="NO400" s="4">
        <v>0.39</v>
      </c>
      <c r="NP400" s="4">
        <v>0.54</v>
      </c>
      <c r="NQ400" s="4">
        <v>0.54</v>
      </c>
      <c r="NR400" s="4">
        <v>0.71</v>
      </c>
      <c r="NS400" s="4">
        <v>1</v>
      </c>
      <c r="NT400" s="4">
        <v>1.06</v>
      </c>
      <c r="NU400" s="4">
        <v>1.1599999999999999</v>
      </c>
      <c r="NV400" s="4">
        <v>1.3</v>
      </c>
      <c r="NW400" s="4">
        <v>1.48</v>
      </c>
      <c r="NX400" s="4">
        <v>1.48</v>
      </c>
      <c r="NY400" s="4">
        <v>1.65</v>
      </c>
      <c r="NZ400" s="4">
        <v>1.83</v>
      </c>
      <c r="OA400" s="4">
        <v>1.86</v>
      </c>
      <c r="OB400" s="4">
        <v>1.89</v>
      </c>
      <c r="OC400" s="4">
        <v>1.96</v>
      </c>
      <c r="OD400" s="4">
        <v>2.0099999999999998</v>
      </c>
      <c r="OE400" s="4">
        <v>2.0099999999999998</v>
      </c>
      <c r="OF400" s="4">
        <v>2.0099999999999998</v>
      </c>
      <c r="OG400" s="4">
        <v>2.0099999999999998</v>
      </c>
      <c r="OH400" s="4">
        <v>2.0099999999999998</v>
      </c>
      <c r="OI400" s="4">
        <v>2.0099999999999998</v>
      </c>
      <c r="OJ400" s="4">
        <v>2.0099999999999998</v>
      </c>
      <c r="OK400" s="4">
        <v>2.0099999999999998</v>
      </c>
      <c r="OL400" s="4">
        <v>2.0099999999999998</v>
      </c>
      <c r="OM400" s="4">
        <v>2.0099999999999998</v>
      </c>
      <c r="ON400" s="4">
        <v>2.0099999999999998</v>
      </c>
      <c r="OO400" s="4">
        <v>2.0099999999999998</v>
      </c>
      <c r="OP400" s="4">
        <v>2.0099999999999998</v>
      </c>
      <c r="OQ400" s="4">
        <v>2.0099999999999998</v>
      </c>
      <c r="OR400" s="4">
        <v>2.0099999999999998</v>
      </c>
      <c r="OS400" s="4">
        <v>2.0099999999999998</v>
      </c>
      <c r="OT400" s="4">
        <v>2.0099999999999998</v>
      </c>
      <c r="OU400" s="4">
        <v>2.0099999999999998</v>
      </c>
      <c r="OV400" s="4">
        <v>2.0099999999999998</v>
      </c>
      <c r="OW400" s="4">
        <v>2.0099999999999998</v>
      </c>
      <c r="OX400" s="4">
        <v>2.0099999999999998</v>
      </c>
      <c r="OY400" s="4">
        <v>2.0099999999999998</v>
      </c>
      <c r="OZ400" s="4">
        <v>2.0099999999999998</v>
      </c>
      <c r="PA400" s="4">
        <v>2.0099999999999998</v>
      </c>
      <c r="PB400" s="4">
        <v>2.0099999999999998</v>
      </c>
      <c r="PC400" s="4">
        <v>2.0099999999999998</v>
      </c>
      <c r="PD400" s="4">
        <v>2.0099999999999998</v>
      </c>
      <c r="PE400" s="4">
        <v>2.0099999999999998</v>
      </c>
      <c r="PF400" s="4">
        <v>2.0099999999999998</v>
      </c>
      <c r="PG400" s="4">
        <v>2.0099999999999998</v>
      </c>
      <c r="PH400" s="4">
        <v>2.0099999999999998</v>
      </c>
      <c r="PI400" s="4">
        <v>2.0099999999999998</v>
      </c>
      <c r="PJ400" s="4">
        <v>2.0099999999999998</v>
      </c>
      <c r="PK400" s="4">
        <v>2.0099999999999998</v>
      </c>
      <c r="PL400" s="4">
        <v>2.0099999999999998</v>
      </c>
      <c r="PM400" s="4">
        <v>2.0099999999999998</v>
      </c>
      <c r="PN400" s="4">
        <v>2.0099999999999998</v>
      </c>
      <c r="PO400" s="4">
        <v>2.0099999999999998</v>
      </c>
      <c r="PP400" s="4">
        <v>2.0099999999999998</v>
      </c>
      <c r="PQ400" s="4">
        <v>2.0099999999999998</v>
      </c>
      <c r="PR400" s="4">
        <v>2.0099999999999998</v>
      </c>
      <c r="PS400" s="4">
        <v>2.0099999999999998</v>
      </c>
      <c r="PT400" s="4">
        <v>2.0099999999999998</v>
      </c>
      <c r="PU400" s="4">
        <v>2.0099999999999998</v>
      </c>
      <c r="PV400" s="4">
        <v>2.0099999999999998</v>
      </c>
      <c r="PW400" s="4">
        <v>2.0099999999999998</v>
      </c>
      <c r="PX400" s="4">
        <v>2.0099999999999998</v>
      </c>
      <c r="PY400" s="4">
        <v>2.0099999999999998</v>
      </c>
      <c r="PZ400" s="4">
        <v>2.0099999999999998</v>
      </c>
      <c r="QA400" s="4">
        <v>2.0099999999999998</v>
      </c>
      <c r="QB400" s="4">
        <v>2.0099999999999998</v>
      </c>
      <c r="QC400" s="4">
        <v>2.0099999999999998</v>
      </c>
      <c r="QD400" s="4">
        <v>2.0099999999999998</v>
      </c>
      <c r="QE400" s="4">
        <v>2.0099999999999998</v>
      </c>
      <c r="QF400" s="4">
        <v>2.0099999999999998</v>
      </c>
      <c r="QG400" s="4">
        <v>2.0099999999999998</v>
      </c>
      <c r="QH400" s="4">
        <v>2.0099999999999998</v>
      </c>
      <c r="QI400" s="4">
        <v>2.0099999999999998</v>
      </c>
      <c r="QJ400" s="4">
        <v>2.0099999999999998</v>
      </c>
      <c r="QK400" s="4">
        <v>2.0099999999999998</v>
      </c>
      <c r="QL400" s="4">
        <v>2.0099999999999998</v>
      </c>
      <c r="QM400" s="4">
        <v>2.0099999999999998</v>
      </c>
      <c r="QN400" s="4">
        <v>2.0099999999999998</v>
      </c>
      <c r="QO400" s="4">
        <v>2.0099999999999998</v>
      </c>
      <c r="QP400" s="4">
        <v>2.0099999999999998</v>
      </c>
      <c r="QQ400" s="4">
        <v>2.0099999999999998</v>
      </c>
      <c r="QR400" s="4">
        <v>2.0099999999999998</v>
      </c>
      <c r="QS400" s="4">
        <v>2.0099999999999998</v>
      </c>
      <c r="QT400" s="4">
        <v>2.0099999999999998</v>
      </c>
      <c r="QU400" s="4">
        <v>2.0099999999999998</v>
      </c>
      <c r="QV400" s="4">
        <v>2.0099999999999998</v>
      </c>
      <c r="QW400" s="4">
        <v>2.0099999999999998</v>
      </c>
      <c r="QX400" s="4">
        <v>2.0099999999999998</v>
      </c>
      <c r="QY400" s="4">
        <v>2.0099999999999998</v>
      </c>
      <c r="QZ400" s="4">
        <v>2.0099999999999998</v>
      </c>
    </row>
    <row r="401" spans="1:468">
      <c r="A401" s="4" t="s">
        <v>1210</v>
      </c>
      <c r="D401" s="4">
        <v>4.01</v>
      </c>
      <c r="E401" s="4">
        <v>0</v>
      </c>
      <c r="F401" s="689">
        <v>28395.79</v>
      </c>
      <c r="H401" s="4" t="s">
        <v>894</v>
      </c>
      <c r="NH401" s="4">
        <v>0.22</v>
      </c>
      <c r="NI401" s="4">
        <v>0.97</v>
      </c>
      <c r="NJ401" s="4">
        <v>0.97</v>
      </c>
      <c r="NK401" s="4">
        <v>1.57</v>
      </c>
      <c r="NL401" s="4">
        <v>1.83</v>
      </c>
      <c r="NM401" s="4">
        <v>2</v>
      </c>
      <c r="NN401" s="4">
        <v>2</v>
      </c>
      <c r="NO401" s="4">
        <v>2</v>
      </c>
      <c r="NP401" s="4">
        <v>2</v>
      </c>
      <c r="NQ401" s="4">
        <v>2</v>
      </c>
      <c r="NR401" s="4">
        <v>2</v>
      </c>
      <c r="NS401" s="4">
        <v>2</v>
      </c>
      <c r="NT401" s="4">
        <v>2</v>
      </c>
      <c r="NU401" s="4">
        <v>2</v>
      </c>
      <c r="NV401" s="4">
        <v>2</v>
      </c>
      <c r="NW401" s="4">
        <v>2</v>
      </c>
      <c r="NX401" s="4">
        <v>2</v>
      </c>
      <c r="NY401" s="4">
        <v>2.15</v>
      </c>
      <c r="NZ401" s="4">
        <v>2.31</v>
      </c>
      <c r="OA401" s="4">
        <v>2.56</v>
      </c>
      <c r="OB401" s="4">
        <v>3.01</v>
      </c>
      <c r="OC401" s="4">
        <v>3.01</v>
      </c>
      <c r="OD401" s="4">
        <v>3.01</v>
      </c>
      <c r="OE401" s="4">
        <v>3.01</v>
      </c>
      <c r="OF401" s="4">
        <v>3.01</v>
      </c>
      <c r="OG401" s="4">
        <v>3.01</v>
      </c>
      <c r="OH401" s="4">
        <v>3.01</v>
      </c>
      <c r="OI401" s="4">
        <v>3.01</v>
      </c>
      <c r="OJ401" s="4">
        <v>3.01</v>
      </c>
      <c r="OK401" s="4">
        <v>3.01</v>
      </c>
      <c r="OL401" s="4">
        <v>3.01</v>
      </c>
      <c r="OM401" s="4">
        <v>3.01</v>
      </c>
      <c r="ON401" s="4">
        <v>3.01</v>
      </c>
      <c r="OO401" s="4">
        <v>3.01</v>
      </c>
      <c r="OP401" s="4">
        <v>3.01</v>
      </c>
      <c r="OQ401" s="4">
        <v>3.01</v>
      </c>
      <c r="OR401" s="4">
        <v>3.01</v>
      </c>
      <c r="OS401" s="4">
        <v>3.01</v>
      </c>
      <c r="OT401" s="4">
        <v>3.01</v>
      </c>
      <c r="OU401" s="4">
        <v>3.01</v>
      </c>
      <c r="OV401" s="4">
        <v>3.01</v>
      </c>
      <c r="OW401" s="4">
        <v>3.01</v>
      </c>
      <c r="OX401" s="4">
        <v>3.13</v>
      </c>
      <c r="OY401" s="4">
        <v>3.28</v>
      </c>
      <c r="OZ401" s="4">
        <v>3.28</v>
      </c>
      <c r="PA401" s="4">
        <v>3.48</v>
      </c>
      <c r="PB401" s="4">
        <v>3.9</v>
      </c>
      <c r="PC401" s="4">
        <v>4.01</v>
      </c>
      <c r="PD401" s="4">
        <v>4.01</v>
      </c>
      <c r="PE401" s="4">
        <v>4.01</v>
      </c>
      <c r="PF401" s="4">
        <v>4.01</v>
      </c>
      <c r="PG401" s="4">
        <v>4.01</v>
      </c>
      <c r="PH401" s="4">
        <v>4.01</v>
      </c>
      <c r="PI401" s="4">
        <v>4.01</v>
      </c>
      <c r="PJ401" s="4">
        <v>4.01</v>
      </c>
      <c r="PK401" s="4">
        <v>4.01</v>
      </c>
      <c r="PL401" s="4">
        <v>4.01</v>
      </c>
      <c r="PM401" s="4">
        <v>4.01</v>
      </c>
      <c r="PN401" s="4">
        <v>4.01</v>
      </c>
      <c r="PO401" s="4">
        <v>4.01</v>
      </c>
      <c r="PP401" s="4">
        <v>4.01</v>
      </c>
      <c r="PQ401" s="4">
        <v>4.01</v>
      </c>
      <c r="PR401" s="4">
        <v>4.01</v>
      </c>
      <c r="PS401" s="4">
        <v>4.01</v>
      </c>
      <c r="PT401" s="4">
        <v>4.01</v>
      </c>
      <c r="PU401" s="4">
        <v>4.01</v>
      </c>
      <c r="PV401" s="4">
        <v>4.01</v>
      </c>
      <c r="PW401" s="4">
        <v>4.01</v>
      </c>
      <c r="PX401" s="4">
        <v>4.01</v>
      </c>
      <c r="PY401" s="4">
        <v>4.01</v>
      </c>
      <c r="PZ401" s="4">
        <v>4.01</v>
      </c>
      <c r="QA401" s="4">
        <v>4.01</v>
      </c>
      <c r="QB401" s="4">
        <v>4.01</v>
      </c>
      <c r="QC401" s="4">
        <v>4.01</v>
      </c>
      <c r="QD401" s="4">
        <v>4.01</v>
      </c>
      <c r="QE401" s="4">
        <v>4.01</v>
      </c>
      <c r="QF401" s="4">
        <v>4.01</v>
      </c>
      <c r="QG401" s="4">
        <v>4.01</v>
      </c>
      <c r="QH401" s="4">
        <v>4.01</v>
      </c>
      <c r="QI401" s="4">
        <v>4.01</v>
      </c>
      <c r="QJ401" s="4">
        <v>4.01</v>
      </c>
      <c r="QK401" s="4">
        <v>4.01</v>
      </c>
      <c r="QL401" s="4">
        <v>4.01</v>
      </c>
      <c r="QM401" s="4">
        <v>4.01</v>
      </c>
      <c r="QN401" s="4">
        <v>4.01</v>
      </c>
      <c r="QO401" s="4">
        <v>4.01</v>
      </c>
      <c r="QP401" s="4">
        <v>4.01</v>
      </c>
      <c r="QQ401" s="4">
        <v>4.01</v>
      </c>
      <c r="QR401" s="4">
        <v>4.01</v>
      </c>
      <c r="QS401" s="4">
        <v>4.01</v>
      </c>
      <c r="QT401" s="4">
        <v>4.01</v>
      </c>
      <c r="QU401" s="4">
        <v>4.01</v>
      </c>
      <c r="QV401" s="4">
        <v>4.01</v>
      </c>
      <c r="QW401" s="4">
        <v>4.01</v>
      </c>
      <c r="QX401" s="4">
        <v>4.01</v>
      </c>
      <c r="QY401" s="4">
        <v>4.01</v>
      </c>
      <c r="QZ401" s="4">
        <v>4.01</v>
      </c>
    </row>
    <row r="402" spans="1:468">
      <c r="A402" s="4" t="s">
        <v>1421</v>
      </c>
      <c r="D402" s="4">
        <v>135.99</v>
      </c>
      <c r="E402" s="4">
        <v>99.62</v>
      </c>
      <c r="F402" s="689">
        <v>2548201.06</v>
      </c>
      <c r="H402" s="4" t="s">
        <v>894</v>
      </c>
      <c r="BL402" s="4">
        <v>0.01</v>
      </c>
      <c r="BM402" s="4">
        <v>0.01</v>
      </c>
      <c r="BN402" s="4">
        <v>0.01</v>
      </c>
      <c r="BO402" s="4">
        <v>0.02</v>
      </c>
      <c r="BP402" s="4">
        <v>0.02</v>
      </c>
      <c r="BQ402" s="4">
        <v>0.03</v>
      </c>
      <c r="BR402" s="4">
        <v>0.03</v>
      </c>
      <c r="BS402" s="4">
        <v>0.04</v>
      </c>
      <c r="BT402" s="4">
        <v>0.04</v>
      </c>
      <c r="BU402" s="4">
        <v>0.04</v>
      </c>
      <c r="BV402" s="4">
        <v>0.05</v>
      </c>
      <c r="BW402" s="4">
        <v>0.05</v>
      </c>
      <c r="BX402" s="4">
        <v>0.06</v>
      </c>
      <c r="BY402" s="4">
        <v>0.06</v>
      </c>
      <c r="BZ402" s="4">
        <v>7.0000000000000007E-2</v>
      </c>
      <c r="CA402" s="4">
        <v>7.0000000000000007E-2</v>
      </c>
      <c r="CB402" s="4">
        <v>7.0000000000000007E-2</v>
      </c>
      <c r="CC402" s="4">
        <v>0.08</v>
      </c>
      <c r="CD402" s="4">
        <v>0.08</v>
      </c>
      <c r="CE402" s="4">
        <v>0.09</v>
      </c>
      <c r="CF402" s="4">
        <v>0.09</v>
      </c>
      <c r="CG402" s="4">
        <v>0.1</v>
      </c>
      <c r="CH402" s="4">
        <v>0.1</v>
      </c>
      <c r="CI402" s="4">
        <v>0.1</v>
      </c>
      <c r="CJ402" s="4">
        <v>0.11</v>
      </c>
      <c r="CK402" s="4">
        <v>0.11</v>
      </c>
      <c r="CL402" s="4">
        <v>0.12</v>
      </c>
      <c r="CM402" s="4">
        <v>0.12</v>
      </c>
      <c r="CN402" s="4">
        <v>0.13</v>
      </c>
      <c r="CO402" s="4">
        <v>0.14000000000000001</v>
      </c>
      <c r="CP402" s="4">
        <v>0.14000000000000001</v>
      </c>
      <c r="CQ402" s="4">
        <v>0.14000000000000001</v>
      </c>
      <c r="CR402" s="4">
        <v>0.15</v>
      </c>
      <c r="CS402" s="4">
        <v>0.15</v>
      </c>
      <c r="CT402" s="4">
        <v>0.16</v>
      </c>
      <c r="CU402" s="4">
        <v>0.17</v>
      </c>
      <c r="CV402" s="4">
        <v>0.2</v>
      </c>
      <c r="CW402" s="4">
        <v>0.2</v>
      </c>
      <c r="CX402" s="4">
        <v>0.23</v>
      </c>
      <c r="CY402" s="4">
        <v>0.28000000000000003</v>
      </c>
      <c r="CZ402" s="4">
        <v>0.33</v>
      </c>
      <c r="DA402" s="4">
        <v>0.38</v>
      </c>
      <c r="DB402" s="4">
        <v>0.43</v>
      </c>
      <c r="DC402" s="4">
        <v>0.48</v>
      </c>
      <c r="DD402" s="4">
        <v>0.48</v>
      </c>
      <c r="DE402" s="4">
        <v>0.53</v>
      </c>
      <c r="DF402" s="4">
        <v>0.57999999999999996</v>
      </c>
      <c r="DG402" s="4">
        <v>0.63</v>
      </c>
      <c r="DH402" s="4">
        <v>0.69</v>
      </c>
      <c r="DI402" s="4">
        <v>0.74</v>
      </c>
      <c r="DJ402" s="4">
        <v>0.8</v>
      </c>
      <c r="DK402" s="4">
        <v>0.8</v>
      </c>
      <c r="DL402" s="4">
        <v>1.81</v>
      </c>
      <c r="DM402" s="4">
        <v>2.4700000000000002</v>
      </c>
      <c r="DN402" s="4">
        <v>2.73</v>
      </c>
      <c r="DO402" s="4">
        <v>2.93</v>
      </c>
      <c r="DP402" s="4">
        <v>3.11</v>
      </c>
      <c r="DQ402" s="4">
        <v>3.26</v>
      </c>
      <c r="DR402" s="4">
        <v>3.26</v>
      </c>
      <c r="DS402" s="4">
        <v>3.36</v>
      </c>
      <c r="DT402" s="4">
        <v>3.46</v>
      </c>
      <c r="DU402" s="4">
        <v>3.57</v>
      </c>
      <c r="DV402" s="4">
        <v>3.69</v>
      </c>
      <c r="DW402" s="4">
        <v>3.77</v>
      </c>
      <c r="DX402" s="4">
        <v>3.83</v>
      </c>
      <c r="DY402" s="4">
        <v>3.83</v>
      </c>
      <c r="DZ402" s="4">
        <v>3.9</v>
      </c>
      <c r="EA402" s="4">
        <v>3.92</v>
      </c>
      <c r="EB402" s="4">
        <v>3.92</v>
      </c>
      <c r="EC402" s="4">
        <v>3.92</v>
      </c>
      <c r="ED402" s="4">
        <v>3.92</v>
      </c>
      <c r="EE402" s="4">
        <v>3.92</v>
      </c>
      <c r="EF402" s="4">
        <v>3.92</v>
      </c>
      <c r="EG402" s="4">
        <v>3.92</v>
      </c>
      <c r="EH402" s="4">
        <v>3.92</v>
      </c>
      <c r="EI402" s="4">
        <v>3.92</v>
      </c>
      <c r="EJ402" s="4">
        <v>3.92</v>
      </c>
      <c r="EK402" s="4">
        <v>3.92</v>
      </c>
      <c r="EL402" s="4">
        <v>3.92</v>
      </c>
      <c r="EM402" s="4">
        <v>3.92</v>
      </c>
      <c r="EN402" s="4">
        <v>3.92</v>
      </c>
      <c r="EO402" s="4">
        <v>3.92</v>
      </c>
      <c r="EP402" s="4">
        <v>3.92</v>
      </c>
      <c r="EQ402" s="4">
        <v>3.92</v>
      </c>
      <c r="ER402" s="4">
        <v>3.98</v>
      </c>
      <c r="ES402" s="4">
        <v>4.33</v>
      </c>
      <c r="ET402" s="4">
        <v>4.33</v>
      </c>
      <c r="EU402" s="4">
        <v>5.32</v>
      </c>
      <c r="EV402" s="4">
        <v>5.75</v>
      </c>
      <c r="EW402" s="4">
        <v>5.86</v>
      </c>
      <c r="EX402" s="4">
        <v>7.1</v>
      </c>
      <c r="EY402" s="4">
        <v>7.92</v>
      </c>
      <c r="EZ402" s="4">
        <v>8.2200000000000006</v>
      </c>
      <c r="FA402" s="4">
        <v>8.2200000000000006</v>
      </c>
      <c r="FB402" s="4">
        <v>8.34</v>
      </c>
      <c r="FC402" s="4">
        <v>9.06</v>
      </c>
      <c r="FD402" s="4">
        <v>10.050000000000001</v>
      </c>
      <c r="FE402" s="4">
        <v>10.050000000000001</v>
      </c>
      <c r="FF402" s="4">
        <v>10.14</v>
      </c>
      <c r="FG402" s="4">
        <v>10.87</v>
      </c>
      <c r="FH402" s="4">
        <v>10.87</v>
      </c>
      <c r="FI402" s="4">
        <v>10.87</v>
      </c>
      <c r="FJ402" s="4">
        <v>10.87</v>
      </c>
      <c r="FK402" s="4">
        <v>12.43</v>
      </c>
      <c r="FL402" s="4">
        <v>12.43</v>
      </c>
      <c r="FM402" s="4">
        <v>12.6</v>
      </c>
      <c r="FN402" s="4">
        <v>12.89</v>
      </c>
      <c r="FO402" s="4">
        <v>12.89</v>
      </c>
      <c r="FP402" s="4">
        <v>13.26</v>
      </c>
      <c r="FQ402" s="4">
        <v>13.38</v>
      </c>
      <c r="FR402" s="4">
        <v>13.78</v>
      </c>
      <c r="FS402" s="4">
        <v>13.86</v>
      </c>
      <c r="FT402" s="4">
        <v>14.37</v>
      </c>
      <c r="FU402" s="4">
        <v>15.18</v>
      </c>
      <c r="FV402" s="4">
        <v>15.18</v>
      </c>
      <c r="FW402" s="4">
        <v>15.18</v>
      </c>
      <c r="FX402" s="4">
        <v>15.18</v>
      </c>
      <c r="FY402" s="4">
        <v>15.18</v>
      </c>
      <c r="FZ402" s="4">
        <v>15.18</v>
      </c>
      <c r="GA402" s="4">
        <v>15.18</v>
      </c>
      <c r="GB402" s="4">
        <v>15.18</v>
      </c>
      <c r="GC402" s="4">
        <v>15.18</v>
      </c>
      <c r="GD402" s="4">
        <v>15.18</v>
      </c>
      <c r="GE402" s="4">
        <v>15.18</v>
      </c>
      <c r="GF402" s="4">
        <v>15.18</v>
      </c>
      <c r="GG402" s="4">
        <v>15.18</v>
      </c>
      <c r="GH402" s="4">
        <v>15.33</v>
      </c>
      <c r="GI402" s="4">
        <v>15.33</v>
      </c>
      <c r="GJ402" s="4">
        <v>15.33</v>
      </c>
      <c r="GK402" s="4">
        <v>15.33</v>
      </c>
      <c r="GL402" s="4">
        <v>15.33</v>
      </c>
      <c r="GM402" s="4">
        <v>15.33</v>
      </c>
      <c r="GN402" s="4">
        <v>15.53</v>
      </c>
      <c r="GO402" s="4">
        <v>15.81</v>
      </c>
      <c r="GP402" s="4">
        <v>16.37</v>
      </c>
      <c r="GQ402" s="4">
        <v>16.37</v>
      </c>
      <c r="GR402" s="4">
        <v>16.54</v>
      </c>
      <c r="GS402" s="4">
        <v>16.54</v>
      </c>
      <c r="GT402" s="4">
        <v>16.54</v>
      </c>
      <c r="GU402" s="4">
        <v>16.54</v>
      </c>
      <c r="GV402" s="4">
        <v>17.190000000000001</v>
      </c>
      <c r="GW402" s="4">
        <v>18.64</v>
      </c>
      <c r="GX402" s="4">
        <v>18.64</v>
      </c>
      <c r="GY402" s="4">
        <v>18.79</v>
      </c>
      <c r="GZ402" s="4">
        <v>19.28</v>
      </c>
      <c r="HA402" s="4">
        <v>20.399999999999999</v>
      </c>
      <c r="HB402" s="4">
        <v>20.64</v>
      </c>
      <c r="HC402" s="4">
        <v>21.8</v>
      </c>
      <c r="HD402" s="4">
        <v>23.83</v>
      </c>
      <c r="HE402" s="4">
        <v>23.83</v>
      </c>
      <c r="HF402" s="4">
        <v>23.83</v>
      </c>
      <c r="HG402" s="4">
        <v>23.83</v>
      </c>
      <c r="HH402" s="4">
        <v>23.85</v>
      </c>
      <c r="HI402" s="4">
        <v>23.87</v>
      </c>
      <c r="HJ402" s="4">
        <v>23.91</v>
      </c>
      <c r="HK402" s="4">
        <v>24.2</v>
      </c>
      <c r="HL402" s="4">
        <v>24.2</v>
      </c>
      <c r="HM402" s="4">
        <v>24.85</v>
      </c>
      <c r="HN402" s="4">
        <v>24.88</v>
      </c>
      <c r="HO402" s="4">
        <v>24.99</v>
      </c>
      <c r="HP402" s="4">
        <v>25.1</v>
      </c>
      <c r="HQ402" s="4">
        <v>25.77</v>
      </c>
      <c r="HR402" s="4">
        <v>26.45</v>
      </c>
      <c r="HS402" s="4">
        <v>26.45</v>
      </c>
      <c r="HT402" s="4">
        <v>27.12</v>
      </c>
      <c r="HU402" s="4">
        <v>28.69</v>
      </c>
      <c r="HV402" s="4">
        <v>31.15</v>
      </c>
      <c r="HW402" s="4">
        <v>31.26</v>
      </c>
      <c r="HX402" s="4">
        <v>31.45</v>
      </c>
      <c r="HY402" s="4">
        <v>31.67</v>
      </c>
      <c r="HZ402" s="4">
        <v>31.67</v>
      </c>
      <c r="IA402" s="4">
        <v>31.99</v>
      </c>
      <c r="IB402" s="4">
        <v>32.26</v>
      </c>
      <c r="IC402" s="4">
        <v>32.520000000000003</v>
      </c>
      <c r="ID402" s="4">
        <v>32.79</v>
      </c>
      <c r="IE402" s="4">
        <v>33.15</v>
      </c>
      <c r="IF402" s="4">
        <v>33.57</v>
      </c>
      <c r="IG402" s="4">
        <v>33.57</v>
      </c>
      <c r="IH402" s="4">
        <v>34.229999999999997</v>
      </c>
      <c r="II402" s="4">
        <v>34.86</v>
      </c>
      <c r="IJ402" s="4">
        <v>35.33</v>
      </c>
      <c r="IK402" s="4">
        <v>35.659999999999997</v>
      </c>
      <c r="IL402" s="4">
        <v>35.99</v>
      </c>
      <c r="IM402" s="4">
        <v>36.35</v>
      </c>
      <c r="IN402" s="4">
        <v>36.35</v>
      </c>
      <c r="IO402" s="4">
        <v>36.74</v>
      </c>
      <c r="IP402" s="4">
        <v>37.19</v>
      </c>
      <c r="IQ402" s="4">
        <v>37.64</v>
      </c>
      <c r="IR402" s="4">
        <v>38.130000000000003</v>
      </c>
      <c r="IS402" s="4">
        <v>39.08</v>
      </c>
      <c r="IT402" s="4">
        <v>40.35</v>
      </c>
      <c r="IU402" s="4">
        <v>40.35</v>
      </c>
      <c r="IV402" s="4">
        <v>41.3</v>
      </c>
      <c r="IW402" s="4">
        <v>41.92</v>
      </c>
      <c r="IX402" s="4">
        <v>43.19</v>
      </c>
      <c r="IY402" s="4">
        <v>43.19</v>
      </c>
      <c r="IZ402" s="4">
        <v>43.19</v>
      </c>
      <c r="JA402" s="4">
        <v>43.19</v>
      </c>
      <c r="JB402" s="4">
        <v>43.19</v>
      </c>
      <c r="JC402" s="4">
        <v>43.19</v>
      </c>
      <c r="JD402" s="4">
        <v>43.29</v>
      </c>
      <c r="JE402" s="4">
        <v>43.39</v>
      </c>
      <c r="JF402" s="4">
        <v>43.49</v>
      </c>
      <c r="JG402" s="4">
        <v>43.69</v>
      </c>
      <c r="JH402" s="4">
        <v>44.04</v>
      </c>
      <c r="JI402" s="4">
        <v>44.04</v>
      </c>
      <c r="JJ402" s="4">
        <v>44.22</v>
      </c>
      <c r="JK402" s="4">
        <v>44.42</v>
      </c>
      <c r="JL402" s="4">
        <v>44.71</v>
      </c>
      <c r="JM402" s="4">
        <v>44.88</v>
      </c>
      <c r="JN402" s="4">
        <v>45.05</v>
      </c>
      <c r="JO402" s="4">
        <v>45.66</v>
      </c>
      <c r="JP402" s="4">
        <v>45.66</v>
      </c>
      <c r="JQ402" s="4">
        <v>46.56</v>
      </c>
      <c r="JR402" s="4">
        <v>47.45</v>
      </c>
      <c r="JS402" s="4">
        <v>48.8</v>
      </c>
      <c r="JT402" s="4">
        <v>50.87</v>
      </c>
      <c r="JU402" s="4">
        <v>51.88</v>
      </c>
      <c r="JV402" s="4">
        <v>52.24</v>
      </c>
      <c r="JW402" s="4">
        <v>52.24</v>
      </c>
      <c r="JX402" s="4">
        <v>52.59</v>
      </c>
      <c r="JY402" s="4">
        <v>52.97</v>
      </c>
      <c r="JZ402" s="4">
        <v>53.41</v>
      </c>
      <c r="KA402" s="4">
        <v>53.91</v>
      </c>
      <c r="KB402" s="4">
        <v>54.41</v>
      </c>
      <c r="KC402" s="4">
        <v>54.93</v>
      </c>
      <c r="KD402" s="4">
        <v>54.93</v>
      </c>
      <c r="KE402" s="4">
        <v>55.47</v>
      </c>
      <c r="KF402" s="4">
        <v>56.1</v>
      </c>
      <c r="KG402" s="4">
        <v>56.83</v>
      </c>
      <c r="KH402" s="4">
        <v>57.6</v>
      </c>
      <c r="KI402" s="4">
        <v>58.39</v>
      </c>
      <c r="KJ402" s="4">
        <v>59.19</v>
      </c>
      <c r="KK402" s="4">
        <v>59.19</v>
      </c>
      <c r="KL402" s="4">
        <v>59.87</v>
      </c>
      <c r="KM402" s="4">
        <v>60.56</v>
      </c>
      <c r="KN402" s="4">
        <v>61.23</v>
      </c>
      <c r="KO402" s="4">
        <v>61.83</v>
      </c>
      <c r="KP402" s="4">
        <v>62.29</v>
      </c>
      <c r="KQ402" s="4">
        <v>62.75</v>
      </c>
      <c r="KR402" s="4">
        <v>62.75</v>
      </c>
      <c r="KS402" s="4">
        <v>63.13</v>
      </c>
      <c r="KT402" s="4">
        <v>63.45</v>
      </c>
      <c r="KU402" s="4">
        <v>63.78</v>
      </c>
      <c r="KV402" s="4">
        <v>64.150000000000006</v>
      </c>
      <c r="KW402" s="4">
        <v>64.510000000000005</v>
      </c>
      <c r="KX402" s="4">
        <v>64.87</v>
      </c>
      <c r="KY402" s="4">
        <v>64.87</v>
      </c>
      <c r="KZ402" s="4">
        <v>65.23</v>
      </c>
      <c r="LA402" s="4">
        <v>65.599999999999994</v>
      </c>
      <c r="LB402" s="4">
        <v>66</v>
      </c>
      <c r="LC402" s="4">
        <v>66.37</v>
      </c>
      <c r="LD402" s="4">
        <v>66.739999999999995</v>
      </c>
      <c r="LE402" s="4">
        <v>67.150000000000006</v>
      </c>
      <c r="LF402" s="4">
        <v>67.150000000000006</v>
      </c>
      <c r="LG402" s="4">
        <v>67.55</v>
      </c>
      <c r="LH402" s="4">
        <v>67.94</v>
      </c>
      <c r="LI402" s="4">
        <v>68.34</v>
      </c>
      <c r="LJ402" s="4">
        <v>68.75</v>
      </c>
      <c r="LK402" s="4">
        <v>69.16</v>
      </c>
      <c r="LL402" s="4">
        <v>69.59</v>
      </c>
      <c r="LM402" s="4">
        <v>69.59</v>
      </c>
      <c r="LN402" s="4">
        <v>70.02</v>
      </c>
      <c r="LO402" s="4">
        <v>70.489999999999995</v>
      </c>
      <c r="LP402" s="4">
        <v>71.03</v>
      </c>
      <c r="LQ402" s="4">
        <v>71.63</v>
      </c>
      <c r="LR402" s="4">
        <v>72.27</v>
      </c>
      <c r="LS402" s="4">
        <v>72.97</v>
      </c>
      <c r="LT402" s="4">
        <v>72.97</v>
      </c>
      <c r="LU402" s="4">
        <v>73.7</v>
      </c>
      <c r="LV402" s="4">
        <v>74.45</v>
      </c>
      <c r="LW402" s="4">
        <v>75.239999999999995</v>
      </c>
      <c r="LX402" s="4">
        <v>76.069999999999993</v>
      </c>
      <c r="LY402" s="4">
        <v>76.91</v>
      </c>
      <c r="LZ402" s="4">
        <v>77.760000000000005</v>
      </c>
      <c r="MA402" s="4">
        <v>77.760000000000005</v>
      </c>
      <c r="MB402" s="4">
        <v>78.64</v>
      </c>
      <c r="MC402" s="4">
        <v>79.61</v>
      </c>
      <c r="MD402" s="4">
        <v>80.59</v>
      </c>
      <c r="ME402" s="4">
        <v>81.58</v>
      </c>
      <c r="MF402" s="4">
        <v>82.57</v>
      </c>
      <c r="MG402" s="4">
        <v>83.58</v>
      </c>
      <c r="MH402" s="4">
        <v>83.58</v>
      </c>
      <c r="MI402" s="4">
        <v>84.56</v>
      </c>
      <c r="MJ402" s="4">
        <v>85.55</v>
      </c>
      <c r="MK402" s="4">
        <v>86.52</v>
      </c>
      <c r="ML402" s="4">
        <v>87.52</v>
      </c>
      <c r="MM402" s="4">
        <v>88.46</v>
      </c>
      <c r="MN402" s="4">
        <v>89.31</v>
      </c>
      <c r="MO402" s="4">
        <v>89.31</v>
      </c>
      <c r="MP402" s="4">
        <v>90.02</v>
      </c>
      <c r="MQ402" s="4">
        <v>90.69</v>
      </c>
      <c r="MR402" s="4">
        <v>91.26</v>
      </c>
      <c r="MS402" s="4">
        <v>91.76</v>
      </c>
      <c r="MT402" s="4">
        <v>92.27</v>
      </c>
      <c r="MU402" s="4">
        <v>92.79</v>
      </c>
      <c r="MV402" s="4">
        <v>92.79</v>
      </c>
      <c r="MW402" s="4">
        <v>93.32</v>
      </c>
      <c r="MX402" s="4">
        <v>93.89</v>
      </c>
      <c r="MY402" s="4">
        <v>94.53</v>
      </c>
      <c r="MZ402" s="4">
        <v>95.21</v>
      </c>
      <c r="NA402" s="4">
        <v>95.89</v>
      </c>
      <c r="NB402" s="4">
        <v>96.59</v>
      </c>
      <c r="NC402" s="4">
        <v>96.59</v>
      </c>
      <c r="ND402" s="4">
        <v>97.34</v>
      </c>
      <c r="NE402" s="4">
        <v>98.09</v>
      </c>
      <c r="NF402" s="4">
        <v>98.85</v>
      </c>
      <c r="NG402" s="4">
        <v>99.62</v>
      </c>
      <c r="NH402" s="4">
        <v>111.11</v>
      </c>
      <c r="NI402" s="4">
        <v>121.7</v>
      </c>
      <c r="NJ402" s="4">
        <v>121.7</v>
      </c>
      <c r="NK402" s="4">
        <v>124.7</v>
      </c>
      <c r="NL402" s="4">
        <v>125.51</v>
      </c>
      <c r="NM402" s="4">
        <v>126.66</v>
      </c>
      <c r="NN402" s="4">
        <v>127.93</v>
      </c>
      <c r="NO402" s="4">
        <v>127.93</v>
      </c>
      <c r="NP402" s="4">
        <v>128.91</v>
      </c>
      <c r="NQ402" s="4">
        <v>128.91</v>
      </c>
      <c r="NR402" s="4">
        <v>129.94999999999999</v>
      </c>
      <c r="NS402" s="4">
        <v>130.22</v>
      </c>
      <c r="NT402" s="4">
        <v>130.37</v>
      </c>
      <c r="NU402" s="4">
        <v>130.6</v>
      </c>
      <c r="NV402" s="4">
        <v>130.77000000000001</v>
      </c>
      <c r="NW402" s="4">
        <v>131.06</v>
      </c>
      <c r="NX402" s="4">
        <v>131.06</v>
      </c>
      <c r="NY402" s="4">
        <v>131.19999999999999</v>
      </c>
      <c r="NZ402" s="4">
        <v>131.43</v>
      </c>
      <c r="OA402" s="4">
        <v>131.97</v>
      </c>
      <c r="OB402" s="4">
        <v>132.58000000000001</v>
      </c>
      <c r="OC402" s="4">
        <v>133.32</v>
      </c>
      <c r="OD402" s="4">
        <v>133.99</v>
      </c>
      <c r="OE402" s="4">
        <v>133.99</v>
      </c>
      <c r="OF402" s="4">
        <v>134.82</v>
      </c>
      <c r="OG402" s="4">
        <v>134.94999999999999</v>
      </c>
      <c r="OH402" s="4">
        <v>135.08000000000001</v>
      </c>
      <c r="OI402" s="4">
        <v>135.22999999999999</v>
      </c>
      <c r="OJ402" s="4">
        <v>135.29</v>
      </c>
      <c r="OK402" s="4">
        <v>135.43</v>
      </c>
      <c r="OL402" s="4">
        <v>135.43</v>
      </c>
      <c r="OM402" s="4">
        <v>135.58000000000001</v>
      </c>
      <c r="ON402" s="4">
        <v>135.77000000000001</v>
      </c>
      <c r="OO402" s="4">
        <v>135.99</v>
      </c>
      <c r="OP402" s="4">
        <v>135.99</v>
      </c>
      <c r="OQ402" s="4">
        <v>135.99</v>
      </c>
      <c r="OR402" s="4">
        <v>135.99</v>
      </c>
      <c r="OS402" s="4">
        <v>135.99</v>
      </c>
      <c r="OT402" s="4">
        <v>135.99</v>
      </c>
      <c r="OU402" s="4">
        <v>135.99</v>
      </c>
      <c r="OV402" s="4">
        <v>135.99</v>
      </c>
      <c r="OW402" s="4">
        <v>135.99</v>
      </c>
      <c r="OX402" s="4">
        <v>135.99</v>
      </c>
      <c r="OY402" s="4">
        <v>135.99</v>
      </c>
      <c r="OZ402" s="4">
        <v>135.99</v>
      </c>
      <c r="PA402" s="4">
        <v>135.99</v>
      </c>
      <c r="PB402" s="4">
        <v>135.99</v>
      </c>
      <c r="PC402" s="4">
        <v>135.99</v>
      </c>
      <c r="PD402" s="4">
        <v>135.99</v>
      </c>
      <c r="PE402" s="4">
        <v>135.99</v>
      </c>
      <c r="PF402" s="4">
        <v>135.99</v>
      </c>
      <c r="PG402" s="4">
        <v>135.99</v>
      </c>
      <c r="PH402" s="4">
        <v>135.99</v>
      </c>
      <c r="PI402" s="4">
        <v>135.99</v>
      </c>
      <c r="PJ402" s="4">
        <v>135.99</v>
      </c>
      <c r="PK402" s="4">
        <v>135.99</v>
      </c>
      <c r="PL402" s="4">
        <v>135.99</v>
      </c>
      <c r="PM402" s="4">
        <v>135.99</v>
      </c>
      <c r="PN402" s="4">
        <v>135.99</v>
      </c>
      <c r="PO402" s="4">
        <v>135.99</v>
      </c>
      <c r="PP402" s="4">
        <v>135.99</v>
      </c>
      <c r="PQ402" s="4">
        <v>135.99</v>
      </c>
      <c r="PR402" s="4">
        <v>135.99</v>
      </c>
      <c r="PS402" s="4">
        <v>135.99</v>
      </c>
      <c r="PT402" s="4">
        <v>135.99</v>
      </c>
      <c r="PU402" s="4">
        <v>135.99</v>
      </c>
      <c r="PV402" s="4">
        <v>135.99</v>
      </c>
      <c r="PW402" s="4">
        <v>135.99</v>
      </c>
      <c r="PX402" s="4">
        <v>135.99</v>
      </c>
      <c r="PY402" s="4">
        <v>135.99</v>
      </c>
      <c r="PZ402" s="4">
        <v>135.99</v>
      </c>
      <c r="QA402" s="4">
        <v>135.99</v>
      </c>
      <c r="QB402" s="4">
        <v>135.99</v>
      </c>
      <c r="QC402" s="4">
        <v>135.99</v>
      </c>
      <c r="QD402" s="4">
        <v>135.99</v>
      </c>
      <c r="QE402" s="4">
        <v>135.99</v>
      </c>
      <c r="QF402" s="4">
        <v>135.99</v>
      </c>
      <c r="QG402" s="4">
        <v>135.99</v>
      </c>
      <c r="QH402" s="4">
        <v>135.99</v>
      </c>
      <c r="QI402" s="4">
        <v>135.99</v>
      </c>
      <c r="QJ402" s="4">
        <v>135.99</v>
      </c>
      <c r="QK402" s="4">
        <v>135.99</v>
      </c>
      <c r="QL402" s="4">
        <v>135.99</v>
      </c>
      <c r="QM402" s="4">
        <v>135.99</v>
      </c>
      <c r="QN402" s="4">
        <v>135.99</v>
      </c>
      <c r="QO402" s="4">
        <v>135.99</v>
      </c>
      <c r="QP402" s="4">
        <v>135.99</v>
      </c>
      <c r="QQ402" s="4">
        <v>135.99</v>
      </c>
      <c r="QR402" s="4">
        <v>135.99</v>
      </c>
      <c r="QS402" s="4">
        <v>135.99</v>
      </c>
      <c r="QT402" s="4">
        <v>135.99</v>
      </c>
      <c r="QU402" s="4">
        <v>135.99</v>
      </c>
      <c r="QV402" s="4">
        <v>135.99</v>
      </c>
      <c r="QW402" s="4">
        <v>135.99</v>
      </c>
      <c r="QX402" s="4">
        <v>135.99</v>
      </c>
      <c r="QY402" s="4">
        <v>135.99</v>
      </c>
      <c r="QZ402" s="4">
        <v>135.99</v>
      </c>
    </row>
    <row r="403" spans="1:468">
      <c r="A403" s="4" t="s">
        <v>6481</v>
      </c>
      <c r="D403" s="4">
        <v>50</v>
      </c>
      <c r="E403" s="4">
        <v>0</v>
      </c>
      <c r="F403" s="689">
        <v>26076.57</v>
      </c>
      <c r="H403" s="4" t="s">
        <v>894</v>
      </c>
      <c r="NI403" s="4">
        <v>15</v>
      </c>
      <c r="NJ403" s="4">
        <v>15</v>
      </c>
      <c r="NK403" s="4">
        <v>50</v>
      </c>
      <c r="NL403" s="4">
        <v>50</v>
      </c>
      <c r="NM403" s="4">
        <v>50</v>
      </c>
      <c r="NN403" s="4">
        <v>50</v>
      </c>
      <c r="NO403" s="4">
        <v>50</v>
      </c>
      <c r="NP403" s="4">
        <v>50</v>
      </c>
      <c r="NQ403" s="4">
        <v>50</v>
      </c>
      <c r="NR403" s="4">
        <v>50</v>
      </c>
      <c r="NS403" s="4">
        <v>50</v>
      </c>
      <c r="NT403" s="4">
        <v>50</v>
      </c>
      <c r="NU403" s="4">
        <v>50</v>
      </c>
      <c r="NV403" s="4">
        <v>50</v>
      </c>
      <c r="NW403" s="4">
        <v>50</v>
      </c>
      <c r="NX403" s="4">
        <v>50</v>
      </c>
      <c r="NY403" s="4">
        <v>50</v>
      </c>
      <c r="NZ403" s="4">
        <v>50</v>
      </c>
      <c r="OA403" s="4">
        <v>50</v>
      </c>
      <c r="OB403" s="4">
        <v>50</v>
      </c>
      <c r="OC403" s="4">
        <v>50</v>
      </c>
      <c r="OD403" s="4">
        <v>50</v>
      </c>
      <c r="OE403" s="4">
        <v>50</v>
      </c>
      <c r="OF403" s="4">
        <v>50</v>
      </c>
      <c r="OG403" s="4">
        <v>50</v>
      </c>
      <c r="OH403" s="4">
        <v>50</v>
      </c>
      <c r="OI403" s="4">
        <v>50</v>
      </c>
      <c r="OJ403" s="4">
        <v>50</v>
      </c>
      <c r="OK403" s="4">
        <v>50</v>
      </c>
      <c r="OL403" s="4">
        <v>50</v>
      </c>
      <c r="OM403" s="4">
        <v>50</v>
      </c>
      <c r="ON403" s="4">
        <v>50</v>
      </c>
      <c r="OO403" s="4">
        <v>50</v>
      </c>
      <c r="OP403" s="4">
        <v>50</v>
      </c>
      <c r="OQ403" s="4">
        <v>50</v>
      </c>
      <c r="OR403" s="4">
        <v>50</v>
      </c>
      <c r="OS403" s="4">
        <v>50</v>
      </c>
      <c r="OT403" s="4">
        <v>50</v>
      </c>
      <c r="OU403" s="4">
        <v>50</v>
      </c>
      <c r="OV403" s="4">
        <v>50</v>
      </c>
      <c r="OW403" s="4">
        <v>50</v>
      </c>
      <c r="OX403" s="4">
        <v>50</v>
      </c>
      <c r="OY403" s="4">
        <v>50</v>
      </c>
      <c r="OZ403" s="4">
        <v>50</v>
      </c>
      <c r="PA403" s="4">
        <v>50</v>
      </c>
      <c r="PB403" s="4">
        <v>50</v>
      </c>
      <c r="PC403" s="4">
        <v>50</v>
      </c>
      <c r="PD403" s="4">
        <v>50</v>
      </c>
      <c r="PE403" s="4">
        <v>50</v>
      </c>
      <c r="PF403" s="4">
        <v>50</v>
      </c>
      <c r="PG403" s="4">
        <v>50</v>
      </c>
      <c r="PH403" s="4">
        <v>50</v>
      </c>
      <c r="PI403" s="4">
        <v>50</v>
      </c>
      <c r="PJ403" s="4">
        <v>50</v>
      </c>
      <c r="PK403" s="4">
        <v>50</v>
      </c>
      <c r="PL403" s="4">
        <v>50</v>
      </c>
      <c r="PM403" s="4">
        <v>50</v>
      </c>
      <c r="PN403" s="4">
        <v>50</v>
      </c>
      <c r="PO403" s="4">
        <v>50</v>
      </c>
      <c r="PP403" s="4">
        <v>50</v>
      </c>
      <c r="PQ403" s="4">
        <v>50</v>
      </c>
      <c r="PR403" s="4">
        <v>50</v>
      </c>
      <c r="PS403" s="4">
        <v>50</v>
      </c>
      <c r="PT403" s="4">
        <v>50</v>
      </c>
      <c r="PU403" s="4">
        <v>50</v>
      </c>
      <c r="PV403" s="4">
        <v>50</v>
      </c>
      <c r="PW403" s="4">
        <v>50</v>
      </c>
      <c r="PX403" s="4">
        <v>50</v>
      </c>
      <c r="PY403" s="4">
        <v>50</v>
      </c>
      <c r="PZ403" s="4">
        <v>50</v>
      </c>
      <c r="QA403" s="4">
        <v>50</v>
      </c>
      <c r="QB403" s="4">
        <v>50</v>
      </c>
      <c r="QC403" s="4">
        <v>50</v>
      </c>
      <c r="QD403" s="4">
        <v>50</v>
      </c>
      <c r="QE403" s="4">
        <v>50</v>
      </c>
      <c r="QF403" s="4">
        <v>50</v>
      </c>
      <c r="QG403" s="4">
        <v>50</v>
      </c>
      <c r="QH403" s="4">
        <v>50</v>
      </c>
      <c r="QI403" s="4">
        <v>50</v>
      </c>
      <c r="QJ403" s="4">
        <v>50</v>
      </c>
      <c r="QK403" s="4">
        <v>50</v>
      </c>
      <c r="QL403" s="4">
        <v>50</v>
      </c>
      <c r="QM403" s="4">
        <v>50</v>
      </c>
      <c r="QN403" s="4">
        <v>50</v>
      </c>
      <c r="QO403" s="4">
        <v>50</v>
      </c>
      <c r="QP403" s="4">
        <v>50</v>
      </c>
      <c r="QQ403" s="4">
        <v>50</v>
      </c>
      <c r="QR403" s="4">
        <v>50</v>
      </c>
      <c r="QS403" s="4">
        <v>50</v>
      </c>
      <c r="QT403" s="4">
        <v>50</v>
      </c>
      <c r="QU403" s="4">
        <v>50</v>
      </c>
      <c r="QV403" s="4">
        <v>50</v>
      </c>
      <c r="QW403" s="4">
        <v>50</v>
      </c>
      <c r="QX403" s="4">
        <v>50</v>
      </c>
      <c r="QY403" s="4">
        <v>50</v>
      </c>
      <c r="QZ403" s="4">
        <v>50</v>
      </c>
    </row>
    <row r="404" spans="1:468">
      <c r="A404" s="4" t="s">
        <v>1211</v>
      </c>
      <c r="D404" s="4">
        <v>17</v>
      </c>
      <c r="E404" s="4">
        <v>0</v>
      </c>
      <c r="F404" s="689">
        <v>5149.4799999999996</v>
      </c>
      <c r="H404" s="4" t="s">
        <v>894</v>
      </c>
      <c r="NP404" s="4">
        <v>0.16</v>
      </c>
      <c r="NQ404" s="4">
        <v>0.16</v>
      </c>
      <c r="NR404" s="4">
        <v>0.36</v>
      </c>
      <c r="NS404" s="4">
        <v>0.56999999999999995</v>
      </c>
      <c r="NT404" s="4">
        <v>0.77</v>
      </c>
      <c r="NU404" s="4">
        <v>0.97</v>
      </c>
      <c r="NV404" s="4">
        <v>1.18</v>
      </c>
      <c r="NW404" s="4">
        <v>1.52</v>
      </c>
      <c r="NX404" s="4">
        <v>1.52</v>
      </c>
      <c r="NY404" s="4">
        <v>2</v>
      </c>
      <c r="NZ404" s="4">
        <v>2.58</v>
      </c>
      <c r="OA404" s="4">
        <v>3.25</v>
      </c>
      <c r="OB404" s="4">
        <v>3.6</v>
      </c>
      <c r="OC404" s="4">
        <v>4.0599999999999996</v>
      </c>
      <c r="OD404" s="4">
        <v>5.44</v>
      </c>
      <c r="OE404" s="4">
        <v>5.44</v>
      </c>
      <c r="OF404" s="4">
        <v>6.97</v>
      </c>
      <c r="OG404" s="4">
        <v>10.75</v>
      </c>
      <c r="OH404" s="4">
        <v>12.3</v>
      </c>
      <c r="OI404" s="4">
        <v>12.81</v>
      </c>
      <c r="OJ404" s="4">
        <v>13.5</v>
      </c>
      <c r="OK404" s="4">
        <v>14.92</v>
      </c>
      <c r="OL404" s="4">
        <v>14.92</v>
      </c>
      <c r="OM404" s="4">
        <v>15.38</v>
      </c>
      <c r="ON404" s="4">
        <v>15.48</v>
      </c>
      <c r="OO404" s="4">
        <v>15.58</v>
      </c>
      <c r="OP404" s="4">
        <v>15.69</v>
      </c>
      <c r="OQ404" s="4">
        <v>15.79</v>
      </c>
      <c r="OR404" s="4">
        <v>15.89</v>
      </c>
      <c r="OS404" s="4">
        <v>15.89</v>
      </c>
      <c r="OT404" s="4">
        <v>16.059999999999999</v>
      </c>
      <c r="OU404" s="4">
        <v>16.3</v>
      </c>
      <c r="OV404" s="4">
        <v>16.59</v>
      </c>
      <c r="OW404" s="4">
        <v>16.920000000000002</v>
      </c>
      <c r="OX404" s="4">
        <v>17</v>
      </c>
      <c r="OY404" s="4">
        <v>17</v>
      </c>
      <c r="OZ404" s="4">
        <v>17</v>
      </c>
      <c r="PA404" s="4">
        <v>17</v>
      </c>
      <c r="PB404" s="4">
        <v>17</v>
      </c>
      <c r="PC404" s="4">
        <v>17</v>
      </c>
      <c r="PD404" s="4">
        <v>17</v>
      </c>
      <c r="PE404" s="4">
        <v>17</v>
      </c>
      <c r="PF404" s="4">
        <v>17</v>
      </c>
      <c r="PG404" s="4">
        <v>17</v>
      </c>
      <c r="PH404" s="4">
        <v>17</v>
      </c>
      <c r="PI404" s="4">
        <v>17</v>
      </c>
      <c r="PJ404" s="4">
        <v>17</v>
      </c>
      <c r="PK404" s="4">
        <v>17</v>
      </c>
      <c r="PL404" s="4">
        <v>17</v>
      </c>
      <c r="PM404" s="4">
        <v>17</v>
      </c>
      <c r="PN404" s="4">
        <v>17</v>
      </c>
      <c r="PO404" s="4">
        <v>17</v>
      </c>
      <c r="PP404" s="4">
        <v>17</v>
      </c>
      <c r="PQ404" s="4">
        <v>17</v>
      </c>
      <c r="PR404" s="4">
        <v>17</v>
      </c>
      <c r="PS404" s="4">
        <v>17</v>
      </c>
      <c r="PT404" s="4">
        <v>17</v>
      </c>
      <c r="PU404" s="4">
        <v>17</v>
      </c>
      <c r="PV404" s="4">
        <v>17</v>
      </c>
      <c r="PW404" s="4">
        <v>17</v>
      </c>
      <c r="PX404" s="4">
        <v>17</v>
      </c>
      <c r="PY404" s="4">
        <v>17</v>
      </c>
      <c r="PZ404" s="4">
        <v>17</v>
      </c>
      <c r="QA404" s="4">
        <v>17</v>
      </c>
      <c r="QB404" s="4">
        <v>17</v>
      </c>
      <c r="QC404" s="4">
        <v>17</v>
      </c>
      <c r="QD404" s="4">
        <v>17</v>
      </c>
      <c r="QE404" s="4">
        <v>17</v>
      </c>
      <c r="QF404" s="4">
        <v>17</v>
      </c>
      <c r="QG404" s="4">
        <v>17</v>
      </c>
      <c r="QH404" s="4">
        <v>17</v>
      </c>
      <c r="QI404" s="4">
        <v>17</v>
      </c>
      <c r="QJ404" s="4">
        <v>17</v>
      </c>
      <c r="QK404" s="4">
        <v>17</v>
      </c>
      <c r="QL404" s="4">
        <v>17</v>
      </c>
      <c r="QM404" s="4">
        <v>17</v>
      </c>
      <c r="QN404" s="4">
        <v>17</v>
      </c>
      <c r="QO404" s="4">
        <v>17</v>
      </c>
      <c r="QP404" s="4">
        <v>17</v>
      </c>
      <c r="QQ404" s="4">
        <v>17</v>
      </c>
      <c r="QR404" s="4">
        <v>17</v>
      </c>
      <c r="QS404" s="4">
        <v>17</v>
      </c>
      <c r="QT404" s="4">
        <v>17</v>
      </c>
      <c r="QU404" s="4">
        <v>17</v>
      </c>
      <c r="QV404" s="4">
        <v>17</v>
      </c>
      <c r="QW404" s="4">
        <v>17</v>
      </c>
      <c r="QX404" s="4">
        <v>17</v>
      </c>
      <c r="QY404" s="4">
        <v>17</v>
      </c>
      <c r="QZ404" s="4">
        <v>17</v>
      </c>
    </row>
    <row r="405" spans="1:468">
      <c r="A405" s="4" t="s">
        <v>1212</v>
      </c>
      <c r="D405" s="4">
        <v>1</v>
      </c>
      <c r="E405" s="4">
        <v>0</v>
      </c>
      <c r="F405" s="689">
        <v>16142.75</v>
      </c>
      <c r="H405" s="4" t="s">
        <v>894</v>
      </c>
      <c r="NH405" s="4">
        <v>0.03</v>
      </c>
      <c r="NI405" s="4">
        <v>0.06</v>
      </c>
      <c r="NJ405" s="4">
        <v>0.06</v>
      </c>
      <c r="NK405" s="4">
        <v>0.15</v>
      </c>
      <c r="NL405" s="4">
        <v>0.17</v>
      </c>
      <c r="NM405" s="4">
        <v>0.19</v>
      </c>
      <c r="NN405" s="4">
        <v>0.25</v>
      </c>
      <c r="NO405" s="4">
        <v>0.25</v>
      </c>
      <c r="NP405" s="4">
        <v>0.25</v>
      </c>
      <c r="NQ405" s="4">
        <v>0.25</v>
      </c>
      <c r="NR405" s="4">
        <v>0.25</v>
      </c>
      <c r="NS405" s="4">
        <v>0.25</v>
      </c>
      <c r="NT405" s="4">
        <v>0.25</v>
      </c>
      <c r="NU405" s="4">
        <v>0.3</v>
      </c>
      <c r="NV405" s="4">
        <v>0.34</v>
      </c>
      <c r="NW405" s="4">
        <v>0.39</v>
      </c>
      <c r="NX405" s="4">
        <v>0.39</v>
      </c>
      <c r="NY405" s="4">
        <v>0.45</v>
      </c>
      <c r="NZ405" s="4">
        <v>0.56000000000000005</v>
      </c>
      <c r="OA405" s="4">
        <v>0.7</v>
      </c>
      <c r="OB405" s="4">
        <v>0.72</v>
      </c>
      <c r="OC405" s="4">
        <v>0.73</v>
      </c>
      <c r="OD405" s="4">
        <v>0.76</v>
      </c>
      <c r="OE405" s="4">
        <v>0.76</v>
      </c>
      <c r="OF405" s="4">
        <v>0.81</v>
      </c>
      <c r="OG405" s="4">
        <v>0.83</v>
      </c>
      <c r="OH405" s="4">
        <v>0.85</v>
      </c>
      <c r="OI405" s="4">
        <v>0.88</v>
      </c>
      <c r="OJ405" s="4">
        <v>0.93</v>
      </c>
      <c r="OK405" s="4">
        <v>1</v>
      </c>
      <c r="OL405" s="4">
        <v>1</v>
      </c>
      <c r="OM405" s="4">
        <v>1</v>
      </c>
      <c r="ON405" s="4">
        <v>1</v>
      </c>
      <c r="OO405" s="4">
        <v>1</v>
      </c>
      <c r="OP405" s="4">
        <v>1</v>
      </c>
      <c r="OQ405" s="4">
        <v>1</v>
      </c>
      <c r="OR405" s="4">
        <v>1</v>
      </c>
      <c r="OS405" s="4">
        <v>1</v>
      </c>
      <c r="OT405" s="4">
        <v>1</v>
      </c>
      <c r="OU405" s="4">
        <v>1</v>
      </c>
      <c r="OV405" s="4">
        <v>1</v>
      </c>
      <c r="OW405" s="4">
        <v>1</v>
      </c>
      <c r="OX405" s="4">
        <v>1</v>
      </c>
      <c r="OY405" s="4">
        <v>1</v>
      </c>
      <c r="OZ405" s="4">
        <v>1</v>
      </c>
      <c r="PA405" s="4">
        <v>1</v>
      </c>
      <c r="PB405" s="4">
        <v>1</v>
      </c>
      <c r="PC405" s="4">
        <v>1</v>
      </c>
      <c r="PD405" s="4">
        <v>1</v>
      </c>
      <c r="PE405" s="4">
        <v>1</v>
      </c>
      <c r="PF405" s="4">
        <v>1</v>
      </c>
      <c r="PG405" s="4">
        <v>1</v>
      </c>
      <c r="PH405" s="4">
        <v>1</v>
      </c>
      <c r="PI405" s="4">
        <v>1</v>
      </c>
      <c r="PJ405" s="4">
        <v>1</v>
      </c>
      <c r="PK405" s="4">
        <v>1</v>
      </c>
      <c r="PL405" s="4">
        <v>1</v>
      </c>
      <c r="PM405" s="4">
        <v>1</v>
      </c>
      <c r="PN405" s="4">
        <v>1</v>
      </c>
      <c r="PO405" s="4">
        <v>1</v>
      </c>
      <c r="PP405" s="4">
        <v>1</v>
      </c>
      <c r="PQ405" s="4">
        <v>1</v>
      </c>
      <c r="PR405" s="4">
        <v>1</v>
      </c>
      <c r="PS405" s="4">
        <v>1</v>
      </c>
      <c r="PT405" s="4">
        <v>1</v>
      </c>
      <c r="PU405" s="4">
        <v>1</v>
      </c>
      <c r="PV405" s="4">
        <v>1</v>
      </c>
      <c r="PW405" s="4">
        <v>1</v>
      </c>
      <c r="PX405" s="4">
        <v>1</v>
      </c>
      <c r="PY405" s="4">
        <v>1</v>
      </c>
      <c r="PZ405" s="4">
        <v>1</v>
      </c>
      <c r="QA405" s="4">
        <v>1</v>
      </c>
      <c r="QB405" s="4">
        <v>1</v>
      </c>
      <c r="QC405" s="4">
        <v>1</v>
      </c>
      <c r="QD405" s="4">
        <v>1</v>
      </c>
      <c r="QE405" s="4">
        <v>1</v>
      </c>
      <c r="QF405" s="4">
        <v>1</v>
      </c>
      <c r="QG405" s="4">
        <v>1</v>
      </c>
      <c r="QH405" s="4">
        <v>1</v>
      </c>
      <c r="QI405" s="4">
        <v>1</v>
      </c>
      <c r="QJ405" s="4">
        <v>1</v>
      </c>
      <c r="QK405" s="4">
        <v>1</v>
      </c>
      <c r="QL405" s="4">
        <v>1</v>
      </c>
      <c r="QM405" s="4">
        <v>1</v>
      </c>
      <c r="QN405" s="4">
        <v>1</v>
      </c>
      <c r="QO405" s="4">
        <v>1</v>
      </c>
      <c r="QP405" s="4">
        <v>1</v>
      </c>
      <c r="QQ405" s="4">
        <v>1</v>
      </c>
      <c r="QR405" s="4">
        <v>1</v>
      </c>
      <c r="QS405" s="4">
        <v>1</v>
      </c>
      <c r="QT405" s="4">
        <v>1</v>
      </c>
      <c r="QU405" s="4">
        <v>1</v>
      </c>
      <c r="QV405" s="4">
        <v>1</v>
      </c>
      <c r="QW405" s="4">
        <v>1</v>
      </c>
      <c r="QX405" s="4">
        <v>1</v>
      </c>
      <c r="QY405" s="4">
        <v>1</v>
      </c>
      <c r="QZ405" s="4">
        <v>1</v>
      </c>
    </row>
    <row r="406" spans="1:468">
      <c r="A406" s="4" t="s">
        <v>1422</v>
      </c>
      <c r="D406" s="4">
        <v>2321.89</v>
      </c>
      <c r="E406" s="4">
        <v>635.95000000000005</v>
      </c>
      <c r="F406" s="689">
        <v>4985124.6900000004</v>
      </c>
      <c r="H406" s="4" t="s">
        <v>894</v>
      </c>
      <c r="CK406" s="4">
        <v>1.62</v>
      </c>
      <c r="CL406" s="4">
        <v>3.23</v>
      </c>
      <c r="CM406" s="4">
        <v>4.8499999999999996</v>
      </c>
      <c r="CN406" s="4">
        <v>6.47</v>
      </c>
      <c r="CO406" s="4">
        <v>8.08</v>
      </c>
      <c r="CP406" s="4">
        <v>8.08</v>
      </c>
      <c r="CQ406" s="4">
        <v>9.6999999999999993</v>
      </c>
      <c r="CR406" s="4">
        <v>11.32</v>
      </c>
      <c r="CS406" s="4">
        <v>12.93</v>
      </c>
      <c r="CT406" s="4">
        <v>14.55</v>
      </c>
      <c r="CU406" s="4">
        <v>16.170000000000002</v>
      </c>
      <c r="CV406" s="4">
        <v>17.78</v>
      </c>
      <c r="CW406" s="4">
        <v>17.78</v>
      </c>
      <c r="CX406" s="4">
        <v>19.399999999999999</v>
      </c>
      <c r="CY406" s="4">
        <v>21.01</v>
      </c>
      <c r="CZ406" s="4">
        <v>22.63</v>
      </c>
      <c r="DA406" s="4">
        <v>24.25</v>
      </c>
      <c r="DB406" s="4">
        <v>25.86</v>
      </c>
      <c r="DC406" s="4">
        <v>27.48</v>
      </c>
      <c r="DD406" s="4">
        <v>27.48</v>
      </c>
      <c r="DE406" s="4">
        <v>29.1</v>
      </c>
      <c r="DF406" s="4">
        <v>30.71</v>
      </c>
      <c r="DG406" s="4">
        <v>32.33</v>
      </c>
      <c r="DH406" s="4">
        <v>33.950000000000003</v>
      </c>
      <c r="DI406" s="4">
        <v>35.56</v>
      </c>
      <c r="DJ406" s="4">
        <v>37.18</v>
      </c>
      <c r="DK406" s="4">
        <v>37.18</v>
      </c>
      <c r="DL406" s="4">
        <v>38.799999999999997</v>
      </c>
      <c r="DM406" s="4">
        <v>40.409999999999997</v>
      </c>
      <c r="DN406" s="4">
        <v>42.03</v>
      </c>
      <c r="DO406" s="4">
        <v>43.65</v>
      </c>
      <c r="DP406" s="4">
        <v>45.26</v>
      </c>
      <c r="DQ406" s="4">
        <v>46.88</v>
      </c>
      <c r="DR406" s="4">
        <v>46.88</v>
      </c>
      <c r="DS406" s="4">
        <v>48.5</v>
      </c>
      <c r="DT406" s="4">
        <v>50.11</v>
      </c>
      <c r="DU406" s="4">
        <v>51.73</v>
      </c>
      <c r="DV406" s="4">
        <v>53.35</v>
      </c>
      <c r="DW406" s="4">
        <v>54.96</v>
      </c>
      <c r="DX406" s="4">
        <v>56.58</v>
      </c>
      <c r="DY406" s="4">
        <v>56.58</v>
      </c>
      <c r="DZ406" s="4">
        <v>58.2</v>
      </c>
      <c r="EA406" s="4">
        <v>59.81</v>
      </c>
      <c r="EB406" s="4">
        <v>61.43</v>
      </c>
      <c r="EC406" s="4">
        <v>63.04</v>
      </c>
      <c r="ED406" s="4">
        <v>64.66</v>
      </c>
      <c r="EE406" s="4">
        <v>66.28</v>
      </c>
      <c r="EF406" s="4">
        <v>66.28</v>
      </c>
      <c r="EG406" s="4">
        <v>67.89</v>
      </c>
      <c r="EH406" s="4">
        <v>69.510000000000005</v>
      </c>
      <c r="EI406" s="4">
        <v>71.13</v>
      </c>
      <c r="EJ406" s="4">
        <v>72.739999999999995</v>
      </c>
      <c r="EK406" s="4">
        <v>74.36</v>
      </c>
      <c r="EL406" s="4">
        <v>75.98</v>
      </c>
      <c r="EM406" s="4">
        <v>75.98</v>
      </c>
      <c r="EN406" s="4">
        <v>77.59</v>
      </c>
      <c r="EO406" s="4">
        <v>79.209999999999994</v>
      </c>
      <c r="EP406" s="4">
        <v>80.83</v>
      </c>
      <c r="EQ406" s="4">
        <v>82.44</v>
      </c>
      <c r="ER406" s="4">
        <v>84.06</v>
      </c>
      <c r="ES406" s="4">
        <v>85.68</v>
      </c>
      <c r="ET406" s="4">
        <v>85.68</v>
      </c>
      <c r="EU406" s="4">
        <v>87.29</v>
      </c>
      <c r="EV406" s="4">
        <v>88.91</v>
      </c>
      <c r="EW406" s="4">
        <v>90.53</v>
      </c>
      <c r="EX406" s="4">
        <v>92.14</v>
      </c>
      <c r="EY406" s="4">
        <v>93.76</v>
      </c>
      <c r="EZ406" s="4">
        <v>95.38</v>
      </c>
      <c r="FA406" s="4">
        <v>95.38</v>
      </c>
      <c r="FB406" s="4">
        <v>96.99</v>
      </c>
      <c r="FC406" s="4">
        <v>98.61</v>
      </c>
      <c r="FD406" s="4">
        <v>100.22</v>
      </c>
      <c r="FE406" s="4">
        <v>101.84</v>
      </c>
      <c r="FF406" s="4">
        <v>103.05</v>
      </c>
      <c r="FG406" s="4">
        <v>104.27</v>
      </c>
      <c r="FH406" s="4">
        <v>104.27</v>
      </c>
      <c r="FI406" s="4">
        <v>105.48</v>
      </c>
      <c r="FJ406" s="4">
        <v>105.48</v>
      </c>
      <c r="FK406" s="4">
        <v>106.69</v>
      </c>
      <c r="FL406" s="4">
        <v>107.9</v>
      </c>
      <c r="FM406" s="4">
        <v>109.12</v>
      </c>
      <c r="FN406" s="4">
        <v>110.33</v>
      </c>
      <c r="FO406" s="4">
        <v>110.33</v>
      </c>
      <c r="FP406" s="4">
        <v>111.54</v>
      </c>
      <c r="FQ406" s="4">
        <v>112.75</v>
      </c>
      <c r="FR406" s="4">
        <v>113.97</v>
      </c>
      <c r="FS406" s="4">
        <v>115.18</v>
      </c>
      <c r="FT406" s="4">
        <v>116.39</v>
      </c>
      <c r="FU406" s="4">
        <v>117.76</v>
      </c>
      <c r="FV406" s="4">
        <v>117.76</v>
      </c>
      <c r="FW406" s="4">
        <v>119.78</v>
      </c>
      <c r="FX406" s="4">
        <v>121.81</v>
      </c>
      <c r="FY406" s="4">
        <v>123.83</v>
      </c>
      <c r="FZ406" s="4">
        <v>125.85</v>
      </c>
      <c r="GA406" s="4">
        <v>127.87</v>
      </c>
      <c r="GB406" s="4">
        <v>129.88999999999999</v>
      </c>
      <c r="GC406" s="4">
        <v>129.88999999999999</v>
      </c>
      <c r="GD406" s="4">
        <v>131.91</v>
      </c>
      <c r="GE406" s="4">
        <v>134.04</v>
      </c>
      <c r="GF406" s="4">
        <v>136.87</v>
      </c>
      <c r="GG406" s="4">
        <v>139.69999999999999</v>
      </c>
      <c r="GH406" s="4">
        <v>142.52000000000001</v>
      </c>
      <c r="GI406" s="4">
        <v>142.52000000000001</v>
      </c>
      <c r="GJ406" s="4">
        <v>142.52000000000001</v>
      </c>
      <c r="GK406" s="4">
        <v>142.52000000000001</v>
      </c>
      <c r="GL406" s="4">
        <v>142.52000000000001</v>
      </c>
      <c r="GM406" s="4">
        <v>142.52000000000001</v>
      </c>
      <c r="GN406" s="4">
        <v>146.30000000000001</v>
      </c>
      <c r="GO406" s="4">
        <v>150.07</v>
      </c>
      <c r="GP406" s="4">
        <v>153.84</v>
      </c>
      <c r="GQ406" s="4">
        <v>153.84</v>
      </c>
      <c r="GR406" s="4">
        <v>157.61000000000001</v>
      </c>
      <c r="GS406" s="4">
        <v>161.38</v>
      </c>
      <c r="GT406" s="4">
        <v>165.16</v>
      </c>
      <c r="GU406" s="4">
        <v>168.93</v>
      </c>
      <c r="GV406" s="4">
        <v>172.7</v>
      </c>
      <c r="GW406" s="4">
        <v>176.47</v>
      </c>
      <c r="GX406" s="4">
        <v>176.47</v>
      </c>
      <c r="GY406" s="4">
        <v>180.24</v>
      </c>
      <c r="GZ406" s="4">
        <v>184.01</v>
      </c>
      <c r="HA406" s="4">
        <v>187.79</v>
      </c>
      <c r="HB406" s="4">
        <v>191.56</v>
      </c>
      <c r="HC406" s="4">
        <v>195.33</v>
      </c>
      <c r="HD406" s="4">
        <v>199.1</v>
      </c>
      <c r="HE406" s="4">
        <v>199.1</v>
      </c>
      <c r="HF406" s="4">
        <v>203.09</v>
      </c>
      <c r="HG406" s="4">
        <v>207.94</v>
      </c>
      <c r="HH406" s="4">
        <v>212.79</v>
      </c>
      <c r="HI406" s="4">
        <v>217.64</v>
      </c>
      <c r="HJ406" s="4">
        <v>222.49</v>
      </c>
      <c r="HK406" s="4">
        <v>227.34</v>
      </c>
      <c r="HL406" s="4">
        <v>227.34</v>
      </c>
      <c r="HM406" s="4">
        <v>232.19</v>
      </c>
      <c r="HN406" s="4">
        <v>237.04</v>
      </c>
      <c r="HO406" s="4">
        <v>241.89</v>
      </c>
      <c r="HP406" s="4">
        <v>246.74</v>
      </c>
      <c r="HQ406" s="4">
        <v>251.59</v>
      </c>
      <c r="HR406" s="4">
        <v>256.44</v>
      </c>
      <c r="HS406" s="4">
        <v>256.44</v>
      </c>
      <c r="HT406" s="4">
        <v>261.33999999999997</v>
      </c>
      <c r="HU406" s="4">
        <v>266.73</v>
      </c>
      <c r="HV406" s="4">
        <v>272.12</v>
      </c>
      <c r="HW406" s="4">
        <v>277.5</v>
      </c>
      <c r="HX406" s="4">
        <v>282.89</v>
      </c>
      <c r="HY406" s="4">
        <v>288.27999999999997</v>
      </c>
      <c r="HZ406" s="4">
        <v>288.27999999999997</v>
      </c>
      <c r="IA406" s="4">
        <v>293.67</v>
      </c>
      <c r="IB406" s="4">
        <v>299.06</v>
      </c>
      <c r="IC406" s="4">
        <v>324.02</v>
      </c>
      <c r="ID406" s="4">
        <v>348.98</v>
      </c>
      <c r="IE406" s="4">
        <v>373.94</v>
      </c>
      <c r="IF406" s="4">
        <v>398.91</v>
      </c>
      <c r="IG406" s="4">
        <v>398.91</v>
      </c>
      <c r="IH406" s="4">
        <v>423.87</v>
      </c>
      <c r="II406" s="4">
        <v>454.46</v>
      </c>
      <c r="IJ406" s="4">
        <v>501.36</v>
      </c>
      <c r="IK406" s="4">
        <v>559.52</v>
      </c>
      <c r="IL406" s="4">
        <v>627.79999999999995</v>
      </c>
      <c r="IM406" s="4">
        <v>627.79999999999995</v>
      </c>
      <c r="IN406" s="4">
        <v>627.79999999999995</v>
      </c>
      <c r="IO406" s="4">
        <v>627.79999999999995</v>
      </c>
      <c r="IP406" s="4">
        <v>627.79999999999995</v>
      </c>
      <c r="IQ406" s="4">
        <v>627.79999999999995</v>
      </c>
      <c r="IR406" s="4">
        <v>627.79999999999995</v>
      </c>
      <c r="IS406" s="4">
        <v>627.79999999999995</v>
      </c>
      <c r="IT406" s="4">
        <v>627.79999999999995</v>
      </c>
      <c r="IU406" s="4">
        <v>627.79999999999995</v>
      </c>
      <c r="IV406" s="4">
        <v>627.79999999999995</v>
      </c>
      <c r="IW406" s="4">
        <v>627.79999999999995</v>
      </c>
      <c r="IX406" s="4">
        <v>627.79999999999995</v>
      </c>
      <c r="IY406" s="4">
        <v>627.79999999999995</v>
      </c>
      <c r="IZ406" s="4">
        <v>627.79999999999995</v>
      </c>
      <c r="JA406" s="4">
        <v>627.79999999999995</v>
      </c>
      <c r="JB406" s="4">
        <v>627.79999999999995</v>
      </c>
      <c r="JC406" s="4">
        <v>627.79999999999995</v>
      </c>
      <c r="JD406" s="4">
        <v>627.79999999999995</v>
      </c>
      <c r="JE406" s="4">
        <v>627.79999999999995</v>
      </c>
      <c r="JF406" s="4">
        <v>627.79999999999995</v>
      </c>
      <c r="JG406" s="4">
        <v>627.79999999999995</v>
      </c>
      <c r="JH406" s="4">
        <v>627.79999999999995</v>
      </c>
      <c r="JI406" s="4">
        <v>627.79999999999995</v>
      </c>
      <c r="JJ406" s="4">
        <v>627.79999999999995</v>
      </c>
      <c r="JK406" s="4">
        <v>627.79999999999995</v>
      </c>
      <c r="JL406" s="4">
        <v>627.79999999999995</v>
      </c>
      <c r="JM406" s="4">
        <v>627.79999999999995</v>
      </c>
      <c r="JN406" s="4">
        <v>627.79999999999995</v>
      </c>
      <c r="JO406" s="4">
        <v>627.79999999999995</v>
      </c>
      <c r="JP406" s="4">
        <v>627.79999999999995</v>
      </c>
      <c r="JQ406" s="4">
        <v>627.79999999999995</v>
      </c>
      <c r="JR406" s="4">
        <v>627.79999999999995</v>
      </c>
      <c r="JS406" s="4">
        <v>627.79999999999995</v>
      </c>
      <c r="JT406" s="4">
        <v>627.79999999999995</v>
      </c>
      <c r="JU406" s="4">
        <v>627.79999999999995</v>
      </c>
      <c r="JV406" s="4">
        <v>627.79999999999995</v>
      </c>
      <c r="JW406" s="4">
        <v>627.79999999999995</v>
      </c>
      <c r="JX406" s="4">
        <v>627.79999999999995</v>
      </c>
      <c r="JY406" s="4">
        <v>627.79999999999995</v>
      </c>
      <c r="JZ406" s="4">
        <v>627.79999999999995</v>
      </c>
      <c r="KA406" s="4">
        <v>627.79999999999995</v>
      </c>
      <c r="KB406" s="4">
        <v>627.79999999999995</v>
      </c>
      <c r="KC406" s="4">
        <v>627.79999999999995</v>
      </c>
      <c r="KD406" s="4">
        <v>627.79999999999995</v>
      </c>
      <c r="KE406" s="4">
        <v>627.79999999999995</v>
      </c>
      <c r="KF406" s="4">
        <v>627.79999999999995</v>
      </c>
      <c r="KG406" s="4">
        <v>627.79999999999995</v>
      </c>
      <c r="KH406" s="4">
        <v>627.79999999999995</v>
      </c>
      <c r="KI406" s="4">
        <v>627.87</v>
      </c>
      <c r="KJ406" s="4">
        <v>627.95000000000005</v>
      </c>
      <c r="KK406" s="4">
        <v>627.95000000000005</v>
      </c>
      <c r="KL406" s="4">
        <v>628.02</v>
      </c>
      <c r="KM406" s="4">
        <v>628.1</v>
      </c>
      <c r="KN406" s="4">
        <v>628.16999999999996</v>
      </c>
      <c r="KO406" s="4">
        <v>628.25</v>
      </c>
      <c r="KP406" s="4">
        <v>628.32000000000005</v>
      </c>
      <c r="KQ406" s="4">
        <v>628.39</v>
      </c>
      <c r="KR406" s="4">
        <v>628.39</v>
      </c>
      <c r="KS406" s="4">
        <v>628.47</v>
      </c>
      <c r="KT406" s="4">
        <v>628.54</v>
      </c>
      <c r="KU406" s="4">
        <v>628.62</v>
      </c>
      <c r="KV406" s="4">
        <v>628.69000000000005</v>
      </c>
      <c r="KW406" s="4">
        <v>628.76</v>
      </c>
      <c r="KX406" s="4">
        <v>628.84</v>
      </c>
      <c r="KY406" s="4">
        <v>628.84</v>
      </c>
      <c r="KZ406" s="4">
        <v>628.91</v>
      </c>
      <c r="LA406" s="4">
        <v>628.99</v>
      </c>
      <c r="LB406" s="4">
        <v>629.05999999999995</v>
      </c>
      <c r="LC406" s="4">
        <v>629.14</v>
      </c>
      <c r="LD406" s="4">
        <v>629.21</v>
      </c>
      <c r="LE406" s="4">
        <v>629.28</v>
      </c>
      <c r="LF406" s="4">
        <v>629.28</v>
      </c>
      <c r="LG406" s="4">
        <v>629.36</v>
      </c>
      <c r="LH406" s="4">
        <v>629.42999999999995</v>
      </c>
      <c r="LI406" s="4">
        <v>629.51</v>
      </c>
      <c r="LJ406" s="4">
        <v>629.58000000000004</v>
      </c>
      <c r="LK406" s="4">
        <v>629.65</v>
      </c>
      <c r="LL406" s="4">
        <v>629.73</v>
      </c>
      <c r="LM406" s="4">
        <v>629.73</v>
      </c>
      <c r="LN406" s="4">
        <v>629.79999999999995</v>
      </c>
      <c r="LO406" s="4">
        <v>629.88</v>
      </c>
      <c r="LP406" s="4">
        <v>629.95000000000005</v>
      </c>
      <c r="LQ406" s="4">
        <v>630.02</v>
      </c>
      <c r="LR406" s="4">
        <v>630.1</v>
      </c>
      <c r="LS406" s="4">
        <v>630.16999999999996</v>
      </c>
      <c r="LT406" s="4">
        <v>630.16999999999996</v>
      </c>
      <c r="LU406" s="4">
        <v>630.25</v>
      </c>
      <c r="LV406" s="4">
        <v>630.32000000000005</v>
      </c>
      <c r="LW406" s="4">
        <v>630.4</v>
      </c>
      <c r="LX406" s="4">
        <v>630.47</v>
      </c>
      <c r="LY406" s="4">
        <v>630.54</v>
      </c>
      <c r="LZ406" s="4">
        <v>630.62</v>
      </c>
      <c r="MA406" s="4">
        <v>630.62</v>
      </c>
      <c r="MB406" s="4">
        <v>630.69000000000005</v>
      </c>
      <c r="MC406" s="4">
        <v>630.79</v>
      </c>
      <c r="MD406" s="4">
        <v>630.91</v>
      </c>
      <c r="ME406" s="4">
        <v>631.03</v>
      </c>
      <c r="MF406" s="4">
        <v>631.16</v>
      </c>
      <c r="MG406" s="4">
        <v>631.33000000000004</v>
      </c>
      <c r="MH406" s="4">
        <v>631.33000000000004</v>
      </c>
      <c r="MI406" s="4">
        <v>631.51</v>
      </c>
      <c r="MJ406" s="4">
        <v>631.67999999999995</v>
      </c>
      <c r="MK406" s="4">
        <v>631.85</v>
      </c>
      <c r="ML406" s="4">
        <v>632.03</v>
      </c>
      <c r="MM406" s="4">
        <v>632.20000000000005</v>
      </c>
      <c r="MN406" s="4">
        <v>632.37</v>
      </c>
      <c r="MO406" s="4">
        <v>632.37</v>
      </c>
      <c r="MP406" s="4">
        <v>632.54</v>
      </c>
      <c r="MQ406" s="4">
        <v>632.72</v>
      </c>
      <c r="MR406" s="4">
        <v>632.9</v>
      </c>
      <c r="MS406" s="4">
        <v>633.12</v>
      </c>
      <c r="MT406" s="4">
        <v>633.35</v>
      </c>
      <c r="MU406" s="4">
        <v>633.57000000000005</v>
      </c>
      <c r="MV406" s="4">
        <v>633.57000000000005</v>
      </c>
      <c r="MW406" s="4">
        <v>633.79</v>
      </c>
      <c r="MX406" s="4">
        <v>634.01</v>
      </c>
      <c r="MY406" s="4">
        <v>634.24</v>
      </c>
      <c r="MZ406" s="4">
        <v>634.47</v>
      </c>
      <c r="NA406" s="4">
        <v>634.72</v>
      </c>
      <c r="NB406" s="4">
        <v>634.97</v>
      </c>
      <c r="NC406" s="4">
        <v>634.97</v>
      </c>
      <c r="ND406" s="4">
        <v>635.21</v>
      </c>
      <c r="NE406" s="4">
        <v>635.46</v>
      </c>
      <c r="NF406" s="4">
        <v>635.71</v>
      </c>
      <c r="NG406" s="4">
        <v>635.95000000000005</v>
      </c>
      <c r="NH406" s="4">
        <v>639.96</v>
      </c>
      <c r="NI406" s="4">
        <v>644.63</v>
      </c>
      <c r="NJ406" s="4">
        <v>644.63</v>
      </c>
      <c r="NK406" s="4">
        <v>655.98</v>
      </c>
      <c r="NL406" s="4">
        <v>666.47</v>
      </c>
      <c r="NM406" s="4">
        <v>678.88</v>
      </c>
      <c r="NN406" s="4">
        <v>694.29</v>
      </c>
      <c r="NO406" s="4">
        <v>694.29</v>
      </c>
      <c r="NP406" s="4">
        <v>721.81</v>
      </c>
      <c r="NQ406" s="4">
        <v>721.81</v>
      </c>
      <c r="NR406" s="4">
        <v>722.72</v>
      </c>
      <c r="NS406" s="4">
        <v>732.24</v>
      </c>
      <c r="NT406" s="4">
        <v>746.51</v>
      </c>
      <c r="NU406" s="4">
        <v>862.8</v>
      </c>
      <c r="NV406" s="4">
        <v>1097.27</v>
      </c>
      <c r="NW406" s="4">
        <v>1134.74</v>
      </c>
      <c r="NX406" s="4">
        <v>1134.74</v>
      </c>
      <c r="NY406" s="4">
        <v>1203.3499999999999</v>
      </c>
      <c r="NZ406" s="4">
        <v>1274.31</v>
      </c>
      <c r="OA406" s="4">
        <v>1326.89</v>
      </c>
      <c r="OB406" s="4">
        <v>1462.87</v>
      </c>
      <c r="OC406" s="4">
        <v>1538.29</v>
      </c>
      <c r="OD406" s="4">
        <v>1551.03</v>
      </c>
      <c r="OE406" s="4">
        <v>1551.03</v>
      </c>
      <c r="OF406" s="4">
        <v>1576.54</v>
      </c>
      <c r="OG406" s="4">
        <v>1641.11</v>
      </c>
      <c r="OH406" s="4">
        <v>1742.84</v>
      </c>
      <c r="OI406" s="4">
        <v>1762.45</v>
      </c>
      <c r="OJ406" s="4">
        <v>1802.94</v>
      </c>
      <c r="OK406" s="4">
        <v>1863.27</v>
      </c>
      <c r="OL406" s="4">
        <v>1863.27</v>
      </c>
      <c r="OM406" s="4">
        <v>1970.55</v>
      </c>
      <c r="ON406" s="4">
        <v>1990.8</v>
      </c>
      <c r="OO406" s="4">
        <v>1994.44</v>
      </c>
      <c r="OP406" s="4">
        <v>1998.88</v>
      </c>
      <c r="OQ406" s="4">
        <v>2006.81</v>
      </c>
      <c r="OR406" s="4">
        <v>2024.65</v>
      </c>
      <c r="OS406" s="4">
        <v>2024.65</v>
      </c>
      <c r="OT406" s="4">
        <v>2044.87</v>
      </c>
      <c r="OU406" s="4">
        <v>2089.19</v>
      </c>
      <c r="OV406" s="4">
        <v>2090.79</v>
      </c>
      <c r="OW406" s="4">
        <v>2094.09</v>
      </c>
      <c r="OX406" s="4">
        <v>2097.79</v>
      </c>
      <c r="OY406" s="4">
        <v>2099.89</v>
      </c>
      <c r="OZ406" s="4">
        <v>2099.89</v>
      </c>
      <c r="PA406" s="4">
        <v>2100.4899999999998</v>
      </c>
      <c r="PB406" s="4">
        <v>2101.89</v>
      </c>
      <c r="PC406" s="4">
        <v>2207.4899999999998</v>
      </c>
      <c r="PD406" s="4">
        <v>2298.89</v>
      </c>
      <c r="PE406" s="4">
        <v>2302.4899999999998</v>
      </c>
      <c r="PF406" s="4">
        <v>2306.89</v>
      </c>
      <c r="PG406" s="4">
        <v>2306.89</v>
      </c>
      <c r="PH406" s="4">
        <v>2313.89</v>
      </c>
      <c r="PI406" s="4">
        <v>2315.09</v>
      </c>
      <c r="PJ406" s="4">
        <v>2317.89</v>
      </c>
      <c r="PK406" s="4">
        <v>2318.19</v>
      </c>
      <c r="PL406" s="4">
        <v>2318.89</v>
      </c>
      <c r="PM406" s="4">
        <v>2319.09</v>
      </c>
      <c r="PN406" s="4">
        <v>2319.09</v>
      </c>
      <c r="PO406" s="4">
        <v>2319.3200000000002</v>
      </c>
      <c r="PP406" s="4">
        <v>2319.89</v>
      </c>
      <c r="PQ406" s="4">
        <v>2320.09</v>
      </c>
      <c r="PR406" s="4">
        <v>2320.3200000000002</v>
      </c>
      <c r="PS406" s="4">
        <v>2320.89</v>
      </c>
      <c r="PT406" s="4">
        <v>2321.09</v>
      </c>
      <c r="PU406" s="4">
        <v>2321.09</v>
      </c>
      <c r="PV406" s="4">
        <v>2321.3200000000002</v>
      </c>
      <c r="PW406" s="4">
        <v>2321.89</v>
      </c>
      <c r="PX406" s="4">
        <v>2321.89</v>
      </c>
      <c r="PY406" s="4">
        <v>2321.89</v>
      </c>
      <c r="PZ406" s="4">
        <v>2321.89</v>
      </c>
      <c r="QA406" s="4">
        <v>2321.89</v>
      </c>
      <c r="QB406" s="4">
        <v>2321.89</v>
      </c>
      <c r="QC406" s="4">
        <v>2321.89</v>
      </c>
      <c r="QD406" s="4">
        <v>2321.89</v>
      </c>
      <c r="QE406" s="4">
        <v>2321.89</v>
      </c>
      <c r="QF406" s="4">
        <v>2321.89</v>
      </c>
      <c r="QG406" s="4">
        <v>2321.89</v>
      </c>
      <c r="QH406" s="4">
        <v>2321.89</v>
      </c>
      <c r="QI406" s="4">
        <v>2321.89</v>
      </c>
      <c r="QJ406" s="4">
        <v>2321.89</v>
      </c>
      <c r="QK406" s="4">
        <v>2321.89</v>
      </c>
      <c r="QL406" s="4">
        <v>2321.89</v>
      </c>
      <c r="QM406" s="4">
        <v>2321.89</v>
      </c>
      <c r="QN406" s="4">
        <v>2321.89</v>
      </c>
      <c r="QO406" s="4">
        <v>2321.89</v>
      </c>
      <c r="QP406" s="4">
        <v>2321.89</v>
      </c>
      <c r="QQ406" s="4">
        <v>2321.89</v>
      </c>
      <c r="QR406" s="4">
        <v>2321.89</v>
      </c>
      <c r="QS406" s="4">
        <v>2321.89</v>
      </c>
      <c r="QT406" s="4">
        <v>2321.89</v>
      </c>
      <c r="QU406" s="4">
        <v>2321.89</v>
      </c>
      <c r="QV406" s="4">
        <v>2321.89</v>
      </c>
      <c r="QW406" s="4">
        <v>2321.89</v>
      </c>
      <c r="QX406" s="4">
        <v>2321.89</v>
      </c>
      <c r="QY406" s="4">
        <v>2321.89</v>
      </c>
      <c r="QZ406" s="4">
        <v>2321.89</v>
      </c>
    </row>
    <row r="407" spans="1:468">
      <c r="A407" s="4" t="s">
        <v>1143</v>
      </c>
      <c r="D407" s="4">
        <v>17939.169999999998</v>
      </c>
      <c r="E407" s="4">
        <v>14110.71</v>
      </c>
      <c r="F407" s="689">
        <v>21808728.440000001</v>
      </c>
      <c r="H407" s="4" t="s">
        <v>894</v>
      </c>
      <c r="CS407" s="4">
        <v>0.52</v>
      </c>
      <c r="CT407" s="4">
        <v>1.29</v>
      </c>
      <c r="CU407" s="4">
        <v>2.93</v>
      </c>
      <c r="CV407" s="4">
        <v>4.3600000000000003</v>
      </c>
      <c r="CW407" s="4">
        <v>4.3600000000000003</v>
      </c>
      <c r="CX407" s="4">
        <v>5.13</v>
      </c>
      <c r="CY407" s="4">
        <v>6.05</v>
      </c>
      <c r="CZ407" s="4">
        <v>6.79</v>
      </c>
      <c r="DA407" s="4">
        <v>7.58</v>
      </c>
      <c r="DB407" s="4">
        <v>8.65</v>
      </c>
      <c r="DC407" s="4">
        <v>10.24</v>
      </c>
      <c r="DD407" s="4">
        <v>10.24</v>
      </c>
      <c r="DE407" s="4">
        <v>12.23</v>
      </c>
      <c r="DF407" s="4">
        <v>14.68</v>
      </c>
      <c r="DG407" s="4">
        <v>16.43</v>
      </c>
      <c r="DH407" s="4">
        <v>18.22</v>
      </c>
      <c r="DI407" s="4">
        <v>20.010000000000002</v>
      </c>
      <c r="DJ407" s="4">
        <v>21.8</v>
      </c>
      <c r="DK407" s="4">
        <v>21.8</v>
      </c>
      <c r="DL407" s="4">
        <v>24.15</v>
      </c>
      <c r="DM407" s="4">
        <v>26.9</v>
      </c>
      <c r="DN407" s="4">
        <v>29.97</v>
      </c>
      <c r="DO407" s="4">
        <v>34.47</v>
      </c>
      <c r="DP407" s="4">
        <v>40</v>
      </c>
      <c r="DQ407" s="4">
        <v>48.46</v>
      </c>
      <c r="DR407" s="4">
        <v>48.46</v>
      </c>
      <c r="DS407" s="4">
        <v>59.96</v>
      </c>
      <c r="DT407" s="4">
        <v>75.02</v>
      </c>
      <c r="DU407" s="4">
        <v>97.95</v>
      </c>
      <c r="DV407" s="4">
        <v>115.9</v>
      </c>
      <c r="DW407" s="4">
        <v>133.57</v>
      </c>
      <c r="DX407" s="4">
        <v>143.79</v>
      </c>
      <c r="DY407" s="4">
        <v>143.79</v>
      </c>
      <c r="DZ407" s="4">
        <v>148.1</v>
      </c>
      <c r="EA407" s="4">
        <v>152.06</v>
      </c>
      <c r="EB407" s="4">
        <v>155.24</v>
      </c>
      <c r="EC407" s="4">
        <v>156.69</v>
      </c>
      <c r="ED407" s="4">
        <v>158.29</v>
      </c>
      <c r="EE407" s="4">
        <v>160</v>
      </c>
      <c r="EF407" s="4">
        <v>160</v>
      </c>
      <c r="EG407" s="4">
        <v>162.28</v>
      </c>
      <c r="EH407" s="4">
        <v>164.83</v>
      </c>
      <c r="EI407" s="4">
        <v>167.5</v>
      </c>
      <c r="EJ407" s="4">
        <v>170.2</v>
      </c>
      <c r="EK407" s="4">
        <v>173.04</v>
      </c>
      <c r="EL407" s="4">
        <v>176.36</v>
      </c>
      <c r="EM407" s="4">
        <v>176.36</v>
      </c>
      <c r="EN407" s="4">
        <v>179.89</v>
      </c>
      <c r="EO407" s="4">
        <v>183.53</v>
      </c>
      <c r="EP407" s="4">
        <v>187.48</v>
      </c>
      <c r="EQ407" s="4">
        <v>190.99</v>
      </c>
      <c r="ER407" s="4">
        <v>194.51</v>
      </c>
      <c r="ES407" s="4">
        <v>198.25</v>
      </c>
      <c r="ET407" s="4">
        <v>198.25</v>
      </c>
      <c r="EU407" s="4">
        <v>203.14</v>
      </c>
      <c r="EV407" s="4">
        <v>209.63</v>
      </c>
      <c r="EW407" s="4">
        <v>216.46</v>
      </c>
      <c r="EX407" s="4">
        <v>224.04</v>
      </c>
      <c r="EY407" s="4">
        <v>244.07</v>
      </c>
      <c r="EZ407" s="4">
        <v>272.77999999999997</v>
      </c>
      <c r="FA407" s="4">
        <v>272.77999999999997</v>
      </c>
      <c r="FB407" s="4">
        <v>296.18</v>
      </c>
      <c r="FC407" s="4">
        <v>315.05</v>
      </c>
      <c r="FD407" s="4">
        <v>348.51</v>
      </c>
      <c r="FE407" s="4">
        <v>410.68</v>
      </c>
      <c r="FF407" s="4">
        <v>420.98</v>
      </c>
      <c r="FG407" s="4">
        <v>432.09</v>
      </c>
      <c r="FH407" s="4">
        <v>432.09</v>
      </c>
      <c r="FI407" s="4">
        <v>461.68</v>
      </c>
      <c r="FJ407" s="4">
        <v>461.68</v>
      </c>
      <c r="FK407" s="4">
        <v>503.23</v>
      </c>
      <c r="FL407" s="4">
        <v>604.9</v>
      </c>
      <c r="FM407" s="4">
        <v>767.5</v>
      </c>
      <c r="FN407" s="4">
        <v>938.84</v>
      </c>
      <c r="FO407" s="4">
        <v>938.84</v>
      </c>
      <c r="FP407" s="4">
        <v>1015.3</v>
      </c>
      <c r="FQ407" s="4">
        <v>1161.3499999999999</v>
      </c>
      <c r="FR407" s="4">
        <v>1320.37</v>
      </c>
      <c r="FS407" s="4">
        <v>1385.64</v>
      </c>
      <c r="FT407" s="4">
        <v>1508.51</v>
      </c>
      <c r="FU407" s="4">
        <v>2009.53</v>
      </c>
      <c r="FV407" s="4">
        <v>2009.53</v>
      </c>
      <c r="FW407" s="4">
        <v>2215.1</v>
      </c>
      <c r="FX407" s="4">
        <v>2374.2600000000002</v>
      </c>
      <c r="FY407" s="4">
        <v>2616.9499999999998</v>
      </c>
      <c r="FZ407" s="4">
        <v>2835.75</v>
      </c>
      <c r="GA407" s="4">
        <v>3083.39</v>
      </c>
      <c r="GB407" s="4">
        <v>3588.19</v>
      </c>
      <c r="GC407" s="4">
        <v>3588.19</v>
      </c>
      <c r="GD407" s="4">
        <v>4235.66</v>
      </c>
      <c r="GE407" s="4">
        <v>4381.6000000000004</v>
      </c>
      <c r="GF407" s="4">
        <v>4436.88</v>
      </c>
      <c r="GG407" s="4">
        <v>4442.03</v>
      </c>
      <c r="GH407" s="4">
        <v>4447.1899999999996</v>
      </c>
      <c r="GI407" s="4">
        <v>4447.1899999999996</v>
      </c>
      <c r="GJ407" s="4">
        <v>4447.1899999999996</v>
      </c>
      <c r="GK407" s="4">
        <v>4447.1899999999996</v>
      </c>
      <c r="GL407" s="4">
        <v>4447.1899999999996</v>
      </c>
      <c r="GM407" s="4">
        <v>4447.1899999999996</v>
      </c>
      <c r="GN407" s="4">
        <v>4455.28</v>
      </c>
      <c r="GO407" s="4">
        <v>4462.96</v>
      </c>
      <c r="GP407" s="4">
        <v>4470.1499999999996</v>
      </c>
      <c r="GQ407" s="4">
        <v>4470.1499999999996</v>
      </c>
      <c r="GR407" s="4">
        <v>4477.75</v>
      </c>
      <c r="GS407" s="4">
        <v>4486.9799999999996</v>
      </c>
      <c r="GT407" s="4">
        <v>4502.74</v>
      </c>
      <c r="GU407" s="4">
        <v>4529.29</v>
      </c>
      <c r="GV407" s="4">
        <v>4552.93</v>
      </c>
      <c r="GW407" s="4">
        <v>4562.46</v>
      </c>
      <c r="GX407" s="4">
        <v>4562.46</v>
      </c>
      <c r="GY407" s="4">
        <v>4572.6499999999996</v>
      </c>
      <c r="GZ407" s="4">
        <v>4583.05</v>
      </c>
      <c r="HA407" s="4">
        <v>4599.72</v>
      </c>
      <c r="HB407" s="4">
        <v>4621.1400000000003</v>
      </c>
      <c r="HC407" s="4">
        <v>4657.22</v>
      </c>
      <c r="HD407" s="4">
        <v>4700.3599999999997</v>
      </c>
      <c r="HE407" s="4">
        <v>4700.3599999999997</v>
      </c>
      <c r="HF407" s="4">
        <v>4737.53</v>
      </c>
      <c r="HG407" s="4">
        <v>4768.78</v>
      </c>
      <c r="HH407" s="4">
        <v>4804.62</v>
      </c>
      <c r="HI407" s="4">
        <v>4849.4399999999996</v>
      </c>
      <c r="HJ407" s="4">
        <v>4882.17</v>
      </c>
      <c r="HK407" s="4">
        <v>4918.4399999999996</v>
      </c>
      <c r="HL407" s="4">
        <v>4918.4399999999996</v>
      </c>
      <c r="HM407" s="4">
        <v>4958.21</v>
      </c>
      <c r="HN407" s="4">
        <v>4997.66</v>
      </c>
      <c r="HO407" s="4">
        <v>5061.82</v>
      </c>
      <c r="HP407" s="4">
        <v>5135.8599999999997</v>
      </c>
      <c r="HQ407" s="4">
        <v>5213.63</v>
      </c>
      <c r="HR407" s="4">
        <v>5296.9</v>
      </c>
      <c r="HS407" s="4">
        <v>5296.9</v>
      </c>
      <c r="HT407" s="4">
        <v>5389.08</v>
      </c>
      <c r="HU407" s="4">
        <v>5490.52</v>
      </c>
      <c r="HV407" s="4">
        <v>5585.03</v>
      </c>
      <c r="HW407" s="4">
        <v>5684.89</v>
      </c>
      <c r="HX407" s="4">
        <v>5787.07</v>
      </c>
      <c r="HY407" s="4">
        <v>5888.5</v>
      </c>
      <c r="HZ407" s="4">
        <v>5888.5</v>
      </c>
      <c r="IA407" s="4">
        <v>6008.18</v>
      </c>
      <c r="IB407" s="4">
        <v>6150.26</v>
      </c>
      <c r="IC407" s="4">
        <v>6291.3</v>
      </c>
      <c r="ID407" s="4">
        <v>6429.85</v>
      </c>
      <c r="IE407" s="4">
        <v>6581.21</v>
      </c>
      <c r="IF407" s="4">
        <v>6737.18</v>
      </c>
      <c r="IG407" s="4">
        <v>6737.18</v>
      </c>
      <c r="IH407" s="4">
        <v>6895.27</v>
      </c>
      <c r="II407" s="4">
        <v>6994.59</v>
      </c>
      <c r="IJ407" s="4">
        <v>7053.6</v>
      </c>
      <c r="IK407" s="4">
        <v>7093.93</v>
      </c>
      <c r="IL407" s="4">
        <v>7127.2</v>
      </c>
      <c r="IM407" s="4">
        <v>7154.53</v>
      </c>
      <c r="IN407" s="4">
        <v>7154.53</v>
      </c>
      <c r="IO407" s="4">
        <v>7180.82</v>
      </c>
      <c r="IP407" s="4">
        <v>7204.42</v>
      </c>
      <c r="IQ407" s="4">
        <v>7227.59</v>
      </c>
      <c r="IR407" s="4">
        <v>7251.74</v>
      </c>
      <c r="IS407" s="4">
        <v>7274.37</v>
      </c>
      <c r="IT407" s="4">
        <v>7295.05</v>
      </c>
      <c r="IU407" s="4">
        <v>7295.05</v>
      </c>
      <c r="IV407" s="4">
        <v>7318.44</v>
      </c>
      <c r="IW407" s="4">
        <v>7342.07</v>
      </c>
      <c r="IX407" s="4">
        <v>7366.68</v>
      </c>
      <c r="IY407" s="4">
        <v>7366.68</v>
      </c>
      <c r="IZ407" s="4">
        <v>7366.68</v>
      </c>
      <c r="JA407" s="4">
        <v>7366.68</v>
      </c>
      <c r="JB407" s="4">
        <v>7366.68</v>
      </c>
      <c r="JC407" s="4">
        <v>7366.68</v>
      </c>
      <c r="JD407" s="4">
        <v>7395.1</v>
      </c>
      <c r="JE407" s="4">
        <v>7439.09</v>
      </c>
      <c r="JF407" s="4">
        <v>7478.15</v>
      </c>
      <c r="JG407" s="4">
        <v>7516.24</v>
      </c>
      <c r="JH407" s="4">
        <v>7550.32</v>
      </c>
      <c r="JI407" s="4">
        <v>7550.32</v>
      </c>
      <c r="JJ407" s="4">
        <v>7592.15</v>
      </c>
      <c r="JK407" s="4">
        <v>7664.57</v>
      </c>
      <c r="JL407" s="4">
        <v>7733.53</v>
      </c>
      <c r="JM407" s="4">
        <v>7776.16</v>
      </c>
      <c r="JN407" s="4">
        <v>7829.24</v>
      </c>
      <c r="JO407" s="4">
        <v>7883.25</v>
      </c>
      <c r="JP407" s="4">
        <v>7883.25</v>
      </c>
      <c r="JQ407" s="4">
        <v>7943.75</v>
      </c>
      <c r="JR407" s="4">
        <v>8001.17</v>
      </c>
      <c r="JS407" s="4">
        <v>8035</v>
      </c>
      <c r="JT407" s="4">
        <v>8069.17</v>
      </c>
      <c r="JU407" s="4">
        <v>8103.23</v>
      </c>
      <c r="JV407" s="4">
        <v>8137.63</v>
      </c>
      <c r="JW407" s="4">
        <v>8137.63</v>
      </c>
      <c r="JX407" s="4">
        <v>8172.98</v>
      </c>
      <c r="JY407" s="4">
        <v>8209.1299999999992</v>
      </c>
      <c r="JZ407" s="4">
        <v>8246.24</v>
      </c>
      <c r="KA407" s="4">
        <v>8284.17</v>
      </c>
      <c r="KB407" s="4">
        <v>8321.9699999999993</v>
      </c>
      <c r="KC407" s="4">
        <v>8359.35</v>
      </c>
      <c r="KD407" s="4">
        <v>8359.35</v>
      </c>
      <c r="KE407" s="4">
        <v>8396.84</v>
      </c>
      <c r="KF407" s="4">
        <v>8434.84</v>
      </c>
      <c r="KG407" s="4">
        <v>8473.31</v>
      </c>
      <c r="KH407" s="4">
        <v>8511.93</v>
      </c>
      <c r="KI407" s="4">
        <v>8550.02</v>
      </c>
      <c r="KJ407" s="4">
        <v>8587.82</v>
      </c>
      <c r="KK407" s="4">
        <v>8587.82</v>
      </c>
      <c r="KL407" s="4">
        <v>8625.35</v>
      </c>
      <c r="KM407" s="4">
        <v>8663.11</v>
      </c>
      <c r="KN407" s="4">
        <v>8701.15</v>
      </c>
      <c r="KO407" s="4">
        <v>8739.48</v>
      </c>
      <c r="KP407" s="4">
        <v>8777.82</v>
      </c>
      <c r="KQ407" s="4">
        <v>8816.0300000000007</v>
      </c>
      <c r="KR407" s="4">
        <v>8816.0300000000007</v>
      </c>
      <c r="KS407" s="4">
        <v>8853.19</v>
      </c>
      <c r="KT407" s="4">
        <v>8890.1299999999992</v>
      </c>
      <c r="KU407" s="4">
        <v>8927.16</v>
      </c>
      <c r="KV407" s="4">
        <v>8964.44</v>
      </c>
      <c r="KW407" s="4">
        <v>9001.86</v>
      </c>
      <c r="KX407" s="4">
        <v>9039.32</v>
      </c>
      <c r="KY407" s="4">
        <v>9039.32</v>
      </c>
      <c r="KZ407" s="4">
        <v>9076.85</v>
      </c>
      <c r="LA407" s="4">
        <v>9115.2800000000007</v>
      </c>
      <c r="LB407" s="4">
        <v>9155.69</v>
      </c>
      <c r="LC407" s="4">
        <v>9197.93</v>
      </c>
      <c r="LD407" s="4">
        <v>9241.58</v>
      </c>
      <c r="LE407" s="4">
        <v>9285.9500000000007</v>
      </c>
      <c r="LF407" s="4">
        <v>9285.9500000000007</v>
      </c>
      <c r="LG407" s="4">
        <v>9330.85</v>
      </c>
      <c r="LH407" s="4">
        <v>9376.43</v>
      </c>
      <c r="LI407" s="4">
        <v>9425.15</v>
      </c>
      <c r="LJ407" s="4">
        <v>9475.3700000000008</v>
      </c>
      <c r="LK407" s="4">
        <v>9526.65</v>
      </c>
      <c r="LL407" s="4">
        <v>9580.81</v>
      </c>
      <c r="LM407" s="4">
        <v>9580.81</v>
      </c>
      <c r="LN407" s="4">
        <v>9640.1200000000008</v>
      </c>
      <c r="LO407" s="4">
        <v>9700.5300000000007</v>
      </c>
      <c r="LP407" s="4">
        <v>9763.34</v>
      </c>
      <c r="LQ407" s="4">
        <v>9827.27</v>
      </c>
      <c r="LR407" s="4">
        <v>9894.2000000000007</v>
      </c>
      <c r="LS407" s="4">
        <v>9964.4500000000007</v>
      </c>
      <c r="LT407" s="4">
        <v>9964.4500000000007</v>
      </c>
      <c r="LU407" s="4">
        <v>10038.040000000001</v>
      </c>
      <c r="LV407" s="4">
        <v>10115.709999999999</v>
      </c>
      <c r="LW407" s="4">
        <v>10196.35</v>
      </c>
      <c r="LX407" s="4">
        <v>10279.08</v>
      </c>
      <c r="LY407" s="4">
        <v>10370.32</v>
      </c>
      <c r="LZ407" s="4">
        <v>10464.56</v>
      </c>
      <c r="MA407" s="4">
        <v>10464.56</v>
      </c>
      <c r="MB407" s="4">
        <v>10570.5</v>
      </c>
      <c r="MC407" s="4">
        <v>10692.16</v>
      </c>
      <c r="MD407" s="4">
        <v>10796.92</v>
      </c>
      <c r="ME407" s="4">
        <v>10897.44</v>
      </c>
      <c r="MF407" s="4">
        <v>10999.14</v>
      </c>
      <c r="MG407" s="4">
        <v>11103.17</v>
      </c>
      <c r="MH407" s="4">
        <v>11103.17</v>
      </c>
      <c r="MI407" s="4">
        <v>11207.4</v>
      </c>
      <c r="MJ407" s="4">
        <v>11313.4</v>
      </c>
      <c r="MK407" s="4">
        <v>11419.88</v>
      </c>
      <c r="ML407" s="4">
        <v>11525.79</v>
      </c>
      <c r="MM407" s="4">
        <v>11634.36</v>
      </c>
      <c r="MN407" s="4">
        <v>11747.3</v>
      </c>
      <c r="MO407" s="4">
        <v>11747.3</v>
      </c>
      <c r="MP407" s="4">
        <v>11867.31</v>
      </c>
      <c r="MQ407" s="4">
        <v>11990.49</v>
      </c>
      <c r="MR407" s="4">
        <v>12119.59</v>
      </c>
      <c r="MS407" s="4">
        <v>12253.42</v>
      </c>
      <c r="MT407" s="4">
        <v>12393.25</v>
      </c>
      <c r="MU407" s="4">
        <v>12534.87</v>
      </c>
      <c r="MV407" s="4">
        <v>12534.87</v>
      </c>
      <c r="MW407" s="4">
        <v>12678.82</v>
      </c>
      <c r="MX407" s="4">
        <v>12826.78</v>
      </c>
      <c r="MY407" s="4">
        <v>12984.39</v>
      </c>
      <c r="MZ407" s="4">
        <v>13145.83</v>
      </c>
      <c r="NA407" s="4">
        <v>13305.84</v>
      </c>
      <c r="NB407" s="4">
        <v>13463.11</v>
      </c>
      <c r="NC407" s="4">
        <v>13463.11</v>
      </c>
      <c r="ND407" s="4">
        <v>13626.54</v>
      </c>
      <c r="NE407" s="4">
        <v>13791.33</v>
      </c>
      <c r="NF407" s="4">
        <v>13951.19</v>
      </c>
      <c r="NG407" s="4">
        <v>14110.71</v>
      </c>
      <c r="NH407" s="4">
        <v>14551.13</v>
      </c>
      <c r="NI407" s="4">
        <v>15336.19</v>
      </c>
      <c r="NJ407" s="4">
        <v>15336.19</v>
      </c>
      <c r="NK407" s="4">
        <v>15889.73</v>
      </c>
      <c r="NL407" s="4">
        <v>15982.85</v>
      </c>
      <c r="NM407" s="4">
        <v>16070.21</v>
      </c>
      <c r="NN407" s="4">
        <v>16159.44</v>
      </c>
      <c r="NO407" s="4">
        <v>16159.44</v>
      </c>
      <c r="NP407" s="4">
        <v>16241.12</v>
      </c>
      <c r="NQ407" s="4">
        <v>16241.12</v>
      </c>
      <c r="NR407" s="4">
        <v>16358.77</v>
      </c>
      <c r="NS407" s="4">
        <v>16489.43</v>
      </c>
      <c r="NT407" s="4">
        <v>16504.900000000001</v>
      </c>
      <c r="NU407" s="4">
        <v>16533.64</v>
      </c>
      <c r="NV407" s="4">
        <v>16586.990000000002</v>
      </c>
      <c r="NW407" s="4">
        <v>16615.439999999999</v>
      </c>
      <c r="NX407" s="4">
        <v>16615.439999999999</v>
      </c>
      <c r="NY407" s="4">
        <v>16636.27</v>
      </c>
      <c r="NZ407" s="4">
        <v>16658.72</v>
      </c>
      <c r="OA407" s="4">
        <v>16679.93</v>
      </c>
      <c r="OB407" s="4">
        <v>16729.82</v>
      </c>
      <c r="OC407" s="4">
        <v>16839.05</v>
      </c>
      <c r="OD407" s="4">
        <v>16990.57</v>
      </c>
      <c r="OE407" s="4">
        <v>16990.57</v>
      </c>
      <c r="OF407" s="4">
        <v>17044.900000000001</v>
      </c>
      <c r="OG407" s="4">
        <v>17111.509999999998</v>
      </c>
      <c r="OH407" s="4">
        <v>17233.96</v>
      </c>
      <c r="OI407" s="4">
        <v>17251.419999999998</v>
      </c>
      <c r="OJ407" s="4">
        <v>17291.73</v>
      </c>
      <c r="OK407" s="4">
        <v>17312.02</v>
      </c>
      <c r="OL407" s="4">
        <v>17312.02</v>
      </c>
      <c r="OM407" s="4">
        <v>17332.98</v>
      </c>
      <c r="ON407" s="4">
        <v>17380.599999999999</v>
      </c>
      <c r="OO407" s="4">
        <v>17403.41</v>
      </c>
      <c r="OP407" s="4">
        <v>17428.55</v>
      </c>
      <c r="OQ407" s="4">
        <v>17473.39</v>
      </c>
      <c r="OR407" s="4">
        <v>17494.79</v>
      </c>
      <c r="OS407" s="4">
        <v>17494.79</v>
      </c>
      <c r="OT407" s="4">
        <v>17519.64</v>
      </c>
      <c r="OU407" s="4">
        <v>17556.189999999999</v>
      </c>
      <c r="OV407" s="4">
        <v>17586.72</v>
      </c>
      <c r="OW407" s="4">
        <v>17607.330000000002</v>
      </c>
      <c r="OX407" s="4">
        <v>17643.669999999998</v>
      </c>
      <c r="OY407" s="4">
        <v>17658.490000000002</v>
      </c>
      <c r="OZ407" s="4">
        <v>17658.490000000002</v>
      </c>
      <c r="PA407" s="4">
        <v>17672.45</v>
      </c>
      <c r="PB407" s="4">
        <v>17676.96</v>
      </c>
      <c r="PC407" s="4">
        <v>17682.96</v>
      </c>
      <c r="PD407" s="4">
        <v>17685.509999999998</v>
      </c>
      <c r="PE407" s="4">
        <v>17688.78</v>
      </c>
      <c r="PF407" s="4">
        <v>17695.71</v>
      </c>
      <c r="PG407" s="4">
        <v>17695.71</v>
      </c>
      <c r="PH407" s="4">
        <v>17697.560000000001</v>
      </c>
      <c r="PI407" s="4">
        <v>17707.64</v>
      </c>
      <c r="PJ407" s="4">
        <v>17718.96</v>
      </c>
      <c r="PK407" s="4">
        <v>17745.41</v>
      </c>
      <c r="PL407" s="4">
        <v>17801.39</v>
      </c>
      <c r="PM407" s="4">
        <v>17932.02</v>
      </c>
      <c r="PN407" s="4">
        <v>17932.02</v>
      </c>
      <c r="PO407" s="4">
        <v>17932.259999999998</v>
      </c>
      <c r="PP407" s="4">
        <v>17932.54</v>
      </c>
      <c r="PQ407" s="4">
        <v>17933.22</v>
      </c>
      <c r="PR407" s="4">
        <v>17934.41</v>
      </c>
      <c r="PS407" s="4">
        <v>17935.8</v>
      </c>
      <c r="PT407" s="4">
        <v>17939.169999999998</v>
      </c>
      <c r="PU407" s="4">
        <v>17939.169999999998</v>
      </c>
      <c r="PV407" s="4">
        <v>17939.169999999998</v>
      </c>
      <c r="PW407" s="4">
        <v>17939.169999999998</v>
      </c>
      <c r="PX407" s="4">
        <v>17939.169999999998</v>
      </c>
      <c r="PY407" s="4">
        <v>17939.169999999998</v>
      </c>
      <c r="PZ407" s="4">
        <v>17939.169999999998</v>
      </c>
      <c r="QA407" s="4">
        <v>17939.169999999998</v>
      </c>
      <c r="QB407" s="4">
        <v>17939.169999999998</v>
      </c>
      <c r="QC407" s="4">
        <v>17939.169999999998</v>
      </c>
      <c r="QD407" s="4">
        <v>17939.169999999998</v>
      </c>
      <c r="QE407" s="4">
        <v>17939.169999999998</v>
      </c>
      <c r="QF407" s="4">
        <v>17939.169999999998</v>
      </c>
      <c r="QG407" s="4">
        <v>17939.169999999998</v>
      </c>
      <c r="QH407" s="4">
        <v>17939.169999999998</v>
      </c>
      <c r="QI407" s="4">
        <v>17939.169999999998</v>
      </c>
      <c r="QJ407" s="4">
        <v>17939.169999999998</v>
      </c>
      <c r="QK407" s="4">
        <v>17939.169999999998</v>
      </c>
      <c r="QL407" s="4">
        <v>17939.169999999998</v>
      </c>
      <c r="QM407" s="4">
        <v>17939.169999999998</v>
      </c>
      <c r="QN407" s="4">
        <v>17939.169999999998</v>
      </c>
      <c r="QO407" s="4">
        <v>17939.169999999998</v>
      </c>
      <c r="QP407" s="4">
        <v>17939.169999999998</v>
      </c>
      <c r="QQ407" s="4">
        <v>17939.169999999998</v>
      </c>
      <c r="QR407" s="4">
        <v>17939.169999999998</v>
      </c>
      <c r="QS407" s="4">
        <v>17939.169999999998</v>
      </c>
      <c r="QT407" s="4">
        <v>17939.169999999998</v>
      </c>
      <c r="QU407" s="4">
        <v>17939.169999999998</v>
      </c>
      <c r="QV407" s="4">
        <v>17939.169999999998</v>
      </c>
      <c r="QW407" s="4">
        <v>17939.169999999998</v>
      </c>
      <c r="QX407" s="4">
        <v>17939.169999999998</v>
      </c>
      <c r="QY407" s="4">
        <v>17939.169999999998</v>
      </c>
      <c r="QZ407" s="4">
        <v>17939.169999999998</v>
      </c>
    </row>
    <row r="408" spans="1:468">
      <c r="A408" s="4" t="s">
        <v>1423</v>
      </c>
      <c r="D408" s="4">
        <v>14821.15</v>
      </c>
      <c r="E408" s="4">
        <v>11739.01</v>
      </c>
      <c r="F408" s="689">
        <v>13052994.199999999</v>
      </c>
      <c r="H408" s="4" t="s">
        <v>894</v>
      </c>
      <c r="CS408" s="4">
        <v>0.52</v>
      </c>
      <c r="CT408" s="4">
        <v>1.29</v>
      </c>
      <c r="CU408" s="4">
        <v>2.93</v>
      </c>
      <c r="CV408" s="4">
        <v>4.3600000000000003</v>
      </c>
      <c r="CW408" s="4">
        <v>4.3600000000000003</v>
      </c>
      <c r="CX408" s="4">
        <v>5.13</v>
      </c>
      <c r="CY408" s="4">
        <v>6.05</v>
      </c>
      <c r="CZ408" s="4">
        <v>6.79</v>
      </c>
      <c r="DA408" s="4">
        <v>7.58</v>
      </c>
      <c r="DB408" s="4">
        <v>8.65</v>
      </c>
      <c r="DC408" s="4">
        <v>10.24</v>
      </c>
      <c r="DD408" s="4">
        <v>10.24</v>
      </c>
      <c r="DE408" s="4">
        <v>11.88</v>
      </c>
      <c r="DF408" s="4">
        <v>13.6</v>
      </c>
      <c r="DG408" s="4">
        <v>15.35</v>
      </c>
      <c r="DH408" s="4">
        <v>17.14</v>
      </c>
      <c r="DI408" s="4">
        <v>18.93</v>
      </c>
      <c r="DJ408" s="4">
        <v>20.72</v>
      </c>
      <c r="DK408" s="4">
        <v>20.72</v>
      </c>
      <c r="DL408" s="4">
        <v>23.07</v>
      </c>
      <c r="DM408" s="4">
        <v>25.82</v>
      </c>
      <c r="DN408" s="4">
        <v>28.9</v>
      </c>
      <c r="DO408" s="4">
        <v>33.4</v>
      </c>
      <c r="DP408" s="4">
        <v>38.93</v>
      </c>
      <c r="DQ408" s="4">
        <v>47.31</v>
      </c>
      <c r="DR408" s="4">
        <v>47.31</v>
      </c>
      <c r="DS408" s="4">
        <v>58.44</v>
      </c>
      <c r="DT408" s="4">
        <v>73.510000000000005</v>
      </c>
      <c r="DU408" s="4">
        <v>96.43</v>
      </c>
      <c r="DV408" s="4">
        <v>114.39</v>
      </c>
      <c r="DW408" s="4">
        <v>132.05000000000001</v>
      </c>
      <c r="DX408" s="4">
        <v>142.28</v>
      </c>
      <c r="DY408" s="4">
        <v>142.28</v>
      </c>
      <c r="DZ408" s="4">
        <v>146.59</v>
      </c>
      <c r="EA408" s="4">
        <v>150.55000000000001</v>
      </c>
      <c r="EB408" s="4">
        <v>153.72999999999999</v>
      </c>
      <c r="EC408" s="4">
        <v>155.18</v>
      </c>
      <c r="ED408" s="4">
        <v>156.78</v>
      </c>
      <c r="EE408" s="4">
        <v>158.49</v>
      </c>
      <c r="EF408" s="4">
        <v>158.49</v>
      </c>
      <c r="EG408" s="4">
        <v>160.76</v>
      </c>
      <c r="EH408" s="4">
        <v>163.32</v>
      </c>
      <c r="EI408" s="4">
        <v>165.99</v>
      </c>
      <c r="EJ408" s="4">
        <v>168.68</v>
      </c>
      <c r="EK408" s="4">
        <v>171.44</v>
      </c>
      <c r="EL408" s="4">
        <v>174.38</v>
      </c>
      <c r="EM408" s="4">
        <v>174.38</v>
      </c>
      <c r="EN408" s="4">
        <v>177.5</v>
      </c>
      <c r="EO408" s="4">
        <v>180.95</v>
      </c>
      <c r="EP408" s="4">
        <v>184.46</v>
      </c>
      <c r="EQ408" s="4">
        <v>187.98</v>
      </c>
      <c r="ER408" s="4">
        <v>191.49</v>
      </c>
      <c r="ES408" s="4">
        <v>195.24</v>
      </c>
      <c r="ET408" s="4">
        <v>195.24</v>
      </c>
      <c r="EU408" s="4">
        <v>200.13</v>
      </c>
      <c r="EV408" s="4">
        <v>206.57</v>
      </c>
      <c r="EW408" s="4">
        <v>213.36</v>
      </c>
      <c r="EX408" s="4">
        <v>220.87</v>
      </c>
      <c r="EY408" s="4">
        <v>240.4</v>
      </c>
      <c r="EZ408" s="4">
        <v>268.11</v>
      </c>
      <c r="FA408" s="4">
        <v>268.11</v>
      </c>
      <c r="FB408" s="4">
        <v>291.13</v>
      </c>
      <c r="FC408" s="4">
        <v>309.94</v>
      </c>
      <c r="FD408" s="4">
        <v>343.02</v>
      </c>
      <c r="FE408" s="4">
        <v>404.36</v>
      </c>
      <c r="FF408" s="4">
        <v>414.52</v>
      </c>
      <c r="FG408" s="4">
        <v>425.4</v>
      </c>
      <c r="FH408" s="4">
        <v>425.4</v>
      </c>
      <c r="FI408" s="4">
        <v>454.27</v>
      </c>
      <c r="FJ408" s="4">
        <v>454.27</v>
      </c>
      <c r="FK408" s="4">
        <v>495.68</v>
      </c>
      <c r="FL408" s="4">
        <v>597.22</v>
      </c>
      <c r="FM408" s="4">
        <v>759.67</v>
      </c>
      <c r="FN408" s="4">
        <v>930.82</v>
      </c>
      <c r="FO408" s="4">
        <v>930.82</v>
      </c>
      <c r="FP408" s="4">
        <v>1007.13</v>
      </c>
      <c r="FQ408" s="4">
        <v>1152.8</v>
      </c>
      <c r="FR408" s="4">
        <v>1311.82</v>
      </c>
      <c r="FS408" s="4">
        <v>1377.08</v>
      </c>
      <c r="FT408" s="4">
        <v>1499.78</v>
      </c>
      <c r="FU408" s="4">
        <v>2000.52</v>
      </c>
      <c r="FV408" s="4">
        <v>2000.52</v>
      </c>
      <c r="FW408" s="4">
        <v>2204.6</v>
      </c>
      <c r="FX408" s="4">
        <v>2363.61</v>
      </c>
      <c r="FY408" s="4">
        <v>2605.9899999999998</v>
      </c>
      <c r="FZ408" s="4">
        <v>2824.68</v>
      </c>
      <c r="GA408" s="4">
        <v>3072.21</v>
      </c>
      <c r="GB408" s="4">
        <v>3576.89</v>
      </c>
      <c r="GC408" s="4">
        <v>3576.89</v>
      </c>
      <c r="GD408" s="4">
        <v>4224.18</v>
      </c>
      <c r="GE408" s="4">
        <v>4369.6099999999997</v>
      </c>
      <c r="GF408" s="4">
        <v>4423.9799999999996</v>
      </c>
      <c r="GG408" s="4">
        <v>4428.2</v>
      </c>
      <c r="GH408" s="4">
        <v>4432.09</v>
      </c>
      <c r="GI408" s="4">
        <v>4432.09</v>
      </c>
      <c r="GJ408" s="4">
        <v>4432.09</v>
      </c>
      <c r="GK408" s="4">
        <v>4432.09</v>
      </c>
      <c r="GL408" s="4">
        <v>4432.09</v>
      </c>
      <c r="GM408" s="4">
        <v>4432.09</v>
      </c>
      <c r="GN408" s="4">
        <v>4437.96</v>
      </c>
      <c r="GO408" s="4">
        <v>4443.7700000000004</v>
      </c>
      <c r="GP408" s="4">
        <v>4449.83</v>
      </c>
      <c r="GQ408" s="4">
        <v>4449.83</v>
      </c>
      <c r="GR408" s="4">
        <v>4456.34</v>
      </c>
      <c r="GS408" s="4">
        <v>4464.7299999999996</v>
      </c>
      <c r="GT408" s="4">
        <v>4479.66</v>
      </c>
      <c r="GU408" s="4">
        <v>4505.37</v>
      </c>
      <c r="GV408" s="4">
        <v>4528.12</v>
      </c>
      <c r="GW408" s="4">
        <v>4536.5</v>
      </c>
      <c r="GX408" s="4">
        <v>4536.5</v>
      </c>
      <c r="GY408" s="4">
        <v>4545.03</v>
      </c>
      <c r="GZ408" s="4">
        <v>4554.3100000000004</v>
      </c>
      <c r="HA408" s="4">
        <v>4569.5</v>
      </c>
      <c r="HB408" s="4">
        <v>4590.08</v>
      </c>
      <c r="HC408" s="4">
        <v>4625</v>
      </c>
      <c r="HD408" s="4">
        <v>4666.55</v>
      </c>
      <c r="HE408" s="4">
        <v>4666.55</v>
      </c>
      <c r="HF408" s="4">
        <v>4702.8900000000003</v>
      </c>
      <c r="HG408" s="4">
        <v>4733.3</v>
      </c>
      <c r="HH408" s="4">
        <v>4768.3100000000004</v>
      </c>
      <c r="HI408" s="4">
        <v>4812.29</v>
      </c>
      <c r="HJ408" s="4">
        <v>4844.1899999999996</v>
      </c>
      <c r="HK408" s="4">
        <v>4879.62</v>
      </c>
      <c r="HL408" s="4">
        <v>4879.62</v>
      </c>
      <c r="HM408" s="4">
        <v>4918.55</v>
      </c>
      <c r="HN408" s="4">
        <v>4957.1499999999996</v>
      </c>
      <c r="HO408" s="4">
        <v>5020.45</v>
      </c>
      <c r="HP408" s="4">
        <v>5093.63</v>
      </c>
      <c r="HQ408" s="4">
        <v>5170.53</v>
      </c>
      <c r="HR408" s="4">
        <v>5252.91</v>
      </c>
      <c r="HS408" s="4">
        <v>5252.91</v>
      </c>
      <c r="HT408" s="4">
        <v>5344.19</v>
      </c>
      <c r="HU408" s="4">
        <v>5444.79</v>
      </c>
      <c r="HV408" s="4">
        <v>5538.46</v>
      </c>
      <c r="HW408" s="4">
        <v>5637.45</v>
      </c>
      <c r="HX408" s="4">
        <v>5738.76</v>
      </c>
      <c r="HY408" s="4">
        <v>5839.29</v>
      </c>
      <c r="HZ408" s="4">
        <v>5839.29</v>
      </c>
      <c r="IA408" s="4">
        <v>5957.9</v>
      </c>
      <c r="IB408" s="4">
        <v>6098.77</v>
      </c>
      <c r="IC408" s="4">
        <v>6238.55</v>
      </c>
      <c r="ID408" s="4">
        <v>6375.7</v>
      </c>
      <c r="IE408" s="4">
        <v>6525.51</v>
      </c>
      <c r="IF408" s="4">
        <v>6680.34</v>
      </c>
      <c r="IG408" s="4">
        <v>6680.34</v>
      </c>
      <c r="IH408" s="4">
        <v>6836.53</v>
      </c>
      <c r="II408" s="4">
        <v>6933.01</v>
      </c>
      <c r="IJ408" s="4">
        <v>6989.12</v>
      </c>
      <c r="IK408" s="4">
        <v>7026.42</v>
      </c>
      <c r="IL408" s="4">
        <v>7056.6</v>
      </c>
      <c r="IM408" s="4">
        <v>7081.41</v>
      </c>
      <c r="IN408" s="4">
        <v>7081.41</v>
      </c>
      <c r="IO408" s="4">
        <v>7105.14</v>
      </c>
      <c r="IP408" s="4">
        <v>7126.17</v>
      </c>
      <c r="IQ408" s="4">
        <v>7146.75</v>
      </c>
      <c r="IR408" s="4">
        <v>7168.3</v>
      </c>
      <c r="IS408" s="4">
        <v>7188.04</v>
      </c>
      <c r="IT408" s="4">
        <v>7205.36</v>
      </c>
      <c r="IU408" s="4">
        <v>7205.36</v>
      </c>
      <c r="IV408" s="4">
        <v>7225.11</v>
      </c>
      <c r="IW408" s="4">
        <v>7245.45</v>
      </c>
      <c r="IX408" s="4">
        <v>7267.18</v>
      </c>
      <c r="IY408" s="4">
        <v>7267.18</v>
      </c>
      <c r="IZ408" s="4">
        <v>7267.18</v>
      </c>
      <c r="JA408" s="4">
        <v>7267.18</v>
      </c>
      <c r="JB408" s="4">
        <v>7267.18</v>
      </c>
      <c r="JC408" s="4">
        <v>7267.18</v>
      </c>
      <c r="JD408" s="4">
        <v>7292.85</v>
      </c>
      <c r="JE408" s="4">
        <v>7333.91</v>
      </c>
      <c r="JF408" s="4">
        <v>7368.63</v>
      </c>
      <c r="JG408" s="4">
        <v>7402.35</v>
      </c>
      <c r="JH408" s="4">
        <v>7432.06</v>
      </c>
      <c r="JI408" s="4">
        <v>7432.06</v>
      </c>
      <c r="JJ408" s="4">
        <v>7469.51</v>
      </c>
      <c r="JK408" s="4">
        <v>7537.31</v>
      </c>
      <c r="JL408" s="4">
        <v>7598.94</v>
      </c>
      <c r="JM408" s="4">
        <v>7633.47</v>
      </c>
      <c r="JN408" s="4">
        <v>7672.8</v>
      </c>
      <c r="JO408" s="4">
        <v>7715.67</v>
      </c>
      <c r="JP408" s="4">
        <v>7715.67</v>
      </c>
      <c r="JQ408" s="4">
        <v>7762.58</v>
      </c>
      <c r="JR408" s="4">
        <v>7805.81</v>
      </c>
      <c r="JS408" s="4">
        <v>7826.44</v>
      </c>
      <c r="JT408" s="4">
        <v>7847.27</v>
      </c>
      <c r="JU408" s="4">
        <v>7867.85</v>
      </c>
      <c r="JV408" s="4">
        <v>7888.49</v>
      </c>
      <c r="JW408" s="4">
        <v>7888.49</v>
      </c>
      <c r="JX408" s="4">
        <v>7909.62</v>
      </c>
      <c r="JY408" s="4">
        <v>7931.03</v>
      </c>
      <c r="JZ408" s="4">
        <v>7952.44</v>
      </c>
      <c r="KA408" s="4">
        <v>7974.97</v>
      </c>
      <c r="KB408" s="4">
        <v>7997.58</v>
      </c>
      <c r="KC408" s="4">
        <v>8020.37</v>
      </c>
      <c r="KD408" s="4">
        <v>8020.37</v>
      </c>
      <c r="KE408" s="4">
        <v>8043.49</v>
      </c>
      <c r="KF408" s="4">
        <v>8066.77</v>
      </c>
      <c r="KG408" s="4">
        <v>8090.14</v>
      </c>
      <c r="KH408" s="4">
        <v>8113.73</v>
      </c>
      <c r="KI408" s="4">
        <v>8136.87</v>
      </c>
      <c r="KJ408" s="4">
        <v>8160.07</v>
      </c>
      <c r="KK408" s="4">
        <v>8160.07</v>
      </c>
      <c r="KL408" s="4">
        <v>8183.36</v>
      </c>
      <c r="KM408" s="4">
        <v>8206.9500000000007</v>
      </c>
      <c r="KN408" s="4">
        <v>8230.84</v>
      </c>
      <c r="KO408" s="4">
        <v>8255.17</v>
      </c>
      <c r="KP408" s="4">
        <v>8279.52</v>
      </c>
      <c r="KQ408" s="4">
        <v>8303.7199999999993</v>
      </c>
      <c r="KR408" s="4">
        <v>8303.7199999999993</v>
      </c>
      <c r="KS408" s="4">
        <v>8326.81</v>
      </c>
      <c r="KT408" s="4">
        <v>8349.69</v>
      </c>
      <c r="KU408" s="4">
        <v>8372.6299999999992</v>
      </c>
      <c r="KV408" s="4">
        <v>8395.86</v>
      </c>
      <c r="KW408" s="4">
        <v>8419.2000000000007</v>
      </c>
      <c r="KX408" s="4">
        <v>8442.58</v>
      </c>
      <c r="KY408" s="4">
        <v>8442.58</v>
      </c>
      <c r="KZ408" s="4">
        <v>8466.0300000000007</v>
      </c>
      <c r="LA408" s="4">
        <v>8490.39</v>
      </c>
      <c r="LB408" s="4">
        <v>8516.7199999999993</v>
      </c>
      <c r="LC408" s="4">
        <v>8544.39</v>
      </c>
      <c r="LD408" s="4">
        <v>8573.3700000000008</v>
      </c>
      <c r="LE408" s="4">
        <v>8603.09</v>
      </c>
      <c r="LF408" s="4">
        <v>8603.09</v>
      </c>
      <c r="LG408" s="4">
        <v>8633.2999999999993</v>
      </c>
      <c r="LH408" s="4">
        <v>8663.9</v>
      </c>
      <c r="LI408" s="4">
        <v>8696.82</v>
      </c>
      <c r="LJ408" s="4">
        <v>8731.2000000000007</v>
      </c>
      <c r="LK408" s="4">
        <v>8766.61</v>
      </c>
      <c r="LL408" s="4">
        <v>8803.1200000000008</v>
      </c>
      <c r="LM408" s="4">
        <v>8803.1200000000008</v>
      </c>
      <c r="LN408" s="4">
        <v>8842</v>
      </c>
      <c r="LO408" s="4">
        <v>8880.92</v>
      </c>
      <c r="LP408" s="4">
        <v>8921.66</v>
      </c>
      <c r="LQ408" s="4">
        <v>8962.58</v>
      </c>
      <c r="LR408" s="4">
        <v>9003.74</v>
      </c>
      <c r="LS408" s="4">
        <v>9046.83</v>
      </c>
      <c r="LT408" s="4">
        <v>9046.83</v>
      </c>
      <c r="LU408" s="4">
        <v>9091.18</v>
      </c>
      <c r="LV408" s="4">
        <v>9137.5300000000007</v>
      </c>
      <c r="LW408" s="4">
        <v>9186.43</v>
      </c>
      <c r="LX408" s="4">
        <v>9236.75</v>
      </c>
      <c r="LY408" s="4">
        <v>9293.48</v>
      </c>
      <c r="LZ408" s="4">
        <v>9351.9599999999991</v>
      </c>
      <c r="MA408" s="4">
        <v>9351.9599999999991</v>
      </c>
      <c r="MB408" s="4">
        <v>9421.5400000000009</v>
      </c>
      <c r="MC408" s="4">
        <v>9506.39</v>
      </c>
      <c r="MD408" s="4">
        <v>9574.39</v>
      </c>
      <c r="ME408" s="4">
        <v>9638.0400000000009</v>
      </c>
      <c r="MF408" s="4">
        <v>9704.6299999999992</v>
      </c>
      <c r="MG408" s="4">
        <v>9772.61</v>
      </c>
      <c r="MH408" s="4">
        <v>9772.61</v>
      </c>
      <c r="MI408" s="4">
        <v>9840.49</v>
      </c>
      <c r="MJ408" s="4">
        <v>9908.94</v>
      </c>
      <c r="MK408" s="4">
        <v>9977.81</v>
      </c>
      <c r="ML408" s="4">
        <v>10046.01</v>
      </c>
      <c r="MM408" s="4">
        <v>10115.33</v>
      </c>
      <c r="MN408" s="4">
        <v>10186.799999999999</v>
      </c>
      <c r="MO408" s="4">
        <v>10186.799999999999</v>
      </c>
      <c r="MP408" s="4">
        <v>10262.370000000001</v>
      </c>
      <c r="MQ408" s="4">
        <v>10339.870000000001</v>
      </c>
      <c r="MR408" s="4">
        <v>10420.11</v>
      </c>
      <c r="MS408" s="4">
        <v>10503.34</v>
      </c>
      <c r="MT408" s="4">
        <v>10591.74</v>
      </c>
      <c r="MU408" s="4">
        <v>10681.84</v>
      </c>
      <c r="MV408" s="4">
        <v>10681.84</v>
      </c>
      <c r="MW408" s="4">
        <v>10773.64</v>
      </c>
      <c r="MX408" s="4">
        <v>10868.32</v>
      </c>
      <c r="MY408" s="4">
        <v>10969.01</v>
      </c>
      <c r="MZ408" s="4">
        <v>11072.08</v>
      </c>
      <c r="NA408" s="4">
        <v>11177.19</v>
      </c>
      <c r="NB408" s="4">
        <v>11284.77</v>
      </c>
      <c r="NC408" s="4">
        <v>11284.77</v>
      </c>
      <c r="ND408" s="4">
        <v>11395.91</v>
      </c>
      <c r="NE408" s="4">
        <v>11509.07</v>
      </c>
      <c r="NF408" s="4">
        <v>11623.85</v>
      </c>
      <c r="NG408" s="4">
        <v>11739.01</v>
      </c>
      <c r="NH408" s="4">
        <v>12129.89</v>
      </c>
      <c r="NI408" s="4">
        <v>12844.95</v>
      </c>
      <c r="NJ408" s="4">
        <v>12844.95</v>
      </c>
      <c r="NK408" s="4">
        <v>13304.99</v>
      </c>
      <c r="NL408" s="4">
        <v>13339.27</v>
      </c>
      <c r="NM408" s="4">
        <v>13375.04</v>
      </c>
      <c r="NN408" s="4">
        <v>13438.59</v>
      </c>
      <c r="NO408" s="4">
        <v>13438.59</v>
      </c>
      <c r="NP408" s="4">
        <v>13472.6</v>
      </c>
      <c r="NQ408" s="4">
        <v>13472.6</v>
      </c>
      <c r="NR408" s="4">
        <v>13523.01</v>
      </c>
      <c r="NS408" s="4">
        <v>13611.68</v>
      </c>
      <c r="NT408" s="4">
        <v>13623.5</v>
      </c>
      <c r="NU408" s="4">
        <v>13646.93</v>
      </c>
      <c r="NV408" s="4">
        <v>13692.43</v>
      </c>
      <c r="NW408" s="4">
        <v>13710.46</v>
      </c>
      <c r="NX408" s="4">
        <v>13710.46</v>
      </c>
      <c r="NY408" s="4">
        <v>13711.79</v>
      </c>
      <c r="NZ408" s="4">
        <v>13714.94</v>
      </c>
      <c r="OA408" s="4">
        <v>13718.22</v>
      </c>
      <c r="OB408" s="4">
        <v>13734.95</v>
      </c>
      <c r="OC408" s="4">
        <v>13795.92</v>
      </c>
      <c r="OD408" s="4">
        <v>13915.7</v>
      </c>
      <c r="OE408" s="4">
        <v>13915.7</v>
      </c>
      <c r="OF408" s="4">
        <v>13969.16</v>
      </c>
      <c r="OG408" s="4">
        <v>14035.43</v>
      </c>
      <c r="OH408" s="4">
        <v>14157.61</v>
      </c>
      <c r="OI408" s="4">
        <v>14174</v>
      </c>
      <c r="OJ408" s="4">
        <v>14213.21</v>
      </c>
      <c r="OK408" s="4">
        <v>14232.85</v>
      </c>
      <c r="OL408" s="4">
        <v>14232.85</v>
      </c>
      <c r="OM408" s="4">
        <v>14252.96</v>
      </c>
      <c r="ON408" s="4">
        <v>14299.07</v>
      </c>
      <c r="OO408" s="4">
        <v>14319.81</v>
      </c>
      <c r="OP408" s="4">
        <v>14344.67</v>
      </c>
      <c r="OQ408" s="4">
        <v>14389</v>
      </c>
      <c r="OR408" s="4">
        <v>14410.07</v>
      </c>
      <c r="OS408" s="4">
        <v>14410.07</v>
      </c>
      <c r="OT408" s="4">
        <v>14434.5</v>
      </c>
      <c r="OU408" s="4">
        <v>14470.3</v>
      </c>
      <c r="OV408" s="4">
        <v>14497.93</v>
      </c>
      <c r="OW408" s="4">
        <v>14515.65</v>
      </c>
      <c r="OX408" s="4">
        <v>14546.49</v>
      </c>
      <c r="OY408" s="4">
        <v>14556.07</v>
      </c>
      <c r="OZ408" s="4">
        <v>14556.07</v>
      </c>
      <c r="PA408" s="4">
        <v>14569.44</v>
      </c>
      <c r="PB408" s="4">
        <v>14573.06</v>
      </c>
      <c r="PC408" s="4">
        <v>14577.75</v>
      </c>
      <c r="PD408" s="4">
        <v>14579.82</v>
      </c>
      <c r="PE408" s="4">
        <v>14582.23</v>
      </c>
      <c r="PF408" s="4">
        <v>14588.08</v>
      </c>
      <c r="PG408" s="4">
        <v>14588.08</v>
      </c>
      <c r="PH408" s="4">
        <v>14588.08</v>
      </c>
      <c r="PI408" s="4">
        <v>14597.4</v>
      </c>
      <c r="PJ408" s="4">
        <v>14608.28</v>
      </c>
      <c r="PK408" s="4">
        <v>14634.69</v>
      </c>
      <c r="PL408" s="4">
        <v>14690.63</v>
      </c>
      <c r="PM408" s="4">
        <v>14821.15</v>
      </c>
      <c r="PN408" s="4">
        <v>14821.15</v>
      </c>
      <c r="PO408" s="4">
        <v>14821.15</v>
      </c>
      <c r="PP408" s="4">
        <v>14821.15</v>
      </c>
      <c r="PQ408" s="4">
        <v>14821.15</v>
      </c>
      <c r="PR408" s="4">
        <v>14821.15</v>
      </c>
      <c r="PS408" s="4">
        <v>14821.15</v>
      </c>
      <c r="PT408" s="4">
        <v>14821.15</v>
      </c>
      <c r="PU408" s="4">
        <v>14821.15</v>
      </c>
      <c r="PV408" s="4">
        <v>14821.15</v>
      </c>
      <c r="PW408" s="4">
        <v>14821.15</v>
      </c>
      <c r="PX408" s="4">
        <v>14821.15</v>
      </c>
      <c r="PY408" s="4">
        <v>14821.15</v>
      </c>
      <c r="PZ408" s="4">
        <v>14821.15</v>
      </c>
      <c r="QA408" s="4">
        <v>14821.15</v>
      </c>
      <c r="QB408" s="4">
        <v>14821.15</v>
      </c>
      <c r="QC408" s="4">
        <v>14821.15</v>
      </c>
      <c r="QD408" s="4">
        <v>14821.15</v>
      </c>
      <c r="QE408" s="4">
        <v>14821.15</v>
      </c>
      <c r="QF408" s="4">
        <v>14821.15</v>
      </c>
      <c r="QG408" s="4">
        <v>14821.15</v>
      </c>
      <c r="QH408" s="4">
        <v>14821.15</v>
      </c>
      <c r="QI408" s="4">
        <v>14821.15</v>
      </c>
      <c r="QJ408" s="4">
        <v>14821.15</v>
      </c>
      <c r="QK408" s="4">
        <v>14821.15</v>
      </c>
      <c r="QL408" s="4">
        <v>14821.15</v>
      </c>
      <c r="QM408" s="4">
        <v>14821.15</v>
      </c>
      <c r="QN408" s="4">
        <v>14821.15</v>
      </c>
      <c r="QO408" s="4">
        <v>14821.15</v>
      </c>
      <c r="QP408" s="4">
        <v>14821.15</v>
      </c>
      <c r="QQ408" s="4">
        <v>14821.15</v>
      </c>
      <c r="QR408" s="4">
        <v>14821.15</v>
      </c>
      <c r="QS408" s="4">
        <v>14821.15</v>
      </c>
      <c r="QT408" s="4">
        <v>14821.15</v>
      </c>
      <c r="QU408" s="4">
        <v>14821.15</v>
      </c>
      <c r="QV408" s="4">
        <v>14821.15</v>
      </c>
      <c r="QW408" s="4">
        <v>14821.15</v>
      </c>
      <c r="QX408" s="4">
        <v>14821.15</v>
      </c>
      <c r="QY408" s="4">
        <v>14821.15</v>
      </c>
      <c r="QZ408" s="4">
        <v>14821.15</v>
      </c>
    </row>
    <row r="409" spans="1:468">
      <c r="A409" s="4" t="s">
        <v>1213</v>
      </c>
      <c r="D409" s="4">
        <v>2608.0100000000002</v>
      </c>
      <c r="E409" s="4">
        <v>2017.46</v>
      </c>
      <c r="F409" s="689">
        <v>4747943.93</v>
      </c>
      <c r="H409" s="4" t="s">
        <v>894</v>
      </c>
      <c r="GE409" s="4">
        <v>0.2</v>
      </c>
      <c r="GF409" s="4">
        <v>0.8</v>
      </c>
      <c r="GG409" s="4">
        <v>1.4</v>
      </c>
      <c r="GH409" s="4">
        <v>2</v>
      </c>
      <c r="GI409" s="4">
        <v>2</v>
      </c>
      <c r="GJ409" s="4">
        <v>2</v>
      </c>
      <c r="GK409" s="4">
        <v>2</v>
      </c>
      <c r="GL409" s="4">
        <v>2</v>
      </c>
      <c r="GM409" s="4">
        <v>2</v>
      </c>
      <c r="GN409" s="4">
        <v>2.8</v>
      </c>
      <c r="GO409" s="4">
        <v>3.6</v>
      </c>
      <c r="GP409" s="4">
        <v>4.4000000000000004</v>
      </c>
      <c r="GQ409" s="4">
        <v>4.4000000000000004</v>
      </c>
      <c r="GR409" s="4">
        <v>5.2</v>
      </c>
      <c r="GS409" s="4">
        <v>6</v>
      </c>
      <c r="GT409" s="4">
        <v>6.8</v>
      </c>
      <c r="GU409" s="4">
        <v>7.6</v>
      </c>
      <c r="GV409" s="4">
        <v>8.4</v>
      </c>
      <c r="GW409" s="4">
        <v>9.1999999999999993</v>
      </c>
      <c r="GX409" s="4">
        <v>9.1999999999999993</v>
      </c>
      <c r="GY409" s="4">
        <v>10</v>
      </c>
      <c r="GZ409" s="4">
        <v>10.8</v>
      </c>
      <c r="HA409" s="4">
        <v>11.6</v>
      </c>
      <c r="HB409" s="4">
        <v>12.4</v>
      </c>
      <c r="HC409" s="4">
        <v>13.2</v>
      </c>
      <c r="HD409" s="4">
        <v>14</v>
      </c>
      <c r="HE409" s="4">
        <v>14</v>
      </c>
      <c r="HF409" s="4">
        <v>14.8</v>
      </c>
      <c r="HG409" s="4">
        <v>15.6</v>
      </c>
      <c r="HH409" s="4">
        <v>16.399999999999999</v>
      </c>
      <c r="HI409" s="4">
        <v>17.2</v>
      </c>
      <c r="HJ409" s="4">
        <v>18</v>
      </c>
      <c r="HK409" s="4">
        <v>18.8</v>
      </c>
      <c r="HL409" s="4">
        <v>18.8</v>
      </c>
      <c r="HM409" s="4">
        <v>19.600000000000001</v>
      </c>
      <c r="HN409" s="4">
        <v>20.399999999999999</v>
      </c>
      <c r="HO409" s="4">
        <v>21.2</v>
      </c>
      <c r="HP409" s="4">
        <v>22</v>
      </c>
      <c r="HQ409" s="4">
        <v>22.8</v>
      </c>
      <c r="HR409" s="4">
        <v>23.6</v>
      </c>
      <c r="HS409" s="4">
        <v>23.6</v>
      </c>
      <c r="HT409" s="4">
        <v>24.4</v>
      </c>
      <c r="HU409" s="4">
        <v>25.21</v>
      </c>
      <c r="HV409" s="4">
        <v>26.01</v>
      </c>
      <c r="HW409" s="4">
        <v>26.81</v>
      </c>
      <c r="HX409" s="4">
        <v>27.61</v>
      </c>
      <c r="HY409" s="4">
        <v>28.41</v>
      </c>
      <c r="HZ409" s="4">
        <v>28.41</v>
      </c>
      <c r="IA409" s="4">
        <v>29.21</v>
      </c>
      <c r="IB409" s="4">
        <v>30.01</v>
      </c>
      <c r="IC409" s="4">
        <v>30.81</v>
      </c>
      <c r="ID409" s="4">
        <v>31.61</v>
      </c>
      <c r="IE409" s="4">
        <v>32.409999999999997</v>
      </c>
      <c r="IF409" s="4">
        <v>33.21</v>
      </c>
      <c r="IG409" s="4">
        <v>33.21</v>
      </c>
      <c r="IH409" s="4">
        <v>34.75</v>
      </c>
      <c r="II409" s="4">
        <v>37.03</v>
      </c>
      <c r="IJ409" s="4">
        <v>39.32</v>
      </c>
      <c r="IK409" s="4">
        <v>41.6</v>
      </c>
      <c r="IL409" s="4">
        <v>43.88</v>
      </c>
      <c r="IM409" s="4">
        <v>46.17</v>
      </c>
      <c r="IN409" s="4">
        <v>46.17</v>
      </c>
      <c r="IO409" s="4">
        <v>48.45</v>
      </c>
      <c r="IP409" s="4">
        <v>50.73</v>
      </c>
      <c r="IQ409" s="4">
        <v>53.02</v>
      </c>
      <c r="IR409" s="4">
        <v>55.3</v>
      </c>
      <c r="IS409" s="4">
        <v>57.58</v>
      </c>
      <c r="IT409" s="4">
        <v>59.87</v>
      </c>
      <c r="IU409" s="4">
        <v>59.87</v>
      </c>
      <c r="IV409" s="4">
        <v>62.15</v>
      </c>
      <c r="IW409" s="4">
        <v>64.430000000000007</v>
      </c>
      <c r="IX409" s="4">
        <v>66.72</v>
      </c>
      <c r="IY409" s="4">
        <v>66.72</v>
      </c>
      <c r="IZ409" s="4">
        <v>66.72</v>
      </c>
      <c r="JA409" s="4">
        <v>66.72</v>
      </c>
      <c r="JB409" s="4">
        <v>66.72</v>
      </c>
      <c r="JC409" s="4">
        <v>66.72</v>
      </c>
      <c r="JD409" s="4">
        <v>69</v>
      </c>
      <c r="JE409" s="4">
        <v>71.45</v>
      </c>
      <c r="JF409" s="4">
        <v>75.31</v>
      </c>
      <c r="JG409" s="4">
        <v>79.16</v>
      </c>
      <c r="JH409" s="4">
        <v>83.02</v>
      </c>
      <c r="JI409" s="4">
        <v>83.02</v>
      </c>
      <c r="JJ409" s="4">
        <v>86.87</v>
      </c>
      <c r="JK409" s="4">
        <v>90.93</v>
      </c>
      <c r="JL409" s="4">
        <v>97.67</v>
      </c>
      <c r="JM409" s="4">
        <v>105.13</v>
      </c>
      <c r="JN409" s="4">
        <v>114.49</v>
      </c>
      <c r="JO409" s="4">
        <v>124.22</v>
      </c>
      <c r="JP409" s="4">
        <v>124.22</v>
      </c>
      <c r="JQ409" s="4">
        <v>135.33000000000001</v>
      </c>
      <c r="JR409" s="4">
        <v>146.44999999999999</v>
      </c>
      <c r="JS409" s="4">
        <v>157.56</v>
      </c>
      <c r="JT409" s="4">
        <v>168.67</v>
      </c>
      <c r="JU409" s="4">
        <v>179.79</v>
      </c>
      <c r="JV409" s="4">
        <v>190.9</v>
      </c>
      <c r="JW409" s="4">
        <v>190.9</v>
      </c>
      <c r="JX409" s="4">
        <v>202.01</v>
      </c>
      <c r="JY409" s="4">
        <v>213.15</v>
      </c>
      <c r="JZ409" s="4">
        <v>224.8</v>
      </c>
      <c r="KA409" s="4">
        <v>236.44</v>
      </c>
      <c r="KB409" s="4">
        <v>248.09</v>
      </c>
      <c r="KC409" s="4">
        <v>259.74</v>
      </c>
      <c r="KD409" s="4">
        <v>259.74</v>
      </c>
      <c r="KE409" s="4">
        <v>271.38</v>
      </c>
      <c r="KF409" s="4">
        <v>283.02999999999997</v>
      </c>
      <c r="KG409" s="4">
        <v>295.08</v>
      </c>
      <c r="KH409" s="4">
        <v>307.26</v>
      </c>
      <c r="KI409" s="4">
        <v>319.44</v>
      </c>
      <c r="KJ409" s="4">
        <v>331.62</v>
      </c>
      <c r="KK409" s="4">
        <v>331.62</v>
      </c>
      <c r="KL409" s="4">
        <v>343.8</v>
      </c>
      <c r="KM409" s="4">
        <v>355.98</v>
      </c>
      <c r="KN409" s="4">
        <v>368.16</v>
      </c>
      <c r="KO409" s="4">
        <v>380.34</v>
      </c>
      <c r="KP409" s="4">
        <v>392.52</v>
      </c>
      <c r="KQ409" s="4">
        <v>404.7</v>
      </c>
      <c r="KR409" s="4">
        <v>404.7</v>
      </c>
      <c r="KS409" s="4">
        <v>416.88</v>
      </c>
      <c r="KT409" s="4">
        <v>429.06</v>
      </c>
      <c r="KU409" s="4">
        <v>441.24</v>
      </c>
      <c r="KV409" s="4">
        <v>453.42</v>
      </c>
      <c r="KW409" s="4">
        <v>465.6</v>
      </c>
      <c r="KX409" s="4">
        <v>477.78</v>
      </c>
      <c r="KY409" s="4">
        <v>477.78</v>
      </c>
      <c r="KZ409" s="4">
        <v>489.96</v>
      </c>
      <c r="LA409" s="4">
        <v>502.14</v>
      </c>
      <c r="LB409" s="4">
        <v>514.32000000000005</v>
      </c>
      <c r="LC409" s="4">
        <v>526.98</v>
      </c>
      <c r="LD409" s="4">
        <v>539.70000000000005</v>
      </c>
      <c r="LE409" s="4">
        <v>552.41</v>
      </c>
      <c r="LF409" s="4">
        <v>552.41</v>
      </c>
      <c r="LG409" s="4">
        <v>565.12</v>
      </c>
      <c r="LH409" s="4">
        <v>578.04</v>
      </c>
      <c r="LI409" s="4">
        <v>591.74</v>
      </c>
      <c r="LJ409" s="4">
        <v>605.44000000000005</v>
      </c>
      <c r="LK409" s="4">
        <v>619.14</v>
      </c>
      <c r="LL409" s="4">
        <v>634.62</v>
      </c>
      <c r="LM409" s="4">
        <v>634.62</v>
      </c>
      <c r="LN409" s="4">
        <v>652.86</v>
      </c>
      <c r="LO409" s="4">
        <v>672.08</v>
      </c>
      <c r="LP409" s="4">
        <v>691.87</v>
      </c>
      <c r="LQ409" s="4">
        <v>712.53</v>
      </c>
      <c r="LR409" s="4">
        <v>735.94</v>
      </c>
      <c r="LS409" s="4">
        <v>760.58</v>
      </c>
      <c r="LT409" s="4">
        <v>760.58</v>
      </c>
      <c r="LU409" s="4">
        <v>787.14</v>
      </c>
      <c r="LV409" s="4">
        <v>815.6</v>
      </c>
      <c r="LW409" s="4">
        <v>844.19</v>
      </c>
      <c r="LX409" s="4">
        <v>873.26</v>
      </c>
      <c r="LY409" s="4">
        <v>904.18</v>
      </c>
      <c r="LZ409" s="4">
        <v>936.06</v>
      </c>
      <c r="MA409" s="4">
        <v>936.06</v>
      </c>
      <c r="MB409" s="4">
        <v>968.21</v>
      </c>
      <c r="MC409" s="4">
        <v>1000.36</v>
      </c>
      <c r="MD409" s="4">
        <v>1032.51</v>
      </c>
      <c r="ME409" s="4">
        <v>1064.6600000000001</v>
      </c>
      <c r="MF409" s="4">
        <v>1094.9000000000001</v>
      </c>
      <c r="MG409" s="4">
        <v>1126.29</v>
      </c>
      <c r="MH409" s="4">
        <v>1126.29</v>
      </c>
      <c r="MI409" s="4">
        <v>1157.99</v>
      </c>
      <c r="MJ409" s="4">
        <v>1190.79</v>
      </c>
      <c r="MK409" s="4">
        <v>1223.5999999999999</v>
      </c>
      <c r="ML409" s="4">
        <v>1256.4000000000001</v>
      </c>
      <c r="MM409" s="4">
        <v>1290.5899999999999</v>
      </c>
      <c r="MN409" s="4">
        <v>1326.77</v>
      </c>
      <c r="MO409" s="4">
        <v>1326.77</v>
      </c>
      <c r="MP409" s="4">
        <v>1365.49</v>
      </c>
      <c r="MQ409" s="4">
        <v>1405.32</v>
      </c>
      <c r="MR409" s="4">
        <v>1448.19</v>
      </c>
      <c r="MS409" s="4">
        <v>1492.71</v>
      </c>
      <c r="MT409" s="4">
        <v>1537.95</v>
      </c>
      <c r="MU409" s="4">
        <v>1583.19</v>
      </c>
      <c r="MV409" s="4">
        <v>1583.19</v>
      </c>
      <c r="MW409" s="4">
        <v>1628.9</v>
      </c>
      <c r="MX409" s="4">
        <v>1675.45</v>
      </c>
      <c r="MY409" s="4">
        <v>1725.09</v>
      </c>
      <c r="MZ409" s="4">
        <v>1775.72</v>
      </c>
      <c r="NA409" s="4">
        <v>1822.46</v>
      </c>
      <c r="NB409" s="4">
        <v>1863.52</v>
      </c>
      <c r="NC409" s="4">
        <v>1863.52</v>
      </c>
      <c r="ND409" s="4">
        <v>1905.43</v>
      </c>
      <c r="NE409" s="4">
        <v>1947.7</v>
      </c>
      <c r="NF409" s="4">
        <v>1983.54</v>
      </c>
      <c r="NG409" s="4">
        <v>2017.46</v>
      </c>
      <c r="NH409" s="4">
        <v>2052.0100000000002</v>
      </c>
      <c r="NI409" s="4">
        <v>2093.86</v>
      </c>
      <c r="NJ409" s="4">
        <v>2093.86</v>
      </c>
      <c r="NK409" s="4">
        <v>2170.37</v>
      </c>
      <c r="NL409" s="4">
        <v>2226.33</v>
      </c>
      <c r="NM409" s="4">
        <v>2272.6799999999998</v>
      </c>
      <c r="NN409" s="4">
        <v>2295.0300000000002</v>
      </c>
      <c r="NO409" s="4">
        <v>2295.0300000000002</v>
      </c>
      <c r="NP409" s="4">
        <v>2339.73</v>
      </c>
      <c r="NQ409" s="4">
        <v>2339.73</v>
      </c>
      <c r="NR409" s="4">
        <v>2403.06</v>
      </c>
      <c r="NS409" s="4">
        <v>2440.31</v>
      </c>
      <c r="NT409" s="4">
        <v>2440.31</v>
      </c>
      <c r="NU409" s="4">
        <v>2440.31</v>
      </c>
      <c r="NV409" s="4">
        <v>2440.31</v>
      </c>
      <c r="NW409" s="4">
        <v>2447.6799999999998</v>
      </c>
      <c r="NX409" s="4">
        <v>2447.6799999999998</v>
      </c>
      <c r="NY409" s="4">
        <v>2464.4499999999998</v>
      </c>
      <c r="NZ409" s="4">
        <v>2481.2199999999998</v>
      </c>
      <c r="OA409" s="4">
        <v>2497.9899999999998</v>
      </c>
      <c r="OB409" s="4">
        <v>2530.1799999999998</v>
      </c>
      <c r="OC409" s="4">
        <v>2576.6799999999998</v>
      </c>
      <c r="OD409" s="4">
        <v>2608.0100000000002</v>
      </c>
      <c r="OE409" s="4">
        <v>2608.0100000000002</v>
      </c>
      <c r="OF409" s="4">
        <v>2608.0100000000002</v>
      </c>
      <c r="OG409" s="4">
        <v>2608.0100000000002</v>
      </c>
      <c r="OH409" s="4">
        <v>2608.0100000000002</v>
      </c>
      <c r="OI409" s="4">
        <v>2608.0100000000002</v>
      </c>
      <c r="OJ409" s="4">
        <v>2608.0100000000002</v>
      </c>
      <c r="OK409" s="4">
        <v>2608.0100000000002</v>
      </c>
      <c r="OL409" s="4">
        <v>2608.0100000000002</v>
      </c>
      <c r="OM409" s="4">
        <v>2608.0100000000002</v>
      </c>
      <c r="ON409" s="4">
        <v>2608.0100000000002</v>
      </c>
      <c r="OO409" s="4">
        <v>2608.0100000000002</v>
      </c>
      <c r="OP409" s="4">
        <v>2608.0100000000002</v>
      </c>
      <c r="OQ409" s="4">
        <v>2608.0100000000002</v>
      </c>
      <c r="OR409" s="4">
        <v>2608.0100000000002</v>
      </c>
      <c r="OS409" s="4">
        <v>2608.0100000000002</v>
      </c>
      <c r="OT409" s="4">
        <v>2608.0100000000002</v>
      </c>
      <c r="OU409" s="4">
        <v>2608.0100000000002</v>
      </c>
      <c r="OV409" s="4">
        <v>2608.0100000000002</v>
      </c>
      <c r="OW409" s="4">
        <v>2608.0100000000002</v>
      </c>
      <c r="OX409" s="4">
        <v>2608.0100000000002</v>
      </c>
      <c r="OY409" s="4">
        <v>2608.0100000000002</v>
      </c>
      <c r="OZ409" s="4">
        <v>2608.0100000000002</v>
      </c>
      <c r="PA409" s="4">
        <v>2608.0100000000002</v>
      </c>
      <c r="PB409" s="4">
        <v>2608.0100000000002</v>
      </c>
      <c r="PC409" s="4">
        <v>2608.0100000000002</v>
      </c>
      <c r="PD409" s="4">
        <v>2608.0100000000002</v>
      </c>
      <c r="PE409" s="4">
        <v>2608.0100000000002</v>
      </c>
      <c r="PF409" s="4">
        <v>2608.0100000000002</v>
      </c>
      <c r="PG409" s="4">
        <v>2608.0100000000002</v>
      </c>
      <c r="PH409" s="4">
        <v>2608.0100000000002</v>
      </c>
      <c r="PI409" s="4">
        <v>2608.0100000000002</v>
      </c>
      <c r="PJ409" s="4">
        <v>2608.0100000000002</v>
      </c>
      <c r="PK409" s="4">
        <v>2608.0100000000002</v>
      </c>
      <c r="PL409" s="4">
        <v>2608.0100000000002</v>
      </c>
      <c r="PM409" s="4">
        <v>2608.0100000000002</v>
      </c>
      <c r="PN409" s="4">
        <v>2608.0100000000002</v>
      </c>
      <c r="PO409" s="4">
        <v>2608.0100000000002</v>
      </c>
      <c r="PP409" s="4">
        <v>2608.0100000000002</v>
      </c>
      <c r="PQ409" s="4">
        <v>2608.0100000000002</v>
      </c>
      <c r="PR409" s="4">
        <v>2608.0100000000002</v>
      </c>
      <c r="PS409" s="4">
        <v>2608.0100000000002</v>
      </c>
      <c r="PT409" s="4">
        <v>2608.0100000000002</v>
      </c>
      <c r="PU409" s="4">
        <v>2608.0100000000002</v>
      </c>
      <c r="PV409" s="4">
        <v>2608.0100000000002</v>
      </c>
      <c r="PW409" s="4">
        <v>2608.0100000000002</v>
      </c>
      <c r="PX409" s="4">
        <v>2608.0100000000002</v>
      </c>
      <c r="PY409" s="4">
        <v>2608.0100000000002</v>
      </c>
      <c r="PZ409" s="4">
        <v>2608.0100000000002</v>
      </c>
      <c r="QA409" s="4">
        <v>2608.0100000000002</v>
      </c>
      <c r="QB409" s="4">
        <v>2608.0100000000002</v>
      </c>
      <c r="QC409" s="4">
        <v>2608.0100000000002</v>
      </c>
      <c r="QD409" s="4">
        <v>2608.0100000000002</v>
      </c>
      <c r="QE409" s="4">
        <v>2608.0100000000002</v>
      </c>
      <c r="QF409" s="4">
        <v>2608.0100000000002</v>
      </c>
      <c r="QG409" s="4">
        <v>2608.0100000000002</v>
      </c>
      <c r="QH409" s="4">
        <v>2608.0100000000002</v>
      </c>
      <c r="QI409" s="4">
        <v>2608.0100000000002</v>
      </c>
      <c r="QJ409" s="4">
        <v>2608.0100000000002</v>
      </c>
      <c r="QK409" s="4">
        <v>2608.0100000000002</v>
      </c>
      <c r="QL409" s="4">
        <v>2608.0100000000002</v>
      </c>
      <c r="QM409" s="4">
        <v>2608.0100000000002</v>
      </c>
      <c r="QN409" s="4">
        <v>2608.0100000000002</v>
      </c>
      <c r="QO409" s="4">
        <v>2608.0100000000002</v>
      </c>
      <c r="QP409" s="4">
        <v>2608.0100000000002</v>
      </c>
      <c r="QQ409" s="4">
        <v>2608.0100000000002</v>
      </c>
      <c r="QR409" s="4">
        <v>2608.0100000000002</v>
      </c>
      <c r="QS409" s="4">
        <v>2608.0100000000002</v>
      </c>
      <c r="QT409" s="4">
        <v>2608.0100000000002</v>
      </c>
      <c r="QU409" s="4">
        <v>2608.0100000000002</v>
      </c>
      <c r="QV409" s="4">
        <v>2608.0100000000002</v>
      </c>
      <c r="QW409" s="4">
        <v>2608.0100000000002</v>
      </c>
      <c r="QX409" s="4">
        <v>2608.0100000000002</v>
      </c>
      <c r="QY409" s="4">
        <v>2608.0100000000002</v>
      </c>
      <c r="QZ409" s="4">
        <v>2608.0100000000002</v>
      </c>
    </row>
    <row r="410" spans="1:468">
      <c r="A410" s="4" t="s">
        <v>6482</v>
      </c>
      <c r="D410" s="4">
        <v>160.01</v>
      </c>
      <c r="E410" s="4">
        <v>128.27000000000001</v>
      </c>
      <c r="F410" s="689">
        <v>2101364.23</v>
      </c>
      <c r="H410" s="4" t="s">
        <v>894</v>
      </c>
      <c r="DE410" s="4">
        <v>0.35</v>
      </c>
      <c r="DF410" s="4">
        <v>1.07</v>
      </c>
      <c r="DG410" s="4">
        <v>1.07</v>
      </c>
      <c r="DH410" s="4">
        <v>1.07</v>
      </c>
      <c r="DI410" s="4">
        <v>1.07</v>
      </c>
      <c r="DJ410" s="4">
        <v>1.07</v>
      </c>
      <c r="DK410" s="4">
        <v>1.07</v>
      </c>
      <c r="DL410" s="4">
        <v>1.07</v>
      </c>
      <c r="DM410" s="4">
        <v>1.07</v>
      </c>
      <c r="DN410" s="4">
        <v>1.07</v>
      </c>
      <c r="DO410" s="4">
        <v>1.07</v>
      </c>
      <c r="DP410" s="4">
        <v>1.07</v>
      </c>
      <c r="DQ410" s="4">
        <v>1.1499999999999999</v>
      </c>
      <c r="DR410" s="4">
        <v>1.1499999999999999</v>
      </c>
      <c r="DS410" s="4">
        <v>1.51</v>
      </c>
      <c r="DT410" s="4">
        <v>1.51</v>
      </c>
      <c r="DU410" s="4">
        <v>1.51</v>
      </c>
      <c r="DV410" s="4">
        <v>1.51</v>
      </c>
      <c r="DW410" s="4">
        <v>1.51</v>
      </c>
      <c r="DX410" s="4">
        <v>1.51</v>
      </c>
      <c r="DY410" s="4">
        <v>1.51</v>
      </c>
      <c r="DZ410" s="4">
        <v>1.51</v>
      </c>
      <c r="EA410" s="4">
        <v>1.51</v>
      </c>
      <c r="EB410" s="4">
        <v>1.51</v>
      </c>
      <c r="EC410" s="4">
        <v>1.51</v>
      </c>
      <c r="ED410" s="4">
        <v>1.51</v>
      </c>
      <c r="EE410" s="4">
        <v>1.51</v>
      </c>
      <c r="EF410" s="4">
        <v>1.51</v>
      </c>
      <c r="EG410" s="4">
        <v>1.51</v>
      </c>
      <c r="EH410" s="4">
        <v>1.51</v>
      </c>
      <c r="EI410" s="4">
        <v>1.51</v>
      </c>
      <c r="EJ410" s="4">
        <v>1.51</v>
      </c>
      <c r="EK410" s="4">
        <v>1.6</v>
      </c>
      <c r="EL410" s="4">
        <v>1.98</v>
      </c>
      <c r="EM410" s="4">
        <v>1.98</v>
      </c>
      <c r="EN410" s="4">
        <v>2.38</v>
      </c>
      <c r="EO410" s="4">
        <v>2.57</v>
      </c>
      <c r="EP410" s="4">
        <v>3.01</v>
      </c>
      <c r="EQ410" s="4">
        <v>3.01</v>
      </c>
      <c r="ER410" s="4">
        <v>3.01</v>
      </c>
      <c r="ES410" s="4">
        <v>3.01</v>
      </c>
      <c r="ET410" s="4">
        <v>3.01</v>
      </c>
      <c r="EU410" s="4">
        <v>3.01</v>
      </c>
      <c r="EV410" s="4">
        <v>3.05</v>
      </c>
      <c r="EW410" s="4">
        <v>3.11</v>
      </c>
      <c r="EX410" s="4">
        <v>3.17</v>
      </c>
      <c r="EY410" s="4">
        <v>3.67</v>
      </c>
      <c r="EZ410" s="4">
        <v>4.67</v>
      </c>
      <c r="FA410" s="4">
        <v>4.67</v>
      </c>
      <c r="FB410" s="4">
        <v>5.05</v>
      </c>
      <c r="FC410" s="4">
        <v>5.1100000000000003</v>
      </c>
      <c r="FD410" s="4">
        <v>5.49</v>
      </c>
      <c r="FE410" s="4">
        <v>6.32</v>
      </c>
      <c r="FF410" s="4">
        <v>6.46</v>
      </c>
      <c r="FG410" s="4">
        <v>6.68</v>
      </c>
      <c r="FH410" s="4">
        <v>6.68</v>
      </c>
      <c r="FI410" s="4">
        <v>7.42</v>
      </c>
      <c r="FJ410" s="4">
        <v>7.42</v>
      </c>
      <c r="FK410" s="4">
        <v>7.55</v>
      </c>
      <c r="FL410" s="4">
        <v>7.68</v>
      </c>
      <c r="FM410" s="4">
        <v>7.83</v>
      </c>
      <c r="FN410" s="4">
        <v>8.02</v>
      </c>
      <c r="FO410" s="4">
        <v>8.02</v>
      </c>
      <c r="FP410" s="4">
        <v>8.17</v>
      </c>
      <c r="FQ410" s="4">
        <v>8.56</v>
      </c>
      <c r="FR410" s="4">
        <v>8.56</v>
      </c>
      <c r="FS410" s="4">
        <v>8.56</v>
      </c>
      <c r="FT410" s="4">
        <v>8.73</v>
      </c>
      <c r="FU410" s="4">
        <v>9.02</v>
      </c>
      <c r="FV410" s="4">
        <v>9.02</v>
      </c>
      <c r="FW410" s="4">
        <v>10.5</v>
      </c>
      <c r="FX410" s="4">
        <v>10.66</v>
      </c>
      <c r="FY410" s="4">
        <v>10.97</v>
      </c>
      <c r="FZ410" s="4">
        <v>11.07</v>
      </c>
      <c r="GA410" s="4">
        <v>11.18</v>
      </c>
      <c r="GB410" s="4">
        <v>11.3</v>
      </c>
      <c r="GC410" s="4">
        <v>11.3</v>
      </c>
      <c r="GD410" s="4">
        <v>11.48</v>
      </c>
      <c r="GE410" s="4">
        <v>11.79</v>
      </c>
      <c r="GF410" s="4">
        <v>12.09</v>
      </c>
      <c r="GG410" s="4">
        <v>12.43</v>
      </c>
      <c r="GH410" s="4">
        <v>13.1</v>
      </c>
      <c r="GI410" s="4">
        <v>13.1</v>
      </c>
      <c r="GJ410" s="4">
        <v>13.1</v>
      </c>
      <c r="GK410" s="4">
        <v>13.1</v>
      </c>
      <c r="GL410" s="4">
        <v>13.1</v>
      </c>
      <c r="GM410" s="4">
        <v>13.1</v>
      </c>
      <c r="GN410" s="4">
        <v>14.48</v>
      </c>
      <c r="GO410" s="4">
        <v>15.53</v>
      </c>
      <c r="GP410" s="4">
        <v>15.81</v>
      </c>
      <c r="GQ410" s="4">
        <v>15.81</v>
      </c>
      <c r="GR410" s="4">
        <v>16.07</v>
      </c>
      <c r="GS410" s="4">
        <v>16.07</v>
      </c>
      <c r="GT410" s="4">
        <v>16.07</v>
      </c>
      <c r="GU410" s="4">
        <v>16.07</v>
      </c>
      <c r="GV410" s="4">
        <v>16.12</v>
      </c>
      <c r="GW410" s="4">
        <v>16.440000000000001</v>
      </c>
      <c r="GX410" s="4">
        <v>16.440000000000001</v>
      </c>
      <c r="GY410" s="4">
        <v>17.260000000000002</v>
      </c>
      <c r="GZ410" s="4">
        <v>17.55</v>
      </c>
      <c r="HA410" s="4">
        <v>18.2</v>
      </c>
      <c r="HB410" s="4">
        <v>18.2</v>
      </c>
      <c r="HC410" s="4">
        <v>18.52</v>
      </c>
      <c r="HD410" s="4">
        <v>19.27</v>
      </c>
      <c r="HE410" s="4">
        <v>19.27</v>
      </c>
      <c r="HF410" s="4">
        <v>19.27</v>
      </c>
      <c r="HG410" s="4">
        <v>19.27</v>
      </c>
      <c r="HH410" s="4">
        <v>19.27</v>
      </c>
      <c r="HI410" s="4">
        <v>19.27</v>
      </c>
      <c r="HJ410" s="4">
        <v>19.27</v>
      </c>
      <c r="HK410" s="4">
        <v>19.27</v>
      </c>
      <c r="HL410" s="4">
        <v>19.27</v>
      </c>
      <c r="HM410" s="4">
        <v>19.27</v>
      </c>
      <c r="HN410" s="4">
        <v>19.29</v>
      </c>
      <c r="HO410" s="4">
        <v>19.32</v>
      </c>
      <c r="HP410" s="4">
        <v>19.34</v>
      </c>
      <c r="HQ410" s="4">
        <v>19.37</v>
      </c>
      <c r="HR410" s="4">
        <v>19.43</v>
      </c>
      <c r="HS410" s="4">
        <v>19.43</v>
      </c>
      <c r="HT410" s="4">
        <v>19.489999999999998</v>
      </c>
      <c r="HU410" s="4">
        <v>19.5</v>
      </c>
      <c r="HV410" s="4">
        <v>19.5</v>
      </c>
      <c r="HW410" s="4">
        <v>19.510000000000002</v>
      </c>
      <c r="HX410" s="4">
        <v>19.53</v>
      </c>
      <c r="HY410" s="4">
        <v>19.559999999999999</v>
      </c>
      <c r="HZ410" s="4">
        <v>19.559999999999999</v>
      </c>
      <c r="IA410" s="4">
        <v>19.75</v>
      </c>
      <c r="IB410" s="4">
        <v>19.899999999999999</v>
      </c>
      <c r="IC410" s="4">
        <v>20.09</v>
      </c>
      <c r="ID410" s="4">
        <v>20.43</v>
      </c>
      <c r="IE410" s="4">
        <v>20.91</v>
      </c>
      <c r="IF410" s="4">
        <v>20.98</v>
      </c>
      <c r="IG410" s="4">
        <v>20.98</v>
      </c>
      <c r="IH410" s="4">
        <v>21.06</v>
      </c>
      <c r="II410" s="4">
        <v>21.15</v>
      </c>
      <c r="IJ410" s="4">
        <v>21.24</v>
      </c>
      <c r="IK410" s="4">
        <v>21.33</v>
      </c>
      <c r="IL410" s="4">
        <v>21.42</v>
      </c>
      <c r="IM410" s="4">
        <v>21.54</v>
      </c>
      <c r="IN410" s="4">
        <v>21.54</v>
      </c>
      <c r="IO410" s="4">
        <v>21.68</v>
      </c>
      <c r="IP410" s="4">
        <v>21.83</v>
      </c>
      <c r="IQ410" s="4">
        <v>22</v>
      </c>
      <c r="IR410" s="4">
        <v>22.18</v>
      </c>
      <c r="IS410" s="4">
        <v>22.64</v>
      </c>
      <c r="IT410" s="4">
        <v>23.27</v>
      </c>
      <c r="IU410" s="4">
        <v>23.27</v>
      </c>
      <c r="IV410" s="4">
        <v>23.65</v>
      </c>
      <c r="IW410" s="4">
        <v>23.83</v>
      </c>
      <c r="IX410" s="4">
        <v>24.15</v>
      </c>
      <c r="IY410" s="4">
        <v>24.15</v>
      </c>
      <c r="IZ410" s="4">
        <v>24.15</v>
      </c>
      <c r="JA410" s="4">
        <v>24.15</v>
      </c>
      <c r="JB410" s="4">
        <v>24.15</v>
      </c>
      <c r="JC410" s="4">
        <v>24.15</v>
      </c>
      <c r="JD410" s="4">
        <v>24.25</v>
      </c>
      <c r="JE410" s="4">
        <v>24.36</v>
      </c>
      <c r="JF410" s="4">
        <v>24.48</v>
      </c>
      <c r="JG410" s="4">
        <v>24.62</v>
      </c>
      <c r="JH410" s="4">
        <v>24.78</v>
      </c>
      <c r="JI410" s="4">
        <v>24.78</v>
      </c>
      <c r="JJ410" s="4">
        <v>24.93</v>
      </c>
      <c r="JK410" s="4">
        <v>25.07</v>
      </c>
      <c r="JL410" s="4">
        <v>25.22</v>
      </c>
      <c r="JM410" s="4">
        <v>25.39</v>
      </c>
      <c r="JN410" s="4">
        <v>26.18</v>
      </c>
      <c r="JO410" s="4">
        <v>26.97</v>
      </c>
      <c r="JP410" s="4">
        <v>26.97</v>
      </c>
      <c r="JQ410" s="4">
        <v>27.93</v>
      </c>
      <c r="JR410" s="4">
        <v>28.74</v>
      </c>
      <c r="JS410" s="4">
        <v>29.58</v>
      </c>
      <c r="JT410" s="4">
        <v>30.42</v>
      </c>
      <c r="JU410" s="4">
        <v>31.29</v>
      </c>
      <c r="JV410" s="4">
        <v>32.24</v>
      </c>
      <c r="JW410" s="4">
        <v>32.24</v>
      </c>
      <c r="JX410" s="4">
        <v>33.58</v>
      </c>
      <c r="JY410" s="4">
        <v>35.36</v>
      </c>
      <c r="JZ410" s="4">
        <v>37.51</v>
      </c>
      <c r="KA410" s="4">
        <v>39.94</v>
      </c>
      <c r="KB410" s="4">
        <v>42.25</v>
      </c>
      <c r="KC410" s="4">
        <v>43.98</v>
      </c>
      <c r="KD410" s="4">
        <v>43.98</v>
      </c>
      <c r="KE410" s="4">
        <v>45.48</v>
      </c>
      <c r="KF410" s="4">
        <v>47.34</v>
      </c>
      <c r="KG410" s="4">
        <v>49.1</v>
      </c>
      <c r="KH410" s="4">
        <v>50.68</v>
      </c>
      <c r="KI410" s="4">
        <v>52.18</v>
      </c>
      <c r="KJ410" s="4">
        <v>53.28</v>
      </c>
      <c r="KK410" s="4">
        <v>53.28</v>
      </c>
      <c r="KL410" s="4">
        <v>54.04</v>
      </c>
      <c r="KM410" s="4">
        <v>54.71</v>
      </c>
      <c r="KN410" s="4">
        <v>55.38</v>
      </c>
      <c r="KO410" s="4">
        <v>55.89</v>
      </c>
      <c r="KP410" s="4">
        <v>56.4</v>
      </c>
      <c r="KQ410" s="4">
        <v>56.91</v>
      </c>
      <c r="KR410" s="4">
        <v>56.91</v>
      </c>
      <c r="KS410" s="4">
        <v>57.49</v>
      </c>
      <c r="KT410" s="4">
        <v>58.06</v>
      </c>
      <c r="KU410" s="4">
        <v>58.65</v>
      </c>
      <c r="KV410" s="4">
        <v>59.23</v>
      </c>
      <c r="KW410" s="4">
        <v>59.82</v>
      </c>
      <c r="KX410" s="4">
        <v>60.4</v>
      </c>
      <c r="KY410" s="4">
        <v>60.4</v>
      </c>
      <c r="KZ410" s="4">
        <v>60.99</v>
      </c>
      <c r="LA410" s="4">
        <v>61.57</v>
      </c>
      <c r="LB410" s="4">
        <v>62.17</v>
      </c>
      <c r="LC410" s="4">
        <v>62.76</v>
      </c>
      <c r="LD410" s="4">
        <v>63.38</v>
      </c>
      <c r="LE410" s="4">
        <v>63.99</v>
      </c>
      <c r="LF410" s="4">
        <v>63.99</v>
      </c>
      <c r="LG410" s="4">
        <v>64.599999999999994</v>
      </c>
      <c r="LH410" s="4">
        <v>65.239999999999995</v>
      </c>
      <c r="LI410" s="4">
        <v>65.91</v>
      </c>
      <c r="LJ410" s="4">
        <v>66.61</v>
      </c>
      <c r="LK410" s="4">
        <v>67.31</v>
      </c>
      <c r="LL410" s="4">
        <v>68.03</v>
      </c>
      <c r="LM410" s="4">
        <v>68.03</v>
      </c>
      <c r="LN410" s="4">
        <v>68.75</v>
      </c>
      <c r="LO410" s="4">
        <v>69.489999999999995</v>
      </c>
      <c r="LP410" s="4">
        <v>70.22</v>
      </c>
      <c r="LQ410" s="4">
        <v>70.959999999999994</v>
      </c>
      <c r="LR410" s="4">
        <v>71.72</v>
      </c>
      <c r="LS410" s="4">
        <v>72.52</v>
      </c>
      <c r="LT410" s="4">
        <v>72.52</v>
      </c>
      <c r="LU410" s="4">
        <v>73.38</v>
      </c>
      <c r="LV410" s="4">
        <v>74.31</v>
      </c>
      <c r="LW410" s="4">
        <v>75.260000000000005</v>
      </c>
      <c r="LX410" s="4">
        <v>76.28</v>
      </c>
      <c r="LY410" s="4">
        <v>77.38</v>
      </c>
      <c r="LZ410" s="4">
        <v>78.55</v>
      </c>
      <c r="MA410" s="4">
        <v>78.55</v>
      </c>
      <c r="MB410" s="4">
        <v>79.81</v>
      </c>
      <c r="MC410" s="4">
        <v>81.34</v>
      </c>
      <c r="MD410" s="4">
        <v>82.71</v>
      </c>
      <c r="ME410" s="4">
        <v>84.11</v>
      </c>
      <c r="MF410" s="4">
        <v>85.58</v>
      </c>
      <c r="MG410" s="4">
        <v>86.81</v>
      </c>
      <c r="MH410" s="4">
        <v>86.81</v>
      </c>
      <c r="MI410" s="4">
        <v>88</v>
      </c>
      <c r="MJ410" s="4">
        <v>89.29</v>
      </c>
      <c r="MK410" s="4">
        <v>90.64</v>
      </c>
      <c r="ML410" s="4">
        <v>92.02</v>
      </c>
      <c r="MM410" s="4">
        <v>93.43</v>
      </c>
      <c r="MN410" s="4">
        <v>94.89</v>
      </c>
      <c r="MO410" s="4">
        <v>94.89</v>
      </c>
      <c r="MP410" s="4">
        <v>96.4</v>
      </c>
      <c r="MQ410" s="4">
        <v>97.96</v>
      </c>
      <c r="MR410" s="4">
        <v>99.57</v>
      </c>
      <c r="MS410" s="4">
        <v>101.21</v>
      </c>
      <c r="MT410" s="4">
        <v>102.91</v>
      </c>
      <c r="MU410" s="4">
        <v>104.66</v>
      </c>
      <c r="MV410" s="4">
        <v>104.66</v>
      </c>
      <c r="MW410" s="4">
        <v>106.49</v>
      </c>
      <c r="MX410" s="4">
        <v>108.47</v>
      </c>
      <c r="MY410" s="4">
        <v>110.63</v>
      </c>
      <c r="MZ410" s="4">
        <v>112.92</v>
      </c>
      <c r="NA410" s="4">
        <v>115.27</v>
      </c>
      <c r="NB410" s="4">
        <v>117.73</v>
      </c>
      <c r="NC410" s="4">
        <v>117.73</v>
      </c>
      <c r="ND410" s="4">
        <v>120.29</v>
      </c>
      <c r="NE410" s="4">
        <v>122.9</v>
      </c>
      <c r="NF410" s="4">
        <v>125.59</v>
      </c>
      <c r="NG410" s="4">
        <v>128.27000000000001</v>
      </c>
      <c r="NH410" s="4">
        <v>131.91999999999999</v>
      </c>
      <c r="NI410" s="4">
        <v>139.63999999999999</v>
      </c>
      <c r="NJ410" s="4">
        <v>139.63999999999999</v>
      </c>
      <c r="NK410" s="4">
        <v>141.84</v>
      </c>
      <c r="NL410" s="4">
        <v>142.56</v>
      </c>
      <c r="NM410" s="4">
        <v>143.19999999999999</v>
      </c>
      <c r="NN410" s="4">
        <v>144.25</v>
      </c>
      <c r="NO410" s="4">
        <v>144.25</v>
      </c>
      <c r="NP410" s="4">
        <v>146.04</v>
      </c>
      <c r="NQ410" s="4">
        <v>146.04</v>
      </c>
      <c r="NR410" s="4">
        <v>147.05000000000001</v>
      </c>
      <c r="NS410" s="4">
        <v>148.04</v>
      </c>
      <c r="NT410" s="4">
        <v>148.36000000000001</v>
      </c>
      <c r="NU410" s="4">
        <v>148.72999999999999</v>
      </c>
      <c r="NV410" s="4">
        <v>149.31</v>
      </c>
      <c r="NW410" s="4">
        <v>149.94999999999999</v>
      </c>
      <c r="NX410" s="4">
        <v>149.94999999999999</v>
      </c>
      <c r="NY410" s="4">
        <v>150.66999999999999</v>
      </c>
      <c r="NZ410" s="4">
        <v>150.69999999999999</v>
      </c>
      <c r="OA410" s="4">
        <v>150.69999999999999</v>
      </c>
      <c r="OB410" s="4">
        <v>150.71</v>
      </c>
      <c r="OC410" s="4">
        <v>150.74</v>
      </c>
      <c r="OD410" s="4">
        <v>150.74</v>
      </c>
      <c r="OE410" s="4">
        <v>150.74</v>
      </c>
      <c r="OF410" s="4">
        <v>150.74</v>
      </c>
      <c r="OG410" s="4">
        <v>150.74</v>
      </c>
      <c r="OH410" s="4">
        <v>150.74</v>
      </c>
      <c r="OI410" s="4">
        <v>150.74</v>
      </c>
      <c r="OJ410" s="4">
        <v>150.74</v>
      </c>
      <c r="OK410" s="4">
        <v>150.74</v>
      </c>
      <c r="OL410" s="4">
        <v>150.74</v>
      </c>
      <c r="OM410" s="4">
        <v>150.74</v>
      </c>
      <c r="ON410" s="4">
        <v>150.74</v>
      </c>
      <c r="OO410" s="4">
        <v>150.86000000000001</v>
      </c>
      <c r="OP410" s="4">
        <v>151.01</v>
      </c>
      <c r="OQ410" s="4">
        <v>151.37</v>
      </c>
      <c r="OR410" s="4">
        <v>151.54</v>
      </c>
      <c r="OS410" s="4">
        <v>151.54</v>
      </c>
      <c r="OT410" s="4">
        <v>151.74</v>
      </c>
      <c r="OU410" s="4">
        <v>152.16999999999999</v>
      </c>
      <c r="OV410" s="4">
        <v>152.44</v>
      </c>
      <c r="OW410" s="4">
        <v>152.91999999999999</v>
      </c>
      <c r="OX410" s="4">
        <v>153.54</v>
      </c>
      <c r="OY410" s="4">
        <v>154.80000000000001</v>
      </c>
      <c r="OZ410" s="4">
        <v>154.80000000000001</v>
      </c>
      <c r="PA410" s="4">
        <v>155.24</v>
      </c>
      <c r="PB410" s="4">
        <v>155.76</v>
      </c>
      <c r="PC410" s="4">
        <v>156.91</v>
      </c>
      <c r="PD410" s="4">
        <v>157.24</v>
      </c>
      <c r="PE410" s="4">
        <v>157.81</v>
      </c>
      <c r="PF410" s="4">
        <v>158.24</v>
      </c>
      <c r="PG410" s="4">
        <v>158.24</v>
      </c>
      <c r="PH410" s="4">
        <v>158.63</v>
      </c>
      <c r="PI410" s="4">
        <v>159.38</v>
      </c>
      <c r="PJ410" s="4">
        <v>159.82</v>
      </c>
      <c r="PK410" s="4">
        <v>159.86000000000001</v>
      </c>
      <c r="PL410" s="4">
        <v>159.9</v>
      </c>
      <c r="PM410" s="4">
        <v>160.01</v>
      </c>
      <c r="PN410" s="4">
        <v>160.01</v>
      </c>
      <c r="PO410" s="4">
        <v>160.01</v>
      </c>
      <c r="PP410" s="4">
        <v>160.01</v>
      </c>
      <c r="PQ410" s="4">
        <v>160.01</v>
      </c>
      <c r="PR410" s="4">
        <v>160.01</v>
      </c>
      <c r="PS410" s="4">
        <v>160.01</v>
      </c>
      <c r="PT410" s="4">
        <v>160.01</v>
      </c>
      <c r="PU410" s="4">
        <v>160.01</v>
      </c>
      <c r="PV410" s="4">
        <v>160.01</v>
      </c>
      <c r="PW410" s="4">
        <v>160.01</v>
      </c>
      <c r="PX410" s="4">
        <v>160.01</v>
      </c>
      <c r="PY410" s="4">
        <v>160.01</v>
      </c>
      <c r="PZ410" s="4">
        <v>160.01</v>
      </c>
      <c r="QA410" s="4">
        <v>160.01</v>
      </c>
      <c r="QB410" s="4">
        <v>160.01</v>
      </c>
      <c r="QC410" s="4">
        <v>160.01</v>
      </c>
      <c r="QD410" s="4">
        <v>160.01</v>
      </c>
      <c r="QE410" s="4">
        <v>160.01</v>
      </c>
      <c r="QF410" s="4">
        <v>160.01</v>
      </c>
      <c r="QG410" s="4">
        <v>160.01</v>
      </c>
      <c r="QH410" s="4">
        <v>160.01</v>
      </c>
      <c r="QI410" s="4">
        <v>160.01</v>
      </c>
      <c r="QJ410" s="4">
        <v>160.01</v>
      </c>
      <c r="QK410" s="4">
        <v>160.01</v>
      </c>
      <c r="QL410" s="4">
        <v>160.01</v>
      </c>
      <c r="QM410" s="4">
        <v>160.01</v>
      </c>
      <c r="QN410" s="4">
        <v>160.01</v>
      </c>
      <c r="QO410" s="4">
        <v>160.01</v>
      </c>
      <c r="QP410" s="4">
        <v>160.01</v>
      </c>
      <c r="QQ410" s="4">
        <v>160.01</v>
      </c>
      <c r="QR410" s="4">
        <v>160.01</v>
      </c>
      <c r="QS410" s="4">
        <v>160.01</v>
      </c>
      <c r="QT410" s="4">
        <v>160.01</v>
      </c>
      <c r="QU410" s="4">
        <v>160.01</v>
      </c>
      <c r="QV410" s="4">
        <v>160.01</v>
      </c>
      <c r="QW410" s="4">
        <v>160.01</v>
      </c>
      <c r="QX410" s="4">
        <v>160.01</v>
      </c>
      <c r="QY410" s="4">
        <v>160.01</v>
      </c>
      <c r="QZ410" s="4">
        <v>160.01</v>
      </c>
    </row>
    <row r="411" spans="1:468">
      <c r="A411" s="4" t="s">
        <v>1214</v>
      </c>
      <c r="D411" s="4">
        <v>12.02</v>
      </c>
      <c r="E411" s="4">
        <v>7.52</v>
      </c>
      <c r="F411" s="689">
        <v>207226.2</v>
      </c>
      <c r="H411" s="4" t="s">
        <v>894</v>
      </c>
      <c r="MT411" s="4">
        <v>0.02</v>
      </c>
      <c r="MU411" s="4">
        <v>0.06</v>
      </c>
      <c r="MV411" s="4">
        <v>0.06</v>
      </c>
      <c r="MW411" s="4">
        <v>0.13</v>
      </c>
      <c r="MX411" s="4">
        <v>0.2</v>
      </c>
      <c r="MY411" s="4">
        <v>0.3</v>
      </c>
      <c r="MZ411" s="4">
        <v>0.55000000000000004</v>
      </c>
      <c r="NA411" s="4">
        <v>1.08</v>
      </c>
      <c r="NB411" s="4">
        <v>1.97</v>
      </c>
      <c r="NC411" s="4">
        <v>1.97</v>
      </c>
      <c r="ND411" s="4">
        <v>4.3600000000000003</v>
      </c>
      <c r="NE411" s="4">
        <v>5.54</v>
      </c>
      <c r="NF411" s="4">
        <v>6.23</v>
      </c>
      <c r="NG411" s="4">
        <v>7.52</v>
      </c>
      <c r="NH411" s="4">
        <v>7.53</v>
      </c>
      <c r="NI411" s="4">
        <v>7.56</v>
      </c>
      <c r="NJ411" s="4">
        <v>7.56</v>
      </c>
      <c r="NK411" s="4">
        <v>7.59</v>
      </c>
      <c r="NL411" s="4">
        <v>7.59</v>
      </c>
      <c r="NM411" s="4">
        <v>7.62</v>
      </c>
      <c r="NN411" s="4">
        <v>7.69</v>
      </c>
      <c r="NO411" s="4">
        <v>7.69</v>
      </c>
      <c r="NP411" s="4">
        <v>7.76</v>
      </c>
      <c r="NQ411" s="4">
        <v>7.76</v>
      </c>
      <c r="NR411" s="4">
        <v>7.92</v>
      </c>
      <c r="NS411" s="4">
        <v>8.07</v>
      </c>
      <c r="NT411" s="4">
        <v>8.14</v>
      </c>
      <c r="NU411" s="4">
        <v>8.1999999999999993</v>
      </c>
      <c r="NV411" s="4">
        <v>8.3699999999999992</v>
      </c>
      <c r="NW411" s="4">
        <v>8.49</v>
      </c>
      <c r="NX411" s="4">
        <v>8.49</v>
      </c>
      <c r="NY411" s="4">
        <v>8.49</v>
      </c>
      <c r="NZ411" s="4">
        <v>8.49</v>
      </c>
      <c r="OA411" s="4">
        <v>8.49</v>
      </c>
      <c r="OB411" s="4">
        <v>8.49</v>
      </c>
      <c r="OC411" s="4">
        <v>8.49</v>
      </c>
      <c r="OD411" s="4">
        <v>8.76</v>
      </c>
      <c r="OE411" s="4">
        <v>8.76</v>
      </c>
      <c r="OF411" s="4">
        <v>9.34</v>
      </c>
      <c r="OG411" s="4">
        <v>9.68</v>
      </c>
      <c r="OH411" s="4">
        <v>9.9600000000000009</v>
      </c>
      <c r="OI411" s="4">
        <v>10.42</v>
      </c>
      <c r="OJ411" s="4">
        <v>10.93</v>
      </c>
      <c r="OK411" s="4">
        <v>11</v>
      </c>
      <c r="OL411" s="4">
        <v>11</v>
      </c>
      <c r="OM411" s="4">
        <v>11.05</v>
      </c>
      <c r="ON411" s="4">
        <v>11.08</v>
      </c>
      <c r="OO411" s="4">
        <v>11.12</v>
      </c>
      <c r="OP411" s="4">
        <v>11.14</v>
      </c>
      <c r="OQ411" s="4">
        <v>11.17</v>
      </c>
      <c r="OR411" s="4">
        <v>11.2</v>
      </c>
      <c r="OS411" s="4">
        <v>11.2</v>
      </c>
      <c r="OT411" s="4">
        <v>11.27</v>
      </c>
      <c r="OU411" s="4">
        <v>11.29</v>
      </c>
      <c r="OV411" s="4">
        <v>11.31</v>
      </c>
      <c r="OW411" s="4">
        <v>11.35</v>
      </c>
      <c r="OX411" s="4">
        <v>11.42</v>
      </c>
      <c r="OY411" s="4">
        <v>11.44</v>
      </c>
      <c r="OZ411" s="4">
        <v>11.44</v>
      </c>
      <c r="PA411" s="4">
        <v>11.46</v>
      </c>
      <c r="PB411" s="4">
        <v>11.5</v>
      </c>
      <c r="PC411" s="4">
        <v>11.57</v>
      </c>
      <c r="PD411" s="4">
        <v>11.64</v>
      </c>
      <c r="PE411" s="4">
        <v>11.7</v>
      </c>
      <c r="PF411" s="4">
        <v>11.81</v>
      </c>
      <c r="PG411" s="4">
        <v>11.81</v>
      </c>
      <c r="PH411" s="4">
        <v>12.02</v>
      </c>
      <c r="PI411" s="4">
        <v>12.02</v>
      </c>
      <c r="PJ411" s="4">
        <v>12.02</v>
      </c>
      <c r="PK411" s="4">
        <v>12.02</v>
      </c>
      <c r="PL411" s="4">
        <v>12.02</v>
      </c>
      <c r="PM411" s="4">
        <v>12.02</v>
      </c>
      <c r="PN411" s="4">
        <v>12.02</v>
      </c>
      <c r="PO411" s="4">
        <v>12.02</v>
      </c>
      <c r="PP411" s="4">
        <v>12.02</v>
      </c>
      <c r="PQ411" s="4">
        <v>12.02</v>
      </c>
      <c r="PR411" s="4">
        <v>12.02</v>
      </c>
      <c r="PS411" s="4">
        <v>12.02</v>
      </c>
      <c r="PT411" s="4">
        <v>12.02</v>
      </c>
      <c r="PU411" s="4">
        <v>12.02</v>
      </c>
      <c r="PV411" s="4">
        <v>12.02</v>
      </c>
      <c r="PW411" s="4">
        <v>12.02</v>
      </c>
      <c r="PX411" s="4">
        <v>12.02</v>
      </c>
      <c r="PY411" s="4">
        <v>12.02</v>
      </c>
      <c r="PZ411" s="4">
        <v>12.02</v>
      </c>
      <c r="QA411" s="4">
        <v>12.02</v>
      </c>
      <c r="QB411" s="4">
        <v>12.02</v>
      </c>
      <c r="QC411" s="4">
        <v>12.02</v>
      </c>
      <c r="QD411" s="4">
        <v>12.02</v>
      </c>
      <c r="QE411" s="4">
        <v>12.02</v>
      </c>
      <c r="QF411" s="4">
        <v>12.02</v>
      </c>
      <c r="QG411" s="4">
        <v>12.02</v>
      </c>
      <c r="QH411" s="4">
        <v>12.02</v>
      </c>
      <c r="QI411" s="4">
        <v>12.02</v>
      </c>
      <c r="QJ411" s="4">
        <v>12.02</v>
      </c>
      <c r="QK411" s="4">
        <v>12.02</v>
      </c>
      <c r="QL411" s="4">
        <v>12.02</v>
      </c>
      <c r="QM411" s="4">
        <v>12.02</v>
      </c>
      <c r="QN411" s="4">
        <v>12.02</v>
      </c>
      <c r="QO411" s="4">
        <v>12.02</v>
      </c>
      <c r="QP411" s="4">
        <v>12.02</v>
      </c>
      <c r="QQ411" s="4">
        <v>12.02</v>
      </c>
      <c r="QR411" s="4">
        <v>12.02</v>
      </c>
      <c r="QS411" s="4">
        <v>12.02</v>
      </c>
      <c r="QT411" s="4">
        <v>12.02</v>
      </c>
      <c r="QU411" s="4">
        <v>12.02</v>
      </c>
      <c r="QV411" s="4">
        <v>12.02</v>
      </c>
      <c r="QW411" s="4">
        <v>12.02</v>
      </c>
      <c r="QX411" s="4">
        <v>12.02</v>
      </c>
      <c r="QY411" s="4">
        <v>12.02</v>
      </c>
      <c r="QZ411" s="4">
        <v>12.02</v>
      </c>
    </row>
    <row r="412" spans="1:468">
      <c r="A412" s="4" t="s">
        <v>1540</v>
      </c>
      <c r="D412" s="4">
        <v>337.99</v>
      </c>
      <c r="E412" s="4">
        <v>218.45</v>
      </c>
      <c r="F412" s="689">
        <v>1699199.88</v>
      </c>
      <c r="H412" s="4" t="s">
        <v>894</v>
      </c>
      <c r="GN412" s="4">
        <v>0.04</v>
      </c>
      <c r="GO412" s="4">
        <v>7.0000000000000007E-2</v>
      </c>
      <c r="GP412" s="4">
        <v>0.11</v>
      </c>
      <c r="GQ412" s="4">
        <v>0.11</v>
      </c>
      <c r="GR412" s="4">
        <v>0.14000000000000001</v>
      </c>
      <c r="GS412" s="4">
        <v>0.18</v>
      </c>
      <c r="GT412" s="4">
        <v>0.21</v>
      </c>
      <c r="GU412" s="4">
        <v>0.25</v>
      </c>
      <c r="GV412" s="4">
        <v>0.28000000000000003</v>
      </c>
      <c r="GW412" s="4">
        <v>0.32</v>
      </c>
      <c r="GX412" s="4">
        <v>0.32</v>
      </c>
      <c r="GY412" s="4">
        <v>0.35</v>
      </c>
      <c r="GZ412" s="4">
        <v>0.39</v>
      </c>
      <c r="HA412" s="4">
        <v>0.43</v>
      </c>
      <c r="HB412" s="4">
        <v>0.46</v>
      </c>
      <c r="HC412" s="4">
        <v>0.5</v>
      </c>
      <c r="HD412" s="4">
        <v>0.53</v>
      </c>
      <c r="HE412" s="4">
        <v>0.53</v>
      </c>
      <c r="HF412" s="4">
        <v>0.56999999999999995</v>
      </c>
      <c r="HG412" s="4">
        <v>0.6</v>
      </c>
      <c r="HH412" s="4">
        <v>0.64</v>
      </c>
      <c r="HI412" s="4">
        <v>0.67</v>
      </c>
      <c r="HJ412" s="4">
        <v>0.71</v>
      </c>
      <c r="HK412" s="4">
        <v>0.75</v>
      </c>
      <c r="HL412" s="4">
        <v>0.75</v>
      </c>
      <c r="HM412" s="4">
        <v>0.78</v>
      </c>
      <c r="HN412" s="4">
        <v>0.82</v>
      </c>
      <c r="HO412" s="4">
        <v>0.85</v>
      </c>
      <c r="HP412" s="4">
        <v>0.89</v>
      </c>
      <c r="HQ412" s="4">
        <v>0.92</v>
      </c>
      <c r="HR412" s="4">
        <v>0.96</v>
      </c>
      <c r="HS412" s="4">
        <v>0.96</v>
      </c>
      <c r="HT412" s="4">
        <v>0.99</v>
      </c>
      <c r="HU412" s="4">
        <v>1.03</v>
      </c>
      <c r="HV412" s="4">
        <v>1.06</v>
      </c>
      <c r="HW412" s="4">
        <v>1.1200000000000001</v>
      </c>
      <c r="HX412" s="4">
        <v>1.18</v>
      </c>
      <c r="HY412" s="4">
        <v>1.24</v>
      </c>
      <c r="HZ412" s="4">
        <v>1.24</v>
      </c>
      <c r="IA412" s="4">
        <v>1.33</v>
      </c>
      <c r="IB412" s="4">
        <v>1.59</v>
      </c>
      <c r="IC412" s="4">
        <v>1.85</v>
      </c>
      <c r="ID412" s="4">
        <v>2.11</v>
      </c>
      <c r="IE412" s="4">
        <v>2.38</v>
      </c>
      <c r="IF412" s="4">
        <v>2.65</v>
      </c>
      <c r="IG412" s="4">
        <v>2.65</v>
      </c>
      <c r="IH412" s="4">
        <v>2.93</v>
      </c>
      <c r="II412" s="4">
        <v>3.39</v>
      </c>
      <c r="IJ412" s="4">
        <v>3.93</v>
      </c>
      <c r="IK412" s="4">
        <v>4.58</v>
      </c>
      <c r="IL412" s="4">
        <v>5.3</v>
      </c>
      <c r="IM412" s="4">
        <v>5.42</v>
      </c>
      <c r="IN412" s="4">
        <v>5.42</v>
      </c>
      <c r="IO412" s="4">
        <v>5.55</v>
      </c>
      <c r="IP412" s="4">
        <v>5.69</v>
      </c>
      <c r="IQ412" s="4">
        <v>5.83</v>
      </c>
      <c r="IR412" s="4">
        <v>5.97</v>
      </c>
      <c r="IS412" s="4">
        <v>6.11</v>
      </c>
      <c r="IT412" s="4">
        <v>6.56</v>
      </c>
      <c r="IU412" s="4">
        <v>6.56</v>
      </c>
      <c r="IV412" s="4">
        <v>7.53</v>
      </c>
      <c r="IW412" s="4">
        <v>8.36</v>
      </c>
      <c r="IX412" s="4">
        <v>8.64</v>
      </c>
      <c r="IY412" s="4">
        <v>8.64</v>
      </c>
      <c r="IZ412" s="4">
        <v>8.64</v>
      </c>
      <c r="JA412" s="4">
        <v>8.64</v>
      </c>
      <c r="JB412" s="4">
        <v>8.64</v>
      </c>
      <c r="JC412" s="4">
        <v>8.64</v>
      </c>
      <c r="JD412" s="4">
        <v>9</v>
      </c>
      <c r="JE412" s="4">
        <v>9.3699999999999992</v>
      </c>
      <c r="JF412" s="4">
        <v>9.74</v>
      </c>
      <c r="JG412" s="4">
        <v>10.1</v>
      </c>
      <c r="JH412" s="4">
        <v>10.47</v>
      </c>
      <c r="JI412" s="4">
        <v>10.47</v>
      </c>
      <c r="JJ412" s="4">
        <v>10.85</v>
      </c>
      <c r="JK412" s="4">
        <v>11.26</v>
      </c>
      <c r="JL412" s="4">
        <v>11.7</v>
      </c>
      <c r="JM412" s="4">
        <v>12.17</v>
      </c>
      <c r="JN412" s="4">
        <v>15.77</v>
      </c>
      <c r="JO412" s="4">
        <v>16.39</v>
      </c>
      <c r="JP412" s="4">
        <v>16.39</v>
      </c>
      <c r="JQ412" s="4">
        <v>17.899999999999999</v>
      </c>
      <c r="JR412" s="4">
        <v>20.170000000000002</v>
      </c>
      <c r="JS412" s="4">
        <v>21.42</v>
      </c>
      <c r="JT412" s="4">
        <v>22.8</v>
      </c>
      <c r="JU412" s="4">
        <v>24.3</v>
      </c>
      <c r="JV412" s="4">
        <v>26.01</v>
      </c>
      <c r="JW412" s="4">
        <v>26.01</v>
      </c>
      <c r="JX412" s="4">
        <v>27.76</v>
      </c>
      <c r="JY412" s="4">
        <v>29.59</v>
      </c>
      <c r="JZ412" s="4">
        <v>31.5</v>
      </c>
      <c r="KA412" s="4">
        <v>32.82</v>
      </c>
      <c r="KB412" s="4">
        <v>34.04</v>
      </c>
      <c r="KC412" s="4">
        <v>35.25</v>
      </c>
      <c r="KD412" s="4">
        <v>35.25</v>
      </c>
      <c r="KE412" s="4">
        <v>36.479999999999997</v>
      </c>
      <c r="KF412" s="4">
        <v>37.700000000000003</v>
      </c>
      <c r="KG412" s="4">
        <v>38.979999999999997</v>
      </c>
      <c r="KH412" s="4">
        <v>40.26</v>
      </c>
      <c r="KI412" s="4">
        <v>41.53</v>
      </c>
      <c r="KJ412" s="4">
        <v>42.84</v>
      </c>
      <c r="KK412" s="4">
        <v>42.84</v>
      </c>
      <c r="KL412" s="4">
        <v>44.15</v>
      </c>
      <c r="KM412" s="4">
        <v>45.46</v>
      </c>
      <c r="KN412" s="4">
        <v>46.77</v>
      </c>
      <c r="KO412" s="4">
        <v>48.08</v>
      </c>
      <c r="KP412" s="4">
        <v>49.39</v>
      </c>
      <c r="KQ412" s="4">
        <v>50.69</v>
      </c>
      <c r="KR412" s="4">
        <v>50.69</v>
      </c>
      <c r="KS412" s="4">
        <v>52.01</v>
      </c>
      <c r="KT412" s="4">
        <v>53.32</v>
      </c>
      <c r="KU412" s="4">
        <v>54.63</v>
      </c>
      <c r="KV412" s="4">
        <v>55.93</v>
      </c>
      <c r="KW412" s="4">
        <v>57.24</v>
      </c>
      <c r="KX412" s="4">
        <v>58.56</v>
      </c>
      <c r="KY412" s="4">
        <v>58.56</v>
      </c>
      <c r="KZ412" s="4">
        <v>59.87</v>
      </c>
      <c r="LA412" s="4">
        <v>61.17</v>
      </c>
      <c r="LB412" s="4">
        <v>62.48</v>
      </c>
      <c r="LC412" s="4">
        <v>63.79</v>
      </c>
      <c r="LD412" s="4">
        <v>65.13</v>
      </c>
      <c r="LE412" s="4">
        <v>66.459999999999994</v>
      </c>
      <c r="LF412" s="4">
        <v>66.459999999999994</v>
      </c>
      <c r="LG412" s="4">
        <v>67.81</v>
      </c>
      <c r="LH412" s="4">
        <v>69.239999999999995</v>
      </c>
      <c r="LI412" s="4">
        <v>70.69</v>
      </c>
      <c r="LJ412" s="4">
        <v>72.13</v>
      </c>
      <c r="LK412" s="4">
        <v>73.58</v>
      </c>
      <c r="LL412" s="4">
        <v>75.040000000000006</v>
      </c>
      <c r="LM412" s="4">
        <v>75.040000000000006</v>
      </c>
      <c r="LN412" s="4">
        <v>76.510000000000005</v>
      </c>
      <c r="LO412" s="4">
        <v>78.040000000000006</v>
      </c>
      <c r="LP412" s="4">
        <v>79.59</v>
      </c>
      <c r="LQ412" s="4">
        <v>81.2</v>
      </c>
      <c r="LR412" s="4">
        <v>82.81</v>
      </c>
      <c r="LS412" s="4">
        <v>84.52</v>
      </c>
      <c r="LT412" s="4">
        <v>84.52</v>
      </c>
      <c r="LU412" s="4">
        <v>86.34</v>
      </c>
      <c r="LV412" s="4">
        <v>88.28</v>
      </c>
      <c r="LW412" s="4">
        <v>90.46</v>
      </c>
      <c r="LX412" s="4">
        <v>92.79</v>
      </c>
      <c r="LY412" s="4">
        <v>95.28</v>
      </c>
      <c r="LZ412" s="4">
        <v>97.99</v>
      </c>
      <c r="MA412" s="4">
        <v>97.99</v>
      </c>
      <c r="MB412" s="4">
        <v>100.94</v>
      </c>
      <c r="MC412" s="4">
        <v>104.06</v>
      </c>
      <c r="MD412" s="4">
        <v>107.32</v>
      </c>
      <c r="ME412" s="4">
        <v>110.64</v>
      </c>
      <c r="MF412" s="4">
        <v>114.03</v>
      </c>
      <c r="MG412" s="4">
        <v>117.46</v>
      </c>
      <c r="MH412" s="4">
        <v>117.46</v>
      </c>
      <c r="MI412" s="4">
        <v>120.92</v>
      </c>
      <c r="MJ412" s="4">
        <v>124.38</v>
      </c>
      <c r="MK412" s="4">
        <v>127.83</v>
      </c>
      <c r="ML412" s="4">
        <v>131.36000000000001</v>
      </c>
      <c r="MM412" s="4">
        <v>135.01</v>
      </c>
      <c r="MN412" s="4">
        <v>138.84</v>
      </c>
      <c r="MO412" s="4">
        <v>138.84</v>
      </c>
      <c r="MP412" s="4">
        <v>143.04</v>
      </c>
      <c r="MQ412" s="4">
        <v>147.34</v>
      </c>
      <c r="MR412" s="4">
        <v>151.72999999999999</v>
      </c>
      <c r="MS412" s="4">
        <v>156.16</v>
      </c>
      <c r="MT412" s="4">
        <v>160.63</v>
      </c>
      <c r="MU412" s="4">
        <v>165.13</v>
      </c>
      <c r="MV412" s="4">
        <v>165.13</v>
      </c>
      <c r="MW412" s="4">
        <v>169.66</v>
      </c>
      <c r="MX412" s="4">
        <v>174.34</v>
      </c>
      <c r="MY412" s="4">
        <v>179.35</v>
      </c>
      <c r="MZ412" s="4">
        <v>184.56</v>
      </c>
      <c r="NA412" s="4">
        <v>189.83</v>
      </c>
      <c r="NB412" s="4">
        <v>195.13</v>
      </c>
      <c r="NC412" s="4">
        <v>195.13</v>
      </c>
      <c r="ND412" s="4">
        <v>200.55</v>
      </c>
      <c r="NE412" s="4">
        <v>206.11</v>
      </c>
      <c r="NF412" s="4">
        <v>212</v>
      </c>
      <c r="NG412" s="4">
        <v>218.45</v>
      </c>
      <c r="NH412" s="4">
        <v>229.77</v>
      </c>
      <c r="NI412" s="4">
        <v>250.18</v>
      </c>
      <c r="NJ412" s="4">
        <v>250.18</v>
      </c>
      <c r="NK412" s="4">
        <v>264.95</v>
      </c>
      <c r="NL412" s="4">
        <v>267.08999999999997</v>
      </c>
      <c r="NM412" s="4">
        <v>271.68</v>
      </c>
      <c r="NN412" s="4">
        <v>273.89</v>
      </c>
      <c r="NO412" s="4">
        <v>273.89</v>
      </c>
      <c r="NP412" s="4">
        <v>274.99</v>
      </c>
      <c r="NQ412" s="4">
        <v>274.99</v>
      </c>
      <c r="NR412" s="4">
        <v>277.73</v>
      </c>
      <c r="NS412" s="4">
        <v>281.33999999999997</v>
      </c>
      <c r="NT412" s="4">
        <v>284.60000000000002</v>
      </c>
      <c r="NU412" s="4">
        <v>289.47000000000003</v>
      </c>
      <c r="NV412" s="4">
        <v>296.58</v>
      </c>
      <c r="NW412" s="4">
        <v>298.87</v>
      </c>
      <c r="NX412" s="4">
        <v>298.87</v>
      </c>
      <c r="NY412" s="4">
        <v>300.88</v>
      </c>
      <c r="NZ412" s="4">
        <v>303.37</v>
      </c>
      <c r="OA412" s="4">
        <v>304.52999999999997</v>
      </c>
      <c r="OB412" s="4">
        <v>305.49</v>
      </c>
      <c r="OC412" s="4">
        <v>307.23</v>
      </c>
      <c r="OD412" s="4">
        <v>307.37</v>
      </c>
      <c r="OE412" s="4">
        <v>307.37</v>
      </c>
      <c r="OF412" s="4">
        <v>307.64999999999998</v>
      </c>
      <c r="OG412" s="4">
        <v>307.64999999999998</v>
      </c>
      <c r="OH412" s="4">
        <v>307.64999999999998</v>
      </c>
      <c r="OI412" s="4">
        <v>308.25</v>
      </c>
      <c r="OJ412" s="4">
        <v>308.83999999999997</v>
      </c>
      <c r="OK412" s="4">
        <v>309.44</v>
      </c>
      <c r="OL412" s="4">
        <v>309.44</v>
      </c>
      <c r="OM412" s="4">
        <v>310.23</v>
      </c>
      <c r="ON412" s="4">
        <v>311.7</v>
      </c>
      <c r="OO412" s="4">
        <v>313.61</v>
      </c>
      <c r="OP412" s="4">
        <v>313.73</v>
      </c>
      <c r="OQ412" s="4">
        <v>313.85000000000002</v>
      </c>
      <c r="OR412" s="4">
        <v>313.97000000000003</v>
      </c>
      <c r="OS412" s="4">
        <v>313.97000000000003</v>
      </c>
      <c r="OT412" s="4">
        <v>314.13</v>
      </c>
      <c r="OU412" s="4">
        <v>314.42</v>
      </c>
      <c r="OV412" s="4">
        <v>317.02</v>
      </c>
      <c r="OW412" s="4">
        <v>319.39999999999998</v>
      </c>
      <c r="OX412" s="4">
        <v>324.20999999999998</v>
      </c>
      <c r="OY412" s="4">
        <v>328.16</v>
      </c>
      <c r="OZ412" s="4">
        <v>328.16</v>
      </c>
      <c r="PA412" s="4">
        <v>328.3</v>
      </c>
      <c r="PB412" s="4">
        <v>328.64</v>
      </c>
      <c r="PC412" s="4">
        <v>328.72</v>
      </c>
      <c r="PD412" s="4">
        <v>328.81</v>
      </c>
      <c r="PE412" s="4">
        <v>329.03</v>
      </c>
      <c r="PF412" s="4">
        <v>329.57</v>
      </c>
      <c r="PG412" s="4">
        <v>329.57</v>
      </c>
      <c r="PH412" s="4">
        <v>330.84</v>
      </c>
      <c r="PI412" s="4">
        <v>330.84</v>
      </c>
      <c r="PJ412" s="4">
        <v>330.84</v>
      </c>
      <c r="PK412" s="4">
        <v>330.84</v>
      </c>
      <c r="PL412" s="4">
        <v>330.84</v>
      </c>
      <c r="PM412" s="4">
        <v>330.84</v>
      </c>
      <c r="PN412" s="4">
        <v>330.84</v>
      </c>
      <c r="PO412" s="4">
        <v>331.08</v>
      </c>
      <c r="PP412" s="4">
        <v>331.36</v>
      </c>
      <c r="PQ412" s="4">
        <v>332.03</v>
      </c>
      <c r="PR412" s="4">
        <v>333.22</v>
      </c>
      <c r="PS412" s="4">
        <v>334.61</v>
      </c>
      <c r="PT412" s="4">
        <v>337.99</v>
      </c>
      <c r="PU412" s="4">
        <v>337.99</v>
      </c>
      <c r="PV412" s="4">
        <v>337.99</v>
      </c>
      <c r="PW412" s="4">
        <v>337.99</v>
      </c>
      <c r="PX412" s="4">
        <v>337.99</v>
      </c>
      <c r="PY412" s="4">
        <v>337.99</v>
      </c>
      <c r="PZ412" s="4">
        <v>337.99</v>
      </c>
      <c r="QA412" s="4">
        <v>337.99</v>
      </c>
      <c r="QB412" s="4">
        <v>337.99</v>
      </c>
      <c r="QC412" s="4">
        <v>337.99</v>
      </c>
      <c r="QD412" s="4">
        <v>337.99</v>
      </c>
      <c r="QE412" s="4">
        <v>337.99</v>
      </c>
      <c r="QF412" s="4">
        <v>337.99</v>
      </c>
      <c r="QG412" s="4">
        <v>337.99</v>
      </c>
      <c r="QH412" s="4">
        <v>337.99</v>
      </c>
      <c r="QI412" s="4">
        <v>337.99</v>
      </c>
      <c r="QJ412" s="4">
        <v>337.99</v>
      </c>
      <c r="QK412" s="4">
        <v>337.99</v>
      </c>
      <c r="QL412" s="4">
        <v>337.99</v>
      </c>
      <c r="QM412" s="4">
        <v>337.99</v>
      </c>
      <c r="QN412" s="4">
        <v>337.99</v>
      </c>
      <c r="QO412" s="4">
        <v>337.99</v>
      </c>
      <c r="QP412" s="4">
        <v>337.99</v>
      </c>
      <c r="QQ412" s="4">
        <v>337.99</v>
      </c>
      <c r="QR412" s="4">
        <v>337.99</v>
      </c>
      <c r="QS412" s="4">
        <v>337.99</v>
      </c>
      <c r="QT412" s="4">
        <v>337.99</v>
      </c>
      <c r="QU412" s="4">
        <v>337.99</v>
      </c>
      <c r="QV412" s="4">
        <v>337.99</v>
      </c>
      <c r="QW412" s="4">
        <v>337.99</v>
      </c>
      <c r="QX412" s="4">
        <v>337.99</v>
      </c>
      <c r="QY412" s="4">
        <v>337.99</v>
      </c>
      <c r="QZ412" s="4">
        <v>337.99</v>
      </c>
    </row>
    <row r="413" spans="1:468">
      <c r="A413" s="4" t="s">
        <v>1144</v>
      </c>
      <c r="D413" s="4">
        <v>2476.3200000000002</v>
      </c>
      <c r="E413" s="4">
        <v>337.82</v>
      </c>
      <c r="F413" s="689">
        <v>539598.47</v>
      </c>
      <c r="H413" s="4" t="s">
        <v>894</v>
      </c>
      <c r="EW413" s="4">
        <v>0</v>
      </c>
      <c r="EX413" s="4">
        <v>0.15</v>
      </c>
      <c r="EY413" s="4">
        <v>0.28999999999999998</v>
      </c>
      <c r="EZ413" s="4">
        <v>0.44</v>
      </c>
      <c r="FA413" s="4">
        <v>0.44</v>
      </c>
      <c r="FB413" s="4">
        <v>0.59</v>
      </c>
      <c r="FC413" s="4">
        <v>0.73</v>
      </c>
      <c r="FD413" s="4">
        <v>0.88</v>
      </c>
      <c r="FE413" s="4">
        <v>1.03</v>
      </c>
      <c r="FF413" s="4">
        <v>1.1399999999999999</v>
      </c>
      <c r="FG413" s="4">
        <v>1.25</v>
      </c>
      <c r="FH413" s="4">
        <v>1.25</v>
      </c>
      <c r="FI413" s="4">
        <v>1.36</v>
      </c>
      <c r="FJ413" s="4">
        <v>1.36</v>
      </c>
      <c r="FK413" s="4">
        <v>1.47</v>
      </c>
      <c r="FL413" s="4">
        <v>1.58</v>
      </c>
      <c r="FM413" s="4">
        <v>1.69</v>
      </c>
      <c r="FN413" s="4">
        <v>1.8</v>
      </c>
      <c r="FO413" s="4">
        <v>1.8</v>
      </c>
      <c r="FP413" s="4">
        <v>1.9</v>
      </c>
      <c r="FQ413" s="4">
        <v>2.0099999999999998</v>
      </c>
      <c r="FR413" s="4">
        <v>2.12</v>
      </c>
      <c r="FS413" s="4">
        <v>2.23</v>
      </c>
      <c r="FT413" s="4">
        <v>2.34</v>
      </c>
      <c r="FU413" s="4">
        <v>2.4500000000000002</v>
      </c>
      <c r="FV413" s="4">
        <v>2.4500000000000002</v>
      </c>
      <c r="FW413" s="4">
        <v>2.56</v>
      </c>
      <c r="FX413" s="4">
        <v>2.67</v>
      </c>
      <c r="FY413" s="4">
        <v>2.78</v>
      </c>
      <c r="FZ413" s="4">
        <v>2.89</v>
      </c>
      <c r="GA413" s="4">
        <v>3</v>
      </c>
      <c r="GB413" s="4">
        <v>3.11</v>
      </c>
      <c r="GC413" s="4">
        <v>3.11</v>
      </c>
      <c r="GD413" s="4">
        <v>3.22</v>
      </c>
      <c r="GE413" s="4">
        <v>3.33</v>
      </c>
      <c r="GF413" s="4">
        <v>3.44</v>
      </c>
      <c r="GG413" s="4">
        <v>3.55</v>
      </c>
      <c r="GH413" s="4">
        <v>3.66</v>
      </c>
      <c r="GI413" s="4">
        <v>3.66</v>
      </c>
      <c r="GJ413" s="4">
        <v>3.66</v>
      </c>
      <c r="GK413" s="4">
        <v>3.66</v>
      </c>
      <c r="GL413" s="4">
        <v>3.66</v>
      </c>
      <c r="GM413" s="4">
        <v>3.66</v>
      </c>
      <c r="GN413" s="4">
        <v>3.81</v>
      </c>
      <c r="GO413" s="4">
        <v>3.96</v>
      </c>
      <c r="GP413" s="4">
        <v>4.0999999999999996</v>
      </c>
      <c r="GQ413" s="4">
        <v>4.0999999999999996</v>
      </c>
      <c r="GR413" s="4">
        <v>4.25</v>
      </c>
      <c r="GS413" s="4">
        <v>4.3899999999999997</v>
      </c>
      <c r="GT413" s="4">
        <v>4.54</v>
      </c>
      <c r="GU413" s="4">
        <v>4.6900000000000004</v>
      </c>
      <c r="GV413" s="4">
        <v>4.83</v>
      </c>
      <c r="GW413" s="4">
        <v>4.9800000000000004</v>
      </c>
      <c r="GX413" s="4">
        <v>4.9800000000000004</v>
      </c>
      <c r="GY413" s="4">
        <v>5.13</v>
      </c>
      <c r="GZ413" s="4">
        <v>5.27</v>
      </c>
      <c r="HA413" s="4">
        <v>5.42</v>
      </c>
      <c r="HB413" s="4">
        <v>5.57</v>
      </c>
      <c r="HC413" s="4">
        <v>5.71</v>
      </c>
      <c r="HD413" s="4">
        <v>5.86</v>
      </c>
      <c r="HE413" s="4">
        <v>5.86</v>
      </c>
      <c r="HF413" s="4">
        <v>6.01</v>
      </c>
      <c r="HG413" s="4">
        <v>6.15</v>
      </c>
      <c r="HH413" s="4">
        <v>6.3</v>
      </c>
      <c r="HI413" s="4">
        <v>6.45</v>
      </c>
      <c r="HJ413" s="4">
        <v>6.59</v>
      </c>
      <c r="HK413" s="4">
        <v>6.74</v>
      </c>
      <c r="HL413" s="4">
        <v>6.74</v>
      </c>
      <c r="HM413" s="4">
        <v>6.88</v>
      </c>
      <c r="HN413" s="4">
        <v>7.03</v>
      </c>
      <c r="HO413" s="4">
        <v>7.18</v>
      </c>
      <c r="HP413" s="4">
        <v>7.32</v>
      </c>
      <c r="HQ413" s="4">
        <v>7.47</v>
      </c>
      <c r="HR413" s="4">
        <v>7.62</v>
      </c>
      <c r="HS413" s="4">
        <v>7.62</v>
      </c>
      <c r="HT413" s="4">
        <v>7.76</v>
      </c>
      <c r="HU413" s="4">
        <v>7.91</v>
      </c>
      <c r="HV413" s="4">
        <v>8.06</v>
      </c>
      <c r="HW413" s="4">
        <v>8.1999999999999993</v>
      </c>
      <c r="HX413" s="4">
        <v>8.35</v>
      </c>
      <c r="HY413" s="4">
        <v>8.58</v>
      </c>
      <c r="HZ413" s="4">
        <v>8.58</v>
      </c>
      <c r="IA413" s="4">
        <v>8.83</v>
      </c>
      <c r="IB413" s="4">
        <v>9.07</v>
      </c>
      <c r="IC413" s="4">
        <v>9.31</v>
      </c>
      <c r="ID413" s="4">
        <v>9.57</v>
      </c>
      <c r="IE413" s="4">
        <v>9.91</v>
      </c>
      <c r="IF413" s="4">
        <v>10.25</v>
      </c>
      <c r="IG413" s="4">
        <v>10.25</v>
      </c>
      <c r="IH413" s="4">
        <v>10.6</v>
      </c>
      <c r="II413" s="4">
        <v>10.94</v>
      </c>
      <c r="IJ413" s="4">
        <v>11.28</v>
      </c>
      <c r="IK413" s="4">
        <v>11.62</v>
      </c>
      <c r="IL413" s="4">
        <v>11.96</v>
      </c>
      <c r="IM413" s="4">
        <v>12.3</v>
      </c>
      <c r="IN413" s="4">
        <v>12.3</v>
      </c>
      <c r="IO413" s="4">
        <v>12.65</v>
      </c>
      <c r="IP413" s="4">
        <v>12.99</v>
      </c>
      <c r="IQ413" s="4">
        <v>13.33</v>
      </c>
      <c r="IR413" s="4">
        <v>13.67</v>
      </c>
      <c r="IS413" s="4">
        <v>14.01</v>
      </c>
      <c r="IT413" s="4">
        <v>14.36</v>
      </c>
      <c r="IU413" s="4">
        <v>14.36</v>
      </c>
      <c r="IV413" s="4">
        <v>14.78</v>
      </c>
      <c r="IW413" s="4">
        <v>15.22</v>
      </c>
      <c r="IX413" s="4">
        <v>15.66</v>
      </c>
      <c r="IY413" s="4">
        <v>15.66</v>
      </c>
      <c r="IZ413" s="4">
        <v>15.66</v>
      </c>
      <c r="JA413" s="4">
        <v>15.66</v>
      </c>
      <c r="JB413" s="4">
        <v>15.66</v>
      </c>
      <c r="JC413" s="4">
        <v>15.66</v>
      </c>
      <c r="JD413" s="4">
        <v>16.100000000000001</v>
      </c>
      <c r="JE413" s="4">
        <v>16.54</v>
      </c>
      <c r="JF413" s="4">
        <v>16.98</v>
      </c>
      <c r="JG413" s="4">
        <v>17.420000000000002</v>
      </c>
      <c r="JH413" s="4">
        <v>17.850000000000001</v>
      </c>
      <c r="JI413" s="4">
        <v>17.850000000000001</v>
      </c>
      <c r="JJ413" s="4">
        <v>18.29</v>
      </c>
      <c r="JK413" s="4">
        <v>18.75</v>
      </c>
      <c r="JL413" s="4">
        <v>19.239999999999998</v>
      </c>
      <c r="JM413" s="4">
        <v>19.73</v>
      </c>
      <c r="JN413" s="4">
        <v>20.21</v>
      </c>
      <c r="JO413" s="4">
        <v>20.7</v>
      </c>
      <c r="JP413" s="4">
        <v>20.7</v>
      </c>
      <c r="JQ413" s="4">
        <v>21.19</v>
      </c>
      <c r="JR413" s="4">
        <v>21.68</v>
      </c>
      <c r="JS413" s="4">
        <v>22.17</v>
      </c>
      <c r="JT413" s="4">
        <v>22.66</v>
      </c>
      <c r="JU413" s="4">
        <v>23.14</v>
      </c>
      <c r="JV413" s="4">
        <v>23.24</v>
      </c>
      <c r="JW413" s="4">
        <v>23.24</v>
      </c>
      <c r="JX413" s="4">
        <v>23.24</v>
      </c>
      <c r="JY413" s="4">
        <v>23.24</v>
      </c>
      <c r="JZ413" s="4">
        <v>23.24</v>
      </c>
      <c r="KA413" s="4">
        <v>23.24</v>
      </c>
      <c r="KB413" s="4">
        <v>23.24</v>
      </c>
      <c r="KC413" s="4">
        <v>23.24</v>
      </c>
      <c r="KD413" s="4">
        <v>23.24</v>
      </c>
      <c r="KE413" s="4">
        <v>23.24</v>
      </c>
      <c r="KF413" s="4">
        <v>23.24</v>
      </c>
      <c r="KG413" s="4">
        <v>42.44</v>
      </c>
      <c r="KH413" s="4">
        <v>66.84</v>
      </c>
      <c r="KI413" s="4">
        <v>115.24</v>
      </c>
      <c r="KJ413" s="4">
        <v>118.57</v>
      </c>
      <c r="KK413" s="4">
        <v>118.57</v>
      </c>
      <c r="KL413" s="4">
        <v>170.17</v>
      </c>
      <c r="KM413" s="4">
        <v>294.14</v>
      </c>
      <c r="KN413" s="4">
        <v>303.68</v>
      </c>
      <c r="KO413" s="4">
        <v>303.68</v>
      </c>
      <c r="KP413" s="4">
        <v>303.68</v>
      </c>
      <c r="KQ413" s="4">
        <v>303.68</v>
      </c>
      <c r="KR413" s="4">
        <v>303.68</v>
      </c>
      <c r="KS413" s="4">
        <v>303.68</v>
      </c>
      <c r="KT413" s="4">
        <v>303.68</v>
      </c>
      <c r="KU413" s="4">
        <v>303.68</v>
      </c>
      <c r="KV413" s="4">
        <v>303.68</v>
      </c>
      <c r="KW413" s="4">
        <v>303.68</v>
      </c>
      <c r="KX413" s="4">
        <v>303.68</v>
      </c>
      <c r="KY413" s="4">
        <v>303.68</v>
      </c>
      <c r="KZ413" s="4">
        <v>303.68</v>
      </c>
      <c r="LA413" s="4">
        <v>303.68</v>
      </c>
      <c r="LB413" s="4">
        <v>303.68</v>
      </c>
      <c r="LC413" s="4">
        <v>303.68</v>
      </c>
      <c r="LD413" s="4">
        <v>303.68</v>
      </c>
      <c r="LE413" s="4">
        <v>303.68</v>
      </c>
      <c r="LF413" s="4">
        <v>303.68</v>
      </c>
      <c r="LG413" s="4">
        <v>303.68</v>
      </c>
      <c r="LH413" s="4">
        <v>303.68</v>
      </c>
      <c r="LI413" s="4">
        <v>303.68</v>
      </c>
      <c r="LJ413" s="4">
        <v>303.68</v>
      </c>
      <c r="LK413" s="4">
        <v>303.68</v>
      </c>
      <c r="LL413" s="4">
        <v>303.68</v>
      </c>
      <c r="LM413" s="4">
        <v>303.68</v>
      </c>
      <c r="LN413" s="4">
        <v>303.68</v>
      </c>
      <c r="LO413" s="4">
        <v>303.68</v>
      </c>
      <c r="LP413" s="4">
        <v>303.68</v>
      </c>
      <c r="LQ413" s="4">
        <v>303.68</v>
      </c>
      <c r="LR413" s="4">
        <v>303.68</v>
      </c>
      <c r="LS413" s="4">
        <v>303.68</v>
      </c>
      <c r="LT413" s="4">
        <v>303.68</v>
      </c>
      <c r="LU413" s="4">
        <v>303.68</v>
      </c>
      <c r="LV413" s="4">
        <v>303.68</v>
      </c>
      <c r="LW413" s="4">
        <v>303.68</v>
      </c>
      <c r="LX413" s="4">
        <v>303.68</v>
      </c>
      <c r="LY413" s="4">
        <v>303.68</v>
      </c>
      <c r="LZ413" s="4">
        <v>303.68</v>
      </c>
      <c r="MA413" s="4">
        <v>303.68</v>
      </c>
      <c r="MB413" s="4">
        <v>303.68</v>
      </c>
      <c r="MC413" s="4">
        <v>303.68</v>
      </c>
      <c r="MD413" s="4">
        <v>303.68</v>
      </c>
      <c r="ME413" s="4">
        <v>303.68</v>
      </c>
      <c r="MF413" s="4">
        <v>303.68</v>
      </c>
      <c r="MG413" s="4">
        <v>303.68</v>
      </c>
      <c r="MH413" s="4">
        <v>303.68</v>
      </c>
      <c r="MI413" s="4">
        <v>305.14</v>
      </c>
      <c r="MJ413" s="4">
        <v>306.58999999999997</v>
      </c>
      <c r="MK413" s="4">
        <v>308.05</v>
      </c>
      <c r="ML413" s="4">
        <v>309.99</v>
      </c>
      <c r="MM413" s="4">
        <v>313.58</v>
      </c>
      <c r="MN413" s="4">
        <v>318.24</v>
      </c>
      <c r="MO413" s="4">
        <v>318.24</v>
      </c>
      <c r="MP413" s="4">
        <v>318.24</v>
      </c>
      <c r="MQ413" s="4">
        <v>318.24</v>
      </c>
      <c r="MR413" s="4">
        <v>318.24</v>
      </c>
      <c r="MS413" s="4">
        <v>318.24</v>
      </c>
      <c r="MT413" s="4">
        <v>320.62</v>
      </c>
      <c r="MU413" s="4">
        <v>323.41000000000003</v>
      </c>
      <c r="MV413" s="4">
        <v>323.41000000000003</v>
      </c>
      <c r="MW413" s="4">
        <v>330.16</v>
      </c>
      <c r="MX413" s="4">
        <v>330.16</v>
      </c>
      <c r="MY413" s="4">
        <v>330.16</v>
      </c>
      <c r="MZ413" s="4">
        <v>330.16</v>
      </c>
      <c r="NA413" s="4">
        <v>331.69</v>
      </c>
      <c r="NB413" s="4">
        <v>333.48</v>
      </c>
      <c r="NC413" s="4">
        <v>333.48</v>
      </c>
      <c r="ND413" s="4">
        <v>337.82</v>
      </c>
      <c r="NE413" s="4">
        <v>337.82</v>
      </c>
      <c r="NF413" s="4">
        <v>337.82</v>
      </c>
      <c r="NG413" s="4">
        <v>337.82</v>
      </c>
      <c r="NH413" s="4">
        <v>355.15</v>
      </c>
      <c r="NI413" s="4">
        <v>395.59</v>
      </c>
      <c r="NJ413" s="4">
        <v>395.59</v>
      </c>
      <c r="NK413" s="4">
        <v>400.09</v>
      </c>
      <c r="NL413" s="4">
        <v>410.59</v>
      </c>
      <c r="NM413" s="4">
        <v>425.8</v>
      </c>
      <c r="NN413" s="4">
        <v>461.28</v>
      </c>
      <c r="NO413" s="4">
        <v>461.28</v>
      </c>
      <c r="NP413" s="4">
        <v>480.11</v>
      </c>
      <c r="NQ413" s="4">
        <v>480.11</v>
      </c>
      <c r="NR413" s="4">
        <v>524.04999999999995</v>
      </c>
      <c r="NS413" s="4">
        <v>543.29</v>
      </c>
      <c r="NT413" s="4">
        <v>588.17999999999995</v>
      </c>
      <c r="NU413" s="4">
        <v>609.17999999999995</v>
      </c>
      <c r="NV413" s="4">
        <v>658.18</v>
      </c>
      <c r="NW413" s="4">
        <v>663.88</v>
      </c>
      <c r="NX413" s="4">
        <v>663.88</v>
      </c>
      <c r="NY413" s="4">
        <v>677.18</v>
      </c>
      <c r="NZ413" s="4">
        <v>679.58</v>
      </c>
      <c r="OA413" s="4">
        <v>685.18</v>
      </c>
      <c r="OB413" s="4">
        <v>685.48</v>
      </c>
      <c r="OC413" s="4">
        <v>686.18</v>
      </c>
      <c r="OD413" s="4">
        <v>686.48</v>
      </c>
      <c r="OE413" s="4">
        <v>686.48</v>
      </c>
      <c r="OF413" s="4">
        <v>687.18</v>
      </c>
      <c r="OG413" s="4">
        <v>687.78</v>
      </c>
      <c r="OH413" s="4">
        <v>689.18</v>
      </c>
      <c r="OI413" s="4">
        <v>730.9</v>
      </c>
      <c r="OJ413" s="4">
        <v>828.25</v>
      </c>
      <c r="OK413" s="4">
        <v>847.4</v>
      </c>
      <c r="OL413" s="4">
        <v>847.4</v>
      </c>
      <c r="OM413" s="4">
        <v>892.09</v>
      </c>
      <c r="ON413" s="4">
        <v>953.49</v>
      </c>
      <c r="OO413" s="4">
        <v>1071.3900000000001</v>
      </c>
      <c r="OP413" s="4">
        <v>1075.27</v>
      </c>
      <c r="OQ413" s="4">
        <v>1129.27</v>
      </c>
      <c r="OR413" s="4">
        <v>1179.72</v>
      </c>
      <c r="OS413" s="4">
        <v>1179.72</v>
      </c>
      <c r="OT413" s="4">
        <v>1266.06</v>
      </c>
      <c r="OU413" s="4">
        <v>1416.56</v>
      </c>
      <c r="OV413" s="4">
        <v>1433.49</v>
      </c>
      <c r="OW413" s="4">
        <v>1466.42</v>
      </c>
      <c r="OX413" s="4">
        <v>1546.57</v>
      </c>
      <c r="OY413" s="4">
        <v>1624.6</v>
      </c>
      <c r="OZ413" s="4">
        <v>1624.6</v>
      </c>
      <c r="PA413" s="4">
        <v>1808.25</v>
      </c>
      <c r="PB413" s="4">
        <v>1827.75</v>
      </c>
      <c r="PC413" s="4">
        <v>1874.02</v>
      </c>
      <c r="PD413" s="4">
        <v>1925.32</v>
      </c>
      <c r="PE413" s="4">
        <v>2043.41</v>
      </c>
      <c r="PF413" s="4">
        <v>2070.5700000000002</v>
      </c>
      <c r="PG413" s="4">
        <v>2070.5700000000002</v>
      </c>
      <c r="PH413" s="4">
        <v>2120.89</v>
      </c>
      <c r="PI413" s="4">
        <v>2150.15</v>
      </c>
      <c r="PJ413" s="4">
        <v>2155.15</v>
      </c>
      <c r="PK413" s="4">
        <v>2161.25</v>
      </c>
      <c r="PL413" s="4">
        <v>2252.85</v>
      </c>
      <c r="PM413" s="4">
        <v>2271.1799999999998</v>
      </c>
      <c r="PN413" s="4">
        <v>2271.1799999999998</v>
      </c>
      <c r="PO413" s="4">
        <v>2312.62</v>
      </c>
      <c r="PP413" s="4">
        <v>2334.92</v>
      </c>
      <c r="PQ413" s="4">
        <v>2389.52</v>
      </c>
      <c r="PR413" s="4">
        <v>2403.52</v>
      </c>
      <c r="PS413" s="4">
        <v>2414.52</v>
      </c>
      <c r="PT413" s="4">
        <v>2420.92</v>
      </c>
      <c r="PU413" s="4">
        <v>2420.92</v>
      </c>
      <c r="PV413" s="4">
        <v>2429.3200000000002</v>
      </c>
      <c r="PW413" s="4">
        <v>2430.52</v>
      </c>
      <c r="PX413" s="4">
        <v>2433.3200000000002</v>
      </c>
      <c r="PY413" s="4">
        <v>2446.2199999999998</v>
      </c>
      <c r="PZ413" s="4">
        <v>2476.3200000000002</v>
      </c>
      <c r="QA413" s="4">
        <v>2476.3200000000002</v>
      </c>
      <c r="QB413" s="4">
        <v>2476.3200000000002</v>
      </c>
      <c r="QC413" s="4">
        <v>2476.3200000000002</v>
      </c>
      <c r="QD413" s="4">
        <v>2476.3200000000002</v>
      </c>
      <c r="QE413" s="4">
        <v>2476.3200000000002</v>
      </c>
      <c r="QF413" s="4">
        <v>2476.3200000000002</v>
      </c>
      <c r="QG413" s="4">
        <v>2476.3200000000002</v>
      </c>
      <c r="QH413" s="4">
        <v>2476.3200000000002</v>
      </c>
      <c r="QI413" s="4">
        <v>2476.3200000000002</v>
      </c>
      <c r="QJ413" s="4">
        <v>2476.3200000000002</v>
      </c>
      <c r="QK413" s="4">
        <v>2476.3200000000002</v>
      </c>
      <c r="QL413" s="4">
        <v>2476.3200000000002</v>
      </c>
      <c r="QM413" s="4">
        <v>2476.3200000000002</v>
      </c>
      <c r="QN413" s="4">
        <v>2476.3200000000002</v>
      </c>
      <c r="QO413" s="4">
        <v>2476.3200000000002</v>
      </c>
      <c r="QP413" s="4">
        <v>2476.3200000000002</v>
      </c>
      <c r="QQ413" s="4">
        <v>2476.3200000000002</v>
      </c>
      <c r="QR413" s="4">
        <v>2476.3200000000002</v>
      </c>
      <c r="QS413" s="4">
        <v>2476.3200000000002</v>
      </c>
      <c r="QT413" s="4">
        <v>2476.3200000000002</v>
      </c>
      <c r="QU413" s="4">
        <v>2476.3200000000002</v>
      </c>
      <c r="QV413" s="4">
        <v>2476.3200000000002</v>
      </c>
      <c r="QW413" s="4">
        <v>2476.3200000000002</v>
      </c>
      <c r="QX413" s="4">
        <v>2476.3200000000002</v>
      </c>
      <c r="QY413" s="4">
        <v>2476.3200000000002</v>
      </c>
      <c r="QZ413" s="4">
        <v>2476.3200000000002</v>
      </c>
    </row>
    <row r="414" spans="1:468">
      <c r="A414" s="4" t="s">
        <v>1145</v>
      </c>
      <c r="D414" s="4">
        <v>92.93</v>
      </c>
      <c r="E414" s="4">
        <v>35.159999999999997</v>
      </c>
      <c r="F414" s="689">
        <v>3070.77</v>
      </c>
      <c r="H414" s="4" t="s">
        <v>894</v>
      </c>
      <c r="EW414" s="4">
        <v>0</v>
      </c>
      <c r="EX414" s="4">
        <v>0.15</v>
      </c>
      <c r="EY414" s="4">
        <v>0.28999999999999998</v>
      </c>
      <c r="EZ414" s="4">
        <v>0.44</v>
      </c>
      <c r="FA414" s="4">
        <v>0.44</v>
      </c>
      <c r="FB414" s="4">
        <v>0.59</v>
      </c>
      <c r="FC414" s="4">
        <v>0.73</v>
      </c>
      <c r="FD414" s="4">
        <v>0.88</v>
      </c>
      <c r="FE414" s="4">
        <v>1.03</v>
      </c>
      <c r="FF414" s="4">
        <v>1.1399999999999999</v>
      </c>
      <c r="FG414" s="4">
        <v>1.25</v>
      </c>
      <c r="FH414" s="4">
        <v>1.25</v>
      </c>
      <c r="FI414" s="4">
        <v>1.36</v>
      </c>
      <c r="FJ414" s="4">
        <v>1.36</v>
      </c>
      <c r="FK414" s="4">
        <v>1.47</v>
      </c>
      <c r="FL414" s="4">
        <v>1.58</v>
      </c>
      <c r="FM414" s="4">
        <v>1.69</v>
      </c>
      <c r="FN414" s="4">
        <v>1.8</v>
      </c>
      <c r="FO414" s="4">
        <v>1.8</v>
      </c>
      <c r="FP414" s="4">
        <v>1.9</v>
      </c>
      <c r="FQ414" s="4">
        <v>2.0099999999999998</v>
      </c>
      <c r="FR414" s="4">
        <v>2.12</v>
      </c>
      <c r="FS414" s="4">
        <v>2.23</v>
      </c>
      <c r="FT414" s="4">
        <v>2.34</v>
      </c>
      <c r="FU414" s="4">
        <v>2.4500000000000002</v>
      </c>
      <c r="FV414" s="4">
        <v>2.4500000000000002</v>
      </c>
      <c r="FW414" s="4">
        <v>2.56</v>
      </c>
      <c r="FX414" s="4">
        <v>2.67</v>
      </c>
      <c r="FY414" s="4">
        <v>2.78</v>
      </c>
      <c r="FZ414" s="4">
        <v>2.89</v>
      </c>
      <c r="GA414" s="4">
        <v>3</v>
      </c>
      <c r="GB414" s="4">
        <v>3.11</v>
      </c>
      <c r="GC414" s="4">
        <v>3.11</v>
      </c>
      <c r="GD414" s="4">
        <v>3.22</v>
      </c>
      <c r="GE414" s="4">
        <v>3.33</v>
      </c>
      <c r="GF414" s="4">
        <v>3.44</v>
      </c>
      <c r="GG414" s="4">
        <v>3.55</v>
      </c>
      <c r="GH414" s="4">
        <v>3.66</v>
      </c>
      <c r="GI414" s="4">
        <v>3.66</v>
      </c>
      <c r="GJ414" s="4">
        <v>3.66</v>
      </c>
      <c r="GK414" s="4">
        <v>3.66</v>
      </c>
      <c r="GL414" s="4">
        <v>3.66</v>
      </c>
      <c r="GM414" s="4">
        <v>3.66</v>
      </c>
      <c r="GN414" s="4">
        <v>3.81</v>
      </c>
      <c r="GO414" s="4">
        <v>3.96</v>
      </c>
      <c r="GP414" s="4">
        <v>4.0999999999999996</v>
      </c>
      <c r="GQ414" s="4">
        <v>4.0999999999999996</v>
      </c>
      <c r="GR414" s="4">
        <v>4.25</v>
      </c>
      <c r="GS414" s="4">
        <v>4.3899999999999997</v>
      </c>
      <c r="GT414" s="4">
        <v>4.54</v>
      </c>
      <c r="GU414" s="4">
        <v>4.6900000000000004</v>
      </c>
      <c r="GV414" s="4">
        <v>4.83</v>
      </c>
      <c r="GW414" s="4">
        <v>4.9800000000000004</v>
      </c>
      <c r="GX414" s="4">
        <v>4.9800000000000004</v>
      </c>
      <c r="GY414" s="4">
        <v>5.13</v>
      </c>
      <c r="GZ414" s="4">
        <v>5.27</v>
      </c>
      <c r="HA414" s="4">
        <v>5.42</v>
      </c>
      <c r="HB414" s="4">
        <v>5.57</v>
      </c>
      <c r="HC414" s="4">
        <v>5.71</v>
      </c>
      <c r="HD414" s="4">
        <v>5.86</v>
      </c>
      <c r="HE414" s="4">
        <v>5.86</v>
      </c>
      <c r="HF414" s="4">
        <v>6.01</v>
      </c>
      <c r="HG414" s="4">
        <v>6.15</v>
      </c>
      <c r="HH414" s="4">
        <v>6.3</v>
      </c>
      <c r="HI414" s="4">
        <v>6.45</v>
      </c>
      <c r="HJ414" s="4">
        <v>6.59</v>
      </c>
      <c r="HK414" s="4">
        <v>6.74</v>
      </c>
      <c r="HL414" s="4">
        <v>6.74</v>
      </c>
      <c r="HM414" s="4">
        <v>6.88</v>
      </c>
      <c r="HN414" s="4">
        <v>7.03</v>
      </c>
      <c r="HO414" s="4">
        <v>7.18</v>
      </c>
      <c r="HP414" s="4">
        <v>7.32</v>
      </c>
      <c r="HQ414" s="4">
        <v>7.47</v>
      </c>
      <c r="HR414" s="4">
        <v>7.62</v>
      </c>
      <c r="HS414" s="4">
        <v>7.62</v>
      </c>
      <c r="HT414" s="4">
        <v>7.76</v>
      </c>
      <c r="HU414" s="4">
        <v>7.91</v>
      </c>
      <c r="HV414" s="4">
        <v>8.06</v>
      </c>
      <c r="HW414" s="4">
        <v>8.1999999999999993</v>
      </c>
      <c r="HX414" s="4">
        <v>8.35</v>
      </c>
      <c r="HY414" s="4">
        <v>8.58</v>
      </c>
      <c r="HZ414" s="4">
        <v>8.58</v>
      </c>
      <c r="IA414" s="4">
        <v>8.83</v>
      </c>
      <c r="IB414" s="4">
        <v>9.07</v>
      </c>
      <c r="IC414" s="4">
        <v>9.31</v>
      </c>
      <c r="ID414" s="4">
        <v>9.57</v>
      </c>
      <c r="IE414" s="4">
        <v>9.91</v>
      </c>
      <c r="IF414" s="4">
        <v>10.25</v>
      </c>
      <c r="IG414" s="4">
        <v>10.25</v>
      </c>
      <c r="IH414" s="4">
        <v>10.6</v>
      </c>
      <c r="II414" s="4">
        <v>10.94</v>
      </c>
      <c r="IJ414" s="4">
        <v>11.28</v>
      </c>
      <c r="IK414" s="4">
        <v>11.62</v>
      </c>
      <c r="IL414" s="4">
        <v>11.96</v>
      </c>
      <c r="IM414" s="4">
        <v>12.3</v>
      </c>
      <c r="IN414" s="4">
        <v>12.3</v>
      </c>
      <c r="IO414" s="4">
        <v>12.65</v>
      </c>
      <c r="IP414" s="4">
        <v>12.99</v>
      </c>
      <c r="IQ414" s="4">
        <v>13.33</v>
      </c>
      <c r="IR414" s="4">
        <v>13.67</v>
      </c>
      <c r="IS414" s="4">
        <v>14.01</v>
      </c>
      <c r="IT414" s="4">
        <v>14.36</v>
      </c>
      <c r="IU414" s="4">
        <v>14.36</v>
      </c>
      <c r="IV414" s="4">
        <v>14.78</v>
      </c>
      <c r="IW414" s="4">
        <v>15.22</v>
      </c>
      <c r="IX414" s="4">
        <v>15.66</v>
      </c>
      <c r="IY414" s="4">
        <v>15.66</v>
      </c>
      <c r="IZ414" s="4">
        <v>15.66</v>
      </c>
      <c r="JA414" s="4">
        <v>15.66</v>
      </c>
      <c r="JB414" s="4">
        <v>15.66</v>
      </c>
      <c r="JC414" s="4">
        <v>15.66</v>
      </c>
      <c r="JD414" s="4">
        <v>16.100000000000001</v>
      </c>
      <c r="JE414" s="4">
        <v>16.54</v>
      </c>
      <c r="JF414" s="4">
        <v>16.98</v>
      </c>
      <c r="JG414" s="4">
        <v>17.420000000000002</v>
      </c>
      <c r="JH414" s="4">
        <v>17.850000000000001</v>
      </c>
      <c r="JI414" s="4">
        <v>17.850000000000001</v>
      </c>
      <c r="JJ414" s="4">
        <v>18.29</v>
      </c>
      <c r="JK414" s="4">
        <v>18.75</v>
      </c>
      <c r="JL414" s="4">
        <v>19.239999999999998</v>
      </c>
      <c r="JM414" s="4">
        <v>19.73</v>
      </c>
      <c r="JN414" s="4">
        <v>20.21</v>
      </c>
      <c r="JO414" s="4">
        <v>20.7</v>
      </c>
      <c r="JP414" s="4">
        <v>20.7</v>
      </c>
      <c r="JQ414" s="4">
        <v>21.19</v>
      </c>
      <c r="JR414" s="4">
        <v>21.68</v>
      </c>
      <c r="JS414" s="4">
        <v>22.17</v>
      </c>
      <c r="JT414" s="4">
        <v>22.66</v>
      </c>
      <c r="JU414" s="4">
        <v>23.14</v>
      </c>
      <c r="JV414" s="4">
        <v>23.24</v>
      </c>
      <c r="JW414" s="4">
        <v>23.24</v>
      </c>
      <c r="JX414" s="4">
        <v>23.24</v>
      </c>
      <c r="JY414" s="4">
        <v>23.24</v>
      </c>
      <c r="JZ414" s="4">
        <v>23.24</v>
      </c>
      <c r="KA414" s="4">
        <v>23.24</v>
      </c>
      <c r="KB414" s="4">
        <v>23.24</v>
      </c>
      <c r="KC414" s="4">
        <v>23.24</v>
      </c>
      <c r="KD414" s="4">
        <v>23.24</v>
      </c>
      <c r="KE414" s="4">
        <v>23.24</v>
      </c>
      <c r="KF414" s="4">
        <v>23.24</v>
      </c>
      <c r="KG414" s="4">
        <v>23.24</v>
      </c>
      <c r="KH414" s="4">
        <v>23.24</v>
      </c>
      <c r="KI414" s="4">
        <v>23.24</v>
      </c>
      <c r="KJ414" s="4">
        <v>23.24</v>
      </c>
      <c r="KK414" s="4">
        <v>23.24</v>
      </c>
      <c r="KL414" s="4">
        <v>23.24</v>
      </c>
      <c r="KM414" s="4">
        <v>23.24</v>
      </c>
      <c r="KN414" s="4">
        <v>23.24</v>
      </c>
      <c r="KO414" s="4">
        <v>23.24</v>
      </c>
      <c r="KP414" s="4">
        <v>23.24</v>
      </c>
      <c r="KQ414" s="4">
        <v>23.24</v>
      </c>
      <c r="KR414" s="4">
        <v>23.24</v>
      </c>
      <c r="KS414" s="4">
        <v>23.24</v>
      </c>
      <c r="KT414" s="4">
        <v>23.24</v>
      </c>
      <c r="KU414" s="4">
        <v>23.24</v>
      </c>
      <c r="KV414" s="4">
        <v>23.24</v>
      </c>
      <c r="KW414" s="4">
        <v>23.24</v>
      </c>
      <c r="KX414" s="4">
        <v>23.24</v>
      </c>
      <c r="KY414" s="4">
        <v>23.24</v>
      </c>
      <c r="KZ414" s="4">
        <v>23.24</v>
      </c>
      <c r="LA414" s="4">
        <v>23.24</v>
      </c>
      <c r="LB414" s="4">
        <v>23.24</v>
      </c>
      <c r="LC414" s="4">
        <v>23.24</v>
      </c>
      <c r="LD414" s="4">
        <v>23.24</v>
      </c>
      <c r="LE414" s="4">
        <v>23.24</v>
      </c>
      <c r="LF414" s="4">
        <v>23.24</v>
      </c>
      <c r="LG414" s="4">
        <v>23.24</v>
      </c>
      <c r="LH414" s="4">
        <v>23.24</v>
      </c>
      <c r="LI414" s="4">
        <v>23.24</v>
      </c>
      <c r="LJ414" s="4">
        <v>23.24</v>
      </c>
      <c r="LK414" s="4">
        <v>23.24</v>
      </c>
      <c r="LL414" s="4">
        <v>23.24</v>
      </c>
      <c r="LM414" s="4">
        <v>23.24</v>
      </c>
      <c r="LN414" s="4">
        <v>23.24</v>
      </c>
      <c r="LO414" s="4">
        <v>23.24</v>
      </c>
      <c r="LP414" s="4">
        <v>23.24</v>
      </c>
      <c r="LQ414" s="4">
        <v>23.24</v>
      </c>
      <c r="LR414" s="4">
        <v>23.24</v>
      </c>
      <c r="LS414" s="4">
        <v>23.24</v>
      </c>
      <c r="LT414" s="4">
        <v>23.24</v>
      </c>
      <c r="LU414" s="4">
        <v>23.24</v>
      </c>
      <c r="LV414" s="4">
        <v>23.24</v>
      </c>
      <c r="LW414" s="4">
        <v>23.24</v>
      </c>
      <c r="LX414" s="4">
        <v>23.24</v>
      </c>
      <c r="LY414" s="4">
        <v>23.24</v>
      </c>
      <c r="LZ414" s="4">
        <v>23.24</v>
      </c>
      <c r="MA414" s="4">
        <v>23.24</v>
      </c>
      <c r="MB414" s="4">
        <v>23.24</v>
      </c>
      <c r="MC414" s="4">
        <v>23.24</v>
      </c>
      <c r="MD414" s="4">
        <v>23.24</v>
      </c>
      <c r="ME414" s="4">
        <v>23.24</v>
      </c>
      <c r="MF414" s="4">
        <v>23.24</v>
      </c>
      <c r="MG414" s="4">
        <v>23.24</v>
      </c>
      <c r="MH414" s="4">
        <v>23.24</v>
      </c>
      <c r="MI414" s="4">
        <v>23.24</v>
      </c>
      <c r="MJ414" s="4">
        <v>23.24</v>
      </c>
      <c r="MK414" s="4">
        <v>23.24</v>
      </c>
      <c r="ML414" s="4">
        <v>23.24</v>
      </c>
      <c r="MM414" s="4">
        <v>23.24</v>
      </c>
      <c r="MN414" s="4">
        <v>23.24</v>
      </c>
      <c r="MO414" s="4">
        <v>23.24</v>
      </c>
      <c r="MP414" s="4">
        <v>23.24</v>
      </c>
      <c r="MQ414" s="4">
        <v>23.24</v>
      </c>
      <c r="MR414" s="4">
        <v>23.24</v>
      </c>
      <c r="MS414" s="4">
        <v>23.24</v>
      </c>
      <c r="MT414" s="4">
        <v>25.62</v>
      </c>
      <c r="MU414" s="4">
        <v>28.41</v>
      </c>
      <c r="MV414" s="4">
        <v>28.41</v>
      </c>
      <c r="MW414" s="4">
        <v>35.159999999999997</v>
      </c>
      <c r="MX414" s="4">
        <v>35.159999999999997</v>
      </c>
      <c r="MY414" s="4">
        <v>35.159999999999997</v>
      </c>
      <c r="MZ414" s="4">
        <v>35.159999999999997</v>
      </c>
      <c r="NA414" s="4">
        <v>35.159999999999997</v>
      </c>
      <c r="NB414" s="4">
        <v>35.159999999999997</v>
      </c>
      <c r="NC414" s="4">
        <v>35.159999999999997</v>
      </c>
      <c r="ND414" s="4">
        <v>35.159999999999997</v>
      </c>
      <c r="NE414" s="4">
        <v>35.159999999999997</v>
      </c>
      <c r="NF414" s="4">
        <v>35.159999999999997</v>
      </c>
      <c r="NG414" s="4">
        <v>35.159999999999997</v>
      </c>
      <c r="NH414" s="4">
        <v>52.49</v>
      </c>
      <c r="NI414" s="4">
        <v>92.93</v>
      </c>
      <c r="NJ414" s="4">
        <v>92.93</v>
      </c>
      <c r="NK414" s="4">
        <v>92.93</v>
      </c>
      <c r="NL414" s="4">
        <v>92.93</v>
      </c>
      <c r="NM414" s="4">
        <v>92.93</v>
      </c>
      <c r="NN414" s="4">
        <v>92.93</v>
      </c>
      <c r="NO414" s="4">
        <v>92.93</v>
      </c>
      <c r="NP414" s="4">
        <v>92.93</v>
      </c>
      <c r="NQ414" s="4">
        <v>92.93</v>
      </c>
      <c r="NR414" s="4">
        <v>92.93</v>
      </c>
      <c r="NS414" s="4">
        <v>92.93</v>
      </c>
      <c r="NT414" s="4">
        <v>92.93</v>
      </c>
      <c r="NU414" s="4">
        <v>92.93</v>
      </c>
      <c r="NV414" s="4">
        <v>92.93</v>
      </c>
      <c r="NW414" s="4">
        <v>92.93</v>
      </c>
      <c r="NX414" s="4">
        <v>92.93</v>
      </c>
      <c r="NY414" s="4">
        <v>92.93</v>
      </c>
      <c r="NZ414" s="4">
        <v>92.93</v>
      </c>
      <c r="OA414" s="4">
        <v>92.93</v>
      </c>
      <c r="OB414" s="4">
        <v>92.93</v>
      </c>
      <c r="OC414" s="4">
        <v>92.93</v>
      </c>
      <c r="OD414" s="4">
        <v>92.93</v>
      </c>
      <c r="OE414" s="4">
        <v>92.93</v>
      </c>
      <c r="OF414" s="4">
        <v>92.93</v>
      </c>
      <c r="OG414" s="4">
        <v>92.93</v>
      </c>
      <c r="OH414" s="4">
        <v>92.93</v>
      </c>
      <c r="OI414" s="4">
        <v>92.93</v>
      </c>
      <c r="OJ414" s="4">
        <v>92.93</v>
      </c>
      <c r="OK414" s="4">
        <v>92.93</v>
      </c>
      <c r="OL414" s="4">
        <v>92.93</v>
      </c>
      <c r="OM414" s="4">
        <v>92.93</v>
      </c>
      <c r="ON414" s="4">
        <v>92.93</v>
      </c>
      <c r="OO414" s="4">
        <v>92.93</v>
      </c>
      <c r="OP414" s="4">
        <v>92.93</v>
      </c>
      <c r="OQ414" s="4">
        <v>92.93</v>
      </c>
      <c r="OR414" s="4">
        <v>92.93</v>
      </c>
      <c r="OS414" s="4">
        <v>92.93</v>
      </c>
      <c r="OT414" s="4">
        <v>92.93</v>
      </c>
      <c r="OU414" s="4">
        <v>92.93</v>
      </c>
      <c r="OV414" s="4">
        <v>92.93</v>
      </c>
      <c r="OW414" s="4">
        <v>92.93</v>
      </c>
      <c r="OX414" s="4">
        <v>92.93</v>
      </c>
      <c r="OY414" s="4">
        <v>92.93</v>
      </c>
      <c r="OZ414" s="4">
        <v>92.93</v>
      </c>
      <c r="PA414" s="4">
        <v>92.93</v>
      </c>
      <c r="PB414" s="4">
        <v>92.93</v>
      </c>
      <c r="PC414" s="4">
        <v>92.93</v>
      </c>
      <c r="PD414" s="4">
        <v>92.93</v>
      </c>
      <c r="PE414" s="4">
        <v>92.93</v>
      </c>
      <c r="PF414" s="4">
        <v>92.93</v>
      </c>
      <c r="PG414" s="4">
        <v>92.93</v>
      </c>
      <c r="PH414" s="4">
        <v>92.93</v>
      </c>
      <c r="PI414" s="4">
        <v>92.93</v>
      </c>
      <c r="PJ414" s="4">
        <v>92.93</v>
      </c>
      <c r="PK414" s="4">
        <v>92.93</v>
      </c>
      <c r="PL414" s="4">
        <v>92.93</v>
      </c>
      <c r="PM414" s="4">
        <v>92.93</v>
      </c>
      <c r="PN414" s="4">
        <v>92.93</v>
      </c>
      <c r="PO414" s="4">
        <v>92.93</v>
      </c>
      <c r="PP414" s="4">
        <v>92.93</v>
      </c>
      <c r="PQ414" s="4">
        <v>92.93</v>
      </c>
      <c r="PR414" s="4">
        <v>92.93</v>
      </c>
      <c r="PS414" s="4">
        <v>92.93</v>
      </c>
      <c r="PT414" s="4">
        <v>92.93</v>
      </c>
      <c r="PU414" s="4">
        <v>92.93</v>
      </c>
      <c r="PV414" s="4">
        <v>92.93</v>
      </c>
      <c r="PW414" s="4">
        <v>92.93</v>
      </c>
      <c r="PX414" s="4">
        <v>92.93</v>
      </c>
      <c r="PY414" s="4">
        <v>92.93</v>
      </c>
      <c r="PZ414" s="4">
        <v>92.93</v>
      </c>
      <c r="QA414" s="4">
        <v>92.93</v>
      </c>
      <c r="QB414" s="4">
        <v>92.93</v>
      </c>
      <c r="QC414" s="4">
        <v>92.93</v>
      </c>
      <c r="QD414" s="4">
        <v>92.93</v>
      </c>
      <c r="QE414" s="4">
        <v>92.93</v>
      </c>
      <c r="QF414" s="4">
        <v>92.93</v>
      </c>
      <c r="QG414" s="4">
        <v>92.93</v>
      </c>
      <c r="QH414" s="4">
        <v>92.93</v>
      </c>
      <c r="QI414" s="4">
        <v>92.93</v>
      </c>
      <c r="QJ414" s="4">
        <v>92.93</v>
      </c>
      <c r="QK414" s="4">
        <v>92.93</v>
      </c>
      <c r="QL414" s="4">
        <v>92.93</v>
      </c>
      <c r="QM414" s="4">
        <v>92.93</v>
      </c>
      <c r="QN414" s="4">
        <v>92.93</v>
      </c>
      <c r="QO414" s="4">
        <v>92.93</v>
      </c>
      <c r="QP414" s="4">
        <v>92.93</v>
      </c>
      <c r="QQ414" s="4">
        <v>92.93</v>
      </c>
      <c r="QR414" s="4">
        <v>92.93</v>
      </c>
      <c r="QS414" s="4">
        <v>92.93</v>
      </c>
      <c r="QT414" s="4">
        <v>92.93</v>
      </c>
      <c r="QU414" s="4">
        <v>92.93</v>
      </c>
      <c r="QV414" s="4">
        <v>92.93</v>
      </c>
      <c r="QW414" s="4">
        <v>92.93</v>
      </c>
      <c r="QX414" s="4">
        <v>92.93</v>
      </c>
      <c r="QY414" s="4">
        <v>92.93</v>
      </c>
      <c r="QZ414" s="4">
        <v>92.93</v>
      </c>
    </row>
    <row r="415" spans="1:468">
      <c r="A415" s="4" t="s">
        <v>1146</v>
      </c>
      <c r="D415" s="4">
        <v>172.89</v>
      </c>
      <c r="E415" s="4">
        <v>38.659999999999997</v>
      </c>
      <c r="F415" s="689">
        <v>62621.33</v>
      </c>
      <c r="H415" s="4" t="s">
        <v>894</v>
      </c>
      <c r="KJ415" s="4">
        <v>3.33</v>
      </c>
      <c r="KK415" s="4">
        <v>3.33</v>
      </c>
      <c r="KL415" s="4">
        <v>3.33</v>
      </c>
      <c r="KM415" s="4">
        <v>6.9</v>
      </c>
      <c r="KN415" s="4">
        <v>16.440000000000001</v>
      </c>
      <c r="KO415" s="4">
        <v>16.440000000000001</v>
      </c>
      <c r="KP415" s="4">
        <v>16.440000000000001</v>
      </c>
      <c r="KQ415" s="4">
        <v>16.440000000000001</v>
      </c>
      <c r="KR415" s="4">
        <v>16.440000000000001</v>
      </c>
      <c r="KS415" s="4">
        <v>16.440000000000001</v>
      </c>
      <c r="KT415" s="4">
        <v>16.440000000000001</v>
      </c>
      <c r="KU415" s="4">
        <v>16.440000000000001</v>
      </c>
      <c r="KV415" s="4">
        <v>16.440000000000001</v>
      </c>
      <c r="KW415" s="4">
        <v>16.440000000000001</v>
      </c>
      <c r="KX415" s="4">
        <v>16.440000000000001</v>
      </c>
      <c r="KY415" s="4">
        <v>16.440000000000001</v>
      </c>
      <c r="KZ415" s="4">
        <v>16.440000000000001</v>
      </c>
      <c r="LA415" s="4">
        <v>16.440000000000001</v>
      </c>
      <c r="LB415" s="4">
        <v>16.440000000000001</v>
      </c>
      <c r="LC415" s="4">
        <v>16.440000000000001</v>
      </c>
      <c r="LD415" s="4">
        <v>16.440000000000001</v>
      </c>
      <c r="LE415" s="4">
        <v>16.440000000000001</v>
      </c>
      <c r="LF415" s="4">
        <v>16.440000000000001</v>
      </c>
      <c r="LG415" s="4">
        <v>16.440000000000001</v>
      </c>
      <c r="LH415" s="4">
        <v>16.440000000000001</v>
      </c>
      <c r="LI415" s="4">
        <v>16.440000000000001</v>
      </c>
      <c r="LJ415" s="4">
        <v>16.440000000000001</v>
      </c>
      <c r="LK415" s="4">
        <v>16.440000000000001</v>
      </c>
      <c r="LL415" s="4">
        <v>16.440000000000001</v>
      </c>
      <c r="LM415" s="4">
        <v>16.440000000000001</v>
      </c>
      <c r="LN415" s="4">
        <v>16.440000000000001</v>
      </c>
      <c r="LO415" s="4">
        <v>16.440000000000001</v>
      </c>
      <c r="LP415" s="4">
        <v>16.440000000000001</v>
      </c>
      <c r="LQ415" s="4">
        <v>16.440000000000001</v>
      </c>
      <c r="LR415" s="4">
        <v>16.440000000000001</v>
      </c>
      <c r="LS415" s="4">
        <v>16.440000000000001</v>
      </c>
      <c r="LT415" s="4">
        <v>16.440000000000001</v>
      </c>
      <c r="LU415" s="4">
        <v>16.440000000000001</v>
      </c>
      <c r="LV415" s="4">
        <v>16.440000000000001</v>
      </c>
      <c r="LW415" s="4">
        <v>16.440000000000001</v>
      </c>
      <c r="LX415" s="4">
        <v>16.440000000000001</v>
      </c>
      <c r="LY415" s="4">
        <v>16.440000000000001</v>
      </c>
      <c r="LZ415" s="4">
        <v>16.440000000000001</v>
      </c>
      <c r="MA415" s="4">
        <v>16.440000000000001</v>
      </c>
      <c r="MB415" s="4">
        <v>16.440000000000001</v>
      </c>
      <c r="MC415" s="4">
        <v>16.440000000000001</v>
      </c>
      <c r="MD415" s="4">
        <v>16.440000000000001</v>
      </c>
      <c r="ME415" s="4">
        <v>16.440000000000001</v>
      </c>
      <c r="MF415" s="4">
        <v>16.440000000000001</v>
      </c>
      <c r="MG415" s="4">
        <v>16.440000000000001</v>
      </c>
      <c r="MH415" s="4">
        <v>16.440000000000001</v>
      </c>
      <c r="MI415" s="4">
        <v>17.899999999999999</v>
      </c>
      <c r="MJ415" s="4">
        <v>19.350000000000001</v>
      </c>
      <c r="MK415" s="4">
        <v>20.81</v>
      </c>
      <c r="ML415" s="4">
        <v>22.75</v>
      </c>
      <c r="MM415" s="4">
        <v>26.34</v>
      </c>
      <c r="MN415" s="4">
        <v>31</v>
      </c>
      <c r="MO415" s="4">
        <v>31</v>
      </c>
      <c r="MP415" s="4">
        <v>31</v>
      </c>
      <c r="MQ415" s="4">
        <v>31</v>
      </c>
      <c r="MR415" s="4">
        <v>31</v>
      </c>
      <c r="MS415" s="4">
        <v>31</v>
      </c>
      <c r="MT415" s="4">
        <v>31</v>
      </c>
      <c r="MU415" s="4">
        <v>31</v>
      </c>
      <c r="MV415" s="4">
        <v>31</v>
      </c>
      <c r="MW415" s="4">
        <v>31</v>
      </c>
      <c r="MX415" s="4">
        <v>31</v>
      </c>
      <c r="MY415" s="4">
        <v>31</v>
      </c>
      <c r="MZ415" s="4">
        <v>31</v>
      </c>
      <c r="NA415" s="4">
        <v>32.53</v>
      </c>
      <c r="NB415" s="4">
        <v>34.32</v>
      </c>
      <c r="NC415" s="4">
        <v>34.32</v>
      </c>
      <c r="ND415" s="4">
        <v>38.659999999999997</v>
      </c>
      <c r="NE415" s="4">
        <v>38.659999999999997</v>
      </c>
      <c r="NF415" s="4">
        <v>38.659999999999997</v>
      </c>
      <c r="NG415" s="4">
        <v>38.659999999999997</v>
      </c>
      <c r="NH415" s="4">
        <v>38.659999999999997</v>
      </c>
      <c r="NI415" s="4">
        <v>38.659999999999997</v>
      </c>
      <c r="NJ415" s="4">
        <v>38.659999999999997</v>
      </c>
      <c r="NK415" s="4">
        <v>38.659999999999997</v>
      </c>
      <c r="NL415" s="4">
        <v>38.659999999999997</v>
      </c>
      <c r="NM415" s="4">
        <v>44.27</v>
      </c>
      <c r="NN415" s="4">
        <v>57.35</v>
      </c>
      <c r="NO415" s="4">
        <v>57.35</v>
      </c>
      <c r="NP415" s="4">
        <v>74.680000000000007</v>
      </c>
      <c r="NQ415" s="4">
        <v>74.680000000000007</v>
      </c>
      <c r="NR415" s="4">
        <v>115.12</v>
      </c>
      <c r="NS415" s="4">
        <v>115.12</v>
      </c>
      <c r="NT415" s="4">
        <v>115.12</v>
      </c>
      <c r="NU415" s="4">
        <v>115.12</v>
      </c>
      <c r="NV415" s="4">
        <v>115.12</v>
      </c>
      <c r="NW415" s="4">
        <v>115.12</v>
      </c>
      <c r="NX415" s="4">
        <v>115.12</v>
      </c>
      <c r="NY415" s="4">
        <v>115.12</v>
      </c>
      <c r="NZ415" s="4">
        <v>115.12</v>
      </c>
      <c r="OA415" s="4">
        <v>115.12</v>
      </c>
      <c r="OB415" s="4">
        <v>115.12</v>
      </c>
      <c r="OC415" s="4">
        <v>115.12</v>
      </c>
      <c r="OD415" s="4">
        <v>115.12</v>
      </c>
      <c r="OE415" s="4">
        <v>115.12</v>
      </c>
      <c r="OF415" s="4">
        <v>115.12</v>
      </c>
      <c r="OG415" s="4">
        <v>115.12</v>
      </c>
      <c r="OH415" s="4">
        <v>115.12</v>
      </c>
      <c r="OI415" s="4">
        <v>115.12</v>
      </c>
      <c r="OJ415" s="4">
        <v>115.12</v>
      </c>
      <c r="OK415" s="4">
        <v>115.12</v>
      </c>
      <c r="OL415" s="4">
        <v>115.12</v>
      </c>
      <c r="OM415" s="4">
        <v>115.12</v>
      </c>
      <c r="ON415" s="4">
        <v>115.12</v>
      </c>
      <c r="OO415" s="4">
        <v>115.12</v>
      </c>
      <c r="OP415" s="4">
        <v>115.12</v>
      </c>
      <c r="OQ415" s="4">
        <v>115.12</v>
      </c>
      <c r="OR415" s="4">
        <v>115.12</v>
      </c>
      <c r="OS415" s="4">
        <v>115.12</v>
      </c>
      <c r="OT415" s="4">
        <v>115.12</v>
      </c>
      <c r="OU415" s="4">
        <v>115.12</v>
      </c>
      <c r="OV415" s="4">
        <v>115.12</v>
      </c>
      <c r="OW415" s="4">
        <v>115.12</v>
      </c>
      <c r="OX415" s="4">
        <v>115.12</v>
      </c>
      <c r="OY415" s="4">
        <v>115.12</v>
      </c>
      <c r="OZ415" s="4">
        <v>115.12</v>
      </c>
      <c r="PA415" s="4">
        <v>115.12</v>
      </c>
      <c r="PB415" s="4">
        <v>115.12</v>
      </c>
      <c r="PC415" s="4">
        <v>115.12</v>
      </c>
      <c r="PD415" s="4">
        <v>115.12</v>
      </c>
      <c r="PE415" s="4">
        <v>115.12</v>
      </c>
      <c r="PF415" s="4">
        <v>115.12</v>
      </c>
      <c r="PG415" s="4">
        <v>115.12</v>
      </c>
      <c r="PH415" s="4">
        <v>115.12</v>
      </c>
      <c r="PI415" s="4">
        <v>115.12</v>
      </c>
      <c r="PJ415" s="4">
        <v>115.12</v>
      </c>
      <c r="PK415" s="4">
        <v>115.12</v>
      </c>
      <c r="PL415" s="4">
        <v>115.12</v>
      </c>
      <c r="PM415" s="4">
        <v>132.44999999999999</v>
      </c>
      <c r="PN415" s="4">
        <v>132.44999999999999</v>
      </c>
      <c r="PO415" s="4">
        <v>172.89</v>
      </c>
      <c r="PP415" s="4">
        <v>172.89</v>
      </c>
      <c r="PQ415" s="4">
        <v>172.89</v>
      </c>
      <c r="PR415" s="4">
        <v>172.89</v>
      </c>
      <c r="PS415" s="4">
        <v>172.89</v>
      </c>
      <c r="PT415" s="4">
        <v>172.89</v>
      </c>
      <c r="PU415" s="4">
        <v>172.89</v>
      </c>
      <c r="PV415" s="4">
        <v>172.89</v>
      </c>
      <c r="PW415" s="4">
        <v>172.89</v>
      </c>
      <c r="PX415" s="4">
        <v>172.89</v>
      </c>
      <c r="PY415" s="4">
        <v>172.89</v>
      </c>
      <c r="PZ415" s="4">
        <v>172.89</v>
      </c>
      <c r="QA415" s="4">
        <v>172.89</v>
      </c>
      <c r="QB415" s="4">
        <v>172.89</v>
      </c>
      <c r="QC415" s="4">
        <v>172.89</v>
      </c>
      <c r="QD415" s="4">
        <v>172.89</v>
      </c>
      <c r="QE415" s="4">
        <v>172.89</v>
      </c>
      <c r="QF415" s="4">
        <v>172.89</v>
      </c>
      <c r="QG415" s="4">
        <v>172.89</v>
      </c>
      <c r="QH415" s="4">
        <v>172.89</v>
      </c>
      <c r="QI415" s="4">
        <v>172.89</v>
      </c>
      <c r="QJ415" s="4">
        <v>172.89</v>
      </c>
      <c r="QK415" s="4">
        <v>172.89</v>
      </c>
      <c r="QL415" s="4">
        <v>172.89</v>
      </c>
      <c r="QM415" s="4">
        <v>172.89</v>
      </c>
      <c r="QN415" s="4">
        <v>172.89</v>
      </c>
      <c r="QO415" s="4">
        <v>172.89</v>
      </c>
      <c r="QP415" s="4">
        <v>172.89</v>
      </c>
      <c r="QQ415" s="4">
        <v>172.89</v>
      </c>
      <c r="QR415" s="4">
        <v>172.89</v>
      </c>
      <c r="QS415" s="4">
        <v>172.89</v>
      </c>
      <c r="QT415" s="4">
        <v>172.89</v>
      </c>
      <c r="QU415" s="4">
        <v>172.89</v>
      </c>
      <c r="QV415" s="4">
        <v>172.89</v>
      </c>
      <c r="QW415" s="4">
        <v>172.89</v>
      </c>
      <c r="QX415" s="4">
        <v>172.89</v>
      </c>
      <c r="QY415" s="4">
        <v>172.89</v>
      </c>
      <c r="QZ415" s="4">
        <v>172.89</v>
      </c>
    </row>
    <row r="416" spans="1:468">
      <c r="A416" s="4" t="s">
        <v>1147</v>
      </c>
      <c r="D416" s="4">
        <v>788.2</v>
      </c>
      <c r="E416" s="4">
        <v>264</v>
      </c>
      <c r="F416" s="689">
        <v>57022.57</v>
      </c>
      <c r="H416" s="4" t="s">
        <v>894</v>
      </c>
      <c r="KG416" s="4">
        <v>19.2</v>
      </c>
      <c r="KH416" s="4">
        <v>43.6</v>
      </c>
      <c r="KI416" s="4">
        <v>92</v>
      </c>
      <c r="KJ416" s="4">
        <v>92</v>
      </c>
      <c r="KK416" s="4">
        <v>92</v>
      </c>
      <c r="KL416" s="4">
        <v>143.6</v>
      </c>
      <c r="KM416" s="4">
        <v>264</v>
      </c>
      <c r="KN416" s="4">
        <v>264</v>
      </c>
      <c r="KO416" s="4">
        <v>264</v>
      </c>
      <c r="KP416" s="4">
        <v>264</v>
      </c>
      <c r="KQ416" s="4">
        <v>264</v>
      </c>
      <c r="KR416" s="4">
        <v>264</v>
      </c>
      <c r="KS416" s="4">
        <v>264</v>
      </c>
      <c r="KT416" s="4">
        <v>264</v>
      </c>
      <c r="KU416" s="4">
        <v>264</v>
      </c>
      <c r="KV416" s="4">
        <v>264</v>
      </c>
      <c r="KW416" s="4">
        <v>264</v>
      </c>
      <c r="KX416" s="4">
        <v>264</v>
      </c>
      <c r="KY416" s="4">
        <v>264</v>
      </c>
      <c r="KZ416" s="4">
        <v>264</v>
      </c>
      <c r="LA416" s="4">
        <v>264</v>
      </c>
      <c r="LB416" s="4">
        <v>264</v>
      </c>
      <c r="LC416" s="4">
        <v>264</v>
      </c>
      <c r="LD416" s="4">
        <v>264</v>
      </c>
      <c r="LE416" s="4">
        <v>264</v>
      </c>
      <c r="LF416" s="4">
        <v>264</v>
      </c>
      <c r="LG416" s="4">
        <v>264</v>
      </c>
      <c r="LH416" s="4">
        <v>264</v>
      </c>
      <c r="LI416" s="4">
        <v>264</v>
      </c>
      <c r="LJ416" s="4">
        <v>264</v>
      </c>
      <c r="LK416" s="4">
        <v>264</v>
      </c>
      <c r="LL416" s="4">
        <v>264</v>
      </c>
      <c r="LM416" s="4">
        <v>264</v>
      </c>
      <c r="LN416" s="4">
        <v>264</v>
      </c>
      <c r="LO416" s="4">
        <v>264</v>
      </c>
      <c r="LP416" s="4">
        <v>264</v>
      </c>
      <c r="LQ416" s="4">
        <v>264</v>
      </c>
      <c r="LR416" s="4">
        <v>264</v>
      </c>
      <c r="LS416" s="4">
        <v>264</v>
      </c>
      <c r="LT416" s="4">
        <v>264</v>
      </c>
      <c r="LU416" s="4">
        <v>264</v>
      </c>
      <c r="LV416" s="4">
        <v>264</v>
      </c>
      <c r="LW416" s="4">
        <v>264</v>
      </c>
      <c r="LX416" s="4">
        <v>264</v>
      </c>
      <c r="LY416" s="4">
        <v>264</v>
      </c>
      <c r="LZ416" s="4">
        <v>264</v>
      </c>
      <c r="MA416" s="4">
        <v>264</v>
      </c>
      <c r="MB416" s="4">
        <v>264</v>
      </c>
      <c r="MC416" s="4">
        <v>264</v>
      </c>
      <c r="MD416" s="4">
        <v>264</v>
      </c>
      <c r="ME416" s="4">
        <v>264</v>
      </c>
      <c r="MF416" s="4">
        <v>264</v>
      </c>
      <c r="MG416" s="4">
        <v>264</v>
      </c>
      <c r="MH416" s="4">
        <v>264</v>
      </c>
      <c r="MI416" s="4">
        <v>264</v>
      </c>
      <c r="MJ416" s="4">
        <v>264</v>
      </c>
      <c r="MK416" s="4">
        <v>264</v>
      </c>
      <c r="ML416" s="4">
        <v>264</v>
      </c>
      <c r="MM416" s="4">
        <v>264</v>
      </c>
      <c r="MN416" s="4">
        <v>264</v>
      </c>
      <c r="MO416" s="4">
        <v>264</v>
      </c>
      <c r="MP416" s="4">
        <v>264</v>
      </c>
      <c r="MQ416" s="4">
        <v>264</v>
      </c>
      <c r="MR416" s="4">
        <v>264</v>
      </c>
      <c r="MS416" s="4">
        <v>264</v>
      </c>
      <c r="MT416" s="4">
        <v>264</v>
      </c>
      <c r="MU416" s="4">
        <v>264</v>
      </c>
      <c r="MV416" s="4">
        <v>264</v>
      </c>
      <c r="MW416" s="4">
        <v>264</v>
      </c>
      <c r="MX416" s="4">
        <v>264</v>
      </c>
      <c r="MY416" s="4">
        <v>264</v>
      </c>
      <c r="MZ416" s="4">
        <v>264</v>
      </c>
      <c r="NA416" s="4">
        <v>264</v>
      </c>
      <c r="NB416" s="4">
        <v>264</v>
      </c>
      <c r="NC416" s="4">
        <v>264</v>
      </c>
      <c r="ND416" s="4">
        <v>264</v>
      </c>
      <c r="NE416" s="4">
        <v>264</v>
      </c>
      <c r="NF416" s="4">
        <v>264</v>
      </c>
      <c r="NG416" s="4">
        <v>264</v>
      </c>
      <c r="NH416" s="4">
        <v>264</v>
      </c>
      <c r="NI416" s="4">
        <v>264</v>
      </c>
      <c r="NJ416" s="4">
        <v>264</v>
      </c>
      <c r="NK416" s="4">
        <v>264</v>
      </c>
      <c r="NL416" s="4">
        <v>264</v>
      </c>
      <c r="NM416" s="4">
        <v>264</v>
      </c>
      <c r="NN416" s="4">
        <v>264</v>
      </c>
      <c r="NO416" s="4">
        <v>264</v>
      </c>
      <c r="NP416" s="4">
        <v>264</v>
      </c>
      <c r="NQ416" s="4">
        <v>264</v>
      </c>
      <c r="NR416" s="4">
        <v>264</v>
      </c>
      <c r="NS416" s="4">
        <v>281.74</v>
      </c>
      <c r="NT416" s="4">
        <v>323.13</v>
      </c>
      <c r="NU416" s="4">
        <v>341.13</v>
      </c>
      <c r="NV416" s="4">
        <v>383.13</v>
      </c>
      <c r="NW416" s="4">
        <v>383.13</v>
      </c>
      <c r="NX416" s="4">
        <v>383.13</v>
      </c>
      <c r="NY416" s="4">
        <v>383.13</v>
      </c>
      <c r="NZ416" s="4">
        <v>383.13</v>
      </c>
      <c r="OA416" s="4">
        <v>383.13</v>
      </c>
      <c r="OB416" s="4">
        <v>383.13</v>
      </c>
      <c r="OC416" s="4">
        <v>383.13</v>
      </c>
      <c r="OD416" s="4">
        <v>383.13</v>
      </c>
      <c r="OE416" s="4">
        <v>383.13</v>
      </c>
      <c r="OF416" s="4">
        <v>383.13</v>
      </c>
      <c r="OG416" s="4">
        <v>383.13</v>
      </c>
      <c r="OH416" s="4">
        <v>383.13</v>
      </c>
      <c r="OI416" s="4">
        <v>424.85</v>
      </c>
      <c r="OJ416" s="4">
        <v>522.20000000000005</v>
      </c>
      <c r="OK416" s="4">
        <v>541.35</v>
      </c>
      <c r="OL416" s="4">
        <v>541.35</v>
      </c>
      <c r="OM416" s="4">
        <v>586.04</v>
      </c>
      <c r="ON416" s="4">
        <v>586.04</v>
      </c>
      <c r="OO416" s="4">
        <v>586.04</v>
      </c>
      <c r="OP416" s="4">
        <v>588.32000000000005</v>
      </c>
      <c r="OQ416" s="4">
        <v>593.64</v>
      </c>
      <c r="OR416" s="4">
        <v>593.64</v>
      </c>
      <c r="OS416" s="4">
        <v>593.64</v>
      </c>
      <c r="OT416" s="4">
        <v>593.64</v>
      </c>
      <c r="OU416" s="4">
        <v>593.64</v>
      </c>
      <c r="OV416" s="4">
        <v>604.64</v>
      </c>
      <c r="OW416" s="4">
        <v>630.29999999999995</v>
      </c>
      <c r="OX416" s="4">
        <v>630.29999999999995</v>
      </c>
      <c r="OY416" s="4">
        <v>630.29999999999995</v>
      </c>
      <c r="OZ416" s="4">
        <v>630.29999999999995</v>
      </c>
      <c r="PA416" s="4">
        <v>630.29999999999995</v>
      </c>
      <c r="PB416" s="4">
        <v>630.29999999999995</v>
      </c>
      <c r="PC416" s="4">
        <v>630.29999999999995</v>
      </c>
      <c r="PD416" s="4">
        <v>630.29999999999995</v>
      </c>
      <c r="PE416" s="4">
        <v>630.29999999999995</v>
      </c>
      <c r="PF416" s="4">
        <v>630.29999999999995</v>
      </c>
      <c r="PG416" s="4">
        <v>630.29999999999995</v>
      </c>
      <c r="PH416" s="4">
        <v>630.29999999999995</v>
      </c>
      <c r="PI416" s="4">
        <v>630.29999999999995</v>
      </c>
      <c r="PJ416" s="4">
        <v>630.29999999999995</v>
      </c>
      <c r="PK416" s="4">
        <v>630.29999999999995</v>
      </c>
      <c r="PL416" s="4">
        <v>720.2</v>
      </c>
      <c r="PM416" s="4">
        <v>720.2</v>
      </c>
      <c r="PN416" s="4">
        <v>720.2</v>
      </c>
      <c r="PO416" s="4">
        <v>720.2</v>
      </c>
      <c r="PP416" s="4">
        <v>740.6</v>
      </c>
      <c r="PQ416" s="4">
        <v>788.2</v>
      </c>
      <c r="PR416" s="4">
        <v>788.2</v>
      </c>
      <c r="PS416" s="4">
        <v>788.2</v>
      </c>
      <c r="PT416" s="4">
        <v>788.2</v>
      </c>
      <c r="PU416" s="4">
        <v>788.2</v>
      </c>
      <c r="PV416" s="4">
        <v>788.2</v>
      </c>
      <c r="PW416" s="4">
        <v>788.2</v>
      </c>
      <c r="PX416" s="4">
        <v>788.2</v>
      </c>
      <c r="PY416" s="4">
        <v>788.2</v>
      </c>
      <c r="PZ416" s="4">
        <v>788.2</v>
      </c>
      <c r="QA416" s="4">
        <v>788.2</v>
      </c>
      <c r="QB416" s="4">
        <v>788.2</v>
      </c>
      <c r="QC416" s="4">
        <v>788.2</v>
      </c>
      <c r="QD416" s="4">
        <v>788.2</v>
      </c>
      <c r="QE416" s="4">
        <v>788.2</v>
      </c>
      <c r="QF416" s="4">
        <v>788.2</v>
      </c>
      <c r="QG416" s="4">
        <v>788.2</v>
      </c>
      <c r="QH416" s="4">
        <v>788.2</v>
      </c>
      <c r="QI416" s="4">
        <v>788.2</v>
      </c>
      <c r="QJ416" s="4">
        <v>788.2</v>
      </c>
      <c r="QK416" s="4">
        <v>788.2</v>
      </c>
      <c r="QL416" s="4">
        <v>788.2</v>
      </c>
      <c r="QM416" s="4">
        <v>788.2</v>
      </c>
      <c r="QN416" s="4">
        <v>788.2</v>
      </c>
      <c r="QO416" s="4">
        <v>788.2</v>
      </c>
      <c r="QP416" s="4">
        <v>788.2</v>
      </c>
      <c r="QQ416" s="4">
        <v>788.2</v>
      </c>
      <c r="QR416" s="4">
        <v>788.2</v>
      </c>
      <c r="QS416" s="4">
        <v>788.2</v>
      </c>
      <c r="QT416" s="4">
        <v>788.2</v>
      </c>
      <c r="QU416" s="4">
        <v>788.2</v>
      </c>
      <c r="QV416" s="4">
        <v>788.2</v>
      </c>
      <c r="QW416" s="4">
        <v>788.2</v>
      </c>
      <c r="QX416" s="4">
        <v>788.2</v>
      </c>
      <c r="QY416" s="4">
        <v>788.2</v>
      </c>
      <c r="QZ416" s="4">
        <v>788.2</v>
      </c>
    </row>
    <row r="417" spans="1:468">
      <c r="A417" s="4" t="s">
        <v>1148</v>
      </c>
      <c r="D417" s="4">
        <v>1160.3</v>
      </c>
      <c r="E417" s="4">
        <v>0</v>
      </c>
      <c r="F417" s="689">
        <v>119148.97</v>
      </c>
      <c r="H417" s="4" t="s">
        <v>894</v>
      </c>
      <c r="ON417" s="4">
        <v>61.4</v>
      </c>
      <c r="OO417" s="4">
        <v>179.3</v>
      </c>
      <c r="OP417" s="4">
        <v>180</v>
      </c>
      <c r="OQ417" s="4">
        <v>226.58</v>
      </c>
      <c r="OR417" s="4">
        <v>275.23</v>
      </c>
      <c r="OS417" s="4">
        <v>275.23</v>
      </c>
      <c r="OT417" s="4">
        <v>355.27</v>
      </c>
      <c r="OU417" s="4">
        <v>500.87</v>
      </c>
      <c r="OV417" s="4">
        <v>506.5</v>
      </c>
      <c r="OW417" s="4">
        <v>513.05999999999995</v>
      </c>
      <c r="OX417" s="4">
        <v>591.12</v>
      </c>
      <c r="OY417" s="4">
        <v>664.25</v>
      </c>
      <c r="OZ417" s="4">
        <v>664.25</v>
      </c>
      <c r="PA417" s="4">
        <v>841</v>
      </c>
      <c r="PB417" s="4">
        <v>842.9</v>
      </c>
      <c r="PC417" s="4">
        <v>884.47</v>
      </c>
      <c r="PD417" s="4">
        <v>932.97</v>
      </c>
      <c r="PE417" s="4">
        <v>1050.76</v>
      </c>
      <c r="PF417" s="4">
        <v>1076.6199999999999</v>
      </c>
      <c r="PG417" s="4">
        <v>1076.6199999999999</v>
      </c>
      <c r="PH417" s="4">
        <v>1125.53</v>
      </c>
      <c r="PI417" s="4">
        <v>1153.3</v>
      </c>
      <c r="PJ417" s="4">
        <v>1154.8</v>
      </c>
      <c r="PK417" s="4">
        <v>1158.3</v>
      </c>
      <c r="PL417" s="4">
        <v>1158.5999999999999</v>
      </c>
      <c r="PM417" s="4">
        <v>1159.3</v>
      </c>
      <c r="PN417" s="4">
        <v>1159.3</v>
      </c>
      <c r="PO417" s="4">
        <v>1159.5999999999999</v>
      </c>
      <c r="PP417" s="4">
        <v>1160.3</v>
      </c>
      <c r="PQ417" s="4">
        <v>1160.3</v>
      </c>
      <c r="PR417" s="4">
        <v>1160.3</v>
      </c>
      <c r="PS417" s="4">
        <v>1160.3</v>
      </c>
      <c r="PT417" s="4">
        <v>1160.3</v>
      </c>
      <c r="PU417" s="4">
        <v>1160.3</v>
      </c>
      <c r="PV417" s="4">
        <v>1160.3</v>
      </c>
      <c r="PW417" s="4">
        <v>1160.3</v>
      </c>
      <c r="PX417" s="4">
        <v>1160.3</v>
      </c>
      <c r="PY417" s="4">
        <v>1160.3</v>
      </c>
      <c r="PZ417" s="4">
        <v>1160.3</v>
      </c>
      <c r="QA417" s="4">
        <v>1160.3</v>
      </c>
      <c r="QB417" s="4">
        <v>1160.3</v>
      </c>
      <c r="QC417" s="4">
        <v>1160.3</v>
      </c>
      <c r="QD417" s="4">
        <v>1160.3</v>
      </c>
      <c r="QE417" s="4">
        <v>1160.3</v>
      </c>
      <c r="QF417" s="4">
        <v>1160.3</v>
      </c>
      <c r="QG417" s="4">
        <v>1160.3</v>
      </c>
      <c r="QH417" s="4">
        <v>1160.3</v>
      </c>
      <c r="QI417" s="4">
        <v>1160.3</v>
      </c>
      <c r="QJ417" s="4">
        <v>1160.3</v>
      </c>
      <c r="QK417" s="4">
        <v>1160.3</v>
      </c>
      <c r="QL417" s="4">
        <v>1160.3</v>
      </c>
      <c r="QM417" s="4">
        <v>1160.3</v>
      </c>
      <c r="QN417" s="4">
        <v>1160.3</v>
      </c>
      <c r="QO417" s="4">
        <v>1160.3</v>
      </c>
      <c r="QP417" s="4">
        <v>1160.3</v>
      </c>
      <c r="QQ417" s="4">
        <v>1160.3</v>
      </c>
      <c r="QR417" s="4">
        <v>1160.3</v>
      </c>
      <c r="QS417" s="4">
        <v>1160.3</v>
      </c>
      <c r="QT417" s="4">
        <v>1160.3</v>
      </c>
      <c r="QU417" s="4">
        <v>1160.3</v>
      </c>
      <c r="QV417" s="4">
        <v>1160.3</v>
      </c>
      <c r="QW417" s="4">
        <v>1160.3</v>
      </c>
      <c r="QX417" s="4">
        <v>1160.3</v>
      </c>
      <c r="QY417" s="4">
        <v>1160.3</v>
      </c>
      <c r="QZ417" s="4">
        <v>1160.3</v>
      </c>
    </row>
    <row r="418" spans="1:468">
      <c r="A418" s="4" t="s">
        <v>1149</v>
      </c>
      <c r="D418" s="4">
        <v>116</v>
      </c>
      <c r="E418" s="4">
        <v>0</v>
      </c>
      <c r="F418" s="689">
        <v>56722.559999999998</v>
      </c>
      <c r="H418" s="4" t="s">
        <v>894</v>
      </c>
      <c r="NK418" s="4">
        <v>4.5</v>
      </c>
      <c r="NL418" s="4">
        <v>15</v>
      </c>
      <c r="NM418" s="4">
        <v>24.6</v>
      </c>
      <c r="NN418" s="4">
        <v>47</v>
      </c>
      <c r="NO418" s="4">
        <v>47</v>
      </c>
      <c r="NP418" s="4">
        <v>48.5</v>
      </c>
      <c r="NQ418" s="4">
        <v>48.5</v>
      </c>
      <c r="NR418" s="4">
        <v>52</v>
      </c>
      <c r="NS418" s="4">
        <v>53.5</v>
      </c>
      <c r="NT418" s="4">
        <v>57</v>
      </c>
      <c r="NU418" s="4">
        <v>60</v>
      </c>
      <c r="NV418" s="4">
        <v>67</v>
      </c>
      <c r="NW418" s="4">
        <v>72.7</v>
      </c>
      <c r="NX418" s="4">
        <v>72.7</v>
      </c>
      <c r="NY418" s="4">
        <v>86</v>
      </c>
      <c r="NZ418" s="4">
        <v>88.4</v>
      </c>
      <c r="OA418" s="4">
        <v>94</v>
      </c>
      <c r="OB418" s="4">
        <v>94.3</v>
      </c>
      <c r="OC418" s="4">
        <v>95</v>
      </c>
      <c r="OD418" s="4">
        <v>95.3</v>
      </c>
      <c r="OE418" s="4">
        <v>95.3</v>
      </c>
      <c r="OF418" s="4">
        <v>96</v>
      </c>
      <c r="OG418" s="4">
        <v>96.6</v>
      </c>
      <c r="OH418" s="4">
        <v>98</v>
      </c>
      <c r="OI418" s="4">
        <v>98</v>
      </c>
      <c r="OJ418" s="4">
        <v>98</v>
      </c>
      <c r="OK418" s="4">
        <v>98</v>
      </c>
      <c r="OL418" s="4">
        <v>98</v>
      </c>
      <c r="OM418" s="4">
        <v>98</v>
      </c>
      <c r="ON418" s="4">
        <v>98</v>
      </c>
      <c r="OO418" s="4">
        <v>98</v>
      </c>
      <c r="OP418" s="4">
        <v>98</v>
      </c>
      <c r="OQ418" s="4">
        <v>98</v>
      </c>
      <c r="OR418" s="4">
        <v>98</v>
      </c>
      <c r="OS418" s="4">
        <v>98</v>
      </c>
      <c r="OT418" s="4">
        <v>100.1</v>
      </c>
      <c r="OU418" s="4">
        <v>105</v>
      </c>
      <c r="OV418" s="4">
        <v>105.3</v>
      </c>
      <c r="OW418" s="4">
        <v>106</v>
      </c>
      <c r="OX418" s="4">
        <v>106.3</v>
      </c>
      <c r="OY418" s="4">
        <v>107</v>
      </c>
      <c r="OZ418" s="4">
        <v>107</v>
      </c>
      <c r="PA418" s="4">
        <v>107</v>
      </c>
      <c r="PB418" s="4">
        <v>107</v>
      </c>
      <c r="PC418" s="4">
        <v>107</v>
      </c>
      <c r="PD418" s="4">
        <v>107</v>
      </c>
      <c r="PE418" s="4">
        <v>107</v>
      </c>
      <c r="PF418" s="4">
        <v>107.3</v>
      </c>
      <c r="PG418" s="4">
        <v>107.3</v>
      </c>
      <c r="PH418" s="4">
        <v>108</v>
      </c>
      <c r="PI418" s="4">
        <v>108.3</v>
      </c>
      <c r="PJ418" s="4">
        <v>109</v>
      </c>
      <c r="PK418" s="4">
        <v>111</v>
      </c>
      <c r="PL418" s="4">
        <v>111</v>
      </c>
      <c r="PM418" s="4">
        <v>111.3</v>
      </c>
      <c r="PN418" s="4">
        <v>111.3</v>
      </c>
      <c r="PO418" s="4">
        <v>112</v>
      </c>
      <c r="PP418" s="4">
        <v>113.2</v>
      </c>
      <c r="PQ418" s="4">
        <v>116</v>
      </c>
      <c r="PR418" s="4">
        <v>116</v>
      </c>
      <c r="PS418" s="4">
        <v>116</v>
      </c>
      <c r="PT418" s="4">
        <v>116</v>
      </c>
      <c r="PU418" s="4">
        <v>116</v>
      </c>
      <c r="PV418" s="4">
        <v>116</v>
      </c>
      <c r="PW418" s="4">
        <v>116</v>
      </c>
      <c r="PX418" s="4">
        <v>116</v>
      </c>
      <c r="PY418" s="4">
        <v>116</v>
      </c>
      <c r="PZ418" s="4">
        <v>116</v>
      </c>
      <c r="QA418" s="4">
        <v>116</v>
      </c>
      <c r="QB418" s="4">
        <v>116</v>
      </c>
      <c r="QC418" s="4">
        <v>116</v>
      </c>
      <c r="QD418" s="4">
        <v>116</v>
      </c>
      <c r="QE418" s="4">
        <v>116</v>
      </c>
      <c r="QF418" s="4">
        <v>116</v>
      </c>
      <c r="QG418" s="4">
        <v>116</v>
      </c>
      <c r="QH418" s="4">
        <v>116</v>
      </c>
      <c r="QI418" s="4">
        <v>116</v>
      </c>
      <c r="QJ418" s="4">
        <v>116</v>
      </c>
      <c r="QK418" s="4">
        <v>116</v>
      </c>
      <c r="QL418" s="4">
        <v>116</v>
      </c>
      <c r="QM418" s="4">
        <v>116</v>
      </c>
      <c r="QN418" s="4">
        <v>116</v>
      </c>
      <c r="QO418" s="4">
        <v>116</v>
      </c>
      <c r="QP418" s="4">
        <v>116</v>
      </c>
      <c r="QQ418" s="4">
        <v>116</v>
      </c>
      <c r="QR418" s="4">
        <v>116</v>
      </c>
      <c r="QS418" s="4">
        <v>116</v>
      </c>
      <c r="QT418" s="4">
        <v>116</v>
      </c>
      <c r="QU418" s="4">
        <v>116</v>
      </c>
      <c r="QV418" s="4">
        <v>116</v>
      </c>
      <c r="QW418" s="4">
        <v>116</v>
      </c>
      <c r="QX418" s="4">
        <v>116</v>
      </c>
      <c r="QY418" s="4">
        <v>116</v>
      </c>
      <c r="QZ418" s="4">
        <v>116</v>
      </c>
    </row>
    <row r="419" spans="1:468">
      <c r="A419" s="4" t="s">
        <v>1150</v>
      </c>
      <c r="D419" s="4">
        <v>146</v>
      </c>
      <c r="E419" s="4">
        <v>0</v>
      </c>
      <c r="F419" s="689">
        <v>241012.28</v>
      </c>
      <c r="H419" s="4" t="s">
        <v>894</v>
      </c>
      <c r="OP419" s="4">
        <v>0.9</v>
      </c>
      <c r="OQ419" s="4">
        <v>3</v>
      </c>
      <c r="OR419" s="4">
        <v>4.8</v>
      </c>
      <c r="OS419" s="4">
        <v>4.8</v>
      </c>
      <c r="OT419" s="4">
        <v>9</v>
      </c>
      <c r="OU419" s="4">
        <v>9</v>
      </c>
      <c r="OV419" s="4">
        <v>9</v>
      </c>
      <c r="OW419" s="4">
        <v>9</v>
      </c>
      <c r="OX419" s="4">
        <v>10.8</v>
      </c>
      <c r="OY419" s="4">
        <v>15</v>
      </c>
      <c r="OZ419" s="4">
        <v>15</v>
      </c>
      <c r="PA419" s="4">
        <v>21.9</v>
      </c>
      <c r="PB419" s="4">
        <v>39.5</v>
      </c>
      <c r="PC419" s="4">
        <v>44.2</v>
      </c>
      <c r="PD419" s="4">
        <v>47</v>
      </c>
      <c r="PE419" s="4">
        <v>47.3</v>
      </c>
      <c r="PF419" s="4">
        <v>48.3</v>
      </c>
      <c r="PG419" s="4">
        <v>48.3</v>
      </c>
      <c r="PH419" s="4">
        <v>49</v>
      </c>
      <c r="PI419" s="4">
        <v>50.2</v>
      </c>
      <c r="PJ419" s="4">
        <v>53</v>
      </c>
      <c r="PK419" s="4">
        <v>53.6</v>
      </c>
      <c r="PL419" s="4">
        <v>55</v>
      </c>
      <c r="PM419" s="4">
        <v>55</v>
      </c>
      <c r="PN419" s="4">
        <v>55</v>
      </c>
      <c r="PO419" s="4">
        <v>55</v>
      </c>
      <c r="PP419" s="4">
        <v>55</v>
      </c>
      <c r="PQ419" s="4">
        <v>59.2</v>
      </c>
      <c r="PR419" s="4">
        <v>73.2</v>
      </c>
      <c r="PS419" s="4">
        <v>84.2</v>
      </c>
      <c r="PT419" s="4">
        <v>90.6</v>
      </c>
      <c r="PU419" s="4">
        <v>90.6</v>
      </c>
      <c r="PV419" s="4">
        <v>99</v>
      </c>
      <c r="PW419" s="4">
        <v>100.2</v>
      </c>
      <c r="PX419" s="4">
        <v>103</v>
      </c>
      <c r="PY419" s="4">
        <v>115.9</v>
      </c>
      <c r="PZ419" s="4">
        <v>146</v>
      </c>
      <c r="QA419" s="4">
        <v>146</v>
      </c>
      <c r="QB419" s="4">
        <v>146</v>
      </c>
      <c r="QC419" s="4">
        <v>146</v>
      </c>
      <c r="QD419" s="4">
        <v>146</v>
      </c>
      <c r="QE419" s="4">
        <v>146</v>
      </c>
      <c r="QF419" s="4">
        <v>146</v>
      </c>
      <c r="QG419" s="4">
        <v>146</v>
      </c>
      <c r="QH419" s="4">
        <v>146</v>
      </c>
      <c r="QI419" s="4">
        <v>146</v>
      </c>
      <c r="QJ419" s="4">
        <v>146</v>
      </c>
      <c r="QK419" s="4">
        <v>146</v>
      </c>
      <c r="QL419" s="4">
        <v>146</v>
      </c>
      <c r="QM419" s="4">
        <v>146</v>
      </c>
      <c r="QN419" s="4">
        <v>146</v>
      </c>
      <c r="QO419" s="4">
        <v>146</v>
      </c>
      <c r="QP419" s="4">
        <v>146</v>
      </c>
      <c r="QQ419" s="4">
        <v>146</v>
      </c>
      <c r="QR419" s="4">
        <v>146</v>
      </c>
      <c r="QS419" s="4">
        <v>146</v>
      </c>
      <c r="QT419" s="4">
        <v>146</v>
      </c>
      <c r="QU419" s="4">
        <v>146</v>
      </c>
      <c r="QV419" s="4">
        <v>146</v>
      </c>
      <c r="QW419" s="4">
        <v>146</v>
      </c>
      <c r="QX419" s="4">
        <v>146</v>
      </c>
      <c r="QY419" s="4">
        <v>146</v>
      </c>
      <c r="QZ419" s="4">
        <v>146</v>
      </c>
    </row>
    <row r="420" spans="1:468">
      <c r="A420" s="4" t="s">
        <v>1151</v>
      </c>
      <c r="D420" s="4">
        <v>169405.43</v>
      </c>
      <c r="E420" s="4">
        <v>130.72</v>
      </c>
      <c r="F420" s="689">
        <v>14727629.51</v>
      </c>
      <c r="H420" s="4" t="s">
        <v>894</v>
      </c>
      <c r="IM420" s="4">
        <v>0.38</v>
      </c>
      <c r="IN420" s="4">
        <v>0.38</v>
      </c>
      <c r="IO420" s="4">
        <v>0.76</v>
      </c>
      <c r="IP420" s="4">
        <v>1.53</v>
      </c>
      <c r="IQ420" s="4">
        <v>2.2999999999999998</v>
      </c>
      <c r="IR420" s="4">
        <v>3.07</v>
      </c>
      <c r="IS420" s="4">
        <v>3.84</v>
      </c>
      <c r="IT420" s="4">
        <v>4.6100000000000003</v>
      </c>
      <c r="IU420" s="4">
        <v>4.6100000000000003</v>
      </c>
      <c r="IV420" s="4">
        <v>5.38</v>
      </c>
      <c r="IW420" s="4">
        <v>6.14</v>
      </c>
      <c r="IX420" s="4">
        <v>6.91</v>
      </c>
      <c r="IY420" s="4">
        <v>6.91</v>
      </c>
      <c r="IZ420" s="4">
        <v>6.91</v>
      </c>
      <c r="JA420" s="4">
        <v>6.91</v>
      </c>
      <c r="JB420" s="4">
        <v>6.91</v>
      </c>
      <c r="JC420" s="4">
        <v>6.91</v>
      </c>
      <c r="JD420" s="4">
        <v>7.68</v>
      </c>
      <c r="JE420" s="4">
        <v>8.4499999999999993</v>
      </c>
      <c r="JF420" s="4">
        <v>9.2200000000000006</v>
      </c>
      <c r="JG420" s="4">
        <v>9.99</v>
      </c>
      <c r="JH420" s="4">
        <v>10.76</v>
      </c>
      <c r="JI420" s="4">
        <v>10.76</v>
      </c>
      <c r="JJ420" s="4">
        <v>11.53</v>
      </c>
      <c r="JK420" s="4">
        <v>12.3</v>
      </c>
      <c r="JL420" s="4">
        <v>13.07</v>
      </c>
      <c r="JM420" s="4">
        <v>13.83</v>
      </c>
      <c r="JN420" s="4">
        <v>14.6</v>
      </c>
      <c r="JO420" s="4">
        <v>15.37</v>
      </c>
      <c r="JP420" s="4">
        <v>15.37</v>
      </c>
      <c r="JQ420" s="4">
        <v>16.14</v>
      </c>
      <c r="JR420" s="4">
        <v>16.91</v>
      </c>
      <c r="JS420" s="4">
        <v>17.68</v>
      </c>
      <c r="JT420" s="4">
        <v>18.45</v>
      </c>
      <c r="JU420" s="4">
        <v>19.22</v>
      </c>
      <c r="JV420" s="4">
        <v>19.989999999999998</v>
      </c>
      <c r="JW420" s="4">
        <v>19.989999999999998</v>
      </c>
      <c r="JX420" s="4">
        <v>20.76</v>
      </c>
      <c r="JY420" s="4">
        <v>21.53</v>
      </c>
      <c r="JZ420" s="4">
        <v>22.29</v>
      </c>
      <c r="KA420" s="4">
        <v>23.06</v>
      </c>
      <c r="KB420" s="4">
        <v>23.83</v>
      </c>
      <c r="KC420" s="4">
        <v>24.6</v>
      </c>
      <c r="KD420" s="4">
        <v>24.6</v>
      </c>
      <c r="KE420" s="4">
        <v>25.37</v>
      </c>
      <c r="KF420" s="4">
        <v>26.14</v>
      </c>
      <c r="KG420" s="4">
        <v>26.91</v>
      </c>
      <c r="KH420" s="4">
        <v>27.68</v>
      </c>
      <c r="KI420" s="4">
        <v>28.45</v>
      </c>
      <c r="KJ420" s="4">
        <v>29.22</v>
      </c>
      <c r="KK420" s="4">
        <v>29.22</v>
      </c>
      <c r="KL420" s="4">
        <v>29.98</v>
      </c>
      <c r="KM420" s="4">
        <v>30.75</v>
      </c>
      <c r="KN420" s="4">
        <v>31.52</v>
      </c>
      <c r="KO420" s="4">
        <v>32.29</v>
      </c>
      <c r="KP420" s="4">
        <v>33.06</v>
      </c>
      <c r="KQ420" s="4">
        <v>33.83</v>
      </c>
      <c r="KR420" s="4">
        <v>33.83</v>
      </c>
      <c r="KS420" s="4">
        <v>34.6</v>
      </c>
      <c r="KT420" s="4">
        <v>35.369999999999997</v>
      </c>
      <c r="KU420" s="4">
        <v>36.14</v>
      </c>
      <c r="KV420" s="4">
        <v>36.909999999999997</v>
      </c>
      <c r="KW420" s="4">
        <v>37.67</v>
      </c>
      <c r="KX420" s="4">
        <v>38.44</v>
      </c>
      <c r="KY420" s="4">
        <v>38.44</v>
      </c>
      <c r="KZ420" s="4">
        <v>39.21</v>
      </c>
      <c r="LA420" s="4">
        <v>39.979999999999997</v>
      </c>
      <c r="LB420" s="4">
        <v>40.75</v>
      </c>
      <c r="LC420" s="4">
        <v>41.52</v>
      </c>
      <c r="LD420" s="4">
        <v>42.29</v>
      </c>
      <c r="LE420" s="4">
        <v>43.06</v>
      </c>
      <c r="LF420" s="4">
        <v>43.06</v>
      </c>
      <c r="LG420" s="4">
        <v>43.83</v>
      </c>
      <c r="LH420" s="4">
        <v>44.6</v>
      </c>
      <c r="LI420" s="4">
        <v>45.37</v>
      </c>
      <c r="LJ420" s="4">
        <v>46.13</v>
      </c>
      <c r="LK420" s="4">
        <v>46.95</v>
      </c>
      <c r="LL420" s="4">
        <v>48.08</v>
      </c>
      <c r="LM420" s="4">
        <v>48.08</v>
      </c>
      <c r="LN420" s="4">
        <v>49.36</v>
      </c>
      <c r="LO420" s="4">
        <v>50.64</v>
      </c>
      <c r="LP420" s="4">
        <v>51.93</v>
      </c>
      <c r="LQ420" s="4">
        <v>53.22</v>
      </c>
      <c r="LR420" s="4">
        <v>54.85</v>
      </c>
      <c r="LS420" s="4">
        <v>56.64</v>
      </c>
      <c r="LT420" s="4">
        <v>56.64</v>
      </c>
      <c r="LU420" s="4">
        <v>58.43</v>
      </c>
      <c r="LV420" s="4">
        <v>60.23</v>
      </c>
      <c r="LW420" s="4">
        <v>62.02</v>
      </c>
      <c r="LX420" s="4">
        <v>63.82</v>
      </c>
      <c r="LY420" s="4">
        <v>65.61</v>
      </c>
      <c r="LZ420" s="4">
        <v>67.41</v>
      </c>
      <c r="MA420" s="4">
        <v>67.41</v>
      </c>
      <c r="MB420" s="4">
        <v>69.2</v>
      </c>
      <c r="MC420" s="4">
        <v>71</v>
      </c>
      <c r="MD420" s="4">
        <v>72.790000000000006</v>
      </c>
      <c r="ME420" s="4">
        <v>74.58</v>
      </c>
      <c r="MF420" s="4">
        <v>76.38</v>
      </c>
      <c r="MG420" s="4">
        <v>78.17</v>
      </c>
      <c r="MH420" s="4">
        <v>78.17</v>
      </c>
      <c r="MI420" s="4">
        <v>79.97</v>
      </c>
      <c r="MJ420" s="4">
        <v>81.97</v>
      </c>
      <c r="MK420" s="4">
        <v>84.27</v>
      </c>
      <c r="ML420" s="4">
        <v>86.58</v>
      </c>
      <c r="MM420" s="4">
        <v>88.89</v>
      </c>
      <c r="MN420" s="4">
        <v>91.19</v>
      </c>
      <c r="MO420" s="4">
        <v>91.19</v>
      </c>
      <c r="MP420" s="4">
        <v>93.5</v>
      </c>
      <c r="MQ420" s="4">
        <v>95.81</v>
      </c>
      <c r="MR420" s="4">
        <v>98.12</v>
      </c>
      <c r="MS420" s="4">
        <v>100.42</v>
      </c>
      <c r="MT420" s="4">
        <v>102.73</v>
      </c>
      <c r="MU420" s="4">
        <v>105.09</v>
      </c>
      <c r="MV420" s="4">
        <v>105.09</v>
      </c>
      <c r="MW420" s="4">
        <v>107.65</v>
      </c>
      <c r="MX420" s="4">
        <v>110.21</v>
      </c>
      <c r="MY420" s="4">
        <v>112.78</v>
      </c>
      <c r="MZ420" s="4">
        <v>115.34</v>
      </c>
      <c r="NA420" s="4">
        <v>117.91</v>
      </c>
      <c r="NB420" s="4">
        <v>120.47</v>
      </c>
      <c r="NC420" s="4">
        <v>120.47</v>
      </c>
      <c r="ND420" s="4">
        <v>123.03</v>
      </c>
      <c r="NE420" s="4">
        <v>125.6</v>
      </c>
      <c r="NF420" s="4">
        <v>128.16</v>
      </c>
      <c r="NG420" s="4">
        <v>130.72</v>
      </c>
      <c r="NH420" s="4">
        <v>130.72</v>
      </c>
      <c r="NI420" s="4">
        <v>130.72</v>
      </c>
      <c r="NJ420" s="4">
        <v>130.72</v>
      </c>
      <c r="NK420" s="4">
        <v>130.72</v>
      </c>
      <c r="NL420" s="4">
        <v>130.72</v>
      </c>
      <c r="NM420" s="4">
        <v>136.32</v>
      </c>
      <c r="NN420" s="4">
        <v>143.68</v>
      </c>
      <c r="NO420" s="4">
        <v>143.68</v>
      </c>
      <c r="NP420" s="4">
        <v>151.77000000000001</v>
      </c>
      <c r="NQ420" s="4">
        <v>151.77000000000001</v>
      </c>
      <c r="NR420" s="4">
        <v>168.38</v>
      </c>
      <c r="NS420" s="4">
        <v>204.99</v>
      </c>
      <c r="NT420" s="4">
        <v>245.04</v>
      </c>
      <c r="NU420" s="4">
        <v>303.73</v>
      </c>
      <c r="NV420" s="4">
        <v>369.13</v>
      </c>
      <c r="NW420" s="4">
        <v>443.79</v>
      </c>
      <c r="NX420" s="4">
        <v>443.79</v>
      </c>
      <c r="NY420" s="4">
        <v>582.78</v>
      </c>
      <c r="NZ420" s="4">
        <v>779.22</v>
      </c>
      <c r="OA420" s="4">
        <v>1382.69</v>
      </c>
      <c r="OB420" s="4">
        <v>2074.87</v>
      </c>
      <c r="OC420" s="4">
        <v>2767.1</v>
      </c>
      <c r="OD420" s="4">
        <v>3675.56</v>
      </c>
      <c r="OE420" s="4">
        <v>3675.56</v>
      </c>
      <c r="OF420" s="4">
        <v>5358.09</v>
      </c>
      <c r="OG420" s="4">
        <v>7058.75</v>
      </c>
      <c r="OH420" s="4">
        <v>7893.88</v>
      </c>
      <c r="OI420" s="4">
        <v>8478.66</v>
      </c>
      <c r="OJ420" s="4">
        <v>9063.59</v>
      </c>
      <c r="OK420" s="4">
        <v>9721.3700000000008</v>
      </c>
      <c r="OL420" s="4">
        <v>9721.3700000000008</v>
      </c>
      <c r="OM420" s="4">
        <v>11032.21</v>
      </c>
      <c r="ON420" s="4">
        <v>12845.2</v>
      </c>
      <c r="OO420" s="4">
        <v>13407.84</v>
      </c>
      <c r="OP420" s="4">
        <v>13527.11</v>
      </c>
      <c r="OQ420" s="4">
        <v>13764.78</v>
      </c>
      <c r="OR420" s="4">
        <v>14018.6</v>
      </c>
      <c r="OS420" s="4">
        <v>14018.6</v>
      </c>
      <c r="OT420" s="4">
        <v>14353.41</v>
      </c>
      <c r="OU420" s="4">
        <v>14783.38</v>
      </c>
      <c r="OV420" s="4">
        <v>15918.39</v>
      </c>
      <c r="OW420" s="4">
        <v>17326.3</v>
      </c>
      <c r="OX420" s="4">
        <v>19382.09</v>
      </c>
      <c r="OY420" s="4">
        <v>22345.69</v>
      </c>
      <c r="OZ420" s="4">
        <v>22345.69</v>
      </c>
      <c r="PA420" s="4">
        <v>26302.59</v>
      </c>
      <c r="PB420" s="4">
        <v>28829.06</v>
      </c>
      <c r="PC420" s="4">
        <v>32078.26</v>
      </c>
      <c r="PD420" s="4">
        <v>36776.129999999997</v>
      </c>
      <c r="PE420" s="4">
        <v>38589.019999999997</v>
      </c>
      <c r="PF420" s="4">
        <v>39530.589999999997</v>
      </c>
      <c r="PG420" s="4">
        <v>39530.589999999997</v>
      </c>
      <c r="PH420" s="4">
        <v>40439.839999999997</v>
      </c>
      <c r="PI420" s="4">
        <v>41639.46</v>
      </c>
      <c r="PJ420" s="4">
        <v>41978.39</v>
      </c>
      <c r="PK420" s="4">
        <v>46024.75</v>
      </c>
      <c r="PL420" s="4">
        <v>50562.2</v>
      </c>
      <c r="PM420" s="4">
        <v>55177.11</v>
      </c>
      <c r="PN420" s="4">
        <v>55177.11</v>
      </c>
      <c r="PO420" s="4">
        <v>64165.1</v>
      </c>
      <c r="PP420" s="4">
        <v>77438.67</v>
      </c>
      <c r="PQ420" s="4">
        <v>79649.64</v>
      </c>
      <c r="PR420" s="4">
        <v>79781.05</v>
      </c>
      <c r="PS420" s="4">
        <v>80091.27</v>
      </c>
      <c r="PT420" s="4">
        <v>80222.61</v>
      </c>
      <c r="PU420" s="4">
        <v>80222.61</v>
      </c>
      <c r="PV420" s="4">
        <v>80318.55</v>
      </c>
      <c r="PW420" s="4">
        <v>80395.899999999994</v>
      </c>
      <c r="PX420" s="4">
        <v>81196.399999999994</v>
      </c>
      <c r="PY420" s="4">
        <v>82129.97</v>
      </c>
      <c r="PZ420" s="4">
        <v>84396.93</v>
      </c>
      <c r="QA420" s="4">
        <v>85611.41</v>
      </c>
      <c r="QB420" s="4">
        <v>85611.41</v>
      </c>
      <c r="QC420" s="4">
        <v>87137.07</v>
      </c>
      <c r="QD420" s="4">
        <v>90854.2</v>
      </c>
      <c r="QE420" s="4">
        <v>93352.33</v>
      </c>
      <c r="QF420" s="4">
        <v>95629.119999999995</v>
      </c>
      <c r="QG420" s="4">
        <v>97933.99</v>
      </c>
      <c r="QH420" s="4">
        <v>102156.86</v>
      </c>
      <c r="QI420" s="4">
        <v>102156.86</v>
      </c>
      <c r="QJ420" s="4">
        <v>108889.3</v>
      </c>
      <c r="QK420" s="4">
        <v>112538.29</v>
      </c>
      <c r="QL420" s="4">
        <v>115081.14</v>
      </c>
      <c r="QM420" s="4">
        <v>117411.72</v>
      </c>
      <c r="QN420" s="4">
        <v>121671.22</v>
      </c>
      <c r="QO420" s="4">
        <v>128291.71</v>
      </c>
      <c r="QP420" s="4">
        <v>128291.71</v>
      </c>
      <c r="QQ420" s="4">
        <v>133684.23000000001</v>
      </c>
      <c r="QR420" s="4">
        <v>138409.79</v>
      </c>
      <c r="QS420" s="4">
        <v>143191.01999999999</v>
      </c>
      <c r="QT420" s="4">
        <v>151990.89000000001</v>
      </c>
      <c r="QU420" s="4">
        <v>165683.24</v>
      </c>
      <c r="QV420" s="4">
        <v>169404.84</v>
      </c>
      <c r="QW420" s="4">
        <v>169404.84</v>
      </c>
      <c r="QX420" s="4">
        <v>169404.98</v>
      </c>
      <c r="QY420" s="4">
        <v>169405.32</v>
      </c>
      <c r="QZ420" s="4">
        <v>169405.43</v>
      </c>
    </row>
    <row r="421" spans="1:468">
      <c r="A421" s="4" t="s">
        <v>1152</v>
      </c>
      <c r="D421" s="4">
        <v>172</v>
      </c>
      <c r="E421" s="4">
        <v>0</v>
      </c>
      <c r="F421" s="689">
        <v>149506.22</v>
      </c>
      <c r="H421" s="4" t="s">
        <v>894</v>
      </c>
      <c r="PS421" s="4">
        <v>22.96</v>
      </c>
      <c r="PT421" s="4">
        <v>53.16</v>
      </c>
      <c r="PU421" s="4">
        <v>53.16</v>
      </c>
      <c r="PV421" s="4">
        <v>126.88</v>
      </c>
      <c r="PW421" s="4">
        <v>151</v>
      </c>
      <c r="PX421" s="4">
        <v>151</v>
      </c>
      <c r="PY421" s="4">
        <v>151</v>
      </c>
      <c r="PZ421" s="4">
        <v>151</v>
      </c>
      <c r="QA421" s="4">
        <v>151</v>
      </c>
      <c r="QB421" s="4">
        <v>151</v>
      </c>
      <c r="QC421" s="4">
        <v>151</v>
      </c>
      <c r="QD421" s="4">
        <v>151</v>
      </c>
      <c r="QE421" s="4">
        <v>151</v>
      </c>
      <c r="QF421" s="4">
        <v>155.19999999999999</v>
      </c>
      <c r="QG421" s="4">
        <v>160.1</v>
      </c>
      <c r="QH421" s="4">
        <v>172</v>
      </c>
      <c r="QI421" s="4">
        <v>172</v>
      </c>
      <c r="QJ421" s="4">
        <v>172</v>
      </c>
      <c r="QK421" s="4">
        <v>172</v>
      </c>
      <c r="QL421" s="4">
        <v>172</v>
      </c>
      <c r="QM421" s="4">
        <v>172</v>
      </c>
      <c r="QN421" s="4">
        <v>172</v>
      </c>
      <c r="QO421" s="4">
        <v>172</v>
      </c>
      <c r="QP421" s="4">
        <v>172</v>
      </c>
      <c r="QQ421" s="4">
        <v>172</v>
      </c>
      <c r="QR421" s="4">
        <v>172</v>
      </c>
      <c r="QS421" s="4">
        <v>172</v>
      </c>
      <c r="QT421" s="4">
        <v>172</v>
      </c>
      <c r="QU421" s="4">
        <v>172</v>
      </c>
      <c r="QV421" s="4">
        <v>172</v>
      </c>
      <c r="QW421" s="4">
        <v>172</v>
      </c>
      <c r="QX421" s="4">
        <v>172</v>
      </c>
      <c r="QY421" s="4">
        <v>172</v>
      </c>
      <c r="QZ421" s="4">
        <v>172</v>
      </c>
    </row>
    <row r="422" spans="1:468">
      <c r="A422" s="4" t="s">
        <v>1153</v>
      </c>
      <c r="D422" s="4">
        <v>833</v>
      </c>
      <c r="E422" s="4">
        <v>0</v>
      </c>
      <c r="F422" s="689">
        <v>3362498.74</v>
      </c>
      <c r="H422" s="4" t="s">
        <v>894</v>
      </c>
      <c r="PH422" s="4">
        <v>14.05</v>
      </c>
      <c r="PI422" s="4">
        <v>32.53</v>
      </c>
      <c r="PJ422" s="4">
        <v>51.01</v>
      </c>
      <c r="PK422" s="4">
        <v>85.15</v>
      </c>
      <c r="PL422" s="4">
        <v>139.24</v>
      </c>
      <c r="PM422" s="4">
        <v>154</v>
      </c>
      <c r="PN422" s="4">
        <v>154</v>
      </c>
      <c r="PO422" s="4">
        <v>154</v>
      </c>
      <c r="PP422" s="4">
        <v>154</v>
      </c>
      <c r="PQ422" s="4">
        <v>165.41</v>
      </c>
      <c r="PR422" s="4">
        <v>180.41</v>
      </c>
      <c r="PS422" s="4">
        <v>217.02</v>
      </c>
      <c r="PT422" s="4">
        <v>229</v>
      </c>
      <c r="PU422" s="4">
        <v>229</v>
      </c>
      <c r="PV422" s="4">
        <v>229</v>
      </c>
      <c r="PW422" s="4">
        <v>229</v>
      </c>
      <c r="PX422" s="4">
        <v>229</v>
      </c>
      <c r="PY422" s="4">
        <v>229</v>
      </c>
      <c r="PZ422" s="4">
        <v>229</v>
      </c>
      <c r="QA422" s="4">
        <v>229</v>
      </c>
      <c r="QB422" s="4">
        <v>229</v>
      </c>
      <c r="QC422" s="4">
        <v>229</v>
      </c>
      <c r="QD422" s="4">
        <v>229</v>
      </c>
      <c r="QE422" s="4">
        <v>229</v>
      </c>
      <c r="QF422" s="4">
        <v>229</v>
      </c>
      <c r="QG422" s="4">
        <v>229</v>
      </c>
      <c r="QH422" s="4">
        <v>229</v>
      </c>
      <c r="QI422" s="4">
        <v>229</v>
      </c>
      <c r="QJ422" s="4">
        <v>234.2</v>
      </c>
      <c r="QK422" s="4">
        <v>278.62</v>
      </c>
      <c r="QL422" s="4">
        <v>343.78</v>
      </c>
      <c r="QM422" s="4">
        <v>394.21</v>
      </c>
      <c r="QN422" s="4">
        <v>487.37</v>
      </c>
      <c r="QO422" s="4">
        <v>634.99</v>
      </c>
      <c r="QP422" s="4">
        <v>634.99</v>
      </c>
      <c r="QQ422" s="4">
        <v>689.66</v>
      </c>
      <c r="QR422" s="4">
        <v>708.59</v>
      </c>
      <c r="QS422" s="4">
        <v>727.52</v>
      </c>
      <c r="QT422" s="4">
        <v>762.48</v>
      </c>
      <c r="QU422" s="4">
        <v>817.89</v>
      </c>
      <c r="QV422" s="4">
        <v>833</v>
      </c>
      <c r="QW422" s="4">
        <v>833</v>
      </c>
      <c r="QX422" s="4">
        <v>833</v>
      </c>
      <c r="QY422" s="4">
        <v>833</v>
      </c>
      <c r="QZ422" s="4">
        <v>833</v>
      </c>
    </row>
    <row r="423" spans="1:468">
      <c r="A423" s="4" t="s">
        <v>1154</v>
      </c>
      <c r="D423" s="4">
        <v>8808.02</v>
      </c>
      <c r="E423" s="4">
        <v>0</v>
      </c>
      <c r="F423" s="689">
        <v>2552036.46</v>
      </c>
      <c r="H423" s="4" t="s">
        <v>894</v>
      </c>
      <c r="OV423" s="4">
        <v>619.5</v>
      </c>
      <c r="OW423" s="4">
        <v>1434.18</v>
      </c>
      <c r="OX423" s="4">
        <v>2248.86</v>
      </c>
      <c r="OY423" s="4">
        <v>3753.76</v>
      </c>
      <c r="OZ423" s="4">
        <v>3753.76</v>
      </c>
      <c r="PA423" s="4">
        <v>6138.4</v>
      </c>
      <c r="PB423" s="4">
        <v>6883.46</v>
      </c>
      <c r="PC423" s="4">
        <v>7007.66</v>
      </c>
      <c r="PD423" s="4">
        <v>7131.86</v>
      </c>
      <c r="PE423" s="4">
        <v>7361.29</v>
      </c>
      <c r="PF423" s="4">
        <v>7724.83</v>
      </c>
      <c r="PG423" s="4">
        <v>7724.83</v>
      </c>
      <c r="PH423" s="4">
        <v>7824.02</v>
      </c>
      <c r="PI423" s="4">
        <v>7824.02</v>
      </c>
      <c r="PJ423" s="4">
        <v>7824.02</v>
      </c>
      <c r="PK423" s="4">
        <v>7824.02</v>
      </c>
      <c r="PL423" s="4">
        <v>7824.02</v>
      </c>
      <c r="PM423" s="4">
        <v>7824.02</v>
      </c>
      <c r="PN423" s="4">
        <v>7824.02</v>
      </c>
      <c r="PO423" s="4">
        <v>7824.02</v>
      </c>
      <c r="PP423" s="4">
        <v>7824.02</v>
      </c>
      <c r="PQ423" s="4">
        <v>7824.02</v>
      </c>
      <c r="PR423" s="4">
        <v>7824.02</v>
      </c>
      <c r="PS423" s="4">
        <v>7824.02</v>
      </c>
      <c r="PT423" s="4">
        <v>7824.02</v>
      </c>
      <c r="PU423" s="4">
        <v>7824.02</v>
      </c>
      <c r="PV423" s="4">
        <v>7824.02</v>
      </c>
      <c r="PW423" s="4">
        <v>7824.02</v>
      </c>
      <c r="PX423" s="4">
        <v>7824.02</v>
      </c>
      <c r="PY423" s="4">
        <v>7824.02</v>
      </c>
      <c r="PZ423" s="4">
        <v>7824.02</v>
      </c>
      <c r="QA423" s="4">
        <v>7824.02</v>
      </c>
      <c r="QB423" s="4">
        <v>7824.02</v>
      </c>
      <c r="QC423" s="4">
        <v>7824.02</v>
      </c>
      <c r="QD423" s="4">
        <v>7824.02</v>
      </c>
      <c r="QE423" s="4">
        <v>7824.02</v>
      </c>
      <c r="QF423" s="4">
        <v>7824.02</v>
      </c>
      <c r="QG423" s="4">
        <v>7824.02</v>
      </c>
      <c r="QH423" s="4">
        <v>7824.02</v>
      </c>
      <c r="QI423" s="4">
        <v>7824.02</v>
      </c>
      <c r="QJ423" s="4">
        <v>7824.02</v>
      </c>
      <c r="QK423" s="4">
        <v>7824.02</v>
      </c>
      <c r="QL423" s="4">
        <v>7824.02</v>
      </c>
      <c r="QM423" s="4">
        <v>7824.02</v>
      </c>
      <c r="QN423" s="4">
        <v>7824.02</v>
      </c>
      <c r="QO423" s="4">
        <v>7824.02</v>
      </c>
      <c r="QP423" s="4">
        <v>7824.02</v>
      </c>
      <c r="QQ423" s="4">
        <v>7913.81</v>
      </c>
      <c r="QR423" s="4">
        <v>8031.89</v>
      </c>
      <c r="QS423" s="4">
        <v>8149.97</v>
      </c>
      <c r="QT423" s="4">
        <v>8368.09</v>
      </c>
      <c r="QU423" s="4">
        <v>8713.7199999999993</v>
      </c>
      <c r="QV423" s="4">
        <v>8808.02</v>
      </c>
      <c r="QW423" s="4">
        <v>8808.02</v>
      </c>
      <c r="QX423" s="4">
        <v>8808.02</v>
      </c>
      <c r="QY423" s="4">
        <v>8808.02</v>
      </c>
      <c r="QZ423" s="4">
        <v>8808.02</v>
      </c>
    </row>
    <row r="424" spans="1:468">
      <c r="A424" s="4" t="s">
        <v>1155</v>
      </c>
      <c r="D424" s="4">
        <v>37688.1</v>
      </c>
      <c r="E424" s="4">
        <v>0</v>
      </c>
      <c r="F424" s="689">
        <v>2845828.17</v>
      </c>
      <c r="H424" s="4" t="s">
        <v>894</v>
      </c>
      <c r="QQ424" s="4">
        <v>3439.04</v>
      </c>
      <c r="QR424" s="4">
        <v>7961.61</v>
      </c>
      <c r="QS424" s="4">
        <v>12484.18</v>
      </c>
      <c r="QT424" s="4">
        <v>20838.38</v>
      </c>
      <c r="QU424" s="4">
        <v>34076.32</v>
      </c>
      <c r="QV424" s="4">
        <v>37688.1</v>
      </c>
      <c r="QW424" s="4">
        <v>37688.1</v>
      </c>
      <c r="QX424" s="4">
        <v>37688.1</v>
      </c>
      <c r="QY424" s="4">
        <v>37688.1</v>
      </c>
      <c r="QZ424" s="4">
        <v>37688.1</v>
      </c>
    </row>
    <row r="425" spans="1:468">
      <c r="A425" s="4" t="s">
        <v>1156</v>
      </c>
      <c r="D425" s="4">
        <v>53808.14</v>
      </c>
      <c r="E425" s="4">
        <v>0</v>
      </c>
      <c r="F425" s="689">
        <v>1874482.59</v>
      </c>
      <c r="H425" s="4" t="s">
        <v>894</v>
      </c>
      <c r="OA425" s="4">
        <v>519.19000000000005</v>
      </c>
      <c r="OB425" s="4">
        <v>1201.95</v>
      </c>
      <c r="OC425" s="4">
        <v>1884.71</v>
      </c>
      <c r="OD425" s="4">
        <v>2782.63</v>
      </c>
      <c r="OE425" s="4">
        <v>2782.63</v>
      </c>
      <c r="OF425" s="4">
        <v>4444.08</v>
      </c>
      <c r="OG425" s="4">
        <v>6115.71</v>
      </c>
      <c r="OH425" s="4">
        <v>6943.24</v>
      </c>
      <c r="OI425" s="4">
        <v>7516.09</v>
      </c>
      <c r="OJ425" s="4">
        <v>8088.93</v>
      </c>
      <c r="OK425" s="4">
        <v>8723.0400000000009</v>
      </c>
      <c r="OL425" s="4">
        <v>8723.0400000000009</v>
      </c>
      <c r="OM425" s="4">
        <v>10006.379999999999</v>
      </c>
      <c r="ON425" s="4">
        <v>11778.62</v>
      </c>
      <c r="OO425" s="4">
        <v>12278.95</v>
      </c>
      <c r="OP425" s="4">
        <v>12335.3</v>
      </c>
      <c r="OQ425" s="4">
        <v>12391.65</v>
      </c>
      <c r="OR425" s="4">
        <v>12454.03</v>
      </c>
      <c r="OS425" s="4">
        <v>12454.03</v>
      </c>
      <c r="OT425" s="4">
        <v>12580.27</v>
      </c>
      <c r="OU425" s="4">
        <v>12754.6</v>
      </c>
      <c r="OV425" s="4">
        <v>12803.53</v>
      </c>
      <c r="OW425" s="4">
        <v>12808.69</v>
      </c>
      <c r="OX425" s="4">
        <v>12813.85</v>
      </c>
      <c r="OY425" s="4">
        <v>12823.38</v>
      </c>
      <c r="OZ425" s="4">
        <v>12823.38</v>
      </c>
      <c r="PA425" s="4">
        <v>12838.48</v>
      </c>
      <c r="PB425" s="4">
        <v>12842.6</v>
      </c>
      <c r="PC425" s="4">
        <v>12842.6</v>
      </c>
      <c r="PD425" s="4">
        <v>12842.6</v>
      </c>
      <c r="PE425" s="4">
        <v>12842.6</v>
      </c>
      <c r="PF425" s="4">
        <v>12842.6</v>
      </c>
      <c r="PG425" s="4">
        <v>12842.6</v>
      </c>
      <c r="PH425" s="4">
        <v>12842.6</v>
      </c>
      <c r="PI425" s="4">
        <v>12842.6</v>
      </c>
      <c r="PJ425" s="4">
        <v>12842.6</v>
      </c>
      <c r="PK425" s="4">
        <v>12842.6</v>
      </c>
      <c r="PL425" s="4">
        <v>12842.6</v>
      </c>
      <c r="PM425" s="4">
        <v>12842.6</v>
      </c>
      <c r="PN425" s="4">
        <v>12842.6</v>
      </c>
      <c r="PO425" s="4">
        <v>12842.6</v>
      </c>
      <c r="PP425" s="4">
        <v>12842.6</v>
      </c>
      <c r="PQ425" s="4">
        <v>12842.6</v>
      </c>
      <c r="PR425" s="4">
        <v>12842.6</v>
      </c>
      <c r="PS425" s="4">
        <v>12842.6</v>
      </c>
      <c r="PT425" s="4">
        <v>12842.6</v>
      </c>
      <c r="PU425" s="4">
        <v>12842.6</v>
      </c>
      <c r="PV425" s="4">
        <v>12842.6</v>
      </c>
      <c r="PW425" s="4">
        <v>12842.6</v>
      </c>
      <c r="PX425" s="4">
        <v>13642.61</v>
      </c>
      <c r="PY425" s="4">
        <v>14575.94</v>
      </c>
      <c r="PZ425" s="4">
        <v>16842.61</v>
      </c>
      <c r="QA425" s="4">
        <v>16842.61</v>
      </c>
      <c r="QB425" s="4">
        <v>16842.61</v>
      </c>
      <c r="QC425" s="4">
        <v>16842.61</v>
      </c>
      <c r="QD425" s="4">
        <v>16842.61</v>
      </c>
      <c r="QE425" s="4">
        <v>18556.28</v>
      </c>
      <c r="QF425" s="4">
        <v>20809.87</v>
      </c>
      <c r="QG425" s="4">
        <v>23063.46</v>
      </c>
      <c r="QH425" s="4">
        <v>27226.35</v>
      </c>
      <c r="QI425" s="4">
        <v>27226.35</v>
      </c>
      <c r="QJ425" s="4">
        <v>33822.800000000003</v>
      </c>
      <c r="QK425" s="4">
        <v>37281.980000000003</v>
      </c>
      <c r="QL425" s="4">
        <v>39464.25</v>
      </c>
      <c r="QM425" s="4">
        <v>41646.519999999997</v>
      </c>
      <c r="QN425" s="4">
        <v>45677.66</v>
      </c>
      <c r="QO425" s="4">
        <v>52065.35</v>
      </c>
      <c r="QP425" s="4">
        <v>52065.35</v>
      </c>
      <c r="QQ425" s="4">
        <v>53808.14</v>
      </c>
      <c r="QR425" s="4">
        <v>53808.14</v>
      </c>
      <c r="QS425" s="4">
        <v>53808.14</v>
      </c>
      <c r="QT425" s="4">
        <v>53808.14</v>
      </c>
      <c r="QU425" s="4">
        <v>53808.14</v>
      </c>
      <c r="QV425" s="4">
        <v>53808.14</v>
      </c>
      <c r="QW425" s="4">
        <v>53808.14</v>
      </c>
      <c r="QX425" s="4">
        <v>53808.14</v>
      </c>
      <c r="QY425" s="4">
        <v>53808.14</v>
      </c>
      <c r="QZ425" s="4">
        <v>53808.14</v>
      </c>
    </row>
    <row r="426" spans="1:468">
      <c r="A426" s="4" t="s">
        <v>1157</v>
      </c>
      <c r="D426" s="4">
        <v>59356.15</v>
      </c>
      <c r="E426" s="4">
        <v>0</v>
      </c>
      <c r="F426" s="689">
        <v>416917.61</v>
      </c>
      <c r="H426" s="4" t="s">
        <v>894</v>
      </c>
      <c r="OQ426" s="4">
        <v>110.36</v>
      </c>
      <c r="OR426" s="4">
        <v>255.49</v>
      </c>
      <c r="OS426" s="4">
        <v>255.49</v>
      </c>
      <c r="OT426" s="4">
        <v>400.62</v>
      </c>
      <c r="OU426" s="4">
        <v>561.28</v>
      </c>
      <c r="OV426" s="4">
        <v>886.41</v>
      </c>
      <c r="OW426" s="4">
        <v>1335.41</v>
      </c>
      <c r="OX426" s="4">
        <v>2401.59</v>
      </c>
      <c r="OY426" s="4">
        <v>3651.27</v>
      </c>
      <c r="OZ426" s="4">
        <v>3651.27</v>
      </c>
      <c r="PA426" s="4">
        <v>4900.95</v>
      </c>
      <c r="PB426" s="4">
        <v>6284.27</v>
      </c>
      <c r="PC426" s="4">
        <v>9083.9</v>
      </c>
      <c r="PD426" s="4">
        <v>13252.08</v>
      </c>
      <c r="PE426" s="4">
        <v>14552.08</v>
      </c>
      <c r="PF426" s="4">
        <v>14854.07</v>
      </c>
      <c r="PG426" s="4">
        <v>14854.07</v>
      </c>
      <c r="PH426" s="4">
        <v>15508.4</v>
      </c>
      <c r="PI426" s="4">
        <v>16464.71</v>
      </c>
      <c r="PJ426" s="4">
        <v>16464.71</v>
      </c>
      <c r="PK426" s="4">
        <v>20095.34</v>
      </c>
      <c r="PL426" s="4">
        <v>24375.26</v>
      </c>
      <c r="PM426" s="4">
        <v>28655.17</v>
      </c>
      <c r="PN426" s="4">
        <v>28655.17</v>
      </c>
      <c r="PO426" s="4">
        <v>37170.82</v>
      </c>
      <c r="PP426" s="4">
        <v>50074.6</v>
      </c>
      <c r="PQ426" s="4">
        <v>52130.67</v>
      </c>
      <c r="PR426" s="4">
        <v>52130.67</v>
      </c>
      <c r="PS426" s="4">
        <v>52130.67</v>
      </c>
      <c r="PT426" s="4">
        <v>52130.67</v>
      </c>
      <c r="PU426" s="4">
        <v>52130.67</v>
      </c>
      <c r="PV426" s="4">
        <v>52130.67</v>
      </c>
      <c r="PW426" s="4">
        <v>52130.67</v>
      </c>
      <c r="PX426" s="4">
        <v>52130.67</v>
      </c>
      <c r="PY426" s="4">
        <v>52130.67</v>
      </c>
      <c r="PZ426" s="4">
        <v>52130.67</v>
      </c>
      <c r="QA426" s="4">
        <v>53344.77</v>
      </c>
      <c r="QB426" s="4">
        <v>53344.77</v>
      </c>
      <c r="QC426" s="4">
        <v>54870.03</v>
      </c>
      <c r="QD426" s="4">
        <v>58586.18</v>
      </c>
      <c r="QE426" s="4">
        <v>59356.15</v>
      </c>
      <c r="QF426" s="4">
        <v>59356.15</v>
      </c>
      <c r="QG426" s="4">
        <v>59356.15</v>
      </c>
      <c r="QH426" s="4">
        <v>59356.15</v>
      </c>
      <c r="QI426" s="4">
        <v>59356.15</v>
      </c>
      <c r="QJ426" s="4">
        <v>59356.15</v>
      </c>
      <c r="QK426" s="4">
        <v>59356.15</v>
      </c>
      <c r="QL426" s="4">
        <v>59356.15</v>
      </c>
      <c r="QM426" s="4">
        <v>59356.15</v>
      </c>
      <c r="QN426" s="4">
        <v>59356.15</v>
      </c>
      <c r="QO426" s="4">
        <v>59356.15</v>
      </c>
      <c r="QP426" s="4">
        <v>59356.15</v>
      </c>
      <c r="QQ426" s="4">
        <v>59356.15</v>
      </c>
      <c r="QR426" s="4">
        <v>59356.15</v>
      </c>
      <c r="QS426" s="4">
        <v>59356.15</v>
      </c>
      <c r="QT426" s="4">
        <v>59356.15</v>
      </c>
      <c r="QU426" s="4">
        <v>59356.15</v>
      </c>
      <c r="QV426" s="4">
        <v>59356.15</v>
      </c>
      <c r="QW426" s="4">
        <v>59356.15</v>
      </c>
      <c r="QX426" s="4">
        <v>59356.15</v>
      </c>
      <c r="QY426" s="4">
        <v>59356.15</v>
      </c>
      <c r="QZ426" s="4">
        <v>59356.15</v>
      </c>
    </row>
    <row r="427" spans="1:468">
      <c r="A427" s="4" t="s">
        <v>1158</v>
      </c>
      <c r="D427" s="4">
        <v>8720.02</v>
      </c>
      <c r="E427" s="4">
        <v>130.72</v>
      </c>
      <c r="F427" s="689">
        <v>3248742.48</v>
      </c>
      <c r="H427" s="4" t="s">
        <v>894</v>
      </c>
      <c r="IM427" s="4">
        <v>0.38</v>
      </c>
      <c r="IN427" s="4">
        <v>0.38</v>
      </c>
      <c r="IO427" s="4">
        <v>0.76</v>
      </c>
      <c r="IP427" s="4">
        <v>1.53</v>
      </c>
      <c r="IQ427" s="4">
        <v>2.2999999999999998</v>
      </c>
      <c r="IR427" s="4">
        <v>3.07</v>
      </c>
      <c r="IS427" s="4">
        <v>3.84</v>
      </c>
      <c r="IT427" s="4">
        <v>4.6100000000000003</v>
      </c>
      <c r="IU427" s="4">
        <v>4.6100000000000003</v>
      </c>
      <c r="IV427" s="4">
        <v>5.38</v>
      </c>
      <c r="IW427" s="4">
        <v>6.14</v>
      </c>
      <c r="IX427" s="4">
        <v>6.91</v>
      </c>
      <c r="IY427" s="4">
        <v>6.91</v>
      </c>
      <c r="IZ427" s="4">
        <v>6.91</v>
      </c>
      <c r="JA427" s="4">
        <v>6.91</v>
      </c>
      <c r="JB427" s="4">
        <v>6.91</v>
      </c>
      <c r="JC427" s="4">
        <v>6.91</v>
      </c>
      <c r="JD427" s="4">
        <v>7.68</v>
      </c>
      <c r="JE427" s="4">
        <v>8.4499999999999993</v>
      </c>
      <c r="JF427" s="4">
        <v>9.2200000000000006</v>
      </c>
      <c r="JG427" s="4">
        <v>9.99</v>
      </c>
      <c r="JH427" s="4">
        <v>10.76</v>
      </c>
      <c r="JI427" s="4">
        <v>10.76</v>
      </c>
      <c r="JJ427" s="4">
        <v>11.53</v>
      </c>
      <c r="JK427" s="4">
        <v>12.3</v>
      </c>
      <c r="JL427" s="4">
        <v>13.07</v>
      </c>
      <c r="JM427" s="4">
        <v>13.83</v>
      </c>
      <c r="JN427" s="4">
        <v>14.6</v>
      </c>
      <c r="JO427" s="4">
        <v>15.37</v>
      </c>
      <c r="JP427" s="4">
        <v>15.37</v>
      </c>
      <c r="JQ427" s="4">
        <v>16.14</v>
      </c>
      <c r="JR427" s="4">
        <v>16.91</v>
      </c>
      <c r="JS427" s="4">
        <v>17.68</v>
      </c>
      <c r="JT427" s="4">
        <v>18.45</v>
      </c>
      <c r="JU427" s="4">
        <v>19.22</v>
      </c>
      <c r="JV427" s="4">
        <v>19.989999999999998</v>
      </c>
      <c r="JW427" s="4">
        <v>19.989999999999998</v>
      </c>
      <c r="JX427" s="4">
        <v>20.76</v>
      </c>
      <c r="JY427" s="4">
        <v>21.53</v>
      </c>
      <c r="JZ427" s="4">
        <v>22.29</v>
      </c>
      <c r="KA427" s="4">
        <v>23.06</v>
      </c>
      <c r="KB427" s="4">
        <v>23.83</v>
      </c>
      <c r="KC427" s="4">
        <v>24.6</v>
      </c>
      <c r="KD427" s="4">
        <v>24.6</v>
      </c>
      <c r="KE427" s="4">
        <v>25.37</v>
      </c>
      <c r="KF427" s="4">
        <v>26.14</v>
      </c>
      <c r="KG427" s="4">
        <v>26.91</v>
      </c>
      <c r="KH427" s="4">
        <v>27.68</v>
      </c>
      <c r="KI427" s="4">
        <v>28.45</v>
      </c>
      <c r="KJ427" s="4">
        <v>29.22</v>
      </c>
      <c r="KK427" s="4">
        <v>29.22</v>
      </c>
      <c r="KL427" s="4">
        <v>29.98</v>
      </c>
      <c r="KM427" s="4">
        <v>30.75</v>
      </c>
      <c r="KN427" s="4">
        <v>31.52</v>
      </c>
      <c r="KO427" s="4">
        <v>32.29</v>
      </c>
      <c r="KP427" s="4">
        <v>33.06</v>
      </c>
      <c r="KQ427" s="4">
        <v>33.83</v>
      </c>
      <c r="KR427" s="4">
        <v>33.83</v>
      </c>
      <c r="KS427" s="4">
        <v>34.6</v>
      </c>
      <c r="KT427" s="4">
        <v>35.369999999999997</v>
      </c>
      <c r="KU427" s="4">
        <v>36.14</v>
      </c>
      <c r="KV427" s="4">
        <v>36.909999999999997</v>
      </c>
      <c r="KW427" s="4">
        <v>37.67</v>
      </c>
      <c r="KX427" s="4">
        <v>38.44</v>
      </c>
      <c r="KY427" s="4">
        <v>38.44</v>
      </c>
      <c r="KZ427" s="4">
        <v>39.21</v>
      </c>
      <c r="LA427" s="4">
        <v>39.979999999999997</v>
      </c>
      <c r="LB427" s="4">
        <v>40.75</v>
      </c>
      <c r="LC427" s="4">
        <v>41.52</v>
      </c>
      <c r="LD427" s="4">
        <v>42.29</v>
      </c>
      <c r="LE427" s="4">
        <v>43.06</v>
      </c>
      <c r="LF427" s="4">
        <v>43.06</v>
      </c>
      <c r="LG427" s="4">
        <v>43.83</v>
      </c>
      <c r="LH427" s="4">
        <v>44.6</v>
      </c>
      <c r="LI427" s="4">
        <v>45.37</v>
      </c>
      <c r="LJ427" s="4">
        <v>46.13</v>
      </c>
      <c r="LK427" s="4">
        <v>46.95</v>
      </c>
      <c r="LL427" s="4">
        <v>48.08</v>
      </c>
      <c r="LM427" s="4">
        <v>48.08</v>
      </c>
      <c r="LN427" s="4">
        <v>49.36</v>
      </c>
      <c r="LO427" s="4">
        <v>50.64</v>
      </c>
      <c r="LP427" s="4">
        <v>51.93</v>
      </c>
      <c r="LQ427" s="4">
        <v>53.22</v>
      </c>
      <c r="LR427" s="4">
        <v>54.85</v>
      </c>
      <c r="LS427" s="4">
        <v>56.64</v>
      </c>
      <c r="LT427" s="4">
        <v>56.64</v>
      </c>
      <c r="LU427" s="4">
        <v>58.43</v>
      </c>
      <c r="LV427" s="4">
        <v>60.23</v>
      </c>
      <c r="LW427" s="4">
        <v>62.02</v>
      </c>
      <c r="LX427" s="4">
        <v>63.82</v>
      </c>
      <c r="LY427" s="4">
        <v>65.61</v>
      </c>
      <c r="LZ427" s="4">
        <v>67.41</v>
      </c>
      <c r="MA427" s="4">
        <v>67.41</v>
      </c>
      <c r="MB427" s="4">
        <v>69.2</v>
      </c>
      <c r="MC427" s="4">
        <v>71</v>
      </c>
      <c r="MD427" s="4">
        <v>72.790000000000006</v>
      </c>
      <c r="ME427" s="4">
        <v>74.58</v>
      </c>
      <c r="MF427" s="4">
        <v>76.38</v>
      </c>
      <c r="MG427" s="4">
        <v>78.17</v>
      </c>
      <c r="MH427" s="4">
        <v>78.17</v>
      </c>
      <c r="MI427" s="4">
        <v>79.97</v>
      </c>
      <c r="MJ427" s="4">
        <v>81.97</v>
      </c>
      <c r="MK427" s="4">
        <v>84.27</v>
      </c>
      <c r="ML427" s="4">
        <v>86.58</v>
      </c>
      <c r="MM427" s="4">
        <v>88.89</v>
      </c>
      <c r="MN427" s="4">
        <v>91.19</v>
      </c>
      <c r="MO427" s="4">
        <v>91.19</v>
      </c>
      <c r="MP427" s="4">
        <v>93.5</v>
      </c>
      <c r="MQ427" s="4">
        <v>95.81</v>
      </c>
      <c r="MR427" s="4">
        <v>98.12</v>
      </c>
      <c r="MS427" s="4">
        <v>100.42</v>
      </c>
      <c r="MT427" s="4">
        <v>102.73</v>
      </c>
      <c r="MU427" s="4">
        <v>105.09</v>
      </c>
      <c r="MV427" s="4">
        <v>105.09</v>
      </c>
      <c r="MW427" s="4">
        <v>107.65</v>
      </c>
      <c r="MX427" s="4">
        <v>110.21</v>
      </c>
      <c r="MY427" s="4">
        <v>112.78</v>
      </c>
      <c r="MZ427" s="4">
        <v>115.34</v>
      </c>
      <c r="NA427" s="4">
        <v>117.91</v>
      </c>
      <c r="NB427" s="4">
        <v>120.47</v>
      </c>
      <c r="NC427" s="4">
        <v>120.47</v>
      </c>
      <c r="ND427" s="4">
        <v>123.03</v>
      </c>
      <c r="NE427" s="4">
        <v>125.6</v>
      </c>
      <c r="NF427" s="4">
        <v>128.16</v>
      </c>
      <c r="NG427" s="4">
        <v>130.72</v>
      </c>
      <c r="NH427" s="4">
        <v>130.72</v>
      </c>
      <c r="NI427" s="4">
        <v>130.72</v>
      </c>
      <c r="NJ427" s="4">
        <v>130.72</v>
      </c>
      <c r="NK427" s="4">
        <v>130.72</v>
      </c>
      <c r="NL427" s="4">
        <v>130.72</v>
      </c>
      <c r="NM427" s="4">
        <v>136.32</v>
      </c>
      <c r="NN427" s="4">
        <v>143.68</v>
      </c>
      <c r="NO427" s="4">
        <v>143.68</v>
      </c>
      <c r="NP427" s="4">
        <v>151.77000000000001</v>
      </c>
      <c r="NQ427" s="4">
        <v>151.77000000000001</v>
      </c>
      <c r="NR427" s="4">
        <v>168.38</v>
      </c>
      <c r="NS427" s="4">
        <v>204.99</v>
      </c>
      <c r="NT427" s="4">
        <v>245.03</v>
      </c>
      <c r="NU427" s="4">
        <v>303.7</v>
      </c>
      <c r="NV427" s="4">
        <v>369.08</v>
      </c>
      <c r="NW427" s="4">
        <v>443.7</v>
      </c>
      <c r="NX427" s="4">
        <v>443.7</v>
      </c>
      <c r="NY427" s="4">
        <v>582.64</v>
      </c>
      <c r="NZ427" s="4">
        <v>779.01</v>
      </c>
      <c r="OA427" s="4">
        <v>863.23</v>
      </c>
      <c r="OB427" s="4">
        <v>872.57</v>
      </c>
      <c r="OC427" s="4">
        <v>881.91</v>
      </c>
      <c r="OD427" s="4">
        <v>892.24</v>
      </c>
      <c r="OE427" s="4">
        <v>892.24</v>
      </c>
      <c r="OF427" s="4">
        <v>913.16</v>
      </c>
      <c r="OG427" s="4">
        <v>942.05</v>
      </c>
      <c r="OH427" s="4">
        <v>949.51</v>
      </c>
      <c r="OI427" s="4">
        <v>961.19</v>
      </c>
      <c r="OJ427" s="4">
        <v>972.87</v>
      </c>
      <c r="OK427" s="4">
        <v>996.23</v>
      </c>
      <c r="OL427" s="4">
        <v>996.23</v>
      </c>
      <c r="OM427" s="4">
        <v>1023.49</v>
      </c>
      <c r="ON427" s="4">
        <v>1063.98</v>
      </c>
      <c r="OO427" s="4">
        <v>1125.82</v>
      </c>
      <c r="OP427" s="4">
        <v>1188.01</v>
      </c>
      <c r="OQ427" s="4">
        <v>1258.77</v>
      </c>
      <c r="OR427" s="4">
        <v>1305.07</v>
      </c>
      <c r="OS427" s="4">
        <v>1305.07</v>
      </c>
      <c r="OT427" s="4">
        <v>1368.51</v>
      </c>
      <c r="OU427" s="4">
        <v>1463.5</v>
      </c>
      <c r="OV427" s="4">
        <v>1604.96</v>
      </c>
      <c r="OW427" s="4">
        <v>1744.02</v>
      </c>
      <c r="OX427" s="4">
        <v>1913.79</v>
      </c>
      <c r="OY427" s="4">
        <v>2113.2800000000002</v>
      </c>
      <c r="OZ427" s="4">
        <v>2113.2800000000002</v>
      </c>
      <c r="PA427" s="4">
        <v>2420.75</v>
      </c>
      <c r="PB427" s="4">
        <v>2814.72</v>
      </c>
      <c r="PC427" s="4">
        <v>3140.1</v>
      </c>
      <c r="PD427" s="4">
        <v>3545.58</v>
      </c>
      <c r="PE427" s="4">
        <v>3829.05</v>
      </c>
      <c r="PF427" s="4">
        <v>4105.03</v>
      </c>
      <c r="PG427" s="4">
        <v>4105.03</v>
      </c>
      <c r="PH427" s="4">
        <v>4246.68</v>
      </c>
      <c r="PI427" s="4">
        <v>4471.3999999999996</v>
      </c>
      <c r="PJ427" s="4">
        <v>4791.6899999999996</v>
      </c>
      <c r="PK427" s="4">
        <v>5173.05</v>
      </c>
      <c r="PL427" s="4">
        <v>5376.34</v>
      </c>
      <c r="PM427" s="4">
        <v>5696.31</v>
      </c>
      <c r="PN427" s="4">
        <v>5696.31</v>
      </c>
      <c r="PO427" s="4">
        <v>6168.42</v>
      </c>
      <c r="PP427" s="4">
        <v>6537.93</v>
      </c>
      <c r="PQ427" s="4">
        <v>6680.97</v>
      </c>
      <c r="PR427" s="4">
        <v>6796.93</v>
      </c>
      <c r="PS427" s="4">
        <v>7047.05</v>
      </c>
      <c r="PT427" s="4">
        <v>7135.32</v>
      </c>
      <c r="PU427" s="4">
        <v>7135.32</v>
      </c>
      <c r="PV427" s="4">
        <v>7157.1</v>
      </c>
      <c r="PW427" s="4">
        <v>7210.01</v>
      </c>
      <c r="PX427" s="4">
        <v>7210.01</v>
      </c>
      <c r="PY427" s="4">
        <v>7210.01</v>
      </c>
      <c r="PZ427" s="4">
        <v>7210.01</v>
      </c>
      <c r="QA427" s="4">
        <v>7210.01</v>
      </c>
      <c r="QB427" s="4">
        <v>7210.01</v>
      </c>
      <c r="QC427" s="4">
        <v>7210.01</v>
      </c>
      <c r="QD427" s="4">
        <v>7210.01</v>
      </c>
      <c r="QE427" s="4">
        <v>7224.21</v>
      </c>
      <c r="QF427" s="4">
        <v>7242.89</v>
      </c>
      <c r="QG427" s="4">
        <v>7288.47</v>
      </c>
      <c r="QH427" s="4">
        <v>7336.52</v>
      </c>
      <c r="QI427" s="4">
        <v>7336.52</v>
      </c>
      <c r="QJ427" s="4">
        <v>7467.24</v>
      </c>
      <c r="QK427" s="4">
        <v>7612.5</v>
      </c>
      <c r="QL427" s="4">
        <v>7907.66</v>
      </c>
      <c r="QM427" s="4">
        <v>8005.28</v>
      </c>
      <c r="QN427" s="4">
        <v>8140.09</v>
      </c>
      <c r="QO427" s="4">
        <v>8224.64</v>
      </c>
      <c r="QP427" s="4">
        <v>8224.64</v>
      </c>
      <c r="QQ427" s="4">
        <v>8290.0499999999993</v>
      </c>
      <c r="QR427" s="4">
        <v>8355.4699999999993</v>
      </c>
      <c r="QS427" s="4">
        <v>8476.2999999999993</v>
      </c>
      <c r="QT427" s="4">
        <v>8667.7800000000007</v>
      </c>
      <c r="QU427" s="4">
        <v>8720.02</v>
      </c>
      <c r="QV427" s="4">
        <v>8720.02</v>
      </c>
      <c r="QW427" s="4">
        <v>8720.02</v>
      </c>
      <c r="QX427" s="4">
        <v>8720.02</v>
      </c>
      <c r="QY427" s="4">
        <v>8720.02</v>
      </c>
      <c r="QZ427" s="4">
        <v>8720.02</v>
      </c>
    </row>
    <row r="428" spans="1:468">
      <c r="A428" s="4" t="s">
        <v>1159</v>
      </c>
      <c r="D428" s="4">
        <v>20</v>
      </c>
      <c r="E428" s="4">
        <v>0</v>
      </c>
      <c r="F428" s="689">
        <v>277617.24</v>
      </c>
      <c r="H428" s="4" t="s">
        <v>894</v>
      </c>
      <c r="NT428" s="4">
        <v>0.01</v>
      </c>
      <c r="NU428" s="4">
        <v>0.03</v>
      </c>
      <c r="NV428" s="4">
        <v>0.05</v>
      </c>
      <c r="NW428" s="4">
        <v>0.08</v>
      </c>
      <c r="NX428" s="4">
        <v>0.08</v>
      </c>
      <c r="NY428" s="4">
        <v>0.14000000000000001</v>
      </c>
      <c r="NZ428" s="4">
        <v>0.2</v>
      </c>
      <c r="OA428" s="4">
        <v>0.28000000000000003</v>
      </c>
      <c r="OB428" s="4">
        <v>0.35</v>
      </c>
      <c r="OC428" s="4">
        <v>0.48</v>
      </c>
      <c r="OD428" s="4">
        <v>0.69</v>
      </c>
      <c r="OE428" s="4">
        <v>0.69</v>
      </c>
      <c r="OF428" s="4">
        <v>0.85</v>
      </c>
      <c r="OG428" s="4">
        <v>0.99</v>
      </c>
      <c r="OH428" s="4">
        <v>1.1299999999999999</v>
      </c>
      <c r="OI428" s="4">
        <v>1.39</v>
      </c>
      <c r="OJ428" s="4">
        <v>1.79</v>
      </c>
      <c r="OK428" s="4">
        <v>2.09</v>
      </c>
      <c r="OL428" s="4">
        <v>2.09</v>
      </c>
      <c r="OM428" s="4">
        <v>2.34</v>
      </c>
      <c r="ON428" s="4">
        <v>2.6</v>
      </c>
      <c r="OO428" s="4">
        <v>3.06</v>
      </c>
      <c r="OP428" s="4">
        <v>3.8</v>
      </c>
      <c r="OQ428" s="4">
        <v>4</v>
      </c>
      <c r="OR428" s="4">
        <v>4</v>
      </c>
      <c r="OS428" s="4">
        <v>4</v>
      </c>
      <c r="OT428" s="4">
        <v>4</v>
      </c>
      <c r="OU428" s="4">
        <v>4</v>
      </c>
      <c r="OV428" s="4">
        <v>4</v>
      </c>
      <c r="OW428" s="4">
        <v>4</v>
      </c>
      <c r="OX428" s="4">
        <v>4</v>
      </c>
      <c r="OY428" s="4">
        <v>4</v>
      </c>
      <c r="OZ428" s="4">
        <v>4</v>
      </c>
      <c r="PA428" s="4">
        <v>4</v>
      </c>
      <c r="PB428" s="4">
        <v>4</v>
      </c>
      <c r="PC428" s="4">
        <v>4</v>
      </c>
      <c r="PD428" s="4">
        <v>4</v>
      </c>
      <c r="PE428" s="4">
        <v>4</v>
      </c>
      <c r="PF428" s="4">
        <v>4.05</v>
      </c>
      <c r="PG428" s="4">
        <v>4.05</v>
      </c>
      <c r="PH428" s="4">
        <v>4.09</v>
      </c>
      <c r="PI428" s="4">
        <v>4.1900000000000004</v>
      </c>
      <c r="PJ428" s="4">
        <v>4.3600000000000003</v>
      </c>
      <c r="PK428" s="4">
        <v>4.58</v>
      </c>
      <c r="PL428" s="4">
        <v>4.75</v>
      </c>
      <c r="PM428" s="4">
        <v>5</v>
      </c>
      <c r="PN428" s="4">
        <v>5</v>
      </c>
      <c r="PO428" s="4">
        <v>5.23</v>
      </c>
      <c r="PP428" s="4">
        <v>5.51</v>
      </c>
      <c r="PQ428" s="4">
        <v>5.98</v>
      </c>
      <c r="PR428" s="4">
        <v>6.42</v>
      </c>
      <c r="PS428" s="4">
        <v>6.95</v>
      </c>
      <c r="PT428" s="4">
        <v>7.84</v>
      </c>
      <c r="PU428" s="4">
        <v>7.84</v>
      </c>
      <c r="PV428" s="4">
        <v>8.27</v>
      </c>
      <c r="PW428" s="4">
        <v>8.6</v>
      </c>
      <c r="PX428" s="4">
        <v>9.1</v>
      </c>
      <c r="PY428" s="4">
        <v>9.33</v>
      </c>
      <c r="PZ428" s="4">
        <v>9.6199999999999992</v>
      </c>
      <c r="QA428" s="4">
        <v>9.99</v>
      </c>
      <c r="QB428" s="4">
        <v>9.99</v>
      </c>
      <c r="QC428" s="4">
        <v>10.39</v>
      </c>
      <c r="QD428" s="4">
        <v>11.38</v>
      </c>
      <c r="QE428" s="4">
        <v>11.66</v>
      </c>
      <c r="QF428" s="4">
        <v>11.99</v>
      </c>
      <c r="QG428" s="4">
        <v>12.78</v>
      </c>
      <c r="QH428" s="4">
        <v>12.83</v>
      </c>
      <c r="QI428" s="4">
        <v>12.83</v>
      </c>
      <c r="QJ428" s="4">
        <v>12.89</v>
      </c>
      <c r="QK428" s="4">
        <v>13.03</v>
      </c>
      <c r="QL428" s="4">
        <v>13.28</v>
      </c>
      <c r="QM428" s="4">
        <v>13.53</v>
      </c>
      <c r="QN428" s="4">
        <v>13.92</v>
      </c>
      <c r="QO428" s="4">
        <v>14.55</v>
      </c>
      <c r="QP428" s="4">
        <v>14.55</v>
      </c>
      <c r="QQ428" s="4">
        <v>15.37</v>
      </c>
      <c r="QR428" s="4">
        <v>15.94</v>
      </c>
      <c r="QS428" s="4">
        <v>16.760000000000002</v>
      </c>
      <c r="QT428" s="4">
        <v>17.87</v>
      </c>
      <c r="QU428" s="4">
        <v>19</v>
      </c>
      <c r="QV428" s="4">
        <v>19.41</v>
      </c>
      <c r="QW428" s="4">
        <v>19.41</v>
      </c>
      <c r="QX428" s="4">
        <v>19.55</v>
      </c>
      <c r="QY428" s="4">
        <v>19.89</v>
      </c>
      <c r="QZ428" s="4">
        <v>20</v>
      </c>
    </row>
  </sheetData>
  <autoFilter ref="A63:AAA180" xr:uid="{00AC2A4D-2659-4D7B-AB6F-540C7D75B5A9}"/>
  <mergeCells count="2">
    <mergeCell ref="M3:M4"/>
    <mergeCell ref="N3:N4"/>
  </mergeCells>
  <phoneticPr fontId="85" type="noConversion"/>
  <conditionalFormatting sqref="I2:I62">
    <cfRule type="cellIs" dxfId="33" priority="3" operator="lessThan">
      <formula>0</formula>
    </cfRule>
    <cfRule type="cellIs" dxfId="32" priority="4" operator="greaterThan">
      <formula>0</formula>
    </cfRule>
  </conditionalFormatting>
  <conditionalFormatting sqref="L2:L62">
    <cfRule type="dataBar" priority="2">
      <dataBar>
        <cfvo type="num" val="0"/>
        <cfvo type="num" val="1"/>
        <color theme="9" tint="0.59999389629810485"/>
      </dataBar>
      <extLst>
        <ext xmlns:x14="http://schemas.microsoft.com/office/spreadsheetml/2009/9/main" uri="{B025F937-C7B1-47D3-B67F-A62EFF666E3E}">
          <x14:id>{71129BC0-05F3-4DDE-BEED-5BB2B899A389}</x14:id>
        </ext>
      </extLst>
    </cfRule>
  </conditionalFormatting>
  <conditionalFormatting sqref="M3:N3">
    <cfRule type="dataBar" priority="1">
      <dataBar>
        <cfvo type="num" val="0"/>
        <cfvo type="num" val="1"/>
        <color theme="9" tint="0.59999389629810485"/>
      </dataBar>
      <extLst>
        <ext xmlns:x14="http://schemas.microsoft.com/office/spreadsheetml/2009/9/main" uri="{B025F937-C7B1-47D3-B67F-A62EFF666E3E}">
          <x14:id>{1006382C-5039-4421-9EAB-A6D63D907CA3}</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L2:L62</xm:sqref>
        </x14:conditionalFormatting>
        <x14:conditionalFormatting xmlns:xm="http://schemas.microsoft.com/office/excel/2006/main">
          <x14:cfRule type="dataBar" id="{1006382C-5039-4421-9EAB-A6D63D907CA3}">
            <x14:dataBar minLength="0" maxLength="100" gradient="0">
              <x14:cfvo type="num">
                <xm:f>0</xm:f>
              </x14:cfvo>
              <x14:cfvo type="num">
                <xm:f>1</xm:f>
              </x14:cfvo>
              <x14:negativeFillColor rgb="FFFF0000"/>
              <x14:axisColor rgb="FF000000"/>
            </x14:dataBar>
          </x14:cfRule>
          <xm:sqref>M3:N3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codeName="Sheet20">
    <pageSetUpPr fitToPage="1"/>
  </sheetPr>
  <dimension ref="B1:AJ50"/>
  <sheetViews>
    <sheetView showGridLines="0" topLeftCell="A6" zoomScale="70" zoomScaleNormal="70" workbookViewId="0">
      <selection activeCell="K29" sqref="K29"/>
    </sheetView>
  </sheetViews>
  <sheetFormatPr defaultColWidth="9.33203125" defaultRowHeight="13.8"/>
  <cols>
    <col min="1" max="1" width="6" style="590" customWidth="1"/>
    <col min="2" max="2" width="21.88671875" style="590" customWidth="1"/>
    <col min="3" max="6" width="17" style="590" customWidth="1"/>
    <col min="7" max="8" width="15.6640625" style="590" customWidth="1"/>
    <col min="9" max="9" width="22.33203125" style="590" customWidth="1"/>
    <col min="10" max="10" width="19.88671875" style="590" customWidth="1"/>
    <col min="11" max="11" width="48" style="590" customWidth="1"/>
    <col min="12" max="12" width="25.109375" style="590" customWidth="1"/>
    <col min="13" max="13" width="25.33203125" style="590" customWidth="1"/>
    <col min="14" max="15" width="15.6640625" style="590" customWidth="1"/>
    <col min="16" max="16" width="22.44140625" style="590" customWidth="1"/>
    <col min="17" max="20" width="15.6640625" style="590" customWidth="1"/>
    <col min="21" max="21" width="17.44140625" style="590" customWidth="1"/>
    <col min="22" max="23" width="15.6640625" style="590" customWidth="1"/>
    <col min="24" max="24" width="26.6640625" style="590" customWidth="1"/>
    <col min="25" max="26" width="15.6640625" style="590" customWidth="1"/>
    <col min="27" max="27" width="15.6640625" style="591" customWidth="1"/>
    <col min="28" max="32" width="15.6640625" style="590" customWidth="1"/>
    <col min="33" max="16384" width="9.33203125" style="590"/>
  </cols>
  <sheetData>
    <row r="1" spans="2:36" s="593" customFormat="1" ht="17.399999999999999">
      <c r="AA1" s="643"/>
    </row>
    <row r="2" spans="2:36" s="642" customFormat="1" ht="17.399999999999999">
      <c r="B2" s="648" t="s">
        <v>830</v>
      </c>
      <c r="C2" s="648"/>
      <c r="D2" s="648"/>
      <c r="E2" s="651"/>
      <c r="F2" s="651"/>
      <c r="G2" s="645"/>
      <c r="H2" s="645"/>
      <c r="I2" s="645"/>
      <c r="J2" s="645"/>
      <c r="K2" s="648" t="s">
        <v>829</v>
      </c>
      <c r="S2" s="1813"/>
      <c r="T2" s="1813"/>
    </row>
    <row r="3" spans="2:36" s="642" customFormat="1" ht="17.399999999999999">
      <c r="B3" s="648" t="s">
        <v>828</v>
      </c>
      <c r="C3" s="648"/>
      <c r="D3" s="648"/>
      <c r="E3" s="646"/>
      <c r="F3" s="646"/>
      <c r="G3" s="650"/>
      <c r="K3" s="663">
        <f>'General Information'!L1</f>
        <v>46301</v>
      </c>
    </row>
    <row r="4" spans="2:36" s="642" customFormat="1" ht="17.399999999999999">
      <c r="B4" s="649" t="s">
        <v>827</v>
      </c>
      <c r="C4" s="649"/>
      <c r="D4" s="649"/>
      <c r="E4" s="647" t="str">
        <f>'General Information'!C3</f>
        <v>Development of Infrastructure for phase 1 of the Logistics area at the 2nd Industrial City in Dammam</v>
      </c>
      <c r="F4" s="646"/>
      <c r="G4" s="647"/>
      <c r="H4" s="644"/>
      <c r="I4" s="644"/>
      <c r="J4" s="644"/>
      <c r="K4" s="643"/>
      <c r="L4" s="643"/>
      <c r="M4" s="643"/>
      <c r="N4" s="643"/>
      <c r="R4" s="648"/>
      <c r="S4" s="1814"/>
      <c r="T4" s="1814"/>
    </row>
    <row r="5" spans="2:36" s="642" customFormat="1" ht="17.399999999999999">
      <c r="B5" s="648" t="s">
        <v>826</v>
      </c>
      <c r="C5" s="648"/>
      <c r="D5" s="648"/>
      <c r="E5" s="647" t="str">
        <f>'General Information'!C4</f>
        <v>DAM2-02-009</v>
      </c>
      <c r="F5" s="646"/>
      <c r="G5" s="647"/>
      <c r="H5" s="647"/>
      <c r="I5" s="647"/>
      <c r="J5" s="647"/>
      <c r="R5" s="648"/>
      <c r="S5" s="648"/>
      <c r="T5" s="648"/>
    </row>
    <row r="6" spans="2:36" s="642" customFormat="1" ht="17.399999999999999">
      <c r="B6" s="648" t="s">
        <v>825</v>
      </c>
      <c r="C6" s="648"/>
      <c r="D6" s="648"/>
      <c r="E6" s="1826" t="str">
        <f>RIGHT('General Information'!C3,29)</f>
        <v>2nd Industrial City in Dammam</v>
      </c>
      <c r="F6" s="1826"/>
      <c r="G6" s="1826"/>
      <c r="H6" s="1826"/>
      <c r="I6" s="1826"/>
      <c r="J6" s="1826"/>
      <c r="K6" s="1826"/>
      <c r="L6" s="643"/>
      <c r="M6" s="643"/>
      <c r="N6" s="643"/>
    </row>
    <row r="7" spans="2:36" s="595" customFormat="1" ht="14.4" thickBot="1">
      <c r="B7" s="623"/>
      <c r="C7" s="623"/>
      <c r="D7" s="623"/>
      <c r="E7" s="623"/>
      <c r="F7" s="623"/>
    </row>
    <row r="8" spans="2:36" s="638" customFormat="1" ht="34.5" customHeight="1" thickTop="1" thickBot="1">
      <c r="B8" s="640"/>
      <c r="C8" s="640"/>
      <c r="D8" s="640"/>
      <c r="E8" s="640"/>
      <c r="F8" s="640"/>
      <c r="G8" s="640"/>
      <c r="H8" s="640"/>
      <c r="I8" s="640"/>
      <c r="J8" s="640"/>
      <c r="K8" s="640"/>
      <c r="L8" s="640"/>
      <c r="M8" s="640"/>
      <c r="N8" s="640"/>
      <c r="O8" s="640"/>
      <c r="P8" s="640"/>
      <c r="Q8" s="640"/>
      <c r="R8" s="1805" t="s">
        <v>824</v>
      </c>
      <c r="S8" s="1806"/>
      <c r="T8" s="1807"/>
      <c r="U8" s="639"/>
      <c r="V8" s="639"/>
      <c r="W8" s="641"/>
      <c r="X8" s="640"/>
      <c r="Y8" s="640"/>
      <c r="Z8" s="640"/>
      <c r="AA8" s="640"/>
      <c r="AB8" s="640"/>
      <c r="AC8" s="1805" t="s">
        <v>823</v>
      </c>
      <c r="AD8" s="1806"/>
      <c r="AE8" s="1807"/>
      <c r="AF8" s="639"/>
    </row>
    <row r="9" spans="2:36" s="638" customFormat="1" ht="37.200000000000003" customHeight="1" thickTop="1">
      <c r="B9" s="1815" t="s">
        <v>822</v>
      </c>
      <c r="C9" s="1816"/>
      <c r="D9" s="1816"/>
      <c r="E9" s="1816"/>
      <c r="F9" s="1816"/>
      <c r="G9" s="1817"/>
      <c r="H9" s="1818" t="s">
        <v>320</v>
      </c>
      <c r="I9" s="1819"/>
      <c r="J9" s="1820"/>
      <c r="K9" s="1821" t="s">
        <v>821</v>
      </c>
      <c r="L9" s="1822"/>
      <c r="M9" s="1823"/>
      <c r="N9" s="1815" t="s">
        <v>820</v>
      </c>
      <c r="O9" s="1816"/>
      <c r="P9" s="1824" t="s">
        <v>819</v>
      </c>
      <c r="Q9" s="1808" t="s">
        <v>818</v>
      </c>
      <c r="R9" s="1810" t="s">
        <v>814</v>
      </c>
      <c r="S9" s="1811"/>
      <c r="T9" s="1812"/>
      <c r="U9" s="1808" t="s">
        <v>817</v>
      </c>
      <c r="V9" s="1810" t="s">
        <v>816</v>
      </c>
      <c r="W9" s="1811"/>
      <c r="X9" s="1811"/>
      <c r="Y9" s="1812"/>
      <c r="Z9" s="1810" t="s">
        <v>815</v>
      </c>
      <c r="AA9" s="1811"/>
      <c r="AB9" s="1812"/>
      <c r="AC9" s="1810" t="s">
        <v>814</v>
      </c>
      <c r="AD9" s="1811"/>
      <c r="AE9" s="1812"/>
      <c r="AF9" s="1808" t="s">
        <v>813</v>
      </c>
    </row>
    <row r="10" spans="2:36" s="623" customFormat="1" ht="57.45" customHeight="1" thickBot="1">
      <c r="B10" s="637" t="s">
        <v>812</v>
      </c>
      <c r="C10" s="636" t="s">
        <v>811</v>
      </c>
      <c r="D10" s="636" t="s">
        <v>810</v>
      </c>
      <c r="E10" s="636" t="s">
        <v>809</v>
      </c>
      <c r="F10" s="636" t="s">
        <v>112</v>
      </c>
      <c r="G10" s="635" t="s">
        <v>808</v>
      </c>
      <c r="H10" s="634" t="s">
        <v>807</v>
      </c>
      <c r="I10" s="633" t="s">
        <v>806</v>
      </c>
      <c r="J10" s="632" t="s">
        <v>320</v>
      </c>
      <c r="K10" s="630" t="s">
        <v>805</v>
      </c>
      <c r="L10" s="629" t="s">
        <v>804</v>
      </c>
      <c r="M10" s="631" t="s">
        <v>803</v>
      </c>
      <c r="N10" s="630" t="s">
        <v>802</v>
      </c>
      <c r="O10" s="629" t="s">
        <v>94</v>
      </c>
      <c r="P10" s="1825"/>
      <c r="Q10" s="1809"/>
      <c r="R10" s="628" t="s">
        <v>795</v>
      </c>
      <c r="S10" s="627" t="s">
        <v>794</v>
      </c>
      <c r="T10" s="626" t="s">
        <v>793</v>
      </c>
      <c r="U10" s="1809"/>
      <c r="V10" s="628" t="s">
        <v>801</v>
      </c>
      <c r="W10" s="627" t="s">
        <v>800</v>
      </c>
      <c r="X10" s="627" t="s">
        <v>799</v>
      </c>
      <c r="Y10" s="626" t="s">
        <v>798</v>
      </c>
      <c r="Z10" s="628" t="s">
        <v>797</v>
      </c>
      <c r="AA10" s="627" t="s">
        <v>796</v>
      </c>
      <c r="AB10" s="626" t="s">
        <v>94</v>
      </c>
      <c r="AC10" s="628" t="s">
        <v>795</v>
      </c>
      <c r="AD10" s="627" t="s">
        <v>794</v>
      </c>
      <c r="AE10" s="626" t="s">
        <v>793</v>
      </c>
      <c r="AF10" s="1809"/>
      <c r="AG10" s="624"/>
      <c r="AH10" s="624"/>
      <c r="AI10" s="624"/>
      <c r="AJ10" s="624"/>
    </row>
    <row r="11" spans="2:36" s="623" customFormat="1" ht="57.45" customHeight="1" thickTop="1">
      <c r="B11" s="613"/>
      <c r="C11" s="619"/>
      <c r="D11" s="619"/>
      <c r="E11" s="618"/>
      <c r="F11" s="613"/>
      <c r="G11" s="609"/>
      <c r="H11" s="614"/>
      <c r="I11" s="617"/>
      <c r="J11" s="616"/>
      <c r="K11" s="611"/>
      <c r="L11" s="611"/>
      <c r="M11" s="611"/>
      <c r="N11" s="615"/>
      <c r="O11" s="611"/>
      <c r="P11" s="614"/>
      <c r="Q11" s="614"/>
      <c r="R11" s="610"/>
      <c r="S11" s="610"/>
      <c r="T11" s="610"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13"/>
      <c r="V11" s="613"/>
      <c r="W11" s="611"/>
      <c r="X11" s="611"/>
      <c r="Y11" s="612"/>
      <c r="Z11" s="611"/>
      <c r="AA11" s="611"/>
      <c r="AB11" s="625"/>
      <c r="AC11" s="610"/>
      <c r="AD11" s="610"/>
      <c r="AE11" s="610"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09"/>
      <c r="AG11" s="624"/>
      <c r="AH11" s="624"/>
      <c r="AI11" s="624"/>
      <c r="AJ11" s="624"/>
    </row>
    <row r="12" spans="2:36" s="667" customFormat="1" ht="129" customHeight="1">
      <c r="B12" s="664" t="s">
        <v>1293</v>
      </c>
      <c r="C12" s="622" t="s">
        <v>1177</v>
      </c>
      <c r="D12" s="622" t="s">
        <v>1177</v>
      </c>
      <c r="E12" s="664" t="s">
        <v>1178</v>
      </c>
      <c r="F12" s="664" t="s">
        <v>977</v>
      </c>
      <c r="G12" s="620" t="s">
        <v>338</v>
      </c>
      <c r="H12" s="621" t="s">
        <v>1547</v>
      </c>
      <c r="I12" s="664" t="s">
        <v>1179</v>
      </c>
      <c r="J12" s="664" t="s">
        <v>1549</v>
      </c>
      <c r="K12" s="664" t="s">
        <v>1651</v>
      </c>
      <c r="L12" s="664" t="s">
        <v>1646</v>
      </c>
      <c r="M12" s="664" t="s">
        <v>1647</v>
      </c>
      <c r="N12" s="665">
        <v>46113</v>
      </c>
      <c r="O12" s="665"/>
      <c r="P12" s="621" t="s">
        <v>1180</v>
      </c>
      <c r="Q12" s="621" t="s">
        <v>1181</v>
      </c>
      <c r="R12" s="664" t="s">
        <v>114</v>
      </c>
      <c r="S12" s="664" t="s">
        <v>114</v>
      </c>
      <c r="T12" s="664"/>
      <c r="U12" s="664" t="s">
        <v>21</v>
      </c>
      <c r="V12" s="664" t="s">
        <v>1555</v>
      </c>
      <c r="W12" s="664" t="s">
        <v>1558</v>
      </c>
      <c r="X12" s="664" t="s">
        <v>1559</v>
      </c>
      <c r="Y12" s="664" t="s">
        <v>21</v>
      </c>
      <c r="Z12" s="665">
        <v>46063</v>
      </c>
      <c r="AA12" s="665">
        <v>46129</v>
      </c>
      <c r="AB12" s="664"/>
      <c r="AC12" s="664" t="s">
        <v>115</v>
      </c>
      <c r="AD12" s="664" t="s">
        <v>115</v>
      </c>
      <c r="AE12" s="664"/>
      <c r="AF12" s="620" t="s">
        <v>338</v>
      </c>
      <c r="AG12" s="666"/>
      <c r="AH12" s="666"/>
      <c r="AI12" s="666"/>
      <c r="AJ12" s="666"/>
    </row>
    <row r="13" spans="2:36" s="667" customFormat="1" ht="100.5" customHeight="1">
      <c r="B13" s="664" t="s">
        <v>1542</v>
      </c>
      <c r="C13" s="622" t="s">
        <v>1177</v>
      </c>
      <c r="D13" s="622" t="s">
        <v>1177</v>
      </c>
      <c r="E13" s="664" t="s">
        <v>1544</v>
      </c>
      <c r="F13" s="664" t="s">
        <v>977</v>
      </c>
      <c r="G13" s="620" t="s">
        <v>1548</v>
      </c>
      <c r="H13" s="621" t="s">
        <v>1546</v>
      </c>
      <c r="I13" s="664" t="s">
        <v>1179</v>
      </c>
      <c r="J13" s="700" t="s">
        <v>1551</v>
      </c>
      <c r="K13" s="664" t="s">
        <v>1563</v>
      </c>
      <c r="L13" s="664" t="s">
        <v>1659</v>
      </c>
      <c r="M13" s="664" t="s">
        <v>1552</v>
      </c>
      <c r="N13" s="665">
        <v>46174</v>
      </c>
      <c r="O13" s="665"/>
      <c r="P13" s="621" t="s">
        <v>1180</v>
      </c>
      <c r="Q13" s="621" t="s">
        <v>1181</v>
      </c>
      <c r="R13" s="664" t="s">
        <v>114</v>
      </c>
      <c r="S13" s="664" t="s">
        <v>114</v>
      </c>
      <c r="T13" s="664"/>
      <c r="U13" s="664" t="s">
        <v>21</v>
      </c>
      <c r="V13" s="664" t="s">
        <v>1556</v>
      </c>
      <c r="W13" s="664" t="s">
        <v>1558</v>
      </c>
      <c r="X13" s="664" t="s">
        <v>1648</v>
      </c>
      <c r="Y13" s="664" t="s">
        <v>21</v>
      </c>
      <c r="Z13" s="665">
        <v>46069</v>
      </c>
      <c r="AA13" s="665"/>
      <c r="AB13" s="664"/>
      <c r="AC13" s="664" t="s">
        <v>115</v>
      </c>
      <c r="AD13" s="664" t="s">
        <v>115</v>
      </c>
      <c r="AE13" s="664"/>
      <c r="AF13" s="620" t="s">
        <v>338</v>
      </c>
      <c r="AG13" s="666"/>
      <c r="AH13" s="666"/>
      <c r="AI13" s="666"/>
      <c r="AJ13" s="666"/>
    </row>
    <row r="14" spans="2:36" s="667" customFormat="1" ht="125.25" customHeight="1">
      <c r="B14" s="664" t="s">
        <v>1543</v>
      </c>
      <c r="C14" s="622" t="s">
        <v>1177</v>
      </c>
      <c r="D14" s="622" t="s">
        <v>1177</v>
      </c>
      <c r="E14" s="664" t="s">
        <v>1545</v>
      </c>
      <c r="F14" s="664" t="s">
        <v>977</v>
      </c>
      <c r="G14" s="620" t="s">
        <v>338</v>
      </c>
      <c r="H14" s="621" t="s">
        <v>1546</v>
      </c>
      <c r="I14" s="664" t="s">
        <v>1179</v>
      </c>
      <c r="J14" s="700" t="s">
        <v>1550</v>
      </c>
      <c r="K14" s="664" t="s">
        <v>1645</v>
      </c>
      <c r="L14" s="664" t="s">
        <v>1658</v>
      </c>
      <c r="M14" s="664" t="s">
        <v>1649</v>
      </c>
      <c r="N14" s="665">
        <v>46174</v>
      </c>
      <c r="O14" s="664"/>
      <c r="P14" s="621" t="s">
        <v>1553</v>
      </c>
      <c r="Q14" s="621" t="s">
        <v>1554</v>
      </c>
      <c r="R14" s="664" t="s">
        <v>114</v>
      </c>
      <c r="S14" s="664" t="s">
        <v>114</v>
      </c>
      <c r="T14" s="664"/>
      <c r="U14" s="664" t="s">
        <v>21</v>
      </c>
      <c r="V14" s="664" t="s">
        <v>1557</v>
      </c>
      <c r="W14" s="664" t="s">
        <v>1558</v>
      </c>
      <c r="X14" s="664" t="s">
        <v>1660</v>
      </c>
      <c r="Y14" s="664" t="s">
        <v>21</v>
      </c>
      <c r="Z14" s="665">
        <v>46104</v>
      </c>
      <c r="AA14" s="665"/>
      <c r="AB14" s="664"/>
      <c r="AC14" s="664" t="s">
        <v>115</v>
      </c>
      <c r="AD14" s="664" t="s">
        <v>115</v>
      </c>
      <c r="AE14" s="664"/>
      <c r="AF14" s="620" t="s">
        <v>338</v>
      </c>
      <c r="AG14" s="666"/>
      <c r="AH14" s="666"/>
      <c r="AI14" s="666"/>
      <c r="AJ14" s="666"/>
    </row>
    <row r="15" spans="2:36" s="667" customFormat="1" ht="125.25" customHeight="1">
      <c r="B15" s="664"/>
      <c r="C15" s="622"/>
      <c r="D15" s="622"/>
      <c r="E15" s="664"/>
      <c r="F15" s="664"/>
      <c r="G15" s="620"/>
      <c r="H15" s="621"/>
      <c r="I15" s="664"/>
      <c r="J15" s="700"/>
      <c r="K15" s="664"/>
      <c r="L15" s="664"/>
      <c r="M15" s="664"/>
      <c r="N15" s="665"/>
      <c r="O15" s="664"/>
      <c r="P15" s="621"/>
      <c r="Q15" s="621"/>
      <c r="R15" s="664"/>
      <c r="S15" s="664"/>
      <c r="T15" s="664"/>
      <c r="U15" s="664"/>
      <c r="V15" s="664"/>
      <c r="W15" s="664"/>
      <c r="X15" s="664"/>
      <c r="Y15" s="664"/>
      <c r="Z15" s="665"/>
      <c r="AA15" s="665"/>
      <c r="AB15" s="664"/>
      <c r="AC15" s="664"/>
      <c r="AD15" s="664"/>
      <c r="AE15" s="664"/>
      <c r="AF15" s="620"/>
      <c r="AG15" s="666"/>
      <c r="AH15" s="666"/>
      <c r="AI15" s="666"/>
      <c r="AJ15" s="666"/>
    </row>
    <row r="16" spans="2:36" s="595" customFormat="1">
      <c r="B16" s="608"/>
      <c r="C16" s="608"/>
      <c r="D16" s="608"/>
      <c r="E16" s="608"/>
      <c r="F16" s="608"/>
    </row>
    <row r="17" spans="2:29" s="595" customFormat="1">
      <c r="B17" s="608"/>
      <c r="C17" s="608"/>
      <c r="D17" s="608"/>
      <c r="E17" s="608"/>
      <c r="F17" s="608"/>
    </row>
    <row r="18" spans="2:29">
      <c r="B18" s="595"/>
      <c r="C18" s="595"/>
      <c r="D18" s="595"/>
      <c r="E18" s="595"/>
      <c r="F18" s="595"/>
      <c r="H18" s="595"/>
      <c r="I18" s="595"/>
      <c r="J18" s="595"/>
      <c r="K18" s="595"/>
      <c r="L18" s="595"/>
      <c r="M18" s="595"/>
      <c r="N18" s="595"/>
      <c r="O18" s="595"/>
      <c r="P18" s="595"/>
      <c r="Q18" s="595"/>
      <c r="R18" s="595"/>
      <c r="S18" s="595"/>
      <c r="T18" s="595"/>
      <c r="V18" s="595"/>
      <c r="W18" s="595"/>
      <c r="X18" s="595"/>
      <c r="AA18" s="595"/>
    </row>
    <row r="19" spans="2:29" ht="17.399999999999999">
      <c r="B19" s="607" t="s">
        <v>792</v>
      </c>
      <c r="C19" s="607"/>
      <c r="D19" s="607"/>
      <c r="E19" s="607"/>
      <c r="F19" s="607"/>
      <c r="G19" s="594"/>
      <c r="H19" s="594"/>
      <c r="I19" s="594"/>
      <c r="J19" s="594"/>
      <c r="K19" s="597"/>
      <c r="L19" s="596"/>
      <c r="M19" s="595"/>
      <c r="N19" s="595"/>
      <c r="P19" s="1126"/>
      <c r="AA19" s="590"/>
      <c r="AC19" s="591"/>
    </row>
    <row r="20" spans="2:29" ht="17.399999999999999">
      <c r="B20" s="594" t="s">
        <v>791</v>
      </c>
      <c r="C20" s="594"/>
      <c r="D20" s="594"/>
      <c r="E20" s="594"/>
      <c r="F20" s="594"/>
      <c r="G20" s="594"/>
      <c r="H20" s="594"/>
      <c r="I20" s="594"/>
      <c r="J20" s="594"/>
      <c r="K20" s="597"/>
      <c r="L20" s="595"/>
      <c r="M20" s="595"/>
      <c r="N20" s="595"/>
      <c r="O20" s="595"/>
      <c r="P20" s="1127"/>
      <c r="Q20" s="595"/>
      <c r="R20" s="595"/>
      <c r="S20" s="595"/>
      <c r="T20" s="595"/>
      <c r="V20" s="595"/>
      <c r="W20" s="595"/>
      <c r="X20" s="595"/>
      <c r="AA20" s="595"/>
    </row>
    <row r="21" spans="2:29" ht="17.399999999999999">
      <c r="B21" s="598" t="s">
        <v>790</v>
      </c>
      <c r="C21" s="598"/>
      <c r="D21" s="598"/>
      <c r="E21" s="598"/>
      <c r="F21" s="598"/>
      <c r="G21" s="594"/>
      <c r="H21" s="594"/>
      <c r="I21" s="594"/>
      <c r="J21" s="594"/>
      <c r="K21" s="597"/>
      <c r="L21" s="596"/>
      <c r="M21" s="595"/>
      <c r="N21" s="595"/>
      <c r="P21" s="1126"/>
      <c r="AA21" s="590"/>
      <c r="AC21" s="591"/>
    </row>
    <row r="22" spans="2:29" ht="17.399999999999999">
      <c r="B22" s="598"/>
      <c r="C22" s="598"/>
      <c r="D22" s="598"/>
      <c r="E22" s="598"/>
      <c r="F22" s="598"/>
      <c r="G22" s="594"/>
      <c r="H22" s="594"/>
      <c r="I22" s="594"/>
      <c r="J22" s="594"/>
      <c r="K22" s="597"/>
      <c r="L22" s="595"/>
      <c r="M22" s="595"/>
      <c r="N22" s="595"/>
      <c r="O22" s="595"/>
      <c r="P22" s="1127"/>
      <c r="Q22" s="595"/>
      <c r="R22" s="595"/>
      <c r="S22" s="595"/>
      <c r="T22" s="595"/>
      <c r="V22" s="595"/>
      <c r="W22" s="595"/>
      <c r="X22" s="595"/>
      <c r="AA22" s="595"/>
    </row>
    <row r="23" spans="2:29" ht="18" thickBot="1">
      <c r="B23" s="599" t="s">
        <v>789</v>
      </c>
      <c r="C23" s="599"/>
      <c r="D23" s="599"/>
      <c r="E23" s="599"/>
      <c r="F23" s="599"/>
      <c r="G23" s="594"/>
      <c r="H23" s="594"/>
      <c r="I23" s="594"/>
      <c r="J23" s="594"/>
      <c r="K23" s="594"/>
      <c r="L23" s="596"/>
      <c r="M23" s="595"/>
      <c r="N23" s="595"/>
      <c r="P23" s="1126"/>
      <c r="AA23" s="590"/>
      <c r="AC23" s="591"/>
    </row>
    <row r="24" spans="2:29" ht="18.600000000000001" thickBot="1">
      <c r="B24" s="606" t="s">
        <v>788</v>
      </c>
      <c r="C24" s="603"/>
      <c r="D24" s="603"/>
      <c r="E24" s="603"/>
      <c r="F24" s="603"/>
      <c r="G24" s="594"/>
      <c r="H24" s="602"/>
      <c r="I24" s="602"/>
      <c r="J24" s="602"/>
      <c r="K24" s="602"/>
      <c r="L24" s="595"/>
      <c r="M24" s="595"/>
      <c r="N24" s="595"/>
      <c r="O24" s="595"/>
      <c r="P24" s="595"/>
      <c r="Q24" s="595"/>
      <c r="R24" s="595"/>
      <c r="S24" s="595"/>
      <c r="T24" s="595"/>
      <c r="V24" s="595"/>
      <c r="W24" s="595"/>
      <c r="X24" s="595"/>
      <c r="AA24" s="595"/>
    </row>
    <row r="25" spans="2:29" ht="19.2" thickTop="1" thickBot="1">
      <c r="B25" s="605" t="s">
        <v>787</v>
      </c>
      <c r="C25" s="603"/>
      <c r="D25" s="603"/>
      <c r="E25" s="603"/>
      <c r="F25" s="603"/>
      <c r="G25" s="594"/>
      <c r="H25" s="602"/>
      <c r="I25" s="602"/>
      <c r="J25" s="602"/>
      <c r="K25" s="602"/>
      <c r="L25" s="596"/>
      <c r="M25" s="595"/>
      <c r="N25" s="595"/>
      <c r="AA25" s="590"/>
      <c r="AC25" s="591"/>
    </row>
    <row r="26" spans="2:29" ht="18.600000000000001" thickBot="1">
      <c r="B26" s="604" t="s">
        <v>786</v>
      </c>
      <c r="C26" s="603"/>
      <c r="D26" s="603"/>
      <c r="E26" s="603"/>
      <c r="F26" s="603"/>
      <c r="G26" s="594"/>
      <c r="H26" s="602"/>
      <c r="I26" s="602"/>
      <c r="J26" s="602"/>
      <c r="K26" s="602"/>
      <c r="L26" s="601"/>
      <c r="M26" s="600"/>
    </row>
    <row r="27" spans="2:29" ht="18.600000000000001" thickBot="1">
      <c r="B27" s="604" t="s">
        <v>785</v>
      </c>
      <c r="C27" s="603"/>
      <c r="D27" s="603"/>
      <c r="E27" s="603"/>
      <c r="F27" s="603"/>
      <c r="G27" s="594"/>
      <c r="H27" s="602"/>
      <c r="I27" s="602"/>
      <c r="J27" s="602"/>
      <c r="K27" s="602"/>
      <c r="L27" s="601"/>
      <c r="M27" s="600"/>
    </row>
    <row r="28" spans="2:29" ht="18.600000000000001" thickBot="1">
      <c r="B28" s="604" t="s">
        <v>784</v>
      </c>
      <c r="C28" s="603"/>
      <c r="D28" s="603"/>
      <c r="E28" s="603"/>
      <c r="F28" s="603"/>
      <c r="G28" s="594"/>
      <c r="H28" s="602"/>
      <c r="I28" s="602"/>
      <c r="J28" s="602"/>
      <c r="K28" s="602"/>
      <c r="L28" s="601"/>
      <c r="M28" s="600"/>
      <c r="X28" s="590" t="s">
        <v>840</v>
      </c>
    </row>
    <row r="29" spans="2:29" ht="18.600000000000001" thickBot="1">
      <c r="B29" s="604" t="s">
        <v>783</v>
      </c>
      <c r="C29" s="603"/>
      <c r="D29" s="603"/>
      <c r="E29" s="603"/>
      <c r="F29" s="603"/>
      <c r="G29" s="594"/>
      <c r="H29" s="602"/>
      <c r="I29" s="602"/>
      <c r="J29" s="602"/>
      <c r="K29" s="602"/>
      <c r="L29" s="601"/>
      <c r="M29" s="600"/>
    </row>
    <row r="30" spans="2:29" ht="18.600000000000001" thickBot="1">
      <c r="B30" s="604" t="s">
        <v>782</v>
      </c>
      <c r="C30" s="603"/>
      <c r="D30" s="603"/>
      <c r="E30" s="603"/>
      <c r="F30" s="603"/>
      <c r="G30" s="594"/>
      <c r="H30" s="602"/>
      <c r="I30" s="602"/>
      <c r="J30" s="602"/>
      <c r="K30" s="602"/>
      <c r="L30" s="601"/>
      <c r="M30" s="600"/>
    </row>
    <row r="31" spans="2:29" ht="18.600000000000001" thickBot="1">
      <c r="B31" s="604" t="s">
        <v>781</v>
      </c>
      <c r="C31" s="603"/>
      <c r="D31" s="603"/>
      <c r="E31" s="603"/>
      <c r="F31" s="603"/>
      <c r="G31" s="594"/>
      <c r="H31" s="602"/>
      <c r="I31" s="602"/>
      <c r="J31" s="602"/>
      <c r="K31" s="602"/>
      <c r="L31" s="601"/>
      <c r="M31" s="600"/>
    </row>
    <row r="32" spans="2:29" ht="18.600000000000001" thickBot="1">
      <c r="B32" s="604" t="s">
        <v>780</v>
      </c>
      <c r="C32" s="603"/>
      <c r="D32" s="603"/>
      <c r="E32" s="603"/>
      <c r="F32" s="603"/>
      <c r="G32" s="594"/>
      <c r="H32" s="602"/>
      <c r="I32" s="602"/>
      <c r="J32" s="602"/>
      <c r="K32" s="602"/>
      <c r="L32" s="601"/>
      <c r="M32" s="600"/>
    </row>
    <row r="33" spans="2:29" ht="18.600000000000001" thickBot="1">
      <c r="B33" s="604" t="s">
        <v>779</v>
      </c>
      <c r="C33" s="603"/>
      <c r="D33" s="603"/>
      <c r="E33" s="603"/>
      <c r="F33" s="603"/>
      <c r="G33" s="594"/>
      <c r="H33" s="602"/>
      <c r="I33" s="602"/>
      <c r="J33" s="602"/>
      <c r="K33" s="602"/>
      <c r="L33" s="601"/>
      <c r="M33" s="600"/>
    </row>
    <row r="34" spans="2:29" ht="18.600000000000001" thickBot="1">
      <c r="B34" s="604" t="s">
        <v>778</v>
      </c>
      <c r="C34" s="603"/>
      <c r="D34" s="603"/>
      <c r="E34" s="603"/>
      <c r="F34" s="603"/>
      <c r="G34" s="594"/>
      <c r="H34" s="602"/>
      <c r="I34" s="602"/>
      <c r="J34" s="602"/>
      <c r="K34" s="602"/>
      <c r="L34" s="601"/>
      <c r="M34" s="600"/>
    </row>
    <row r="35" spans="2:29" ht="18.600000000000001" thickBot="1">
      <c r="B35" s="604" t="s">
        <v>777</v>
      </c>
      <c r="C35" s="603"/>
      <c r="D35" s="603"/>
      <c r="E35" s="603"/>
      <c r="F35" s="603"/>
      <c r="G35" s="594"/>
      <c r="H35" s="602"/>
      <c r="I35" s="602"/>
      <c r="J35" s="602"/>
      <c r="K35" s="602"/>
      <c r="L35" s="601"/>
      <c r="M35" s="600"/>
    </row>
    <row r="36" spans="2:29" ht="18">
      <c r="B36" s="603"/>
      <c r="C36" s="603"/>
      <c r="D36" s="603"/>
      <c r="E36" s="603"/>
      <c r="F36" s="603"/>
      <c r="G36" s="594"/>
      <c r="H36" s="602"/>
      <c r="I36" s="602"/>
      <c r="J36" s="602"/>
      <c r="K36" s="602"/>
      <c r="L36" s="601"/>
      <c r="M36" s="600"/>
    </row>
    <row r="37" spans="2:29" ht="17.399999999999999">
      <c r="B37" s="599" t="s">
        <v>776</v>
      </c>
      <c r="C37" s="599"/>
      <c r="D37" s="599"/>
      <c r="E37" s="599"/>
      <c r="F37" s="599"/>
      <c r="G37" s="594"/>
      <c r="H37" s="594"/>
      <c r="I37" s="594"/>
      <c r="J37" s="594"/>
      <c r="K37" s="597"/>
      <c r="L37" s="596"/>
      <c r="M37" s="595"/>
      <c r="N37" s="595"/>
      <c r="AA37" s="590"/>
      <c r="AC37" s="591"/>
    </row>
    <row r="38" spans="2:29" ht="17.399999999999999">
      <c r="B38" s="598" t="s">
        <v>775</v>
      </c>
      <c r="C38" s="598"/>
      <c r="D38" s="598"/>
      <c r="E38" s="598"/>
      <c r="F38" s="598"/>
      <c r="G38" s="594"/>
      <c r="H38" s="594"/>
      <c r="I38" s="594"/>
      <c r="J38" s="594"/>
      <c r="K38" s="597"/>
      <c r="L38" s="596"/>
      <c r="M38" s="595"/>
      <c r="N38" s="595"/>
      <c r="AA38" s="590"/>
      <c r="AC38" s="591"/>
    </row>
    <row r="39" spans="2:29" ht="17.399999999999999">
      <c r="B39" s="598" t="s">
        <v>774</v>
      </c>
      <c r="C39" s="598"/>
      <c r="D39" s="598"/>
      <c r="E39" s="598"/>
      <c r="F39" s="598"/>
      <c r="G39" s="594"/>
      <c r="H39" s="594"/>
      <c r="I39" s="594"/>
      <c r="J39" s="594"/>
      <c r="K39" s="597"/>
      <c r="L39" s="596"/>
      <c r="M39" s="595"/>
      <c r="N39" s="595"/>
      <c r="AA39" s="590"/>
      <c r="AC39" s="591"/>
    </row>
    <row r="40" spans="2:29" ht="17.399999999999999">
      <c r="B40" s="598" t="s">
        <v>773</v>
      </c>
      <c r="C40" s="598"/>
      <c r="D40" s="598"/>
      <c r="E40" s="598"/>
      <c r="F40" s="598"/>
      <c r="G40" s="594"/>
      <c r="H40" s="594"/>
      <c r="I40" s="594"/>
      <c r="J40" s="594"/>
      <c r="K40" s="597"/>
      <c r="L40" s="596"/>
      <c r="M40" s="595"/>
      <c r="N40" s="595"/>
      <c r="AA40" s="590"/>
      <c r="AC40" s="591"/>
    </row>
    <row r="41" spans="2:29" ht="17.399999999999999">
      <c r="B41" s="598"/>
      <c r="C41" s="598"/>
      <c r="D41" s="598"/>
      <c r="E41" s="598"/>
      <c r="F41" s="598"/>
      <c r="G41" s="594"/>
      <c r="H41" s="594"/>
      <c r="I41" s="594"/>
      <c r="J41" s="594"/>
      <c r="K41" s="597"/>
      <c r="L41" s="596"/>
      <c r="M41" s="595"/>
      <c r="N41" s="595"/>
      <c r="AA41" s="590"/>
      <c r="AC41" s="591"/>
    </row>
    <row r="42" spans="2:29" ht="17.399999999999999">
      <c r="B42" s="598" t="s">
        <v>772</v>
      </c>
      <c r="C42" s="598"/>
      <c r="D42" s="598"/>
      <c r="E42" s="598"/>
      <c r="F42" s="598"/>
      <c r="G42" s="594"/>
      <c r="H42" s="594"/>
      <c r="I42" s="594"/>
      <c r="J42" s="594"/>
      <c r="K42" s="597"/>
      <c r="L42" s="596"/>
      <c r="M42" s="595"/>
      <c r="N42" s="595"/>
      <c r="AA42" s="590"/>
      <c r="AC42" s="591"/>
    </row>
    <row r="43" spans="2:29" ht="17.399999999999999">
      <c r="B43" s="598" t="s">
        <v>771</v>
      </c>
      <c r="C43" s="598"/>
      <c r="D43" s="598"/>
      <c r="E43" s="598"/>
      <c r="F43" s="598"/>
      <c r="G43" s="594"/>
      <c r="H43" s="594"/>
      <c r="I43" s="594"/>
      <c r="J43" s="594"/>
      <c r="K43" s="597"/>
      <c r="L43" s="596"/>
      <c r="M43" s="595"/>
      <c r="N43" s="595"/>
      <c r="AA43" s="590"/>
      <c r="AC43" s="591"/>
    </row>
    <row r="44" spans="2:29" ht="17.399999999999999">
      <c r="B44" s="598" t="s">
        <v>770</v>
      </c>
      <c r="C44" s="598"/>
      <c r="D44" s="598"/>
      <c r="E44" s="598"/>
      <c r="F44" s="598"/>
      <c r="G44" s="594"/>
      <c r="H44" s="594"/>
      <c r="I44" s="594"/>
      <c r="J44" s="594"/>
      <c r="K44" s="597"/>
      <c r="L44" s="596"/>
      <c r="M44" s="595"/>
      <c r="N44" s="595"/>
      <c r="AA44" s="590"/>
      <c r="AC44" s="591"/>
    </row>
    <row r="45" spans="2:29" ht="17.399999999999999">
      <c r="B45" s="598" t="s">
        <v>839</v>
      </c>
      <c r="C45" s="598"/>
      <c r="D45" s="598"/>
      <c r="E45" s="598"/>
      <c r="F45" s="598"/>
      <c r="G45" s="594"/>
      <c r="H45" s="594"/>
      <c r="I45" s="594"/>
      <c r="J45" s="594"/>
      <c r="K45" s="597"/>
      <c r="L45" s="596"/>
      <c r="M45" s="595"/>
      <c r="N45" s="595"/>
    </row>
    <row r="46" spans="2:29" ht="17.399999999999999">
      <c r="B46" s="594"/>
      <c r="C46" s="594"/>
      <c r="D46" s="594"/>
      <c r="E46" s="594"/>
      <c r="F46" s="594"/>
      <c r="G46" s="594"/>
      <c r="H46" s="594"/>
      <c r="I46" s="594"/>
      <c r="J46" s="594"/>
      <c r="K46" s="594"/>
      <c r="L46" s="593"/>
    </row>
    <row r="47" spans="2:29" ht="17.399999999999999">
      <c r="B47" s="594" t="s">
        <v>769</v>
      </c>
      <c r="C47" s="594"/>
      <c r="D47" s="594"/>
      <c r="E47" s="594"/>
      <c r="F47" s="594"/>
      <c r="G47" s="594"/>
      <c r="H47" s="594"/>
      <c r="I47" s="594"/>
      <c r="J47" s="594"/>
      <c r="K47" s="594"/>
      <c r="L47" s="593"/>
    </row>
    <row r="48" spans="2:29" ht="17.399999999999999">
      <c r="B48" s="594"/>
      <c r="C48" s="594"/>
      <c r="D48" s="594"/>
      <c r="E48" s="594"/>
      <c r="F48" s="594"/>
      <c r="G48" s="594"/>
      <c r="H48" s="594"/>
      <c r="I48" s="594"/>
      <c r="J48" s="594"/>
      <c r="K48" s="594"/>
      <c r="L48" s="593"/>
    </row>
    <row r="49" spans="2:14" ht="17.399999999999999">
      <c r="B49" s="593"/>
      <c r="C49" s="593"/>
      <c r="D49" s="593"/>
      <c r="E49" s="593"/>
      <c r="F49" s="593"/>
      <c r="G49" s="593"/>
      <c r="H49" s="593"/>
      <c r="I49" s="593"/>
      <c r="J49" s="593"/>
      <c r="K49" s="593"/>
      <c r="L49" s="593"/>
    </row>
    <row r="50" spans="2:14">
      <c r="N50" s="592"/>
    </row>
  </sheetData>
  <mergeCells count="17">
    <mergeCell ref="S2:T2"/>
    <mergeCell ref="S4:T4"/>
    <mergeCell ref="R8:T8"/>
    <mergeCell ref="B9:G9"/>
    <mergeCell ref="H9:J9"/>
    <mergeCell ref="K9:M9"/>
    <mergeCell ref="N9:O9"/>
    <mergeCell ref="P9:P10"/>
    <mergeCell ref="E6:K6"/>
    <mergeCell ref="AC8:AE8"/>
    <mergeCell ref="AF9:AF10"/>
    <mergeCell ref="Q9:Q10"/>
    <mergeCell ref="R9:T9"/>
    <mergeCell ref="V9:Y9"/>
    <mergeCell ref="Z9:AB9"/>
    <mergeCell ref="AC9:AE9"/>
    <mergeCell ref="U9:U10"/>
  </mergeCells>
  <phoneticPr fontId="85" type="noConversion"/>
  <conditionalFormatting sqref="H11:I11 P11:Q15 H12:H15">
    <cfRule type="cellIs" dxfId="31" priority="38" stopIfTrue="1" operator="equal">
      <formula>"Threat"</formula>
    </cfRule>
    <cfRule type="cellIs" dxfId="30" priority="39" stopIfTrue="1" operator="equal">
      <formula>"Opportunity"</formula>
    </cfRule>
    <cfRule type="cellIs" dxfId="29" priority="40" stopIfTrue="1" operator="equal">
      <formula>"Issue"</formula>
    </cfRule>
  </conditionalFormatting>
  <conditionalFormatting sqref="T11:T15 AE11:AE15">
    <cfRule type="containsText" dxfId="28" priority="24" operator="containsText" text="H25">
      <formula>NOT(ISERROR(SEARCH("H25",T11)))</formula>
    </cfRule>
    <cfRule type="containsText" dxfId="27" priority="25" operator="containsText" text="H20">
      <formula>NOT(ISERROR(SEARCH("H20",T11)))</formula>
    </cfRule>
    <cfRule type="containsText" dxfId="26" priority="26" operator="containsText" text="H16">
      <formula>NOT(ISERROR(SEARCH("H16",T11)))</formula>
    </cfRule>
    <cfRule type="containsText" dxfId="25" priority="27" operator="containsText" text="H15">
      <formula>NOT(ISERROR(SEARCH("H15",T11)))</formula>
    </cfRule>
    <cfRule type="containsText" dxfId="24" priority="28" operator="containsText" text="M12">
      <formula>NOT(ISERROR(SEARCH("M12",T11)))</formula>
    </cfRule>
    <cfRule type="containsText" dxfId="23" priority="29" operator="containsText" text="M10">
      <formula>NOT(ISERROR(SEARCH("M10",T11)))</formula>
    </cfRule>
    <cfRule type="containsText" dxfId="22" priority="30" operator="containsText" text="M9">
      <formula>NOT(ISERROR(SEARCH("M9",T11)))</formula>
    </cfRule>
    <cfRule type="containsText" dxfId="21" priority="31" operator="containsText" text="M8">
      <formula>NOT(ISERROR(SEARCH("M8",T11)))</formula>
    </cfRule>
    <cfRule type="containsText" dxfId="20" priority="32" operator="containsText" text="M6">
      <formula>NOT(ISERROR(SEARCH("M6",T11)))</formula>
    </cfRule>
    <cfRule type="containsText" dxfId="19" priority="33" operator="containsText" text="M5">
      <formula>NOT(ISERROR(SEARCH("M5",T11)))</formula>
    </cfRule>
    <cfRule type="containsText" dxfId="18" priority="34" operator="containsText" text="L4">
      <formula>NOT(ISERROR(SEARCH("L4",T11)))</formula>
    </cfRule>
    <cfRule type="containsText" dxfId="17" priority="35" operator="containsText" text="L3">
      <formula>NOT(ISERROR(SEARCH("L3",T11)))</formula>
    </cfRule>
    <cfRule type="containsText" dxfId="16" priority="36" operator="containsText" text="L2">
      <formula>NOT(ISERROR(SEARCH("L2",T11)))</formula>
    </cfRule>
    <cfRule type="containsText" dxfId="15" priority="37" operator="containsText" text="L1">
      <formula>NOT(ISERROR(SEARCH("L1",T11)))</formula>
    </cfRule>
  </conditionalFormatting>
  <dataValidations count="11">
    <dataValidation type="list" allowBlank="1" showInputMessage="1" showErrorMessage="1" sqref="I11 H11:H15" xr:uid="{28B32BA1-93F3-4F89-9F12-69C34667B429}">
      <formula1>"Threat,Opportunity,Issue"</formula1>
    </dataValidation>
    <dataValidation type="list" allowBlank="1" showInputMessage="1" showErrorMessage="1" sqref="C11:D15" xr:uid="{F23D96A7-039C-49CF-9BB6-EE8E7ABAE5F2}">
      <formula1>"Central,Eastern,Western"</formula1>
    </dataValidation>
    <dataValidation type="list" allowBlank="1" showInputMessage="1" showErrorMessage="1" sqref="G11:G15" xr:uid="{9F760BC9-AF3F-4540-BA57-BE9E92FC95EF}">
      <formula1>"Open,Close,Realize,Escalate"</formula1>
    </dataValidation>
    <dataValidation type="list" allowBlank="1" showInputMessage="1" showErrorMessage="1" sqref="R11:S15 AC11:AD15" xr:uid="{1954B06A-C635-4B7C-889C-7385470DF066}">
      <formula1>"Very High,High,Medium,Low,Very Low"</formula1>
    </dataValidation>
    <dataValidation type="list" allowBlank="1" showInputMessage="1" showErrorMessage="1" sqref="Q11:Q15" xr:uid="{F6461D10-10DD-43DE-990D-B7741448D14D}">
      <formula1>"Distant,Med Term,Imminent,Overdue"</formula1>
    </dataValidation>
    <dataValidation type="list" allowBlank="1" showInputMessage="1" showErrorMessage="1" sqref="P11:P15" xr:uid="{D7721284-8FCF-4CEE-A825-814484622EE6}">
      <formula1>"Ease,Moderate,Hard"</formula1>
    </dataValidation>
    <dataValidation type="list" allowBlank="1" showInputMessage="1" showErrorMessage="1" sqref="AF11:AF15" xr:uid="{4568E8DC-CD44-4A6E-A364-A3A7B400F9A3}">
      <formula1>"Open,Close,Residual,Escalate,Secondary"</formula1>
    </dataValidation>
    <dataValidation type="list" allowBlank="1" showInputMessage="1" showErrorMessage="1" sqref="I12:I15" xr:uid="{76827E04-6BEF-4CD7-B56E-010F49513958}">
      <formula1>"Internal, External"</formula1>
    </dataValidation>
    <dataValidation type="list" allowBlank="1" showInputMessage="1" showErrorMessage="1" sqref="J12:J15"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15" xr:uid="{D065CD55-7BE3-4514-8691-19B7D81C8A74}">
      <formula1>"Terminate,Tolerate,Transfer,Enhance/ Exploit,Share,Treat, Accept"</formula1>
    </dataValidation>
    <dataValidation type="list" allowBlank="1" showInputMessage="1" showErrorMessage="1" sqref="W12:W15" xr:uid="{5A737B3B-DF69-403D-A55F-B7EF4395CE73}">
      <formula1>"Mitigate,Control,Fall Back, N/A"</formula1>
    </dataValidation>
  </dataValidations>
  <pageMargins left="0.75" right="0.75" top="1.2" bottom="1" header="0.3" footer="0.3"/>
  <pageSetup paperSize="8" scale="2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C3" sqref="C3"/>
    </sheetView>
  </sheetViews>
  <sheetFormatPr defaultRowHeight="14.4"/>
  <cols>
    <col min="1" max="2" width="19.33203125" customWidth="1"/>
    <col min="3" max="3" width="59.33203125" customWidth="1"/>
    <col min="4" max="8" width="19.33203125" customWidth="1"/>
  </cols>
  <sheetData>
    <row r="1" spans="1:8">
      <c r="A1" s="1827" t="s">
        <v>377</v>
      </c>
      <c r="B1" s="1828"/>
      <c r="C1" s="1828"/>
      <c r="D1" s="1828"/>
      <c r="E1" s="1828"/>
      <c r="F1" s="1828"/>
      <c r="G1" s="1828"/>
      <c r="H1" s="1828"/>
    </row>
    <row r="2" spans="1:8">
      <c r="A2" s="78" t="s">
        <v>334</v>
      </c>
      <c r="B2" s="79" t="s">
        <v>335</v>
      </c>
      <c r="C2" s="80" t="s">
        <v>336</v>
      </c>
      <c r="D2" s="80" t="s">
        <v>74</v>
      </c>
      <c r="E2" s="80" t="s">
        <v>378</v>
      </c>
      <c r="F2" s="79" t="s">
        <v>379</v>
      </c>
      <c r="G2" s="81" t="s">
        <v>337</v>
      </c>
      <c r="H2" s="81" t="s">
        <v>380</v>
      </c>
    </row>
    <row r="3" spans="1:8" ht="45.45" customHeight="1">
      <c r="A3" s="82"/>
      <c r="B3" s="70"/>
      <c r="C3" s="71"/>
      <c r="D3" s="71"/>
      <c r="E3" s="72"/>
      <c r="F3" s="73"/>
      <c r="G3" s="88"/>
      <c r="H3" s="89"/>
    </row>
    <row r="4" spans="1:8">
      <c r="A4" s="90" t="s">
        <v>219</v>
      </c>
      <c r="B4" s="91" t="s">
        <v>219</v>
      </c>
      <c r="C4" s="92" t="s">
        <v>219</v>
      </c>
      <c r="D4" s="71"/>
      <c r="E4" s="93" t="s">
        <v>219</v>
      </c>
      <c r="F4" s="94" t="s">
        <v>219</v>
      </c>
      <c r="G4" s="95" t="s">
        <v>219</v>
      </c>
      <c r="H4" s="96" t="s">
        <v>219</v>
      </c>
    </row>
    <row r="5" spans="1:8">
      <c r="A5" s="82" t="s">
        <v>219</v>
      </c>
      <c r="B5" s="70" t="s">
        <v>219</v>
      </c>
      <c r="C5" s="71" t="s">
        <v>219</v>
      </c>
      <c r="D5" s="71"/>
      <c r="E5" s="72" t="s">
        <v>219</v>
      </c>
      <c r="F5" s="73" t="s">
        <v>219</v>
      </c>
      <c r="G5" s="86" t="s">
        <v>219</v>
      </c>
      <c r="H5" s="83" t="s">
        <v>219</v>
      </c>
    </row>
    <row r="6" spans="1:8">
      <c r="A6" s="82" t="s">
        <v>219</v>
      </c>
      <c r="B6" s="70" t="s">
        <v>219</v>
      </c>
      <c r="C6" s="71" t="s">
        <v>219</v>
      </c>
      <c r="D6" s="71"/>
      <c r="E6" s="72" t="s">
        <v>219</v>
      </c>
      <c r="F6" s="73" t="s">
        <v>219</v>
      </c>
      <c r="G6" s="86" t="s">
        <v>219</v>
      </c>
      <c r="H6" s="83" t="s">
        <v>219</v>
      </c>
    </row>
    <row r="7" spans="1:8">
      <c r="A7" s="82" t="s">
        <v>219</v>
      </c>
      <c r="B7" s="70" t="s">
        <v>219</v>
      </c>
      <c r="C7" s="71" t="s">
        <v>219</v>
      </c>
      <c r="D7" s="71"/>
      <c r="E7" s="72" t="s">
        <v>219</v>
      </c>
      <c r="F7" s="73" t="s">
        <v>219</v>
      </c>
      <c r="G7" s="86" t="s">
        <v>219</v>
      </c>
      <c r="H7" s="83" t="s">
        <v>219</v>
      </c>
    </row>
    <row r="8" spans="1:8">
      <c r="A8" s="84" t="s">
        <v>219</v>
      </c>
      <c r="B8" s="74" t="s">
        <v>219</v>
      </c>
      <c r="C8" s="75" t="s">
        <v>219</v>
      </c>
      <c r="D8" s="75"/>
      <c r="E8" s="76" t="s">
        <v>219</v>
      </c>
      <c r="F8" s="77" t="s">
        <v>219</v>
      </c>
      <c r="G8" s="87" t="s">
        <v>219</v>
      </c>
      <c r="H8" s="85" t="s">
        <v>219</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A6" zoomScale="70" zoomScaleNormal="70" workbookViewId="0">
      <selection activeCell="L24" sqref="L24"/>
    </sheetView>
  </sheetViews>
  <sheetFormatPr defaultColWidth="9.109375" defaultRowHeight="14.4"/>
  <cols>
    <col min="1" max="1" width="2.44140625" style="4" customWidth="1"/>
    <col min="2" max="2" width="6.109375" style="4" customWidth="1"/>
    <col min="3" max="3" width="10.109375" style="4" customWidth="1"/>
    <col min="4" max="4" width="43.44140625" style="4" customWidth="1"/>
    <col min="5" max="5" width="12.109375" style="4" customWidth="1"/>
    <col min="6" max="10" width="13.6640625" style="4" customWidth="1"/>
    <col min="11" max="11" width="12.6640625" style="4" customWidth="1"/>
    <col min="12" max="13" width="10.6640625" style="4" customWidth="1"/>
    <col min="14" max="14" width="11.5546875" style="4" customWidth="1"/>
    <col min="15" max="15" width="10.6640625" style="4" customWidth="1"/>
    <col min="16" max="16" width="10.44140625" style="4" bestFit="1" customWidth="1"/>
    <col min="17" max="17" width="10.6640625" style="4" customWidth="1"/>
    <col min="18" max="18" width="12.6640625" style="4" customWidth="1"/>
    <col min="19" max="19" width="13.44140625" style="4" bestFit="1" customWidth="1"/>
    <col min="20" max="20" width="12.109375" style="4" customWidth="1"/>
    <col min="21" max="21" width="8" style="4" bestFit="1" customWidth="1"/>
    <col min="22" max="23" width="12.109375" style="4" customWidth="1"/>
    <col min="24" max="24" width="15.44140625" style="4" customWidth="1"/>
    <col min="25" max="25" width="15.33203125" style="4" customWidth="1"/>
    <col min="26" max="26" width="11.44140625" style="4" customWidth="1"/>
    <col min="27" max="27" width="10.6640625" style="4" customWidth="1"/>
    <col min="28" max="28" width="13.6640625" style="4" customWidth="1"/>
    <col min="29" max="29" width="11.109375" style="4" customWidth="1"/>
    <col min="30" max="30" width="24.44140625" style="4" customWidth="1"/>
    <col min="31" max="31" width="12.44140625" style="4" bestFit="1" customWidth="1"/>
    <col min="32" max="32" width="9.109375" style="4"/>
    <col min="33" max="33" width="17.6640625" style="4" customWidth="1"/>
    <col min="34" max="34" width="14.44140625" style="4" customWidth="1"/>
    <col min="35" max="16384" width="9.109375" style="4"/>
  </cols>
  <sheetData>
    <row r="1" spans="2:36" ht="17.399999999999999">
      <c r="B1" s="1893" t="s">
        <v>355</v>
      </c>
      <c r="C1" s="1894"/>
      <c r="D1" s="1894"/>
      <c r="E1" s="1894"/>
      <c r="F1" s="1894"/>
      <c r="G1" s="1894"/>
      <c r="H1" s="1894"/>
      <c r="I1" s="1894"/>
      <c r="J1" s="1894"/>
      <c r="K1" s="1894"/>
      <c r="L1" s="1894"/>
      <c r="M1" s="1894"/>
      <c r="N1" s="1894"/>
      <c r="O1" s="1894"/>
      <c r="P1" s="1894"/>
      <c r="Q1" s="1894"/>
      <c r="R1" s="1894"/>
      <c r="S1" s="1894"/>
      <c r="T1" s="1894"/>
      <c r="U1" s="1894"/>
      <c r="V1" s="1894"/>
      <c r="W1" s="1894"/>
      <c r="X1" s="1894"/>
      <c r="Y1" s="1894"/>
      <c r="Z1" s="1894"/>
      <c r="AA1" s="1894"/>
      <c r="AB1" s="1894"/>
      <c r="AC1" s="1894"/>
      <c r="AD1" s="1894"/>
      <c r="AE1" s="1894"/>
      <c r="AJ1" s="4" t="s">
        <v>71</v>
      </c>
    </row>
    <row r="2" spans="2:36" ht="17.399999999999999">
      <c r="B2" s="1844" t="s">
        <v>363</v>
      </c>
      <c r="C2" s="1845"/>
      <c r="D2" s="1845"/>
      <c r="E2" s="1845"/>
      <c r="F2" s="1845"/>
      <c r="G2" s="1845"/>
      <c r="H2" s="1845"/>
      <c r="I2" s="1845"/>
      <c r="J2" s="1845"/>
      <c r="K2" s="1844" t="s">
        <v>54</v>
      </c>
      <c r="L2" s="1845"/>
      <c r="M2" s="1845"/>
      <c r="N2" s="1845"/>
      <c r="O2" s="1845"/>
      <c r="P2" s="1845"/>
      <c r="Q2" s="1845"/>
      <c r="R2" s="1845"/>
      <c r="S2" s="1845" t="s">
        <v>329</v>
      </c>
      <c r="T2" s="1845"/>
      <c r="U2" s="1845"/>
      <c r="V2" s="1845"/>
      <c r="W2" s="1845"/>
      <c r="X2" s="1845"/>
      <c r="Y2" s="1845"/>
      <c r="Z2" s="1845"/>
      <c r="AA2" s="1845"/>
      <c r="AB2" s="1845"/>
      <c r="AC2" s="1845" t="s">
        <v>671</v>
      </c>
      <c r="AD2" s="1845"/>
      <c r="AE2" s="1845"/>
      <c r="AJ2" s="4" t="s">
        <v>72</v>
      </c>
    </row>
    <row r="3" spans="2:36" ht="28.2" customHeight="1">
      <c r="B3" s="1840" t="s">
        <v>194</v>
      </c>
      <c r="C3" s="1841"/>
      <c r="D3" s="1841"/>
      <c r="E3" s="1852">
        <f>Progress!C78</f>
        <v>198906162.60999998</v>
      </c>
      <c r="F3" s="1853"/>
      <c r="G3" s="1397" t="s">
        <v>199</v>
      </c>
      <c r="H3" s="1398"/>
      <c r="I3" s="1852">
        <v>0</v>
      </c>
      <c r="J3" s="1863" t="s">
        <v>10</v>
      </c>
      <c r="K3" s="1397" t="s">
        <v>104</v>
      </c>
      <c r="L3" s="1398"/>
      <c r="M3" s="1842">
        <v>0</v>
      </c>
      <c r="N3" s="1843"/>
      <c r="O3" s="1397" t="s">
        <v>342</v>
      </c>
      <c r="P3" s="1398"/>
      <c r="Q3" s="1833">
        <f>E3*M3</f>
        <v>0</v>
      </c>
      <c r="R3" s="1834"/>
      <c r="S3" s="1397" t="s">
        <v>330</v>
      </c>
      <c r="T3" s="1398"/>
      <c r="U3" s="1833">
        <f>MAX($C$9:$C$46)</f>
        <v>6</v>
      </c>
      <c r="V3" s="1854"/>
      <c r="W3" s="1397" t="s">
        <v>339</v>
      </c>
      <c r="X3" s="1398"/>
      <c r="Y3" s="1833">
        <f>SUM(F9:F46)</f>
        <v>62889673.528999999</v>
      </c>
      <c r="Z3" s="1854"/>
      <c r="AA3" s="1846" t="s">
        <v>366</v>
      </c>
      <c r="AB3" s="1848">
        <f>MAX(L9:L46)</f>
        <v>46280</v>
      </c>
      <c r="AC3" s="1840" t="s">
        <v>672</v>
      </c>
      <c r="AD3" s="1841"/>
      <c r="AE3" s="652">
        <f>AVERAGE(P9:P59)</f>
        <v>1</v>
      </c>
      <c r="AG3" s="1887" t="s">
        <v>735</v>
      </c>
      <c r="AH3" s="1889">
        <f>AVERAGE(F9:F58)</f>
        <v>8984239.075571429</v>
      </c>
      <c r="AI3" s="1890"/>
    </row>
    <row r="4" spans="2:36" ht="28.2" customHeight="1">
      <c r="B4" s="1840" t="s">
        <v>195</v>
      </c>
      <c r="C4" s="1841"/>
      <c r="D4" s="1841">
        <v>21100000</v>
      </c>
      <c r="E4" s="1829">
        <f>E3</f>
        <v>198906162.60999998</v>
      </c>
      <c r="F4" s="1830" t="s">
        <v>10</v>
      </c>
      <c r="G4" s="1402" t="s">
        <v>198</v>
      </c>
      <c r="H4" s="1403"/>
      <c r="I4" s="1829">
        <v>0</v>
      </c>
      <c r="J4" s="1837" t="e">
        <f>+#REF!+#REF!+I4</f>
        <v>#REF!</v>
      </c>
      <c r="K4" s="1402" t="s">
        <v>105</v>
      </c>
      <c r="L4" s="1403"/>
      <c r="M4" s="1869">
        <v>0</v>
      </c>
      <c r="N4" s="1870"/>
      <c r="O4" s="1402" t="s">
        <v>343</v>
      </c>
      <c r="P4" s="1403"/>
      <c r="Q4" s="1833">
        <f>E3*M4</f>
        <v>0</v>
      </c>
      <c r="R4" s="1834"/>
      <c r="S4" s="1402" t="s">
        <v>356</v>
      </c>
      <c r="T4" s="1403"/>
      <c r="U4" s="1850">
        <f>COUNTIF($N$9:$N$59,"Y")</f>
        <v>7</v>
      </c>
      <c r="V4" s="1851"/>
      <c r="W4" s="1402" t="s">
        <v>360</v>
      </c>
      <c r="X4" s="1403"/>
      <c r="Y4" s="1850">
        <f>SUMIF($N$9:$N$46,"Y",$F$9:$F$46)</f>
        <v>62889673.528999999</v>
      </c>
      <c r="Z4" s="1851"/>
      <c r="AA4" s="1847"/>
      <c r="AB4" s="1849"/>
      <c r="AC4" s="1840" t="s">
        <v>673</v>
      </c>
      <c r="AD4" s="1841"/>
      <c r="AE4" s="652" t="e">
        <f>AVERAGE(W9:W59)</f>
        <v>#DIV/0!</v>
      </c>
      <c r="AG4" s="1888"/>
      <c r="AH4" s="1891"/>
      <c r="AI4" s="1892"/>
    </row>
    <row r="5" spans="2:36" ht="28.2" customHeight="1">
      <c r="B5" s="1840" t="s">
        <v>196</v>
      </c>
      <c r="C5" s="1841"/>
      <c r="D5" s="1841">
        <v>20900000</v>
      </c>
      <c r="E5" s="1829">
        <f>E4</f>
        <v>198906162.60999998</v>
      </c>
      <c r="F5" s="1830" t="e">
        <f>+#REF!+#REF!+E5</f>
        <v>#REF!</v>
      </c>
      <c r="G5" s="1402" t="s">
        <v>200</v>
      </c>
      <c r="H5" s="1403"/>
      <c r="I5" s="1867">
        <f>Y3</f>
        <v>62889673.528999999</v>
      </c>
      <c r="J5" s="1868"/>
      <c r="K5" s="1402" t="s">
        <v>358</v>
      </c>
      <c r="L5" s="1403"/>
      <c r="M5" s="1871">
        <f>ABS(M6/E3)</f>
        <v>5.2537336515257006E-4</v>
      </c>
      <c r="N5" s="1872"/>
      <c r="O5" s="1402" t="s">
        <v>375</v>
      </c>
      <c r="P5" s="1403"/>
      <c r="Q5" s="1835">
        <f>SUM(G9:G58)</f>
        <v>0</v>
      </c>
      <c r="R5" s="1836"/>
      <c r="S5" s="1402" t="s">
        <v>357</v>
      </c>
      <c r="T5" s="1403"/>
      <c r="U5" s="1850">
        <f>COUNTIF($R$9:$R$59,"Y")</f>
        <v>0</v>
      </c>
      <c r="V5" s="1851"/>
      <c r="W5" s="1402" t="s">
        <v>361</v>
      </c>
      <c r="X5" s="1403"/>
      <c r="Y5" s="1850">
        <f>SUMIF($R$9:$R$46,"Y",$F$9:$F$46)</f>
        <v>0</v>
      </c>
      <c r="Z5" s="1851"/>
      <c r="AA5" s="1875" t="s">
        <v>365</v>
      </c>
      <c r="AB5" s="1873">
        <f>Y3/E4</f>
        <v>0.31617760206006923</v>
      </c>
      <c r="AC5" s="1864" t="s">
        <v>674</v>
      </c>
      <c r="AD5" s="1865"/>
      <c r="AE5" s="652" t="e">
        <f>AVERAGE(AA9:AA59)</f>
        <v>#DIV/0!</v>
      </c>
    </row>
    <row r="6" spans="2:36" ht="28.2" customHeight="1" thickBot="1">
      <c r="B6" s="1840" t="s">
        <v>197</v>
      </c>
      <c r="C6" s="1841"/>
      <c r="D6" s="1841">
        <f>D4-D5</f>
        <v>200000</v>
      </c>
      <c r="E6" s="1831">
        <f>E4-E5</f>
        <v>0</v>
      </c>
      <c r="F6" s="1832"/>
      <c r="G6" s="1864" t="s">
        <v>201</v>
      </c>
      <c r="H6" s="1865"/>
      <c r="I6" s="1831">
        <f>M6+Q6+Q5</f>
        <v>-104500</v>
      </c>
      <c r="J6" s="1866"/>
      <c r="K6" s="1864" t="s">
        <v>364</v>
      </c>
      <c r="L6" s="1865"/>
      <c r="M6" s="1838">
        <f>SUM(I9:I58)</f>
        <v>-104500</v>
      </c>
      <c r="N6" s="1839"/>
      <c r="O6" s="1864" t="s">
        <v>376</v>
      </c>
      <c r="P6" s="1865"/>
      <c r="Q6" s="1838">
        <f>SUM(H9:H58)</f>
        <v>0</v>
      </c>
      <c r="R6" s="1839"/>
      <c r="S6" s="1864" t="s">
        <v>359</v>
      </c>
      <c r="T6" s="1865"/>
      <c r="U6" s="1838">
        <f>COUNTA(X9:X59)</f>
        <v>0</v>
      </c>
      <c r="V6" s="1839"/>
      <c r="W6" s="1864" t="s">
        <v>362</v>
      </c>
      <c r="X6" s="1865"/>
      <c r="Y6" s="1838">
        <f>SUM(Y9:Y46)</f>
        <v>0</v>
      </c>
      <c r="Z6" s="1839"/>
      <c r="AA6" s="1875"/>
      <c r="AB6" s="1874"/>
      <c r="AC6" s="1864" t="s">
        <v>675</v>
      </c>
      <c r="AD6" s="1865"/>
      <c r="AE6" s="652" t="str">
        <f>IFERROR(AVERAGE(AC9:AC59),"")</f>
        <v/>
      </c>
    </row>
    <row r="7" spans="2:36" ht="15" customHeight="1" thickBot="1">
      <c r="B7" s="1855" t="s">
        <v>51</v>
      </c>
      <c r="C7" s="1856"/>
      <c r="D7" s="1856"/>
      <c r="E7" s="1857"/>
      <c r="F7" s="1855" t="s">
        <v>52</v>
      </c>
      <c r="G7" s="1856"/>
      <c r="H7" s="1856"/>
      <c r="I7" s="1856"/>
      <c r="J7" s="1858"/>
      <c r="K7" s="1859" t="s">
        <v>53</v>
      </c>
      <c r="L7" s="1857"/>
      <c r="M7" s="1860" t="s">
        <v>103</v>
      </c>
      <c r="N7" s="1861"/>
      <c r="O7" s="1861"/>
      <c r="P7" s="1861"/>
      <c r="Q7" s="1860" t="s">
        <v>445</v>
      </c>
      <c r="R7" s="1861"/>
      <c r="S7" s="1861"/>
      <c r="T7" s="1861"/>
      <c r="U7" s="1861"/>
      <c r="V7" s="1861"/>
      <c r="W7" s="1862"/>
      <c r="X7" s="1860" t="s">
        <v>54</v>
      </c>
      <c r="Y7" s="1861"/>
      <c r="Z7" s="1861"/>
      <c r="AA7" s="1861"/>
      <c r="AB7" s="1862"/>
      <c r="AC7" s="1878" t="s">
        <v>676</v>
      </c>
      <c r="AD7" s="1878" t="s">
        <v>16</v>
      </c>
      <c r="AE7" s="1880"/>
    </row>
    <row r="8" spans="2:36" s="41" customFormat="1" ht="61.5" customHeight="1" thickTop="1" thickBot="1">
      <c r="B8" s="705" t="s">
        <v>17</v>
      </c>
      <c r="C8" s="706" t="s">
        <v>55</v>
      </c>
      <c r="D8" s="706" t="s">
        <v>56</v>
      </c>
      <c r="E8" s="707" t="s">
        <v>57</v>
      </c>
      <c r="F8" s="705" t="s">
        <v>109</v>
      </c>
      <c r="G8" s="706" t="s">
        <v>58</v>
      </c>
      <c r="H8" s="706" t="s">
        <v>59</v>
      </c>
      <c r="I8" s="706" t="s">
        <v>60</v>
      </c>
      <c r="J8" s="708" t="s">
        <v>887</v>
      </c>
      <c r="K8" s="709" t="s">
        <v>107</v>
      </c>
      <c r="L8" s="707" t="s">
        <v>106</v>
      </c>
      <c r="M8" s="705" t="s">
        <v>61</v>
      </c>
      <c r="N8" s="706" t="s">
        <v>732</v>
      </c>
      <c r="O8" s="706" t="s">
        <v>108</v>
      </c>
      <c r="P8" s="708" t="s">
        <v>65</v>
      </c>
      <c r="Q8" s="705" t="s">
        <v>62</v>
      </c>
      <c r="R8" s="706" t="s">
        <v>733</v>
      </c>
      <c r="S8" s="707" t="s">
        <v>63</v>
      </c>
      <c r="T8" s="710" t="s">
        <v>64</v>
      </c>
      <c r="U8" s="706" t="s">
        <v>734</v>
      </c>
      <c r="V8" s="708" t="s">
        <v>731</v>
      </c>
      <c r="W8" s="711" t="s">
        <v>65</v>
      </c>
      <c r="X8" s="705" t="s">
        <v>66</v>
      </c>
      <c r="Y8" s="706" t="s">
        <v>67</v>
      </c>
      <c r="Z8" s="706" t="s">
        <v>68</v>
      </c>
      <c r="AA8" s="706" t="s">
        <v>69</v>
      </c>
      <c r="AB8" s="707" t="s">
        <v>70</v>
      </c>
      <c r="AC8" s="1879"/>
      <c r="AD8" s="1881"/>
      <c r="AE8" s="1882"/>
    </row>
    <row r="9" spans="2:36" ht="15" thickTop="1">
      <c r="B9" s="712">
        <v>1</v>
      </c>
      <c r="C9" s="723">
        <v>1</v>
      </c>
      <c r="D9" s="723" t="s">
        <v>1294</v>
      </c>
      <c r="E9" s="724">
        <v>0</v>
      </c>
      <c r="F9" s="713">
        <v>3437652.2</v>
      </c>
      <c r="G9" s="714">
        <f t="shared" ref="G9" si="0">IF(ISBLANK(F9),"",-F9*$M$3)</f>
        <v>0</v>
      </c>
      <c r="H9" s="740">
        <f t="shared" ref="H9" si="1">IF(ISBLANK(F9),"",-F9*$M$4)</f>
        <v>0</v>
      </c>
      <c r="I9" s="725">
        <v>-104500</v>
      </c>
      <c r="J9" s="726">
        <f t="shared" ref="J9:J14" si="2">IF(ISBLANK(F9),"",(SUM(F9:I9)+(F9+G9)*0.15))</f>
        <v>3848800.0300000003</v>
      </c>
      <c r="K9" s="716">
        <v>45868</v>
      </c>
      <c r="L9" s="717">
        <v>45991</v>
      </c>
      <c r="M9" s="729">
        <v>45993</v>
      </c>
      <c r="N9" s="730" t="s">
        <v>71</v>
      </c>
      <c r="O9" s="731">
        <v>45993</v>
      </c>
      <c r="P9" s="732">
        <f t="shared" ref="P9:P10" si="3">IF(ISBLANK(O9),"",O9-M9)</f>
        <v>0</v>
      </c>
      <c r="Q9" s="718"/>
      <c r="R9" s="719"/>
      <c r="S9" s="717"/>
      <c r="T9" s="720"/>
      <c r="U9" s="719"/>
      <c r="V9" s="721"/>
      <c r="W9" s="735" t="str">
        <f t="shared" ref="W9:W19" si="4">IF(ISBLANK(V9),"",V9-Q9)</f>
        <v/>
      </c>
      <c r="X9" s="718"/>
      <c r="Y9" s="715"/>
      <c r="Z9" s="736" t="str">
        <f t="shared" ref="Z9:Z15" si="5">IF(ISBLANK(Y9),"",Y9/J9)</f>
        <v/>
      </c>
      <c r="AA9" s="737" t="str">
        <f t="shared" ref="AA9:AA15" si="6">IF(ISBLANK(X9),"",X9-V9)</f>
        <v/>
      </c>
      <c r="AB9" s="726" t="str">
        <f t="shared" ref="AB9:AB15" si="7">IF(ISBLANK(Y9),"",(J9-Y9))</f>
        <v/>
      </c>
      <c r="AC9" s="236"/>
      <c r="AD9" s="1883"/>
      <c r="AE9" s="1884"/>
    </row>
    <row r="10" spans="2:36">
      <c r="B10" s="722">
        <v>2</v>
      </c>
      <c r="C10" s="723">
        <v>2</v>
      </c>
      <c r="D10" s="723" t="s">
        <v>1357</v>
      </c>
      <c r="E10" s="724">
        <v>0</v>
      </c>
      <c r="F10" s="713">
        <v>5352442.12</v>
      </c>
      <c r="G10" s="714">
        <v>0</v>
      </c>
      <c r="H10" s="740">
        <v>0</v>
      </c>
      <c r="I10" s="725">
        <v>0</v>
      </c>
      <c r="J10" s="726">
        <f t="shared" si="2"/>
        <v>6155308.4380000001</v>
      </c>
      <c r="K10" s="716">
        <f t="shared" ref="K10:K15" si="8">L9+1</f>
        <v>45992</v>
      </c>
      <c r="L10" s="717">
        <f>K10+14</f>
        <v>46006</v>
      </c>
      <c r="M10" s="729">
        <f>L10+2</f>
        <v>46008</v>
      </c>
      <c r="N10" s="730" t="s">
        <v>71</v>
      </c>
      <c r="O10" s="731">
        <v>46009</v>
      </c>
      <c r="P10" s="732">
        <f t="shared" si="3"/>
        <v>1</v>
      </c>
      <c r="Q10" s="729"/>
      <c r="R10" s="730"/>
      <c r="S10" s="728"/>
      <c r="T10" s="733"/>
      <c r="U10" s="730"/>
      <c r="V10" s="734"/>
      <c r="W10" s="735" t="str">
        <f t="shared" si="4"/>
        <v/>
      </c>
      <c r="X10" s="729"/>
      <c r="Y10" s="725"/>
      <c r="Z10" s="736" t="str">
        <f t="shared" si="5"/>
        <v/>
      </c>
      <c r="AA10" s="737" t="str">
        <f t="shared" si="6"/>
        <v/>
      </c>
      <c r="AB10" s="726" t="str">
        <f t="shared" si="7"/>
        <v/>
      </c>
      <c r="AC10" s="237"/>
      <c r="AD10" s="1876"/>
      <c r="AE10" s="1877"/>
      <c r="AH10" s="738"/>
    </row>
    <row r="11" spans="2:36">
      <c r="B11" s="722">
        <v>3</v>
      </c>
      <c r="C11" s="723">
        <v>3</v>
      </c>
      <c r="D11" s="723" t="s">
        <v>1500</v>
      </c>
      <c r="E11" s="724">
        <v>0</v>
      </c>
      <c r="F11" s="713">
        <v>10988940.119999999</v>
      </c>
      <c r="G11" s="714">
        <v>0</v>
      </c>
      <c r="H11" s="740">
        <v>0</v>
      </c>
      <c r="I11" s="725">
        <v>0</v>
      </c>
      <c r="J11" s="726">
        <f t="shared" si="2"/>
        <v>12637281.137999998</v>
      </c>
      <c r="K11" s="716">
        <f t="shared" si="8"/>
        <v>46007</v>
      </c>
      <c r="L11" s="717">
        <f>K11+40</f>
        <v>46047</v>
      </c>
      <c r="M11" s="729">
        <f>L11+2</f>
        <v>46049</v>
      </c>
      <c r="N11" s="730" t="s">
        <v>71</v>
      </c>
      <c r="O11" s="731">
        <f>M11+1</f>
        <v>46050</v>
      </c>
      <c r="P11" s="732">
        <f t="shared" ref="P11:P12" si="9">IF(ISBLANK(O11),"",O11-M11)</f>
        <v>1</v>
      </c>
      <c r="Q11" s="729"/>
      <c r="R11" s="730"/>
      <c r="S11" s="728"/>
      <c r="T11" s="733"/>
      <c r="U11" s="730"/>
      <c r="V11" s="734"/>
      <c r="W11" s="735" t="str">
        <f t="shared" si="4"/>
        <v/>
      </c>
      <c r="X11" s="729"/>
      <c r="Y11" s="725"/>
      <c r="Z11" s="736" t="str">
        <f t="shared" si="5"/>
        <v/>
      </c>
      <c r="AA11" s="737" t="str">
        <f t="shared" si="6"/>
        <v/>
      </c>
      <c r="AB11" s="726" t="str">
        <f t="shared" si="7"/>
        <v/>
      </c>
      <c r="AC11" s="237"/>
      <c r="AD11" s="1876"/>
      <c r="AE11" s="1877"/>
    </row>
    <row r="12" spans="2:36">
      <c r="B12" s="722">
        <v>4</v>
      </c>
      <c r="C12" s="723">
        <v>4</v>
      </c>
      <c r="D12" s="723" t="s">
        <v>1560</v>
      </c>
      <c r="E12" s="724">
        <v>2</v>
      </c>
      <c r="F12" s="713">
        <v>12998014</v>
      </c>
      <c r="G12" s="714">
        <v>0</v>
      </c>
      <c r="H12" s="740">
        <v>0</v>
      </c>
      <c r="I12" s="725">
        <v>0</v>
      </c>
      <c r="J12" s="726">
        <f t="shared" si="2"/>
        <v>14947716.1</v>
      </c>
      <c r="K12" s="716">
        <f t="shared" si="8"/>
        <v>46048</v>
      </c>
      <c r="L12" s="728">
        <v>46112</v>
      </c>
      <c r="M12" s="729">
        <v>46139</v>
      </c>
      <c r="N12" s="730" t="s">
        <v>71</v>
      </c>
      <c r="O12" s="731">
        <f>M12</f>
        <v>46139</v>
      </c>
      <c r="P12" s="732">
        <f t="shared" si="9"/>
        <v>0</v>
      </c>
      <c r="Q12" s="729"/>
      <c r="R12" s="730"/>
      <c r="S12" s="728"/>
      <c r="T12" s="733"/>
      <c r="U12" s="730"/>
      <c r="V12" s="734"/>
      <c r="W12" s="735" t="str">
        <f t="shared" si="4"/>
        <v/>
      </c>
      <c r="X12" s="729"/>
      <c r="Y12" s="725"/>
      <c r="Z12" s="736" t="str">
        <f t="shared" si="5"/>
        <v/>
      </c>
      <c r="AA12" s="737" t="str">
        <f t="shared" si="6"/>
        <v/>
      </c>
      <c r="AB12" s="726" t="str">
        <f t="shared" si="7"/>
        <v/>
      </c>
      <c r="AC12" s="237" t="str">
        <f t="shared" ref="AC12:AC59" si="10">IF(ISBLANK(X12),"",X12-M12)</f>
        <v/>
      </c>
      <c r="AD12" s="1876"/>
      <c r="AE12" s="1877"/>
    </row>
    <row r="13" spans="2:36">
      <c r="B13" s="722">
        <v>5</v>
      </c>
      <c r="C13" s="723">
        <v>5</v>
      </c>
      <c r="D13" s="723" t="s">
        <v>1650</v>
      </c>
      <c r="E13" s="724">
        <v>0</v>
      </c>
      <c r="F13" s="713">
        <v>9370944.5600000005</v>
      </c>
      <c r="G13" s="714">
        <v>0</v>
      </c>
      <c r="H13" s="740">
        <v>0</v>
      </c>
      <c r="I13" s="725">
        <v>0</v>
      </c>
      <c r="J13" s="726">
        <f t="shared" si="2"/>
        <v>10776586.244000001</v>
      </c>
      <c r="K13" s="716">
        <f t="shared" si="8"/>
        <v>46113</v>
      </c>
      <c r="L13" s="728">
        <v>46196</v>
      </c>
      <c r="M13" s="729">
        <v>46198</v>
      </c>
      <c r="N13" s="730" t="s">
        <v>71</v>
      </c>
      <c r="O13" s="731">
        <f>M13</f>
        <v>46198</v>
      </c>
      <c r="P13" s="732">
        <f t="shared" ref="P13:P15" si="11">IF(ISBLANK(O13),"",O13-M13)</f>
        <v>0</v>
      </c>
      <c r="Q13" s="729"/>
      <c r="R13" s="730"/>
      <c r="S13" s="728"/>
      <c r="T13" s="733"/>
      <c r="U13" s="730"/>
      <c r="V13" s="734"/>
      <c r="W13" s="735" t="str">
        <f t="shared" si="4"/>
        <v/>
      </c>
      <c r="X13" s="729"/>
      <c r="Y13" s="725"/>
      <c r="Z13" s="736" t="str">
        <f t="shared" si="5"/>
        <v/>
      </c>
      <c r="AA13" s="737" t="str">
        <f t="shared" si="6"/>
        <v/>
      </c>
      <c r="AB13" s="726" t="str">
        <f t="shared" si="7"/>
        <v/>
      </c>
      <c r="AC13" s="237" t="str">
        <f t="shared" si="10"/>
        <v/>
      </c>
      <c r="AD13" s="1876"/>
      <c r="AE13" s="1877"/>
    </row>
    <row r="14" spans="2:36">
      <c r="B14" s="722">
        <v>6</v>
      </c>
      <c r="C14" s="723">
        <v>6</v>
      </c>
      <c r="D14" s="723" t="s">
        <v>1816</v>
      </c>
      <c r="E14" s="724">
        <v>0</v>
      </c>
      <c r="F14" s="713">
        <v>8014146.0530000003</v>
      </c>
      <c r="G14" s="714">
        <v>0</v>
      </c>
      <c r="H14" s="740">
        <v>0</v>
      </c>
      <c r="I14" s="725">
        <v>0</v>
      </c>
      <c r="J14" s="726">
        <f t="shared" si="2"/>
        <v>9216267.9609500002</v>
      </c>
      <c r="K14" s="727">
        <f t="shared" si="8"/>
        <v>46197</v>
      </c>
      <c r="L14" s="728">
        <f>K14+18</f>
        <v>46215</v>
      </c>
      <c r="M14" s="729">
        <v>46242</v>
      </c>
      <c r="N14" s="730" t="s">
        <v>71</v>
      </c>
      <c r="O14" s="731">
        <f>M14</f>
        <v>46242</v>
      </c>
      <c r="P14" s="732">
        <f t="shared" si="11"/>
        <v>0</v>
      </c>
      <c r="Q14" s="729"/>
      <c r="R14" s="730"/>
      <c r="S14" s="728"/>
      <c r="T14" s="733"/>
      <c r="U14" s="730"/>
      <c r="V14" s="734"/>
      <c r="W14" s="735" t="str">
        <f t="shared" si="4"/>
        <v/>
      </c>
      <c r="X14" s="729"/>
      <c r="Y14" s="725"/>
      <c r="Z14" s="736" t="str">
        <f t="shared" si="5"/>
        <v/>
      </c>
      <c r="AA14" s="737" t="str">
        <f t="shared" si="6"/>
        <v/>
      </c>
      <c r="AB14" s="726" t="str">
        <f t="shared" si="7"/>
        <v/>
      </c>
      <c r="AC14" s="237" t="str">
        <f t="shared" si="10"/>
        <v/>
      </c>
      <c r="AD14" s="1876"/>
      <c r="AE14" s="1877"/>
    </row>
    <row r="15" spans="2:36">
      <c r="B15" s="722">
        <v>7</v>
      </c>
      <c r="C15" s="723">
        <v>6</v>
      </c>
      <c r="D15" s="723" t="s">
        <v>6493</v>
      </c>
      <c r="E15" s="724">
        <v>0</v>
      </c>
      <c r="F15" s="739">
        <v>12727534.476</v>
      </c>
      <c r="G15" s="714">
        <v>0</v>
      </c>
      <c r="H15" s="740">
        <v>0</v>
      </c>
      <c r="I15" s="725">
        <v>0</v>
      </c>
      <c r="J15" s="726">
        <f t="shared" ref="J15" si="12">IF(ISBLANK(F15),"",(SUM(F15:I15)+(F15+G15)*0.15))</f>
        <v>14636664.647399999</v>
      </c>
      <c r="K15" s="727">
        <f t="shared" si="8"/>
        <v>46216</v>
      </c>
      <c r="L15" s="728">
        <f>K15+64</f>
        <v>46280</v>
      </c>
      <c r="M15" s="729">
        <f>L15+15</f>
        <v>46295</v>
      </c>
      <c r="N15" s="730" t="s">
        <v>71</v>
      </c>
      <c r="O15" s="731">
        <f>M15+5</f>
        <v>46300</v>
      </c>
      <c r="P15" s="732">
        <f t="shared" si="11"/>
        <v>5</v>
      </c>
      <c r="Q15" s="729"/>
      <c r="R15" s="730"/>
      <c r="S15" s="728"/>
      <c r="T15" s="733"/>
      <c r="U15" s="730"/>
      <c r="V15" s="734"/>
      <c r="W15" s="735" t="str">
        <f t="shared" si="4"/>
        <v/>
      </c>
      <c r="X15" s="729"/>
      <c r="Y15" s="725"/>
      <c r="Z15" s="736" t="str">
        <f t="shared" si="5"/>
        <v/>
      </c>
      <c r="AA15" s="737" t="str">
        <f t="shared" si="6"/>
        <v/>
      </c>
      <c r="AB15" s="726" t="str">
        <f t="shared" si="7"/>
        <v/>
      </c>
      <c r="AC15" s="237" t="str">
        <f t="shared" si="10"/>
        <v/>
      </c>
      <c r="AD15" s="1876"/>
      <c r="AE15" s="1877"/>
    </row>
    <row r="16" spans="2:36">
      <c r="B16" s="722">
        <v>8</v>
      </c>
      <c r="C16" s="723"/>
      <c r="D16" s="723"/>
      <c r="E16" s="724"/>
      <c r="F16" s="739"/>
      <c r="G16" s="714"/>
      <c r="H16" s="740"/>
      <c r="I16" s="725"/>
      <c r="J16" s="726"/>
      <c r="K16" s="727"/>
      <c r="L16" s="728"/>
      <c r="M16" s="729"/>
      <c r="N16" s="730"/>
      <c r="O16" s="731"/>
      <c r="P16" s="732"/>
      <c r="Q16" s="729"/>
      <c r="R16" s="730"/>
      <c r="S16" s="728"/>
      <c r="T16" s="733"/>
      <c r="U16" s="730"/>
      <c r="V16" s="734"/>
      <c r="W16" s="735" t="str">
        <f t="shared" si="4"/>
        <v/>
      </c>
      <c r="X16" s="729"/>
      <c r="Y16" s="725"/>
      <c r="Z16" s="736" t="str">
        <f t="shared" ref="Z16:Z19" si="13">IF(ISBLANK(Y16),"",Y16/J16)</f>
        <v/>
      </c>
      <c r="AA16" s="737" t="str">
        <f t="shared" ref="AA16:AA19" si="14">IF(ISBLANK(X16),"",X16-V16)</f>
        <v/>
      </c>
      <c r="AB16" s="726" t="str">
        <f t="shared" ref="AB16:AB19" si="15">IF(ISBLANK(Y16),"",(J16-Y16))</f>
        <v/>
      </c>
      <c r="AC16" s="237" t="str">
        <f t="shared" si="10"/>
        <v/>
      </c>
      <c r="AD16" s="1876"/>
      <c r="AE16" s="1877"/>
    </row>
    <row r="17" spans="2:31">
      <c r="B17" s="722">
        <v>9</v>
      </c>
      <c r="C17" s="723"/>
      <c r="D17" s="723"/>
      <c r="E17" s="724"/>
      <c r="F17" s="739"/>
      <c r="G17" s="740"/>
      <c r="H17" s="740"/>
      <c r="I17" s="725"/>
      <c r="J17" s="726"/>
      <c r="K17" s="727"/>
      <c r="L17" s="728"/>
      <c r="M17" s="729"/>
      <c r="N17" s="730"/>
      <c r="O17" s="731"/>
      <c r="P17" s="732"/>
      <c r="Q17" s="729"/>
      <c r="R17" s="730"/>
      <c r="S17" s="728"/>
      <c r="T17" s="733"/>
      <c r="U17" s="730"/>
      <c r="V17" s="734"/>
      <c r="W17" s="735" t="str">
        <f t="shared" si="4"/>
        <v/>
      </c>
      <c r="X17" s="729"/>
      <c r="Y17" s="725"/>
      <c r="Z17" s="736" t="str">
        <f t="shared" si="13"/>
        <v/>
      </c>
      <c r="AA17" s="737" t="str">
        <f t="shared" si="14"/>
        <v/>
      </c>
      <c r="AB17" s="726" t="str">
        <f t="shared" si="15"/>
        <v/>
      </c>
      <c r="AC17" s="237" t="str">
        <f t="shared" si="10"/>
        <v/>
      </c>
      <c r="AD17" s="1876"/>
      <c r="AE17" s="1877"/>
    </row>
    <row r="18" spans="2:31">
      <c r="B18" s="722">
        <v>10</v>
      </c>
      <c r="C18" s="723"/>
      <c r="D18" s="723"/>
      <c r="E18" s="724"/>
      <c r="F18" s="739"/>
      <c r="G18" s="740"/>
      <c r="H18" s="740"/>
      <c r="I18" s="725"/>
      <c r="J18" s="726"/>
      <c r="K18" s="727"/>
      <c r="L18" s="728"/>
      <c r="M18" s="729"/>
      <c r="N18" s="730"/>
      <c r="O18" s="731"/>
      <c r="P18" s="732"/>
      <c r="Q18" s="729"/>
      <c r="R18" s="730"/>
      <c r="S18" s="728"/>
      <c r="T18" s="733"/>
      <c r="U18" s="730"/>
      <c r="V18" s="734"/>
      <c r="W18" s="735" t="str">
        <f t="shared" si="4"/>
        <v/>
      </c>
      <c r="X18" s="729"/>
      <c r="Y18" s="725"/>
      <c r="Z18" s="736" t="str">
        <f t="shared" si="13"/>
        <v/>
      </c>
      <c r="AA18" s="737" t="str">
        <f t="shared" si="14"/>
        <v/>
      </c>
      <c r="AB18" s="726" t="str">
        <f t="shared" si="15"/>
        <v/>
      </c>
      <c r="AC18" s="237" t="str">
        <f t="shared" si="10"/>
        <v/>
      </c>
      <c r="AD18" s="1876"/>
      <c r="AE18" s="1877"/>
    </row>
    <row r="19" spans="2:31">
      <c r="B19" s="722">
        <v>11</v>
      </c>
      <c r="C19" s="723"/>
      <c r="D19" s="723"/>
      <c r="E19" s="724"/>
      <c r="F19" s="739"/>
      <c r="G19" s="740"/>
      <c r="H19" s="740"/>
      <c r="I19" s="725"/>
      <c r="J19" s="726"/>
      <c r="K19" s="727"/>
      <c r="L19" s="728"/>
      <c r="M19" s="729"/>
      <c r="N19" s="730"/>
      <c r="O19" s="731"/>
      <c r="P19" s="732"/>
      <c r="Q19" s="729"/>
      <c r="R19" s="730"/>
      <c r="S19" s="728"/>
      <c r="T19" s="733"/>
      <c r="U19" s="730"/>
      <c r="V19" s="734"/>
      <c r="W19" s="735" t="str">
        <f t="shared" si="4"/>
        <v/>
      </c>
      <c r="X19" s="729"/>
      <c r="Y19" s="725"/>
      <c r="Z19" s="736" t="str">
        <f t="shared" si="13"/>
        <v/>
      </c>
      <c r="AA19" s="737" t="str">
        <f t="shared" si="14"/>
        <v/>
      </c>
      <c r="AB19" s="726" t="str">
        <f t="shared" si="15"/>
        <v/>
      </c>
      <c r="AC19" s="237" t="str">
        <f t="shared" si="10"/>
        <v/>
      </c>
      <c r="AD19" s="1876"/>
      <c r="AE19" s="1877"/>
    </row>
    <row r="20" spans="2:31">
      <c r="B20" s="722">
        <v>12</v>
      </c>
      <c r="C20" s="723"/>
      <c r="D20" s="723"/>
      <c r="E20" s="724"/>
      <c r="F20" s="894"/>
      <c r="G20" s="740"/>
      <c r="H20" s="740"/>
      <c r="I20" s="725"/>
      <c r="J20" s="726"/>
      <c r="K20" s="727"/>
      <c r="L20" s="728"/>
      <c r="M20" s="729"/>
      <c r="N20" s="730"/>
      <c r="O20" s="731"/>
      <c r="P20" s="732"/>
      <c r="Q20" s="729"/>
      <c r="R20" s="730"/>
      <c r="S20" s="728"/>
      <c r="T20" s="733"/>
      <c r="U20" s="730"/>
      <c r="V20" s="734"/>
      <c r="W20" s="735" t="str">
        <f t="shared" ref="W20:W59" si="16">IF(ISBLANK(V20),"",V20-Q20)</f>
        <v/>
      </c>
      <c r="X20" s="729"/>
      <c r="Y20" s="725"/>
      <c r="Z20" s="736" t="str">
        <f t="shared" ref="Z20:Z46" si="17">IF(ISBLANK(Y20),"",Y20/J20)</f>
        <v/>
      </c>
      <c r="AA20" s="737" t="str">
        <f t="shared" ref="AA20:AA59" si="18">IF(ISBLANK(X20),"",X20-V20)</f>
        <v/>
      </c>
      <c r="AB20" s="726" t="str">
        <f t="shared" ref="AB20:AB46" si="19">IF(ISBLANK(Y20),"",(J20-Y20))</f>
        <v/>
      </c>
      <c r="AC20" s="237" t="str">
        <f t="shared" si="10"/>
        <v/>
      </c>
      <c r="AD20" s="1876"/>
      <c r="AE20" s="1877"/>
    </row>
    <row r="21" spans="2:31">
      <c r="B21" s="722">
        <v>13</v>
      </c>
      <c r="C21" s="723"/>
      <c r="D21" s="723"/>
      <c r="E21" s="724"/>
      <c r="F21" s="894"/>
      <c r="G21" s="740"/>
      <c r="H21" s="740"/>
      <c r="I21" s="725"/>
      <c r="J21" s="726"/>
      <c r="K21" s="727"/>
      <c r="L21" s="728"/>
      <c r="M21" s="729"/>
      <c r="N21" s="730"/>
      <c r="O21" s="731"/>
      <c r="P21" s="732"/>
      <c r="Q21" s="729"/>
      <c r="R21" s="730"/>
      <c r="S21" s="728"/>
      <c r="T21" s="733"/>
      <c r="U21" s="730"/>
      <c r="V21" s="734"/>
      <c r="W21" s="735" t="str">
        <f t="shared" si="16"/>
        <v/>
      </c>
      <c r="X21" s="729"/>
      <c r="Y21" s="725"/>
      <c r="Z21" s="736" t="str">
        <f t="shared" si="17"/>
        <v/>
      </c>
      <c r="AA21" s="737" t="str">
        <f t="shared" si="18"/>
        <v/>
      </c>
      <c r="AB21" s="726" t="str">
        <f t="shared" si="19"/>
        <v/>
      </c>
      <c r="AC21" s="237" t="str">
        <f t="shared" si="10"/>
        <v/>
      </c>
      <c r="AD21" s="1876"/>
      <c r="AE21" s="1877"/>
    </row>
    <row r="22" spans="2:31">
      <c r="B22" s="722">
        <v>14</v>
      </c>
      <c r="C22" s="723"/>
      <c r="D22" s="723"/>
      <c r="E22" s="724"/>
      <c r="F22" s="739"/>
      <c r="G22" s="740"/>
      <c r="H22" s="740"/>
      <c r="I22" s="725"/>
      <c r="J22" s="726"/>
      <c r="K22" s="727"/>
      <c r="L22" s="728"/>
      <c r="M22" s="729"/>
      <c r="N22" s="730"/>
      <c r="O22" s="731"/>
      <c r="P22" s="732"/>
      <c r="Q22" s="729"/>
      <c r="R22" s="730"/>
      <c r="S22" s="728"/>
      <c r="T22" s="733"/>
      <c r="U22" s="730"/>
      <c r="V22" s="734"/>
      <c r="W22" s="735" t="str">
        <f t="shared" si="16"/>
        <v/>
      </c>
      <c r="X22" s="729"/>
      <c r="Y22" s="725"/>
      <c r="Z22" s="736" t="str">
        <f t="shared" si="17"/>
        <v/>
      </c>
      <c r="AA22" s="737" t="str">
        <f t="shared" si="18"/>
        <v/>
      </c>
      <c r="AB22" s="726" t="str">
        <f t="shared" si="19"/>
        <v/>
      </c>
      <c r="AC22" s="237" t="str">
        <f t="shared" si="10"/>
        <v/>
      </c>
      <c r="AD22" s="1876"/>
      <c r="AE22" s="1877"/>
    </row>
    <row r="23" spans="2:31">
      <c r="B23" s="722">
        <v>15</v>
      </c>
      <c r="C23" s="723"/>
      <c r="D23" s="723"/>
      <c r="E23" s="724"/>
      <c r="F23" s="739"/>
      <c r="G23" s="740"/>
      <c r="H23" s="740"/>
      <c r="I23" s="725"/>
      <c r="J23" s="726"/>
      <c r="K23" s="727"/>
      <c r="L23" s="728"/>
      <c r="M23" s="729"/>
      <c r="N23" s="730"/>
      <c r="O23" s="731"/>
      <c r="P23" s="732"/>
      <c r="Q23" s="729"/>
      <c r="R23" s="730"/>
      <c r="S23" s="728"/>
      <c r="T23" s="733"/>
      <c r="U23" s="730"/>
      <c r="V23" s="734"/>
      <c r="W23" s="735" t="str">
        <f t="shared" si="16"/>
        <v/>
      </c>
      <c r="X23" s="729"/>
      <c r="Y23" s="725"/>
      <c r="Z23" s="736" t="str">
        <f t="shared" si="17"/>
        <v/>
      </c>
      <c r="AA23" s="737" t="str">
        <f t="shared" si="18"/>
        <v/>
      </c>
      <c r="AB23" s="726" t="str">
        <f t="shared" si="19"/>
        <v/>
      </c>
      <c r="AC23" s="237" t="str">
        <f t="shared" si="10"/>
        <v/>
      </c>
      <c r="AD23" s="1876"/>
      <c r="AE23" s="1877"/>
    </row>
    <row r="24" spans="2:31">
      <c r="B24" s="722">
        <v>16</v>
      </c>
      <c r="C24" s="723"/>
      <c r="D24" s="723"/>
      <c r="E24" s="724"/>
      <c r="F24" s="739"/>
      <c r="G24" s="740"/>
      <c r="H24" s="740"/>
      <c r="I24" s="725"/>
      <c r="J24" s="726"/>
      <c r="K24" s="727"/>
      <c r="L24" s="728"/>
      <c r="M24" s="729"/>
      <c r="N24" s="730"/>
      <c r="O24" s="731"/>
      <c r="P24" s="732"/>
      <c r="Q24" s="729"/>
      <c r="R24" s="730"/>
      <c r="S24" s="728"/>
      <c r="T24" s="733"/>
      <c r="U24" s="730"/>
      <c r="V24" s="734"/>
      <c r="W24" s="735" t="str">
        <f t="shared" si="16"/>
        <v/>
      </c>
      <c r="X24" s="729"/>
      <c r="Y24" s="725"/>
      <c r="Z24" s="736" t="str">
        <f t="shared" si="17"/>
        <v/>
      </c>
      <c r="AA24" s="737"/>
      <c r="AB24" s="726" t="str">
        <f t="shared" si="19"/>
        <v/>
      </c>
      <c r="AC24" s="237"/>
      <c r="AD24" s="1876"/>
      <c r="AE24" s="1877"/>
    </row>
    <row r="25" spans="2:31">
      <c r="B25" s="722">
        <v>17</v>
      </c>
      <c r="C25" s="723"/>
      <c r="D25" s="723"/>
      <c r="E25" s="724"/>
      <c r="F25" s="739"/>
      <c r="G25" s="740" t="str">
        <f t="shared" ref="G25:G58" si="20">IF(ISBLANK(F25),"",-F25*$M$3)</f>
        <v/>
      </c>
      <c r="H25" s="740" t="str">
        <f t="shared" ref="H25:H58" si="21">IF(ISBLANK(F25),"",-F25*$M$4)</f>
        <v/>
      </c>
      <c r="I25" s="725"/>
      <c r="J25" s="726" t="str">
        <f t="shared" ref="J25:J58" si="22">IF(ISBLANK(F25),"",(SUM(F25:I25)+(F25+G25)*0.15))</f>
        <v/>
      </c>
      <c r="K25" s="727"/>
      <c r="L25" s="728"/>
      <c r="M25" s="729"/>
      <c r="N25" s="730"/>
      <c r="O25" s="731"/>
      <c r="P25" s="732" t="str">
        <f t="shared" ref="P25:P59" si="23">IF(ISBLANK(O25),"",O25-M25)</f>
        <v/>
      </c>
      <c r="Q25" s="729"/>
      <c r="R25" s="730"/>
      <c r="S25" s="728"/>
      <c r="T25" s="733"/>
      <c r="U25" s="730"/>
      <c r="V25" s="734"/>
      <c r="W25" s="735" t="str">
        <f t="shared" si="16"/>
        <v/>
      </c>
      <c r="X25" s="729"/>
      <c r="Y25" s="725"/>
      <c r="Z25" s="736" t="str">
        <f t="shared" si="17"/>
        <v/>
      </c>
      <c r="AA25" s="737" t="str">
        <f t="shared" si="18"/>
        <v/>
      </c>
      <c r="AB25" s="726" t="str">
        <f t="shared" si="19"/>
        <v/>
      </c>
      <c r="AC25" s="237" t="str">
        <f t="shared" si="10"/>
        <v/>
      </c>
      <c r="AD25" s="1876"/>
      <c r="AE25" s="1877"/>
    </row>
    <row r="26" spans="2:31">
      <c r="B26" s="722">
        <v>18</v>
      </c>
      <c r="C26" s="723"/>
      <c r="D26" s="723"/>
      <c r="E26" s="724"/>
      <c r="F26" s="739"/>
      <c r="G26" s="740" t="str">
        <f t="shared" si="20"/>
        <v/>
      </c>
      <c r="H26" s="740" t="str">
        <f t="shared" si="21"/>
        <v/>
      </c>
      <c r="I26" s="725"/>
      <c r="J26" s="726" t="str">
        <f t="shared" si="22"/>
        <v/>
      </c>
      <c r="K26" s="727"/>
      <c r="L26" s="728"/>
      <c r="M26" s="729"/>
      <c r="N26" s="730"/>
      <c r="O26" s="731"/>
      <c r="P26" s="732" t="str">
        <f t="shared" si="23"/>
        <v/>
      </c>
      <c r="Q26" s="729"/>
      <c r="R26" s="730"/>
      <c r="S26" s="728"/>
      <c r="T26" s="733"/>
      <c r="U26" s="730"/>
      <c r="V26" s="734"/>
      <c r="W26" s="735" t="str">
        <f t="shared" si="16"/>
        <v/>
      </c>
      <c r="X26" s="729"/>
      <c r="Y26" s="725"/>
      <c r="Z26" s="736" t="str">
        <f t="shared" si="17"/>
        <v/>
      </c>
      <c r="AA26" s="737" t="str">
        <f t="shared" si="18"/>
        <v/>
      </c>
      <c r="AB26" s="726" t="str">
        <f t="shared" si="19"/>
        <v/>
      </c>
      <c r="AC26" s="237" t="str">
        <f t="shared" si="10"/>
        <v/>
      </c>
      <c r="AD26" s="1876"/>
      <c r="AE26" s="1877"/>
    </row>
    <row r="27" spans="2:31">
      <c r="B27" s="722">
        <v>19</v>
      </c>
      <c r="C27" s="723"/>
      <c r="D27" s="723"/>
      <c r="E27" s="724"/>
      <c r="F27" s="739"/>
      <c r="G27" s="740" t="str">
        <f t="shared" si="20"/>
        <v/>
      </c>
      <c r="H27" s="740" t="str">
        <f t="shared" si="21"/>
        <v/>
      </c>
      <c r="I27" s="725"/>
      <c r="J27" s="726" t="str">
        <f t="shared" si="22"/>
        <v/>
      </c>
      <c r="K27" s="727"/>
      <c r="L27" s="728"/>
      <c r="M27" s="729"/>
      <c r="N27" s="730"/>
      <c r="O27" s="731"/>
      <c r="P27" s="732" t="str">
        <f t="shared" si="23"/>
        <v/>
      </c>
      <c r="Q27" s="729"/>
      <c r="R27" s="730"/>
      <c r="S27" s="728"/>
      <c r="T27" s="733"/>
      <c r="U27" s="730"/>
      <c r="V27" s="734"/>
      <c r="W27" s="735" t="str">
        <f t="shared" si="16"/>
        <v/>
      </c>
      <c r="X27" s="729"/>
      <c r="Y27" s="725"/>
      <c r="Z27" s="736" t="str">
        <f t="shared" si="17"/>
        <v/>
      </c>
      <c r="AA27" s="737" t="str">
        <f t="shared" si="18"/>
        <v/>
      </c>
      <c r="AB27" s="726" t="str">
        <f t="shared" si="19"/>
        <v/>
      </c>
      <c r="AC27" s="237" t="str">
        <f t="shared" si="10"/>
        <v/>
      </c>
      <c r="AD27" s="1876"/>
      <c r="AE27" s="1877"/>
    </row>
    <row r="28" spans="2:31">
      <c r="B28" s="722">
        <v>20</v>
      </c>
      <c r="C28" s="723"/>
      <c r="D28" s="723"/>
      <c r="E28" s="724"/>
      <c r="F28" s="739"/>
      <c r="G28" s="740" t="str">
        <f t="shared" si="20"/>
        <v/>
      </c>
      <c r="H28" s="740" t="str">
        <f t="shared" si="21"/>
        <v/>
      </c>
      <c r="I28" s="725"/>
      <c r="J28" s="726" t="str">
        <f t="shared" si="22"/>
        <v/>
      </c>
      <c r="K28" s="727"/>
      <c r="L28" s="728"/>
      <c r="M28" s="729"/>
      <c r="N28" s="730"/>
      <c r="O28" s="731"/>
      <c r="P28" s="732" t="str">
        <f t="shared" si="23"/>
        <v/>
      </c>
      <c r="Q28" s="729"/>
      <c r="R28" s="730"/>
      <c r="S28" s="728"/>
      <c r="T28" s="733"/>
      <c r="U28" s="730"/>
      <c r="V28" s="734"/>
      <c r="W28" s="735" t="str">
        <f t="shared" si="16"/>
        <v/>
      </c>
      <c r="X28" s="729"/>
      <c r="Y28" s="725"/>
      <c r="Z28" s="736" t="str">
        <f t="shared" si="17"/>
        <v/>
      </c>
      <c r="AA28" s="737" t="str">
        <f t="shared" si="18"/>
        <v/>
      </c>
      <c r="AB28" s="726" t="str">
        <f t="shared" si="19"/>
        <v/>
      </c>
      <c r="AC28" s="237" t="str">
        <f t="shared" si="10"/>
        <v/>
      </c>
      <c r="AD28" s="1876"/>
      <c r="AE28" s="1877"/>
    </row>
    <row r="29" spans="2:31">
      <c r="B29" s="722">
        <v>21</v>
      </c>
      <c r="C29" s="723"/>
      <c r="D29" s="723"/>
      <c r="E29" s="724"/>
      <c r="F29" s="739"/>
      <c r="G29" s="740" t="str">
        <f t="shared" si="20"/>
        <v/>
      </c>
      <c r="H29" s="740" t="str">
        <f t="shared" si="21"/>
        <v/>
      </c>
      <c r="I29" s="725"/>
      <c r="J29" s="726" t="str">
        <f t="shared" si="22"/>
        <v/>
      </c>
      <c r="K29" s="727"/>
      <c r="L29" s="728"/>
      <c r="M29" s="729"/>
      <c r="N29" s="730"/>
      <c r="O29" s="731"/>
      <c r="P29" s="732" t="str">
        <f t="shared" si="23"/>
        <v/>
      </c>
      <c r="Q29" s="729"/>
      <c r="R29" s="730"/>
      <c r="S29" s="728"/>
      <c r="T29" s="733"/>
      <c r="U29" s="730"/>
      <c r="V29" s="734"/>
      <c r="W29" s="735" t="str">
        <f t="shared" si="16"/>
        <v/>
      </c>
      <c r="X29" s="729"/>
      <c r="Y29" s="725"/>
      <c r="Z29" s="736" t="str">
        <f t="shared" si="17"/>
        <v/>
      </c>
      <c r="AA29" s="737" t="str">
        <f t="shared" si="18"/>
        <v/>
      </c>
      <c r="AB29" s="726" t="str">
        <f t="shared" si="19"/>
        <v/>
      </c>
      <c r="AC29" s="237" t="str">
        <f t="shared" si="10"/>
        <v/>
      </c>
      <c r="AD29" s="1876"/>
      <c r="AE29" s="1877"/>
    </row>
    <row r="30" spans="2:31">
      <c r="B30" s="722">
        <v>22</v>
      </c>
      <c r="C30" s="723"/>
      <c r="D30" s="723"/>
      <c r="E30" s="724"/>
      <c r="F30" s="739"/>
      <c r="G30" s="740" t="str">
        <f t="shared" si="20"/>
        <v/>
      </c>
      <c r="H30" s="740" t="str">
        <f t="shared" si="21"/>
        <v/>
      </c>
      <c r="I30" s="725"/>
      <c r="J30" s="726" t="str">
        <f t="shared" si="22"/>
        <v/>
      </c>
      <c r="K30" s="727"/>
      <c r="L30" s="728"/>
      <c r="M30" s="729"/>
      <c r="N30" s="730"/>
      <c r="O30" s="731"/>
      <c r="P30" s="732" t="str">
        <f t="shared" si="23"/>
        <v/>
      </c>
      <c r="Q30" s="729"/>
      <c r="R30" s="730"/>
      <c r="S30" s="728"/>
      <c r="T30" s="733"/>
      <c r="U30" s="730"/>
      <c r="V30" s="734"/>
      <c r="W30" s="735" t="str">
        <f t="shared" si="16"/>
        <v/>
      </c>
      <c r="X30" s="729"/>
      <c r="Y30" s="725"/>
      <c r="Z30" s="736" t="str">
        <f t="shared" si="17"/>
        <v/>
      </c>
      <c r="AA30" s="737" t="str">
        <f t="shared" si="18"/>
        <v/>
      </c>
      <c r="AB30" s="726" t="str">
        <f t="shared" si="19"/>
        <v/>
      </c>
      <c r="AC30" s="237" t="str">
        <f t="shared" si="10"/>
        <v/>
      </c>
      <c r="AD30" s="1876"/>
      <c r="AE30" s="1877"/>
    </row>
    <row r="31" spans="2:31">
      <c r="B31" s="722">
        <v>23</v>
      </c>
      <c r="C31" s="723"/>
      <c r="D31" s="723"/>
      <c r="E31" s="724"/>
      <c r="F31" s="739"/>
      <c r="G31" s="740" t="str">
        <f t="shared" si="20"/>
        <v/>
      </c>
      <c r="H31" s="740" t="str">
        <f t="shared" si="21"/>
        <v/>
      </c>
      <c r="I31" s="725"/>
      <c r="J31" s="726" t="str">
        <f t="shared" si="22"/>
        <v/>
      </c>
      <c r="K31" s="727"/>
      <c r="L31" s="728"/>
      <c r="M31" s="729"/>
      <c r="N31" s="730"/>
      <c r="O31" s="731"/>
      <c r="P31" s="732" t="str">
        <f t="shared" si="23"/>
        <v/>
      </c>
      <c r="Q31" s="729"/>
      <c r="R31" s="730"/>
      <c r="S31" s="728"/>
      <c r="T31" s="733"/>
      <c r="U31" s="730"/>
      <c r="V31" s="734"/>
      <c r="W31" s="735" t="str">
        <f t="shared" si="16"/>
        <v/>
      </c>
      <c r="X31" s="729"/>
      <c r="Y31" s="725"/>
      <c r="Z31" s="736" t="str">
        <f t="shared" si="17"/>
        <v/>
      </c>
      <c r="AA31" s="737" t="str">
        <f t="shared" si="18"/>
        <v/>
      </c>
      <c r="AB31" s="726" t="str">
        <f t="shared" si="19"/>
        <v/>
      </c>
      <c r="AC31" s="237" t="str">
        <f t="shared" si="10"/>
        <v/>
      </c>
      <c r="AD31" s="1876"/>
      <c r="AE31" s="1877"/>
    </row>
    <row r="32" spans="2:31">
      <c r="B32" s="722">
        <v>24</v>
      </c>
      <c r="C32" s="723"/>
      <c r="D32" s="723"/>
      <c r="E32" s="724"/>
      <c r="F32" s="739"/>
      <c r="G32" s="740" t="str">
        <f t="shared" si="20"/>
        <v/>
      </c>
      <c r="H32" s="740" t="str">
        <f t="shared" si="21"/>
        <v/>
      </c>
      <c r="I32" s="725"/>
      <c r="J32" s="726" t="str">
        <f t="shared" si="22"/>
        <v/>
      </c>
      <c r="K32" s="727"/>
      <c r="L32" s="728"/>
      <c r="M32" s="729"/>
      <c r="N32" s="730"/>
      <c r="O32" s="731"/>
      <c r="P32" s="732" t="str">
        <f t="shared" si="23"/>
        <v/>
      </c>
      <c r="Q32" s="729"/>
      <c r="R32" s="730"/>
      <c r="S32" s="728"/>
      <c r="T32" s="733"/>
      <c r="U32" s="730"/>
      <c r="V32" s="734"/>
      <c r="W32" s="735" t="str">
        <f t="shared" si="16"/>
        <v/>
      </c>
      <c r="X32" s="729"/>
      <c r="Y32" s="725"/>
      <c r="Z32" s="736" t="str">
        <f t="shared" si="17"/>
        <v/>
      </c>
      <c r="AA32" s="737" t="str">
        <f t="shared" si="18"/>
        <v/>
      </c>
      <c r="AB32" s="726" t="str">
        <f t="shared" si="19"/>
        <v/>
      </c>
      <c r="AC32" s="237" t="str">
        <f t="shared" si="10"/>
        <v/>
      </c>
      <c r="AD32" s="1876"/>
      <c r="AE32" s="1877"/>
    </row>
    <row r="33" spans="2:31">
      <c r="B33" s="722">
        <v>25</v>
      </c>
      <c r="C33" s="723"/>
      <c r="D33" s="723"/>
      <c r="E33" s="724"/>
      <c r="F33" s="739"/>
      <c r="G33" s="740" t="str">
        <f t="shared" si="20"/>
        <v/>
      </c>
      <c r="H33" s="740" t="str">
        <f t="shared" si="21"/>
        <v/>
      </c>
      <c r="I33" s="725"/>
      <c r="J33" s="726" t="str">
        <f t="shared" si="22"/>
        <v/>
      </c>
      <c r="K33" s="727"/>
      <c r="L33" s="728"/>
      <c r="M33" s="729"/>
      <c r="N33" s="730"/>
      <c r="O33" s="731"/>
      <c r="P33" s="732" t="str">
        <f t="shared" si="23"/>
        <v/>
      </c>
      <c r="Q33" s="729"/>
      <c r="R33" s="730"/>
      <c r="S33" s="728"/>
      <c r="T33" s="733"/>
      <c r="U33" s="730"/>
      <c r="V33" s="734"/>
      <c r="W33" s="735" t="str">
        <f t="shared" si="16"/>
        <v/>
      </c>
      <c r="X33" s="729"/>
      <c r="Y33" s="725"/>
      <c r="Z33" s="736" t="str">
        <f t="shared" si="17"/>
        <v/>
      </c>
      <c r="AA33" s="737" t="str">
        <f t="shared" si="18"/>
        <v/>
      </c>
      <c r="AB33" s="726" t="str">
        <f t="shared" si="19"/>
        <v/>
      </c>
      <c r="AC33" s="237" t="str">
        <f t="shared" si="10"/>
        <v/>
      </c>
      <c r="AD33" s="1876"/>
      <c r="AE33" s="1877"/>
    </row>
    <row r="34" spans="2:31">
      <c r="B34" s="722">
        <v>26</v>
      </c>
      <c r="C34" s="723"/>
      <c r="D34" s="723"/>
      <c r="E34" s="724"/>
      <c r="F34" s="739"/>
      <c r="G34" s="740" t="str">
        <f t="shared" si="20"/>
        <v/>
      </c>
      <c r="H34" s="740" t="str">
        <f t="shared" si="21"/>
        <v/>
      </c>
      <c r="I34" s="725"/>
      <c r="J34" s="726" t="str">
        <f t="shared" si="22"/>
        <v/>
      </c>
      <c r="K34" s="727"/>
      <c r="L34" s="728"/>
      <c r="M34" s="729"/>
      <c r="N34" s="730"/>
      <c r="O34" s="731"/>
      <c r="P34" s="732" t="str">
        <f t="shared" si="23"/>
        <v/>
      </c>
      <c r="Q34" s="729"/>
      <c r="R34" s="730"/>
      <c r="S34" s="728"/>
      <c r="T34" s="733"/>
      <c r="U34" s="730"/>
      <c r="V34" s="734"/>
      <c r="W34" s="735" t="str">
        <f t="shared" si="16"/>
        <v/>
      </c>
      <c r="X34" s="729"/>
      <c r="Y34" s="725"/>
      <c r="Z34" s="736" t="str">
        <f t="shared" si="17"/>
        <v/>
      </c>
      <c r="AA34" s="737" t="str">
        <f t="shared" si="18"/>
        <v/>
      </c>
      <c r="AB34" s="726" t="str">
        <f t="shared" si="19"/>
        <v/>
      </c>
      <c r="AC34" s="237" t="str">
        <f t="shared" si="10"/>
        <v/>
      </c>
      <c r="AD34" s="1876"/>
      <c r="AE34" s="1877"/>
    </row>
    <row r="35" spans="2:31">
      <c r="B35" s="722">
        <v>27</v>
      </c>
      <c r="C35" s="723"/>
      <c r="D35" s="723"/>
      <c r="E35" s="724"/>
      <c r="F35" s="739"/>
      <c r="G35" s="740" t="str">
        <f t="shared" si="20"/>
        <v/>
      </c>
      <c r="H35" s="740" t="str">
        <f t="shared" si="21"/>
        <v/>
      </c>
      <c r="I35" s="725"/>
      <c r="J35" s="726" t="str">
        <f t="shared" si="22"/>
        <v/>
      </c>
      <c r="K35" s="727"/>
      <c r="L35" s="728"/>
      <c r="M35" s="729"/>
      <c r="N35" s="730"/>
      <c r="O35" s="731"/>
      <c r="P35" s="732" t="str">
        <f t="shared" si="23"/>
        <v/>
      </c>
      <c r="Q35" s="729"/>
      <c r="R35" s="730"/>
      <c r="S35" s="728"/>
      <c r="T35" s="733"/>
      <c r="U35" s="730"/>
      <c r="V35" s="734"/>
      <c r="W35" s="735" t="str">
        <f t="shared" si="16"/>
        <v/>
      </c>
      <c r="X35" s="729"/>
      <c r="Y35" s="725"/>
      <c r="Z35" s="736" t="str">
        <f t="shared" si="17"/>
        <v/>
      </c>
      <c r="AA35" s="737" t="str">
        <f t="shared" si="18"/>
        <v/>
      </c>
      <c r="AB35" s="726" t="str">
        <f t="shared" si="19"/>
        <v/>
      </c>
      <c r="AC35" s="237" t="str">
        <f t="shared" si="10"/>
        <v/>
      </c>
      <c r="AD35" s="1876"/>
      <c r="AE35" s="1877"/>
    </row>
    <row r="36" spans="2:31">
      <c r="B36" s="722">
        <v>28</v>
      </c>
      <c r="C36" s="723"/>
      <c r="D36" s="723"/>
      <c r="E36" s="724"/>
      <c r="F36" s="739"/>
      <c r="G36" s="740" t="str">
        <f t="shared" si="20"/>
        <v/>
      </c>
      <c r="H36" s="740" t="str">
        <f t="shared" si="21"/>
        <v/>
      </c>
      <c r="I36" s="725"/>
      <c r="J36" s="726" t="str">
        <f t="shared" si="22"/>
        <v/>
      </c>
      <c r="K36" s="727"/>
      <c r="L36" s="728"/>
      <c r="M36" s="729"/>
      <c r="N36" s="730"/>
      <c r="O36" s="731"/>
      <c r="P36" s="732" t="str">
        <f t="shared" si="23"/>
        <v/>
      </c>
      <c r="Q36" s="729"/>
      <c r="R36" s="730"/>
      <c r="S36" s="728"/>
      <c r="T36" s="733"/>
      <c r="U36" s="730"/>
      <c r="V36" s="734"/>
      <c r="W36" s="735" t="str">
        <f t="shared" si="16"/>
        <v/>
      </c>
      <c r="X36" s="729"/>
      <c r="Y36" s="725"/>
      <c r="Z36" s="736" t="str">
        <f t="shared" si="17"/>
        <v/>
      </c>
      <c r="AA36" s="737" t="str">
        <f t="shared" si="18"/>
        <v/>
      </c>
      <c r="AB36" s="726" t="str">
        <f t="shared" si="19"/>
        <v/>
      </c>
      <c r="AC36" s="237" t="str">
        <f t="shared" si="10"/>
        <v/>
      </c>
      <c r="AD36" s="1876"/>
      <c r="AE36" s="1877"/>
    </row>
    <row r="37" spans="2:31">
      <c r="B37" s="722">
        <v>29</v>
      </c>
      <c r="C37" s="723"/>
      <c r="D37" s="723"/>
      <c r="E37" s="724"/>
      <c r="F37" s="739"/>
      <c r="G37" s="740" t="str">
        <f t="shared" si="20"/>
        <v/>
      </c>
      <c r="H37" s="740" t="str">
        <f t="shared" si="21"/>
        <v/>
      </c>
      <c r="I37" s="725"/>
      <c r="J37" s="726" t="str">
        <f t="shared" si="22"/>
        <v/>
      </c>
      <c r="K37" s="727"/>
      <c r="L37" s="728"/>
      <c r="M37" s="729"/>
      <c r="N37" s="730"/>
      <c r="O37" s="731"/>
      <c r="P37" s="732" t="str">
        <f t="shared" si="23"/>
        <v/>
      </c>
      <c r="Q37" s="729"/>
      <c r="R37" s="730"/>
      <c r="S37" s="728"/>
      <c r="T37" s="733"/>
      <c r="U37" s="730"/>
      <c r="V37" s="734"/>
      <c r="W37" s="735" t="str">
        <f t="shared" si="16"/>
        <v/>
      </c>
      <c r="X37" s="729"/>
      <c r="Y37" s="725"/>
      <c r="Z37" s="736" t="str">
        <f t="shared" si="17"/>
        <v/>
      </c>
      <c r="AA37" s="737" t="str">
        <f t="shared" si="18"/>
        <v/>
      </c>
      <c r="AB37" s="726" t="str">
        <f t="shared" si="19"/>
        <v/>
      </c>
      <c r="AC37" s="237" t="str">
        <f t="shared" si="10"/>
        <v/>
      </c>
      <c r="AD37" s="1876"/>
      <c r="AE37" s="1877"/>
    </row>
    <row r="38" spans="2:31">
      <c r="B38" s="722">
        <v>30</v>
      </c>
      <c r="C38" s="723"/>
      <c r="D38" s="723"/>
      <c r="E38" s="724"/>
      <c r="F38" s="739"/>
      <c r="G38" s="740" t="str">
        <f t="shared" si="20"/>
        <v/>
      </c>
      <c r="H38" s="740" t="str">
        <f t="shared" si="21"/>
        <v/>
      </c>
      <c r="I38" s="725"/>
      <c r="J38" s="726" t="str">
        <f t="shared" si="22"/>
        <v/>
      </c>
      <c r="K38" s="727"/>
      <c r="L38" s="728"/>
      <c r="M38" s="729"/>
      <c r="N38" s="730"/>
      <c r="O38" s="731"/>
      <c r="P38" s="732" t="str">
        <f t="shared" si="23"/>
        <v/>
      </c>
      <c r="Q38" s="729"/>
      <c r="R38" s="730"/>
      <c r="S38" s="728"/>
      <c r="T38" s="733"/>
      <c r="U38" s="730"/>
      <c r="V38" s="734"/>
      <c r="W38" s="735" t="str">
        <f t="shared" si="16"/>
        <v/>
      </c>
      <c r="X38" s="729"/>
      <c r="Y38" s="725"/>
      <c r="Z38" s="736" t="str">
        <f t="shared" si="17"/>
        <v/>
      </c>
      <c r="AA38" s="737" t="str">
        <f t="shared" si="18"/>
        <v/>
      </c>
      <c r="AB38" s="726" t="str">
        <f t="shared" si="19"/>
        <v/>
      </c>
      <c r="AC38" s="237" t="str">
        <f t="shared" si="10"/>
        <v/>
      </c>
      <c r="AD38" s="1876"/>
      <c r="AE38" s="1877"/>
    </row>
    <row r="39" spans="2:31">
      <c r="B39" s="722">
        <v>31</v>
      </c>
      <c r="C39" s="723"/>
      <c r="D39" s="723"/>
      <c r="E39" s="724"/>
      <c r="F39" s="739"/>
      <c r="G39" s="740" t="str">
        <f t="shared" si="20"/>
        <v/>
      </c>
      <c r="H39" s="740" t="str">
        <f t="shared" si="21"/>
        <v/>
      </c>
      <c r="I39" s="725"/>
      <c r="J39" s="726" t="str">
        <f t="shared" si="22"/>
        <v/>
      </c>
      <c r="K39" s="727"/>
      <c r="L39" s="728"/>
      <c r="M39" s="729"/>
      <c r="N39" s="730"/>
      <c r="O39" s="731"/>
      <c r="P39" s="732" t="str">
        <f t="shared" si="23"/>
        <v/>
      </c>
      <c r="Q39" s="729"/>
      <c r="R39" s="730"/>
      <c r="S39" s="728"/>
      <c r="T39" s="733"/>
      <c r="U39" s="730"/>
      <c r="V39" s="734"/>
      <c r="W39" s="735" t="str">
        <f t="shared" si="16"/>
        <v/>
      </c>
      <c r="X39" s="729"/>
      <c r="Y39" s="725"/>
      <c r="Z39" s="736" t="str">
        <f t="shared" si="17"/>
        <v/>
      </c>
      <c r="AA39" s="737" t="str">
        <f t="shared" si="18"/>
        <v/>
      </c>
      <c r="AB39" s="726" t="str">
        <f t="shared" si="19"/>
        <v/>
      </c>
      <c r="AC39" s="237" t="str">
        <f t="shared" si="10"/>
        <v/>
      </c>
      <c r="AD39" s="1876"/>
      <c r="AE39" s="1877"/>
    </row>
    <row r="40" spans="2:31">
      <c r="B40" s="722">
        <v>32</v>
      </c>
      <c r="C40" s="723"/>
      <c r="D40" s="723"/>
      <c r="E40" s="724"/>
      <c r="F40" s="739"/>
      <c r="G40" s="740" t="str">
        <f t="shared" si="20"/>
        <v/>
      </c>
      <c r="H40" s="740" t="str">
        <f t="shared" si="21"/>
        <v/>
      </c>
      <c r="I40" s="725"/>
      <c r="J40" s="726" t="str">
        <f t="shared" si="22"/>
        <v/>
      </c>
      <c r="K40" s="727"/>
      <c r="L40" s="728"/>
      <c r="M40" s="729"/>
      <c r="N40" s="730"/>
      <c r="O40" s="731"/>
      <c r="P40" s="732" t="str">
        <f t="shared" si="23"/>
        <v/>
      </c>
      <c r="Q40" s="729"/>
      <c r="R40" s="730"/>
      <c r="S40" s="728"/>
      <c r="T40" s="733"/>
      <c r="U40" s="730"/>
      <c r="V40" s="734"/>
      <c r="W40" s="735" t="str">
        <f t="shared" si="16"/>
        <v/>
      </c>
      <c r="X40" s="729"/>
      <c r="Y40" s="725"/>
      <c r="Z40" s="736" t="str">
        <f t="shared" si="17"/>
        <v/>
      </c>
      <c r="AA40" s="737" t="str">
        <f t="shared" si="18"/>
        <v/>
      </c>
      <c r="AB40" s="726" t="str">
        <f t="shared" si="19"/>
        <v/>
      </c>
      <c r="AC40" s="237" t="str">
        <f t="shared" si="10"/>
        <v/>
      </c>
      <c r="AD40" s="1876"/>
      <c r="AE40" s="1877"/>
    </row>
    <row r="41" spans="2:31">
      <c r="B41" s="722">
        <v>33</v>
      </c>
      <c r="C41" s="723"/>
      <c r="D41" s="723"/>
      <c r="E41" s="724"/>
      <c r="F41" s="739"/>
      <c r="G41" s="740" t="str">
        <f t="shared" si="20"/>
        <v/>
      </c>
      <c r="H41" s="740" t="str">
        <f t="shared" si="21"/>
        <v/>
      </c>
      <c r="I41" s="725"/>
      <c r="J41" s="726" t="str">
        <f t="shared" si="22"/>
        <v/>
      </c>
      <c r="K41" s="727"/>
      <c r="L41" s="728"/>
      <c r="M41" s="729"/>
      <c r="N41" s="730"/>
      <c r="O41" s="731"/>
      <c r="P41" s="732" t="str">
        <f t="shared" si="23"/>
        <v/>
      </c>
      <c r="Q41" s="729"/>
      <c r="R41" s="730"/>
      <c r="S41" s="728"/>
      <c r="T41" s="733"/>
      <c r="U41" s="730"/>
      <c r="V41" s="734"/>
      <c r="W41" s="735" t="str">
        <f t="shared" si="16"/>
        <v/>
      </c>
      <c r="X41" s="729"/>
      <c r="Y41" s="725"/>
      <c r="Z41" s="736" t="str">
        <f t="shared" si="17"/>
        <v/>
      </c>
      <c r="AA41" s="737" t="str">
        <f t="shared" si="18"/>
        <v/>
      </c>
      <c r="AB41" s="726" t="str">
        <f t="shared" si="19"/>
        <v/>
      </c>
      <c r="AC41" s="237" t="str">
        <f t="shared" si="10"/>
        <v/>
      </c>
      <c r="AD41" s="1876"/>
      <c r="AE41" s="1877"/>
    </row>
    <row r="42" spans="2:31">
      <c r="B42" s="722">
        <v>34</v>
      </c>
      <c r="C42" s="723"/>
      <c r="D42" s="723"/>
      <c r="E42" s="724"/>
      <c r="F42" s="739"/>
      <c r="G42" s="740" t="str">
        <f t="shared" si="20"/>
        <v/>
      </c>
      <c r="H42" s="740" t="str">
        <f t="shared" si="21"/>
        <v/>
      </c>
      <c r="I42" s="725"/>
      <c r="J42" s="726" t="str">
        <f t="shared" si="22"/>
        <v/>
      </c>
      <c r="K42" s="727"/>
      <c r="L42" s="728"/>
      <c r="M42" s="729"/>
      <c r="N42" s="730"/>
      <c r="O42" s="731"/>
      <c r="P42" s="732" t="str">
        <f t="shared" si="23"/>
        <v/>
      </c>
      <c r="Q42" s="729"/>
      <c r="R42" s="730"/>
      <c r="S42" s="728"/>
      <c r="T42" s="733"/>
      <c r="U42" s="730"/>
      <c r="V42" s="734"/>
      <c r="W42" s="735" t="str">
        <f t="shared" si="16"/>
        <v/>
      </c>
      <c r="X42" s="729"/>
      <c r="Y42" s="725"/>
      <c r="Z42" s="736" t="str">
        <f t="shared" si="17"/>
        <v/>
      </c>
      <c r="AA42" s="737" t="str">
        <f t="shared" si="18"/>
        <v/>
      </c>
      <c r="AB42" s="726" t="str">
        <f t="shared" si="19"/>
        <v/>
      </c>
      <c r="AC42" s="237" t="str">
        <f t="shared" si="10"/>
        <v/>
      </c>
      <c r="AD42" s="1876"/>
      <c r="AE42" s="1877"/>
    </row>
    <row r="43" spans="2:31">
      <c r="B43" s="722">
        <v>35</v>
      </c>
      <c r="C43" s="723"/>
      <c r="D43" s="723"/>
      <c r="E43" s="724"/>
      <c r="F43" s="739"/>
      <c r="G43" s="740" t="str">
        <f t="shared" si="20"/>
        <v/>
      </c>
      <c r="H43" s="740" t="str">
        <f t="shared" si="21"/>
        <v/>
      </c>
      <c r="I43" s="725"/>
      <c r="J43" s="726" t="str">
        <f t="shared" si="22"/>
        <v/>
      </c>
      <c r="K43" s="727"/>
      <c r="L43" s="728"/>
      <c r="M43" s="729"/>
      <c r="N43" s="730"/>
      <c r="O43" s="731"/>
      <c r="P43" s="732" t="str">
        <f t="shared" si="23"/>
        <v/>
      </c>
      <c r="Q43" s="729"/>
      <c r="R43" s="730"/>
      <c r="S43" s="728"/>
      <c r="T43" s="733"/>
      <c r="U43" s="730"/>
      <c r="V43" s="734"/>
      <c r="W43" s="735" t="str">
        <f t="shared" si="16"/>
        <v/>
      </c>
      <c r="X43" s="729"/>
      <c r="Y43" s="725"/>
      <c r="Z43" s="736" t="str">
        <f t="shared" si="17"/>
        <v/>
      </c>
      <c r="AA43" s="737" t="str">
        <f t="shared" si="18"/>
        <v/>
      </c>
      <c r="AB43" s="726" t="str">
        <f t="shared" si="19"/>
        <v/>
      </c>
      <c r="AC43" s="237" t="str">
        <f t="shared" si="10"/>
        <v/>
      </c>
      <c r="AD43" s="1876"/>
      <c r="AE43" s="1877"/>
    </row>
    <row r="44" spans="2:31">
      <c r="B44" s="722">
        <v>36</v>
      </c>
      <c r="C44" s="723"/>
      <c r="D44" s="723"/>
      <c r="E44" s="724"/>
      <c r="F44" s="739"/>
      <c r="G44" s="740" t="str">
        <f t="shared" si="20"/>
        <v/>
      </c>
      <c r="H44" s="740" t="str">
        <f t="shared" si="21"/>
        <v/>
      </c>
      <c r="I44" s="725"/>
      <c r="J44" s="726" t="str">
        <f t="shared" si="22"/>
        <v/>
      </c>
      <c r="K44" s="727"/>
      <c r="L44" s="728"/>
      <c r="M44" s="729"/>
      <c r="N44" s="730"/>
      <c r="O44" s="731"/>
      <c r="P44" s="732" t="str">
        <f t="shared" si="23"/>
        <v/>
      </c>
      <c r="Q44" s="729"/>
      <c r="R44" s="730"/>
      <c r="S44" s="728"/>
      <c r="T44" s="733"/>
      <c r="U44" s="730"/>
      <c r="V44" s="734"/>
      <c r="W44" s="735" t="str">
        <f t="shared" si="16"/>
        <v/>
      </c>
      <c r="X44" s="729"/>
      <c r="Y44" s="725"/>
      <c r="Z44" s="736" t="str">
        <f t="shared" si="17"/>
        <v/>
      </c>
      <c r="AA44" s="737" t="str">
        <f t="shared" si="18"/>
        <v/>
      </c>
      <c r="AB44" s="726" t="str">
        <f t="shared" si="19"/>
        <v/>
      </c>
      <c r="AC44" s="237" t="str">
        <f t="shared" si="10"/>
        <v/>
      </c>
      <c r="AD44" s="1876"/>
      <c r="AE44" s="1877"/>
    </row>
    <row r="45" spans="2:31">
      <c r="B45" s="722">
        <v>37</v>
      </c>
      <c r="C45" s="723"/>
      <c r="D45" s="723"/>
      <c r="E45" s="724"/>
      <c r="F45" s="739"/>
      <c r="G45" s="740" t="str">
        <f t="shared" si="20"/>
        <v/>
      </c>
      <c r="H45" s="740" t="str">
        <f t="shared" si="21"/>
        <v/>
      </c>
      <c r="I45" s="725"/>
      <c r="J45" s="726" t="str">
        <f t="shared" si="22"/>
        <v/>
      </c>
      <c r="K45" s="727"/>
      <c r="L45" s="728"/>
      <c r="M45" s="729"/>
      <c r="N45" s="730"/>
      <c r="O45" s="731"/>
      <c r="P45" s="732" t="str">
        <f t="shared" si="23"/>
        <v/>
      </c>
      <c r="Q45" s="729"/>
      <c r="R45" s="730"/>
      <c r="S45" s="728"/>
      <c r="T45" s="733"/>
      <c r="U45" s="730"/>
      <c r="V45" s="734"/>
      <c r="W45" s="735" t="str">
        <f t="shared" si="16"/>
        <v/>
      </c>
      <c r="X45" s="729"/>
      <c r="Y45" s="725"/>
      <c r="Z45" s="736" t="str">
        <f t="shared" si="17"/>
        <v/>
      </c>
      <c r="AA45" s="737" t="str">
        <f t="shared" si="18"/>
        <v/>
      </c>
      <c r="AB45" s="726" t="str">
        <f t="shared" si="19"/>
        <v/>
      </c>
      <c r="AC45" s="237" t="str">
        <f t="shared" si="10"/>
        <v/>
      </c>
      <c r="AD45" s="1876"/>
      <c r="AE45" s="1877"/>
    </row>
    <row r="46" spans="2:31">
      <c r="B46" s="722">
        <v>38</v>
      </c>
      <c r="C46" s="723"/>
      <c r="D46" s="723"/>
      <c r="E46" s="724"/>
      <c r="F46" s="739"/>
      <c r="G46" s="740" t="str">
        <f t="shared" si="20"/>
        <v/>
      </c>
      <c r="H46" s="740" t="str">
        <f t="shared" si="21"/>
        <v/>
      </c>
      <c r="I46" s="725"/>
      <c r="J46" s="726" t="str">
        <f t="shared" si="22"/>
        <v/>
      </c>
      <c r="K46" s="727"/>
      <c r="L46" s="728"/>
      <c r="M46" s="729"/>
      <c r="N46" s="730"/>
      <c r="O46" s="731"/>
      <c r="P46" s="732" t="str">
        <f t="shared" si="23"/>
        <v/>
      </c>
      <c r="Q46" s="729"/>
      <c r="R46" s="730"/>
      <c r="S46" s="728"/>
      <c r="T46" s="733"/>
      <c r="U46" s="730"/>
      <c r="V46" s="734"/>
      <c r="W46" s="735" t="str">
        <f t="shared" si="16"/>
        <v/>
      </c>
      <c r="X46" s="729"/>
      <c r="Y46" s="725"/>
      <c r="Z46" s="736" t="str">
        <f t="shared" si="17"/>
        <v/>
      </c>
      <c r="AA46" s="737" t="str">
        <f t="shared" si="18"/>
        <v/>
      </c>
      <c r="AB46" s="726" t="str">
        <f t="shared" si="19"/>
        <v/>
      </c>
      <c r="AC46" s="237" t="str">
        <f t="shared" si="10"/>
        <v/>
      </c>
      <c r="AD46" s="1876"/>
      <c r="AE46" s="1877"/>
    </row>
    <row r="47" spans="2:31">
      <c r="B47" s="741">
        <v>39</v>
      </c>
      <c r="C47" s="742"/>
      <c r="D47" s="742"/>
      <c r="E47" s="743"/>
      <c r="F47" s="744"/>
      <c r="G47" s="745" t="str">
        <f t="shared" si="20"/>
        <v/>
      </c>
      <c r="H47" s="745" t="str">
        <f t="shared" si="21"/>
        <v/>
      </c>
      <c r="I47" s="746"/>
      <c r="J47" s="726" t="str">
        <f t="shared" si="22"/>
        <v/>
      </c>
      <c r="K47" s="748"/>
      <c r="L47" s="749"/>
      <c r="M47" s="750"/>
      <c r="N47" s="751"/>
      <c r="O47" s="752"/>
      <c r="P47" s="753"/>
      <c r="Q47" s="750"/>
      <c r="R47" s="751"/>
      <c r="S47" s="749"/>
      <c r="T47" s="754"/>
      <c r="U47" s="751"/>
      <c r="V47" s="755"/>
      <c r="W47" s="756"/>
      <c r="X47" s="750"/>
      <c r="Y47" s="746"/>
      <c r="Z47" s="757"/>
      <c r="AA47" s="758"/>
      <c r="AB47" s="747"/>
      <c r="AC47" s="246"/>
      <c r="AD47" s="1876"/>
      <c r="AE47" s="1877"/>
    </row>
    <row r="48" spans="2:31">
      <c r="B48" s="741">
        <v>40</v>
      </c>
      <c r="C48" s="742"/>
      <c r="D48" s="742"/>
      <c r="E48" s="743"/>
      <c r="F48" s="744"/>
      <c r="G48" s="745" t="str">
        <f t="shared" si="20"/>
        <v/>
      </c>
      <c r="H48" s="745" t="str">
        <f t="shared" si="21"/>
        <v/>
      </c>
      <c r="I48" s="746"/>
      <c r="J48" s="726" t="str">
        <f t="shared" si="22"/>
        <v/>
      </c>
      <c r="K48" s="748"/>
      <c r="L48" s="749"/>
      <c r="M48" s="750"/>
      <c r="N48" s="751"/>
      <c r="O48" s="752"/>
      <c r="P48" s="753"/>
      <c r="Q48" s="750"/>
      <c r="R48" s="751"/>
      <c r="S48" s="749"/>
      <c r="T48" s="754"/>
      <c r="U48" s="751"/>
      <c r="V48" s="755"/>
      <c r="W48" s="756"/>
      <c r="X48" s="750"/>
      <c r="Y48" s="746"/>
      <c r="Z48" s="757"/>
      <c r="AA48" s="758"/>
      <c r="AB48" s="747"/>
      <c r="AC48" s="246"/>
      <c r="AD48" s="1876"/>
      <c r="AE48" s="1877"/>
    </row>
    <row r="49" spans="2:31">
      <c r="B49" s="722">
        <v>41</v>
      </c>
      <c r="C49" s="742"/>
      <c r="D49" s="742"/>
      <c r="E49" s="743"/>
      <c r="F49" s="744"/>
      <c r="G49" s="745" t="str">
        <f t="shared" si="20"/>
        <v/>
      </c>
      <c r="H49" s="745" t="str">
        <f t="shared" si="21"/>
        <v/>
      </c>
      <c r="I49" s="746"/>
      <c r="J49" s="726" t="str">
        <f t="shared" si="22"/>
        <v/>
      </c>
      <c r="K49" s="748"/>
      <c r="L49" s="749"/>
      <c r="M49" s="750"/>
      <c r="N49" s="751"/>
      <c r="O49" s="752"/>
      <c r="P49" s="753"/>
      <c r="Q49" s="750"/>
      <c r="R49" s="751"/>
      <c r="S49" s="749"/>
      <c r="T49" s="754"/>
      <c r="U49" s="751"/>
      <c r="V49" s="755"/>
      <c r="W49" s="756"/>
      <c r="X49" s="750"/>
      <c r="Y49" s="746"/>
      <c r="Z49" s="757"/>
      <c r="AA49" s="758"/>
      <c r="AB49" s="747"/>
      <c r="AC49" s="246"/>
      <c r="AD49" s="1876"/>
      <c r="AE49" s="1877"/>
    </row>
    <row r="50" spans="2:31">
      <c r="B50" s="722">
        <v>42</v>
      </c>
      <c r="C50" s="742"/>
      <c r="D50" s="742"/>
      <c r="E50" s="743"/>
      <c r="F50" s="744"/>
      <c r="G50" s="745" t="str">
        <f t="shared" si="20"/>
        <v/>
      </c>
      <c r="H50" s="745" t="str">
        <f t="shared" si="21"/>
        <v/>
      </c>
      <c r="I50" s="746"/>
      <c r="J50" s="726" t="str">
        <f t="shared" si="22"/>
        <v/>
      </c>
      <c r="K50" s="748"/>
      <c r="L50" s="749"/>
      <c r="M50" s="750"/>
      <c r="N50" s="751"/>
      <c r="O50" s="752"/>
      <c r="P50" s="753"/>
      <c r="Q50" s="750"/>
      <c r="R50" s="751"/>
      <c r="S50" s="749"/>
      <c r="T50" s="754"/>
      <c r="U50" s="751"/>
      <c r="V50" s="755"/>
      <c r="W50" s="756"/>
      <c r="X50" s="750"/>
      <c r="Y50" s="746"/>
      <c r="Z50" s="757"/>
      <c r="AA50" s="758"/>
      <c r="AB50" s="747"/>
      <c r="AC50" s="246"/>
      <c r="AD50" s="1876"/>
      <c r="AE50" s="1877"/>
    </row>
    <row r="51" spans="2:31">
      <c r="B51" s="741">
        <v>43</v>
      </c>
      <c r="C51" s="742"/>
      <c r="D51" s="742"/>
      <c r="E51" s="743"/>
      <c r="F51" s="744"/>
      <c r="G51" s="745" t="str">
        <f t="shared" si="20"/>
        <v/>
      </c>
      <c r="H51" s="745" t="str">
        <f t="shared" si="21"/>
        <v/>
      </c>
      <c r="I51" s="746"/>
      <c r="J51" s="726" t="str">
        <f t="shared" si="22"/>
        <v/>
      </c>
      <c r="K51" s="748"/>
      <c r="L51" s="749"/>
      <c r="M51" s="750"/>
      <c r="N51" s="751"/>
      <c r="O51" s="752"/>
      <c r="P51" s="753"/>
      <c r="Q51" s="750"/>
      <c r="R51" s="751"/>
      <c r="S51" s="749"/>
      <c r="T51" s="754"/>
      <c r="U51" s="751"/>
      <c r="V51" s="755"/>
      <c r="W51" s="756"/>
      <c r="X51" s="750"/>
      <c r="Y51" s="746"/>
      <c r="Z51" s="757"/>
      <c r="AA51" s="758"/>
      <c r="AB51" s="747"/>
      <c r="AC51" s="246"/>
      <c r="AD51" s="1876"/>
      <c r="AE51" s="1877"/>
    </row>
    <row r="52" spans="2:31">
      <c r="B52" s="741">
        <v>44</v>
      </c>
      <c r="C52" s="742"/>
      <c r="D52" s="742"/>
      <c r="E52" s="743"/>
      <c r="F52" s="744"/>
      <c r="G52" s="745" t="str">
        <f t="shared" si="20"/>
        <v/>
      </c>
      <c r="H52" s="745" t="str">
        <f t="shared" si="21"/>
        <v/>
      </c>
      <c r="I52" s="746"/>
      <c r="J52" s="726" t="str">
        <f t="shared" si="22"/>
        <v/>
      </c>
      <c r="K52" s="748"/>
      <c r="L52" s="749"/>
      <c r="M52" s="750"/>
      <c r="N52" s="751"/>
      <c r="O52" s="752"/>
      <c r="P52" s="753"/>
      <c r="Q52" s="750"/>
      <c r="R52" s="751"/>
      <c r="S52" s="749"/>
      <c r="T52" s="754"/>
      <c r="U52" s="751"/>
      <c r="V52" s="755"/>
      <c r="W52" s="756"/>
      <c r="X52" s="750"/>
      <c r="Y52" s="746"/>
      <c r="Z52" s="757"/>
      <c r="AA52" s="758"/>
      <c r="AB52" s="747"/>
      <c r="AC52" s="246"/>
      <c r="AD52" s="1876"/>
      <c r="AE52" s="1877"/>
    </row>
    <row r="53" spans="2:31">
      <c r="B53" s="722">
        <v>45</v>
      </c>
      <c r="C53" s="742"/>
      <c r="D53" s="742"/>
      <c r="E53" s="743"/>
      <c r="F53" s="744"/>
      <c r="G53" s="745" t="str">
        <f t="shared" si="20"/>
        <v/>
      </c>
      <c r="H53" s="745" t="str">
        <f t="shared" si="21"/>
        <v/>
      </c>
      <c r="I53" s="746"/>
      <c r="J53" s="726" t="str">
        <f t="shared" si="22"/>
        <v/>
      </c>
      <c r="K53" s="748"/>
      <c r="L53" s="749"/>
      <c r="M53" s="750"/>
      <c r="N53" s="751"/>
      <c r="O53" s="752"/>
      <c r="P53" s="753"/>
      <c r="Q53" s="750"/>
      <c r="R53" s="751"/>
      <c r="S53" s="749"/>
      <c r="T53" s="754"/>
      <c r="U53" s="751"/>
      <c r="V53" s="755"/>
      <c r="W53" s="756"/>
      <c r="X53" s="750"/>
      <c r="Y53" s="746"/>
      <c r="Z53" s="757"/>
      <c r="AA53" s="758"/>
      <c r="AB53" s="747"/>
      <c r="AC53" s="246"/>
      <c r="AD53" s="1876"/>
      <c r="AE53" s="1877"/>
    </row>
    <row r="54" spans="2:31">
      <c r="B54" s="741">
        <v>46</v>
      </c>
      <c r="C54" s="742"/>
      <c r="D54" s="742"/>
      <c r="E54" s="743"/>
      <c r="F54" s="744"/>
      <c r="G54" s="745" t="str">
        <f t="shared" si="20"/>
        <v/>
      </c>
      <c r="H54" s="745" t="str">
        <f t="shared" si="21"/>
        <v/>
      </c>
      <c r="I54" s="746"/>
      <c r="J54" s="726" t="str">
        <f t="shared" si="22"/>
        <v/>
      </c>
      <c r="K54" s="748"/>
      <c r="L54" s="749"/>
      <c r="M54" s="750"/>
      <c r="N54" s="751"/>
      <c r="O54" s="752"/>
      <c r="P54" s="753"/>
      <c r="Q54" s="750"/>
      <c r="R54" s="751"/>
      <c r="S54" s="749"/>
      <c r="T54" s="754"/>
      <c r="U54" s="751"/>
      <c r="V54" s="755"/>
      <c r="W54" s="756"/>
      <c r="X54" s="750"/>
      <c r="Y54" s="746"/>
      <c r="Z54" s="757"/>
      <c r="AA54" s="758"/>
      <c r="AB54" s="747"/>
      <c r="AC54" s="246"/>
      <c r="AD54" s="1876"/>
      <c r="AE54" s="1877"/>
    </row>
    <row r="55" spans="2:31">
      <c r="B55" s="722">
        <v>47</v>
      </c>
      <c r="C55" s="742"/>
      <c r="D55" s="742"/>
      <c r="E55" s="743"/>
      <c r="F55" s="744"/>
      <c r="G55" s="745" t="str">
        <f t="shared" si="20"/>
        <v/>
      </c>
      <c r="H55" s="745" t="str">
        <f t="shared" si="21"/>
        <v/>
      </c>
      <c r="I55" s="746"/>
      <c r="J55" s="726" t="str">
        <f t="shared" si="22"/>
        <v/>
      </c>
      <c r="K55" s="748"/>
      <c r="L55" s="749"/>
      <c r="M55" s="750"/>
      <c r="N55" s="751"/>
      <c r="O55" s="752"/>
      <c r="P55" s="753"/>
      <c r="Q55" s="750"/>
      <c r="R55" s="751"/>
      <c r="S55" s="749"/>
      <c r="T55" s="754"/>
      <c r="U55" s="751"/>
      <c r="V55" s="755"/>
      <c r="W55" s="756"/>
      <c r="X55" s="750"/>
      <c r="Y55" s="746"/>
      <c r="Z55" s="757"/>
      <c r="AA55" s="758"/>
      <c r="AB55" s="747"/>
      <c r="AC55" s="246"/>
      <c r="AD55" s="1876"/>
      <c r="AE55" s="1877"/>
    </row>
    <row r="56" spans="2:31">
      <c r="B56" s="722">
        <v>48</v>
      </c>
      <c r="C56" s="742"/>
      <c r="D56" s="742"/>
      <c r="E56" s="743"/>
      <c r="F56" s="744"/>
      <c r="G56" s="745" t="str">
        <f t="shared" si="20"/>
        <v/>
      </c>
      <c r="H56" s="745" t="str">
        <f t="shared" si="21"/>
        <v/>
      </c>
      <c r="I56" s="746"/>
      <c r="J56" s="726" t="str">
        <f t="shared" si="22"/>
        <v/>
      </c>
      <c r="K56" s="748"/>
      <c r="L56" s="749"/>
      <c r="M56" s="750"/>
      <c r="N56" s="751"/>
      <c r="O56" s="752"/>
      <c r="P56" s="753"/>
      <c r="Q56" s="750"/>
      <c r="R56" s="751"/>
      <c r="S56" s="749"/>
      <c r="T56" s="754"/>
      <c r="U56" s="751"/>
      <c r="V56" s="755"/>
      <c r="W56" s="756"/>
      <c r="X56" s="750"/>
      <c r="Y56" s="746"/>
      <c r="Z56" s="757"/>
      <c r="AA56" s="758"/>
      <c r="AB56" s="747"/>
      <c r="AC56" s="246"/>
      <c r="AD56" s="1876"/>
      <c r="AE56" s="1877"/>
    </row>
    <row r="57" spans="2:31">
      <c r="B57" s="741">
        <v>49</v>
      </c>
      <c r="C57" s="742"/>
      <c r="D57" s="742"/>
      <c r="E57" s="743"/>
      <c r="F57" s="744"/>
      <c r="G57" s="745" t="str">
        <f t="shared" si="20"/>
        <v/>
      </c>
      <c r="H57" s="745" t="str">
        <f t="shared" si="21"/>
        <v/>
      </c>
      <c r="I57" s="746"/>
      <c r="J57" s="726" t="str">
        <f t="shared" si="22"/>
        <v/>
      </c>
      <c r="K57" s="748"/>
      <c r="L57" s="749"/>
      <c r="M57" s="750"/>
      <c r="N57" s="751"/>
      <c r="O57" s="752"/>
      <c r="P57" s="753"/>
      <c r="Q57" s="750"/>
      <c r="R57" s="751"/>
      <c r="S57" s="749"/>
      <c r="T57" s="754"/>
      <c r="U57" s="751"/>
      <c r="V57" s="755"/>
      <c r="W57" s="756"/>
      <c r="X57" s="750"/>
      <c r="Y57" s="746"/>
      <c r="Z57" s="757"/>
      <c r="AA57" s="758"/>
      <c r="AB57" s="747"/>
      <c r="AC57" s="246"/>
      <c r="AD57" s="1876"/>
      <c r="AE57" s="1877"/>
    </row>
    <row r="58" spans="2:31">
      <c r="B58" s="741">
        <v>50</v>
      </c>
      <c r="C58" s="742"/>
      <c r="D58" s="742"/>
      <c r="E58" s="743"/>
      <c r="F58" s="744"/>
      <c r="G58" s="745" t="str">
        <f t="shared" si="20"/>
        <v/>
      </c>
      <c r="H58" s="745" t="str">
        <f t="shared" si="21"/>
        <v/>
      </c>
      <c r="I58" s="746"/>
      <c r="J58" s="726" t="str">
        <f t="shared" si="22"/>
        <v/>
      </c>
      <c r="K58" s="748"/>
      <c r="L58" s="749"/>
      <c r="M58" s="750"/>
      <c r="N58" s="751"/>
      <c r="O58" s="752"/>
      <c r="P58" s="753"/>
      <c r="Q58" s="750"/>
      <c r="R58" s="751"/>
      <c r="S58" s="749"/>
      <c r="T58" s="754"/>
      <c r="U58" s="751"/>
      <c r="V58" s="755"/>
      <c r="W58" s="756"/>
      <c r="X58" s="750"/>
      <c r="Y58" s="746"/>
      <c r="Z58" s="757"/>
      <c r="AA58" s="758"/>
      <c r="AB58" s="747"/>
      <c r="AC58" s="246"/>
      <c r="AD58" s="1876"/>
      <c r="AE58" s="1877"/>
    </row>
    <row r="59" spans="2:31" ht="15" thickBot="1">
      <c r="B59" s="759"/>
      <c r="C59" s="760"/>
      <c r="D59" s="760"/>
      <c r="E59" s="761" t="s">
        <v>73</v>
      </c>
      <c r="F59" s="762">
        <f>SUM(F9:F58)</f>
        <v>62889673.528999999</v>
      </c>
      <c r="G59" s="763">
        <f>SUM(G9:G58)</f>
        <v>0</v>
      </c>
      <c r="H59" s="763">
        <f>SUM(H9:H58)</f>
        <v>0</v>
      </c>
      <c r="I59" s="764">
        <f>SUM(I9:I58)</f>
        <v>-104500</v>
      </c>
      <c r="J59" s="765">
        <f>SUM(J9:J58)</f>
        <v>72218624.558349997</v>
      </c>
      <c r="K59" s="766"/>
      <c r="L59" s="767"/>
      <c r="M59" s="768"/>
      <c r="N59" s="769"/>
      <c r="O59" s="760"/>
      <c r="P59" s="770" t="str">
        <f t="shared" si="23"/>
        <v/>
      </c>
      <c r="Q59" s="768"/>
      <c r="R59" s="769"/>
      <c r="S59" s="771"/>
      <c r="T59" s="772"/>
      <c r="U59" s="769"/>
      <c r="V59" s="773"/>
      <c r="W59" s="770" t="str">
        <f t="shared" si="16"/>
        <v/>
      </c>
      <c r="X59" s="768"/>
      <c r="Y59" s="763"/>
      <c r="Z59" s="774"/>
      <c r="AA59" s="775" t="str">
        <f t="shared" si="18"/>
        <v/>
      </c>
      <c r="AB59" s="765">
        <f>SUM(AB9:AB58)</f>
        <v>0</v>
      </c>
      <c r="AC59" s="245" t="str">
        <f t="shared" si="10"/>
        <v/>
      </c>
      <c r="AD59" s="1885"/>
      <c r="AE59" s="1886"/>
    </row>
    <row r="60" spans="2:31">
      <c r="W60" s="41"/>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85" type="noConversion"/>
  <conditionalFormatting sqref="E6:F6">
    <cfRule type="cellIs" dxfId="14" priority="10" operator="greaterThan">
      <formula>0</formula>
    </cfRule>
  </conditionalFormatting>
  <conditionalFormatting sqref="I6:J6">
    <cfRule type="cellIs" dxfId="13" priority="9" operator="greaterThan">
      <formula>0</formula>
    </cfRule>
  </conditionalFormatting>
  <dataValidations disablePrompts="1" count="1">
    <dataValidation type="list" allowBlank="1" showInputMessage="1" showErrorMessage="1" sqref="R9:R59 U9:U59 N9:N59" xr:uid="{FFA9A080-AC6D-4466-90C3-1336783AC8EE}">
      <formula1>$AJ$1:$AJ$2</formula1>
    </dataValidation>
  </dataValidations>
  <printOptions horizontalCentered="1"/>
  <pageMargins left="0.2" right="0.2" top="0.75" bottom="0.75" header="0.3" footer="0.3"/>
  <pageSetup paperSize="8" scale="42"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06E2-8008-4EDD-8D61-9102139A365A}">
  <sheetPr codeName="Sheet21">
    <tabColor theme="0" tint="-0.499984740745262"/>
  </sheetPr>
  <dimension ref="A1:Y64388"/>
  <sheetViews>
    <sheetView zoomScale="55" zoomScaleNormal="55" workbookViewId="0">
      <pane ySplit="2" topLeftCell="A3" activePane="bottomLeft" state="frozen"/>
      <selection activeCell="D1" sqref="D1"/>
      <selection pane="bottomLeft" activeCell="P18" sqref="P18"/>
    </sheetView>
  </sheetViews>
  <sheetFormatPr defaultColWidth="9.109375" defaultRowHeight="43.5" customHeight="1"/>
  <cols>
    <col min="1" max="1" width="7.88671875" style="1048" bestFit="1" customWidth="1"/>
    <col min="2" max="2" width="28.44140625" style="1048" customWidth="1"/>
    <col min="3" max="3" width="30" style="1050" customWidth="1" collapsed="1"/>
    <col min="4" max="4" width="41.5546875" style="1048" customWidth="1"/>
    <col min="5" max="5" width="20.44140625" style="1048" customWidth="1"/>
    <col min="6" max="6" width="24.5546875" style="1048" bestFit="1" customWidth="1"/>
    <col min="7" max="7" width="20.5546875" style="1048" customWidth="1"/>
    <col min="8" max="8" width="8.5546875" style="1048" customWidth="1"/>
    <col min="9" max="9" width="15.88671875" style="1048" customWidth="1"/>
    <col min="10" max="10" width="17.88671875" style="1048" customWidth="1"/>
    <col min="11" max="11" width="19.33203125" style="1051" bestFit="1" customWidth="1"/>
    <col min="12" max="12" width="25" style="1051" bestFit="1" customWidth="1"/>
    <col min="13" max="13" width="21.6640625" style="1052" customWidth="1"/>
    <col min="14" max="14" width="21.6640625" style="1048" customWidth="1"/>
    <col min="15" max="15" width="28.88671875" style="1048" customWidth="1"/>
    <col min="16" max="16" width="21.6640625" style="1048" customWidth="1"/>
    <col min="17" max="17" width="22.109375" style="1052" customWidth="1"/>
    <col min="18" max="18" width="14.88671875" style="1051" bestFit="1" customWidth="1"/>
    <col min="19" max="19" width="32" style="1051" customWidth="1"/>
    <col min="20" max="20" width="20.6640625" style="1049" bestFit="1" customWidth="1"/>
    <col min="21" max="21" width="23.88671875" style="1053" bestFit="1" customWidth="1"/>
    <col min="22" max="22" width="23.44140625" style="1053" bestFit="1" customWidth="1"/>
    <col min="23" max="23" width="17.44140625" style="1053" bestFit="1" customWidth="1"/>
    <col min="24" max="25" width="23.109375" style="1048" bestFit="1" customWidth="1"/>
    <col min="26" max="261" width="9.109375" style="1048"/>
    <col min="262" max="262" width="5.33203125" style="1048" customWidth="1"/>
    <col min="263" max="263" width="8" style="1048" customWidth="1"/>
    <col min="264" max="264" width="44.44140625" style="1048" bestFit="1" customWidth="1"/>
    <col min="265" max="265" width="10.109375" style="1048" bestFit="1" customWidth="1"/>
    <col min="266" max="266" width="10.109375" style="1048" customWidth="1"/>
    <col min="267" max="267" width="10.33203125" style="1048" customWidth="1"/>
    <col min="268" max="268" width="15.88671875" style="1048" bestFit="1" customWidth="1"/>
    <col min="269" max="269" width="10.6640625" style="1048" customWidth="1"/>
    <col min="270" max="270" width="10.33203125" style="1048" customWidth="1"/>
    <col min="271" max="271" width="10.88671875" style="1048" customWidth="1"/>
    <col min="272" max="272" width="17.33203125" style="1048" customWidth="1"/>
    <col min="273" max="273" width="7.44140625" style="1048" customWidth="1"/>
    <col min="274" max="274" width="11" style="1048" customWidth="1"/>
    <col min="275" max="275" width="10.6640625" style="1048" customWidth="1"/>
    <col min="276" max="276" width="10.6640625" style="1048" bestFit="1" customWidth="1"/>
    <col min="277" max="277" width="11" style="1048" customWidth="1"/>
    <col min="278" max="278" width="6.44140625" style="1048" customWidth="1"/>
    <col min="279" max="279" width="9.109375" style="1048"/>
    <col min="280" max="280" width="33.33203125" style="1048" customWidth="1"/>
    <col min="281" max="517" width="9.109375" style="1048"/>
    <col min="518" max="518" width="5.33203125" style="1048" customWidth="1"/>
    <col min="519" max="519" width="8" style="1048" customWidth="1"/>
    <col min="520" max="520" width="44.44140625" style="1048" bestFit="1" customWidth="1"/>
    <col min="521" max="521" width="10.109375" style="1048" bestFit="1" customWidth="1"/>
    <col min="522" max="522" width="10.109375" style="1048" customWidth="1"/>
    <col min="523" max="523" width="10.33203125" style="1048" customWidth="1"/>
    <col min="524" max="524" width="15.88671875" style="1048" bestFit="1" customWidth="1"/>
    <col min="525" max="525" width="10.6640625" style="1048" customWidth="1"/>
    <col min="526" max="526" width="10.33203125" style="1048" customWidth="1"/>
    <col min="527" max="527" width="10.88671875" style="1048" customWidth="1"/>
    <col min="528" max="528" width="17.33203125" style="1048" customWidth="1"/>
    <col min="529" max="529" width="7.44140625" style="1048" customWidth="1"/>
    <col min="530" max="530" width="11" style="1048" customWidth="1"/>
    <col min="531" max="531" width="10.6640625" style="1048" customWidth="1"/>
    <col min="532" max="532" width="10.6640625" style="1048" bestFit="1" customWidth="1"/>
    <col min="533" max="533" width="11" style="1048" customWidth="1"/>
    <col min="534" max="534" width="6.44140625" style="1048" customWidth="1"/>
    <col min="535" max="535" width="9.109375" style="1048"/>
    <col min="536" max="536" width="33.33203125" style="1048" customWidth="1"/>
    <col min="537" max="773" width="9.109375" style="1048"/>
    <col min="774" max="774" width="5.33203125" style="1048" customWidth="1"/>
    <col min="775" max="775" width="8" style="1048" customWidth="1"/>
    <col min="776" max="776" width="44.44140625" style="1048" bestFit="1" customWidth="1"/>
    <col min="777" max="777" width="10.109375" style="1048" bestFit="1" customWidth="1"/>
    <col min="778" max="778" width="10.109375" style="1048" customWidth="1"/>
    <col min="779" max="779" width="10.33203125" style="1048" customWidth="1"/>
    <col min="780" max="780" width="15.88671875" style="1048" bestFit="1" customWidth="1"/>
    <col min="781" max="781" width="10.6640625" style="1048" customWidth="1"/>
    <col min="782" max="782" width="10.33203125" style="1048" customWidth="1"/>
    <col min="783" max="783" width="10.88671875" style="1048" customWidth="1"/>
    <col min="784" max="784" width="17.33203125" style="1048" customWidth="1"/>
    <col min="785" max="785" width="7.44140625" style="1048" customWidth="1"/>
    <col min="786" max="786" width="11" style="1048" customWidth="1"/>
    <col min="787" max="787" width="10.6640625" style="1048" customWidth="1"/>
    <col min="788" max="788" width="10.6640625" style="1048" bestFit="1" customWidth="1"/>
    <col min="789" max="789" width="11" style="1048" customWidth="1"/>
    <col min="790" max="790" width="6.44140625" style="1048" customWidth="1"/>
    <col min="791" max="791" width="9.109375" style="1048"/>
    <col min="792" max="792" width="33.33203125" style="1048" customWidth="1"/>
    <col min="793" max="1029" width="9.109375" style="1048"/>
    <col min="1030" max="1030" width="5.33203125" style="1048" customWidth="1"/>
    <col min="1031" max="1031" width="8" style="1048" customWidth="1"/>
    <col min="1032" max="1032" width="44.44140625" style="1048" bestFit="1" customWidth="1"/>
    <col min="1033" max="1033" width="10.109375" style="1048" bestFit="1" customWidth="1"/>
    <col min="1034" max="1034" width="10.109375" style="1048" customWidth="1"/>
    <col min="1035" max="1035" width="10.33203125" style="1048" customWidth="1"/>
    <col min="1036" max="1036" width="15.88671875" style="1048" bestFit="1" customWidth="1"/>
    <col min="1037" max="1037" width="10.6640625" style="1048" customWidth="1"/>
    <col min="1038" max="1038" width="10.33203125" style="1048" customWidth="1"/>
    <col min="1039" max="1039" width="10.88671875" style="1048" customWidth="1"/>
    <col min="1040" max="1040" width="17.33203125" style="1048" customWidth="1"/>
    <col min="1041" max="1041" width="7.44140625" style="1048" customWidth="1"/>
    <col min="1042" max="1042" width="11" style="1048" customWidth="1"/>
    <col min="1043" max="1043" width="10.6640625" style="1048" customWidth="1"/>
    <col min="1044" max="1044" width="10.6640625" style="1048" bestFit="1" customWidth="1"/>
    <col min="1045" max="1045" width="11" style="1048" customWidth="1"/>
    <col min="1046" max="1046" width="6.44140625" style="1048" customWidth="1"/>
    <col min="1047" max="1047" width="9.109375" style="1048"/>
    <col min="1048" max="1048" width="33.33203125" style="1048" customWidth="1"/>
    <col min="1049" max="1285" width="9.109375" style="1048"/>
    <col min="1286" max="1286" width="5.33203125" style="1048" customWidth="1"/>
    <col min="1287" max="1287" width="8" style="1048" customWidth="1"/>
    <col min="1288" max="1288" width="44.44140625" style="1048" bestFit="1" customWidth="1"/>
    <col min="1289" max="1289" width="10.109375" style="1048" bestFit="1" customWidth="1"/>
    <col min="1290" max="1290" width="10.109375" style="1048" customWidth="1"/>
    <col min="1291" max="1291" width="10.33203125" style="1048" customWidth="1"/>
    <col min="1292" max="1292" width="15.88671875" style="1048" bestFit="1" customWidth="1"/>
    <col min="1293" max="1293" width="10.6640625" style="1048" customWidth="1"/>
    <col min="1294" max="1294" width="10.33203125" style="1048" customWidth="1"/>
    <col min="1295" max="1295" width="10.88671875" style="1048" customWidth="1"/>
    <col min="1296" max="1296" width="17.33203125" style="1048" customWidth="1"/>
    <col min="1297" max="1297" width="7.44140625" style="1048" customWidth="1"/>
    <col min="1298" max="1298" width="11" style="1048" customWidth="1"/>
    <col min="1299" max="1299" width="10.6640625" style="1048" customWidth="1"/>
    <col min="1300" max="1300" width="10.6640625" style="1048" bestFit="1" customWidth="1"/>
    <col min="1301" max="1301" width="11" style="1048" customWidth="1"/>
    <col min="1302" max="1302" width="6.44140625" style="1048" customWidth="1"/>
    <col min="1303" max="1303" width="9.109375" style="1048"/>
    <col min="1304" max="1304" width="33.33203125" style="1048" customWidth="1"/>
    <col min="1305" max="1541" width="9.109375" style="1048"/>
    <col min="1542" max="1542" width="5.33203125" style="1048" customWidth="1"/>
    <col min="1543" max="1543" width="8" style="1048" customWidth="1"/>
    <col min="1544" max="1544" width="44.44140625" style="1048" bestFit="1" customWidth="1"/>
    <col min="1545" max="1545" width="10.109375" style="1048" bestFit="1" customWidth="1"/>
    <col min="1546" max="1546" width="10.109375" style="1048" customWidth="1"/>
    <col min="1547" max="1547" width="10.33203125" style="1048" customWidth="1"/>
    <col min="1548" max="1548" width="15.88671875" style="1048" bestFit="1" customWidth="1"/>
    <col min="1549" max="1549" width="10.6640625" style="1048" customWidth="1"/>
    <col min="1550" max="1550" width="10.33203125" style="1048" customWidth="1"/>
    <col min="1551" max="1551" width="10.88671875" style="1048" customWidth="1"/>
    <col min="1552" max="1552" width="17.33203125" style="1048" customWidth="1"/>
    <col min="1553" max="1553" width="7.44140625" style="1048" customWidth="1"/>
    <col min="1554" max="1554" width="11" style="1048" customWidth="1"/>
    <col min="1555" max="1555" width="10.6640625" style="1048" customWidth="1"/>
    <col min="1556" max="1556" width="10.6640625" style="1048" bestFit="1" customWidth="1"/>
    <col min="1557" max="1557" width="11" style="1048" customWidth="1"/>
    <col min="1558" max="1558" width="6.44140625" style="1048" customWidth="1"/>
    <col min="1559" max="1559" width="9.109375" style="1048"/>
    <col min="1560" max="1560" width="33.33203125" style="1048" customWidth="1"/>
    <col min="1561" max="1797" width="9.109375" style="1048"/>
    <col min="1798" max="1798" width="5.33203125" style="1048" customWidth="1"/>
    <col min="1799" max="1799" width="8" style="1048" customWidth="1"/>
    <col min="1800" max="1800" width="44.44140625" style="1048" bestFit="1" customWidth="1"/>
    <col min="1801" max="1801" width="10.109375" style="1048" bestFit="1" customWidth="1"/>
    <col min="1802" max="1802" width="10.109375" style="1048" customWidth="1"/>
    <col min="1803" max="1803" width="10.33203125" style="1048" customWidth="1"/>
    <col min="1804" max="1804" width="15.88671875" style="1048" bestFit="1" customWidth="1"/>
    <col min="1805" max="1805" width="10.6640625" style="1048" customWidth="1"/>
    <col min="1806" max="1806" width="10.33203125" style="1048" customWidth="1"/>
    <col min="1807" max="1807" width="10.88671875" style="1048" customWidth="1"/>
    <col min="1808" max="1808" width="17.33203125" style="1048" customWidth="1"/>
    <col min="1809" max="1809" width="7.44140625" style="1048" customWidth="1"/>
    <col min="1810" max="1810" width="11" style="1048" customWidth="1"/>
    <col min="1811" max="1811" width="10.6640625" style="1048" customWidth="1"/>
    <col min="1812" max="1812" width="10.6640625" style="1048" bestFit="1" customWidth="1"/>
    <col min="1813" max="1813" width="11" style="1048" customWidth="1"/>
    <col min="1814" max="1814" width="6.44140625" style="1048" customWidth="1"/>
    <col min="1815" max="1815" width="9.109375" style="1048"/>
    <col min="1816" max="1816" width="33.33203125" style="1048" customWidth="1"/>
    <col min="1817" max="2053" width="9.109375" style="1048"/>
    <col min="2054" max="2054" width="5.33203125" style="1048" customWidth="1"/>
    <col min="2055" max="2055" width="8" style="1048" customWidth="1"/>
    <col min="2056" max="2056" width="44.44140625" style="1048" bestFit="1" customWidth="1"/>
    <col min="2057" max="2057" width="10.109375" style="1048" bestFit="1" customWidth="1"/>
    <col min="2058" max="2058" width="10.109375" style="1048" customWidth="1"/>
    <col min="2059" max="2059" width="10.33203125" style="1048" customWidth="1"/>
    <col min="2060" max="2060" width="15.88671875" style="1048" bestFit="1" customWidth="1"/>
    <col min="2061" max="2061" width="10.6640625" style="1048" customWidth="1"/>
    <col min="2062" max="2062" width="10.33203125" style="1048" customWidth="1"/>
    <col min="2063" max="2063" width="10.88671875" style="1048" customWidth="1"/>
    <col min="2064" max="2064" width="17.33203125" style="1048" customWidth="1"/>
    <col min="2065" max="2065" width="7.44140625" style="1048" customWidth="1"/>
    <col min="2066" max="2066" width="11" style="1048" customWidth="1"/>
    <col min="2067" max="2067" width="10.6640625" style="1048" customWidth="1"/>
    <col min="2068" max="2068" width="10.6640625" style="1048" bestFit="1" customWidth="1"/>
    <col min="2069" max="2069" width="11" style="1048" customWidth="1"/>
    <col min="2070" max="2070" width="6.44140625" style="1048" customWidth="1"/>
    <col min="2071" max="2071" width="9.109375" style="1048"/>
    <col min="2072" max="2072" width="33.33203125" style="1048" customWidth="1"/>
    <col min="2073" max="2309" width="9.109375" style="1048"/>
    <col min="2310" max="2310" width="5.33203125" style="1048" customWidth="1"/>
    <col min="2311" max="2311" width="8" style="1048" customWidth="1"/>
    <col min="2312" max="2312" width="44.44140625" style="1048" bestFit="1" customWidth="1"/>
    <col min="2313" max="2313" width="10.109375" style="1048" bestFit="1" customWidth="1"/>
    <col min="2314" max="2314" width="10.109375" style="1048" customWidth="1"/>
    <col min="2315" max="2315" width="10.33203125" style="1048" customWidth="1"/>
    <col min="2316" max="2316" width="15.88671875" style="1048" bestFit="1" customWidth="1"/>
    <col min="2317" max="2317" width="10.6640625" style="1048" customWidth="1"/>
    <col min="2318" max="2318" width="10.33203125" style="1048" customWidth="1"/>
    <col min="2319" max="2319" width="10.88671875" style="1048" customWidth="1"/>
    <col min="2320" max="2320" width="17.33203125" style="1048" customWidth="1"/>
    <col min="2321" max="2321" width="7.44140625" style="1048" customWidth="1"/>
    <col min="2322" max="2322" width="11" style="1048" customWidth="1"/>
    <col min="2323" max="2323" width="10.6640625" style="1048" customWidth="1"/>
    <col min="2324" max="2324" width="10.6640625" style="1048" bestFit="1" customWidth="1"/>
    <col min="2325" max="2325" width="11" style="1048" customWidth="1"/>
    <col min="2326" max="2326" width="6.44140625" style="1048" customWidth="1"/>
    <col min="2327" max="2327" width="9.109375" style="1048"/>
    <col min="2328" max="2328" width="33.33203125" style="1048" customWidth="1"/>
    <col min="2329" max="2565" width="9.109375" style="1048"/>
    <col min="2566" max="2566" width="5.33203125" style="1048" customWidth="1"/>
    <col min="2567" max="2567" width="8" style="1048" customWidth="1"/>
    <col min="2568" max="2568" width="44.44140625" style="1048" bestFit="1" customWidth="1"/>
    <col min="2569" max="2569" width="10.109375" style="1048" bestFit="1" customWidth="1"/>
    <col min="2570" max="2570" width="10.109375" style="1048" customWidth="1"/>
    <col min="2571" max="2571" width="10.33203125" style="1048" customWidth="1"/>
    <col min="2572" max="2572" width="15.88671875" style="1048" bestFit="1" customWidth="1"/>
    <col min="2573" max="2573" width="10.6640625" style="1048" customWidth="1"/>
    <col min="2574" max="2574" width="10.33203125" style="1048" customWidth="1"/>
    <col min="2575" max="2575" width="10.88671875" style="1048" customWidth="1"/>
    <col min="2576" max="2576" width="17.33203125" style="1048" customWidth="1"/>
    <col min="2577" max="2577" width="7.44140625" style="1048" customWidth="1"/>
    <col min="2578" max="2578" width="11" style="1048" customWidth="1"/>
    <col min="2579" max="2579" width="10.6640625" style="1048" customWidth="1"/>
    <col min="2580" max="2580" width="10.6640625" style="1048" bestFit="1" customWidth="1"/>
    <col min="2581" max="2581" width="11" style="1048" customWidth="1"/>
    <col min="2582" max="2582" width="6.44140625" style="1048" customWidth="1"/>
    <col min="2583" max="2583" width="9.109375" style="1048"/>
    <col min="2584" max="2584" width="33.33203125" style="1048" customWidth="1"/>
    <col min="2585" max="2821" width="9.109375" style="1048"/>
    <col min="2822" max="2822" width="5.33203125" style="1048" customWidth="1"/>
    <col min="2823" max="2823" width="8" style="1048" customWidth="1"/>
    <col min="2824" max="2824" width="44.44140625" style="1048" bestFit="1" customWidth="1"/>
    <col min="2825" max="2825" width="10.109375" style="1048" bestFit="1" customWidth="1"/>
    <col min="2826" max="2826" width="10.109375" style="1048" customWidth="1"/>
    <col min="2827" max="2827" width="10.33203125" style="1048" customWidth="1"/>
    <col min="2828" max="2828" width="15.88671875" style="1048" bestFit="1" customWidth="1"/>
    <col min="2829" max="2829" width="10.6640625" style="1048" customWidth="1"/>
    <col min="2830" max="2830" width="10.33203125" style="1048" customWidth="1"/>
    <col min="2831" max="2831" width="10.88671875" style="1048" customWidth="1"/>
    <col min="2832" max="2832" width="17.33203125" style="1048" customWidth="1"/>
    <col min="2833" max="2833" width="7.44140625" style="1048" customWidth="1"/>
    <col min="2834" max="2834" width="11" style="1048" customWidth="1"/>
    <col min="2835" max="2835" width="10.6640625" style="1048" customWidth="1"/>
    <col min="2836" max="2836" width="10.6640625" style="1048" bestFit="1" customWidth="1"/>
    <col min="2837" max="2837" width="11" style="1048" customWidth="1"/>
    <col min="2838" max="2838" width="6.44140625" style="1048" customWidth="1"/>
    <col min="2839" max="2839" width="9.109375" style="1048"/>
    <col min="2840" max="2840" width="33.33203125" style="1048" customWidth="1"/>
    <col min="2841" max="3077" width="9.109375" style="1048"/>
    <col min="3078" max="3078" width="5.33203125" style="1048" customWidth="1"/>
    <col min="3079" max="3079" width="8" style="1048" customWidth="1"/>
    <col min="3080" max="3080" width="44.44140625" style="1048" bestFit="1" customWidth="1"/>
    <col min="3081" max="3081" width="10.109375" style="1048" bestFit="1" customWidth="1"/>
    <col min="3082" max="3082" width="10.109375" style="1048" customWidth="1"/>
    <col min="3083" max="3083" width="10.33203125" style="1048" customWidth="1"/>
    <col min="3084" max="3084" width="15.88671875" style="1048" bestFit="1" customWidth="1"/>
    <col min="3085" max="3085" width="10.6640625" style="1048" customWidth="1"/>
    <col min="3086" max="3086" width="10.33203125" style="1048" customWidth="1"/>
    <col min="3087" max="3087" width="10.88671875" style="1048" customWidth="1"/>
    <col min="3088" max="3088" width="17.33203125" style="1048" customWidth="1"/>
    <col min="3089" max="3089" width="7.44140625" style="1048" customWidth="1"/>
    <col min="3090" max="3090" width="11" style="1048" customWidth="1"/>
    <col min="3091" max="3091" width="10.6640625" style="1048" customWidth="1"/>
    <col min="3092" max="3092" width="10.6640625" style="1048" bestFit="1" customWidth="1"/>
    <col min="3093" max="3093" width="11" style="1048" customWidth="1"/>
    <col min="3094" max="3094" width="6.44140625" style="1048" customWidth="1"/>
    <col min="3095" max="3095" width="9.109375" style="1048"/>
    <col min="3096" max="3096" width="33.33203125" style="1048" customWidth="1"/>
    <col min="3097" max="3333" width="9.109375" style="1048"/>
    <col min="3334" max="3334" width="5.33203125" style="1048" customWidth="1"/>
    <col min="3335" max="3335" width="8" style="1048" customWidth="1"/>
    <col min="3336" max="3336" width="44.44140625" style="1048" bestFit="1" customWidth="1"/>
    <col min="3337" max="3337" width="10.109375" style="1048" bestFit="1" customWidth="1"/>
    <col min="3338" max="3338" width="10.109375" style="1048" customWidth="1"/>
    <col min="3339" max="3339" width="10.33203125" style="1048" customWidth="1"/>
    <col min="3340" max="3340" width="15.88671875" style="1048" bestFit="1" customWidth="1"/>
    <col min="3341" max="3341" width="10.6640625" style="1048" customWidth="1"/>
    <col min="3342" max="3342" width="10.33203125" style="1048" customWidth="1"/>
    <col min="3343" max="3343" width="10.88671875" style="1048" customWidth="1"/>
    <col min="3344" max="3344" width="17.33203125" style="1048" customWidth="1"/>
    <col min="3345" max="3345" width="7.44140625" style="1048" customWidth="1"/>
    <col min="3346" max="3346" width="11" style="1048" customWidth="1"/>
    <col min="3347" max="3347" width="10.6640625" style="1048" customWidth="1"/>
    <col min="3348" max="3348" width="10.6640625" style="1048" bestFit="1" customWidth="1"/>
    <col min="3349" max="3349" width="11" style="1048" customWidth="1"/>
    <col min="3350" max="3350" width="6.44140625" style="1048" customWidth="1"/>
    <col min="3351" max="3351" width="9.109375" style="1048"/>
    <col min="3352" max="3352" width="33.33203125" style="1048" customWidth="1"/>
    <col min="3353" max="3589" width="9.109375" style="1048"/>
    <col min="3590" max="3590" width="5.33203125" style="1048" customWidth="1"/>
    <col min="3591" max="3591" width="8" style="1048" customWidth="1"/>
    <col min="3592" max="3592" width="44.44140625" style="1048" bestFit="1" customWidth="1"/>
    <col min="3593" max="3593" width="10.109375" style="1048" bestFit="1" customWidth="1"/>
    <col min="3594" max="3594" width="10.109375" style="1048" customWidth="1"/>
    <col min="3595" max="3595" width="10.33203125" style="1048" customWidth="1"/>
    <col min="3596" max="3596" width="15.88671875" style="1048" bestFit="1" customWidth="1"/>
    <col min="3597" max="3597" width="10.6640625" style="1048" customWidth="1"/>
    <col min="3598" max="3598" width="10.33203125" style="1048" customWidth="1"/>
    <col min="3599" max="3599" width="10.88671875" style="1048" customWidth="1"/>
    <col min="3600" max="3600" width="17.33203125" style="1048" customWidth="1"/>
    <col min="3601" max="3601" width="7.44140625" style="1048" customWidth="1"/>
    <col min="3602" max="3602" width="11" style="1048" customWidth="1"/>
    <col min="3603" max="3603" width="10.6640625" style="1048" customWidth="1"/>
    <col min="3604" max="3604" width="10.6640625" style="1048" bestFit="1" customWidth="1"/>
    <col min="3605" max="3605" width="11" style="1048" customWidth="1"/>
    <col min="3606" max="3606" width="6.44140625" style="1048" customWidth="1"/>
    <col min="3607" max="3607" width="9.109375" style="1048"/>
    <col min="3608" max="3608" width="33.33203125" style="1048" customWidth="1"/>
    <col min="3609" max="3845" width="9.109375" style="1048"/>
    <col min="3846" max="3846" width="5.33203125" style="1048" customWidth="1"/>
    <col min="3847" max="3847" width="8" style="1048" customWidth="1"/>
    <col min="3848" max="3848" width="44.44140625" style="1048" bestFit="1" customWidth="1"/>
    <col min="3849" max="3849" width="10.109375" style="1048" bestFit="1" customWidth="1"/>
    <col min="3850" max="3850" width="10.109375" style="1048" customWidth="1"/>
    <col min="3851" max="3851" width="10.33203125" style="1048" customWidth="1"/>
    <col min="3852" max="3852" width="15.88671875" style="1048" bestFit="1" customWidth="1"/>
    <col min="3853" max="3853" width="10.6640625" style="1048" customWidth="1"/>
    <col min="3854" max="3854" width="10.33203125" style="1048" customWidth="1"/>
    <col min="3855" max="3855" width="10.88671875" style="1048" customWidth="1"/>
    <col min="3856" max="3856" width="17.33203125" style="1048" customWidth="1"/>
    <col min="3857" max="3857" width="7.44140625" style="1048" customWidth="1"/>
    <col min="3858" max="3858" width="11" style="1048" customWidth="1"/>
    <col min="3859" max="3859" width="10.6640625" style="1048" customWidth="1"/>
    <col min="3860" max="3860" width="10.6640625" style="1048" bestFit="1" customWidth="1"/>
    <col min="3861" max="3861" width="11" style="1048" customWidth="1"/>
    <col min="3862" max="3862" width="6.44140625" style="1048" customWidth="1"/>
    <col min="3863" max="3863" width="9.109375" style="1048"/>
    <col min="3864" max="3864" width="33.33203125" style="1048" customWidth="1"/>
    <col min="3865" max="4101" width="9.109375" style="1048"/>
    <col min="4102" max="4102" width="5.33203125" style="1048" customWidth="1"/>
    <col min="4103" max="4103" width="8" style="1048" customWidth="1"/>
    <col min="4104" max="4104" width="44.44140625" style="1048" bestFit="1" customWidth="1"/>
    <col min="4105" max="4105" width="10.109375" style="1048" bestFit="1" customWidth="1"/>
    <col min="4106" max="4106" width="10.109375" style="1048" customWidth="1"/>
    <col min="4107" max="4107" width="10.33203125" style="1048" customWidth="1"/>
    <col min="4108" max="4108" width="15.88671875" style="1048" bestFit="1" customWidth="1"/>
    <col min="4109" max="4109" width="10.6640625" style="1048" customWidth="1"/>
    <col min="4110" max="4110" width="10.33203125" style="1048" customWidth="1"/>
    <col min="4111" max="4111" width="10.88671875" style="1048" customWidth="1"/>
    <col min="4112" max="4112" width="17.33203125" style="1048" customWidth="1"/>
    <col min="4113" max="4113" width="7.44140625" style="1048" customWidth="1"/>
    <col min="4114" max="4114" width="11" style="1048" customWidth="1"/>
    <col min="4115" max="4115" width="10.6640625" style="1048" customWidth="1"/>
    <col min="4116" max="4116" width="10.6640625" style="1048" bestFit="1" customWidth="1"/>
    <col min="4117" max="4117" width="11" style="1048" customWidth="1"/>
    <col min="4118" max="4118" width="6.44140625" style="1048" customWidth="1"/>
    <col min="4119" max="4119" width="9.109375" style="1048"/>
    <col min="4120" max="4120" width="33.33203125" style="1048" customWidth="1"/>
    <col min="4121" max="4357" width="9.109375" style="1048"/>
    <col min="4358" max="4358" width="5.33203125" style="1048" customWidth="1"/>
    <col min="4359" max="4359" width="8" style="1048" customWidth="1"/>
    <col min="4360" max="4360" width="44.44140625" style="1048" bestFit="1" customWidth="1"/>
    <col min="4361" max="4361" width="10.109375" style="1048" bestFit="1" customWidth="1"/>
    <col min="4362" max="4362" width="10.109375" style="1048" customWidth="1"/>
    <col min="4363" max="4363" width="10.33203125" style="1048" customWidth="1"/>
    <col min="4364" max="4364" width="15.88671875" style="1048" bestFit="1" customWidth="1"/>
    <col min="4365" max="4365" width="10.6640625" style="1048" customWidth="1"/>
    <col min="4366" max="4366" width="10.33203125" style="1048" customWidth="1"/>
    <col min="4367" max="4367" width="10.88671875" style="1048" customWidth="1"/>
    <col min="4368" max="4368" width="17.33203125" style="1048" customWidth="1"/>
    <col min="4369" max="4369" width="7.44140625" style="1048" customWidth="1"/>
    <col min="4370" max="4370" width="11" style="1048" customWidth="1"/>
    <col min="4371" max="4371" width="10.6640625" style="1048" customWidth="1"/>
    <col min="4372" max="4372" width="10.6640625" style="1048" bestFit="1" customWidth="1"/>
    <col min="4373" max="4373" width="11" style="1048" customWidth="1"/>
    <col min="4374" max="4374" width="6.44140625" style="1048" customWidth="1"/>
    <col min="4375" max="4375" width="9.109375" style="1048"/>
    <col min="4376" max="4376" width="33.33203125" style="1048" customWidth="1"/>
    <col min="4377" max="4613" width="9.109375" style="1048"/>
    <col min="4614" max="4614" width="5.33203125" style="1048" customWidth="1"/>
    <col min="4615" max="4615" width="8" style="1048" customWidth="1"/>
    <col min="4616" max="4616" width="44.44140625" style="1048" bestFit="1" customWidth="1"/>
    <col min="4617" max="4617" width="10.109375" style="1048" bestFit="1" customWidth="1"/>
    <col min="4618" max="4618" width="10.109375" style="1048" customWidth="1"/>
    <col min="4619" max="4619" width="10.33203125" style="1048" customWidth="1"/>
    <col min="4620" max="4620" width="15.88671875" style="1048" bestFit="1" customWidth="1"/>
    <col min="4621" max="4621" width="10.6640625" style="1048" customWidth="1"/>
    <col min="4622" max="4622" width="10.33203125" style="1048" customWidth="1"/>
    <col min="4623" max="4623" width="10.88671875" style="1048" customWidth="1"/>
    <col min="4624" max="4624" width="17.33203125" style="1048" customWidth="1"/>
    <col min="4625" max="4625" width="7.44140625" style="1048" customWidth="1"/>
    <col min="4626" max="4626" width="11" style="1048" customWidth="1"/>
    <col min="4627" max="4627" width="10.6640625" style="1048" customWidth="1"/>
    <col min="4628" max="4628" width="10.6640625" style="1048" bestFit="1" customWidth="1"/>
    <col min="4629" max="4629" width="11" style="1048" customWidth="1"/>
    <col min="4630" max="4630" width="6.44140625" style="1048" customWidth="1"/>
    <col min="4631" max="4631" width="9.109375" style="1048"/>
    <col min="4632" max="4632" width="33.33203125" style="1048" customWidth="1"/>
    <col min="4633" max="4869" width="9.109375" style="1048"/>
    <col min="4870" max="4870" width="5.33203125" style="1048" customWidth="1"/>
    <col min="4871" max="4871" width="8" style="1048" customWidth="1"/>
    <col min="4872" max="4872" width="44.44140625" style="1048" bestFit="1" customWidth="1"/>
    <col min="4873" max="4873" width="10.109375" style="1048" bestFit="1" customWidth="1"/>
    <col min="4874" max="4874" width="10.109375" style="1048" customWidth="1"/>
    <col min="4875" max="4875" width="10.33203125" style="1048" customWidth="1"/>
    <col min="4876" max="4876" width="15.88671875" style="1048" bestFit="1" customWidth="1"/>
    <col min="4877" max="4877" width="10.6640625" style="1048" customWidth="1"/>
    <col min="4878" max="4878" width="10.33203125" style="1048" customWidth="1"/>
    <col min="4879" max="4879" width="10.88671875" style="1048" customWidth="1"/>
    <col min="4880" max="4880" width="17.33203125" style="1048" customWidth="1"/>
    <col min="4881" max="4881" width="7.44140625" style="1048" customWidth="1"/>
    <col min="4882" max="4882" width="11" style="1048" customWidth="1"/>
    <col min="4883" max="4883" width="10.6640625" style="1048" customWidth="1"/>
    <col min="4884" max="4884" width="10.6640625" style="1048" bestFit="1" customWidth="1"/>
    <col min="4885" max="4885" width="11" style="1048" customWidth="1"/>
    <col min="4886" max="4886" width="6.44140625" style="1048" customWidth="1"/>
    <col min="4887" max="4887" width="9.109375" style="1048"/>
    <col min="4888" max="4888" width="33.33203125" style="1048" customWidth="1"/>
    <col min="4889" max="5125" width="9.109375" style="1048"/>
    <col min="5126" max="5126" width="5.33203125" style="1048" customWidth="1"/>
    <col min="5127" max="5127" width="8" style="1048" customWidth="1"/>
    <col min="5128" max="5128" width="44.44140625" style="1048" bestFit="1" customWidth="1"/>
    <col min="5129" max="5129" width="10.109375" style="1048" bestFit="1" customWidth="1"/>
    <col min="5130" max="5130" width="10.109375" style="1048" customWidth="1"/>
    <col min="5131" max="5131" width="10.33203125" style="1048" customWidth="1"/>
    <col min="5132" max="5132" width="15.88671875" style="1048" bestFit="1" customWidth="1"/>
    <col min="5133" max="5133" width="10.6640625" style="1048" customWidth="1"/>
    <col min="5134" max="5134" width="10.33203125" style="1048" customWidth="1"/>
    <col min="5135" max="5135" width="10.88671875" style="1048" customWidth="1"/>
    <col min="5136" max="5136" width="17.33203125" style="1048" customWidth="1"/>
    <col min="5137" max="5137" width="7.44140625" style="1048" customWidth="1"/>
    <col min="5138" max="5138" width="11" style="1048" customWidth="1"/>
    <col min="5139" max="5139" width="10.6640625" style="1048" customWidth="1"/>
    <col min="5140" max="5140" width="10.6640625" style="1048" bestFit="1" customWidth="1"/>
    <col min="5141" max="5141" width="11" style="1048" customWidth="1"/>
    <col min="5142" max="5142" width="6.44140625" style="1048" customWidth="1"/>
    <col min="5143" max="5143" width="9.109375" style="1048"/>
    <col min="5144" max="5144" width="33.33203125" style="1048" customWidth="1"/>
    <col min="5145" max="5381" width="9.109375" style="1048"/>
    <col min="5382" max="5382" width="5.33203125" style="1048" customWidth="1"/>
    <col min="5383" max="5383" width="8" style="1048" customWidth="1"/>
    <col min="5384" max="5384" width="44.44140625" style="1048" bestFit="1" customWidth="1"/>
    <col min="5385" max="5385" width="10.109375" style="1048" bestFit="1" customWidth="1"/>
    <col min="5386" max="5386" width="10.109375" style="1048" customWidth="1"/>
    <col min="5387" max="5387" width="10.33203125" style="1048" customWidth="1"/>
    <col min="5388" max="5388" width="15.88671875" style="1048" bestFit="1" customWidth="1"/>
    <col min="5389" max="5389" width="10.6640625" style="1048" customWidth="1"/>
    <col min="5390" max="5390" width="10.33203125" style="1048" customWidth="1"/>
    <col min="5391" max="5391" width="10.88671875" style="1048" customWidth="1"/>
    <col min="5392" max="5392" width="17.33203125" style="1048" customWidth="1"/>
    <col min="5393" max="5393" width="7.44140625" style="1048" customWidth="1"/>
    <col min="5394" max="5394" width="11" style="1048" customWidth="1"/>
    <col min="5395" max="5395" width="10.6640625" style="1048" customWidth="1"/>
    <col min="5396" max="5396" width="10.6640625" style="1048" bestFit="1" customWidth="1"/>
    <col min="5397" max="5397" width="11" style="1048" customWidth="1"/>
    <col min="5398" max="5398" width="6.44140625" style="1048" customWidth="1"/>
    <col min="5399" max="5399" width="9.109375" style="1048"/>
    <col min="5400" max="5400" width="33.33203125" style="1048" customWidth="1"/>
    <col min="5401" max="5637" width="9.109375" style="1048"/>
    <col min="5638" max="5638" width="5.33203125" style="1048" customWidth="1"/>
    <col min="5639" max="5639" width="8" style="1048" customWidth="1"/>
    <col min="5640" max="5640" width="44.44140625" style="1048" bestFit="1" customWidth="1"/>
    <col min="5641" max="5641" width="10.109375" style="1048" bestFit="1" customWidth="1"/>
    <col min="5642" max="5642" width="10.109375" style="1048" customWidth="1"/>
    <col min="5643" max="5643" width="10.33203125" style="1048" customWidth="1"/>
    <col min="5644" max="5644" width="15.88671875" style="1048" bestFit="1" customWidth="1"/>
    <col min="5645" max="5645" width="10.6640625" style="1048" customWidth="1"/>
    <col min="5646" max="5646" width="10.33203125" style="1048" customWidth="1"/>
    <col min="5647" max="5647" width="10.88671875" style="1048" customWidth="1"/>
    <col min="5648" max="5648" width="17.33203125" style="1048" customWidth="1"/>
    <col min="5649" max="5649" width="7.44140625" style="1048" customWidth="1"/>
    <col min="5650" max="5650" width="11" style="1048" customWidth="1"/>
    <col min="5651" max="5651" width="10.6640625" style="1048" customWidth="1"/>
    <col min="5652" max="5652" width="10.6640625" style="1048" bestFit="1" customWidth="1"/>
    <col min="5653" max="5653" width="11" style="1048" customWidth="1"/>
    <col min="5654" max="5654" width="6.44140625" style="1048" customWidth="1"/>
    <col min="5655" max="5655" width="9.109375" style="1048"/>
    <col min="5656" max="5656" width="33.33203125" style="1048" customWidth="1"/>
    <col min="5657" max="5893" width="9.109375" style="1048"/>
    <col min="5894" max="5894" width="5.33203125" style="1048" customWidth="1"/>
    <col min="5895" max="5895" width="8" style="1048" customWidth="1"/>
    <col min="5896" max="5896" width="44.44140625" style="1048" bestFit="1" customWidth="1"/>
    <col min="5897" max="5897" width="10.109375" style="1048" bestFit="1" customWidth="1"/>
    <col min="5898" max="5898" width="10.109375" style="1048" customWidth="1"/>
    <col min="5899" max="5899" width="10.33203125" style="1048" customWidth="1"/>
    <col min="5900" max="5900" width="15.88671875" style="1048" bestFit="1" customWidth="1"/>
    <col min="5901" max="5901" width="10.6640625" style="1048" customWidth="1"/>
    <col min="5902" max="5902" width="10.33203125" style="1048" customWidth="1"/>
    <col min="5903" max="5903" width="10.88671875" style="1048" customWidth="1"/>
    <col min="5904" max="5904" width="17.33203125" style="1048" customWidth="1"/>
    <col min="5905" max="5905" width="7.44140625" style="1048" customWidth="1"/>
    <col min="5906" max="5906" width="11" style="1048" customWidth="1"/>
    <col min="5907" max="5907" width="10.6640625" style="1048" customWidth="1"/>
    <col min="5908" max="5908" width="10.6640625" style="1048" bestFit="1" customWidth="1"/>
    <col min="5909" max="5909" width="11" style="1048" customWidth="1"/>
    <col min="5910" max="5910" width="6.44140625" style="1048" customWidth="1"/>
    <col min="5911" max="5911" width="9.109375" style="1048"/>
    <col min="5912" max="5912" width="33.33203125" style="1048" customWidth="1"/>
    <col min="5913" max="6149" width="9.109375" style="1048"/>
    <col min="6150" max="6150" width="5.33203125" style="1048" customWidth="1"/>
    <col min="6151" max="6151" width="8" style="1048" customWidth="1"/>
    <col min="6152" max="6152" width="44.44140625" style="1048" bestFit="1" customWidth="1"/>
    <col min="6153" max="6153" width="10.109375" style="1048" bestFit="1" customWidth="1"/>
    <col min="6154" max="6154" width="10.109375" style="1048" customWidth="1"/>
    <col min="6155" max="6155" width="10.33203125" style="1048" customWidth="1"/>
    <col min="6156" max="6156" width="15.88671875" style="1048" bestFit="1" customWidth="1"/>
    <col min="6157" max="6157" width="10.6640625" style="1048" customWidth="1"/>
    <col min="6158" max="6158" width="10.33203125" style="1048" customWidth="1"/>
    <col min="6159" max="6159" width="10.88671875" style="1048" customWidth="1"/>
    <col min="6160" max="6160" width="17.33203125" style="1048" customWidth="1"/>
    <col min="6161" max="6161" width="7.44140625" style="1048" customWidth="1"/>
    <col min="6162" max="6162" width="11" style="1048" customWidth="1"/>
    <col min="6163" max="6163" width="10.6640625" style="1048" customWidth="1"/>
    <col min="6164" max="6164" width="10.6640625" style="1048" bestFit="1" customWidth="1"/>
    <col min="6165" max="6165" width="11" style="1048" customWidth="1"/>
    <col min="6166" max="6166" width="6.44140625" style="1048" customWidth="1"/>
    <col min="6167" max="6167" width="9.109375" style="1048"/>
    <col min="6168" max="6168" width="33.33203125" style="1048" customWidth="1"/>
    <col min="6169" max="6405" width="9.109375" style="1048"/>
    <col min="6406" max="6406" width="5.33203125" style="1048" customWidth="1"/>
    <col min="6407" max="6407" width="8" style="1048" customWidth="1"/>
    <col min="6408" max="6408" width="44.44140625" style="1048" bestFit="1" customWidth="1"/>
    <col min="6409" max="6409" width="10.109375" style="1048" bestFit="1" customWidth="1"/>
    <col min="6410" max="6410" width="10.109375" style="1048" customWidth="1"/>
    <col min="6411" max="6411" width="10.33203125" style="1048" customWidth="1"/>
    <col min="6412" max="6412" width="15.88671875" style="1048" bestFit="1" customWidth="1"/>
    <col min="6413" max="6413" width="10.6640625" style="1048" customWidth="1"/>
    <col min="6414" max="6414" width="10.33203125" style="1048" customWidth="1"/>
    <col min="6415" max="6415" width="10.88671875" style="1048" customWidth="1"/>
    <col min="6416" max="6416" width="17.33203125" style="1048" customWidth="1"/>
    <col min="6417" max="6417" width="7.44140625" style="1048" customWidth="1"/>
    <col min="6418" max="6418" width="11" style="1048" customWidth="1"/>
    <col min="6419" max="6419" width="10.6640625" style="1048" customWidth="1"/>
    <col min="6420" max="6420" width="10.6640625" style="1048" bestFit="1" customWidth="1"/>
    <col min="6421" max="6421" width="11" style="1048" customWidth="1"/>
    <col min="6422" max="6422" width="6.44140625" style="1048" customWidth="1"/>
    <col min="6423" max="6423" width="9.109375" style="1048"/>
    <col min="6424" max="6424" width="33.33203125" style="1048" customWidth="1"/>
    <col min="6425" max="6661" width="9.109375" style="1048"/>
    <col min="6662" max="6662" width="5.33203125" style="1048" customWidth="1"/>
    <col min="6663" max="6663" width="8" style="1048" customWidth="1"/>
    <col min="6664" max="6664" width="44.44140625" style="1048" bestFit="1" customWidth="1"/>
    <col min="6665" max="6665" width="10.109375" style="1048" bestFit="1" customWidth="1"/>
    <col min="6666" max="6666" width="10.109375" style="1048" customWidth="1"/>
    <col min="6667" max="6667" width="10.33203125" style="1048" customWidth="1"/>
    <col min="6668" max="6668" width="15.88671875" style="1048" bestFit="1" customWidth="1"/>
    <col min="6669" max="6669" width="10.6640625" style="1048" customWidth="1"/>
    <col min="6670" max="6670" width="10.33203125" style="1048" customWidth="1"/>
    <col min="6671" max="6671" width="10.88671875" style="1048" customWidth="1"/>
    <col min="6672" max="6672" width="17.33203125" style="1048" customWidth="1"/>
    <col min="6673" max="6673" width="7.44140625" style="1048" customWidth="1"/>
    <col min="6674" max="6674" width="11" style="1048" customWidth="1"/>
    <col min="6675" max="6675" width="10.6640625" style="1048" customWidth="1"/>
    <col min="6676" max="6676" width="10.6640625" style="1048" bestFit="1" customWidth="1"/>
    <col min="6677" max="6677" width="11" style="1048" customWidth="1"/>
    <col min="6678" max="6678" width="6.44140625" style="1048" customWidth="1"/>
    <col min="6679" max="6679" width="9.109375" style="1048"/>
    <col min="6680" max="6680" width="33.33203125" style="1048" customWidth="1"/>
    <col min="6681" max="6917" width="9.109375" style="1048"/>
    <col min="6918" max="6918" width="5.33203125" style="1048" customWidth="1"/>
    <col min="6919" max="6919" width="8" style="1048" customWidth="1"/>
    <col min="6920" max="6920" width="44.44140625" style="1048" bestFit="1" customWidth="1"/>
    <col min="6921" max="6921" width="10.109375" style="1048" bestFit="1" customWidth="1"/>
    <col min="6922" max="6922" width="10.109375" style="1048" customWidth="1"/>
    <col min="6923" max="6923" width="10.33203125" style="1048" customWidth="1"/>
    <col min="6924" max="6924" width="15.88671875" style="1048" bestFit="1" customWidth="1"/>
    <col min="6925" max="6925" width="10.6640625" style="1048" customWidth="1"/>
    <col min="6926" max="6926" width="10.33203125" style="1048" customWidth="1"/>
    <col min="6927" max="6927" width="10.88671875" style="1048" customWidth="1"/>
    <col min="6928" max="6928" width="17.33203125" style="1048" customWidth="1"/>
    <col min="6929" max="6929" width="7.44140625" style="1048" customWidth="1"/>
    <col min="6930" max="6930" width="11" style="1048" customWidth="1"/>
    <col min="6931" max="6931" width="10.6640625" style="1048" customWidth="1"/>
    <col min="6932" max="6932" width="10.6640625" style="1048" bestFit="1" customWidth="1"/>
    <col min="6933" max="6933" width="11" style="1048" customWidth="1"/>
    <col min="6934" max="6934" width="6.44140625" style="1048" customWidth="1"/>
    <col min="6935" max="6935" width="9.109375" style="1048"/>
    <col min="6936" max="6936" width="33.33203125" style="1048" customWidth="1"/>
    <col min="6937" max="7173" width="9.109375" style="1048"/>
    <col min="7174" max="7174" width="5.33203125" style="1048" customWidth="1"/>
    <col min="7175" max="7175" width="8" style="1048" customWidth="1"/>
    <col min="7176" max="7176" width="44.44140625" style="1048" bestFit="1" customWidth="1"/>
    <col min="7177" max="7177" width="10.109375" style="1048" bestFit="1" customWidth="1"/>
    <col min="7178" max="7178" width="10.109375" style="1048" customWidth="1"/>
    <col min="7179" max="7179" width="10.33203125" style="1048" customWidth="1"/>
    <col min="7180" max="7180" width="15.88671875" style="1048" bestFit="1" customWidth="1"/>
    <col min="7181" max="7181" width="10.6640625" style="1048" customWidth="1"/>
    <col min="7182" max="7182" width="10.33203125" style="1048" customWidth="1"/>
    <col min="7183" max="7183" width="10.88671875" style="1048" customWidth="1"/>
    <col min="7184" max="7184" width="17.33203125" style="1048" customWidth="1"/>
    <col min="7185" max="7185" width="7.44140625" style="1048" customWidth="1"/>
    <col min="7186" max="7186" width="11" style="1048" customWidth="1"/>
    <col min="7187" max="7187" width="10.6640625" style="1048" customWidth="1"/>
    <col min="7188" max="7188" width="10.6640625" style="1048" bestFit="1" customWidth="1"/>
    <col min="7189" max="7189" width="11" style="1048" customWidth="1"/>
    <col min="7190" max="7190" width="6.44140625" style="1048" customWidth="1"/>
    <col min="7191" max="7191" width="9.109375" style="1048"/>
    <col min="7192" max="7192" width="33.33203125" style="1048" customWidth="1"/>
    <col min="7193" max="7429" width="9.109375" style="1048"/>
    <col min="7430" max="7430" width="5.33203125" style="1048" customWidth="1"/>
    <col min="7431" max="7431" width="8" style="1048" customWidth="1"/>
    <col min="7432" max="7432" width="44.44140625" style="1048" bestFit="1" customWidth="1"/>
    <col min="7433" max="7433" width="10.109375" style="1048" bestFit="1" customWidth="1"/>
    <col min="7434" max="7434" width="10.109375" style="1048" customWidth="1"/>
    <col min="7435" max="7435" width="10.33203125" style="1048" customWidth="1"/>
    <col min="7436" max="7436" width="15.88671875" style="1048" bestFit="1" customWidth="1"/>
    <col min="7437" max="7437" width="10.6640625" style="1048" customWidth="1"/>
    <col min="7438" max="7438" width="10.33203125" style="1048" customWidth="1"/>
    <col min="7439" max="7439" width="10.88671875" style="1048" customWidth="1"/>
    <col min="7440" max="7440" width="17.33203125" style="1048" customWidth="1"/>
    <col min="7441" max="7441" width="7.44140625" style="1048" customWidth="1"/>
    <col min="7442" max="7442" width="11" style="1048" customWidth="1"/>
    <col min="7443" max="7443" width="10.6640625" style="1048" customWidth="1"/>
    <col min="7444" max="7444" width="10.6640625" style="1048" bestFit="1" customWidth="1"/>
    <col min="7445" max="7445" width="11" style="1048" customWidth="1"/>
    <col min="7446" max="7446" width="6.44140625" style="1048" customWidth="1"/>
    <col min="7447" max="7447" width="9.109375" style="1048"/>
    <col min="7448" max="7448" width="33.33203125" style="1048" customWidth="1"/>
    <col min="7449" max="7685" width="9.109375" style="1048"/>
    <col min="7686" max="7686" width="5.33203125" style="1048" customWidth="1"/>
    <col min="7687" max="7687" width="8" style="1048" customWidth="1"/>
    <col min="7688" max="7688" width="44.44140625" style="1048" bestFit="1" customWidth="1"/>
    <col min="7689" max="7689" width="10.109375" style="1048" bestFit="1" customWidth="1"/>
    <col min="7690" max="7690" width="10.109375" style="1048" customWidth="1"/>
    <col min="7691" max="7691" width="10.33203125" style="1048" customWidth="1"/>
    <col min="7692" max="7692" width="15.88671875" style="1048" bestFit="1" customWidth="1"/>
    <col min="7693" max="7693" width="10.6640625" style="1048" customWidth="1"/>
    <col min="7694" max="7694" width="10.33203125" style="1048" customWidth="1"/>
    <col min="7695" max="7695" width="10.88671875" style="1048" customWidth="1"/>
    <col min="7696" max="7696" width="17.33203125" style="1048" customWidth="1"/>
    <col min="7697" max="7697" width="7.44140625" style="1048" customWidth="1"/>
    <col min="7698" max="7698" width="11" style="1048" customWidth="1"/>
    <col min="7699" max="7699" width="10.6640625" style="1048" customWidth="1"/>
    <col min="7700" max="7700" width="10.6640625" style="1048" bestFit="1" customWidth="1"/>
    <col min="7701" max="7701" width="11" style="1048" customWidth="1"/>
    <col min="7702" max="7702" width="6.44140625" style="1048" customWidth="1"/>
    <col min="7703" max="7703" width="9.109375" style="1048"/>
    <col min="7704" max="7704" width="33.33203125" style="1048" customWidth="1"/>
    <col min="7705" max="7941" width="9.109375" style="1048"/>
    <col min="7942" max="7942" width="5.33203125" style="1048" customWidth="1"/>
    <col min="7943" max="7943" width="8" style="1048" customWidth="1"/>
    <col min="7944" max="7944" width="44.44140625" style="1048" bestFit="1" customWidth="1"/>
    <col min="7945" max="7945" width="10.109375" style="1048" bestFit="1" customWidth="1"/>
    <col min="7946" max="7946" width="10.109375" style="1048" customWidth="1"/>
    <col min="7947" max="7947" width="10.33203125" style="1048" customWidth="1"/>
    <col min="7948" max="7948" width="15.88671875" style="1048" bestFit="1" customWidth="1"/>
    <col min="7949" max="7949" width="10.6640625" style="1048" customWidth="1"/>
    <col min="7950" max="7950" width="10.33203125" style="1048" customWidth="1"/>
    <col min="7951" max="7951" width="10.88671875" style="1048" customWidth="1"/>
    <col min="7952" max="7952" width="17.33203125" style="1048" customWidth="1"/>
    <col min="7953" max="7953" width="7.44140625" style="1048" customWidth="1"/>
    <col min="7954" max="7954" width="11" style="1048" customWidth="1"/>
    <col min="7955" max="7955" width="10.6640625" style="1048" customWidth="1"/>
    <col min="7956" max="7956" width="10.6640625" style="1048" bestFit="1" customWidth="1"/>
    <col min="7957" max="7957" width="11" style="1048" customWidth="1"/>
    <col min="7958" max="7958" width="6.44140625" style="1048" customWidth="1"/>
    <col min="7959" max="7959" width="9.109375" style="1048"/>
    <col min="7960" max="7960" width="33.33203125" style="1048" customWidth="1"/>
    <col min="7961" max="8197" width="9.109375" style="1048"/>
    <col min="8198" max="8198" width="5.33203125" style="1048" customWidth="1"/>
    <col min="8199" max="8199" width="8" style="1048" customWidth="1"/>
    <col min="8200" max="8200" width="44.44140625" style="1048" bestFit="1" customWidth="1"/>
    <col min="8201" max="8201" width="10.109375" style="1048" bestFit="1" customWidth="1"/>
    <col min="8202" max="8202" width="10.109375" style="1048" customWidth="1"/>
    <col min="8203" max="8203" width="10.33203125" style="1048" customWidth="1"/>
    <col min="8204" max="8204" width="15.88671875" style="1048" bestFit="1" customWidth="1"/>
    <col min="8205" max="8205" width="10.6640625" style="1048" customWidth="1"/>
    <col min="8206" max="8206" width="10.33203125" style="1048" customWidth="1"/>
    <col min="8207" max="8207" width="10.88671875" style="1048" customWidth="1"/>
    <col min="8208" max="8208" width="17.33203125" style="1048" customWidth="1"/>
    <col min="8209" max="8209" width="7.44140625" style="1048" customWidth="1"/>
    <col min="8210" max="8210" width="11" style="1048" customWidth="1"/>
    <col min="8211" max="8211" width="10.6640625" style="1048" customWidth="1"/>
    <col min="8212" max="8212" width="10.6640625" style="1048" bestFit="1" customWidth="1"/>
    <col min="8213" max="8213" width="11" style="1048" customWidth="1"/>
    <col min="8214" max="8214" width="6.44140625" style="1048" customWidth="1"/>
    <col min="8215" max="8215" width="9.109375" style="1048"/>
    <col min="8216" max="8216" width="33.33203125" style="1048" customWidth="1"/>
    <col min="8217" max="8453" width="9.109375" style="1048"/>
    <col min="8454" max="8454" width="5.33203125" style="1048" customWidth="1"/>
    <col min="8455" max="8455" width="8" style="1048" customWidth="1"/>
    <col min="8456" max="8456" width="44.44140625" style="1048" bestFit="1" customWidth="1"/>
    <col min="8457" max="8457" width="10.109375" style="1048" bestFit="1" customWidth="1"/>
    <col min="8458" max="8458" width="10.109375" style="1048" customWidth="1"/>
    <col min="8459" max="8459" width="10.33203125" style="1048" customWidth="1"/>
    <col min="8460" max="8460" width="15.88671875" style="1048" bestFit="1" customWidth="1"/>
    <col min="8461" max="8461" width="10.6640625" style="1048" customWidth="1"/>
    <col min="8462" max="8462" width="10.33203125" style="1048" customWidth="1"/>
    <col min="8463" max="8463" width="10.88671875" style="1048" customWidth="1"/>
    <col min="8464" max="8464" width="17.33203125" style="1048" customWidth="1"/>
    <col min="8465" max="8465" width="7.44140625" style="1048" customWidth="1"/>
    <col min="8466" max="8466" width="11" style="1048" customWidth="1"/>
    <col min="8467" max="8467" width="10.6640625" style="1048" customWidth="1"/>
    <col min="8468" max="8468" width="10.6640625" style="1048" bestFit="1" customWidth="1"/>
    <col min="8469" max="8469" width="11" style="1048" customWidth="1"/>
    <col min="8470" max="8470" width="6.44140625" style="1048" customWidth="1"/>
    <col min="8471" max="8471" width="9.109375" style="1048"/>
    <col min="8472" max="8472" width="33.33203125" style="1048" customWidth="1"/>
    <col min="8473" max="8709" width="9.109375" style="1048"/>
    <col min="8710" max="8710" width="5.33203125" style="1048" customWidth="1"/>
    <col min="8711" max="8711" width="8" style="1048" customWidth="1"/>
    <col min="8712" max="8712" width="44.44140625" style="1048" bestFit="1" customWidth="1"/>
    <col min="8713" max="8713" width="10.109375" style="1048" bestFit="1" customWidth="1"/>
    <col min="8714" max="8714" width="10.109375" style="1048" customWidth="1"/>
    <col min="8715" max="8715" width="10.33203125" style="1048" customWidth="1"/>
    <col min="8716" max="8716" width="15.88671875" style="1048" bestFit="1" customWidth="1"/>
    <col min="8717" max="8717" width="10.6640625" style="1048" customWidth="1"/>
    <col min="8718" max="8718" width="10.33203125" style="1048" customWidth="1"/>
    <col min="8719" max="8719" width="10.88671875" style="1048" customWidth="1"/>
    <col min="8720" max="8720" width="17.33203125" style="1048" customWidth="1"/>
    <col min="8721" max="8721" width="7.44140625" style="1048" customWidth="1"/>
    <col min="8722" max="8722" width="11" style="1048" customWidth="1"/>
    <col min="8723" max="8723" width="10.6640625" style="1048" customWidth="1"/>
    <col min="8724" max="8724" width="10.6640625" style="1048" bestFit="1" customWidth="1"/>
    <col min="8725" max="8725" width="11" style="1048" customWidth="1"/>
    <col min="8726" max="8726" width="6.44140625" style="1048" customWidth="1"/>
    <col min="8727" max="8727" width="9.109375" style="1048"/>
    <col min="8728" max="8728" width="33.33203125" style="1048" customWidth="1"/>
    <col min="8729" max="8965" width="9.109375" style="1048"/>
    <col min="8966" max="8966" width="5.33203125" style="1048" customWidth="1"/>
    <col min="8967" max="8967" width="8" style="1048" customWidth="1"/>
    <col min="8968" max="8968" width="44.44140625" style="1048" bestFit="1" customWidth="1"/>
    <col min="8969" max="8969" width="10.109375" style="1048" bestFit="1" customWidth="1"/>
    <col min="8970" max="8970" width="10.109375" style="1048" customWidth="1"/>
    <col min="8971" max="8971" width="10.33203125" style="1048" customWidth="1"/>
    <col min="8972" max="8972" width="15.88671875" style="1048" bestFit="1" customWidth="1"/>
    <col min="8973" max="8973" width="10.6640625" style="1048" customWidth="1"/>
    <col min="8974" max="8974" width="10.33203125" style="1048" customWidth="1"/>
    <col min="8975" max="8975" width="10.88671875" style="1048" customWidth="1"/>
    <col min="8976" max="8976" width="17.33203125" style="1048" customWidth="1"/>
    <col min="8977" max="8977" width="7.44140625" style="1048" customWidth="1"/>
    <col min="8978" max="8978" width="11" style="1048" customWidth="1"/>
    <col min="8979" max="8979" width="10.6640625" style="1048" customWidth="1"/>
    <col min="8980" max="8980" width="10.6640625" style="1048" bestFit="1" customWidth="1"/>
    <col min="8981" max="8981" width="11" style="1048" customWidth="1"/>
    <col min="8982" max="8982" width="6.44140625" style="1048" customWidth="1"/>
    <col min="8983" max="8983" width="9.109375" style="1048"/>
    <col min="8984" max="8984" width="33.33203125" style="1048" customWidth="1"/>
    <col min="8985" max="9221" width="9.109375" style="1048"/>
    <col min="9222" max="9222" width="5.33203125" style="1048" customWidth="1"/>
    <col min="9223" max="9223" width="8" style="1048" customWidth="1"/>
    <col min="9224" max="9224" width="44.44140625" style="1048" bestFit="1" customWidth="1"/>
    <col min="9225" max="9225" width="10.109375" style="1048" bestFit="1" customWidth="1"/>
    <col min="9226" max="9226" width="10.109375" style="1048" customWidth="1"/>
    <col min="9227" max="9227" width="10.33203125" style="1048" customWidth="1"/>
    <col min="9228" max="9228" width="15.88671875" style="1048" bestFit="1" customWidth="1"/>
    <col min="9229" max="9229" width="10.6640625" style="1048" customWidth="1"/>
    <col min="9230" max="9230" width="10.33203125" style="1048" customWidth="1"/>
    <col min="9231" max="9231" width="10.88671875" style="1048" customWidth="1"/>
    <col min="9232" max="9232" width="17.33203125" style="1048" customWidth="1"/>
    <col min="9233" max="9233" width="7.44140625" style="1048" customWidth="1"/>
    <col min="9234" max="9234" width="11" style="1048" customWidth="1"/>
    <col min="9235" max="9235" width="10.6640625" style="1048" customWidth="1"/>
    <col min="9236" max="9236" width="10.6640625" style="1048" bestFit="1" customWidth="1"/>
    <col min="9237" max="9237" width="11" style="1048" customWidth="1"/>
    <col min="9238" max="9238" width="6.44140625" style="1048" customWidth="1"/>
    <col min="9239" max="9239" width="9.109375" style="1048"/>
    <col min="9240" max="9240" width="33.33203125" style="1048" customWidth="1"/>
    <col min="9241" max="9477" width="9.109375" style="1048"/>
    <col min="9478" max="9478" width="5.33203125" style="1048" customWidth="1"/>
    <col min="9479" max="9479" width="8" style="1048" customWidth="1"/>
    <col min="9480" max="9480" width="44.44140625" style="1048" bestFit="1" customWidth="1"/>
    <col min="9481" max="9481" width="10.109375" style="1048" bestFit="1" customWidth="1"/>
    <col min="9482" max="9482" width="10.109375" style="1048" customWidth="1"/>
    <col min="9483" max="9483" width="10.33203125" style="1048" customWidth="1"/>
    <col min="9484" max="9484" width="15.88671875" style="1048" bestFit="1" customWidth="1"/>
    <col min="9485" max="9485" width="10.6640625" style="1048" customWidth="1"/>
    <col min="9486" max="9486" width="10.33203125" style="1048" customWidth="1"/>
    <col min="9487" max="9487" width="10.88671875" style="1048" customWidth="1"/>
    <col min="9488" max="9488" width="17.33203125" style="1048" customWidth="1"/>
    <col min="9489" max="9489" width="7.44140625" style="1048" customWidth="1"/>
    <col min="9490" max="9490" width="11" style="1048" customWidth="1"/>
    <col min="9491" max="9491" width="10.6640625" style="1048" customWidth="1"/>
    <col min="9492" max="9492" width="10.6640625" style="1048" bestFit="1" customWidth="1"/>
    <col min="9493" max="9493" width="11" style="1048" customWidth="1"/>
    <col min="9494" max="9494" width="6.44140625" style="1048" customWidth="1"/>
    <col min="9495" max="9495" width="9.109375" style="1048"/>
    <col min="9496" max="9496" width="33.33203125" style="1048" customWidth="1"/>
    <col min="9497" max="9733" width="9.109375" style="1048"/>
    <col min="9734" max="9734" width="5.33203125" style="1048" customWidth="1"/>
    <col min="9735" max="9735" width="8" style="1048" customWidth="1"/>
    <col min="9736" max="9736" width="44.44140625" style="1048" bestFit="1" customWidth="1"/>
    <col min="9737" max="9737" width="10.109375" style="1048" bestFit="1" customWidth="1"/>
    <col min="9738" max="9738" width="10.109375" style="1048" customWidth="1"/>
    <col min="9739" max="9739" width="10.33203125" style="1048" customWidth="1"/>
    <col min="9740" max="9740" width="15.88671875" style="1048" bestFit="1" customWidth="1"/>
    <col min="9741" max="9741" width="10.6640625" style="1048" customWidth="1"/>
    <col min="9742" max="9742" width="10.33203125" style="1048" customWidth="1"/>
    <col min="9743" max="9743" width="10.88671875" style="1048" customWidth="1"/>
    <col min="9744" max="9744" width="17.33203125" style="1048" customWidth="1"/>
    <col min="9745" max="9745" width="7.44140625" style="1048" customWidth="1"/>
    <col min="9746" max="9746" width="11" style="1048" customWidth="1"/>
    <col min="9747" max="9747" width="10.6640625" style="1048" customWidth="1"/>
    <col min="9748" max="9748" width="10.6640625" style="1048" bestFit="1" customWidth="1"/>
    <col min="9749" max="9749" width="11" style="1048" customWidth="1"/>
    <col min="9750" max="9750" width="6.44140625" style="1048" customWidth="1"/>
    <col min="9751" max="9751" width="9.109375" style="1048"/>
    <col min="9752" max="9752" width="33.33203125" style="1048" customWidth="1"/>
    <col min="9753" max="9989" width="9.109375" style="1048"/>
    <col min="9990" max="9990" width="5.33203125" style="1048" customWidth="1"/>
    <col min="9991" max="9991" width="8" style="1048" customWidth="1"/>
    <col min="9992" max="9992" width="44.44140625" style="1048" bestFit="1" customWidth="1"/>
    <col min="9993" max="9993" width="10.109375" style="1048" bestFit="1" customWidth="1"/>
    <col min="9994" max="9994" width="10.109375" style="1048" customWidth="1"/>
    <col min="9995" max="9995" width="10.33203125" style="1048" customWidth="1"/>
    <col min="9996" max="9996" width="15.88671875" style="1048" bestFit="1" customWidth="1"/>
    <col min="9997" max="9997" width="10.6640625" style="1048" customWidth="1"/>
    <col min="9998" max="9998" width="10.33203125" style="1048" customWidth="1"/>
    <col min="9999" max="9999" width="10.88671875" style="1048" customWidth="1"/>
    <col min="10000" max="10000" width="17.33203125" style="1048" customWidth="1"/>
    <col min="10001" max="10001" width="7.44140625" style="1048" customWidth="1"/>
    <col min="10002" max="10002" width="11" style="1048" customWidth="1"/>
    <col min="10003" max="10003" width="10.6640625" style="1048" customWidth="1"/>
    <col min="10004" max="10004" width="10.6640625" style="1048" bestFit="1" customWidth="1"/>
    <col min="10005" max="10005" width="11" style="1048" customWidth="1"/>
    <col min="10006" max="10006" width="6.44140625" style="1048" customWidth="1"/>
    <col min="10007" max="10007" width="9.109375" style="1048"/>
    <col min="10008" max="10008" width="33.33203125" style="1048" customWidth="1"/>
    <col min="10009" max="10245" width="9.109375" style="1048"/>
    <col min="10246" max="10246" width="5.33203125" style="1048" customWidth="1"/>
    <col min="10247" max="10247" width="8" style="1048" customWidth="1"/>
    <col min="10248" max="10248" width="44.44140625" style="1048" bestFit="1" customWidth="1"/>
    <col min="10249" max="10249" width="10.109375" style="1048" bestFit="1" customWidth="1"/>
    <col min="10250" max="10250" width="10.109375" style="1048" customWidth="1"/>
    <col min="10251" max="10251" width="10.33203125" style="1048" customWidth="1"/>
    <col min="10252" max="10252" width="15.88671875" style="1048" bestFit="1" customWidth="1"/>
    <col min="10253" max="10253" width="10.6640625" style="1048" customWidth="1"/>
    <col min="10254" max="10254" width="10.33203125" style="1048" customWidth="1"/>
    <col min="10255" max="10255" width="10.88671875" style="1048" customWidth="1"/>
    <col min="10256" max="10256" width="17.33203125" style="1048" customWidth="1"/>
    <col min="10257" max="10257" width="7.44140625" style="1048" customWidth="1"/>
    <col min="10258" max="10258" width="11" style="1048" customWidth="1"/>
    <col min="10259" max="10259" width="10.6640625" style="1048" customWidth="1"/>
    <col min="10260" max="10260" width="10.6640625" style="1048" bestFit="1" customWidth="1"/>
    <col min="10261" max="10261" width="11" style="1048" customWidth="1"/>
    <col min="10262" max="10262" width="6.44140625" style="1048" customWidth="1"/>
    <col min="10263" max="10263" width="9.109375" style="1048"/>
    <col min="10264" max="10264" width="33.33203125" style="1048" customWidth="1"/>
    <col min="10265" max="10501" width="9.109375" style="1048"/>
    <col min="10502" max="10502" width="5.33203125" style="1048" customWidth="1"/>
    <col min="10503" max="10503" width="8" style="1048" customWidth="1"/>
    <col min="10504" max="10504" width="44.44140625" style="1048" bestFit="1" customWidth="1"/>
    <col min="10505" max="10505" width="10.109375" style="1048" bestFit="1" customWidth="1"/>
    <col min="10506" max="10506" width="10.109375" style="1048" customWidth="1"/>
    <col min="10507" max="10507" width="10.33203125" style="1048" customWidth="1"/>
    <col min="10508" max="10508" width="15.88671875" style="1048" bestFit="1" customWidth="1"/>
    <col min="10509" max="10509" width="10.6640625" style="1048" customWidth="1"/>
    <col min="10510" max="10510" width="10.33203125" style="1048" customWidth="1"/>
    <col min="10511" max="10511" width="10.88671875" style="1048" customWidth="1"/>
    <col min="10512" max="10512" width="17.33203125" style="1048" customWidth="1"/>
    <col min="10513" max="10513" width="7.44140625" style="1048" customWidth="1"/>
    <col min="10514" max="10514" width="11" style="1048" customWidth="1"/>
    <col min="10515" max="10515" width="10.6640625" style="1048" customWidth="1"/>
    <col min="10516" max="10516" width="10.6640625" style="1048" bestFit="1" customWidth="1"/>
    <col min="10517" max="10517" width="11" style="1048" customWidth="1"/>
    <col min="10518" max="10518" width="6.44140625" style="1048" customWidth="1"/>
    <col min="10519" max="10519" width="9.109375" style="1048"/>
    <col min="10520" max="10520" width="33.33203125" style="1048" customWidth="1"/>
    <col min="10521" max="10757" width="9.109375" style="1048"/>
    <col min="10758" max="10758" width="5.33203125" style="1048" customWidth="1"/>
    <col min="10759" max="10759" width="8" style="1048" customWidth="1"/>
    <col min="10760" max="10760" width="44.44140625" style="1048" bestFit="1" customWidth="1"/>
    <col min="10761" max="10761" width="10.109375" style="1048" bestFit="1" customWidth="1"/>
    <col min="10762" max="10762" width="10.109375" style="1048" customWidth="1"/>
    <col min="10763" max="10763" width="10.33203125" style="1048" customWidth="1"/>
    <col min="10764" max="10764" width="15.88671875" style="1048" bestFit="1" customWidth="1"/>
    <col min="10765" max="10765" width="10.6640625" style="1048" customWidth="1"/>
    <col min="10766" max="10766" width="10.33203125" style="1048" customWidth="1"/>
    <col min="10767" max="10767" width="10.88671875" style="1048" customWidth="1"/>
    <col min="10768" max="10768" width="17.33203125" style="1048" customWidth="1"/>
    <col min="10769" max="10769" width="7.44140625" style="1048" customWidth="1"/>
    <col min="10770" max="10770" width="11" style="1048" customWidth="1"/>
    <col min="10771" max="10771" width="10.6640625" style="1048" customWidth="1"/>
    <col min="10772" max="10772" width="10.6640625" style="1048" bestFit="1" customWidth="1"/>
    <col min="10773" max="10773" width="11" style="1048" customWidth="1"/>
    <col min="10774" max="10774" width="6.44140625" style="1048" customWidth="1"/>
    <col min="10775" max="10775" width="9.109375" style="1048"/>
    <col min="10776" max="10776" width="33.33203125" style="1048" customWidth="1"/>
    <col min="10777" max="11013" width="9.109375" style="1048"/>
    <col min="11014" max="11014" width="5.33203125" style="1048" customWidth="1"/>
    <col min="11015" max="11015" width="8" style="1048" customWidth="1"/>
    <col min="11016" max="11016" width="44.44140625" style="1048" bestFit="1" customWidth="1"/>
    <col min="11017" max="11017" width="10.109375" style="1048" bestFit="1" customWidth="1"/>
    <col min="11018" max="11018" width="10.109375" style="1048" customWidth="1"/>
    <col min="11019" max="11019" width="10.33203125" style="1048" customWidth="1"/>
    <col min="11020" max="11020" width="15.88671875" style="1048" bestFit="1" customWidth="1"/>
    <col min="11021" max="11021" width="10.6640625" style="1048" customWidth="1"/>
    <col min="11022" max="11022" width="10.33203125" style="1048" customWidth="1"/>
    <col min="11023" max="11023" width="10.88671875" style="1048" customWidth="1"/>
    <col min="11024" max="11024" width="17.33203125" style="1048" customWidth="1"/>
    <col min="11025" max="11025" width="7.44140625" style="1048" customWidth="1"/>
    <col min="11026" max="11026" width="11" style="1048" customWidth="1"/>
    <col min="11027" max="11027" width="10.6640625" style="1048" customWidth="1"/>
    <col min="11028" max="11028" width="10.6640625" style="1048" bestFit="1" customWidth="1"/>
    <col min="11029" max="11029" width="11" style="1048" customWidth="1"/>
    <col min="11030" max="11030" width="6.44140625" style="1048" customWidth="1"/>
    <col min="11031" max="11031" width="9.109375" style="1048"/>
    <col min="11032" max="11032" width="33.33203125" style="1048" customWidth="1"/>
    <col min="11033" max="11269" width="9.109375" style="1048"/>
    <col min="11270" max="11270" width="5.33203125" style="1048" customWidth="1"/>
    <col min="11271" max="11271" width="8" style="1048" customWidth="1"/>
    <col min="11272" max="11272" width="44.44140625" style="1048" bestFit="1" customWidth="1"/>
    <col min="11273" max="11273" width="10.109375" style="1048" bestFit="1" customWidth="1"/>
    <col min="11274" max="11274" width="10.109375" style="1048" customWidth="1"/>
    <col min="11275" max="11275" width="10.33203125" style="1048" customWidth="1"/>
    <col min="11276" max="11276" width="15.88671875" style="1048" bestFit="1" customWidth="1"/>
    <col min="11277" max="11277" width="10.6640625" style="1048" customWidth="1"/>
    <col min="11278" max="11278" width="10.33203125" style="1048" customWidth="1"/>
    <col min="11279" max="11279" width="10.88671875" style="1048" customWidth="1"/>
    <col min="11280" max="11280" width="17.33203125" style="1048" customWidth="1"/>
    <col min="11281" max="11281" width="7.44140625" style="1048" customWidth="1"/>
    <col min="11282" max="11282" width="11" style="1048" customWidth="1"/>
    <col min="11283" max="11283" width="10.6640625" style="1048" customWidth="1"/>
    <col min="11284" max="11284" width="10.6640625" style="1048" bestFit="1" customWidth="1"/>
    <col min="11285" max="11285" width="11" style="1048" customWidth="1"/>
    <col min="11286" max="11286" width="6.44140625" style="1048" customWidth="1"/>
    <col min="11287" max="11287" width="9.109375" style="1048"/>
    <col min="11288" max="11288" width="33.33203125" style="1048" customWidth="1"/>
    <col min="11289" max="11525" width="9.109375" style="1048"/>
    <col min="11526" max="11526" width="5.33203125" style="1048" customWidth="1"/>
    <col min="11527" max="11527" width="8" style="1048" customWidth="1"/>
    <col min="11528" max="11528" width="44.44140625" style="1048" bestFit="1" customWidth="1"/>
    <col min="11529" max="11529" width="10.109375" style="1048" bestFit="1" customWidth="1"/>
    <col min="11530" max="11530" width="10.109375" style="1048" customWidth="1"/>
    <col min="11531" max="11531" width="10.33203125" style="1048" customWidth="1"/>
    <col min="11532" max="11532" width="15.88671875" style="1048" bestFit="1" customWidth="1"/>
    <col min="11533" max="11533" width="10.6640625" style="1048" customWidth="1"/>
    <col min="11534" max="11534" width="10.33203125" style="1048" customWidth="1"/>
    <col min="11535" max="11535" width="10.88671875" style="1048" customWidth="1"/>
    <col min="11536" max="11536" width="17.33203125" style="1048" customWidth="1"/>
    <col min="11537" max="11537" width="7.44140625" style="1048" customWidth="1"/>
    <col min="11538" max="11538" width="11" style="1048" customWidth="1"/>
    <col min="11539" max="11539" width="10.6640625" style="1048" customWidth="1"/>
    <col min="11540" max="11540" width="10.6640625" style="1048" bestFit="1" customWidth="1"/>
    <col min="11541" max="11541" width="11" style="1048" customWidth="1"/>
    <col min="11542" max="11542" width="6.44140625" style="1048" customWidth="1"/>
    <col min="11543" max="11543" width="9.109375" style="1048"/>
    <col min="11544" max="11544" width="33.33203125" style="1048" customWidth="1"/>
    <col min="11545" max="11781" width="9.109375" style="1048"/>
    <col min="11782" max="11782" width="5.33203125" style="1048" customWidth="1"/>
    <col min="11783" max="11783" width="8" style="1048" customWidth="1"/>
    <col min="11784" max="11784" width="44.44140625" style="1048" bestFit="1" customWidth="1"/>
    <col min="11785" max="11785" width="10.109375" style="1048" bestFit="1" customWidth="1"/>
    <col min="11786" max="11786" width="10.109375" style="1048" customWidth="1"/>
    <col min="11787" max="11787" width="10.33203125" style="1048" customWidth="1"/>
    <col min="11788" max="11788" width="15.88671875" style="1048" bestFit="1" customWidth="1"/>
    <col min="11789" max="11789" width="10.6640625" style="1048" customWidth="1"/>
    <col min="11790" max="11790" width="10.33203125" style="1048" customWidth="1"/>
    <col min="11791" max="11791" width="10.88671875" style="1048" customWidth="1"/>
    <col min="11792" max="11792" width="17.33203125" style="1048" customWidth="1"/>
    <col min="11793" max="11793" width="7.44140625" style="1048" customWidth="1"/>
    <col min="11794" max="11794" width="11" style="1048" customWidth="1"/>
    <col min="11795" max="11795" width="10.6640625" style="1048" customWidth="1"/>
    <col min="11796" max="11796" width="10.6640625" style="1048" bestFit="1" customWidth="1"/>
    <col min="11797" max="11797" width="11" style="1048" customWidth="1"/>
    <col min="11798" max="11798" width="6.44140625" style="1048" customWidth="1"/>
    <col min="11799" max="11799" width="9.109375" style="1048"/>
    <col min="11800" max="11800" width="33.33203125" style="1048" customWidth="1"/>
    <col min="11801" max="12037" width="9.109375" style="1048"/>
    <col min="12038" max="12038" width="5.33203125" style="1048" customWidth="1"/>
    <col min="12039" max="12039" width="8" style="1048" customWidth="1"/>
    <col min="12040" max="12040" width="44.44140625" style="1048" bestFit="1" customWidth="1"/>
    <col min="12041" max="12041" width="10.109375" style="1048" bestFit="1" customWidth="1"/>
    <col min="12042" max="12042" width="10.109375" style="1048" customWidth="1"/>
    <col min="12043" max="12043" width="10.33203125" style="1048" customWidth="1"/>
    <col min="12044" max="12044" width="15.88671875" style="1048" bestFit="1" customWidth="1"/>
    <col min="12045" max="12045" width="10.6640625" style="1048" customWidth="1"/>
    <col min="12046" max="12046" width="10.33203125" style="1048" customWidth="1"/>
    <col min="12047" max="12047" width="10.88671875" style="1048" customWidth="1"/>
    <col min="12048" max="12048" width="17.33203125" style="1048" customWidth="1"/>
    <col min="12049" max="12049" width="7.44140625" style="1048" customWidth="1"/>
    <col min="12050" max="12050" width="11" style="1048" customWidth="1"/>
    <col min="12051" max="12051" width="10.6640625" style="1048" customWidth="1"/>
    <col min="12052" max="12052" width="10.6640625" style="1048" bestFit="1" customWidth="1"/>
    <col min="12053" max="12053" width="11" style="1048" customWidth="1"/>
    <col min="12054" max="12054" width="6.44140625" style="1048" customWidth="1"/>
    <col min="12055" max="12055" width="9.109375" style="1048"/>
    <col min="12056" max="12056" width="33.33203125" style="1048" customWidth="1"/>
    <col min="12057" max="12293" width="9.109375" style="1048"/>
    <col min="12294" max="12294" width="5.33203125" style="1048" customWidth="1"/>
    <col min="12295" max="12295" width="8" style="1048" customWidth="1"/>
    <col min="12296" max="12296" width="44.44140625" style="1048" bestFit="1" customWidth="1"/>
    <col min="12297" max="12297" width="10.109375" style="1048" bestFit="1" customWidth="1"/>
    <col min="12298" max="12298" width="10.109375" style="1048" customWidth="1"/>
    <col min="12299" max="12299" width="10.33203125" style="1048" customWidth="1"/>
    <col min="12300" max="12300" width="15.88671875" style="1048" bestFit="1" customWidth="1"/>
    <col min="12301" max="12301" width="10.6640625" style="1048" customWidth="1"/>
    <col min="12302" max="12302" width="10.33203125" style="1048" customWidth="1"/>
    <col min="12303" max="12303" width="10.88671875" style="1048" customWidth="1"/>
    <col min="12304" max="12304" width="17.33203125" style="1048" customWidth="1"/>
    <col min="12305" max="12305" width="7.44140625" style="1048" customWidth="1"/>
    <col min="12306" max="12306" width="11" style="1048" customWidth="1"/>
    <col min="12307" max="12307" width="10.6640625" style="1048" customWidth="1"/>
    <col min="12308" max="12308" width="10.6640625" style="1048" bestFit="1" customWidth="1"/>
    <col min="12309" max="12309" width="11" style="1048" customWidth="1"/>
    <col min="12310" max="12310" width="6.44140625" style="1048" customWidth="1"/>
    <col min="12311" max="12311" width="9.109375" style="1048"/>
    <col min="12312" max="12312" width="33.33203125" style="1048" customWidth="1"/>
    <col min="12313" max="12549" width="9.109375" style="1048"/>
    <col min="12550" max="12550" width="5.33203125" style="1048" customWidth="1"/>
    <col min="12551" max="12551" width="8" style="1048" customWidth="1"/>
    <col min="12552" max="12552" width="44.44140625" style="1048" bestFit="1" customWidth="1"/>
    <col min="12553" max="12553" width="10.109375" style="1048" bestFit="1" customWidth="1"/>
    <col min="12554" max="12554" width="10.109375" style="1048" customWidth="1"/>
    <col min="12555" max="12555" width="10.33203125" style="1048" customWidth="1"/>
    <col min="12556" max="12556" width="15.88671875" style="1048" bestFit="1" customWidth="1"/>
    <col min="12557" max="12557" width="10.6640625" style="1048" customWidth="1"/>
    <col min="12558" max="12558" width="10.33203125" style="1048" customWidth="1"/>
    <col min="12559" max="12559" width="10.88671875" style="1048" customWidth="1"/>
    <col min="12560" max="12560" width="17.33203125" style="1048" customWidth="1"/>
    <col min="12561" max="12561" width="7.44140625" style="1048" customWidth="1"/>
    <col min="12562" max="12562" width="11" style="1048" customWidth="1"/>
    <col min="12563" max="12563" width="10.6640625" style="1048" customWidth="1"/>
    <col min="12564" max="12564" width="10.6640625" style="1048" bestFit="1" customWidth="1"/>
    <col min="12565" max="12565" width="11" style="1048" customWidth="1"/>
    <col min="12566" max="12566" width="6.44140625" style="1048" customWidth="1"/>
    <col min="12567" max="12567" width="9.109375" style="1048"/>
    <col min="12568" max="12568" width="33.33203125" style="1048" customWidth="1"/>
    <col min="12569" max="12805" width="9.109375" style="1048"/>
    <col min="12806" max="12806" width="5.33203125" style="1048" customWidth="1"/>
    <col min="12807" max="12807" width="8" style="1048" customWidth="1"/>
    <col min="12808" max="12808" width="44.44140625" style="1048" bestFit="1" customWidth="1"/>
    <col min="12809" max="12809" width="10.109375" style="1048" bestFit="1" customWidth="1"/>
    <col min="12810" max="12810" width="10.109375" style="1048" customWidth="1"/>
    <col min="12811" max="12811" width="10.33203125" style="1048" customWidth="1"/>
    <col min="12812" max="12812" width="15.88671875" style="1048" bestFit="1" customWidth="1"/>
    <col min="12813" max="12813" width="10.6640625" style="1048" customWidth="1"/>
    <col min="12814" max="12814" width="10.33203125" style="1048" customWidth="1"/>
    <col min="12815" max="12815" width="10.88671875" style="1048" customWidth="1"/>
    <col min="12816" max="12816" width="17.33203125" style="1048" customWidth="1"/>
    <col min="12817" max="12817" width="7.44140625" style="1048" customWidth="1"/>
    <col min="12818" max="12818" width="11" style="1048" customWidth="1"/>
    <col min="12819" max="12819" width="10.6640625" style="1048" customWidth="1"/>
    <col min="12820" max="12820" width="10.6640625" style="1048" bestFit="1" customWidth="1"/>
    <col min="12821" max="12821" width="11" style="1048" customWidth="1"/>
    <col min="12822" max="12822" width="6.44140625" style="1048" customWidth="1"/>
    <col min="12823" max="12823" width="9.109375" style="1048"/>
    <col min="12824" max="12824" width="33.33203125" style="1048" customWidth="1"/>
    <col min="12825" max="13061" width="9.109375" style="1048"/>
    <col min="13062" max="13062" width="5.33203125" style="1048" customWidth="1"/>
    <col min="13063" max="13063" width="8" style="1048" customWidth="1"/>
    <col min="13064" max="13064" width="44.44140625" style="1048" bestFit="1" customWidth="1"/>
    <col min="13065" max="13065" width="10.109375" style="1048" bestFit="1" customWidth="1"/>
    <col min="13066" max="13066" width="10.109375" style="1048" customWidth="1"/>
    <col min="13067" max="13067" width="10.33203125" style="1048" customWidth="1"/>
    <col min="13068" max="13068" width="15.88671875" style="1048" bestFit="1" customWidth="1"/>
    <col min="13069" max="13069" width="10.6640625" style="1048" customWidth="1"/>
    <col min="13070" max="13070" width="10.33203125" style="1048" customWidth="1"/>
    <col min="13071" max="13071" width="10.88671875" style="1048" customWidth="1"/>
    <col min="13072" max="13072" width="17.33203125" style="1048" customWidth="1"/>
    <col min="13073" max="13073" width="7.44140625" style="1048" customWidth="1"/>
    <col min="13074" max="13074" width="11" style="1048" customWidth="1"/>
    <col min="13075" max="13075" width="10.6640625" style="1048" customWidth="1"/>
    <col min="13076" max="13076" width="10.6640625" style="1048" bestFit="1" customWidth="1"/>
    <col min="13077" max="13077" width="11" style="1048" customWidth="1"/>
    <col min="13078" max="13078" width="6.44140625" style="1048" customWidth="1"/>
    <col min="13079" max="13079" width="9.109375" style="1048"/>
    <col min="13080" max="13080" width="33.33203125" style="1048" customWidth="1"/>
    <col min="13081" max="13317" width="9.109375" style="1048"/>
    <col min="13318" max="13318" width="5.33203125" style="1048" customWidth="1"/>
    <col min="13319" max="13319" width="8" style="1048" customWidth="1"/>
    <col min="13320" max="13320" width="44.44140625" style="1048" bestFit="1" customWidth="1"/>
    <col min="13321" max="13321" width="10.109375" style="1048" bestFit="1" customWidth="1"/>
    <col min="13322" max="13322" width="10.109375" style="1048" customWidth="1"/>
    <col min="13323" max="13323" width="10.33203125" style="1048" customWidth="1"/>
    <col min="13324" max="13324" width="15.88671875" style="1048" bestFit="1" customWidth="1"/>
    <col min="13325" max="13325" width="10.6640625" style="1048" customWidth="1"/>
    <col min="13326" max="13326" width="10.33203125" style="1048" customWidth="1"/>
    <col min="13327" max="13327" width="10.88671875" style="1048" customWidth="1"/>
    <col min="13328" max="13328" width="17.33203125" style="1048" customWidth="1"/>
    <col min="13329" max="13329" width="7.44140625" style="1048" customWidth="1"/>
    <col min="13330" max="13330" width="11" style="1048" customWidth="1"/>
    <col min="13331" max="13331" width="10.6640625" style="1048" customWidth="1"/>
    <col min="13332" max="13332" width="10.6640625" style="1048" bestFit="1" customWidth="1"/>
    <col min="13333" max="13333" width="11" style="1048" customWidth="1"/>
    <col min="13334" max="13334" width="6.44140625" style="1048" customWidth="1"/>
    <col min="13335" max="13335" width="9.109375" style="1048"/>
    <col min="13336" max="13336" width="33.33203125" style="1048" customWidth="1"/>
    <col min="13337" max="13573" width="9.109375" style="1048"/>
    <col min="13574" max="13574" width="5.33203125" style="1048" customWidth="1"/>
    <col min="13575" max="13575" width="8" style="1048" customWidth="1"/>
    <col min="13576" max="13576" width="44.44140625" style="1048" bestFit="1" customWidth="1"/>
    <col min="13577" max="13577" width="10.109375" style="1048" bestFit="1" customWidth="1"/>
    <col min="13578" max="13578" width="10.109375" style="1048" customWidth="1"/>
    <col min="13579" max="13579" width="10.33203125" style="1048" customWidth="1"/>
    <col min="13580" max="13580" width="15.88671875" style="1048" bestFit="1" customWidth="1"/>
    <col min="13581" max="13581" width="10.6640625" style="1048" customWidth="1"/>
    <col min="13582" max="13582" width="10.33203125" style="1048" customWidth="1"/>
    <col min="13583" max="13583" width="10.88671875" style="1048" customWidth="1"/>
    <col min="13584" max="13584" width="17.33203125" style="1048" customWidth="1"/>
    <col min="13585" max="13585" width="7.44140625" style="1048" customWidth="1"/>
    <col min="13586" max="13586" width="11" style="1048" customWidth="1"/>
    <col min="13587" max="13587" width="10.6640625" style="1048" customWidth="1"/>
    <col min="13588" max="13588" width="10.6640625" style="1048" bestFit="1" customWidth="1"/>
    <col min="13589" max="13589" width="11" style="1048" customWidth="1"/>
    <col min="13590" max="13590" width="6.44140625" style="1048" customWidth="1"/>
    <col min="13591" max="13591" width="9.109375" style="1048"/>
    <col min="13592" max="13592" width="33.33203125" style="1048" customWidth="1"/>
    <col min="13593" max="13829" width="9.109375" style="1048"/>
    <col min="13830" max="13830" width="5.33203125" style="1048" customWidth="1"/>
    <col min="13831" max="13831" width="8" style="1048" customWidth="1"/>
    <col min="13832" max="13832" width="44.44140625" style="1048" bestFit="1" customWidth="1"/>
    <col min="13833" max="13833" width="10.109375" style="1048" bestFit="1" customWidth="1"/>
    <col min="13834" max="13834" width="10.109375" style="1048" customWidth="1"/>
    <col min="13835" max="13835" width="10.33203125" style="1048" customWidth="1"/>
    <col min="13836" max="13836" width="15.88671875" style="1048" bestFit="1" customWidth="1"/>
    <col min="13837" max="13837" width="10.6640625" style="1048" customWidth="1"/>
    <col min="13838" max="13838" width="10.33203125" style="1048" customWidth="1"/>
    <col min="13839" max="13839" width="10.88671875" style="1048" customWidth="1"/>
    <col min="13840" max="13840" width="17.33203125" style="1048" customWidth="1"/>
    <col min="13841" max="13841" width="7.44140625" style="1048" customWidth="1"/>
    <col min="13842" max="13842" width="11" style="1048" customWidth="1"/>
    <col min="13843" max="13843" width="10.6640625" style="1048" customWidth="1"/>
    <col min="13844" max="13844" width="10.6640625" style="1048" bestFit="1" customWidth="1"/>
    <col min="13845" max="13845" width="11" style="1048" customWidth="1"/>
    <col min="13846" max="13846" width="6.44140625" style="1048" customWidth="1"/>
    <col min="13847" max="13847" width="9.109375" style="1048"/>
    <col min="13848" max="13848" width="33.33203125" style="1048" customWidth="1"/>
    <col min="13849" max="14085" width="9.109375" style="1048"/>
    <col min="14086" max="14086" width="5.33203125" style="1048" customWidth="1"/>
    <col min="14087" max="14087" width="8" style="1048" customWidth="1"/>
    <col min="14088" max="14088" width="44.44140625" style="1048" bestFit="1" customWidth="1"/>
    <col min="14089" max="14089" width="10.109375" style="1048" bestFit="1" customWidth="1"/>
    <col min="14090" max="14090" width="10.109375" style="1048" customWidth="1"/>
    <col min="14091" max="14091" width="10.33203125" style="1048" customWidth="1"/>
    <col min="14092" max="14092" width="15.88671875" style="1048" bestFit="1" customWidth="1"/>
    <col min="14093" max="14093" width="10.6640625" style="1048" customWidth="1"/>
    <col min="14094" max="14094" width="10.33203125" style="1048" customWidth="1"/>
    <col min="14095" max="14095" width="10.88671875" style="1048" customWidth="1"/>
    <col min="14096" max="14096" width="17.33203125" style="1048" customWidth="1"/>
    <col min="14097" max="14097" width="7.44140625" style="1048" customWidth="1"/>
    <col min="14098" max="14098" width="11" style="1048" customWidth="1"/>
    <col min="14099" max="14099" width="10.6640625" style="1048" customWidth="1"/>
    <col min="14100" max="14100" width="10.6640625" style="1048" bestFit="1" customWidth="1"/>
    <col min="14101" max="14101" width="11" style="1048" customWidth="1"/>
    <col min="14102" max="14102" width="6.44140625" style="1048" customWidth="1"/>
    <col min="14103" max="14103" width="9.109375" style="1048"/>
    <col min="14104" max="14104" width="33.33203125" style="1048" customWidth="1"/>
    <col min="14105" max="14341" width="9.109375" style="1048"/>
    <col min="14342" max="14342" width="5.33203125" style="1048" customWidth="1"/>
    <col min="14343" max="14343" width="8" style="1048" customWidth="1"/>
    <col min="14344" max="14344" width="44.44140625" style="1048" bestFit="1" customWidth="1"/>
    <col min="14345" max="14345" width="10.109375" style="1048" bestFit="1" customWidth="1"/>
    <col min="14346" max="14346" width="10.109375" style="1048" customWidth="1"/>
    <col min="14347" max="14347" width="10.33203125" style="1048" customWidth="1"/>
    <col min="14348" max="14348" width="15.88671875" style="1048" bestFit="1" customWidth="1"/>
    <col min="14349" max="14349" width="10.6640625" style="1048" customWidth="1"/>
    <col min="14350" max="14350" width="10.33203125" style="1048" customWidth="1"/>
    <col min="14351" max="14351" width="10.88671875" style="1048" customWidth="1"/>
    <col min="14352" max="14352" width="17.33203125" style="1048" customWidth="1"/>
    <col min="14353" max="14353" width="7.44140625" style="1048" customWidth="1"/>
    <col min="14354" max="14354" width="11" style="1048" customWidth="1"/>
    <col min="14355" max="14355" width="10.6640625" style="1048" customWidth="1"/>
    <col min="14356" max="14356" width="10.6640625" style="1048" bestFit="1" customWidth="1"/>
    <col min="14357" max="14357" width="11" style="1048" customWidth="1"/>
    <col min="14358" max="14358" width="6.44140625" style="1048" customWidth="1"/>
    <col min="14359" max="14359" width="9.109375" style="1048"/>
    <col min="14360" max="14360" width="33.33203125" style="1048" customWidth="1"/>
    <col min="14361" max="14597" width="9.109375" style="1048"/>
    <col min="14598" max="14598" width="5.33203125" style="1048" customWidth="1"/>
    <col min="14599" max="14599" width="8" style="1048" customWidth="1"/>
    <col min="14600" max="14600" width="44.44140625" style="1048" bestFit="1" customWidth="1"/>
    <col min="14601" max="14601" width="10.109375" style="1048" bestFit="1" customWidth="1"/>
    <col min="14602" max="14602" width="10.109375" style="1048" customWidth="1"/>
    <col min="14603" max="14603" width="10.33203125" style="1048" customWidth="1"/>
    <col min="14604" max="14604" width="15.88671875" style="1048" bestFit="1" customWidth="1"/>
    <col min="14605" max="14605" width="10.6640625" style="1048" customWidth="1"/>
    <col min="14606" max="14606" width="10.33203125" style="1048" customWidth="1"/>
    <col min="14607" max="14607" width="10.88671875" style="1048" customWidth="1"/>
    <col min="14608" max="14608" width="17.33203125" style="1048" customWidth="1"/>
    <col min="14609" max="14609" width="7.44140625" style="1048" customWidth="1"/>
    <col min="14610" max="14610" width="11" style="1048" customWidth="1"/>
    <col min="14611" max="14611" width="10.6640625" style="1048" customWidth="1"/>
    <col min="14612" max="14612" width="10.6640625" style="1048" bestFit="1" customWidth="1"/>
    <col min="14613" max="14613" width="11" style="1048" customWidth="1"/>
    <col min="14614" max="14614" width="6.44140625" style="1048" customWidth="1"/>
    <col min="14615" max="14615" width="9.109375" style="1048"/>
    <col min="14616" max="14616" width="33.33203125" style="1048" customWidth="1"/>
    <col min="14617" max="14853" width="9.109375" style="1048"/>
    <col min="14854" max="14854" width="5.33203125" style="1048" customWidth="1"/>
    <col min="14855" max="14855" width="8" style="1048" customWidth="1"/>
    <col min="14856" max="14856" width="44.44140625" style="1048" bestFit="1" customWidth="1"/>
    <col min="14857" max="14857" width="10.109375" style="1048" bestFit="1" customWidth="1"/>
    <col min="14858" max="14858" width="10.109375" style="1048" customWidth="1"/>
    <col min="14859" max="14859" width="10.33203125" style="1048" customWidth="1"/>
    <col min="14860" max="14860" width="15.88671875" style="1048" bestFit="1" customWidth="1"/>
    <col min="14861" max="14861" width="10.6640625" style="1048" customWidth="1"/>
    <col min="14862" max="14862" width="10.33203125" style="1048" customWidth="1"/>
    <col min="14863" max="14863" width="10.88671875" style="1048" customWidth="1"/>
    <col min="14864" max="14864" width="17.33203125" style="1048" customWidth="1"/>
    <col min="14865" max="14865" width="7.44140625" style="1048" customWidth="1"/>
    <col min="14866" max="14866" width="11" style="1048" customWidth="1"/>
    <col min="14867" max="14867" width="10.6640625" style="1048" customWidth="1"/>
    <col min="14868" max="14868" width="10.6640625" style="1048" bestFit="1" customWidth="1"/>
    <col min="14869" max="14869" width="11" style="1048" customWidth="1"/>
    <col min="14870" max="14870" width="6.44140625" style="1048" customWidth="1"/>
    <col min="14871" max="14871" width="9.109375" style="1048"/>
    <col min="14872" max="14872" width="33.33203125" style="1048" customWidth="1"/>
    <col min="14873" max="15109" width="9.109375" style="1048"/>
    <col min="15110" max="15110" width="5.33203125" style="1048" customWidth="1"/>
    <col min="15111" max="15111" width="8" style="1048" customWidth="1"/>
    <col min="15112" max="15112" width="44.44140625" style="1048" bestFit="1" customWidth="1"/>
    <col min="15113" max="15113" width="10.109375" style="1048" bestFit="1" customWidth="1"/>
    <col min="15114" max="15114" width="10.109375" style="1048" customWidth="1"/>
    <col min="15115" max="15115" width="10.33203125" style="1048" customWidth="1"/>
    <col min="15116" max="15116" width="15.88671875" style="1048" bestFit="1" customWidth="1"/>
    <col min="15117" max="15117" width="10.6640625" style="1048" customWidth="1"/>
    <col min="15118" max="15118" width="10.33203125" style="1048" customWidth="1"/>
    <col min="15119" max="15119" width="10.88671875" style="1048" customWidth="1"/>
    <col min="15120" max="15120" width="17.33203125" style="1048" customWidth="1"/>
    <col min="15121" max="15121" width="7.44140625" style="1048" customWidth="1"/>
    <col min="15122" max="15122" width="11" style="1048" customWidth="1"/>
    <col min="15123" max="15123" width="10.6640625" style="1048" customWidth="1"/>
    <col min="15124" max="15124" width="10.6640625" style="1048" bestFit="1" customWidth="1"/>
    <col min="15125" max="15125" width="11" style="1048" customWidth="1"/>
    <col min="15126" max="15126" width="6.44140625" style="1048" customWidth="1"/>
    <col min="15127" max="15127" width="9.109375" style="1048"/>
    <col min="15128" max="15128" width="33.33203125" style="1048" customWidth="1"/>
    <col min="15129" max="15365" width="9.109375" style="1048"/>
    <col min="15366" max="15366" width="5.33203125" style="1048" customWidth="1"/>
    <col min="15367" max="15367" width="8" style="1048" customWidth="1"/>
    <col min="15368" max="15368" width="44.44140625" style="1048" bestFit="1" customWidth="1"/>
    <col min="15369" max="15369" width="10.109375" style="1048" bestFit="1" customWidth="1"/>
    <col min="15370" max="15370" width="10.109375" style="1048" customWidth="1"/>
    <col min="15371" max="15371" width="10.33203125" style="1048" customWidth="1"/>
    <col min="15372" max="15372" width="15.88671875" style="1048" bestFit="1" customWidth="1"/>
    <col min="15373" max="15373" width="10.6640625" style="1048" customWidth="1"/>
    <col min="15374" max="15374" width="10.33203125" style="1048" customWidth="1"/>
    <col min="15375" max="15375" width="10.88671875" style="1048" customWidth="1"/>
    <col min="15376" max="15376" width="17.33203125" style="1048" customWidth="1"/>
    <col min="15377" max="15377" width="7.44140625" style="1048" customWidth="1"/>
    <col min="15378" max="15378" width="11" style="1048" customWidth="1"/>
    <col min="15379" max="15379" width="10.6640625" style="1048" customWidth="1"/>
    <col min="15380" max="15380" width="10.6640625" style="1048" bestFit="1" customWidth="1"/>
    <col min="15381" max="15381" width="11" style="1048" customWidth="1"/>
    <col min="15382" max="15382" width="6.44140625" style="1048" customWidth="1"/>
    <col min="15383" max="15383" width="9.109375" style="1048"/>
    <col min="15384" max="15384" width="33.33203125" style="1048" customWidth="1"/>
    <col min="15385" max="15621" width="9.109375" style="1048"/>
    <col min="15622" max="15622" width="5.33203125" style="1048" customWidth="1"/>
    <col min="15623" max="15623" width="8" style="1048" customWidth="1"/>
    <col min="15624" max="15624" width="44.44140625" style="1048" bestFit="1" customWidth="1"/>
    <col min="15625" max="15625" width="10.109375" style="1048" bestFit="1" customWidth="1"/>
    <col min="15626" max="15626" width="10.109375" style="1048" customWidth="1"/>
    <col min="15627" max="15627" width="10.33203125" style="1048" customWidth="1"/>
    <col min="15628" max="15628" width="15.88671875" style="1048" bestFit="1" customWidth="1"/>
    <col min="15629" max="15629" width="10.6640625" style="1048" customWidth="1"/>
    <col min="15630" max="15630" width="10.33203125" style="1048" customWidth="1"/>
    <col min="15631" max="15631" width="10.88671875" style="1048" customWidth="1"/>
    <col min="15632" max="15632" width="17.33203125" style="1048" customWidth="1"/>
    <col min="15633" max="15633" width="7.44140625" style="1048" customWidth="1"/>
    <col min="15634" max="15634" width="11" style="1048" customWidth="1"/>
    <col min="15635" max="15635" width="10.6640625" style="1048" customWidth="1"/>
    <col min="15636" max="15636" width="10.6640625" style="1048" bestFit="1" customWidth="1"/>
    <col min="15637" max="15637" width="11" style="1048" customWidth="1"/>
    <col min="15638" max="15638" width="6.44140625" style="1048" customWidth="1"/>
    <col min="15639" max="15639" width="9.109375" style="1048"/>
    <col min="15640" max="15640" width="33.33203125" style="1048" customWidth="1"/>
    <col min="15641" max="15877" width="9.109375" style="1048"/>
    <col min="15878" max="15878" width="5.33203125" style="1048" customWidth="1"/>
    <col min="15879" max="15879" width="8" style="1048" customWidth="1"/>
    <col min="15880" max="15880" width="44.44140625" style="1048" bestFit="1" customWidth="1"/>
    <col min="15881" max="15881" width="10.109375" style="1048" bestFit="1" customWidth="1"/>
    <col min="15882" max="15882" width="10.109375" style="1048" customWidth="1"/>
    <col min="15883" max="15883" width="10.33203125" style="1048" customWidth="1"/>
    <col min="15884" max="15884" width="15.88671875" style="1048" bestFit="1" customWidth="1"/>
    <col min="15885" max="15885" width="10.6640625" style="1048" customWidth="1"/>
    <col min="15886" max="15886" width="10.33203125" style="1048" customWidth="1"/>
    <col min="15887" max="15887" width="10.88671875" style="1048" customWidth="1"/>
    <col min="15888" max="15888" width="17.33203125" style="1048" customWidth="1"/>
    <col min="15889" max="15889" width="7.44140625" style="1048" customWidth="1"/>
    <col min="15890" max="15890" width="11" style="1048" customWidth="1"/>
    <col min="15891" max="15891" width="10.6640625" style="1048" customWidth="1"/>
    <col min="15892" max="15892" width="10.6640625" style="1048" bestFit="1" customWidth="1"/>
    <col min="15893" max="15893" width="11" style="1048" customWidth="1"/>
    <col min="15894" max="15894" width="6.44140625" style="1048" customWidth="1"/>
    <col min="15895" max="15895" width="9.109375" style="1048"/>
    <col min="15896" max="15896" width="33.33203125" style="1048" customWidth="1"/>
    <col min="15897" max="16133" width="9.109375" style="1048"/>
    <col min="16134" max="16134" width="5.33203125" style="1048" customWidth="1"/>
    <col min="16135" max="16135" width="8" style="1048" customWidth="1"/>
    <col min="16136" max="16136" width="44.44140625" style="1048" bestFit="1" customWidth="1"/>
    <col min="16137" max="16137" width="10.109375" style="1048" bestFit="1" customWidth="1"/>
    <col min="16138" max="16138" width="10.109375" style="1048" customWidth="1"/>
    <col min="16139" max="16139" width="10.33203125" style="1048" customWidth="1"/>
    <col min="16140" max="16140" width="15.88671875" style="1048" bestFit="1" customWidth="1"/>
    <col min="16141" max="16141" width="10.6640625" style="1048" customWidth="1"/>
    <col min="16142" max="16142" width="10.33203125" style="1048" customWidth="1"/>
    <col min="16143" max="16143" width="10.88671875" style="1048" customWidth="1"/>
    <col min="16144" max="16144" width="17.33203125" style="1048" customWidth="1"/>
    <col min="16145" max="16145" width="7.44140625" style="1048" customWidth="1"/>
    <col min="16146" max="16146" width="11" style="1048" customWidth="1"/>
    <col min="16147" max="16147" width="10.6640625" style="1048" customWidth="1"/>
    <col min="16148" max="16148" width="10.6640625" style="1048" bestFit="1" customWidth="1"/>
    <col min="16149" max="16149" width="11" style="1048" customWidth="1"/>
    <col min="16150" max="16150" width="6.44140625" style="1048" customWidth="1"/>
    <col min="16151" max="16151" width="9.109375" style="1048"/>
    <col min="16152" max="16152" width="33.33203125" style="1048" customWidth="1"/>
    <col min="16153" max="16384" width="9.109375" style="1048"/>
  </cols>
  <sheetData>
    <row r="1" spans="1:25" s="820" customFormat="1" ht="43.5" customHeight="1">
      <c r="C1" s="821"/>
      <c r="D1" s="818" t="str">
        <f>'General Information'!C4</f>
        <v>DAM2-02-009</v>
      </c>
      <c r="E1" s="818"/>
      <c r="F1" s="822"/>
      <c r="G1" s="1895" t="s">
        <v>890</v>
      </c>
      <c r="H1" s="1895"/>
      <c r="I1" s="1895"/>
      <c r="J1" s="1895"/>
      <c r="K1" s="1895"/>
      <c r="L1" s="1896"/>
      <c r="M1" s="1895"/>
      <c r="N1" s="1895"/>
      <c r="O1" s="1895"/>
      <c r="P1" s="1895"/>
      <c r="Q1" s="1895"/>
      <c r="R1" s="1895"/>
      <c r="S1" s="1895"/>
      <c r="T1" s="1895"/>
      <c r="U1" s="1895"/>
      <c r="V1" s="823"/>
      <c r="W1" s="823"/>
      <c r="X1" s="819">
        <f>'General Information'!L1</f>
        <v>46301</v>
      </c>
      <c r="Y1" s="819"/>
    </row>
    <row r="2" spans="1:25" s="1047" customFormat="1" ht="72.75" customHeight="1">
      <c r="A2" s="824" t="s">
        <v>1358</v>
      </c>
      <c r="B2" s="824" t="s">
        <v>112</v>
      </c>
      <c r="C2" s="825" t="s">
        <v>145</v>
      </c>
      <c r="D2" s="824" t="s">
        <v>146</v>
      </c>
      <c r="E2" s="824" t="s">
        <v>899</v>
      </c>
      <c r="F2" s="824" t="s">
        <v>891</v>
      </c>
      <c r="G2" s="826" t="s">
        <v>147</v>
      </c>
      <c r="H2" s="826" t="s">
        <v>148</v>
      </c>
      <c r="I2" s="827" t="s">
        <v>149</v>
      </c>
      <c r="J2" s="827" t="s">
        <v>150</v>
      </c>
      <c r="K2" s="828" t="s">
        <v>1359</v>
      </c>
      <c r="L2" s="828" t="s">
        <v>151</v>
      </c>
      <c r="M2" s="951" t="s">
        <v>152</v>
      </c>
      <c r="N2" s="829" t="s">
        <v>153</v>
      </c>
      <c r="O2" s="829" t="s">
        <v>889</v>
      </c>
      <c r="P2" s="829" t="s">
        <v>154</v>
      </c>
      <c r="Q2" s="951" t="s">
        <v>1360</v>
      </c>
      <c r="R2" s="828" t="s">
        <v>155</v>
      </c>
      <c r="S2" s="828" t="s">
        <v>1361</v>
      </c>
      <c r="T2" s="830" t="s">
        <v>1362</v>
      </c>
      <c r="U2" s="829" t="s">
        <v>156</v>
      </c>
      <c r="V2" s="829" t="s">
        <v>157</v>
      </c>
      <c r="W2" s="829" t="s">
        <v>892</v>
      </c>
      <c r="X2" s="824" t="s">
        <v>16</v>
      </c>
      <c r="Y2" s="824" t="s">
        <v>1499</v>
      </c>
    </row>
    <row r="3" spans="1:25" ht="43.5" customHeight="1">
      <c r="A3" s="815">
        <f>ROW()-2</f>
        <v>1</v>
      </c>
      <c r="B3" s="815" t="s">
        <v>977</v>
      </c>
      <c r="C3" s="817" t="s">
        <v>1667</v>
      </c>
      <c r="D3" s="815" t="s">
        <v>1668</v>
      </c>
      <c r="E3" s="815" t="s">
        <v>1163</v>
      </c>
      <c r="F3" s="815" t="s">
        <v>1161</v>
      </c>
      <c r="G3" s="815" t="s">
        <v>1667</v>
      </c>
      <c r="H3" s="815" t="s">
        <v>1811</v>
      </c>
      <c r="I3" s="815">
        <v>1</v>
      </c>
      <c r="J3" s="815">
        <v>1</v>
      </c>
      <c r="K3" s="949">
        <v>46054</v>
      </c>
      <c r="L3" s="816" t="s">
        <v>1363</v>
      </c>
      <c r="M3" s="815" t="s">
        <v>1333</v>
      </c>
      <c r="N3" s="815" t="s">
        <v>1501</v>
      </c>
      <c r="O3" s="815" t="s">
        <v>1502</v>
      </c>
      <c r="P3" s="815" t="s">
        <v>1295</v>
      </c>
      <c r="Q3" s="949">
        <v>46073</v>
      </c>
      <c r="R3" s="949">
        <v>46177</v>
      </c>
      <c r="S3" s="815"/>
      <c r="T3" s="815">
        <v>0</v>
      </c>
      <c r="U3" s="815"/>
      <c r="V3" s="815" t="s">
        <v>1390</v>
      </c>
      <c r="W3" s="1055">
        <f t="shared" ref="W3:W66" si="0">Y3/I3</f>
        <v>0</v>
      </c>
      <c r="X3" s="815"/>
      <c r="Y3" s="815">
        <v>0</v>
      </c>
    </row>
    <row r="4" spans="1:25" ht="43.5" customHeight="1">
      <c r="A4" s="815">
        <f t="shared" ref="A4:A67" si="1">ROW()-2</f>
        <v>2</v>
      </c>
      <c r="B4" s="815" t="s">
        <v>977</v>
      </c>
      <c r="C4" s="817" t="s">
        <v>1667</v>
      </c>
      <c r="D4" s="815" t="s">
        <v>1669</v>
      </c>
      <c r="E4" s="815" t="s">
        <v>1163</v>
      </c>
      <c r="F4" s="815" t="s">
        <v>1424</v>
      </c>
      <c r="G4" s="815" t="s">
        <v>1667</v>
      </c>
      <c r="H4" s="815" t="s">
        <v>1811</v>
      </c>
      <c r="I4" s="815">
        <v>1</v>
      </c>
      <c r="J4" s="815">
        <v>1</v>
      </c>
      <c r="K4" s="949">
        <v>46060</v>
      </c>
      <c r="L4" s="816" t="s">
        <v>1380</v>
      </c>
      <c r="M4" s="949" t="s">
        <v>1333</v>
      </c>
      <c r="N4" s="815" t="s">
        <v>1501</v>
      </c>
      <c r="O4" s="815" t="s">
        <v>1502</v>
      </c>
      <c r="P4" s="815" t="s">
        <v>1295</v>
      </c>
      <c r="Q4" s="949" t="s">
        <v>1380</v>
      </c>
      <c r="R4" s="949">
        <v>46148</v>
      </c>
      <c r="S4" s="815"/>
      <c r="T4" s="815">
        <v>0</v>
      </c>
      <c r="U4" s="815"/>
      <c r="V4" s="815" t="s">
        <v>1390</v>
      </c>
      <c r="W4" s="1055">
        <f t="shared" si="0"/>
        <v>0</v>
      </c>
      <c r="X4" s="815"/>
      <c r="Y4" s="815">
        <v>0</v>
      </c>
    </row>
    <row r="5" spans="1:25" ht="43.5" customHeight="1">
      <c r="A5" s="815">
        <f t="shared" si="1"/>
        <v>3</v>
      </c>
      <c r="B5" s="815" t="s">
        <v>977</v>
      </c>
      <c r="C5" s="817" t="s">
        <v>1667</v>
      </c>
      <c r="D5" s="815" t="s">
        <v>1670</v>
      </c>
      <c r="E5" s="815" t="s">
        <v>1163</v>
      </c>
      <c r="F5" s="815" t="s">
        <v>1161</v>
      </c>
      <c r="G5" s="815" t="s">
        <v>1667</v>
      </c>
      <c r="H5" s="815" t="s">
        <v>1811</v>
      </c>
      <c r="I5" s="815">
        <v>14</v>
      </c>
      <c r="J5" s="815">
        <v>14</v>
      </c>
      <c r="K5" s="949">
        <v>46023</v>
      </c>
      <c r="L5" s="816">
        <v>45984</v>
      </c>
      <c r="M5" s="949" t="s">
        <v>1442</v>
      </c>
      <c r="N5" s="815" t="s">
        <v>1338</v>
      </c>
      <c r="O5" s="815" t="s">
        <v>1443</v>
      </c>
      <c r="P5" s="815" t="s">
        <v>1295</v>
      </c>
      <c r="Q5" s="949">
        <v>45984</v>
      </c>
      <c r="R5" s="949">
        <v>46203</v>
      </c>
      <c r="S5" s="815"/>
      <c r="T5" s="815">
        <v>0</v>
      </c>
      <c r="U5" s="815"/>
      <c r="V5" s="815" t="s">
        <v>1390</v>
      </c>
      <c r="W5" s="1055">
        <f t="shared" si="0"/>
        <v>0</v>
      </c>
      <c r="X5" s="815"/>
      <c r="Y5" s="815">
        <v>0</v>
      </c>
    </row>
    <row r="6" spans="1:25" ht="64.8">
      <c r="A6" s="815">
        <f t="shared" si="1"/>
        <v>4</v>
      </c>
      <c r="B6" s="815" t="s">
        <v>977</v>
      </c>
      <c r="C6" s="817" t="s">
        <v>1667</v>
      </c>
      <c r="D6" s="815" t="s">
        <v>1671</v>
      </c>
      <c r="E6" s="815" t="s">
        <v>1163</v>
      </c>
      <c r="F6" s="815" t="s">
        <v>1161</v>
      </c>
      <c r="G6" s="815" t="s">
        <v>1667</v>
      </c>
      <c r="H6" s="815" t="s">
        <v>1811</v>
      </c>
      <c r="I6" s="815">
        <v>1</v>
      </c>
      <c r="J6" s="815">
        <v>1</v>
      </c>
      <c r="K6" s="949">
        <v>45954</v>
      </c>
      <c r="L6" s="816">
        <v>45984</v>
      </c>
      <c r="M6" s="949" t="s">
        <v>1444</v>
      </c>
      <c r="N6" s="815" t="s">
        <v>1338</v>
      </c>
      <c r="O6" s="815" t="s">
        <v>1316</v>
      </c>
      <c r="P6" s="815" t="s">
        <v>1295</v>
      </c>
      <c r="Q6" s="949">
        <v>45984</v>
      </c>
      <c r="R6" s="949">
        <v>46209</v>
      </c>
      <c r="S6" s="815"/>
      <c r="T6" s="815">
        <v>0</v>
      </c>
      <c r="U6" s="815"/>
      <c r="V6" s="815" t="s">
        <v>1365</v>
      </c>
      <c r="W6" s="1055">
        <f t="shared" si="0"/>
        <v>0</v>
      </c>
      <c r="X6" s="815"/>
      <c r="Y6" s="815">
        <v>0</v>
      </c>
    </row>
    <row r="7" spans="1:25" ht="57" customHeight="1">
      <c r="A7" s="815">
        <f t="shared" si="1"/>
        <v>5</v>
      </c>
      <c r="B7" s="815" t="s">
        <v>977</v>
      </c>
      <c r="C7" s="817" t="s">
        <v>1667</v>
      </c>
      <c r="D7" s="815" t="s">
        <v>1672</v>
      </c>
      <c r="E7" s="815" t="s">
        <v>1163</v>
      </c>
      <c r="F7" s="815" t="s">
        <v>1161</v>
      </c>
      <c r="G7" s="815" t="s">
        <v>1667</v>
      </c>
      <c r="H7" s="815" t="s">
        <v>1811</v>
      </c>
      <c r="I7" s="815">
        <v>1</v>
      </c>
      <c r="J7" s="815">
        <v>1</v>
      </c>
      <c r="K7" s="949">
        <v>46060</v>
      </c>
      <c r="L7" s="816">
        <v>45991</v>
      </c>
      <c r="M7" s="949" t="s">
        <v>1381</v>
      </c>
      <c r="N7" s="815" t="s">
        <v>1368</v>
      </c>
      <c r="O7" s="815" t="s">
        <v>1382</v>
      </c>
      <c r="P7" s="815" t="s">
        <v>1295</v>
      </c>
      <c r="Q7" s="949">
        <v>45991</v>
      </c>
      <c r="R7" s="949">
        <v>46151</v>
      </c>
      <c r="S7" s="815"/>
      <c r="T7" s="815">
        <v>320</v>
      </c>
      <c r="U7" s="815"/>
      <c r="V7" s="815" t="s">
        <v>1365</v>
      </c>
      <c r="W7" s="1055">
        <f t="shared" si="0"/>
        <v>320</v>
      </c>
      <c r="X7" s="815"/>
      <c r="Y7" s="815">
        <v>320</v>
      </c>
    </row>
    <row r="8" spans="1:25" ht="43.5" customHeight="1">
      <c r="A8" s="815">
        <f t="shared" si="1"/>
        <v>6</v>
      </c>
      <c r="B8" s="815" t="s">
        <v>977</v>
      </c>
      <c r="C8" s="817" t="s">
        <v>1667</v>
      </c>
      <c r="D8" s="815" t="s">
        <v>1673</v>
      </c>
      <c r="E8" s="815" t="s">
        <v>1163</v>
      </c>
      <c r="F8" s="815" t="s">
        <v>1161</v>
      </c>
      <c r="G8" s="815" t="s">
        <v>1667</v>
      </c>
      <c r="H8" s="815" t="s">
        <v>1811</v>
      </c>
      <c r="I8" s="815">
        <v>1</v>
      </c>
      <c r="J8" s="815">
        <v>1</v>
      </c>
      <c r="K8" s="949">
        <v>46060</v>
      </c>
      <c r="L8" s="816">
        <v>45988</v>
      </c>
      <c r="M8" s="949" t="s">
        <v>1384</v>
      </c>
      <c r="N8" s="815" t="s">
        <v>1385</v>
      </c>
      <c r="O8" s="815" t="s">
        <v>1386</v>
      </c>
      <c r="P8" s="815" t="s">
        <v>1295</v>
      </c>
      <c r="Q8" s="949">
        <v>45988</v>
      </c>
      <c r="R8" s="949">
        <v>46161</v>
      </c>
      <c r="S8" s="815"/>
      <c r="T8" s="815">
        <v>0</v>
      </c>
      <c r="U8" s="815"/>
      <c r="V8" s="815" t="s">
        <v>1390</v>
      </c>
      <c r="W8" s="1055">
        <f t="shared" si="0"/>
        <v>0</v>
      </c>
      <c r="X8" s="815"/>
      <c r="Y8" s="815">
        <v>0</v>
      </c>
    </row>
    <row r="9" spans="1:25" ht="43.5" customHeight="1">
      <c r="A9" s="815">
        <f t="shared" si="1"/>
        <v>7</v>
      </c>
      <c r="B9" s="815" t="s">
        <v>977</v>
      </c>
      <c r="C9" s="817" t="s">
        <v>1674</v>
      </c>
      <c r="D9" s="815" t="s">
        <v>1675</v>
      </c>
      <c r="E9" s="815" t="s">
        <v>1163</v>
      </c>
      <c r="F9" s="815" t="s">
        <v>1161</v>
      </c>
      <c r="G9" s="815" t="s">
        <v>1674</v>
      </c>
      <c r="H9" s="815" t="s">
        <v>885</v>
      </c>
      <c r="I9" s="815">
        <v>50</v>
      </c>
      <c r="J9" s="815">
        <v>50</v>
      </c>
      <c r="K9" s="949">
        <v>46060</v>
      </c>
      <c r="L9" s="816">
        <v>45991</v>
      </c>
      <c r="M9" s="949" t="s">
        <v>1381</v>
      </c>
      <c r="N9" s="815" t="s">
        <v>1373</v>
      </c>
      <c r="O9" s="815" t="s">
        <v>1382</v>
      </c>
      <c r="P9" s="815" t="s">
        <v>1295</v>
      </c>
      <c r="Q9" s="949">
        <v>45991</v>
      </c>
      <c r="R9" s="949">
        <v>46145</v>
      </c>
      <c r="S9" s="815"/>
      <c r="T9" s="815">
        <v>0</v>
      </c>
      <c r="U9" s="815"/>
      <c r="V9" s="815" t="s">
        <v>207</v>
      </c>
      <c r="W9" s="1055">
        <f t="shared" si="0"/>
        <v>0</v>
      </c>
      <c r="X9" s="815"/>
      <c r="Y9" s="815">
        <v>0</v>
      </c>
    </row>
    <row r="10" spans="1:25" ht="43.5" customHeight="1">
      <c r="A10" s="815">
        <f t="shared" si="1"/>
        <v>8</v>
      </c>
      <c r="B10" s="815" t="s">
        <v>977</v>
      </c>
      <c r="C10" s="817" t="s">
        <v>1674</v>
      </c>
      <c r="D10" s="815" t="s">
        <v>1676</v>
      </c>
      <c r="E10" s="815" t="s">
        <v>1163</v>
      </c>
      <c r="F10" s="815" t="s">
        <v>1161</v>
      </c>
      <c r="G10" s="815" t="s">
        <v>1674</v>
      </c>
      <c r="H10" s="815" t="s">
        <v>885</v>
      </c>
      <c r="I10" s="815">
        <v>1200</v>
      </c>
      <c r="J10" s="815">
        <v>1200</v>
      </c>
      <c r="K10" s="949">
        <v>46068</v>
      </c>
      <c r="L10" s="816" t="s">
        <v>1363</v>
      </c>
      <c r="M10" s="949" t="s">
        <v>1333</v>
      </c>
      <c r="N10" s="815" t="s">
        <v>1373</v>
      </c>
      <c r="O10" s="815" t="s">
        <v>1445</v>
      </c>
      <c r="P10" s="815" t="s">
        <v>1295</v>
      </c>
      <c r="Q10" s="949">
        <v>46056</v>
      </c>
      <c r="R10" s="949">
        <v>46145</v>
      </c>
      <c r="S10" s="815"/>
      <c r="T10" s="815">
        <v>0</v>
      </c>
      <c r="U10" s="815"/>
      <c r="V10" s="815" t="s">
        <v>207</v>
      </c>
      <c r="W10" s="1055">
        <f t="shared" si="0"/>
        <v>0</v>
      </c>
      <c r="X10" s="815"/>
      <c r="Y10" s="815">
        <v>0</v>
      </c>
    </row>
    <row r="11" spans="1:25" ht="43.5" customHeight="1">
      <c r="A11" s="815">
        <f t="shared" si="1"/>
        <v>9</v>
      </c>
      <c r="B11" s="815" t="s">
        <v>977</v>
      </c>
      <c r="C11" s="817" t="s">
        <v>1674</v>
      </c>
      <c r="D11" s="815" t="s">
        <v>1677</v>
      </c>
      <c r="E11" s="815" t="s">
        <v>1163</v>
      </c>
      <c r="F11" s="815" t="s">
        <v>1161</v>
      </c>
      <c r="G11" s="815" t="s">
        <v>1674</v>
      </c>
      <c r="H11" s="815" t="s">
        <v>885</v>
      </c>
      <c r="I11" s="815">
        <v>3400</v>
      </c>
      <c r="J11" s="815">
        <v>3400</v>
      </c>
      <c r="K11" s="949">
        <v>46032</v>
      </c>
      <c r="L11" s="816">
        <v>45988</v>
      </c>
      <c r="M11" s="949" t="s">
        <v>1384</v>
      </c>
      <c r="N11" s="815" t="s">
        <v>1385</v>
      </c>
      <c r="O11" s="815" t="s">
        <v>1386</v>
      </c>
      <c r="P11" s="815" t="s">
        <v>1295</v>
      </c>
      <c r="Q11" s="949">
        <v>45988</v>
      </c>
      <c r="R11" s="949">
        <v>46076</v>
      </c>
      <c r="S11" s="815"/>
      <c r="T11" s="815">
        <v>0</v>
      </c>
      <c r="U11" s="815"/>
      <c r="V11" s="815" t="s">
        <v>1365</v>
      </c>
      <c r="W11" s="1055">
        <f t="shared" si="0"/>
        <v>0</v>
      </c>
      <c r="X11" s="815"/>
      <c r="Y11" s="815">
        <v>0</v>
      </c>
    </row>
    <row r="12" spans="1:25" ht="43.5" customHeight="1">
      <c r="A12" s="815">
        <f t="shared" si="1"/>
        <v>10</v>
      </c>
      <c r="B12" s="815" t="s">
        <v>977</v>
      </c>
      <c r="C12" s="817" t="s">
        <v>1678</v>
      </c>
      <c r="D12" s="815" t="s">
        <v>1679</v>
      </c>
      <c r="E12" s="815" t="s">
        <v>1163</v>
      </c>
      <c r="F12" s="815" t="s">
        <v>1161</v>
      </c>
      <c r="G12" s="815" t="s">
        <v>1678</v>
      </c>
      <c r="H12" s="815" t="s">
        <v>1811</v>
      </c>
      <c r="I12" s="815">
        <v>7</v>
      </c>
      <c r="J12" s="815">
        <v>7</v>
      </c>
      <c r="K12" s="949">
        <v>46073</v>
      </c>
      <c r="L12" s="816" t="s">
        <v>1363</v>
      </c>
      <c r="M12" s="949" t="s">
        <v>1333</v>
      </c>
      <c r="N12" s="815" t="s">
        <v>1520</v>
      </c>
      <c r="O12" s="815" t="s">
        <v>1503</v>
      </c>
      <c r="P12" s="815" t="s">
        <v>1295</v>
      </c>
      <c r="Q12" s="949">
        <v>46054</v>
      </c>
      <c r="R12" s="949">
        <v>46067</v>
      </c>
      <c r="S12" s="815"/>
      <c r="T12" s="815">
        <v>0</v>
      </c>
      <c r="U12" s="815"/>
      <c r="V12" s="815" t="s">
        <v>1365</v>
      </c>
      <c r="W12" s="1055">
        <f t="shared" si="0"/>
        <v>0</v>
      </c>
      <c r="X12" s="815"/>
      <c r="Y12" s="815">
        <v>0</v>
      </c>
    </row>
    <row r="13" spans="1:25" ht="43.5" customHeight="1">
      <c r="A13" s="815">
        <f t="shared" si="1"/>
        <v>11</v>
      </c>
      <c r="B13" s="815" t="s">
        <v>977</v>
      </c>
      <c r="C13" s="817" t="s">
        <v>1680</v>
      </c>
      <c r="D13" s="815" t="s">
        <v>1681</v>
      </c>
      <c r="E13" s="815" t="s">
        <v>1163</v>
      </c>
      <c r="F13" s="815" t="s">
        <v>1161</v>
      </c>
      <c r="G13" s="815" t="s">
        <v>1680</v>
      </c>
      <c r="H13" s="815" t="s">
        <v>1811</v>
      </c>
      <c r="I13" s="815">
        <v>1</v>
      </c>
      <c r="J13" s="815">
        <v>1</v>
      </c>
      <c r="K13" s="949">
        <v>46042</v>
      </c>
      <c r="L13" s="816" t="s">
        <v>1448</v>
      </c>
      <c r="M13" s="949" t="s">
        <v>1389</v>
      </c>
      <c r="N13" s="815" t="s">
        <v>1325</v>
      </c>
      <c r="O13" s="815" t="s">
        <v>1304</v>
      </c>
      <c r="P13" s="815" t="s">
        <v>1295</v>
      </c>
      <c r="Q13" s="949">
        <v>46035</v>
      </c>
      <c r="R13" s="949">
        <v>46186</v>
      </c>
      <c r="S13" s="815"/>
      <c r="T13" s="815">
        <v>0</v>
      </c>
      <c r="U13" s="815"/>
      <c r="V13" s="815" t="s">
        <v>207</v>
      </c>
      <c r="W13" s="1055">
        <f t="shared" si="0"/>
        <v>0</v>
      </c>
      <c r="X13" s="815"/>
      <c r="Y13" s="815">
        <v>0</v>
      </c>
    </row>
    <row r="14" spans="1:25" ht="43.5" customHeight="1">
      <c r="A14" s="815">
        <f t="shared" si="1"/>
        <v>12</v>
      </c>
      <c r="B14" s="815" t="s">
        <v>977</v>
      </c>
      <c r="C14" s="817" t="s">
        <v>1680</v>
      </c>
      <c r="D14" s="815" t="s">
        <v>1682</v>
      </c>
      <c r="E14" s="815" t="s">
        <v>1163</v>
      </c>
      <c r="F14" s="815" t="s">
        <v>1161</v>
      </c>
      <c r="G14" s="815" t="s">
        <v>1680</v>
      </c>
      <c r="H14" s="815" t="s">
        <v>1811</v>
      </c>
      <c r="I14" s="815">
        <v>1</v>
      </c>
      <c r="J14" s="815">
        <v>1</v>
      </c>
      <c r="K14" s="949">
        <v>46021</v>
      </c>
      <c r="L14" s="816" t="s">
        <v>1446</v>
      </c>
      <c r="M14" s="949" t="s">
        <v>1447</v>
      </c>
      <c r="N14" s="815" t="s">
        <v>1374</v>
      </c>
      <c r="O14" s="815" t="s">
        <v>1388</v>
      </c>
      <c r="P14" s="815" t="s">
        <v>1295</v>
      </c>
      <c r="Q14" s="949">
        <v>46043</v>
      </c>
      <c r="R14" s="949">
        <v>46088</v>
      </c>
      <c r="S14" s="815"/>
      <c r="T14" s="815">
        <v>0</v>
      </c>
      <c r="U14" s="815"/>
      <c r="V14" s="815" t="s">
        <v>207</v>
      </c>
      <c r="W14" s="1055">
        <f t="shared" si="0"/>
        <v>0</v>
      </c>
      <c r="X14" s="815"/>
      <c r="Y14" s="815">
        <v>0</v>
      </c>
    </row>
    <row r="15" spans="1:25" ht="53.25" customHeight="1">
      <c r="A15" s="815">
        <f t="shared" si="1"/>
        <v>13</v>
      </c>
      <c r="B15" s="815" t="s">
        <v>977</v>
      </c>
      <c r="C15" s="817" t="s">
        <v>1680</v>
      </c>
      <c r="D15" s="815" t="s">
        <v>1683</v>
      </c>
      <c r="E15" s="815" t="s">
        <v>1163</v>
      </c>
      <c r="F15" s="815" t="s">
        <v>1161</v>
      </c>
      <c r="G15" s="815" t="s">
        <v>1680</v>
      </c>
      <c r="H15" s="815" t="s">
        <v>1811</v>
      </c>
      <c r="I15" s="815">
        <v>1</v>
      </c>
      <c r="J15" s="815">
        <v>1</v>
      </c>
      <c r="K15" s="949">
        <v>46021</v>
      </c>
      <c r="L15" s="816" t="s">
        <v>1448</v>
      </c>
      <c r="M15" s="949" t="s">
        <v>1389</v>
      </c>
      <c r="N15" s="815" t="s">
        <v>1325</v>
      </c>
      <c r="O15" s="952" t="s">
        <v>1304</v>
      </c>
      <c r="P15" s="815" t="s">
        <v>1295</v>
      </c>
      <c r="Q15" s="949">
        <v>46043</v>
      </c>
      <c r="R15" s="949">
        <v>46088</v>
      </c>
      <c r="S15" s="815"/>
      <c r="T15" s="815">
        <v>0</v>
      </c>
      <c r="U15" s="815"/>
      <c r="V15" s="815" t="s">
        <v>207</v>
      </c>
      <c r="W15" s="1055">
        <f t="shared" si="0"/>
        <v>0</v>
      </c>
      <c r="X15" s="815"/>
      <c r="Y15" s="815">
        <v>0</v>
      </c>
    </row>
    <row r="16" spans="1:25" ht="43.5" customHeight="1">
      <c r="A16" s="815">
        <f t="shared" si="1"/>
        <v>14</v>
      </c>
      <c r="B16" s="815" t="s">
        <v>977</v>
      </c>
      <c r="C16" s="817" t="s">
        <v>1680</v>
      </c>
      <c r="D16" s="815" t="s">
        <v>1684</v>
      </c>
      <c r="E16" s="815" t="s">
        <v>1163</v>
      </c>
      <c r="F16" s="815" t="s">
        <v>1161</v>
      </c>
      <c r="G16" s="815" t="s">
        <v>1680</v>
      </c>
      <c r="H16" s="815" t="s">
        <v>1811</v>
      </c>
      <c r="I16" s="815">
        <v>1</v>
      </c>
      <c r="J16" s="815">
        <v>1</v>
      </c>
      <c r="K16" s="949">
        <v>46037</v>
      </c>
      <c r="L16" s="816" t="s">
        <v>1448</v>
      </c>
      <c r="M16" s="949" t="s">
        <v>1389</v>
      </c>
      <c r="N16" s="815" t="s">
        <v>1325</v>
      </c>
      <c r="O16" s="952" t="s">
        <v>1304</v>
      </c>
      <c r="P16" s="815" t="s">
        <v>1295</v>
      </c>
      <c r="Q16" s="949">
        <v>46131</v>
      </c>
      <c r="R16" s="949">
        <v>46191</v>
      </c>
      <c r="S16" s="815"/>
      <c r="T16" s="815">
        <v>0</v>
      </c>
      <c r="U16" s="815"/>
      <c r="V16" s="815" t="s">
        <v>207</v>
      </c>
      <c r="W16" s="1055">
        <f t="shared" si="0"/>
        <v>0</v>
      </c>
      <c r="X16" s="815"/>
      <c r="Y16" s="815">
        <v>0</v>
      </c>
    </row>
    <row r="17" spans="1:25" ht="43.5" customHeight="1">
      <c r="A17" s="815">
        <f t="shared" si="1"/>
        <v>15</v>
      </c>
      <c r="B17" s="815" t="s">
        <v>977</v>
      </c>
      <c r="C17" s="817" t="s">
        <v>1680</v>
      </c>
      <c r="D17" s="815" t="s">
        <v>1685</v>
      </c>
      <c r="E17" s="815" t="s">
        <v>1163</v>
      </c>
      <c r="F17" s="815" t="s">
        <v>1161</v>
      </c>
      <c r="G17" s="815" t="s">
        <v>1680</v>
      </c>
      <c r="H17" s="815" t="s">
        <v>1811</v>
      </c>
      <c r="I17" s="815">
        <v>1</v>
      </c>
      <c r="J17" s="815">
        <v>1</v>
      </c>
      <c r="K17" s="949">
        <v>46021</v>
      </c>
      <c r="L17" s="816" t="s">
        <v>1446</v>
      </c>
      <c r="M17" s="949" t="s">
        <v>1447</v>
      </c>
      <c r="N17" s="815" t="s">
        <v>1374</v>
      </c>
      <c r="O17" s="950" t="s">
        <v>1388</v>
      </c>
      <c r="P17" s="815" t="s">
        <v>1295</v>
      </c>
      <c r="Q17" s="949">
        <v>46023</v>
      </c>
      <c r="R17" s="949">
        <v>46082</v>
      </c>
      <c r="S17" s="815"/>
      <c r="T17" s="815">
        <v>0</v>
      </c>
      <c r="U17" s="815"/>
      <c r="V17" s="815" t="s">
        <v>207</v>
      </c>
      <c r="W17" s="1055">
        <f t="shared" si="0"/>
        <v>0</v>
      </c>
      <c r="X17" s="815"/>
      <c r="Y17" s="815">
        <v>0</v>
      </c>
    </row>
    <row r="18" spans="1:25" ht="43.5" customHeight="1">
      <c r="A18" s="815">
        <f t="shared" si="1"/>
        <v>16</v>
      </c>
      <c r="B18" s="815" t="s">
        <v>977</v>
      </c>
      <c r="C18" s="817" t="s">
        <v>1680</v>
      </c>
      <c r="D18" s="815" t="s">
        <v>1686</v>
      </c>
      <c r="E18" s="815" t="s">
        <v>1163</v>
      </c>
      <c r="F18" s="815" t="s">
        <v>1161</v>
      </c>
      <c r="G18" s="815" t="s">
        <v>1680</v>
      </c>
      <c r="H18" s="815" t="s">
        <v>1811</v>
      </c>
      <c r="I18" s="815">
        <v>2</v>
      </c>
      <c r="J18" s="815">
        <v>2</v>
      </c>
      <c r="K18" s="949">
        <v>46073</v>
      </c>
      <c r="L18" s="816">
        <v>46006</v>
      </c>
      <c r="M18" s="949" t="s">
        <v>1449</v>
      </c>
      <c r="N18" s="815" t="s">
        <v>1385</v>
      </c>
      <c r="O18" s="952" t="s">
        <v>1386</v>
      </c>
      <c r="P18" s="815" t="s">
        <v>1295</v>
      </c>
      <c r="Q18" s="949" t="s">
        <v>1383</v>
      </c>
      <c r="R18" s="949">
        <v>46052</v>
      </c>
      <c r="S18" s="815"/>
      <c r="T18" s="815">
        <v>12600</v>
      </c>
      <c r="U18" s="815"/>
      <c r="V18" s="815" t="s">
        <v>207</v>
      </c>
      <c r="W18" s="1055">
        <f t="shared" si="0"/>
        <v>6300</v>
      </c>
      <c r="X18" s="815"/>
      <c r="Y18" s="815">
        <v>12600</v>
      </c>
    </row>
    <row r="19" spans="1:25" ht="43.5" customHeight="1">
      <c r="A19" s="815">
        <f t="shared" si="1"/>
        <v>17</v>
      </c>
      <c r="B19" s="815" t="s">
        <v>977</v>
      </c>
      <c r="C19" s="817" t="s">
        <v>1680</v>
      </c>
      <c r="D19" s="815" t="s">
        <v>1687</v>
      </c>
      <c r="E19" s="815" t="s">
        <v>1163</v>
      </c>
      <c r="F19" s="815" t="s">
        <v>1161</v>
      </c>
      <c r="G19" s="815" t="s">
        <v>1680</v>
      </c>
      <c r="H19" s="815" t="s">
        <v>1811</v>
      </c>
      <c r="I19" s="815">
        <v>1</v>
      </c>
      <c r="J19" s="815">
        <v>1</v>
      </c>
      <c r="K19" s="949">
        <v>46084</v>
      </c>
      <c r="L19" s="816">
        <v>45969</v>
      </c>
      <c r="M19" s="949" t="s">
        <v>1379</v>
      </c>
      <c r="N19" s="815" t="s">
        <v>1327</v>
      </c>
      <c r="O19" s="952" t="s">
        <v>1306</v>
      </c>
      <c r="P19" s="815" t="s">
        <v>1295</v>
      </c>
      <c r="Q19" s="949">
        <v>45969</v>
      </c>
      <c r="R19" s="949">
        <v>46174</v>
      </c>
      <c r="S19" s="815"/>
      <c r="T19" s="815">
        <v>0</v>
      </c>
      <c r="U19" s="815"/>
      <c r="V19" s="815" t="s">
        <v>1365</v>
      </c>
      <c r="W19" s="1055">
        <f t="shared" si="0"/>
        <v>0</v>
      </c>
      <c r="X19" s="815"/>
      <c r="Y19" s="815">
        <v>0</v>
      </c>
    </row>
    <row r="20" spans="1:25" ht="43.5" customHeight="1">
      <c r="A20" s="815">
        <f t="shared" si="1"/>
        <v>18</v>
      </c>
      <c r="B20" s="815" t="s">
        <v>977</v>
      </c>
      <c r="C20" s="817" t="s">
        <v>1680</v>
      </c>
      <c r="D20" s="815" t="s">
        <v>1688</v>
      </c>
      <c r="E20" s="815" t="s">
        <v>1163</v>
      </c>
      <c r="F20" s="815" t="s">
        <v>1161</v>
      </c>
      <c r="G20" s="815" t="s">
        <v>1680</v>
      </c>
      <c r="H20" s="815" t="s">
        <v>1811</v>
      </c>
      <c r="I20" s="815">
        <v>1</v>
      </c>
      <c r="J20" s="815">
        <v>1</v>
      </c>
      <c r="K20" s="949">
        <v>45969</v>
      </c>
      <c r="L20" s="815">
        <v>45969</v>
      </c>
      <c r="M20" s="949" t="s">
        <v>1450</v>
      </c>
      <c r="N20" s="815" t="s">
        <v>1451</v>
      </c>
      <c r="O20" s="952" t="s">
        <v>1452</v>
      </c>
      <c r="P20" s="815" t="s">
        <v>1295</v>
      </c>
      <c r="Q20" s="949">
        <v>46131</v>
      </c>
      <c r="R20" s="949">
        <v>46146</v>
      </c>
      <c r="S20" s="815"/>
      <c r="T20" s="815">
        <v>0</v>
      </c>
      <c r="U20" s="815"/>
      <c r="V20" s="815" t="s">
        <v>1365</v>
      </c>
      <c r="W20" s="1055">
        <f t="shared" si="0"/>
        <v>0</v>
      </c>
      <c r="X20" s="815"/>
      <c r="Y20" s="815">
        <v>0</v>
      </c>
    </row>
    <row r="21" spans="1:25" ht="43.5" customHeight="1">
      <c r="A21" s="815">
        <f t="shared" si="1"/>
        <v>19</v>
      </c>
      <c r="B21" s="815" t="s">
        <v>977</v>
      </c>
      <c r="C21" s="817" t="s">
        <v>1680</v>
      </c>
      <c r="D21" s="815" t="s">
        <v>1689</v>
      </c>
      <c r="E21" s="815" t="s">
        <v>1163</v>
      </c>
      <c r="F21" s="815" t="s">
        <v>1161</v>
      </c>
      <c r="G21" s="815" t="s">
        <v>1680</v>
      </c>
      <c r="H21" s="815" t="s">
        <v>1811</v>
      </c>
      <c r="I21" s="815">
        <v>1</v>
      </c>
      <c r="J21" s="815">
        <v>1</v>
      </c>
      <c r="K21" s="949">
        <v>45985</v>
      </c>
      <c r="L21" s="815">
        <v>46042</v>
      </c>
      <c r="M21" s="949" t="s">
        <v>1504</v>
      </c>
      <c r="N21" s="815" t="s">
        <v>1330</v>
      </c>
      <c r="O21" s="952" t="s">
        <v>1309</v>
      </c>
      <c r="P21" s="815" t="s">
        <v>1295</v>
      </c>
      <c r="Q21" s="949">
        <v>46000</v>
      </c>
      <c r="R21" s="949">
        <v>46030</v>
      </c>
      <c r="S21" s="815"/>
      <c r="T21" s="815">
        <v>61</v>
      </c>
      <c r="U21" s="815"/>
      <c r="V21" s="815" t="s">
        <v>1365</v>
      </c>
      <c r="W21" s="1055">
        <f t="shared" si="0"/>
        <v>61</v>
      </c>
      <c r="X21" s="815"/>
      <c r="Y21" s="815">
        <v>61</v>
      </c>
    </row>
    <row r="22" spans="1:25" ht="43.5" customHeight="1">
      <c r="A22" s="815">
        <f t="shared" si="1"/>
        <v>20</v>
      </c>
      <c r="B22" s="815" t="s">
        <v>977</v>
      </c>
      <c r="C22" s="817" t="s">
        <v>1680</v>
      </c>
      <c r="D22" s="815" t="s">
        <v>1690</v>
      </c>
      <c r="E22" s="815" t="s">
        <v>1163</v>
      </c>
      <c r="F22" s="815" t="s">
        <v>1161</v>
      </c>
      <c r="G22" s="815" t="s">
        <v>1680</v>
      </c>
      <c r="H22" s="815" t="s">
        <v>1811</v>
      </c>
      <c r="I22" s="815">
        <v>1</v>
      </c>
      <c r="J22" s="815">
        <v>1</v>
      </c>
      <c r="K22" s="949">
        <v>45969</v>
      </c>
      <c r="L22" s="815">
        <v>45969</v>
      </c>
      <c r="M22" s="949" t="s">
        <v>1453</v>
      </c>
      <c r="N22" s="815" t="s">
        <v>1327</v>
      </c>
      <c r="O22" s="952" t="s">
        <v>1454</v>
      </c>
      <c r="P22" s="815" t="s">
        <v>1295</v>
      </c>
      <c r="Q22" s="949">
        <v>45969</v>
      </c>
      <c r="R22" s="949">
        <v>46039</v>
      </c>
      <c r="S22" s="815"/>
      <c r="T22" s="815">
        <v>0</v>
      </c>
      <c r="U22" s="815"/>
      <c r="V22" s="815" t="s">
        <v>207</v>
      </c>
      <c r="W22" s="1055">
        <f t="shared" si="0"/>
        <v>0</v>
      </c>
      <c r="X22" s="815"/>
      <c r="Y22" s="815">
        <v>0</v>
      </c>
    </row>
    <row r="23" spans="1:25" ht="43.5" customHeight="1">
      <c r="A23" s="815">
        <f t="shared" si="1"/>
        <v>21</v>
      </c>
      <c r="B23" s="815" t="s">
        <v>977</v>
      </c>
      <c r="C23" s="817" t="s">
        <v>1680</v>
      </c>
      <c r="D23" s="815" t="s">
        <v>1691</v>
      </c>
      <c r="E23" s="815" t="s">
        <v>1163</v>
      </c>
      <c r="F23" s="815" t="s">
        <v>1161</v>
      </c>
      <c r="G23" s="815" t="s">
        <v>1680</v>
      </c>
      <c r="H23" s="815" t="s">
        <v>1811</v>
      </c>
      <c r="I23" s="815">
        <v>3</v>
      </c>
      <c r="J23" s="815">
        <v>3</v>
      </c>
      <c r="K23" s="949">
        <v>45969</v>
      </c>
      <c r="L23" s="815">
        <v>45969</v>
      </c>
      <c r="M23" s="949" t="s">
        <v>1455</v>
      </c>
      <c r="N23" s="815" t="s">
        <v>1332</v>
      </c>
      <c r="O23" s="952" t="s">
        <v>1311</v>
      </c>
      <c r="P23" s="815" t="s">
        <v>1295</v>
      </c>
      <c r="Q23" s="949">
        <v>45969</v>
      </c>
      <c r="R23" s="949">
        <v>46186</v>
      </c>
      <c r="S23" s="815"/>
      <c r="T23" s="815">
        <v>0</v>
      </c>
      <c r="U23" s="815"/>
      <c r="V23" s="815" t="s">
        <v>1365</v>
      </c>
      <c r="W23" s="1055">
        <f t="shared" si="0"/>
        <v>0</v>
      </c>
      <c r="X23" s="815"/>
      <c r="Y23" s="815">
        <v>0</v>
      </c>
    </row>
    <row r="24" spans="1:25" ht="43.5" customHeight="1">
      <c r="A24" s="815">
        <f t="shared" si="1"/>
        <v>22</v>
      </c>
      <c r="B24" s="815" t="s">
        <v>977</v>
      </c>
      <c r="C24" s="817" t="s">
        <v>1680</v>
      </c>
      <c r="D24" s="815" t="s">
        <v>1692</v>
      </c>
      <c r="E24" s="815" t="s">
        <v>1163</v>
      </c>
      <c r="F24" s="815" t="s">
        <v>1161</v>
      </c>
      <c r="G24" s="815" t="s">
        <v>1680</v>
      </c>
      <c r="H24" s="815" t="s">
        <v>1811</v>
      </c>
      <c r="I24" s="815">
        <v>3</v>
      </c>
      <c r="J24" s="815">
        <v>3</v>
      </c>
      <c r="K24" s="949">
        <v>45969</v>
      </c>
      <c r="L24" s="815">
        <v>45969</v>
      </c>
      <c r="M24" s="949" t="s">
        <v>1379</v>
      </c>
      <c r="N24" s="815" t="s">
        <v>1327</v>
      </c>
      <c r="O24" s="952" t="s">
        <v>1456</v>
      </c>
      <c r="P24" s="815" t="s">
        <v>1295</v>
      </c>
      <c r="Q24" s="949">
        <v>45969</v>
      </c>
      <c r="R24" s="949">
        <v>46186</v>
      </c>
      <c r="S24" s="815"/>
      <c r="T24" s="815">
        <v>0</v>
      </c>
      <c r="U24" s="815"/>
      <c r="V24" s="816" t="s">
        <v>1365</v>
      </c>
      <c r="W24" s="1055">
        <f t="shared" si="0"/>
        <v>0</v>
      </c>
      <c r="X24" s="815"/>
      <c r="Y24" s="815">
        <v>0</v>
      </c>
    </row>
    <row r="25" spans="1:25" ht="43.5" customHeight="1">
      <c r="A25" s="815">
        <f t="shared" si="1"/>
        <v>23</v>
      </c>
      <c r="B25" s="815" t="s">
        <v>977</v>
      </c>
      <c r="C25" s="817" t="s">
        <v>1680</v>
      </c>
      <c r="D25" s="815" t="s">
        <v>1693</v>
      </c>
      <c r="E25" s="815" t="s">
        <v>1163</v>
      </c>
      <c r="F25" s="815" t="s">
        <v>1161</v>
      </c>
      <c r="G25" s="815" t="s">
        <v>1680</v>
      </c>
      <c r="H25" s="815" t="s">
        <v>1811</v>
      </c>
      <c r="I25" s="815">
        <v>6</v>
      </c>
      <c r="J25" s="815">
        <v>6</v>
      </c>
      <c r="K25" s="949">
        <v>45969</v>
      </c>
      <c r="L25" s="815">
        <v>45969</v>
      </c>
      <c r="M25" s="949" t="s">
        <v>1455</v>
      </c>
      <c r="N25" s="815" t="s">
        <v>1332</v>
      </c>
      <c r="O25" s="952" t="s">
        <v>1311</v>
      </c>
      <c r="P25" s="815" t="s">
        <v>1295</v>
      </c>
      <c r="Q25" s="949">
        <v>45969</v>
      </c>
      <c r="R25" s="949">
        <v>46197</v>
      </c>
      <c r="S25" s="815"/>
      <c r="T25" s="815">
        <v>0</v>
      </c>
      <c r="U25" s="815"/>
      <c r="V25" s="816" t="s">
        <v>1365</v>
      </c>
      <c r="W25" s="1055">
        <f t="shared" si="0"/>
        <v>0</v>
      </c>
      <c r="X25" s="815"/>
      <c r="Y25" s="815">
        <v>0</v>
      </c>
    </row>
    <row r="26" spans="1:25" ht="43.5" customHeight="1">
      <c r="A26" s="815">
        <f t="shared" si="1"/>
        <v>24</v>
      </c>
      <c r="B26" s="815" t="s">
        <v>977</v>
      </c>
      <c r="C26" s="817" t="s">
        <v>1680</v>
      </c>
      <c r="D26" s="815" t="s">
        <v>1694</v>
      </c>
      <c r="E26" s="815" t="s">
        <v>1163</v>
      </c>
      <c r="F26" s="815" t="s">
        <v>1161</v>
      </c>
      <c r="G26" s="815" t="s">
        <v>1680</v>
      </c>
      <c r="H26" s="815"/>
      <c r="I26" s="815">
        <v>2</v>
      </c>
      <c r="J26" s="815">
        <v>2</v>
      </c>
      <c r="K26" s="816">
        <v>46107</v>
      </c>
      <c r="L26" s="816" t="s">
        <v>1363</v>
      </c>
      <c r="M26" s="949" t="s">
        <v>1333</v>
      </c>
      <c r="N26" s="815" t="s">
        <v>1457</v>
      </c>
      <c r="O26" s="952" t="s">
        <v>1458</v>
      </c>
      <c r="P26" s="815" t="s">
        <v>1295</v>
      </c>
      <c r="Q26" s="949">
        <v>46137</v>
      </c>
      <c r="R26" s="949">
        <v>46197</v>
      </c>
      <c r="S26" s="815"/>
      <c r="T26" s="815">
        <v>0</v>
      </c>
      <c r="U26" s="815"/>
      <c r="V26" s="816" t="s">
        <v>1365</v>
      </c>
      <c r="W26" s="1055">
        <f t="shared" si="0"/>
        <v>0</v>
      </c>
      <c r="X26" s="815"/>
      <c r="Y26" s="815">
        <v>0</v>
      </c>
    </row>
    <row r="27" spans="1:25" ht="43.5" customHeight="1">
      <c r="A27" s="815">
        <f t="shared" si="1"/>
        <v>25</v>
      </c>
      <c r="B27" s="815" t="s">
        <v>977</v>
      </c>
      <c r="C27" s="817" t="s">
        <v>1680</v>
      </c>
      <c r="D27" s="815" t="s">
        <v>1695</v>
      </c>
      <c r="E27" s="815" t="s">
        <v>1163</v>
      </c>
      <c r="F27" s="815" t="s">
        <v>1161</v>
      </c>
      <c r="G27" s="815" t="s">
        <v>1680</v>
      </c>
      <c r="H27" s="815" t="s">
        <v>1811</v>
      </c>
      <c r="I27" s="815">
        <v>3</v>
      </c>
      <c r="J27" s="815">
        <v>3</v>
      </c>
      <c r="K27" s="816">
        <v>46116</v>
      </c>
      <c r="L27" s="816" t="s">
        <v>1363</v>
      </c>
      <c r="M27" s="949" t="s">
        <v>1333</v>
      </c>
      <c r="N27" s="815" t="s">
        <v>1334</v>
      </c>
      <c r="O27" s="952" t="s">
        <v>1312</v>
      </c>
      <c r="P27" s="815" t="s">
        <v>1295</v>
      </c>
      <c r="Q27" s="949">
        <v>46146</v>
      </c>
      <c r="R27" s="949">
        <v>46191</v>
      </c>
      <c r="S27" s="815"/>
      <c r="T27" s="815">
        <v>0</v>
      </c>
      <c r="U27" s="815"/>
      <c r="V27" s="816" t="s">
        <v>1365</v>
      </c>
      <c r="W27" s="1055">
        <f t="shared" si="0"/>
        <v>0</v>
      </c>
      <c r="X27" s="815"/>
      <c r="Y27" s="815">
        <v>0</v>
      </c>
    </row>
    <row r="28" spans="1:25" ht="43.5" customHeight="1">
      <c r="A28" s="815">
        <f t="shared" si="1"/>
        <v>26</v>
      </c>
      <c r="B28" s="815" t="s">
        <v>977</v>
      </c>
      <c r="C28" s="817" t="s">
        <v>1680</v>
      </c>
      <c r="D28" s="815" t="s">
        <v>1696</v>
      </c>
      <c r="E28" s="815" t="s">
        <v>1163</v>
      </c>
      <c r="F28" s="815" t="s">
        <v>1161</v>
      </c>
      <c r="G28" s="815" t="s">
        <v>1680</v>
      </c>
      <c r="H28" s="815" t="s">
        <v>1811</v>
      </c>
      <c r="I28" s="815">
        <v>1</v>
      </c>
      <c r="J28" s="815">
        <v>1</v>
      </c>
      <c r="K28" s="816">
        <v>46071</v>
      </c>
      <c r="L28" s="816" t="s">
        <v>1363</v>
      </c>
      <c r="M28" s="949" t="s">
        <v>1333</v>
      </c>
      <c r="N28" s="815" t="s">
        <v>1459</v>
      </c>
      <c r="O28" s="952" t="s">
        <v>1460</v>
      </c>
      <c r="P28" s="815" t="s">
        <v>1295</v>
      </c>
      <c r="Q28" s="949">
        <v>46073</v>
      </c>
      <c r="R28" s="949">
        <v>46208</v>
      </c>
      <c r="S28" s="815"/>
      <c r="T28" s="815">
        <v>0</v>
      </c>
      <c r="U28" s="815"/>
      <c r="V28" s="816" t="s">
        <v>1365</v>
      </c>
      <c r="W28" s="1055">
        <f t="shared" si="0"/>
        <v>0</v>
      </c>
      <c r="X28" s="815"/>
      <c r="Y28" s="815">
        <v>0</v>
      </c>
    </row>
    <row r="29" spans="1:25" ht="43.5" customHeight="1">
      <c r="A29" s="815">
        <f t="shared" si="1"/>
        <v>27</v>
      </c>
      <c r="B29" s="815" t="s">
        <v>977</v>
      </c>
      <c r="C29" s="817" t="s">
        <v>1680</v>
      </c>
      <c r="D29" s="815" t="s">
        <v>1697</v>
      </c>
      <c r="E29" s="815" t="s">
        <v>1163</v>
      </c>
      <c r="F29" s="815" t="s">
        <v>1161</v>
      </c>
      <c r="G29" s="815" t="s">
        <v>1680</v>
      </c>
      <c r="H29" s="815" t="s">
        <v>1811</v>
      </c>
      <c r="I29" s="815">
        <v>2</v>
      </c>
      <c r="J29" s="815">
        <v>2</v>
      </c>
      <c r="K29" s="816">
        <v>46071</v>
      </c>
      <c r="L29" s="816" t="s">
        <v>1363</v>
      </c>
      <c r="M29" s="949" t="s">
        <v>1333</v>
      </c>
      <c r="N29" s="815" t="s">
        <v>1461</v>
      </c>
      <c r="O29" s="952" t="s">
        <v>1462</v>
      </c>
      <c r="P29" s="815" t="s">
        <v>1295</v>
      </c>
      <c r="Q29" s="949">
        <v>46055</v>
      </c>
      <c r="R29" s="949">
        <v>46208</v>
      </c>
      <c r="S29" s="815"/>
      <c r="T29" s="815">
        <v>0</v>
      </c>
      <c r="U29" s="815"/>
      <c r="V29" s="816" t="s">
        <v>1365</v>
      </c>
      <c r="W29" s="1055">
        <f t="shared" si="0"/>
        <v>0</v>
      </c>
      <c r="X29" s="815"/>
      <c r="Y29" s="815">
        <v>0</v>
      </c>
    </row>
    <row r="30" spans="1:25" ht="43.5" customHeight="1">
      <c r="A30" s="815">
        <f t="shared" si="1"/>
        <v>28</v>
      </c>
      <c r="B30" s="815" t="s">
        <v>977</v>
      </c>
      <c r="C30" s="817" t="s">
        <v>1680</v>
      </c>
      <c r="D30" s="815" t="s">
        <v>1698</v>
      </c>
      <c r="E30" s="815" t="s">
        <v>1163</v>
      </c>
      <c r="F30" s="815" t="s">
        <v>1161</v>
      </c>
      <c r="G30" s="815" t="s">
        <v>1680</v>
      </c>
      <c r="H30" s="815" t="s">
        <v>1811</v>
      </c>
      <c r="I30" s="815">
        <v>1</v>
      </c>
      <c r="J30" s="815">
        <v>1</v>
      </c>
      <c r="K30" s="816">
        <v>46071</v>
      </c>
      <c r="L30" s="816" t="s">
        <v>1363</v>
      </c>
      <c r="M30" s="949" t="s">
        <v>1333</v>
      </c>
      <c r="N30" s="815" t="s">
        <v>1461</v>
      </c>
      <c r="O30" s="952" t="s">
        <v>1462</v>
      </c>
      <c r="P30" s="815" t="s">
        <v>1295</v>
      </c>
      <c r="Q30" s="949">
        <v>46178</v>
      </c>
      <c r="R30" s="949">
        <v>46208</v>
      </c>
      <c r="S30" s="815"/>
      <c r="T30" s="815">
        <v>0</v>
      </c>
      <c r="U30" s="815"/>
      <c r="V30" s="816" t="s">
        <v>1365</v>
      </c>
      <c r="W30" s="1055">
        <f t="shared" si="0"/>
        <v>0</v>
      </c>
      <c r="X30" s="815"/>
      <c r="Y30" s="815">
        <v>0</v>
      </c>
    </row>
    <row r="31" spans="1:25" ht="43.5" customHeight="1">
      <c r="A31" s="815">
        <f t="shared" si="1"/>
        <v>29</v>
      </c>
      <c r="B31" s="815" t="s">
        <v>977</v>
      </c>
      <c r="C31" s="817" t="s">
        <v>1680</v>
      </c>
      <c r="D31" s="815" t="s">
        <v>1699</v>
      </c>
      <c r="E31" s="815" t="s">
        <v>1163</v>
      </c>
      <c r="F31" s="815" t="s">
        <v>1161</v>
      </c>
      <c r="G31" s="815" t="s">
        <v>1680</v>
      </c>
      <c r="H31" s="815" t="s">
        <v>885</v>
      </c>
      <c r="I31" s="815">
        <v>45</v>
      </c>
      <c r="J31" s="815">
        <v>45</v>
      </c>
      <c r="K31" s="816">
        <v>46039</v>
      </c>
      <c r="L31" s="816" t="s">
        <v>1505</v>
      </c>
      <c r="M31" s="949" t="s">
        <v>1506</v>
      </c>
      <c r="N31" s="815" t="s">
        <v>1335</v>
      </c>
      <c r="O31" s="952" t="s">
        <v>1313</v>
      </c>
      <c r="P31" s="815" t="s">
        <v>1295</v>
      </c>
      <c r="Q31" s="949">
        <v>46069</v>
      </c>
      <c r="R31" s="949">
        <v>46114</v>
      </c>
      <c r="S31" s="815"/>
      <c r="T31" s="815">
        <v>0</v>
      </c>
      <c r="U31" s="815"/>
      <c r="V31" s="816" t="s">
        <v>1365</v>
      </c>
      <c r="W31" s="1055">
        <f t="shared" si="0"/>
        <v>0</v>
      </c>
      <c r="X31" s="815"/>
      <c r="Y31" s="815">
        <v>0</v>
      </c>
    </row>
    <row r="32" spans="1:25" ht="43.5" customHeight="1">
      <c r="A32" s="815">
        <f t="shared" si="1"/>
        <v>30</v>
      </c>
      <c r="B32" s="815" t="s">
        <v>977</v>
      </c>
      <c r="C32" s="817" t="s">
        <v>1680</v>
      </c>
      <c r="D32" s="815" t="s">
        <v>1700</v>
      </c>
      <c r="E32" s="815" t="s">
        <v>1164</v>
      </c>
      <c r="F32" s="815" t="s">
        <v>1161</v>
      </c>
      <c r="G32" s="815" t="s">
        <v>1680</v>
      </c>
      <c r="H32" s="815" t="s">
        <v>1811</v>
      </c>
      <c r="I32" s="815">
        <v>12</v>
      </c>
      <c r="J32" s="815">
        <v>12</v>
      </c>
      <c r="K32" s="816">
        <v>46078</v>
      </c>
      <c r="L32" s="816" t="s">
        <v>1463</v>
      </c>
      <c r="M32" s="949" t="s">
        <v>1464</v>
      </c>
      <c r="N32" s="815" t="s">
        <v>1459</v>
      </c>
      <c r="O32" s="952" t="s">
        <v>1460</v>
      </c>
      <c r="P32" s="815" t="s">
        <v>1295</v>
      </c>
      <c r="Q32" s="949">
        <v>46108</v>
      </c>
      <c r="R32" s="949">
        <v>46138</v>
      </c>
      <c r="S32" s="815"/>
      <c r="T32" s="815">
        <v>0</v>
      </c>
      <c r="U32" s="815"/>
      <c r="V32" s="816" t="s">
        <v>1365</v>
      </c>
      <c r="W32" s="1055">
        <f t="shared" si="0"/>
        <v>0</v>
      </c>
      <c r="X32" s="815"/>
      <c r="Y32" s="815">
        <v>0</v>
      </c>
    </row>
    <row r="33" spans="1:25" ht="43.5" customHeight="1">
      <c r="A33" s="815">
        <f t="shared" si="1"/>
        <v>31</v>
      </c>
      <c r="B33" s="815" t="s">
        <v>977</v>
      </c>
      <c r="C33" s="817" t="s">
        <v>1680</v>
      </c>
      <c r="D33" s="815" t="s">
        <v>1701</v>
      </c>
      <c r="E33" s="815" t="s">
        <v>1164</v>
      </c>
      <c r="F33" s="815" t="s">
        <v>1161</v>
      </c>
      <c r="G33" s="815" t="s">
        <v>1680</v>
      </c>
      <c r="H33" s="815" t="s">
        <v>1811</v>
      </c>
      <c r="I33" s="815">
        <v>2</v>
      </c>
      <c r="J33" s="815">
        <v>2</v>
      </c>
      <c r="K33" s="816">
        <v>45939</v>
      </c>
      <c r="L33" s="816">
        <v>45969</v>
      </c>
      <c r="M33" s="949" t="s">
        <v>1389</v>
      </c>
      <c r="N33" s="815" t="s">
        <v>1336</v>
      </c>
      <c r="O33" s="952" t="s">
        <v>1314</v>
      </c>
      <c r="P33" s="815" t="s">
        <v>1295</v>
      </c>
      <c r="Q33" s="949">
        <v>45969</v>
      </c>
      <c r="R33" s="949">
        <v>46183</v>
      </c>
      <c r="S33" s="815"/>
      <c r="T33" s="815">
        <v>0</v>
      </c>
      <c r="U33" s="815"/>
      <c r="V33" s="816" t="s">
        <v>1365</v>
      </c>
      <c r="W33" s="1055">
        <f t="shared" si="0"/>
        <v>0</v>
      </c>
      <c r="X33" s="815"/>
      <c r="Y33" s="815">
        <v>0</v>
      </c>
    </row>
    <row r="34" spans="1:25" ht="43.5" customHeight="1">
      <c r="A34" s="815">
        <f t="shared" si="1"/>
        <v>32</v>
      </c>
      <c r="B34" s="815" t="s">
        <v>977</v>
      </c>
      <c r="C34" s="817" t="s">
        <v>1680</v>
      </c>
      <c r="D34" s="815" t="s">
        <v>1702</v>
      </c>
      <c r="E34" s="815" t="s">
        <v>1164</v>
      </c>
      <c r="F34" s="815" t="s">
        <v>1161</v>
      </c>
      <c r="G34" s="815" t="s">
        <v>1680</v>
      </c>
      <c r="H34" s="815" t="s">
        <v>1811</v>
      </c>
      <c r="I34" s="815">
        <v>24</v>
      </c>
      <c r="J34" s="815">
        <v>24</v>
      </c>
      <c r="K34" s="816">
        <v>45991</v>
      </c>
      <c r="L34" s="816">
        <v>45984</v>
      </c>
      <c r="M34" s="949" t="s">
        <v>1465</v>
      </c>
      <c r="N34" s="815" t="s">
        <v>1466</v>
      </c>
      <c r="O34" s="952" t="s">
        <v>1467</v>
      </c>
      <c r="P34" s="815" t="s">
        <v>1295</v>
      </c>
      <c r="Q34" s="949">
        <v>45984</v>
      </c>
      <c r="R34" s="949">
        <v>46177</v>
      </c>
      <c r="S34" s="815"/>
      <c r="T34" s="815">
        <v>0</v>
      </c>
      <c r="U34" s="815"/>
      <c r="V34" s="816" t="s">
        <v>207</v>
      </c>
      <c r="W34" s="1055">
        <f t="shared" si="0"/>
        <v>0</v>
      </c>
      <c r="X34" s="815"/>
      <c r="Y34" s="815">
        <v>0</v>
      </c>
    </row>
    <row r="35" spans="1:25" ht="43.5" customHeight="1">
      <c r="A35" s="815">
        <f t="shared" si="1"/>
        <v>33</v>
      </c>
      <c r="B35" s="815" t="s">
        <v>977</v>
      </c>
      <c r="C35" s="817" t="s">
        <v>1680</v>
      </c>
      <c r="D35" s="815" t="s">
        <v>1703</v>
      </c>
      <c r="E35" s="815" t="s">
        <v>1164</v>
      </c>
      <c r="F35" s="815" t="s">
        <v>1161</v>
      </c>
      <c r="G35" s="815" t="s">
        <v>1680</v>
      </c>
      <c r="H35" s="815" t="s">
        <v>1811</v>
      </c>
      <c r="I35" s="815">
        <v>3</v>
      </c>
      <c r="J35" s="815">
        <v>3</v>
      </c>
      <c r="K35" s="816">
        <v>45954</v>
      </c>
      <c r="L35" s="816">
        <v>45984</v>
      </c>
      <c r="M35" s="949" t="s">
        <v>1468</v>
      </c>
      <c r="N35" s="815" t="s">
        <v>1338</v>
      </c>
      <c r="O35" s="952" t="s">
        <v>1521</v>
      </c>
      <c r="P35" s="815" t="s">
        <v>1295</v>
      </c>
      <c r="Q35" s="949">
        <v>45984</v>
      </c>
      <c r="R35" s="949">
        <v>46125</v>
      </c>
      <c r="S35" s="815"/>
      <c r="T35" s="815">
        <v>0</v>
      </c>
      <c r="U35" s="815"/>
      <c r="V35" s="816" t="s">
        <v>207</v>
      </c>
      <c r="W35" s="1055">
        <f t="shared" si="0"/>
        <v>0</v>
      </c>
      <c r="X35" s="815"/>
      <c r="Y35" s="815">
        <v>0</v>
      </c>
    </row>
    <row r="36" spans="1:25" ht="43.5" customHeight="1">
      <c r="A36" s="815">
        <f t="shared" si="1"/>
        <v>34</v>
      </c>
      <c r="B36" s="815" t="s">
        <v>977</v>
      </c>
      <c r="C36" s="817" t="s">
        <v>1680</v>
      </c>
      <c r="D36" s="815" t="s">
        <v>1704</v>
      </c>
      <c r="E36" s="815" t="s">
        <v>1164</v>
      </c>
      <c r="F36" s="815" t="s">
        <v>1160</v>
      </c>
      <c r="G36" s="815" t="s">
        <v>1680</v>
      </c>
      <c r="H36" s="815" t="s">
        <v>1811</v>
      </c>
      <c r="I36" s="815">
        <v>2</v>
      </c>
      <c r="J36" s="815">
        <v>2</v>
      </c>
      <c r="K36" s="816">
        <v>46086</v>
      </c>
      <c r="L36" s="816" t="s">
        <v>1363</v>
      </c>
      <c r="M36" s="949" t="s">
        <v>1333</v>
      </c>
      <c r="N36" s="815" t="s">
        <v>1319</v>
      </c>
      <c r="O36" s="952" t="s">
        <v>1297</v>
      </c>
      <c r="P36" s="815" t="s">
        <v>1295</v>
      </c>
      <c r="Q36" s="949">
        <v>46096</v>
      </c>
      <c r="R36" s="949">
        <v>46127</v>
      </c>
      <c r="S36" s="815"/>
      <c r="T36" s="815">
        <v>0</v>
      </c>
      <c r="U36" s="815"/>
      <c r="V36" s="816" t="s">
        <v>207</v>
      </c>
      <c r="W36" s="1055">
        <f t="shared" si="0"/>
        <v>0</v>
      </c>
      <c r="X36" s="815"/>
      <c r="Y36" s="815">
        <v>0</v>
      </c>
    </row>
    <row r="37" spans="1:25" ht="43.5" customHeight="1">
      <c r="A37" s="815">
        <f t="shared" si="1"/>
        <v>35</v>
      </c>
      <c r="B37" s="815" t="s">
        <v>977</v>
      </c>
      <c r="C37" s="817" t="s">
        <v>1680</v>
      </c>
      <c r="D37" s="815" t="s">
        <v>1705</v>
      </c>
      <c r="E37" s="815" t="s">
        <v>1164</v>
      </c>
      <c r="F37" s="815" t="s">
        <v>1160</v>
      </c>
      <c r="G37" s="815" t="s">
        <v>1680</v>
      </c>
      <c r="H37" s="815" t="s">
        <v>1811</v>
      </c>
      <c r="I37" s="815">
        <v>2</v>
      </c>
      <c r="J37" s="815">
        <v>2</v>
      </c>
      <c r="K37" s="816">
        <v>46091</v>
      </c>
      <c r="L37" s="816" t="s">
        <v>1363</v>
      </c>
      <c r="M37" s="949" t="s">
        <v>1333</v>
      </c>
      <c r="N37" s="815" t="s">
        <v>1320</v>
      </c>
      <c r="O37" s="952" t="s">
        <v>1298</v>
      </c>
      <c r="P37" s="815" t="s">
        <v>1295</v>
      </c>
      <c r="Q37" s="949">
        <v>46091</v>
      </c>
      <c r="R37" s="949">
        <v>46132</v>
      </c>
      <c r="S37" s="815"/>
      <c r="T37" s="815">
        <v>0</v>
      </c>
      <c r="U37" s="815"/>
      <c r="V37" s="816" t="s">
        <v>207</v>
      </c>
      <c r="W37" s="1055">
        <f t="shared" si="0"/>
        <v>0</v>
      </c>
      <c r="X37" s="815"/>
      <c r="Y37" s="815">
        <v>0</v>
      </c>
    </row>
    <row r="38" spans="1:25" ht="43.5" customHeight="1">
      <c r="A38" s="815">
        <f t="shared" si="1"/>
        <v>36</v>
      </c>
      <c r="B38" s="815" t="s">
        <v>977</v>
      </c>
      <c r="C38" s="817" t="s">
        <v>1680</v>
      </c>
      <c r="D38" s="815" t="s">
        <v>1706</v>
      </c>
      <c r="E38" s="815" t="s">
        <v>1164</v>
      </c>
      <c r="F38" s="815" t="s">
        <v>1160</v>
      </c>
      <c r="G38" s="815" t="s">
        <v>1680</v>
      </c>
      <c r="H38" s="815" t="s">
        <v>1811</v>
      </c>
      <c r="I38" s="815">
        <v>4</v>
      </c>
      <c r="J38" s="815">
        <v>4</v>
      </c>
      <c r="K38" s="816">
        <v>45945</v>
      </c>
      <c r="L38" s="816">
        <v>45931</v>
      </c>
      <c r="M38" s="949" t="s">
        <v>1341</v>
      </c>
      <c r="N38" s="815" t="s">
        <v>1321</v>
      </c>
      <c r="O38" s="952" t="s">
        <v>1299</v>
      </c>
      <c r="P38" s="815" t="s">
        <v>1295</v>
      </c>
      <c r="Q38" s="949">
        <v>45931</v>
      </c>
      <c r="R38" s="949">
        <v>45963</v>
      </c>
      <c r="S38" s="815"/>
      <c r="T38" s="815">
        <v>0</v>
      </c>
      <c r="U38" s="815"/>
      <c r="V38" s="816" t="s">
        <v>207</v>
      </c>
      <c r="W38" s="1055">
        <f t="shared" si="0"/>
        <v>0</v>
      </c>
      <c r="X38" s="815"/>
      <c r="Y38" s="815">
        <v>0</v>
      </c>
    </row>
    <row r="39" spans="1:25" ht="43.5" customHeight="1">
      <c r="A39" s="815">
        <f t="shared" si="1"/>
        <v>37</v>
      </c>
      <c r="B39" s="815" t="s">
        <v>977</v>
      </c>
      <c r="C39" s="817" t="s">
        <v>1680</v>
      </c>
      <c r="D39" s="815" t="s">
        <v>1707</v>
      </c>
      <c r="E39" s="815" t="s">
        <v>1164</v>
      </c>
      <c r="F39" s="815" t="s">
        <v>1160</v>
      </c>
      <c r="G39" s="815" t="s">
        <v>1680</v>
      </c>
      <c r="H39" s="815" t="s">
        <v>1811</v>
      </c>
      <c r="I39" s="815">
        <v>2</v>
      </c>
      <c r="J39" s="815">
        <v>2</v>
      </c>
      <c r="K39" s="816">
        <v>45945</v>
      </c>
      <c r="L39" s="816">
        <v>45931</v>
      </c>
      <c r="M39" s="949" t="s">
        <v>1342</v>
      </c>
      <c r="N39" s="815" t="s">
        <v>1321</v>
      </c>
      <c r="O39" s="952" t="s">
        <v>1299</v>
      </c>
      <c r="P39" s="815" t="s">
        <v>1295</v>
      </c>
      <c r="Q39" s="949">
        <v>45931</v>
      </c>
      <c r="R39" s="949">
        <v>45977</v>
      </c>
      <c r="S39" s="815"/>
      <c r="T39" s="815">
        <v>0</v>
      </c>
      <c r="U39" s="815"/>
      <c r="V39" s="816" t="s">
        <v>207</v>
      </c>
      <c r="W39" s="1055">
        <f t="shared" si="0"/>
        <v>0</v>
      </c>
      <c r="X39" s="815"/>
      <c r="Y39" s="815">
        <v>0</v>
      </c>
    </row>
    <row r="40" spans="1:25" ht="43.5" customHeight="1">
      <c r="A40" s="815">
        <f t="shared" si="1"/>
        <v>38</v>
      </c>
      <c r="B40" s="815" t="s">
        <v>977</v>
      </c>
      <c r="C40" s="817" t="s">
        <v>1680</v>
      </c>
      <c r="D40" s="815" t="s">
        <v>1708</v>
      </c>
      <c r="E40" s="815" t="s">
        <v>1164</v>
      </c>
      <c r="F40" s="815" t="s">
        <v>1160</v>
      </c>
      <c r="G40" s="815" t="s">
        <v>1680</v>
      </c>
      <c r="H40" s="815" t="s">
        <v>1811</v>
      </c>
      <c r="I40" s="815">
        <v>12</v>
      </c>
      <c r="J40" s="815">
        <v>12</v>
      </c>
      <c r="K40" s="816">
        <v>45945</v>
      </c>
      <c r="L40" s="816">
        <v>45931</v>
      </c>
      <c r="M40" s="949" t="s">
        <v>1343</v>
      </c>
      <c r="N40" s="815" t="s">
        <v>1321</v>
      </c>
      <c r="O40" s="952" t="s">
        <v>1299</v>
      </c>
      <c r="P40" s="815" t="s">
        <v>1295</v>
      </c>
      <c r="Q40" s="949">
        <v>45931</v>
      </c>
      <c r="R40" s="949">
        <v>45949</v>
      </c>
      <c r="S40" s="815"/>
      <c r="T40" s="815">
        <v>0</v>
      </c>
      <c r="U40" s="815"/>
      <c r="V40" s="816" t="s">
        <v>207</v>
      </c>
      <c r="W40" s="1055">
        <f t="shared" si="0"/>
        <v>110416.66666666667</v>
      </c>
      <c r="X40" s="815"/>
      <c r="Y40" s="815">
        <v>1325000</v>
      </c>
    </row>
    <row r="41" spans="1:25" ht="43.5" customHeight="1">
      <c r="A41" s="815">
        <f t="shared" si="1"/>
        <v>39</v>
      </c>
      <c r="B41" s="815" t="s">
        <v>977</v>
      </c>
      <c r="C41" s="817" t="s">
        <v>1680</v>
      </c>
      <c r="D41" s="815" t="s">
        <v>1709</v>
      </c>
      <c r="E41" s="815" t="s">
        <v>1164</v>
      </c>
      <c r="F41" s="815" t="s">
        <v>1160</v>
      </c>
      <c r="G41" s="815" t="s">
        <v>1680</v>
      </c>
      <c r="H41" s="815" t="s">
        <v>1811</v>
      </c>
      <c r="I41" s="815">
        <v>2</v>
      </c>
      <c r="J41" s="815">
        <v>2</v>
      </c>
      <c r="K41" s="816">
        <v>45950</v>
      </c>
      <c r="L41" s="816">
        <v>45979</v>
      </c>
      <c r="M41" s="949" t="s">
        <v>1364</v>
      </c>
      <c r="N41" s="815" t="s">
        <v>1321</v>
      </c>
      <c r="O41" s="815" t="s">
        <v>1300</v>
      </c>
      <c r="P41" s="815" t="s">
        <v>1295</v>
      </c>
      <c r="Q41" s="949">
        <v>46091</v>
      </c>
      <c r="R41" s="949">
        <v>46101</v>
      </c>
      <c r="S41" s="815"/>
      <c r="T41" s="815">
        <v>0</v>
      </c>
      <c r="U41" s="815"/>
      <c r="V41" s="816" t="s">
        <v>207</v>
      </c>
      <c r="W41" s="1055">
        <f t="shared" si="0"/>
        <v>0</v>
      </c>
      <c r="X41" s="815"/>
      <c r="Y41" s="815">
        <v>0</v>
      </c>
    </row>
    <row r="42" spans="1:25" ht="43.5" customHeight="1">
      <c r="A42" s="815">
        <f t="shared" si="1"/>
        <v>40</v>
      </c>
      <c r="B42" s="815" t="s">
        <v>977</v>
      </c>
      <c r="C42" s="817" t="s">
        <v>1680</v>
      </c>
      <c r="D42" s="815" t="s">
        <v>1710</v>
      </c>
      <c r="E42" s="815" t="s">
        <v>1164</v>
      </c>
      <c r="F42" s="815" t="s">
        <v>1160</v>
      </c>
      <c r="G42" s="815" t="s">
        <v>1680</v>
      </c>
      <c r="H42" s="815" t="s">
        <v>1811</v>
      </c>
      <c r="I42" s="815">
        <v>12</v>
      </c>
      <c r="J42" s="815">
        <v>12</v>
      </c>
      <c r="K42" s="816">
        <v>45950</v>
      </c>
      <c r="L42" s="816">
        <v>45979</v>
      </c>
      <c r="M42" s="949" t="s">
        <v>1364</v>
      </c>
      <c r="N42" s="815" t="s">
        <v>1321</v>
      </c>
      <c r="O42" s="815" t="s">
        <v>1300</v>
      </c>
      <c r="P42" s="815" t="s">
        <v>1295</v>
      </c>
      <c r="Q42" s="949">
        <v>46091</v>
      </c>
      <c r="R42" s="949">
        <v>46101</v>
      </c>
      <c r="S42" s="815"/>
      <c r="T42" s="815">
        <v>0</v>
      </c>
      <c r="U42" s="815"/>
      <c r="V42" s="816" t="s">
        <v>207</v>
      </c>
      <c r="W42" s="1055">
        <f t="shared" si="0"/>
        <v>0</v>
      </c>
      <c r="X42" s="815"/>
      <c r="Y42" s="815">
        <v>0</v>
      </c>
    </row>
    <row r="43" spans="1:25" ht="43.5" customHeight="1">
      <c r="A43" s="815">
        <f t="shared" si="1"/>
        <v>41</v>
      </c>
      <c r="B43" s="815" t="s">
        <v>977</v>
      </c>
      <c r="C43" s="817" t="s">
        <v>1680</v>
      </c>
      <c r="D43" s="815" t="s">
        <v>1711</v>
      </c>
      <c r="E43" s="815" t="s">
        <v>1164</v>
      </c>
      <c r="F43" s="815" t="s">
        <v>1160</v>
      </c>
      <c r="G43" s="815" t="s">
        <v>1680</v>
      </c>
      <c r="H43" s="815" t="s">
        <v>1811</v>
      </c>
      <c r="I43" s="815">
        <v>8</v>
      </c>
      <c r="J43" s="815">
        <v>8</v>
      </c>
      <c r="K43" s="816">
        <v>46037</v>
      </c>
      <c r="L43" s="816" t="s">
        <v>1507</v>
      </c>
      <c r="M43" s="949" t="s">
        <v>1508</v>
      </c>
      <c r="N43" s="815" t="s">
        <v>1509</v>
      </c>
      <c r="O43" s="815" t="s">
        <v>1510</v>
      </c>
      <c r="P43" s="815" t="s">
        <v>1295</v>
      </c>
      <c r="Q43" s="949">
        <v>46054</v>
      </c>
      <c r="R43" s="949">
        <v>46068</v>
      </c>
      <c r="S43" s="815"/>
      <c r="T43" s="815">
        <v>0</v>
      </c>
      <c r="U43" s="815"/>
      <c r="V43" s="816" t="s">
        <v>207</v>
      </c>
      <c r="W43" s="1055">
        <f t="shared" si="0"/>
        <v>0</v>
      </c>
      <c r="X43" s="815"/>
      <c r="Y43" s="815">
        <v>0</v>
      </c>
    </row>
    <row r="44" spans="1:25" ht="43.5" customHeight="1">
      <c r="A44" s="815">
        <f t="shared" si="1"/>
        <v>42</v>
      </c>
      <c r="B44" s="815" t="s">
        <v>977</v>
      </c>
      <c r="C44" s="817" t="s">
        <v>1680</v>
      </c>
      <c r="D44" s="815" t="s">
        <v>1712</v>
      </c>
      <c r="E44" s="815" t="s">
        <v>1163</v>
      </c>
      <c r="F44" s="815" t="s">
        <v>1160</v>
      </c>
      <c r="G44" s="815" t="s">
        <v>1680</v>
      </c>
      <c r="H44" s="815" t="s">
        <v>1811</v>
      </c>
      <c r="I44" s="815">
        <v>0</v>
      </c>
      <c r="J44" s="815">
        <v>0</v>
      </c>
      <c r="K44" s="816">
        <v>46037</v>
      </c>
      <c r="L44" s="816" t="s">
        <v>1507</v>
      </c>
      <c r="M44" s="949" t="s">
        <v>1508</v>
      </c>
      <c r="N44" s="815" t="s">
        <v>1469</v>
      </c>
      <c r="O44" s="815" t="s">
        <v>1510</v>
      </c>
      <c r="P44" s="815" t="s">
        <v>1295</v>
      </c>
      <c r="Q44" s="949">
        <v>46054</v>
      </c>
      <c r="R44" s="949">
        <v>46068</v>
      </c>
      <c r="S44" s="815"/>
      <c r="T44" s="815">
        <v>0</v>
      </c>
      <c r="U44" s="815"/>
      <c r="V44" s="816" t="s">
        <v>207</v>
      </c>
      <c r="W44" s="1055" t="e">
        <f t="shared" si="0"/>
        <v>#DIV/0!</v>
      </c>
      <c r="X44" s="815"/>
      <c r="Y44" s="815">
        <v>0</v>
      </c>
    </row>
    <row r="45" spans="1:25" ht="43.5" customHeight="1">
      <c r="A45" s="815">
        <f t="shared" si="1"/>
        <v>43</v>
      </c>
      <c r="B45" s="815" t="s">
        <v>977</v>
      </c>
      <c r="C45" s="817" t="s">
        <v>1680</v>
      </c>
      <c r="D45" s="815" t="s">
        <v>1713</v>
      </c>
      <c r="E45" s="815" t="s">
        <v>1163</v>
      </c>
      <c r="F45" s="815" t="s">
        <v>1160</v>
      </c>
      <c r="G45" s="815" t="s">
        <v>1680</v>
      </c>
      <c r="H45" s="815" t="s">
        <v>1811</v>
      </c>
      <c r="I45" s="815">
        <v>0</v>
      </c>
      <c r="J45" s="815">
        <v>0</v>
      </c>
      <c r="K45" s="816">
        <v>46037</v>
      </c>
      <c r="L45" s="816" t="s">
        <v>1522</v>
      </c>
      <c r="M45" s="949" t="s">
        <v>1511</v>
      </c>
      <c r="N45" s="815" t="s">
        <v>1469</v>
      </c>
      <c r="O45" s="815" t="s">
        <v>1510</v>
      </c>
      <c r="P45" s="815" t="s">
        <v>1295</v>
      </c>
      <c r="Q45" s="949">
        <v>46113</v>
      </c>
      <c r="R45" s="949">
        <v>46133</v>
      </c>
      <c r="S45" s="815"/>
      <c r="T45" s="815">
        <v>0</v>
      </c>
      <c r="U45" s="815"/>
      <c r="V45" s="816" t="s">
        <v>207</v>
      </c>
      <c r="W45" s="1055" t="e">
        <f t="shared" si="0"/>
        <v>#DIV/0!</v>
      </c>
      <c r="X45" s="815"/>
      <c r="Y45" s="815">
        <v>0</v>
      </c>
    </row>
    <row r="46" spans="1:25" ht="43.5" customHeight="1">
      <c r="A46" s="815">
        <f t="shared" si="1"/>
        <v>44</v>
      </c>
      <c r="B46" s="815" t="s">
        <v>977</v>
      </c>
      <c r="C46" s="817" t="s">
        <v>1680</v>
      </c>
      <c r="D46" s="815" t="s">
        <v>1714</v>
      </c>
      <c r="E46" s="815" t="s">
        <v>1163</v>
      </c>
      <c r="F46" s="815" t="s">
        <v>1160</v>
      </c>
      <c r="G46" s="815" t="s">
        <v>1680</v>
      </c>
      <c r="H46" s="815" t="s">
        <v>1811</v>
      </c>
      <c r="I46" s="815">
        <v>0</v>
      </c>
      <c r="J46" s="815">
        <v>0</v>
      </c>
      <c r="K46" s="816">
        <v>46068</v>
      </c>
      <c r="L46" s="816" t="s">
        <v>1363</v>
      </c>
      <c r="M46" s="949" t="s">
        <v>1333</v>
      </c>
      <c r="N46" s="815" t="s">
        <v>1425</v>
      </c>
      <c r="O46" s="815" t="s">
        <v>1426</v>
      </c>
      <c r="P46" s="815" t="s">
        <v>1295</v>
      </c>
      <c r="Q46" s="949">
        <v>46091</v>
      </c>
      <c r="R46" s="949">
        <v>46121</v>
      </c>
      <c r="S46" s="815"/>
      <c r="T46" s="815">
        <v>0</v>
      </c>
      <c r="U46" s="815"/>
      <c r="V46" s="816" t="s">
        <v>207</v>
      </c>
      <c r="W46" s="1055" t="e">
        <f t="shared" si="0"/>
        <v>#DIV/0!</v>
      </c>
      <c r="X46" s="815"/>
      <c r="Y46" s="815">
        <v>0</v>
      </c>
    </row>
    <row r="47" spans="1:25" ht="43.5" customHeight="1">
      <c r="A47" s="815">
        <f t="shared" si="1"/>
        <v>45</v>
      </c>
      <c r="B47" s="815" t="s">
        <v>977</v>
      </c>
      <c r="C47" s="817" t="s">
        <v>1680</v>
      </c>
      <c r="D47" s="815" t="s">
        <v>1715</v>
      </c>
      <c r="E47" s="815" t="s">
        <v>1163</v>
      </c>
      <c r="F47" s="815" t="s">
        <v>1160</v>
      </c>
      <c r="G47" s="815" t="s">
        <v>1680</v>
      </c>
      <c r="H47" s="815" t="s">
        <v>1811</v>
      </c>
      <c r="I47" s="815">
        <v>0</v>
      </c>
      <c r="J47" s="815">
        <v>0</v>
      </c>
      <c r="K47" s="816">
        <v>46042</v>
      </c>
      <c r="L47" s="816" t="s">
        <v>1505</v>
      </c>
      <c r="M47" s="949" t="s">
        <v>1511</v>
      </c>
      <c r="N47" s="815" t="s">
        <v>1321</v>
      </c>
      <c r="O47" s="815" t="s">
        <v>1299</v>
      </c>
      <c r="P47" s="815" t="s">
        <v>1295</v>
      </c>
      <c r="Q47" s="949">
        <v>46091</v>
      </c>
      <c r="R47" s="949">
        <v>46121</v>
      </c>
      <c r="S47" s="815"/>
      <c r="T47" s="815">
        <v>0</v>
      </c>
      <c r="U47" s="815"/>
      <c r="V47" s="816" t="s">
        <v>207</v>
      </c>
      <c r="W47" s="1055" t="e">
        <f t="shared" si="0"/>
        <v>#DIV/0!</v>
      </c>
      <c r="X47" s="815"/>
      <c r="Y47" s="815">
        <v>0</v>
      </c>
    </row>
    <row r="48" spans="1:25" ht="43.5" customHeight="1">
      <c r="A48" s="815">
        <f t="shared" si="1"/>
        <v>46</v>
      </c>
      <c r="B48" s="815" t="s">
        <v>977</v>
      </c>
      <c r="C48" s="817" t="s">
        <v>1680</v>
      </c>
      <c r="D48" s="815" t="s">
        <v>1716</v>
      </c>
      <c r="E48" s="815" t="s">
        <v>1163</v>
      </c>
      <c r="F48" s="815" t="s">
        <v>1160</v>
      </c>
      <c r="G48" s="815" t="s">
        <v>1680</v>
      </c>
      <c r="H48" s="815" t="s">
        <v>1811</v>
      </c>
      <c r="I48" s="815">
        <v>0</v>
      </c>
      <c r="J48" s="815">
        <v>0</v>
      </c>
      <c r="K48" s="816">
        <v>46021</v>
      </c>
      <c r="L48" s="816">
        <v>46040</v>
      </c>
      <c r="M48" s="949" t="s">
        <v>1470</v>
      </c>
      <c r="N48" s="815" t="s">
        <v>1427</v>
      </c>
      <c r="O48" s="815" t="s">
        <v>1428</v>
      </c>
      <c r="P48" s="815" t="s">
        <v>1295</v>
      </c>
      <c r="Q48" s="949">
        <v>46026</v>
      </c>
      <c r="R48" s="949">
        <v>46026</v>
      </c>
      <c r="S48" s="815"/>
      <c r="T48" s="815">
        <v>0</v>
      </c>
      <c r="U48" s="815"/>
      <c r="V48" s="816" t="s">
        <v>207</v>
      </c>
      <c r="W48" s="1055" t="e">
        <f t="shared" si="0"/>
        <v>#DIV/0!</v>
      </c>
      <c r="X48" s="815"/>
      <c r="Y48" s="815">
        <v>0</v>
      </c>
    </row>
    <row r="49" spans="1:25" ht="43.5" customHeight="1">
      <c r="A49" s="815">
        <f t="shared" si="1"/>
        <v>47</v>
      </c>
      <c r="B49" s="815" t="s">
        <v>977</v>
      </c>
      <c r="C49" s="817" t="s">
        <v>1680</v>
      </c>
      <c r="D49" s="815" t="s">
        <v>1717</v>
      </c>
      <c r="E49" s="815" t="s">
        <v>1163</v>
      </c>
      <c r="F49" s="815" t="s">
        <v>1160</v>
      </c>
      <c r="G49" s="815" t="s">
        <v>1680</v>
      </c>
      <c r="H49" s="815" t="s">
        <v>1811</v>
      </c>
      <c r="I49" s="815">
        <v>0</v>
      </c>
      <c r="J49" s="815">
        <v>0</v>
      </c>
      <c r="K49" s="816">
        <v>46021</v>
      </c>
      <c r="L49" s="816">
        <v>46037</v>
      </c>
      <c r="M49" s="949" t="s">
        <v>1471</v>
      </c>
      <c r="N49" s="815" t="s">
        <v>1429</v>
      </c>
      <c r="O49" s="815" t="s">
        <v>1430</v>
      </c>
      <c r="P49" s="815" t="s">
        <v>1295</v>
      </c>
      <c r="Q49" s="949">
        <v>46047</v>
      </c>
      <c r="R49" s="949">
        <v>46057</v>
      </c>
      <c r="S49" s="815"/>
      <c r="T49" s="815">
        <v>0</v>
      </c>
      <c r="U49" s="815"/>
      <c r="V49" s="816" t="s">
        <v>207</v>
      </c>
      <c r="W49" s="1055" t="e">
        <f t="shared" si="0"/>
        <v>#DIV/0!</v>
      </c>
      <c r="X49" s="815"/>
      <c r="Y49" s="815">
        <v>0</v>
      </c>
    </row>
    <row r="50" spans="1:25" ht="43.5" customHeight="1">
      <c r="A50" s="815">
        <f t="shared" si="1"/>
        <v>48</v>
      </c>
      <c r="B50" s="815" t="s">
        <v>977</v>
      </c>
      <c r="C50" s="817" t="s">
        <v>1680</v>
      </c>
      <c r="D50" s="815" t="s">
        <v>1718</v>
      </c>
      <c r="E50" s="815" t="s">
        <v>1163</v>
      </c>
      <c r="F50" s="815" t="s">
        <v>1160</v>
      </c>
      <c r="G50" s="815" t="s">
        <v>1680</v>
      </c>
      <c r="H50" s="815" t="s">
        <v>1811</v>
      </c>
      <c r="I50" s="815">
        <v>0</v>
      </c>
      <c r="J50" s="815">
        <v>0</v>
      </c>
      <c r="K50" s="816">
        <v>46018</v>
      </c>
      <c r="L50" s="816" t="s">
        <v>1363</v>
      </c>
      <c r="M50" s="949" t="s">
        <v>1523</v>
      </c>
      <c r="N50" s="815" t="s">
        <v>1431</v>
      </c>
      <c r="O50" s="815" t="s">
        <v>1432</v>
      </c>
      <c r="P50" s="815" t="s">
        <v>1295</v>
      </c>
      <c r="Q50" s="949">
        <v>46037</v>
      </c>
      <c r="R50" s="949">
        <v>46026</v>
      </c>
      <c r="S50" s="815"/>
      <c r="T50" s="815">
        <v>0</v>
      </c>
      <c r="U50" s="815"/>
      <c r="V50" s="816" t="s">
        <v>207</v>
      </c>
      <c r="W50" s="1055" t="e">
        <f t="shared" si="0"/>
        <v>#DIV/0!</v>
      </c>
      <c r="X50" s="815"/>
      <c r="Y50" s="815">
        <v>0</v>
      </c>
    </row>
    <row r="51" spans="1:25" ht="43.5" customHeight="1">
      <c r="A51" s="815">
        <f t="shared" si="1"/>
        <v>49</v>
      </c>
      <c r="B51" s="815" t="s">
        <v>977</v>
      </c>
      <c r="C51" s="817" t="s">
        <v>1680</v>
      </c>
      <c r="D51" s="815" t="s">
        <v>1719</v>
      </c>
      <c r="E51" s="815" t="s">
        <v>1163</v>
      </c>
      <c r="F51" s="815" t="s">
        <v>1160</v>
      </c>
      <c r="G51" s="815" t="s">
        <v>1680</v>
      </c>
      <c r="H51" s="815" t="s">
        <v>1811</v>
      </c>
      <c r="I51" s="815">
        <v>0</v>
      </c>
      <c r="J51" s="815">
        <v>0</v>
      </c>
      <c r="K51" s="816">
        <v>46018</v>
      </c>
      <c r="L51" s="816" t="s">
        <v>1363</v>
      </c>
      <c r="M51" s="949" t="s">
        <v>1333</v>
      </c>
      <c r="N51" s="815" t="s">
        <v>1433</v>
      </c>
      <c r="O51" s="815" t="s">
        <v>1434</v>
      </c>
      <c r="P51" s="815" t="s">
        <v>1295</v>
      </c>
      <c r="Q51" s="949">
        <v>46023</v>
      </c>
      <c r="R51" s="949">
        <v>46026</v>
      </c>
      <c r="S51" s="815"/>
      <c r="T51" s="815">
        <v>0</v>
      </c>
      <c r="U51" s="815"/>
      <c r="V51" s="816" t="s">
        <v>207</v>
      </c>
      <c r="W51" s="1055" t="e">
        <f t="shared" si="0"/>
        <v>#DIV/0!</v>
      </c>
      <c r="X51" s="815"/>
      <c r="Y51" s="815">
        <v>0</v>
      </c>
    </row>
    <row r="52" spans="1:25" ht="43.5" customHeight="1">
      <c r="A52" s="815">
        <f t="shared" si="1"/>
        <v>50</v>
      </c>
      <c r="B52" s="815" t="s">
        <v>977</v>
      </c>
      <c r="C52" s="817" t="s">
        <v>1680</v>
      </c>
      <c r="D52" s="815" t="s">
        <v>1720</v>
      </c>
      <c r="E52" s="815" t="s">
        <v>1163</v>
      </c>
      <c r="F52" s="815" t="s">
        <v>1160</v>
      </c>
      <c r="G52" s="815" t="s">
        <v>1680</v>
      </c>
      <c r="H52" s="815" t="s">
        <v>1811</v>
      </c>
      <c r="I52" s="815">
        <v>0</v>
      </c>
      <c r="J52" s="815">
        <v>0</v>
      </c>
      <c r="K52" s="816">
        <v>46079</v>
      </c>
      <c r="L52" s="816" t="s">
        <v>1363</v>
      </c>
      <c r="M52" s="949" t="s">
        <v>1333</v>
      </c>
      <c r="N52" s="815" t="s">
        <v>1435</v>
      </c>
      <c r="O52" s="815" t="s">
        <v>1436</v>
      </c>
      <c r="P52" s="815" t="s">
        <v>1295</v>
      </c>
      <c r="Q52" s="949">
        <v>46079</v>
      </c>
      <c r="R52" s="949">
        <v>46109</v>
      </c>
      <c r="S52" s="815"/>
      <c r="T52" s="815">
        <v>0</v>
      </c>
      <c r="U52" s="815"/>
      <c r="V52" s="816" t="s">
        <v>207</v>
      </c>
      <c r="W52" s="1055" t="e">
        <f t="shared" si="0"/>
        <v>#DIV/0!</v>
      </c>
      <c r="X52" s="815"/>
      <c r="Y52" s="815">
        <v>0</v>
      </c>
    </row>
    <row r="53" spans="1:25" ht="43.5" customHeight="1">
      <c r="A53" s="815">
        <f t="shared" si="1"/>
        <v>51</v>
      </c>
      <c r="B53" s="815" t="s">
        <v>977</v>
      </c>
      <c r="C53" s="817" t="s">
        <v>1680</v>
      </c>
      <c r="D53" s="815" t="s">
        <v>1721</v>
      </c>
      <c r="E53" s="815" t="s">
        <v>1163</v>
      </c>
      <c r="F53" s="815" t="s">
        <v>1160</v>
      </c>
      <c r="G53" s="815" t="s">
        <v>1680</v>
      </c>
      <c r="H53" s="815" t="s">
        <v>1811</v>
      </c>
      <c r="I53" s="815">
        <v>0</v>
      </c>
      <c r="J53" s="815">
        <v>0</v>
      </c>
      <c r="K53" s="816">
        <v>46079</v>
      </c>
      <c r="L53" s="816" t="s">
        <v>1363</v>
      </c>
      <c r="M53" s="949" t="s">
        <v>1333</v>
      </c>
      <c r="N53" s="815" t="s">
        <v>1435</v>
      </c>
      <c r="O53" s="815" t="s">
        <v>1436</v>
      </c>
      <c r="P53" s="815" t="s">
        <v>1295</v>
      </c>
      <c r="Q53" s="949">
        <v>46079</v>
      </c>
      <c r="R53" s="949">
        <v>46109</v>
      </c>
      <c r="S53" s="815"/>
      <c r="T53" s="815">
        <v>0</v>
      </c>
      <c r="U53" s="815"/>
      <c r="V53" s="816" t="s">
        <v>207</v>
      </c>
      <c r="W53" s="1055" t="e">
        <f t="shared" si="0"/>
        <v>#DIV/0!</v>
      </c>
      <c r="X53" s="815"/>
      <c r="Y53" s="815">
        <v>0</v>
      </c>
    </row>
    <row r="54" spans="1:25" ht="43.5" customHeight="1">
      <c r="A54" s="815">
        <f t="shared" si="1"/>
        <v>52</v>
      </c>
      <c r="B54" s="815" t="s">
        <v>977</v>
      </c>
      <c r="C54" s="817" t="s">
        <v>1680</v>
      </c>
      <c r="D54" s="815" t="s">
        <v>1722</v>
      </c>
      <c r="E54" s="815" t="s">
        <v>1163</v>
      </c>
      <c r="F54" s="815" t="s">
        <v>1160</v>
      </c>
      <c r="G54" s="815" t="s">
        <v>1680</v>
      </c>
      <c r="H54" s="815" t="s">
        <v>1811</v>
      </c>
      <c r="I54" s="815">
        <v>0</v>
      </c>
      <c r="J54" s="815">
        <v>0</v>
      </c>
      <c r="K54" s="816">
        <v>46063</v>
      </c>
      <c r="L54" s="816" t="s">
        <v>1363</v>
      </c>
      <c r="M54" s="949" t="s">
        <v>1333</v>
      </c>
      <c r="N54" s="815" t="s">
        <v>1435</v>
      </c>
      <c r="O54" s="815" t="s">
        <v>1436</v>
      </c>
      <c r="P54" s="815" t="s">
        <v>1295</v>
      </c>
      <c r="Q54" s="949">
        <v>46053</v>
      </c>
      <c r="R54" s="949">
        <v>46083</v>
      </c>
      <c r="S54" s="815"/>
      <c r="T54" s="815">
        <v>0</v>
      </c>
      <c r="U54" s="815"/>
      <c r="V54" s="816" t="s">
        <v>207</v>
      </c>
      <c r="W54" s="1055" t="e">
        <f t="shared" si="0"/>
        <v>#DIV/0!</v>
      </c>
      <c r="X54" s="815"/>
      <c r="Y54" s="815">
        <v>0</v>
      </c>
    </row>
    <row r="55" spans="1:25" ht="43.5" customHeight="1">
      <c r="A55" s="815">
        <f t="shared" si="1"/>
        <v>53</v>
      </c>
      <c r="B55" s="815" t="s">
        <v>977</v>
      </c>
      <c r="C55" s="817" t="s">
        <v>1680</v>
      </c>
      <c r="D55" s="815" t="s">
        <v>1723</v>
      </c>
      <c r="E55" s="815" t="s">
        <v>1163</v>
      </c>
      <c r="F55" s="815" t="s">
        <v>1160</v>
      </c>
      <c r="G55" s="815" t="s">
        <v>1680</v>
      </c>
      <c r="H55" s="815" t="s">
        <v>1811</v>
      </c>
      <c r="I55" s="815">
        <v>0</v>
      </c>
      <c r="J55" s="815">
        <v>0</v>
      </c>
      <c r="K55" s="816">
        <v>46063</v>
      </c>
      <c r="L55" s="816" t="s">
        <v>1363</v>
      </c>
      <c r="M55" s="949" t="s">
        <v>1333</v>
      </c>
      <c r="N55" s="815" t="s">
        <v>1437</v>
      </c>
      <c r="O55" s="815" t="s">
        <v>1438</v>
      </c>
      <c r="P55" s="815" t="s">
        <v>1295</v>
      </c>
      <c r="Q55" s="949">
        <v>46159</v>
      </c>
      <c r="R55" s="949">
        <v>46189</v>
      </c>
      <c r="S55" s="815"/>
      <c r="T55" s="815">
        <v>0</v>
      </c>
      <c r="U55" s="815"/>
      <c r="V55" s="816" t="s">
        <v>207</v>
      </c>
      <c r="W55" s="1055" t="e">
        <f t="shared" si="0"/>
        <v>#DIV/0!</v>
      </c>
      <c r="X55" s="815"/>
      <c r="Y55" s="815">
        <v>0</v>
      </c>
    </row>
    <row r="56" spans="1:25" ht="43.5" customHeight="1">
      <c r="A56" s="815">
        <f t="shared" si="1"/>
        <v>54</v>
      </c>
      <c r="B56" s="815" t="s">
        <v>977</v>
      </c>
      <c r="C56" s="817" t="s">
        <v>1680</v>
      </c>
      <c r="D56" s="815" t="s">
        <v>1724</v>
      </c>
      <c r="E56" s="815" t="s">
        <v>1163</v>
      </c>
      <c r="F56" s="815" t="s">
        <v>1160</v>
      </c>
      <c r="G56" s="815" t="s">
        <v>1680</v>
      </c>
      <c r="H56" s="815" t="s">
        <v>1811</v>
      </c>
      <c r="I56" s="815">
        <v>0</v>
      </c>
      <c r="J56" s="815">
        <v>0</v>
      </c>
      <c r="K56" s="816">
        <v>46047</v>
      </c>
      <c r="L56" s="816" t="s">
        <v>1505</v>
      </c>
      <c r="M56" s="949" t="s">
        <v>1512</v>
      </c>
      <c r="N56" s="815" t="s">
        <v>1439</v>
      </c>
      <c r="O56" s="815" t="s">
        <v>1440</v>
      </c>
      <c r="P56" s="815" t="s">
        <v>1295</v>
      </c>
      <c r="Q56" s="949">
        <v>46179</v>
      </c>
      <c r="R56" s="949">
        <v>46224</v>
      </c>
      <c r="S56" s="815"/>
      <c r="T56" s="815">
        <v>0</v>
      </c>
      <c r="U56" s="815"/>
      <c r="V56" s="816" t="s">
        <v>207</v>
      </c>
      <c r="W56" s="1055" t="e">
        <f t="shared" si="0"/>
        <v>#DIV/0!</v>
      </c>
      <c r="X56" s="815"/>
      <c r="Y56" s="815">
        <v>0</v>
      </c>
    </row>
    <row r="57" spans="1:25" ht="43.5" customHeight="1">
      <c r="A57" s="815">
        <f t="shared" si="1"/>
        <v>55</v>
      </c>
      <c r="B57" s="815" t="s">
        <v>977</v>
      </c>
      <c r="C57" s="817" t="s">
        <v>1680</v>
      </c>
      <c r="D57" s="815" t="s">
        <v>1725</v>
      </c>
      <c r="E57" s="815" t="s">
        <v>1163</v>
      </c>
      <c r="F57" s="815" t="s">
        <v>1160</v>
      </c>
      <c r="G57" s="815" t="s">
        <v>1680</v>
      </c>
      <c r="H57" s="815" t="s">
        <v>1811</v>
      </c>
      <c r="I57" s="815">
        <v>0</v>
      </c>
      <c r="J57" s="815">
        <v>0</v>
      </c>
      <c r="K57" s="816">
        <v>46047</v>
      </c>
      <c r="L57" s="816" t="s">
        <v>1513</v>
      </c>
      <c r="M57" s="949" t="s">
        <v>1514</v>
      </c>
      <c r="N57" s="815" t="s">
        <v>1321</v>
      </c>
      <c r="O57" s="815" t="s">
        <v>1436</v>
      </c>
      <c r="P57" s="815" t="s">
        <v>1295</v>
      </c>
      <c r="Q57" s="949">
        <v>46179</v>
      </c>
      <c r="R57" s="949">
        <v>46224</v>
      </c>
      <c r="S57" s="815"/>
      <c r="T57" s="815">
        <v>0</v>
      </c>
      <c r="U57" s="815"/>
      <c r="V57" s="816" t="s">
        <v>207</v>
      </c>
      <c r="W57" s="1055" t="e">
        <f t="shared" si="0"/>
        <v>#DIV/0!</v>
      </c>
      <c r="X57" s="815"/>
      <c r="Y57" s="815">
        <v>0</v>
      </c>
    </row>
    <row r="58" spans="1:25" ht="43.5" customHeight="1">
      <c r="A58" s="815">
        <f t="shared" si="1"/>
        <v>56</v>
      </c>
      <c r="B58" s="815" t="s">
        <v>977</v>
      </c>
      <c r="C58" s="817" t="s">
        <v>1680</v>
      </c>
      <c r="D58" s="815" t="s">
        <v>1726</v>
      </c>
      <c r="E58" s="815" t="s">
        <v>1163</v>
      </c>
      <c r="F58" s="815" t="s">
        <v>1160</v>
      </c>
      <c r="G58" s="815" t="s">
        <v>1680</v>
      </c>
      <c r="H58" s="815" t="s">
        <v>1811</v>
      </c>
      <c r="I58" s="815">
        <v>0</v>
      </c>
      <c r="J58" s="815">
        <v>0</v>
      </c>
      <c r="K58" s="816">
        <v>46078</v>
      </c>
      <c r="L58" s="816" t="s">
        <v>1363</v>
      </c>
      <c r="M58" s="949" t="s">
        <v>1333</v>
      </c>
      <c r="N58" s="815" t="s">
        <v>1435</v>
      </c>
      <c r="O58" s="815" t="s">
        <v>1436</v>
      </c>
      <c r="P58" s="815" t="s">
        <v>1295</v>
      </c>
      <c r="Q58" s="949">
        <v>46144</v>
      </c>
      <c r="R58" s="949">
        <v>46174</v>
      </c>
      <c r="S58" s="815"/>
      <c r="T58" s="815">
        <v>0</v>
      </c>
      <c r="U58" s="815"/>
      <c r="V58" s="816" t="s">
        <v>207</v>
      </c>
      <c r="W58" s="1055" t="e">
        <f t="shared" si="0"/>
        <v>#DIV/0!</v>
      </c>
      <c r="X58" s="815"/>
      <c r="Y58" s="815">
        <v>0</v>
      </c>
    </row>
    <row r="59" spans="1:25" ht="43.5" customHeight="1">
      <c r="A59" s="815">
        <f t="shared" si="1"/>
        <v>57</v>
      </c>
      <c r="B59" s="815" t="s">
        <v>977</v>
      </c>
      <c r="C59" s="817" t="s">
        <v>1680</v>
      </c>
      <c r="D59" s="815" t="s">
        <v>1727</v>
      </c>
      <c r="E59" s="815" t="s">
        <v>1163</v>
      </c>
      <c r="F59" s="815" t="s">
        <v>1160</v>
      </c>
      <c r="G59" s="815" t="s">
        <v>1680</v>
      </c>
      <c r="H59" s="815" t="s">
        <v>1811</v>
      </c>
      <c r="I59" s="815">
        <v>0</v>
      </c>
      <c r="J59" s="815">
        <v>0</v>
      </c>
      <c r="K59" s="816">
        <v>46054</v>
      </c>
      <c r="L59" s="816" t="s">
        <v>1363</v>
      </c>
      <c r="M59" s="949" t="s">
        <v>1333</v>
      </c>
      <c r="N59" s="815" t="s">
        <v>1435</v>
      </c>
      <c r="O59" s="815" t="s">
        <v>1436</v>
      </c>
      <c r="P59" s="815" t="s">
        <v>1295</v>
      </c>
      <c r="Q59" s="949">
        <v>46091</v>
      </c>
      <c r="R59" s="949">
        <v>46118</v>
      </c>
      <c r="S59" s="815"/>
      <c r="T59" s="815">
        <v>0</v>
      </c>
      <c r="U59" s="815"/>
      <c r="V59" s="816" t="s">
        <v>207</v>
      </c>
      <c r="W59" s="1055" t="e">
        <f t="shared" si="0"/>
        <v>#DIV/0!</v>
      </c>
      <c r="X59" s="815"/>
      <c r="Y59" s="815">
        <v>0</v>
      </c>
    </row>
    <row r="60" spans="1:25" ht="43.5" customHeight="1">
      <c r="A60" s="815">
        <f t="shared" si="1"/>
        <v>58</v>
      </c>
      <c r="B60" s="815" t="s">
        <v>977</v>
      </c>
      <c r="C60" s="817" t="s">
        <v>1680</v>
      </c>
      <c r="D60" s="815" t="s">
        <v>1728</v>
      </c>
      <c r="E60" s="815" t="s">
        <v>1163</v>
      </c>
      <c r="F60" s="815" t="s">
        <v>1160</v>
      </c>
      <c r="G60" s="815" t="s">
        <v>1680</v>
      </c>
      <c r="H60" s="815" t="s">
        <v>1811</v>
      </c>
      <c r="I60" s="815">
        <v>0</v>
      </c>
      <c r="J60" s="815">
        <v>0</v>
      </c>
      <c r="K60" s="816">
        <v>45962</v>
      </c>
      <c r="L60" s="816">
        <v>45940</v>
      </c>
      <c r="M60" s="949" t="s">
        <v>1378</v>
      </c>
      <c r="N60" s="815" t="s">
        <v>1322</v>
      </c>
      <c r="O60" s="815" t="s">
        <v>1301</v>
      </c>
      <c r="P60" s="815" t="s">
        <v>1295</v>
      </c>
      <c r="Q60" s="949">
        <v>45962</v>
      </c>
      <c r="R60" s="949">
        <v>46356</v>
      </c>
      <c r="S60" s="815"/>
      <c r="T60" s="815">
        <v>0</v>
      </c>
      <c r="U60" s="815"/>
      <c r="V60" s="816" t="s">
        <v>207</v>
      </c>
      <c r="W60" s="1055" t="e">
        <f t="shared" si="0"/>
        <v>#DIV/0!</v>
      </c>
      <c r="X60" s="815"/>
      <c r="Y60" s="815">
        <v>22200</v>
      </c>
    </row>
    <row r="61" spans="1:25" ht="43.5" customHeight="1">
      <c r="A61" s="815">
        <f t="shared" si="1"/>
        <v>59</v>
      </c>
      <c r="B61" s="815" t="s">
        <v>977</v>
      </c>
      <c r="C61" s="817" t="s">
        <v>1680</v>
      </c>
      <c r="D61" s="815" t="s">
        <v>1729</v>
      </c>
      <c r="E61" s="815" t="s">
        <v>1163</v>
      </c>
      <c r="F61" s="815" t="s">
        <v>1160</v>
      </c>
      <c r="G61" s="815" t="s">
        <v>1680</v>
      </c>
      <c r="H61" s="815" t="s">
        <v>885</v>
      </c>
      <c r="I61" s="815">
        <v>0</v>
      </c>
      <c r="J61" s="815">
        <v>0</v>
      </c>
      <c r="K61" s="816">
        <v>45962</v>
      </c>
      <c r="L61" s="816">
        <v>45971</v>
      </c>
      <c r="M61" s="949" t="s">
        <v>1366</v>
      </c>
      <c r="N61" s="815" t="s">
        <v>1323</v>
      </c>
      <c r="O61" s="815" t="s">
        <v>1302</v>
      </c>
      <c r="P61" s="815" t="s">
        <v>1295</v>
      </c>
      <c r="Q61" s="949">
        <v>46023</v>
      </c>
      <c r="R61" s="949">
        <v>46026</v>
      </c>
      <c r="S61" s="815"/>
      <c r="T61" s="815">
        <v>0</v>
      </c>
      <c r="U61" s="815"/>
      <c r="V61" s="816" t="s">
        <v>207</v>
      </c>
      <c r="W61" s="1055" t="e">
        <f t="shared" si="0"/>
        <v>#DIV/0!</v>
      </c>
      <c r="X61" s="815"/>
      <c r="Y61" s="815">
        <v>6000</v>
      </c>
    </row>
    <row r="62" spans="1:25" ht="43.5" customHeight="1">
      <c r="A62" s="815">
        <f t="shared" si="1"/>
        <v>60</v>
      </c>
      <c r="B62" s="815" t="s">
        <v>977</v>
      </c>
      <c r="C62" s="817" t="s">
        <v>1680</v>
      </c>
      <c r="D62" s="815" t="s">
        <v>1730</v>
      </c>
      <c r="E62" s="815" t="s">
        <v>1163</v>
      </c>
      <c r="F62" s="815" t="s">
        <v>1160</v>
      </c>
      <c r="G62" s="815" t="s">
        <v>1680</v>
      </c>
      <c r="H62" s="815" t="s">
        <v>885</v>
      </c>
      <c r="I62" s="815">
        <v>0</v>
      </c>
      <c r="J62" s="815">
        <v>0</v>
      </c>
      <c r="K62" s="816">
        <v>46037</v>
      </c>
      <c r="L62" s="816" t="s">
        <v>1363</v>
      </c>
      <c r="M62" s="949" t="s">
        <v>1333</v>
      </c>
      <c r="N62" s="815" t="s">
        <v>1472</v>
      </c>
      <c r="O62" s="815" t="s">
        <v>1473</v>
      </c>
      <c r="P62" s="815" t="s">
        <v>1295</v>
      </c>
      <c r="Q62" s="949">
        <v>46054</v>
      </c>
      <c r="R62" s="949">
        <v>46068</v>
      </c>
      <c r="S62" s="815"/>
      <c r="T62" s="815">
        <v>0</v>
      </c>
      <c r="U62" s="815"/>
      <c r="V62" s="816" t="s">
        <v>207</v>
      </c>
      <c r="W62" s="1055" t="e">
        <f t="shared" si="0"/>
        <v>#DIV/0!</v>
      </c>
      <c r="X62" s="815"/>
      <c r="Y62" s="815">
        <v>0</v>
      </c>
    </row>
    <row r="63" spans="1:25" ht="43.5" customHeight="1">
      <c r="A63" s="815">
        <f t="shared" si="1"/>
        <v>61</v>
      </c>
      <c r="B63" s="815" t="s">
        <v>977</v>
      </c>
      <c r="C63" s="817" t="s">
        <v>1680</v>
      </c>
      <c r="D63" s="815" t="s">
        <v>1731</v>
      </c>
      <c r="E63" s="815" t="s">
        <v>1163</v>
      </c>
      <c r="F63" s="815" t="s">
        <v>1160</v>
      </c>
      <c r="G63" s="815" t="s">
        <v>1680</v>
      </c>
      <c r="H63" s="815" t="s">
        <v>885</v>
      </c>
      <c r="I63" s="815">
        <v>0</v>
      </c>
      <c r="J63" s="815">
        <v>0</v>
      </c>
      <c r="K63" s="816">
        <v>46054</v>
      </c>
      <c r="L63" s="816" t="s">
        <v>1363</v>
      </c>
      <c r="M63" s="949" t="s">
        <v>1333</v>
      </c>
      <c r="N63" s="815" t="s">
        <v>1474</v>
      </c>
      <c r="O63" s="815" t="s">
        <v>1475</v>
      </c>
      <c r="P63" s="815" t="s">
        <v>1295</v>
      </c>
      <c r="Q63" s="949">
        <v>46082</v>
      </c>
      <c r="R63" s="949">
        <v>46109</v>
      </c>
      <c r="S63" s="815"/>
      <c r="T63" s="815">
        <v>0</v>
      </c>
      <c r="U63" s="815"/>
      <c r="V63" s="816" t="s">
        <v>207</v>
      </c>
      <c r="W63" s="1055" t="e">
        <f t="shared" si="0"/>
        <v>#DIV/0!</v>
      </c>
      <c r="X63" s="815"/>
      <c r="Y63" s="815">
        <v>0</v>
      </c>
    </row>
    <row r="64" spans="1:25" ht="43.5" customHeight="1">
      <c r="A64" s="815">
        <f t="shared" si="1"/>
        <v>62</v>
      </c>
      <c r="B64" s="815" t="s">
        <v>977</v>
      </c>
      <c r="C64" s="817" t="s">
        <v>1680</v>
      </c>
      <c r="D64" s="815" t="s">
        <v>1732</v>
      </c>
      <c r="E64" s="815" t="s">
        <v>1163</v>
      </c>
      <c r="F64" s="815" t="s">
        <v>1160</v>
      </c>
      <c r="G64" s="815" t="s">
        <v>1680</v>
      </c>
      <c r="H64" s="815" t="s">
        <v>885</v>
      </c>
      <c r="I64" s="815">
        <v>0</v>
      </c>
      <c r="J64" s="815">
        <v>0</v>
      </c>
      <c r="K64" s="816">
        <v>46054</v>
      </c>
      <c r="L64" s="816" t="s">
        <v>1363</v>
      </c>
      <c r="M64" s="949" t="s">
        <v>1333</v>
      </c>
      <c r="N64" s="815" t="s">
        <v>1474</v>
      </c>
      <c r="O64" s="815" t="s">
        <v>1475</v>
      </c>
      <c r="P64" s="815" t="s">
        <v>1295</v>
      </c>
      <c r="Q64" s="949">
        <v>46082</v>
      </c>
      <c r="R64" s="949">
        <v>46109</v>
      </c>
      <c r="S64" s="815"/>
      <c r="T64" s="815">
        <v>0</v>
      </c>
      <c r="U64" s="815"/>
      <c r="V64" s="816" t="s">
        <v>207</v>
      </c>
      <c r="W64" s="1055" t="e">
        <f t="shared" si="0"/>
        <v>#DIV/0!</v>
      </c>
      <c r="X64" s="815"/>
      <c r="Y64" s="815">
        <v>0</v>
      </c>
    </row>
    <row r="65" spans="1:25" ht="43.5" customHeight="1">
      <c r="A65" s="815">
        <f t="shared" si="1"/>
        <v>63</v>
      </c>
      <c r="B65" s="815" t="s">
        <v>977</v>
      </c>
      <c r="C65" s="817" t="s">
        <v>1680</v>
      </c>
      <c r="D65" s="815" t="s">
        <v>1733</v>
      </c>
      <c r="E65" s="815" t="s">
        <v>1163</v>
      </c>
      <c r="F65" s="815" t="s">
        <v>1160</v>
      </c>
      <c r="G65" s="815" t="s">
        <v>1680</v>
      </c>
      <c r="H65" s="815" t="s">
        <v>1811</v>
      </c>
      <c r="I65" s="815">
        <v>0</v>
      </c>
      <c r="J65" s="815">
        <v>0</v>
      </c>
      <c r="K65" s="816">
        <v>46054</v>
      </c>
      <c r="L65" s="816" t="s">
        <v>1363</v>
      </c>
      <c r="M65" s="949" t="s">
        <v>1333</v>
      </c>
      <c r="N65" s="815" t="s">
        <v>1476</v>
      </c>
      <c r="O65" s="815" t="s">
        <v>1477</v>
      </c>
      <c r="P65" s="815" t="s">
        <v>1295</v>
      </c>
      <c r="Q65" s="949">
        <v>46113</v>
      </c>
      <c r="R65" s="949">
        <v>46126</v>
      </c>
      <c r="S65" s="815"/>
      <c r="T65" s="815">
        <v>0</v>
      </c>
      <c r="U65" s="815"/>
      <c r="V65" s="816" t="s">
        <v>207</v>
      </c>
      <c r="W65" s="1055" t="e">
        <f t="shared" si="0"/>
        <v>#DIV/0!</v>
      </c>
      <c r="X65" s="815"/>
      <c r="Y65" s="815">
        <v>0</v>
      </c>
    </row>
    <row r="66" spans="1:25" ht="43.5" customHeight="1">
      <c r="A66" s="815">
        <f t="shared" si="1"/>
        <v>64</v>
      </c>
      <c r="B66" s="815" t="s">
        <v>977</v>
      </c>
      <c r="C66" s="817" t="s">
        <v>1680</v>
      </c>
      <c r="D66" s="815" t="s">
        <v>1734</v>
      </c>
      <c r="E66" s="815" t="s">
        <v>1163</v>
      </c>
      <c r="F66" s="815" t="s">
        <v>1160</v>
      </c>
      <c r="G66" s="815" t="s">
        <v>1680</v>
      </c>
      <c r="H66" s="815" t="s">
        <v>1811</v>
      </c>
      <c r="I66" s="815">
        <v>0</v>
      </c>
      <c r="J66" s="815">
        <v>0</v>
      </c>
      <c r="K66" s="816">
        <v>46037</v>
      </c>
      <c r="L66" s="816" t="s">
        <v>1363</v>
      </c>
      <c r="M66" s="949" t="s">
        <v>1333</v>
      </c>
      <c r="N66" s="815" t="s">
        <v>1333</v>
      </c>
      <c r="O66" s="815" t="s">
        <v>1333</v>
      </c>
      <c r="P66" s="815" t="s">
        <v>1295</v>
      </c>
      <c r="Q66" s="949">
        <v>46068</v>
      </c>
      <c r="R66" s="949">
        <v>46083</v>
      </c>
      <c r="S66" s="815"/>
      <c r="T66" s="815">
        <v>0</v>
      </c>
      <c r="U66" s="815"/>
      <c r="V66" s="816" t="s">
        <v>207</v>
      </c>
      <c r="W66" s="1055" t="e">
        <f t="shared" si="0"/>
        <v>#DIV/0!</v>
      </c>
      <c r="X66" s="815"/>
      <c r="Y66" s="815">
        <v>0</v>
      </c>
    </row>
    <row r="67" spans="1:25" ht="43.5" customHeight="1">
      <c r="A67" s="815">
        <f t="shared" si="1"/>
        <v>65</v>
      </c>
      <c r="B67" s="815" t="s">
        <v>977</v>
      </c>
      <c r="C67" s="817" t="s">
        <v>1735</v>
      </c>
      <c r="D67" s="815" t="s">
        <v>1736</v>
      </c>
      <c r="E67" s="815" t="s">
        <v>1163</v>
      </c>
      <c r="F67" s="815" t="s">
        <v>1160</v>
      </c>
      <c r="G67" s="815" t="s">
        <v>1735</v>
      </c>
      <c r="H67" s="815" t="s">
        <v>885</v>
      </c>
      <c r="I67" s="815">
        <v>0</v>
      </c>
      <c r="J67" s="815">
        <v>0</v>
      </c>
      <c r="K67" s="816">
        <v>46042</v>
      </c>
      <c r="L67" s="816" t="s">
        <v>1363</v>
      </c>
      <c r="M67" s="949" t="s">
        <v>1333</v>
      </c>
      <c r="N67" s="815" t="s">
        <v>1333</v>
      </c>
      <c r="O67" s="815" t="s">
        <v>1333</v>
      </c>
      <c r="P67" s="815" t="s">
        <v>1295</v>
      </c>
      <c r="Q67" s="949">
        <v>46054</v>
      </c>
      <c r="R67" s="949">
        <v>46083</v>
      </c>
      <c r="S67" s="815"/>
      <c r="T67" s="815">
        <v>0</v>
      </c>
      <c r="U67" s="815"/>
      <c r="V67" s="816" t="s">
        <v>207</v>
      </c>
      <c r="W67" s="1055" t="e">
        <f t="shared" ref="W67:W110" si="2">Y67/I67</f>
        <v>#DIV/0!</v>
      </c>
      <c r="X67" s="815"/>
      <c r="Y67" s="815">
        <v>0</v>
      </c>
    </row>
    <row r="68" spans="1:25" ht="43.5" customHeight="1">
      <c r="A68" s="815">
        <f t="shared" ref="A68:A110" si="3">ROW()-2</f>
        <v>66</v>
      </c>
      <c r="B68" s="815" t="s">
        <v>977</v>
      </c>
      <c r="C68" s="817" t="s">
        <v>1737</v>
      </c>
      <c r="D68" s="815" t="s">
        <v>1738</v>
      </c>
      <c r="E68" s="815" t="s">
        <v>1163</v>
      </c>
      <c r="F68" s="815" t="s">
        <v>1160</v>
      </c>
      <c r="G68" s="815" t="s">
        <v>1737</v>
      </c>
      <c r="H68" s="815" t="s">
        <v>885</v>
      </c>
      <c r="I68" s="815">
        <v>0</v>
      </c>
      <c r="J68" s="815">
        <v>0</v>
      </c>
      <c r="K68" s="816">
        <v>46042</v>
      </c>
      <c r="L68" s="816" t="s">
        <v>1363</v>
      </c>
      <c r="M68" s="949" t="s">
        <v>1333</v>
      </c>
      <c r="N68" s="815" t="s">
        <v>1333</v>
      </c>
      <c r="O68" s="815" t="s">
        <v>1333</v>
      </c>
      <c r="P68" s="815" t="s">
        <v>1295</v>
      </c>
      <c r="Q68" s="949">
        <v>46054</v>
      </c>
      <c r="R68" s="949">
        <v>46083</v>
      </c>
      <c r="S68" s="815"/>
      <c r="T68" s="815">
        <v>0</v>
      </c>
      <c r="U68" s="815"/>
      <c r="V68" s="816" t="s">
        <v>207</v>
      </c>
      <c r="W68" s="1055" t="e">
        <f t="shared" si="2"/>
        <v>#DIV/0!</v>
      </c>
      <c r="X68" s="815"/>
      <c r="Y68" s="815">
        <v>0</v>
      </c>
    </row>
    <row r="69" spans="1:25" ht="43.5" customHeight="1">
      <c r="A69" s="815">
        <f t="shared" si="3"/>
        <v>67</v>
      </c>
      <c r="B69" s="815" t="s">
        <v>977</v>
      </c>
      <c r="C69" s="817" t="s">
        <v>1739</v>
      </c>
      <c r="D69" s="815" t="s">
        <v>1740</v>
      </c>
      <c r="E69" s="815" t="s">
        <v>1163</v>
      </c>
      <c r="F69" s="815" t="s">
        <v>1160</v>
      </c>
      <c r="G69" s="815" t="s">
        <v>1739</v>
      </c>
      <c r="H69" s="815" t="s">
        <v>885</v>
      </c>
      <c r="I69" s="815">
        <v>0</v>
      </c>
      <c r="J69" s="815">
        <v>0</v>
      </c>
      <c r="K69" s="816">
        <v>46042</v>
      </c>
      <c r="L69" s="816" t="s">
        <v>1363</v>
      </c>
      <c r="M69" s="949" t="s">
        <v>1333</v>
      </c>
      <c r="N69" s="815" t="s">
        <v>1333</v>
      </c>
      <c r="O69" s="815" t="s">
        <v>1333</v>
      </c>
      <c r="P69" s="815" t="s">
        <v>1295</v>
      </c>
      <c r="Q69" s="949">
        <v>46054</v>
      </c>
      <c r="R69" s="949">
        <v>46083</v>
      </c>
      <c r="S69" s="815"/>
      <c r="T69" s="815">
        <v>0</v>
      </c>
      <c r="U69" s="815"/>
      <c r="V69" s="816" t="s">
        <v>207</v>
      </c>
      <c r="W69" s="1055" t="e">
        <f t="shared" si="2"/>
        <v>#DIV/0!</v>
      </c>
      <c r="X69" s="815"/>
      <c r="Y69" s="815">
        <v>0</v>
      </c>
    </row>
    <row r="70" spans="1:25" ht="43.5" customHeight="1">
      <c r="A70" s="815">
        <f t="shared" si="3"/>
        <v>68</v>
      </c>
      <c r="B70" s="815" t="s">
        <v>977</v>
      </c>
      <c r="C70" s="817" t="s">
        <v>1741</v>
      </c>
      <c r="D70" s="815" t="s">
        <v>1742</v>
      </c>
      <c r="E70" s="815" t="s">
        <v>1163</v>
      </c>
      <c r="F70" s="815" t="s">
        <v>1160</v>
      </c>
      <c r="G70" s="815" t="s">
        <v>1741</v>
      </c>
      <c r="H70" s="815" t="s">
        <v>885</v>
      </c>
      <c r="I70" s="815">
        <v>0</v>
      </c>
      <c r="J70" s="815">
        <v>0</v>
      </c>
      <c r="K70" s="816">
        <v>46032</v>
      </c>
      <c r="L70" s="816" t="s">
        <v>1363</v>
      </c>
      <c r="M70" s="949" t="s">
        <v>1333</v>
      </c>
      <c r="N70" s="815" t="s">
        <v>1515</v>
      </c>
      <c r="O70" s="815" t="s">
        <v>1516</v>
      </c>
      <c r="P70" s="815" t="s">
        <v>1295</v>
      </c>
      <c r="Q70" s="949">
        <v>46082</v>
      </c>
      <c r="R70" s="949">
        <v>46109</v>
      </c>
      <c r="S70" s="815"/>
      <c r="T70" s="815">
        <v>0</v>
      </c>
      <c r="U70" s="815"/>
      <c r="V70" s="816" t="s">
        <v>207</v>
      </c>
      <c r="W70" s="1055" t="e">
        <f t="shared" si="2"/>
        <v>#DIV/0!</v>
      </c>
      <c r="X70" s="815"/>
      <c r="Y70" s="815">
        <v>0</v>
      </c>
    </row>
    <row r="71" spans="1:25" ht="43.5" customHeight="1">
      <c r="A71" s="815">
        <f t="shared" si="3"/>
        <v>69</v>
      </c>
      <c r="B71" s="815" t="s">
        <v>977</v>
      </c>
      <c r="C71" s="817" t="s">
        <v>1743</v>
      </c>
      <c r="D71" s="815" t="s">
        <v>1744</v>
      </c>
      <c r="E71" s="815" t="s">
        <v>1163</v>
      </c>
      <c r="F71" s="815" t="s">
        <v>1160</v>
      </c>
      <c r="G71" s="815" t="s">
        <v>1743</v>
      </c>
      <c r="H71" s="815" t="s">
        <v>885</v>
      </c>
      <c r="I71" s="815">
        <v>100</v>
      </c>
      <c r="J71" s="815">
        <v>100</v>
      </c>
      <c r="K71" s="816">
        <v>46086</v>
      </c>
      <c r="L71" s="816" t="s">
        <v>1363</v>
      </c>
      <c r="M71" s="949" t="s">
        <v>1333</v>
      </c>
      <c r="N71" s="815" t="s">
        <v>1333</v>
      </c>
      <c r="O71" s="815" t="s">
        <v>1333</v>
      </c>
      <c r="P71" s="815" t="s">
        <v>1295</v>
      </c>
      <c r="Q71" s="949">
        <v>46143</v>
      </c>
      <c r="R71" s="949">
        <v>46212</v>
      </c>
      <c r="S71" s="815"/>
      <c r="T71" s="815">
        <v>0</v>
      </c>
      <c r="U71" s="815"/>
      <c r="V71" s="816" t="s">
        <v>207</v>
      </c>
      <c r="W71" s="1055">
        <f t="shared" si="2"/>
        <v>0</v>
      </c>
      <c r="X71" s="815"/>
      <c r="Y71" s="815">
        <v>0</v>
      </c>
    </row>
    <row r="72" spans="1:25" ht="43.5" customHeight="1">
      <c r="A72" s="815">
        <f t="shared" si="3"/>
        <v>70</v>
      </c>
      <c r="B72" s="815" t="s">
        <v>977</v>
      </c>
      <c r="C72" s="817" t="s">
        <v>1745</v>
      </c>
      <c r="D72" s="815" t="s">
        <v>1746</v>
      </c>
      <c r="E72" s="815" t="s">
        <v>1163</v>
      </c>
      <c r="F72" s="815" t="s">
        <v>1160</v>
      </c>
      <c r="G72" s="815" t="s">
        <v>1745</v>
      </c>
      <c r="H72" s="815" t="s">
        <v>1811</v>
      </c>
      <c r="I72" s="815">
        <v>1</v>
      </c>
      <c r="J72" s="815">
        <v>1</v>
      </c>
      <c r="K72" s="816">
        <v>46006</v>
      </c>
      <c r="L72" s="816">
        <v>46357</v>
      </c>
      <c r="M72" s="949" t="s">
        <v>1367</v>
      </c>
      <c r="N72" s="815" t="s">
        <v>1324</v>
      </c>
      <c r="O72" s="815" t="s">
        <v>1303</v>
      </c>
      <c r="P72" s="815" t="s">
        <v>1295</v>
      </c>
      <c r="Q72" s="949">
        <v>46023</v>
      </c>
      <c r="R72" s="949">
        <v>46026</v>
      </c>
      <c r="S72" s="815"/>
      <c r="T72" s="815">
        <v>0</v>
      </c>
      <c r="U72" s="815"/>
      <c r="V72" s="816" t="s">
        <v>207</v>
      </c>
      <c r="W72" s="1055">
        <f t="shared" si="2"/>
        <v>0</v>
      </c>
      <c r="X72" s="815"/>
      <c r="Y72" s="815">
        <v>0</v>
      </c>
    </row>
    <row r="73" spans="1:25" ht="43.5" customHeight="1">
      <c r="A73" s="815">
        <f t="shared" si="3"/>
        <v>71</v>
      </c>
      <c r="B73" s="815" t="s">
        <v>977</v>
      </c>
      <c r="C73" s="817" t="s">
        <v>1745</v>
      </c>
      <c r="D73" s="815" t="s">
        <v>1747</v>
      </c>
      <c r="E73" s="815" t="s">
        <v>1163</v>
      </c>
      <c r="F73" s="815" t="s">
        <v>1160</v>
      </c>
      <c r="G73" s="815" t="s">
        <v>1745</v>
      </c>
      <c r="H73" s="815" t="s">
        <v>1811</v>
      </c>
      <c r="I73" s="815">
        <v>3</v>
      </c>
      <c r="J73" s="815">
        <v>3</v>
      </c>
      <c r="K73" s="816">
        <v>46086</v>
      </c>
      <c r="L73" s="816" t="s">
        <v>1363</v>
      </c>
      <c r="M73" s="949" t="s">
        <v>1333</v>
      </c>
      <c r="N73" s="815" t="s">
        <v>1369</v>
      </c>
      <c r="O73" s="815" t="s">
        <v>1387</v>
      </c>
      <c r="P73" s="815" t="s">
        <v>1295</v>
      </c>
      <c r="Q73" s="949">
        <v>46058</v>
      </c>
      <c r="R73" s="949">
        <v>46146</v>
      </c>
      <c r="S73" s="815"/>
      <c r="T73" s="815">
        <v>0</v>
      </c>
      <c r="U73" s="815"/>
      <c r="V73" s="816" t="s">
        <v>207</v>
      </c>
      <c r="W73" s="1055">
        <f t="shared" si="2"/>
        <v>0</v>
      </c>
      <c r="X73" s="815"/>
      <c r="Y73" s="815">
        <v>0</v>
      </c>
    </row>
    <row r="74" spans="1:25" ht="43.5" customHeight="1">
      <c r="A74" s="815">
        <f t="shared" si="3"/>
        <v>72</v>
      </c>
      <c r="B74" s="815" t="s">
        <v>977</v>
      </c>
      <c r="C74" s="817" t="s">
        <v>1745</v>
      </c>
      <c r="D74" s="815" t="s">
        <v>1748</v>
      </c>
      <c r="E74" s="815" t="s">
        <v>1163</v>
      </c>
      <c r="F74" s="815" t="s">
        <v>1160</v>
      </c>
      <c r="G74" s="815" t="s">
        <v>1745</v>
      </c>
      <c r="H74" s="815" t="s">
        <v>1811</v>
      </c>
      <c r="I74" s="815">
        <v>40</v>
      </c>
      <c r="J74" s="815">
        <v>40</v>
      </c>
      <c r="K74" s="816" t="s">
        <v>1517</v>
      </c>
      <c r="L74" s="816" t="s">
        <v>1478</v>
      </c>
      <c r="M74" s="949" t="s">
        <v>1479</v>
      </c>
      <c r="N74" s="815" t="s">
        <v>1326</v>
      </c>
      <c r="O74" s="815" t="s">
        <v>1305</v>
      </c>
      <c r="P74" s="815" t="s">
        <v>1295</v>
      </c>
      <c r="Q74" s="949">
        <v>46052</v>
      </c>
      <c r="R74" s="949">
        <v>46096</v>
      </c>
      <c r="S74" s="815"/>
      <c r="T74" s="815">
        <v>0</v>
      </c>
      <c r="U74" s="815"/>
      <c r="V74" s="816" t="s">
        <v>207</v>
      </c>
      <c r="W74" s="1055">
        <f t="shared" si="2"/>
        <v>0</v>
      </c>
      <c r="X74" s="815"/>
      <c r="Y74" s="815">
        <v>0</v>
      </c>
    </row>
    <row r="75" spans="1:25" ht="43.5" customHeight="1">
      <c r="A75" s="815">
        <f t="shared" si="3"/>
        <v>73</v>
      </c>
      <c r="B75" s="815" t="s">
        <v>977</v>
      </c>
      <c r="C75" s="817" t="s">
        <v>1745</v>
      </c>
      <c r="D75" s="815" t="s">
        <v>1749</v>
      </c>
      <c r="E75" s="815" t="s">
        <v>1163</v>
      </c>
      <c r="F75" s="815" t="s">
        <v>1160</v>
      </c>
      <c r="G75" s="815" t="s">
        <v>1745</v>
      </c>
      <c r="H75" s="815" t="s">
        <v>1811</v>
      </c>
      <c r="I75" s="815">
        <v>40</v>
      </c>
      <c r="J75" s="815">
        <v>40</v>
      </c>
      <c r="K75" s="816">
        <v>46037</v>
      </c>
      <c r="L75" s="816" t="s">
        <v>1480</v>
      </c>
      <c r="M75" s="949" t="s">
        <v>1481</v>
      </c>
      <c r="N75" s="815" t="s">
        <v>1328</v>
      </c>
      <c r="O75" s="815" t="s">
        <v>1307</v>
      </c>
      <c r="P75" s="815" t="s">
        <v>1295</v>
      </c>
      <c r="Q75" s="949">
        <v>46054</v>
      </c>
      <c r="R75" s="949">
        <v>46100</v>
      </c>
      <c r="S75" s="815"/>
      <c r="T75" s="815">
        <v>0</v>
      </c>
      <c r="U75" s="815"/>
      <c r="V75" s="816" t="s">
        <v>207</v>
      </c>
      <c r="W75" s="1055">
        <f t="shared" si="2"/>
        <v>121.35</v>
      </c>
      <c r="X75" s="815"/>
      <c r="Y75" s="815">
        <v>4854</v>
      </c>
    </row>
    <row r="76" spans="1:25" ht="43.5" customHeight="1">
      <c r="A76" s="815">
        <f t="shared" si="3"/>
        <v>74</v>
      </c>
      <c r="B76" s="815" t="s">
        <v>977</v>
      </c>
      <c r="C76" s="817" t="s">
        <v>1745</v>
      </c>
      <c r="D76" s="815" t="s">
        <v>1750</v>
      </c>
      <c r="E76" s="815" t="s">
        <v>1163</v>
      </c>
      <c r="F76" s="815" t="s">
        <v>1160</v>
      </c>
      <c r="G76" s="815" t="s">
        <v>1745</v>
      </c>
      <c r="H76" s="815" t="s">
        <v>1811</v>
      </c>
      <c r="I76" s="815">
        <v>14</v>
      </c>
      <c r="J76" s="815">
        <v>14</v>
      </c>
      <c r="K76" s="816">
        <v>46052</v>
      </c>
      <c r="L76" s="816" t="s">
        <v>1518</v>
      </c>
      <c r="M76" s="949" t="s">
        <v>1482</v>
      </c>
      <c r="N76" s="815" t="s">
        <v>1483</v>
      </c>
      <c r="O76" s="815" t="s">
        <v>1484</v>
      </c>
      <c r="P76" s="815" t="s">
        <v>1295</v>
      </c>
      <c r="Q76" s="949">
        <v>46082</v>
      </c>
      <c r="R76" s="949">
        <v>46100</v>
      </c>
      <c r="S76" s="815"/>
      <c r="T76" s="815">
        <v>0</v>
      </c>
      <c r="U76" s="815"/>
      <c r="V76" s="816" t="s">
        <v>207</v>
      </c>
      <c r="W76" s="1055">
        <f t="shared" si="2"/>
        <v>5357.1428571428569</v>
      </c>
      <c r="X76" s="815"/>
      <c r="Y76" s="815">
        <v>75000</v>
      </c>
    </row>
    <row r="77" spans="1:25" ht="43.5" customHeight="1">
      <c r="A77" s="815">
        <f t="shared" si="3"/>
        <v>75</v>
      </c>
      <c r="B77" s="815" t="s">
        <v>977</v>
      </c>
      <c r="C77" s="817" t="s">
        <v>1745</v>
      </c>
      <c r="D77" s="815" t="s">
        <v>1751</v>
      </c>
      <c r="E77" s="815" t="s">
        <v>1163</v>
      </c>
      <c r="F77" s="815" t="s">
        <v>1160</v>
      </c>
      <c r="G77" s="815" t="s">
        <v>1745</v>
      </c>
      <c r="H77" s="815" t="s">
        <v>1811</v>
      </c>
      <c r="I77" s="815">
        <v>2</v>
      </c>
      <c r="J77" s="815">
        <v>2</v>
      </c>
      <c r="K77" s="816">
        <v>46054</v>
      </c>
      <c r="L77" s="816" t="s">
        <v>1363</v>
      </c>
      <c r="M77" s="949" t="s">
        <v>1333</v>
      </c>
      <c r="N77" s="815" t="s">
        <v>1369</v>
      </c>
      <c r="O77" s="815" t="s">
        <v>1387</v>
      </c>
      <c r="P77" s="815" t="s">
        <v>1296</v>
      </c>
      <c r="Q77" s="949">
        <v>46096</v>
      </c>
      <c r="R77" s="949">
        <v>46116</v>
      </c>
      <c r="S77" s="815"/>
      <c r="T77" s="815">
        <v>0</v>
      </c>
      <c r="U77" s="815"/>
      <c r="V77" s="816" t="s">
        <v>207</v>
      </c>
      <c r="W77" s="1055">
        <f t="shared" si="2"/>
        <v>0</v>
      </c>
      <c r="X77" s="815"/>
      <c r="Y77" s="815">
        <v>0</v>
      </c>
    </row>
    <row r="78" spans="1:25" ht="43.5" customHeight="1">
      <c r="A78" s="815">
        <f t="shared" si="3"/>
        <v>76</v>
      </c>
      <c r="B78" s="815" t="s">
        <v>977</v>
      </c>
      <c r="C78" s="817" t="s">
        <v>1745</v>
      </c>
      <c r="D78" s="815" t="s">
        <v>1752</v>
      </c>
      <c r="E78" s="815" t="s">
        <v>1163</v>
      </c>
      <c r="F78" s="815" t="s">
        <v>1162</v>
      </c>
      <c r="G78" s="815" t="s">
        <v>1745</v>
      </c>
      <c r="H78" s="815" t="s">
        <v>1811</v>
      </c>
      <c r="I78" s="815">
        <v>5</v>
      </c>
      <c r="J78" s="815">
        <v>5</v>
      </c>
      <c r="K78" s="816">
        <v>46073</v>
      </c>
      <c r="L78" s="816" t="s">
        <v>1446</v>
      </c>
      <c r="M78" s="949" t="s">
        <v>1485</v>
      </c>
      <c r="N78" s="815" t="s">
        <v>1370</v>
      </c>
      <c r="O78" s="815" t="s">
        <v>1386</v>
      </c>
      <c r="P78" s="815" t="s">
        <v>1296</v>
      </c>
      <c r="Q78" s="949">
        <v>46073</v>
      </c>
      <c r="R78" s="949">
        <v>46147</v>
      </c>
      <c r="S78" s="815"/>
      <c r="T78" s="815">
        <v>0</v>
      </c>
      <c r="U78" s="815"/>
      <c r="V78" s="816" t="s">
        <v>207</v>
      </c>
      <c r="W78" s="1055">
        <f t="shared" si="2"/>
        <v>0</v>
      </c>
      <c r="X78" s="815"/>
      <c r="Y78" s="815">
        <v>0</v>
      </c>
    </row>
    <row r="79" spans="1:25" ht="43.5" customHeight="1">
      <c r="A79" s="815">
        <f t="shared" si="3"/>
        <v>77</v>
      </c>
      <c r="B79" s="815" t="s">
        <v>977</v>
      </c>
      <c r="C79" s="817" t="s">
        <v>1745</v>
      </c>
      <c r="D79" s="815" t="s">
        <v>1753</v>
      </c>
      <c r="E79" s="815" t="s">
        <v>1163</v>
      </c>
      <c r="F79" s="815" t="s">
        <v>1160</v>
      </c>
      <c r="G79" s="815" t="s">
        <v>1745</v>
      </c>
      <c r="H79" s="815" t="s">
        <v>1811</v>
      </c>
      <c r="I79" s="815">
        <v>2</v>
      </c>
      <c r="J79" s="815">
        <v>2</v>
      </c>
      <c r="K79" s="816">
        <v>46073</v>
      </c>
      <c r="L79" s="816" t="s">
        <v>1446</v>
      </c>
      <c r="M79" s="949" t="s">
        <v>1485</v>
      </c>
      <c r="N79" s="815" t="s">
        <v>1370</v>
      </c>
      <c r="O79" s="815" t="s">
        <v>1386</v>
      </c>
      <c r="P79" s="815" t="s">
        <v>1296</v>
      </c>
      <c r="Q79" s="949">
        <v>46073</v>
      </c>
      <c r="R79" s="949">
        <v>46147</v>
      </c>
      <c r="S79" s="815"/>
      <c r="T79" s="815">
        <v>0</v>
      </c>
      <c r="U79" s="815"/>
      <c r="V79" s="816" t="s">
        <v>207</v>
      </c>
      <c r="W79" s="1055">
        <f t="shared" si="2"/>
        <v>0</v>
      </c>
      <c r="X79" s="815"/>
      <c r="Y79" s="815">
        <v>0</v>
      </c>
    </row>
    <row r="80" spans="1:25" ht="43.5" customHeight="1">
      <c r="A80" s="815">
        <f t="shared" si="3"/>
        <v>78</v>
      </c>
      <c r="B80" s="815" t="s">
        <v>977</v>
      </c>
      <c r="C80" s="817" t="s">
        <v>1745</v>
      </c>
      <c r="D80" s="815" t="s">
        <v>1754</v>
      </c>
      <c r="E80" s="815" t="s">
        <v>1163</v>
      </c>
      <c r="F80" s="815" t="s">
        <v>1160</v>
      </c>
      <c r="G80" s="815" t="s">
        <v>1745</v>
      </c>
      <c r="H80" s="815" t="s">
        <v>1811</v>
      </c>
      <c r="I80" s="815" t="s">
        <v>1810</v>
      </c>
      <c r="J80" s="815" t="s">
        <v>1810</v>
      </c>
      <c r="K80" s="816">
        <v>46016</v>
      </c>
      <c r="L80" s="816" t="s">
        <v>1486</v>
      </c>
      <c r="M80" s="949" t="s">
        <v>1487</v>
      </c>
      <c r="N80" s="815" t="s">
        <v>1371</v>
      </c>
      <c r="O80" s="815" t="s">
        <v>1372</v>
      </c>
      <c r="P80" s="815" t="s">
        <v>1295</v>
      </c>
      <c r="Q80" s="949">
        <v>45962</v>
      </c>
      <c r="R80" s="949">
        <v>46021</v>
      </c>
      <c r="S80" s="815"/>
      <c r="T80" s="815">
        <v>0</v>
      </c>
      <c r="U80" s="815"/>
      <c r="V80" s="816" t="s">
        <v>207</v>
      </c>
      <c r="W80" s="1055" t="e">
        <f t="shared" si="2"/>
        <v>#VALUE!</v>
      </c>
      <c r="X80" s="815"/>
      <c r="Y80" s="815">
        <v>86000</v>
      </c>
    </row>
    <row r="81" spans="1:25" ht="43.5" customHeight="1">
      <c r="A81" s="815">
        <f t="shared" si="3"/>
        <v>79</v>
      </c>
      <c r="B81" s="815" t="s">
        <v>977</v>
      </c>
      <c r="C81" s="817" t="s">
        <v>1745</v>
      </c>
      <c r="D81" s="815" t="s">
        <v>1755</v>
      </c>
      <c r="E81" s="815" t="s">
        <v>1163</v>
      </c>
      <c r="F81" s="815" t="s">
        <v>1160</v>
      </c>
      <c r="G81" s="815" t="s">
        <v>1745</v>
      </c>
      <c r="H81" s="815" t="s">
        <v>1811</v>
      </c>
      <c r="I81" s="815" t="s">
        <v>1810</v>
      </c>
      <c r="J81" s="815" t="s">
        <v>1810</v>
      </c>
      <c r="K81" s="816">
        <v>46073</v>
      </c>
      <c r="L81" s="816" t="s">
        <v>1363</v>
      </c>
      <c r="M81" s="949" t="s">
        <v>1333</v>
      </c>
      <c r="N81" s="815" t="s">
        <v>1488</v>
      </c>
      <c r="O81" s="815" t="s">
        <v>1333</v>
      </c>
      <c r="P81" s="815" t="s">
        <v>1295</v>
      </c>
      <c r="Q81" s="949">
        <v>46037</v>
      </c>
      <c r="R81" s="949">
        <v>46052</v>
      </c>
      <c r="S81" s="815"/>
      <c r="T81" s="815">
        <v>0</v>
      </c>
      <c r="U81" s="815"/>
      <c r="V81" s="816" t="s">
        <v>207</v>
      </c>
      <c r="W81" s="1055" t="e">
        <f t="shared" si="2"/>
        <v>#VALUE!</v>
      </c>
      <c r="X81" s="815"/>
      <c r="Y81" s="815">
        <v>0</v>
      </c>
    </row>
    <row r="82" spans="1:25" ht="43.5" customHeight="1">
      <c r="A82" s="815">
        <f t="shared" si="3"/>
        <v>80</v>
      </c>
      <c r="B82" s="815" t="s">
        <v>977</v>
      </c>
      <c r="C82" s="817" t="s">
        <v>1745</v>
      </c>
      <c r="D82" s="815" t="s">
        <v>1756</v>
      </c>
      <c r="E82" s="815" t="s">
        <v>1163</v>
      </c>
      <c r="F82" s="815" t="s">
        <v>1160</v>
      </c>
      <c r="G82" s="815" t="s">
        <v>1745</v>
      </c>
      <c r="H82" s="815" t="s">
        <v>1811</v>
      </c>
      <c r="I82" s="815">
        <v>6</v>
      </c>
      <c r="J82" s="815">
        <v>6</v>
      </c>
      <c r="K82" s="816">
        <v>46082</v>
      </c>
      <c r="L82" s="816" t="s">
        <v>1363</v>
      </c>
      <c r="M82" s="949" t="s">
        <v>1333</v>
      </c>
      <c r="N82" s="815" t="s">
        <v>1369</v>
      </c>
      <c r="O82" s="815" t="s">
        <v>1387</v>
      </c>
      <c r="P82" s="815" t="s">
        <v>1295</v>
      </c>
      <c r="Q82" s="949">
        <v>46115</v>
      </c>
      <c r="R82" s="949">
        <v>46145</v>
      </c>
      <c r="S82" s="815"/>
      <c r="T82" s="815">
        <v>0</v>
      </c>
      <c r="U82" s="815"/>
      <c r="V82" s="816" t="s">
        <v>207</v>
      </c>
      <c r="W82" s="1055">
        <f t="shared" si="2"/>
        <v>0</v>
      </c>
      <c r="X82" s="815"/>
      <c r="Y82" s="815">
        <v>0</v>
      </c>
    </row>
    <row r="83" spans="1:25" ht="43.5" customHeight="1">
      <c r="A83" s="815">
        <f t="shared" si="3"/>
        <v>81</v>
      </c>
      <c r="B83" s="815" t="s">
        <v>977</v>
      </c>
      <c r="C83" s="817" t="s">
        <v>1745</v>
      </c>
      <c r="D83" s="815" t="s">
        <v>1757</v>
      </c>
      <c r="E83" s="815" t="s">
        <v>1163</v>
      </c>
      <c r="F83" s="815" t="s">
        <v>1160</v>
      </c>
      <c r="G83" s="815" t="s">
        <v>1745</v>
      </c>
      <c r="H83" s="815" t="s">
        <v>1811</v>
      </c>
      <c r="I83" s="815">
        <v>22</v>
      </c>
      <c r="J83" s="815">
        <v>22</v>
      </c>
      <c r="K83" s="816">
        <v>46032</v>
      </c>
      <c r="L83" s="816" t="s">
        <v>1478</v>
      </c>
      <c r="M83" s="949" t="s">
        <v>1479</v>
      </c>
      <c r="N83" s="815" t="s">
        <v>1326</v>
      </c>
      <c r="O83" s="815" t="s">
        <v>1305</v>
      </c>
      <c r="P83" s="815" t="s">
        <v>1295</v>
      </c>
      <c r="Q83" s="949">
        <v>46042</v>
      </c>
      <c r="R83" s="949">
        <v>46072</v>
      </c>
      <c r="S83" s="815"/>
      <c r="T83" s="815">
        <v>88</v>
      </c>
      <c r="U83" s="815"/>
      <c r="V83" s="816" t="s">
        <v>207</v>
      </c>
      <c r="W83" s="1055">
        <f t="shared" si="2"/>
        <v>4</v>
      </c>
      <c r="X83" s="815"/>
      <c r="Y83" s="815">
        <v>88</v>
      </c>
    </row>
    <row r="84" spans="1:25" ht="43.5" customHeight="1">
      <c r="A84" s="815">
        <f t="shared" si="3"/>
        <v>82</v>
      </c>
      <c r="B84" s="815" t="s">
        <v>977</v>
      </c>
      <c r="C84" s="817" t="s">
        <v>1745</v>
      </c>
      <c r="D84" s="815" t="s">
        <v>1758</v>
      </c>
      <c r="E84" s="815" t="s">
        <v>1163</v>
      </c>
      <c r="F84" s="815" t="s">
        <v>1162</v>
      </c>
      <c r="G84" s="815" t="s">
        <v>1745</v>
      </c>
      <c r="H84" s="815" t="s">
        <v>1811</v>
      </c>
      <c r="I84" s="815">
        <v>6</v>
      </c>
      <c r="J84" s="815">
        <v>6</v>
      </c>
      <c r="K84" s="816">
        <v>46054</v>
      </c>
      <c r="L84" s="816" t="s">
        <v>1363</v>
      </c>
      <c r="M84" s="949" t="s">
        <v>1333</v>
      </c>
      <c r="N84" s="815" t="s">
        <v>1333</v>
      </c>
      <c r="O84" s="815" t="s">
        <v>1333</v>
      </c>
      <c r="P84" s="815" t="s">
        <v>1295</v>
      </c>
      <c r="Q84" s="949">
        <v>46114</v>
      </c>
      <c r="R84" s="949">
        <v>46144</v>
      </c>
      <c r="S84" s="815"/>
      <c r="T84" s="815">
        <v>0</v>
      </c>
      <c r="U84" s="815"/>
      <c r="V84" s="816" t="s">
        <v>207</v>
      </c>
      <c r="W84" s="1055">
        <f t="shared" si="2"/>
        <v>0</v>
      </c>
      <c r="X84" s="815"/>
      <c r="Y84" s="815">
        <v>0</v>
      </c>
    </row>
    <row r="85" spans="1:25" ht="43.5" customHeight="1">
      <c r="A85" s="815">
        <f t="shared" si="3"/>
        <v>83</v>
      </c>
      <c r="B85" s="815" t="s">
        <v>977</v>
      </c>
      <c r="C85" s="817" t="s">
        <v>1745</v>
      </c>
      <c r="D85" s="815" t="s">
        <v>1759</v>
      </c>
      <c r="E85" s="815" t="s">
        <v>1163</v>
      </c>
      <c r="F85" s="815" t="s">
        <v>1162</v>
      </c>
      <c r="G85" s="815" t="s">
        <v>1745</v>
      </c>
      <c r="H85" s="815" t="s">
        <v>1811</v>
      </c>
      <c r="I85" s="815">
        <v>3</v>
      </c>
      <c r="J85" s="815">
        <v>3</v>
      </c>
      <c r="K85" s="816">
        <v>46091</v>
      </c>
      <c r="L85" s="816" t="s">
        <v>1363</v>
      </c>
      <c r="M85" s="949" t="s">
        <v>1333</v>
      </c>
      <c r="N85" s="815" t="s">
        <v>1333</v>
      </c>
      <c r="O85" s="815" t="s">
        <v>1333</v>
      </c>
      <c r="P85" s="815" t="s">
        <v>1295</v>
      </c>
      <c r="Q85" s="949">
        <v>46094</v>
      </c>
      <c r="R85" s="949">
        <v>46109</v>
      </c>
      <c r="S85" s="815"/>
      <c r="T85" s="815">
        <v>0</v>
      </c>
      <c r="U85" s="815"/>
      <c r="V85" s="816" t="s">
        <v>207</v>
      </c>
      <c r="W85" s="1055">
        <f t="shared" si="2"/>
        <v>0</v>
      </c>
      <c r="X85" s="815"/>
      <c r="Y85" s="815">
        <v>0</v>
      </c>
    </row>
    <row r="86" spans="1:25" ht="43.5" customHeight="1">
      <c r="A86" s="815">
        <f t="shared" si="3"/>
        <v>84</v>
      </c>
      <c r="B86" s="815" t="s">
        <v>977</v>
      </c>
      <c r="C86" s="817" t="s">
        <v>1745</v>
      </c>
      <c r="D86" s="815" t="s">
        <v>1760</v>
      </c>
      <c r="E86" s="815" t="s">
        <v>1163</v>
      </c>
      <c r="F86" s="815" t="s">
        <v>1162</v>
      </c>
      <c r="G86" s="815" t="s">
        <v>1745</v>
      </c>
      <c r="H86" s="815" t="s">
        <v>1811</v>
      </c>
      <c r="I86" s="815" t="s">
        <v>1810</v>
      </c>
      <c r="J86" s="815" t="s">
        <v>1810</v>
      </c>
      <c r="K86" s="816">
        <v>46090</v>
      </c>
      <c r="L86" s="816" t="s">
        <v>1363</v>
      </c>
      <c r="M86" s="949" t="s">
        <v>1333</v>
      </c>
      <c r="N86" s="815" t="s">
        <v>1333</v>
      </c>
      <c r="O86" s="815" t="s">
        <v>1333</v>
      </c>
      <c r="P86" s="815" t="s">
        <v>1295</v>
      </c>
      <c r="Q86" s="949">
        <v>46129</v>
      </c>
      <c r="R86" s="949">
        <v>46144</v>
      </c>
      <c r="S86" s="815"/>
      <c r="T86" s="815">
        <v>0</v>
      </c>
      <c r="U86" s="815"/>
      <c r="V86" s="816" t="s">
        <v>207</v>
      </c>
      <c r="W86" s="1055" t="e">
        <f t="shared" si="2"/>
        <v>#VALUE!</v>
      </c>
      <c r="X86" s="815"/>
      <c r="Y86" s="815">
        <v>0</v>
      </c>
    </row>
    <row r="87" spans="1:25" ht="43.5" customHeight="1">
      <c r="A87" s="815">
        <f t="shared" si="3"/>
        <v>85</v>
      </c>
      <c r="B87" s="815" t="s">
        <v>977</v>
      </c>
      <c r="C87" s="817" t="s">
        <v>1745</v>
      </c>
      <c r="D87" s="815" t="s">
        <v>1761</v>
      </c>
      <c r="E87" s="815" t="s">
        <v>1163</v>
      </c>
      <c r="F87" s="815" t="s">
        <v>1162</v>
      </c>
      <c r="G87" s="815" t="s">
        <v>1745</v>
      </c>
      <c r="H87" s="815" t="s">
        <v>1811</v>
      </c>
      <c r="I87" s="815" t="s">
        <v>1810</v>
      </c>
      <c r="J87" s="815" t="s">
        <v>1810</v>
      </c>
      <c r="K87" s="816">
        <v>46090</v>
      </c>
      <c r="L87" s="816" t="s">
        <v>1363</v>
      </c>
      <c r="M87" s="949" t="s">
        <v>1333</v>
      </c>
      <c r="N87" s="815" t="s">
        <v>1333</v>
      </c>
      <c r="O87" s="815" t="s">
        <v>1333</v>
      </c>
      <c r="P87" s="815" t="s">
        <v>1295</v>
      </c>
      <c r="Q87" s="949">
        <v>46105</v>
      </c>
      <c r="R87" s="949">
        <v>46120</v>
      </c>
      <c r="S87" s="815"/>
      <c r="T87" s="815">
        <v>0</v>
      </c>
      <c r="U87" s="815"/>
      <c r="V87" s="816" t="s">
        <v>207</v>
      </c>
      <c r="W87" s="1055" t="e">
        <f t="shared" si="2"/>
        <v>#VALUE!</v>
      </c>
      <c r="X87" s="815"/>
      <c r="Y87" s="815">
        <v>0</v>
      </c>
    </row>
    <row r="88" spans="1:25" ht="43.5" customHeight="1">
      <c r="A88" s="815">
        <f t="shared" si="3"/>
        <v>86</v>
      </c>
      <c r="B88" s="815" t="s">
        <v>977</v>
      </c>
      <c r="C88" s="817" t="s">
        <v>1745</v>
      </c>
      <c r="D88" s="815" t="s">
        <v>1762</v>
      </c>
      <c r="E88" s="815" t="s">
        <v>1163</v>
      </c>
      <c r="F88" s="815" t="s">
        <v>1162</v>
      </c>
      <c r="G88" s="815" t="s">
        <v>1745</v>
      </c>
      <c r="H88" s="815" t="s">
        <v>1811</v>
      </c>
      <c r="I88" s="815">
        <v>4</v>
      </c>
      <c r="J88" s="815">
        <v>4</v>
      </c>
      <c r="K88" s="816">
        <v>46207</v>
      </c>
      <c r="L88" s="816" t="s">
        <v>1363</v>
      </c>
      <c r="M88" s="949" t="s">
        <v>1333</v>
      </c>
      <c r="N88" s="815" t="s">
        <v>1333</v>
      </c>
      <c r="O88" s="815" t="s">
        <v>1333</v>
      </c>
      <c r="P88" s="815" t="s">
        <v>1295</v>
      </c>
      <c r="Q88" s="949">
        <v>46222</v>
      </c>
      <c r="R88" s="949">
        <v>46237</v>
      </c>
      <c r="S88" s="815"/>
      <c r="T88" s="815">
        <v>0</v>
      </c>
      <c r="U88" s="815"/>
      <c r="V88" s="816" t="s">
        <v>207</v>
      </c>
      <c r="W88" s="1055">
        <f t="shared" si="2"/>
        <v>0</v>
      </c>
      <c r="X88" s="815"/>
      <c r="Y88" s="815">
        <v>0</v>
      </c>
    </row>
    <row r="89" spans="1:25" ht="43.5" customHeight="1">
      <c r="A89" s="815">
        <f t="shared" si="3"/>
        <v>87</v>
      </c>
      <c r="B89" s="815" t="s">
        <v>977</v>
      </c>
      <c r="C89" s="817" t="s">
        <v>1745</v>
      </c>
      <c r="D89" s="815" t="s">
        <v>1763</v>
      </c>
      <c r="E89" s="815" t="s">
        <v>1163</v>
      </c>
      <c r="F89" s="815" t="s">
        <v>1160</v>
      </c>
      <c r="G89" s="815" t="s">
        <v>1745</v>
      </c>
      <c r="H89" s="815" t="s">
        <v>1811</v>
      </c>
      <c r="I89" s="815">
        <v>4</v>
      </c>
      <c r="J89" s="815">
        <v>4</v>
      </c>
      <c r="K89" s="816">
        <v>45942</v>
      </c>
      <c r="L89" s="816">
        <v>45976</v>
      </c>
      <c r="M89" s="949" t="s">
        <v>1489</v>
      </c>
      <c r="N89" s="815" t="s">
        <v>1328</v>
      </c>
      <c r="O89" s="815" t="s">
        <v>1307</v>
      </c>
      <c r="P89" s="815" t="s">
        <v>1296</v>
      </c>
      <c r="Q89" s="949">
        <v>45957</v>
      </c>
      <c r="R89" s="949">
        <v>45972</v>
      </c>
      <c r="S89" s="815"/>
      <c r="T89" s="815">
        <v>0</v>
      </c>
      <c r="U89" s="815"/>
      <c r="V89" s="816" t="s">
        <v>207</v>
      </c>
      <c r="W89" s="1055">
        <f t="shared" si="2"/>
        <v>615</v>
      </c>
      <c r="X89" s="815"/>
      <c r="Y89" s="815">
        <v>2460</v>
      </c>
    </row>
    <row r="90" spans="1:25" ht="43.5" customHeight="1">
      <c r="A90" s="815">
        <f t="shared" si="3"/>
        <v>88</v>
      </c>
      <c r="B90" s="815" t="s">
        <v>977</v>
      </c>
      <c r="C90" s="817" t="s">
        <v>1745</v>
      </c>
      <c r="D90" s="815" t="s">
        <v>1764</v>
      </c>
      <c r="E90" s="815" t="s">
        <v>1163</v>
      </c>
      <c r="F90" s="815" t="s">
        <v>1160</v>
      </c>
      <c r="G90" s="815" t="s">
        <v>1745</v>
      </c>
      <c r="H90" s="815" t="s">
        <v>1811</v>
      </c>
      <c r="I90" s="815">
        <v>4</v>
      </c>
      <c r="J90" s="815">
        <v>4</v>
      </c>
      <c r="K90" s="816" t="s">
        <v>1524</v>
      </c>
      <c r="L90" s="816" t="s">
        <v>1363</v>
      </c>
      <c r="M90" s="949" t="s">
        <v>1333</v>
      </c>
      <c r="N90" s="815" t="s">
        <v>1329</v>
      </c>
      <c r="O90" s="815" t="s">
        <v>1308</v>
      </c>
      <c r="P90" s="815" t="s">
        <v>1296</v>
      </c>
      <c r="Q90" s="949">
        <v>46096</v>
      </c>
      <c r="R90" s="949">
        <v>46111</v>
      </c>
      <c r="S90" s="815"/>
      <c r="T90" s="815">
        <v>0</v>
      </c>
      <c r="U90" s="815"/>
      <c r="V90" s="816" t="s">
        <v>207</v>
      </c>
      <c r="W90" s="1055">
        <f t="shared" si="2"/>
        <v>0</v>
      </c>
      <c r="X90" s="815"/>
      <c r="Y90" s="815">
        <v>0</v>
      </c>
    </row>
    <row r="91" spans="1:25" ht="43.5" customHeight="1">
      <c r="A91" s="815">
        <f t="shared" si="3"/>
        <v>89</v>
      </c>
      <c r="B91" s="815" t="s">
        <v>977</v>
      </c>
      <c r="C91" s="817" t="s">
        <v>1745</v>
      </c>
      <c r="D91" s="815" t="s">
        <v>1765</v>
      </c>
      <c r="E91" s="815" t="s">
        <v>1163</v>
      </c>
      <c r="F91" s="815" t="s">
        <v>1160</v>
      </c>
      <c r="G91" s="815" t="s">
        <v>1745</v>
      </c>
      <c r="H91" s="815" t="s">
        <v>1811</v>
      </c>
      <c r="I91" s="815">
        <v>4</v>
      </c>
      <c r="J91" s="815">
        <v>4</v>
      </c>
      <c r="K91" s="816">
        <v>45934</v>
      </c>
      <c r="L91" s="816">
        <v>45971</v>
      </c>
      <c r="M91" s="949" t="s">
        <v>1490</v>
      </c>
      <c r="N91" s="815" t="s">
        <v>1491</v>
      </c>
      <c r="O91" s="815" t="s">
        <v>1484</v>
      </c>
      <c r="P91" s="815" t="s">
        <v>1296</v>
      </c>
      <c r="Q91" s="949">
        <v>45949</v>
      </c>
      <c r="R91" s="949">
        <v>45964</v>
      </c>
      <c r="S91" s="815"/>
      <c r="T91" s="815">
        <v>13800</v>
      </c>
      <c r="U91" s="815"/>
      <c r="V91" s="816" t="s">
        <v>207</v>
      </c>
      <c r="W91" s="1055">
        <f t="shared" si="2"/>
        <v>3450</v>
      </c>
      <c r="X91" s="815"/>
      <c r="Y91" s="815">
        <v>13800</v>
      </c>
    </row>
    <row r="92" spans="1:25" ht="43.5" customHeight="1">
      <c r="A92" s="815">
        <f t="shared" si="3"/>
        <v>90</v>
      </c>
      <c r="B92" s="815" t="s">
        <v>977</v>
      </c>
      <c r="C92" s="817" t="s">
        <v>1745</v>
      </c>
      <c r="D92" s="815" t="s">
        <v>1766</v>
      </c>
      <c r="E92" s="815" t="s">
        <v>1163</v>
      </c>
      <c r="F92" s="815" t="s">
        <v>1160</v>
      </c>
      <c r="G92" s="815" t="s">
        <v>1745</v>
      </c>
      <c r="H92" s="815" t="s">
        <v>1811</v>
      </c>
      <c r="I92" s="815">
        <v>4</v>
      </c>
      <c r="J92" s="815">
        <v>4</v>
      </c>
      <c r="K92" s="816">
        <v>45964</v>
      </c>
      <c r="L92" s="816">
        <v>45969</v>
      </c>
      <c r="M92" s="949" t="s">
        <v>1492</v>
      </c>
      <c r="N92" s="815" t="s">
        <v>1493</v>
      </c>
      <c r="O92" s="815" t="s">
        <v>1494</v>
      </c>
      <c r="P92" s="815" t="s">
        <v>1296</v>
      </c>
      <c r="Q92" s="949">
        <v>45979</v>
      </c>
      <c r="R92" s="949">
        <v>45994</v>
      </c>
      <c r="S92" s="815"/>
      <c r="T92" s="815">
        <v>10516</v>
      </c>
      <c r="U92" s="815"/>
      <c r="V92" s="816" t="s">
        <v>207</v>
      </c>
      <c r="W92" s="1055">
        <f t="shared" si="2"/>
        <v>2629</v>
      </c>
      <c r="X92" s="815"/>
      <c r="Y92" s="815">
        <v>10516</v>
      </c>
    </row>
    <row r="93" spans="1:25" ht="43.5" customHeight="1">
      <c r="A93" s="815">
        <f t="shared" si="3"/>
        <v>91</v>
      </c>
      <c r="B93" s="815" t="s">
        <v>977</v>
      </c>
      <c r="C93" s="817" t="s">
        <v>1745</v>
      </c>
      <c r="D93" s="815" t="s">
        <v>1767</v>
      </c>
      <c r="E93" s="815" t="s">
        <v>1163</v>
      </c>
      <c r="F93" s="815" t="s">
        <v>1160</v>
      </c>
      <c r="G93" s="815" t="s">
        <v>1745</v>
      </c>
      <c r="H93" s="815" t="s">
        <v>1811</v>
      </c>
      <c r="I93" s="815">
        <v>4</v>
      </c>
      <c r="J93" s="815">
        <v>4</v>
      </c>
      <c r="K93" s="816" t="s">
        <v>1495</v>
      </c>
      <c r="L93" s="816">
        <v>45986</v>
      </c>
      <c r="M93" s="949" t="s">
        <v>1496</v>
      </c>
      <c r="N93" s="815" t="s">
        <v>1371</v>
      </c>
      <c r="O93" s="815" t="s">
        <v>1372</v>
      </c>
      <c r="P93" s="815" t="s">
        <v>1295</v>
      </c>
      <c r="Q93" s="949">
        <v>45962</v>
      </c>
      <c r="R93" s="949">
        <v>45972</v>
      </c>
      <c r="S93" s="815"/>
      <c r="T93" s="815">
        <v>86730</v>
      </c>
      <c r="U93" s="815"/>
      <c r="V93" s="816" t="s">
        <v>207</v>
      </c>
      <c r="W93" s="1055">
        <f t="shared" si="2"/>
        <v>21682.5</v>
      </c>
      <c r="X93" s="815"/>
      <c r="Y93" s="815">
        <v>86730</v>
      </c>
    </row>
    <row r="94" spans="1:25" ht="43.5" customHeight="1">
      <c r="A94" s="815">
        <f t="shared" si="3"/>
        <v>92</v>
      </c>
      <c r="B94" s="815" t="s">
        <v>977</v>
      </c>
      <c r="C94" s="817" t="s">
        <v>1745</v>
      </c>
      <c r="D94" s="815" t="s">
        <v>1768</v>
      </c>
      <c r="E94" s="815" t="s">
        <v>1163</v>
      </c>
      <c r="F94" s="815" t="s">
        <v>1160</v>
      </c>
      <c r="G94" s="815" t="s">
        <v>1745</v>
      </c>
      <c r="H94" s="815" t="s">
        <v>1811</v>
      </c>
      <c r="I94" s="815">
        <v>4</v>
      </c>
      <c r="J94" s="815">
        <v>4</v>
      </c>
      <c r="K94" s="816">
        <v>46069</v>
      </c>
      <c r="L94" s="816" t="s">
        <v>1363</v>
      </c>
      <c r="M94" s="949" t="s">
        <v>1333</v>
      </c>
      <c r="N94" s="815" t="s">
        <v>1331</v>
      </c>
      <c r="O94" s="815" t="s">
        <v>1310</v>
      </c>
      <c r="P94" s="815" t="s">
        <v>1295</v>
      </c>
      <c r="Q94" s="949">
        <v>46084</v>
      </c>
      <c r="R94" s="949">
        <v>46114</v>
      </c>
      <c r="S94" s="815"/>
      <c r="T94" s="815">
        <v>0</v>
      </c>
      <c r="U94" s="815"/>
      <c r="V94" s="816" t="s">
        <v>207</v>
      </c>
      <c r="W94" s="1055">
        <f t="shared" si="2"/>
        <v>0</v>
      </c>
      <c r="X94" s="815"/>
      <c r="Y94" s="815">
        <v>0</v>
      </c>
    </row>
    <row r="95" spans="1:25" ht="43.5" customHeight="1">
      <c r="A95" s="815">
        <f t="shared" si="3"/>
        <v>93</v>
      </c>
      <c r="B95" s="815" t="s">
        <v>977</v>
      </c>
      <c r="C95" s="817" t="s">
        <v>1745</v>
      </c>
      <c r="D95" s="815" t="s">
        <v>1769</v>
      </c>
      <c r="E95" s="815" t="s">
        <v>1163</v>
      </c>
      <c r="F95" s="815" t="s">
        <v>1160</v>
      </c>
      <c r="G95" s="815" t="s">
        <v>1745</v>
      </c>
      <c r="H95" s="815" t="s">
        <v>1811</v>
      </c>
      <c r="I95" s="815">
        <v>6</v>
      </c>
      <c r="J95" s="815">
        <v>6</v>
      </c>
      <c r="K95" s="816">
        <v>45969</v>
      </c>
      <c r="L95" s="816">
        <v>45969</v>
      </c>
      <c r="M95" s="949" t="s">
        <v>1379</v>
      </c>
      <c r="N95" s="815" t="s">
        <v>1327</v>
      </c>
      <c r="O95" s="815" t="s">
        <v>1306</v>
      </c>
      <c r="P95" s="815" t="s">
        <v>1295</v>
      </c>
      <c r="Q95" s="949">
        <v>45969</v>
      </c>
      <c r="R95" s="949">
        <v>46120</v>
      </c>
      <c r="S95" s="815"/>
      <c r="T95" s="815">
        <v>0</v>
      </c>
      <c r="U95" s="815"/>
      <c r="V95" s="816" t="s">
        <v>207</v>
      </c>
      <c r="W95" s="1055">
        <f t="shared" si="2"/>
        <v>0</v>
      </c>
      <c r="X95" s="815"/>
      <c r="Y95" s="815">
        <v>0</v>
      </c>
    </row>
    <row r="96" spans="1:25" ht="43.5" customHeight="1">
      <c r="A96" s="815">
        <f t="shared" si="3"/>
        <v>94</v>
      </c>
      <c r="B96" s="815" t="s">
        <v>977</v>
      </c>
      <c r="C96" s="817" t="s">
        <v>1745</v>
      </c>
      <c r="D96" s="815" t="s">
        <v>1770</v>
      </c>
      <c r="E96" s="815" t="s">
        <v>1163</v>
      </c>
      <c r="F96" s="815" t="s">
        <v>1160</v>
      </c>
      <c r="G96" s="815" t="s">
        <v>1745</v>
      </c>
      <c r="H96" s="815" t="s">
        <v>885</v>
      </c>
      <c r="I96" s="815" t="s">
        <v>1810</v>
      </c>
      <c r="J96" s="815" t="s">
        <v>1810</v>
      </c>
      <c r="K96" s="816">
        <v>45969</v>
      </c>
      <c r="L96" s="816">
        <v>45969</v>
      </c>
      <c r="M96" s="949" t="s">
        <v>1379</v>
      </c>
      <c r="N96" s="815" t="s">
        <v>1327</v>
      </c>
      <c r="O96" s="815" t="s">
        <v>1306</v>
      </c>
      <c r="P96" s="815" t="s">
        <v>1295</v>
      </c>
      <c r="Q96" s="949">
        <v>45969</v>
      </c>
      <c r="R96" s="949">
        <v>46208</v>
      </c>
      <c r="S96" s="815"/>
      <c r="T96" s="815">
        <v>0</v>
      </c>
      <c r="U96" s="815"/>
      <c r="V96" s="816" t="s">
        <v>207</v>
      </c>
      <c r="W96" s="1055" t="e">
        <f t="shared" si="2"/>
        <v>#VALUE!</v>
      </c>
      <c r="X96" s="815"/>
      <c r="Y96" s="815">
        <v>0</v>
      </c>
    </row>
    <row r="97" spans="1:25" ht="43.5" customHeight="1">
      <c r="A97" s="815">
        <f t="shared" si="3"/>
        <v>95</v>
      </c>
      <c r="B97" s="815" t="s">
        <v>977</v>
      </c>
      <c r="C97" s="817" t="s">
        <v>1745</v>
      </c>
      <c r="D97" s="815" t="s">
        <v>1771</v>
      </c>
      <c r="E97" s="815" t="s">
        <v>1163</v>
      </c>
      <c r="F97" s="815" t="s">
        <v>1160</v>
      </c>
      <c r="G97" s="815" t="s">
        <v>1745</v>
      </c>
      <c r="H97" s="815" t="s">
        <v>885</v>
      </c>
      <c r="I97" s="815" t="s">
        <v>1810</v>
      </c>
      <c r="J97" s="815" t="s">
        <v>1810</v>
      </c>
      <c r="K97" s="816">
        <v>46107</v>
      </c>
      <c r="L97" s="816" t="s">
        <v>1363</v>
      </c>
      <c r="M97" s="949" t="s">
        <v>1333</v>
      </c>
      <c r="N97" s="815" t="s">
        <v>1337</v>
      </c>
      <c r="O97" s="815" t="s">
        <v>1315</v>
      </c>
      <c r="P97" s="815" t="s">
        <v>1295</v>
      </c>
      <c r="Q97" s="949">
        <v>46137</v>
      </c>
      <c r="R97" s="949">
        <v>46167</v>
      </c>
      <c r="S97" s="816"/>
      <c r="T97" s="815">
        <v>0</v>
      </c>
      <c r="U97" s="815"/>
      <c r="V97" s="816" t="s">
        <v>207</v>
      </c>
      <c r="W97" s="1055" t="e">
        <f t="shared" si="2"/>
        <v>#VALUE!</v>
      </c>
      <c r="X97" s="815"/>
      <c r="Y97" s="815">
        <v>0</v>
      </c>
    </row>
    <row r="98" spans="1:25" ht="43.5" customHeight="1">
      <c r="A98" s="815">
        <f t="shared" si="3"/>
        <v>96</v>
      </c>
      <c r="B98" s="815" t="s">
        <v>977</v>
      </c>
      <c r="C98" s="817" t="s">
        <v>1745</v>
      </c>
      <c r="D98" s="815" t="s">
        <v>1772</v>
      </c>
      <c r="E98" s="815" t="s">
        <v>1163</v>
      </c>
      <c r="F98" s="815" t="s">
        <v>1160</v>
      </c>
      <c r="G98" s="815" t="s">
        <v>1745</v>
      </c>
      <c r="H98" s="815" t="s">
        <v>1811</v>
      </c>
      <c r="I98" s="815">
        <v>3</v>
      </c>
      <c r="J98" s="815">
        <v>3</v>
      </c>
      <c r="K98" s="816">
        <v>46066</v>
      </c>
      <c r="L98" s="816" t="s">
        <v>1363</v>
      </c>
      <c r="M98" s="949" t="s">
        <v>1333</v>
      </c>
      <c r="N98" s="815" t="s">
        <v>1333</v>
      </c>
      <c r="O98" s="815" t="s">
        <v>1333</v>
      </c>
      <c r="P98" s="815" t="s">
        <v>1295</v>
      </c>
      <c r="Q98" s="949">
        <v>46096</v>
      </c>
      <c r="R98" s="949">
        <v>46126</v>
      </c>
      <c r="S98" s="816"/>
      <c r="T98" s="815">
        <v>0</v>
      </c>
      <c r="U98" s="815"/>
      <c r="V98" s="816" t="s">
        <v>207</v>
      </c>
      <c r="W98" s="1055">
        <f t="shared" si="2"/>
        <v>0</v>
      </c>
      <c r="X98" s="815"/>
      <c r="Y98" s="815">
        <v>0</v>
      </c>
    </row>
    <row r="99" spans="1:25" ht="43.5" customHeight="1">
      <c r="A99" s="815">
        <f t="shared" si="3"/>
        <v>97</v>
      </c>
      <c r="B99" s="815" t="s">
        <v>977</v>
      </c>
      <c r="C99" s="817" t="s">
        <v>1745</v>
      </c>
      <c r="D99" s="815" t="s">
        <v>1773</v>
      </c>
      <c r="E99" s="815" t="s">
        <v>1163</v>
      </c>
      <c r="F99" s="815" t="s">
        <v>1160</v>
      </c>
      <c r="G99" s="815" t="s">
        <v>1745</v>
      </c>
      <c r="H99" s="815" t="s">
        <v>1811</v>
      </c>
      <c r="I99" s="815">
        <v>1</v>
      </c>
      <c r="J99" s="815">
        <v>1</v>
      </c>
      <c r="K99" s="816">
        <v>46098</v>
      </c>
      <c r="L99" s="816" t="s">
        <v>1363</v>
      </c>
      <c r="M99" s="949" t="s">
        <v>1333</v>
      </c>
      <c r="N99" s="815" t="s">
        <v>1333</v>
      </c>
      <c r="O99" s="815" t="s">
        <v>1333</v>
      </c>
      <c r="P99" s="815" t="s">
        <v>1295</v>
      </c>
      <c r="Q99" s="949">
        <v>46128</v>
      </c>
      <c r="R99" s="949">
        <v>46158</v>
      </c>
      <c r="S99" s="816"/>
      <c r="T99" s="815">
        <v>0</v>
      </c>
      <c r="U99" s="815"/>
      <c r="V99" s="816" t="s">
        <v>207</v>
      </c>
      <c r="W99" s="1055">
        <f t="shared" si="2"/>
        <v>0</v>
      </c>
      <c r="X99" s="815"/>
      <c r="Y99" s="815">
        <v>0</v>
      </c>
    </row>
    <row r="100" spans="1:25" ht="43.5" customHeight="1">
      <c r="A100" s="815">
        <f t="shared" si="3"/>
        <v>98</v>
      </c>
      <c r="B100" s="815" t="s">
        <v>977</v>
      </c>
      <c r="C100" s="817" t="s">
        <v>1745</v>
      </c>
      <c r="D100" s="815" t="s">
        <v>1774</v>
      </c>
      <c r="E100" s="815" t="s">
        <v>1163</v>
      </c>
      <c r="F100" s="815" t="s">
        <v>1160</v>
      </c>
      <c r="G100" s="815" t="s">
        <v>1745</v>
      </c>
      <c r="H100" s="815" t="s">
        <v>1811</v>
      </c>
      <c r="I100" s="815">
        <v>1</v>
      </c>
      <c r="J100" s="815">
        <v>1</v>
      </c>
      <c r="K100" s="816" t="s">
        <v>1525</v>
      </c>
      <c r="L100" s="816" t="s">
        <v>1363</v>
      </c>
      <c r="M100" s="949" t="s">
        <v>1333</v>
      </c>
      <c r="N100" s="815" t="s">
        <v>1333</v>
      </c>
      <c r="O100" s="815" t="s">
        <v>1333</v>
      </c>
      <c r="P100" s="815" t="s">
        <v>1295</v>
      </c>
      <c r="Q100" s="949">
        <v>46103</v>
      </c>
      <c r="R100" s="949">
        <v>46133</v>
      </c>
      <c r="S100" s="816"/>
      <c r="T100" s="815">
        <v>0</v>
      </c>
      <c r="U100" s="815"/>
      <c r="V100" s="816" t="s">
        <v>207</v>
      </c>
      <c r="W100" s="1055">
        <f t="shared" si="2"/>
        <v>0</v>
      </c>
      <c r="X100" s="815"/>
      <c r="Y100" s="815">
        <v>0</v>
      </c>
    </row>
    <row r="101" spans="1:25" ht="43.5" customHeight="1">
      <c r="A101" s="815">
        <f t="shared" si="3"/>
        <v>99</v>
      </c>
      <c r="B101" s="815" t="s">
        <v>977</v>
      </c>
      <c r="C101" s="817" t="s">
        <v>1745</v>
      </c>
      <c r="D101" s="815" t="s">
        <v>1775</v>
      </c>
      <c r="E101" s="815" t="s">
        <v>1163</v>
      </c>
      <c r="F101" s="815" t="s">
        <v>1160</v>
      </c>
      <c r="G101" s="815" t="s">
        <v>1745</v>
      </c>
      <c r="H101" s="815" t="s">
        <v>1811</v>
      </c>
      <c r="I101" s="815">
        <v>2</v>
      </c>
      <c r="J101" s="815">
        <v>2</v>
      </c>
      <c r="K101" s="816" t="s">
        <v>1497</v>
      </c>
      <c r="L101" s="816" t="s">
        <v>1498</v>
      </c>
      <c r="M101" s="949" t="s">
        <v>1375</v>
      </c>
      <c r="N101" s="815" t="s">
        <v>1339</v>
      </c>
      <c r="O101" s="815" t="s">
        <v>1317</v>
      </c>
      <c r="P101" s="815" t="s">
        <v>1296</v>
      </c>
      <c r="Q101" s="949">
        <v>45978</v>
      </c>
      <c r="R101" s="949">
        <v>46008</v>
      </c>
      <c r="S101" s="816"/>
      <c r="T101" s="815">
        <v>202</v>
      </c>
      <c r="U101" s="815"/>
      <c r="V101" s="816" t="s">
        <v>207</v>
      </c>
      <c r="W101" s="1055">
        <f t="shared" si="2"/>
        <v>101</v>
      </c>
      <c r="X101" s="815"/>
      <c r="Y101" s="815">
        <v>202</v>
      </c>
    </row>
    <row r="102" spans="1:25" ht="43.5" customHeight="1">
      <c r="A102" s="815">
        <f t="shared" si="3"/>
        <v>100</v>
      </c>
      <c r="B102" s="815" t="s">
        <v>977</v>
      </c>
      <c r="C102" s="817" t="s">
        <v>1745</v>
      </c>
      <c r="D102" s="815" t="s">
        <v>1776</v>
      </c>
      <c r="E102" s="815" t="s">
        <v>1163</v>
      </c>
      <c r="F102" s="815" t="s">
        <v>1160</v>
      </c>
      <c r="G102" s="815" t="s">
        <v>1745</v>
      </c>
      <c r="H102" s="815" t="s">
        <v>1811</v>
      </c>
      <c r="I102" s="815">
        <v>1</v>
      </c>
      <c r="J102" s="815">
        <v>1</v>
      </c>
      <c r="K102" s="816">
        <v>46068</v>
      </c>
      <c r="L102" s="816" t="s">
        <v>1363</v>
      </c>
      <c r="M102" s="949" t="s">
        <v>1333</v>
      </c>
      <c r="N102" s="815" t="s">
        <v>1340</v>
      </c>
      <c r="O102" s="815" t="s">
        <v>1318</v>
      </c>
      <c r="P102" s="815" t="s">
        <v>1295</v>
      </c>
      <c r="Q102" s="949">
        <v>46069</v>
      </c>
      <c r="R102" s="949">
        <v>46098</v>
      </c>
      <c r="S102" s="816"/>
      <c r="T102" s="815">
        <v>0</v>
      </c>
      <c r="U102" s="815"/>
      <c r="V102" s="816" t="s">
        <v>207</v>
      </c>
      <c r="W102" s="1055">
        <f t="shared" si="2"/>
        <v>0</v>
      </c>
      <c r="X102" s="815"/>
      <c r="Y102" s="815">
        <v>0</v>
      </c>
    </row>
    <row r="103" spans="1:25" ht="43.5" customHeight="1">
      <c r="A103" s="815">
        <f t="shared" si="3"/>
        <v>101</v>
      </c>
      <c r="B103" s="815" t="s">
        <v>977</v>
      </c>
      <c r="C103" s="817" t="s">
        <v>1745</v>
      </c>
      <c r="D103" s="815" t="s">
        <v>1777</v>
      </c>
      <c r="E103" s="815" t="s">
        <v>1163</v>
      </c>
      <c r="F103" s="815" t="s">
        <v>1160</v>
      </c>
      <c r="G103" s="815" t="s">
        <v>1745</v>
      </c>
      <c r="H103" s="815" t="s">
        <v>885</v>
      </c>
      <c r="I103" s="815" t="s">
        <v>1810</v>
      </c>
      <c r="J103" s="815" t="s">
        <v>1810</v>
      </c>
      <c r="K103" s="816">
        <v>46063</v>
      </c>
      <c r="L103" s="816" t="s">
        <v>1363</v>
      </c>
      <c r="M103" s="949" t="s">
        <v>1333</v>
      </c>
      <c r="N103" s="815" t="s">
        <v>1376</v>
      </c>
      <c r="O103" s="815" t="s">
        <v>1377</v>
      </c>
      <c r="P103" s="815" t="s">
        <v>1295</v>
      </c>
      <c r="Q103" s="949">
        <v>46073</v>
      </c>
      <c r="R103" s="949">
        <v>46066</v>
      </c>
      <c r="S103" s="816"/>
      <c r="T103" s="815">
        <v>0</v>
      </c>
      <c r="U103" s="815"/>
      <c r="V103" s="816" t="s">
        <v>207</v>
      </c>
      <c r="W103" s="1055" t="e">
        <f t="shared" si="2"/>
        <v>#VALUE!</v>
      </c>
      <c r="X103" s="815"/>
      <c r="Y103" s="815">
        <v>0</v>
      </c>
    </row>
    <row r="104" spans="1:25" ht="43.5" customHeight="1">
      <c r="A104" s="815">
        <f t="shared" si="3"/>
        <v>102</v>
      </c>
      <c r="B104" s="815" t="s">
        <v>977</v>
      </c>
      <c r="C104" s="817" t="s">
        <v>1745</v>
      </c>
      <c r="D104" s="815" t="s">
        <v>1778</v>
      </c>
      <c r="E104" s="815" t="s">
        <v>1163</v>
      </c>
      <c r="F104" s="815" t="s">
        <v>1160</v>
      </c>
      <c r="G104" s="815" t="s">
        <v>1745</v>
      </c>
      <c r="H104" s="815" t="s">
        <v>885</v>
      </c>
      <c r="I104" s="815" t="s">
        <v>1810</v>
      </c>
      <c r="J104" s="815" t="s">
        <v>1810</v>
      </c>
      <c r="K104" s="816">
        <v>46063</v>
      </c>
      <c r="L104" s="816" t="s">
        <v>1363</v>
      </c>
      <c r="M104" s="949" t="s">
        <v>1333</v>
      </c>
      <c r="N104" s="815" t="s">
        <v>1376</v>
      </c>
      <c r="O104" s="815" t="s">
        <v>1377</v>
      </c>
      <c r="P104" s="815" t="s">
        <v>1295</v>
      </c>
      <c r="Q104" s="949">
        <v>46073</v>
      </c>
      <c r="R104" s="949">
        <v>46066</v>
      </c>
      <c r="S104" s="816"/>
      <c r="T104" s="815">
        <v>0</v>
      </c>
      <c r="U104" s="815"/>
      <c r="V104" s="816" t="s">
        <v>207</v>
      </c>
      <c r="W104" s="1055" t="e">
        <f t="shared" si="2"/>
        <v>#VALUE!</v>
      </c>
      <c r="X104" s="815"/>
      <c r="Y104" s="815">
        <v>0</v>
      </c>
    </row>
    <row r="105" spans="1:25" ht="43.5" customHeight="1">
      <c r="A105" s="815">
        <f t="shared" si="3"/>
        <v>103</v>
      </c>
      <c r="B105" s="815" t="s">
        <v>977</v>
      </c>
      <c r="C105" s="817" t="s">
        <v>1745</v>
      </c>
      <c r="D105" s="815" t="s">
        <v>1779</v>
      </c>
      <c r="E105" s="815" t="s">
        <v>1163</v>
      </c>
      <c r="F105" s="815" t="s">
        <v>1160</v>
      </c>
      <c r="G105" s="815" t="s">
        <v>1745</v>
      </c>
      <c r="H105" s="815" t="s">
        <v>1811</v>
      </c>
      <c r="I105" s="815">
        <v>1</v>
      </c>
      <c r="J105" s="815">
        <v>1</v>
      </c>
      <c r="K105" s="816">
        <v>46063</v>
      </c>
      <c r="L105" s="816" t="s">
        <v>1363</v>
      </c>
      <c r="M105" s="949" t="s">
        <v>1333</v>
      </c>
      <c r="N105" s="815" t="s">
        <v>1376</v>
      </c>
      <c r="O105" s="815" t="s">
        <v>1377</v>
      </c>
      <c r="P105" s="815" t="s">
        <v>1295</v>
      </c>
      <c r="Q105" s="949">
        <v>46073</v>
      </c>
      <c r="R105" s="949">
        <v>46066</v>
      </c>
      <c r="S105" s="816"/>
      <c r="T105" s="815">
        <v>0</v>
      </c>
      <c r="U105" s="815"/>
      <c r="V105" s="816" t="s">
        <v>207</v>
      </c>
      <c r="W105" s="1055">
        <f t="shared" si="2"/>
        <v>0</v>
      </c>
      <c r="X105" s="815"/>
      <c r="Y105" s="815">
        <v>0</v>
      </c>
    </row>
    <row r="106" spans="1:25" ht="43.5" customHeight="1">
      <c r="A106" s="815">
        <f t="shared" si="3"/>
        <v>104</v>
      </c>
      <c r="B106" s="815" t="s">
        <v>977</v>
      </c>
      <c r="C106" s="817" t="s">
        <v>1745</v>
      </c>
      <c r="D106" s="815" t="s">
        <v>1780</v>
      </c>
      <c r="E106" s="815" t="s">
        <v>1163</v>
      </c>
      <c r="F106" s="815" t="s">
        <v>1160</v>
      </c>
      <c r="G106" s="815" t="s">
        <v>1745</v>
      </c>
      <c r="H106" s="815" t="s">
        <v>1811</v>
      </c>
      <c r="I106" s="815">
        <v>14</v>
      </c>
      <c r="J106" s="815">
        <v>14</v>
      </c>
      <c r="K106" s="816">
        <v>46171</v>
      </c>
      <c r="L106" s="816" t="s">
        <v>1363</v>
      </c>
      <c r="M106" s="949" t="s">
        <v>1333</v>
      </c>
      <c r="N106" s="815" t="s">
        <v>1333</v>
      </c>
      <c r="O106" s="815" t="s">
        <v>1333</v>
      </c>
      <c r="P106" s="815" t="s">
        <v>1295</v>
      </c>
      <c r="Q106" s="949">
        <v>46201</v>
      </c>
      <c r="R106" s="949">
        <v>46216</v>
      </c>
      <c r="S106" s="816"/>
      <c r="T106" s="815">
        <v>0</v>
      </c>
      <c r="U106" s="815"/>
      <c r="V106" s="816" t="s">
        <v>207</v>
      </c>
      <c r="W106" s="1055">
        <f t="shared" si="2"/>
        <v>0</v>
      </c>
      <c r="X106" s="815"/>
      <c r="Y106" s="815">
        <v>0</v>
      </c>
    </row>
    <row r="107" spans="1:25" ht="43.5" customHeight="1">
      <c r="A107" s="815">
        <f t="shared" si="3"/>
        <v>105</v>
      </c>
      <c r="B107" s="815" t="s">
        <v>977</v>
      </c>
      <c r="C107" s="817" t="s">
        <v>1745</v>
      </c>
      <c r="D107" s="815" t="s">
        <v>1781</v>
      </c>
      <c r="E107" s="815" t="s">
        <v>1163</v>
      </c>
      <c r="F107" s="815" t="s">
        <v>1160</v>
      </c>
      <c r="G107" s="815" t="s">
        <v>1745</v>
      </c>
      <c r="H107" s="815" t="s">
        <v>1811</v>
      </c>
      <c r="I107" s="815">
        <v>12</v>
      </c>
      <c r="J107" s="815">
        <v>12</v>
      </c>
      <c r="K107" s="816">
        <v>46064</v>
      </c>
      <c r="L107" s="816" t="s">
        <v>1363</v>
      </c>
      <c r="M107" s="949" t="s">
        <v>1333</v>
      </c>
      <c r="N107" s="815" t="s">
        <v>1333</v>
      </c>
      <c r="O107" s="815" t="s">
        <v>1333</v>
      </c>
      <c r="P107" s="815" t="s">
        <v>1295</v>
      </c>
      <c r="Q107" s="949">
        <v>46094</v>
      </c>
      <c r="R107" s="949">
        <v>46109</v>
      </c>
      <c r="S107" s="816"/>
      <c r="T107" s="815">
        <v>0</v>
      </c>
      <c r="U107" s="815"/>
      <c r="V107" s="816" t="s">
        <v>207</v>
      </c>
      <c r="W107" s="1055">
        <f t="shared" si="2"/>
        <v>0</v>
      </c>
      <c r="X107" s="815"/>
      <c r="Y107" s="815">
        <v>0</v>
      </c>
    </row>
    <row r="108" spans="1:25" ht="43.5" customHeight="1">
      <c r="A108" s="815">
        <f t="shared" si="3"/>
        <v>106</v>
      </c>
      <c r="B108" s="815" t="s">
        <v>977</v>
      </c>
      <c r="C108" s="817" t="s">
        <v>1745</v>
      </c>
      <c r="D108" s="815" t="s">
        <v>1782</v>
      </c>
      <c r="E108" s="815" t="s">
        <v>1163</v>
      </c>
      <c r="F108" s="815" t="s">
        <v>1160</v>
      </c>
      <c r="G108" s="815" t="s">
        <v>1745</v>
      </c>
      <c r="H108" s="815" t="s">
        <v>1811</v>
      </c>
      <c r="I108" s="815">
        <v>4</v>
      </c>
      <c r="J108" s="815">
        <v>4</v>
      </c>
      <c r="K108" s="816">
        <v>46099</v>
      </c>
      <c r="L108" s="816" t="s">
        <v>1363</v>
      </c>
      <c r="M108" s="949" t="s">
        <v>1333</v>
      </c>
      <c r="N108" s="815" t="s">
        <v>1333</v>
      </c>
      <c r="O108" s="815" t="s">
        <v>1333</v>
      </c>
      <c r="P108" s="815" t="s">
        <v>1295</v>
      </c>
      <c r="Q108" s="949">
        <v>46129</v>
      </c>
      <c r="R108" s="949">
        <v>46144</v>
      </c>
      <c r="S108" s="816"/>
      <c r="T108" s="815">
        <v>0</v>
      </c>
      <c r="U108" s="815"/>
      <c r="V108" s="816" t="s">
        <v>207</v>
      </c>
      <c r="W108" s="1055">
        <f t="shared" si="2"/>
        <v>0</v>
      </c>
      <c r="X108" s="815"/>
      <c r="Y108" s="815">
        <v>0</v>
      </c>
    </row>
    <row r="109" spans="1:25" ht="43.5" customHeight="1">
      <c r="A109" s="815">
        <f t="shared" si="3"/>
        <v>107</v>
      </c>
      <c r="B109" s="815" t="s">
        <v>977</v>
      </c>
      <c r="C109" s="817" t="s">
        <v>1745</v>
      </c>
      <c r="D109" s="815" t="s">
        <v>1783</v>
      </c>
      <c r="E109" s="815" t="s">
        <v>1164</v>
      </c>
      <c r="F109" s="815" t="s">
        <v>1160</v>
      </c>
      <c r="G109" s="815" t="s">
        <v>1745</v>
      </c>
      <c r="H109" s="815" t="s">
        <v>1811</v>
      </c>
      <c r="I109" s="815">
        <v>2</v>
      </c>
      <c r="J109" s="815">
        <v>2</v>
      </c>
      <c r="K109" s="816">
        <v>46099</v>
      </c>
      <c r="L109" s="816" t="s">
        <v>1363</v>
      </c>
      <c r="M109" s="949" t="s">
        <v>1333</v>
      </c>
      <c r="N109" s="815" t="s">
        <v>1333</v>
      </c>
      <c r="O109" s="815" t="s">
        <v>1333</v>
      </c>
      <c r="P109" s="815" t="s">
        <v>1295</v>
      </c>
      <c r="Q109" s="949">
        <v>46129</v>
      </c>
      <c r="R109" s="949">
        <v>46144</v>
      </c>
      <c r="S109" s="816"/>
      <c r="T109" s="815">
        <v>0</v>
      </c>
      <c r="U109" s="815"/>
      <c r="V109" s="816" t="s">
        <v>207</v>
      </c>
      <c r="W109" s="1055">
        <f t="shared" si="2"/>
        <v>0</v>
      </c>
      <c r="X109" s="815"/>
      <c r="Y109" s="815">
        <v>0</v>
      </c>
    </row>
    <row r="110" spans="1:25" ht="43.5" customHeight="1">
      <c r="A110" s="815">
        <f t="shared" si="3"/>
        <v>108</v>
      </c>
      <c r="B110" s="815" t="s">
        <v>977</v>
      </c>
      <c r="C110" s="817" t="s">
        <v>1745</v>
      </c>
      <c r="D110" s="815" t="s">
        <v>1784</v>
      </c>
      <c r="E110" s="815" t="s">
        <v>1164</v>
      </c>
      <c r="F110" s="815" t="s">
        <v>1160</v>
      </c>
      <c r="G110" s="815" t="s">
        <v>1745</v>
      </c>
      <c r="H110" s="815" t="s">
        <v>1811</v>
      </c>
      <c r="I110" s="815">
        <v>7</v>
      </c>
      <c r="J110" s="815">
        <v>7</v>
      </c>
      <c r="K110" s="816">
        <v>46110</v>
      </c>
      <c r="L110" s="816" t="s">
        <v>1363</v>
      </c>
      <c r="M110" s="949" t="s">
        <v>1333</v>
      </c>
      <c r="N110" s="815" t="s">
        <v>1333</v>
      </c>
      <c r="O110" s="815" t="s">
        <v>1333</v>
      </c>
      <c r="P110" s="815" t="s">
        <v>1295</v>
      </c>
      <c r="Q110" s="949">
        <v>46140</v>
      </c>
      <c r="R110" s="949">
        <v>46155</v>
      </c>
      <c r="S110" s="816"/>
      <c r="T110" s="815">
        <v>0</v>
      </c>
      <c r="U110" s="815"/>
      <c r="V110" s="816" t="s">
        <v>207</v>
      </c>
      <c r="W110" s="1055">
        <f t="shared" si="2"/>
        <v>0</v>
      </c>
      <c r="X110" s="815"/>
      <c r="Y110" s="815">
        <v>0</v>
      </c>
    </row>
    <row r="111" spans="1:25" ht="43.5" customHeight="1">
      <c r="C111" s="1050" t="s">
        <v>1745</v>
      </c>
      <c r="D111" s="1048" t="s">
        <v>1785</v>
      </c>
      <c r="E111" s="1048" t="s">
        <v>1164</v>
      </c>
      <c r="G111" s="1048" t="s">
        <v>1745</v>
      </c>
      <c r="H111" s="1048" t="s">
        <v>1811</v>
      </c>
    </row>
    <row r="112" spans="1:25" ht="43.5" customHeight="1">
      <c r="C112" s="1050" t="s">
        <v>1745</v>
      </c>
      <c r="D112" s="1048" t="s">
        <v>1786</v>
      </c>
      <c r="E112" s="1048" t="s">
        <v>1164</v>
      </c>
      <c r="G112" s="1048" t="s">
        <v>1745</v>
      </c>
      <c r="H112" s="1048" t="s">
        <v>1811</v>
      </c>
    </row>
    <row r="113" spans="3:8" ht="43.5" customHeight="1">
      <c r="C113" s="1050" t="s">
        <v>1745</v>
      </c>
      <c r="D113" s="1048" t="s">
        <v>1787</v>
      </c>
      <c r="E113" s="1048" t="s">
        <v>1164</v>
      </c>
      <c r="G113" s="1048" t="s">
        <v>1745</v>
      </c>
      <c r="H113" s="1048" t="s">
        <v>1811</v>
      </c>
    </row>
    <row r="114" spans="3:8" ht="43.5" customHeight="1">
      <c r="C114" s="1050" t="s">
        <v>1745</v>
      </c>
      <c r="D114" s="1048" t="s">
        <v>1788</v>
      </c>
      <c r="E114" s="1048" t="s">
        <v>1164</v>
      </c>
      <c r="G114" s="1048" t="s">
        <v>1745</v>
      </c>
      <c r="H114" s="1048" t="s">
        <v>1811</v>
      </c>
    </row>
    <row r="115" spans="3:8" ht="43.5" customHeight="1">
      <c r="C115" s="1050" t="s">
        <v>1745</v>
      </c>
      <c r="D115" s="1048" t="s">
        <v>1789</v>
      </c>
      <c r="E115" s="1048" t="s">
        <v>1164</v>
      </c>
      <c r="G115" s="1048" t="s">
        <v>1745</v>
      </c>
      <c r="H115" s="1048" t="s">
        <v>1811</v>
      </c>
    </row>
    <row r="116" spans="3:8" ht="43.5" customHeight="1">
      <c r="C116" s="1050" t="s">
        <v>1745</v>
      </c>
      <c r="D116" s="1048" t="s">
        <v>1790</v>
      </c>
      <c r="E116" s="1048" t="s">
        <v>1164</v>
      </c>
      <c r="G116" s="1048" t="s">
        <v>1745</v>
      </c>
      <c r="H116" s="1048" t="s">
        <v>1811</v>
      </c>
    </row>
    <row r="117" spans="3:8" ht="43.5" customHeight="1">
      <c r="C117" s="1050" t="s">
        <v>1745</v>
      </c>
      <c r="D117" s="1048" t="s">
        <v>1791</v>
      </c>
      <c r="E117" s="1048" t="s">
        <v>1164</v>
      </c>
      <c r="G117" s="1048" t="s">
        <v>1745</v>
      </c>
      <c r="H117" s="1048" t="s">
        <v>1811</v>
      </c>
    </row>
    <row r="118" spans="3:8" ht="43.5" customHeight="1">
      <c r="C118" s="1050" t="s">
        <v>1745</v>
      </c>
      <c r="D118" s="1048" t="s">
        <v>1792</v>
      </c>
      <c r="E118" s="1048" t="s">
        <v>1164</v>
      </c>
      <c r="G118" s="1048" t="s">
        <v>1745</v>
      </c>
      <c r="H118" s="1048" t="s">
        <v>1811</v>
      </c>
    </row>
    <row r="119" spans="3:8" ht="43.5" customHeight="1">
      <c r="C119" s="1050" t="s">
        <v>1745</v>
      </c>
      <c r="D119" s="1048" t="s">
        <v>1793</v>
      </c>
      <c r="E119" s="1048" t="s">
        <v>1164</v>
      </c>
      <c r="G119" s="1048" t="s">
        <v>1745</v>
      </c>
      <c r="H119" s="1048" t="s">
        <v>1811</v>
      </c>
    </row>
    <row r="120" spans="3:8" ht="43.5" customHeight="1">
      <c r="C120" s="1050" t="s">
        <v>1745</v>
      </c>
      <c r="D120" s="1048" t="s">
        <v>1794</v>
      </c>
      <c r="E120" s="1048" t="s">
        <v>1164</v>
      </c>
      <c r="G120" s="1048" t="s">
        <v>1745</v>
      </c>
      <c r="H120" s="1048" t="s">
        <v>1811</v>
      </c>
    </row>
    <row r="121" spans="3:8" ht="43.5" customHeight="1">
      <c r="C121" s="1050" t="s">
        <v>1745</v>
      </c>
      <c r="D121" s="1048" t="s">
        <v>1795</v>
      </c>
      <c r="E121" s="1048" t="s">
        <v>1164</v>
      </c>
      <c r="G121" s="1048" t="s">
        <v>1745</v>
      </c>
      <c r="H121" s="1048" t="s">
        <v>1811</v>
      </c>
    </row>
    <row r="122" spans="3:8" ht="43.5" customHeight="1">
      <c r="C122" s="1050" t="s">
        <v>1745</v>
      </c>
      <c r="D122" s="1048" t="s">
        <v>1796</v>
      </c>
      <c r="E122" s="1048" t="s">
        <v>1164</v>
      </c>
      <c r="G122" s="1048" t="s">
        <v>1745</v>
      </c>
      <c r="H122" s="1048" t="s">
        <v>1811</v>
      </c>
    </row>
    <row r="123" spans="3:8" ht="43.5" customHeight="1">
      <c r="C123" s="1050" t="s">
        <v>1745</v>
      </c>
      <c r="D123" s="1048" t="s">
        <v>1797</v>
      </c>
      <c r="E123" s="1048" t="s">
        <v>1164</v>
      </c>
      <c r="G123" s="1048" t="s">
        <v>1745</v>
      </c>
      <c r="H123" s="1048" t="s">
        <v>1811</v>
      </c>
    </row>
    <row r="124" spans="3:8" ht="43.5" customHeight="1">
      <c r="C124" s="1050" t="s">
        <v>1745</v>
      </c>
      <c r="D124" s="1048" t="s">
        <v>1798</v>
      </c>
      <c r="E124" s="1048" t="s">
        <v>1164</v>
      </c>
      <c r="G124" s="1048" t="s">
        <v>1745</v>
      </c>
      <c r="H124" s="1048" t="s">
        <v>1811</v>
      </c>
    </row>
    <row r="125" spans="3:8" ht="43.5" customHeight="1">
      <c r="C125" s="1050" t="s">
        <v>1745</v>
      </c>
      <c r="D125" s="1048" t="s">
        <v>1799</v>
      </c>
      <c r="E125" s="1048" t="s">
        <v>1164</v>
      </c>
      <c r="G125" s="1048" t="s">
        <v>1745</v>
      </c>
      <c r="H125" s="1048" t="s">
        <v>1811</v>
      </c>
    </row>
    <row r="126" spans="3:8" ht="43.5" customHeight="1">
      <c r="C126" s="1050" t="s">
        <v>1745</v>
      </c>
      <c r="D126" s="1048" t="s">
        <v>1800</v>
      </c>
      <c r="E126" s="1048" t="s">
        <v>1164</v>
      </c>
      <c r="G126" s="1048" t="s">
        <v>1745</v>
      </c>
      <c r="H126" s="1048" t="s">
        <v>1811</v>
      </c>
    </row>
    <row r="127" spans="3:8" ht="43.5" customHeight="1">
      <c r="C127" s="1050" t="s">
        <v>1745</v>
      </c>
      <c r="D127" s="1048" t="s">
        <v>1801</v>
      </c>
      <c r="E127" s="1048" t="s">
        <v>1164</v>
      </c>
      <c r="G127" s="1048" t="s">
        <v>1745</v>
      </c>
      <c r="H127" s="1048" t="s">
        <v>1811</v>
      </c>
    </row>
    <row r="128" spans="3:8" ht="43.5" customHeight="1">
      <c r="C128" s="1050" t="s">
        <v>1745</v>
      </c>
      <c r="D128" s="1048" t="s">
        <v>1802</v>
      </c>
      <c r="E128" s="1048" t="s">
        <v>1164</v>
      </c>
      <c r="G128" s="1048" t="s">
        <v>1745</v>
      </c>
      <c r="H128" s="1048" t="s">
        <v>1811</v>
      </c>
    </row>
    <row r="129" spans="3:8" ht="43.5" customHeight="1">
      <c r="C129" s="1050" t="s">
        <v>1803</v>
      </c>
      <c r="D129" s="1048" t="s">
        <v>1804</v>
      </c>
      <c r="E129" s="1048" t="s">
        <v>1164</v>
      </c>
      <c r="G129" s="1048" t="s">
        <v>1803</v>
      </c>
      <c r="H129" s="1048" t="s">
        <v>1811</v>
      </c>
    </row>
    <row r="130" spans="3:8" ht="43.5" customHeight="1">
      <c r="C130" s="1050" t="s">
        <v>1803</v>
      </c>
      <c r="D130" s="1048" t="s">
        <v>1793</v>
      </c>
      <c r="E130" s="1048" t="s">
        <v>1164</v>
      </c>
      <c r="G130" s="1048" t="s">
        <v>1803</v>
      </c>
      <c r="H130" s="1048" t="s">
        <v>1811</v>
      </c>
    </row>
    <row r="131" spans="3:8" ht="43.5" customHeight="1">
      <c r="C131" s="1050" t="s">
        <v>1803</v>
      </c>
      <c r="D131" s="1048" t="s">
        <v>1791</v>
      </c>
      <c r="E131" s="1048" t="s">
        <v>1164</v>
      </c>
      <c r="G131" s="1048" t="s">
        <v>1803</v>
      </c>
      <c r="H131" s="1048" t="s">
        <v>885</v>
      </c>
    </row>
    <row r="132" spans="3:8" ht="43.5" customHeight="1">
      <c r="C132" s="1050" t="s">
        <v>1803</v>
      </c>
      <c r="D132" s="1048" t="s">
        <v>1790</v>
      </c>
      <c r="E132" s="1048" t="s">
        <v>1164</v>
      </c>
      <c r="G132" s="1048" t="s">
        <v>1803</v>
      </c>
      <c r="H132" s="1048" t="s">
        <v>885</v>
      </c>
    </row>
    <row r="133" spans="3:8" ht="43.5" customHeight="1">
      <c r="C133" s="1050" t="s">
        <v>1803</v>
      </c>
      <c r="D133" s="1048" t="s">
        <v>1805</v>
      </c>
      <c r="E133" s="1048" t="s">
        <v>1164</v>
      </c>
      <c r="G133" s="1048" t="s">
        <v>1803</v>
      </c>
      <c r="H133" s="1048" t="s">
        <v>885</v>
      </c>
    </row>
    <row r="134" spans="3:8" ht="43.5" customHeight="1">
      <c r="C134" s="1050" t="s">
        <v>1803</v>
      </c>
      <c r="D134" s="1048" t="s">
        <v>1806</v>
      </c>
      <c r="E134" s="1048" t="s">
        <v>1164</v>
      </c>
      <c r="G134" s="1048" t="s">
        <v>1803</v>
      </c>
      <c r="H134" s="1048" t="s">
        <v>1811</v>
      </c>
    </row>
    <row r="135" spans="3:8" ht="43.5" customHeight="1">
      <c r="C135" s="1050" t="s">
        <v>1807</v>
      </c>
      <c r="D135" s="1048" t="s">
        <v>1808</v>
      </c>
      <c r="E135" s="1048" t="s">
        <v>1164</v>
      </c>
      <c r="G135" s="1048" t="s">
        <v>1807</v>
      </c>
      <c r="H135" s="1048" t="s">
        <v>1811</v>
      </c>
    </row>
    <row r="136" spans="3:8" ht="43.5" customHeight="1">
      <c r="C136" s="1050" t="s">
        <v>1807</v>
      </c>
      <c r="D136" s="1048" t="s">
        <v>1793</v>
      </c>
      <c r="E136" s="1048" t="s">
        <v>1164</v>
      </c>
      <c r="G136" s="1048" t="s">
        <v>1807</v>
      </c>
      <c r="H136" s="1048" t="s">
        <v>1811</v>
      </c>
    </row>
    <row r="137" spans="3:8" ht="43.5" customHeight="1">
      <c r="C137" s="1050" t="s">
        <v>1803</v>
      </c>
      <c r="D137" s="1048" t="s">
        <v>1793</v>
      </c>
      <c r="E137" s="1048" t="s">
        <v>1164</v>
      </c>
      <c r="G137" s="1048" t="s">
        <v>1803</v>
      </c>
      <c r="H137" s="1048" t="s">
        <v>1811</v>
      </c>
    </row>
    <row r="138" spans="3:8" ht="43.5" customHeight="1">
      <c r="C138" s="1050" t="s">
        <v>1807</v>
      </c>
      <c r="D138" s="1048" t="s">
        <v>1809</v>
      </c>
      <c r="E138" s="1048" t="s">
        <v>1164</v>
      </c>
      <c r="G138" s="1048" t="s">
        <v>1807</v>
      </c>
      <c r="H138" s="1048" t="s">
        <v>885</v>
      </c>
    </row>
    <row r="64388" spans="1:23" s="1049" customFormat="1" ht="43.5" customHeight="1">
      <c r="A64388" s="1048"/>
      <c r="B64388" s="1048"/>
      <c r="C64388" s="1050"/>
      <c r="D64388" s="1048"/>
      <c r="E64388" s="1048"/>
      <c r="F64388" s="1048"/>
      <c r="G64388" s="1048"/>
      <c r="H64388" s="1048"/>
      <c r="I64388" s="1048"/>
      <c r="J64388" s="1048"/>
      <c r="K64388" s="1051"/>
      <c r="L64388" s="1051"/>
      <c r="M64388" s="1052"/>
      <c r="N64388" s="1048"/>
      <c r="O64388" s="1048"/>
      <c r="P64388" s="1048"/>
      <c r="Q64388" s="1052"/>
      <c r="R64388" s="1051"/>
      <c r="S64388" s="816"/>
      <c r="U64388" s="1053"/>
      <c r="V64388" s="1053"/>
      <c r="W64388" s="1053"/>
    </row>
  </sheetData>
  <mergeCells count="1">
    <mergeCell ref="G1:U1"/>
  </mergeCells>
  <phoneticPr fontId="85" type="noConversion"/>
  <dataValidations disablePrompts="1" count="5">
    <dataValidation allowBlank="1" prompt="Details to be collected from Mr Ahmad Shaikh" sqref="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JN65578:JN65580 TJ65578:TJ65580 ADF65578:ADF65580 ANB65578:ANB65580 AWX65578:AWX65580 BGT65578:BGT65580 BQP65578:BQP65580 CAL65578:CAL65580 CKH65578:CKH65580 CUD65578:CUD65580 DDZ65578:DDZ65580 DNV65578:DNV65580 DXR65578:DXR65580 EHN65578:EHN65580 ERJ65578:ERJ65580 FBF65578:FBF65580 FLB65578:FLB65580 FUX65578:FUX65580 GET65578:GET65580 GOP65578:GOP65580 GYL65578:GYL65580 HIH65578:HIH65580 HSD65578:HSD65580 IBZ65578:IBZ65580 ILV65578:ILV65580 IVR65578:IVR65580 JFN65578:JFN65580 JPJ65578:JPJ65580 JZF65578:JZF65580 KJB65578:KJB65580 KSX65578:KSX65580 LCT65578:LCT65580 LMP65578:LMP65580 LWL65578:LWL65580 MGH65578:MGH65580 MQD65578:MQD65580 MZZ65578:MZZ65580 NJV65578:NJV65580 NTR65578:NTR65580 ODN65578:ODN65580 ONJ65578:ONJ65580 OXF65578:OXF65580 PHB65578:PHB65580 PQX65578:PQX65580 QAT65578:QAT65580 QKP65578:QKP65580 QUL65578:QUL65580 REH65578:REH65580 ROD65578:ROD65580 RXZ65578:RXZ65580 SHV65578:SHV65580 SRR65578:SRR65580 TBN65578:TBN65580 TLJ65578:TLJ65580 TVF65578:TVF65580 UFB65578:UFB65580 UOX65578:UOX65580 UYT65578:UYT65580 VIP65578:VIP65580 VSL65578:VSL65580 WCH65578:WCH65580 WMD65578:WMD65580 WVZ65578:WVZ65580 JN131114:JN131116 TJ131114:TJ131116 ADF131114:ADF131116 ANB131114:ANB131116 AWX131114:AWX131116 BGT131114:BGT131116 BQP131114:BQP131116 CAL131114:CAL131116 CKH131114:CKH131116 CUD131114:CUD131116 DDZ131114:DDZ131116 DNV131114:DNV131116 DXR131114:DXR131116 EHN131114:EHN131116 ERJ131114:ERJ131116 FBF131114:FBF131116 FLB131114:FLB131116 FUX131114:FUX131116 GET131114:GET131116 GOP131114:GOP131116 GYL131114:GYL131116 HIH131114:HIH131116 HSD131114:HSD131116 IBZ131114:IBZ131116 ILV131114:ILV131116 IVR131114:IVR131116 JFN131114:JFN131116 JPJ131114:JPJ131116 JZF131114:JZF131116 KJB131114:KJB131116 KSX131114:KSX131116 LCT131114:LCT131116 LMP131114:LMP131116 LWL131114:LWL131116 MGH131114:MGH131116 MQD131114:MQD131116 MZZ131114:MZZ131116 NJV131114:NJV131116 NTR131114:NTR131116 ODN131114:ODN131116 ONJ131114:ONJ131116 OXF131114:OXF131116 PHB131114:PHB131116 PQX131114:PQX131116 QAT131114:QAT131116 QKP131114:QKP131116 QUL131114:QUL131116 REH131114:REH131116 ROD131114:ROD131116 RXZ131114:RXZ131116 SHV131114:SHV131116 SRR131114:SRR131116 TBN131114:TBN131116 TLJ131114:TLJ131116 TVF131114:TVF131116 UFB131114:UFB131116 UOX131114:UOX131116 UYT131114:UYT131116 VIP131114:VIP131116 VSL131114:VSL131116 WCH131114:WCH131116 WMD131114:WMD131116 WVZ131114:WVZ131116 JN196650:JN196652 TJ196650:TJ196652 ADF196650:ADF196652 ANB196650:ANB196652 AWX196650:AWX196652 BGT196650:BGT196652 BQP196650:BQP196652 CAL196650:CAL196652 CKH196650:CKH196652 CUD196650:CUD196652 DDZ196650:DDZ196652 DNV196650:DNV196652 DXR196650:DXR196652 EHN196650:EHN196652 ERJ196650:ERJ196652 FBF196650:FBF196652 FLB196650:FLB196652 FUX196650:FUX196652 GET196650:GET196652 GOP196650:GOP196652 GYL196650:GYL196652 HIH196650:HIH196652 HSD196650:HSD196652 IBZ196650:IBZ196652 ILV196650:ILV196652 IVR196650:IVR196652 JFN196650:JFN196652 JPJ196650:JPJ196652 JZF196650:JZF196652 KJB196650:KJB196652 KSX196650:KSX196652 LCT196650:LCT196652 LMP196650:LMP196652 LWL196650:LWL196652 MGH196650:MGH196652 MQD196650:MQD196652 MZZ196650:MZZ196652 NJV196650:NJV196652 NTR196650:NTR196652 ODN196650:ODN196652 ONJ196650:ONJ196652 OXF196650:OXF196652 PHB196650:PHB196652 PQX196650:PQX196652 QAT196650:QAT196652 QKP196650:QKP196652 QUL196650:QUL196652 REH196650:REH196652 ROD196650:ROD196652 RXZ196650:RXZ196652 SHV196650:SHV196652 SRR196650:SRR196652 TBN196650:TBN196652 TLJ196650:TLJ196652 TVF196650:TVF196652 UFB196650:UFB196652 UOX196650:UOX196652 UYT196650:UYT196652 VIP196650:VIP196652 VSL196650:VSL196652 WCH196650:WCH196652 WMD196650:WMD196652 WVZ196650:WVZ196652 JN262186:JN262188 TJ262186:TJ262188 ADF262186:ADF262188 ANB262186:ANB262188 AWX262186:AWX262188 BGT262186:BGT262188 BQP262186:BQP262188 CAL262186:CAL262188 CKH262186:CKH262188 CUD262186:CUD262188 DDZ262186:DDZ262188 DNV262186:DNV262188 DXR262186:DXR262188 EHN262186:EHN262188 ERJ262186:ERJ262188 FBF262186:FBF262188 FLB262186:FLB262188 FUX262186:FUX262188 GET262186:GET262188 GOP262186:GOP262188 GYL262186:GYL262188 HIH262186:HIH262188 HSD262186:HSD262188 IBZ262186:IBZ262188 ILV262186:ILV262188 IVR262186:IVR262188 JFN262186:JFN262188 JPJ262186:JPJ262188 JZF262186:JZF262188 KJB262186:KJB262188 KSX262186:KSX262188 LCT262186:LCT262188 LMP262186:LMP262188 LWL262186:LWL262188 MGH262186:MGH262188 MQD262186:MQD262188 MZZ262186:MZZ262188 NJV262186:NJV262188 NTR262186:NTR262188 ODN262186:ODN262188 ONJ262186:ONJ262188 OXF262186:OXF262188 PHB262186:PHB262188 PQX262186:PQX262188 QAT262186:QAT262188 QKP262186:QKP262188 QUL262186:QUL262188 REH262186:REH262188 ROD262186:ROD262188 RXZ262186:RXZ262188 SHV262186:SHV262188 SRR262186:SRR262188 TBN262186:TBN262188 TLJ262186:TLJ262188 TVF262186:TVF262188 UFB262186:UFB262188 UOX262186:UOX262188 UYT262186:UYT262188 VIP262186:VIP262188 VSL262186:VSL262188 WCH262186:WCH262188 WMD262186:WMD262188 WVZ262186:WVZ262188 JN327722:JN327724 TJ327722:TJ327724 ADF327722:ADF327724 ANB327722:ANB327724 AWX327722:AWX327724 BGT327722:BGT327724 BQP327722:BQP327724 CAL327722:CAL327724 CKH327722:CKH327724 CUD327722:CUD327724 DDZ327722:DDZ327724 DNV327722:DNV327724 DXR327722:DXR327724 EHN327722:EHN327724 ERJ327722:ERJ327724 FBF327722:FBF327724 FLB327722:FLB327724 FUX327722:FUX327724 GET327722:GET327724 GOP327722:GOP327724 GYL327722:GYL327724 HIH327722:HIH327724 HSD327722:HSD327724 IBZ327722:IBZ327724 ILV327722:ILV327724 IVR327722:IVR327724 JFN327722:JFN327724 JPJ327722:JPJ327724 JZF327722:JZF327724 KJB327722:KJB327724 KSX327722:KSX327724 LCT327722:LCT327724 LMP327722:LMP327724 LWL327722:LWL327724 MGH327722:MGH327724 MQD327722:MQD327724 MZZ327722:MZZ327724 NJV327722:NJV327724 NTR327722:NTR327724 ODN327722:ODN327724 ONJ327722:ONJ327724 OXF327722:OXF327724 PHB327722:PHB327724 PQX327722:PQX327724 QAT327722:QAT327724 QKP327722:QKP327724 QUL327722:QUL327724 REH327722:REH327724 ROD327722:ROD327724 RXZ327722:RXZ327724 SHV327722:SHV327724 SRR327722:SRR327724 TBN327722:TBN327724 TLJ327722:TLJ327724 TVF327722:TVF327724 UFB327722:UFB327724 UOX327722:UOX327724 UYT327722:UYT327724 VIP327722:VIP327724 VSL327722:VSL327724 WCH327722:WCH327724 WMD327722:WMD327724 WVZ327722:WVZ327724 JN393258:JN393260 TJ393258:TJ393260 ADF393258:ADF393260 ANB393258:ANB393260 AWX393258:AWX393260 BGT393258:BGT393260 BQP393258:BQP393260 CAL393258:CAL393260 CKH393258:CKH393260 CUD393258:CUD393260 DDZ393258:DDZ393260 DNV393258:DNV393260 DXR393258:DXR393260 EHN393258:EHN393260 ERJ393258:ERJ393260 FBF393258:FBF393260 FLB393258:FLB393260 FUX393258:FUX393260 GET393258:GET393260 GOP393258:GOP393260 GYL393258:GYL393260 HIH393258:HIH393260 HSD393258:HSD393260 IBZ393258:IBZ393260 ILV393258:ILV393260 IVR393258:IVR393260 JFN393258:JFN393260 JPJ393258:JPJ393260 JZF393258:JZF393260 KJB393258:KJB393260 KSX393258:KSX393260 LCT393258:LCT393260 LMP393258:LMP393260 LWL393258:LWL393260 MGH393258:MGH393260 MQD393258:MQD393260 MZZ393258:MZZ393260 NJV393258:NJV393260 NTR393258:NTR393260 ODN393258:ODN393260 ONJ393258:ONJ393260 OXF393258:OXF393260 PHB393258:PHB393260 PQX393258:PQX393260 QAT393258:QAT393260 QKP393258:QKP393260 QUL393258:QUL393260 REH393258:REH393260 ROD393258:ROD393260 RXZ393258:RXZ393260 SHV393258:SHV393260 SRR393258:SRR393260 TBN393258:TBN393260 TLJ393258:TLJ393260 TVF393258:TVF393260 UFB393258:UFB393260 UOX393258:UOX393260 UYT393258:UYT393260 VIP393258:VIP393260 VSL393258:VSL393260 WCH393258:WCH393260 WMD393258:WMD393260 WVZ393258:WVZ393260 JN458794:JN458796 TJ458794:TJ458796 ADF458794:ADF458796 ANB458794:ANB458796 AWX458794:AWX458796 BGT458794:BGT458796 BQP458794:BQP458796 CAL458794:CAL458796 CKH458794:CKH458796 CUD458794:CUD458796 DDZ458794:DDZ458796 DNV458794:DNV458796 DXR458794:DXR458796 EHN458794:EHN458796 ERJ458794:ERJ458796 FBF458794:FBF458796 FLB458794:FLB458796 FUX458794:FUX458796 GET458794:GET458796 GOP458794:GOP458796 GYL458794:GYL458796 HIH458794:HIH458796 HSD458794:HSD458796 IBZ458794:IBZ458796 ILV458794:ILV458796 IVR458794:IVR458796 JFN458794:JFN458796 JPJ458794:JPJ458796 JZF458794:JZF458796 KJB458794:KJB458796 KSX458794:KSX458796 LCT458794:LCT458796 LMP458794:LMP458796 LWL458794:LWL458796 MGH458794:MGH458796 MQD458794:MQD458796 MZZ458794:MZZ458796 NJV458794:NJV458796 NTR458794:NTR458796 ODN458794:ODN458796 ONJ458794:ONJ458796 OXF458794:OXF458796 PHB458794:PHB458796 PQX458794:PQX458796 QAT458794:QAT458796 QKP458794:QKP458796 QUL458794:QUL458796 REH458794:REH458796 ROD458794:ROD458796 RXZ458794:RXZ458796 SHV458794:SHV458796 SRR458794:SRR458796 TBN458794:TBN458796 TLJ458794:TLJ458796 TVF458794:TVF458796 UFB458794:UFB458796 UOX458794:UOX458796 UYT458794:UYT458796 VIP458794:VIP458796 VSL458794:VSL458796 WCH458794:WCH458796 WMD458794:WMD458796 WVZ458794:WVZ458796 JN524330:JN524332 TJ524330:TJ524332 ADF524330:ADF524332 ANB524330:ANB524332 AWX524330:AWX524332 BGT524330:BGT524332 BQP524330:BQP524332 CAL524330:CAL524332 CKH524330:CKH524332 CUD524330:CUD524332 DDZ524330:DDZ524332 DNV524330:DNV524332 DXR524330:DXR524332 EHN524330:EHN524332 ERJ524330:ERJ524332 FBF524330:FBF524332 FLB524330:FLB524332 FUX524330:FUX524332 GET524330:GET524332 GOP524330:GOP524332 GYL524330:GYL524332 HIH524330:HIH524332 HSD524330:HSD524332 IBZ524330:IBZ524332 ILV524330:ILV524332 IVR524330:IVR524332 JFN524330:JFN524332 JPJ524330:JPJ524332 JZF524330:JZF524332 KJB524330:KJB524332 KSX524330:KSX524332 LCT524330:LCT524332 LMP524330:LMP524332 LWL524330:LWL524332 MGH524330:MGH524332 MQD524330:MQD524332 MZZ524330:MZZ524332 NJV524330:NJV524332 NTR524330:NTR524332 ODN524330:ODN524332 ONJ524330:ONJ524332 OXF524330:OXF524332 PHB524330:PHB524332 PQX524330:PQX524332 QAT524330:QAT524332 QKP524330:QKP524332 QUL524330:QUL524332 REH524330:REH524332 ROD524330:ROD524332 RXZ524330:RXZ524332 SHV524330:SHV524332 SRR524330:SRR524332 TBN524330:TBN524332 TLJ524330:TLJ524332 TVF524330:TVF524332 UFB524330:UFB524332 UOX524330:UOX524332 UYT524330:UYT524332 VIP524330:VIP524332 VSL524330:VSL524332 WCH524330:WCH524332 WMD524330:WMD524332 WVZ524330:WVZ524332 JN589866:JN589868 TJ589866:TJ589868 ADF589866:ADF589868 ANB589866:ANB589868 AWX589866:AWX589868 BGT589866:BGT589868 BQP589866:BQP589868 CAL589866:CAL589868 CKH589866:CKH589868 CUD589866:CUD589868 DDZ589866:DDZ589868 DNV589866:DNV589868 DXR589866:DXR589868 EHN589866:EHN589868 ERJ589866:ERJ589868 FBF589866:FBF589868 FLB589866:FLB589868 FUX589866:FUX589868 GET589866:GET589868 GOP589866:GOP589868 GYL589866:GYL589868 HIH589866:HIH589868 HSD589866:HSD589868 IBZ589866:IBZ589868 ILV589866:ILV589868 IVR589866:IVR589868 JFN589866:JFN589868 JPJ589866:JPJ589868 JZF589866:JZF589868 KJB589866:KJB589868 KSX589866:KSX589868 LCT589866:LCT589868 LMP589866:LMP589868 LWL589866:LWL589868 MGH589866:MGH589868 MQD589866:MQD589868 MZZ589866:MZZ589868 NJV589866:NJV589868 NTR589866:NTR589868 ODN589866:ODN589868 ONJ589866:ONJ589868 OXF589866:OXF589868 PHB589866:PHB589868 PQX589866:PQX589868 QAT589866:QAT589868 QKP589866:QKP589868 QUL589866:QUL589868 REH589866:REH589868 ROD589866:ROD589868 RXZ589866:RXZ589868 SHV589866:SHV589868 SRR589866:SRR589868 TBN589866:TBN589868 TLJ589866:TLJ589868 TVF589866:TVF589868 UFB589866:UFB589868 UOX589866:UOX589868 UYT589866:UYT589868 VIP589866:VIP589868 VSL589866:VSL589868 WCH589866:WCH589868 WMD589866:WMD589868 WVZ589866:WVZ589868 JN655402:JN655404 TJ655402:TJ655404 ADF655402:ADF655404 ANB655402:ANB655404 AWX655402:AWX655404 BGT655402:BGT655404 BQP655402:BQP655404 CAL655402:CAL655404 CKH655402:CKH655404 CUD655402:CUD655404 DDZ655402:DDZ655404 DNV655402:DNV655404 DXR655402:DXR655404 EHN655402:EHN655404 ERJ655402:ERJ655404 FBF655402:FBF655404 FLB655402:FLB655404 FUX655402:FUX655404 GET655402:GET655404 GOP655402:GOP655404 GYL655402:GYL655404 HIH655402:HIH655404 HSD655402:HSD655404 IBZ655402:IBZ655404 ILV655402:ILV655404 IVR655402:IVR655404 JFN655402:JFN655404 JPJ655402:JPJ655404 JZF655402:JZF655404 KJB655402:KJB655404 KSX655402:KSX655404 LCT655402:LCT655404 LMP655402:LMP655404 LWL655402:LWL655404 MGH655402:MGH655404 MQD655402:MQD655404 MZZ655402:MZZ655404 NJV655402:NJV655404 NTR655402:NTR655404 ODN655402:ODN655404 ONJ655402:ONJ655404 OXF655402:OXF655404 PHB655402:PHB655404 PQX655402:PQX655404 QAT655402:QAT655404 QKP655402:QKP655404 QUL655402:QUL655404 REH655402:REH655404 ROD655402:ROD655404 RXZ655402:RXZ655404 SHV655402:SHV655404 SRR655402:SRR655404 TBN655402:TBN655404 TLJ655402:TLJ655404 TVF655402:TVF655404 UFB655402:UFB655404 UOX655402:UOX655404 UYT655402:UYT655404 VIP655402:VIP655404 VSL655402:VSL655404 WCH655402:WCH655404 WMD655402:WMD655404 WVZ655402:WVZ655404 JN720938:JN720940 TJ720938:TJ720940 ADF720938:ADF720940 ANB720938:ANB720940 AWX720938:AWX720940 BGT720938:BGT720940 BQP720938:BQP720940 CAL720938:CAL720940 CKH720938:CKH720940 CUD720938:CUD720940 DDZ720938:DDZ720940 DNV720938:DNV720940 DXR720938:DXR720940 EHN720938:EHN720940 ERJ720938:ERJ720940 FBF720938:FBF720940 FLB720938:FLB720940 FUX720938:FUX720940 GET720938:GET720940 GOP720938:GOP720940 GYL720938:GYL720940 HIH720938:HIH720940 HSD720938:HSD720940 IBZ720938:IBZ720940 ILV720938:ILV720940 IVR720938:IVR720940 JFN720938:JFN720940 JPJ720938:JPJ720940 JZF720938:JZF720940 KJB720938:KJB720940 KSX720938:KSX720940 LCT720938:LCT720940 LMP720938:LMP720940 LWL720938:LWL720940 MGH720938:MGH720940 MQD720938:MQD720940 MZZ720938:MZZ720940 NJV720938:NJV720940 NTR720938:NTR720940 ODN720938:ODN720940 ONJ720938:ONJ720940 OXF720938:OXF720940 PHB720938:PHB720940 PQX720938:PQX720940 QAT720938:QAT720940 QKP720938:QKP720940 QUL720938:QUL720940 REH720938:REH720940 ROD720938:ROD720940 RXZ720938:RXZ720940 SHV720938:SHV720940 SRR720938:SRR720940 TBN720938:TBN720940 TLJ720938:TLJ720940 TVF720938:TVF720940 UFB720938:UFB720940 UOX720938:UOX720940 UYT720938:UYT720940 VIP720938:VIP720940 VSL720938:VSL720940 WCH720938:WCH720940 WMD720938:WMD720940 WVZ720938:WVZ720940 JN786474:JN786476 TJ786474:TJ786476 ADF786474:ADF786476 ANB786474:ANB786476 AWX786474:AWX786476 BGT786474:BGT786476 BQP786474:BQP786476 CAL786474:CAL786476 CKH786474:CKH786476 CUD786474:CUD786476 DDZ786474:DDZ786476 DNV786474:DNV786476 DXR786474:DXR786476 EHN786474:EHN786476 ERJ786474:ERJ786476 FBF786474:FBF786476 FLB786474:FLB786476 FUX786474:FUX786476 GET786474:GET786476 GOP786474:GOP786476 GYL786474:GYL786476 HIH786474:HIH786476 HSD786474:HSD786476 IBZ786474:IBZ786476 ILV786474:ILV786476 IVR786474:IVR786476 JFN786474:JFN786476 JPJ786474:JPJ786476 JZF786474:JZF786476 KJB786474:KJB786476 KSX786474:KSX786476 LCT786474:LCT786476 LMP786474:LMP786476 LWL786474:LWL786476 MGH786474:MGH786476 MQD786474:MQD786476 MZZ786474:MZZ786476 NJV786474:NJV786476 NTR786474:NTR786476 ODN786474:ODN786476 ONJ786474:ONJ786476 OXF786474:OXF786476 PHB786474:PHB786476 PQX786474:PQX786476 QAT786474:QAT786476 QKP786474:QKP786476 QUL786474:QUL786476 REH786474:REH786476 ROD786474:ROD786476 RXZ786474:RXZ786476 SHV786474:SHV786476 SRR786474:SRR786476 TBN786474:TBN786476 TLJ786474:TLJ786476 TVF786474:TVF786476 UFB786474:UFB786476 UOX786474:UOX786476 UYT786474:UYT786476 VIP786474:VIP786476 VSL786474:VSL786476 WCH786474:WCH786476 WMD786474:WMD786476 WVZ786474:WVZ786476 JN852010:JN852012 TJ852010:TJ852012 ADF852010:ADF852012 ANB852010:ANB852012 AWX852010:AWX852012 BGT852010:BGT852012 BQP852010:BQP852012 CAL852010:CAL852012 CKH852010:CKH852012 CUD852010:CUD852012 DDZ852010:DDZ852012 DNV852010:DNV852012 DXR852010:DXR852012 EHN852010:EHN852012 ERJ852010:ERJ852012 FBF852010:FBF852012 FLB852010:FLB852012 FUX852010:FUX852012 GET852010:GET852012 GOP852010:GOP852012 GYL852010:GYL852012 HIH852010:HIH852012 HSD852010:HSD852012 IBZ852010:IBZ852012 ILV852010:ILV852012 IVR852010:IVR852012 JFN852010:JFN852012 JPJ852010:JPJ852012 JZF852010:JZF852012 KJB852010:KJB852012 KSX852010:KSX852012 LCT852010:LCT852012 LMP852010:LMP852012 LWL852010:LWL852012 MGH852010:MGH852012 MQD852010:MQD852012 MZZ852010:MZZ852012 NJV852010:NJV852012 NTR852010:NTR852012 ODN852010:ODN852012 ONJ852010:ONJ852012 OXF852010:OXF852012 PHB852010:PHB852012 PQX852010:PQX852012 QAT852010:QAT852012 QKP852010:QKP852012 QUL852010:QUL852012 REH852010:REH852012 ROD852010:ROD852012 RXZ852010:RXZ852012 SHV852010:SHV852012 SRR852010:SRR852012 TBN852010:TBN852012 TLJ852010:TLJ852012 TVF852010:TVF852012 UFB852010:UFB852012 UOX852010:UOX852012 UYT852010:UYT852012 VIP852010:VIP852012 VSL852010:VSL852012 WCH852010:WCH852012 WMD852010:WMD852012 WVZ852010:WVZ852012 JN917546:JN917548 TJ917546:TJ917548 ADF917546:ADF917548 ANB917546:ANB917548 AWX917546:AWX917548 BGT917546:BGT917548 BQP917546:BQP917548 CAL917546:CAL917548 CKH917546:CKH917548 CUD917546:CUD917548 DDZ917546:DDZ917548 DNV917546:DNV917548 DXR917546:DXR917548 EHN917546:EHN917548 ERJ917546:ERJ917548 FBF917546:FBF917548 FLB917546:FLB917548 FUX917546:FUX917548 GET917546:GET917548 GOP917546:GOP917548 GYL917546:GYL917548 HIH917546:HIH917548 HSD917546:HSD917548 IBZ917546:IBZ917548 ILV917546:ILV917548 IVR917546:IVR917548 JFN917546:JFN917548 JPJ917546:JPJ917548 JZF917546:JZF917548 KJB917546:KJB917548 KSX917546:KSX917548 LCT917546:LCT917548 LMP917546:LMP917548 LWL917546:LWL917548 MGH917546:MGH917548 MQD917546:MQD917548 MZZ917546:MZZ917548 NJV917546:NJV917548 NTR917546:NTR917548 ODN917546:ODN917548 ONJ917546:ONJ917548 OXF917546:OXF917548 PHB917546:PHB917548 PQX917546:PQX917548 QAT917546:QAT917548 QKP917546:QKP917548 QUL917546:QUL917548 REH917546:REH917548 ROD917546:ROD917548 RXZ917546:RXZ917548 SHV917546:SHV917548 SRR917546:SRR917548 TBN917546:TBN917548 TLJ917546:TLJ917548 TVF917546:TVF917548 UFB917546:UFB917548 UOX917546:UOX917548 UYT917546:UYT917548 VIP917546:VIP917548 VSL917546:VSL917548 WCH917546:WCH917548 WMD917546:WMD917548 WVZ917546:WVZ917548 JN983082:JN983084 TJ983082:TJ983084 ADF983082:ADF983084 ANB983082:ANB983084 AWX983082:AWX983084 BGT983082:BGT983084 BQP983082:BQP983084 CAL983082:CAL983084 CKH983082:CKH983084 CUD983082:CUD983084 DDZ983082:DDZ983084 DNV983082:DNV983084 DXR983082:DXR983084 EHN983082:EHN983084 ERJ983082:ERJ983084 FBF983082:FBF983084 FLB983082:FLB983084 FUX983082:FUX983084 GET983082:GET983084 GOP983082:GOP983084 GYL983082:GYL983084 HIH983082:HIH983084 HSD983082:HSD983084 IBZ983082:IBZ983084 ILV983082:ILV983084 IVR983082:IVR983084 JFN983082:JFN983084 JPJ983082:JPJ983084 JZF983082:JZF983084 KJB983082:KJB983084 KSX983082:KSX983084 LCT983082:LCT983084 LMP983082:LMP983084 LWL983082:LWL983084 MGH983082:MGH983084 MQD983082:MQD983084 MZZ983082:MZZ983084 NJV983082:NJV983084 NTR983082:NTR983084 ODN983082:ODN983084 ONJ983082:ONJ983084 OXF983082:OXF983084 PHB983082:PHB983084 PQX983082:PQX983084 QAT983082:QAT983084 QKP983082:QKP983084 QUL983082:QUL983084 REH983082:REH983084 ROD983082:ROD983084 RXZ983082:RXZ983084 SHV983082:SHV983084 SRR983082:SRR983084 TBN983082:TBN983084 TLJ983082:TLJ983084 TVF983082:TVF983084 UFB983082:UFB983084 UOX983082:UOX983084 UYT983082:UYT983084 VIP983082:VIP983084 VSL983082:VSL983084 WCH983082:WCH983084 WMD983082:WMD983084 WVZ983082:WVZ983084 K2 JI2 TE2 ADA2 AMW2 AWS2 BGO2 BQK2 CAG2 CKC2 CTY2 DDU2 DNQ2 DXM2 EHI2 ERE2 FBA2 FKW2 FUS2 GEO2 GOK2 GYG2 HIC2 HRY2 IBU2 ILQ2 IVM2 JFI2 JPE2 JZA2 KIW2 KSS2 LCO2 LMK2 LWG2 MGC2 MPY2 MZU2 NJQ2 NTM2 ODI2 ONE2 OXA2 PGW2 PQS2 QAO2 QKK2 QUG2 REC2 RNY2 RXU2 SHQ2 SRM2 TBI2 TLE2 TVA2 UEW2 UOS2 UYO2 VIK2 VSG2 WCC2 WLY2 WVU2 K65578:K65580 JI65578:JI65580 TE65578:TE65580 ADA65578:ADA65580 AMW65578:AMW65580 AWS65578:AWS65580 BGO65578:BGO65580 BQK65578:BQK65580 CAG65578:CAG65580 CKC65578:CKC65580 CTY65578:CTY65580 DDU65578:DDU65580 DNQ65578:DNQ65580 DXM65578:DXM65580 EHI65578:EHI65580 ERE65578:ERE65580 FBA65578:FBA65580 FKW65578:FKW65580 FUS65578:FUS65580 GEO65578:GEO65580 GOK65578:GOK65580 GYG65578:GYG65580 HIC65578:HIC65580 HRY65578:HRY65580 IBU65578:IBU65580 ILQ65578:ILQ65580 IVM65578:IVM65580 JFI65578:JFI65580 JPE65578:JPE65580 JZA65578:JZA65580 KIW65578:KIW65580 KSS65578:KSS65580 LCO65578:LCO65580 LMK65578:LMK65580 LWG65578:LWG65580 MGC65578:MGC65580 MPY65578:MPY65580 MZU65578:MZU65580 NJQ65578:NJQ65580 NTM65578:NTM65580 ODI65578:ODI65580 ONE65578:ONE65580 OXA65578:OXA65580 PGW65578:PGW65580 PQS65578:PQS65580 QAO65578:QAO65580 QKK65578:QKK65580 QUG65578:QUG65580 REC65578:REC65580 RNY65578:RNY65580 RXU65578:RXU65580 SHQ65578:SHQ65580 SRM65578:SRM65580 TBI65578:TBI65580 TLE65578:TLE65580 TVA65578:TVA65580 UEW65578:UEW65580 UOS65578:UOS65580 UYO65578:UYO65580 VIK65578:VIK65580 VSG65578:VSG65580 WCC65578:WCC65580 WLY65578:WLY65580 WVU65578:WVU65580 K131114:K131116 JI131114:JI131116 TE131114:TE131116 ADA131114:ADA131116 AMW131114:AMW131116 AWS131114:AWS131116 BGO131114:BGO131116 BQK131114:BQK131116 CAG131114:CAG131116 CKC131114:CKC131116 CTY131114:CTY131116 DDU131114:DDU131116 DNQ131114:DNQ131116 DXM131114:DXM131116 EHI131114:EHI131116 ERE131114:ERE131116 FBA131114:FBA131116 FKW131114:FKW131116 FUS131114:FUS131116 GEO131114:GEO131116 GOK131114:GOK131116 GYG131114:GYG131116 HIC131114:HIC131116 HRY131114:HRY131116 IBU131114:IBU131116 ILQ131114:ILQ131116 IVM131114:IVM131116 JFI131114:JFI131116 JPE131114:JPE131116 JZA131114:JZA131116 KIW131114:KIW131116 KSS131114:KSS131116 LCO131114:LCO131116 LMK131114:LMK131116 LWG131114:LWG131116 MGC131114:MGC131116 MPY131114:MPY131116 MZU131114:MZU131116 NJQ131114:NJQ131116 NTM131114:NTM131116 ODI131114:ODI131116 ONE131114:ONE131116 OXA131114:OXA131116 PGW131114:PGW131116 PQS131114:PQS131116 QAO131114:QAO131116 QKK131114:QKK131116 QUG131114:QUG131116 REC131114:REC131116 RNY131114:RNY131116 RXU131114:RXU131116 SHQ131114:SHQ131116 SRM131114:SRM131116 TBI131114:TBI131116 TLE131114:TLE131116 TVA131114:TVA131116 UEW131114:UEW131116 UOS131114:UOS131116 UYO131114:UYO131116 VIK131114:VIK131116 VSG131114:VSG131116 WCC131114:WCC131116 WLY131114:WLY131116 WVU131114:WVU131116 K196650:K196652 JI196650:JI196652 TE196650:TE196652 ADA196650:ADA196652 AMW196650:AMW196652 AWS196650:AWS196652 BGO196650:BGO196652 BQK196650:BQK196652 CAG196650:CAG196652 CKC196650:CKC196652 CTY196650:CTY196652 DDU196650:DDU196652 DNQ196650:DNQ196652 DXM196650:DXM196652 EHI196650:EHI196652 ERE196650:ERE196652 FBA196650:FBA196652 FKW196650:FKW196652 FUS196650:FUS196652 GEO196650:GEO196652 GOK196650:GOK196652 GYG196650:GYG196652 HIC196650:HIC196652 HRY196650:HRY196652 IBU196650:IBU196652 ILQ196650:ILQ196652 IVM196650:IVM196652 JFI196650:JFI196652 JPE196650:JPE196652 JZA196650:JZA196652 KIW196650:KIW196652 KSS196650:KSS196652 LCO196650:LCO196652 LMK196650:LMK196652 LWG196650:LWG196652 MGC196650:MGC196652 MPY196650:MPY196652 MZU196650:MZU196652 NJQ196650:NJQ196652 NTM196650:NTM196652 ODI196650:ODI196652 ONE196650:ONE196652 OXA196650:OXA196652 PGW196650:PGW196652 PQS196650:PQS196652 QAO196650:QAO196652 QKK196650:QKK196652 QUG196650:QUG196652 REC196650:REC196652 RNY196650:RNY196652 RXU196650:RXU196652 SHQ196650:SHQ196652 SRM196650:SRM196652 TBI196650:TBI196652 TLE196650:TLE196652 TVA196650:TVA196652 UEW196650:UEW196652 UOS196650:UOS196652 UYO196650:UYO196652 VIK196650:VIK196652 VSG196650:VSG196652 WCC196650:WCC196652 WLY196650:WLY196652 WVU196650:WVU196652 K262186:K262188 JI262186:JI262188 TE262186:TE262188 ADA262186:ADA262188 AMW262186:AMW262188 AWS262186:AWS262188 BGO262186:BGO262188 BQK262186:BQK262188 CAG262186:CAG262188 CKC262186:CKC262188 CTY262186:CTY262188 DDU262186:DDU262188 DNQ262186:DNQ262188 DXM262186:DXM262188 EHI262186:EHI262188 ERE262186:ERE262188 FBA262186:FBA262188 FKW262186:FKW262188 FUS262186:FUS262188 GEO262186:GEO262188 GOK262186:GOK262188 GYG262186:GYG262188 HIC262186:HIC262188 HRY262186:HRY262188 IBU262186:IBU262188 ILQ262186:ILQ262188 IVM262186:IVM262188 JFI262186:JFI262188 JPE262186:JPE262188 JZA262186:JZA262188 KIW262186:KIW262188 KSS262186:KSS262188 LCO262186:LCO262188 LMK262186:LMK262188 LWG262186:LWG262188 MGC262186:MGC262188 MPY262186:MPY262188 MZU262186:MZU262188 NJQ262186:NJQ262188 NTM262186:NTM262188 ODI262186:ODI262188 ONE262186:ONE262188 OXA262186:OXA262188 PGW262186:PGW262188 PQS262186:PQS262188 QAO262186:QAO262188 QKK262186:QKK262188 QUG262186:QUG262188 REC262186:REC262188 RNY262186:RNY262188 RXU262186:RXU262188 SHQ262186:SHQ262188 SRM262186:SRM262188 TBI262186:TBI262188 TLE262186:TLE262188 TVA262186:TVA262188 UEW262186:UEW262188 UOS262186:UOS262188 UYO262186:UYO262188 VIK262186:VIK262188 VSG262186:VSG262188 WCC262186:WCC262188 WLY262186:WLY262188 WVU262186:WVU262188 K327722:K327724 JI327722:JI327724 TE327722:TE327724 ADA327722:ADA327724 AMW327722:AMW327724 AWS327722:AWS327724 BGO327722:BGO327724 BQK327722:BQK327724 CAG327722:CAG327724 CKC327722:CKC327724 CTY327722:CTY327724 DDU327722:DDU327724 DNQ327722:DNQ327724 DXM327722:DXM327724 EHI327722:EHI327724 ERE327722:ERE327724 FBA327722:FBA327724 FKW327722:FKW327724 FUS327722:FUS327724 GEO327722:GEO327724 GOK327722:GOK327724 GYG327722:GYG327724 HIC327722:HIC327724 HRY327722:HRY327724 IBU327722:IBU327724 ILQ327722:ILQ327724 IVM327722:IVM327724 JFI327722:JFI327724 JPE327722:JPE327724 JZA327722:JZA327724 KIW327722:KIW327724 KSS327722:KSS327724 LCO327722:LCO327724 LMK327722:LMK327724 LWG327722:LWG327724 MGC327722:MGC327724 MPY327722:MPY327724 MZU327722:MZU327724 NJQ327722:NJQ327724 NTM327722:NTM327724 ODI327722:ODI327724 ONE327722:ONE327724 OXA327722:OXA327724 PGW327722:PGW327724 PQS327722:PQS327724 QAO327722:QAO327724 QKK327722:QKK327724 QUG327722:QUG327724 REC327722:REC327724 RNY327722:RNY327724 RXU327722:RXU327724 SHQ327722:SHQ327724 SRM327722:SRM327724 TBI327722:TBI327724 TLE327722:TLE327724 TVA327722:TVA327724 UEW327722:UEW327724 UOS327722:UOS327724 UYO327722:UYO327724 VIK327722:VIK327724 VSG327722:VSG327724 WCC327722:WCC327724 WLY327722:WLY327724 WVU327722:WVU327724 K393258:K393260 JI393258:JI393260 TE393258:TE393260 ADA393258:ADA393260 AMW393258:AMW393260 AWS393258:AWS393260 BGO393258:BGO393260 BQK393258:BQK393260 CAG393258:CAG393260 CKC393258:CKC393260 CTY393258:CTY393260 DDU393258:DDU393260 DNQ393258:DNQ393260 DXM393258:DXM393260 EHI393258:EHI393260 ERE393258:ERE393260 FBA393258:FBA393260 FKW393258:FKW393260 FUS393258:FUS393260 GEO393258:GEO393260 GOK393258:GOK393260 GYG393258:GYG393260 HIC393258:HIC393260 HRY393258:HRY393260 IBU393258:IBU393260 ILQ393258:ILQ393260 IVM393258:IVM393260 JFI393258:JFI393260 JPE393258:JPE393260 JZA393258:JZA393260 KIW393258:KIW393260 KSS393258:KSS393260 LCO393258:LCO393260 LMK393258:LMK393260 LWG393258:LWG393260 MGC393258:MGC393260 MPY393258:MPY393260 MZU393258:MZU393260 NJQ393258:NJQ393260 NTM393258:NTM393260 ODI393258:ODI393260 ONE393258:ONE393260 OXA393258:OXA393260 PGW393258:PGW393260 PQS393258:PQS393260 QAO393258:QAO393260 QKK393258:QKK393260 QUG393258:QUG393260 REC393258:REC393260 RNY393258:RNY393260 RXU393258:RXU393260 SHQ393258:SHQ393260 SRM393258:SRM393260 TBI393258:TBI393260 TLE393258:TLE393260 TVA393258:TVA393260 UEW393258:UEW393260 UOS393258:UOS393260 UYO393258:UYO393260 VIK393258:VIK393260 VSG393258:VSG393260 WCC393258:WCC393260 WLY393258:WLY393260 WVU393258:WVU393260 K458794:K458796 JI458794:JI458796 TE458794:TE458796 ADA458794:ADA458796 AMW458794:AMW458796 AWS458794:AWS458796 BGO458794:BGO458796 BQK458794:BQK458796 CAG458794:CAG458796 CKC458794:CKC458796 CTY458794:CTY458796 DDU458794:DDU458796 DNQ458794:DNQ458796 DXM458794:DXM458796 EHI458794:EHI458796 ERE458794:ERE458796 FBA458794:FBA458796 FKW458794:FKW458796 FUS458794:FUS458796 GEO458794:GEO458796 GOK458794:GOK458796 GYG458794:GYG458796 HIC458794:HIC458796 HRY458794:HRY458796 IBU458794:IBU458796 ILQ458794:ILQ458796 IVM458794:IVM458796 JFI458794:JFI458796 JPE458794:JPE458796 JZA458794:JZA458796 KIW458794:KIW458796 KSS458794:KSS458796 LCO458794:LCO458796 LMK458794:LMK458796 LWG458794:LWG458796 MGC458794:MGC458796 MPY458794:MPY458796 MZU458794:MZU458796 NJQ458794:NJQ458796 NTM458794:NTM458796 ODI458794:ODI458796 ONE458794:ONE458796 OXA458794:OXA458796 PGW458794:PGW458796 PQS458794:PQS458796 QAO458794:QAO458796 QKK458794:QKK458796 QUG458794:QUG458796 REC458794:REC458796 RNY458794:RNY458796 RXU458794:RXU458796 SHQ458794:SHQ458796 SRM458794:SRM458796 TBI458794:TBI458796 TLE458794:TLE458796 TVA458794:TVA458796 UEW458794:UEW458796 UOS458794:UOS458796 UYO458794:UYO458796 VIK458794:VIK458796 VSG458794:VSG458796 WCC458794:WCC458796 WLY458794:WLY458796 WVU458794:WVU458796 K524330:K524332 JI524330:JI524332 TE524330:TE524332 ADA524330:ADA524332 AMW524330:AMW524332 AWS524330:AWS524332 BGO524330:BGO524332 BQK524330:BQK524332 CAG524330:CAG524332 CKC524330:CKC524332 CTY524330:CTY524332 DDU524330:DDU524332 DNQ524330:DNQ524332 DXM524330:DXM524332 EHI524330:EHI524332 ERE524330:ERE524332 FBA524330:FBA524332 FKW524330:FKW524332 FUS524330:FUS524332 GEO524330:GEO524332 GOK524330:GOK524332 GYG524330:GYG524332 HIC524330:HIC524332 HRY524330:HRY524332 IBU524330:IBU524332 ILQ524330:ILQ524332 IVM524330:IVM524332 JFI524330:JFI524332 JPE524330:JPE524332 JZA524330:JZA524332 KIW524330:KIW524332 KSS524330:KSS524332 LCO524330:LCO524332 LMK524330:LMK524332 LWG524330:LWG524332 MGC524330:MGC524332 MPY524330:MPY524332 MZU524330:MZU524332 NJQ524330:NJQ524332 NTM524330:NTM524332 ODI524330:ODI524332 ONE524330:ONE524332 OXA524330:OXA524332 PGW524330:PGW524332 PQS524330:PQS524332 QAO524330:QAO524332 QKK524330:QKK524332 QUG524330:QUG524332 REC524330:REC524332 RNY524330:RNY524332 RXU524330:RXU524332 SHQ524330:SHQ524332 SRM524330:SRM524332 TBI524330:TBI524332 TLE524330:TLE524332 TVA524330:TVA524332 UEW524330:UEW524332 UOS524330:UOS524332 UYO524330:UYO524332 VIK524330:VIK524332 VSG524330:VSG524332 WCC524330:WCC524332 WLY524330:WLY524332 WVU524330:WVU524332 K589866:K589868 JI589866:JI589868 TE589866:TE589868 ADA589866:ADA589868 AMW589866:AMW589868 AWS589866:AWS589868 BGO589866:BGO589868 BQK589866:BQK589868 CAG589866:CAG589868 CKC589866:CKC589868 CTY589866:CTY589868 DDU589866:DDU589868 DNQ589866:DNQ589868 DXM589866:DXM589868 EHI589866:EHI589868 ERE589866:ERE589868 FBA589866:FBA589868 FKW589866:FKW589868 FUS589866:FUS589868 GEO589866:GEO589868 GOK589866:GOK589868 GYG589866:GYG589868 HIC589866:HIC589868 HRY589866:HRY589868 IBU589866:IBU589868 ILQ589866:ILQ589868 IVM589866:IVM589868 JFI589866:JFI589868 JPE589866:JPE589868 JZA589866:JZA589868 KIW589866:KIW589868 KSS589866:KSS589868 LCO589866:LCO589868 LMK589866:LMK589868 LWG589866:LWG589868 MGC589866:MGC589868 MPY589866:MPY589868 MZU589866:MZU589868 NJQ589866:NJQ589868 NTM589866:NTM589868 ODI589866:ODI589868 ONE589866:ONE589868 OXA589866:OXA589868 PGW589866:PGW589868 PQS589866:PQS589868 QAO589866:QAO589868 QKK589866:QKK589868 QUG589866:QUG589868 REC589866:REC589868 RNY589866:RNY589868 RXU589866:RXU589868 SHQ589866:SHQ589868 SRM589866:SRM589868 TBI589866:TBI589868 TLE589866:TLE589868 TVA589866:TVA589868 UEW589866:UEW589868 UOS589866:UOS589868 UYO589866:UYO589868 VIK589866:VIK589868 VSG589866:VSG589868 WCC589866:WCC589868 WLY589866:WLY589868 WVU589866:WVU589868 K655402:K655404 JI655402:JI655404 TE655402:TE655404 ADA655402:ADA655404 AMW655402:AMW655404 AWS655402:AWS655404 BGO655402:BGO655404 BQK655402:BQK655404 CAG655402:CAG655404 CKC655402:CKC655404 CTY655402:CTY655404 DDU655402:DDU655404 DNQ655402:DNQ655404 DXM655402:DXM655404 EHI655402:EHI655404 ERE655402:ERE655404 FBA655402:FBA655404 FKW655402:FKW655404 FUS655402:FUS655404 GEO655402:GEO655404 GOK655402:GOK655404 GYG655402:GYG655404 HIC655402:HIC655404 HRY655402:HRY655404 IBU655402:IBU655404 ILQ655402:ILQ655404 IVM655402:IVM655404 JFI655402:JFI655404 JPE655402:JPE655404 JZA655402:JZA655404 KIW655402:KIW655404 KSS655402:KSS655404 LCO655402:LCO655404 LMK655402:LMK655404 LWG655402:LWG655404 MGC655402:MGC655404 MPY655402:MPY655404 MZU655402:MZU655404 NJQ655402:NJQ655404 NTM655402:NTM655404 ODI655402:ODI655404 ONE655402:ONE655404 OXA655402:OXA655404 PGW655402:PGW655404 PQS655402:PQS655404 QAO655402:QAO655404 QKK655402:QKK655404 QUG655402:QUG655404 REC655402:REC655404 RNY655402:RNY655404 RXU655402:RXU655404 SHQ655402:SHQ655404 SRM655402:SRM655404 TBI655402:TBI655404 TLE655402:TLE655404 TVA655402:TVA655404 UEW655402:UEW655404 UOS655402:UOS655404 UYO655402:UYO655404 VIK655402:VIK655404 VSG655402:VSG655404 WCC655402:WCC655404 WLY655402:WLY655404 WVU655402:WVU655404 K720938:K720940 JI720938:JI720940 TE720938:TE720940 ADA720938:ADA720940 AMW720938:AMW720940 AWS720938:AWS720940 BGO720938:BGO720940 BQK720938:BQK720940 CAG720938:CAG720940 CKC720938:CKC720940 CTY720938:CTY720940 DDU720938:DDU720940 DNQ720938:DNQ720940 DXM720938:DXM720940 EHI720938:EHI720940 ERE720938:ERE720940 FBA720938:FBA720940 FKW720938:FKW720940 FUS720938:FUS720940 GEO720938:GEO720940 GOK720938:GOK720940 GYG720938:GYG720940 HIC720938:HIC720940 HRY720938:HRY720940 IBU720938:IBU720940 ILQ720938:ILQ720940 IVM720938:IVM720940 JFI720938:JFI720940 JPE720938:JPE720940 JZA720938:JZA720940 KIW720938:KIW720940 KSS720938:KSS720940 LCO720938:LCO720940 LMK720938:LMK720940 LWG720938:LWG720940 MGC720938:MGC720940 MPY720938:MPY720940 MZU720938:MZU720940 NJQ720938:NJQ720940 NTM720938:NTM720940 ODI720938:ODI720940 ONE720938:ONE720940 OXA720938:OXA720940 PGW720938:PGW720940 PQS720938:PQS720940 QAO720938:QAO720940 QKK720938:QKK720940 QUG720938:QUG720940 REC720938:REC720940 RNY720938:RNY720940 RXU720938:RXU720940 SHQ720938:SHQ720940 SRM720938:SRM720940 TBI720938:TBI720940 TLE720938:TLE720940 TVA720938:TVA720940 UEW720938:UEW720940 UOS720938:UOS720940 UYO720938:UYO720940 VIK720938:VIK720940 VSG720938:VSG720940 WCC720938:WCC720940 WLY720938:WLY720940 WVU720938:WVU720940 K786474:K786476 JI786474:JI786476 TE786474:TE786476 ADA786474:ADA786476 AMW786474:AMW786476 AWS786474:AWS786476 BGO786474:BGO786476 BQK786474:BQK786476 CAG786474:CAG786476 CKC786474:CKC786476 CTY786474:CTY786476 DDU786474:DDU786476 DNQ786474:DNQ786476 DXM786474:DXM786476 EHI786474:EHI786476 ERE786474:ERE786476 FBA786474:FBA786476 FKW786474:FKW786476 FUS786474:FUS786476 GEO786474:GEO786476 GOK786474:GOK786476 GYG786474:GYG786476 HIC786474:HIC786476 HRY786474:HRY786476 IBU786474:IBU786476 ILQ786474:ILQ786476 IVM786474:IVM786476 JFI786474:JFI786476 JPE786474:JPE786476 JZA786474:JZA786476 KIW786474:KIW786476 KSS786474:KSS786476 LCO786474:LCO786476 LMK786474:LMK786476 LWG786474:LWG786476 MGC786474:MGC786476 MPY786474:MPY786476 MZU786474:MZU786476 NJQ786474:NJQ786476 NTM786474:NTM786476 ODI786474:ODI786476 ONE786474:ONE786476 OXA786474:OXA786476 PGW786474:PGW786476 PQS786474:PQS786476 QAO786474:QAO786476 QKK786474:QKK786476 QUG786474:QUG786476 REC786474:REC786476 RNY786474:RNY786476 RXU786474:RXU786476 SHQ786474:SHQ786476 SRM786474:SRM786476 TBI786474:TBI786476 TLE786474:TLE786476 TVA786474:TVA786476 UEW786474:UEW786476 UOS786474:UOS786476 UYO786474:UYO786476 VIK786474:VIK786476 VSG786474:VSG786476 WCC786474:WCC786476 WLY786474:WLY786476 WVU786474:WVU786476 K852010:K852012 JI852010:JI852012 TE852010:TE852012 ADA852010:ADA852012 AMW852010:AMW852012 AWS852010:AWS852012 BGO852010:BGO852012 BQK852010:BQK852012 CAG852010:CAG852012 CKC852010:CKC852012 CTY852010:CTY852012 DDU852010:DDU852012 DNQ852010:DNQ852012 DXM852010:DXM852012 EHI852010:EHI852012 ERE852010:ERE852012 FBA852010:FBA852012 FKW852010:FKW852012 FUS852010:FUS852012 GEO852010:GEO852012 GOK852010:GOK852012 GYG852010:GYG852012 HIC852010:HIC852012 HRY852010:HRY852012 IBU852010:IBU852012 ILQ852010:ILQ852012 IVM852010:IVM852012 JFI852010:JFI852012 JPE852010:JPE852012 JZA852010:JZA852012 KIW852010:KIW852012 KSS852010:KSS852012 LCO852010:LCO852012 LMK852010:LMK852012 LWG852010:LWG852012 MGC852010:MGC852012 MPY852010:MPY852012 MZU852010:MZU852012 NJQ852010:NJQ852012 NTM852010:NTM852012 ODI852010:ODI852012 ONE852010:ONE852012 OXA852010:OXA852012 PGW852010:PGW852012 PQS852010:PQS852012 QAO852010:QAO852012 QKK852010:QKK852012 QUG852010:QUG852012 REC852010:REC852012 RNY852010:RNY852012 RXU852010:RXU852012 SHQ852010:SHQ852012 SRM852010:SRM852012 TBI852010:TBI852012 TLE852010:TLE852012 TVA852010:TVA852012 UEW852010:UEW852012 UOS852010:UOS852012 UYO852010:UYO852012 VIK852010:VIK852012 VSG852010:VSG852012 WCC852010:WCC852012 WLY852010:WLY852012 WVU852010:WVU852012 K917546:K917548 JI917546:JI917548 TE917546:TE917548 ADA917546:ADA917548 AMW917546:AMW917548 AWS917546:AWS917548 BGO917546:BGO917548 BQK917546:BQK917548 CAG917546:CAG917548 CKC917546:CKC917548 CTY917546:CTY917548 DDU917546:DDU917548 DNQ917546:DNQ917548 DXM917546:DXM917548 EHI917546:EHI917548 ERE917546:ERE917548 FBA917546:FBA917548 FKW917546:FKW917548 FUS917546:FUS917548 GEO917546:GEO917548 GOK917546:GOK917548 GYG917546:GYG917548 HIC917546:HIC917548 HRY917546:HRY917548 IBU917546:IBU917548 ILQ917546:ILQ917548 IVM917546:IVM917548 JFI917546:JFI917548 JPE917546:JPE917548 JZA917546:JZA917548 KIW917546:KIW917548 KSS917546:KSS917548 LCO917546:LCO917548 LMK917546:LMK917548 LWG917546:LWG917548 MGC917546:MGC917548 MPY917546:MPY917548 MZU917546:MZU917548 NJQ917546:NJQ917548 NTM917546:NTM917548 ODI917546:ODI917548 ONE917546:ONE917548 OXA917546:OXA917548 PGW917546:PGW917548 PQS917546:PQS917548 QAO917546:QAO917548 QKK917546:QKK917548 QUG917546:QUG917548 REC917546:REC917548 RNY917546:RNY917548 RXU917546:RXU917548 SHQ917546:SHQ917548 SRM917546:SRM917548 TBI917546:TBI917548 TLE917546:TLE917548 TVA917546:TVA917548 UEW917546:UEW917548 UOS917546:UOS917548 UYO917546:UYO917548 VIK917546:VIK917548 VSG917546:VSG917548 WCC917546:WCC917548 WLY917546:WLY917548 WVU917546:WVU917548 K983082:K983084 JI983082:JI983084 TE983082:TE983084 ADA983082:ADA983084 AMW983082:AMW983084 AWS983082:AWS983084 BGO983082:BGO983084 BQK983082:BQK983084 CAG983082:CAG983084 CKC983082:CKC983084 CTY983082:CTY983084 DDU983082:DDU983084 DNQ983082:DNQ983084 DXM983082:DXM983084 EHI983082:EHI983084 ERE983082:ERE983084 FBA983082:FBA983084 FKW983082:FKW983084 FUS983082:FUS983084 GEO983082:GEO983084 GOK983082:GOK983084 GYG983082:GYG983084 HIC983082:HIC983084 HRY983082:HRY983084 IBU983082:IBU983084 ILQ983082:ILQ983084 IVM983082:IVM983084 JFI983082:JFI983084 JPE983082:JPE983084 JZA983082:JZA983084 KIW983082:KIW983084 KSS983082:KSS983084 LCO983082:LCO983084 LMK983082:LMK983084 LWG983082:LWG983084 MGC983082:MGC983084 MPY983082:MPY983084 MZU983082:MZU983084 NJQ983082:NJQ983084 NTM983082:NTM983084 ODI983082:ODI983084 ONE983082:ONE983084 OXA983082:OXA983084 PGW983082:PGW983084 PQS983082:PQS983084 QAO983082:QAO983084 QKK983082:QKK983084 QUG983082:QUG983084 REC983082:REC983084 RNY983082:RNY983084 RXU983082:RXU983084 SHQ983082:SHQ983084 SRM983082:SRM983084 TBI983082:TBI983084 TLE983082:TLE983084 TVA983082:TVA983084 UEW983082:UEW983084 UOS983082:UOS983084 UYO983082:UYO983084 VIK983082:VIK983084 VSG983082:VSG983084 WCC983082:WCC983084 WLY983082:WLY983084 WVU983082:WVU983084 WVP98308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D65578:F65578 JD65578 SZ65578 ACV65578 AMR65578 AWN65578 BGJ65578 BQF65578 CAB65578 CJX65578 CTT65578 DDP65578 DNL65578 DXH65578 EHD65578 EQZ65578 FAV65578 FKR65578 FUN65578 GEJ65578 GOF65578 GYB65578 HHX65578 HRT65578 IBP65578 ILL65578 IVH65578 JFD65578 JOZ65578 JYV65578 KIR65578 KSN65578 LCJ65578 LMF65578 LWB65578 MFX65578 MPT65578 MZP65578 NJL65578 NTH65578 ODD65578 OMZ65578 OWV65578 PGR65578 PQN65578 QAJ65578 QKF65578 QUB65578 RDX65578 RNT65578 RXP65578 SHL65578 SRH65578 TBD65578 TKZ65578 TUV65578 UER65578 UON65578 UYJ65578 VIF65578 VSB65578 WBX65578 WLT65578 WVP65578 D131114:F131114 JD131114 SZ131114 ACV131114 AMR131114 AWN131114 BGJ131114 BQF131114 CAB131114 CJX131114 CTT131114 DDP131114 DNL131114 DXH131114 EHD131114 EQZ131114 FAV131114 FKR131114 FUN131114 GEJ131114 GOF131114 GYB131114 HHX131114 HRT131114 IBP131114 ILL131114 IVH131114 JFD131114 JOZ131114 JYV131114 KIR131114 KSN131114 LCJ131114 LMF131114 LWB131114 MFX131114 MPT131114 MZP131114 NJL131114 NTH131114 ODD131114 OMZ131114 OWV131114 PGR131114 PQN131114 QAJ131114 QKF131114 QUB131114 RDX131114 RNT131114 RXP131114 SHL131114 SRH131114 TBD131114 TKZ131114 TUV131114 UER131114 UON131114 UYJ131114 VIF131114 VSB131114 WBX131114 WLT131114 WVP131114 D196650:F196650 JD196650 SZ196650 ACV196650 AMR196650 AWN196650 BGJ196650 BQF196650 CAB196650 CJX196650 CTT196650 DDP196650 DNL196650 DXH196650 EHD196650 EQZ196650 FAV196650 FKR196650 FUN196650 GEJ196650 GOF196650 GYB196650 HHX196650 HRT196650 IBP196650 ILL196650 IVH196650 JFD196650 JOZ196650 JYV196650 KIR196650 KSN196650 LCJ196650 LMF196650 LWB196650 MFX196650 MPT196650 MZP196650 NJL196650 NTH196650 ODD196650 OMZ196650 OWV196650 PGR196650 PQN196650 QAJ196650 QKF196650 QUB196650 RDX196650 RNT196650 RXP196650 SHL196650 SRH196650 TBD196650 TKZ196650 TUV196650 UER196650 UON196650 UYJ196650 VIF196650 VSB196650 WBX196650 WLT196650 WVP196650 D262186:F262186 JD262186 SZ262186 ACV262186 AMR262186 AWN262186 BGJ262186 BQF262186 CAB262186 CJX262186 CTT262186 DDP262186 DNL262186 DXH262186 EHD262186 EQZ262186 FAV262186 FKR262186 FUN262186 GEJ262186 GOF262186 GYB262186 HHX262186 HRT262186 IBP262186 ILL262186 IVH262186 JFD262186 JOZ262186 JYV262186 KIR262186 KSN262186 LCJ262186 LMF262186 LWB262186 MFX262186 MPT262186 MZP262186 NJL262186 NTH262186 ODD262186 OMZ262186 OWV262186 PGR262186 PQN262186 QAJ262186 QKF262186 QUB262186 RDX262186 RNT262186 RXP262186 SHL262186 SRH262186 TBD262186 TKZ262186 TUV262186 UER262186 UON262186 UYJ262186 VIF262186 VSB262186 WBX262186 WLT262186 WVP262186 D327722:F327722 JD327722 SZ327722 ACV327722 AMR327722 AWN327722 BGJ327722 BQF327722 CAB327722 CJX327722 CTT327722 DDP327722 DNL327722 DXH327722 EHD327722 EQZ327722 FAV327722 FKR327722 FUN327722 GEJ327722 GOF327722 GYB327722 HHX327722 HRT327722 IBP327722 ILL327722 IVH327722 JFD327722 JOZ327722 JYV327722 KIR327722 KSN327722 LCJ327722 LMF327722 LWB327722 MFX327722 MPT327722 MZP327722 NJL327722 NTH327722 ODD327722 OMZ327722 OWV327722 PGR327722 PQN327722 QAJ327722 QKF327722 QUB327722 RDX327722 RNT327722 RXP327722 SHL327722 SRH327722 TBD327722 TKZ327722 TUV327722 UER327722 UON327722 UYJ327722 VIF327722 VSB327722 WBX327722 WLT327722 WVP327722 D393258:F393258 JD393258 SZ393258 ACV393258 AMR393258 AWN393258 BGJ393258 BQF393258 CAB393258 CJX393258 CTT393258 DDP393258 DNL393258 DXH393258 EHD393258 EQZ393258 FAV393258 FKR393258 FUN393258 GEJ393258 GOF393258 GYB393258 HHX393258 HRT393258 IBP393258 ILL393258 IVH393258 JFD393258 JOZ393258 JYV393258 KIR393258 KSN393258 LCJ393258 LMF393258 LWB393258 MFX393258 MPT393258 MZP393258 NJL393258 NTH393258 ODD393258 OMZ393258 OWV393258 PGR393258 PQN393258 QAJ393258 QKF393258 QUB393258 RDX393258 RNT393258 RXP393258 SHL393258 SRH393258 TBD393258 TKZ393258 TUV393258 UER393258 UON393258 UYJ393258 VIF393258 VSB393258 WBX393258 WLT393258 WVP393258 D458794:F458794 JD458794 SZ458794 ACV458794 AMR458794 AWN458794 BGJ458794 BQF458794 CAB458794 CJX458794 CTT458794 DDP458794 DNL458794 DXH458794 EHD458794 EQZ458794 FAV458794 FKR458794 FUN458794 GEJ458794 GOF458794 GYB458794 HHX458794 HRT458794 IBP458794 ILL458794 IVH458794 JFD458794 JOZ458794 JYV458794 KIR458794 KSN458794 LCJ458794 LMF458794 LWB458794 MFX458794 MPT458794 MZP458794 NJL458794 NTH458794 ODD458794 OMZ458794 OWV458794 PGR458794 PQN458794 QAJ458794 QKF458794 QUB458794 RDX458794 RNT458794 RXP458794 SHL458794 SRH458794 TBD458794 TKZ458794 TUV458794 UER458794 UON458794 UYJ458794 VIF458794 VSB458794 WBX458794 WLT458794 WVP458794 D524330:F524330 JD524330 SZ524330 ACV524330 AMR524330 AWN524330 BGJ524330 BQF524330 CAB524330 CJX524330 CTT524330 DDP524330 DNL524330 DXH524330 EHD524330 EQZ524330 FAV524330 FKR524330 FUN524330 GEJ524330 GOF524330 GYB524330 HHX524330 HRT524330 IBP524330 ILL524330 IVH524330 JFD524330 JOZ524330 JYV524330 KIR524330 KSN524330 LCJ524330 LMF524330 LWB524330 MFX524330 MPT524330 MZP524330 NJL524330 NTH524330 ODD524330 OMZ524330 OWV524330 PGR524330 PQN524330 QAJ524330 QKF524330 QUB524330 RDX524330 RNT524330 RXP524330 SHL524330 SRH524330 TBD524330 TKZ524330 TUV524330 UER524330 UON524330 UYJ524330 VIF524330 VSB524330 WBX524330 WLT524330 WVP524330 D589866:F589866 JD589866 SZ589866 ACV589866 AMR589866 AWN589866 BGJ589866 BQF589866 CAB589866 CJX589866 CTT589866 DDP589866 DNL589866 DXH589866 EHD589866 EQZ589866 FAV589866 FKR589866 FUN589866 GEJ589866 GOF589866 GYB589866 HHX589866 HRT589866 IBP589866 ILL589866 IVH589866 JFD589866 JOZ589866 JYV589866 KIR589866 KSN589866 LCJ589866 LMF589866 LWB589866 MFX589866 MPT589866 MZP589866 NJL589866 NTH589866 ODD589866 OMZ589866 OWV589866 PGR589866 PQN589866 QAJ589866 QKF589866 QUB589866 RDX589866 RNT589866 RXP589866 SHL589866 SRH589866 TBD589866 TKZ589866 TUV589866 UER589866 UON589866 UYJ589866 VIF589866 VSB589866 WBX589866 WLT589866 WVP589866 D655402:F655402 JD655402 SZ655402 ACV655402 AMR655402 AWN655402 BGJ655402 BQF655402 CAB655402 CJX655402 CTT655402 DDP655402 DNL655402 DXH655402 EHD655402 EQZ655402 FAV655402 FKR655402 FUN655402 GEJ655402 GOF655402 GYB655402 HHX655402 HRT655402 IBP655402 ILL655402 IVH655402 JFD655402 JOZ655402 JYV655402 KIR655402 KSN655402 LCJ655402 LMF655402 LWB655402 MFX655402 MPT655402 MZP655402 NJL655402 NTH655402 ODD655402 OMZ655402 OWV655402 PGR655402 PQN655402 QAJ655402 QKF655402 QUB655402 RDX655402 RNT655402 RXP655402 SHL655402 SRH655402 TBD655402 TKZ655402 TUV655402 UER655402 UON655402 UYJ655402 VIF655402 VSB655402 WBX655402 WLT655402 WVP655402 D720938:F720938 JD720938 SZ720938 ACV720938 AMR720938 AWN720938 BGJ720938 BQF720938 CAB720938 CJX720938 CTT720938 DDP720938 DNL720938 DXH720938 EHD720938 EQZ720938 FAV720938 FKR720938 FUN720938 GEJ720938 GOF720938 GYB720938 HHX720938 HRT720938 IBP720938 ILL720938 IVH720938 JFD720938 JOZ720938 JYV720938 KIR720938 KSN720938 LCJ720938 LMF720938 LWB720938 MFX720938 MPT720938 MZP720938 NJL720938 NTH720938 ODD720938 OMZ720938 OWV720938 PGR720938 PQN720938 QAJ720938 QKF720938 QUB720938 RDX720938 RNT720938 RXP720938 SHL720938 SRH720938 TBD720938 TKZ720938 TUV720938 UER720938 UON720938 UYJ720938 VIF720938 VSB720938 WBX720938 WLT720938 WVP720938 D786474:F786474 JD786474 SZ786474 ACV786474 AMR786474 AWN786474 BGJ786474 BQF786474 CAB786474 CJX786474 CTT786474 DDP786474 DNL786474 DXH786474 EHD786474 EQZ786474 FAV786474 FKR786474 FUN786474 GEJ786474 GOF786474 GYB786474 HHX786474 HRT786474 IBP786474 ILL786474 IVH786474 JFD786474 JOZ786474 JYV786474 KIR786474 KSN786474 LCJ786474 LMF786474 LWB786474 MFX786474 MPT786474 MZP786474 NJL786474 NTH786474 ODD786474 OMZ786474 OWV786474 PGR786474 PQN786474 QAJ786474 QKF786474 QUB786474 RDX786474 RNT786474 RXP786474 SHL786474 SRH786474 TBD786474 TKZ786474 TUV786474 UER786474 UON786474 UYJ786474 VIF786474 VSB786474 WBX786474 WLT786474 WVP786474 D852010:F852010 JD852010 SZ852010 ACV852010 AMR852010 AWN852010 BGJ852010 BQF852010 CAB852010 CJX852010 CTT852010 DDP852010 DNL852010 DXH852010 EHD852010 EQZ852010 FAV852010 FKR852010 FUN852010 GEJ852010 GOF852010 GYB852010 HHX852010 HRT852010 IBP852010 ILL852010 IVH852010 JFD852010 JOZ852010 JYV852010 KIR852010 KSN852010 LCJ852010 LMF852010 LWB852010 MFX852010 MPT852010 MZP852010 NJL852010 NTH852010 ODD852010 OMZ852010 OWV852010 PGR852010 PQN852010 QAJ852010 QKF852010 QUB852010 RDX852010 RNT852010 RXP852010 SHL852010 SRH852010 TBD852010 TKZ852010 TUV852010 UER852010 UON852010 UYJ852010 VIF852010 VSB852010 WBX852010 WLT852010 WVP852010 D917546:F917546 JD917546 SZ917546 ACV917546 AMR917546 AWN917546 BGJ917546 BQF917546 CAB917546 CJX917546 CTT917546 DDP917546 DNL917546 DXH917546 EHD917546 EQZ917546 FAV917546 FKR917546 FUN917546 GEJ917546 GOF917546 GYB917546 HHX917546 HRT917546 IBP917546 ILL917546 IVH917546 JFD917546 JOZ917546 JYV917546 KIR917546 KSN917546 LCJ917546 LMF917546 LWB917546 MFX917546 MPT917546 MZP917546 NJL917546 NTH917546 ODD917546 OMZ917546 OWV917546 PGR917546 PQN917546 QAJ917546 QKF917546 QUB917546 RDX917546 RNT917546 RXP917546 SHL917546 SRH917546 TBD917546 TKZ917546 TUV917546 UER917546 UON917546 UYJ917546 VIF917546 VSB917546 WBX917546 WLT917546 WVP917546 D983082:F983082 JD983082 SZ983082 ACV983082 AMR983082 AWN983082 BGJ983082 BQF983082 CAB983082 CJX983082 CTT983082 DDP983082 DNL983082 DXH983082 EHD983082 EQZ983082 FAV983082 FKR983082 FUN983082 GEJ983082 GOF983082 GYB983082 HHX983082 HRT983082 IBP983082 ILL983082 IVH983082 JFD983082 JOZ983082 JYV983082 KIR983082 KSN983082 LCJ983082 LMF983082 LWB983082 MFX983082 MPT983082 MZP983082 NJL983082 NTH983082 ODD983082 OMZ983082 OWV983082 PGR983082 PQN983082 QAJ983082 QKF983082 QUB983082 RDX983082 RNT983082 RXP983082 SHL983082 SRH983082 TBD983082 TKZ983082 TUV983082 UER983082 UON983082 UYJ983082 VIF983082 VSB983082 WBX983082 WLT983082 D2:F2" xr:uid="{F972E4A1-04D3-40CF-9266-1DFE81CAB137}"/>
    <dataValidation allowBlank="1" prompt="UPDATED BY KHATEEB MUHAMMAD MUHYIDDEEN" sqref="T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T65578:T65580 JR65578:JR65580 TN65578:TN65580 ADJ65578:ADJ65580 ANF65578:ANF65580 AXB65578:AXB65580 BGX65578:BGX65580 BQT65578:BQT65580 CAP65578:CAP65580 CKL65578:CKL65580 CUH65578:CUH65580 DED65578:DED65580 DNZ65578:DNZ65580 DXV65578:DXV65580 EHR65578:EHR65580 ERN65578:ERN65580 FBJ65578:FBJ65580 FLF65578:FLF65580 FVB65578:FVB65580 GEX65578:GEX65580 GOT65578:GOT65580 GYP65578:GYP65580 HIL65578:HIL65580 HSH65578:HSH65580 ICD65578:ICD65580 ILZ65578:ILZ65580 IVV65578:IVV65580 JFR65578:JFR65580 JPN65578:JPN65580 JZJ65578:JZJ65580 KJF65578:KJF65580 KTB65578:KTB65580 LCX65578:LCX65580 LMT65578:LMT65580 LWP65578:LWP65580 MGL65578:MGL65580 MQH65578:MQH65580 NAD65578:NAD65580 NJZ65578:NJZ65580 NTV65578:NTV65580 ODR65578:ODR65580 ONN65578:ONN65580 OXJ65578:OXJ65580 PHF65578:PHF65580 PRB65578:PRB65580 QAX65578:QAX65580 QKT65578:QKT65580 QUP65578:QUP65580 REL65578:REL65580 ROH65578:ROH65580 RYD65578:RYD65580 SHZ65578:SHZ65580 SRV65578:SRV65580 TBR65578:TBR65580 TLN65578:TLN65580 TVJ65578:TVJ65580 UFF65578:UFF65580 UPB65578:UPB65580 UYX65578:UYX65580 VIT65578:VIT65580 VSP65578:VSP65580 WCL65578:WCL65580 WMH65578:WMH65580 WWD65578:WWD65580 T131114:T131116 JR131114:JR131116 TN131114:TN131116 ADJ131114:ADJ131116 ANF131114:ANF131116 AXB131114:AXB131116 BGX131114:BGX131116 BQT131114:BQT131116 CAP131114:CAP131116 CKL131114:CKL131116 CUH131114:CUH131116 DED131114:DED131116 DNZ131114:DNZ131116 DXV131114:DXV131116 EHR131114:EHR131116 ERN131114:ERN131116 FBJ131114:FBJ131116 FLF131114:FLF131116 FVB131114:FVB131116 GEX131114:GEX131116 GOT131114:GOT131116 GYP131114:GYP131116 HIL131114:HIL131116 HSH131114:HSH131116 ICD131114:ICD131116 ILZ131114:ILZ131116 IVV131114:IVV131116 JFR131114:JFR131116 JPN131114:JPN131116 JZJ131114:JZJ131116 KJF131114:KJF131116 KTB131114:KTB131116 LCX131114:LCX131116 LMT131114:LMT131116 LWP131114:LWP131116 MGL131114:MGL131116 MQH131114:MQH131116 NAD131114:NAD131116 NJZ131114:NJZ131116 NTV131114:NTV131116 ODR131114:ODR131116 ONN131114:ONN131116 OXJ131114:OXJ131116 PHF131114:PHF131116 PRB131114:PRB131116 QAX131114:QAX131116 QKT131114:QKT131116 QUP131114:QUP131116 REL131114:REL131116 ROH131114:ROH131116 RYD131114:RYD131116 SHZ131114:SHZ131116 SRV131114:SRV131116 TBR131114:TBR131116 TLN131114:TLN131116 TVJ131114:TVJ131116 UFF131114:UFF131116 UPB131114:UPB131116 UYX131114:UYX131116 VIT131114:VIT131116 VSP131114:VSP131116 WCL131114:WCL131116 WMH131114:WMH131116 WWD131114:WWD131116 T196650:T196652 JR196650:JR196652 TN196650:TN196652 ADJ196650:ADJ196652 ANF196650:ANF196652 AXB196650:AXB196652 BGX196650:BGX196652 BQT196650:BQT196652 CAP196650:CAP196652 CKL196650:CKL196652 CUH196650:CUH196652 DED196650:DED196652 DNZ196650:DNZ196652 DXV196650:DXV196652 EHR196650:EHR196652 ERN196650:ERN196652 FBJ196650:FBJ196652 FLF196650:FLF196652 FVB196650:FVB196652 GEX196650:GEX196652 GOT196650:GOT196652 GYP196650:GYP196652 HIL196650:HIL196652 HSH196650:HSH196652 ICD196650:ICD196652 ILZ196650:ILZ196652 IVV196650:IVV196652 JFR196650:JFR196652 JPN196650:JPN196652 JZJ196650:JZJ196652 KJF196650:KJF196652 KTB196650:KTB196652 LCX196650:LCX196652 LMT196650:LMT196652 LWP196650:LWP196652 MGL196650:MGL196652 MQH196650:MQH196652 NAD196650:NAD196652 NJZ196650:NJZ196652 NTV196650:NTV196652 ODR196650:ODR196652 ONN196650:ONN196652 OXJ196650:OXJ196652 PHF196650:PHF196652 PRB196650:PRB196652 QAX196650:QAX196652 QKT196650:QKT196652 QUP196650:QUP196652 REL196650:REL196652 ROH196650:ROH196652 RYD196650:RYD196652 SHZ196650:SHZ196652 SRV196650:SRV196652 TBR196650:TBR196652 TLN196650:TLN196652 TVJ196650:TVJ196652 UFF196650:UFF196652 UPB196650:UPB196652 UYX196650:UYX196652 VIT196650:VIT196652 VSP196650:VSP196652 WCL196650:WCL196652 WMH196650:WMH196652 WWD196650:WWD196652 T262186:T262188 JR262186:JR262188 TN262186:TN262188 ADJ262186:ADJ262188 ANF262186:ANF262188 AXB262186:AXB262188 BGX262186:BGX262188 BQT262186:BQT262188 CAP262186:CAP262188 CKL262186:CKL262188 CUH262186:CUH262188 DED262186:DED262188 DNZ262186:DNZ262188 DXV262186:DXV262188 EHR262186:EHR262188 ERN262186:ERN262188 FBJ262186:FBJ262188 FLF262186:FLF262188 FVB262186:FVB262188 GEX262186:GEX262188 GOT262186:GOT262188 GYP262186:GYP262188 HIL262186:HIL262188 HSH262186:HSH262188 ICD262186:ICD262188 ILZ262186:ILZ262188 IVV262186:IVV262188 JFR262186:JFR262188 JPN262186:JPN262188 JZJ262186:JZJ262188 KJF262186:KJF262188 KTB262186:KTB262188 LCX262186:LCX262188 LMT262186:LMT262188 LWP262186:LWP262188 MGL262186:MGL262188 MQH262186:MQH262188 NAD262186:NAD262188 NJZ262186:NJZ262188 NTV262186:NTV262188 ODR262186:ODR262188 ONN262186:ONN262188 OXJ262186:OXJ262188 PHF262186:PHF262188 PRB262186:PRB262188 QAX262186:QAX262188 QKT262186:QKT262188 QUP262186:QUP262188 REL262186:REL262188 ROH262186:ROH262188 RYD262186:RYD262188 SHZ262186:SHZ262188 SRV262186:SRV262188 TBR262186:TBR262188 TLN262186:TLN262188 TVJ262186:TVJ262188 UFF262186:UFF262188 UPB262186:UPB262188 UYX262186:UYX262188 VIT262186:VIT262188 VSP262186:VSP262188 WCL262186:WCL262188 WMH262186:WMH262188 WWD262186:WWD262188 T327722:T327724 JR327722:JR327724 TN327722:TN327724 ADJ327722:ADJ327724 ANF327722:ANF327724 AXB327722:AXB327724 BGX327722:BGX327724 BQT327722:BQT327724 CAP327722:CAP327724 CKL327722:CKL327724 CUH327722:CUH327724 DED327722:DED327724 DNZ327722:DNZ327724 DXV327722:DXV327724 EHR327722:EHR327724 ERN327722:ERN327724 FBJ327722:FBJ327724 FLF327722:FLF327724 FVB327722:FVB327724 GEX327722:GEX327724 GOT327722:GOT327724 GYP327722:GYP327724 HIL327722:HIL327724 HSH327722:HSH327724 ICD327722:ICD327724 ILZ327722:ILZ327724 IVV327722:IVV327724 JFR327722:JFR327724 JPN327722:JPN327724 JZJ327722:JZJ327724 KJF327722:KJF327724 KTB327722:KTB327724 LCX327722:LCX327724 LMT327722:LMT327724 LWP327722:LWP327724 MGL327722:MGL327724 MQH327722:MQH327724 NAD327722:NAD327724 NJZ327722:NJZ327724 NTV327722:NTV327724 ODR327722:ODR327724 ONN327722:ONN327724 OXJ327722:OXJ327724 PHF327722:PHF327724 PRB327722:PRB327724 QAX327722:QAX327724 QKT327722:QKT327724 QUP327722:QUP327724 REL327722:REL327724 ROH327722:ROH327724 RYD327722:RYD327724 SHZ327722:SHZ327724 SRV327722:SRV327724 TBR327722:TBR327724 TLN327722:TLN327724 TVJ327722:TVJ327724 UFF327722:UFF327724 UPB327722:UPB327724 UYX327722:UYX327724 VIT327722:VIT327724 VSP327722:VSP327724 WCL327722:WCL327724 WMH327722:WMH327724 WWD327722:WWD327724 T393258:T393260 JR393258:JR393260 TN393258:TN393260 ADJ393258:ADJ393260 ANF393258:ANF393260 AXB393258:AXB393260 BGX393258:BGX393260 BQT393258:BQT393260 CAP393258:CAP393260 CKL393258:CKL393260 CUH393258:CUH393260 DED393258:DED393260 DNZ393258:DNZ393260 DXV393258:DXV393260 EHR393258:EHR393260 ERN393258:ERN393260 FBJ393258:FBJ393260 FLF393258:FLF393260 FVB393258:FVB393260 GEX393258:GEX393260 GOT393258:GOT393260 GYP393258:GYP393260 HIL393258:HIL393260 HSH393258:HSH393260 ICD393258:ICD393260 ILZ393258:ILZ393260 IVV393258:IVV393260 JFR393258:JFR393260 JPN393258:JPN393260 JZJ393258:JZJ393260 KJF393258:KJF393260 KTB393258:KTB393260 LCX393258:LCX393260 LMT393258:LMT393260 LWP393258:LWP393260 MGL393258:MGL393260 MQH393258:MQH393260 NAD393258:NAD393260 NJZ393258:NJZ393260 NTV393258:NTV393260 ODR393258:ODR393260 ONN393258:ONN393260 OXJ393258:OXJ393260 PHF393258:PHF393260 PRB393258:PRB393260 QAX393258:QAX393260 QKT393258:QKT393260 QUP393258:QUP393260 REL393258:REL393260 ROH393258:ROH393260 RYD393258:RYD393260 SHZ393258:SHZ393260 SRV393258:SRV393260 TBR393258:TBR393260 TLN393258:TLN393260 TVJ393258:TVJ393260 UFF393258:UFF393260 UPB393258:UPB393260 UYX393258:UYX393260 VIT393258:VIT393260 VSP393258:VSP393260 WCL393258:WCL393260 WMH393258:WMH393260 WWD393258:WWD393260 T458794:T458796 JR458794:JR458796 TN458794:TN458796 ADJ458794:ADJ458796 ANF458794:ANF458796 AXB458794:AXB458796 BGX458794:BGX458796 BQT458794:BQT458796 CAP458794:CAP458796 CKL458794:CKL458796 CUH458794:CUH458796 DED458794:DED458796 DNZ458794:DNZ458796 DXV458794:DXV458796 EHR458794:EHR458796 ERN458794:ERN458796 FBJ458794:FBJ458796 FLF458794:FLF458796 FVB458794:FVB458796 GEX458794:GEX458796 GOT458794:GOT458796 GYP458794:GYP458796 HIL458794:HIL458796 HSH458794:HSH458796 ICD458794:ICD458796 ILZ458794:ILZ458796 IVV458794:IVV458796 JFR458794:JFR458796 JPN458794:JPN458796 JZJ458794:JZJ458796 KJF458794:KJF458796 KTB458794:KTB458796 LCX458794:LCX458796 LMT458794:LMT458796 LWP458794:LWP458796 MGL458794:MGL458796 MQH458794:MQH458796 NAD458794:NAD458796 NJZ458794:NJZ458796 NTV458794:NTV458796 ODR458794:ODR458796 ONN458794:ONN458796 OXJ458794:OXJ458796 PHF458794:PHF458796 PRB458794:PRB458796 QAX458794:QAX458796 QKT458794:QKT458796 QUP458794:QUP458796 REL458794:REL458796 ROH458794:ROH458796 RYD458794:RYD458796 SHZ458794:SHZ458796 SRV458794:SRV458796 TBR458794:TBR458796 TLN458794:TLN458796 TVJ458794:TVJ458796 UFF458794:UFF458796 UPB458794:UPB458796 UYX458794:UYX458796 VIT458794:VIT458796 VSP458794:VSP458796 WCL458794:WCL458796 WMH458794:WMH458796 WWD458794:WWD458796 T524330:T524332 JR524330:JR524332 TN524330:TN524332 ADJ524330:ADJ524332 ANF524330:ANF524332 AXB524330:AXB524332 BGX524330:BGX524332 BQT524330:BQT524332 CAP524330:CAP524332 CKL524330:CKL524332 CUH524330:CUH524332 DED524330:DED524332 DNZ524330:DNZ524332 DXV524330:DXV524332 EHR524330:EHR524332 ERN524330:ERN524332 FBJ524330:FBJ524332 FLF524330:FLF524332 FVB524330:FVB524332 GEX524330:GEX524332 GOT524330:GOT524332 GYP524330:GYP524332 HIL524330:HIL524332 HSH524330:HSH524332 ICD524330:ICD524332 ILZ524330:ILZ524332 IVV524330:IVV524332 JFR524330:JFR524332 JPN524330:JPN524332 JZJ524330:JZJ524332 KJF524330:KJF524332 KTB524330:KTB524332 LCX524330:LCX524332 LMT524330:LMT524332 LWP524330:LWP524332 MGL524330:MGL524332 MQH524330:MQH524332 NAD524330:NAD524332 NJZ524330:NJZ524332 NTV524330:NTV524332 ODR524330:ODR524332 ONN524330:ONN524332 OXJ524330:OXJ524332 PHF524330:PHF524332 PRB524330:PRB524332 QAX524330:QAX524332 QKT524330:QKT524332 QUP524330:QUP524332 REL524330:REL524332 ROH524330:ROH524332 RYD524330:RYD524332 SHZ524330:SHZ524332 SRV524330:SRV524332 TBR524330:TBR524332 TLN524330:TLN524332 TVJ524330:TVJ524332 UFF524330:UFF524332 UPB524330:UPB524332 UYX524330:UYX524332 VIT524330:VIT524332 VSP524330:VSP524332 WCL524330:WCL524332 WMH524330:WMH524332 WWD524330:WWD524332 T589866:T589868 JR589866:JR589868 TN589866:TN589868 ADJ589866:ADJ589868 ANF589866:ANF589868 AXB589866:AXB589868 BGX589866:BGX589868 BQT589866:BQT589868 CAP589866:CAP589868 CKL589866:CKL589868 CUH589866:CUH589868 DED589866:DED589868 DNZ589866:DNZ589868 DXV589866:DXV589868 EHR589866:EHR589868 ERN589866:ERN589868 FBJ589866:FBJ589868 FLF589866:FLF589868 FVB589866:FVB589868 GEX589866:GEX589868 GOT589866:GOT589868 GYP589866:GYP589868 HIL589866:HIL589868 HSH589866:HSH589868 ICD589866:ICD589868 ILZ589866:ILZ589868 IVV589866:IVV589868 JFR589866:JFR589868 JPN589866:JPN589868 JZJ589866:JZJ589868 KJF589866:KJF589868 KTB589866:KTB589868 LCX589866:LCX589868 LMT589866:LMT589868 LWP589866:LWP589868 MGL589866:MGL589868 MQH589866:MQH589868 NAD589866:NAD589868 NJZ589866:NJZ589868 NTV589866:NTV589868 ODR589866:ODR589868 ONN589866:ONN589868 OXJ589866:OXJ589868 PHF589866:PHF589868 PRB589866:PRB589868 QAX589866:QAX589868 QKT589866:QKT589868 QUP589866:QUP589868 REL589866:REL589868 ROH589866:ROH589868 RYD589866:RYD589868 SHZ589866:SHZ589868 SRV589866:SRV589868 TBR589866:TBR589868 TLN589866:TLN589868 TVJ589866:TVJ589868 UFF589866:UFF589868 UPB589866:UPB589868 UYX589866:UYX589868 VIT589866:VIT589868 VSP589866:VSP589868 WCL589866:WCL589868 WMH589866:WMH589868 WWD589866:WWD589868 T655402:T655404 JR655402:JR655404 TN655402:TN655404 ADJ655402:ADJ655404 ANF655402:ANF655404 AXB655402:AXB655404 BGX655402:BGX655404 BQT655402:BQT655404 CAP655402:CAP655404 CKL655402:CKL655404 CUH655402:CUH655404 DED655402:DED655404 DNZ655402:DNZ655404 DXV655402:DXV655404 EHR655402:EHR655404 ERN655402:ERN655404 FBJ655402:FBJ655404 FLF655402:FLF655404 FVB655402:FVB655404 GEX655402:GEX655404 GOT655402:GOT655404 GYP655402:GYP655404 HIL655402:HIL655404 HSH655402:HSH655404 ICD655402:ICD655404 ILZ655402:ILZ655404 IVV655402:IVV655404 JFR655402:JFR655404 JPN655402:JPN655404 JZJ655402:JZJ655404 KJF655402:KJF655404 KTB655402:KTB655404 LCX655402:LCX655404 LMT655402:LMT655404 LWP655402:LWP655404 MGL655402:MGL655404 MQH655402:MQH655404 NAD655402:NAD655404 NJZ655402:NJZ655404 NTV655402:NTV655404 ODR655402:ODR655404 ONN655402:ONN655404 OXJ655402:OXJ655404 PHF655402:PHF655404 PRB655402:PRB655404 QAX655402:QAX655404 QKT655402:QKT655404 QUP655402:QUP655404 REL655402:REL655404 ROH655402:ROH655404 RYD655402:RYD655404 SHZ655402:SHZ655404 SRV655402:SRV655404 TBR655402:TBR655404 TLN655402:TLN655404 TVJ655402:TVJ655404 UFF655402:UFF655404 UPB655402:UPB655404 UYX655402:UYX655404 VIT655402:VIT655404 VSP655402:VSP655404 WCL655402:WCL655404 WMH655402:WMH655404 WWD655402:WWD655404 T720938:T720940 JR720938:JR720940 TN720938:TN720940 ADJ720938:ADJ720940 ANF720938:ANF720940 AXB720938:AXB720940 BGX720938:BGX720940 BQT720938:BQT720940 CAP720938:CAP720940 CKL720938:CKL720940 CUH720938:CUH720940 DED720938:DED720940 DNZ720938:DNZ720940 DXV720938:DXV720940 EHR720938:EHR720940 ERN720938:ERN720940 FBJ720938:FBJ720940 FLF720938:FLF720940 FVB720938:FVB720940 GEX720938:GEX720940 GOT720938:GOT720940 GYP720938:GYP720940 HIL720938:HIL720940 HSH720938:HSH720940 ICD720938:ICD720940 ILZ720938:ILZ720940 IVV720938:IVV720940 JFR720938:JFR720940 JPN720938:JPN720940 JZJ720938:JZJ720940 KJF720938:KJF720940 KTB720938:KTB720940 LCX720938:LCX720940 LMT720938:LMT720940 LWP720938:LWP720940 MGL720938:MGL720940 MQH720938:MQH720940 NAD720938:NAD720940 NJZ720938:NJZ720940 NTV720938:NTV720940 ODR720938:ODR720940 ONN720938:ONN720940 OXJ720938:OXJ720940 PHF720938:PHF720940 PRB720938:PRB720940 QAX720938:QAX720940 QKT720938:QKT720940 QUP720938:QUP720940 REL720938:REL720940 ROH720938:ROH720940 RYD720938:RYD720940 SHZ720938:SHZ720940 SRV720938:SRV720940 TBR720938:TBR720940 TLN720938:TLN720940 TVJ720938:TVJ720940 UFF720938:UFF720940 UPB720938:UPB720940 UYX720938:UYX720940 VIT720938:VIT720940 VSP720938:VSP720940 WCL720938:WCL720940 WMH720938:WMH720940 WWD720938:WWD720940 T786474:T786476 JR786474:JR786476 TN786474:TN786476 ADJ786474:ADJ786476 ANF786474:ANF786476 AXB786474:AXB786476 BGX786474:BGX786476 BQT786474:BQT786476 CAP786474:CAP786476 CKL786474:CKL786476 CUH786474:CUH786476 DED786474:DED786476 DNZ786474:DNZ786476 DXV786474:DXV786476 EHR786474:EHR786476 ERN786474:ERN786476 FBJ786474:FBJ786476 FLF786474:FLF786476 FVB786474:FVB786476 GEX786474:GEX786476 GOT786474:GOT786476 GYP786474:GYP786476 HIL786474:HIL786476 HSH786474:HSH786476 ICD786474:ICD786476 ILZ786474:ILZ786476 IVV786474:IVV786476 JFR786474:JFR786476 JPN786474:JPN786476 JZJ786474:JZJ786476 KJF786474:KJF786476 KTB786474:KTB786476 LCX786474:LCX786476 LMT786474:LMT786476 LWP786474:LWP786476 MGL786474:MGL786476 MQH786474:MQH786476 NAD786474:NAD786476 NJZ786474:NJZ786476 NTV786474:NTV786476 ODR786474:ODR786476 ONN786474:ONN786476 OXJ786474:OXJ786476 PHF786474:PHF786476 PRB786474:PRB786476 QAX786474:QAX786476 QKT786474:QKT786476 QUP786474:QUP786476 REL786474:REL786476 ROH786474:ROH786476 RYD786474:RYD786476 SHZ786474:SHZ786476 SRV786474:SRV786476 TBR786474:TBR786476 TLN786474:TLN786476 TVJ786474:TVJ786476 UFF786474:UFF786476 UPB786474:UPB786476 UYX786474:UYX786476 VIT786474:VIT786476 VSP786474:VSP786476 WCL786474:WCL786476 WMH786474:WMH786476 WWD786474:WWD786476 T852010:T852012 JR852010:JR852012 TN852010:TN852012 ADJ852010:ADJ852012 ANF852010:ANF852012 AXB852010:AXB852012 BGX852010:BGX852012 BQT852010:BQT852012 CAP852010:CAP852012 CKL852010:CKL852012 CUH852010:CUH852012 DED852010:DED852012 DNZ852010:DNZ852012 DXV852010:DXV852012 EHR852010:EHR852012 ERN852010:ERN852012 FBJ852010:FBJ852012 FLF852010:FLF852012 FVB852010:FVB852012 GEX852010:GEX852012 GOT852010:GOT852012 GYP852010:GYP852012 HIL852010:HIL852012 HSH852010:HSH852012 ICD852010:ICD852012 ILZ852010:ILZ852012 IVV852010:IVV852012 JFR852010:JFR852012 JPN852010:JPN852012 JZJ852010:JZJ852012 KJF852010:KJF852012 KTB852010:KTB852012 LCX852010:LCX852012 LMT852010:LMT852012 LWP852010:LWP852012 MGL852010:MGL852012 MQH852010:MQH852012 NAD852010:NAD852012 NJZ852010:NJZ852012 NTV852010:NTV852012 ODR852010:ODR852012 ONN852010:ONN852012 OXJ852010:OXJ852012 PHF852010:PHF852012 PRB852010:PRB852012 QAX852010:QAX852012 QKT852010:QKT852012 QUP852010:QUP852012 REL852010:REL852012 ROH852010:ROH852012 RYD852010:RYD852012 SHZ852010:SHZ852012 SRV852010:SRV852012 TBR852010:TBR852012 TLN852010:TLN852012 TVJ852010:TVJ852012 UFF852010:UFF852012 UPB852010:UPB852012 UYX852010:UYX852012 VIT852010:VIT852012 VSP852010:VSP852012 WCL852010:WCL852012 WMH852010:WMH852012 WWD852010:WWD852012 T917546:T917548 JR917546:JR917548 TN917546:TN917548 ADJ917546:ADJ917548 ANF917546:ANF917548 AXB917546:AXB917548 BGX917546:BGX917548 BQT917546:BQT917548 CAP917546:CAP917548 CKL917546:CKL917548 CUH917546:CUH917548 DED917546:DED917548 DNZ917546:DNZ917548 DXV917546:DXV917548 EHR917546:EHR917548 ERN917546:ERN917548 FBJ917546:FBJ917548 FLF917546:FLF917548 FVB917546:FVB917548 GEX917546:GEX917548 GOT917546:GOT917548 GYP917546:GYP917548 HIL917546:HIL917548 HSH917546:HSH917548 ICD917546:ICD917548 ILZ917546:ILZ917548 IVV917546:IVV917548 JFR917546:JFR917548 JPN917546:JPN917548 JZJ917546:JZJ917548 KJF917546:KJF917548 KTB917546:KTB917548 LCX917546:LCX917548 LMT917546:LMT917548 LWP917546:LWP917548 MGL917546:MGL917548 MQH917546:MQH917548 NAD917546:NAD917548 NJZ917546:NJZ917548 NTV917546:NTV917548 ODR917546:ODR917548 ONN917546:ONN917548 OXJ917546:OXJ917548 PHF917546:PHF917548 PRB917546:PRB917548 QAX917546:QAX917548 QKT917546:QKT917548 QUP917546:QUP917548 REL917546:REL917548 ROH917546:ROH917548 RYD917546:RYD917548 SHZ917546:SHZ917548 SRV917546:SRV917548 TBR917546:TBR917548 TLN917546:TLN917548 TVJ917546:TVJ917548 UFF917546:UFF917548 UPB917546:UPB917548 UYX917546:UYX917548 VIT917546:VIT917548 VSP917546:VSP917548 WCL917546:WCL917548 WMH917546:WMH917548 WWD917546:WWD917548 T983082:T983084 JR983082:JR983084 TN983082:TN983084 ADJ983082:ADJ983084 ANF983082:ANF983084 AXB983082:AXB983084 BGX983082:BGX983084 BQT983082:BQT983084 CAP983082:CAP983084 CKL983082:CKL983084 CUH983082:CUH983084 DED983082:DED983084 DNZ983082:DNZ983084 DXV983082:DXV983084 EHR983082:EHR983084 ERN983082:ERN983084 FBJ983082:FBJ983084 FLF983082:FLF983084 FVB983082:FVB983084 GEX983082:GEX983084 GOT983082:GOT983084 GYP983082:GYP983084 HIL983082:HIL983084 HSH983082:HSH983084 ICD983082:ICD983084 ILZ983082:ILZ983084 IVV983082:IVV983084 JFR983082:JFR983084 JPN983082:JPN983084 JZJ983082:JZJ983084 KJF983082:KJF983084 KTB983082:KTB983084 LCX983082:LCX983084 LMT983082:LMT983084 LWP983082:LWP983084 MGL983082:MGL983084 MQH983082:MQH983084 NAD983082:NAD983084 NJZ983082:NJZ983084 NTV983082:NTV983084 ODR983082:ODR983084 ONN983082:ONN983084 OXJ983082:OXJ983084 PHF983082:PHF983084 PRB983082:PRB983084 QAX983082:QAX983084 QKT983082:QKT983084 QUP983082:QUP983084 REL983082:REL983084 ROH983082:ROH983084 RYD983082:RYD983084 SHZ983082:SHZ983084 SRV983082:SRV983084 TBR983082:TBR983084 TLN983082:TLN983084 TVJ983082:TVJ983084 UFF983082:UFF983084 UPB983082:UPB983084 UYX983082:UYX983084 VIT983082:VIT983084 VSP983082:VSP983084 WCL983082:WCL983084 WMH983082:WMH983084 WWD983082:WWD983084 C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C65578:C65580 JC65578:JC65580 SY65578:SY65580 ACU65578:ACU65580 AMQ65578:AMQ65580 AWM65578:AWM65580 BGI65578:BGI65580 BQE65578:BQE65580 CAA65578:CAA65580 CJW65578:CJW65580 CTS65578:CTS65580 DDO65578:DDO65580 DNK65578:DNK65580 DXG65578:DXG65580 EHC65578:EHC65580 EQY65578:EQY65580 FAU65578:FAU65580 FKQ65578:FKQ65580 FUM65578:FUM65580 GEI65578:GEI65580 GOE65578:GOE65580 GYA65578:GYA65580 HHW65578:HHW65580 HRS65578:HRS65580 IBO65578:IBO65580 ILK65578:ILK65580 IVG65578:IVG65580 JFC65578:JFC65580 JOY65578:JOY65580 JYU65578:JYU65580 KIQ65578:KIQ65580 KSM65578:KSM65580 LCI65578:LCI65580 LME65578:LME65580 LWA65578:LWA65580 MFW65578:MFW65580 MPS65578:MPS65580 MZO65578:MZO65580 NJK65578:NJK65580 NTG65578:NTG65580 ODC65578:ODC65580 OMY65578:OMY65580 OWU65578:OWU65580 PGQ65578:PGQ65580 PQM65578:PQM65580 QAI65578:QAI65580 QKE65578:QKE65580 QUA65578:QUA65580 RDW65578:RDW65580 RNS65578:RNS65580 RXO65578:RXO65580 SHK65578:SHK65580 SRG65578:SRG65580 TBC65578:TBC65580 TKY65578:TKY65580 TUU65578:TUU65580 UEQ65578:UEQ65580 UOM65578:UOM65580 UYI65578:UYI65580 VIE65578:VIE65580 VSA65578:VSA65580 WBW65578:WBW65580 WLS65578:WLS65580 WVO65578:WVO65580 C131114:C131116 JC131114:JC131116 SY131114:SY131116 ACU131114:ACU131116 AMQ131114:AMQ131116 AWM131114:AWM131116 BGI131114:BGI131116 BQE131114:BQE131116 CAA131114:CAA131116 CJW131114:CJW131116 CTS131114:CTS131116 DDO131114:DDO131116 DNK131114:DNK131116 DXG131114:DXG131116 EHC131114:EHC131116 EQY131114:EQY131116 FAU131114:FAU131116 FKQ131114:FKQ131116 FUM131114:FUM131116 GEI131114:GEI131116 GOE131114:GOE131116 GYA131114:GYA131116 HHW131114:HHW131116 HRS131114:HRS131116 IBO131114:IBO131116 ILK131114:ILK131116 IVG131114:IVG131116 JFC131114:JFC131116 JOY131114:JOY131116 JYU131114:JYU131116 KIQ131114:KIQ131116 KSM131114:KSM131116 LCI131114:LCI131116 LME131114:LME131116 LWA131114:LWA131116 MFW131114:MFW131116 MPS131114:MPS131116 MZO131114:MZO131116 NJK131114:NJK131116 NTG131114:NTG131116 ODC131114:ODC131116 OMY131114:OMY131116 OWU131114:OWU131116 PGQ131114:PGQ131116 PQM131114:PQM131116 QAI131114:QAI131116 QKE131114:QKE131116 QUA131114:QUA131116 RDW131114:RDW131116 RNS131114:RNS131116 RXO131114:RXO131116 SHK131114:SHK131116 SRG131114:SRG131116 TBC131114:TBC131116 TKY131114:TKY131116 TUU131114:TUU131116 UEQ131114:UEQ131116 UOM131114:UOM131116 UYI131114:UYI131116 VIE131114:VIE131116 VSA131114:VSA131116 WBW131114:WBW131116 WLS131114:WLS131116 WVO131114:WVO131116 C196650:C196652 JC196650:JC196652 SY196650:SY196652 ACU196650:ACU196652 AMQ196650:AMQ196652 AWM196650:AWM196652 BGI196650:BGI196652 BQE196650:BQE196652 CAA196650:CAA196652 CJW196650:CJW196652 CTS196650:CTS196652 DDO196650:DDO196652 DNK196650:DNK196652 DXG196650:DXG196652 EHC196650:EHC196652 EQY196650:EQY196652 FAU196650:FAU196652 FKQ196650:FKQ196652 FUM196650:FUM196652 GEI196650:GEI196652 GOE196650:GOE196652 GYA196650:GYA196652 HHW196650:HHW196652 HRS196650:HRS196652 IBO196650:IBO196652 ILK196650:ILK196652 IVG196650:IVG196652 JFC196650:JFC196652 JOY196650:JOY196652 JYU196650:JYU196652 KIQ196650:KIQ196652 KSM196650:KSM196652 LCI196650:LCI196652 LME196650:LME196652 LWA196650:LWA196652 MFW196650:MFW196652 MPS196650:MPS196652 MZO196650:MZO196652 NJK196650:NJK196652 NTG196650:NTG196652 ODC196650:ODC196652 OMY196650:OMY196652 OWU196650:OWU196652 PGQ196650:PGQ196652 PQM196650:PQM196652 QAI196650:QAI196652 QKE196650:QKE196652 QUA196650:QUA196652 RDW196650:RDW196652 RNS196650:RNS196652 RXO196650:RXO196652 SHK196650:SHK196652 SRG196650:SRG196652 TBC196650:TBC196652 TKY196650:TKY196652 TUU196650:TUU196652 UEQ196650:UEQ196652 UOM196650:UOM196652 UYI196650:UYI196652 VIE196650:VIE196652 VSA196650:VSA196652 WBW196650:WBW196652 WLS196650:WLS196652 WVO196650:WVO196652 C262186:C262188 JC262186:JC262188 SY262186:SY262188 ACU262186:ACU262188 AMQ262186:AMQ262188 AWM262186:AWM262188 BGI262186:BGI262188 BQE262186:BQE262188 CAA262186:CAA262188 CJW262186:CJW262188 CTS262186:CTS262188 DDO262186:DDO262188 DNK262186:DNK262188 DXG262186:DXG262188 EHC262186:EHC262188 EQY262186:EQY262188 FAU262186:FAU262188 FKQ262186:FKQ262188 FUM262186:FUM262188 GEI262186:GEI262188 GOE262186:GOE262188 GYA262186:GYA262188 HHW262186:HHW262188 HRS262186:HRS262188 IBO262186:IBO262188 ILK262186:ILK262188 IVG262186:IVG262188 JFC262186:JFC262188 JOY262186:JOY262188 JYU262186:JYU262188 KIQ262186:KIQ262188 KSM262186:KSM262188 LCI262186:LCI262188 LME262186:LME262188 LWA262186:LWA262188 MFW262186:MFW262188 MPS262186:MPS262188 MZO262186:MZO262188 NJK262186:NJK262188 NTG262186:NTG262188 ODC262186:ODC262188 OMY262186:OMY262188 OWU262186:OWU262188 PGQ262186:PGQ262188 PQM262186:PQM262188 QAI262186:QAI262188 QKE262186:QKE262188 QUA262186:QUA262188 RDW262186:RDW262188 RNS262186:RNS262188 RXO262186:RXO262188 SHK262186:SHK262188 SRG262186:SRG262188 TBC262186:TBC262188 TKY262186:TKY262188 TUU262186:TUU262188 UEQ262186:UEQ262188 UOM262186:UOM262188 UYI262186:UYI262188 VIE262186:VIE262188 VSA262186:VSA262188 WBW262186:WBW262188 WLS262186:WLS262188 WVO262186:WVO262188 C327722:C327724 JC327722:JC327724 SY327722:SY327724 ACU327722:ACU327724 AMQ327722:AMQ327724 AWM327722:AWM327724 BGI327722:BGI327724 BQE327722:BQE327724 CAA327722:CAA327724 CJW327722:CJW327724 CTS327722:CTS327724 DDO327722:DDO327724 DNK327722:DNK327724 DXG327722:DXG327724 EHC327722:EHC327724 EQY327722:EQY327724 FAU327722:FAU327724 FKQ327722:FKQ327724 FUM327722:FUM327724 GEI327722:GEI327724 GOE327722:GOE327724 GYA327722:GYA327724 HHW327722:HHW327724 HRS327722:HRS327724 IBO327722:IBO327724 ILK327722:ILK327724 IVG327722:IVG327724 JFC327722:JFC327724 JOY327722:JOY327724 JYU327722:JYU327724 KIQ327722:KIQ327724 KSM327722:KSM327724 LCI327722:LCI327724 LME327722:LME327724 LWA327722:LWA327724 MFW327722:MFW327724 MPS327722:MPS327724 MZO327722:MZO327724 NJK327722:NJK327724 NTG327722:NTG327724 ODC327722:ODC327724 OMY327722:OMY327724 OWU327722:OWU327724 PGQ327722:PGQ327724 PQM327722:PQM327724 QAI327722:QAI327724 QKE327722:QKE327724 QUA327722:QUA327724 RDW327722:RDW327724 RNS327722:RNS327724 RXO327722:RXO327724 SHK327722:SHK327724 SRG327722:SRG327724 TBC327722:TBC327724 TKY327722:TKY327724 TUU327722:TUU327724 UEQ327722:UEQ327724 UOM327722:UOM327724 UYI327722:UYI327724 VIE327722:VIE327724 VSA327722:VSA327724 WBW327722:WBW327724 WLS327722:WLS327724 WVO327722:WVO327724 C393258:C393260 JC393258:JC393260 SY393258:SY393260 ACU393258:ACU393260 AMQ393258:AMQ393260 AWM393258:AWM393260 BGI393258:BGI393260 BQE393258:BQE393260 CAA393258:CAA393260 CJW393258:CJW393260 CTS393258:CTS393260 DDO393258:DDO393260 DNK393258:DNK393260 DXG393258:DXG393260 EHC393258:EHC393260 EQY393258:EQY393260 FAU393258:FAU393260 FKQ393258:FKQ393260 FUM393258:FUM393260 GEI393258:GEI393260 GOE393258:GOE393260 GYA393258:GYA393260 HHW393258:HHW393260 HRS393258:HRS393260 IBO393258:IBO393260 ILK393258:ILK393260 IVG393258:IVG393260 JFC393258:JFC393260 JOY393258:JOY393260 JYU393258:JYU393260 KIQ393258:KIQ393260 KSM393258:KSM393260 LCI393258:LCI393260 LME393258:LME393260 LWA393258:LWA393260 MFW393258:MFW393260 MPS393258:MPS393260 MZO393258:MZO393260 NJK393258:NJK393260 NTG393258:NTG393260 ODC393258:ODC393260 OMY393258:OMY393260 OWU393258:OWU393260 PGQ393258:PGQ393260 PQM393258:PQM393260 QAI393258:QAI393260 QKE393258:QKE393260 QUA393258:QUA393260 RDW393258:RDW393260 RNS393258:RNS393260 RXO393258:RXO393260 SHK393258:SHK393260 SRG393258:SRG393260 TBC393258:TBC393260 TKY393258:TKY393260 TUU393258:TUU393260 UEQ393258:UEQ393260 UOM393258:UOM393260 UYI393258:UYI393260 VIE393258:VIE393260 VSA393258:VSA393260 WBW393258:WBW393260 WLS393258:WLS393260 WVO393258:WVO393260 C458794:C458796 JC458794:JC458796 SY458794:SY458796 ACU458794:ACU458796 AMQ458794:AMQ458796 AWM458794:AWM458796 BGI458794:BGI458796 BQE458794:BQE458796 CAA458794:CAA458796 CJW458794:CJW458796 CTS458794:CTS458796 DDO458794:DDO458796 DNK458794:DNK458796 DXG458794:DXG458796 EHC458794:EHC458796 EQY458794:EQY458796 FAU458794:FAU458796 FKQ458794:FKQ458796 FUM458794:FUM458796 GEI458794:GEI458796 GOE458794:GOE458796 GYA458794:GYA458796 HHW458794:HHW458796 HRS458794:HRS458796 IBO458794:IBO458796 ILK458794:ILK458796 IVG458794:IVG458796 JFC458794:JFC458796 JOY458794:JOY458796 JYU458794:JYU458796 KIQ458794:KIQ458796 KSM458794:KSM458796 LCI458794:LCI458796 LME458794:LME458796 LWA458794:LWA458796 MFW458794:MFW458796 MPS458794:MPS458796 MZO458794:MZO458796 NJK458794:NJK458796 NTG458794:NTG458796 ODC458794:ODC458796 OMY458794:OMY458796 OWU458794:OWU458796 PGQ458794:PGQ458796 PQM458794:PQM458796 QAI458794:QAI458796 QKE458794:QKE458796 QUA458794:QUA458796 RDW458794:RDW458796 RNS458794:RNS458796 RXO458794:RXO458796 SHK458794:SHK458796 SRG458794:SRG458796 TBC458794:TBC458796 TKY458794:TKY458796 TUU458794:TUU458796 UEQ458794:UEQ458796 UOM458794:UOM458796 UYI458794:UYI458796 VIE458794:VIE458796 VSA458794:VSA458796 WBW458794:WBW458796 WLS458794:WLS458796 WVO458794:WVO458796 C524330:C524332 JC524330:JC524332 SY524330:SY524332 ACU524330:ACU524332 AMQ524330:AMQ524332 AWM524330:AWM524332 BGI524330:BGI524332 BQE524330:BQE524332 CAA524330:CAA524332 CJW524330:CJW524332 CTS524330:CTS524332 DDO524330:DDO524332 DNK524330:DNK524332 DXG524330:DXG524332 EHC524330:EHC524332 EQY524330:EQY524332 FAU524330:FAU524332 FKQ524330:FKQ524332 FUM524330:FUM524332 GEI524330:GEI524332 GOE524330:GOE524332 GYA524330:GYA524332 HHW524330:HHW524332 HRS524330:HRS524332 IBO524330:IBO524332 ILK524330:ILK524332 IVG524330:IVG524332 JFC524330:JFC524332 JOY524330:JOY524332 JYU524330:JYU524332 KIQ524330:KIQ524332 KSM524330:KSM524332 LCI524330:LCI524332 LME524330:LME524332 LWA524330:LWA524332 MFW524330:MFW524332 MPS524330:MPS524332 MZO524330:MZO524332 NJK524330:NJK524332 NTG524330:NTG524332 ODC524330:ODC524332 OMY524330:OMY524332 OWU524330:OWU524332 PGQ524330:PGQ524332 PQM524330:PQM524332 QAI524330:QAI524332 QKE524330:QKE524332 QUA524330:QUA524332 RDW524330:RDW524332 RNS524330:RNS524332 RXO524330:RXO524332 SHK524330:SHK524332 SRG524330:SRG524332 TBC524330:TBC524332 TKY524330:TKY524332 TUU524330:TUU524332 UEQ524330:UEQ524332 UOM524330:UOM524332 UYI524330:UYI524332 VIE524330:VIE524332 VSA524330:VSA524332 WBW524330:WBW524332 WLS524330:WLS524332 WVO524330:WVO524332 C589866:C589868 JC589866:JC589868 SY589866:SY589868 ACU589866:ACU589868 AMQ589866:AMQ589868 AWM589866:AWM589868 BGI589866:BGI589868 BQE589866:BQE589868 CAA589866:CAA589868 CJW589866:CJW589868 CTS589866:CTS589868 DDO589866:DDO589868 DNK589866:DNK589868 DXG589866:DXG589868 EHC589866:EHC589868 EQY589866:EQY589868 FAU589866:FAU589868 FKQ589866:FKQ589868 FUM589866:FUM589868 GEI589866:GEI589868 GOE589866:GOE589868 GYA589866:GYA589868 HHW589866:HHW589868 HRS589866:HRS589868 IBO589866:IBO589868 ILK589866:ILK589868 IVG589866:IVG589868 JFC589866:JFC589868 JOY589866:JOY589868 JYU589866:JYU589868 KIQ589866:KIQ589868 KSM589866:KSM589868 LCI589866:LCI589868 LME589866:LME589868 LWA589866:LWA589868 MFW589866:MFW589868 MPS589866:MPS589868 MZO589866:MZO589868 NJK589866:NJK589868 NTG589866:NTG589868 ODC589866:ODC589868 OMY589866:OMY589868 OWU589866:OWU589868 PGQ589866:PGQ589868 PQM589866:PQM589868 QAI589866:QAI589868 QKE589866:QKE589868 QUA589866:QUA589868 RDW589866:RDW589868 RNS589866:RNS589868 RXO589866:RXO589868 SHK589866:SHK589868 SRG589866:SRG589868 TBC589866:TBC589868 TKY589866:TKY589868 TUU589866:TUU589868 UEQ589866:UEQ589868 UOM589866:UOM589868 UYI589866:UYI589868 VIE589866:VIE589868 VSA589866:VSA589868 WBW589866:WBW589868 WLS589866:WLS589868 WVO589866:WVO589868 C655402:C655404 JC655402:JC655404 SY655402:SY655404 ACU655402:ACU655404 AMQ655402:AMQ655404 AWM655402:AWM655404 BGI655402:BGI655404 BQE655402:BQE655404 CAA655402:CAA655404 CJW655402:CJW655404 CTS655402:CTS655404 DDO655402:DDO655404 DNK655402:DNK655404 DXG655402:DXG655404 EHC655402:EHC655404 EQY655402:EQY655404 FAU655402:FAU655404 FKQ655402:FKQ655404 FUM655402:FUM655404 GEI655402:GEI655404 GOE655402:GOE655404 GYA655402:GYA655404 HHW655402:HHW655404 HRS655402:HRS655404 IBO655402:IBO655404 ILK655402:ILK655404 IVG655402:IVG655404 JFC655402:JFC655404 JOY655402:JOY655404 JYU655402:JYU655404 KIQ655402:KIQ655404 KSM655402:KSM655404 LCI655402:LCI655404 LME655402:LME655404 LWA655402:LWA655404 MFW655402:MFW655404 MPS655402:MPS655404 MZO655402:MZO655404 NJK655402:NJK655404 NTG655402:NTG655404 ODC655402:ODC655404 OMY655402:OMY655404 OWU655402:OWU655404 PGQ655402:PGQ655404 PQM655402:PQM655404 QAI655402:QAI655404 QKE655402:QKE655404 QUA655402:QUA655404 RDW655402:RDW655404 RNS655402:RNS655404 RXO655402:RXO655404 SHK655402:SHK655404 SRG655402:SRG655404 TBC655402:TBC655404 TKY655402:TKY655404 TUU655402:TUU655404 UEQ655402:UEQ655404 UOM655402:UOM655404 UYI655402:UYI655404 VIE655402:VIE655404 VSA655402:VSA655404 WBW655402:WBW655404 WLS655402:WLS655404 WVO655402:WVO655404 C720938:C720940 JC720938:JC720940 SY720938:SY720940 ACU720938:ACU720940 AMQ720938:AMQ720940 AWM720938:AWM720940 BGI720938:BGI720940 BQE720938:BQE720940 CAA720938:CAA720940 CJW720938:CJW720940 CTS720938:CTS720940 DDO720938:DDO720940 DNK720938:DNK720940 DXG720938:DXG720940 EHC720938:EHC720940 EQY720938:EQY720940 FAU720938:FAU720940 FKQ720938:FKQ720940 FUM720938:FUM720940 GEI720938:GEI720940 GOE720938:GOE720940 GYA720938:GYA720940 HHW720938:HHW720940 HRS720938:HRS720940 IBO720938:IBO720940 ILK720938:ILK720940 IVG720938:IVG720940 JFC720938:JFC720940 JOY720938:JOY720940 JYU720938:JYU720940 KIQ720938:KIQ720940 KSM720938:KSM720940 LCI720938:LCI720940 LME720938:LME720940 LWA720938:LWA720940 MFW720938:MFW720940 MPS720938:MPS720940 MZO720938:MZO720940 NJK720938:NJK720940 NTG720938:NTG720940 ODC720938:ODC720940 OMY720938:OMY720940 OWU720938:OWU720940 PGQ720938:PGQ720940 PQM720938:PQM720940 QAI720938:QAI720940 QKE720938:QKE720940 QUA720938:QUA720940 RDW720938:RDW720940 RNS720938:RNS720940 RXO720938:RXO720940 SHK720938:SHK720940 SRG720938:SRG720940 TBC720938:TBC720940 TKY720938:TKY720940 TUU720938:TUU720940 UEQ720938:UEQ720940 UOM720938:UOM720940 UYI720938:UYI720940 VIE720938:VIE720940 VSA720938:VSA720940 WBW720938:WBW720940 WLS720938:WLS720940 WVO720938:WVO720940 C786474:C786476 JC786474:JC786476 SY786474:SY786476 ACU786474:ACU786476 AMQ786474:AMQ786476 AWM786474:AWM786476 BGI786474:BGI786476 BQE786474:BQE786476 CAA786474:CAA786476 CJW786474:CJW786476 CTS786474:CTS786476 DDO786474:DDO786476 DNK786474:DNK786476 DXG786474:DXG786476 EHC786474:EHC786476 EQY786474:EQY786476 FAU786474:FAU786476 FKQ786474:FKQ786476 FUM786474:FUM786476 GEI786474:GEI786476 GOE786474:GOE786476 GYA786474:GYA786476 HHW786474:HHW786476 HRS786474:HRS786476 IBO786474:IBO786476 ILK786474:ILK786476 IVG786474:IVG786476 JFC786474:JFC786476 JOY786474:JOY786476 JYU786474:JYU786476 KIQ786474:KIQ786476 KSM786474:KSM786476 LCI786474:LCI786476 LME786474:LME786476 LWA786474:LWA786476 MFW786474:MFW786476 MPS786474:MPS786476 MZO786474:MZO786476 NJK786474:NJK786476 NTG786474:NTG786476 ODC786474:ODC786476 OMY786474:OMY786476 OWU786474:OWU786476 PGQ786474:PGQ786476 PQM786474:PQM786476 QAI786474:QAI786476 QKE786474:QKE786476 QUA786474:QUA786476 RDW786474:RDW786476 RNS786474:RNS786476 RXO786474:RXO786476 SHK786474:SHK786476 SRG786474:SRG786476 TBC786474:TBC786476 TKY786474:TKY786476 TUU786474:TUU786476 UEQ786474:UEQ786476 UOM786474:UOM786476 UYI786474:UYI786476 VIE786474:VIE786476 VSA786474:VSA786476 WBW786474:WBW786476 WLS786474:WLS786476 WVO786474:WVO786476 C852010:C852012 JC852010:JC852012 SY852010:SY852012 ACU852010:ACU852012 AMQ852010:AMQ852012 AWM852010:AWM852012 BGI852010:BGI852012 BQE852010:BQE852012 CAA852010:CAA852012 CJW852010:CJW852012 CTS852010:CTS852012 DDO852010:DDO852012 DNK852010:DNK852012 DXG852010:DXG852012 EHC852010:EHC852012 EQY852010:EQY852012 FAU852010:FAU852012 FKQ852010:FKQ852012 FUM852010:FUM852012 GEI852010:GEI852012 GOE852010:GOE852012 GYA852010:GYA852012 HHW852010:HHW852012 HRS852010:HRS852012 IBO852010:IBO852012 ILK852010:ILK852012 IVG852010:IVG852012 JFC852010:JFC852012 JOY852010:JOY852012 JYU852010:JYU852012 KIQ852010:KIQ852012 KSM852010:KSM852012 LCI852010:LCI852012 LME852010:LME852012 LWA852010:LWA852012 MFW852010:MFW852012 MPS852010:MPS852012 MZO852010:MZO852012 NJK852010:NJK852012 NTG852010:NTG852012 ODC852010:ODC852012 OMY852010:OMY852012 OWU852010:OWU852012 PGQ852010:PGQ852012 PQM852010:PQM852012 QAI852010:QAI852012 QKE852010:QKE852012 QUA852010:QUA852012 RDW852010:RDW852012 RNS852010:RNS852012 RXO852010:RXO852012 SHK852010:SHK852012 SRG852010:SRG852012 TBC852010:TBC852012 TKY852010:TKY852012 TUU852010:TUU852012 UEQ852010:UEQ852012 UOM852010:UOM852012 UYI852010:UYI852012 VIE852010:VIE852012 VSA852010:VSA852012 WBW852010:WBW852012 WLS852010:WLS852012 WVO852010:WVO852012 C917546:C917548 JC917546:JC917548 SY917546:SY917548 ACU917546:ACU917548 AMQ917546:AMQ917548 AWM917546:AWM917548 BGI917546:BGI917548 BQE917546:BQE917548 CAA917546:CAA917548 CJW917546:CJW917548 CTS917546:CTS917548 DDO917546:DDO917548 DNK917546:DNK917548 DXG917546:DXG917548 EHC917546:EHC917548 EQY917546:EQY917548 FAU917546:FAU917548 FKQ917546:FKQ917548 FUM917546:FUM917548 GEI917546:GEI917548 GOE917546:GOE917548 GYA917546:GYA917548 HHW917546:HHW917548 HRS917546:HRS917548 IBO917546:IBO917548 ILK917546:ILK917548 IVG917546:IVG917548 JFC917546:JFC917548 JOY917546:JOY917548 JYU917546:JYU917548 KIQ917546:KIQ917548 KSM917546:KSM917548 LCI917546:LCI917548 LME917546:LME917548 LWA917546:LWA917548 MFW917546:MFW917548 MPS917546:MPS917548 MZO917546:MZO917548 NJK917546:NJK917548 NTG917546:NTG917548 ODC917546:ODC917548 OMY917546:OMY917548 OWU917546:OWU917548 PGQ917546:PGQ917548 PQM917546:PQM917548 QAI917546:QAI917548 QKE917546:QKE917548 QUA917546:QUA917548 RDW917546:RDW917548 RNS917546:RNS917548 RXO917546:RXO917548 SHK917546:SHK917548 SRG917546:SRG917548 TBC917546:TBC917548 TKY917546:TKY917548 TUU917546:TUU917548 UEQ917546:UEQ917548 UOM917546:UOM917548 UYI917546:UYI917548 VIE917546:VIE917548 VSA917546:VSA917548 WBW917546:WBW917548 WLS917546:WLS917548 WVO917546:WVO917548 C983082:C983084 JC983082:JC983084 SY983082:SY983084 ACU983082:ACU983084 AMQ983082:AMQ983084 AWM983082:AWM983084 BGI983082:BGI983084 BQE983082:BQE983084 CAA983082:CAA983084 CJW983082:CJW983084 CTS983082:CTS983084 DDO983082:DDO983084 DNK983082:DNK983084 DXG983082:DXG983084 EHC983082:EHC983084 EQY983082:EQY983084 FAU983082:FAU983084 FKQ983082:FKQ983084 FUM983082:FUM983084 GEI983082:GEI983084 GOE983082:GOE983084 GYA983082:GYA983084 HHW983082:HHW983084 HRS983082:HRS983084 IBO983082:IBO983084 ILK983082:ILK983084 IVG983082:IVG983084 JFC983082:JFC983084 JOY983082:JOY983084 JYU983082:JYU983084 KIQ983082:KIQ983084 KSM983082:KSM983084 LCI983082:LCI983084 LME983082:LME983084 LWA983082:LWA983084 MFW983082:MFW983084 MPS983082:MPS983084 MZO983082:MZO983084 NJK983082:NJK983084 NTG983082:NTG983084 ODC983082:ODC983084 OMY983082:OMY983084 OWU983082:OWU983084 PGQ983082:PGQ983084 PQM983082:PQM983084 QAI983082:QAI983084 QKE983082:QKE983084 QUA983082:QUA983084 RDW983082:RDW983084 RNS983082:RNS983084 RXO983082:RXO983084 SHK983082:SHK983084 SRG983082:SRG983084 TBC983082:TBC983084 TKY983082:TKY983084 TUU983082:TUU983084 UEQ983082:UEQ983084 UOM983082:UOM983084 UYI983082:UYI983084 VIE983082:VIE983084 VSA983082:VSA983084 WBW983082:WBW983084 WLS983082:WLS983084 WVO983082:WVO983084 WWA983082:WWB983084 JO2:JP2 TK2:TL2 ADG2:ADH2 ANC2:AND2 AWY2:AWZ2 BGU2:BGV2 BQQ2:BQR2 CAM2:CAN2 CKI2:CKJ2 CUE2:CUF2 DEA2:DEB2 DNW2:DNX2 DXS2:DXT2 EHO2:EHP2 ERK2:ERL2 FBG2:FBH2 FLC2:FLD2 FUY2:FUZ2 GEU2:GEV2 GOQ2:GOR2 GYM2:GYN2 HII2:HIJ2 HSE2:HSF2 ICA2:ICB2 ILW2:ILX2 IVS2:IVT2 JFO2:JFP2 JPK2:JPL2 JZG2:JZH2 KJC2:KJD2 KSY2:KSZ2 LCU2:LCV2 LMQ2:LMR2 LWM2:LWN2 MGI2:MGJ2 MQE2:MQF2 NAA2:NAB2 NJW2:NJX2 NTS2:NTT2 ODO2:ODP2 ONK2:ONL2 OXG2:OXH2 PHC2:PHD2 PQY2:PQZ2 QAU2:QAV2 QKQ2:QKR2 QUM2:QUN2 REI2:REJ2 ROE2:ROF2 RYA2:RYB2 SHW2:SHX2 SRS2:SRT2 TBO2:TBP2 TLK2:TLL2 TVG2:TVH2 UFC2:UFD2 UOY2:UOZ2 UYU2:UYV2 VIQ2:VIR2 VSM2:VSN2 WCI2:WCJ2 WME2:WMF2 WWA2:WWB2 Q65578:R65580 JO65578:JP65580 TK65578:TL65580 ADG65578:ADH65580 ANC65578:AND65580 AWY65578:AWZ65580 BGU65578:BGV65580 BQQ65578:BQR65580 CAM65578:CAN65580 CKI65578:CKJ65580 CUE65578:CUF65580 DEA65578:DEB65580 DNW65578:DNX65580 DXS65578:DXT65580 EHO65578:EHP65580 ERK65578:ERL65580 FBG65578:FBH65580 FLC65578:FLD65580 FUY65578:FUZ65580 GEU65578:GEV65580 GOQ65578:GOR65580 GYM65578:GYN65580 HII65578:HIJ65580 HSE65578:HSF65580 ICA65578:ICB65580 ILW65578:ILX65580 IVS65578:IVT65580 JFO65578:JFP65580 JPK65578:JPL65580 JZG65578:JZH65580 KJC65578:KJD65580 KSY65578:KSZ65580 LCU65578:LCV65580 LMQ65578:LMR65580 LWM65578:LWN65580 MGI65578:MGJ65580 MQE65578:MQF65580 NAA65578:NAB65580 NJW65578:NJX65580 NTS65578:NTT65580 ODO65578:ODP65580 ONK65578:ONL65580 OXG65578:OXH65580 PHC65578:PHD65580 PQY65578:PQZ65580 QAU65578:QAV65580 QKQ65578:QKR65580 QUM65578:QUN65580 REI65578:REJ65580 ROE65578:ROF65580 RYA65578:RYB65580 SHW65578:SHX65580 SRS65578:SRT65580 TBO65578:TBP65580 TLK65578:TLL65580 TVG65578:TVH65580 UFC65578:UFD65580 UOY65578:UOZ65580 UYU65578:UYV65580 VIQ65578:VIR65580 VSM65578:VSN65580 WCI65578:WCJ65580 WME65578:WMF65580 WWA65578:WWB65580 Q131114:R131116 JO131114:JP131116 TK131114:TL131116 ADG131114:ADH131116 ANC131114:AND131116 AWY131114:AWZ131116 BGU131114:BGV131116 BQQ131114:BQR131116 CAM131114:CAN131116 CKI131114:CKJ131116 CUE131114:CUF131116 DEA131114:DEB131116 DNW131114:DNX131116 DXS131114:DXT131116 EHO131114:EHP131116 ERK131114:ERL131116 FBG131114:FBH131116 FLC131114:FLD131116 FUY131114:FUZ131116 GEU131114:GEV131116 GOQ131114:GOR131116 GYM131114:GYN131116 HII131114:HIJ131116 HSE131114:HSF131116 ICA131114:ICB131116 ILW131114:ILX131116 IVS131114:IVT131116 JFO131114:JFP131116 JPK131114:JPL131116 JZG131114:JZH131116 KJC131114:KJD131116 KSY131114:KSZ131116 LCU131114:LCV131116 LMQ131114:LMR131116 LWM131114:LWN131116 MGI131114:MGJ131116 MQE131114:MQF131116 NAA131114:NAB131116 NJW131114:NJX131116 NTS131114:NTT131116 ODO131114:ODP131116 ONK131114:ONL131116 OXG131114:OXH131116 PHC131114:PHD131116 PQY131114:PQZ131116 QAU131114:QAV131116 QKQ131114:QKR131116 QUM131114:QUN131116 REI131114:REJ131116 ROE131114:ROF131116 RYA131114:RYB131116 SHW131114:SHX131116 SRS131114:SRT131116 TBO131114:TBP131116 TLK131114:TLL131116 TVG131114:TVH131116 UFC131114:UFD131116 UOY131114:UOZ131116 UYU131114:UYV131116 VIQ131114:VIR131116 VSM131114:VSN131116 WCI131114:WCJ131116 WME131114:WMF131116 WWA131114:WWB131116 Q196650:R196652 JO196650:JP196652 TK196650:TL196652 ADG196650:ADH196652 ANC196650:AND196652 AWY196650:AWZ196652 BGU196650:BGV196652 BQQ196650:BQR196652 CAM196650:CAN196652 CKI196650:CKJ196652 CUE196650:CUF196652 DEA196650:DEB196652 DNW196650:DNX196652 DXS196650:DXT196652 EHO196650:EHP196652 ERK196650:ERL196652 FBG196650:FBH196652 FLC196650:FLD196652 FUY196650:FUZ196652 GEU196650:GEV196652 GOQ196650:GOR196652 GYM196650:GYN196652 HII196650:HIJ196652 HSE196650:HSF196652 ICA196650:ICB196652 ILW196650:ILX196652 IVS196650:IVT196652 JFO196650:JFP196652 JPK196650:JPL196652 JZG196650:JZH196652 KJC196650:KJD196652 KSY196650:KSZ196652 LCU196650:LCV196652 LMQ196650:LMR196652 LWM196650:LWN196652 MGI196650:MGJ196652 MQE196650:MQF196652 NAA196650:NAB196652 NJW196650:NJX196652 NTS196650:NTT196652 ODO196650:ODP196652 ONK196650:ONL196652 OXG196650:OXH196652 PHC196650:PHD196652 PQY196650:PQZ196652 QAU196650:QAV196652 QKQ196650:QKR196652 QUM196650:QUN196652 REI196650:REJ196652 ROE196650:ROF196652 RYA196650:RYB196652 SHW196650:SHX196652 SRS196650:SRT196652 TBO196650:TBP196652 TLK196650:TLL196652 TVG196650:TVH196652 UFC196650:UFD196652 UOY196650:UOZ196652 UYU196650:UYV196652 VIQ196650:VIR196652 VSM196650:VSN196652 WCI196650:WCJ196652 WME196650:WMF196652 WWA196650:WWB196652 Q262186:R262188 JO262186:JP262188 TK262186:TL262188 ADG262186:ADH262188 ANC262186:AND262188 AWY262186:AWZ262188 BGU262186:BGV262188 BQQ262186:BQR262188 CAM262186:CAN262188 CKI262186:CKJ262188 CUE262186:CUF262188 DEA262186:DEB262188 DNW262186:DNX262188 DXS262186:DXT262188 EHO262186:EHP262188 ERK262186:ERL262188 FBG262186:FBH262188 FLC262186:FLD262188 FUY262186:FUZ262188 GEU262186:GEV262188 GOQ262186:GOR262188 GYM262186:GYN262188 HII262186:HIJ262188 HSE262186:HSF262188 ICA262186:ICB262188 ILW262186:ILX262188 IVS262186:IVT262188 JFO262186:JFP262188 JPK262186:JPL262188 JZG262186:JZH262188 KJC262186:KJD262188 KSY262186:KSZ262188 LCU262186:LCV262188 LMQ262186:LMR262188 LWM262186:LWN262188 MGI262186:MGJ262188 MQE262186:MQF262188 NAA262186:NAB262188 NJW262186:NJX262188 NTS262186:NTT262188 ODO262186:ODP262188 ONK262186:ONL262188 OXG262186:OXH262188 PHC262186:PHD262188 PQY262186:PQZ262188 QAU262186:QAV262188 QKQ262186:QKR262188 QUM262186:QUN262188 REI262186:REJ262188 ROE262186:ROF262188 RYA262186:RYB262188 SHW262186:SHX262188 SRS262186:SRT262188 TBO262186:TBP262188 TLK262186:TLL262188 TVG262186:TVH262188 UFC262186:UFD262188 UOY262186:UOZ262188 UYU262186:UYV262188 VIQ262186:VIR262188 VSM262186:VSN262188 WCI262186:WCJ262188 WME262186:WMF262188 WWA262186:WWB262188 Q327722:R327724 JO327722:JP327724 TK327722:TL327724 ADG327722:ADH327724 ANC327722:AND327724 AWY327722:AWZ327724 BGU327722:BGV327724 BQQ327722:BQR327724 CAM327722:CAN327724 CKI327722:CKJ327724 CUE327722:CUF327724 DEA327722:DEB327724 DNW327722:DNX327724 DXS327722:DXT327724 EHO327722:EHP327724 ERK327722:ERL327724 FBG327722:FBH327724 FLC327722:FLD327724 FUY327722:FUZ327724 GEU327722:GEV327724 GOQ327722:GOR327724 GYM327722:GYN327724 HII327722:HIJ327724 HSE327722:HSF327724 ICA327722:ICB327724 ILW327722:ILX327724 IVS327722:IVT327724 JFO327722:JFP327724 JPK327722:JPL327724 JZG327722:JZH327724 KJC327722:KJD327724 KSY327722:KSZ327724 LCU327722:LCV327724 LMQ327722:LMR327724 LWM327722:LWN327724 MGI327722:MGJ327724 MQE327722:MQF327724 NAA327722:NAB327724 NJW327722:NJX327724 NTS327722:NTT327724 ODO327722:ODP327724 ONK327722:ONL327724 OXG327722:OXH327724 PHC327722:PHD327724 PQY327722:PQZ327724 QAU327722:QAV327724 QKQ327722:QKR327724 QUM327722:QUN327724 REI327722:REJ327724 ROE327722:ROF327724 RYA327722:RYB327724 SHW327722:SHX327724 SRS327722:SRT327724 TBO327722:TBP327724 TLK327722:TLL327724 TVG327722:TVH327724 UFC327722:UFD327724 UOY327722:UOZ327724 UYU327722:UYV327724 VIQ327722:VIR327724 VSM327722:VSN327724 WCI327722:WCJ327724 WME327722:WMF327724 WWA327722:WWB327724 Q393258:R393260 JO393258:JP393260 TK393258:TL393260 ADG393258:ADH393260 ANC393258:AND393260 AWY393258:AWZ393260 BGU393258:BGV393260 BQQ393258:BQR393260 CAM393258:CAN393260 CKI393258:CKJ393260 CUE393258:CUF393260 DEA393258:DEB393260 DNW393258:DNX393260 DXS393258:DXT393260 EHO393258:EHP393260 ERK393258:ERL393260 FBG393258:FBH393260 FLC393258:FLD393260 FUY393258:FUZ393260 GEU393258:GEV393260 GOQ393258:GOR393260 GYM393258:GYN393260 HII393258:HIJ393260 HSE393258:HSF393260 ICA393258:ICB393260 ILW393258:ILX393260 IVS393258:IVT393260 JFO393258:JFP393260 JPK393258:JPL393260 JZG393258:JZH393260 KJC393258:KJD393260 KSY393258:KSZ393260 LCU393258:LCV393260 LMQ393258:LMR393260 LWM393258:LWN393260 MGI393258:MGJ393260 MQE393258:MQF393260 NAA393258:NAB393260 NJW393258:NJX393260 NTS393258:NTT393260 ODO393258:ODP393260 ONK393258:ONL393260 OXG393258:OXH393260 PHC393258:PHD393260 PQY393258:PQZ393260 QAU393258:QAV393260 QKQ393258:QKR393260 QUM393258:QUN393260 REI393258:REJ393260 ROE393258:ROF393260 RYA393258:RYB393260 SHW393258:SHX393260 SRS393258:SRT393260 TBO393258:TBP393260 TLK393258:TLL393260 TVG393258:TVH393260 UFC393258:UFD393260 UOY393258:UOZ393260 UYU393258:UYV393260 VIQ393258:VIR393260 VSM393258:VSN393260 WCI393258:WCJ393260 WME393258:WMF393260 WWA393258:WWB393260 Q458794:R458796 JO458794:JP458796 TK458794:TL458796 ADG458794:ADH458796 ANC458794:AND458796 AWY458794:AWZ458796 BGU458794:BGV458796 BQQ458794:BQR458796 CAM458794:CAN458796 CKI458794:CKJ458796 CUE458794:CUF458796 DEA458794:DEB458796 DNW458794:DNX458796 DXS458794:DXT458796 EHO458794:EHP458796 ERK458794:ERL458796 FBG458794:FBH458796 FLC458794:FLD458796 FUY458794:FUZ458796 GEU458794:GEV458796 GOQ458794:GOR458796 GYM458794:GYN458796 HII458794:HIJ458796 HSE458794:HSF458796 ICA458794:ICB458796 ILW458794:ILX458796 IVS458794:IVT458796 JFO458794:JFP458796 JPK458794:JPL458796 JZG458794:JZH458796 KJC458794:KJD458796 KSY458794:KSZ458796 LCU458794:LCV458796 LMQ458794:LMR458796 LWM458794:LWN458796 MGI458794:MGJ458796 MQE458794:MQF458796 NAA458794:NAB458796 NJW458794:NJX458796 NTS458794:NTT458796 ODO458794:ODP458796 ONK458794:ONL458796 OXG458794:OXH458796 PHC458794:PHD458796 PQY458794:PQZ458796 QAU458794:QAV458796 QKQ458794:QKR458796 QUM458794:QUN458796 REI458794:REJ458796 ROE458794:ROF458796 RYA458794:RYB458796 SHW458794:SHX458796 SRS458794:SRT458796 TBO458794:TBP458796 TLK458794:TLL458796 TVG458794:TVH458796 UFC458794:UFD458796 UOY458794:UOZ458796 UYU458794:UYV458796 VIQ458794:VIR458796 VSM458794:VSN458796 WCI458794:WCJ458796 WME458794:WMF458796 WWA458794:WWB458796 Q524330:R524332 JO524330:JP524332 TK524330:TL524332 ADG524330:ADH524332 ANC524330:AND524332 AWY524330:AWZ524332 BGU524330:BGV524332 BQQ524330:BQR524332 CAM524330:CAN524332 CKI524330:CKJ524332 CUE524330:CUF524332 DEA524330:DEB524332 DNW524330:DNX524332 DXS524330:DXT524332 EHO524330:EHP524332 ERK524330:ERL524332 FBG524330:FBH524332 FLC524330:FLD524332 FUY524330:FUZ524332 GEU524330:GEV524332 GOQ524330:GOR524332 GYM524330:GYN524332 HII524330:HIJ524332 HSE524330:HSF524332 ICA524330:ICB524332 ILW524330:ILX524332 IVS524330:IVT524332 JFO524330:JFP524332 JPK524330:JPL524332 JZG524330:JZH524332 KJC524330:KJD524332 KSY524330:KSZ524332 LCU524330:LCV524332 LMQ524330:LMR524332 LWM524330:LWN524332 MGI524330:MGJ524332 MQE524330:MQF524332 NAA524330:NAB524332 NJW524330:NJX524332 NTS524330:NTT524332 ODO524330:ODP524332 ONK524330:ONL524332 OXG524330:OXH524332 PHC524330:PHD524332 PQY524330:PQZ524332 QAU524330:QAV524332 QKQ524330:QKR524332 QUM524330:QUN524332 REI524330:REJ524332 ROE524330:ROF524332 RYA524330:RYB524332 SHW524330:SHX524332 SRS524330:SRT524332 TBO524330:TBP524332 TLK524330:TLL524332 TVG524330:TVH524332 UFC524330:UFD524332 UOY524330:UOZ524332 UYU524330:UYV524332 VIQ524330:VIR524332 VSM524330:VSN524332 WCI524330:WCJ524332 WME524330:WMF524332 WWA524330:WWB524332 Q589866:R589868 JO589866:JP589868 TK589866:TL589868 ADG589866:ADH589868 ANC589866:AND589868 AWY589866:AWZ589868 BGU589866:BGV589868 BQQ589866:BQR589868 CAM589866:CAN589868 CKI589866:CKJ589868 CUE589866:CUF589868 DEA589866:DEB589868 DNW589866:DNX589868 DXS589866:DXT589868 EHO589866:EHP589868 ERK589866:ERL589868 FBG589866:FBH589868 FLC589866:FLD589868 FUY589866:FUZ589868 GEU589866:GEV589868 GOQ589866:GOR589868 GYM589866:GYN589868 HII589866:HIJ589868 HSE589866:HSF589868 ICA589866:ICB589868 ILW589866:ILX589868 IVS589866:IVT589868 JFO589866:JFP589868 JPK589866:JPL589868 JZG589866:JZH589868 KJC589866:KJD589868 KSY589866:KSZ589868 LCU589866:LCV589868 LMQ589866:LMR589868 LWM589866:LWN589868 MGI589866:MGJ589868 MQE589866:MQF589868 NAA589866:NAB589868 NJW589866:NJX589868 NTS589866:NTT589868 ODO589866:ODP589868 ONK589866:ONL589868 OXG589866:OXH589868 PHC589866:PHD589868 PQY589866:PQZ589868 QAU589866:QAV589868 QKQ589866:QKR589868 QUM589866:QUN589868 REI589866:REJ589868 ROE589866:ROF589868 RYA589866:RYB589868 SHW589866:SHX589868 SRS589866:SRT589868 TBO589866:TBP589868 TLK589866:TLL589868 TVG589866:TVH589868 UFC589866:UFD589868 UOY589866:UOZ589868 UYU589866:UYV589868 VIQ589866:VIR589868 VSM589866:VSN589868 WCI589866:WCJ589868 WME589866:WMF589868 WWA589866:WWB589868 Q655402:R655404 JO655402:JP655404 TK655402:TL655404 ADG655402:ADH655404 ANC655402:AND655404 AWY655402:AWZ655404 BGU655402:BGV655404 BQQ655402:BQR655404 CAM655402:CAN655404 CKI655402:CKJ655404 CUE655402:CUF655404 DEA655402:DEB655404 DNW655402:DNX655404 DXS655402:DXT655404 EHO655402:EHP655404 ERK655402:ERL655404 FBG655402:FBH655404 FLC655402:FLD655404 FUY655402:FUZ655404 GEU655402:GEV655404 GOQ655402:GOR655404 GYM655402:GYN655404 HII655402:HIJ655404 HSE655402:HSF655404 ICA655402:ICB655404 ILW655402:ILX655404 IVS655402:IVT655404 JFO655402:JFP655404 JPK655402:JPL655404 JZG655402:JZH655404 KJC655402:KJD655404 KSY655402:KSZ655404 LCU655402:LCV655404 LMQ655402:LMR655404 LWM655402:LWN655404 MGI655402:MGJ655404 MQE655402:MQF655404 NAA655402:NAB655404 NJW655402:NJX655404 NTS655402:NTT655404 ODO655402:ODP655404 ONK655402:ONL655404 OXG655402:OXH655404 PHC655402:PHD655404 PQY655402:PQZ655404 QAU655402:QAV655404 QKQ655402:QKR655404 QUM655402:QUN655404 REI655402:REJ655404 ROE655402:ROF655404 RYA655402:RYB655404 SHW655402:SHX655404 SRS655402:SRT655404 TBO655402:TBP655404 TLK655402:TLL655404 TVG655402:TVH655404 UFC655402:UFD655404 UOY655402:UOZ655404 UYU655402:UYV655404 VIQ655402:VIR655404 VSM655402:VSN655404 WCI655402:WCJ655404 WME655402:WMF655404 WWA655402:WWB655404 Q720938:R720940 JO720938:JP720940 TK720938:TL720940 ADG720938:ADH720940 ANC720938:AND720940 AWY720938:AWZ720940 BGU720938:BGV720940 BQQ720938:BQR720940 CAM720938:CAN720940 CKI720938:CKJ720940 CUE720938:CUF720940 DEA720938:DEB720940 DNW720938:DNX720940 DXS720938:DXT720940 EHO720938:EHP720940 ERK720938:ERL720940 FBG720938:FBH720940 FLC720938:FLD720940 FUY720938:FUZ720940 GEU720938:GEV720940 GOQ720938:GOR720940 GYM720938:GYN720940 HII720938:HIJ720940 HSE720938:HSF720940 ICA720938:ICB720940 ILW720938:ILX720940 IVS720938:IVT720940 JFO720938:JFP720940 JPK720938:JPL720940 JZG720938:JZH720940 KJC720938:KJD720940 KSY720938:KSZ720940 LCU720938:LCV720940 LMQ720938:LMR720940 LWM720938:LWN720940 MGI720938:MGJ720940 MQE720938:MQF720940 NAA720938:NAB720940 NJW720938:NJX720940 NTS720938:NTT720940 ODO720938:ODP720940 ONK720938:ONL720940 OXG720938:OXH720940 PHC720938:PHD720940 PQY720938:PQZ720940 QAU720938:QAV720940 QKQ720938:QKR720940 QUM720938:QUN720940 REI720938:REJ720940 ROE720938:ROF720940 RYA720938:RYB720940 SHW720938:SHX720940 SRS720938:SRT720940 TBO720938:TBP720940 TLK720938:TLL720940 TVG720938:TVH720940 UFC720938:UFD720940 UOY720938:UOZ720940 UYU720938:UYV720940 VIQ720938:VIR720940 VSM720938:VSN720940 WCI720938:WCJ720940 WME720938:WMF720940 WWA720938:WWB720940 Q786474:R786476 JO786474:JP786476 TK786474:TL786476 ADG786474:ADH786476 ANC786474:AND786476 AWY786474:AWZ786476 BGU786474:BGV786476 BQQ786474:BQR786476 CAM786474:CAN786476 CKI786474:CKJ786476 CUE786474:CUF786476 DEA786474:DEB786476 DNW786474:DNX786476 DXS786474:DXT786476 EHO786474:EHP786476 ERK786474:ERL786476 FBG786474:FBH786476 FLC786474:FLD786476 FUY786474:FUZ786476 GEU786474:GEV786476 GOQ786474:GOR786476 GYM786474:GYN786476 HII786474:HIJ786476 HSE786474:HSF786476 ICA786474:ICB786476 ILW786474:ILX786476 IVS786474:IVT786476 JFO786474:JFP786476 JPK786474:JPL786476 JZG786474:JZH786476 KJC786474:KJD786476 KSY786474:KSZ786476 LCU786474:LCV786476 LMQ786474:LMR786476 LWM786474:LWN786476 MGI786474:MGJ786476 MQE786474:MQF786476 NAA786474:NAB786476 NJW786474:NJX786476 NTS786474:NTT786476 ODO786474:ODP786476 ONK786474:ONL786476 OXG786474:OXH786476 PHC786474:PHD786476 PQY786474:PQZ786476 QAU786474:QAV786476 QKQ786474:QKR786476 QUM786474:QUN786476 REI786474:REJ786476 ROE786474:ROF786476 RYA786474:RYB786476 SHW786474:SHX786476 SRS786474:SRT786476 TBO786474:TBP786476 TLK786474:TLL786476 TVG786474:TVH786476 UFC786474:UFD786476 UOY786474:UOZ786476 UYU786474:UYV786476 VIQ786474:VIR786476 VSM786474:VSN786476 WCI786474:WCJ786476 WME786474:WMF786476 WWA786474:WWB786476 Q852010:R852012 JO852010:JP852012 TK852010:TL852012 ADG852010:ADH852012 ANC852010:AND852012 AWY852010:AWZ852012 BGU852010:BGV852012 BQQ852010:BQR852012 CAM852010:CAN852012 CKI852010:CKJ852012 CUE852010:CUF852012 DEA852010:DEB852012 DNW852010:DNX852012 DXS852010:DXT852012 EHO852010:EHP852012 ERK852010:ERL852012 FBG852010:FBH852012 FLC852010:FLD852012 FUY852010:FUZ852012 GEU852010:GEV852012 GOQ852010:GOR852012 GYM852010:GYN852012 HII852010:HIJ852012 HSE852010:HSF852012 ICA852010:ICB852012 ILW852010:ILX852012 IVS852010:IVT852012 JFO852010:JFP852012 JPK852010:JPL852012 JZG852010:JZH852012 KJC852010:KJD852012 KSY852010:KSZ852012 LCU852010:LCV852012 LMQ852010:LMR852012 LWM852010:LWN852012 MGI852010:MGJ852012 MQE852010:MQF852012 NAA852010:NAB852012 NJW852010:NJX852012 NTS852010:NTT852012 ODO852010:ODP852012 ONK852010:ONL852012 OXG852010:OXH852012 PHC852010:PHD852012 PQY852010:PQZ852012 QAU852010:QAV852012 QKQ852010:QKR852012 QUM852010:QUN852012 REI852010:REJ852012 ROE852010:ROF852012 RYA852010:RYB852012 SHW852010:SHX852012 SRS852010:SRT852012 TBO852010:TBP852012 TLK852010:TLL852012 TVG852010:TVH852012 UFC852010:UFD852012 UOY852010:UOZ852012 UYU852010:UYV852012 VIQ852010:VIR852012 VSM852010:VSN852012 WCI852010:WCJ852012 WME852010:WMF852012 WWA852010:WWB852012 Q917546:R917548 JO917546:JP917548 TK917546:TL917548 ADG917546:ADH917548 ANC917546:AND917548 AWY917546:AWZ917548 BGU917546:BGV917548 BQQ917546:BQR917548 CAM917546:CAN917548 CKI917546:CKJ917548 CUE917546:CUF917548 DEA917546:DEB917548 DNW917546:DNX917548 DXS917546:DXT917548 EHO917546:EHP917548 ERK917546:ERL917548 FBG917546:FBH917548 FLC917546:FLD917548 FUY917546:FUZ917548 GEU917546:GEV917548 GOQ917546:GOR917548 GYM917546:GYN917548 HII917546:HIJ917548 HSE917546:HSF917548 ICA917546:ICB917548 ILW917546:ILX917548 IVS917546:IVT917548 JFO917546:JFP917548 JPK917546:JPL917548 JZG917546:JZH917548 KJC917546:KJD917548 KSY917546:KSZ917548 LCU917546:LCV917548 LMQ917546:LMR917548 LWM917546:LWN917548 MGI917546:MGJ917548 MQE917546:MQF917548 NAA917546:NAB917548 NJW917546:NJX917548 NTS917546:NTT917548 ODO917546:ODP917548 ONK917546:ONL917548 OXG917546:OXH917548 PHC917546:PHD917548 PQY917546:PQZ917548 QAU917546:QAV917548 QKQ917546:QKR917548 QUM917546:QUN917548 REI917546:REJ917548 ROE917546:ROF917548 RYA917546:RYB917548 SHW917546:SHX917548 SRS917546:SRT917548 TBO917546:TBP917548 TLK917546:TLL917548 TVG917546:TVH917548 UFC917546:UFD917548 UOY917546:UOZ917548 UYU917546:UYV917548 VIQ917546:VIR917548 VSM917546:VSN917548 WCI917546:WCJ917548 WME917546:WMF917548 WWA917546:WWB917548 Q983082:R983084 JO983082:JP983084 TK983082:TL983084 ADG983082:ADH983084 ANC983082:AND983084 AWY983082:AWZ983084 BGU983082:BGV983084 BQQ983082:BQR983084 CAM983082:CAN983084 CKI983082:CKJ983084 CUE983082:CUF983084 DEA983082:DEB983084 DNW983082:DNX983084 DXS983082:DXT983084 EHO983082:EHP983084 ERK983082:ERL983084 FBG983082:FBH983084 FLC983082:FLD983084 FUY983082:FUZ983084 GEU983082:GEV983084 GOQ983082:GOR983084 GYM983082:GYN983084 HII983082:HIJ983084 HSE983082:HSF983084 ICA983082:ICB983084 ILW983082:ILX983084 IVS983082:IVT983084 JFO983082:JFP983084 JPK983082:JPL983084 JZG983082:JZH983084 KJC983082:KJD983084 KSY983082:KSZ983084 LCU983082:LCV983084 LMQ983082:LMR983084 LWM983082:LWN983084 MGI983082:MGJ983084 MQE983082:MQF983084 NAA983082:NAB983084 NJW983082:NJX983084 NTS983082:NTT983084 ODO983082:ODP983084 ONK983082:ONL983084 OXG983082:OXH983084 PHC983082:PHD983084 PQY983082:PQZ983084 QAU983082:QAV983084 QKQ983082:QKR983084 QUM983082:QUN983084 REI983082:REJ983084 ROE983082:ROF983084 RYA983082:RYB983084 SHW983082:SHX983084 SRS983082:SRT983084 TBO983082:TBP983084 TLK983082:TLL983084 TVG983082:TVH983084 UFC983082:UFD983084 UOY983082:UOZ983084 UYU983082:UYV983084 VIQ983082:VIR983084 VSM983082:VSN983084 WCI983082:WCJ983084 WME983082:WMF983084" xr:uid="{1A4B6DA0-E160-497D-97FC-25E428CEAF7C}"/>
    <dataValidation allowBlank="1" showInputMessage="1" showErrorMessage="1" prompt="Actual Date Arrived" sqref="S2" xr:uid="{CEF6C613-3CEF-4EE6-8776-DE53A8A4878D}"/>
    <dataValidation allowBlank="1" showInputMessage="1" prompt="Expected Date of Arrival" sqref="R2" xr:uid="{A33A7577-9B58-4652-84DC-A70B1450F156}"/>
    <dataValidation allowBlank="1" showInputMessage="1" prompt="As per P6 Schedule or in very rare case Expert Judgement" sqref="Q2" xr:uid="{B2333E3D-D167-4ADE-B1CB-D810D072A7DE}"/>
  </dataValidations>
  <printOptions horizontalCentered="1"/>
  <pageMargins left="0.118110236220472" right="0.118110236220472" top="0.59055118110236204" bottom="0.196850393700787" header="0.196850393700787" footer="0.196850393700787"/>
  <pageSetup paperSize="9" scale="75" fitToHeight="2" orientation="landscape" horizontalDpi="4294967295" verticalDpi="4294967295" r:id="rId1"/>
  <headerFooter alignWithMargins="0">
    <oddFooter>&amp;R&amp;"Verdana,Bold"&amp;8PAGE :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55" zoomScaleNormal="55" workbookViewId="0">
      <selection activeCell="F15" sqref="F15:G15"/>
    </sheetView>
  </sheetViews>
  <sheetFormatPr defaultColWidth="9.109375" defaultRowHeight="21"/>
  <cols>
    <col min="1" max="1" width="6" style="1116" customWidth="1"/>
    <col min="2" max="2" width="11.44140625" style="1116" customWidth="1"/>
    <col min="3" max="3" width="17" style="1116" customWidth="1"/>
    <col min="4" max="4" width="54" style="1116" customWidth="1"/>
    <col min="5" max="5" width="26.33203125" style="1116" customWidth="1"/>
    <col min="6" max="6" width="56.33203125" style="1116" customWidth="1"/>
    <col min="7" max="7" width="51.44140625" style="1116" customWidth="1"/>
    <col min="8" max="8" width="17" style="1117" customWidth="1"/>
    <col min="9" max="9" width="31.33203125" style="1117" customWidth="1"/>
    <col min="10" max="10" width="22.44140625" style="1117" customWidth="1"/>
    <col min="11" max="11" width="15.44140625" style="1117" customWidth="1"/>
    <col min="12" max="12" width="18.33203125" style="1117" customWidth="1"/>
    <col min="13" max="13" width="19.88671875" style="1117" customWidth="1"/>
    <col min="14" max="14" width="15.44140625" style="1117" customWidth="1"/>
    <col min="15" max="15" width="32.44140625" style="1117" bestFit="1" customWidth="1"/>
    <col min="16" max="16" width="38.109375" style="1117" bestFit="1" customWidth="1"/>
    <col min="17" max="18" width="15.44140625" style="1117" customWidth="1"/>
    <col min="19" max="19" width="19.33203125" style="1117" customWidth="1"/>
    <col min="20" max="24" width="15.44140625" style="1117" customWidth="1"/>
    <col min="25" max="25" width="16.44140625" style="1117" customWidth="1"/>
    <col min="26" max="26" width="15.44140625" style="1117" customWidth="1"/>
    <col min="27" max="27" width="42.109375" style="1117" bestFit="1" customWidth="1"/>
    <col min="28" max="34" width="15.44140625" style="1117" customWidth="1"/>
    <col min="35" max="35" width="22" style="1117" customWidth="1"/>
    <col min="36" max="16384" width="9.109375" style="1117"/>
  </cols>
  <sheetData>
    <row r="1" spans="1:15" hidden="1"/>
    <row r="2" spans="1:15" hidden="1">
      <c r="A2" s="1118"/>
      <c r="B2" s="911"/>
      <c r="C2" s="911"/>
      <c r="D2" s="911"/>
      <c r="E2" s="911"/>
      <c r="F2" s="911"/>
      <c r="G2" s="911"/>
    </row>
    <row r="3" spans="1:15" hidden="1">
      <c r="A3" s="1118"/>
      <c r="B3" s="911"/>
      <c r="C3" s="911"/>
      <c r="D3" s="911"/>
      <c r="E3" s="911"/>
      <c r="F3" s="911"/>
      <c r="G3" s="911"/>
      <c r="M3" s="1119">
        <f>'General Information'!L1</f>
        <v>46301</v>
      </c>
      <c r="N3" s="1120" t="s">
        <v>74</v>
      </c>
      <c r="O3" s="1120" t="s">
        <v>394</v>
      </c>
    </row>
    <row r="4" spans="1:15" hidden="1">
      <c r="A4" s="1118"/>
      <c r="B4" s="911"/>
      <c r="C4" s="911"/>
      <c r="D4" s="911"/>
      <c r="E4" s="911"/>
      <c r="F4" s="911"/>
      <c r="G4" s="911"/>
      <c r="N4" s="1117" t="s">
        <v>338</v>
      </c>
      <c r="O4" s="1117" t="s">
        <v>21</v>
      </c>
    </row>
    <row r="5" spans="1:15" hidden="1">
      <c r="A5" s="1118"/>
      <c r="B5" s="911"/>
      <c r="C5" s="911"/>
      <c r="D5" s="911"/>
      <c r="E5" s="911"/>
      <c r="F5" s="911"/>
      <c r="G5" s="911"/>
      <c r="N5" s="1117" t="s">
        <v>94</v>
      </c>
      <c r="O5" s="1117" t="s">
        <v>183</v>
      </c>
    </row>
    <row r="6" spans="1:15" hidden="1">
      <c r="A6" s="1118"/>
      <c r="B6" s="911"/>
      <c r="C6" s="911"/>
      <c r="D6" s="911"/>
      <c r="E6" s="911"/>
      <c r="F6" s="911"/>
      <c r="G6" s="911"/>
      <c r="O6" s="1117" t="s">
        <v>444</v>
      </c>
    </row>
    <row r="7" spans="1:15" hidden="1">
      <c r="A7" s="1121"/>
      <c r="B7" s="1122"/>
      <c r="C7" s="1122"/>
      <c r="D7" s="1122"/>
      <c r="E7" s="1122"/>
      <c r="F7" s="1122"/>
      <c r="G7" s="1122"/>
      <c r="O7" s="1117" t="s">
        <v>395</v>
      </c>
    </row>
    <row r="8" spans="1:15" ht="34.5" hidden="1" customHeight="1">
      <c r="A8" s="1122"/>
      <c r="B8" s="1123"/>
      <c r="C8" s="1123"/>
      <c r="D8" s="1123"/>
      <c r="E8" s="1123"/>
      <c r="F8" s="1123"/>
      <c r="G8" s="1123"/>
      <c r="O8" s="1117" t="s">
        <v>116</v>
      </c>
    </row>
    <row r="9" spans="1:15" ht="36.9" customHeight="1">
      <c r="A9" s="1122"/>
      <c r="B9" s="1899" t="s">
        <v>391</v>
      </c>
      <c r="C9" s="1900"/>
      <c r="D9" s="1900"/>
      <c r="E9" s="1900"/>
      <c r="F9" s="1900"/>
      <c r="G9" s="1900"/>
      <c r="H9" s="1900"/>
      <c r="I9" s="1900"/>
      <c r="J9" s="1900"/>
    </row>
    <row r="10" spans="1:15" ht="57.6" customHeight="1">
      <c r="A10" s="1122"/>
      <c r="B10" s="912" t="s">
        <v>386</v>
      </c>
      <c r="C10" s="912" t="s">
        <v>387</v>
      </c>
      <c r="D10" s="912" t="s">
        <v>388</v>
      </c>
      <c r="E10" s="912" t="s">
        <v>394</v>
      </c>
      <c r="F10" s="1902" t="s">
        <v>389</v>
      </c>
      <c r="G10" s="1903"/>
      <c r="H10" s="912" t="s">
        <v>392</v>
      </c>
      <c r="I10" s="913" t="s">
        <v>649</v>
      </c>
      <c r="J10" s="913" t="s">
        <v>396</v>
      </c>
    </row>
    <row r="11" spans="1:15" ht="84.75" customHeight="1">
      <c r="A11" s="1124"/>
      <c r="B11" s="914">
        <v>1</v>
      </c>
      <c r="C11" s="1115">
        <v>46113</v>
      </c>
      <c r="D11" s="914" t="s">
        <v>1651</v>
      </c>
      <c r="E11" s="914" t="s">
        <v>21</v>
      </c>
      <c r="F11" s="1901" t="s">
        <v>1654</v>
      </c>
      <c r="G11" s="1901"/>
      <c r="H11" s="1125" t="s">
        <v>338</v>
      </c>
      <c r="I11" s="1115">
        <f>C11+30</f>
        <v>46143</v>
      </c>
      <c r="J11" s="918">
        <f>'General Information'!$L$1-Issues!C11</f>
        <v>188</v>
      </c>
    </row>
    <row r="12" spans="1:15" ht="84.75" customHeight="1">
      <c r="A12" s="1124"/>
      <c r="B12" s="914">
        <v>2</v>
      </c>
      <c r="C12" s="1115">
        <v>46174</v>
      </c>
      <c r="D12" s="914" t="s">
        <v>1563</v>
      </c>
      <c r="E12" s="914" t="s">
        <v>21</v>
      </c>
      <c r="F12" s="1901" t="s">
        <v>1652</v>
      </c>
      <c r="G12" s="1901"/>
      <c r="H12" s="1125" t="s">
        <v>338</v>
      </c>
      <c r="I12" s="1115">
        <f t="shared" ref="I12" si="0">C12+30</f>
        <v>46204</v>
      </c>
      <c r="J12" s="918">
        <f>'General Information'!$L$1-Issues!C12</f>
        <v>127</v>
      </c>
    </row>
    <row r="13" spans="1:15" ht="84.75" customHeight="1">
      <c r="A13" s="1124"/>
      <c r="B13" s="914">
        <v>3</v>
      </c>
      <c r="C13" s="1115">
        <v>46174</v>
      </c>
      <c r="D13" s="914" t="s">
        <v>1645</v>
      </c>
      <c r="E13" s="914" t="s">
        <v>116</v>
      </c>
      <c r="F13" s="1901" t="s">
        <v>1653</v>
      </c>
      <c r="G13" s="1901"/>
      <c r="H13" s="1125" t="s">
        <v>338</v>
      </c>
      <c r="I13" s="1115">
        <f>C13+30</f>
        <v>46204</v>
      </c>
      <c r="J13" s="918">
        <f>'General Information'!$L$1-Issues!C13</f>
        <v>127</v>
      </c>
    </row>
    <row r="14" spans="1:15" ht="84.75" customHeight="1">
      <c r="A14" s="1124"/>
      <c r="B14" s="914">
        <v>4</v>
      </c>
      <c r="C14" s="1115"/>
      <c r="D14" s="914"/>
      <c r="E14" s="914"/>
      <c r="F14" s="1901"/>
      <c r="G14" s="1901"/>
      <c r="H14" s="1125"/>
      <c r="I14" s="1115"/>
      <c r="J14" s="918"/>
    </row>
    <row r="15" spans="1:15" ht="81" customHeight="1">
      <c r="A15" s="1124"/>
      <c r="B15" s="914">
        <v>5</v>
      </c>
      <c r="C15" s="1115"/>
      <c r="D15" s="914"/>
      <c r="E15" s="914"/>
      <c r="F15" s="1901"/>
      <c r="G15" s="1901"/>
      <c r="H15" s="1125"/>
      <c r="I15" s="1115"/>
      <c r="J15" s="918"/>
    </row>
    <row r="16" spans="1:15" ht="81" customHeight="1">
      <c r="A16" s="1124"/>
      <c r="B16" s="914">
        <v>6</v>
      </c>
      <c r="C16" s="1115"/>
      <c r="D16" s="914"/>
      <c r="E16" s="914"/>
      <c r="F16" s="1901"/>
      <c r="G16" s="1901"/>
      <c r="H16" s="1125"/>
      <c r="I16" s="1115"/>
      <c r="J16" s="918"/>
    </row>
    <row r="17" spans="1:10" ht="55.2" customHeight="1">
      <c r="A17" s="1124"/>
      <c r="B17" s="914">
        <v>7</v>
      </c>
      <c r="C17" s="915"/>
      <c r="D17" s="916"/>
      <c r="E17" s="914"/>
      <c r="F17" s="1901"/>
      <c r="G17" s="1901"/>
      <c r="H17" s="1125"/>
      <c r="I17" s="917"/>
      <c r="J17" s="918"/>
    </row>
    <row r="18" spans="1:10" ht="55.2" customHeight="1">
      <c r="A18" s="1124"/>
      <c r="B18" s="914">
        <v>8</v>
      </c>
      <c r="C18" s="915"/>
      <c r="D18" s="916"/>
      <c r="E18" s="914"/>
      <c r="F18" s="1897"/>
      <c r="G18" s="1898"/>
      <c r="H18" s="1125"/>
      <c r="I18" s="917"/>
      <c r="J18" s="918"/>
    </row>
    <row r="19" spans="1:10" ht="55.2" customHeight="1">
      <c r="A19" s="1124"/>
      <c r="B19" s="914">
        <v>9</v>
      </c>
      <c r="C19" s="915"/>
      <c r="D19" s="916"/>
      <c r="E19" s="914"/>
      <c r="F19" s="1897"/>
      <c r="G19" s="1898"/>
      <c r="H19" s="1125"/>
      <c r="I19" s="917"/>
      <c r="J19" s="918"/>
    </row>
    <row r="20" spans="1:10" ht="55.2" customHeight="1">
      <c r="A20" s="1124"/>
      <c r="B20" s="914">
        <v>10</v>
      </c>
      <c r="C20" s="915"/>
      <c r="D20" s="916"/>
      <c r="E20" s="914"/>
      <c r="F20" s="1897"/>
      <c r="G20" s="1898"/>
      <c r="H20" s="1125"/>
      <c r="I20" s="917"/>
      <c r="J20" s="918"/>
    </row>
    <row r="21" spans="1:10" ht="55.2" customHeight="1">
      <c r="A21" s="1124"/>
      <c r="B21" s="914">
        <v>11</v>
      </c>
      <c r="C21" s="915"/>
      <c r="D21" s="916"/>
      <c r="E21" s="914"/>
      <c r="F21" s="1897"/>
      <c r="G21" s="1898"/>
      <c r="H21" s="1125"/>
      <c r="I21" s="917"/>
      <c r="J21" s="918"/>
    </row>
    <row r="22" spans="1:10" ht="55.2" customHeight="1">
      <c r="A22" s="1124"/>
      <c r="B22" s="914">
        <v>12</v>
      </c>
      <c r="C22" s="915"/>
      <c r="D22" s="916"/>
      <c r="E22" s="914"/>
      <c r="F22" s="1897"/>
      <c r="G22" s="1898"/>
      <c r="H22" s="1125"/>
      <c r="I22" s="917"/>
      <c r="J22" s="918"/>
    </row>
    <row r="23" spans="1:10" ht="55.2" customHeight="1">
      <c r="A23" s="1124"/>
      <c r="B23" s="914">
        <v>13</v>
      </c>
      <c r="C23" s="915"/>
      <c r="D23" s="916"/>
      <c r="E23" s="914"/>
      <c r="F23" s="1897"/>
      <c r="G23" s="1898"/>
      <c r="H23" s="1125"/>
      <c r="I23" s="917"/>
      <c r="J23" s="918"/>
    </row>
    <row r="24" spans="1:10" ht="55.2" customHeight="1">
      <c r="A24" s="1124"/>
      <c r="B24" s="914">
        <v>14</v>
      </c>
      <c r="C24" s="915"/>
      <c r="D24" s="916"/>
      <c r="E24" s="914"/>
      <c r="F24" s="1897"/>
      <c r="G24" s="1898"/>
      <c r="H24" s="1125"/>
      <c r="I24" s="917"/>
      <c r="J24" s="918"/>
    </row>
    <row r="25" spans="1:10" ht="55.2" customHeight="1">
      <c r="A25" s="1124"/>
      <c r="B25" s="914">
        <v>15</v>
      </c>
      <c r="C25" s="915"/>
      <c r="D25" s="916"/>
      <c r="E25" s="914"/>
      <c r="F25" s="1897"/>
      <c r="G25" s="1898"/>
      <c r="H25" s="1125"/>
      <c r="I25" s="917"/>
      <c r="J25" s="918"/>
    </row>
    <row r="26" spans="1:10" ht="55.2" customHeight="1">
      <c r="A26" s="1124"/>
      <c r="B26" s="914">
        <v>16</v>
      </c>
      <c r="C26" s="915"/>
      <c r="D26" s="916"/>
      <c r="E26" s="914"/>
      <c r="F26" s="1897"/>
      <c r="G26" s="1898"/>
      <c r="H26" s="1125"/>
      <c r="I26" s="917"/>
      <c r="J26" s="918"/>
    </row>
    <row r="27" spans="1:10" ht="55.2" customHeight="1">
      <c r="A27" s="1124"/>
      <c r="B27" s="914">
        <v>17</v>
      </c>
      <c r="C27" s="915"/>
      <c r="D27" s="916"/>
      <c r="E27" s="914"/>
      <c r="F27" s="1897"/>
      <c r="G27" s="1898"/>
      <c r="H27" s="1125"/>
      <c r="I27" s="917"/>
      <c r="J27" s="918"/>
    </row>
    <row r="28" spans="1:10" ht="55.2" customHeight="1">
      <c r="A28" s="1124"/>
      <c r="B28" s="914">
        <v>18</v>
      </c>
      <c r="C28" s="915"/>
      <c r="D28" s="916"/>
      <c r="E28" s="914"/>
      <c r="F28" s="1897"/>
      <c r="G28" s="1898"/>
      <c r="H28" s="1125"/>
      <c r="I28" s="917"/>
      <c r="J28" s="918"/>
    </row>
    <row r="29" spans="1:10" ht="55.2" customHeight="1">
      <c r="A29" s="1124"/>
      <c r="B29" s="914">
        <v>19</v>
      </c>
      <c r="C29" s="915"/>
      <c r="D29" s="916"/>
      <c r="E29" s="914"/>
      <c r="F29" s="1897"/>
      <c r="G29" s="1898"/>
      <c r="H29" s="1125"/>
      <c r="I29" s="917"/>
      <c r="J29" s="918"/>
    </row>
    <row r="30" spans="1:10" ht="55.2" customHeight="1">
      <c r="A30" s="1124"/>
      <c r="B30" s="914">
        <v>20</v>
      </c>
      <c r="C30" s="915"/>
      <c r="D30" s="916"/>
      <c r="E30" s="914"/>
      <c r="F30" s="1897"/>
      <c r="G30" s="1898"/>
      <c r="H30" s="1125"/>
      <c r="I30" s="917"/>
      <c r="J30" s="918"/>
    </row>
    <row r="31" spans="1:10" ht="55.2" customHeight="1">
      <c r="A31" s="1124"/>
      <c r="B31" s="914">
        <v>21</v>
      </c>
      <c r="C31" s="915"/>
      <c r="D31" s="916"/>
      <c r="E31" s="914"/>
      <c r="F31" s="1897"/>
      <c r="G31" s="1898"/>
      <c r="H31" s="1125"/>
      <c r="I31" s="917"/>
      <c r="J31" s="918"/>
    </row>
    <row r="32" spans="1:10" ht="55.2" customHeight="1">
      <c r="A32" s="1124"/>
      <c r="B32" s="914">
        <v>22</v>
      </c>
      <c r="C32" s="915"/>
      <c r="D32" s="916"/>
      <c r="E32" s="914"/>
      <c r="F32" s="1897"/>
      <c r="G32" s="1898"/>
      <c r="H32" s="1125"/>
      <c r="I32" s="917"/>
      <c r="J32" s="918"/>
    </row>
    <row r="33" spans="1:10" ht="55.2" customHeight="1">
      <c r="A33" s="1124"/>
      <c r="B33" s="914">
        <v>23</v>
      </c>
      <c r="C33" s="915"/>
      <c r="D33" s="916"/>
      <c r="E33" s="914"/>
      <c r="F33" s="1897"/>
      <c r="G33" s="1898"/>
      <c r="H33" s="1125"/>
      <c r="I33" s="917"/>
      <c r="J33" s="918"/>
    </row>
    <row r="34" spans="1:10" ht="55.2" customHeight="1">
      <c r="A34" s="1124"/>
      <c r="B34" s="914">
        <v>24</v>
      </c>
      <c r="C34" s="915"/>
      <c r="D34" s="916"/>
      <c r="E34" s="914"/>
      <c r="F34" s="1897"/>
      <c r="G34" s="1898"/>
      <c r="H34" s="1125"/>
      <c r="I34" s="917"/>
      <c r="J34" s="918"/>
    </row>
    <row r="35" spans="1:10" ht="55.2" customHeight="1">
      <c r="A35" s="1124"/>
      <c r="B35" s="914">
        <v>25</v>
      </c>
      <c r="C35" s="915"/>
      <c r="D35" s="916"/>
      <c r="E35" s="914"/>
      <c r="F35" s="1897"/>
      <c r="G35" s="1898"/>
      <c r="H35" s="1125"/>
      <c r="I35" s="917"/>
      <c r="J35" s="918"/>
    </row>
    <row r="36" spans="1:10" ht="55.2" customHeight="1">
      <c r="A36" s="1124"/>
      <c r="B36" s="914">
        <v>26</v>
      </c>
      <c r="C36" s="915"/>
      <c r="D36" s="916"/>
      <c r="E36" s="914"/>
      <c r="F36" s="1897"/>
      <c r="G36" s="1898"/>
      <c r="H36" s="1125"/>
      <c r="I36" s="917"/>
      <c r="J36" s="918"/>
    </row>
    <row r="37" spans="1:10" ht="55.2" customHeight="1">
      <c r="A37" s="1124"/>
      <c r="B37" s="914">
        <v>27</v>
      </c>
      <c r="C37" s="915"/>
      <c r="D37" s="916"/>
      <c r="E37" s="914"/>
      <c r="F37" s="1897"/>
      <c r="G37" s="1898"/>
      <c r="H37" s="1125"/>
      <c r="I37" s="917"/>
      <c r="J37" s="918"/>
    </row>
    <row r="38" spans="1:10" ht="55.2" customHeight="1">
      <c r="A38" s="1124"/>
      <c r="B38" s="914">
        <v>28</v>
      </c>
      <c r="C38" s="915"/>
      <c r="D38" s="916"/>
      <c r="E38" s="914"/>
      <c r="F38" s="1897"/>
      <c r="G38" s="1898"/>
      <c r="H38" s="1125"/>
      <c r="I38" s="917"/>
      <c r="J38" s="918"/>
    </row>
    <row r="39" spans="1:10" ht="55.2" customHeight="1">
      <c r="A39" s="1124"/>
      <c r="B39" s="914">
        <v>29</v>
      </c>
      <c r="C39" s="915"/>
      <c r="D39" s="916"/>
      <c r="E39" s="914"/>
      <c r="F39" s="1897"/>
      <c r="G39" s="1898"/>
      <c r="H39" s="1125"/>
      <c r="I39" s="917"/>
      <c r="J39" s="918"/>
    </row>
    <row r="40" spans="1:10" ht="55.2" customHeight="1">
      <c r="A40" s="1124"/>
      <c r="B40" s="914">
        <v>30</v>
      </c>
      <c r="C40" s="915"/>
      <c r="D40" s="916"/>
      <c r="E40" s="914"/>
      <c r="F40" s="1897"/>
      <c r="G40" s="1898"/>
      <c r="H40" s="1125"/>
      <c r="I40" s="917"/>
      <c r="J40" s="918"/>
    </row>
    <row r="41" spans="1:10" ht="55.2" customHeight="1">
      <c r="A41" s="1124"/>
      <c r="B41" s="914">
        <v>31</v>
      </c>
      <c r="C41" s="915"/>
      <c r="D41" s="916"/>
      <c r="E41" s="914"/>
      <c r="F41" s="1897"/>
      <c r="G41" s="1898"/>
      <c r="H41" s="1125"/>
      <c r="I41" s="917"/>
      <c r="J41" s="918"/>
    </row>
    <row r="42" spans="1:10" ht="55.2" customHeight="1">
      <c r="A42" s="1124"/>
      <c r="B42" s="914">
        <v>32</v>
      </c>
      <c r="C42" s="915"/>
      <c r="D42" s="916"/>
      <c r="E42" s="914"/>
      <c r="F42" s="1897"/>
      <c r="G42" s="1898"/>
      <c r="H42" s="1125"/>
      <c r="I42" s="917"/>
      <c r="J42" s="918"/>
    </row>
    <row r="43" spans="1:10" ht="55.2" customHeight="1">
      <c r="A43" s="1124"/>
      <c r="B43" s="914">
        <v>33</v>
      </c>
      <c r="C43" s="915"/>
      <c r="D43" s="916"/>
      <c r="E43" s="914"/>
      <c r="F43" s="1897"/>
      <c r="G43" s="1898"/>
      <c r="H43" s="1125"/>
      <c r="I43" s="917"/>
      <c r="J43" s="918"/>
    </row>
    <row r="44" spans="1:10" ht="55.2" customHeight="1">
      <c r="A44" s="1124"/>
      <c r="B44" s="914">
        <v>34</v>
      </c>
      <c r="C44" s="915"/>
      <c r="D44" s="916"/>
      <c r="E44" s="914"/>
      <c r="F44" s="1897"/>
      <c r="G44" s="1898"/>
      <c r="H44" s="1125"/>
      <c r="I44" s="917"/>
      <c r="J44" s="918"/>
    </row>
    <row r="45" spans="1:10" ht="55.2" customHeight="1">
      <c r="A45" s="1124"/>
      <c r="B45" s="914">
        <v>35</v>
      </c>
      <c r="C45" s="915"/>
      <c r="D45" s="916"/>
      <c r="E45" s="914"/>
      <c r="F45" s="1897"/>
      <c r="G45" s="1898"/>
      <c r="H45" s="1125"/>
      <c r="I45" s="917"/>
      <c r="J45" s="918"/>
    </row>
    <row r="46" spans="1:10" ht="55.2" customHeight="1">
      <c r="A46" s="1124"/>
      <c r="B46" s="914">
        <v>36</v>
      </c>
      <c r="C46" s="915"/>
      <c r="D46" s="916"/>
      <c r="E46" s="914"/>
      <c r="F46" s="1897"/>
      <c r="G46" s="1898"/>
      <c r="H46" s="1125"/>
      <c r="I46" s="917"/>
      <c r="J46" s="918"/>
    </row>
    <row r="47" spans="1:10" ht="55.2" customHeight="1">
      <c r="A47" s="1124"/>
      <c r="B47" s="914">
        <v>37</v>
      </c>
      <c r="C47" s="915"/>
      <c r="D47" s="916"/>
      <c r="E47" s="914"/>
      <c r="F47" s="1897"/>
      <c r="G47" s="1898"/>
      <c r="H47" s="1125"/>
      <c r="I47" s="917"/>
      <c r="J47" s="918"/>
    </row>
    <row r="48" spans="1:10" ht="55.2" customHeight="1">
      <c r="A48" s="1124"/>
      <c r="B48" s="914">
        <v>38</v>
      </c>
      <c r="C48" s="915"/>
      <c r="D48" s="916"/>
      <c r="E48" s="914"/>
      <c r="F48" s="1897"/>
      <c r="G48" s="1898"/>
      <c r="H48" s="1125"/>
      <c r="I48" s="917"/>
      <c r="J48" s="918"/>
    </row>
    <row r="49" spans="1:10" ht="55.2" customHeight="1">
      <c r="A49" s="1124"/>
      <c r="B49" s="914">
        <v>39</v>
      </c>
      <c r="C49" s="915"/>
      <c r="D49" s="916"/>
      <c r="E49" s="914"/>
      <c r="F49" s="1897"/>
      <c r="G49" s="1898"/>
      <c r="H49" s="1125"/>
      <c r="I49" s="917"/>
      <c r="J49" s="918"/>
    </row>
    <row r="50" spans="1:10" ht="55.2" customHeight="1">
      <c r="A50" s="1124"/>
      <c r="B50" s="914">
        <v>40</v>
      </c>
      <c r="C50" s="915"/>
      <c r="D50" s="916"/>
      <c r="E50" s="914"/>
      <c r="F50" s="1897"/>
      <c r="G50" s="1898"/>
      <c r="H50" s="1125"/>
      <c r="I50" s="917"/>
      <c r="J50" s="918"/>
    </row>
    <row r="51" spans="1:10" ht="55.2" customHeight="1">
      <c r="A51" s="1124"/>
      <c r="B51" s="914">
        <v>41</v>
      </c>
      <c r="C51" s="915"/>
      <c r="D51" s="916"/>
      <c r="E51" s="914"/>
      <c r="F51" s="1897"/>
      <c r="G51" s="1898"/>
      <c r="H51" s="1125"/>
      <c r="I51" s="917"/>
      <c r="J51" s="918"/>
    </row>
    <row r="52" spans="1:10" ht="55.2" customHeight="1">
      <c r="A52" s="1124"/>
      <c r="B52" s="914">
        <v>42</v>
      </c>
      <c r="C52" s="915"/>
      <c r="D52" s="916"/>
      <c r="E52" s="914"/>
      <c r="F52" s="1897"/>
      <c r="G52" s="1898"/>
      <c r="H52" s="1125"/>
      <c r="I52" s="917"/>
      <c r="J52" s="918"/>
    </row>
    <row r="53" spans="1:10" ht="55.2" customHeight="1">
      <c r="A53" s="1124"/>
      <c r="B53" s="914">
        <v>43</v>
      </c>
      <c r="C53" s="915"/>
      <c r="D53" s="916"/>
      <c r="E53" s="914"/>
      <c r="F53" s="1897"/>
      <c r="G53" s="1898"/>
      <c r="H53" s="1125"/>
      <c r="I53" s="917"/>
      <c r="J53" s="918"/>
    </row>
    <row r="54" spans="1:10" ht="55.2" customHeight="1">
      <c r="A54" s="1124"/>
      <c r="B54" s="914">
        <v>44</v>
      </c>
      <c r="C54" s="915"/>
      <c r="D54" s="916"/>
      <c r="E54" s="914"/>
      <c r="F54" s="1897"/>
      <c r="G54" s="1898"/>
      <c r="H54" s="1125"/>
      <c r="I54" s="917"/>
      <c r="J54" s="918"/>
    </row>
    <row r="55" spans="1:10" ht="55.2" customHeight="1">
      <c r="A55" s="1124"/>
      <c r="B55" s="914">
        <v>45</v>
      </c>
      <c r="C55" s="915"/>
      <c r="D55" s="916"/>
      <c r="E55" s="914"/>
      <c r="F55" s="1897"/>
      <c r="G55" s="1898"/>
      <c r="H55" s="1125"/>
      <c r="I55" s="917"/>
      <c r="J55" s="918"/>
    </row>
    <row r="56" spans="1:10" ht="55.2" customHeight="1">
      <c r="A56" s="1124"/>
      <c r="B56" s="914">
        <v>46</v>
      </c>
      <c r="C56" s="915"/>
      <c r="D56" s="916"/>
      <c r="E56" s="914"/>
      <c r="F56" s="1897"/>
      <c r="G56" s="1898"/>
      <c r="H56" s="1125"/>
      <c r="I56" s="917"/>
      <c r="J56" s="918"/>
    </row>
    <row r="57" spans="1:10" ht="55.2" customHeight="1">
      <c r="A57" s="1124"/>
      <c r="B57" s="914">
        <v>47</v>
      </c>
      <c r="C57" s="915"/>
      <c r="D57" s="916"/>
      <c r="E57" s="914"/>
      <c r="F57" s="1897"/>
      <c r="G57" s="1898"/>
      <c r="H57" s="1125"/>
      <c r="I57" s="917"/>
      <c r="J57" s="918"/>
    </row>
    <row r="58" spans="1:10" ht="55.2" customHeight="1">
      <c r="A58" s="1124"/>
      <c r="B58" s="914">
        <v>48</v>
      </c>
      <c r="C58" s="915"/>
      <c r="D58" s="916"/>
      <c r="E58" s="914"/>
      <c r="F58" s="1897"/>
      <c r="G58" s="1898"/>
      <c r="H58" s="1125"/>
      <c r="I58" s="917"/>
      <c r="J58" s="918"/>
    </row>
    <row r="59" spans="1:10" ht="55.2" customHeight="1">
      <c r="A59" s="1124"/>
      <c r="B59" s="914">
        <v>49</v>
      </c>
      <c r="C59" s="915"/>
      <c r="D59" s="916"/>
      <c r="E59" s="914"/>
      <c r="F59" s="1897"/>
      <c r="G59" s="1898"/>
      <c r="H59" s="1125"/>
      <c r="I59" s="917"/>
      <c r="J59" s="918"/>
    </row>
    <row r="60" spans="1:10" ht="55.2" customHeight="1">
      <c r="A60" s="1124"/>
      <c r="B60" s="914">
        <v>50</v>
      </c>
      <c r="C60" s="915"/>
      <c r="D60" s="916"/>
      <c r="E60" s="914"/>
      <c r="F60" s="1897"/>
      <c r="G60" s="1898"/>
      <c r="H60" s="1125"/>
      <c r="I60" s="917"/>
      <c r="J60" s="918"/>
    </row>
    <row r="61" spans="1:10" ht="57.6" customHeight="1">
      <c r="A61" s="1117"/>
      <c r="B61" s="1117"/>
      <c r="C61" s="1117"/>
      <c r="D61" s="1117"/>
      <c r="E61" s="1117"/>
      <c r="F61" s="1117"/>
      <c r="G61" s="1117"/>
    </row>
    <row r="62" spans="1:10">
      <c r="A62" s="1117"/>
      <c r="B62" s="1117"/>
      <c r="C62" s="1117"/>
      <c r="D62" s="1117"/>
      <c r="E62" s="1117"/>
      <c r="F62" s="1117"/>
      <c r="G62" s="1117"/>
    </row>
    <row r="63" spans="1:10">
      <c r="A63" s="1117"/>
      <c r="B63" s="1117"/>
      <c r="C63" s="1117"/>
      <c r="D63" s="1117"/>
      <c r="E63" s="1117"/>
      <c r="F63" s="1117"/>
      <c r="G63" s="1117"/>
    </row>
    <row r="64" spans="1:10">
      <c r="A64" s="1117"/>
      <c r="B64" s="1117"/>
      <c r="C64" s="1117"/>
      <c r="D64" s="1117"/>
      <c r="E64" s="1117"/>
      <c r="F64" s="1117"/>
      <c r="G64" s="1117"/>
    </row>
    <row r="65" s="1117" customFormat="1"/>
    <row r="66" s="1117" customFormat="1"/>
    <row r="67" s="1117" customFormat="1"/>
    <row r="68" s="1117" customFormat="1"/>
    <row r="69" s="1117" customFormat="1"/>
    <row r="70" s="1117" customFormat="1"/>
    <row r="71" s="1117" customFormat="1"/>
    <row r="72" s="1117" customFormat="1"/>
    <row r="73" s="1117" customFormat="1"/>
    <row r="74" s="1117" customFormat="1"/>
    <row r="75" s="1117" customFormat="1"/>
    <row r="76" s="1117" customFormat="1"/>
    <row r="77" s="1117" customFormat="1"/>
    <row r="78" s="1117" customFormat="1"/>
    <row r="79" s="1117" customFormat="1"/>
    <row r="80" s="1117" customFormat="1"/>
    <row r="81" s="1117" customFormat="1"/>
    <row r="82" s="1117" customFormat="1"/>
    <row r="83" s="1117" customFormat="1"/>
    <row r="84" s="1117" customFormat="1"/>
    <row r="85" s="1117" customFormat="1"/>
    <row r="86" s="1117" customFormat="1"/>
    <row r="87" s="1117" customFormat="1"/>
    <row r="88" s="1117" customFormat="1"/>
    <row r="89" s="1117" customFormat="1"/>
    <row r="90" s="1117" customFormat="1"/>
    <row r="91" s="1117" customFormat="1"/>
    <row r="92" s="1117" customFormat="1"/>
    <row r="93" s="1117" customFormat="1"/>
    <row r="94" s="1117" customFormat="1"/>
    <row r="95" s="1117" customFormat="1"/>
    <row r="96" s="1117" customFormat="1"/>
    <row r="97" s="1117" customFormat="1"/>
    <row r="98" s="1117" customFormat="1"/>
    <row r="99" s="1117" customFormat="1"/>
    <row r="100" s="1117" customFormat="1"/>
    <row r="101" s="1117" customFormat="1"/>
  </sheetData>
  <mergeCells count="52">
    <mergeCell ref="F60:G60"/>
    <mergeCell ref="F59:G59"/>
    <mergeCell ref="F41:G41"/>
    <mergeCell ref="F42:G42"/>
    <mergeCell ref="F43:G43"/>
    <mergeCell ref="F44:G44"/>
    <mergeCell ref="F45:G45"/>
    <mergeCell ref="F46:G46"/>
    <mergeCell ref="F47:G47"/>
    <mergeCell ref="F48:G48"/>
    <mergeCell ref="F49:G49"/>
    <mergeCell ref="F55:G55"/>
    <mergeCell ref="F56:G56"/>
    <mergeCell ref="F57:G57"/>
    <mergeCell ref="F58:G58"/>
    <mergeCell ref="F50:G50"/>
    <mergeCell ref="F30:G30"/>
    <mergeCell ref="F25:G25"/>
    <mergeCell ref="F26:G26"/>
    <mergeCell ref="F27:G27"/>
    <mergeCell ref="F28:G28"/>
    <mergeCell ref="F29:G29"/>
    <mergeCell ref="F51:G51"/>
    <mergeCell ref="F52:G52"/>
    <mergeCell ref="F53:G53"/>
    <mergeCell ref="F54:G54"/>
    <mergeCell ref="F31:G31"/>
    <mergeCell ref="F32:G32"/>
    <mergeCell ref="F33:G33"/>
    <mergeCell ref="F34:G34"/>
    <mergeCell ref="F40:G40"/>
    <mergeCell ref="F35:G35"/>
    <mergeCell ref="F36:G36"/>
    <mergeCell ref="F37:G37"/>
    <mergeCell ref="F38:G38"/>
    <mergeCell ref="F39:G39"/>
    <mergeCell ref="B9:J9"/>
    <mergeCell ref="F13:G13"/>
    <mergeCell ref="F16:G16"/>
    <mergeCell ref="F17:G17"/>
    <mergeCell ref="F18:G18"/>
    <mergeCell ref="F10:G10"/>
    <mergeCell ref="F11:G11"/>
    <mergeCell ref="F12:G12"/>
    <mergeCell ref="F14:G14"/>
    <mergeCell ref="F15:G15"/>
    <mergeCell ref="F24:G24"/>
    <mergeCell ref="F19:G19"/>
    <mergeCell ref="F20:G20"/>
    <mergeCell ref="F21:G21"/>
    <mergeCell ref="F22:G22"/>
    <mergeCell ref="F23:G23"/>
  </mergeCells>
  <dataValidations disablePrompts="1" count="2">
    <dataValidation type="list" allowBlank="1" showInputMessage="1" showErrorMessage="1" sqref="H16:H60 H11:H14" xr:uid="{609D7632-8751-46CC-B6D4-6A4EDEB90116}">
      <formula1>$N$4:$N$5</formula1>
    </dataValidation>
    <dataValidation type="list" allowBlank="1" showInputMessage="1" showErrorMessage="1" sqref="E16 E11:E14" xr:uid="{6C687FA0-5CD1-4044-9DFD-54B59A3060EB}">
      <formula1>$O$4:$O$8</formula1>
    </dataValidation>
  </dataValidations>
  <pageMargins left="0.75" right="0.75" top="1.2" bottom="1" header="0.3" footer="0.3"/>
  <pageSetup paperSize="8" scale="47"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M52"/>
  <sheetViews>
    <sheetView zoomScale="85" zoomScaleNormal="85" workbookViewId="0">
      <selection activeCell="C53" sqref="C53"/>
    </sheetView>
  </sheetViews>
  <sheetFormatPr defaultColWidth="9.109375" defaultRowHeight="14.4"/>
  <cols>
    <col min="1" max="1" width="22.33203125" style="4" bestFit="1" customWidth="1"/>
    <col min="2" max="5" width="7.6640625" style="4" customWidth="1"/>
    <col min="6" max="11" width="8.44140625" style="4" customWidth="1"/>
    <col min="12" max="19" width="9.5546875" style="4" customWidth="1"/>
    <col min="20" max="23" width="14.33203125" style="4" customWidth="1"/>
    <col min="24" max="27" width="9.5546875" style="4" customWidth="1"/>
    <col min="28" max="38" width="5.6640625" style="4" customWidth="1"/>
    <col min="39" max="41" width="10.5546875" style="4" bestFit="1" customWidth="1"/>
    <col min="42" max="44" width="11.5546875" style="4" bestFit="1" customWidth="1"/>
    <col min="45" max="51" width="10.5546875" style="4" bestFit="1" customWidth="1"/>
    <col min="52" max="53" width="9.5546875" style="4" bestFit="1" customWidth="1"/>
    <col min="54" max="16384" width="9.109375" style="4"/>
  </cols>
  <sheetData>
    <row r="1" spans="1:25" ht="34.5" customHeight="1">
      <c r="A1" s="1930" t="s">
        <v>727</v>
      </c>
      <c r="B1" s="1931"/>
      <c r="C1" s="1931"/>
      <c r="D1" s="1931"/>
      <c r="E1" s="1931"/>
      <c r="F1" s="1931"/>
      <c r="G1" s="1931"/>
      <c r="H1" s="1931"/>
      <c r="I1" s="1931"/>
      <c r="J1" s="1931"/>
      <c r="K1" s="1931"/>
      <c r="L1" s="1931"/>
      <c r="M1" s="1931"/>
      <c r="N1" s="1931"/>
      <c r="O1" s="1931"/>
      <c r="P1" s="1931"/>
      <c r="Q1" s="1931"/>
      <c r="R1" s="1931"/>
      <c r="S1" s="1931"/>
      <c r="T1" s="1931"/>
      <c r="U1" s="1931"/>
      <c r="V1" s="1931"/>
      <c r="W1" s="1931"/>
      <c r="X1" s="1931"/>
    </row>
    <row r="2" spans="1:25" ht="59.7" customHeight="1">
      <c r="A2" s="61" t="s">
        <v>46</v>
      </c>
      <c r="B2" s="685">
        <v>45868</v>
      </c>
      <c r="C2" s="685">
        <f t="shared" ref="C2:T2" si="0">EOMONTH(B2,1)</f>
        <v>45900</v>
      </c>
      <c r="D2" s="685">
        <f t="shared" si="0"/>
        <v>45930</v>
      </c>
      <c r="E2" s="685">
        <f t="shared" si="0"/>
        <v>45961</v>
      </c>
      <c r="F2" s="685">
        <f t="shared" si="0"/>
        <v>45991</v>
      </c>
      <c r="G2" s="685">
        <f t="shared" si="0"/>
        <v>46022</v>
      </c>
      <c r="H2" s="685">
        <f t="shared" si="0"/>
        <v>46053</v>
      </c>
      <c r="I2" s="685">
        <f t="shared" si="0"/>
        <v>46081</v>
      </c>
      <c r="J2" s="685">
        <f t="shared" si="0"/>
        <v>46112</v>
      </c>
      <c r="K2" s="685">
        <f t="shared" si="0"/>
        <v>46142</v>
      </c>
      <c r="L2" s="685">
        <f t="shared" si="0"/>
        <v>46173</v>
      </c>
      <c r="M2" s="685">
        <f t="shared" si="0"/>
        <v>46203</v>
      </c>
      <c r="N2" s="685">
        <f t="shared" si="0"/>
        <v>46234</v>
      </c>
      <c r="O2" s="685">
        <f t="shared" si="0"/>
        <v>46265</v>
      </c>
      <c r="P2" s="685">
        <f t="shared" si="0"/>
        <v>46295</v>
      </c>
      <c r="Q2" s="685">
        <f t="shared" si="0"/>
        <v>46326</v>
      </c>
      <c r="R2" s="685">
        <f t="shared" si="0"/>
        <v>46356</v>
      </c>
      <c r="S2" s="685">
        <f t="shared" si="0"/>
        <v>46387</v>
      </c>
      <c r="T2" s="685">
        <f t="shared" si="0"/>
        <v>46418</v>
      </c>
      <c r="U2" s="685">
        <f t="shared" ref="U2" si="1">EOMONTH(T2,1)</f>
        <v>46446</v>
      </c>
      <c r="V2" s="685">
        <f t="shared" ref="V2" si="2">EOMONTH(U2,1)</f>
        <v>46477</v>
      </c>
      <c r="W2" s="685">
        <f t="shared" ref="W2" si="3">EOMONTH(V2,1)</f>
        <v>46507</v>
      </c>
      <c r="X2" s="685">
        <f t="shared" ref="X2" si="4">EOMONTH(W2,1)</f>
        <v>46538</v>
      </c>
      <c r="Y2" s="833"/>
    </row>
    <row r="3" spans="1:25" ht="34.5" customHeight="1">
      <c r="A3" s="62" t="s">
        <v>47</v>
      </c>
      <c r="B3" s="63">
        <f>ROUNDUP(VLOOKUP(B2,'Physical-Chart Data'!$A:$K,2,FALSE)/460,0)</f>
        <v>1</v>
      </c>
      <c r="C3" s="63">
        <f>ROUNDUP(VLOOKUP(C2,'Physical-Chart Data'!$A:$K,2,FALSE)/460,0)</f>
        <v>9</v>
      </c>
      <c r="D3" s="63">
        <f>ROUNDUP(VLOOKUP(D2,'Physical-Chart Data'!$A:$K,2,FALSE)/460,0)</f>
        <v>14</v>
      </c>
      <c r="E3" s="63">
        <f>ROUNDUP(VLOOKUP(E2,'Physical-Chart Data'!$A:$K,2,FALSE)/460,0)</f>
        <v>27</v>
      </c>
      <c r="F3" s="63">
        <f>ROUNDUP(VLOOKUP(F2,'Physical-Chart Data'!$A:$K,2,FALSE)/460,0)</f>
        <v>48</v>
      </c>
      <c r="G3" s="63">
        <f>ROUNDUP(VLOOKUP(G2,'Physical-Chart Data'!$A:$K,2,FALSE)/1060,0)</f>
        <v>51</v>
      </c>
      <c r="H3" s="63">
        <f>ROUNDUP(VLOOKUP(H2,'Physical-Chart Data'!$A:$K,2,FALSE)/2060,0)</f>
        <v>46</v>
      </c>
      <c r="I3" s="63">
        <f>ROUNDUP(VLOOKUP(I2,'Physical-Chart Data'!$A:$K,2,FALSE)/2060,0)</f>
        <v>56</v>
      </c>
      <c r="J3" s="63">
        <f>ROUNDUP(VLOOKUP(J2,'Physical-Chart Data'!$A:$K,2,FALSE)/2060,0)</f>
        <v>54</v>
      </c>
      <c r="K3" s="63">
        <f>ROUNDUP(VLOOKUP(K2,'Physical-Chart Data'!$A:$K,2,FALSE)/2060,0)</f>
        <v>63</v>
      </c>
      <c r="L3" s="63">
        <f>ROUNDUP(VLOOKUP(L2,'Physical-Chart Data'!$A:$K,2,FALSE)/2060,0)</f>
        <v>46</v>
      </c>
      <c r="M3" s="63">
        <v>53</v>
      </c>
      <c r="N3" s="63">
        <v>48</v>
      </c>
      <c r="O3" s="63">
        <f>ROUNDUP(VLOOKUP(O2,'Physical-Chart Data'!$A:$K,2,FALSE)/1060,0)</f>
        <v>45</v>
      </c>
      <c r="P3" s="63">
        <v>38</v>
      </c>
      <c r="Q3" s="63">
        <v>35</v>
      </c>
      <c r="R3" s="63">
        <v>35</v>
      </c>
      <c r="S3" s="63">
        <f>ROUNDUP(VLOOKUP(S2,'Physical-Chart Data'!$A:$K,2,FALSE)/1060,0)</f>
        <v>6</v>
      </c>
      <c r="T3" s="63">
        <f>ROUNDUP(VLOOKUP(T2,'Physical-Chart Data'!$A:$K,2,FALSE)/1060,0)</f>
        <v>4</v>
      </c>
      <c r="U3" s="63"/>
      <c r="V3" s="63"/>
      <c r="W3" s="63"/>
      <c r="X3" s="63"/>
      <c r="Y3" s="834"/>
    </row>
    <row r="4" spans="1:25" ht="34.5" customHeight="1">
      <c r="A4" s="62" t="s">
        <v>348</v>
      </c>
      <c r="B4" s="63">
        <f>B3</f>
        <v>1</v>
      </c>
      <c r="C4" s="63">
        <f>B4+C3</f>
        <v>10</v>
      </c>
      <c r="D4" s="63">
        <f t="shared" ref="D4:F4" si="5">C4+D3</f>
        <v>24</v>
      </c>
      <c r="E4" s="63">
        <f t="shared" si="5"/>
        <v>51</v>
      </c>
      <c r="F4" s="63">
        <f t="shared" si="5"/>
        <v>99</v>
      </c>
      <c r="G4" s="63">
        <f t="shared" ref="G4" si="6">F4+G3</f>
        <v>150</v>
      </c>
      <c r="H4" s="63">
        <f t="shared" ref="H4" si="7">G4+H3</f>
        <v>196</v>
      </c>
      <c r="I4" s="63">
        <f t="shared" ref="I4" si="8">H4+I3</f>
        <v>252</v>
      </c>
      <c r="J4" s="63">
        <f t="shared" ref="J4" si="9">I4+J3</f>
        <v>306</v>
      </c>
      <c r="K4" s="63">
        <f t="shared" ref="K4" si="10">J4+K3</f>
        <v>369</v>
      </c>
      <c r="L4" s="63">
        <f t="shared" ref="L4" si="11">K4+L3</f>
        <v>415</v>
      </c>
      <c r="M4" s="63">
        <f t="shared" ref="M4" si="12">L4+M3</f>
        <v>468</v>
      </c>
      <c r="N4" s="63">
        <f t="shared" ref="N4" si="13">M4+N3</f>
        <v>516</v>
      </c>
      <c r="O4" s="63">
        <f t="shared" ref="O4" si="14">N4+O3</f>
        <v>561</v>
      </c>
      <c r="P4" s="63">
        <f t="shared" ref="P4" si="15">O4+P3</f>
        <v>599</v>
      </c>
      <c r="Q4" s="63">
        <f t="shared" ref="Q4" si="16">P4+Q3</f>
        <v>634</v>
      </c>
      <c r="R4" s="63">
        <f t="shared" ref="R4" si="17">Q4+R3</f>
        <v>669</v>
      </c>
      <c r="S4" s="63">
        <f t="shared" ref="S4" si="18">R4+S3</f>
        <v>675</v>
      </c>
      <c r="T4" s="63">
        <f t="shared" ref="T4" si="19">S4+T3</f>
        <v>679</v>
      </c>
      <c r="U4" s="63"/>
      <c r="V4" s="63"/>
      <c r="W4" s="63"/>
      <c r="X4" s="63"/>
      <c r="Y4" s="834"/>
    </row>
    <row r="5" spans="1:25" ht="34.5" customHeight="1">
      <c r="A5" s="62" t="s">
        <v>48</v>
      </c>
      <c r="B5" s="63">
        <v>8</v>
      </c>
      <c r="C5" s="63">
        <v>14</v>
      </c>
      <c r="D5" s="63">
        <v>25</v>
      </c>
      <c r="E5" s="63">
        <v>36</v>
      </c>
      <c r="F5" s="63">
        <v>46</v>
      </c>
      <c r="G5" s="63">
        <v>48</v>
      </c>
      <c r="H5" s="63">
        <v>49</v>
      </c>
      <c r="I5" s="63">
        <v>52</v>
      </c>
      <c r="J5" s="63">
        <v>52</v>
      </c>
      <c r="K5" s="63">
        <v>56</v>
      </c>
      <c r="L5" s="63">
        <v>56</v>
      </c>
      <c r="M5" s="63">
        <v>57</v>
      </c>
      <c r="N5" s="63">
        <v>57</v>
      </c>
      <c r="O5" s="63">
        <v>57</v>
      </c>
      <c r="P5" s="63">
        <v>57</v>
      </c>
      <c r="Q5" s="63">
        <v>57</v>
      </c>
      <c r="R5" s="63"/>
      <c r="S5" s="63"/>
      <c r="T5" s="63"/>
      <c r="U5" s="63"/>
      <c r="V5" s="63"/>
      <c r="W5" s="63"/>
      <c r="X5" s="63"/>
      <c r="Y5" s="834"/>
    </row>
    <row r="6" spans="1:25" ht="34.5" customHeight="1">
      <c r="A6" s="64" t="s">
        <v>349</v>
      </c>
      <c r="B6" s="65">
        <f>B5</f>
        <v>8</v>
      </c>
      <c r="C6" s="65">
        <f>C5+B6</f>
        <v>22</v>
      </c>
      <c r="D6" s="65">
        <f t="shared" ref="D6:Q6" si="20">D5+C6</f>
        <v>47</v>
      </c>
      <c r="E6" s="65">
        <f t="shared" si="20"/>
        <v>83</v>
      </c>
      <c r="F6" s="65">
        <f t="shared" si="20"/>
        <v>129</v>
      </c>
      <c r="G6" s="65">
        <f t="shared" si="20"/>
        <v>177</v>
      </c>
      <c r="H6" s="65">
        <f t="shared" si="20"/>
        <v>226</v>
      </c>
      <c r="I6" s="65">
        <f t="shared" si="20"/>
        <v>278</v>
      </c>
      <c r="J6" s="65">
        <f t="shared" si="20"/>
        <v>330</v>
      </c>
      <c r="K6" s="65">
        <f t="shared" si="20"/>
        <v>386</v>
      </c>
      <c r="L6" s="65">
        <f t="shared" si="20"/>
        <v>442</v>
      </c>
      <c r="M6" s="65">
        <f t="shared" si="20"/>
        <v>499</v>
      </c>
      <c r="N6" s="65">
        <f t="shared" si="20"/>
        <v>556</v>
      </c>
      <c r="O6" s="65">
        <f t="shared" si="20"/>
        <v>613</v>
      </c>
      <c r="P6" s="65">
        <f t="shared" si="20"/>
        <v>670</v>
      </c>
      <c r="Q6" s="65">
        <f t="shared" si="20"/>
        <v>727</v>
      </c>
      <c r="R6" s="65"/>
      <c r="S6" s="65"/>
      <c r="T6" s="65"/>
      <c r="U6" s="65"/>
      <c r="V6" s="65"/>
      <c r="W6" s="65"/>
      <c r="X6" s="65"/>
      <c r="Y6" s="834"/>
    </row>
    <row r="7" spans="1:25" ht="34.5" customHeight="1">
      <c r="A7" s="64" t="s">
        <v>345</v>
      </c>
      <c r="B7" s="65"/>
      <c r="C7" s="65"/>
      <c r="D7" s="65"/>
      <c r="E7" s="65"/>
      <c r="F7" s="65"/>
      <c r="G7" s="65"/>
      <c r="H7" s="1002"/>
      <c r="I7" s="1002"/>
      <c r="J7" s="1002"/>
      <c r="K7" s="1002"/>
      <c r="L7" s="1002"/>
      <c r="M7" s="1002"/>
      <c r="N7" s="1002"/>
      <c r="O7" s="1002"/>
      <c r="P7" s="1002"/>
      <c r="Q7" s="1002"/>
      <c r="R7" s="1002">
        <f>ROUNDUP(AVERAGE(ROUNDUP(VLOOKUP(R2,'Physical-Chart Data'!$A:$K,11,FALSE)/1000,0),R3),0)</f>
        <v>165</v>
      </c>
      <c r="S7" s="1002">
        <f>ROUNDUP(AVERAGE(ROUNDUP(VLOOKUP(S2,'Physical-Chart Data'!$A:$K,11,FALSE)/1000,0),S3),0)</f>
        <v>118</v>
      </c>
      <c r="T7" s="1002">
        <f>ROUNDUP(AVERAGE(ROUNDUP(VLOOKUP(T2,'Physical-Chart Data'!$A:$K,11,FALSE)/1000,0),T3),0)</f>
        <v>5</v>
      </c>
      <c r="U7" s="1002">
        <f>ROUNDUP(AVERAGE(ROUNDUP(VLOOKUP(U2,'Physical-Chart Data'!$A:$K,11,FALSE)/1000,0),U3),0)</f>
        <v>0</v>
      </c>
      <c r="V7" s="1002">
        <f>ROUNDUP(AVERAGE(ROUNDUP(VLOOKUP(V2,'Physical-Chart Data'!$A:$K,11,FALSE)/3000,0),V3),0)</f>
        <v>0</v>
      </c>
      <c r="W7" s="1002">
        <f>ROUNDUP(AVERAGE(ROUNDUP(VLOOKUP(W2,'Physical-Chart Data'!$A:$K,11,FALSE)/3000,0),W3),0)</f>
        <v>0</v>
      </c>
      <c r="X7" s="1002">
        <f>ROUNDUP(AVERAGE(ROUNDUP(VLOOKUP(X2,'Physical-Chart Data'!$A:$K,11,FALSE)/3000,0),X3),0)</f>
        <v>0</v>
      </c>
      <c r="Y7" s="834"/>
    </row>
    <row r="8" spans="1:25" ht="34.5" customHeight="1" thickBot="1">
      <c r="A8" s="66" t="s">
        <v>352</v>
      </c>
      <c r="B8" s="67">
        <v>1</v>
      </c>
      <c r="C8" s="67">
        <v>1</v>
      </c>
      <c r="D8" s="67">
        <v>3</v>
      </c>
      <c r="E8" s="67">
        <v>4</v>
      </c>
      <c r="F8" s="67">
        <v>10</v>
      </c>
      <c r="G8" s="67">
        <v>10</v>
      </c>
      <c r="H8" s="67">
        <v>10</v>
      </c>
      <c r="I8" s="67">
        <v>14</v>
      </c>
      <c r="J8" s="67">
        <v>15</v>
      </c>
      <c r="K8" s="67">
        <v>15</v>
      </c>
      <c r="L8" s="67">
        <v>15</v>
      </c>
      <c r="M8" s="67">
        <v>16</v>
      </c>
      <c r="N8" s="67">
        <v>13</v>
      </c>
      <c r="O8" s="67">
        <v>13</v>
      </c>
      <c r="P8" s="67">
        <v>13</v>
      </c>
      <c r="Q8" s="67">
        <v>13</v>
      </c>
      <c r="R8" s="67"/>
      <c r="S8" s="67"/>
      <c r="T8" s="67"/>
      <c r="U8" s="67"/>
      <c r="V8" s="67"/>
      <c r="W8" s="67"/>
      <c r="X8" s="67"/>
      <c r="Y8" s="834"/>
    </row>
    <row r="9" spans="1:25" ht="34.5" customHeight="1" thickTop="1">
      <c r="A9" s="1932" t="s">
        <v>728</v>
      </c>
      <c r="B9" s="1933"/>
      <c r="C9" s="1933"/>
      <c r="D9" s="1933"/>
      <c r="E9" s="1933"/>
      <c r="F9" s="1933"/>
      <c r="G9" s="1933"/>
      <c r="H9" s="1933"/>
      <c r="I9" s="1933"/>
      <c r="J9" s="1933"/>
      <c r="K9" s="1933"/>
      <c r="L9" s="1933"/>
      <c r="M9" s="1933"/>
      <c r="N9" s="1933"/>
      <c r="O9" s="1933"/>
      <c r="P9" s="1933"/>
      <c r="Q9" s="1933"/>
      <c r="R9" s="1933"/>
      <c r="S9" s="1933"/>
      <c r="T9" s="1933"/>
      <c r="U9" s="1933"/>
      <c r="V9" s="1933"/>
      <c r="W9" s="1933"/>
      <c r="X9" s="1933"/>
    </row>
    <row r="10" spans="1:25" ht="59.7" customHeight="1">
      <c r="A10" s="61" t="s">
        <v>46</v>
      </c>
      <c r="B10" s="685">
        <v>45868</v>
      </c>
      <c r="C10" s="685">
        <f t="shared" ref="C10:T10" si="21">EOMONTH(B10,1)</f>
        <v>45900</v>
      </c>
      <c r="D10" s="685">
        <f t="shared" si="21"/>
        <v>45930</v>
      </c>
      <c r="E10" s="685">
        <f t="shared" si="21"/>
        <v>45961</v>
      </c>
      <c r="F10" s="685">
        <f t="shared" si="21"/>
        <v>45991</v>
      </c>
      <c r="G10" s="685">
        <f t="shared" si="21"/>
        <v>46022</v>
      </c>
      <c r="H10" s="685">
        <f t="shared" si="21"/>
        <v>46053</v>
      </c>
      <c r="I10" s="685">
        <f t="shared" si="21"/>
        <v>46081</v>
      </c>
      <c r="J10" s="685">
        <f t="shared" si="21"/>
        <v>46112</v>
      </c>
      <c r="K10" s="685">
        <f t="shared" si="21"/>
        <v>46142</v>
      </c>
      <c r="L10" s="685">
        <f t="shared" si="21"/>
        <v>46173</v>
      </c>
      <c r="M10" s="685">
        <f t="shared" si="21"/>
        <v>46203</v>
      </c>
      <c r="N10" s="685">
        <f t="shared" si="21"/>
        <v>46234</v>
      </c>
      <c r="O10" s="685">
        <f t="shared" si="21"/>
        <v>46265</v>
      </c>
      <c r="P10" s="685">
        <f t="shared" si="21"/>
        <v>46295</v>
      </c>
      <c r="Q10" s="685">
        <f t="shared" si="21"/>
        <v>46326</v>
      </c>
      <c r="R10" s="685">
        <f t="shared" si="21"/>
        <v>46356</v>
      </c>
      <c r="S10" s="685">
        <f t="shared" si="21"/>
        <v>46387</v>
      </c>
      <c r="T10" s="685">
        <f t="shared" si="21"/>
        <v>46418</v>
      </c>
      <c r="U10" s="685">
        <f t="shared" ref="U10" si="22">EOMONTH(T10,1)</f>
        <v>46446</v>
      </c>
      <c r="V10" s="685">
        <f t="shared" ref="V10" si="23">EOMONTH(U10,1)</f>
        <v>46477</v>
      </c>
      <c r="W10" s="685">
        <f t="shared" ref="W10" si="24">EOMONTH(V10,1)</f>
        <v>46507</v>
      </c>
      <c r="X10" s="685">
        <f t="shared" ref="X10" si="25">EOMONTH(W10,1)</f>
        <v>46538</v>
      </c>
      <c r="Y10" s="833"/>
    </row>
    <row r="11" spans="1:25" ht="34.5" customHeight="1">
      <c r="A11" s="62" t="s">
        <v>47</v>
      </c>
      <c r="B11" s="63">
        <f>ROUNDUP(VLOOKUP(B10,'Physical-Chart Data'!$A:$K,2,FALSE)/360,0)</f>
        <v>1</v>
      </c>
      <c r="C11" s="63">
        <f>ROUNDUP(VLOOKUP(C10,'Physical-Chart Data'!$A:$K,2,FALSE)/360,0)</f>
        <v>12</v>
      </c>
      <c r="D11" s="63">
        <f>ROUNDUP(VLOOKUP(D10,'Physical-Chart Data'!$A:$K,2,FALSE)/360,0)</f>
        <v>18</v>
      </c>
      <c r="E11" s="63">
        <f>ROUNDUP(VLOOKUP(E10,'Physical-Chart Data'!$A:$K,2,FALSE)/360,0)</f>
        <v>35</v>
      </c>
      <c r="F11" s="63">
        <f>ROUNDUP(VLOOKUP(F10,'Physical-Chart Data'!$A:$K,2,FALSE)/260,0)</f>
        <v>85</v>
      </c>
      <c r="G11" s="63">
        <f>ROUNDUP(VLOOKUP(G10,'Physical-Chart Data'!$A:$K,2,FALSE)/460,0)</f>
        <v>116</v>
      </c>
      <c r="H11" s="63">
        <f>ROUNDUP(VLOOKUP(H10,'Physical-Chart Data'!$A:$K,2,FALSE)/460,0)</f>
        <v>205</v>
      </c>
      <c r="I11" s="63">
        <f>ROUNDUP(VLOOKUP(I10,'Physical-Chart Data'!$A:$K,2,FALSE)/560,0)</f>
        <v>203</v>
      </c>
      <c r="J11" s="63">
        <v>244</v>
      </c>
      <c r="K11" s="63">
        <v>248</v>
      </c>
      <c r="L11" s="63">
        <f>ROUNDUP(VLOOKUP(L10,'Physical-Chart Data'!$A:$K,2,FALSE)/360,0)</f>
        <v>263</v>
      </c>
      <c r="M11" s="63">
        <f>ROUNDUP(VLOOKUP(M10,'Physical-Chart Data'!$A:$K,2,FALSE)/260,0)</f>
        <v>258</v>
      </c>
      <c r="N11" s="63">
        <f>ROUNDUP(VLOOKUP(N10,'Physical-Chart Data'!$A:$K,2,FALSE)/260,0)</f>
        <v>243</v>
      </c>
      <c r="O11" s="63">
        <f>ROUNDUP(VLOOKUP(O10,'Physical-Chart Data'!$A:$K,2,FALSE)/120,0)</f>
        <v>391</v>
      </c>
      <c r="P11" s="63">
        <f>ROUNDUP(VLOOKUP(P10,'Physical-Chart Data'!$A:$K,2,FALSE)/200,0)</f>
        <v>142</v>
      </c>
      <c r="Q11" s="63">
        <f>ROUNDUP(VLOOKUP(Q10,'Physical-Chart Data'!$A:$K,2,FALSE)/200,0)</f>
        <v>78</v>
      </c>
      <c r="R11" s="63">
        <f>ROUNDUP(VLOOKUP(R10,'Physical-Chart Data'!$A:$K,2,FALSE)/200,0)</f>
        <v>78</v>
      </c>
      <c r="S11" s="63">
        <f>ROUNDUP(VLOOKUP(S10,'Physical-Chart Data'!$A:$K,2,FALSE)/260,0)</f>
        <v>24</v>
      </c>
      <c r="T11" s="63">
        <f>ROUNDUP(VLOOKUP(T10,'Physical-Chart Data'!$A:$K,2,FALSE)/260,0)</f>
        <v>15</v>
      </c>
      <c r="U11" s="63"/>
      <c r="V11" s="63"/>
      <c r="W11" s="63"/>
      <c r="X11" s="63"/>
      <c r="Y11" s="834"/>
    </row>
    <row r="12" spans="1:25" ht="34.5" customHeight="1">
      <c r="A12" s="62" t="s">
        <v>348</v>
      </c>
      <c r="B12" s="63">
        <f>B11</f>
        <v>1</v>
      </c>
      <c r="C12" s="63">
        <f t="shared" ref="C12:T12" si="26">B12+C11</f>
        <v>13</v>
      </c>
      <c r="D12" s="63">
        <f t="shared" si="26"/>
        <v>31</v>
      </c>
      <c r="E12" s="63">
        <f t="shared" si="26"/>
        <v>66</v>
      </c>
      <c r="F12" s="63">
        <f t="shared" si="26"/>
        <v>151</v>
      </c>
      <c r="G12" s="63">
        <f t="shared" si="26"/>
        <v>267</v>
      </c>
      <c r="H12" s="63">
        <f t="shared" si="26"/>
        <v>472</v>
      </c>
      <c r="I12" s="63">
        <f t="shared" si="26"/>
        <v>675</v>
      </c>
      <c r="J12" s="63">
        <f t="shared" si="26"/>
        <v>919</v>
      </c>
      <c r="K12" s="63">
        <f t="shared" si="26"/>
        <v>1167</v>
      </c>
      <c r="L12" s="63">
        <f t="shared" si="26"/>
        <v>1430</v>
      </c>
      <c r="M12" s="63">
        <f t="shared" si="26"/>
        <v>1688</v>
      </c>
      <c r="N12" s="63">
        <f t="shared" si="26"/>
        <v>1931</v>
      </c>
      <c r="O12" s="63">
        <f t="shared" si="26"/>
        <v>2322</v>
      </c>
      <c r="P12" s="63">
        <f t="shared" si="26"/>
        <v>2464</v>
      </c>
      <c r="Q12" s="63">
        <f t="shared" si="26"/>
        <v>2542</v>
      </c>
      <c r="R12" s="63">
        <f t="shared" si="26"/>
        <v>2620</v>
      </c>
      <c r="S12" s="63">
        <f t="shared" si="26"/>
        <v>2644</v>
      </c>
      <c r="T12" s="63">
        <f t="shared" si="26"/>
        <v>2659</v>
      </c>
      <c r="U12" s="63"/>
      <c r="V12" s="63"/>
      <c r="W12" s="63"/>
      <c r="X12" s="63"/>
      <c r="Y12" s="834"/>
    </row>
    <row r="13" spans="1:25" ht="34.5" customHeight="1">
      <c r="A13" s="62" t="s">
        <v>48</v>
      </c>
      <c r="B13" s="63">
        <v>5</v>
      </c>
      <c r="C13" s="63">
        <v>31</v>
      </c>
      <c r="D13" s="63">
        <v>65</v>
      </c>
      <c r="E13" s="63">
        <v>80</v>
      </c>
      <c r="F13" s="63">
        <v>93</v>
      </c>
      <c r="G13" s="63">
        <v>146</v>
      </c>
      <c r="H13" s="63">
        <v>151</v>
      </c>
      <c r="I13" s="63">
        <v>172</v>
      </c>
      <c r="J13" s="63">
        <v>217</v>
      </c>
      <c r="K13" s="63">
        <v>305</v>
      </c>
      <c r="L13" s="63">
        <v>364</v>
      </c>
      <c r="M13" s="63">
        <v>408</v>
      </c>
      <c r="N13" s="63">
        <v>420</v>
      </c>
      <c r="O13" s="63">
        <v>499</v>
      </c>
      <c r="P13" s="63">
        <v>519</v>
      </c>
      <c r="Q13" s="63">
        <v>537</v>
      </c>
      <c r="R13" s="63"/>
      <c r="S13" s="63"/>
      <c r="T13" s="63"/>
      <c r="U13" s="63"/>
      <c r="V13" s="63"/>
      <c r="W13" s="63"/>
      <c r="X13" s="63"/>
      <c r="Y13" s="834"/>
    </row>
    <row r="14" spans="1:25" ht="34.5" customHeight="1">
      <c r="A14" s="64" t="s">
        <v>349</v>
      </c>
      <c r="B14" s="65">
        <f>B13</f>
        <v>5</v>
      </c>
      <c r="C14" s="65">
        <f t="shared" ref="C14:Q14" si="27">C13+B14</f>
        <v>36</v>
      </c>
      <c r="D14" s="65">
        <f t="shared" si="27"/>
        <v>101</v>
      </c>
      <c r="E14" s="65">
        <f t="shared" si="27"/>
        <v>181</v>
      </c>
      <c r="F14" s="65">
        <f t="shared" si="27"/>
        <v>274</v>
      </c>
      <c r="G14" s="65">
        <f t="shared" si="27"/>
        <v>420</v>
      </c>
      <c r="H14" s="65">
        <f t="shared" si="27"/>
        <v>571</v>
      </c>
      <c r="I14" s="65">
        <f t="shared" si="27"/>
        <v>743</v>
      </c>
      <c r="J14" s="65">
        <f t="shared" si="27"/>
        <v>960</v>
      </c>
      <c r="K14" s="65">
        <f t="shared" si="27"/>
        <v>1265</v>
      </c>
      <c r="L14" s="65">
        <f t="shared" si="27"/>
        <v>1629</v>
      </c>
      <c r="M14" s="65">
        <f t="shared" si="27"/>
        <v>2037</v>
      </c>
      <c r="N14" s="65">
        <f t="shared" si="27"/>
        <v>2457</v>
      </c>
      <c r="O14" s="65">
        <f t="shared" si="27"/>
        <v>2956</v>
      </c>
      <c r="P14" s="65">
        <f t="shared" si="27"/>
        <v>3475</v>
      </c>
      <c r="Q14" s="65">
        <f t="shared" si="27"/>
        <v>4012</v>
      </c>
      <c r="R14" s="65"/>
      <c r="S14" s="65"/>
      <c r="T14" s="65"/>
      <c r="U14" s="65"/>
      <c r="V14" s="65"/>
      <c r="W14" s="65"/>
      <c r="X14" s="65"/>
      <c r="Y14" s="834"/>
    </row>
    <row r="15" spans="1:25" ht="34.5" customHeight="1">
      <c r="A15" s="64" t="s">
        <v>345</v>
      </c>
      <c r="B15" s="65"/>
      <c r="C15" s="65"/>
      <c r="D15" s="65"/>
      <c r="E15" s="65"/>
      <c r="F15" s="65"/>
      <c r="G15" s="65"/>
      <c r="H15" s="1002"/>
      <c r="I15" s="1002"/>
      <c r="J15" s="1002"/>
      <c r="K15" s="1002"/>
      <c r="L15" s="1002"/>
      <c r="M15" s="1002"/>
      <c r="N15" s="1002"/>
      <c r="O15" s="1002"/>
      <c r="P15" s="1002"/>
      <c r="Q15" s="1002"/>
      <c r="R15" s="1002">
        <v>560</v>
      </c>
      <c r="S15" s="1002">
        <v>324</v>
      </c>
      <c r="T15" s="1002">
        <v>155</v>
      </c>
      <c r="U15" s="1002">
        <f>ROUNDUP(AVERAGE(ROUNDUP(VLOOKUP(U10,'Physical-Chart Data'!$A:$K,11,FALSE)/1000,0),U11),0)</f>
        <v>0</v>
      </c>
      <c r="V15" s="1002">
        <f>ROUNDUP(AVERAGE(ROUNDUP(VLOOKUP(V10,'Physical-Chart Data'!$A:$K,11,FALSE)/1000,0),V11),0)</f>
        <v>0</v>
      </c>
      <c r="W15" s="1002">
        <f>ROUNDUP(AVERAGE(ROUNDUP(VLOOKUP(W10,'Physical-Chart Data'!$A:$K,11,FALSE)/1000,0),W11),0)</f>
        <v>0</v>
      </c>
      <c r="X15" s="1002">
        <f>ROUNDUP(AVERAGE(ROUNDUP(VLOOKUP(X10,'Physical-Chart Data'!$A:$K,11,FALSE)/1000,0),X11),0)</f>
        <v>0</v>
      </c>
      <c r="Y15" s="834"/>
    </row>
    <row r="16" spans="1:25" ht="34.5" customHeight="1" thickBot="1">
      <c r="A16" s="66" t="s">
        <v>351</v>
      </c>
      <c r="B16" s="67">
        <v>0</v>
      </c>
      <c r="C16" s="67">
        <v>0</v>
      </c>
      <c r="D16" s="67">
        <v>0</v>
      </c>
      <c r="E16" s="67">
        <v>0</v>
      </c>
      <c r="F16" s="67">
        <v>0</v>
      </c>
      <c r="G16" s="67">
        <v>0</v>
      </c>
      <c r="H16" s="67">
        <v>0</v>
      </c>
      <c r="I16" s="67">
        <v>0</v>
      </c>
      <c r="J16" s="67">
        <v>0</v>
      </c>
      <c r="K16" s="67">
        <v>0</v>
      </c>
      <c r="L16" s="67">
        <v>0</v>
      </c>
      <c r="M16" s="67">
        <v>0</v>
      </c>
      <c r="N16" s="67">
        <v>0</v>
      </c>
      <c r="O16" s="67">
        <v>0</v>
      </c>
      <c r="P16" s="67">
        <v>0</v>
      </c>
      <c r="Q16" s="67"/>
      <c r="R16" s="67"/>
      <c r="S16" s="67"/>
      <c r="T16" s="67"/>
      <c r="U16" s="67"/>
      <c r="V16" s="67"/>
      <c r="W16" s="67"/>
      <c r="X16" s="67"/>
      <c r="Y16" s="834"/>
    </row>
    <row r="17" spans="1:39" ht="34.5" customHeight="1" thickTop="1">
      <c r="B17" s="687"/>
      <c r="C17" s="687"/>
      <c r="D17" s="687"/>
      <c r="E17" s="687"/>
      <c r="F17" s="687"/>
      <c r="G17" s="687"/>
      <c r="H17" s="687"/>
      <c r="I17" s="687"/>
      <c r="J17" s="687"/>
      <c r="K17" s="687"/>
      <c r="L17" s="687"/>
      <c r="M17" s="687"/>
      <c r="N17" s="687"/>
      <c r="O17" s="687"/>
      <c r="P17" s="687"/>
      <c r="Q17" s="687"/>
      <c r="R17" s="687"/>
      <c r="S17" s="687"/>
      <c r="T17" s="687"/>
      <c r="U17" s="686"/>
      <c r="V17" s="686"/>
      <c r="W17" s="686"/>
      <c r="X17" s="686"/>
      <c r="Y17" s="686"/>
      <c r="Z17" s="686"/>
      <c r="AA17" s="686"/>
      <c r="AB17" s="686"/>
      <c r="AC17" s="686"/>
      <c r="AD17" s="686"/>
      <c r="AE17" s="686"/>
      <c r="AF17" s="686"/>
      <c r="AG17" s="686"/>
      <c r="AH17" s="686"/>
      <c r="AI17" s="686"/>
      <c r="AJ17" s="686"/>
      <c r="AK17" s="686"/>
      <c r="AL17" s="686"/>
    </row>
    <row r="18" spans="1:39" ht="34.5" customHeight="1">
      <c r="A18" s="1918" t="s">
        <v>353</v>
      </c>
      <c r="B18" s="1919"/>
      <c r="C18" s="1919"/>
      <c r="D18" s="1919"/>
      <c r="E18" s="1919"/>
      <c r="F18" s="1919"/>
      <c r="G18" s="1919"/>
      <c r="H18" s="1919"/>
      <c r="I18" s="1920"/>
      <c r="AE18" s="1916" t="s">
        <v>6</v>
      </c>
      <c r="AF18" s="1917"/>
      <c r="AG18" s="1915">
        <f>EOMONTH('General Information'!$L$1,0)</f>
        <v>46326</v>
      </c>
      <c r="AH18" s="1915"/>
      <c r="AI18" s="1915"/>
      <c r="AJ18" s="1915"/>
      <c r="AK18" s="1914">
        <f>EOMONTH(AG18,1)</f>
        <v>46356</v>
      </c>
      <c r="AL18" s="1914"/>
      <c r="AM18" s="1914"/>
    </row>
    <row r="19" spans="1:39" ht="34.5" customHeight="1">
      <c r="A19" s="69" t="s">
        <v>18</v>
      </c>
      <c r="B19" s="1908" t="s">
        <v>15</v>
      </c>
      <c r="C19" s="1908"/>
      <c r="D19" s="1908" t="s">
        <v>31</v>
      </c>
      <c r="E19" s="1908"/>
      <c r="F19" s="1908" t="s">
        <v>347</v>
      </c>
      <c r="G19" s="1908"/>
      <c r="H19" s="1908" t="s">
        <v>354</v>
      </c>
      <c r="I19" s="1921"/>
      <c r="AG19" s="686"/>
      <c r="AH19" s="686"/>
      <c r="AI19" s="686"/>
      <c r="AJ19" s="686"/>
      <c r="AK19" s="686"/>
      <c r="AL19" s="686"/>
    </row>
    <row r="20" spans="1:39" ht="34.5" customHeight="1">
      <c r="A20" s="68">
        <f>HLOOKUP($AG$18,$B$2:$W$7,2,FALSE)</f>
        <v>35</v>
      </c>
      <c r="B20" s="1904">
        <f>HLOOKUP($AG$18,$B$2:$W$7,4,FALSE)</f>
        <v>57</v>
      </c>
      <c r="C20" s="1904"/>
      <c r="D20" s="1913">
        <f>B20-A20</f>
        <v>22</v>
      </c>
      <c r="E20" s="1913"/>
      <c r="F20" s="1904">
        <f>HLOOKUP($AK$18,$B$2:$W$7,6,FALSE)</f>
        <v>165</v>
      </c>
      <c r="G20" s="1907"/>
      <c r="H20" s="1904">
        <v>4</v>
      </c>
      <c r="I20" s="1907"/>
      <c r="AG20" s="686"/>
      <c r="AH20" s="686"/>
      <c r="AI20" s="686"/>
      <c r="AJ20" s="686"/>
      <c r="AK20" s="686"/>
      <c r="AL20" s="686"/>
    </row>
    <row r="21" spans="1:39">
      <c r="A21" s="686"/>
      <c r="B21" s="686"/>
      <c r="C21" s="686"/>
      <c r="D21" s="686"/>
      <c r="E21" s="686"/>
      <c r="F21" s="686"/>
      <c r="G21" s="686"/>
      <c r="H21" s="686"/>
      <c r="I21" s="686"/>
      <c r="J21" s="686"/>
      <c r="K21" s="686"/>
      <c r="L21" s="686"/>
      <c r="M21" s="686"/>
      <c r="N21" s="686"/>
      <c r="O21" s="686"/>
      <c r="P21" s="686"/>
      <c r="Q21" s="686"/>
      <c r="R21" s="686"/>
      <c r="S21" s="686"/>
      <c r="T21" s="686"/>
      <c r="U21" s="686"/>
      <c r="V21" s="686"/>
      <c r="W21" s="686"/>
      <c r="X21" s="686"/>
      <c r="Y21" s="686"/>
      <c r="Z21" s="686"/>
      <c r="AA21" s="686"/>
      <c r="AB21" s="686"/>
      <c r="AC21" s="686"/>
      <c r="AD21" s="686"/>
      <c r="AE21" s="686"/>
      <c r="AF21" s="686"/>
      <c r="AG21" s="686"/>
      <c r="AH21" s="686"/>
      <c r="AI21" s="686"/>
      <c r="AJ21" s="686"/>
      <c r="AK21" s="686"/>
      <c r="AL21" s="686"/>
    </row>
    <row r="22" spans="1:39" ht="34.950000000000003" customHeight="1">
      <c r="A22" s="1918" t="s">
        <v>350</v>
      </c>
      <c r="B22" s="1919"/>
      <c r="C22" s="1919"/>
      <c r="D22" s="1919"/>
      <c r="E22" s="1919"/>
      <c r="F22" s="1919"/>
      <c r="G22" s="1919"/>
      <c r="H22" s="1919"/>
      <c r="I22" s="1920"/>
      <c r="J22" s="686"/>
      <c r="L22" s="1922" t="s">
        <v>405</v>
      </c>
      <c r="M22" s="1923"/>
      <c r="N22" s="1923"/>
      <c r="O22" s="1923"/>
      <c r="P22" s="1923"/>
      <c r="Q22" s="1923"/>
      <c r="R22" s="1923"/>
      <c r="S22" s="1923"/>
      <c r="T22" s="1923"/>
      <c r="U22" s="1923"/>
      <c r="V22" s="1923"/>
      <c r="W22" s="1923"/>
      <c r="X22" s="1923"/>
      <c r="Y22" s="1923"/>
      <c r="Z22" s="1923"/>
      <c r="AA22" s="1923"/>
    </row>
    <row r="23" spans="1:39" ht="39.450000000000003" customHeight="1">
      <c r="A23" s="69" t="s">
        <v>18</v>
      </c>
      <c r="B23" s="1908" t="s">
        <v>15</v>
      </c>
      <c r="C23" s="1908"/>
      <c r="D23" s="1908" t="s">
        <v>31</v>
      </c>
      <c r="E23" s="1908"/>
      <c r="F23" s="1908" t="s">
        <v>347</v>
      </c>
      <c r="G23" s="1908"/>
      <c r="H23" s="1908" t="s">
        <v>354</v>
      </c>
      <c r="I23" s="1921"/>
      <c r="J23" s="686"/>
      <c r="L23" s="1936" t="s">
        <v>406</v>
      </c>
      <c r="M23" s="1921"/>
      <c r="N23" s="1908" t="s">
        <v>401</v>
      </c>
      <c r="O23" s="1921"/>
      <c r="P23" s="1908" t="s">
        <v>402</v>
      </c>
      <c r="Q23" s="1921"/>
      <c r="R23" s="1928" t="s">
        <v>403</v>
      </c>
      <c r="S23" s="1929"/>
      <c r="T23" s="50" t="s">
        <v>868</v>
      </c>
      <c r="U23" s="1046" t="s">
        <v>1176</v>
      </c>
      <c r="V23" s="1045" t="s">
        <v>1352</v>
      </c>
      <c r="W23" s="1046" t="s">
        <v>1353</v>
      </c>
      <c r="X23" s="1928" t="s">
        <v>404</v>
      </c>
      <c r="Y23" s="1929"/>
      <c r="Z23" s="1924" t="s">
        <v>5</v>
      </c>
      <c r="AA23" s="1925"/>
      <c r="AI23" s="686"/>
      <c r="AJ23" s="686"/>
      <c r="AK23" s="686"/>
      <c r="AL23" s="686"/>
    </row>
    <row r="24" spans="1:39" ht="44.7" customHeight="1">
      <c r="A24" s="68">
        <f>HLOOKUP($AG$18,$B$10:$W$15,2,FALSE)</f>
        <v>78</v>
      </c>
      <c r="B24" s="1904">
        <f>HLOOKUP($AG$18,$B$10:$W$15,4,FALSE)</f>
        <v>537</v>
      </c>
      <c r="C24" s="1904"/>
      <c r="D24" s="1913">
        <f>B24-A24</f>
        <v>459</v>
      </c>
      <c r="E24" s="1913"/>
      <c r="F24" s="1904">
        <f>HLOOKUP($AK$18,$B$10:$W$15,6,FALSE)</f>
        <v>560</v>
      </c>
      <c r="G24" s="1907"/>
      <c r="H24" s="1904">
        <f>HLOOKUP($AG$18,$B$10:$W$16,7,FALSE)</f>
        <v>0</v>
      </c>
      <c r="I24" s="1907"/>
      <c r="J24" s="686"/>
      <c r="K24" s="686"/>
      <c r="L24" s="1937" t="s">
        <v>2</v>
      </c>
      <c r="M24" s="1938"/>
      <c r="N24" s="1904">
        <v>120</v>
      </c>
      <c r="O24" s="1904"/>
      <c r="P24" s="1904">
        <v>15</v>
      </c>
      <c r="Q24" s="1904"/>
      <c r="R24" s="1904">
        <v>16</v>
      </c>
      <c r="S24" s="1904"/>
      <c r="T24" s="907">
        <v>125</v>
      </c>
      <c r="U24" s="907">
        <v>17</v>
      </c>
      <c r="V24" s="1001">
        <v>14</v>
      </c>
      <c r="W24" s="907">
        <v>14</v>
      </c>
      <c r="X24" s="1904">
        <v>70</v>
      </c>
      <c r="Y24" s="1904"/>
      <c r="Z24" s="1926">
        <f>SUM(N24:Y24)</f>
        <v>391</v>
      </c>
      <c r="AA24" s="1927"/>
      <c r="AI24" s="686"/>
      <c r="AJ24" s="686"/>
      <c r="AK24" s="686"/>
      <c r="AL24" s="686"/>
    </row>
    <row r="25" spans="1:39" ht="40.200000000000003" customHeight="1">
      <c r="A25" s="686"/>
      <c r="B25" s="686"/>
      <c r="C25" s="686"/>
      <c r="D25" s="686"/>
      <c r="E25" s="686"/>
      <c r="F25" s="686"/>
      <c r="G25" s="686"/>
      <c r="H25" s="686"/>
      <c r="I25" s="686"/>
      <c r="J25" s="686"/>
      <c r="K25" s="686"/>
      <c r="L25" s="1934" t="s">
        <v>15</v>
      </c>
      <c r="M25" s="1935"/>
      <c r="N25" s="1904">
        <v>119</v>
      </c>
      <c r="O25" s="1904"/>
      <c r="P25" s="1904">
        <v>68</v>
      </c>
      <c r="Q25" s="1904"/>
      <c r="R25" s="1904">
        <v>33</v>
      </c>
      <c r="S25" s="1904"/>
      <c r="T25" s="907">
        <v>237</v>
      </c>
      <c r="U25" s="907">
        <v>44</v>
      </c>
      <c r="V25" s="1001">
        <v>10</v>
      </c>
      <c r="W25" s="907">
        <v>9</v>
      </c>
      <c r="X25" s="1904">
        <v>17</v>
      </c>
      <c r="Y25" s="1904"/>
      <c r="Z25" s="1926">
        <f>SUM(N25:Y25)</f>
        <v>537</v>
      </c>
      <c r="AA25" s="1927"/>
      <c r="AI25" s="686"/>
      <c r="AJ25" s="686"/>
      <c r="AK25" s="686"/>
      <c r="AL25" s="686"/>
    </row>
    <row r="26" spans="1:39">
      <c r="A26" s="686"/>
      <c r="B26" s="686"/>
      <c r="C26" s="686"/>
      <c r="D26" s="686"/>
      <c r="E26" s="686"/>
      <c r="F26" s="686"/>
      <c r="G26" s="686"/>
      <c r="H26" s="686"/>
      <c r="I26" s="686"/>
      <c r="J26" s="686"/>
      <c r="K26" s="686"/>
      <c r="L26" s="686"/>
      <c r="M26" s="686"/>
      <c r="N26" s="686"/>
      <c r="O26" s="686"/>
      <c r="P26" s="686"/>
      <c r="Q26" s="686"/>
      <c r="R26" s="686"/>
      <c r="S26" s="686"/>
      <c r="T26" s="686"/>
      <c r="U26" s="686"/>
      <c r="V26" s="686"/>
      <c r="W26" s="686"/>
      <c r="X26" s="686"/>
      <c r="Y26" s="686"/>
      <c r="AI26" s="686"/>
      <c r="AJ26" s="686"/>
      <c r="AK26" s="686"/>
      <c r="AL26" s="686"/>
    </row>
    <row r="27" spans="1:39">
      <c r="A27" s="686"/>
      <c r="B27" s="686"/>
      <c r="C27" s="686"/>
      <c r="D27" s="686"/>
      <c r="E27" s="686"/>
      <c r="F27" s="686"/>
      <c r="G27" s="686"/>
      <c r="H27" s="686"/>
      <c r="I27" s="686"/>
      <c r="J27" s="686"/>
      <c r="K27" s="686"/>
      <c r="L27" s="686"/>
      <c r="M27" s="686"/>
      <c r="N27" s="686"/>
      <c r="O27" s="686"/>
      <c r="P27" s="686"/>
      <c r="Q27" s="686"/>
      <c r="R27" s="686"/>
      <c r="S27" s="686"/>
      <c r="T27" s="686"/>
      <c r="U27" s="686"/>
      <c r="V27" s="686"/>
      <c r="W27" s="686"/>
      <c r="X27" s="686"/>
      <c r="Y27" s="686"/>
      <c r="Z27" s="686"/>
      <c r="AA27" s="686"/>
      <c r="AB27" s="686"/>
      <c r="AC27" s="686"/>
      <c r="AD27" s="686"/>
      <c r="AE27" s="686"/>
      <c r="AF27" s="686"/>
      <c r="AG27" s="686"/>
      <c r="AH27" s="686"/>
      <c r="AI27" s="686"/>
      <c r="AJ27" s="686"/>
      <c r="AK27" s="686"/>
      <c r="AL27" s="686"/>
    </row>
    <row r="28" spans="1:39">
      <c r="A28" s="686"/>
      <c r="B28" s="686"/>
      <c r="C28" s="686"/>
      <c r="D28" s="686"/>
      <c r="E28" s="686"/>
      <c r="F28" s="686"/>
      <c r="G28" s="686"/>
      <c r="H28" s="686"/>
      <c r="I28" s="686"/>
      <c r="J28" s="686"/>
      <c r="K28" s="686"/>
      <c r="L28" s="686"/>
      <c r="M28" s="686"/>
      <c r="N28" s="686"/>
      <c r="O28" s="686"/>
      <c r="P28" s="686"/>
      <c r="Q28" s="686"/>
      <c r="R28" s="686"/>
      <c r="S28" s="686"/>
      <c r="T28" s="686"/>
      <c r="U28" s="686"/>
      <c r="V28" s="686"/>
      <c r="W28" s="686"/>
      <c r="X28" s="686"/>
      <c r="Y28" s="686"/>
      <c r="Z28" s="686"/>
      <c r="AA28" s="686"/>
      <c r="AB28" s="686"/>
      <c r="AC28" s="686"/>
      <c r="AD28" s="686"/>
      <c r="AE28" s="686"/>
      <c r="AF28" s="686"/>
      <c r="AG28" s="686"/>
      <c r="AH28" s="686"/>
      <c r="AI28" s="686"/>
      <c r="AJ28" s="686"/>
      <c r="AK28" s="686"/>
      <c r="AL28" s="686"/>
    </row>
    <row r="29" spans="1:39">
      <c r="A29" s="686"/>
      <c r="B29" s="686"/>
      <c r="C29" s="686"/>
      <c r="D29" s="686"/>
      <c r="E29" s="686"/>
      <c r="F29" s="686"/>
      <c r="G29" s="686"/>
      <c r="H29" s="686"/>
      <c r="I29" s="686"/>
      <c r="J29" s="686"/>
      <c r="K29" s="686"/>
      <c r="L29" s="686"/>
      <c r="M29" s="686"/>
      <c r="N29" s="686"/>
      <c r="O29" s="686"/>
      <c r="P29" s="686"/>
      <c r="Q29" s="686"/>
      <c r="R29" s="686"/>
      <c r="S29" s="686"/>
      <c r="T29" s="686"/>
      <c r="U29" s="686"/>
      <c r="V29" s="686"/>
      <c r="W29" s="686"/>
      <c r="X29" s="686"/>
      <c r="Y29" s="686"/>
      <c r="Z29" s="686"/>
      <c r="AA29" s="686"/>
      <c r="AB29" s="686"/>
      <c r="AC29" s="686"/>
      <c r="AD29" s="686"/>
      <c r="AE29" s="686"/>
      <c r="AF29" s="686"/>
      <c r="AG29" s="686"/>
      <c r="AH29" s="686"/>
      <c r="AI29" s="686"/>
      <c r="AJ29" s="686"/>
      <c r="AK29" s="686"/>
      <c r="AL29" s="686"/>
    </row>
    <row r="30" spans="1:39">
      <c r="A30" s="686"/>
      <c r="B30" s="686"/>
      <c r="C30" s="686"/>
      <c r="D30" s="686"/>
      <c r="E30" s="686"/>
      <c r="F30" s="686"/>
      <c r="G30" s="686"/>
      <c r="H30" s="686"/>
      <c r="I30" s="686"/>
      <c r="J30" s="686"/>
      <c r="K30" s="686"/>
      <c r="L30" s="686"/>
      <c r="M30" s="686"/>
      <c r="N30" s="686"/>
      <c r="O30" s="686"/>
      <c r="P30" s="686"/>
      <c r="Q30" s="686"/>
      <c r="R30" s="686"/>
      <c r="S30" s="686"/>
      <c r="T30" s="686"/>
      <c r="U30" s="686"/>
      <c r="V30" s="686"/>
      <c r="W30" s="686"/>
      <c r="X30" s="686"/>
      <c r="Y30" s="686"/>
      <c r="Z30" s="686"/>
      <c r="AA30" s="686"/>
      <c r="AB30" s="686"/>
      <c r="AC30" s="686"/>
      <c r="AD30" s="686"/>
      <c r="AE30" s="686"/>
      <c r="AF30" s="686"/>
      <c r="AG30" s="686"/>
      <c r="AH30" s="686"/>
      <c r="AI30" s="686"/>
      <c r="AJ30" s="686"/>
      <c r="AK30" s="686"/>
      <c r="AL30" s="686"/>
    </row>
    <row r="31" spans="1:39">
      <c r="A31" s="686"/>
      <c r="B31" s="686"/>
      <c r="C31" s="686"/>
      <c r="D31" s="686"/>
      <c r="E31" s="686"/>
      <c r="F31" s="686"/>
      <c r="G31" s="686"/>
      <c r="H31" s="686"/>
      <c r="I31" s="686"/>
      <c r="J31" s="686"/>
      <c r="K31" s="686"/>
      <c r="L31" s="686"/>
      <c r="M31" s="686"/>
      <c r="N31" s="686"/>
      <c r="O31" s="686"/>
      <c r="P31" s="686"/>
      <c r="Q31" s="686"/>
      <c r="R31" s="686"/>
      <c r="S31" s="686"/>
      <c r="T31" s="686"/>
      <c r="U31" s="686"/>
      <c r="V31" s="686"/>
      <c r="W31" s="686"/>
      <c r="X31" s="686"/>
      <c r="Y31" s="686"/>
      <c r="Z31" s="686"/>
      <c r="AA31" s="686"/>
      <c r="AB31" s="686"/>
      <c r="AC31" s="686"/>
      <c r="AD31" s="686"/>
      <c r="AE31" s="686"/>
      <c r="AF31" s="686"/>
      <c r="AG31" s="686"/>
      <c r="AH31" s="686"/>
      <c r="AI31" s="686"/>
      <c r="AJ31" s="686"/>
      <c r="AK31" s="686"/>
      <c r="AL31" s="686"/>
    </row>
    <row r="32" spans="1:39" ht="34.5" customHeight="1">
      <c r="A32" s="1930" t="s">
        <v>346</v>
      </c>
      <c r="B32" s="1931"/>
      <c r="C32" s="1931"/>
      <c r="D32" s="1931"/>
      <c r="E32" s="1931"/>
      <c r="F32" s="1931"/>
      <c r="G32" s="1931"/>
      <c r="H32" s="1931"/>
      <c r="I32" s="1931"/>
      <c r="J32" s="1931"/>
      <c r="K32" s="1931"/>
      <c r="L32" s="1931"/>
      <c r="M32" s="1931"/>
      <c r="N32" s="1931"/>
      <c r="O32" s="1931"/>
      <c r="P32" s="1931"/>
      <c r="Q32" s="1931"/>
      <c r="R32" s="1931"/>
      <c r="S32" s="1931"/>
      <c r="T32" s="1931"/>
      <c r="U32" s="1931"/>
      <c r="V32" s="1931"/>
      <c r="W32" s="1931"/>
      <c r="X32" s="1931"/>
    </row>
    <row r="33" spans="1:38" ht="67.95" customHeight="1">
      <c r="A33" s="61" t="s">
        <v>46</v>
      </c>
      <c r="B33" s="685">
        <v>45868</v>
      </c>
      <c r="C33" s="685">
        <f t="shared" ref="C33:T33" si="28">EOMONTH(B33,1)</f>
        <v>45900</v>
      </c>
      <c r="D33" s="685">
        <f t="shared" si="28"/>
        <v>45930</v>
      </c>
      <c r="E33" s="685">
        <f t="shared" si="28"/>
        <v>45961</v>
      </c>
      <c r="F33" s="685">
        <f t="shared" si="28"/>
        <v>45991</v>
      </c>
      <c r="G33" s="685">
        <f t="shared" si="28"/>
        <v>46022</v>
      </c>
      <c r="H33" s="685">
        <f t="shared" si="28"/>
        <v>46053</v>
      </c>
      <c r="I33" s="685">
        <f t="shared" si="28"/>
        <v>46081</v>
      </c>
      <c r="J33" s="685">
        <f t="shared" si="28"/>
        <v>46112</v>
      </c>
      <c r="K33" s="685">
        <f t="shared" si="28"/>
        <v>46142</v>
      </c>
      <c r="L33" s="685">
        <f t="shared" si="28"/>
        <v>46173</v>
      </c>
      <c r="M33" s="685">
        <f t="shared" si="28"/>
        <v>46203</v>
      </c>
      <c r="N33" s="685">
        <f t="shared" si="28"/>
        <v>46234</v>
      </c>
      <c r="O33" s="685">
        <f t="shared" si="28"/>
        <v>46265</v>
      </c>
      <c r="P33" s="685">
        <f t="shared" si="28"/>
        <v>46295</v>
      </c>
      <c r="Q33" s="685">
        <f t="shared" si="28"/>
        <v>46326</v>
      </c>
      <c r="R33" s="685">
        <f t="shared" si="28"/>
        <v>46356</v>
      </c>
      <c r="S33" s="685">
        <f t="shared" si="28"/>
        <v>46387</v>
      </c>
      <c r="T33" s="685">
        <f t="shared" si="28"/>
        <v>46418</v>
      </c>
      <c r="U33" s="685">
        <f t="shared" ref="U33" si="29">EOMONTH(T33,1)</f>
        <v>46446</v>
      </c>
      <c r="V33" s="685">
        <f t="shared" ref="V33" si="30">EOMONTH(U33,1)</f>
        <v>46477</v>
      </c>
      <c r="W33" s="685">
        <f t="shared" ref="W33" si="31">EOMONTH(V33,1)</f>
        <v>46507</v>
      </c>
      <c r="X33" s="685">
        <f t="shared" ref="X33" si="32">EOMONTH(W33,1)</f>
        <v>46538</v>
      </c>
      <c r="Y33" s="833"/>
    </row>
    <row r="34" spans="1:38" ht="40.5" customHeight="1">
      <c r="A34" s="62" t="s">
        <v>47</v>
      </c>
      <c r="B34" s="63">
        <f>ROUNDUP(VLOOKUP(B33,'Physical-Chart Data'!$A:$K,2,FALSE)/360,0)</f>
        <v>1</v>
      </c>
      <c r="C34" s="63">
        <f>ROUNDUP(VLOOKUP(C33,'Physical-Chart Data'!$A:$K,2,FALSE)/360,0)</f>
        <v>12</v>
      </c>
      <c r="D34" s="63">
        <f>ROUNDUP(VLOOKUP(D33,'Physical-Chart Data'!$A:$K,2,FALSE)/360,0)</f>
        <v>18</v>
      </c>
      <c r="E34" s="63">
        <f>ROUNDUP(VLOOKUP(E33,'Physical-Chart Data'!$A:$K,2,FALSE)/360,0)</f>
        <v>35</v>
      </c>
      <c r="F34" s="63">
        <f>ROUNDUP(VLOOKUP(F33,'Physical-Chart Data'!$A:$K,2,FALSE)/360,0)</f>
        <v>61</v>
      </c>
      <c r="G34" s="63">
        <f>ROUNDUP(VLOOKUP(G33,'Physical-Chart Data'!$A:$K,2,FALSE)/560,0)</f>
        <v>95</v>
      </c>
      <c r="H34" s="63">
        <f>ROUNDUP(VLOOKUP(H33,'Physical-Chart Data'!$A:$K,2,FALSE)/860,0)</f>
        <v>110</v>
      </c>
      <c r="I34" s="63">
        <f>ROUNDUP(VLOOKUP(I33,'Physical-Chart Data'!$A:$K,2,FALSE)/860,0)</f>
        <v>132</v>
      </c>
      <c r="J34" s="63">
        <f>ROUNDUP(VLOOKUP(J33,'Physical-Chart Data'!$A:$K,2,FALSE)/860,0)</f>
        <v>128</v>
      </c>
      <c r="K34" s="63">
        <f>ROUNDUP(VLOOKUP(K33,'Physical-Chart Data'!$A:$K,2,FALSE)/860,0)</f>
        <v>150</v>
      </c>
      <c r="L34" s="63">
        <v>166</v>
      </c>
      <c r="M34" s="63">
        <v>170</v>
      </c>
      <c r="N34" s="63">
        <v>219</v>
      </c>
      <c r="O34" s="63">
        <v>220</v>
      </c>
      <c r="P34" s="63">
        <v>215</v>
      </c>
      <c r="Q34" s="63">
        <v>166</v>
      </c>
      <c r="R34" s="63">
        <v>97</v>
      </c>
      <c r="S34" s="63">
        <v>38</v>
      </c>
      <c r="T34" s="63">
        <v>15</v>
      </c>
      <c r="U34" s="63"/>
      <c r="V34" s="63"/>
      <c r="W34" s="63"/>
      <c r="X34" s="63"/>
      <c r="Y34" s="834"/>
    </row>
    <row r="35" spans="1:38" ht="40.5" customHeight="1">
      <c r="A35" s="62" t="s">
        <v>348</v>
      </c>
      <c r="B35" s="63">
        <f>B34</f>
        <v>1</v>
      </c>
      <c r="C35" s="63">
        <f>B35+C34</f>
        <v>13</v>
      </c>
      <c r="D35" s="63">
        <f t="shared" ref="D35:T35" si="33">C35+D34</f>
        <v>31</v>
      </c>
      <c r="E35" s="63">
        <f t="shared" si="33"/>
        <v>66</v>
      </c>
      <c r="F35" s="63">
        <f t="shared" si="33"/>
        <v>127</v>
      </c>
      <c r="G35" s="63">
        <f t="shared" si="33"/>
        <v>222</v>
      </c>
      <c r="H35" s="63">
        <f t="shared" si="33"/>
        <v>332</v>
      </c>
      <c r="I35" s="63">
        <f t="shared" si="33"/>
        <v>464</v>
      </c>
      <c r="J35" s="63">
        <f t="shared" si="33"/>
        <v>592</v>
      </c>
      <c r="K35" s="63">
        <f t="shared" si="33"/>
        <v>742</v>
      </c>
      <c r="L35" s="63">
        <f t="shared" si="33"/>
        <v>908</v>
      </c>
      <c r="M35" s="63">
        <f t="shared" si="33"/>
        <v>1078</v>
      </c>
      <c r="N35" s="63">
        <f t="shared" si="33"/>
        <v>1297</v>
      </c>
      <c r="O35" s="63">
        <f t="shared" si="33"/>
        <v>1517</v>
      </c>
      <c r="P35" s="63">
        <f t="shared" si="33"/>
        <v>1732</v>
      </c>
      <c r="Q35" s="63">
        <f t="shared" si="33"/>
        <v>1898</v>
      </c>
      <c r="R35" s="63">
        <f t="shared" si="33"/>
        <v>1995</v>
      </c>
      <c r="S35" s="63">
        <f t="shared" si="33"/>
        <v>2033</v>
      </c>
      <c r="T35" s="63">
        <f t="shared" si="33"/>
        <v>2048</v>
      </c>
      <c r="U35" s="63"/>
      <c r="V35" s="63"/>
      <c r="W35" s="63"/>
      <c r="X35" s="63"/>
      <c r="Y35" s="834"/>
    </row>
    <row r="36" spans="1:38" ht="28.5" customHeight="1">
      <c r="A36" s="62" t="s">
        <v>48</v>
      </c>
      <c r="B36" s="63">
        <v>2</v>
      </c>
      <c r="C36" s="63">
        <v>13</v>
      </c>
      <c r="D36" s="63">
        <v>27</v>
      </c>
      <c r="E36" s="63">
        <v>37</v>
      </c>
      <c r="F36" s="63">
        <v>42</v>
      </c>
      <c r="G36" s="63">
        <v>87</v>
      </c>
      <c r="H36" s="63">
        <v>91</v>
      </c>
      <c r="I36" s="63">
        <v>99</v>
      </c>
      <c r="J36" s="63">
        <v>147</v>
      </c>
      <c r="K36" s="63">
        <v>204</v>
      </c>
      <c r="L36" s="63">
        <v>243</v>
      </c>
      <c r="M36" s="63">
        <v>245</v>
      </c>
      <c r="N36" s="63">
        <v>246</v>
      </c>
      <c r="O36" s="63">
        <v>305</v>
      </c>
      <c r="P36" s="63">
        <v>324</v>
      </c>
      <c r="Q36" s="63">
        <v>326</v>
      </c>
      <c r="R36" s="63"/>
      <c r="S36" s="63"/>
      <c r="T36" s="63"/>
      <c r="U36" s="63"/>
      <c r="V36" s="63"/>
      <c r="W36" s="63"/>
      <c r="X36" s="63"/>
      <c r="Y36" s="834"/>
    </row>
    <row r="37" spans="1:38" ht="28.5" customHeight="1">
      <c r="A37" s="64" t="s">
        <v>349</v>
      </c>
      <c r="B37" s="65">
        <f>B36</f>
        <v>2</v>
      </c>
      <c r="C37" s="65">
        <f>C36+B37</f>
        <v>15</v>
      </c>
      <c r="D37" s="65">
        <f t="shared" ref="D37:E37" si="34">D36+C37</f>
        <v>42</v>
      </c>
      <c r="E37" s="65">
        <f t="shared" si="34"/>
        <v>79</v>
      </c>
      <c r="F37" s="65">
        <f t="shared" ref="F37:Q37" si="35">F36+E37</f>
        <v>121</v>
      </c>
      <c r="G37" s="65">
        <f t="shared" si="35"/>
        <v>208</v>
      </c>
      <c r="H37" s="65">
        <f t="shared" si="35"/>
        <v>299</v>
      </c>
      <c r="I37" s="65">
        <f t="shared" si="35"/>
        <v>398</v>
      </c>
      <c r="J37" s="65">
        <f t="shared" si="35"/>
        <v>545</v>
      </c>
      <c r="K37" s="65">
        <f t="shared" si="35"/>
        <v>749</v>
      </c>
      <c r="L37" s="65">
        <f t="shared" si="35"/>
        <v>992</v>
      </c>
      <c r="M37" s="65">
        <f t="shared" si="35"/>
        <v>1237</v>
      </c>
      <c r="N37" s="65">
        <f t="shared" si="35"/>
        <v>1483</v>
      </c>
      <c r="O37" s="65">
        <f t="shared" si="35"/>
        <v>1788</v>
      </c>
      <c r="P37" s="65">
        <f t="shared" si="35"/>
        <v>2112</v>
      </c>
      <c r="Q37" s="65">
        <f t="shared" si="35"/>
        <v>2438</v>
      </c>
      <c r="R37" s="65"/>
      <c r="S37" s="65"/>
      <c r="T37" s="65"/>
      <c r="U37" s="65"/>
      <c r="V37" s="65"/>
      <c r="W37" s="65"/>
      <c r="X37" s="65"/>
      <c r="Y37" s="834"/>
    </row>
    <row r="38" spans="1:38" s="41" customFormat="1" ht="28.5" customHeight="1" thickBot="1">
      <c r="A38" s="66" t="s">
        <v>345</v>
      </c>
      <c r="B38" s="67"/>
      <c r="C38" s="67"/>
      <c r="D38" s="67"/>
      <c r="E38" s="67"/>
      <c r="F38" s="67"/>
      <c r="G38" s="67"/>
      <c r="H38" s="67"/>
      <c r="I38" s="67"/>
      <c r="J38" s="67"/>
      <c r="K38" s="67"/>
      <c r="L38" s="67"/>
      <c r="M38" s="67"/>
      <c r="N38" s="67"/>
      <c r="O38" s="67"/>
      <c r="P38" s="67"/>
      <c r="Q38" s="67"/>
      <c r="R38" s="67">
        <v>285</v>
      </c>
      <c r="S38" s="67">
        <v>128</v>
      </c>
      <c r="T38" s="67">
        <v>129</v>
      </c>
      <c r="U38" s="67">
        <v>129</v>
      </c>
      <c r="V38" s="67">
        <v>110</v>
      </c>
      <c r="W38" s="67">
        <v>77</v>
      </c>
      <c r="X38" s="67">
        <v>23</v>
      </c>
      <c r="Y38" s="834"/>
    </row>
    <row r="39" spans="1:38" ht="15" thickTop="1">
      <c r="A39" s="686"/>
      <c r="B39" s="686"/>
      <c r="C39" s="686"/>
      <c r="D39" s="686"/>
      <c r="E39" s="686"/>
      <c r="F39" s="686"/>
      <c r="G39" s="686"/>
      <c r="H39" s="686"/>
      <c r="I39" s="686"/>
      <c r="J39" s="686"/>
      <c r="K39" s="686"/>
      <c r="L39" s="686"/>
      <c r="M39" s="686"/>
      <c r="N39" s="686"/>
      <c r="O39" s="686"/>
      <c r="P39" s="686"/>
      <c r="Q39" s="686"/>
      <c r="R39" s="686"/>
      <c r="S39" s="686"/>
      <c r="T39" s="686"/>
      <c r="U39" s="686"/>
      <c r="V39" s="834"/>
      <c r="W39" s="686"/>
      <c r="X39" s="834"/>
      <c r="Y39" s="686"/>
      <c r="Z39" s="686"/>
      <c r="AA39" s="686"/>
      <c r="AB39" s="686"/>
      <c r="AC39" s="686"/>
      <c r="AD39" s="686"/>
      <c r="AE39" s="686"/>
      <c r="AF39" s="686"/>
      <c r="AG39" s="686"/>
      <c r="AH39" s="686"/>
      <c r="AI39" s="686"/>
      <c r="AJ39" s="686"/>
      <c r="AK39" s="686"/>
      <c r="AL39" s="686"/>
    </row>
    <row r="41" spans="1:38">
      <c r="A41" s="1922" t="s">
        <v>373</v>
      </c>
      <c r="B41" s="1923"/>
      <c r="C41" s="1923"/>
      <c r="D41" s="1923"/>
      <c r="E41" s="1923"/>
      <c r="F41" s="1923"/>
      <c r="G41" s="1923"/>
      <c r="H41" s="1923"/>
      <c r="I41" s="1923"/>
    </row>
    <row r="42" spans="1:38" ht="30" customHeight="1">
      <c r="A42" s="69" t="s">
        <v>18</v>
      </c>
      <c r="B42" s="1908" t="s">
        <v>15</v>
      </c>
      <c r="C42" s="1908"/>
      <c r="D42" s="1908" t="s">
        <v>385</v>
      </c>
      <c r="E42" s="1908"/>
      <c r="F42" s="1909" t="s">
        <v>31</v>
      </c>
      <c r="G42" s="1910"/>
      <c r="H42" s="1908" t="s">
        <v>347</v>
      </c>
      <c r="I42" s="1908"/>
    </row>
    <row r="43" spans="1:38" ht="20.25" customHeight="1">
      <c r="A43" s="68">
        <f>HLOOKUP($AG$18,$B$33:$AL$38,2,FALSE)</f>
        <v>166</v>
      </c>
      <c r="B43" s="1904">
        <f>HLOOKUP($AG$18,$B$33:$T$38,4,FALSE)</f>
        <v>326</v>
      </c>
      <c r="C43" s="1904"/>
      <c r="D43" s="1904"/>
      <c r="E43" s="1904"/>
      <c r="F43" s="1905">
        <f>B43-A43</f>
        <v>160</v>
      </c>
      <c r="G43" s="1906"/>
      <c r="H43" s="1904">
        <f>HLOOKUP($AK$18,$B$33:$W$38,6,FALSE)</f>
        <v>285</v>
      </c>
      <c r="I43" s="1907"/>
    </row>
    <row r="49" spans="1:17" s="442" customFormat="1" ht="28.5" customHeight="1">
      <c r="A49" s="653" t="s">
        <v>374</v>
      </c>
      <c r="B49" s="1911" t="s">
        <v>368</v>
      </c>
      <c r="C49" s="1911" t="s">
        <v>369</v>
      </c>
      <c r="D49" s="1911" t="s">
        <v>370</v>
      </c>
      <c r="E49" s="1911" t="s">
        <v>371</v>
      </c>
      <c r="F49" s="1911" t="s">
        <v>893</v>
      </c>
      <c r="G49" s="1911" t="s">
        <v>372</v>
      </c>
      <c r="H49" s="1911" t="s">
        <v>371</v>
      </c>
      <c r="I49" s="1911"/>
      <c r="J49" s="1911" t="s">
        <v>1519</v>
      </c>
      <c r="K49" s="1911"/>
      <c r="L49" s="1911" t="s">
        <v>372</v>
      </c>
      <c r="M49" s="1911"/>
      <c r="N49" s="1911" t="s">
        <v>116</v>
      </c>
      <c r="O49" s="1911"/>
      <c r="P49" s="1911" t="s">
        <v>5</v>
      </c>
      <c r="Q49" s="1911"/>
    </row>
    <row r="50" spans="1:17" s="442" customFormat="1" ht="21.75" customHeight="1">
      <c r="A50" s="653" t="s">
        <v>2</v>
      </c>
      <c r="B50" s="1912">
        <v>22</v>
      </c>
      <c r="C50" s="1912"/>
      <c r="D50" s="1912">
        <v>8</v>
      </c>
      <c r="E50" s="1912"/>
      <c r="F50" s="1912">
        <v>14</v>
      </c>
      <c r="G50" s="1912"/>
      <c r="H50" s="1912">
        <v>28</v>
      </c>
      <c r="I50" s="1912"/>
      <c r="J50" s="1912">
        <v>8</v>
      </c>
      <c r="K50" s="1912"/>
      <c r="L50" s="1912">
        <v>8</v>
      </c>
      <c r="M50" s="1912"/>
      <c r="N50" s="1912">
        <v>62</v>
      </c>
      <c r="O50" s="1912"/>
      <c r="P50" s="1912">
        <f>SUM(B50:O50)</f>
        <v>150</v>
      </c>
      <c r="Q50" s="1912"/>
    </row>
    <row r="51" spans="1:17" s="442" customFormat="1" ht="21.75" customHeight="1">
      <c r="A51" s="653" t="s">
        <v>15</v>
      </c>
      <c r="B51" s="1912">
        <v>23</v>
      </c>
      <c r="C51" s="1912"/>
      <c r="D51" s="1912">
        <v>13</v>
      </c>
      <c r="E51" s="1912"/>
      <c r="F51" s="1912">
        <v>18</v>
      </c>
      <c r="G51" s="1912"/>
      <c r="H51" s="1912">
        <v>163</v>
      </c>
      <c r="I51" s="1912"/>
      <c r="J51" s="1912">
        <v>10</v>
      </c>
      <c r="K51" s="1912"/>
      <c r="L51" s="1912">
        <v>8</v>
      </c>
      <c r="M51" s="1912"/>
      <c r="N51" s="1912">
        <v>91</v>
      </c>
      <c r="O51" s="1912"/>
      <c r="P51" s="1912">
        <f>SUM(B51:O51)</f>
        <v>326</v>
      </c>
      <c r="Q51" s="1912"/>
    </row>
    <row r="52" spans="1:17" s="442" customFormat="1" ht="21.75" customHeight="1">
      <c r="A52" s="653" t="s">
        <v>385</v>
      </c>
      <c r="B52" s="1912"/>
      <c r="C52" s="1912"/>
      <c r="D52" s="1912"/>
      <c r="E52" s="1912"/>
      <c r="F52" s="1912"/>
      <c r="G52" s="1912"/>
      <c r="H52" s="1912"/>
      <c r="I52" s="1912"/>
      <c r="J52" s="1912"/>
      <c r="K52" s="1912"/>
      <c r="L52" s="1912"/>
      <c r="M52" s="1912"/>
      <c r="N52" s="1912"/>
      <c r="O52" s="1912"/>
      <c r="P52" s="1912">
        <f>SUM(B52:O52)</f>
        <v>0</v>
      </c>
      <c r="Q52" s="1912"/>
    </row>
  </sheetData>
  <mergeCells count="84">
    <mergeCell ref="A1:X1"/>
    <mergeCell ref="A9:X9"/>
    <mergeCell ref="A32:X32"/>
    <mergeCell ref="P49:Q49"/>
    <mergeCell ref="L25:M25"/>
    <mergeCell ref="L23:M23"/>
    <mergeCell ref="L24:M24"/>
    <mergeCell ref="N24:O24"/>
    <mergeCell ref="P24:Q24"/>
    <mergeCell ref="H49:I49"/>
    <mergeCell ref="J49:K49"/>
    <mergeCell ref="L49:M49"/>
    <mergeCell ref="N49:O49"/>
    <mergeCell ref="N23:O23"/>
    <mergeCell ref="P23:Q23"/>
    <mergeCell ref="R23:S23"/>
    <mergeCell ref="H50:I50"/>
    <mergeCell ref="J50:K50"/>
    <mergeCell ref="Z24:AA24"/>
    <mergeCell ref="Z25:AA25"/>
    <mergeCell ref="X23:Y23"/>
    <mergeCell ref="X24:Y24"/>
    <mergeCell ref="X25:Y25"/>
    <mergeCell ref="L50:M50"/>
    <mergeCell ref="N50:O50"/>
    <mergeCell ref="N25:O25"/>
    <mergeCell ref="P25:Q25"/>
    <mergeCell ref="R25:S25"/>
    <mergeCell ref="P50:Q50"/>
    <mergeCell ref="R24:S24"/>
    <mergeCell ref="H23:I23"/>
    <mergeCell ref="A41:I41"/>
    <mergeCell ref="L52:M52"/>
    <mergeCell ref="N52:O52"/>
    <mergeCell ref="P52:Q52"/>
    <mergeCell ref="H51:I51"/>
    <mergeCell ref="J51:K51"/>
    <mergeCell ref="L51:M51"/>
    <mergeCell ref="N51:O51"/>
    <mergeCell ref="P51:Q51"/>
    <mergeCell ref="B52:C52"/>
    <mergeCell ref="D52:E52"/>
    <mergeCell ref="F52:G52"/>
    <mergeCell ref="H52:I52"/>
    <mergeCell ref="J52:K52"/>
    <mergeCell ref="A22:I22"/>
    <mergeCell ref="B23:C23"/>
    <mergeCell ref="D23:E23"/>
    <mergeCell ref="F23:G23"/>
    <mergeCell ref="L22:AA22"/>
    <mergeCell ref="Z23:AA23"/>
    <mergeCell ref="B24:C24"/>
    <mergeCell ref="D24:E24"/>
    <mergeCell ref="F24:G24"/>
    <mergeCell ref="H24:I24"/>
    <mergeCell ref="AK18:AM18"/>
    <mergeCell ref="F20:G20"/>
    <mergeCell ref="B20:C20"/>
    <mergeCell ref="D20:E20"/>
    <mergeCell ref="B19:C19"/>
    <mergeCell ref="D19:E19"/>
    <mergeCell ref="F19:G19"/>
    <mergeCell ref="AG18:AJ18"/>
    <mergeCell ref="AE18:AF18"/>
    <mergeCell ref="A18:I18"/>
    <mergeCell ref="H19:I19"/>
    <mergeCell ref="H20:I20"/>
    <mergeCell ref="B49:C49"/>
    <mergeCell ref="D49:E49"/>
    <mergeCell ref="F49:G49"/>
    <mergeCell ref="B51:C51"/>
    <mergeCell ref="D51:E51"/>
    <mergeCell ref="F51:G51"/>
    <mergeCell ref="B50:C50"/>
    <mergeCell ref="D50:E50"/>
    <mergeCell ref="F50:G50"/>
    <mergeCell ref="B43:C43"/>
    <mergeCell ref="F43:G43"/>
    <mergeCell ref="H43:I43"/>
    <mergeCell ref="D43:E43"/>
    <mergeCell ref="B42:C42"/>
    <mergeCell ref="F42:G42"/>
    <mergeCell ref="H42:I42"/>
    <mergeCell ref="D42:E42"/>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X92"/>
  <sheetViews>
    <sheetView topLeftCell="A4" zoomScale="130" zoomScaleNormal="130" workbookViewId="0">
      <selection activeCell="B16" sqref="B16"/>
    </sheetView>
  </sheetViews>
  <sheetFormatPr defaultRowHeight="14.4"/>
  <cols>
    <col min="1" max="1" width="21.109375" bestFit="1" customWidth="1"/>
    <col min="2" max="2" width="54" customWidth="1"/>
    <col min="3" max="5" width="10.6640625" customWidth="1"/>
    <col min="6" max="6" width="19.6640625" customWidth="1"/>
    <col min="7" max="7" width="10.33203125" customWidth="1"/>
    <col min="8" max="8" width="14.109375" customWidth="1"/>
    <col min="9" max="9" width="12.109375" style="53" customWidth="1"/>
    <col min="10" max="11" width="9.109375" style="53"/>
    <col min="12" max="15" width="11.109375" style="53" bestFit="1" customWidth="1"/>
    <col min="16" max="16" width="34.33203125" customWidth="1"/>
    <col min="17" max="19" width="13.6640625" customWidth="1"/>
  </cols>
  <sheetData>
    <row r="1" spans="1:19" ht="20.100000000000001" customHeight="1" thickBot="1">
      <c r="A1" s="112" t="s">
        <v>1351</v>
      </c>
      <c r="B1" s="113"/>
      <c r="C1" s="113"/>
      <c r="D1" s="113"/>
      <c r="E1" s="113"/>
      <c r="F1" s="113"/>
      <c r="G1" s="114"/>
    </row>
    <row r="2" spans="1:19" ht="27" thickBot="1">
      <c r="A2" s="106" t="s">
        <v>166</v>
      </c>
      <c r="B2" s="99" t="s">
        <v>172</v>
      </c>
      <c r="C2" s="99" t="s">
        <v>173</v>
      </c>
      <c r="D2" s="99" t="s">
        <v>448</v>
      </c>
      <c r="E2" s="99" t="s">
        <v>174</v>
      </c>
      <c r="F2" s="99"/>
      <c r="G2" s="107" t="s">
        <v>167</v>
      </c>
    </row>
    <row r="3" spans="1:19" s="33" customFormat="1" ht="26.4">
      <c r="A3" s="108" t="s">
        <v>158</v>
      </c>
      <c r="B3" s="103" t="str">
        <f>"Contract Duration
Current Contract Weeks : "&amp;TEXT(I3, "0")&amp;" of "&amp;TEXT(L3, "0")</f>
        <v>Contract Duration
Current Contract Weeks : 62 of 78</v>
      </c>
      <c r="C3" s="104">
        <f>(C14-C6)/7</f>
        <v>77.714285714285708</v>
      </c>
      <c r="D3" s="104">
        <f>ROUND((D15-D6+1)/7,0)</f>
        <v>78</v>
      </c>
      <c r="E3" s="104">
        <f>(E14-E6)/7</f>
        <v>80</v>
      </c>
      <c r="F3" s="105" t="s">
        <v>219</v>
      </c>
      <c r="G3" s="109">
        <f t="shared" ref="G3" si="0">(D3-E3)*7</f>
        <v>-14</v>
      </c>
      <c r="I3" s="699">
        <f>ROUND(('General Information'!L1-C6+1)/7,0)</f>
        <v>62</v>
      </c>
      <c r="J3" s="691"/>
      <c r="K3" s="691"/>
      <c r="L3" s="698">
        <f>D3</f>
        <v>78</v>
      </c>
      <c r="M3" s="692"/>
      <c r="N3" s="693"/>
      <c r="O3" s="693"/>
    </row>
    <row r="4" spans="1:19">
      <c r="A4" s="110">
        <v>1</v>
      </c>
      <c r="B4" s="102" t="s">
        <v>168</v>
      </c>
      <c r="C4" s="100">
        <v>45838</v>
      </c>
      <c r="D4" s="100">
        <f>C4</f>
        <v>45838</v>
      </c>
      <c r="E4" s="100">
        <v>45838</v>
      </c>
      <c r="F4" s="101" t="s">
        <v>169</v>
      </c>
      <c r="G4" s="111">
        <f t="shared" ref="G4:G7" si="1">D4-E4</f>
        <v>0</v>
      </c>
      <c r="Q4" s="98"/>
      <c r="R4" s="98"/>
      <c r="S4" s="98"/>
    </row>
    <row r="5" spans="1:19">
      <c r="A5" s="110">
        <v>2</v>
      </c>
      <c r="B5" s="102" t="s">
        <v>175</v>
      </c>
      <c r="C5" s="100">
        <v>45852</v>
      </c>
      <c r="D5" s="100">
        <f t="shared" ref="D5:D15" si="2">C5</f>
        <v>45852</v>
      </c>
      <c r="E5" s="100">
        <v>45852</v>
      </c>
      <c r="F5" s="101" t="s">
        <v>169</v>
      </c>
      <c r="G5" s="111">
        <f t="shared" si="1"/>
        <v>0</v>
      </c>
      <c r="Q5" s="98"/>
      <c r="R5" s="98"/>
      <c r="S5" s="98"/>
    </row>
    <row r="6" spans="1:19">
      <c r="A6" s="110">
        <v>3</v>
      </c>
      <c r="B6" s="102" t="s">
        <v>178</v>
      </c>
      <c r="C6" s="100">
        <v>45868</v>
      </c>
      <c r="D6" s="100">
        <f t="shared" si="2"/>
        <v>45868</v>
      </c>
      <c r="E6" s="100">
        <v>45868</v>
      </c>
      <c r="F6" s="101" t="s">
        <v>169</v>
      </c>
      <c r="G6" s="111">
        <f t="shared" si="1"/>
        <v>0</v>
      </c>
      <c r="I6" s="696"/>
      <c r="J6" s="696"/>
      <c r="K6" s="696"/>
      <c r="L6" s="696"/>
      <c r="M6" s="696"/>
      <c r="N6" s="696"/>
      <c r="O6" s="696"/>
      <c r="Q6" s="98"/>
      <c r="R6" s="98"/>
      <c r="S6" s="98"/>
    </row>
    <row r="7" spans="1:19">
      <c r="A7" s="110">
        <v>4</v>
      </c>
      <c r="B7" s="102" t="s">
        <v>176</v>
      </c>
      <c r="C7" s="100">
        <v>45899</v>
      </c>
      <c r="D7" s="100">
        <f t="shared" si="2"/>
        <v>45899</v>
      </c>
      <c r="E7" s="100">
        <v>45899</v>
      </c>
      <c r="F7" s="101" t="s">
        <v>169</v>
      </c>
      <c r="G7" s="111">
        <f t="shared" si="1"/>
        <v>0</v>
      </c>
      <c r="I7" s="696"/>
      <c r="J7" s="696"/>
      <c r="K7" s="696"/>
      <c r="L7" s="697"/>
      <c r="M7" s="697"/>
      <c r="N7" s="696"/>
      <c r="O7" s="697"/>
      <c r="Q7" s="98"/>
      <c r="R7" s="98"/>
      <c r="S7" s="98"/>
    </row>
    <row r="8" spans="1:19">
      <c r="A8" s="110">
        <v>5</v>
      </c>
      <c r="B8" s="102" t="s">
        <v>177</v>
      </c>
      <c r="C8" s="100">
        <f>MAX(F20:F23)</f>
        <v>46289</v>
      </c>
      <c r="D8" s="100">
        <f t="shared" si="2"/>
        <v>46289</v>
      </c>
      <c r="E8" s="100" cm="1">
        <f t="array" ref="E8">MAX(VLOOKUP($B$20:$B$23,$B$20:$H$77,7,FALSE))</f>
        <v>46309</v>
      </c>
      <c r="F8" s="101" t="s">
        <v>170</v>
      </c>
      <c r="G8" s="111">
        <f>D8-E8</f>
        <v>-20</v>
      </c>
      <c r="I8" s="696"/>
      <c r="J8" s="696"/>
      <c r="K8" s="696"/>
      <c r="L8" s="697"/>
      <c r="M8" s="697"/>
      <c r="N8" s="696"/>
      <c r="O8" s="697"/>
      <c r="Q8" s="98"/>
      <c r="R8" s="98"/>
      <c r="S8" s="98"/>
    </row>
    <row r="9" spans="1:19">
      <c r="A9" s="110">
        <v>6</v>
      </c>
      <c r="B9" s="102" t="s">
        <v>180</v>
      </c>
      <c r="C9" s="100">
        <f>MAX(F24:F40)</f>
        <v>46359</v>
      </c>
      <c r="D9" s="100">
        <f t="shared" si="2"/>
        <v>46359</v>
      </c>
      <c r="E9" s="100" cm="1">
        <f t="array" ref="E9">MAX(VLOOKUP($B$24:$B$40,$B$20:$H$77,7,FALSE))</f>
        <v>46379</v>
      </c>
      <c r="F9" s="101" t="s">
        <v>170</v>
      </c>
      <c r="G9" s="111">
        <f>D9-E9</f>
        <v>-20</v>
      </c>
      <c r="I9" s="696"/>
      <c r="J9" s="696"/>
      <c r="K9" s="696"/>
      <c r="L9" s="697"/>
      <c r="M9" s="697"/>
      <c r="N9" s="697"/>
      <c r="O9" s="697"/>
      <c r="Q9" s="98"/>
      <c r="R9" s="98"/>
      <c r="S9" s="98"/>
    </row>
    <row r="10" spans="1:19">
      <c r="A10" s="110">
        <v>7</v>
      </c>
      <c r="B10" s="102" t="s">
        <v>1564</v>
      </c>
      <c r="C10" s="100">
        <f>MAX(F49:F77)</f>
        <v>46280</v>
      </c>
      <c r="D10" s="100">
        <f t="shared" si="2"/>
        <v>46280</v>
      </c>
      <c r="E10" s="100" cm="1">
        <f t="array" ref="E10">MAX(VLOOKUP($B$24:$B$40,$B$20:$H$77,7,FALSE))-60</f>
        <v>46319</v>
      </c>
      <c r="F10" s="101" t="s">
        <v>170</v>
      </c>
      <c r="G10" s="111">
        <f t="shared" ref="G10:G14" si="3">D10-E10</f>
        <v>-39</v>
      </c>
      <c r="I10" s="696"/>
      <c r="J10" s="696"/>
      <c r="K10" s="696"/>
      <c r="L10" s="697"/>
      <c r="M10" s="697"/>
      <c r="N10" s="697"/>
      <c r="O10" s="697"/>
      <c r="Q10" s="98"/>
      <c r="R10" s="98"/>
      <c r="S10" s="98"/>
    </row>
    <row r="11" spans="1:19">
      <c r="A11" s="110">
        <v>8</v>
      </c>
      <c r="B11" s="102" t="s">
        <v>838</v>
      </c>
      <c r="C11" s="100">
        <f>MAX(F42:F45)</f>
        <v>46348</v>
      </c>
      <c r="D11" s="100">
        <f t="shared" si="2"/>
        <v>46348</v>
      </c>
      <c r="E11" s="100" cm="1">
        <f t="array" ref="E11">MAX(VLOOKUP((B42:B45),$B$20:$H$77,7,FALSE))</f>
        <v>46365</v>
      </c>
      <c r="F11" s="101" t="s">
        <v>170</v>
      </c>
      <c r="G11" s="111">
        <f t="shared" si="3"/>
        <v>-17</v>
      </c>
      <c r="I11" s="696"/>
      <c r="J11" s="696"/>
      <c r="K11" s="696"/>
      <c r="L11" s="696"/>
      <c r="M11" s="697"/>
      <c r="N11" s="696"/>
      <c r="O11" s="697"/>
      <c r="Q11" s="98"/>
      <c r="R11" s="98"/>
      <c r="S11" s="98"/>
    </row>
    <row r="12" spans="1:19">
      <c r="A12" s="110">
        <v>9</v>
      </c>
      <c r="B12" s="102" t="s">
        <v>181</v>
      </c>
      <c r="C12" s="100">
        <f>MAX(F41)</f>
        <v>46350</v>
      </c>
      <c r="D12" s="100">
        <f t="shared" si="2"/>
        <v>46350</v>
      </c>
      <c r="E12" s="100">
        <f>MAX(VLOOKUP($B$41,$B$20:$H$77,7,FALSE))</f>
        <v>46366</v>
      </c>
      <c r="F12" s="101" t="s">
        <v>170</v>
      </c>
      <c r="G12" s="111">
        <f>D12-E12</f>
        <v>-16</v>
      </c>
      <c r="I12" s="696"/>
      <c r="J12" s="696"/>
      <c r="K12" s="696"/>
      <c r="L12" s="697"/>
      <c r="M12" s="697"/>
      <c r="N12" s="697"/>
      <c r="O12" s="697"/>
      <c r="Q12" s="98"/>
      <c r="R12" s="98"/>
      <c r="S12" s="98"/>
    </row>
    <row r="13" spans="1:19" ht="39.6">
      <c r="A13" s="110">
        <v>10</v>
      </c>
      <c r="B13" s="102" t="s">
        <v>179</v>
      </c>
      <c r="C13" s="100">
        <f>MAX(F46)</f>
        <v>46401</v>
      </c>
      <c r="D13" s="100">
        <f t="shared" si="2"/>
        <v>46401</v>
      </c>
      <c r="E13" s="100">
        <f>MAX(VLOOKUP($B$46,$B$20:$H$77,7,FALSE))</f>
        <v>46418</v>
      </c>
      <c r="F13" s="101" t="s">
        <v>170</v>
      </c>
      <c r="G13" s="111">
        <f t="shared" si="3"/>
        <v>-17</v>
      </c>
      <c r="I13" s="696"/>
      <c r="J13" s="696"/>
      <c r="K13" s="696"/>
      <c r="L13" s="697"/>
      <c r="M13" s="697"/>
      <c r="N13" s="697"/>
      <c r="O13" s="697"/>
      <c r="Q13" s="98"/>
      <c r="R13" s="98"/>
      <c r="S13" s="98"/>
    </row>
    <row r="14" spans="1:19">
      <c r="A14" s="110">
        <v>11</v>
      </c>
      <c r="B14" s="102" t="s">
        <v>171</v>
      </c>
      <c r="C14" s="100">
        <f>MAX(F48)</f>
        <v>46412</v>
      </c>
      <c r="D14" s="100">
        <f t="shared" si="2"/>
        <v>46412</v>
      </c>
      <c r="E14" s="100">
        <f>MAX(VLOOKUP($B$48,$B$20:$H$77,7,FALSE))</f>
        <v>46428</v>
      </c>
      <c r="F14" s="101" t="s">
        <v>170</v>
      </c>
      <c r="G14" s="111">
        <f t="shared" si="3"/>
        <v>-16</v>
      </c>
      <c r="I14" s="696"/>
      <c r="J14" s="696"/>
      <c r="K14" s="696"/>
      <c r="L14" s="697"/>
      <c r="M14" s="697"/>
      <c r="N14" s="697"/>
      <c r="O14" s="697"/>
      <c r="Q14" s="98"/>
      <c r="R14" s="98"/>
      <c r="S14" s="98"/>
    </row>
    <row r="15" spans="1:19">
      <c r="A15" s="110">
        <v>12</v>
      </c>
      <c r="B15" s="102" t="s">
        <v>841</v>
      </c>
      <c r="C15" s="100">
        <f>MAX(F47)</f>
        <v>46416</v>
      </c>
      <c r="D15" s="100">
        <f t="shared" si="2"/>
        <v>46416</v>
      </c>
      <c r="E15" s="100">
        <f>MAX(VLOOKUP($B$47,$B$20:$H$77,7,FALSE))</f>
        <v>46433</v>
      </c>
      <c r="F15" s="101" t="s">
        <v>170</v>
      </c>
      <c r="G15" s="111">
        <f t="shared" ref="G15" si="4">D15-E15</f>
        <v>-17</v>
      </c>
      <c r="I15" s="696"/>
      <c r="J15" s="696"/>
      <c r="K15" s="696"/>
      <c r="L15" s="697"/>
      <c r="M15" s="697"/>
      <c r="N15" s="697"/>
      <c r="O15" s="697"/>
      <c r="Q15" s="98"/>
      <c r="R15" s="98"/>
      <c r="S15" s="98"/>
    </row>
    <row r="16" spans="1:19" ht="15.75" customHeight="1"/>
    <row r="18" spans="1:24" ht="15.75" customHeight="1"/>
    <row r="19" spans="1:24" ht="43.2" hidden="1">
      <c r="A19" t="s">
        <v>842</v>
      </c>
      <c r="B19" t="s">
        <v>843</v>
      </c>
      <c r="C19" t="s">
        <v>844</v>
      </c>
      <c r="D19" t="s">
        <v>851</v>
      </c>
      <c r="E19" t="s">
        <v>852</v>
      </c>
      <c r="F19" t="s">
        <v>853</v>
      </c>
      <c r="G19" t="s">
        <v>797</v>
      </c>
      <c r="H19" t="s">
        <v>845</v>
      </c>
      <c r="I19" s="53" t="s">
        <v>846</v>
      </c>
      <c r="J19" s="53" t="s">
        <v>854</v>
      </c>
      <c r="K19" s="53" t="s">
        <v>855</v>
      </c>
      <c r="L19" s="53" t="s">
        <v>848</v>
      </c>
      <c r="M19" s="53" t="s">
        <v>880</v>
      </c>
      <c r="N19" s="53" t="s">
        <v>849</v>
      </c>
      <c r="O19" s="53" t="s">
        <v>856</v>
      </c>
      <c r="P19" t="s">
        <v>857</v>
      </c>
      <c r="Q19" t="s">
        <v>858</v>
      </c>
      <c r="R19" t="s">
        <v>859</v>
      </c>
      <c r="S19" t="s">
        <v>860</v>
      </c>
      <c r="T19" t="s">
        <v>847</v>
      </c>
      <c r="U19" t="s">
        <v>872</v>
      </c>
      <c r="V19" t="s">
        <v>881</v>
      </c>
      <c r="W19" t="s">
        <v>861</v>
      </c>
      <c r="X19" t="s">
        <v>850</v>
      </c>
    </row>
    <row r="20" spans="1:24" hidden="1">
      <c r="A20" t="s">
        <v>1040</v>
      </c>
      <c r="B20" t="s">
        <v>1014</v>
      </c>
      <c r="C20">
        <v>7.99</v>
      </c>
      <c r="D20">
        <v>1</v>
      </c>
      <c r="E20" s="98">
        <v>46039</v>
      </c>
      <c r="F20" s="98">
        <v>46048</v>
      </c>
      <c r="G20" s="98" t="s">
        <v>1587</v>
      </c>
      <c r="H20" s="98" t="s">
        <v>1588</v>
      </c>
      <c r="I20" s="694">
        <v>0</v>
      </c>
      <c r="J20" s="695">
        <v>1</v>
      </c>
      <c r="K20" s="695">
        <v>1</v>
      </c>
      <c r="L20" s="53">
        <v>0</v>
      </c>
      <c r="M20" s="53">
        <v>0</v>
      </c>
      <c r="N20" s="53">
        <v>0</v>
      </c>
      <c r="O20" s="695">
        <v>1</v>
      </c>
      <c r="P20" s="681">
        <v>0</v>
      </c>
      <c r="Q20" s="681">
        <v>0</v>
      </c>
      <c r="R20" s="681">
        <v>1</v>
      </c>
      <c r="S20" s="681">
        <v>1</v>
      </c>
      <c r="T20">
        <v>0</v>
      </c>
      <c r="U20">
        <v>0</v>
      </c>
      <c r="V20" s="681">
        <v>0</v>
      </c>
      <c r="W20">
        <v>0</v>
      </c>
      <c r="X20">
        <v>0</v>
      </c>
    </row>
    <row r="21" spans="1:24" hidden="1">
      <c r="A21" t="s">
        <v>1035</v>
      </c>
      <c r="B21" t="s">
        <v>1017</v>
      </c>
      <c r="C21">
        <v>2</v>
      </c>
      <c r="D21">
        <v>1</v>
      </c>
      <c r="E21" s="98">
        <v>46030</v>
      </c>
      <c r="F21" s="98">
        <v>46032</v>
      </c>
      <c r="G21" s="98" t="s">
        <v>1589</v>
      </c>
      <c r="H21" s="98" t="s">
        <v>1590</v>
      </c>
      <c r="I21" s="694">
        <v>0</v>
      </c>
      <c r="J21" s="695">
        <v>1</v>
      </c>
      <c r="K21" s="695">
        <v>1</v>
      </c>
      <c r="L21" s="694">
        <v>0</v>
      </c>
      <c r="M21" s="694">
        <v>0</v>
      </c>
      <c r="N21" s="694">
        <v>0</v>
      </c>
      <c r="O21" s="695">
        <v>1</v>
      </c>
      <c r="P21" s="681">
        <v>0</v>
      </c>
      <c r="Q21" s="681">
        <v>0</v>
      </c>
      <c r="R21" s="681">
        <v>1</v>
      </c>
      <c r="S21" s="681">
        <v>1</v>
      </c>
      <c r="T21">
        <v>0</v>
      </c>
      <c r="U21">
        <v>0</v>
      </c>
      <c r="V21" s="681">
        <v>0</v>
      </c>
      <c r="W21">
        <v>0</v>
      </c>
      <c r="X21">
        <v>0</v>
      </c>
    </row>
    <row r="22" spans="1:24" hidden="1">
      <c r="A22" t="s">
        <v>1024</v>
      </c>
      <c r="B22" t="s">
        <v>1016</v>
      </c>
      <c r="C22">
        <v>2</v>
      </c>
      <c r="D22">
        <v>1</v>
      </c>
      <c r="E22" s="98">
        <v>46027</v>
      </c>
      <c r="F22" s="98">
        <v>46028</v>
      </c>
      <c r="G22" s="98" t="s">
        <v>1591</v>
      </c>
      <c r="H22" s="98" t="s">
        <v>1592</v>
      </c>
      <c r="I22" s="694">
        <v>0</v>
      </c>
      <c r="J22" s="695">
        <v>1</v>
      </c>
      <c r="K22" s="695">
        <v>1</v>
      </c>
      <c r="L22" s="694">
        <v>0</v>
      </c>
      <c r="M22" s="694">
        <v>0</v>
      </c>
      <c r="N22" s="694">
        <v>0</v>
      </c>
      <c r="O22" s="695">
        <v>1</v>
      </c>
      <c r="P22" s="681">
        <v>0</v>
      </c>
      <c r="Q22" s="681">
        <v>0</v>
      </c>
      <c r="R22" s="681">
        <v>1</v>
      </c>
      <c r="S22" s="681">
        <v>1</v>
      </c>
      <c r="T22">
        <v>0</v>
      </c>
      <c r="U22">
        <v>0</v>
      </c>
      <c r="V22" s="681">
        <v>0</v>
      </c>
      <c r="W22">
        <v>0</v>
      </c>
      <c r="X22">
        <v>0</v>
      </c>
    </row>
    <row r="23" spans="1:24" hidden="1">
      <c r="A23" t="s">
        <v>1061</v>
      </c>
      <c r="B23" t="s">
        <v>1015</v>
      </c>
      <c r="C23">
        <v>2</v>
      </c>
      <c r="D23">
        <v>1</v>
      </c>
      <c r="E23" s="98">
        <v>46287</v>
      </c>
      <c r="F23" s="98">
        <v>46289</v>
      </c>
      <c r="G23" s="98">
        <v>46308</v>
      </c>
      <c r="H23" s="98">
        <v>46309</v>
      </c>
      <c r="I23" s="694">
        <v>0</v>
      </c>
      <c r="J23" s="695">
        <v>1</v>
      </c>
      <c r="K23" s="695">
        <v>0</v>
      </c>
      <c r="L23" s="694">
        <v>0</v>
      </c>
      <c r="M23" s="694">
        <v>0</v>
      </c>
      <c r="N23" s="694">
        <v>0</v>
      </c>
      <c r="O23" s="695">
        <v>0</v>
      </c>
      <c r="P23" s="681">
        <v>0</v>
      </c>
      <c r="Q23" s="681">
        <v>0</v>
      </c>
      <c r="R23" s="681">
        <v>0</v>
      </c>
      <c r="S23" s="681">
        <v>0</v>
      </c>
      <c r="T23">
        <v>0</v>
      </c>
      <c r="U23">
        <v>0</v>
      </c>
      <c r="V23" s="681">
        <v>0</v>
      </c>
      <c r="W23">
        <v>0</v>
      </c>
      <c r="X23">
        <v>0</v>
      </c>
    </row>
    <row r="24" spans="1:24" hidden="1">
      <c r="A24" t="s">
        <v>1062</v>
      </c>
      <c r="B24" t="s">
        <v>1012</v>
      </c>
      <c r="C24">
        <v>9</v>
      </c>
      <c r="D24">
        <v>1</v>
      </c>
      <c r="E24" s="98">
        <v>46300</v>
      </c>
      <c r="F24" s="98">
        <v>46309</v>
      </c>
      <c r="G24" s="98">
        <v>46320</v>
      </c>
      <c r="H24" s="98">
        <v>46329</v>
      </c>
      <c r="I24" s="694">
        <v>0</v>
      </c>
      <c r="J24" s="695">
        <v>0.22220000000000001</v>
      </c>
      <c r="K24" s="695">
        <v>0</v>
      </c>
      <c r="L24" s="694">
        <v>0</v>
      </c>
      <c r="M24" s="694">
        <v>0</v>
      </c>
      <c r="N24" s="694">
        <v>0</v>
      </c>
      <c r="O24" s="695">
        <v>0</v>
      </c>
      <c r="P24" s="681">
        <v>0</v>
      </c>
      <c r="Q24" s="681">
        <v>0</v>
      </c>
      <c r="R24" s="681">
        <v>0</v>
      </c>
      <c r="S24" s="681">
        <v>0</v>
      </c>
      <c r="T24">
        <v>1391.75</v>
      </c>
      <c r="U24">
        <v>309.27999999999997</v>
      </c>
      <c r="V24" s="681">
        <v>0</v>
      </c>
      <c r="W24">
        <v>0</v>
      </c>
      <c r="X24">
        <v>0</v>
      </c>
    </row>
    <row r="25" spans="1:24" hidden="1">
      <c r="A25" t="s">
        <v>1070</v>
      </c>
      <c r="B25" t="s">
        <v>1013</v>
      </c>
      <c r="C25">
        <v>2</v>
      </c>
      <c r="D25">
        <v>1</v>
      </c>
      <c r="E25" s="98">
        <v>46300</v>
      </c>
      <c r="F25" s="98">
        <v>46301</v>
      </c>
      <c r="G25" s="98">
        <v>46320</v>
      </c>
      <c r="H25" s="98">
        <v>46321</v>
      </c>
      <c r="I25" s="694">
        <v>0</v>
      </c>
      <c r="J25" s="695">
        <v>1</v>
      </c>
      <c r="K25" s="695">
        <v>0</v>
      </c>
      <c r="L25" s="694">
        <v>0</v>
      </c>
      <c r="M25" s="694">
        <v>0</v>
      </c>
      <c r="N25" s="694">
        <v>0</v>
      </c>
      <c r="O25" s="695">
        <v>0</v>
      </c>
      <c r="P25" s="681">
        <v>0</v>
      </c>
      <c r="Q25" s="681">
        <v>0</v>
      </c>
      <c r="R25" s="681">
        <v>0</v>
      </c>
      <c r="S25" s="681">
        <v>0</v>
      </c>
      <c r="T25">
        <v>1391.75</v>
      </c>
      <c r="U25">
        <v>1391.75</v>
      </c>
      <c r="V25" s="681">
        <v>0</v>
      </c>
      <c r="W25">
        <v>0</v>
      </c>
      <c r="X25">
        <v>0</v>
      </c>
    </row>
    <row r="26" spans="1:24" hidden="1">
      <c r="A26" t="s">
        <v>1065</v>
      </c>
      <c r="B26" t="s">
        <v>1011</v>
      </c>
      <c r="C26">
        <v>2</v>
      </c>
      <c r="D26">
        <v>1</v>
      </c>
      <c r="E26" s="98">
        <v>46309</v>
      </c>
      <c r="F26" s="98">
        <v>46310</v>
      </c>
      <c r="G26" s="98">
        <v>46329</v>
      </c>
      <c r="H26" s="98">
        <v>46330</v>
      </c>
      <c r="I26" s="694">
        <v>0</v>
      </c>
      <c r="J26" s="695">
        <v>0</v>
      </c>
      <c r="K26" s="695">
        <v>0</v>
      </c>
      <c r="L26" s="694">
        <v>0</v>
      </c>
      <c r="M26" s="694">
        <v>0</v>
      </c>
      <c r="N26" s="694">
        <v>0</v>
      </c>
      <c r="O26" s="695">
        <v>0</v>
      </c>
      <c r="P26" s="681">
        <v>0</v>
      </c>
      <c r="Q26" s="681">
        <v>0</v>
      </c>
      <c r="R26" s="681">
        <v>0</v>
      </c>
      <c r="S26" s="681">
        <v>0</v>
      </c>
      <c r="T26">
        <v>1043.81</v>
      </c>
      <c r="U26">
        <v>0</v>
      </c>
      <c r="V26" s="681">
        <v>0</v>
      </c>
      <c r="W26">
        <v>0</v>
      </c>
      <c r="X26">
        <v>0</v>
      </c>
    </row>
    <row r="27" spans="1:24" hidden="1">
      <c r="A27" t="s">
        <v>1067</v>
      </c>
      <c r="B27" t="s">
        <v>1010</v>
      </c>
      <c r="C27">
        <v>5</v>
      </c>
      <c r="D27">
        <v>1</v>
      </c>
      <c r="E27" s="98">
        <v>46303</v>
      </c>
      <c r="F27" s="98">
        <v>46308</v>
      </c>
      <c r="G27" s="98">
        <v>46323</v>
      </c>
      <c r="H27" s="98">
        <v>46328</v>
      </c>
      <c r="I27" s="694">
        <v>0</v>
      </c>
      <c r="J27" s="695">
        <v>0</v>
      </c>
      <c r="K27" s="695">
        <v>0</v>
      </c>
      <c r="L27" s="694">
        <v>0</v>
      </c>
      <c r="M27" s="694">
        <v>0</v>
      </c>
      <c r="N27" s="694">
        <v>0</v>
      </c>
      <c r="O27" s="695">
        <v>0</v>
      </c>
      <c r="P27" s="681">
        <v>0</v>
      </c>
      <c r="Q27" s="681">
        <v>0</v>
      </c>
      <c r="R27" s="681">
        <v>0</v>
      </c>
      <c r="S27" s="681">
        <v>0</v>
      </c>
      <c r="T27">
        <v>695.88</v>
      </c>
      <c r="U27">
        <v>0</v>
      </c>
      <c r="V27" s="681">
        <v>0</v>
      </c>
      <c r="W27">
        <v>0</v>
      </c>
      <c r="X27">
        <v>0</v>
      </c>
    </row>
    <row r="28" spans="1:24" hidden="1">
      <c r="A28" t="s">
        <v>1060</v>
      </c>
      <c r="B28" t="s">
        <v>1009</v>
      </c>
      <c r="C28">
        <v>1</v>
      </c>
      <c r="D28">
        <v>1</v>
      </c>
      <c r="E28" s="98">
        <v>46322</v>
      </c>
      <c r="F28" s="98">
        <v>46322</v>
      </c>
      <c r="G28" s="98">
        <v>46342</v>
      </c>
      <c r="H28" s="98">
        <v>46342</v>
      </c>
      <c r="I28" s="694">
        <v>0</v>
      </c>
      <c r="J28" s="695">
        <v>0</v>
      </c>
      <c r="K28" s="695">
        <v>0</v>
      </c>
      <c r="L28" s="694">
        <v>0</v>
      </c>
      <c r="M28" s="694">
        <v>0</v>
      </c>
      <c r="N28" s="694">
        <v>0</v>
      </c>
      <c r="O28" s="695">
        <v>0</v>
      </c>
      <c r="P28" s="681">
        <v>0</v>
      </c>
      <c r="Q28" s="681">
        <v>0</v>
      </c>
      <c r="R28" s="681">
        <v>0</v>
      </c>
      <c r="S28" s="681">
        <v>0</v>
      </c>
      <c r="T28">
        <v>869.84</v>
      </c>
      <c r="U28">
        <v>0</v>
      </c>
      <c r="V28" s="681">
        <v>0</v>
      </c>
      <c r="W28">
        <v>0</v>
      </c>
      <c r="X28">
        <v>0</v>
      </c>
    </row>
    <row r="29" spans="1:24" hidden="1">
      <c r="A29" t="s">
        <v>1064</v>
      </c>
      <c r="B29" t="s">
        <v>6483</v>
      </c>
      <c r="C29">
        <v>15</v>
      </c>
      <c r="D29">
        <v>1</v>
      </c>
      <c r="E29" s="98">
        <v>46343</v>
      </c>
      <c r="F29" s="98">
        <v>46359</v>
      </c>
      <c r="G29" s="98">
        <v>46363</v>
      </c>
      <c r="H29" s="98">
        <v>46379</v>
      </c>
      <c r="I29" s="694">
        <v>0</v>
      </c>
      <c r="J29" s="695">
        <v>0</v>
      </c>
      <c r="K29" s="695">
        <v>0</v>
      </c>
      <c r="L29" s="694">
        <v>0</v>
      </c>
      <c r="M29" s="694">
        <v>0</v>
      </c>
      <c r="N29" s="694">
        <v>0</v>
      </c>
      <c r="O29" s="695">
        <v>0</v>
      </c>
      <c r="P29" s="681">
        <v>0</v>
      </c>
      <c r="Q29" s="681">
        <v>0</v>
      </c>
      <c r="R29" s="681">
        <v>0</v>
      </c>
      <c r="S29" s="681">
        <v>0</v>
      </c>
      <c r="T29">
        <v>695.88</v>
      </c>
      <c r="U29">
        <v>0</v>
      </c>
      <c r="V29" s="681">
        <v>0</v>
      </c>
      <c r="W29">
        <v>0</v>
      </c>
      <c r="X29">
        <v>0</v>
      </c>
    </row>
    <row r="30" spans="1:24" hidden="1">
      <c r="A30" t="s">
        <v>1063</v>
      </c>
      <c r="B30" t="s">
        <v>1008</v>
      </c>
      <c r="C30">
        <v>15</v>
      </c>
      <c r="D30">
        <v>1</v>
      </c>
      <c r="E30" s="98">
        <v>46343</v>
      </c>
      <c r="F30" s="98">
        <v>46359</v>
      </c>
      <c r="G30" s="98">
        <v>46363</v>
      </c>
      <c r="H30" s="98">
        <v>46379</v>
      </c>
      <c r="I30" s="694">
        <v>0</v>
      </c>
      <c r="J30" s="695">
        <v>0</v>
      </c>
      <c r="K30" s="695">
        <v>0</v>
      </c>
      <c r="L30" s="694">
        <v>0</v>
      </c>
      <c r="M30" s="694">
        <v>0</v>
      </c>
      <c r="N30" s="694">
        <v>0</v>
      </c>
      <c r="O30" s="695">
        <v>0</v>
      </c>
      <c r="P30" s="681">
        <v>0</v>
      </c>
      <c r="Q30" s="681">
        <v>0</v>
      </c>
      <c r="R30" s="681">
        <v>0</v>
      </c>
      <c r="S30" s="681">
        <v>0</v>
      </c>
      <c r="T30">
        <v>661.08</v>
      </c>
      <c r="U30">
        <v>0</v>
      </c>
      <c r="V30" s="681">
        <v>0</v>
      </c>
      <c r="W30">
        <v>0</v>
      </c>
      <c r="X30">
        <v>0</v>
      </c>
    </row>
    <row r="31" spans="1:24" hidden="1">
      <c r="A31" t="s">
        <v>1068</v>
      </c>
      <c r="B31" t="s">
        <v>1007</v>
      </c>
      <c r="C31">
        <v>162.25</v>
      </c>
      <c r="D31">
        <v>1</v>
      </c>
      <c r="E31" s="98">
        <v>46070</v>
      </c>
      <c r="F31" s="98">
        <v>46277</v>
      </c>
      <c r="G31" s="98" t="s">
        <v>1593</v>
      </c>
      <c r="H31" s="98" t="s">
        <v>5935</v>
      </c>
      <c r="I31" s="694">
        <v>0</v>
      </c>
      <c r="J31" s="695">
        <v>1</v>
      </c>
      <c r="K31" s="695">
        <v>1</v>
      </c>
      <c r="L31" s="694">
        <v>0</v>
      </c>
      <c r="M31" s="694">
        <v>0</v>
      </c>
      <c r="N31" s="694">
        <v>0</v>
      </c>
      <c r="O31" s="695">
        <v>1</v>
      </c>
      <c r="P31" s="681">
        <v>1</v>
      </c>
      <c r="Q31" s="681">
        <v>1</v>
      </c>
      <c r="R31" s="681">
        <v>1</v>
      </c>
      <c r="S31" s="681">
        <v>1</v>
      </c>
      <c r="T31">
        <v>869.84</v>
      </c>
      <c r="U31">
        <v>869.84</v>
      </c>
      <c r="V31" s="681">
        <v>1</v>
      </c>
      <c r="W31">
        <v>869.84</v>
      </c>
      <c r="X31">
        <v>869.84</v>
      </c>
    </row>
    <row r="32" spans="1:24" hidden="1">
      <c r="A32" t="s">
        <v>1047</v>
      </c>
      <c r="B32" t="s">
        <v>6484</v>
      </c>
      <c r="C32">
        <v>126</v>
      </c>
      <c r="D32">
        <v>1</v>
      </c>
      <c r="E32" s="98">
        <v>46130</v>
      </c>
      <c r="F32" s="98">
        <v>46280</v>
      </c>
      <c r="G32" s="98" t="s">
        <v>1594</v>
      </c>
      <c r="H32" s="98" t="s">
        <v>6485</v>
      </c>
      <c r="I32" s="694">
        <v>0</v>
      </c>
      <c r="J32" s="695">
        <v>1</v>
      </c>
      <c r="K32" s="695">
        <v>1</v>
      </c>
      <c r="L32" s="694">
        <v>0</v>
      </c>
      <c r="M32" s="694">
        <v>0</v>
      </c>
      <c r="N32" s="694">
        <v>0</v>
      </c>
      <c r="O32" s="695">
        <v>1</v>
      </c>
      <c r="P32" s="681">
        <v>1</v>
      </c>
      <c r="Q32" s="681">
        <v>1</v>
      </c>
      <c r="R32" s="681">
        <v>1</v>
      </c>
      <c r="S32" s="681">
        <v>1</v>
      </c>
      <c r="T32">
        <v>836.16</v>
      </c>
      <c r="U32">
        <v>836.16</v>
      </c>
      <c r="V32" s="681">
        <v>1</v>
      </c>
      <c r="W32">
        <v>836.16</v>
      </c>
      <c r="X32">
        <v>836.16</v>
      </c>
    </row>
    <row r="33" spans="1:24" hidden="1">
      <c r="A33" t="s">
        <v>1044</v>
      </c>
      <c r="B33" t="s">
        <v>6486</v>
      </c>
      <c r="C33">
        <v>125</v>
      </c>
      <c r="D33">
        <v>1</v>
      </c>
      <c r="E33" s="98">
        <v>46131</v>
      </c>
      <c r="F33" s="98">
        <v>46280</v>
      </c>
      <c r="G33" s="98" t="s">
        <v>1595</v>
      </c>
      <c r="H33" s="98" t="s">
        <v>6485</v>
      </c>
      <c r="I33" s="694">
        <v>0</v>
      </c>
      <c r="J33" s="695">
        <v>1</v>
      </c>
      <c r="K33" s="695">
        <v>1</v>
      </c>
      <c r="L33" s="694">
        <v>0</v>
      </c>
      <c r="M33" s="694">
        <v>0</v>
      </c>
      <c r="N33" s="694">
        <v>0</v>
      </c>
      <c r="O33" s="695">
        <v>1</v>
      </c>
      <c r="P33" s="681">
        <v>1</v>
      </c>
      <c r="Q33" s="681">
        <v>1</v>
      </c>
      <c r="R33" s="681">
        <v>1</v>
      </c>
      <c r="S33" s="681">
        <v>1</v>
      </c>
      <c r="T33">
        <v>1393.61</v>
      </c>
      <c r="U33">
        <v>1393.61</v>
      </c>
      <c r="V33" s="681">
        <v>1</v>
      </c>
      <c r="W33">
        <v>1393.61</v>
      </c>
      <c r="X33">
        <v>1393.61</v>
      </c>
    </row>
    <row r="34" spans="1:24" hidden="1">
      <c r="A34" t="s">
        <v>1054</v>
      </c>
      <c r="B34" t="s">
        <v>6487</v>
      </c>
      <c r="C34">
        <v>159.5</v>
      </c>
      <c r="D34">
        <v>1</v>
      </c>
      <c r="E34" s="98">
        <v>46081</v>
      </c>
      <c r="F34" s="98">
        <v>46280</v>
      </c>
      <c r="G34" s="98" t="s">
        <v>1596</v>
      </c>
      <c r="H34" s="98" t="s">
        <v>6485</v>
      </c>
      <c r="I34" s="694">
        <v>0</v>
      </c>
      <c r="J34" s="695">
        <v>1</v>
      </c>
      <c r="K34" s="695">
        <v>1</v>
      </c>
      <c r="L34" s="694">
        <v>0</v>
      </c>
      <c r="M34" s="694">
        <v>0</v>
      </c>
      <c r="N34" s="694">
        <v>0</v>
      </c>
      <c r="O34" s="695">
        <v>1</v>
      </c>
      <c r="P34" s="681">
        <v>1</v>
      </c>
      <c r="Q34" s="681">
        <v>1</v>
      </c>
      <c r="R34" s="681">
        <v>1</v>
      </c>
      <c r="S34" s="681">
        <v>1</v>
      </c>
      <c r="T34">
        <v>1670.1</v>
      </c>
      <c r="U34">
        <v>1670.1</v>
      </c>
      <c r="V34" s="681">
        <v>1</v>
      </c>
      <c r="W34">
        <v>1670.1</v>
      </c>
      <c r="X34">
        <v>1670.1</v>
      </c>
    </row>
    <row r="35" spans="1:24" hidden="1">
      <c r="A35" t="s">
        <v>1058</v>
      </c>
      <c r="B35" t="s">
        <v>1006</v>
      </c>
      <c r="C35">
        <v>13</v>
      </c>
      <c r="D35">
        <v>1</v>
      </c>
      <c r="E35" s="98">
        <v>46292</v>
      </c>
      <c r="F35" s="98">
        <v>46306</v>
      </c>
      <c r="G35" s="98">
        <v>46312</v>
      </c>
      <c r="H35" s="98">
        <v>46326</v>
      </c>
      <c r="I35" s="694">
        <v>0</v>
      </c>
      <c r="J35" s="695">
        <v>0.69230000000000003</v>
      </c>
      <c r="K35" s="695">
        <v>0</v>
      </c>
      <c r="L35" s="694">
        <v>0</v>
      </c>
      <c r="M35" s="694">
        <v>0</v>
      </c>
      <c r="N35" s="694">
        <v>0</v>
      </c>
      <c r="O35" s="695">
        <v>0</v>
      </c>
      <c r="P35" s="681">
        <v>0</v>
      </c>
      <c r="Q35" s="681">
        <v>0</v>
      </c>
      <c r="R35" s="681">
        <v>0</v>
      </c>
      <c r="S35" s="681">
        <v>0</v>
      </c>
      <c r="T35">
        <v>2435.56</v>
      </c>
      <c r="U35">
        <v>1686.16</v>
      </c>
      <c r="V35" s="681">
        <v>0</v>
      </c>
      <c r="W35">
        <v>0</v>
      </c>
      <c r="X35">
        <v>0</v>
      </c>
    </row>
    <row r="36" spans="1:24" hidden="1">
      <c r="A36" t="s">
        <v>1057</v>
      </c>
      <c r="B36" t="s">
        <v>6487</v>
      </c>
      <c r="C36">
        <v>165</v>
      </c>
      <c r="D36">
        <v>1</v>
      </c>
      <c r="E36" s="98">
        <v>46071</v>
      </c>
      <c r="F36" s="98">
        <v>46280</v>
      </c>
      <c r="G36" s="98" t="s">
        <v>1597</v>
      </c>
      <c r="H36" s="98" t="s">
        <v>6485</v>
      </c>
      <c r="I36" s="694">
        <v>0</v>
      </c>
      <c r="J36" s="695">
        <v>1</v>
      </c>
      <c r="K36" s="695">
        <v>1</v>
      </c>
      <c r="L36" s="694">
        <v>0</v>
      </c>
      <c r="M36" s="694">
        <v>0</v>
      </c>
      <c r="N36" s="694">
        <v>0</v>
      </c>
      <c r="O36" s="695">
        <v>1</v>
      </c>
      <c r="P36" s="681">
        <v>1</v>
      </c>
      <c r="Q36" s="681">
        <v>1</v>
      </c>
      <c r="R36" s="681">
        <v>1</v>
      </c>
      <c r="S36" s="681">
        <v>1</v>
      </c>
      <c r="T36">
        <v>1670.1</v>
      </c>
      <c r="U36">
        <v>1670.1</v>
      </c>
      <c r="V36" s="681">
        <v>1</v>
      </c>
      <c r="W36">
        <v>1670.1</v>
      </c>
      <c r="X36">
        <v>1670.1</v>
      </c>
    </row>
    <row r="37" spans="1:24" hidden="1">
      <c r="A37" t="s">
        <v>1056</v>
      </c>
      <c r="B37" t="s">
        <v>6488</v>
      </c>
      <c r="C37">
        <v>76</v>
      </c>
      <c r="D37">
        <v>1</v>
      </c>
      <c r="E37" s="98">
        <v>46193</v>
      </c>
      <c r="F37" s="98">
        <v>46280</v>
      </c>
      <c r="G37" s="98" t="s">
        <v>1655</v>
      </c>
      <c r="H37" s="98" t="s">
        <v>6485</v>
      </c>
      <c r="I37" s="694">
        <v>0</v>
      </c>
      <c r="J37" s="695">
        <v>1</v>
      </c>
      <c r="K37" s="695">
        <v>1</v>
      </c>
      <c r="L37" s="694">
        <v>0</v>
      </c>
      <c r="M37" s="694">
        <v>0</v>
      </c>
      <c r="N37" s="694">
        <v>0</v>
      </c>
      <c r="O37" s="695">
        <v>1</v>
      </c>
      <c r="P37" s="681">
        <v>1</v>
      </c>
      <c r="Q37" s="681">
        <v>1</v>
      </c>
      <c r="R37" s="681">
        <v>1</v>
      </c>
      <c r="S37" s="681">
        <v>1</v>
      </c>
      <c r="T37">
        <v>1391.75</v>
      </c>
      <c r="U37">
        <v>1391.75</v>
      </c>
      <c r="V37" s="681">
        <v>1</v>
      </c>
      <c r="W37">
        <v>1391.75</v>
      </c>
      <c r="X37">
        <v>1391.75</v>
      </c>
    </row>
    <row r="38" spans="1:24" hidden="1">
      <c r="A38" t="s">
        <v>1052</v>
      </c>
      <c r="B38" t="s">
        <v>1006</v>
      </c>
      <c r="C38">
        <v>58.8</v>
      </c>
      <c r="D38">
        <v>1</v>
      </c>
      <c r="E38" s="98">
        <v>46176</v>
      </c>
      <c r="F38" s="98">
        <v>46244</v>
      </c>
      <c r="G38" s="98" t="s">
        <v>1643</v>
      </c>
      <c r="H38" s="98" t="s">
        <v>1817</v>
      </c>
      <c r="I38" s="694">
        <v>0</v>
      </c>
      <c r="J38" s="695">
        <v>1</v>
      </c>
      <c r="K38" s="695">
        <v>1</v>
      </c>
      <c r="L38" s="694">
        <v>0</v>
      </c>
      <c r="M38" s="694">
        <v>0</v>
      </c>
      <c r="N38" s="694">
        <v>0</v>
      </c>
      <c r="O38" s="695">
        <v>1</v>
      </c>
      <c r="P38" s="681">
        <v>1</v>
      </c>
      <c r="Q38" s="681">
        <v>1</v>
      </c>
      <c r="R38" s="681">
        <v>1</v>
      </c>
      <c r="S38" s="681">
        <v>1</v>
      </c>
      <c r="T38">
        <v>2783.5</v>
      </c>
      <c r="U38">
        <v>2783.5</v>
      </c>
      <c r="V38" s="681">
        <v>1</v>
      </c>
      <c r="W38">
        <v>2783.5</v>
      </c>
      <c r="X38">
        <v>2783.5</v>
      </c>
    </row>
    <row r="39" spans="1:24" hidden="1">
      <c r="A39" t="s">
        <v>1051</v>
      </c>
      <c r="B39" t="s">
        <v>6489</v>
      </c>
      <c r="C39">
        <v>146</v>
      </c>
      <c r="D39">
        <v>1</v>
      </c>
      <c r="E39" s="98">
        <v>46106</v>
      </c>
      <c r="F39" s="98">
        <v>46280</v>
      </c>
      <c r="G39" s="98" t="s">
        <v>1598</v>
      </c>
      <c r="H39" s="98" t="s">
        <v>6485</v>
      </c>
      <c r="I39" s="694">
        <v>0</v>
      </c>
      <c r="J39" s="695">
        <v>1</v>
      </c>
      <c r="K39" s="695">
        <v>1</v>
      </c>
      <c r="L39" s="694">
        <v>0</v>
      </c>
      <c r="M39" s="694">
        <v>0</v>
      </c>
      <c r="N39" s="694">
        <v>0</v>
      </c>
      <c r="O39" s="695">
        <v>1</v>
      </c>
      <c r="P39" s="681">
        <v>1</v>
      </c>
      <c r="Q39" s="681">
        <v>1</v>
      </c>
      <c r="R39" s="681">
        <v>1</v>
      </c>
      <c r="S39" s="681">
        <v>1</v>
      </c>
      <c r="T39">
        <v>1948.45</v>
      </c>
      <c r="U39">
        <v>1948.45</v>
      </c>
      <c r="V39" s="681">
        <v>1</v>
      </c>
      <c r="W39">
        <v>1948.45</v>
      </c>
      <c r="X39">
        <v>1948.45</v>
      </c>
    </row>
    <row r="40" spans="1:24" hidden="1">
      <c r="A40" t="s">
        <v>1050</v>
      </c>
      <c r="B40" t="s">
        <v>1005</v>
      </c>
      <c r="C40">
        <v>142.93</v>
      </c>
      <c r="D40">
        <v>1</v>
      </c>
      <c r="E40" s="98">
        <v>46061</v>
      </c>
      <c r="F40" s="98">
        <v>46244</v>
      </c>
      <c r="G40" s="98" t="s">
        <v>1599</v>
      </c>
      <c r="H40" s="98" t="s">
        <v>1817</v>
      </c>
      <c r="I40" s="694">
        <v>0</v>
      </c>
      <c r="J40" s="695">
        <v>1</v>
      </c>
      <c r="K40" s="695">
        <v>1</v>
      </c>
      <c r="L40" s="694">
        <v>0</v>
      </c>
      <c r="M40" s="694">
        <v>0</v>
      </c>
      <c r="N40" s="694">
        <v>0</v>
      </c>
      <c r="O40" s="695">
        <v>1</v>
      </c>
      <c r="P40" s="681">
        <v>1</v>
      </c>
      <c r="Q40" s="681">
        <v>1</v>
      </c>
      <c r="R40" s="681">
        <v>1</v>
      </c>
      <c r="S40" s="681">
        <v>1</v>
      </c>
      <c r="T40">
        <v>2435.56</v>
      </c>
      <c r="U40">
        <v>2435.56</v>
      </c>
      <c r="V40" s="681">
        <v>1</v>
      </c>
      <c r="W40">
        <v>2435.56</v>
      </c>
      <c r="X40">
        <v>2435.56</v>
      </c>
    </row>
    <row r="41" spans="1:24" hidden="1">
      <c r="A41" t="s">
        <v>1072</v>
      </c>
      <c r="B41" t="s">
        <v>980</v>
      </c>
      <c r="C41">
        <v>0</v>
      </c>
      <c r="D41">
        <v>1</v>
      </c>
      <c r="E41" s="98"/>
      <c r="F41" s="98">
        <v>46350</v>
      </c>
      <c r="G41" s="98"/>
      <c r="H41" s="98">
        <v>46366</v>
      </c>
      <c r="I41" s="694">
        <v>0</v>
      </c>
      <c r="J41" s="695">
        <v>0</v>
      </c>
      <c r="K41" s="695">
        <v>0</v>
      </c>
      <c r="L41" s="694">
        <v>0</v>
      </c>
      <c r="M41" s="694">
        <v>0</v>
      </c>
      <c r="N41" s="694">
        <v>0</v>
      </c>
      <c r="O41" s="695">
        <v>0</v>
      </c>
      <c r="P41" s="681">
        <v>0</v>
      </c>
      <c r="Q41" s="681">
        <v>0</v>
      </c>
      <c r="R41" s="681">
        <v>0</v>
      </c>
      <c r="S41" s="681">
        <v>0</v>
      </c>
      <c r="T41">
        <v>0</v>
      </c>
      <c r="U41">
        <v>0</v>
      </c>
      <c r="V41" s="681">
        <v>0</v>
      </c>
      <c r="W41">
        <v>0</v>
      </c>
      <c r="X41">
        <v>0</v>
      </c>
    </row>
    <row r="42" spans="1:24" hidden="1">
      <c r="A42" t="s">
        <v>1069</v>
      </c>
      <c r="B42" t="s">
        <v>983</v>
      </c>
      <c r="C42">
        <v>0</v>
      </c>
      <c r="D42">
        <v>1</v>
      </c>
      <c r="E42" s="98"/>
      <c r="F42" s="98">
        <v>46348</v>
      </c>
      <c r="G42" s="98"/>
      <c r="H42" s="98">
        <v>46365</v>
      </c>
      <c r="I42" s="694">
        <v>0</v>
      </c>
      <c r="J42" s="695">
        <v>0</v>
      </c>
      <c r="K42" s="695">
        <v>0</v>
      </c>
      <c r="L42" s="694">
        <v>0</v>
      </c>
      <c r="M42" s="694">
        <v>0</v>
      </c>
      <c r="N42" s="694">
        <v>0</v>
      </c>
      <c r="O42" s="695">
        <v>0</v>
      </c>
      <c r="P42" s="681">
        <v>0</v>
      </c>
      <c r="Q42" s="681">
        <v>0</v>
      </c>
      <c r="R42" s="681">
        <v>0</v>
      </c>
      <c r="S42" s="681">
        <v>0</v>
      </c>
      <c r="T42">
        <v>0</v>
      </c>
      <c r="U42">
        <v>0</v>
      </c>
      <c r="V42" s="681">
        <v>0</v>
      </c>
      <c r="W42">
        <v>0</v>
      </c>
      <c r="X42">
        <v>0</v>
      </c>
    </row>
    <row r="43" spans="1:24" hidden="1">
      <c r="A43" t="s">
        <v>1066</v>
      </c>
      <c r="B43" t="s">
        <v>982</v>
      </c>
      <c r="C43">
        <v>0</v>
      </c>
      <c r="D43">
        <v>1</v>
      </c>
      <c r="E43" s="98"/>
      <c r="F43" s="98">
        <v>46338</v>
      </c>
      <c r="G43" s="98"/>
      <c r="H43" s="98">
        <v>46358</v>
      </c>
      <c r="I43" s="694">
        <v>0</v>
      </c>
      <c r="J43" s="695">
        <v>0</v>
      </c>
      <c r="K43" s="695">
        <v>0</v>
      </c>
      <c r="L43" s="694">
        <v>0</v>
      </c>
      <c r="M43" s="694">
        <v>0</v>
      </c>
      <c r="N43" s="694">
        <v>0</v>
      </c>
      <c r="O43" s="695">
        <v>0</v>
      </c>
      <c r="P43" s="681">
        <v>0</v>
      </c>
      <c r="Q43" s="681">
        <v>0</v>
      </c>
      <c r="R43" s="681">
        <v>0</v>
      </c>
      <c r="S43" s="681">
        <v>0</v>
      </c>
      <c r="T43">
        <v>0</v>
      </c>
      <c r="U43">
        <v>0</v>
      </c>
      <c r="V43" s="681">
        <v>0</v>
      </c>
      <c r="W43">
        <v>0</v>
      </c>
      <c r="X43">
        <v>0</v>
      </c>
    </row>
    <row r="44" spans="1:24" hidden="1">
      <c r="A44" t="s">
        <v>1071</v>
      </c>
      <c r="B44" t="s">
        <v>984</v>
      </c>
      <c r="C44">
        <v>0</v>
      </c>
      <c r="D44">
        <v>1</v>
      </c>
      <c r="E44" s="98"/>
      <c r="F44" s="98">
        <v>46345</v>
      </c>
      <c r="G44" s="98"/>
      <c r="H44" s="98">
        <v>46357</v>
      </c>
      <c r="I44" s="694">
        <v>0</v>
      </c>
      <c r="J44" s="695">
        <v>0</v>
      </c>
      <c r="K44" s="695">
        <v>0</v>
      </c>
      <c r="L44" s="694">
        <v>0</v>
      </c>
      <c r="M44" s="694">
        <v>0</v>
      </c>
      <c r="N44" s="694">
        <v>0</v>
      </c>
      <c r="O44" s="695">
        <v>0</v>
      </c>
      <c r="P44" s="681">
        <v>0</v>
      </c>
      <c r="Q44" s="681">
        <v>0</v>
      </c>
      <c r="R44" s="681">
        <v>0</v>
      </c>
      <c r="S44" s="681">
        <v>0</v>
      </c>
      <c r="T44">
        <v>0</v>
      </c>
      <c r="U44">
        <v>0</v>
      </c>
      <c r="V44" s="681">
        <v>0</v>
      </c>
      <c r="W44">
        <v>0</v>
      </c>
      <c r="X44">
        <v>0</v>
      </c>
    </row>
    <row r="45" spans="1:24" hidden="1">
      <c r="A45" t="s">
        <v>1059</v>
      </c>
      <c r="B45" t="s">
        <v>981</v>
      </c>
      <c r="C45">
        <v>0</v>
      </c>
      <c r="D45">
        <v>1</v>
      </c>
      <c r="E45" s="98"/>
      <c r="F45" s="98">
        <v>46328</v>
      </c>
      <c r="G45" s="98"/>
      <c r="H45" s="98">
        <v>46348</v>
      </c>
      <c r="I45" s="694">
        <v>0</v>
      </c>
      <c r="J45" s="695">
        <v>0</v>
      </c>
      <c r="K45" s="695">
        <v>0</v>
      </c>
      <c r="L45" s="694">
        <v>0</v>
      </c>
      <c r="M45" s="694">
        <v>0</v>
      </c>
      <c r="N45" s="694">
        <v>0</v>
      </c>
      <c r="O45" s="695">
        <v>0</v>
      </c>
      <c r="P45" s="681">
        <v>0</v>
      </c>
      <c r="Q45" s="681">
        <v>0</v>
      </c>
      <c r="R45" s="681">
        <v>0</v>
      </c>
      <c r="S45" s="681">
        <v>0</v>
      </c>
      <c r="T45">
        <v>0</v>
      </c>
      <c r="U45">
        <v>0</v>
      </c>
      <c r="V45" s="681">
        <v>0</v>
      </c>
      <c r="W45">
        <v>0</v>
      </c>
      <c r="X45">
        <v>0</v>
      </c>
    </row>
    <row r="46" spans="1:24" hidden="1">
      <c r="A46" t="s">
        <v>1073</v>
      </c>
      <c r="B46" t="s">
        <v>869</v>
      </c>
      <c r="C46">
        <v>4</v>
      </c>
      <c r="D46">
        <v>1</v>
      </c>
      <c r="E46" s="98">
        <v>46397</v>
      </c>
      <c r="F46" s="98">
        <v>46401</v>
      </c>
      <c r="G46" s="98">
        <v>46414</v>
      </c>
      <c r="H46" s="98">
        <v>46418</v>
      </c>
      <c r="I46" s="694">
        <v>0</v>
      </c>
      <c r="J46" s="695">
        <v>0</v>
      </c>
      <c r="K46" s="695">
        <v>0</v>
      </c>
      <c r="L46" s="694">
        <v>0</v>
      </c>
      <c r="M46" s="694">
        <v>0</v>
      </c>
      <c r="N46" s="694">
        <v>0</v>
      </c>
      <c r="O46" s="695">
        <v>0</v>
      </c>
      <c r="P46" s="681">
        <v>0</v>
      </c>
      <c r="Q46" s="681">
        <v>0</v>
      </c>
      <c r="R46" s="681">
        <v>0</v>
      </c>
      <c r="S46" s="681">
        <v>0</v>
      </c>
      <c r="T46">
        <v>0</v>
      </c>
      <c r="U46">
        <v>0</v>
      </c>
      <c r="V46" s="681">
        <v>0</v>
      </c>
      <c r="W46">
        <v>0</v>
      </c>
      <c r="X46">
        <v>0</v>
      </c>
    </row>
    <row r="47" spans="1:24" hidden="1">
      <c r="A47" t="s">
        <v>1075</v>
      </c>
      <c r="B47" t="s">
        <v>871</v>
      </c>
      <c r="C47">
        <v>2</v>
      </c>
      <c r="D47">
        <v>1</v>
      </c>
      <c r="E47" s="98">
        <v>46414</v>
      </c>
      <c r="F47" s="98">
        <v>46416</v>
      </c>
      <c r="G47" s="98">
        <v>46431</v>
      </c>
      <c r="H47" s="98">
        <v>46433</v>
      </c>
      <c r="I47" s="694">
        <v>0</v>
      </c>
      <c r="J47" s="695">
        <v>0</v>
      </c>
      <c r="K47" s="695">
        <v>0</v>
      </c>
      <c r="L47" s="694">
        <v>0</v>
      </c>
      <c r="M47" s="694">
        <v>0</v>
      </c>
      <c r="N47" s="694">
        <v>0</v>
      </c>
      <c r="O47" s="695">
        <v>0</v>
      </c>
      <c r="P47" s="681">
        <v>0</v>
      </c>
      <c r="Q47" s="681">
        <v>0</v>
      </c>
      <c r="R47" s="681">
        <v>0</v>
      </c>
      <c r="S47" s="681">
        <v>0</v>
      </c>
      <c r="T47">
        <v>0</v>
      </c>
      <c r="U47">
        <v>0</v>
      </c>
      <c r="V47" s="681">
        <v>0</v>
      </c>
      <c r="W47">
        <v>0</v>
      </c>
      <c r="X47">
        <v>0</v>
      </c>
    </row>
    <row r="48" spans="1:24" hidden="1">
      <c r="A48" t="s">
        <v>1074</v>
      </c>
      <c r="B48" t="s">
        <v>870</v>
      </c>
      <c r="C48">
        <v>4</v>
      </c>
      <c r="D48">
        <v>1</v>
      </c>
      <c r="E48" s="98">
        <v>46407</v>
      </c>
      <c r="F48" s="98">
        <v>46412</v>
      </c>
      <c r="G48" s="98">
        <v>46424</v>
      </c>
      <c r="H48" s="98">
        <v>46428</v>
      </c>
      <c r="I48" s="694">
        <v>0</v>
      </c>
      <c r="J48" s="695">
        <v>0</v>
      </c>
      <c r="K48" s="695">
        <v>0</v>
      </c>
      <c r="L48" s="694">
        <v>0</v>
      </c>
      <c r="M48" s="694">
        <v>0</v>
      </c>
      <c r="N48" s="694">
        <v>0</v>
      </c>
      <c r="O48" s="695">
        <v>0</v>
      </c>
      <c r="P48" s="681">
        <v>0</v>
      </c>
      <c r="Q48" s="681">
        <v>0</v>
      </c>
      <c r="R48" s="681">
        <v>0</v>
      </c>
      <c r="S48" s="681">
        <v>0</v>
      </c>
      <c r="T48">
        <v>0</v>
      </c>
      <c r="U48">
        <v>0</v>
      </c>
      <c r="V48" s="681">
        <v>0</v>
      </c>
      <c r="W48">
        <v>0</v>
      </c>
      <c r="X48">
        <v>0</v>
      </c>
    </row>
    <row r="49" spans="1:24" hidden="1">
      <c r="A49" t="s">
        <v>1026</v>
      </c>
      <c r="B49" t="s">
        <v>989</v>
      </c>
      <c r="C49">
        <v>24.51</v>
      </c>
      <c r="D49">
        <v>1</v>
      </c>
      <c r="E49" s="98">
        <v>46071</v>
      </c>
      <c r="F49" s="98">
        <v>46113</v>
      </c>
      <c r="G49" s="98" t="s">
        <v>1597</v>
      </c>
      <c r="H49" s="98" t="s">
        <v>1600</v>
      </c>
      <c r="I49" s="694">
        <v>619436.01</v>
      </c>
      <c r="J49" s="695">
        <v>1</v>
      </c>
      <c r="K49" s="695">
        <v>1</v>
      </c>
      <c r="L49" s="694">
        <v>619436.01</v>
      </c>
      <c r="M49" s="694">
        <v>619436.01</v>
      </c>
      <c r="N49" s="694">
        <v>619436.01</v>
      </c>
      <c r="O49" s="695">
        <v>1</v>
      </c>
      <c r="P49" s="681">
        <v>1</v>
      </c>
      <c r="Q49" s="681">
        <v>1</v>
      </c>
      <c r="R49" s="681">
        <v>1</v>
      </c>
      <c r="S49" s="681">
        <v>1</v>
      </c>
      <c r="T49">
        <v>694.57</v>
      </c>
      <c r="U49">
        <v>694.57</v>
      </c>
      <c r="V49" s="681">
        <v>1</v>
      </c>
      <c r="W49">
        <v>694.57</v>
      </c>
      <c r="X49">
        <v>694.57</v>
      </c>
    </row>
    <row r="50" spans="1:24" hidden="1">
      <c r="A50" t="s">
        <v>1042</v>
      </c>
      <c r="B50" t="s">
        <v>994</v>
      </c>
      <c r="C50">
        <v>75.099999999999994</v>
      </c>
      <c r="D50">
        <v>1</v>
      </c>
      <c r="E50" s="98">
        <v>45992</v>
      </c>
      <c r="F50" s="98">
        <v>46084</v>
      </c>
      <c r="G50" s="98" t="s">
        <v>1601</v>
      </c>
      <c r="H50" s="98" t="s">
        <v>1602</v>
      </c>
      <c r="I50" s="694">
        <v>649425.23</v>
      </c>
      <c r="J50" s="695">
        <v>1</v>
      </c>
      <c r="K50" s="695">
        <v>1</v>
      </c>
      <c r="L50" s="694">
        <v>649425.23</v>
      </c>
      <c r="M50" s="694">
        <v>649425.23</v>
      </c>
      <c r="N50" s="694">
        <v>649425.23</v>
      </c>
      <c r="O50" s="695">
        <v>1</v>
      </c>
      <c r="P50" s="681">
        <v>1</v>
      </c>
      <c r="Q50" s="681">
        <v>1</v>
      </c>
      <c r="R50" s="681">
        <v>1</v>
      </c>
      <c r="S50" s="681">
        <v>1</v>
      </c>
      <c r="T50">
        <v>793.79</v>
      </c>
      <c r="U50">
        <v>793.79</v>
      </c>
      <c r="V50" s="681">
        <v>1</v>
      </c>
      <c r="W50">
        <v>793.79</v>
      </c>
      <c r="X50">
        <v>793.79</v>
      </c>
    </row>
    <row r="51" spans="1:24" hidden="1">
      <c r="A51" t="s">
        <v>1036</v>
      </c>
      <c r="B51" t="s">
        <v>992</v>
      </c>
      <c r="C51">
        <v>82.14</v>
      </c>
      <c r="D51">
        <v>1</v>
      </c>
      <c r="E51" s="98">
        <v>45970</v>
      </c>
      <c r="F51" s="98">
        <v>46065</v>
      </c>
      <c r="G51" s="98" t="s">
        <v>1603</v>
      </c>
      <c r="H51" s="98" t="s">
        <v>1604</v>
      </c>
      <c r="I51" s="694">
        <v>524975.25</v>
      </c>
      <c r="J51" s="695">
        <v>1</v>
      </c>
      <c r="K51" s="695">
        <v>1</v>
      </c>
      <c r="L51" s="694">
        <v>524975.25</v>
      </c>
      <c r="M51" s="694">
        <v>524975.25</v>
      </c>
      <c r="N51" s="694">
        <v>524975.25</v>
      </c>
      <c r="O51" s="695">
        <v>1</v>
      </c>
      <c r="P51" s="681">
        <v>1</v>
      </c>
      <c r="Q51" s="681">
        <v>1</v>
      </c>
      <c r="R51" s="681">
        <v>1</v>
      </c>
      <c r="S51" s="681">
        <v>1</v>
      </c>
      <c r="T51">
        <v>644.96</v>
      </c>
      <c r="U51">
        <v>644.96</v>
      </c>
      <c r="V51" s="681">
        <v>1</v>
      </c>
      <c r="W51">
        <v>644.96</v>
      </c>
      <c r="X51">
        <v>644.96</v>
      </c>
    </row>
    <row r="52" spans="1:24" hidden="1">
      <c r="A52" t="s">
        <v>1033</v>
      </c>
      <c r="B52" t="s">
        <v>991</v>
      </c>
      <c r="C52">
        <v>99.14</v>
      </c>
      <c r="D52">
        <v>1</v>
      </c>
      <c r="E52" s="98">
        <v>45973</v>
      </c>
      <c r="F52" s="98">
        <v>46096</v>
      </c>
      <c r="G52" s="98" t="s">
        <v>1605</v>
      </c>
      <c r="H52" s="98" t="s">
        <v>1606</v>
      </c>
      <c r="I52" s="694">
        <v>482804.11</v>
      </c>
      <c r="J52" s="695">
        <v>1</v>
      </c>
      <c r="K52" s="695">
        <v>1</v>
      </c>
      <c r="L52" s="694">
        <v>482804.11</v>
      </c>
      <c r="M52" s="694">
        <v>482804.11</v>
      </c>
      <c r="N52" s="694">
        <v>482804.11</v>
      </c>
      <c r="O52" s="695">
        <v>1</v>
      </c>
      <c r="P52" s="681">
        <v>1</v>
      </c>
      <c r="Q52" s="681">
        <v>1</v>
      </c>
      <c r="R52" s="681">
        <v>1</v>
      </c>
      <c r="S52" s="681">
        <v>1</v>
      </c>
      <c r="T52">
        <v>644.96</v>
      </c>
      <c r="U52">
        <v>644.96</v>
      </c>
      <c r="V52" s="681">
        <v>1</v>
      </c>
      <c r="W52">
        <v>644.96</v>
      </c>
      <c r="X52">
        <v>644.96</v>
      </c>
    </row>
    <row r="53" spans="1:24" hidden="1">
      <c r="A53" t="s">
        <v>1030</v>
      </c>
      <c r="B53" t="s">
        <v>990</v>
      </c>
      <c r="C53">
        <v>82.14</v>
      </c>
      <c r="D53">
        <v>1</v>
      </c>
      <c r="E53" s="98">
        <v>45958</v>
      </c>
      <c r="F53" s="98">
        <v>46054</v>
      </c>
      <c r="G53" s="98" t="s">
        <v>1607</v>
      </c>
      <c r="H53" s="98" t="s">
        <v>1608</v>
      </c>
      <c r="I53" s="694">
        <v>561247.77</v>
      </c>
      <c r="J53" s="695">
        <v>1</v>
      </c>
      <c r="K53" s="695">
        <v>1</v>
      </c>
      <c r="L53" s="694">
        <v>561247.77</v>
      </c>
      <c r="M53" s="694">
        <v>561247.77</v>
      </c>
      <c r="N53" s="694">
        <v>561247.77</v>
      </c>
      <c r="O53" s="695">
        <v>1</v>
      </c>
      <c r="P53" s="681">
        <v>1</v>
      </c>
      <c r="Q53" s="681">
        <v>1</v>
      </c>
      <c r="R53" s="681">
        <v>1</v>
      </c>
      <c r="S53" s="681">
        <v>1</v>
      </c>
      <c r="T53">
        <v>644.96</v>
      </c>
      <c r="U53">
        <v>644.96</v>
      </c>
      <c r="V53" s="681">
        <v>1</v>
      </c>
      <c r="W53">
        <v>644.96</v>
      </c>
      <c r="X53">
        <v>644.96</v>
      </c>
    </row>
    <row r="54" spans="1:24" hidden="1">
      <c r="A54" t="s">
        <v>1039</v>
      </c>
      <c r="B54" t="s">
        <v>993</v>
      </c>
      <c r="C54">
        <v>89.64</v>
      </c>
      <c r="D54">
        <v>1</v>
      </c>
      <c r="E54" s="98">
        <v>45976</v>
      </c>
      <c r="F54" s="98">
        <v>46084</v>
      </c>
      <c r="G54" s="98" t="s">
        <v>1609</v>
      </c>
      <c r="H54" s="98" t="s">
        <v>1602</v>
      </c>
      <c r="I54" s="694">
        <v>561254.12</v>
      </c>
      <c r="J54" s="695">
        <v>1</v>
      </c>
      <c r="K54" s="695">
        <v>1</v>
      </c>
      <c r="L54" s="694">
        <v>561254.12</v>
      </c>
      <c r="M54" s="694">
        <v>561254.12</v>
      </c>
      <c r="N54" s="694">
        <v>561254.12</v>
      </c>
      <c r="O54" s="695">
        <v>1</v>
      </c>
      <c r="P54" s="681">
        <v>1</v>
      </c>
      <c r="Q54" s="681">
        <v>1</v>
      </c>
      <c r="R54" s="681">
        <v>1</v>
      </c>
      <c r="S54" s="681">
        <v>1</v>
      </c>
      <c r="T54">
        <v>644.96</v>
      </c>
      <c r="U54">
        <v>644.96</v>
      </c>
      <c r="V54" s="681">
        <v>1</v>
      </c>
      <c r="W54">
        <v>644.96</v>
      </c>
      <c r="X54">
        <v>644.96</v>
      </c>
    </row>
    <row r="55" spans="1:24" hidden="1">
      <c r="A55" t="s">
        <v>1025</v>
      </c>
      <c r="B55" t="s">
        <v>988</v>
      </c>
      <c r="C55">
        <v>35.43</v>
      </c>
      <c r="D55">
        <v>1</v>
      </c>
      <c r="E55" s="98">
        <v>45955</v>
      </c>
      <c r="F55" s="98">
        <v>45995</v>
      </c>
      <c r="G55" s="98" t="s">
        <v>1610</v>
      </c>
      <c r="H55" s="98" t="s">
        <v>1611</v>
      </c>
      <c r="I55" s="694">
        <v>1095037.8700000001</v>
      </c>
      <c r="J55" s="695">
        <v>1</v>
      </c>
      <c r="K55" s="695">
        <v>1</v>
      </c>
      <c r="L55" s="694">
        <v>1095037.8700000001</v>
      </c>
      <c r="M55" s="694">
        <v>1095037.8700000001</v>
      </c>
      <c r="N55" s="694">
        <v>1095037.8700000001</v>
      </c>
      <c r="O55" s="695">
        <v>1</v>
      </c>
      <c r="P55" s="681">
        <v>1</v>
      </c>
      <c r="Q55" s="681">
        <v>1</v>
      </c>
      <c r="R55" s="681">
        <v>1</v>
      </c>
      <c r="S55" s="681">
        <v>1</v>
      </c>
      <c r="T55">
        <v>893.02</v>
      </c>
      <c r="U55">
        <v>893.02</v>
      </c>
      <c r="V55" s="681">
        <v>1</v>
      </c>
      <c r="W55">
        <v>893.02</v>
      </c>
      <c r="X55">
        <v>893.02</v>
      </c>
    </row>
    <row r="56" spans="1:24" hidden="1">
      <c r="A56" t="s">
        <v>1029</v>
      </c>
      <c r="B56" t="s">
        <v>6490</v>
      </c>
      <c r="C56">
        <v>267</v>
      </c>
      <c r="D56">
        <v>1</v>
      </c>
      <c r="E56" s="98">
        <v>45952</v>
      </c>
      <c r="F56" s="98">
        <v>46280</v>
      </c>
      <c r="G56" s="98" t="s">
        <v>1612</v>
      </c>
      <c r="H56" s="98" t="s">
        <v>6485</v>
      </c>
      <c r="I56" s="694">
        <v>156964.73000000001</v>
      </c>
      <c r="J56" s="695">
        <v>1</v>
      </c>
      <c r="K56" s="695">
        <v>1</v>
      </c>
      <c r="L56" s="694">
        <v>156964.73000000001</v>
      </c>
      <c r="M56" s="694">
        <v>156964.73000000001</v>
      </c>
      <c r="N56" s="694">
        <v>156964.73000000001</v>
      </c>
      <c r="O56" s="695">
        <v>1</v>
      </c>
      <c r="P56" s="681">
        <v>1</v>
      </c>
      <c r="Q56" s="681">
        <v>1</v>
      </c>
      <c r="R56" s="681">
        <v>1</v>
      </c>
      <c r="S56" s="681">
        <v>1</v>
      </c>
      <c r="T56">
        <v>130.97999999999999</v>
      </c>
      <c r="U56">
        <v>130.97999999999999</v>
      </c>
      <c r="V56" s="681">
        <v>1</v>
      </c>
      <c r="W56">
        <v>130.97999999999999</v>
      </c>
      <c r="X56">
        <v>130.97999999999999</v>
      </c>
    </row>
    <row r="57" spans="1:24" hidden="1">
      <c r="A57" t="s">
        <v>1031</v>
      </c>
      <c r="B57" t="s">
        <v>997</v>
      </c>
      <c r="C57">
        <v>95.6</v>
      </c>
      <c r="D57">
        <v>1</v>
      </c>
      <c r="E57" s="98">
        <v>45950</v>
      </c>
      <c r="F57" s="98">
        <v>46062</v>
      </c>
      <c r="G57" s="98" t="s">
        <v>1613</v>
      </c>
      <c r="H57" s="98" t="s">
        <v>1614</v>
      </c>
      <c r="I57" s="694">
        <v>3918161.3</v>
      </c>
      <c r="J57" s="695">
        <v>1</v>
      </c>
      <c r="K57" s="695">
        <v>1</v>
      </c>
      <c r="L57" s="694">
        <v>3918161.3</v>
      </c>
      <c r="M57" s="694">
        <v>3918161.3</v>
      </c>
      <c r="N57" s="694">
        <v>3918161.3</v>
      </c>
      <c r="O57" s="695">
        <v>1</v>
      </c>
      <c r="P57" s="681">
        <v>1</v>
      </c>
      <c r="Q57" s="681">
        <v>1</v>
      </c>
      <c r="R57" s="681">
        <v>1</v>
      </c>
      <c r="S57" s="681">
        <v>1</v>
      </c>
      <c r="T57">
        <v>1041.8499999999999</v>
      </c>
      <c r="U57">
        <v>1041.8499999999999</v>
      </c>
      <c r="V57" s="681">
        <v>1</v>
      </c>
      <c r="W57">
        <v>1041.8499999999999</v>
      </c>
      <c r="X57">
        <v>1041.8499999999999</v>
      </c>
    </row>
    <row r="58" spans="1:24" hidden="1">
      <c r="A58" t="s">
        <v>1043</v>
      </c>
      <c r="B58" t="s">
        <v>1004</v>
      </c>
      <c r="C58">
        <v>56.71</v>
      </c>
      <c r="D58">
        <v>1</v>
      </c>
      <c r="E58" s="98">
        <v>45991</v>
      </c>
      <c r="F58" s="98">
        <v>46057</v>
      </c>
      <c r="G58" s="98" t="s">
        <v>1615</v>
      </c>
      <c r="H58" s="98" t="s">
        <v>1616</v>
      </c>
      <c r="I58" s="694">
        <v>649660.51</v>
      </c>
      <c r="J58" s="695">
        <v>1</v>
      </c>
      <c r="K58" s="695">
        <v>1</v>
      </c>
      <c r="L58" s="694">
        <v>649660.51</v>
      </c>
      <c r="M58" s="694">
        <v>649660.51</v>
      </c>
      <c r="N58" s="694">
        <v>649660.51</v>
      </c>
      <c r="O58" s="695">
        <v>1</v>
      </c>
      <c r="P58" s="681">
        <v>1</v>
      </c>
      <c r="Q58" s="681">
        <v>1</v>
      </c>
      <c r="R58" s="681">
        <v>1</v>
      </c>
      <c r="S58" s="681">
        <v>1</v>
      </c>
      <c r="T58">
        <v>942.63</v>
      </c>
      <c r="U58">
        <v>942.63</v>
      </c>
      <c r="V58" s="681">
        <v>1</v>
      </c>
      <c r="W58">
        <v>942.63</v>
      </c>
      <c r="X58">
        <v>942.63</v>
      </c>
    </row>
    <row r="59" spans="1:24" hidden="1">
      <c r="A59" t="s">
        <v>1038</v>
      </c>
      <c r="B59" t="s">
        <v>1003</v>
      </c>
      <c r="C59">
        <v>58.71</v>
      </c>
      <c r="D59">
        <v>1</v>
      </c>
      <c r="E59" s="98">
        <v>45988</v>
      </c>
      <c r="F59" s="98">
        <v>46057</v>
      </c>
      <c r="G59" s="98" t="s">
        <v>1617</v>
      </c>
      <c r="H59" s="98" t="s">
        <v>1616</v>
      </c>
      <c r="I59" s="694">
        <v>649660.51</v>
      </c>
      <c r="J59" s="695">
        <v>1</v>
      </c>
      <c r="K59" s="695">
        <v>1</v>
      </c>
      <c r="L59" s="694">
        <v>649660.51</v>
      </c>
      <c r="M59" s="694">
        <v>649660.51</v>
      </c>
      <c r="N59" s="694">
        <v>649660.51</v>
      </c>
      <c r="O59" s="695">
        <v>1</v>
      </c>
      <c r="P59" s="681">
        <v>1</v>
      </c>
      <c r="Q59" s="681">
        <v>1</v>
      </c>
      <c r="R59" s="681">
        <v>1</v>
      </c>
      <c r="S59" s="681">
        <v>1</v>
      </c>
      <c r="T59">
        <v>942.63</v>
      </c>
      <c r="U59">
        <v>942.63</v>
      </c>
      <c r="V59" s="681">
        <v>1</v>
      </c>
      <c r="W59">
        <v>942.63</v>
      </c>
      <c r="X59">
        <v>942.63</v>
      </c>
    </row>
    <row r="60" spans="1:24" hidden="1">
      <c r="A60" t="s">
        <v>1055</v>
      </c>
      <c r="B60" t="s">
        <v>1002</v>
      </c>
      <c r="C60">
        <v>18.100000000000001</v>
      </c>
      <c r="D60">
        <v>1</v>
      </c>
      <c r="E60" s="98">
        <v>46086</v>
      </c>
      <c r="F60" s="98">
        <v>46116</v>
      </c>
      <c r="G60" s="98" t="s">
        <v>1618</v>
      </c>
      <c r="H60" s="98" t="s">
        <v>1619</v>
      </c>
      <c r="I60" s="694">
        <v>614189.30000000005</v>
      </c>
      <c r="J60" s="695">
        <v>1</v>
      </c>
      <c r="K60" s="695">
        <v>1</v>
      </c>
      <c r="L60" s="694">
        <v>614189.30000000005</v>
      </c>
      <c r="M60" s="694">
        <v>614189.30000000005</v>
      </c>
      <c r="N60" s="694">
        <v>614189.30000000005</v>
      </c>
      <c r="O60" s="695">
        <v>1</v>
      </c>
      <c r="P60" s="681">
        <v>1</v>
      </c>
      <c r="Q60" s="681">
        <v>1</v>
      </c>
      <c r="R60" s="681">
        <v>1</v>
      </c>
      <c r="S60" s="681">
        <v>1</v>
      </c>
      <c r="T60">
        <v>1041.8499999999999</v>
      </c>
      <c r="U60">
        <v>1041.8499999999999</v>
      </c>
      <c r="V60" s="681">
        <v>1</v>
      </c>
      <c r="W60">
        <v>1041.8499999999999</v>
      </c>
      <c r="X60">
        <v>1041.8499999999999</v>
      </c>
    </row>
    <row r="61" spans="1:24" hidden="1">
      <c r="A61" t="s">
        <v>1041</v>
      </c>
      <c r="B61" t="s">
        <v>999</v>
      </c>
      <c r="C61">
        <v>89.6</v>
      </c>
      <c r="D61">
        <v>1</v>
      </c>
      <c r="E61" s="98">
        <v>45964</v>
      </c>
      <c r="F61" s="98">
        <v>46069</v>
      </c>
      <c r="G61" s="98" t="s">
        <v>1620</v>
      </c>
      <c r="H61" s="98" t="s">
        <v>1621</v>
      </c>
      <c r="I61" s="694">
        <v>756620.71</v>
      </c>
      <c r="J61" s="695">
        <v>1</v>
      </c>
      <c r="K61" s="695">
        <v>1</v>
      </c>
      <c r="L61" s="694">
        <v>756620.71</v>
      </c>
      <c r="M61" s="694">
        <v>756620.71</v>
      </c>
      <c r="N61" s="694">
        <v>756620.71</v>
      </c>
      <c r="O61" s="695">
        <v>1</v>
      </c>
      <c r="P61" s="681">
        <v>1</v>
      </c>
      <c r="Q61" s="681">
        <v>1</v>
      </c>
      <c r="R61" s="681">
        <v>1</v>
      </c>
      <c r="S61" s="681">
        <v>1</v>
      </c>
      <c r="T61">
        <v>1041.8499999999999</v>
      </c>
      <c r="U61">
        <v>1041.8499999999999</v>
      </c>
      <c r="V61" s="681">
        <v>1</v>
      </c>
      <c r="W61">
        <v>1041.8499999999999</v>
      </c>
      <c r="X61">
        <v>1041.8499999999999</v>
      </c>
    </row>
    <row r="62" spans="1:24" hidden="1">
      <c r="A62" t="s">
        <v>1037</v>
      </c>
      <c r="B62" t="s">
        <v>998</v>
      </c>
      <c r="C62">
        <v>90.6</v>
      </c>
      <c r="D62">
        <v>1</v>
      </c>
      <c r="E62" s="98">
        <v>45959</v>
      </c>
      <c r="F62" s="98">
        <v>46065</v>
      </c>
      <c r="G62" s="98" t="s">
        <v>1622</v>
      </c>
      <c r="H62" s="98" t="s">
        <v>1604</v>
      </c>
      <c r="I62" s="694">
        <v>1167558.69</v>
      </c>
      <c r="J62" s="695">
        <v>1</v>
      </c>
      <c r="K62" s="695">
        <v>1</v>
      </c>
      <c r="L62" s="694">
        <v>1167558.69</v>
      </c>
      <c r="M62" s="694">
        <v>1167558.69</v>
      </c>
      <c r="N62" s="694">
        <v>1167558.69</v>
      </c>
      <c r="O62" s="695">
        <v>1</v>
      </c>
      <c r="P62" s="681">
        <v>1</v>
      </c>
      <c r="Q62" s="681">
        <v>1</v>
      </c>
      <c r="R62" s="681">
        <v>1</v>
      </c>
      <c r="S62" s="681">
        <v>1</v>
      </c>
      <c r="T62">
        <v>1041.8499999999999</v>
      </c>
      <c r="U62">
        <v>1041.8499999999999</v>
      </c>
      <c r="V62" s="681">
        <v>1</v>
      </c>
      <c r="W62">
        <v>1041.8499999999999</v>
      </c>
      <c r="X62">
        <v>1041.8499999999999</v>
      </c>
    </row>
    <row r="63" spans="1:24" hidden="1">
      <c r="A63" t="s">
        <v>1046</v>
      </c>
      <c r="B63" t="s">
        <v>1000</v>
      </c>
      <c r="C63">
        <v>85.6</v>
      </c>
      <c r="D63">
        <v>1</v>
      </c>
      <c r="E63" s="98">
        <v>45974</v>
      </c>
      <c r="F63" s="98">
        <v>46077</v>
      </c>
      <c r="G63" s="98" t="s">
        <v>1623</v>
      </c>
      <c r="H63" s="98" t="s">
        <v>1624</v>
      </c>
      <c r="I63" s="694">
        <v>1925849.53</v>
      </c>
      <c r="J63" s="695">
        <v>1</v>
      </c>
      <c r="K63" s="695">
        <v>1</v>
      </c>
      <c r="L63" s="694">
        <v>1925849.53</v>
      </c>
      <c r="M63" s="694">
        <v>1925849.53</v>
      </c>
      <c r="N63" s="694">
        <v>1925849.53</v>
      </c>
      <c r="O63" s="695">
        <v>1</v>
      </c>
      <c r="P63" s="681">
        <v>1</v>
      </c>
      <c r="Q63" s="681">
        <v>1</v>
      </c>
      <c r="R63" s="681">
        <v>1</v>
      </c>
      <c r="S63" s="681">
        <v>1</v>
      </c>
      <c r="T63">
        <v>1041.8499999999999</v>
      </c>
      <c r="U63">
        <v>1041.8499999999999</v>
      </c>
      <c r="V63" s="681">
        <v>1</v>
      </c>
      <c r="W63">
        <v>1041.8499999999999</v>
      </c>
      <c r="X63">
        <v>1041.8499999999999</v>
      </c>
    </row>
    <row r="64" spans="1:24" hidden="1">
      <c r="A64" t="s">
        <v>1049</v>
      </c>
      <c r="B64" t="s">
        <v>1001</v>
      </c>
      <c r="C64">
        <v>89.1</v>
      </c>
      <c r="D64">
        <v>1</v>
      </c>
      <c r="E64" s="98">
        <v>45969</v>
      </c>
      <c r="F64" s="98">
        <v>46074</v>
      </c>
      <c r="G64" s="98" t="s">
        <v>1625</v>
      </c>
      <c r="H64" s="98" t="s">
        <v>1626</v>
      </c>
      <c r="I64" s="694">
        <v>2360287.34</v>
      </c>
      <c r="J64" s="695">
        <v>1</v>
      </c>
      <c r="K64" s="695">
        <v>1</v>
      </c>
      <c r="L64" s="694">
        <v>2360287.34</v>
      </c>
      <c r="M64" s="694">
        <v>2360287.34</v>
      </c>
      <c r="N64" s="694">
        <v>2360287.34</v>
      </c>
      <c r="O64" s="695">
        <v>1</v>
      </c>
      <c r="P64" s="681">
        <v>1</v>
      </c>
      <c r="Q64" s="681">
        <v>1</v>
      </c>
      <c r="R64" s="681">
        <v>1</v>
      </c>
      <c r="S64" s="681">
        <v>1</v>
      </c>
      <c r="T64">
        <v>1041.8499999999999</v>
      </c>
      <c r="U64">
        <v>1041.8499999999999</v>
      </c>
      <c r="V64" s="681">
        <v>1</v>
      </c>
      <c r="W64">
        <v>1041.8499999999999</v>
      </c>
      <c r="X64">
        <v>1041.8499999999999</v>
      </c>
    </row>
    <row r="65" spans="1:24" hidden="1">
      <c r="A65" t="s">
        <v>1034</v>
      </c>
      <c r="B65" t="s">
        <v>997</v>
      </c>
      <c r="C65">
        <v>63.49</v>
      </c>
      <c r="D65">
        <v>1</v>
      </c>
      <c r="E65" s="98">
        <v>45983</v>
      </c>
      <c r="F65" s="98">
        <v>46057</v>
      </c>
      <c r="G65" s="98" t="s">
        <v>1627</v>
      </c>
      <c r="H65" s="98" t="s">
        <v>1616</v>
      </c>
      <c r="I65" s="694">
        <v>1948979.99</v>
      </c>
      <c r="J65" s="695">
        <v>1</v>
      </c>
      <c r="K65" s="695">
        <v>1</v>
      </c>
      <c r="L65" s="694">
        <v>1948979.99</v>
      </c>
      <c r="M65" s="694">
        <v>1948979.99</v>
      </c>
      <c r="N65" s="694">
        <v>1948979.99</v>
      </c>
      <c r="O65" s="695">
        <v>1</v>
      </c>
      <c r="P65" s="681">
        <v>1</v>
      </c>
      <c r="Q65" s="681">
        <v>1</v>
      </c>
      <c r="R65" s="681">
        <v>1</v>
      </c>
      <c r="S65" s="681">
        <v>1</v>
      </c>
      <c r="T65">
        <v>942.63</v>
      </c>
      <c r="U65">
        <v>942.63</v>
      </c>
      <c r="V65" s="681">
        <v>1</v>
      </c>
      <c r="W65">
        <v>942.63</v>
      </c>
      <c r="X65">
        <v>942.63</v>
      </c>
    </row>
    <row r="66" spans="1:24" hidden="1">
      <c r="A66" t="s">
        <v>1053</v>
      </c>
      <c r="B66" t="s">
        <v>996</v>
      </c>
      <c r="C66">
        <v>30.01</v>
      </c>
      <c r="D66">
        <v>1</v>
      </c>
      <c r="E66" s="98">
        <v>46057</v>
      </c>
      <c r="F66" s="98">
        <v>46105</v>
      </c>
      <c r="G66" s="98" t="s">
        <v>1616</v>
      </c>
      <c r="H66" s="98" t="s">
        <v>1628</v>
      </c>
      <c r="I66" s="694">
        <v>288485.65999999997</v>
      </c>
      <c r="J66" s="695">
        <v>1</v>
      </c>
      <c r="K66" s="695">
        <v>1</v>
      </c>
      <c r="L66" s="694">
        <v>288485.65999999997</v>
      </c>
      <c r="M66" s="694">
        <v>288485.65999999997</v>
      </c>
      <c r="N66" s="694">
        <v>288485.65999999997</v>
      </c>
      <c r="O66" s="695">
        <v>1</v>
      </c>
      <c r="P66" s="681">
        <v>1</v>
      </c>
      <c r="Q66" s="681">
        <v>1</v>
      </c>
      <c r="R66" s="681">
        <v>1</v>
      </c>
      <c r="S66" s="681">
        <v>1</v>
      </c>
      <c r="T66">
        <v>396.9</v>
      </c>
      <c r="U66">
        <v>396.9</v>
      </c>
      <c r="V66" s="681">
        <v>1</v>
      </c>
      <c r="W66">
        <v>396.9</v>
      </c>
      <c r="X66">
        <v>396.9</v>
      </c>
    </row>
    <row r="67" spans="1:24" hidden="1">
      <c r="A67" t="s">
        <v>1048</v>
      </c>
      <c r="B67" t="s">
        <v>995</v>
      </c>
      <c r="C67">
        <v>25.81</v>
      </c>
      <c r="D67">
        <v>1</v>
      </c>
      <c r="E67" s="98">
        <v>46048</v>
      </c>
      <c r="F67" s="98">
        <v>46082</v>
      </c>
      <c r="G67" s="98" t="s">
        <v>1588</v>
      </c>
      <c r="H67" s="98" t="s">
        <v>1629</v>
      </c>
      <c r="I67" s="694">
        <v>231742.05</v>
      </c>
      <c r="J67" s="695">
        <v>1</v>
      </c>
      <c r="K67" s="695">
        <v>1</v>
      </c>
      <c r="L67" s="694">
        <v>231742.05</v>
      </c>
      <c r="M67" s="694">
        <v>231742.05</v>
      </c>
      <c r="N67" s="694">
        <v>231742.05</v>
      </c>
      <c r="O67" s="695">
        <v>1</v>
      </c>
      <c r="P67" s="681">
        <v>1</v>
      </c>
      <c r="Q67" s="681">
        <v>1</v>
      </c>
      <c r="R67" s="681">
        <v>1</v>
      </c>
      <c r="S67" s="681">
        <v>1</v>
      </c>
      <c r="T67">
        <v>347.28</v>
      </c>
      <c r="U67">
        <v>347.28</v>
      </c>
      <c r="V67" s="681">
        <v>1</v>
      </c>
      <c r="W67">
        <v>347.28</v>
      </c>
      <c r="X67">
        <v>347.28</v>
      </c>
    </row>
    <row r="68" spans="1:24" hidden="1">
      <c r="A68" t="s">
        <v>1045</v>
      </c>
      <c r="B68" t="s">
        <v>1565</v>
      </c>
      <c r="C68">
        <v>27.67</v>
      </c>
      <c r="D68">
        <v>1</v>
      </c>
      <c r="E68" s="98">
        <v>46055</v>
      </c>
      <c r="F68" s="98">
        <v>46093</v>
      </c>
      <c r="G68" s="98" t="s">
        <v>1630</v>
      </c>
      <c r="H68" s="98" t="s">
        <v>1631</v>
      </c>
      <c r="I68" s="694">
        <v>756677.79</v>
      </c>
      <c r="J68" s="695">
        <v>1</v>
      </c>
      <c r="K68" s="695">
        <v>1</v>
      </c>
      <c r="L68" s="694">
        <v>756677.79</v>
      </c>
      <c r="M68" s="694">
        <v>756677.79</v>
      </c>
      <c r="N68" s="694">
        <v>756677.79</v>
      </c>
      <c r="O68" s="695">
        <v>1</v>
      </c>
      <c r="P68" s="681">
        <v>1</v>
      </c>
      <c r="Q68" s="681">
        <v>1</v>
      </c>
      <c r="R68" s="681">
        <v>1</v>
      </c>
      <c r="S68" s="681">
        <v>1</v>
      </c>
      <c r="T68">
        <v>942.63</v>
      </c>
      <c r="U68">
        <v>942.63</v>
      </c>
      <c r="V68" s="681">
        <v>1</v>
      </c>
      <c r="W68">
        <v>942.63</v>
      </c>
      <c r="X68">
        <v>942.63</v>
      </c>
    </row>
    <row r="69" spans="1:24" hidden="1">
      <c r="A69" t="s">
        <v>1021</v>
      </c>
      <c r="B69" t="s">
        <v>987</v>
      </c>
      <c r="C69">
        <v>42.72</v>
      </c>
      <c r="D69">
        <v>1</v>
      </c>
      <c r="E69" s="98">
        <v>45944</v>
      </c>
      <c r="F69" s="98">
        <v>45993</v>
      </c>
      <c r="G69" s="98" t="s">
        <v>1632</v>
      </c>
      <c r="H69" s="98" t="s">
        <v>1633</v>
      </c>
      <c r="I69" s="694">
        <v>1095037.8700000001</v>
      </c>
      <c r="J69" s="695">
        <v>1</v>
      </c>
      <c r="K69" s="695">
        <v>1</v>
      </c>
      <c r="L69" s="694">
        <v>1095037.8700000001</v>
      </c>
      <c r="M69" s="694">
        <v>1095037.8700000001</v>
      </c>
      <c r="N69" s="694">
        <v>1095037.8700000001</v>
      </c>
      <c r="O69" s="695">
        <v>1</v>
      </c>
      <c r="P69" s="681">
        <v>1</v>
      </c>
      <c r="Q69" s="681">
        <v>1</v>
      </c>
      <c r="R69" s="681">
        <v>1</v>
      </c>
      <c r="S69" s="681">
        <v>1</v>
      </c>
      <c r="T69">
        <v>992.24</v>
      </c>
      <c r="U69">
        <v>992.24</v>
      </c>
      <c r="V69" s="681">
        <v>1</v>
      </c>
      <c r="W69">
        <v>992.24</v>
      </c>
      <c r="X69">
        <v>992.24</v>
      </c>
    </row>
    <row r="70" spans="1:24" hidden="1">
      <c r="A70" t="s">
        <v>1023</v>
      </c>
      <c r="B70" t="s">
        <v>985</v>
      </c>
      <c r="C70">
        <v>27</v>
      </c>
      <c r="D70">
        <v>1</v>
      </c>
      <c r="E70" s="98">
        <v>45922</v>
      </c>
      <c r="F70" s="98">
        <v>45953</v>
      </c>
      <c r="G70" s="98" t="s">
        <v>1634</v>
      </c>
      <c r="H70" s="98" t="s">
        <v>1635</v>
      </c>
      <c r="I70" s="694">
        <v>1390755.56</v>
      </c>
      <c r="J70" s="695">
        <v>1</v>
      </c>
      <c r="K70" s="695">
        <v>1</v>
      </c>
      <c r="L70" s="694">
        <v>1390755.56</v>
      </c>
      <c r="M70" s="694">
        <v>1390755.56</v>
      </c>
      <c r="N70" s="694">
        <v>1390755.56</v>
      </c>
      <c r="O70" s="695">
        <v>1</v>
      </c>
      <c r="P70" s="681">
        <v>1</v>
      </c>
      <c r="Q70" s="681">
        <v>1</v>
      </c>
      <c r="R70" s="681">
        <v>1</v>
      </c>
      <c r="S70" s="681">
        <v>1</v>
      </c>
      <c r="T70">
        <v>708.74</v>
      </c>
      <c r="U70">
        <v>708.74</v>
      </c>
      <c r="V70" s="681">
        <v>1</v>
      </c>
      <c r="W70">
        <v>708.74</v>
      </c>
      <c r="X70">
        <v>708.74</v>
      </c>
    </row>
    <row r="71" spans="1:24" hidden="1">
      <c r="A71" t="s">
        <v>1028</v>
      </c>
      <c r="B71" t="s">
        <v>985</v>
      </c>
      <c r="C71">
        <v>135.38</v>
      </c>
      <c r="D71">
        <v>1</v>
      </c>
      <c r="E71" s="98">
        <v>45978</v>
      </c>
      <c r="F71" s="98">
        <v>46148</v>
      </c>
      <c r="G71" s="98" t="s">
        <v>1636</v>
      </c>
      <c r="H71" s="98" t="s">
        <v>1637</v>
      </c>
      <c r="I71" s="694">
        <v>434610</v>
      </c>
      <c r="J71" s="695">
        <v>1</v>
      </c>
      <c r="K71" s="695">
        <v>1</v>
      </c>
      <c r="L71" s="694">
        <v>434610</v>
      </c>
      <c r="M71" s="694">
        <v>434610</v>
      </c>
      <c r="N71" s="694">
        <v>434610</v>
      </c>
      <c r="O71" s="695">
        <v>1</v>
      </c>
      <c r="P71" s="681">
        <v>1</v>
      </c>
      <c r="Q71" s="681">
        <v>1</v>
      </c>
      <c r="R71" s="681">
        <v>1</v>
      </c>
      <c r="S71" s="681">
        <v>1</v>
      </c>
      <c r="T71">
        <v>673.31</v>
      </c>
      <c r="U71">
        <v>673.31</v>
      </c>
      <c r="V71" s="681">
        <v>1</v>
      </c>
      <c r="W71">
        <v>673.31</v>
      </c>
      <c r="X71">
        <v>673.31</v>
      </c>
    </row>
    <row r="72" spans="1:24" hidden="1">
      <c r="A72" t="s">
        <v>1019</v>
      </c>
      <c r="B72" t="s">
        <v>985</v>
      </c>
      <c r="C72">
        <v>18.489999999999998</v>
      </c>
      <c r="D72">
        <v>1</v>
      </c>
      <c r="E72" s="98">
        <v>45918</v>
      </c>
      <c r="F72" s="98">
        <v>45942</v>
      </c>
      <c r="G72" s="98" t="s">
        <v>1638</v>
      </c>
      <c r="H72" s="98" t="s">
        <v>1639</v>
      </c>
      <c r="I72" s="694">
        <v>608454</v>
      </c>
      <c r="J72" s="695">
        <v>1</v>
      </c>
      <c r="K72" s="695">
        <v>1</v>
      </c>
      <c r="L72" s="694">
        <v>608454</v>
      </c>
      <c r="M72" s="694">
        <v>608454</v>
      </c>
      <c r="N72" s="694">
        <v>608454</v>
      </c>
      <c r="O72" s="695">
        <v>1</v>
      </c>
      <c r="P72" s="681">
        <v>1</v>
      </c>
      <c r="Q72" s="681">
        <v>1</v>
      </c>
      <c r="R72" s="681">
        <v>1</v>
      </c>
      <c r="S72" s="681">
        <v>1</v>
      </c>
      <c r="T72">
        <v>602.42999999999995</v>
      </c>
      <c r="U72">
        <v>602.42999999999995</v>
      </c>
      <c r="V72" s="681">
        <v>1</v>
      </c>
      <c r="W72">
        <v>602.42999999999995</v>
      </c>
      <c r="X72">
        <v>602.42999999999995</v>
      </c>
    </row>
    <row r="73" spans="1:24" hidden="1">
      <c r="A73" t="s">
        <v>1018</v>
      </c>
      <c r="B73" t="s">
        <v>985</v>
      </c>
      <c r="C73">
        <v>16</v>
      </c>
      <c r="D73">
        <v>1</v>
      </c>
      <c r="E73" s="98">
        <v>45918</v>
      </c>
      <c r="F73" s="98">
        <v>45937</v>
      </c>
      <c r="G73" s="98" t="s">
        <v>1638</v>
      </c>
      <c r="H73" s="98" t="s">
        <v>1640</v>
      </c>
      <c r="I73" s="694">
        <v>463584</v>
      </c>
      <c r="J73" s="695">
        <v>1</v>
      </c>
      <c r="K73" s="695">
        <v>1</v>
      </c>
      <c r="L73" s="694">
        <v>463584</v>
      </c>
      <c r="M73" s="694">
        <v>463584</v>
      </c>
      <c r="N73" s="694">
        <v>463584</v>
      </c>
      <c r="O73" s="695">
        <v>1</v>
      </c>
      <c r="P73" s="681">
        <v>1</v>
      </c>
      <c r="Q73" s="681">
        <v>1</v>
      </c>
      <c r="R73" s="681">
        <v>1</v>
      </c>
      <c r="S73" s="681">
        <v>1</v>
      </c>
      <c r="T73">
        <v>567</v>
      </c>
      <c r="U73">
        <v>567</v>
      </c>
      <c r="V73" s="681">
        <v>1</v>
      </c>
      <c r="W73">
        <v>567</v>
      </c>
      <c r="X73">
        <v>567</v>
      </c>
    </row>
    <row r="74" spans="1:24" hidden="1">
      <c r="A74" t="s">
        <v>1027</v>
      </c>
      <c r="B74" t="s">
        <v>986</v>
      </c>
      <c r="C74">
        <v>93.08</v>
      </c>
      <c r="D74">
        <v>1</v>
      </c>
      <c r="E74" s="98">
        <v>45949</v>
      </c>
      <c r="F74" s="98">
        <v>46057</v>
      </c>
      <c r="G74" s="98" t="s">
        <v>1641</v>
      </c>
      <c r="H74" s="98" t="s">
        <v>1616</v>
      </c>
      <c r="I74" s="694">
        <v>2905187.44</v>
      </c>
      <c r="J74" s="695">
        <v>1</v>
      </c>
      <c r="K74" s="695">
        <v>1</v>
      </c>
      <c r="L74" s="694">
        <v>2905187.44</v>
      </c>
      <c r="M74" s="694">
        <v>2905187.44</v>
      </c>
      <c r="N74" s="694">
        <v>2905187.44</v>
      </c>
      <c r="O74" s="695">
        <v>1</v>
      </c>
      <c r="P74" s="681">
        <v>1</v>
      </c>
      <c r="Q74" s="681">
        <v>1</v>
      </c>
      <c r="R74" s="681">
        <v>1</v>
      </c>
      <c r="S74" s="681">
        <v>1</v>
      </c>
      <c r="T74">
        <v>744.18</v>
      </c>
      <c r="U74">
        <v>744.18</v>
      </c>
      <c r="V74" s="681">
        <v>1</v>
      </c>
      <c r="W74">
        <v>744.18</v>
      </c>
      <c r="X74">
        <v>744.18</v>
      </c>
    </row>
    <row r="75" spans="1:24" hidden="1">
      <c r="A75" t="s">
        <v>1032</v>
      </c>
      <c r="B75" t="s">
        <v>986</v>
      </c>
      <c r="C75">
        <v>41.64</v>
      </c>
      <c r="D75">
        <v>1</v>
      </c>
      <c r="E75" s="98">
        <v>45983</v>
      </c>
      <c r="F75" s="98">
        <v>46030</v>
      </c>
      <c r="G75" s="98" t="s">
        <v>1627</v>
      </c>
      <c r="H75" s="98" t="s">
        <v>1589</v>
      </c>
      <c r="I75" s="694">
        <v>878408.58</v>
      </c>
      <c r="J75" s="695">
        <v>1</v>
      </c>
      <c r="K75" s="695">
        <v>1</v>
      </c>
      <c r="L75" s="694">
        <v>878408.58</v>
      </c>
      <c r="M75" s="694">
        <v>878408.58</v>
      </c>
      <c r="N75" s="694">
        <v>878408.58</v>
      </c>
      <c r="O75" s="695">
        <v>1</v>
      </c>
      <c r="P75" s="681">
        <v>1</v>
      </c>
      <c r="Q75" s="681">
        <v>1</v>
      </c>
      <c r="R75" s="681">
        <v>1</v>
      </c>
      <c r="S75" s="681">
        <v>1</v>
      </c>
      <c r="T75">
        <v>148.84</v>
      </c>
      <c r="U75">
        <v>148.84</v>
      </c>
      <c r="V75" s="681">
        <v>1</v>
      </c>
      <c r="W75">
        <v>148.84</v>
      </c>
      <c r="X75">
        <v>148.84</v>
      </c>
    </row>
    <row r="76" spans="1:24" hidden="1">
      <c r="A76" t="s">
        <v>1022</v>
      </c>
      <c r="B76" t="s">
        <v>6491</v>
      </c>
      <c r="C76">
        <v>274</v>
      </c>
      <c r="D76">
        <v>1</v>
      </c>
      <c r="E76" s="98">
        <v>45944</v>
      </c>
      <c r="F76" s="98">
        <v>46280</v>
      </c>
      <c r="G76" s="98" t="s">
        <v>1632</v>
      </c>
      <c r="H76" s="98" t="s">
        <v>6485</v>
      </c>
      <c r="I76" s="694">
        <v>1185343.1499999999</v>
      </c>
      <c r="J76" s="695">
        <v>1</v>
      </c>
      <c r="K76" s="695">
        <v>1</v>
      </c>
      <c r="L76" s="694">
        <v>1185343.1499999999</v>
      </c>
      <c r="M76" s="694">
        <v>1185343.1499999999</v>
      </c>
      <c r="N76" s="694">
        <v>1185343.1499999999</v>
      </c>
      <c r="O76" s="695">
        <v>1</v>
      </c>
      <c r="P76" s="681">
        <v>1</v>
      </c>
      <c r="Q76" s="681">
        <v>1</v>
      </c>
      <c r="R76" s="681">
        <v>1</v>
      </c>
      <c r="S76" s="681">
        <v>1</v>
      </c>
      <c r="T76">
        <v>725.82</v>
      </c>
      <c r="U76">
        <v>725.82</v>
      </c>
      <c r="V76" s="681">
        <v>1</v>
      </c>
      <c r="W76">
        <v>725.82</v>
      </c>
      <c r="X76">
        <v>725.82</v>
      </c>
    </row>
    <row r="77" spans="1:24" hidden="1">
      <c r="A77" t="s">
        <v>1020</v>
      </c>
      <c r="B77" t="s">
        <v>6492</v>
      </c>
      <c r="C77">
        <v>278</v>
      </c>
      <c r="D77">
        <v>1</v>
      </c>
      <c r="E77" s="98">
        <v>45939</v>
      </c>
      <c r="F77" s="98">
        <v>46280</v>
      </c>
      <c r="G77" s="98" t="s">
        <v>1642</v>
      </c>
      <c r="H77" s="98" t="s">
        <v>6485</v>
      </c>
      <c r="I77" s="694">
        <v>870992.9</v>
      </c>
      <c r="J77" s="695">
        <v>1</v>
      </c>
      <c r="K77" s="695">
        <v>1</v>
      </c>
      <c r="L77" s="694">
        <v>870992.9</v>
      </c>
      <c r="M77" s="694">
        <v>870992.9</v>
      </c>
      <c r="N77" s="694">
        <v>870992.9</v>
      </c>
      <c r="O77" s="695">
        <v>1</v>
      </c>
      <c r="P77" s="681">
        <v>1</v>
      </c>
      <c r="Q77" s="681">
        <v>1</v>
      </c>
      <c r="R77" s="681">
        <v>1</v>
      </c>
      <c r="S77" s="681">
        <v>1</v>
      </c>
      <c r="T77">
        <v>100.41</v>
      </c>
      <c r="U77">
        <v>100.41</v>
      </c>
      <c r="V77" s="681">
        <v>1</v>
      </c>
      <c r="W77">
        <v>100.41</v>
      </c>
      <c r="X77">
        <v>100.41</v>
      </c>
    </row>
    <row r="78" spans="1:24">
      <c r="E78" s="98"/>
      <c r="F78" s="98"/>
      <c r="G78" s="98"/>
      <c r="H78" s="98"/>
      <c r="I78" s="694"/>
      <c r="J78" s="695"/>
      <c r="K78" s="695"/>
      <c r="L78" s="695"/>
      <c r="M78" s="695"/>
      <c r="N78" s="695"/>
      <c r="O78" s="695"/>
      <c r="P78" s="681"/>
      <c r="Q78" s="681"/>
      <c r="R78" s="681"/>
      <c r="S78" s="681"/>
      <c r="V78" s="681"/>
    </row>
    <row r="79" spans="1:24">
      <c r="E79" s="98"/>
      <c r="F79" s="98"/>
      <c r="G79" s="98"/>
      <c r="H79" s="98"/>
      <c r="I79" s="694"/>
      <c r="J79" s="695"/>
      <c r="K79" s="695"/>
      <c r="M79" s="695"/>
      <c r="N79" s="695"/>
      <c r="O79" s="695"/>
      <c r="P79" s="681"/>
      <c r="Q79" s="654"/>
      <c r="R79" s="681"/>
      <c r="S79" s="681"/>
      <c r="V79" s="681"/>
    </row>
    <row r="80" spans="1:24">
      <c r="E80" s="98"/>
      <c r="F80" s="98"/>
      <c r="G80" s="98"/>
      <c r="H80" s="98"/>
      <c r="I80" s="694"/>
      <c r="J80" s="695"/>
      <c r="K80" s="695"/>
      <c r="M80" s="695"/>
      <c r="N80" s="695"/>
      <c r="O80" s="695"/>
      <c r="P80" s="681"/>
      <c r="Q80" s="681"/>
      <c r="R80" s="681"/>
      <c r="S80" s="681"/>
      <c r="V80" s="681"/>
    </row>
    <row r="81" spans="5:22">
      <c r="E81" s="98"/>
      <c r="F81" s="98"/>
      <c r="G81" s="98"/>
      <c r="H81" s="98"/>
      <c r="J81" s="695"/>
      <c r="K81" s="695"/>
      <c r="L81" s="695"/>
      <c r="M81" s="695"/>
      <c r="N81" s="695"/>
      <c r="O81" s="695"/>
      <c r="P81" s="681"/>
    </row>
    <row r="82" spans="5:22">
      <c r="E82" s="98"/>
      <c r="F82" s="98"/>
      <c r="G82" s="98"/>
      <c r="H82" s="98"/>
      <c r="J82" s="695"/>
      <c r="K82" s="695"/>
      <c r="M82" s="695"/>
      <c r="N82" s="695"/>
      <c r="P82" s="681"/>
    </row>
    <row r="83" spans="5:22">
      <c r="E83" s="98"/>
      <c r="F83" s="98"/>
      <c r="G83" s="98"/>
      <c r="H83" s="98"/>
      <c r="J83" s="695"/>
      <c r="K83" s="695"/>
      <c r="L83" s="695"/>
      <c r="M83" s="695"/>
      <c r="N83" s="695"/>
      <c r="O83" s="695"/>
      <c r="P83" s="681"/>
    </row>
    <row r="85" spans="5:22">
      <c r="E85" s="98"/>
      <c r="F85" s="98"/>
      <c r="G85" s="98"/>
      <c r="H85" s="98"/>
      <c r="I85" s="694"/>
      <c r="J85" s="695"/>
      <c r="K85" s="695"/>
      <c r="O85" s="695"/>
      <c r="P85" s="681"/>
      <c r="Q85" s="681"/>
      <c r="R85" s="681"/>
      <c r="S85" s="681"/>
      <c r="V85" s="681"/>
    </row>
    <row r="86" spans="5:22">
      <c r="E86" s="98"/>
      <c r="F86" s="98"/>
      <c r="G86" s="98"/>
      <c r="H86" s="98"/>
      <c r="I86" s="694"/>
      <c r="J86" s="695"/>
      <c r="K86" s="695"/>
      <c r="O86" s="695"/>
      <c r="P86" s="681"/>
      <c r="Q86" s="681"/>
      <c r="R86" s="681"/>
      <c r="S86" s="681"/>
      <c r="V86" s="681"/>
    </row>
    <row r="87" spans="5:22">
      <c r="E87" s="98"/>
      <c r="F87" s="98"/>
      <c r="G87" s="98"/>
      <c r="H87" s="98"/>
      <c r="I87" s="694"/>
      <c r="J87" s="695"/>
      <c r="K87" s="695"/>
      <c r="O87" s="695"/>
      <c r="P87" s="681"/>
      <c r="Q87" s="681"/>
      <c r="R87" s="681"/>
      <c r="S87" s="681"/>
      <c r="V87" s="681"/>
    </row>
    <row r="88" spans="5:22">
      <c r="E88" s="98"/>
      <c r="F88" s="98"/>
      <c r="G88" s="98"/>
      <c r="H88" s="98"/>
      <c r="I88" s="694"/>
      <c r="J88" s="695"/>
      <c r="K88" s="695"/>
      <c r="O88" s="695"/>
      <c r="P88" s="681"/>
      <c r="Q88" s="681"/>
      <c r="R88" s="681"/>
      <c r="S88" s="681"/>
      <c r="V88" s="681"/>
    </row>
    <row r="89" spans="5:22">
      <c r="E89" s="98"/>
      <c r="F89" s="98"/>
      <c r="G89" s="98"/>
      <c r="H89" s="98"/>
      <c r="I89" s="694"/>
      <c r="J89" s="695"/>
      <c r="K89" s="695"/>
      <c r="O89" s="695"/>
      <c r="P89" s="681"/>
      <c r="Q89" s="681"/>
      <c r="R89" s="681"/>
      <c r="S89" s="681"/>
      <c r="V89" s="681"/>
    </row>
    <row r="90" spans="5:22">
      <c r="E90" s="98"/>
      <c r="F90" s="98"/>
      <c r="G90" s="98"/>
      <c r="H90" s="98"/>
      <c r="I90" s="694"/>
      <c r="J90" s="695"/>
      <c r="K90" s="695"/>
      <c r="O90" s="695"/>
      <c r="P90" s="681"/>
      <c r="Q90" s="681"/>
      <c r="R90" s="681"/>
      <c r="S90" s="681"/>
      <c r="V90" s="681"/>
    </row>
    <row r="91" spans="5:22">
      <c r="E91" s="98"/>
      <c r="F91" s="98"/>
      <c r="G91" s="98"/>
      <c r="H91" s="98"/>
      <c r="I91" s="694"/>
      <c r="J91" s="695"/>
      <c r="K91" s="695"/>
      <c r="O91" s="695"/>
      <c r="P91" s="681"/>
      <c r="Q91" s="681"/>
      <c r="R91" s="681"/>
      <c r="S91" s="681"/>
      <c r="V91" s="681"/>
    </row>
    <row r="92" spans="5:22">
      <c r="E92" s="98"/>
      <c r="F92" s="98"/>
      <c r="G92" s="98"/>
      <c r="H92" s="98"/>
      <c r="I92" s="694"/>
      <c r="J92" s="695"/>
      <c r="K92" s="695"/>
      <c r="O92" s="695"/>
      <c r="P92" s="681"/>
      <c r="Q92" s="681"/>
      <c r="R92" s="681"/>
      <c r="S92" s="681"/>
      <c r="V92" s="681"/>
    </row>
  </sheetData>
  <conditionalFormatting sqref="F4:F15">
    <cfRule type="cellIs" dxfId="3" priority="1" stopIfTrue="1" operator="equal">
      <formula>"A"</formula>
    </cfRule>
    <cfRule type="cellIs" dxfId="2" priority="2" stopIfTrue="1" operator="equal">
      <formula>"F"</formula>
    </cfRule>
    <cfRule type="cellIs" dxfId="1" priority="3" stopIfTrue="1" operator="equal">
      <formula>$Y4</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Q13"/>
  <sheetViews>
    <sheetView zoomScaleNormal="100" workbookViewId="0">
      <selection activeCell="H14" sqref="H14"/>
    </sheetView>
  </sheetViews>
  <sheetFormatPr defaultRowHeight="14.4"/>
  <cols>
    <col min="1" max="1" width="23" customWidth="1"/>
    <col min="2" max="2" width="12.6640625" customWidth="1"/>
    <col min="3" max="3" width="13.33203125" customWidth="1"/>
    <col min="4" max="4" width="12.6640625" customWidth="1"/>
    <col min="5" max="5" width="14.33203125" bestFit="1" customWidth="1"/>
    <col min="6" max="8" width="12.6640625" customWidth="1"/>
    <col min="9" max="9" width="14.88671875" customWidth="1"/>
    <col min="10" max="11" width="12.6640625" customWidth="1"/>
    <col min="16" max="17" width="12.33203125" customWidth="1"/>
  </cols>
  <sheetData>
    <row r="1" spans="1:17" ht="21.6" thickBot="1">
      <c r="A1" s="144" t="s">
        <v>484</v>
      </c>
      <c r="B1" s="145"/>
      <c r="C1" s="145"/>
      <c r="D1" s="145"/>
      <c r="E1" s="145"/>
      <c r="F1" s="145"/>
      <c r="G1" s="145"/>
      <c r="H1" s="145"/>
      <c r="I1" s="145"/>
      <c r="J1" s="145"/>
      <c r="K1" s="146"/>
      <c r="P1" s="59" t="str">
        <f>'General Information'!$K$1</f>
        <v>Data Date</v>
      </c>
      <c r="Q1" s="60">
        <f>'General Information'!$L$1</f>
        <v>46301</v>
      </c>
    </row>
    <row r="2" spans="1:17" ht="18">
      <c r="A2" s="140" t="s">
        <v>483</v>
      </c>
      <c r="B2" s="138"/>
      <c r="C2" s="138"/>
      <c r="D2" s="138"/>
      <c r="E2" s="138"/>
      <c r="F2" s="138"/>
      <c r="G2" s="138"/>
      <c r="H2" s="138"/>
      <c r="I2" s="138"/>
      <c r="J2" s="138"/>
      <c r="K2" s="139"/>
    </row>
    <row r="3" spans="1:17" ht="15.6">
      <c r="A3" s="1939" t="s">
        <v>464</v>
      </c>
      <c r="B3" s="1258"/>
      <c r="C3" s="1258"/>
      <c r="D3" s="1258"/>
      <c r="E3" s="1259"/>
      <c r="F3" s="1260" t="s">
        <v>465</v>
      </c>
      <c r="G3" s="1258"/>
      <c r="H3" s="1258"/>
      <c r="I3" s="1258"/>
      <c r="J3" s="1258"/>
      <c r="K3" s="1259"/>
    </row>
    <row r="4" spans="1:17" ht="15.6">
      <c r="A4" s="141" t="s">
        <v>466</v>
      </c>
      <c r="B4" s="128" t="s">
        <v>467</v>
      </c>
      <c r="C4" s="128" t="s">
        <v>468</v>
      </c>
      <c r="D4" s="128" t="s">
        <v>469</v>
      </c>
      <c r="E4" s="129" t="s">
        <v>9</v>
      </c>
      <c r="F4" s="127" t="s">
        <v>470</v>
      </c>
      <c r="G4" s="128" t="s">
        <v>471</v>
      </c>
      <c r="H4" s="128" t="s">
        <v>472</v>
      </c>
      <c r="I4" s="128" t="s">
        <v>473</v>
      </c>
      <c r="J4" s="128" t="s">
        <v>474</v>
      </c>
      <c r="K4" s="129"/>
    </row>
    <row r="5" spans="1:17" ht="15.6">
      <c r="A5" s="142">
        <v>4851</v>
      </c>
      <c r="B5" s="134">
        <v>2454</v>
      </c>
      <c r="C5" s="134">
        <f>A5-B5-D5</f>
        <v>157</v>
      </c>
      <c r="D5" s="134">
        <v>2240</v>
      </c>
      <c r="E5" s="135">
        <f>D5/A5</f>
        <v>0.46176046176046176</v>
      </c>
      <c r="F5" s="136">
        <f>+C5</f>
        <v>157</v>
      </c>
      <c r="G5" s="134">
        <v>9</v>
      </c>
      <c r="H5" s="134">
        <v>1419</v>
      </c>
      <c r="I5" s="137">
        <v>119</v>
      </c>
      <c r="J5" s="1359">
        <f>+G5+H5-I5</f>
        <v>1309</v>
      </c>
      <c r="K5" s="1360"/>
    </row>
    <row r="6" spans="1:17" ht="18">
      <c r="A6" s="1940" t="s">
        <v>475</v>
      </c>
      <c r="B6" s="1345"/>
      <c r="C6" s="1346"/>
      <c r="D6" s="1354" t="s">
        <v>476</v>
      </c>
      <c r="E6" s="1345"/>
      <c r="F6" s="1345"/>
      <c r="G6" s="1346"/>
      <c r="H6" s="1354" t="s">
        <v>477</v>
      </c>
      <c r="I6" s="1345"/>
      <c r="J6" s="1345"/>
      <c r="K6" s="1346"/>
    </row>
    <row r="7" spans="1:17" ht="15.6" customHeight="1">
      <c r="A7" s="1941"/>
      <c r="B7" s="1348"/>
      <c r="C7" s="1349"/>
      <c r="D7" s="1356" t="s">
        <v>478</v>
      </c>
      <c r="E7" s="1357"/>
      <c r="F7" s="1357" t="s">
        <v>479</v>
      </c>
      <c r="G7" s="1358"/>
      <c r="H7" s="1355"/>
      <c r="I7" s="1348"/>
      <c r="J7" s="1348"/>
      <c r="K7" s="1349"/>
    </row>
    <row r="8" spans="1:17" ht="15.6">
      <c r="A8" s="141" t="s">
        <v>480</v>
      </c>
      <c r="B8" s="128" t="s">
        <v>481</v>
      </c>
      <c r="C8" s="129" t="s">
        <v>482</v>
      </c>
      <c r="D8" s="127" t="s">
        <v>480</v>
      </c>
      <c r="E8" s="128" t="s">
        <v>481</v>
      </c>
      <c r="F8" s="128" t="s">
        <v>480</v>
      </c>
      <c r="G8" s="129" t="s">
        <v>481</v>
      </c>
      <c r="H8" s="127" t="s">
        <v>480</v>
      </c>
      <c r="I8" s="128" t="s">
        <v>481</v>
      </c>
      <c r="J8" s="128" t="s">
        <v>474</v>
      </c>
      <c r="K8" s="129"/>
    </row>
    <row r="9" spans="1:17" ht="15.6">
      <c r="A9" s="143">
        <v>129</v>
      </c>
      <c r="B9" s="131">
        <v>45</v>
      </c>
      <c r="C9" s="133">
        <f>A9-B9</f>
        <v>84</v>
      </c>
      <c r="D9" s="130">
        <v>928</v>
      </c>
      <c r="E9" s="131">
        <v>327</v>
      </c>
      <c r="F9" s="131">
        <v>1734</v>
      </c>
      <c r="G9" s="132">
        <v>2279</v>
      </c>
      <c r="H9" s="130">
        <v>1796</v>
      </c>
      <c r="I9" s="131">
        <v>1152</v>
      </c>
      <c r="J9" s="1359">
        <f>H9-I9</f>
        <v>644</v>
      </c>
      <c r="K9" s="1360"/>
    </row>
    <row r="13" spans="1:17">
      <c r="E13" s="678"/>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9"/>
  <sheetViews>
    <sheetView zoomScale="85" zoomScaleNormal="85" workbookViewId="0">
      <selection activeCell="J30" sqref="J30"/>
    </sheetView>
  </sheetViews>
  <sheetFormatPr defaultRowHeight="14.4"/>
  <cols>
    <col min="1" max="1" width="11.33203125" customWidth="1"/>
    <col min="2" max="3" width="14.6640625" customWidth="1"/>
    <col min="4" max="4" width="9" bestFit="1" customWidth="1"/>
    <col min="5" max="6" width="14.6640625" customWidth="1"/>
    <col min="7" max="7" width="11.6640625" bestFit="1" customWidth="1"/>
    <col min="8" max="9" width="14.6640625" customWidth="1"/>
    <col min="10" max="10" width="20" bestFit="1" customWidth="1"/>
    <col min="11" max="12" width="14.6640625" customWidth="1"/>
    <col min="13" max="13" width="18.109375" bestFit="1" customWidth="1"/>
    <col min="14" max="15" width="15.44140625" customWidth="1"/>
    <col min="16" max="16" width="13.44140625" bestFit="1" customWidth="1"/>
    <col min="17" max="17" width="14.6640625" customWidth="1"/>
    <col min="18" max="18" width="17.6640625" customWidth="1"/>
    <col min="19" max="25" width="12" customWidth="1"/>
    <col min="26" max="26" width="29.88671875" customWidth="1"/>
    <col min="27" max="29" width="12" customWidth="1"/>
    <col min="30" max="31" width="13.33203125" bestFit="1" customWidth="1"/>
    <col min="32" max="35" width="16.88671875" customWidth="1"/>
    <col min="36" max="49" width="14.33203125" bestFit="1" customWidth="1"/>
    <col min="50" max="50" width="19.5546875" customWidth="1"/>
    <col min="51" max="52" width="14.33203125" bestFit="1" customWidth="1"/>
  </cols>
  <sheetData>
    <row r="1" spans="1:64" ht="15" thickBot="1">
      <c r="B1" s="44">
        <f>SUM(B4:B35)</f>
        <v>198906162.31</v>
      </c>
      <c r="E1" s="44">
        <f>SUM(E4:E35)</f>
        <v>198906162.60000002</v>
      </c>
      <c r="K1">
        <v>0.85</v>
      </c>
    </row>
    <row r="2" spans="1:64">
      <c r="A2" s="22"/>
      <c r="B2" s="1951" t="s">
        <v>28</v>
      </c>
      <c r="C2" s="1952"/>
      <c r="D2" s="1953"/>
      <c r="E2" s="1954" t="s">
        <v>119</v>
      </c>
      <c r="F2" s="1955"/>
      <c r="G2" s="23"/>
      <c r="H2" s="1956" t="s">
        <v>29</v>
      </c>
      <c r="I2" s="1957"/>
      <c r="J2" s="23"/>
      <c r="K2" s="1949" t="s">
        <v>140</v>
      </c>
      <c r="L2" s="1950"/>
      <c r="M2" s="23"/>
      <c r="N2" s="1945" t="s">
        <v>30</v>
      </c>
      <c r="O2" s="1946"/>
      <c r="P2" s="24"/>
      <c r="Q2" s="1947" t="s">
        <v>50</v>
      </c>
      <c r="R2" s="1948"/>
      <c r="AQ2" s="115"/>
      <c r="AR2" s="116"/>
      <c r="AS2" s="116"/>
      <c r="AT2" s="116"/>
      <c r="AU2" s="116"/>
      <c r="AV2" s="116"/>
      <c r="AW2" s="116"/>
      <c r="AX2" s="116"/>
      <c r="AY2" s="116"/>
      <c r="AZ2" s="116"/>
      <c r="BA2" s="116"/>
      <c r="BB2" s="116"/>
      <c r="BC2" s="116"/>
      <c r="BD2" s="116"/>
      <c r="BE2" s="116"/>
      <c r="BF2" s="116"/>
      <c r="BG2" s="116"/>
      <c r="BH2" s="116"/>
      <c r="BI2" s="116"/>
      <c r="BJ2" s="116"/>
      <c r="BK2" s="116"/>
      <c r="BL2" s="117"/>
    </row>
    <row r="3" spans="1:64" ht="15" thickBot="1">
      <c r="A3" s="25" t="s">
        <v>6</v>
      </c>
      <c r="B3" s="34" t="s">
        <v>7</v>
      </c>
      <c r="C3" s="27" t="s">
        <v>3</v>
      </c>
      <c r="D3" s="26" t="s">
        <v>9</v>
      </c>
      <c r="E3" s="34" t="s">
        <v>7</v>
      </c>
      <c r="F3" s="27" t="s">
        <v>3</v>
      </c>
      <c r="G3" s="27" t="s">
        <v>9</v>
      </c>
      <c r="H3" s="34" t="s">
        <v>7</v>
      </c>
      <c r="I3" s="27" t="s">
        <v>3</v>
      </c>
      <c r="J3" s="27" t="s">
        <v>9</v>
      </c>
      <c r="K3" s="34" t="s">
        <v>7</v>
      </c>
      <c r="L3" s="27" t="s">
        <v>3</v>
      </c>
      <c r="M3" s="27" t="s">
        <v>9</v>
      </c>
      <c r="N3" s="34" t="s">
        <v>7</v>
      </c>
      <c r="O3" s="27" t="s">
        <v>8</v>
      </c>
      <c r="P3" s="27"/>
      <c r="Q3" s="34" t="s">
        <v>6</v>
      </c>
      <c r="R3" s="28" t="s">
        <v>3</v>
      </c>
      <c r="S3" s="2"/>
      <c r="AG3" s="5"/>
      <c r="AQ3" s="118"/>
      <c r="BL3" s="119"/>
    </row>
    <row r="4" spans="1:64">
      <c r="A4" s="38">
        <v>45868</v>
      </c>
      <c r="B4" s="35"/>
      <c r="C4" s="29">
        <f>B4</f>
        <v>0</v>
      </c>
      <c r="D4" s="31">
        <v>0</v>
      </c>
      <c r="E4" s="35">
        <v>579721.05000000005</v>
      </c>
      <c r="F4" s="29">
        <f>E4</f>
        <v>579721.05000000005</v>
      </c>
      <c r="G4" s="31">
        <f t="shared" ref="G4:G22" si="0">F4/$E$1</f>
        <v>2.9145454440535267E-3</v>
      </c>
      <c r="H4" s="35">
        <v>0</v>
      </c>
      <c r="I4" s="29">
        <f>H4</f>
        <v>0</v>
      </c>
      <c r="J4" s="31">
        <f t="shared" ref="J4:J9" si="1">IF($B$1="",I4/$B$1,I4/$B$1)</f>
        <v>0</v>
      </c>
      <c r="K4" s="35">
        <v>0</v>
      </c>
      <c r="L4" s="29">
        <f>K4</f>
        <v>0</v>
      </c>
      <c r="M4" s="31">
        <f t="shared" ref="M4:M9" si="2">IF($B$1="",L4/$B$1,L4/$B$1)</f>
        <v>0</v>
      </c>
      <c r="N4" s="35"/>
      <c r="O4" s="29"/>
      <c r="P4" s="31"/>
      <c r="Q4" s="35">
        <f t="shared" ref="Q4:Q21" si="3">H4-B4</f>
        <v>0</v>
      </c>
      <c r="R4" s="29">
        <f>Q4</f>
        <v>0</v>
      </c>
      <c r="T4" s="3" t="s">
        <v>12</v>
      </c>
      <c r="AQ4" s="118"/>
      <c r="BL4" s="119"/>
    </row>
    <row r="5" spans="1:64">
      <c r="A5" s="38">
        <f t="shared" ref="A5:A35" si="4">EOMONTH(A4,1)</f>
        <v>45900</v>
      </c>
      <c r="B5" s="35">
        <v>1746054.2</v>
      </c>
      <c r="C5" s="29">
        <f t="shared" ref="C5:C22" si="5">C4+B5</f>
        <v>1746054.2</v>
      </c>
      <c r="D5" s="31">
        <f t="shared" ref="D5:D22" si="6">C5/$B$1</f>
        <v>8.7782810734578082E-3</v>
      </c>
      <c r="E5" s="35">
        <v>2766044.15</v>
      </c>
      <c r="F5" s="29">
        <f t="shared" ref="F5:F22" si="7">F4+E5</f>
        <v>3345765.2</v>
      </c>
      <c r="G5" s="31">
        <f t="shared" si="0"/>
        <v>1.6820822222227114E-2</v>
      </c>
      <c r="H5" s="35">
        <v>0</v>
      </c>
      <c r="I5" s="29">
        <f t="shared" ref="I5:I10" si="8">I4+H5</f>
        <v>0</v>
      </c>
      <c r="J5" s="31">
        <f t="shared" si="1"/>
        <v>0</v>
      </c>
      <c r="K5" s="35">
        <v>0</v>
      </c>
      <c r="L5" s="29">
        <f t="shared" ref="L5:L21" si="9">L4+K5</f>
        <v>0</v>
      </c>
      <c r="M5" s="31">
        <f t="shared" si="2"/>
        <v>0</v>
      </c>
      <c r="N5" s="35"/>
      <c r="O5" s="29"/>
      <c r="P5" s="31"/>
      <c r="Q5" s="35">
        <f t="shared" si="3"/>
        <v>-1746054.2</v>
      </c>
      <c r="R5" s="29">
        <f t="shared" ref="R5:R21" si="10">Q5</f>
        <v>-1746054.2</v>
      </c>
      <c r="AQ5" s="118"/>
      <c r="BL5" s="119"/>
    </row>
    <row r="6" spans="1:64">
      <c r="A6" s="38">
        <f t="shared" si="4"/>
        <v>45930</v>
      </c>
      <c r="B6" s="35">
        <v>2103730.61</v>
      </c>
      <c r="C6" s="29">
        <f t="shared" si="5"/>
        <v>3849784.8099999996</v>
      </c>
      <c r="D6" s="31">
        <f t="shared" si="6"/>
        <v>1.9354778983669788E-2</v>
      </c>
      <c r="E6" s="35">
        <v>6811937.1500000004</v>
      </c>
      <c r="F6" s="29">
        <f t="shared" si="7"/>
        <v>10157702.350000001</v>
      </c>
      <c r="G6" s="31">
        <f t="shared" si="0"/>
        <v>5.1067811158908759E-2</v>
      </c>
      <c r="H6" s="35">
        <v>2830887.23</v>
      </c>
      <c r="I6" s="29">
        <f t="shared" si="8"/>
        <v>2830887.23</v>
      </c>
      <c r="J6" s="31">
        <f t="shared" si="1"/>
        <v>1.4232275144839377E-2</v>
      </c>
      <c r="K6" s="35">
        <v>0</v>
      </c>
      <c r="L6" s="29">
        <f t="shared" si="9"/>
        <v>0</v>
      </c>
      <c r="M6" s="31">
        <f t="shared" si="2"/>
        <v>0</v>
      </c>
      <c r="N6" s="35"/>
      <c r="O6" s="29"/>
      <c r="P6" s="31"/>
      <c r="Q6" s="35">
        <f t="shared" si="3"/>
        <v>727156.62000000011</v>
      </c>
      <c r="R6" s="29">
        <f t="shared" si="10"/>
        <v>727156.62000000011</v>
      </c>
      <c r="AQ6" s="118"/>
      <c r="BL6" s="119"/>
    </row>
    <row r="7" spans="1:64">
      <c r="A7" s="38">
        <f t="shared" si="4"/>
        <v>45961</v>
      </c>
      <c r="B7" s="35">
        <v>5790018.5300000003</v>
      </c>
      <c r="C7" s="29">
        <f t="shared" si="5"/>
        <v>9639803.3399999999</v>
      </c>
      <c r="D7" s="31">
        <f t="shared" si="6"/>
        <v>4.8464075863955063E-2</v>
      </c>
      <c r="E7" s="35">
        <v>11987993.41</v>
      </c>
      <c r="F7" s="29">
        <f t="shared" si="7"/>
        <v>22145695.760000002</v>
      </c>
      <c r="G7" s="31">
        <f t="shared" si="0"/>
        <v>0.11133740388192477</v>
      </c>
      <c r="H7" s="35">
        <v>3803813.22</v>
      </c>
      <c r="I7" s="29">
        <f t="shared" si="8"/>
        <v>6634700.4500000002</v>
      </c>
      <c r="J7" s="31">
        <f t="shared" si="1"/>
        <v>3.3355932128737477E-2</v>
      </c>
      <c r="K7" s="35">
        <v>0</v>
      </c>
      <c r="L7" s="29">
        <f t="shared" si="9"/>
        <v>0</v>
      </c>
      <c r="M7" s="31">
        <f t="shared" si="2"/>
        <v>0</v>
      </c>
      <c r="N7" s="35"/>
      <c r="O7" s="29"/>
      <c r="P7" s="31"/>
      <c r="Q7" s="35">
        <f t="shared" si="3"/>
        <v>-1986205.31</v>
      </c>
      <c r="R7" s="29">
        <f t="shared" si="10"/>
        <v>-1986205.31</v>
      </c>
      <c r="W7" s="679"/>
      <c r="AQ7" s="118"/>
      <c r="BL7" s="119"/>
    </row>
    <row r="8" spans="1:64">
      <c r="A8" s="38">
        <f t="shared" si="4"/>
        <v>45991</v>
      </c>
      <c r="B8" s="35">
        <v>12262120.42</v>
      </c>
      <c r="C8" s="29">
        <f t="shared" si="5"/>
        <v>21901923.759999998</v>
      </c>
      <c r="D8" s="31">
        <f t="shared" si="6"/>
        <v>0.1101118412101548</v>
      </c>
      <c r="E8" s="35">
        <v>11446317.880000001</v>
      </c>
      <c r="F8" s="29">
        <f t="shared" si="7"/>
        <v>33592013.640000001</v>
      </c>
      <c r="G8" s="31">
        <f t="shared" si="0"/>
        <v>0.16888372487258471</v>
      </c>
      <c r="H8" s="35">
        <v>11085138.790000003</v>
      </c>
      <c r="I8" s="29">
        <f t="shared" si="8"/>
        <v>17719839.240000002</v>
      </c>
      <c r="J8" s="31">
        <f t="shared" si="1"/>
        <v>8.9086426655717227E-2</v>
      </c>
      <c r="K8" s="35">
        <f>'Invoice Log'!F9</f>
        <v>3437652.2</v>
      </c>
      <c r="L8" s="29">
        <f t="shared" si="9"/>
        <v>3437652.2</v>
      </c>
      <c r="M8" s="31">
        <f t="shared" si="2"/>
        <v>1.7282783801551294E-2</v>
      </c>
      <c r="N8" s="35"/>
      <c r="O8" s="29"/>
      <c r="P8" s="31"/>
      <c r="Q8" s="35">
        <f t="shared" si="3"/>
        <v>-1176981.6299999971</v>
      </c>
      <c r="R8" s="29">
        <f t="shared" si="10"/>
        <v>-1176981.6299999971</v>
      </c>
      <c r="T8" s="3" t="s">
        <v>11</v>
      </c>
      <c r="W8" s="679"/>
      <c r="AQ8" s="118"/>
      <c r="BL8" s="119"/>
    </row>
    <row r="9" spans="1:64">
      <c r="A9" s="38">
        <f t="shared" si="4"/>
        <v>46022</v>
      </c>
      <c r="B9" s="35">
        <v>16490469.289999999</v>
      </c>
      <c r="C9" s="29">
        <f t="shared" si="5"/>
        <v>38392393.049999997</v>
      </c>
      <c r="D9" s="31">
        <f t="shared" si="6"/>
        <v>0.19301761496038788</v>
      </c>
      <c r="E9" s="35">
        <v>10610396.52</v>
      </c>
      <c r="F9" s="29">
        <f t="shared" si="7"/>
        <v>44202410.159999996</v>
      </c>
      <c r="G9" s="31">
        <f t="shared" si="0"/>
        <v>0.22222745430412316</v>
      </c>
      <c r="H9" s="35">
        <v>20493922.25</v>
      </c>
      <c r="I9" s="29">
        <f t="shared" si="8"/>
        <v>38213761.490000002</v>
      </c>
      <c r="J9" s="31">
        <f t="shared" si="1"/>
        <v>0.19211954544898888</v>
      </c>
      <c r="K9" s="35">
        <f>'Invoice Log'!F10</f>
        <v>5352442.12</v>
      </c>
      <c r="L9" s="29">
        <f t="shared" ref="L9" si="11">L8+K9</f>
        <v>8790094.3200000003</v>
      </c>
      <c r="M9" s="31">
        <f t="shared" si="2"/>
        <v>4.4192166888728304E-2</v>
      </c>
      <c r="N9" s="35"/>
      <c r="O9" s="29"/>
      <c r="P9" s="31"/>
      <c r="Q9" s="35">
        <f t="shared" si="3"/>
        <v>4003452.9600000009</v>
      </c>
      <c r="R9" s="29">
        <f t="shared" si="10"/>
        <v>4003452.9600000009</v>
      </c>
      <c r="W9" s="679"/>
      <c r="AQ9" s="118"/>
      <c r="BL9" s="119"/>
    </row>
    <row r="10" spans="1:64">
      <c r="A10" s="38">
        <f t="shared" si="4"/>
        <v>46053</v>
      </c>
      <c r="B10" s="35">
        <v>12394605.779999999</v>
      </c>
      <c r="C10" s="29">
        <f t="shared" si="5"/>
        <v>50786998.829999998</v>
      </c>
      <c r="D10" s="31">
        <f t="shared" si="6"/>
        <v>0.25533144996708168</v>
      </c>
      <c r="E10" s="35">
        <v>10027789.24</v>
      </c>
      <c r="F10" s="29">
        <f t="shared" si="7"/>
        <v>54230199.399999999</v>
      </c>
      <c r="G10" s="31">
        <f t="shared" si="0"/>
        <v>0.27264212778091168</v>
      </c>
      <c r="H10" s="35">
        <v>11705192.910000004</v>
      </c>
      <c r="I10" s="29">
        <f t="shared" si="8"/>
        <v>49918954.400000006</v>
      </c>
      <c r="J10" s="31">
        <f t="shared" ref="J10" si="12">IF($B$1="",I10/$B$1,I10/$B$1)</f>
        <v>0.25096735978546569</v>
      </c>
      <c r="K10" s="35">
        <f>'Invoice Log'!F11</f>
        <v>10988940.119999999</v>
      </c>
      <c r="L10" s="29">
        <f t="shared" ref="L10" si="13">L9+K10</f>
        <v>19779034.439999998</v>
      </c>
      <c r="M10" s="31">
        <f t="shared" ref="M10:M12" si="14">IF($B$1="",L10/$B$1,L10/$B$1)</f>
        <v>9.9439022955829293E-2</v>
      </c>
      <c r="N10" s="35"/>
      <c r="O10" s="29"/>
      <c r="P10" s="31"/>
      <c r="Q10" s="35">
        <f t="shared" si="3"/>
        <v>-689412.86999999546</v>
      </c>
      <c r="R10" s="29">
        <f t="shared" si="10"/>
        <v>-689412.86999999546</v>
      </c>
      <c r="W10" s="679"/>
      <c r="AQ10" s="118"/>
      <c r="BL10" s="119"/>
    </row>
    <row r="11" spans="1:64">
      <c r="A11" s="38">
        <f t="shared" si="4"/>
        <v>46081</v>
      </c>
      <c r="B11" s="35">
        <v>12567500.300000001</v>
      </c>
      <c r="C11" s="29">
        <f t="shared" si="5"/>
        <v>63354499.129999995</v>
      </c>
      <c r="D11" s="31">
        <f t="shared" si="6"/>
        <v>0.31851451153765914</v>
      </c>
      <c r="E11" s="35">
        <v>6795310</v>
      </c>
      <c r="F11" s="29">
        <f t="shared" si="7"/>
        <v>61025509.399999999</v>
      </c>
      <c r="G11" s="31">
        <f t="shared" si="0"/>
        <v>0.30680552378219772</v>
      </c>
      <c r="H11" s="35">
        <v>12510524.530000001</v>
      </c>
      <c r="I11" s="29">
        <f t="shared" ref="I11" si="15">I10+H11</f>
        <v>62429478.930000007</v>
      </c>
      <c r="J11" s="31">
        <f t="shared" ref="J11" si="16">IF($B$1="",I11/$B$1,I11/$B$1)</f>
        <v>0.31386397588176368</v>
      </c>
      <c r="K11" s="35">
        <v>0</v>
      </c>
      <c r="L11" s="29">
        <f t="shared" ref="L11" si="17">L10+K11</f>
        <v>19779034.439999998</v>
      </c>
      <c r="M11" s="31">
        <v>9.9439022955829293E-2</v>
      </c>
      <c r="N11" s="35"/>
      <c r="O11" s="29"/>
      <c r="P11" s="31"/>
      <c r="Q11" s="35">
        <f t="shared" si="3"/>
        <v>-56975.769999999553</v>
      </c>
      <c r="R11" s="29">
        <f t="shared" si="10"/>
        <v>-56975.769999999553</v>
      </c>
      <c r="W11" s="679"/>
      <c r="AQ11" s="118"/>
      <c r="BL11" s="119"/>
    </row>
    <row r="12" spans="1:64">
      <c r="A12" s="38">
        <f t="shared" si="4"/>
        <v>46112</v>
      </c>
      <c r="B12" s="35">
        <v>14157471.26</v>
      </c>
      <c r="C12" s="29">
        <f t="shared" si="5"/>
        <v>77511970.390000001</v>
      </c>
      <c r="D12" s="31">
        <f t="shared" si="6"/>
        <v>0.38969114626622653</v>
      </c>
      <c r="E12" s="35">
        <v>3552179.39</v>
      </c>
      <c r="F12" s="29">
        <f t="shared" si="7"/>
        <v>64577688.789999999</v>
      </c>
      <c r="G12" s="31">
        <f t="shared" si="0"/>
        <v>0.32466409258453005</v>
      </c>
      <c r="H12" s="35">
        <v>10442953.12999998</v>
      </c>
      <c r="I12" s="29">
        <f t="shared" ref="I12" si="18">I11+H12</f>
        <v>72872432.059999987</v>
      </c>
      <c r="J12" s="31">
        <f t="shared" ref="J12" si="19">IF($B$1="",I12/$B$1,I12/$B$1)</f>
        <v>0.36636588436323336</v>
      </c>
      <c r="K12" s="35">
        <f>'Invoice Log'!F12</f>
        <v>12998014</v>
      </c>
      <c r="L12" s="29">
        <f t="shared" si="9"/>
        <v>32777048.439999998</v>
      </c>
      <c r="M12" s="31">
        <f t="shared" si="14"/>
        <v>0.16478649057094663</v>
      </c>
      <c r="N12" s="35"/>
      <c r="O12" s="29"/>
      <c r="P12" s="31"/>
      <c r="Q12" s="35">
        <f t="shared" si="3"/>
        <v>-3714518.1300000194</v>
      </c>
      <c r="R12" s="29">
        <f t="shared" si="10"/>
        <v>-3714518.1300000194</v>
      </c>
      <c r="W12" s="679"/>
      <c r="AQ12" s="118"/>
      <c r="BL12" s="119"/>
    </row>
    <row r="13" spans="1:64">
      <c r="A13" s="38">
        <f t="shared" si="4"/>
        <v>46142</v>
      </c>
      <c r="B13" s="35">
        <v>28432891.550000001</v>
      </c>
      <c r="C13" s="29">
        <f t="shared" si="5"/>
        <v>105944861.94</v>
      </c>
      <c r="D13" s="31">
        <f t="shared" si="6"/>
        <v>0.5326374040382037</v>
      </c>
      <c r="E13" s="35">
        <v>4794256.99</v>
      </c>
      <c r="F13" s="29">
        <f t="shared" si="7"/>
        <v>69371945.780000001</v>
      </c>
      <c r="G13" s="31">
        <f t="shared" si="0"/>
        <v>0.34876720194691441</v>
      </c>
      <c r="H13" s="35">
        <v>4767643.1900000041</v>
      </c>
      <c r="I13" s="29">
        <f t="shared" ref="I13" si="20">I12+H13</f>
        <v>77640075.249999985</v>
      </c>
      <c r="J13" s="31">
        <f t="shared" ref="J13" si="21">IF($B$1="",I13/$B$1,I13/$B$1)</f>
        <v>0.39033519297906955</v>
      </c>
      <c r="K13" s="35">
        <v>0</v>
      </c>
      <c r="L13" s="29">
        <f t="shared" ref="L13" si="22">L12+K13</f>
        <v>32777048.439999998</v>
      </c>
      <c r="M13" s="31">
        <f t="shared" ref="M13" si="23">IF($B$1="",L13/$B$1,L13/$B$1)</f>
        <v>0.16478649057094663</v>
      </c>
      <c r="N13" s="35"/>
      <c r="O13" s="29"/>
      <c r="P13" s="31"/>
      <c r="Q13" s="35">
        <f t="shared" si="3"/>
        <v>-23665248.359999996</v>
      </c>
      <c r="R13" s="29">
        <f t="shared" si="10"/>
        <v>-23665248.359999996</v>
      </c>
      <c r="W13" s="679"/>
      <c r="AQ13" s="118"/>
      <c r="BL13" s="119"/>
    </row>
    <row r="14" spans="1:64">
      <c r="A14" s="38">
        <f t="shared" si="4"/>
        <v>46173</v>
      </c>
      <c r="B14" s="35">
        <v>21535457.710000001</v>
      </c>
      <c r="C14" s="29">
        <f t="shared" si="5"/>
        <v>127480319.65000001</v>
      </c>
      <c r="D14" s="31">
        <f t="shared" si="6"/>
        <v>0.64090683852880781</v>
      </c>
      <c r="E14" s="35">
        <v>5849004.9400000004</v>
      </c>
      <c r="F14" s="29">
        <f t="shared" si="7"/>
        <v>75220950.719999999</v>
      </c>
      <c r="G14" s="31">
        <f t="shared" si="0"/>
        <v>0.37817305274381674</v>
      </c>
      <c r="H14" s="35">
        <f>7035589.02000001-Progress!F78</f>
        <v>24170130.06000001</v>
      </c>
      <c r="I14" s="29">
        <f t="shared" ref="I14" si="24">I13+H14</f>
        <v>101810205.31</v>
      </c>
      <c r="J14" s="31">
        <f t="shared" ref="J14" si="25">IF($B$1="",I14/$B$1,I14/$B$1)</f>
        <v>0.51185043302643574</v>
      </c>
      <c r="K14" s="35">
        <f>'Invoice Log'!F19</f>
        <v>0</v>
      </c>
      <c r="L14" s="29">
        <f t="shared" ref="L14:L15" si="26">L13+K14</f>
        <v>32777048.439999998</v>
      </c>
      <c r="M14" s="31">
        <f t="shared" ref="M14:M18" si="27">IF($B$1="",L14/$B$1,L14/$B$1)</f>
        <v>0.16478649057094663</v>
      </c>
      <c r="N14" s="35"/>
      <c r="O14" s="29"/>
      <c r="P14" s="31"/>
      <c r="Q14" s="35">
        <f t="shared" si="3"/>
        <v>2634672.3500000089</v>
      </c>
      <c r="R14" s="29">
        <f t="shared" si="10"/>
        <v>2634672.3500000089</v>
      </c>
      <c r="W14" s="679"/>
      <c r="AQ14" s="118"/>
      <c r="BL14" s="119"/>
    </row>
    <row r="15" spans="1:64">
      <c r="A15" s="38">
        <f t="shared" si="4"/>
        <v>46203</v>
      </c>
      <c r="B15" s="35">
        <v>9620303.8800000008</v>
      </c>
      <c r="C15" s="29">
        <f t="shared" si="5"/>
        <v>137100623.53</v>
      </c>
      <c r="D15" s="31">
        <f t="shared" si="6"/>
        <v>0.68927288092927663</v>
      </c>
      <c r="E15" s="35">
        <v>11489123.35</v>
      </c>
      <c r="F15" s="29">
        <f t="shared" si="7"/>
        <v>86710074.069999993</v>
      </c>
      <c r="G15" s="31">
        <f t="shared" si="0"/>
        <v>0.4359345780772706</v>
      </c>
      <c r="H15" s="35">
        <v>17041317.440000013</v>
      </c>
      <c r="I15" s="29">
        <v>100128421.5</v>
      </c>
      <c r="J15" s="31">
        <v>0.50339527110249838</v>
      </c>
      <c r="K15" s="35">
        <f>'Invoice Log'!F13</f>
        <v>9370944.5600000005</v>
      </c>
      <c r="L15" s="29">
        <f t="shared" si="26"/>
        <v>42147993</v>
      </c>
      <c r="M15" s="31">
        <f t="shared" si="27"/>
        <v>0.21189887990655284</v>
      </c>
      <c r="N15" s="35"/>
      <c r="O15" s="29"/>
      <c r="P15" s="31"/>
      <c r="Q15" s="35">
        <f t="shared" si="3"/>
        <v>7421013.5600000117</v>
      </c>
      <c r="R15" s="29">
        <f t="shared" si="10"/>
        <v>7421013.5600000117</v>
      </c>
      <c r="V15" s="654"/>
      <c r="W15" s="679"/>
      <c r="AQ15" s="118"/>
      <c r="BL15" s="119"/>
    </row>
    <row r="16" spans="1:64">
      <c r="A16" s="38">
        <f t="shared" si="4"/>
        <v>46234</v>
      </c>
      <c r="B16" s="35">
        <v>16928223.719999999</v>
      </c>
      <c r="C16" s="29">
        <f t="shared" si="5"/>
        <v>154028847.25</v>
      </c>
      <c r="D16" s="31">
        <f t="shared" si="6"/>
        <v>0.77437946346751374</v>
      </c>
      <c r="E16" s="35">
        <v>50155238.780000001</v>
      </c>
      <c r="F16" s="29">
        <f t="shared" si="7"/>
        <v>136865312.84999999</v>
      </c>
      <c r="G16" s="31">
        <f t="shared" si="0"/>
        <v>0.68808985634716568</v>
      </c>
      <c r="H16" s="35">
        <v>1707171.2700000107</v>
      </c>
      <c r="I16" s="29">
        <f t="shared" ref="I16" si="28">I15+H16</f>
        <v>101835592.77000001</v>
      </c>
      <c r="J16" s="31">
        <f t="shared" ref="J16" si="29">IF($B$1="",I16/$B$1,I16/$B$1)</f>
        <v>0.51197806838828253</v>
      </c>
      <c r="K16" s="35">
        <f>'Invoice Log'!F14</f>
        <v>8014146.0530000003</v>
      </c>
      <c r="L16" s="29">
        <f t="shared" si="9"/>
        <v>50162139.053000003</v>
      </c>
      <c r="M16" s="31">
        <f t="shared" si="27"/>
        <v>0.25218996973467878</v>
      </c>
      <c r="N16" s="35"/>
      <c r="O16" s="29"/>
      <c r="P16" s="31"/>
      <c r="Q16" s="35">
        <f t="shared" si="3"/>
        <v>-15221052.449999988</v>
      </c>
      <c r="R16" s="29">
        <f t="shared" si="10"/>
        <v>-15221052.449999988</v>
      </c>
      <c r="W16" s="679"/>
      <c r="AQ16" s="118"/>
      <c r="BL16" s="119"/>
    </row>
    <row r="17" spans="1:64">
      <c r="A17" s="38">
        <f t="shared" si="4"/>
        <v>46265</v>
      </c>
      <c r="B17" s="35">
        <v>9444688.8000000007</v>
      </c>
      <c r="C17" s="29">
        <f t="shared" si="5"/>
        <v>163473536.05000001</v>
      </c>
      <c r="D17" s="31">
        <f t="shared" si="6"/>
        <v>0.82186260169869751</v>
      </c>
      <c r="E17" s="35">
        <v>35429818.450000003</v>
      </c>
      <c r="F17" s="29">
        <f t="shared" si="7"/>
        <v>172295131.30000001</v>
      </c>
      <c r="G17" s="31">
        <f t="shared" si="0"/>
        <v>0.86621313813431333</v>
      </c>
      <c r="H17" s="35">
        <v>3857301.4199999869</v>
      </c>
      <c r="I17" s="29">
        <v>105692894.19</v>
      </c>
      <c r="J17" s="31">
        <v>0.53137063710110244</v>
      </c>
      <c r="K17" s="35">
        <v>0</v>
      </c>
      <c r="L17" s="29">
        <f t="shared" si="9"/>
        <v>50162139.053000003</v>
      </c>
      <c r="M17" s="31">
        <f t="shared" si="27"/>
        <v>0.25218996973467878</v>
      </c>
      <c r="N17" s="35"/>
      <c r="O17" s="29"/>
      <c r="P17" s="31"/>
      <c r="Q17" s="35">
        <f t="shared" si="3"/>
        <v>-5587387.3800000139</v>
      </c>
      <c r="R17" s="29">
        <f t="shared" si="10"/>
        <v>-5587387.3800000139</v>
      </c>
      <c r="W17" s="679"/>
      <c r="AQ17" s="118"/>
      <c r="BL17" s="119"/>
    </row>
    <row r="18" spans="1:64">
      <c r="A18" s="38">
        <f t="shared" si="4"/>
        <v>46295</v>
      </c>
      <c r="B18" s="35">
        <v>7884821.7199999997</v>
      </c>
      <c r="C18" s="29">
        <f t="shared" si="5"/>
        <v>171358357.77000001</v>
      </c>
      <c r="D18" s="31">
        <f t="shared" si="6"/>
        <v>0.86150351391795454</v>
      </c>
      <c r="E18" s="35">
        <v>18032992.66</v>
      </c>
      <c r="F18" s="29">
        <f t="shared" si="7"/>
        <v>190328123.96000001</v>
      </c>
      <c r="G18" s="31">
        <f t="shared" si="0"/>
        <v>0.95687394232600809</v>
      </c>
      <c r="H18" s="35">
        <f>Progress!I78-'EV-Chart Data'!I17</f>
        <v>-3276959.099999994</v>
      </c>
      <c r="I18" s="29">
        <f t="shared" ref="I18" si="30">I17+H18</f>
        <v>102415935.09</v>
      </c>
      <c r="J18" s="31">
        <f t="shared" ref="J18" si="31">IF($B$1="",I18/$B$1,I18/$B$1)</f>
        <v>0.51489573726922711</v>
      </c>
      <c r="K18" s="35">
        <f>'Invoice Log'!F15</f>
        <v>12727534.476</v>
      </c>
      <c r="L18" s="29">
        <f t="shared" si="9"/>
        <v>62889673.528999999</v>
      </c>
      <c r="M18" s="31">
        <f t="shared" si="27"/>
        <v>0.31617760253694371</v>
      </c>
      <c r="N18" s="35"/>
      <c r="O18" s="29"/>
      <c r="P18" s="31"/>
      <c r="Q18" s="35">
        <f t="shared" si="3"/>
        <v>-11161780.819999993</v>
      </c>
      <c r="R18" s="29">
        <f t="shared" si="10"/>
        <v>-11161780.819999993</v>
      </c>
      <c r="W18" s="679"/>
      <c r="AQ18" s="118"/>
      <c r="BL18" s="119"/>
    </row>
    <row r="19" spans="1:64">
      <c r="A19" s="38">
        <f t="shared" si="4"/>
        <v>46326</v>
      </c>
      <c r="B19" s="35">
        <v>9480512.0299999993</v>
      </c>
      <c r="C19" s="29">
        <f t="shared" si="5"/>
        <v>180838869.80000001</v>
      </c>
      <c r="D19" s="31">
        <f t="shared" si="6"/>
        <v>0.90916675330630692</v>
      </c>
      <c r="E19" s="35">
        <v>8578038.6400000006</v>
      </c>
      <c r="F19" s="29">
        <f t="shared" si="7"/>
        <v>198906162.60000002</v>
      </c>
      <c r="G19" s="31">
        <f t="shared" si="0"/>
        <v>1</v>
      </c>
      <c r="H19" s="35">
        <v>3404763.32</v>
      </c>
      <c r="I19" s="29">
        <f>Progress!I78</f>
        <v>102415935.09</v>
      </c>
      <c r="J19" s="31">
        <f>IF($E$1="",I19/$B$1,I19/$B$1)</f>
        <v>0.51489573726922711</v>
      </c>
      <c r="K19" s="35">
        <f>'Invoice Log'!F17</f>
        <v>0</v>
      </c>
      <c r="L19" s="29">
        <f t="shared" si="9"/>
        <v>62889673.528999999</v>
      </c>
      <c r="M19" s="31"/>
      <c r="N19" s="35">
        <f>H19</f>
        <v>3404763.32</v>
      </c>
      <c r="O19" s="29">
        <f t="shared" ref="O19" si="32">I19</f>
        <v>102415935.09</v>
      </c>
      <c r="P19" s="31">
        <f t="shared" ref="P19" si="33">J19</f>
        <v>0.51489573726922711</v>
      </c>
      <c r="Q19" s="35">
        <f t="shared" si="3"/>
        <v>-6075748.709999999</v>
      </c>
      <c r="R19" s="29">
        <f t="shared" si="10"/>
        <v>-6075748.709999999</v>
      </c>
      <c r="W19" s="679"/>
      <c r="AQ19" s="118"/>
      <c r="BL19" s="119"/>
    </row>
    <row r="20" spans="1:64">
      <c r="A20" s="38">
        <f t="shared" si="4"/>
        <v>46356</v>
      </c>
      <c r="B20" s="35">
        <v>16074507.369999999</v>
      </c>
      <c r="C20" s="29">
        <f t="shared" si="5"/>
        <v>196913377.17000002</v>
      </c>
      <c r="D20" s="31">
        <f t="shared" si="6"/>
        <v>0.98998128003246988</v>
      </c>
      <c r="E20" s="35"/>
      <c r="F20" s="29">
        <f t="shared" si="7"/>
        <v>198906162.60000002</v>
      </c>
      <c r="G20" s="31">
        <f t="shared" si="0"/>
        <v>1</v>
      </c>
      <c r="H20" s="35"/>
      <c r="I20" s="29"/>
      <c r="J20" s="31"/>
      <c r="K20" s="35">
        <f>'Invoice Log'!F25</f>
        <v>0</v>
      </c>
      <c r="L20" s="29">
        <f t="shared" si="9"/>
        <v>62889673.528999999</v>
      </c>
      <c r="M20" s="31"/>
      <c r="N20" s="35">
        <v>52304429.406898171</v>
      </c>
      <c r="O20" s="29">
        <f t="shared" ref="O20:O22" si="34">N20+O19</f>
        <v>154720364.49689817</v>
      </c>
      <c r="P20" s="31">
        <f t="shared" ref="P20:P22" si="35">O20/$B$1</f>
        <v>0.7778560638848524</v>
      </c>
      <c r="Q20" s="35">
        <f t="shared" si="3"/>
        <v>-16074507.369999999</v>
      </c>
      <c r="R20" s="29">
        <f t="shared" si="10"/>
        <v>-16074507.369999999</v>
      </c>
      <c r="W20" s="679"/>
      <c r="AQ20" s="118"/>
      <c r="BL20" s="119"/>
    </row>
    <row r="21" spans="1:64">
      <c r="A21" s="38">
        <f t="shared" si="4"/>
        <v>46387</v>
      </c>
      <c r="B21" s="35">
        <v>1992785.14</v>
      </c>
      <c r="C21" s="29">
        <f t="shared" si="5"/>
        <v>198906162.31</v>
      </c>
      <c r="D21" s="31">
        <f t="shared" si="6"/>
        <v>1</v>
      </c>
      <c r="E21" s="35"/>
      <c r="F21" s="29">
        <f t="shared" si="7"/>
        <v>198906162.60000002</v>
      </c>
      <c r="G21" s="31">
        <f t="shared" si="0"/>
        <v>1</v>
      </c>
      <c r="H21" s="35"/>
      <c r="I21" s="29"/>
      <c r="J21" s="31"/>
      <c r="K21" s="35">
        <f>'Invoice Log'!F26</f>
        <v>0</v>
      </c>
      <c r="L21" s="29">
        <f t="shared" si="9"/>
        <v>62889673.528999999</v>
      </c>
      <c r="M21" s="31"/>
      <c r="N21" s="35">
        <v>36986019.678001374</v>
      </c>
      <c r="O21" s="29">
        <f t="shared" si="34"/>
        <v>191706384.17489955</v>
      </c>
      <c r="P21" s="31">
        <f t="shared" si="35"/>
        <v>0.96380314188617533</v>
      </c>
      <c r="Q21" s="35">
        <f t="shared" si="3"/>
        <v>-1992785.14</v>
      </c>
      <c r="R21" s="29">
        <f t="shared" si="10"/>
        <v>-1992785.14</v>
      </c>
      <c r="W21" s="679"/>
      <c r="AQ21" s="118"/>
      <c r="BL21" s="119"/>
    </row>
    <row r="22" spans="1:64">
      <c r="A22" s="38">
        <f t="shared" si="4"/>
        <v>46418</v>
      </c>
      <c r="B22" s="35">
        <v>0</v>
      </c>
      <c r="C22" s="677">
        <f t="shared" si="5"/>
        <v>198906162.31</v>
      </c>
      <c r="D22" s="31">
        <f t="shared" si="6"/>
        <v>1</v>
      </c>
      <c r="E22" s="35"/>
      <c r="F22" s="29">
        <f t="shared" si="7"/>
        <v>198906162.60000002</v>
      </c>
      <c r="G22" s="31">
        <f t="shared" si="0"/>
        <v>1</v>
      </c>
      <c r="H22" s="35"/>
      <c r="I22" s="29"/>
      <c r="J22" s="30"/>
      <c r="K22" s="35">
        <f>'Invoice Log'!F27</f>
        <v>0</v>
      </c>
      <c r="L22" s="29">
        <f t="shared" ref="L22" si="36">L21+K22</f>
        <v>62889673.528999999</v>
      </c>
      <c r="M22" s="31"/>
      <c r="N22" s="35">
        <v>7199778.1351004541</v>
      </c>
      <c r="O22" s="29">
        <f t="shared" si="34"/>
        <v>198906162.31</v>
      </c>
      <c r="P22" s="31">
        <f t="shared" si="35"/>
        <v>1</v>
      </c>
      <c r="Q22" s="35">
        <f t="shared" ref="Q22:Q27" si="37">H22-B22</f>
        <v>0</v>
      </c>
      <c r="R22" s="29">
        <f t="shared" ref="R22:R27" si="38">Q22</f>
        <v>0</v>
      </c>
      <c r="U22" s="3" t="s">
        <v>13</v>
      </c>
      <c r="W22" s="679"/>
      <c r="AQ22" s="118"/>
      <c r="BL22" s="119"/>
    </row>
    <row r="23" spans="1:64">
      <c r="A23" s="38">
        <f t="shared" si="4"/>
        <v>46446</v>
      </c>
      <c r="B23" s="35"/>
      <c r="C23" s="29"/>
      <c r="D23" s="31"/>
      <c r="E23" s="35"/>
      <c r="F23" s="29"/>
      <c r="G23" s="31"/>
      <c r="H23" s="35"/>
      <c r="I23" s="29"/>
      <c r="J23" s="30"/>
      <c r="K23" s="35"/>
      <c r="L23" s="29"/>
      <c r="M23" s="31"/>
      <c r="N23" s="35"/>
      <c r="O23" s="29"/>
      <c r="P23" s="31"/>
      <c r="Q23" s="35">
        <f t="shared" si="37"/>
        <v>0</v>
      </c>
      <c r="R23" s="29">
        <f t="shared" si="38"/>
        <v>0</v>
      </c>
      <c r="W23" s="679"/>
      <c r="AQ23" s="118"/>
      <c r="BL23" s="119"/>
    </row>
    <row r="24" spans="1:64">
      <c r="A24" s="38">
        <f t="shared" si="4"/>
        <v>46477</v>
      </c>
      <c r="B24" s="35"/>
      <c r="C24" s="29"/>
      <c r="D24" s="31"/>
      <c r="E24" s="35"/>
      <c r="F24" s="29"/>
      <c r="G24" s="31"/>
      <c r="H24" s="35"/>
      <c r="I24" s="29"/>
      <c r="J24" s="30"/>
      <c r="K24" s="35"/>
      <c r="L24" s="29"/>
      <c r="M24" s="31"/>
      <c r="N24" s="35"/>
      <c r="O24" s="29"/>
      <c r="P24" s="31"/>
      <c r="Q24" s="35">
        <f t="shared" si="37"/>
        <v>0</v>
      </c>
      <c r="R24" s="29">
        <f t="shared" si="38"/>
        <v>0</v>
      </c>
      <c r="W24" s="679"/>
      <c r="AQ24" s="118"/>
      <c r="BL24" s="119"/>
    </row>
    <row r="25" spans="1:64">
      <c r="A25" s="38">
        <f t="shared" si="4"/>
        <v>46507</v>
      </c>
      <c r="B25" s="35"/>
      <c r="C25" s="29"/>
      <c r="D25" s="31"/>
      <c r="E25" s="35"/>
      <c r="F25" s="29"/>
      <c r="G25" s="31"/>
      <c r="H25" s="35"/>
      <c r="I25" s="29"/>
      <c r="J25" s="30"/>
      <c r="K25" s="35"/>
      <c r="L25" s="29"/>
      <c r="M25" s="1080"/>
      <c r="N25" s="35"/>
      <c r="O25" s="29"/>
      <c r="P25" s="31"/>
      <c r="Q25" s="35">
        <f t="shared" si="37"/>
        <v>0</v>
      </c>
      <c r="R25" s="29">
        <f t="shared" si="38"/>
        <v>0</v>
      </c>
      <c r="W25" s="679"/>
      <c r="AQ25" s="118"/>
      <c r="BL25" s="119"/>
    </row>
    <row r="26" spans="1:64">
      <c r="A26" s="38">
        <f t="shared" si="4"/>
        <v>46538</v>
      </c>
      <c r="B26" s="35"/>
      <c r="C26" s="29"/>
      <c r="D26" s="31"/>
      <c r="E26" s="35"/>
      <c r="F26" s="29"/>
      <c r="G26" s="31"/>
      <c r="H26" s="35"/>
      <c r="I26" s="29"/>
      <c r="J26" s="30"/>
      <c r="K26" s="35"/>
      <c r="L26" s="29"/>
      <c r="M26" s="1080"/>
      <c r="N26" s="35"/>
      <c r="O26" s="29"/>
      <c r="P26" s="31"/>
      <c r="Q26" s="35">
        <f t="shared" si="37"/>
        <v>0</v>
      </c>
      <c r="R26" s="29">
        <f t="shared" si="38"/>
        <v>0</v>
      </c>
      <c r="W26" s="679"/>
      <c r="AQ26" s="118"/>
      <c r="BL26" s="119"/>
    </row>
    <row r="27" spans="1:64">
      <c r="A27" s="38">
        <f t="shared" si="4"/>
        <v>46568</v>
      </c>
      <c r="B27" s="35"/>
      <c r="C27" s="29"/>
      <c r="D27" s="31"/>
      <c r="E27" s="35"/>
      <c r="F27" s="29"/>
      <c r="G27" s="31"/>
      <c r="H27" s="35"/>
      <c r="I27" s="29"/>
      <c r="J27" s="30"/>
      <c r="K27" s="35"/>
      <c r="L27" s="29"/>
      <c r="M27" s="1080"/>
      <c r="N27" s="35"/>
      <c r="O27" s="29"/>
      <c r="P27" s="31"/>
      <c r="Q27" s="35">
        <f t="shared" si="37"/>
        <v>0</v>
      </c>
      <c r="R27" s="29">
        <f t="shared" si="38"/>
        <v>0</v>
      </c>
      <c r="W27" s="679"/>
      <c r="AQ27" s="118"/>
      <c r="BL27" s="119"/>
    </row>
    <row r="28" spans="1:64">
      <c r="A28" s="38">
        <f t="shared" si="4"/>
        <v>46599</v>
      </c>
      <c r="B28" s="35"/>
      <c r="C28" s="29"/>
      <c r="D28" s="31"/>
      <c r="E28" s="35"/>
      <c r="F28" s="29"/>
      <c r="G28" s="31"/>
      <c r="H28" s="35"/>
      <c r="I28" s="29"/>
      <c r="J28" s="30"/>
      <c r="K28" s="35"/>
      <c r="L28" s="29"/>
      <c r="M28" s="1080"/>
      <c r="N28" s="35"/>
      <c r="O28" s="29"/>
      <c r="P28" s="31"/>
      <c r="Q28" s="35"/>
      <c r="R28" s="29"/>
      <c r="W28" s="679"/>
      <c r="AQ28" s="118"/>
      <c r="BL28" s="119"/>
    </row>
    <row r="29" spans="1:64" ht="15" thickBot="1">
      <c r="A29" s="38">
        <f t="shared" si="4"/>
        <v>46630</v>
      </c>
      <c r="B29" s="35"/>
      <c r="C29" s="29"/>
      <c r="D29" s="30"/>
      <c r="E29" s="35"/>
      <c r="F29" s="29"/>
      <c r="G29" s="30"/>
      <c r="H29" s="35"/>
      <c r="I29" s="29"/>
      <c r="J29" s="30"/>
      <c r="K29" s="35"/>
      <c r="L29" s="29"/>
      <c r="M29" s="1080"/>
      <c r="N29" s="35"/>
      <c r="O29" s="29"/>
      <c r="P29" s="31"/>
      <c r="Q29" s="35"/>
      <c r="R29" s="29"/>
      <c r="AQ29" s="149"/>
      <c r="AR29" s="150"/>
      <c r="AS29" s="150"/>
      <c r="AT29" s="150"/>
      <c r="AU29" s="150"/>
      <c r="AV29" s="150"/>
      <c r="AW29" s="150"/>
      <c r="AX29" s="150"/>
      <c r="AY29" s="150"/>
      <c r="AZ29" s="150"/>
      <c r="BA29" s="150"/>
      <c r="BB29" s="150"/>
      <c r="BC29" s="150"/>
      <c r="BD29" s="150"/>
      <c r="BE29" s="150"/>
      <c r="BF29" s="150"/>
      <c r="BG29" s="150"/>
      <c r="BH29" s="150"/>
      <c r="BI29" s="150"/>
      <c r="BJ29" s="150"/>
      <c r="BK29" s="150"/>
      <c r="BL29" s="151"/>
    </row>
    <row r="30" spans="1:64">
      <c r="A30" s="38">
        <f t="shared" si="4"/>
        <v>46660</v>
      </c>
      <c r="B30" s="35"/>
      <c r="C30" s="29"/>
      <c r="D30" s="30"/>
      <c r="E30" s="35"/>
      <c r="F30" s="29"/>
      <c r="G30" s="30"/>
      <c r="H30" s="35"/>
      <c r="I30" s="29"/>
      <c r="J30" s="30"/>
      <c r="K30" s="35"/>
      <c r="L30" s="29"/>
      <c r="M30" s="1080"/>
      <c r="N30" s="35"/>
      <c r="O30" s="29"/>
      <c r="P30" s="31"/>
      <c r="Q30" s="35"/>
      <c r="R30" s="29"/>
      <c r="S30" s="680"/>
    </row>
    <row r="31" spans="1:64">
      <c r="A31" s="38">
        <f t="shared" si="4"/>
        <v>46691</v>
      </c>
      <c r="B31" s="35"/>
      <c r="C31" s="29"/>
      <c r="D31" s="30"/>
      <c r="E31" s="35"/>
      <c r="F31" s="29"/>
      <c r="G31" s="30"/>
      <c r="H31" s="35"/>
      <c r="I31" s="29"/>
      <c r="J31" s="30"/>
      <c r="K31" s="35"/>
      <c r="L31" s="29"/>
      <c r="M31" s="1080"/>
      <c r="N31" s="35"/>
      <c r="O31" s="29"/>
      <c r="P31" s="31"/>
      <c r="Q31" s="35"/>
      <c r="R31" s="29"/>
    </row>
    <row r="32" spans="1:64">
      <c r="A32" s="38">
        <f t="shared" si="4"/>
        <v>46721</v>
      </c>
      <c r="B32" s="35"/>
      <c r="C32" s="29"/>
      <c r="D32" s="30"/>
      <c r="E32" s="35"/>
      <c r="F32" s="29"/>
      <c r="G32" s="30"/>
      <c r="H32" s="35"/>
      <c r="I32" s="29"/>
      <c r="J32" s="30"/>
      <c r="K32" s="35"/>
      <c r="L32" s="29"/>
      <c r="M32" s="1080"/>
      <c r="N32" s="35"/>
      <c r="O32" s="29"/>
      <c r="P32" s="31"/>
      <c r="Q32" s="35"/>
      <c r="R32" s="32"/>
    </row>
    <row r="33" spans="1:53">
      <c r="A33" s="38">
        <f t="shared" si="4"/>
        <v>46752</v>
      </c>
      <c r="B33" s="35"/>
      <c r="C33" s="29"/>
      <c r="D33" s="30"/>
      <c r="E33" s="35"/>
      <c r="F33" s="29"/>
      <c r="G33" s="30"/>
      <c r="H33" s="35"/>
      <c r="I33" s="29"/>
      <c r="J33" s="30"/>
      <c r="K33" s="35"/>
      <c r="L33" s="29"/>
      <c r="M33" s="1080"/>
      <c r="N33" s="35"/>
      <c r="O33" s="29"/>
      <c r="P33" s="31"/>
      <c r="Q33" s="35"/>
      <c r="R33" s="32"/>
    </row>
    <row r="34" spans="1:53">
      <c r="A34" s="38">
        <f t="shared" si="4"/>
        <v>46783</v>
      </c>
      <c r="B34" s="35"/>
      <c r="C34" s="29"/>
      <c r="D34" s="30"/>
      <c r="E34" s="35"/>
      <c r="F34" s="29"/>
      <c r="G34" s="30"/>
      <c r="H34" s="35"/>
      <c r="I34" s="29"/>
      <c r="J34" s="30"/>
      <c r="K34" s="35"/>
      <c r="L34" s="29"/>
      <c r="M34" s="1080"/>
      <c r="N34" s="35"/>
      <c r="O34" s="29"/>
      <c r="P34" s="31"/>
      <c r="Q34" s="35"/>
      <c r="R34" s="32"/>
    </row>
    <row r="35" spans="1:53">
      <c r="A35" s="38">
        <f t="shared" si="4"/>
        <v>46812</v>
      </c>
      <c r="B35" s="35"/>
      <c r="C35" s="29"/>
      <c r="D35" s="30"/>
      <c r="E35" s="35"/>
      <c r="F35" s="29"/>
      <c r="G35" s="30"/>
      <c r="H35" s="35"/>
      <c r="I35" s="29"/>
      <c r="J35" s="30"/>
      <c r="K35" s="35"/>
      <c r="L35" s="29"/>
      <c r="M35" s="31"/>
      <c r="N35" s="35"/>
      <c r="O35" s="29"/>
      <c r="P35" s="31"/>
      <c r="Q35" s="35"/>
      <c r="R35" s="32"/>
    </row>
    <row r="36" spans="1:53">
      <c r="A36" s="33"/>
      <c r="B36" s="33"/>
      <c r="C36" s="33"/>
      <c r="D36" s="33"/>
      <c r="E36" s="33"/>
      <c r="F36" s="33"/>
      <c r="G36" s="33"/>
      <c r="H36" s="33"/>
      <c r="I36" s="33"/>
      <c r="J36" s="33"/>
      <c r="K36" s="33"/>
      <c r="L36" s="33"/>
      <c r="M36" s="33"/>
      <c r="N36" s="33"/>
      <c r="O36" s="33"/>
      <c r="P36" s="33"/>
      <c r="Q36" s="33"/>
      <c r="R36" s="33"/>
    </row>
    <row r="37" spans="1:53" ht="15" thickBot="1"/>
    <row r="38" spans="1:53" ht="27" thickTop="1" thickBot="1">
      <c r="A38" s="1"/>
      <c r="B38" s="1942" t="s">
        <v>27</v>
      </c>
      <c r="C38" s="1943"/>
      <c r="D38" s="1943"/>
      <c r="E38" s="1943"/>
      <c r="F38" s="1943"/>
      <c r="G38" s="1943"/>
      <c r="H38" s="1943"/>
      <c r="I38" s="1943"/>
      <c r="J38" s="1943"/>
      <c r="K38" s="1943"/>
      <c r="L38" s="1943"/>
      <c r="M38" s="1943"/>
      <c r="N38" s="1943"/>
      <c r="O38" s="1943"/>
      <c r="P38" s="1943"/>
      <c r="Q38" s="1943"/>
      <c r="R38" s="1943"/>
      <c r="S38" s="1943"/>
      <c r="T38" s="1944"/>
      <c r="U38" s="36"/>
      <c r="V38" s="36"/>
      <c r="W38" s="36"/>
      <c r="X38" s="36"/>
      <c r="Y38" s="36"/>
      <c r="Z38" s="37"/>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678"/>
      <c r="J40" s="678"/>
      <c r="K40" s="680"/>
      <c r="L40" s="679"/>
    </row>
    <row r="41" spans="1:53">
      <c r="I41" s="678"/>
      <c r="J41" s="678"/>
      <c r="K41" s="680"/>
      <c r="L41" s="679"/>
      <c r="N41" s="679"/>
    </row>
    <row r="42" spans="1:53" ht="23.25" customHeight="1">
      <c r="J42" s="678"/>
      <c r="K42" s="678"/>
      <c r="L42" s="679"/>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row>
    <row r="43" spans="1:53" ht="14.4" customHeight="1">
      <c r="H43" s="98"/>
      <c r="I43" s="98"/>
      <c r="J43" s="678"/>
      <c r="K43" s="98"/>
      <c r="L43" s="679"/>
      <c r="M43" s="654"/>
      <c r="N43" s="690"/>
      <c r="O43" s="690"/>
      <c r="P43" s="654"/>
      <c r="Q43" s="654"/>
      <c r="R43" s="654"/>
      <c r="T43" s="690"/>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row>
    <row r="44" spans="1:53">
      <c r="AB44" s="98"/>
      <c r="AC44" s="98"/>
      <c r="AD44" s="98"/>
      <c r="AE44" s="98"/>
      <c r="AF44" s="98"/>
      <c r="AG44" s="98"/>
      <c r="AH44" s="98"/>
      <c r="AI44" s="98"/>
      <c r="AJ44" s="98"/>
      <c r="AK44" s="98"/>
      <c r="AL44" s="98"/>
      <c r="AM44" s="98"/>
      <c r="AN44" s="98"/>
      <c r="AO44" s="98"/>
      <c r="AP44" s="98"/>
      <c r="AQ44" s="98"/>
      <c r="AR44" s="98"/>
      <c r="AS44" s="98"/>
      <c r="AT44" s="98"/>
      <c r="AU44" s="98"/>
      <c r="AV44" s="98"/>
      <c r="AW44" s="98"/>
      <c r="AX44" s="98"/>
    </row>
    <row r="45" spans="1:53">
      <c r="G45" s="98"/>
      <c r="H45" s="98"/>
      <c r="J45" s="98"/>
      <c r="K45" s="654"/>
      <c r="L45" s="690"/>
      <c r="M45" s="690"/>
      <c r="N45" s="654"/>
      <c r="O45" s="654"/>
      <c r="P45" s="654"/>
      <c r="R45" s="690"/>
      <c r="S45" s="690"/>
      <c r="U45" s="690"/>
      <c r="X45" s="690"/>
      <c r="AD45" s="654"/>
      <c r="AE45" s="654"/>
      <c r="AF45" s="654"/>
      <c r="AG45" s="654"/>
      <c r="AH45" s="654"/>
      <c r="AI45" s="654"/>
      <c r="AJ45" s="654"/>
      <c r="AK45" s="654"/>
      <c r="AL45" s="654"/>
      <c r="AM45" s="654"/>
      <c r="AN45" s="654"/>
      <c r="AO45" s="654"/>
      <c r="AP45" s="654"/>
      <c r="AQ45" s="654"/>
      <c r="AR45" s="654"/>
      <c r="AS45" s="654"/>
      <c r="AT45" s="654"/>
      <c r="AU45" s="654"/>
      <c r="AV45" s="654"/>
    </row>
    <row r="46" spans="1:53">
      <c r="G46" s="98"/>
      <c r="H46" s="98"/>
      <c r="J46" s="98"/>
      <c r="K46" s="654"/>
      <c r="L46" s="690"/>
      <c r="M46" s="690"/>
      <c r="N46" s="654"/>
      <c r="O46" s="654"/>
      <c r="P46" s="654"/>
      <c r="R46" s="690"/>
      <c r="S46" s="690"/>
      <c r="U46" s="690"/>
      <c r="X46" s="690"/>
      <c r="AD46" s="654"/>
      <c r="AE46" s="654"/>
      <c r="AF46" s="654"/>
      <c r="AG46" s="654"/>
      <c r="AH46" s="654"/>
      <c r="AI46" s="654"/>
      <c r="AJ46" s="654"/>
      <c r="AK46" s="654"/>
      <c r="AL46" s="654"/>
      <c r="AM46" s="654"/>
      <c r="AN46" s="654"/>
      <c r="AO46" s="654"/>
      <c r="AP46" s="654"/>
      <c r="AQ46" s="654"/>
      <c r="AR46" s="654"/>
      <c r="AS46" s="654"/>
      <c r="AT46" s="654"/>
      <c r="AU46" s="654"/>
      <c r="AV46" s="654"/>
      <c r="AW46" s="654"/>
    </row>
    <row r="47" spans="1:53">
      <c r="G47" s="98"/>
      <c r="H47" s="98"/>
      <c r="J47" s="98"/>
      <c r="K47" s="654"/>
      <c r="L47" s="690"/>
      <c r="M47" s="690"/>
      <c r="N47" s="654"/>
      <c r="O47" s="654"/>
      <c r="P47" s="654"/>
      <c r="R47" s="690"/>
      <c r="S47" s="690"/>
      <c r="U47" s="690"/>
      <c r="X47" s="690"/>
    </row>
    <row r="48" spans="1:53">
      <c r="G48" s="98"/>
      <c r="H48" s="98"/>
      <c r="J48" s="98"/>
      <c r="K48" s="654"/>
      <c r="L48" s="690"/>
      <c r="M48" s="690"/>
      <c r="N48" s="654"/>
      <c r="O48" s="654"/>
      <c r="P48" s="654"/>
      <c r="R48" s="690"/>
      <c r="S48" s="690"/>
      <c r="U48" s="690"/>
      <c r="X48" s="690"/>
    </row>
    <row r="49" spans="6:50">
      <c r="F49" s="678"/>
      <c r="G49" s="98"/>
      <c r="H49" s="98"/>
      <c r="J49" s="98"/>
      <c r="K49" s="679"/>
      <c r="L49" s="690"/>
      <c r="M49" s="690"/>
      <c r="N49" s="654"/>
      <c r="O49" s="654"/>
      <c r="P49" s="654"/>
      <c r="R49" s="690"/>
      <c r="S49" s="690"/>
      <c r="U49" s="690"/>
      <c r="X49" s="690"/>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row>
    <row r="50" spans="6:50">
      <c r="F50" s="678"/>
      <c r="G50" s="98"/>
      <c r="H50" s="98"/>
      <c r="J50" s="98"/>
      <c r="K50" s="679"/>
      <c r="L50" s="690"/>
      <c r="M50" s="690"/>
      <c r="N50" s="654"/>
      <c r="O50" s="654"/>
      <c r="P50" s="654"/>
      <c r="R50" s="690"/>
      <c r="S50" s="690"/>
      <c r="U50" s="690"/>
      <c r="X50" s="690"/>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row>
    <row r="51" spans="6:50">
      <c r="F51" s="654">
        <v>23877726.039999999</v>
      </c>
      <c r="G51">
        <v>247.98</v>
      </c>
      <c r="H51" s="98"/>
      <c r="I51" s="654"/>
      <c r="J51" s="98"/>
      <c r="K51" s="654"/>
      <c r="L51" s="690"/>
      <c r="M51" s="654">
        <v>23877726.039999999</v>
      </c>
      <c r="N51" s="654">
        <f t="shared" ref="N51:N65" si="39">M51/$M$72</f>
        <v>0.54206970917005759</v>
      </c>
      <c r="O51" s="654">
        <f t="shared" ref="O51:O65" si="40">N51*$M$73</f>
        <v>0.1572002272908708</v>
      </c>
      <c r="P51" s="654">
        <f t="shared" ref="P51:P65" si="41">M51+O51</f>
        <v>23877726.197200228</v>
      </c>
      <c r="R51" s="690"/>
      <c r="S51" s="690"/>
      <c r="U51" s="690"/>
      <c r="X51" s="690"/>
      <c r="AC51" s="678"/>
      <c r="AD51" s="678"/>
      <c r="AE51" s="678"/>
      <c r="AF51" s="678"/>
      <c r="AG51" s="678"/>
      <c r="AH51" s="678"/>
      <c r="AI51" s="678"/>
      <c r="AJ51" s="678"/>
      <c r="AK51" s="678"/>
      <c r="AL51" s="678"/>
      <c r="AM51" s="678"/>
      <c r="AN51" s="678"/>
      <c r="AO51" s="678"/>
      <c r="AP51" s="678"/>
      <c r="AQ51" s="678"/>
      <c r="AR51" s="678"/>
      <c r="AS51" s="678"/>
      <c r="AT51" s="678"/>
      <c r="AU51" s="678"/>
      <c r="AV51" s="678"/>
      <c r="AW51" s="678"/>
      <c r="AX51" s="678"/>
    </row>
    <row r="52" spans="6:50">
      <c r="F52" s="654">
        <v>16884651.170000002</v>
      </c>
      <c r="G52">
        <v>3452</v>
      </c>
      <c r="I52" s="654"/>
      <c r="J52" s="98"/>
      <c r="K52" s="654"/>
      <c r="L52" s="690"/>
      <c r="M52" s="654">
        <v>16884651.170000002</v>
      </c>
      <c r="N52" s="654">
        <f t="shared" si="39"/>
        <v>0.38331363438156668</v>
      </c>
      <c r="O52" s="654">
        <f t="shared" si="40"/>
        <v>0.11116096219567262</v>
      </c>
      <c r="P52" s="654">
        <f t="shared" si="41"/>
        <v>16884651.281160966</v>
      </c>
      <c r="R52" s="690"/>
      <c r="S52" s="690"/>
      <c r="U52" s="690"/>
      <c r="X52" s="690"/>
    </row>
    <row r="53" spans="6:50">
      <c r="F53" s="654">
        <v>3286802.51</v>
      </c>
      <c r="G53">
        <v>4549.1400000000003</v>
      </c>
      <c r="I53" s="654"/>
      <c r="K53" s="654"/>
      <c r="M53" s="654">
        <v>3286802.51</v>
      </c>
      <c r="N53" s="654">
        <f t="shared" si="39"/>
        <v>7.4616656448375743E-2</v>
      </c>
      <c r="O53" s="654">
        <f t="shared" si="40"/>
        <v>2.1638831971128713E-2</v>
      </c>
      <c r="P53" s="654">
        <f t="shared" si="41"/>
        <v>3286802.5316388318</v>
      </c>
    </row>
    <row r="54" spans="6:50">
      <c r="F54" s="654"/>
      <c r="G54">
        <v>6227.72</v>
      </c>
      <c r="I54" s="654"/>
      <c r="K54" s="654"/>
      <c r="M54" s="654"/>
      <c r="N54" s="654">
        <f t="shared" si="39"/>
        <v>0</v>
      </c>
      <c r="O54" s="654">
        <f t="shared" si="40"/>
        <v>0</v>
      </c>
      <c r="P54" s="654">
        <f t="shared" si="41"/>
        <v>0</v>
      </c>
    </row>
    <row r="55" spans="6:50">
      <c r="F55" s="654"/>
      <c r="G55">
        <v>10179.24</v>
      </c>
      <c r="I55" s="654"/>
      <c r="K55" s="654"/>
      <c r="M55" s="654"/>
      <c r="N55" s="654">
        <f t="shared" si="39"/>
        <v>0</v>
      </c>
      <c r="O55" s="654">
        <f t="shared" si="40"/>
        <v>0</v>
      </c>
      <c r="P55" s="654">
        <f t="shared" si="41"/>
        <v>0</v>
      </c>
    </row>
    <row r="56" spans="6:50">
      <c r="F56" s="654"/>
      <c r="G56">
        <v>19067.53</v>
      </c>
      <c r="I56" s="654"/>
      <c r="K56" s="654"/>
      <c r="M56" s="654"/>
      <c r="N56" s="654">
        <f t="shared" si="39"/>
        <v>0</v>
      </c>
      <c r="O56" s="654">
        <f t="shared" si="40"/>
        <v>0</v>
      </c>
      <c r="P56" s="654">
        <f t="shared" si="41"/>
        <v>0</v>
      </c>
    </row>
    <row r="57" spans="6:50">
      <c r="F57" s="654"/>
      <c r="G57">
        <v>24560.14</v>
      </c>
      <c r="I57" s="654"/>
      <c r="K57" s="654"/>
      <c r="M57" s="654"/>
      <c r="N57" s="654">
        <f t="shared" si="39"/>
        <v>0</v>
      </c>
      <c r="O57" s="654">
        <f t="shared" si="40"/>
        <v>0</v>
      </c>
      <c r="P57" s="654">
        <f t="shared" si="41"/>
        <v>0</v>
      </c>
    </row>
    <row r="58" spans="6:50">
      <c r="F58" s="654"/>
      <c r="G58">
        <v>32255.25</v>
      </c>
      <c r="H58" s="654"/>
      <c r="I58" s="654"/>
      <c r="K58" s="654"/>
      <c r="M58" s="654"/>
      <c r="N58" s="654">
        <f t="shared" si="39"/>
        <v>0</v>
      </c>
      <c r="O58" s="654">
        <f t="shared" si="40"/>
        <v>0</v>
      </c>
      <c r="P58" s="654">
        <f t="shared" si="41"/>
        <v>0</v>
      </c>
    </row>
    <row r="59" spans="6:50">
      <c r="F59" s="654"/>
      <c r="H59" s="654"/>
      <c r="I59" s="654"/>
      <c r="K59" s="654"/>
      <c r="M59" s="654"/>
      <c r="N59" s="654">
        <f t="shared" si="39"/>
        <v>0</v>
      </c>
      <c r="O59" s="654">
        <f t="shared" si="40"/>
        <v>0</v>
      </c>
      <c r="P59" s="654">
        <f t="shared" si="41"/>
        <v>0</v>
      </c>
    </row>
    <row r="60" spans="6:50">
      <c r="F60" s="654"/>
      <c r="H60" s="654"/>
      <c r="I60" s="654"/>
      <c r="K60" s="654"/>
      <c r="M60" s="654"/>
      <c r="N60" s="654">
        <f t="shared" si="39"/>
        <v>0</v>
      </c>
      <c r="O60" s="654">
        <f t="shared" si="40"/>
        <v>0</v>
      </c>
      <c r="P60" s="654">
        <f t="shared" si="41"/>
        <v>0</v>
      </c>
    </row>
    <row r="61" spans="6:50">
      <c r="F61" s="654"/>
      <c r="H61" s="654"/>
      <c r="I61" s="654"/>
      <c r="K61" s="654"/>
      <c r="M61" s="654"/>
      <c r="N61" s="654">
        <f t="shared" si="39"/>
        <v>0</v>
      </c>
      <c r="O61" s="654">
        <f t="shared" si="40"/>
        <v>0</v>
      </c>
      <c r="P61" s="654">
        <f t="shared" si="41"/>
        <v>0</v>
      </c>
    </row>
    <row r="62" spans="6:50">
      <c r="F62" s="654"/>
      <c r="H62" s="654"/>
      <c r="I62" s="654"/>
      <c r="K62" s="654"/>
      <c r="M62" s="654"/>
      <c r="N62" s="654">
        <f t="shared" si="39"/>
        <v>0</v>
      </c>
      <c r="O62" s="654">
        <f t="shared" si="40"/>
        <v>0</v>
      </c>
      <c r="P62" s="654">
        <f t="shared" si="41"/>
        <v>0</v>
      </c>
    </row>
    <row r="63" spans="6:50">
      <c r="F63" s="654"/>
      <c r="H63" s="654"/>
      <c r="I63" s="654"/>
      <c r="K63" s="654"/>
      <c r="M63" s="654"/>
      <c r="N63" s="654">
        <f t="shared" si="39"/>
        <v>0</v>
      </c>
      <c r="O63" s="654">
        <f t="shared" si="40"/>
        <v>0</v>
      </c>
      <c r="P63" s="654">
        <f t="shared" si="41"/>
        <v>0</v>
      </c>
    </row>
    <row r="64" spans="6:50">
      <c r="F64" s="654"/>
      <c r="H64" s="654"/>
      <c r="I64" s="654"/>
      <c r="K64" s="654"/>
      <c r="M64" s="654"/>
      <c r="N64" s="654">
        <f t="shared" si="39"/>
        <v>0</v>
      </c>
      <c r="O64" s="654">
        <f t="shared" si="40"/>
        <v>0</v>
      </c>
      <c r="P64" s="654">
        <f t="shared" si="41"/>
        <v>0</v>
      </c>
    </row>
    <row r="65" spans="5:50">
      <c r="F65" s="654"/>
      <c r="H65" s="654"/>
      <c r="K65" s="654"/>
      <c r="N65" s="654">
        <f t="shared" si="39"/>
        <v>0</v>
      </c>
      <c r="O65" s="654">
        <f t="shared" si="40"/>
        <v>0</v>
      </c>
      <c r="P65" s="654">
        <f t="shared" si="41"/>
        <v>0</v>
      </c>
    </row>
    <row r="66" spans="5:50">
      <c r="H66" s="654"/>
      <c r="N66" s="654"/>
      <c r="O66" s="654"/>
      <c r="P66" s="654"/>
    </row>
    <row r="67" spans="5:50">
      <c r="H67" s="654"/>
      <c r="M67" s="678"/>
    </row>
    <row r="68" spans="5:50">
      <c r="H68" s="654"/>
      <c r="K68" s="678"/>
      <c r="M68" s="678"/>
    </row>
    <row r="69" spans="5:50">
      <c r="H69" s="654"/>
      <c r="K69" s="678"/>
    </row>
    <row r="70" spans="5:50">
      <c r="H70" s="654"/>
      <c r="K70" s="678"/>
    </row>
    <row r="71" spans="5:50">
      <c r="H71" s="654"/>
    </row>
    <row r="72" spans="5:50">
      <c r="E72" s="654"/>
      <c r="G72" s="98"/>
      <c r="H72" s="654"/>
      <c r="J72" s="98"/>
      <c r="K72" s="654"/>
      <c r="L72" s="690"/>
      <c r="M72" s="953">
        <f>SUM(M51:M65)</f>
        <v>44049179.719999999</v>
      </c>
      <c r="N72" s="654"/>
      <c r="O72" s="654"/>
      <c r="P72" s="654"/>
      <c r="R72" s="690"/>
      <c r="S72" s="690"/>
      <c r="U72" s="690"/>
      <c r="X72" s="690"/>
      <c r="AB72" s="98"/>
      <c r="AC72" s="98"/>
      <c r="AD72" s="98"/>
      <c r="AE72" s="98"/>
      <c r="AF72" s="98"/>
      <c r="AG72" s="98"/>
      <c r="AH72" s="98"/>
      <c r="AI72" s="98"/>
      <c r="AJ72" s="98"/>
      <c r="AK72" s="98"/>
      <c r="AL72" s="98"/>
      <c r="AM72" s="98"/>
      <c r="AN72" s="98"/>
      <c r="AO72" s="98"/>
      <c r="AP72" s="98"/>
      <c r="AQ72" s="98"/>
      <c r="AR72" s="98"/>
      <c r="AS72" s="98"/>
      <c r="AT72" s="98"/>
      <c r="AU72" s="98"/>
      <c r="AV72" s="98"/>
      <c r="AW72" s="98"/>
      <c r="AX72" s="98"/>
    </row>
    <row r="73" spans="5:50">
      <c r="E73" s="654"/>
      <c r="G73" s="654"/>
      <c r="H73" s="654"/>
      <c r="J73" s="98"/>
      <c r="K73" s="654"/>
      <c r="L73" s="690"/>
      <c r="M73" s="679">
        <f>E1-O22</f>
        <v>0.29000002145767212</v>
      </c>
      <c r="N73" s="654"/>
      <c r="O73" s="654"/>
      <c r="P73" s="654"/>
      <c r="R73" s="690"/>
      <c r="S73" s="690"/>
      <c r="U73" s="690"/>
      <c r="X73" s="690"/>
      <c r="AD73" s="654"/>
      <c r="AE73" s="654"/>
      <c r="AF73" s="654"/>
      <c r="AG73" s="654"/>
      <c r="AH73" s="654"/>
      <c r="AI73" s="654"/>
      <c r="AJ73" s="654"/>
      <c r="AK73" s="654"/>
      <c r="AL73" s="654"/>
      <c r="AM73" s="654"/>
      <c r="AN73" s="654"/>
      <c r="AO73" s="654"/>
      <c r="AP73" s="654"/>
      <c r="AQ73" s="654"/>
      <c r="AR73" s="654"/>
      <c r="AS73" s="654"/>
      <c r="AT73" s="654"/>
      <c r="AU73" s="654"/>
      <c r="AV73" s="654"/>
      <c r="AW73" s="654"/>
    </row>
    <row r="74" spans="5:50">
      <c r="G74" s="98"/>
      <c r="H74" s="654"/>
      <c r="J74" s="98"/>
      <c r="K74" s="654"/>
      <c r="L74" s="690"/>
      <c r="M74" s="679">
        <f>M73+N25</f>
        <v>0.29000002145767212</v>
      </c>
      <c r="N74" s="654"/>
      <c r="O74" s="654"/>
      <c r="P74" s="654"/>
      <c r="R74" s="690"/>
      <c r="S74" s="690"/>
      <c r="U74" s="690"/>
      <c r="X74" s="690"/>
      <c r="AD74" s="654"/>
      <c r="AE74" s="654"/>
      <c r="AF74" s="654"/>
      <c r="AG74" s="654"/>
      <c r="AH74" s="654"/>
      <c r="AI74" s="654"/>
      <c r="AJ74" s="654"/>
      <c r="AK74" s="654"/>
      <c r="AL74" s="654"/>
      <c r="AM74" s="654"/>
      <c r="AN74" s="654"/>
      <c r="AO74" s="654"/>
      <c r="AP74" s="654"/>
      <c r="AQ74" s="654"/>
      <c r="AR74" s="654"/>
      <c r="AS74" s="654"/>
      <c r="AT74" s="654"/>
      <c r="AU74" s="654"/>
      <c r="AV74" s="654"/>
      <c r="AW74" s="654"/>
      <c r="AX74" s="654"/>
    </row>
    <row r="75" spans="5:50">
      <c r="G75" s="98"/>
      <c r="H75" s="654"/>
      <c r="J75" s="98"/>
      <c r="K75" s="654"/>
      <c r="L75" s="690"/>
      <c r="M75" s="690"/>
      <c r="N75" s="654"/>
      <c r="O75" s="654"/>
      <c r="P75" s="654"/>
      <c r="R75" s="690"/>
      <c r="S75" s="690"/>
      <c r="U75" s="690"/>
      <c r="X75" s="690"/>
    </row>
    <row r="76" spans="5:50">
      <c r="G76" s="98"/>
      <c r="H76" s="654"/>
      <c r="J76" s="98"/>
      <c r="K76" s="654"/>
      <c r="L76" s="690"/>
      <c r="M76" s="690"/>
      <c r="N76" s="654"/>
      <c r="O76" s="654"/>
      <c r="P76" s="654"/>
      <c r="R76" s="690"/>
      <c r="S76" s="690"/>
      <c r="U76" s="690"/>
      <c r="X76" s="690"/>
    </row>
    <row r="77" spans="5:50">
      <c r="G77" s="98"/>
      <c r="H77" s="654"/>
      <c r="J77" s="98"/>
      <c r="K77" s="654"/>
      <c r="L77" s="690"/>
      <c r="M77" s="690"/>
      <c r="N77" s="654"/>
      <c r="O77" s="654"/>
      <c r="P77" s="654"/>
      <c r="R77" s="690"/>
      <c r="S77" s="690"/>
      <c r="U77" s="690"/>
      <c r="X77" s="690"/>
      <c r="AD77" s="654"/>
      <c r="AE77" s="654"/>
      <c r="AF77" s="654"/>
      <c r="AG77" s="654"/>
      <c r="AH77" s="654"/>
      <c r="AI77" s="654"/>
      <c r="AJ77" s="654"/>
      <c r="AK77" s="654"/>
      <c r="AL77" s="654"/>
      <c r="AM77" s="654"/>
      <c r="AN77" s="654"/>
      <c r="AO77" s="654"/>
      <c r="AP77" s="654"/>
      <c r="AQ77" s="654"/>
      <c r="AR77" s="654"/>
      <c r="AS77" s="654"/>
      <c r="AT77" s="654"/>
      <c r="AU77" s="654"/>
      <c r="AV77" s="654"/>
      <c r="AW77" s="654"/>
    </row>
    <row r="78" spans="5:50">
      <c r="G78" s="98"/>
      <c r="J78" s="98"/>
      <c r="K78" s="654"/>
      <c r="L78" s="690"/>
      <c r="M78" s="690"/>
      <c r="N78" s="654"/>
      <c r="O78" s="654"/>
      <c r="P78" s="654"/>
      <c r="R78" s="690"/>
      <c r="S78" s="690"/>
      <c r="U78" s="690"/>
      <c r="X78" s="690"/>
      <c r="AD78" s="654"/>
      <c r="AE78" s="654"/>
      <c r="AF78" s="654"/>
      <c r="AG78" s="654"/>
      <c r="AH78" s="654"/>
      <c r="AI78" s="654"/>
      <c r="AJ78" s="654"/>
      <c r="AK78" s="654"/>
      <c r="AL78" s="654"/>
      <c r="AM78" s="654"/>
      <c r="AN78" s="654"/>
      <c r="AO78" s="654"/>
      <c r="AP78" s="654"/>
      <c r="AQ78" s="654"/>
      <c r="AR78" s="654"/>
      <c r="AS78" s="654"/>
      <c r="AT78" s="654"/>
      <c r="AU78" s="654"/>
      <c r="AV78" s="654"/>
      <c r="AW78" s="654"/>
      <c r="AX78" s="654"/>
    </row>
    <row r="79" spans="5:50">
      <c r="G79" s="98"/>
      <c r="J79" s="98"/>
      <c r="K79" s="654"/>
      <c r="L79" s="690"/>
      <c r="M79" s="690"/>
      <c r="N79" s="654"/>
      <c r="O79" s="654"/>
      <c r="P79" s="654"/>
      <c r="R79" s="690"/>
      <c r="S79" s="690"/>
      <c r="U79" s="690"/>
      <c r="X79" s="690"/>
    </row>
    <row r="80" spans="5:50">
      <c r="F80" s="98"/>
      <c r="G80" s="98"/>
      <c r="I80" s="654"/>
      <c r="J80" s="654"/>
      <c r="K80" s="690"/>
      <c r="L80" s="690"/>
      <c r="M80" s="654"/>
      <c r="N80" s="654"/>
      <c r="O80" s="654"/>
      <c r="Q80" s="681"/>
      <c r="R80" s="690"/>
      <c r="S80" s="690"/>
      <c r="T80" s="690"/>
      <c r="W80" s="690"/>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row>
    <row r="81" spans="2:54">
      <c r="B81" t="s">
        <v>842</v>
      </c>
      <c r="C81" t="s">
        <v>843</v>
      </c>
      <c r="D81" t="s">
        <v>844</v>
      </c>
      <c r="E81" t="s">
        <v>851</v>
      </c>
      <c r="F81" t="s">
        <v>852</v>
      </c>
      <c r="G81" t="s">
        <v>853</v>
      </c>
      <c r="H81" t="s">
        <v>797</v>
      </c>
      <c r="I81" s="654" t="s">
        <v>845</v>
      </c>
      <c r="J81" t="s">
        <v>846</v>
      </c>
      <c r="K81" t="s">
        <v>6190</v>
      </c>
      <c r="L81" t="s">
        <v>6191</v>
      </c>
      <c r="M81" t="s">
        <v>854</v>
      </c>
      <c r="N81" t="s">
        <v>855</v>
      </c>
      <c r="O81" t="s">
        <v>848</v>
      </c>
      <c r="P81" t="s">
        <v>880</v>
      </c>
      <c r="Q81" t="s">
        <v>849</v>
      </c>
      <c r="R81" t="s">
        <v>856</v>
      </c>
      <c r="S81" t="s">
        <v>858</v>
      </c>
      <c r="T81" t="s">
        <v>859</v>
      </c>
      <c r="U81" t="s">
        <v>857</v>
      </c>
      <c r="V81" t="s">
        <v>860</v>
      </c>
      <c r="W81" t="s">
        <v>847</v>
      </c>
      <c r="X81" t="s">
        <v>872</v>
      </c>
      <c r="Y81" t="s">
        <v>881</v>
      </c>
      <c r="Z81" t="s">
        <v>861</v>
      </c>
      <c r="AA81" s="98" t="s">
        <v>850</v>
      </c>
      <c r="AB81" s="98" t="s">
        <v>873</v>
      </c>
      <c r="AC81" s="98">
        <v>45839</v>
      </c>
      <c r="AD81" s="98">
        <v>45870</v>
      </c>
      <c r="AE81" s="98">
        <v>45901</v>
      </c>
      <c r="AF81" s="98">
        <v>45931</v>
      </c>
      <c r="AG81" s="98">
        <v>45962</v>
      </c>
      <c r="AH81" s="98">
        <v>45992</v>
      </c>
      <c r="AI81" s="98">
        <v>46023</v>
      </c>
      <c r="AJ81" s="98">
        <v>46054</v>
      </c>
      <c r="AK81" s="98">
        <v>46082</v>
      </c>
      <c r="AL81" s="98">
        <v>46113</v>
      </c>
      <c r="AM81" s="98">
        <v>46143</v>
      </c>
      <c r="AN81" s="98">
        <v>46174</v>
      </c>
      <c r="AO81" s="98">
        <v>46204</v>
      </c>
      <c r="AP81" s="98">
        <v>46235</v>
      </c>
      <c r="AQ81" s="98">
        <v>46266</v>
      </c>
      <c r="AR81" s="98">
        <v>46296</v>
      </c>
      <c r="AS81" s="98">
        <v>46327</v>
      </c>
      <c r="AT81" s="98">
        <v>46357</v>
      </c>
      <c r="AU81" s="98">
        <v>46388</v>
      </c>
      <c r="AV81" s="98">
        <v>46419</v>
      </c>
      <c r="AW81" s="98"/>
      <c r="AX81" s="98"/>
      <c r="AY81" s="98"/>
      <c r="AZ81" s="98"/>
      <c r="BA81" s="98"/>
      <c r="BB81" s="98"/>
    </row>
    <row r="82" spans="2:54">
      <c r="B82" t="s">
        <v>5</v>
      </c>
      <c r="D82">
        <v>403.32</v>
      </c>
      <c r="E82">
        <v>4851</v>
      </c>
      <c r="F82" s="98">
        <v>45868</v>
      </c>
      <c r="G82" s="98">
        <v>46416</v>
      </c>
      <c r="H82" t="s">
        <v>1169</v>
      </c>
      <c r="I82" s="654">
        <v>46433</v>
      </c>
      <c r="J82" s="654">
        <v>198906162.61000001</v>
      </c>
      <c r="K82" s="690">
        <v>94879033.099999994</v>
      </c>
      <c r="L82" s="690"/>
      <c r="M82" s="654">
        <v>0.72330000000000005</v>
      </c>
      <c r="N82" s="654">
        <v>0.51490000000000002</v>
      </c>
      <c r="O82" s="654">
        <v>143859912.52000001</v>
      </c>
      <c r="P82" s="654">
        <v>104023764.29000001</v>
      </c>
      <c r="Q82" s="690">
        <v>102415935.06999999</v>
      </c>
      <c r="R82" s="690"/>
      <c r="S82" s="690">
        <v>0.4249</v>
      </c>
      <c r="T82" s="690"/>
      <c r="U82" s="690">
        <v>0.44350000000000001</v>
      </c>
      <c r="V82" s="690">
        <v>0.76859999999999995</v>
      </c>
      <c r="W82" s="690">
        <v>920230</v>
      </c>
      <c r="X82" s="690">
        <v>560205.93999999994</v>
      </c>
      <c r="Y82" s="690">
        <v>0.42470000000000002</v>
      </c>
      <c r="Z82">
        <v>390757.02</v>
      </c>
      <c r="AA82">
        <v>390858.81</v>
      </c>
      <c r="AB82" t="s">
        <v>875</v>
      </c>
      <c r="AC82" s="654"/>
      <c r="AD82" s="654"/>
      <c r="AE82" s="654">
        <v>579721.05000000005</v>
      </c>
      <c r="AF82" s="654">
        <v>2766044.15</v>
      </c>
      <c r="AG82" s="654">
        <v>6811937.1500000004</v>
      </c>
      <c r="AH82" s="654">
        <v>11987993.41</v>
      </c>
      <c r="AI82" s="654">
        <v>11446385.539999999</v>
      </c>
      <c r="AJ82" s="654">
        <v>10615173.939999999</v>
      </c>
      <c r="AK82" s="654">
        <v>10022944.17</v>
      </c>
      <c r="AL82" s="654">
        <v>6795310</v>
      </c>
      <c r="AM82" s="654">
        <v>3552179.39</v>
      </c>
      <c r="AN82" s="654">
        <v>4794240.05</v>
      </c>
      <c r="AO82" s="654">
        <v>5849011.6200000001</v>
      </c>
      <c r="AP82" s="654">
        <v>11489123.609999999</v>
      </c>
      <c r="AQ82" s="654">
        <v>14159655.789999999</v>
      </c>
      <c r="AR82" s="654">
        <v>53983897.810000002</v>
      </c>
      <c r="AS82" s="654">
        <v>23877726.039999999</v>
      </c>
      <c r="AT82" s="654">
        <v>16884651.170000002</v>
      </c>
      <c r="AU82" s="654">
        <v>3286802.51</v>
      </c>
      <c r="AV82" s="654"/>
      <c r="AW82" s="654"/>
      <c r="AX82" s="654"/>
      <c r="AY82" s="654"/>
      <c r="AZ82" s="654"/>
      <c r="BA82" s="654"/>
    </row>
    <row r="83" spans="2:54">
      <c r="B83" t="s">
        <v>5</v>
      </c>
      <c r="D83">
        <v>403.32</v>
      </c>
      <c r="E83">
        <v>4851</v>
      </c>
      <c r="F83" s="98">
        <v>45868</v>
      </c>
      <c r="G83" s="98">
        <v>46416</v>
      </c>
      <c r="H83" t="s">
        <v>1169</v>
      </c>
      <c r="I83" s="654">
        <v>46433</v>
      </c>
      <c r="J83" s="654">
        <v>198906162.61000001</v>
      </c>
      <c r="K83" s="690">
        <v>94879033.099999994</v>
      </c>
      <c r="L83" s="690"/>
      <c r="M83" s="654">
        <v>0.72330000000000005</v>
      </c>
      <c r="N83" s="654">
        <v>0.51490000000000002</v>
      </c>
      <c r="O83" s="654">
        <v>143859912.52000001</v>
      </c>
      <c r="P83" s="654">
        <v>104023764.29000001</v>
      </c>
      <c r="Q83" s="690">
        <v>102415935.06999999</v>
      </c>
      <c r="R83" s="690"/>
      <c r="S83" s="690">
        <v>0.4249</v>
      </c>
      <c r="T83" s="690"/>
      <c r="U83" s="690">
        <v>0.44350000000000001</v>
      </c>
      <c r="V83" s="690">
        <v>0.76859999999999995</v>
      </c>
      <c r="W83" s="690">
        <v>920230</v>
      </c>
      <c r="X83" s="690">
        <v>560205.93999999994</v>
      </c>
      <c r="Y83" s="690">
        <v>0.42470000000000002</v>
      </c>
      <c r="Z83">
        <v>390757.02</v>
      </c>
      <c r="AA83">
        <v>390858.81</v>
      </c>
      <c r="AB83" t="s">
        <v>876</v>
      </c>
      <c r="AC83" s="654"/>
      <c r="AD83" s="654"/>
      <c r="AE83" s="654">
        <v>579721.05000000005</v>
      </c>
      <c r="AF83" s="654">
        <v>3345765.2</v>
      </c>
      <c r="AG83" s="654">
        <v>10157702.35</v>
      </c>
      <c r="AH83" s="654">
        <v>22145695.760000002</v>
      </c>
      <c r="AI83" s="654">
        <v>33592081.299999997</v>
      </c>
      <c r="AJ83" s="654">
        <v>44207255.240000002</v>
      </c>
      <c r="AK83" s="654">
        <v>54230199.409999996</v>
      </c>
      <c r="AL83" s="654">
        <v>61025509.409999996</v>
      </c>
      <c r="AM83" s="654">
        <v>64577688.799999997</v>
      </c>
      <c r="AN83" s="654">
        <v>69371928.849999994</v>
      </c>
      <c r="AO83" s="654">
        <v>75220940.469999999</v>
      </c>
      <c r="AP83" s="654">
        <v>86710064.069999993</v>
      </c>
      <c r="AQ83" s="654">
        <v>100869719.86</v>
      </c>
      <c r="AR83" s="654">
        <v>154853617.66999999</v>
      </c>
      <c r="AS83" s="654">
        <v>178731343.71000001</v>
      </c>
      <c r="AT83" s="654">
        <v>195615994.88</v>
      </c>
      <c r="AU83" s="654">
        <v>198902797.38999999</v>
      </c>
      <c r="AV83" s="654">
        <v>198902797.38999999</v>
      </c>
      <c r="AW83" s="654"/>
      <c r="AX83" s="654"/>
      <c r="AY83" s="654"/>
      <c r="AZ83" s="654"/>
      <c r="BA83" s="654"/>
      <c r="BB83" s="654"/>
    </row>
    <row r="84" spans="2:54">
      <c r="B84" t="s">
        <v>5</v>
      </c>
      <c r="D84">
        <v>403.32</v>
      </c>
      <c r="E84">
        <v>4851</v>
      </c>
      <c r="F84" s="98">
        <v>45868</v>
      </c>
      <c r="G84" s="98">
        <v>46416</v>
      </c>
      <c r="H84" t="s">
        <v>1169</v>
      </c>
      <c r="I84" s="654">
        <v>46433</v>
      </c>
      <c r="J84" s="654">
        <v>198906162.61000001</v>
      </c>
      <c r="K84" s="690">
        <v>94879033.099999994</v>
      </c>
      <c r="L84" s="690"/>
      <c r="M84" s="654">
        <v>0.72330000000000005</v>
      </c>
      <c r="N84" s="654">
        <v>0.51490000000000002</v>
      </c>
      <c r="O84" s="654">
        <v>143859912.52000001</v>
      </c>
      <c r="P84" s="654">
        <v>104023764.29000001</v>
      </c>
      <c r="Q84" s="690">
        <v>102415935.06999999</v>
      </c>
      <c r="R84" s="690"/>
      <c r="S84" s="690">
        <v>0.4249</v>
      </c>
      <c r="T84" s="690"/>
      <c r="U84" s="690">
        <v>0.44350000000000001</v>
      </c>
      <c r="V84" s="690">
        <v>0.76859999999999995</v>
      </c>
      <c r="W84" s="690">
        <v>920230</v>
      </c>
      <c r="X84" s="690">
        <v>560205.93999999994</v>
      </c>
      <c r="Y84" s="690">
        <v>0.42470000000000002</v>
      </c>
      <c r="Z84">
        <v>390757.02</v>
      </c>
      <c r="AA84">
        <v>390858.81</v>
      </c>
      <c r="AB84" t="s">
        <v>877</v>
      </c>
      <c r="AD84">
        <v>138.51</v>
      </c>
      <c r="AE84" s="654">
        <v>2852.79</v>
      </c>
      <c r="AF84" s="654">
        <v>6198.57</v>
      </c>
      <c r="AG84" s="654">
        <v>8830.85</v>
      </c>
      <c r="AH84" s="654">
        <v>18495.84</v>
      </c>
      <c r="AI84" s="654">
        <v>27067.47</v>
      </c>
      <c r="AJ84" s="654">
        <v>33980.82</v>
      </c>
      <c r="AK84" s="654">
        <v>31896.76</v>
      </c>
      <c r="AL84" s="654">
        <v>42004.3</v>
      </c>
      <c r="AM84" s="654">
        <v>35368.79</v>
      </c>
      <c r="AN84" s="654">
        <v>37324.53</v>
      </c>
      <c r="AO84" s="654">
        <v>37033.01</v>
      </c>
      <c r="AP84" s="654">
        <v>39364.06</v>
      </c>
      <c r="AQ84" s="654">
        <v>55382.51</v>
      </c>
      <c r="AR84" s="654">
        <v>253100.52</v>
      </c>
      <c r="AS84" s="654">
        <v>161769.78</v>
      </c>
      <c r="AT84" s="654">
        <v>125862.97</v>
      </c>
      <c r="AU84" s="654">
        <v>2932.08</v>
      </c>
    </row>
    <row r="85" spans="2:54">
      <c r="B85" t="s">
        <v>5</v>
      </c>
      <c r="D85">
        <v>403.32</v>
      </c>
      <c r="E85">
        <v>4851</v>
      </c>
      <c r="F85" s="98">
        <v>45868</v>
      </c>
      <c r="G85" s="98">
        <v>46416</v>
      </c>
      <c r="H85" t="s">
        <v>1169</v>
      </c>
      <c r="I85" s="654">
        <v>46433</v>
      </c>
      <c r="J85" s="654">
        <v>198906162.61000001</v>
      </c>
      <c r="K85" s="690">
        <v>94879033.099999994</v>
      </c>
      <c r="L85" s="690"/>
      <c r="M85" s="654">
        <v>0.72330000000000005</v>
      </c>
      <c r="N85" s="654">
        <v>0.51490000000000002</v>
      </c>
      <c r="O85" s="654">
        <v>143859912.52000001</v>
      </c>
      <c r="P85" s="654">
        <v>104023764.29000001</v>
      </c>
      <c r="Q85" s="690">
        <v>102415935.06999999</v>
      </c>
      <c r="R85" s="690"/>
      <c r="S85" s="690">
        <v>0.4249</v>
      </c>
      <c r="T85" s="690"/>
      <c r="U85" s="690">
        <v>0.44350000000000001</v>
      </c>
      <c r="V85" s="690">
        <v>0.76859999999999995</v>
      </c>
      <c r="W85" s="690">
        <v>920230</v>
      </c>
      <c r="X85" s="690">
        <v>560205.93999999994</v>
      </c>
      <c r="Y85" s="690">
        <v>0.42470000000000002</v>
      </c>
      <c r="Z85">
        <v>390757.02</v>
      </c>
      <c r="AA85">
        <v>390858.81</v>
      </c>
      <c r="AB85" t="s">
        <v>878</v>
      </c>
      <c r="AD85">
        <v>138.51</v>
      </c>
      <c r="AE85" s="654">
        <v>2991.3</v>
      </c>
      <c r="AF85" s="654">
        <v>9189.8700000000008</v>
      </c>
      <c r="AG85" s="654">
        <v>18020.72</v>
      </c>
      <c r="AH85" s="654">
        <v>36516.559999999998</v>
      </c>
      <c r="AI85" s="654">
        <v>63584.03</v>
      </c>
      <c r="AJ85" s="654">
        <v>97564.85</v>
      </c>
      <c r="AK85" s="654">
        <v>129461.61</v>
      </c>
      <c r="AL85" s="654">
        <v>171465.91</v>
      </c>
      <c r="AM85" s="654">
        <v>206834.7</v>
      </c>
      <c r="AN85" s="654">
        <v>244159.24</v>
      </c>
      <c r="AO85" s="654">
        <v>281192.25</v>
      </c>
      <c r="AP85" s="654">
        <v>320556.31</v>
      </c>
      <c r="AQ85" s="654">
        <v>375938.82</v>
      </c>
      <c r="AR85" s="654">
        <v>629039.34</v>
      </c>
      <c r="AS85" s="654">
        <v>790809.12</v>
      </c>
      <c r="AT85" s="654">
        <v>916672.09</v>
      </c>
      <c r="AU85" s="654">
        <v>919604.17</v>
      </c>
      <c r="AV85" s="654">
        <v>919604.17</v>
      </c>
    </row>
    <row r="86" spans="2:54">
      <c r="F86" s="98"/>
      <c r="G86" s="98"/>
      <c r="I86" s="98"/>
      <c r="J86" s="654"/>
      <c r="K86" s="690"/>
      <c r="L86" s="690"/>
      <c r="M86" s="654"/>
      <c r="N86" s="654"/>
      <c r="O86" s="654"/>
      <c r="P86" s="654"/>
      <c r="Q86" s="690"/>
      <c r="R86" s="690"/>
      <c r="S86" s="690"/>
      <c r="T86" s="690"/>
      <c r="U86" s="690"/>
      <c r="V86" s="690"/>
      <c r="W86" s="690"/>
      <c r="X86" s="690"/>
      <c r="Y86" s="690"/>
      <c r="AC86" s="654"/>
      <c r="AD86" s="654"/>
      <c r="AE86" s="654"/>
      <c r="AF86" s="654"/>
      <c r="AG86" s="654"/>
      <c r="AH86" s="654"/>
      <c r="AI86" s="654"/>
      <c r="AJ86" s="654"/>
      <c r="AK86" s="654"/>
      <c r="AL86" s="654"/>
      <c r="AM86" s="654"/>
      <c r="AN86" s="654"/>
      <c r="AO86" s="654"/>
      <c r="AP86" s="654"/>
      <c r="AQ86" s="654"/>
      <c r="AR86" s="654"/>
      <c r="AS86" s="654"/>
      <c r="AT86" s="654"/>
      <c r="AU86" s="654"/>
      <c r="AV86" s="654"/>
      <c r="AW86" s="654"/>
      <c r="AX86" s="654"/>
      <c r="AY86" s="654"/>
      <c r="AZ86" s="654"/>
      <c r="BA86" s="654"/>
    </row>
    <row r="87" spans="2:54">
      <c r="F87" s="98"/>
      <c r="G87" s="98"/>
      <c r="I87" s="98"/>
      <c r="J87" s="654"/>
      <c r="K87" s="690"/>
      <c r="L87" s="690"/>
      <c r="M87" s="654"/>
      <c r="N87" s="654"/>
      <c r="O87" s="654"/>
      <c r="P87" s="654"/>
      <c r="Q87" s="690"/>
      <c r="R87" s="690"/>
      <c r="S87" s="690"/>
      <c r="T87" s="690"/>
      <c r="U87" s="690"/>
      <c r="V87" s="690"/>
      <c r="W87" s="690"/>
      <c r="X87" s="690"/>
      <c r="Y87" s="690"/>
      <c r="AC87" s="654"/>
      <c r="AD87" s="654"/>
      <c r="AE87" s="654"/>
      <c r="AF87" s="654"/>
      <c r="AG87" s="654"/>
      <c r="AH87" s="654"/>
      <c r="AI87" s="654"/>
      <c r="AJ87" s="654"/>
      <c r="AK87" s="654"/>
      <c r="AL87" s="654"/>
      <c r="AM87" s="654"/>
      <c r="AN87" s="654"/>
      <c r="AO87" s="654"/>
      <c r="AP87" s="654"/>
      <c r="AQ87" s="654"/>
      <c r="AR87" s="654"/>
      <c r="AS87" s="654"/>
      <c r="AT87" s="654"/>
      <c r="AU87" s="654"/>
      <c r="AV87" s="654"/>
      <c r="AW87" s="654"/>
      <c r="AX87" s="654"/>
      <c r="AY87" s="654"/>
      <c r="AZ87" s="654"/>
      <c r="BA87" s="654"/>
      <c r="BB87" s="654"/>
    </row>
    <row r="88" spans="2:54">
      <c r="F88" s="98"/>
      <c r="G88" s="98"/>
      <c r="I88" s="98"/>
      <c r="J88" s="654"/>
      <c r="K88" s="690"/>
      <c r="L88" s="690"/>
      <c r="M88" s="654"/>
      <c r="N88" s="654"/>
      <c r="O88" s="654"/>
      <c r="P88" s="654"/>
      <c r="Q88" s="690"/>
      <c r="R88" s="690"/>
      <c r="S88" s="690"/>
      <c r="T88" s="690"/>
      <c r="U88" s="690"/>
      <c r="V88" s="690"/>
      <c r="W88" s="690"/>
      <c r="X88" s="690"/>
      <c r="Y88" s="690"/>
      <c r="AE88" s="654"/>
      <c r="AF88" s="654"/>
      <c r="AG88" s="654"/>
      <c r="AH88" s="654"/>
      <c r="AI88" s="654"/>
      <c r="AJ88" s="654"/>
      <c r="AK88" s="654"/>
      <c r="AL88" s="654"/>
      <c r="AM88" s="654"/>
      <c r="AN88" s="654"/>
      <c r="AO88" s="654"/>
      <c r="AP88" s="654"/>
      <c r="AQ88" s="654"/>
      <c r="AR88" s="654"/>
      <c r="AS88" s="654"/>
      <c r="AT88" s="654"/>
      <c r="AU88" s="654"/>
    </row>
    <row r="89" spans="2:54">
      <c r="F89" s="98"/>
      <c r="G89" s="98"/>
      <c r="I89" s="98"/>
      <c r="J89" s="654"/>
      <c r="K89" s="690"/>
      <c r="L89" s="690"/>
      <c r="M89" s="654"/>
      <c r="N89" s="654"/>
      <c r="O89" s="654"/>
      <c r="P89" s="654"/>
      <c r="Q89" s="690"/>
      <c r="R89" s="690"/>
      <c r="S89" s="690"/>
      <c r="T89" s="690"/>
      <c r="U89" s="690"/>
      <c r="V89" s="690"/>
      <c r="W89" s="690"/>
      <c r="X89" s="690"/>
      <c r="Y89" s="690"/>
      <c r="AE89" s="654"/>
      <c r="AF89" s="654"/>
      <c r="AG89" s="654"/>
      <c r="AH89" s="654"/>
      <c r="AI89" s="654"/>
      <c r="AJ89" s="654"/>
      <c r="AK89" s="654"/>
      <c r="AL89" s="654"/>
      <c r="AM89" s="654"/>
      <c r="AN89" s="654"/>
      <c r="AO89" s="654"/>
      <c r="AP89" s="654"/>
      <c r="AQ89" s="654"/>
      <c r="AR89" s="654"/>
      <c r="AS89" s="654"/>
      <c r="AT89" s="654"/>
      <c r="AU89" s="654"/>
      <c r="AV89" s="654"/>
    </row>
  </sheetData>
  <mergeCells count="7">
    <mergeCell ref="B38:T38"/>
    <mergeCell ref="N2:O2"/>
    <mergeCell ref="Q2:R2"/>
    <mergeCell ref="K2:L2"/>
    <mergeCell ref="B2:D2"/>
    <mergeCell ref="E2:F2"/>
    <mergeCell ref="H2:I2"/>
  </mergeCells>
  <pageMargins left="0.7" right="0.7" top="0.75" bottom="0.75" header="0.3" footer="0.3"/>
  <pageSetup paperSize="9" scale="1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topLeftCell="A13" zoomScale="85" zoomScaleNormal="85" workbookViewId="0">
      <selection activeCell="J29" sqref="J29"/>
    </sheetView>
  </sheetViews>
  <sheetFormatPr defaultRowHeight="14.4"/>
  <cols>
    <col min="1" max="1" width="11.33203125" style="45" customWidth="1"/>
    <col min="2" max="3" width="14.6640625" customWidth="1"/>
    <col min="4" max="4" width="11.5546875" bestFit="1" customWidth="1"/>
    <col min="5" max="6" width="14.6640625" customWidth="1"/>
    <col min="7" max="7" width="13.109375" bestFit="1" customWidth="1"/>
    <col min="8" max="9" width="14.6640625" customWidth="1"/>
    <col min="10" max="10" width="13.44140625" bestFit="1" customWidth="1"/>
    <col min="11" max="12" width="14.6640625" customWidth="1"/>
    <col min="13" max="13" width="14.109375" customWidth="1"/>
    <col min="14" max="15" width="14.6640625" customWidth="1"/>
    <col min="16" max="16" width="13.109375" customWidth="1"/>
    <col min="17" max="17" width="14.33203125" customWidth="1"/>
    <col min="18" max="18" width="18.6640625" bestFit="1" customWidth="1"/>
    <col min="19" max="20" width="14.33203125" bestFit="1" customWidth="1"/>
    <col min="21" max="27" width="14.6640625" bestFit="1" customWidth="1"/>
    <col min="28" max="28" width="22.6640625" bestFit="1" customWidth="1"/>
    <col min="29" max="36" width="14.6640625" bestFit="1" customWidth="1"/>
    <col min="37" max="40" width="14.5546875" bestFit="1" customWidth="1"/>
  </cols>
  <sheetData>
    <row r="1" spans="1:20" ht="15" thickBot="1">
      <c r="B1" s="44">
        <f>SUM(B4:B35)</f>
        <v>884888</v>
      </c>
      <c r="E1" s="44">
        <f>SUM(E4:E35)</f>
        <v>920229.98</v>
      </c>
    </row>
    <row r="2" spans="1:20">
      <c r="A2" s="46"/>
      <c r="B2" s="1951" t="s">
        <v>28</v>
      </c>
      <c r="C2" s="1952"/>
      <c r="D2" s="1953"/>
      <c r="E2" s="1954" t="s">
        <v>119</v>
      </c>
      <c r="F2" s="1955"/>
      <c r="G2" s="23"/>
      <c r="H2" s="1956" t="s">
        <v>139</v>
      </c>
      <c r="I2" s="1957"/>
      <c r="J2" s="23"/>
      <c r="K2" s="1945" t="s">
        <v>30</v>
      </c>
      <c r="L2" s="1946"/>
      <c r="M2" s="24"/>
      <c r="N2" s="1947" t="s">
        <v>123</v>
      </c>
      <c r="O2" s="1948"/>
    </row>
    <row r="3" spans="1:20" ht="15" thickBot="1">
      <c r="A3" s="47" t="s">
        <v>0</v>
      </c>
      <c r="B3" s="34" t="s">
        <v>309</v>
      </c>
      <c r="C3" s="27" t="s">
        <v>138</v>
      </c>
      <c r="D3" s="26" t="s">
        <v>126</v>
      </c>
      <c r="E3" s="34" t="s">
        <v>137</v>
      </c>
      <c r="F3" s="27" t="s">
        <v>138</v>
      </c>
      <c r="G3" s="26" t="s">
        <v>126</v>
      </c>
      <c r="H3" s="34" t="s">
        <v>124</v>
      </c>
      <c r="I3" s="27" t="s">
        <v>125</v>
      </c>
      <c r="J3" s="27" t="s">
        <v>122</v>
      </c>
      <c r="K3" s="34" t="s">
        <v>485</v>
      </c>
      <c r="L3" s="27" t="s">
        <v>125</v>
      </c>
      <c r="M3" s="27" t="s">
        <v>127</v>
      </c>
      <c r="N3" s="34" t="s">
        <v>124</v>
      </c>
      <c r="O3" s="28" t="s">
        <v>125</v>
      </c>
      <c r="P3" s="2"/>
    </row>
    <row r="4" spans="1:20">
      <c r="A4" s="38">
        <v>45868</v>
      </c>
      <c r="B4" s="49">
        <v>320</v>
      </c>
      <c r="C4" s="29">
        <f>B4</f>
        <v>320</v>
      </c>
      <c r="D4" s="31">
        <f t="shared" ref="D4:D22" si="0">C4/$B$1</f>
        <v>3.6162768621565667E-4</v>
      </c>
      <c r="E4" s="49"/>
      <c r="F4" s="29">
        <f>E4</f>
        <v>0</v>
      </c>
      <c r="G4" s="31">
        <f>F4/$E$1</f>
        <v>0</v>
      </c>
      <c r="H4" s="49">
        <v>247.98</v>
      </c>
      <c r="I4" s="29">
        <f>ROUND(H4,0)</f>
        <v>248</v>
      </c>
      <c r="J4" s="31">
        <f>IF($B$1="",I4/$B$1,I4/$B$1)</f>
        <v>2.8026145681713394E-4</v>
      </c>
      <c r="K4" s="35"/>
      <c r="L4" s="29"/>
      <c r="M4" s="31"/>
      <c r="N4" s="35">
        <f>ROUND(K4-B4,0)</f>
        <v>-320</v>
      </c>
      <c r="O4" s="29">
        <f>N4</f>
        <v>-320</v>
      </c>
      <c r="Q4" s="3" t="s">
        <v>12</v>
      </c>
    </row>
    <row r="5" spans="1:20">
      <c r="A5" s="38">
        <f>EOMONTH(A4,1)</f>
        <v>45900</v>
      </c>
      <c r="B5" s="49">
        <v>4000</v>
      </c>
      <c r="C5" s="29">
        <f t="shared" ref="C5:C22" si="1">C4+B5</f>
        <v>4320</v>
      </c>
      <c r="D5" s="31">
        <f t="shared" si="0"/>
        <v>4.8819737639113651E-3</v>
      </c>
      <c r="E5" s="49">
        <v>138.51</v>
      </c>
      <c r="F5" s="29">
        <f t="shared" ref="F5:F22" si="2">F4+E5</f>
        <v>138.51</v>
      </c>
      <c r="G5" s="31">
        <f t="shared" ref="G5:G22" si="3">F5/$E$1</f>
        <v>1.5051672191771016E-4</v>
      </c>
      <c r="H5" s="49">
        <v>3452</v>
      </c>
      <c r="I5" s="29">
        <f t="shared" ref="I5:I8" si="4">ROUND(I4+H5,0)</f>
        <v>3700</v>
      </c>
      <c r="J5" s="31">
        <f>IF($B$1="",I5/$B$1,I5/$B$1)</f>
        <v>4.1813201218685305E-3</v>
      </c>
      <c r="K5" s="35"/>
      <c r="L5" s="29"/>
      <c r="M5" s="31"/>
      <c r="N5" s="35">
        <f t="shared" ref="N5:N22" si="5">ROUND(K5-B5,0)</f>
        <v>-4000</v>
      </c>
      <c r="O5" s="29">
        <f>N5+O4</f>
        <v>-4320</v>
      </c>
    </row>
    <row r="6" spans="1:20">
      <c r="A6" s="38">
        <f t="shared" ref="A6:A35" si="6">EOMONTH(A5,1)</f>
        <v>45930</v>
      </c>
      <c r="B6" s="49">
        <v>6200</v>
      </c>
      <c r="C6" s="29">
        <f t="shared" si="1"/>
        <v>10520</v>
      </c>
      <c r="D6" s="31">
        <f t="shared" si="0"/>
        <v>1.1888510184339713E-2</v>
      </c>
      <c r="E6" s="49">
        <v>2852.79</v>
      </c>
      <c r="F6" s="29">
        <f t="shared" si="2"/>
        <v>2991.3</v>
      </c>
      <c r="G6" s="31">
        <f t="shared" si="3"/>
        <v>3.2506004640274816E-3</v>
      </c>
      <c r="H6" s="785">
        <v>4549.1400000000003</v>
      </c>
      <c r="I6" s="29">
        <f t="shared" si="4"/>
        <v>8249</v>
      </c>
      <c r="J6" s="31">
        <f t="shared" ref="J6:J8" si="7">IF($B$1="",I6/$B$1,I6/$B$1)</f>
        <v>9.3220836987279749E-3</v>
      </c>
      <c r="K6" s="35"/>
      <c r="L6" s="29"/>
      <c r="M6" s="31"/>
      <c r="N6" s="35">
        <f t="shared" si="5"/>
        <v>-6200</v>
      </c>
      <c r="O6" s="29">
        <f t="shared" ref="O6:O22" si="8">N6+O5</f>
        <v>-10520</v>
      </c>
    </row>
    <row r="7" spans="1:20">
      <c r="A7" s="38">
        <f t="shared" si="6"/>
        <v>45961</v>
      </c>
      <c r="B7" s="49">
        <v>12384</v>
      </c>
      <c r="C7" s="29">
        <f t="shared" si="1"/>
        <v>22904</v>
      </c>
      <c r="D7" s="31">
        <f t="shared" si="0"/>
        <v>2.5883501640885626E-2</v>
      </c>
      <c r="E7" s="49">
        <v>6198.57</v>
      </c>
      <c r="F7" s="29">
        <f t="shared" si="2"/>
        <v>9189.869999999999</v>
      </c>
      <c r="G7" s="31">
        <f t="shared" si="3"/>
        <v>9.9864927243513615E-3</v>
      </c>
      <c r="H7" s="785">
        <v>6227.72</v>
      </c>
      <c r="I7" s="29">
        <f t="shared" si="4"/>
        <v>14477</v>
      </c>
      <c r="J7" s="31">
        <f t="shared" si="7"/>
        <v>1.6360262541700192E-2</v>
      </c>
      <c r="K7" s="35"/>
      <c r="L7" s="29"/>
      <c r="M7" s="31"/>
      <c r="N7" s="35">
        <f t="shared" si="5"/>
        <v>-12384</v>
      </c>
      <c r="O7" s="29">
        <f t="shared" si="8"/>
        <v>-22904</v>
      </c>
    </row>
    <row r="8" spans="1:20">
      <c r="A8" s="38">
        <f t="shared" si="6"/>
        <v>45991</v>
      </c>
      <c r="B8" s="49">
        <v>21904</v>
      </c>
      <c r="C8" s="29">
        <f t="shared" si="1"/>
        <v>44808</v>
      </c>
      <c r="D8" s="31">
        <f t="shared" si="0"/>
        <v>5.0636916762347328E-2</v>
      </c>
      <c r="E8" s="49">
        <v>8830.85</v>
      </c>
      <c r="F8" s="29">
        <f t="shared" si="2"/>
        <v>18020.72</v>
      </c>
      <c r="G8" s="31">
        <f t="shared" si="3"/>
        <v>1.9582843845187485E-2</v>
      </c>
      <c r="H8" s="785">
        <v>10179.24</v>
      </c>
      <c r="I8" s="29">
        <f t="shared" si="4"/>
        <v>24656</v>
      </c>
      <c r="J8" s="31">
        <f t="shared" si="7"/>
        <v>2.7863413222916345E-2</v>
      </c>
      <c r="K8" s="35"/>
      <c r="L8" s="29"/>
      <c r="M8" s="31"/>
      <c r="N8" s="35">
        <f t="shared" si="5"/>
        <v>-21904</v>
      </c>
      <c r="O8" s="29">
        <f t="shared" si="8"/>
        <v>-44808</v>
      </c>
      <c r="Q8" s="3" t="s">
        <v>11</v>
      </c>
    </row>
    <row r="9" spans="1:20">
      <c r="A9" s="38">
        <f t="shared" si="6"/>
        <v>46022</v>
      </c>
      <c r="B9" s="49">
        <v>53184</v>
      </c>
      <c r="C9" s="29">
        <f t="shared" si="1"/>
        <v>97992</v>
      </c>
      <c r="D9" s="31">
        <f t="shared" si="0"/>
        <v>0.11073943821138946</v>
      </c>
      <c r="E9" s="49">
        <v>18495.84</v>
      </c>
      <c r="F9" s="29">
        <f t="shared" si="2"/>
        <v>36516.559999999998</v>
      </c>
      <c r="G9" s="31">
        <f t="shared" si="3"/>
        <v>3.9681993407778345E-2</v>
      </c>
      <c r="H9" s="49">
        <v>19067.53</v>
      </c>
      <c r="I9" s="29">
        <f t="shared" ref="I9" si="9">ROUND(I8+H9,0)</f>
        <v>43724</v>
      </c>
      <c r="J9" s="31">
        <f t="shared" ref="J9" si="10">IF($B$1="",I9/$B$1,I9/$B$1)</f>
        <v>4.9411902975291785E-2</v>
      </c>
      <c r="K9" s="35"/>
      <c r="L9" s="29"/>
      <c r="M9" s="31"/>
      <c r="N9" s="35">
        <f t="shared" si="5"/>
        <v>-53184</v>
      </c>
      <c r="O9" s="29">
        <f t="shared" si="8"/>
        <v>-97992</v>
      </c>
    </row>
    <row r="10" spans="1:20">
      <c r="A10" s="38">
        <f t="shared" si="6"/>
        <v>46053</v>
      </c>
      <c r="B10" s="49">
        <v>93880</v>
      </c>
      <c r="C10" s="29">
        <f t="shared" si="1"/>
        <v>191872</v>
      </c>
      <c r="D10" s="31">
        <f t="shared" si="0"/>
        <v>0.21683196065490773</v>
      </c>
      <c r="E10" s="49">
        <v>27067.47</v>
      </c>
      <c r="F10" s="29">
        <f t="shared" si="2"/>
        <v>63584.03</v>
      </c>
      <c r="G10" s="31">
        <f t="shared" si="3"/>
        <v>6.9095803638129671E-2</v>
      </c>
      <c r="H10" s="49">
        <v>24560.14</v>
      </c>
      <c r="I10" s="29">
        <f t="shared" ref="I10" si="11">ROUND(I9+H10,0)</f>
        <v>68284</v>
      </c>
      <c r="J10" s="31">
        <f t="shared" ref="J10" si="12">IF($B$1="",I10/$B$1,I10/$B$1)</f>
        <v>7.7166827892343443E-2</v>
      </c>
      <c r="K10" s="35"/>
      <c r="L10" s="29"/>
      <c r="M10" s="31"/>
      <c r="N10" s="35">
        <f t="shared" si="5"/>
        <v>-93880</v>
      </c>
      <c r="O10" s="29">
        <f t="shared" si="8"/>
        <v>-191872</v>
      </c>
    </row>
    <row r="11" spans="1:20">
      <c r="A11" s="38">
        <f t="shared" si="6"/>
        <v>46081</v>
      </c>
      <c r="B11" s="49">
        <v>113512</v>
      </c>
      <c r="C11" s="29">
        <f t="shared" si="1"/>
        <v>305384</v>
      </c>
      <c r="D11" s="31">
        <f t="shared" si="0"/>
        <v>0.34511034164775656</v>
      </c>
      <c r="E11" s="49">
        <v>33980.82</v>
      </c>
      <c r="F11" s="29">
        <f t="shared" si="2"/>
        <v>97564.85</v>
      </c>
      <c r="G11" s="31">
        <f t="shared" si="3"/>
        <v>0.10602224674314567</v>
      </c>
      <c r="H11" s="49">
        <v>32255.25</v>
      </c>
      <c r="I11" s="29">
        <f t="shared" ref="I11" si="13">ROUND(I10+H11,0)</f>
        <v>100539</v>
      </c>
      <c r="J11" s="31">
        <f t="shared" ref="J11" si="14">IF($B$1="",I11/$B$1,I11/$B$1)</f>
        <v>0.1136177685763622</v>
      </c>
      <c r="K11" s="35"/>
      <c r="L11" s="29"/>
      <c r="M11" s="31"/>
      <c r="N11" s="35">
        <f t="shared" si="5"/>
        <v>-113512</v>
      </c>
      <c r="O11" s="29">
        <f t="shared" si="8"/>
        <v>-305384</v>
      </c>
      <c r="T11" s="679"/>
    </row>
    <row r="12" spans="1:20">
      <c r="A12" s="38">
        <f t="shared" si="6"/>
        <v>46112</v>
      </c>
      <c r="B12" s="49">
        <v>110000</v>
      </c>
      <c r="C12" s="29">
        <f t="shared" si="1"/>
        <v>415384</v>
      </c>
      <c r="D12" s="31">
        <f t="shared" si="0"/>
        <v>0.46941985878438852</v>
      </c>
      <c r="E12" s="49">
        <v>31896.76</v>
      </c>
      <c r="F12" s="29">
        <f t="shared" si="2"/>
        <v>129461.61</v>
      </c>
      <c r="G12" s="31">
        <f t="shared" si="3"/>
        <v>0.14068397336935273</v>
      </c>
      <c r="H12" s="49">
        <v>37655.25</v>
      </c>
      <c r="I12" s="29">
        <f t="shared" ref="I12" si="15">ROUND(I11+H12,0)</f>
        <v>138194</v>
      </c>
      <c r="J12" s="31">
        <f t="shared" ref="J12" si="16">IF($B$1="",I12/$B$1,I12/$B$1)</f>
        <v>0.15617117646527018</v>
      </c>
      <c r="K12" s="35"/>
      <c r="L12" s="29"/>
      <c r="M12" s="31"/>
      <c r="N12" s="35">
        <f t="shared" si="5"/>
        <v>-110000</v>
      </c>
      <c r="O12" s="29">
        <f t="shared" si="8"/>
        <v>-415384</v>
      </c>
      <c r="T12" s="679"/>
    </row>
    <row r="13" spans="1:20">
      <c r="A13" s="38">
        <f t="shared" si="6"/>
        <v>46142</v>
      </c>
      <c r="B13" s="49">
        <v>128872</v>
      </c>
      <c r="C13" s="29">
        <f t="shared" si="1"/>
        <v>544256</v>
      </c>
      <c r="D13" s="31">
        <f t="shared" si="0"/>
        <v>0.61505636871558889</v>
      </c>
      <c r="E13" s="49">
        <v>42004.3</v>
      </c>
      <c r="F13" s="29">
        <f t="shared" si="2"/>
        <v>171465.91</v>
      </c>
      <c r="G13" s="31">
        <f t="shared" si="3"/>
        <v>0.18632941082836707</v>
      </c>
      <c r="H13" s="49">
        <v>62937.809999999954</v>
      </c>
      <c r="I13" s="29">
        <f t="shared" ref="I13" si="17">ROUND(I12+H13,0)</f>
        <v>201132</v>
      </c>
      <c r="J13" s="31">
        <f t="shared" ref="J13" si="18">IF($B$1="",I13/$B$1,I13/$B$1)</f>
        <v>0.22729656182477331</v>
      </c>
      <c r="K13" s="35"/>
      <c r="L13" s="29"/>
      <c r="M13" s="31"/>
      <c r="N13" s="35">
        <f t="shared" si="5"/>
        <v>-128872</v>
      </c>
      <c r="O13" s="29">
        <f t="shared" si="8"/>
        <v>-544256</v>
      </c>
      <c r="T13" s="679"/>
    </row>
    <row r="14" spans="1:20">
      <c r="A14" s="38">
        <f t="shared" si="6"/>
        <v>46173</v>
      </c>
      <c r="B14" s="49">
        <v>94592</v>
      </c>
      <c r="C14" s="29">
        <f t="shared" si="1"/>
        <v>638848</v>
      </c>
      <c r="D14" s="31">
        <f t="shared" si="0"/>
        <v>0.721953512760937</v>
      </c>
      <c r="E14" s="49">
        <v>35368.79</v>
      </c>
      <c r="F14" s="29">
        <f t="shared" si="2"/>
        <v>206834.7</v>
      </c>
      <c r="G14" s="31">
        <f t="shared" si="3"/>
        <v>0.22476413993814895</v>
      </c>
      <c r="H14" s="49">
        <f>73632.06-Progress!N78</f>
        <v>90873.189999999973</v>
      </c>
      <c r="I14" s="29">
        <f t="shared" ref="I14" si="19">ROUND(I13+H14,0)</f>
        <v>292005</v>
      </c>
      <c r="J14" s="31">
        <f t="shared" ref="J14" si="20">IF($B$1="",I14/$B$1,I14/$B$1)</f>
        <v>0.32999091410438386</v>
      </c>
      <c r="K14" s="35"/>
      <c r="L14" s="29"/>
      <c r="M14" s="31"/>
      <c r="N14" s="35">
        <f t="shared" si="5"/>
        <v>-94592</v>
      </c>
      <c r="O14" s="29">
        <f t="shared" si="8"/>
        <v>-638848</v>
      </c>
      <c r="T14" s="679"/>
    </row>
    <row r="15" spans="1:20">
      <c r="A15" s="38">
        <f t="shared" si="6"/>
        <v>46203</v>
      </c>
      <c r="B15" s="49">
        <v>66984</v>
      </c>
      <c r="C15" s="29">
        <f t="shared" si="1"/>
        <v>705832</v>
      </c>
      <c r="D15" s="31">
        <f t="shared" si="0"/>
        <v>0.79765122817802936</v>
      </c>
      <c r="E15" s="49">
        <v>37324.53</v>
      </c>
      <c r="F15" s="29">
        <f t="shared" si="2"/>
        <v>244159.23</v>
      </c>
      <c r="G15" s="31">
        <f t="shared" si="3"/>
        <v>0.2653241421236896</v>
      </c>
      <c r="H15" s="49">
        <v>61815.25</v>
      </c>
      <c r="I15" s="29">
        <v>329774</v>
      </c>
      <c r="J15" s="31">
        <v>0.37267315185650612</v>
      </c>
      <c r="K15" s="35"/>
      <c r="L15" s="29"/>
      <c r="M15" s="31"/>
      <c r="N15" s="35">
        <f t="shared" si="5"/>
        <v>-66984</v>
      </c>
      <c r="O15" s="29">
        <f t="shared" si="8"/>
        <v>-705832</v>
      </c>
      <c r="T15" s="679"/>
    </row>
    <row r="16" spans="1:20">
      <c r="A16" s="38">
        <f t="shared" si="6"/>
        <v>46234</v>
      </c>
      <c r="B16" s="49">
        <v>63176</v>
      </c>
      <c r="C16" s="29">
        <f t="shared" si="1"/>
        <v>769008</v>
      </c>
      <c r="D16" s="31">
        <f t="shared" si="0"/>
        <v>0.86904557412915528</v>
      </c>
      <c r="E16" s="49">
        <v>37033.01</v>
      </c>
      <c r="F16" s="29">
        <f t="shared" si="2"/>
        <v>281192.24</v>
      </c>
      <c r="G16" s="31">
        <f t="shared" si="3"/>
        <v>0.30556735393471968</v>
      </c>
      <c r="H16" s="49">
        <v>27627.880000000005</v>
      </c>
      <c r="I16" s="29">
        <f t="shared" ref="I16" si="21">ROUND(I15+H16,0)</f>
        <v>357402</v>
      </c>
      <c r="J16" s="31">
        <f t="shared" ref="J16" si="22">IF($B$1="",I16/$B$1,I16/$B$1)</f>
        <v>0.40389518221515042</v>
      </c>
      <c r="K16" s="35"/>
      <c r="L16" s="29"/>
      <c r="M16" s="31"/>
      <c r="N16" s="35">
        <f t="shared" si="5"/>
        <v>-63176</v>
      </c>
      <c r="O16" s="29">
        <f t="shared" si="8"/>
        <v>-769008</v>
      </c>
      <c r="T16" s="679"/>
    </row>
    <row r="17" spans="1:20">
      <c r="A17" s="38">
        <f t="shared" si="6"/>
        <v>46265</v>
      </c>
      <c r="B17" s="49">
        <v>46824</v>
      </c>
      <c r="C17" s="29">
        <f t="shared" si="1"/>
        <v>815832</v>
      </c>
      <c r="D17" s="31">
        <f t="shared" si="0"/>
        <v>0.92196074531466132</v>
      </c>
      <c r="E17" s="49">
        <v>39364.06</v>
      </c>
      <c r="F17" s="29">
        <f t="shared" si="2"/>
        <v>320556.3</v>
      </c>
      <c r="G17" s="31">
        <f t="shared" si="3"/>
        <v>0.34834368252162357</v>
      </c>
      <c r="H17" s="49">
        <v>20891.930000000051</v>
      </c>
      <c r="I17" s="29">
        <v>378294</v>
      </c>
      <c r="J17" s="31">
        <v>0.42750494977895509</v>
      </c>
      <c r="K17" s="35"/>
      <c r="L17" s="29"/>
      <c r="M17" s="31"/>
      <c r="N17" s="35">
        <f t="shared" si="5"/>
        <v>-46824</v>
      </c>
      <c r="O17" s="29">
        <f t="shared" si="8"/>
        <v>-815832</v>
      </c>
      <c r="T17" s="679"/>
    </row>
    <row r="18" spans="1:20">
      <c r="A18" s="38">
        <f t="shared" si="6"/>
        <v>46295</v>
      </c>
      <c r="B18" s="49">
        <v>28232</v>
      </c>
      <c r="C18" s="29">
        <f t="shared" si="1"/>
        <v>844064</v>
      </c>
      <c r="D18" s="31">
        <f t="shared" si="0"/>
        <v>0.95386534793103761</v>
      </c>
      <c r="E18" s="49">
        <v>193689.92</v>
      </c>
      <c r="F18" s="29">
        <f t="shared" si="2"/>
        <v>514246.22</v>
      </c>
      <c r="G18" s="31">
        <f t="shared" si="3"/>
        <v>0.55882358885981953</v>
      </c>
      <c r="H18" s="49">
        <f>Progress!P78-'Physical-Chart Data'!I17</f>
        <v>12564.820000000007</v>
      </c>
      <c r="I18" s="29">
        <f t="shared" ref="I18" si="23">ROUND(I17+H18,0)</f>
        <v>390859</v>
      </c>
      <c r="J18" s="31">
        <f t="shared" ref="J18" si="24">IF($B$1="",I18/$B$1,I18/$B$1)</f>
        <v>0.44170448689551672</v>
      </c>
      <c r="K18" s="35"/>
      <c r="L18" s="29"/>
      <c r="M18" s="31"/>
      <c r="N18" s="35">
        <f t="shared" si="5"/>
        <v>-28232</v>
      </c>
      <c r="O18" s="29">
        <f t="shared" si="8"/>
        <v>-844064</v>
      </c>
      <c r="T18" s="679"/>
    </row>
    <row r="19" spans="1:20">
      <c r="A19" s="38">
        <f t="shared" si="6"/>
        <v>46326</v>
      </c>
      <c r="B19" s="49">
        <v>15464</v>
      </c>
      <c r="C19" s="29">
        <f t="shared" si="1"/>
        <v>859528</v>
      </c>
      <c r="D19" s="31">
        <f t="shared" si="0"/>
        <v>0.97134100586740924</v>
      </c>
      <c r="E19" s="49">
        <v>212177.58</v>
      </c>
      <c r="F19" s="29">
        <f t="shared" si="2"/>
        <v>726423.79999999993</v>
      </c>
      <c r="G19" s="31">
        <f t="shared" si="3"/>
        <v>0.78939375567833592</v>
      </c>
      <c r="H19" s="49">
        <v>12564.820000000007</v>
      </c>
      <c r="I19" s="29">
        <f>Progress!P78</f>
        <v>390858.82</v>
      </c>
      <c r="J19" s="31">
        <f>IF($E$1="",I19/$B$1,I19/$B$1)</f>
        <v>0.44170428347994323</v>
      </c>
      <c r="K19" s="35">
        <f>H19</f>
        <v>12564.820000000007</v>
      </c>
      <c r="L19" s="29">
        <f>I19</f>
        <v>390858.82</v>
      </c>
      <c r="M19" s="31">
        <f>J19</f>
        <v>0.44170428347994323</v>
      </c>
      <c r="N19" s="35">
        <f t="shared" si="5"/>
        <v>-2899</v>
      </c>
      <c r="O19" s="29">
        <f t="shared" si="8"/>
        <v>-846963</v>
      </c>
      <c r="T19" s="679"/>
    </row>
    <row r="20" spans="1:20">
      <c r="A20" s="38">
        <f t="shared" si="6"/>
        <v>46356</v>
      </c>
      <c r="B20" s="49">
        <v>15504</v>
      </c>
      <c r="C20" s="29">
        <f t="shared" si="1"/>
        <v>875032</v>
      </c>
      <c r="D20" s="31">
        <f t="shared" si="0"/>
        <v>0.98886186726455783</v>
      </c>
      <c r="E20" s="49">
        <v>128409.69</v>
      </c>
      <c r="F20" s="29">
        <f t="shared" si="2"/>
        <v>854833.49</v>
      </c>
      <c r="G20" s="31">
        <f t="shared" si="3"/>
        <v>0.92893462349487899</v>
      </c>
      <c r="H20" s="49"/>
      <c r="I20" s="29"/>
      <c r="J20" s="31"/>
      <c r="K20" s="35">
        <v>294723.40507123596</v>
      </c>
      <c r="L20" s="29">
        <f t="shared" ref="L20:L22" si="25">K20+L19</f>
        <v>685582.22507123603</v>
      </c>
      <c r="M20" s="31">
        <f>IF($E$1="",L20/$E$1,L20/$E$1)</f>
        <v>0.74501183396702209</v>
      </c>
      <c r="N20" s="35">
        <f t="shared" si="5"/>
        <v>279219</v>
      </c>
      <c r="O20" s="29">
        <f t="shared" si="8"/>
        <v>-567744</v>
      </c>
      <c r="T20" s="679"/>
    </row>
    <row r="21" spans="1:20">
      <c r="A21" s="38">
        <f t="shared" si="6"/>
        <v>46387</v>
      </c>
      <c r="B21" s="49">
        <v>6024</v>
      </c>
      <c r="C21" s="29">
        <f t="shared" si="1"/>
        <v>881056</v>
      </c>
      <c r="D21" s="31">
        <f t="shared" si="0"/>
        <v>0.99566950845756752</v>
      </c>
      <c r="E21" s="49">
        <v>65396.49</v>
      </c>
      <c r="F21" s="29">
        <f t="shared" si="2"/>
        <v>920229.98</v>
      </c>
      <c r="G21" s="31">
        <f t="shared" si="3"/>
        <v>1</v>
      </c>
      <c r="H21" s="35"/>
      <c r="I21" s="29"/>
      <c r="J21" s="31"/>
      <c r="K21" s="35">
        <v>229305.88822448062</v>
      </c>
      <c r="L21" s="29">
        <f t="shared" si="25"/>
        <v>914888.1132957167</v>
      </c>
      <c r="M21" s="31">
        <f t="shared" ref="M21:M22" si="26">IF($E$1="",L21/$E$1,L21/$E$1)</f>
        <v>0.99419507425276099</v>
      </c>
      <c r="N21" s="35">
        <f t="shared" si="5"/>
        <v>223282</v>
      </c>
      <c r="O21" s="29">
        <f t="shared" si="8"/>
        <v>-344462</v>
      </c>
      <c r="T21" s="679"/>
    </row>
    <row r="22" spans="1:20">
      <c r="A22" s="38">
        <f t="shared" si="6"/>
        <v>46418</v>
      </c>
      <c r="B22" s="49">
        <v>3832</v>
      </c>
      <c r="C22" s="29">
        <f t="shared" si="1"/>
        <v>884888</v>
      </c>
      <c r="D22" s="31">
        <f t="shared" si="0"/>
        <v>1</v>
      </c>
      <c r="E22" s="49"/>
      <c r="F22" s="29">
        <f t="shared" si="2"/>
        <v>920229.98</v>
      </c>
      <c r="G22" s="31">
        <f t="shared" si="3"/>
        <v>1</v>
      </c>
      <c r="H22" s="35"/>
      <c r="I22" s="29"/>
      <c r="J22" s="31"/>
      <c r="K22" s="35">
        <v>5341.8667042835168</v>
      </c>
      <c r="L22" s="29">
        <f t="shared" si="25"/>
        <v>920229.98000000021</v>
      </c>
      <c r="M22" s="31">
        <f t="shared" si="26"/>
        <v>1.0000000000000002</v>
      </c>
      <c r="N22" s="35">
        <f t="shared" si="5"/>
        <v>1510</v>
      </c>
      <c r="O22" s="29">
        <f t="shared" si="8"/>
        <v>-342952</v>
      </c>
      <c r="R22" s="3" t="s">
        <v>13</v>
      </c>
      <c r="T22" s="679"/>
    </row>
    <row r="23" spans="1:20">
      <c r="A23" s="38">
        <f t="shared" si="6"/>
        <v>46446</v>
      </c>
      <c r="B23" s="49"/>
      <c r="C23" s="29"/>
      <c r="D23" s="31"/>
      <c r="E23" s="49"/>
      <c r="F23" s="29"/>
      <c r="G23" s="31"/>
      <c r="H23" s="35"/>
      <c r="I23" s="29"/>
      <c r="J23" s="31"/>
      <c r="K23" s="35"/>
      <c r="L23" s="29"/>
      <c r="M23" s="31"/>
      <c r="N23" s="35">
        <f t="shared" ref="N23:N25" si="27">ROUND(K23-B23,0)</f>
        <v>0</v>
      </c>
      <c r="O23" s="29">
        <f t="shared" ref="O23:O25" si="28">N23+O22</f>
        <v>-342952</v>
      </c>
      <c r="T23" s="679"/>
    </row>
    <row r="24" spans="1:20">
      <c r="A24" s="38">
        <f t="shared" si="6"/>
        <v>46477</v>
      </c>
      <c r="B24" s="49"/>
      <c r="C24" s="29"/>
      <c r="D24" s="31"/>
      <c r="E24" s="49"/>
      <c r="F24" s="29"/>
      <c r="G24" s="31"/>
      <c r="H24" s="35"/>
      <c r="I24" s="29"/>
      <c r="J24" s="31"/>
      <c r="K24" s="35"/>
      <c r="L24" s="29"/>
      <c r="M24" s="31"/>
      <c r="N24" s="35">
        <f t="shared" si="27"/>
        <v>0</v>
      </c>
      <c r="O24" s="29">
        <f t="shared" si="28"/>
        <v>-342952</v>
      </c>
      <c r="T24" s="679"/>
    </row>
    <row r="25" spans="1:20">
      <c r="A25" s="38">
        <f t="shared" si="6"/>
        <v>46507</v>
      </c>
      <c r="B25" s="49"/>
      <c r="C25" s="29"/>
      <c r="D25" s="31"/>
      <c r="E25" s="49"/>
      <c r="F25" s="29"/>
      <c r="G25" s="31"/>
      <c r="H25" s="35"/>
      <c r="I25" s="29"/>
      <c r="J25" s="31"/>
      <c r="K25" s="35"/>
      <c r="L25" s="29"/>
      <c r="M25" s="31"/>
      <c r="N25" s="35">
        <f t="shared" si="27"/>
        <v>0</v>
      </c>
      <c r="O25" s="29">
        <f t="shared" si="28"/>
        <v>-342952</v>
      </c>
      <c r="T25" s="679"/>
    </row>
    <row r="26" spans="1:20">
      <c r="A26" s="38">
        <f t="shared" si="6"/>
        <v>46538</v>
      </c>
      <c r="B26" s="49"/>
      <c r="C26" s="29"/>
      <c r="D26" s="31"/>
      <c r="E26" s="49"/>
      <c r="F26" s="29"/>
      <c r="G26" s="31"/>
      <c r="H26" s="35"/>
      <c r="I26" s="29"/>
      <c r="J26" s="31"/>
      <c r="K26" s="35"/>
      <c r="L26" s="29"/>
      <c r="M26" s="31"/>
      <c r="N26" s="35">
        <f t="shared" ref="N26" si="29">ROUND(K26-B26,0)</f>
        <v>0</v>
      </c>
      <c r="O26" s="29">
        <f t="shared" ref="O26" si="30">N26+O25</f>
        <v>-342952</v>
      </c>
      <c r="T26" s="679"/>
    </row>
    <row r="27" spans="1:20">
      <c r="A27" s="38">
        <f t="shared" si="6"/>
        <v>46568</v>
      </c>
      <c r="B27" s="49"/>
      <c r="C27" s="29"/>
      <c r="D27" s="31"/>
      <c r="E27" s="49"/>
      <c r="F27" s="29"/>
      <c r="G27" s="31"/>
      <c r="H27" s="35"/>
      <c r="I27" s="29"/>
      <c r="J27" s="31"/>
      <c r="K27" s="35"/>
      <c r="L27" s="29"/>
      <c r="M27" s="31"/>
      <c r="N27" s="35"/>
      <c r="O27" s="29"/>
      <c r="T27" s="679"/>
    </row>
    <row r="28" spans="1:20">
      <c r="A28" s="38">
        <f t="shared" si="6"/>
        <v>46599</v>
      </c>
      <c r="B28" s="49"/>
      <c r="C28" s="29"/>
      <c r="D28" s="31"/>
      <c r="E28" s="49"/>
      <c r="F28" s="29"/>
      <c r="G28" s="31"/>
      <c r="H28" s="35"/>
      <c r="I28" s="29"/>
      <c r="J28" s="31"/>
      <c r="K28" s="35"/>
      <c r="L28" s="29"/>
      <c r="M28" s="31"/>
      <c r="N28" s="35"/>
      <c r="O28" s="29"/>
    </row>
    <row r="29" spans="1:20">
      <c r="A29" s="38">
        <f t="shared" si="6"/>
        <v>46630</v>
      </c>
      <c r="B29" s="49"/>
      <c r="C29" s="29"/>
      <c r="D29" s="30"/>
      <c r="E29" s="49"/>
      <c r="F29" s="29"/>
      <c r="G29" s="31"/>
      <c r="H29" s="35"/>
      <c r="I29" s="29"/>
      <c r="J29" s="31"/>
      <c r="K29" s="35"/>
      <c r="L29" s="29"/>
      <c r="M29" s="31"/>
      <c r="N29" s="35"/>
      <c r="O29" s="29"/>
    </row>
    <row r="30" spans="1:20">
      <c r="A30" s="38">
        <f t="shared" si="6"/>
        <v>46660</v>
      </c>
      <c r="B30" s="49"/>
      <c r="C30" s="29"/>
      <c r="D30" s="30"/>
      <c r="E30" s="49"/>
      <c r="F30" s="29"/>
      <c r="G30" s="30"/>
      <c r="H30" s="35"/>
      <c r="I30" s="29"/>
      <c r="J30" s="30"/>
      <c r="K30" s="35"/>
      <c r="L30" s="29"/>
      <c r="M30" s="31"/>
      <c r="N30" s="35"/>
      <c r="O30" s="29"/>
    </row>
    <row r="31" spans="1:20">
      <c r="A31" s="38">
        <f t="shared" si="6"/>
        <v>46691</v>
      </c>
      <c r="B31" s="49"/>
      <c r="C31" s="29"/>
      <c r="D31" s="30"/>
      <c r="E31" s="49"/>
      <c r="F31" s="29"/>
      <c r="G31" s="30"/>
      <c r="H31" s="35"/>
      <c r="I31" s="29"/>
      <c r="J31" s="30"/>
      <c r="K31" s="35"/>
      <c r="L31" s="29"/>
      <c r="M31" s="31"/>
      <c r="N31" s="35"/>
      <c r="O31" s="32"/>
    </row>
    <row r="32" spans="1:20">
      <c r="A32" s="38">
        <f t="shared" si="6"/>
        <v>46721</v>
      </c>
      <c r="B32" s="35"/>
      <c r="C32" s="29"/>
      <c r="D32" s="30"/>
      <c r="E32" s="35"/>
      <c r="F32" s="29"/>
      <c r="G32" s="30"/>
      <c r="H32" s="35"/>
      <c r="I32" s="29"/>
      <c r="J32" s="30"/>
      <c r="K32" s="35"/>
      <c r="L32" s="29"/>
      <c r="M32" s="31"/>
      <c r="N32" s="35"/>
      <c r="O32" s="32"/>
    </row>
    <row r="33" spans="1:48">
      <c r="A33" s="38">
        <f t="shared" si="6"/>
        <v>46752</v>
      </c>
      <c r="B33" s="35"/>
      <c r="C33" s="29"/>
      <c r="D33" s="30"/>
      <c r="E33" s="35"/>
      <c r="F33" s="29"/>
      <c r="G33" s="30"/>
      <c r="H33" s="35"/>
      <c r="I33" s="29"/>
      <c r="J33" s="30"/>
      <c r="K33" s="35"/>
      <c r="L33" s="29"/>
      <c r="M33" s="31"/>
      <c r="N33" s="35"/>
      <c r="O33" s="32"/>
    </row>
    <row r="34" spans="1:48">
      <c r="A34" s="38">
        <f t="shared" si="6"/>
        <v>46783</v>
      </c>
      <c r="B34" s="35"/>
      <c r="C34" s="29"/>
      <c r="D34" s="30"/>
      <c r="E34" s="35"/>
      <c r="F34" s="29"/>
      <c r="G34" s="30"/>
      <c r="H34" s="35"/>
      <c r="I34" s="29"/>
      <c r="J34" s="30"/>
      <c r="K34" s="35"/>
      <c r="L34" s="29"/>
      <c r="M34" s="31"/>
      <c r="N34" s="35"/>
      <c r="O34" s="32"/>
      <c r="S34" s="839"/>
    </row>
    <row r="35" spans="1:48">
      <c r="A35" s="38">
        <f t="shared" si="6"/>
        <v>46812</v>
      </c>
      <c r="B35" s="35"/>
      <c r="C35" s="29"/>
      <c r="D35" s="30"/>
      <c r="E35" s="35"/>
      <c r="F35" s="29"/>
      <c r="G35" s="30"/>
      <c r="H35" s="35"/>
      <c r="I35" s="29"/>
      <c r="J35" s="30"/>
      <c r="K35" s="35"/>
      <c r="L35" s="29"/>
      <c r="M35" s="31"/>
      <c r="N35" s="35"/>
      <c r="O35" s="32"/>
    </row>
    <row r="36" spans="1:48">
      <c r="A36" s="48"/>
      <c r="B36" s="33"/>
      <c r="C36" s="33"/>
      <c r="D36" s="33"/>
      <c r="E36" s="33"/>
      <c r="F36" s="33"/>
      <c r="G36" s="33"/>
      <c r="H36" s="33"/>
      <c r="I36" s="33"/>
      <c r="J36" s="33"/>
      <c r="K36" s="33"/>
      <c r="L36" s="33"/>
      <c r="M36" s="33"/>
      <c r="N36" s="33"/>
      <c r="O36" s="33"/>
    </row>
    <row r="37" spans="1:48" ht="15" thickBot="1"/>
    <row r="38" spans="1:48" ht="35.25" customHeight="1" thickTop="1" thickBot="1">
      <c r="B38" s="1958" t="s">
        <v>27</v>
      </c>
      <c r="C38" s="1959"/>
      <c r="D38" s="1959"/>
      <c r="E38" s="1959"/>
      <c r="F38" s="1959"/>
      <c r="G38" s="1959"/>
      <c r="H38" s="1959"/>
      <c r="I38" s="1959"/>
      <c r="J38" s="1959"/>
      <c r="K38" s="1959"/>
      <c r="L38" s="1959"/>
      <c r="M38" s="1959"/>
      <c r="N38" s="1959"/>
      <c r="O38" s="1959"/>
      <c r="P38" s="1959"/>
      <c r="Q38" s="1960"/>
      <c r="R38" s="36"/>
      <c r="S38" s="36"/>
      <c r="T38" s="36"/>
      <c r="U38" s="36"/>
      <c r="V38" s="36"/>
      <c r="W38" s="37"/>
      <c r="X38" s="1"/>
      <c r="Y38" s="1"/>
      <c r="Z38" s="1"/>
    </row>
    <row r="39" spans="1:48" ht="15" thickTop="1">
      <c r="B39" s="678"/>
    </row>
    <row r="40" spans="1:48">
      <c r="B40" s="678"/>
      <c r="E40" s="98"/>
      <c r="F40" s="654"/>
      <c r="G40" s="98"/>
      <c r="H40" s="654"/>
      <c r="I40" s="654"/>
      <c r="J40" s="98"/>
      <c r="K40" s="654"/>
      <c r="L40" s="690"/>
      <c r="M40" s="690"/>
      <c r="N40" s="654"/>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654"/>
      <c r="AU40" s="654"/>
      <c r="AV40" s="654"/>
    </row>
    <row r="41" spans="1:48">
      <c r="B41" s="678"/>
      <c r="E41" s="98"/>
      <c r="F41" s="654"/>
      <c r="G41" s="98"/>
      <c r="H41" s="654"/>
      <c r="I41" s="654"/>
      <c r="J41" s="690"/>
      <c r="K41" s="654"/>
      <c r="L41" s="654"/>
      <c r="M41" s="654"/>
      <c r="N41" s="654"/>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row>
    <row r="42" spans="1:48">
      <c r="B42" s="678"/>
      <c r="E42" s="98"/>
      <c r="F42" s="654"/>
      <c r="G42" s="98"/>
      <c r="H42" s="654"/>
      <c r="I42" s="654"/>
      <c r="J42" s="690"/>
      <c r="K42" s="654"/>
      <c r="L42" s="654"/>
      <c r="M42" s="654"/>
      <c r="N42" s="654"/>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row>
    <row r="43" spans="1:48">
      <c r="B43" s="678"/>
      <c r="E43" s="654"/>
      <c r="F43" s="654"/>
      <c r="G43" s="98"/>
      <c r="H43" s="654"/>
      <c r="I43" s="654"/>
      <c r="J43" s="690"/>
      <c r="K43" s="654"/>
      <c r="L43" s="654"/>
      <c r="M43" s="654"/>
      <c r="N43" s="654"/>
      <c r="O43" s="678"/>
      <c r="P43" s="678"/>
      <c r="Q43" s="678"/>
      <c r="R43" s="678"/>
      <c r="S43" s="678"/>
      <c r="T43" s="678"/>
      <c r="U43" s="678"/>
      <c r="V43" s="678"/>
      <c r="W43" s="678"/>
      <c r="X43" s="678"/>
      <c r="Y43" s="678"/>
      <c r="Z43" s="678"/>
      <c r="AA43" s="678"/>
      <c r="AB43" s="678"/>
      <c r="AC43" s="678"/>
      <c r="AD43" s="678"/>
      <c r="AE43" s="678"/>
      <c r="AF43" s="678"/>
      <c r="AG43" s="678"/>
      <c r="AH43" s="678"/>
      <c r="AI43" s="678"/>
      <c r="AJ43" s="678"/>
      <c r="AK43" s="678"/>
      <c r="AL43" s="678"/>
      <c r="AT43" s="654"/>
      <c r="AU43" s="654"/>
    </row>
    <row r="44" spans="1:48">
      <c r="B44" s="678"/>
      <c r="C44" s="678"/>
      <c r="D44" s="678"/>
      <c r="E44" s="678"/>
      <c r="F44" s="678"/>
      <c r="G44" s="678"/>
      <c r="H44" s="678"/>
      <c r="I44" s="678"/>
      <c r="J44" s="678"/>
      <c r="K44" s="678"/>
      <c r="L44" s="678"/>
      <c r="M44" s="678"/>
      <c r="N44" s="678"/>
      <c r="O44" s="678"/>
      <c r="P44" s="678"/>
      <c r="Q44" s="678"/>
      <c r="R44" s="678"/>
      <c r="S44" s="678"/>
      <c r="T44" s="678"/>
      <c r="U44" s="678"/>
      <c r="V44" s="678"/>
      <c r="W44" s="678"/>
      <c r="X44" s="678"/>
      <c r="Y44" s="678"/>
      <c r="Z44" s="678"/>
      <c r="AA44" s="678"/>
      <c r="AB44" s="678"/>
      <c r="AC44" s="678"/>
      <c r="AD44" s="678"/>
      <c r="AE44" s="678"/>
      <c r="AF44" s="678"/>
      <c r="AG44" s="678"/>
      <c r="AH44" s="678"/>
      <c r="AI44" s="678"/>
      <c r="AJ44" s="678"/>
      <c r="AK44" s="678"/>
      <c r="AL44" s="678"/>
      <c r="AT44" s="654"/>
      <c r="AU44" s="654"/>
      <c r="AV44" s="654"/>
    </row>
    <row r="45" spans="1:48">
      <c r="B45" s="678"/>
      <c r="C45" s="678"/>
      <c r="E45" s="678"/>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row>
    <row r="46" spans="1:48">
      <c r="A46" s="814"/>
      <c r="B46" s="18"/>
      <c r="C46" s="678"/>
      <c r="E46">
        <v>161769.78</v>
      </c>
      <c r="F46" s="678"/>
      <c r="G46" s="678"/>
      <c r="H46" s="678"/>
      <c r="I46" s="654">
        <v>161769.78</v>
      </c>
      <c r="J46" s="678">
        <f>I46/$I$66</f>
        <v>0.55674246604449684</v>
      </c>
      <c r="K46" s="678">
        <f>J46*$I$67</f>
        <v>0</v>
      </c>
      <c r="L46" s="678">
        <f>I46+K46</f>
        <v>161769.78</v>
      </c>
      <c r="M46" s="678"/>
      <c r="N46" s="678"/>
      <c r="O46" s="678"/>
      <c r="P46" s="678"/>
      <c r="Q46" s="678"/>
      <c r="R46" s="678"/>
      <c r="S46" s="654"/>
      <c r="T46" s="654"/>
      <c r="U46" s="654"/>
      <c r="V46" s="654"/>
      <c r="W46" s="654"/>
      <c r="X46" s="654"/>
      <c r="Y46" s="654"/>
      <c r="Z46" s="654"/>
      <c r="AA46" s="654"/>
      <c r="AB46" s="654"/>
      <c r="AC46" s="654"/>
      <c r="AD46" s="654"/>
      <c r="AE46" s="654"/>
      <c r="AF46" s="654"/>
      <c r="AG46" s="654"/>
      <c r="AH46" s="654"/>
      <c r="AI46" s="654"/>
    </row>
    <row r="47" spans="1:48">
      <c r="A47" s="814"/>
      <c r="B47" s="18"/>
      <c r="C47" s="678"/>
      <c r="E47">
        <v>125862.97</v>
      </c>
      <c r="F47" s="678"/>
      <c r="G47" s="678"/>
      <c r="H47" s="678"/>
      <c r="I47" s="654">
        <v>125862.97</v>
      </c>
      <c r="J47" s="678">
        <f t="shared" ref="J47:J61" si="31">I47/$I$66</f>
        <v>0.43316656733714121</v>
      </c>
      <c r="K47" s="678">
        <f t="shared" ref="K47:K61" si="32">J47*$I$67</f>
        <v>0</v>
      </c>
      <c r="L47" s="678">
        <f t="shared" ref="L47:L61" si="33">I47+K47</f>
        <v>125862.97</v>
      </c>
      <c r="M47" s="678"/>
      <c r="N47" s="678"/>
      <c r="O47" s="678"/>
      <c r="P47" s="678"/>
      <c r="Q47" s="678"/>
      <c r="R47" s="678"/>
    </row>
    <row r="48" spans="1:48">
      <c r="C48" s="678"/>
      <c r="E48">
        <v>2932.08</v>
      </c>
      <c r="F48" s="678"/>
      <c r="G48" s="678"/>
      <c r="H48" s="678"/>
      <c r="I48" s="654">
        <v>2932.08</v>
      </c>
      <c r="J48" s="678">
        <f t="shared" si="31"/>
        <v>1.0090966618361898E-2</v>
      </c>
      <c r="K48" s="678">
        <f t="shared" si="32"/>
        <v>0</v>
      </c>
      <c r="L48" s="678">
        <f t="shared" si="33"/>
        <v>2932.08</v>
      </c>
      <c r="M48" s="678"/>
      <c r="N48" s="678"/>
      <c r="O48" s="678"/>
      <c r="P48" s="678"/>
      <c r="Q48" s="678"/>
      <c r="R48" s="678"/>
      <c r="V48" s="680"/>
      <c r="X48" s="680"/>
      <c r="AE48" s="680"/>
    </row>
    <row r="49" spans="3:50">
      <c r="C49" s="678"/>
      <c r="F49" s="678"/>
      <c r="G49" s="678"/>
      <c r="H49" s="678"/>
      <c r="I49" s="654"/>
      <c r="J49" s="678">
        <f t="shared" si="31"/>
        <v>0</v>
      </c>
      <c r="K49" s="678">
        <f t="shared" si="32"/>
        <v>0</v>
      </c>
      <c r="L49" s="678">
        <f t="shared" si="33"/>
        <v>0</v>
      </c>
      <c r="M49" s="678"/>
      <c r="N49" s="678"/>
      <c r="O49" s="678"/>
      <c r="P49" s="678"/>
      <c r="Q49" s="678"/>
      <c r="R49" s="678"/>
    </row>
    <row r="50" spans="3:50">
      <c r="C50" s="678"/>
      <c r="F50" s="678"/>
      <c r="G50" s="678"/>
      <c r="H50" s="678"/>
      <c r="I50" s="654"/>
      <c r="J50" s="678">
        <f t="shared" si="31"/>
        <v>0</v>
      </c>
      <c r="K50" s="678">
        <f t="shared" si="32"/>
        <v>0</v>
      </c>
      <c r="L50" s="678">
        <f t="shared" si="33"/>
        <v>0</v>
      </c>
      <c r="M50" s="678"/>
      <c r="N50" s="678"/>
      <c r="O50" s="678"/>
      <c r="P50" s="678"/>
      <c r="Q50" s="678"/>
      <c r="R50" s="678"/>
      <c r="S50" s="98"/>
      <c r="T50" s="98"/>
      <c r="U50" s="98"/>
      <c r="V50" s="98"/>
      <c r="W50" s="98"/>
      <c r="X50" s="98"/>
      <c r="Y50" s="98"/>
      <c r="Z50" s="98"/>
      <c r="AA50" s="98"/>
      <c r="AB50" s="98"/>
      <c r="AC50" s="98"/>
      <c r="AD50" s="98"/>
      <c r="AE50" s="98"/>
      <c r="AF50" s="98"/>
      <c r="AG50" s="98"/>
      <c r="AH50" s="98"/>
      <c r="AI50" s="98"/>
    </row>
    <row r="51" spans="3:50">
      <c r="C51" s="678"/>
      <c r="F51" s="678"/>
      <c r="G51" s="678"/>
      <c r="H51" s="678"/>
      <c r="I51" s="654"/>
      <c r="J51" s="678">
        <f t="shared" si="31"/>
        <v>0</v>
      </c>
      <c r="K51" s="678">
        <f t="shared" si="32"/>
        <v>0</v>
      </c>
      <c r="L51" s="678">
        <f t="shared" si="33"/>
        <v>0</v>
      </c>
      <c r="M51" s="678"/>
      <c r="N51" s="678"/>
      <c r="O51" s="678"/>
      <c r="P51" s="678"/>
      <c r="Q51" s="678"/>
      <c r="R51" s="67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row>
    <row r="52" spans="3:50">
      <c r="C52" s="678"/>
      <c r="F52" s="678"/>
      <c r="G52" s="678"/>
      <c r="H52" s="678"/>
      <c r="I52" s="654"/>
      <c r="J52" s="678">
        <f t="shared" si="31"/>
        <v>0</v>
      </c>
      <c r="K52" s="678">
        <f t="shared" si="32"/>
        <v>0</v>
      </c>
      <c r="L52" s="678">
        <f t="shared" si="33"/>
        <v>0</v>
      </c>
      <c r="M52" s="678"/>
      <c r="N52" s="678"/>
      <c r="O52" s="678"/>
      <c r="P52" s="678"/>
      <c r="Q52" s="678"/>
      <c r="R52" s="678"/>
      <c r="S52" s="681"/>
      <c r="T52" s="681"/>
      <c r="U52" s="98"/>
      <c r="V52" s="681"/>
      <c r="W52" s="98"/>
      <c r="X52" s="98"/>
      <c r="Y52" s="681"/>
      <c r="Z52" s="98"/>
      <c r="AA52" s="98"/>
      <c r="AB52" s="98"/>
      <c r="AC52" s="678"/>
      <c r="AD52" s="678"/>
      <c r="AE52" s="678"/>
      <c r="AF52" s="678"/>
      <c r="AG52" s="678"/>
      <c r="AH52" s="678"/>
      <c r="AI52" s="678"/>
      <c r="AJ52" s="678"/>
      <c r="AK52" s="678"/>
      <c r="AL52" s="678"/>
      <c r="AM52" s="678"/>
      <c r="AN52" s="678"/>
      <c r="AO52" s="678"/>
      <c r="AP52" s="678"/>
      <c r="AQ52" s="678"/>
      <c r="AR52" s="678"/>
      <c r="AS52" s="678"/>
      <c r="AT52" s="678"/>
      <c r="AU52" s="678"/>
      <c r="AV52" s="678"/>
      <c r="AW52" s="678"/>
    </row>
    <row r="53" spans="3:50">
      <c r="C53" s="678"/>
      <c r="F53" s="678"/>
      <c r="G53" s="678"/>
      <c r="H53" s="678"/>
      <c r="I53" s="654"/>
      <c r="J53" s="678">
        <f t="shared" si="31"/>
        <v>0</v>
      </c>
      <c r="K53" s="678">
        <f t="shared" si="32"/>
        <v>0</v>
      </c>
      <c r="L53" s="678">
        <f t="shared" si="33"/>
        <v>0</v>
      </c>
      <c r="M53" s="678"/>
      <c r="N53" s="678"/>
      <c r="O53" s="678"/>
      <c r="P53" s="678"/>
      <c r="Q53" s="678"/>
      <c r="R53" s="678"/>
      <c r="S53" s="678"/>
      <c r="T53" s="678"/>
      <c r="U53" s="678"/>
      <c r="V53" s="678"/>
      <c r="W53" s="678"/>
      <c r="X53" s="678"/>
      <c r="Y53" s="678"/>
      <c r="Z53" s="678"/>
      <c r="AA53" s="678"/>
      <c r="AB53" s="678"/>
      <c r="AC53" s="678"/>
      <c r="AD53" s="678"/>
      <c r="AE53" s="678"/>
      <c r="AF53" s="678"/>
      <c r="AG53" s="678"/>
      <c r="AH53" s="678"/>
      <c r="AI53" s="678"/>
      <c r="AJ53" s="678"/>
      <c r="AK53" s="678"/>
      <c r="AL53" s="678"/>
      <c r="AM53" s="678"/>
      <c r="AN53" s="678"/>
      <c r="AO53" s="678"/>
      <c r="AP53" s="678"/>
      <c r="AQ53" s="678"/>
      <c r="AR53" s="678"/>
      <c r="AS53" s="678"/>
      <c r="AT53" s="678"/>
      <c r="AU53" s="678"/>
      <c r="AV53" s="678"/>
      <c r="AW53" s="678"/>
    </row>
    <row r="54" spans="3:50">
      <c r="C54" s="678"/>
      <c r="F54" s="678"/>
      <c r="G54" s="678"/>
      <c r="H54" s="678"/>
      <c r="I54" s="654"/>
      <c r="J54" s="678">
        <f t="shared" si="31"/>
        <v>0</v>
      </c>
      <c r="K54" s="678">
        <f t="shared" si="32"/>
        <v>0</v>
      </c>
      <c r="L54" s="678">
        <f t="shared" si="33"/>
        <v>0</v>
      </c>
      <c r="M54" s="678"/>
      <c r="N54" s="678"/>
      <c r="O54" s="678"/>
      <c r="P54" s="678"/>
      <c r="Q54" s="678"/>
      <c r="R54" s="678"/>
      <c r="S54" s="678"/>
      <c r="T54" s="678"/>
      <c r="U54" s="678"/>
      <c r="V54" s="678"/>
      <c r="W54" s="678"/>
      <c r="X54" s="678"/>
      <c r="Y54" s="678"/>
      <c r="Z54" s="678"/>
      <c r="AA54" s="678"/>
      <c r="AB54" s="678"/>
      <c r="AC54" s="98"/>
      <c r="AD54" s="98"/>
      <c r="AE54" s="98"/>
      <c r="AF54" s="98"/>
      <c r="AG54" s="98"/>
      <c r="AH54" s="98"/>
      <c r="AI54" s="98"/>
      <c r="AJ54" s="98"/>
      <c r="AK54" s="98"/>
      <c r="AL54" s="98"/>
      <c r="AM54" s="98"/>
      <c r="AN54" s="98"/>
      <c r="AO54" s="98"/>
      <c r="AP54" s="98"/>
      <c r="AQ54" s="98"/>
      <c r="AR54" s="98"/>
      <c r="AS54" s="98"/>
      <c r="AT54" s="98"/>
      <c r="AU54" s="98"/>
      <c r="AV54" s="98"/>
      <c r="AW54" s="98"/>
      <c r="AX54" s="98"/>
    </row>
    <row r="55" spans="3:50">
      <c r="C55" s="678"/>
      <c r="F55" s="678"/>
      <c r="G55" s="678"/>
      <c r="H55" s="678"/>
      <c r="I55" s="654"/>
      <c r="J55" s="678">
        <f t="shared" si="31"/>
        <v>0</v>
      </c>
      <c r="K55" s="678">
        <f t="shared" si="32"/>
        <v>0</v>
      </c>
      <c r="L55" s="678">
        <f t="shared" si="33"/>
        <v>0</v>
      </c>
      <c r="M55" s="678"/>
      <c r="N55" s="678"/>
      <c r="O55" s="678"/>
      <c r="P55" s="678"/>
      <c r="Q55" s="678"/>
      <c r="R55" s="678"/>
      <c r="S55" s="678"/>
      <c r="T55" s="678"/>
      <c r="U55" s="678"/>
      <c r="V55" s="678"/>
      <c r="W55" s="678"/>
      <c r="X55" s="678"/>
      <c r="Y55" s="678"/>
      <c r="Z55" s="678"/>
      <c r="AA55" s="678"/>
      <c r="AB55" s="678"/>
      <c r="AC55" s="678"/>
      <c r="AD55" s="678"/>
      <c r="AE55" s="678"/>
      <c r="AF55" s="678"/>
      <c r="AG55" s="678"/>
      <c r="AH55" s="678"/>
      <c r="AI55" s="678"/>
      <c r="AJ55" s="678"/>
      <c r="AK55" s="678"/>
      <c r="AL55" s="678"/>
      <c r="AM55" s="678"/>
      <c r="AN55" s="678"/>
      <c r="AO55" s="678"/>
      <c r="AP55" s="678"/>
      <c r="AQ55" s="678"/>
      <c r="AR55" s="678"/>
      <c r="AS55" s="678"/>
      <c r="AT55" s="678"/>
      <c r="AU55" s="678"/>
      <c r="AV55" s="678"/>
      <c r="AW55" s="678"/>
    </row>
    <row r="56" spans="3:50">
      <c r="C56" s="678"/>
      <c r="F56" s="678"/>
      <c r="G56" s="678"/>
      <c r="H56" s="678"/>
      <c r="I56" s="654"/>
      <c r="J56" s="678">
        <f t="shared" si="31"/>
        <v>0</v>
      </c>
      <c r="K56" s="678">
        <f t="shared" si="32"/>
        <v>0</v>
      </c>
      <c r="L56" s="678">
        <f t="shared" si="33"/>
        <v>0</v>
      </c>
      <c r="M56" s="678"/>
      <c r="N56" s="678"/>
      <c r="O56" s="678"/>
      <c r="P56" s="678"/>
      <c r="Q56" s="678"/>
      <c r="R56" s="678"/>
      <c r="S56" s="678"/>
      <c r="T56" s="678"/>
      <c r="U56" s="678"/>
      <c r="V56" s="678"/>
      <c r="W56" s="678"/>
      <c r="X56" s="678"/>
      <c r="Y56" s="678"/>
      <c r="Z56" s="678"/>
      <c r="AA56" s="678"/>
      <c r="AB56" s="678"/>
      <c r="AC56" s="678"/>
      <c r="AD56" s="678"/>
      <c r="AE56" s="678"/>
      <c r="AF56" s="678"/>
      <c r="AG56" s="678"/>
      <c r="AH56" s="678"/>
      <c r="AI56" s="98"/>
      <c r="AJ56" s="98"/>
      <c r="AK56" s="98"/>
    </row>
    <row r="57" spans="3:50">
      <c r="C57" s="678"/>
      <c r="F57" s="678"/>
      <c r="G57" s="678"/>
      <c r="H57" s="678"/>
      <c r="I57" s="654"/>
      <c r="J57" s="678">
        <f t="shared" si="31"/>
        <v>0</v>
      </c>
      <c r="K57" s="678">
        <f t="shared" si="32"/>
        <v>0</v>
      </c>
      <c r="L57" s="678">
        <f t="shared" si="33"/>
        <v>0</v>
      </c>
      <c r="M57" s="678"/>
      <c r="N57" s="678"/>
      <c r="O57" s="678"/>
      <c r="P57" s="678"/>
      <c r="Q57" s="678"/>
      <c r="R57" s="678"/>
      <c r="S57" s="678"/>
      <c r="T57" s="678"/>
      <c r="U57" s="678"/>
      <c r="V57" s="678"/>
      <c r="W57" s="678"/>
      <c r="X57" s="678"/>
      <c r="Y57" s="678"/>
      <c r="Z57" s="678"/>
      <c r="AA57" s="678"/>
      <c r="AB57" s="678"/>
      <c r="AC57" s="678"/>
      <c r="AD57" s="678"/>
      <c r="AE57" s="678"/>
      <c r="AF57" s="678"/>
      <c r="AG57" s="678"/>
      <c r="AH57" s="678"/>
      <c r="AI57" s="98"/>
      <c r="AJ57" s="98"/>
      <c r="AK57" s="98"/>
    </row>
    <row r="58" spans="3:50">
      <c r="C58" s="678"/>
      <c r="F58" s="678"/>
      <c r="G58" s="678"/>
      <c r="H58" s="678"/>
      <c r="I58" s="654"/>
      <c r="J58" s="678">
        <f t="shared" si="31"/>
        <v>0</v>
      </c>
      <c r="K58" s="678">
        <f t="shared" si="32"/>
        <v>0</v>
      </c>
      <c r="L58" s="678">
        <f t="shared" si="33"/>
        <v>0</v>
      </c>
      <c r="M58" s="678"/>
      <c r="N58" s="678"/>
      <c r="O58" s="678"/>
      <c r="P58" s="678"/>
      <c r="Q58" s="678"/>
      <c r="R58" s="678"/>
      <c r="S58" s="678"/>
      <c r="T58" s="678"/>
      <c r="U58" s="678"/>
      <c r="V58" s="678"/>
      <c r="W58" s="678"/>
      <c r="X58" s="678"/>
      <c r="Y58" s="678"/>
      <c r="Z58" s="678"/>
      <c r="AA58" s="678"/>
      <c r="AB58" s="678"/>
      <c r="AC58" s="678"/>
      <c r="AD58" s="678"/>
      <c r="AE58" s="678"/>
      <c r="AF58" s="678"/>
      <c r="AG58" s="678"/>
      <c r="AH58" s="678"/>
      <c r="AI58" s="98"/>
      <c r="AJ58" s="98"/>
      <c r="AK58" s="98"/>
    </row>
    <row r="59" spans="3:50">
      <c r="C59" s="678"/>
      <c r="F59" s="678"/>
      <c r="G59" s="678"/>
      <c r="H59" s="678"/>
      <c r="I59" s="654"/>
      <c r="J59" s="678">
        <f t="shared" si="31"/>
        <v>0</v>
      </c>
      <c r="K59" s="678">
        <f t="shared" si="32"/>
        <v>0</v>
      </c>
      <c r="L59" s="678">
        <f t="shared" si="33"/>
        <v>0</v>
      </c>
      <c r="M59" s="678"/>
      <c r="N59" s="678"/>
      <c r="O59" s="678"/>
      <c r="P59" s="678"/>
      <c r="Q59" s="678"/>
      <c r="R59" s="678"/>
      <c r="S59" s="98"/>
      <c r="T59" s="98"/>
      <c r="U59" s="98"/>
      <c r="V59" s="98"/>
      <c r="W59" s="98"/>
      <c r="X59" s="98"/>
      <c r="Y59" s="98"/>
      <c r="Z59" s="98"/>
      <c r="AA59" s="98"/>
      <c r="AB59" s="98"/>
      <c r="AC59" s="98"/>
      <c r="AD59" s="98"/>
      <c r="AE59" s="98"/>
      <c r="AF59" s="98"/>
      <c r="AG59" s="98"/>
      <c r="AH59" s="98"/>
      <c r="AI59" s="98"/>
      <c r="AJ59" s="98"/>
      <c r="AK59" s="98"/>
    </row>
    <row r="60" spans="3:50">
      <c r="C60" s="678"/>
      <c r="F60" s="678"/>
      <c r="G60" s="678"/>
      <c r="H60" s="678"/>
      <c r="J60" s="678">
        <f t="shared" si="31"/>
        <v>0</v>
      </c>
      <c r="K60" s="678">
        <f t="shared" si="32"/>
        <v>0</v>
      </c>
      <c r="L60" s="678">
        <f t="shared" si="33"/>
        <v>0</v>
      </c>
      <c r="M60" s="678"/>
      <c r="N60" s="678"/>
      <c r="O60" s="678"/>
      <c r="P60" s="678"/>
      <c r="Q60" s="678"/>
      <c r="R60" s="678"/>
      <c r="S60" s="98"/>
      <c r="T60" s="98"/>
      <c r="U60" s="98"/>
      <c r="V60" s="98"/>
      <c r="W60" s="98"/>
      <c r="X60" s="98"/>
      <c r="Y60" s="98"/>
      <c r="Z60" s="98"/>
      <c r="AA60" s="98"/>
      <c r="AB60" s="98"/>
      <c r="AC60" s="98"/>
      <c r="AD60" s="98"/>
      <c r="AE60" s="98"/>
      <c r="AF60" s="98"/>
      <c r="AG60" s="98"/>
      <c r="AH60" s="98"/>
      <c r="AI60" s="98"/>
      <c r="AJ60" s="98"/>
      <c r="AK60" s="98"/>
    </row>
    <row r="61" spans="3:50">
      <c r="C61" s="678"/>
      <c r="D61" s="678"/>
      <c r="F61" s="678"/>
      <c r="G61" s="678"/>
      <c r="H61" s="678"/>
      <c r="J61" s="678">
        <f t="shared" si="31"/>
        <v>0</v>
      </c>
      <c r="K61" s="678">
        <f t="shared" si="32"/>
        <v>0</v>
      </c>
      <c r="L61" s="678">
        <f t="shared" si="33"/>
        <v>0</v>
      </c>
      <c r="M61" s="678"/>
      <c r="N61" s="678"/>
      <c r="O61" s="678"/>
      <c r="P61" s="678"/>
      <c r="Q61" s="678"/>
      <c r="R61" s="678"/>
      <c r="S61" s="98"/>
      <c r="T61" s="98"/>
      <c r="U61" s="98"/>
      <c r="V61" s="98"/>
      <c r="W61" s="98"/>
      <c r="X61" s="98"/>
      <c r="Y61" s="98"/>
      <c r="Z61" s="98"/>
      <c r="AA61" s="98"/>
      <c r="AB61" s="98"/>
      <c r="AC61" s="98"/>
      <c r="AD61" s="98"/>
      <c r="AE61" s="98"/>
      <c r="AF61" s="98"/>
      <c r="AG61" s="98"/>
      <c r="AH61" s="98"/>
      <c r="AI61" s="98"/>
      <c r="AJ61" s="98"/>
      <c r="AK61" s="98"/>
    </row>
    <row r="62" spans="3:50">
      <c r="C62" s="678"/>
      <c r="D62" s="678"/>
      <c r="F62" s="678"/>
      <c r="G62" s="678"/>
      <c r="H62" s="678"/>
      <c r="I62" s="678"/>
      <c r="J62" s="678">
        <f t="shared" ref="J62" si="34">I62/$I$66</f>
        <v>0</v>
      </c>
      <c r="K62" s="678">
        <f t="shared" ref="K62" si="35">J62*$I$67</f>
        <v>0</v>
      </c>
      <c r="L62" s="678">
        <f t="shared" ref="L62" si="36">I62+K62</f>
        <v>0</v>
      </c>
      <c r="M62" s="678"/>
      <c r="N62" s="678"/>
      <c r="O62" s="678"/>
      <c r="P62" s="678"/>
      <c r="Q62" s="678"/>
      <c r="R62" s="678"/>
    </row>
    <row r="63" spans="3:50">
      <c r="C63" s="678"/>
      <c r="D63" s="678"/>
      <c r="E63" s="678"/>
      <c r="F63" s="678"/>
      <c r="G63" s="678"/>
      <c r="H63" s="678"/>
      <c r="I63" s="678"/>
      <c r="J63" s="678"/>
      <c r="K63" s="678"/>
      <c r="L63" s="678">
        <f>SUM(L46:L62)</f>
        <v>290564.83</v>
      </c>
      <c r="M63" s="678"/>
      <c r="N63" s="678"/>
      <c r="O63" s="678"/>
      <c r="P63" s="678"/>
      <c r="Q63" s="678"/>
      <c r="R63" s="678"/>
    </row>
    <row r="64" spans="3:50">
      <c r="C64" s="678"/>
      <c r="D64" s="678"/>
      <c r="E64" s="678"/>
      <c r="F64" s="678"/>
      <c r="G64" s="678"/>
      <c r="H64" s="678"/>
      <c r="I64" s="678"/>
      <c r="J64" s="678"/>
      <c r="K64" s="678"/>
      <c r="L64" s="678"/>
      <c r="M64" s="678"/>
      <c r="N64" s="678"/>
      <c r="O64" s="678"/>
      <c r="P64" s="678"/>
      <c r="Q64" s="678"/>
      <c r="R64" s="678"/>
    </row>
    <row r="65" spans="1:47">
      <c r="C65" s="678"/>
      <c r="D65" s="678"/>
      <c r="E65" s="678"/>
      <c r="F65" s="678"/>
      <c r="G65" s="678"/>
      <c r="H65" s="678"/>
      <c r="I65" s="678"/>
      <c r="J65" s="678"/>
      <c r="K65" s="678"/>
      <c r="L65" s="678"/>
      <c r="M65" s="678"/>
      <c r="N65" s="678"/>
      <c r="O65" s="678"/>
      <c r="P65" s="678"/>
      <c r="Q65" s="678"/>
      <c r="R65" s="678"/>
    </row>
    <row r="66" spans="1:47">
      <c r="C66" s="678"/>
      <c r="D66" s="678"/>
      <c r="E66" s="678"/>
      <c r="F66" s="678"/>
      <c r="G66" s="678"/>
      <c r="H66" s="678"/>
      <c r="I66" s="678">
        <f>SUM(I46:I62)</f>
        <v>290564.83</v>
      </c>
      <c r="J66" s="678"/>
      <c r="K66" s="678"/>
      <c r="L66" s="678"/>
      <c r="M66" s="678"/>
      <c r="N66" s="678"/>
      <c r="O66" s="678"/>
      <c r="P66" s="678"/>
      <c r="Q66" s="678"/>
      <c r="R66" s="678"/>
    </row>
    <row r="67" spans="1:47">
      <c r="C67" s="678"/>
      <c r="D67" s="678"/>
      <c r="E67" s="678"/>
      <c r="F67" s="678"/>
      <c r="G67" s="678"/>
      <c r="H67" s="678"/>
      <c r="I67" s="678">
        <f>E1-L22</f>
        <v>0</v>
      </c>
      <c r="J67" s="678"/>
      <c r="K67" s="678"/>
      <c r="L67" s="678"/>
      <c r="M67" s="678"/>
      <c r="N67" s="678"/>
      <c r="O67" s="678"/>
      <c r="P67" s="678"/>
      <c r="Q67" s="678"/>
      <c r="R67" s="678"/>
    </row>
    <row r="68" spans="1:47">
      <c r="C68" s="678"/>
      <c r="D68" s="678"/>
      <c r="E68" s="678"/>
      <c r="F68" s="678"/>
      <c r="G68" s="678"/>
      <c r="H68" s="678"/>
      <c r="I68" s="678"/>
      <c r="J68" s="678"/>
      <c r="K68" s="678"/>
      <c r="L68" s="678"/>
      <c r="M68" s="678"/>
      <c r="N68" s="678"/>
      <c r="O68" s="678"/>
      <c r="P68" s="678"/>
      <c r="Q68" s="678"/>
      <c r="R68" s="678"/>
    </row>
    <row r="69" spans="1:47">
      <c r="C69" s="678"/>
      <c r="D69" s="678"/>
      <c r="E69" s="678"/>
      <c r="F69" s="678"/>
      <c r="G69" s="678"/>
      <c r="H69" s="678"/>
      <c r="I69" s="678"/>
      <c r="J69" s="678"/>
      <c r="K69" s="678"/>
      <c r="L69" s="678"/>
      <c r="M69" s="678"/>
      <c r="N69" s="678"/>
      <c r="O69" s="678"/>
      <c r="P69" s="678"/>
      <c r="Q69" s="678"/>
      <c r="R69" s="678"/>
    </row>
    <row r="70" spans="1:47">
      <c r="E70" s="678"/>
      <c r="F70" s="678"/>
      <c r="G70" s="678"/>
      <c r="H70" s="678"/>
      <c r="I70" s="678"/>
      <c r="J70" s="678"/>
      <c r="K70" s="678"/>
      <c r="L70" s="678"/>
      <c r="M70" s="678"/>
      <c r="N70" s="678"/>
    </row>
    <row r="71" spans="1:47">
      <c r="E71" s="678"/>
      <c r="F71" s="678"/>
      <c r="G71" s="678"/>
      <c r="H71" s="678"/>
      <c r="I71" s="678"/>
      <c r="J71" s="678"/>
      <c r="L71" s="678"/>
      <c r="M71" s="678"/>
      <c r="N71" s="678"/>
    </row>
    <row r="72" spans="1:47">
      <c r="A72" s="45" t="s">
        <v>842</v>
      </c>
      <c r="B72" t="s">
        <v>843</v>
      </c>
      <c r="C72" t="s">
        <v>844</v>
      </c>
      <c r="D72" t="s">
        <v>851</v>
      </c>
      <c r="E72" s="678" t="s">
        <v>852</v>
      </c>
      <c r="F72" s="678" t="s">
        <v>853</v>
      </c>
      <c r="G72" s="678" t="s">
        <v>797</v>
      </c>
      <c r="H72" s="678" t="s">
        <v>845</v>
      </c>
      <c r="I72" s="678" t="s">
        <v>846</v>
      </c>
      <c r="J72" s="678" t="s">
        <v>6190</v>
      </c>
      <c r="K72" t="s">
        <v>6191</v>
      </c>
      <c r="L72" s="678" t="s">
        <v>854</v>
      </c>
      <c r="M72" s="678" t="s">
        <v>855</v>
      </c>
      <c r="N72" s="678" t="s">
        <v>848</v>
      </c>
      <c r="O72" t="s">
        <v>880</v>
      </c>
      <c r="P72" t="s">
        <v>849</v>
      </c>
      <c r="Q72" t="s">
        <v>856</v>
      </c>
      <c r="R72" t="s">
        <v>858</v>
      </c>
      <c r="S72" t="s">
        <v>859</v>
      </c>
      <c r="T72" t="s">
        <v>857</v>
      </c>
      <c r="U72" t="s">
        <v>860</v>
      </c>
      <c r="V72" t="s">
        <v>847</v>
      </c>
      <c r="W72" t="s">
        <v>872</v>
      </c>
      <c r="X72" t="s">
        <v>881</v>
      </c>
      <c r="Y72" t="s">
        <v>861</v>
      </c>
      <c r="Z72" t="s">
        <v>850</v>
      </c>
      <c r="AA72" t="s">
        <v>873</v>
      </c>
      <c r="AB72" s="98">
        <v>45839</v>
      </c>
      <c r="AC72" s="98">
        <v>45870</v>
      </c>
      <c r="AD72" s="98">
        <v>45901</v>
      </c>
      <c r="AE72" s="98">
        <v>45931</v>
      </c>
      <c r="AF72" s="98">
        <v>45962</v>
      </c>
      <c r="AG72" s="98">
        <v>45992</v>
      </c>
      <c r="AH72" s="98">
        <v>46023</v>
      </c>
      <c r="AI72" s="98">
        <v>46054</v>
      </c>
      <c r="AJ72" s="98">
        <v>46082</v>
      </c>
      <c r="AK72" s="98">
        <v>46113</v>
      </c>
      <c r="AL72" s="98">
        <v>46143</v>
      </c>
      <c r="AM72" s="98">
        <v>46174</v>
      </c>
      <c r="AN72" s="98">
        <v>46204</v>
      </c>
      <c r="AO72" s="98">
        <v>46235</v>
      </c>
      <c r="AP72" s="98">
        <v>46266</v>
      </c>
      <c r="AQ72" s="98">
        <v>46296</v>
      </c>
      <c r="AR72" s="98">
        <v>46327</v>
      </c>
      <c r="AS72" s="98">
        <v>46357</v>
      </c>
      <c r="AT72" s="98">
        <v>46388</v>
      </c>
      <c r="AU72" s="98">
        <v>46419</v>
      </c>
    </row>
    <row r="73" spans="1:47">
      <c r="A73" s="45" t="s">
        <v>5</v>
      </c>
      <c r="C73">
        <v>403.32</v>
      </c>
      <c r="D73">
        <v>4851</v>
      </c>
      <c r="E73" s="678">
        <v>45868</v>
      </c>
      <c r="F73" s="678">
        <v>46416</v>
      </c>
      <c r="G73" s="678" t="s">
        <v>1169</v>
      </c>
      <c r="H73" s="678">
        <v>46433</v>
      </c>
      <c r="I73" s="678">
        <v>198906162.61000001</v>
      </c>
      <c r="J73" s="678">
        <v>94879033.099999994</v>
      </c>
      <c r="L73" s="678">
        <v>0.72330000000000005</v>
      </c>
      <c r="M73" s="678">
        <v>0.51490000000000002</v>
      </c>
      <c r="N73" s="678">
        <v>143859912.52000001</v>
      </c>
      <c r="O73" s="654">
        <v>104023764.29000001</v>
      </c>
      <c r="P73" s="654">
        <v>102415935.06999999</v>
      </c>
      <c r="R73" s="690">
        <v>0.4249</v>
      </c>
      <c r="T73" s="690">
        <v>0.44350000000000001</v>
      </c>
      <c r="U73" s="690">
        <v>0.76859999999999995</v>
      </c>
      <c r="V73">
        <v>920230</v>
      </c>
      <c r="W73">
        <v>560205.93999999994</v>
      </c>
      <c r="X73" s="690">
        <v>0.42470000000000002</v>
      </c>
      <c r="Y73">
        <v>390757.02</v>
      </c>
      <c r="Z73">
        <v>390858.81</v>
      </c>
      <c r="AA73" t="s">
        <v>875</v>
      </c>
      <c r="AD73" s="654">
        <v>579721.05000000005</v>
      </c>
      <c r="AE73" s="654">
        <v>2766044.15</v>
      </c>
      <c r="AF73" s="654">
        <v>6811937.1500000004</v>
      </c>
      <c r="AG73" s="654">
        <v>11987993.41</v>
      </c>
      <c r="AH73" s="654">
        <v>11446385.539999999</v>
      </c>
      <c r="AI73" s="654">
        <v>10615173.939999999</v>
      </c>
      <c r="AJ73" s="654">
        <v>10022944.17</v>
      </c>
      <c r="AK73" s="654">
        <v>6795310</v>
      </c>
      <c r="AL73" s="654">
        <v>3552179.39</v>
      </c>
      <c r="AM73" s="654">
        <v>4794240.05</v>
      </c>
      <c r="AN73" s="654">
        <v>5849011.6200000001</v>
      </c>
      <c r="AO73" s="654">
        <v>11489123.609999999</v>
      </c>
      <c r="AP73" s="654">
        <v>14159655.789999999</v>
      </c>
      <c r="AQ73" s="654">
        <v>53983897.810000002</v>
      </c>
      <c r="AR73" s="654">
        <v>23877726.039999999</v>
      </c>
      <c r="AS73" s="654">
        <v>16884651.170000002</v>
      </c>
      <c r="AT73" s="654">
        <v>3286802.51</v>
      </c>
    </row>
    <row r="74" spans="1:47">
      <c r="A74" s="45" t="s">
        <v>5</v>
      </c>
      <c r="C74">
        <v>403.32</v>
      </c>
      <c r="D74">
        <v>4851</v>
      </c>
      <c r="E74" s="678">
        <v>45868</v>
      </c>
      <c r="F74" s="678">
        <v>46416</v>
      </c>
      <c r="G74" s="678" t="s">
        <v>1169</v>
      </c>
      <c r="H74" s="678">
        <v>46433</v>
      </c>
      <c r="I74" s="678">
        <v>198906162.61000001</v>
      </c>
      <c r="J74" s="678">
        <v>94879033.099999994</v>
      </c>
      <c r="L74" s="678">
        <v>0.72330000000000005</v>
      </c>
      <c r="M74" s="678">
        <v>0.51490000000000002</v>
      </c>
      <c r="N74" s="678">
        <v>143859912.52000001</v>
      </c>
      <c r="O74" s="654">
        <v>104023764.29000001</v>
      </c>
      <c r="P74" s="654">
        <v>102415935.06999999</v>
      </c>
      <c r="R74" s="690">
        <v>0.4249</v>
      </c>
      <c r="T74" s="690">
        <v>0.44350000000000001</v>
      </c>
      <c r="U74" s="690">
        <v>0.76859999999999995</v>
      </c>
      <c r="V74">
        <v>920230</v>
      </c>
      <c r="W74">
        <v>560205.93999999994</v>
      </c>
      <c r="X74" s="690">
        <v>0.42470000000000002</v>
      </c>
      <c r="Y74">
        <v>390757.02</v>
      </c>
      <c r="Z74">
        <v>390858.81</v>
      </c>
      <c r="AA74" t="s">
        <v>876</v>
      </c>
      <c r="AD74" s="654">
        <v>579721.05000000005</v>
      </c>
      <c r="AE74" s="654">
        <v>3345765.2</v>
      </c>
      <c r="AF74" s="654">
        <v>10157702.35</v>
      </c>
      <c r="AG74" s="654">
        <v>22145695.760000002</v>
      </c>
      <c r="AH74" s="654">
        <v>33592081.299999997</v>
      </c>
      <c r="AI74" s="654">
        <v>44207255.240000002</v>
      </c>
      <c r="AJ74" s="654">
        <v>54230199.409999996</v>
      </c>
      <c r="AK74" s="654">
        <v>61025509.409999996</v>
      </c>
      <c r="AL74" s="654">
        <v>64577688.799999997</v>
      </c>
      <c r="AM74" s="654">
        <v>69371928.849999994</v>
      </c>
      <c r="AN74" s="654">
        <v>75220940.469999999</v>
      </c>
      <c r="AO74" s="654">
        <v>86710064.069999993</v>
      </c>
      <c r="AP74" s="654">
        <v>100869719.86</v>
      </c>
      <c r="AQ74" s="654">
        <v>154853617.66999999</v>
      </c>
      <c r="AR74" s="654">
        <v>178731343.71000001</v>
      </c>
      <c r="AS74" s="654">
        <v>195615994.88</v>
      </c>
      <c r="AT74" s="654">
        <v>198902797.38999999</v>
      </c>
      <c r="AU74" s="654">
        <v>198902797.38999999</v>
      </c>
    </row>
    <row r="75" spans="1:47">
      <c r="A75" s="45" t="s">
        <v>5</v>
      </c>
      <c r="C75">
        <v>403.32</v>
      </c>
      <c r="D75">
        <v>4851</v>
      </c>
      <c r="E75" s="678">
        <v>45868</v>
      </c>
      <c r="F75" s="678">
        <v>46416</v>
      </c>
      <c r="G75" s="678" t="s">
        <v>1169</v>
      </c>
      <c r="H75" s="678">
        <v>46433</v>
      </c>
      <c r="I75" s="678">
        <v>198906162.61000001</v>
      </c>
      <c r="J75" s="678">
        <v>94879033.099999994</v>
      </c>
      <c r="L75" s="678">
        <v>0.72330000000000005</v>
      </c>
      <c r="M75" s="678">
        <v>0.51490000000000002</v>
      </c>
      <c r="N75" s="678">
        <v>143859912.52000001</v>
      </c>
      <c r="O75" s="654">
        <v>104023764.29000001</v>
      </c>
      <c r="P75" s="654">
        <v>102415935.06999999</v>
      </c>
      <c r="R75" s="690">
        <v>0.4249</v>
      </c>
      <c r="T75" s="690">
        <v>0.44350000000000001</v>
      </c>
      <c r="U75" s="690">
        <v>0.76859999999999995</v>
      </c>
      <c r="V75">
        <v>920230</v>
      </c>
      <c r="W75">
        <v>560205.93999999994</v>
      </c>
      <c r="X75" s="690">
        <v>0.42470000000000002</v>
      </c>
      <c r="Y75">
        <v>390757.02</v>
      </c>
      <c r="Z75">
        <v>390858.81</v>
      </c>
      <c r="AA75" t="s">
        <v>877</v>
      </c>
      <c r="AC75">
        <v>138.51</v>
      </c>
      <c r="AD75">
        <v>2852.79</v>
      </c>
      <c r="AE75">
        <v>6198.57</v>
      </c>
      <c r="AF75">
        <v>8830.85</v>
      </c>
      <c r="AG75">
        <v>18495.84</v>
      </c>
      <c r="AH75">
        <v>27067.47</v>
      </c>
      <c r="AI75">
        <v>33980.82</v>
      </c>
      <c r="AJ75">
        <v>31896.76</v>
      </c>
      <c r="AK75">
        <v>42004.3</v>
      </c>
      <c r="AL75">
        <v>35368.79</v>
      </c>
      <c r="AM75">
        <v>37324.53</v>
      </c>
      <c r="AN75">
        <v>37033.01</v>
      </c>
      <c r="AO75">
        <v>39364.06</v>
      </c>
      <c r="AP75">
        <v>55382.51</v>
      </c>
      <c r="AQ75">
        <v>253100.52</v>
      </c>
      <c r="AR75">
        <v>161769.78</v>
      </c>
      <c r="AS75">
        <v>125862.97</v>
      </c>
      <c r="AT75">
        <v>2932.08</v>
      </c>
    </row>
    <row r="76" spans="1:47">
      <c r="A76" s="45" t="s">
        <v>5</v>
      </c>
      <c r="C76">
        <v>403.32</v>
      </c>
      <c r="D76">
        <v>4851</v>
      </c>
      <c r="E76" s="678">
        <v>45868</v>
      </c>
      <c r="F76" s="678">
        <v>46416</v>
      </c>
      <c r="G76" s="678" t="s">
        <v>1169</v>
      </c>
      <c r="H76" s="678">
        <v>46433</v>
      </c>
      <c r="I76" s="678">
        <v>198906162.61000001</v>
      </c>
      <c r="J76" s="678">
        <v>94879033.099999994</v>
      </c>
      <c r="L76" s="678">
        <v>0.72330000000000005</v>
      </c>
      <c r="M76" s="678">
        <v>0.51490000000000002</v>
      </c>
      <c r="N76" s="678">
        <v>143859912.52000001</v>
      </c>
      <c r="O76" s="654">
        <v>104023764.29000001</v>
      </c>
      <c r="P76" s="654">
        <v>102415935.06999999</v>
      </c>
      <c r="R76" s="690">
        <v>0.4249</v>
      </c>
      <c r="T76" s="690">
        <v>0.44350000000000001</v>
      </c>
      <c r="U76" s="690">
        <v>0.76859999999999995</v>
      </c>
      <c r="V76">
        <v>920230</v>
      </c>
      <c r="W76">
        <v>560205.93999999994</v>
      </c>
      <c r="X76" s="690">
        <v>0.42470000000000002</v>
      </c>
      <c r="Y76">
        <v>390757.02</v>
      </c>
      <c r="Z76">
        <v>390858.81</v>
      </c>
      <c r="AA76" t="s">
        <v>878</v>
      </c>
      <c r="AC76">
        <v>138.51</v>
      </c>
      <c r="AD76">
        <v>2991.3</v>
      </c>
      <c r="AE76">
        <v>9189.8700000000008</v>
      </c>
      <c r="AF76">
        <v>18020.72</v>
      </c>
      <c r="AG76">
        <v>36516.559999999998</v>
      </c>
      <c r="AH76">
        <v>63584.03</v>
      </c>
      <c r="AI76">
        <v>97564.85</v>
      </c>
      <c r="AJ76">
        <v>129461.61</v>
      </c>
      <c r="AK76">
        <v>171465.91</v>
      </c>
      <c r="AL76">
        <v>206834.7</v>
      </c>
      <c r="AM76">
        <v>244159.24</v>
      </c>
      <c r="AN76">
        <v>281192.25</v>
      </c>
      <c r="AO76">
        <v>320556.31</v>
      </c>
      <c r="AP76">
        <v>375938.82</v>
      </c>
      <c r="AQ76">
        <v>629039.34</v>
      </c>
      <c r="AR76">
        <v>790809.12</v>
      </c>
      <c r="AS76">
        <v>916672.09</v>
      </c>
      <c r="AT76">
        <v>919604.17</v>
      </c>
      <c r="AU76">
        <v>919604.17</v>
      </c>
    </row>
    <row r="77" spans="1:47">
      <c r="E77" s="678"/>
      <c r="F77" s="678"/>
      <c r="G77" s="678"/>
      <c r="H77" s="678"/>
      <c r="I77" s="678"/>
      <c r="J77" s="678"/>
      <c r="L77" s="678"/>
      <c r="M77" s="678"/>
      <c r="N77" s="678"/>
      <c r="O77" s="654"/>
      <c r="P77" s="654"/>
      <c r="R77" s="690"/>
      <c r="T77" s="690"/>
      <c r="U77" s="690"/>
      <c r="X77" s="690"/>
      <c r="AD77" s="654"/>
      <c r="AE77" s="654"/>
      <c r="AF77" s="654"/>
      <c r="AG77" s="654"/>
      <c r="AH77" s="654"/>
      <c r="AI77" s="654"/>
      <c r="AJ77" s="654"/>
      <c r="AK77" s="654"/>
      <c r="AL77" s="654"/>
      <c r="AM77" s="654"/>
      <c r="AN77" s="654"/>
      <c r="AO77" s="654"/>
      <c r="AP77" s="654"/>
      <c r="AQ77" s="654"/>
      <c r="AR77" s="654"/>
      <c r="AS77" s="654"/>
      <c r="AT77" s="654"/>
    </row>
    <row r="78" spans="1:47">
      <c r="E78" s="678"/>
      <c r="F78" s="678"/>
      <c r="G78" s="678"/>
      <c r="H78" s="678"/>
      <c r="I78" s="678"/>
      <c r="J78" s="678"/>
      <c r="L78" s="678"/>
      <c r="M78" s="678"/>
      <c r="N78" s="678"/>
      <c r="O78" s="654"/>
      <c r="P78" s="654"/>
      <c r="R78" s="690"/>
      <c r="T78" s="690"/>
      <c r="U78" s="690"/>
      <c r="X78" s="690"/>
      <c r="AD78" s="654"/>
      <c r="AE78" s="654"/>
      <c r="AF78" s="654"/>
      <c r="AG78" s="654"/>
      <c r="AH78" s="654"/>
      <c r="AI78" s="654"/>
      <c r="AJ78" s="654"/>
      <c r="AK78" s="654"/>
      <c r="AL78" s="654"/>
      <c r="AM78" s="654"/>
      <c r="AN78" s="654"/>
      <c r="AO78" s="654"/>
      <c r="AP78" s="654"/>
      <c r="AQ78" s="654"/>
      <c r="AR78" s="654"/>
      <c r="AS78" s="654"/>
      <c r="AT78" s="654"/>
      <c r="AU78" s="654"/>
    </row>
    <row r="79" spans="1:47">
      <c r="E79" s="678"/>
      <c r="F79" s="678"/>
      <c r="G79" s="678"/>
      <c r="H79" s="678"/>
      <c r="I79" s="678"/>
      <c r="J79" s="678"/>
      <c r="L79" s="678"/>
      <c r="M79" s="678"/>
      <c r="N79" s="678"/>
      <c r="O79" s="654"/>
      <c r="P79" s="654"/>
      <c r="R79" s="690"/>
      <c r="T79" s="690"/>
      <c r="U79" s="690"/>
      <c r="X79" s="690"/>
    </row>
    <row r="80" spans="1:47">
      <c r="E80" s="678"/>
      <c r="F80" s="678"/>
      <c r="G80" s="678"/>
      <c r="H80" s="678"/>
      <c r="I80" s="678"/>
      <c r="J80" s="678"/>
      <c r="L80" s="678"/>
      <c r="M80" s="678"/>
      <c r="N80" s="678"/>
      <c r="O80" s="654"/>
      <c r="P80" s="654"/>
      <c r="R80" s="690"/>
      <c r="T80" s="690"/>
      <c r="U80" s="690"/>
      <c r="X80" s="690"/>
    </row>
    <row r="81" spans="5:14">
      <c r="E81" s="678"/>
      <c r="F81" s="678"/>
      <c r="G81" s="678"/>
      <c r="H81" s="678"/>
      <c r="I81" s="678"/>
      <c r="J81" s="678"/>
      <c r="L81" s="678"/>
      <c r="M81" s="678"/>
      <c r="N81" s="678"/>
    </row>
    <row r="82" spans="5:14">
      <c r="I82" s="678"/>
      <c r="L82" s="678"/>
      <c r="M82" s="678"/>
      <c r="N82" s="678"/>
    </row>
    <row r="83" spans="5:14">
      <c r="I83" s="678"/>
      <c r="L83" s="678"/>
      <c r="M83" s="678"/>
      <c r="N83" s="678"/>
    </row>
    <row r="84" spans="5:14">
      <c r="I84" s="678"/>
      <c r="L84" s="678"/>
      <c r="M84" s="678"/>
      <c r="N84" s="678"/>
    </row>
    <row r="85" spans="5:14">
      <c r="I85" s="678"/>
      <c r="L85" s="678"/>
      <c r="M85" s="678"/>
      <c r="N85" s="678"/>
    </row>
    <row r="86" spans="5:14">
      <c r="I86" s="678"/>
      <c r="L86" s="678"/>
      <c r="M86" s="678"/>
      <c r="N86" s="678"/>
    </row>
    <row r="87" spans="5:14">
      <c r="I87" s="678"/>
      <c r="L87" s="678"/>
      <c r="M87" s="678"/>
      <c r="N87" s="678"/>
    </row>
    <row r="88" spans="5:14">
      <c r="I88" s="678"/>
    </row>
    <row r="89" spans="5:14">
      <c r="I89" s="678"/>
    </row>
    <row r="90" spans="5:14">
      <c r="K90" s="679"/>
    </row>
  </sheetData>
  <mergeCells count="6">
    <mergeCell ref="B38:Q38"/>
    <mergeCell ref="B2:D2"/>
    <mergeCell ref="E2:F2"/>
    <mergeCell ref="H2:I2"/>
    <mergeCell ref="K2:L2"/>
    <mergeCell ref="N2:O2"/>
  </mergeCells>
  <pageMargins left="0.7" right="0.7" top="0.75" bottom="0.75" header="0.3" footer="0.3"/>
  <pageSetup paperSize="9" scale="2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V153"/>
  <sheetViews>
    <sheetView workbookViewId="0">
      <selection activeCell="A10" sqref="A10"/>
    </sheetView>
  </sheetViews>
  <sheetFormatPr defaultColWidth="9.109375" defaultRowHeight="14.4"/>
  <cols>
    <col min="1" max="1" width="64.6640625" bestFit="1" customWidth="1"/>
    <col min="2" max="2" width="12.109375" customWidth="1"/>
    <col min="3" max="10" width="13.88671875" customWidth="1"/>
  </cols>
  <sheetData>
    <row r="1" spans="1:10" ht="16.2" thickBot="1">
      <c r="A1" s="1961" t="s">
        <v>687</v>
      </c>
      <c r="B1" s="1961"/>
      <c r="C1" s="1961"/>
      <c r="D1" s="1961"/>
      <c r="E1" s="1961"/>
      <c r="F1" s="1961"/>
      <c r="G1" s="1961"/>
      <c r="H1" s="1961"/>
      <c r="I1" s="1961"/>
      <c r="J1" s="1961"/>
    </row>
    <row r="2" spans="1:10" s="53" customFormat="1" ht="30" customHeight="1">
      <c r="A2" s="238" t="s">
        <v>1</v>
      </c>
      <c r="B2" s="241" t="s">
        <v>680</v>
      </c>
      <c r="C2" s="241" t="s">
        <v>681</v>
      </c>
      <c r="D2" s="241" t="s">
        <v>678</v>
      </c>
      <c r="E2" s="241" t="s">
        <v>679</v>
      </c>
      <c r="F2" s="241" t="s">
        <v>682</v>
      </c>
      <c r="G2" s="241" t="s">
        <v>683</v>
      </c>
      <c r="H2" s="239" t="s">
        <v>684</v>
      </c>
      <c r="I2" s="239" t="s">
        <v>685</v>
      </c>
      <c r="J2" s="240" t="s">
        <v>686</v>
      </c>
    </row>
    <row r="3" spans="1:10">
      <c r="A3" s="279" t="str">
        <f>A61</f>
        <v xml:space="preserve">      Zone 01</v>
      </c>
      <c r="B3" s="896">
        <f>E61</f>
        <v>46345</v>
      </c>
      <c r="C3" s="896">
        <f>F61</f>
        <v>46368</v>
      </c>
      <c r="D3" s="896" t="str">
        <f t="shared" ref="D3:E3" si="0">G61</f>
        <v>08-Sep-26 A</v>
      </c>
      <c r="E3" s="896">
        <f t="shared" si="0"/>
        <v>46383</v>
      </c>
      <c r="F3" s="896">
        <f>IF(I61&gt;0,I61,"")</f>
        <v>46273</v>
      </c>
      <c r="G3" s="896" t="str">
        <f>IF(J61&gt;0,J61,"")</f>
        <v/>
      </c>
      <c r="H3" s="899" t="str">
        <f>IF(K61&gt;0,K61,"")</f>
        <v/>
      </c>
      <c r="I3" s="897"/>
      <c r="J3" s="898"/>
    </row>
    <row r="4" spans="1:10">
      <c r="A4" s="280" t="str">
        <f>B64</f>
        <v>Testing &amp; Commissioning for Sewerage Network</v>
      </c>
      <c r="B4" s="896">
        <f>E64</f>
        <v>46345</v>
      </c>
      <c r="C4" s="896">
        <f>F64</f>
        <v>46352</v>
      </c>
      <c r="D4" s="896" t="str">
        <f t="shared" ref="D4:E4" si="1">G64</f>
        <v>08-Sep-26 A</v>
      </c>
      <c r="E4" s="896">
        <f t="shared" si="1"/>
        <v>46368</v>
      </c>
      <c r="F4" s="896">
        <f>IF(I64&gt;0,I64,"")</f>
        <v>46273</v>
      </c>
      <c r="G4" s="896" t="str">
        <f>IF(J64&gt;0,J64,"")</f>
        <v/>
      </c>
      <c r="H4" s="899">
        <f>IF(K64&gt;0,K64,"")</f>
        <v>0.9</v>
      </c>
      <c r="I4" s="897"/>
      <c r="J4" s="898"/>
    </row>
    <row r="5" spans="1:10">
      <c r="A5" s="280" t="str">
        <f>B66</f>
        <v>Testing &amp; Commissioning for Storm Network</v>
      </c>
      <c r="B5" s="896">
        <f>E66</f>
        <v>46345</v>
      </c>
      <c r="C5" s="896">
        <f>F66</f>
        <v>46352</v>
      </c>
      <c r="D5" s="896" t="str">
        <f t="shared" ref="D5:E5" si="2">G66</f>
        <v>12-Sep-26 A</v>
      </c>
      <c r="E5" s="896">
        <f t="shared" si="2"/>
        <v>46368</v>
      </c>
      <c r="F5" s="896">
        <f>IF(I66&gt;0,I66,"")</f>
        <v>46277</v>
      </c>
      <c r="G5" s="896" t="str">
        <f>IF(J66&gt;0,J66,"")</f>
        <v/>
      </c>
      <c r="H5" s="899">
        <f>IF(K66&gt;0,K66,"")</f>
        <v>0.9</v>
      </c>
      <c r="I5" s="897"/>
      <c r="J5" s="898"/>
    </row>
    <row r="6" spans="1:10">
      <c r="A6" s="930" t="str">
        <f>B68</f>
        <v>Testing &amp; Commissioning for Potable Network</v>
      </c>
      <c r="B6" s="896">
        <f>E68</f>
        <v>46345</v>
      </c>
      <c r="C6" s="896">
        <f>F68</f>
        <v>46354</v>
      </c>
      <c r="D6" s="896">
        <f t="shared" ref="D6:E6" si="3">G68</f>
        <v>46361</v>
      </c>
      <c r="E6" s="896">
        <f t="shared" si="3"/>
        <v>46368</v>
      </c>
      <c r="F6" s="896" t="str">
        <f>IF(I68&gt;0,I68,"")</f>
        <v/>
      </c>
      <c r="G6" s="896" t="str">
        <f>IF(J68&gt;0,J68,"")</f>
        <v/>
      </c>
      <c r="H6" s="899" t="str">
        <f>IF(K68&gt;0,K68,"")</f>
        <v/>
      </c>
      <c r="I6" s="897"/>
      <c r="J6" s="898"/>
    </row>
    <row r="7" spans="1:10">
      <c r="A7" s="930" t="str">
        <f>B70</f>
        <v>Testing &amp; Commissioning for Fire Fighting Network</v>
      </c>
      <c r="B7" s="896">
        <f>E70</f>
        <v>46347</v>
      </c>
      <c r="C7" s="896">
        <f>F70</f>
        <v>46354</v>
      </c>
      <c r="D7" s="896">
        <f t="shared" ref="D7:E7" si="4">G70</f>
        <v>46362</v>
      </c>
      <c r="E7" s="896">
        <f t="shared" si="4"/>
        <v>46368</v>
      </c>
      <c r="F7" s="896" t="str">
        <f>IF(I70&gt;0,I70,"")</f>
        <v/>
      </c>
      <c r="G7" s="896" t="str">
        <f>IF(J70&gt;0,J70,"")</f>
        <v/>
      </c>
      <c r="H7" s="899" t="str">
        <f>IF(K70&gt;0,K70,"")</f>
        <v/>
      </c>
      <c r="I7" s="897"/>
      <c r="J7" s="898"/>
    </row>
    <row r="8" spans="1:10">
      <c r="A8" s="930" t="str">
        <f>B72</f>
        <v>Testing &amp; Commissioning for TSE Network</v>
      </c>
      <c r="B8" s="896">
        <f>E72</f>
        <v>46347</v>
      </c>
      <c r="C8" s="896">
        <f>F72</f>
        <v>46354</v>
      </c>
      <c r="D8" s="896">
        <f t="shared" ref="D8:E8" si="5">G72</f>
        <v>46362</v>
      </c>
      <c r="E8" s="896">
        <f t="shared" si="5"/>
        <v>46368</v>
      </c>
      <c r="F8" s="896" t="str">
        <f>IF(I72&gt;0,I72,"")</f>
        <v/>
      </c>
      <c r="G8" s="896" t="str">
        <f>IF(J72&gt;0,J72,"")</f>
        <v/>
      </c>
      <c r="H8" s="899" t="str">
        <f>IF(K72&gt;0,K72,"")</f>
        <v/>
      </c>
      <c r="I8" s="897"/>
      <c r="J8" s="898"/>
    </row>
    <row r="9" spans="1:10">
      <c r="A9" s="280" t="str">
        <f>B75</f>
        <v>Testing &amp; Commissioning for Medium Voltage Network</v>
      </c>
      <c r="B9" s="896">
        <f>E75</f>
        <v>46352</v>
      </c>
      <c r="C9" s="896">
        <f>F75</f>
        <v>46357</v>
      </c>
      <c r="D9" s="896">
        <f t="shared" ref="D9:E9" si="6">G75</f>
        <v>46369</v>
      </c>
      <c r="E9" s="896">
        <f t="shared" si="6"/>
        <v>46372</v>
      </c>
      <c r="F9" s="896" t="str">
        <f>IF(I75&gt;0,I75,"")</f>
        <v/>
      </c>
      <c r="G9" s="896" t="str">
        <f>IF(J75&gt;0,J75,"")</f>
        <v/>
      </c>
      <c r="H9" s="899" t="str">
        <f>IF(K75&gt;0,K75,"")</f>
        <v/>
      </c>
      <c r="I9" s="897"/>
      <c r="J9" s="898"/>
    </row>
    <row r="10" spans="1:10">
      <c r="A10" s="280" t="str">
        <f>B77</f>
        <v>Testing &amp; Commissioning for Low Voltage Network</v>
      </c>
      <c r="B10" s="896">
        <f>E77</f>
        <v>46357</v>
      </c>
      <c r="C10" s="896">
        <f>F77</f>
        <v>46361</v>
      </c>
      <c r="D10" s="896">
        <f t="shared" ref="D10:E10" si="7">G77</f>
        <v>46373</v>
      </c>
      <c r="E10" s="896">
        <f t="shared" si="7"/>
        <v>46376</v>
      </c>
      <c r="F10" s="896" t="str">
        <f>IF(I77&gt;0,I77,"")</f>
        <v/>
      </c>
      <c r="G10" s="896" t="str">
        <f>IF(J77&gt;0,J77,"")</f>
        <v/>
      </c>
      <c r="H10" s="899" t="str">
        <f>IF(K77&gt;0,K77,"")</f>
        <v/>
      </c>
      <c r="I10" s="897"/>
      <c r="J10" s="898"/>
    </row>
    <row r="11" spans="1:10">
      <c r="A11" s="280" t="str">
        <f>B79</f>
        <v>Testing &amp; Commissioning for Telecommunication Network</v>
      </c>
      <c r="B11" s="896">
        <f>E79</f>
        <v>46361</v>
      </c>
      <c r="C11" s="896">
        <f>F79</f>
        <v>46368</v>
      </c>
      <c r="D11" s="896">
        <f t="shared" ref="D11:E11" si="8">G79</f>
        <v>46377</v>
      </c>
      <c r="E11" s="896">
        <f t="shared" si="8"/>
        <v>46383</v>
      </c>
      <c r="F11" s="896" t="str">
        <f>IF(I79&gt;0,I79,"")</f>
        <v/>
      </c>
      <c r="G11" s="896" t="str">
        <f>IF(J79&gt;0,J79,"")</f>
        <v/>
      </c>
      <c r="H11" s="899" t="str">
        <f>IF(K79&gt;0,K79,"")</f>
        <v/>
      </c>
      <c r="I11" s="897"/>
      <c r="J11" s="898"/>
    </row>
    <row r="12" spans="1:10">
      <c r="A12" s="280" t="str">
        <f>B81</f>
        <v>Testing &amp; Commissioning for Street Lighting Network</v>
      </c>
      <c r="B12" s="896">
        <f>E81</f>
        <v>46352</v>
      </c>
      <c r="C12" s="896">
        <f>F81</f>
        <v>46359</v>
      </c>
      <c r="D12" s="896">
        <f t="shared" ref="D12:E13" si="9">G81</f>
        <v>46369</v>
      </c>
      <c r="E12" s="896">
        <f t="shared" si="9"/>
        <v>46375</v>
      </c>
      <c r="F12" s="896" t="str">
        <f t="shared" ref="F12:H13" si="10">IF(I81&gt;0,I81,"")</f>
        <v/>
      </c>
      <c r="G12" s="896" t="str">
        <f t="shared" si="10"/>
        <v/>
      </c>
      <c r="H12" s="899" t="str">
        <f t="shared" si="10"/>
        <v/>
      </c>
      <c r="I12" s="897"/>
      <c r="J12" s="898"/>
    </row>
    <row r="13" spans="1:10">
      <c r="A13" s="280" t="str">
        <f>A82</f>
        <v xml:space="preserve">      Zone 02</v>
      </c>
      <c r="B13" s="896">
        <f t="shared" ref="B13:C13" si="11">E82</f>
        <v>46347</v>
      </c>
      <c r="C13" s="896">
        <f t="shared" si="11"/>
        <v>46371</v>
      </c>
      <c r="D13" s="896">
        <f t="shared" si="9"/>
        <v>46362</v>
      </c>
      <c r="E13" s="896">
        <f t="shared" si="9"/>
        <v>46386</v>
      </c>
      <c r="F13" s="896" t="str">
        <f t="shared" si="10"/>
        <v/>
      </c>
      <c r="G13" s="896" t="str">
        <f t="shared" si="10"/>
        <v/>
      </c>
      <c r="H13" s="899" t="str">
        <f t="shared" si="10"/>
        <v/>
      </c>
      <c r="I13" s="897"/>
      <c r="J13" s="898"/>
    </row>
    <row r="14" spans="1:10">
      <c r="A14" s="280" t="str">
        <f>B85</f>
        <v>Testing &amp; Commissioning for Sewerage Network</v>
      </c>
      <c r="B14" s="896">
        <f>E85</f>
        <v>46352</v>
      </c>
      <c r="C14" s="896">
        <f>F85</f>
        <v>46359</v>
      </c>
      <c r="D14" s="896">
        <f t="shared" ref="D14:E14" si="12">G85</f>
        <v>46369</v>
      </c>
      <c r="E14" s="896">
        <f t="shared" si="12"/>
        <v>46375</v>
      </c>
      <c r="F14" s="896" t="str">
        <f>IF(I85&gt;0,I85,"")</f>
        <v/>
      </c>
      <c r="G14" s="896" t="str">
        <f>IF(J85&gt;0,J85,"")</f>
        <v/>
      </c>
      <c r="H14" s="899" t="str">
        <f>IF(K85&gt;0,K85,"")</f>
        <v/>
      </c>
      <c r="I14" s="897"/>
      <c r="J14" s="898"/>
    </row>
    <row r="15" spans="1:10">
      <c r="A15" s="280" t="str">
        <f>B87</f>
        <v>Testing &amp; Commissioning for Storm Network</v>
      </c>
      <c r="B15" s="896">
        <f>E87</f>
        <v>46352</v>
      </c>
      <c r="C15" s="896">
        <f>F87</f>
        <v>46361</v>
      </c>
      <c r="D15" s="896">
        <f t="shared" ref="D15:E15" si="13">G87</f>
        <v>46369</v>
      </c>
      <c r="E15" s="896">
        <f t="shared" si="13"/>
        <v>46376</v>
      </c>
      <c r="F15" s="896" t="str">
        <f>IF(I87&gt;0,I87,"")</f>
        <v/>
      </c>
      <c r="G15" s="896" t="str">
        <f>IF(J87&gt;0,J87,"")</f>
        <v/>
      </c>
      <c r="H15" s="899" t="str">
        <f>IF(K87&gt;0,K87,"")</f>
        <v/>
      </c>
      <c r="I15" s="897"/>
      <c r="J15" s="898"/>
    </row>
    <row r="16" spans="1:10">
      <c r="A16" s="280" t="str">
        <f>B89</f>
        <v>Testing &amp; Commissioning for Potable Network</v>
      </c>
      <c r="B16" s="896">
        <f>E89</f>
        <v>46354</v>
      </c>
      <c r="C16" s="896">
        <f>F89</f>
        <v>46361</v>
      </c>
      <c r="D16" s="896">
        <f t="shared" ref="D16:E16" si="14">G89</f>
        <v>46369</v>
      </c>
      <c r="E16" s="896">
        <f t="shared" si="14"/>
        <v>46375</v>
      </c>
      <c r="F16" s="896" t="str">
        <f>IF(I89&gt;0,I89,"")</f>
        <v/>
      </c>
      <c r="G16" s="896" t="str">
        <f>IF(J89&gt;0,J89,"")</f>
        <v/>
      </c>
      <c r="H16" s="899" t="str">
        <f>IF(K89&gt;0,K89,"")</f>
        <v/>
      </c>
      <c r="I16" s="897"/>
      <c r="J16" s="898"/>
    </row>
    <row r="17" spans="1:10">
      <c r="A17" s="280" t="str">
        <f>B91</f>
        <v>Testing &amp; Commissioning for Fire Fighting Network</v>
      </c>
      <c r="B17" s="896">
        <f>E91</f>
        <v>46347</v>
      </c>
      <c r="C17" s="896">
        <f>F91</f>
        <v>46354</v>
      </c>
      <c r="D17" s="896">
        <f t="shared" ref="D17:E17" si="15">G91</f>
        <v>46362</v>
      </c>
      <c r="E17" s="896">
        <f t="shared" si="15"/>
        <v>46368</v>
      </c>
      <c r="F17" s="896" t="str">
        <f>IF(I91&gt;0,I91,"")</f>
        <v/>
      </c>
      <c r="G17" s="896" t="str">
        <f>IF(J91&gt;0,J91,"")</f>
        <v/>
      </c>
      <c r="H17" s="899" t="str">
        <f>IF(K91&gt;0,K91,"")</f>
        <v/>
      </c>
      <c r="I17" s="897"/>
      <c r="J17" s="898"/>
    </row>
    <row r="18" spans="1:10">
      <c r="A18" s="280" t="str">
        <f>B93</f>
        <v>Testing &amp; Commissioning for TSE Network</v>
      </c>
      <c r="B18" s="896">
        <f>E93</f>
        <v>46354</v>
      </c>
      <c r="C18" s="896">
        <f>F93</f>
        <v>46361</v>
      </c>
      <c r="D18" s="896">
        <f t="shared" ref="D18:E18" si="16">G93</f>
        <v>46369</v>
      </c>
      <c r="E18" s="896">
        <f t="shared" si="16"/>
        <v>46375</v>
      </c>
      <c r="F18" s="896" t="str">
        <f t="shared" ref="F18:H22" si="17">IF(I93&gt;0,I93,"")</f>
        <v/>
      </c>
      <c r="G18" s="896" t="str">
        <f t="shared" si="17"/>
        <v/>
      </c>
      <c r="H18" s="899" t="str">
        <f t="shared" si="17"/>
        <v/>
      </c>
      <c r="I18" s="897"/>
      <c r="J18" s="898"/>
    </row>
    <row r="19" spans="1:10">
      <c r="A19" s="280" t="str">
        <f>A94</f>
        <v xml:space="preserve">          Potable Water Pump Station</v>
      </c>
      <c r="B19" s="896">
        <f>E94</f>
        <v>46354</v>
      </c>
      <c r="C19" s="896">
        <f>F94</f>
        <v>46357</v>
      </c>
      <c r="D19" s="896">
        <f t="shared" ref="D19:E22" si="18">G94</f>
        <v>46373</v>
      </c>
      <c r="E19" s="896">
        <f t="shared" si="18"/>
        <v>46377</v>
      </c>
      <c r="F19" s="896" t="str">
        <f t="shared" si="17"/>
        <v/>
      </c>
      <c r="G19" s="896" t="str">
        <f t="shared" si="17"/>
        <v/>
      </c>
      <c r="H19" s="899" t="str">
        <f t="shared" si="17"/>
        <v/>
      </c>
      <c r="I19" s="897"/>
      <c r="J19" s="898"/>
    </row>
    <row r="20" spans="1:10">
      <c r="A20" s="280" t="str">
        <f>B95</f>
        <v>Testing &amp; Commissioning for PLC System</v>
      </c>
      <c r="B20" s="896">
        <f t="shared" ref="B20:C22" si="19">E95</f>
        <v>46354</v>
      </c>
      <c r="C20" s="896">
        <f t="shared" si="19"/>
        <v>46357</v>
      </c>
      <c r="D20" s="896">
        <f t="shared" si="18"/>
        <v>46373</v>
      </c>
      <c r="E20" s="896">
        <f t="shared" si="18"/>
        <v>46377</v>
      </c>
      <c r="F20" s="896" t="str">
        <f t="shared" si="17"/>
        <v/>
      </c>
      <c r="G20" s="896" t="str">
        <f t="shared" si="17"/>
        <v/>
      </c>
      <c r="H20" s="899" t="str">
        <f t="shared" si="17"/>
        <v/>
      </c>
      <c r="I20" s="897"/>
      <c r="J20" s="898"/>
    </row>
    <row r="21" spans="1:10">
      <c r="A21" s="280" t="str">
        <f>B96</f>
        <v>Testing &amp; Commissioning for Process Control Wiring</v>
      </c>
      <c r="B21" s="896">
        <f t="shared" si="19"/>
        <v>46354</v>
      </c>
      <c r="C21" s="896">
        <f t="shared" si="19"/>
        <v>46357</v>
      </c>
      <c r="D21" s="896">
        <f t="shared" si="18"/>
        <v>46373</v>
      </c>
      <c r="E21" s="896">
        <f t="shared" si="18"/>
        <v>46377</v>
      </c>
      <c r="F21" s="896" t="str">
        <f t="shared" si="17"/>
        <v/>
      </c>
      <c r="G21" s="896" t="str">
        <f t="shared" si="17"/>
        <v/>
      </c>
      <c r="H21" s="899" t="str">
        <f t="shared" si="17"/>
        <v/>
      </c>
      <c r="I21" s="897"/>
      <c r="J21" s="898"/>
    </row>
    <row r="22" spans="1:10">
      <c r="A22" s="280" t="str">
        <f>B97</f>
        <v>Testing &amp; Commissioning for Instrumentation for Process Systems</v>
      </c>
      <c r="B22" s="896">
        <f t="shared" si="19"/>
        <v>46354</v>
      </c>
      <c r="C22" s="896">
        <f t="shared" si="19"/>
        <v>46357</v>
      </c>
      <c r="D22" s="896">
        <f t="shared" si="18"/>
        <v>46373</v>
      </c>
      <c r="E22" s="896">
        <f t="shared" si="18"/>
        <v>46377</v>
      </c>
      <c r="F22" s="896" t="str">
        <f t="shared" si="17"/>
        <v/>
      </c>
      <c r="G22" s="896" t="str">
        <f t="shared" si="17"/>
        <v/>
      </c>
      <c r="H22" s="899" t="str">
        <f t="shared" si="17"/>
        <v/>
      </c>
      <c r="I22" s="897"/>
      <c r="J22" s="898"/>
    </row>
    <row r="23" spans="1:10">
      <c r="A23" s="280" t="str">
        <f>B100</f>
        <v>Testing &amp; Commissioning for Medium Voltage Network</v>
      </c>
      <c r="B23" s="896">
        <f>E100</f>
        <v>46357</v>
      </c>
      <c r="C23" s="896">
        <f>F100</f>
        <v>46362</v>
      </c>
      <c r="D23" s="896">
        <f t="shared" ref="D23:E23" si="20">G100</f>
        <v>46373</v>
      </c>
      <c r="E23" s="896">
        <f t="shared" si="20"/>
        <v>46377</v>
      </c>
      <c r="F23" s="896" t="str">
        <f>IF(I100&gt;0,I100,"")</f>
        <v/>
      </c>
      <c r="G23" s="896" t="str">
        <f>IF(J100&gt;0,J100,"")</f>
        <v/>
      </c>
      <c r="H23" s="899" t="str">
        <f>IF(K100&gt;0,K100,"")</f>
        <v/>
      </c>
      <c r="I23" s="897"/>
      <c r="J23" s="898"/>
    </row>
    <row r="24" spans="1:10">
      <c r="A24" s="280" t="str">
        <f>B102</f>
        <v>Testing &amp; Commissioning for Low Voltage Network</v>
      </c>
      <c r="B24" s="896">
        <f>E102</f>
        <v>46361</v>
      </c>
      <c r="C24" s="896">
        <f>F102</f>
        <v>46364</v>
      </c>
      <c r="D24" s="896">
        <f t="shared" ref="D24:E24" si="21">G102</f>
        <v>46377</v>
      </c>
      <c r="E24" s="896">
        <f t="shared" si="21"/>
        <v>46379</v>
      </c>
      <c r="F24" s="896" t="str">
        <f>IF(I102&gt;0,I102,"")</f>
        <v/>
      </c>
      <c r="G24" s="896" t="str">
        <f>IF(J102&gt;0,J102,"")</f>
        <v/>
      </c>
      <c r="H24" s="899" t="str">
        <f>IF(K102&gt;0,K102,"")</f>
        <v/>
      </c>
      <c r="I24" s="897"/>
      <c r="J24" s="898"/>
    </row>
    <row r="25" spans="1:10">
      <c r="A25" s="280" t="str">
        <f>B104</f>
        <v>Testing &amp; Commissioning for Telecommunication Network</v>
      </c>
      <c r="B25" s="896">
        <f>E104</f>
        <v>46364</v>
      </c>
      <c r="C25" s="896">
        <f>F104</f>
        <v>46371</v>
      </c>
      <c r="D25" s="896">
        <f t="shared" ref="D25:E25" si="22">G104</f>
        <v>46380</v>
      </c>
      <c r="E25" s="896">
        <f t="shared" si="22"/>
        <v>46386</v>
      </c>
      <c r="F25" s="896" t="str">
        <f>IF(I104&gt;0,I104,"")</f>
        <v/>
      </c>
      <c r="G25" s="896" t="str">
        <f>IF(J104&gt;0,J104,"")</f>
        <v/>
      </c>
      <c r="H25" s="899" t="str">
        <f>IF(K104&gt;0,K104,"")</f>
        <v/>
      </c>
      <c r="I25" s="897"/>
      <c r="J25" s="898"/>
    </row>
    <row r="26" spans="1:10">
      <c r="A26" s="280" t="str">
        <f>B106</f>
        <v>Testing &amp; Commissioning for Street Lighting Network</v>
      </c>
      <c r="B26" s="896">
        <f>E106</f>
        <v>46352</v>
      </c>
      <c r="C26" s="896">
        <f>F106</f>
        <v>46359</v>
      </c>
      <c r="D26" s="896">
        <f t="shared" ref="D26:E26" si="23">G106</f>
        <v>46369</v>
      </c>
      <c r="E26" s="896">
        <f t="shared" si="23"/>
        <v>46375</v>
      </c>
      <c r="F26" s="896" t="str">
        <f t="shared" ref="F26:H27" si="24">IF(I106&gt;0,I106,"")</f>
        <v/>
      </c>
      <c r="G26" s="896" t="str">
        <f t="shared" si="24"/>
        <v/>
      </c>
      <c r="H26" s="899" t="str">
        <f t="shared" si="24"/>
        <v/>
      </c>
      <c r="I26" s="897"/>
      <c r="J26" s="898"/>
    </row>
    <row r="27" spans="1:10">
      <c r="A27" s="280" t="str">
        <f>A107</f>
        <v xml:space="preserve">      Zone 03</v>
      </c>
      <c r="B27" s="896">
        <f>E107</f>
        <v>46354</v>
      </c>
      <c r="C27" s="896">
        <f>F107</f>
        <v>46371</v>
      </c>
      <c r="D27" s="896" t="str">
        <f t="shared" ref="D27:E27" si="25">G107</f>
        <v>12-Sep-26 A</v>
      </c>
      <c r="E27" s="896">
        <f t="shared" si="25"/>
        <v>46386</v>
      </c>
      <c r="F27" s="896">
        <f t="shared" si="24"/>
        <v>46277</v>
      </c>
      <c r="G27" s="896" t="str">
        <f t="shared" si="24"/>
        <v/>
      </c>
      <c r="H27" s="899" t="str">
        <f t="shared" si="24"/>
        <v/>
      </c>
      <c r="I27" s="897"/>
      <c r="J27" s="898"/>
    </row>
    <row r="28" spans="1:10">
      <c r="A28" s="280" t="str">
        <f>B110</f>
        <v>Testing &amp; Commissioning for Sewerage Network</v>
      </c>
      <c r="B28" s="896">
        <f>E110</f>
        <v>46359</v>
      </c>
      <c r="C28" s="896">
        <f>F110</f>
        <v>46366</v>
      </c>
      <c r="D28" s="896" t="str">
        <f t="shared" ref="D28:E28" si="26">G110</f>
        <v>13-Sep-26 A</v>
      </c>
      <c r="E28" s="896">
        <f t="shared" si="26"/>
        <v>46302</v>
      </c>
      <c r="F28" s="896">
        <f>IF(I110&gt;0,I110,"")</f>
        <v>46278</v>
      </c>
      <c r="G28" s="896" t="str">
        <f>IF(J110&gt;0,J110,"")</f>
        <v/>
      </c>
      <c r="H28" s="899">
        <f>IF(K110&gt;0,K110,"")</f>
        <v>0.9</v>
      </c>
      <c r="I28" s="897"/>
      <c r="J28" s="898"/>
    </row>
    <row r="29" spans="1:10">
      <c r="A29" s="280" t="str">
        <f>B112</f>
        <v>Testing &amp; Commissioning for Storm Network</v>
      </c>
      <c r="B29" s="896">
        <f>E112</f>
        <v>46354</v>
      </c>
      <c r="C29" s="896">
        <f>F112</f>
        <v>46361</v>
      </c>
      <c r="D29" s="896" t="str">
        <f t="shared" ref="D29:E29" si="27">G112</f>
        <v>12-Sep-26 A</v>
      </c>
      <c r="E29" s="896">
        <f t="shared" si="27"/>
        <v>46376</v>
      </c>
      <c r="F29" s="896">
        <f>IF(I112&gt;0,I112,"")</f>
        <v>46277</v>
      </c>
      <c r="G29" s="896" t="str">
        <f>IF(J112&gt;0,J112,"")</f>
        <v/>
      </c>
      <c r="H29" s="899">
        <f>IF(K112&gt;0,K112,"")</f>
        <v>0.9</v>
      </c>
      <c r="I29" s="897"/>
      <c r="J29" s="898"/>
    </row>
    <row r="30" spans="1:10">
      <c r="A30" s="280" t="str">
        <f>B114</f>
        <v>Testing &amp; Commissioning for Potable Network</v>
      </c>
      <c r="B30" s="896">
        <f>E114</f>
        <v>46354</v>
      </c>
      <c r="C30" s="896">
        <f>F114</f>
        <v>46361</v>
      </c>
      <c r="D30" s="896">
        <f t="shared" ref="D30:E30" si="28">G114</f>
        <v>46369</v>
      </c>
      <c r="E30" s="896">
        <f t="shared" si="28"/>
        <v>46375</v>
      </c>
      <c r="F30" s="896" t="str">
        <f>IF(I114&gt;0,I114,"")</f>
        <v/>
      </c>
      <c r="G30" s="896" t="str">
        <f>IF(J114&gt;0,J114,"")</f>
        <v/>
      </c>
      <c r="H30" s="899" t="str">
        <f>IF(K114&gt;0,K114,"")</f>
        <v/>
      </c>
      <c r="I30" s="897"/>
      <c r="J30" s="898"/>
    </row>
    <row r="31" spans="1:10">
      <c r="A31" s="280" t="str">
        <f>B116</f>
        <v>Testing &amp; Commissioning for Fire Fighting Network</v>
      </c>
      <c r="B31" s="896">
        <f>E116</f>
        <v>46354</v>
      </c>
      <c r="C31" s="896">
        <f>F116</f>
        <v>46357</v>
      </c>
      <c r="D31" s="896">
        <f t="shared" ref="D31:E31" si="29">G116</f>
        <v>46369</v>
      </c>
      <c r="E31" s="896">
        <f t="shared" si="29"/>
        <v>46371</v>
      </c>
      <c r="F31" s="896" t="str">
        <f>IF(I116&gt;0,I116,"")</f>
        <v/>
      </c>
      <c r="G31" s="896" t="str">
        <f>IF(J116&gt;0,J116,"")</f>
        <v/>
      </c>
      <c r="H31" s="899" t="str">
        <f>IF(K116&gt;0,K116,"")</f>
        <v/>
      </c>
      <c r="I31" s="897"/>
      <c r="J31" s="898"/>
    </row>
    <row r="32" spans="1:10">
      <c r="A32" s="280" t="str">
        <f>B118</f>
        <v>Testing &amp; Commissioning for TSE Network</v>
      </c>
      <c r="B32" s="896">
        <f>E118</f>
        <v>46361</v>
      </c>
      <c r="C32" s="896">
        <f>F118</f>
        <v>46369</v>
      </c>
      <c r="D32" s="896">
        <f t="shared" ref="D32:E36" si="30">G118</f>
        <v>46376</v>
      </c>
      <c r="E32" s="896">
        <f t="shared" si="30"/>
        <v>46383</v>
      </c>
      <c r="F32" s="896" t="str">
        <f t="shared" ref="F32:H33" si="31">IF(I118&gt;0,I118,"")</f>
        <v/>
      </c>
      <c r="G32" s="896" t="str">
        <f t="shared" si="31"/>
        <v/>
      </c>
      <c r="H32" s="899" t="str">
        <f t="shared" si="31"/>
        <v/>
      </c>
      <c r="I32" s="897"/>
      <c r="J32" s="898"/>
    </row>
    <row r="33" spans="1:10">
      <c r="A33" s="280" t="str">
        <f>A119</f>
        <v xml:space="preserve">          Sewer Lift Station</v>
      </c>
      <c r="B33" s="896">
        <f t="shared" ref="B33:C36" si="32">E119</f>
        <v>46358</v>
      </c>
      <c r="C33" s="896">
        <f t="shared" si="32"/>
        <v>46364</v>
      </c>
      <c r="D33" s="896">
        <f t="shared" si="30"/>
        <v>46378</v>
      </c>
      <c r="E33" s="896">
        <f t="shared" si="30"/>
        <v>46384</v>
      </c>
      <c r="F33" s="896" t="str">
        <f t="shared" si="31"/>
        <v/>
      </c>
      <c r="G33" s="896" t="str">
        <f t="shared" si="31"/>
        <v/>
      </c>
      <c r="H33" s="899" t="str">
        <f t="shared" si="31"/>
        <v/>
      </c>
      <c r="I33" s="897"/>
      <c r="J33" s="898"/>
    </row>
    <row r="34" spans="1:10">
      <c r="A34" s="280" t="str">
        <f>B120</f>
        <v>Testing &amp; Commissioning for PLC System</v>
      </c>
      <c r="B34" s="896">
        <f t="shared" si="32"/>
        <v>46358</v>
      </c>
      <c r="C34" s="896">
        <f t="shared" si="32"/>
        <v>46364</v>
      </c>
      <c r="D34" s="896">
        <f t="shared" si="30"/>
        <v>46378</v>
      </c>
      <c r="E34" s="896">
        <f t="shared" si="30"/>
        <v>46384</v>
      </c>
      <c r="F34" s="896" t="str">
        <f t="shared" ref="F34:H36" si="33">IF(I120&gt;0,I120,"")</f>
        <v/>
      </c>
      <c r="G34" s="896" t="str">
        <f t="shared" si="33"/>
        <v/>
      </c>
      <c r="H34" s="899" t="str">
        <f t="shared" si="33"/>
        <v/>
      </c>
      <c r="I34" s="897"/>
      <c r="J34" s="898"/>
    </row>
    <row r="35" spans="1:10">
      <c r="A35" s="280" t="str">
        <f>B121</f>
        <v>Testing &amp; Commissioning for Process Control Wiring</v>
      </c>
      <c r="B35" s="896">
        <f t="shared" si="32"/>
        <v>46358</v>
      </c>
      <c r="C35" s="896">
        <f t="shared" si="32"/>
        <v>46364</v>
      </c>
      <c r="D35" s="896">
        <f t="shared" si="30"/>
        <v>46378</v>
      </c>
      <c r="E35" s="896">
        <f t="shared" si="30"/>
        <v>46384</v>
      </c>
      <c r="F35" s="896" t="str">
        <f t="shared" si="33"/>
        <v/>
      </c>
      <c r="G35" s="896" t="str">
        <f t="shared" si="33"/>
        <v/>
      </c>
      <c r="H35" s="899" t="str">
        <f t="shared" si="33"/>
        <v/>
      </c>
      <c r="I35" s="897"/>
      <c r="J35" s="898"/>
    </row>
    <row r="36" spans="1:10">
      <c r="A36" s="280" t="str">
        <f>B122</f>
        <v>Testing &amp; Commissioning for Instrumentation for Process Systems</v>
      </c>
      <c r="B36" s="896">
        <f t="shared" si="32"/>
        <v>46358</v>
      </c>
      <c r="C36" s="896">
        <f t="shared" si="32"/>
        <v>46364</v>
      </c>
      <c r="D36" s="896">
        <f t="shared" si="30"/>
        <v>46378</v>
      </c>
      <c r="E36" s="896">
        <f t="shared" si="30"/>
        <v>46384</v>
      </c>
      <c r="F36" s="896" t="str">
        <f t="shared" si="33"/>
        <v/>
      </c>
      <c r="G36" s="896" t="str">
        <f t="shared" si="33"/>
        <v/>
      </c>
      <c r="H36" s="899" t="str">
        <f t="shared" si="33"/>
        <v/>
      </c>
      <c r="I36" s="897"/>
      <c r="J36" s="898"/>
    </row>
    <row r="37" spans="1:10">
      <c r="A37" s="280" t="str">
        <f>B125</f>
        <v>Testing &amp; Commissioning for Medium Voltage Network</v>
      </c>
      <c r="B37" s="896">
        <f>E125</f>
        <v>46362</v>
      </c>
      <c r="C37" s="896">
        <f>F125</f>
        <v>46366</v>
      </c>
      <c r="D37" s="896">
        <f t="shared" ref="D37:E37" si="34">G125</f>
        <v>46378</v>
      </c>
      <c r="E37" s="896">
        <f t="shared" si="34"/>
        <v>46382</v>
      </c>
      <c r="F37" s="896" t="str">
        <f>IF(I125&gt;0,I125,"")</f>
        <v/>
      </c>
      <c r="G37" s="896" t="str">
        <f>IF(J125&gt;0,J125,"")</f>
        <v/>
      </c>
      <c r="H37" s="899" t="str">
        <f>IF(K125&gt;0,K125,"")</f>
        <v/>
      </c>
      <c r="I37" s="897"/>
      <c r="J37" s="898"/>
    </row>
    <row r="38" spans="1:10">
      <c r="A38" s="280" t="str">
        <f>B127</f>
        <v>Testing &amp; Commissioning for Low Voltage Network</v>
      </c>
      <c r="B38" s="896">
        <f>E127</f>
        <v>46364</v>
      </c>
      <c r="C38" s="896">
        <f>F127</f>
        <v>46368</v>
      </c>
      <c r="D38" s="896">
        <f t="shared" ref="D38:E38" si="35">G127</f>
        <v>46380</v>
      </c>
      <c r="E38" s="896">
        <f t="shared" si="35"/>
        <v>46383</v>
      </c>
      <c r="F38" s="896" t="str">
        <f>IF(I127&gt;0,I127,"")</f>
        <v/>
      </c>
      <c r="G38" s="896" t="str">
        <f>IF(J127&gt;0,J127,"")</f>
        <v/>
      </c>
      <c r="H38" s="899" t="str">
        <f>IF(K127&gt;0,K127,"")</f>
        <v/>
      </c>
      <c r="I38" s="897"/>
      <c r="J38" s="898"/>
    </row>
    <row r="39" spans="1:10">
      <c r="A39" s="280" t="str">
        <f>B129</f>
        <v>Testing &amp; Commissioning for Telecommunication Network</v>
      </c>
      <c r="B39" s="896">
        <f>E129</f>
        <v>46364</v>
      </c>
      <c r="C39" s="896">
        <f>F129</f>
        <v>46371</v>
      </c>
      <c r="D39" s="896">
        <f t="shared" ref="D39:E39" si="36">G129</f>
        <v>46380</v>
      </c>
      <c r="E39" s="896">
        <f t="shared" si="36"/>
        <v>46386</v>
      </c>
      <c r="F39" s="896" t="str">
        <f>IF(I129&gt;0,I129,"")</f>
        <v/>
      </c>
      <c r="G39" s="896" t="str">
        <f>IF(J129&gt;0,J129,"")</f>
        <v/>
      </c>
      <c r="H39" s="899" t="str">
        <f>IF(K129&gt;0,K129,"")</f>
        <v/>
      </c>
      <c r="I39" s="897"/>
      <c r="J39" s="898"/>
    </row>
    <row r="40" spans="1:10">
      <c r="A40" s="280" t="str">
        <f>B131</f>
        <v>Testing &amp; Commissioning for Street Lighting Network</v>
      </c>
      <c r="B40" s="896">
        <f>E131</f>
        <v>46356</v>
      </c>
      <c r="C40" s="896">
        <f>F131</f>
        <v>46359</v>
      </c>
      <c r="D40" s="896">
        <f t="shared" ref="D40:E40" si="37">G131</f>
        <v>46372</v>
      </c>
      <c r="E40" s="896">
        <f t="shared" si="37"/>
        <v>46375</v>
      </c>
      <c r="F40" s="896" t="str">
        <f t="shared" ref="F40:H41" si="38">IF(I131&gt;0,I131,"")</f>
        <v/>
      </c>
      <c r="G40" s="896" t="str">
        <f t="shared" si="38"/>
        <v/>
      </c>
      <c r="H40" s="899" t="str">
        <f t="shared" si="38"/>
        <v/>
      </c>
      <c r="I40" s="897"/>
      <c r="J40" s="898"/>
    </row>
    <row r="41" spans="1:10">
      <c r="A41" s="280" t="str">
        <f>A132</f>
        <v xml:space="preserve">      Zone 04</v>
      </c>
      <c r="B41" s="896">
        <f>E132</f>
        <v>46349</v>
      </c>
      <c r="C41" s="896">
        <f>F132</f>
        <v>46376</v>
      </c>
      <c r="D41" s="896" t="str">
        <f t="shared" ref="D41:E41" si="39">G132</f>
        <v>10-Sep-26 A</v>
      </c>
      <c r="E41" s="896">
        <f t="shared" si="39"/>
        <v>46390</v>
      </c>
      <c r="F41" s="896">
        <f t="shared" si="38"/>
        <v>46275</v>
      </c>
      <c r="G41" s="896" t="str">
        <f t="shared" si="38"/>
        <v/>
      </c>
      <c r="H41" s="899" t="str">
        <f t="shared" si="38"/>
        <v/>
      </c>
      <c r="I41" s="897"/>
      <c r="J41" s="898"/>
    </row>
    <row r="42" spans="1:10">
      <c r="A42" s="280" t="str">
        <f>B135</f>
        <v>Testing &amp; Commissioning for Sewerage Network</v>
      </c>
      <c r="B42" s="896">
        <f>E135</f>
        <v>46366</v>
      </c>
      <c r="C42" s="896">
        <f>F135</f>
        <v>46373</v>
      </c>
      <c r="D42" s="896" t="str">
        <f t="shared" ref="D42:E42" si="40">G135</f>
        <v>10-Sep-26 A</v>
      </c>
      <c r="E42" s="896">
        <f t="shared" si="40"/>
        <v>46368</v>
      </c>
      <c r="F42" s="896">
        <f>IF(I135&gt;0,I135,"")</f>
        <v>46275</v>
      </c>
      <c r="G42" s="896" t="str">
        <f>IF(J135&gt;0,J135,"")</f>
        <v/>
      </c>
      <c r="H42" s="899">
        <f>IF(K135&gt;0,K135,"")</f>
        <v>0.9</v>
      </c>
      <c r="I42" s="897"/>
      <c r="J42" s="898"/>
    </row>
    <row r="43" spans="1:10">
      <c r="A43" s="280" t="str">
        <f>B137</f>
        <v>Testing &amp; Commissioning for Storm Network</v>
      </c>
      <c r="B43" s="896">
        <f>E137</f>
        <v>46354</v>
      </c>
      <c r="C43" s="896">
        <f>F137</f>
        <v>46361</v>
      </c>
      <c r="D43" s="896" t="str">
        <f t="shared" ref="D43:E43" si="41">G137</f>
        <v>28-Sep-26 A</v>
      </c>
      <c r="E43" s="896">
        <f t="shared" si="41"/>
        <v>46302</v>
      </c>
      <c r="F43" s="896">
        <f>IF(I137&gt;0,I137,"")</f>
        <v>46293</v>
      </c>
      <c r="G43" s="896" t="str">
        <f>IF(J137&gt;0,J137,"")</f>
        <v/>
      </c>
      <c r="H43" s="899">
        <f>IF(K137&gt;0,K137,"")</f>
        <v>0.9</v>
      </c>
      <c r="I43" s="897"/>
      <c r="J43" s="898"/>
    </row>
    <row r="44" spans="1:10">
      <c r="A44" s="280" t="str">
        <f>B139</f>
        <v>Testing &amp; Commissioning for Potable Network</v>
      </c>
      <c r="B44" s="896">
        <f>E139</f>
        <v>46354</v>
      </c>
      <c r="C44" s="896">
        <f>F139</f>
        <v>46361</v>
      </c>
      <c r="D44" s="896">
        <f t="shared" ref="D44:E44" si="42">G139</f>
        <v>46369</v>
      </c>
      <c r="E44" s="896">
        <f t="shared" si="42"/>
        <v>46375</v>
      </c>
      <c r="F44" s="896" t="str">
        <f>IF(I139&gt;0,I139,"")</f>
        <v/>
      </c>
      <c r="G44" s="896" t="str">
        <f>IF(J139&gt;0,J139,"")</f>
        <v/>
      </c>
      <c r="H44" s="899" t="str">
        <f>IF(K139&gt;0,K139,"")</f>
        <v/>
      </c>
      <c r="I44" s="897"/>
      <c r="J44" s="898"/>
    </row>
    <row r="45" spans="1:10">
      <c r="A45" s="280" t="str">
        <f>B141</f>
        <v>Testing &amp; Commissioning for Fire Fighting Network</v>
      </c>
      <c r="B45" s="896">
        <f>E141</f>
        <v>46349</v>
      </c>
      <c r="C45" s="896">
        <f>F141</f>
        <v>46357</v>
      </c>
      <c r="D45" s="896">
        <f t="shared" ref="D45:E45" si="43">G141</f>
        <v>46364</v>
      </c>
      <c r="E45" s="896">
        <f t="shared" si="43"/>
        <v>46371</v>
      </c>
      <c r="F45" s="896" t="str">
        <f>IF(I141&gt;0,I141,"")</f>
        <v/>
      </c>
      <c r="G45" s="896" t="str">
        <f>IF(J141&gt;0,J141,"")</f>
        <v/>
      </c>
      <c r="H45" s="899" t="str">
        <f>IF(K141&gt;0,K141,"")</f>
        <v/>
      </c>
      <c r="I45" s="897"/>
      <c r="J45" s="898"/>
    </row>
    <row r="46" spans="1:10">
      <c r="A46" s="280" t="str">
        <f>B143</f>
        <v>Testing &amp; Commissioning for TSE Network</v>
      </c>
      <c r="B46" s="896">
        <f>E143</f>
        <v>46369</v>
      </c>
      <c r="C46" s="896">
        <f>F143</f>
        <v>46376</v>
      </c>
      <c r="D46" s="896">
        <f t="shared" ref="D46:E46" si="44">G143</f>
        <v>46384</v>
      </c>
      <c r="E46" s="896">
        <f t="shared" si="44"/>
        <v>46390</v>
      </c>
      <c r="F46" s="896" t="str">
        <f>IF(I143&gt;0,I143,"")</f>
        <v/>
      </c>
      <c r="G46" s="896" t="str">
        <f>IF(J143&gt;0,J143,"")</f>
        <v/>
      </c>
      <c r="H46" s="899" t="str">
        <f>IF(K143&gt;0,K143,"")</f>
        <v/>
      </c>
      <c r="I46" s="897"/>
      <c r="J46" s="898"/>
    </row>
    <row r="47" spans="1:10">
      <c r="A47" s="280" t="str">
        <f>B146</f>
        <v>Testing &amp; Commissioning for Medium Voltage Network</v>
      </c>
      <c r="B47" s="896">
        <f>E146</f>
        <v>46366</v>
      </c>
      <c r="C47" s="896">
        <f>F146</f>
        <v>46371</v>
      </c>
      <c r="D47" s="896">
        <f t="shared" ref="D47:E47" si="45">G146</f>
        <v>46383</v>
      </c>
      <c r="E47" s="896">
        <f t="shared" si="45"/>
        <v>46386</v>
      </c>
      <c r="F47" s="896" t="str">
        <f>IF(I146&gt;0,I146,"")</f>
        <v/>
      </c>
      <c r="G47" s="896" t="str">
        <f>IF(J146&gt;0,J146,"")</f>
        <v/>
      </c>
      <c r="H47" s="899" t="str">
        <f>IF(K146&gt;0,K146,"")</f>
        <v/>
      </c>
      <c r="I47" s="897"/>
      <c r="J47" s="898"/>
    </row>
    <row r="48" spans="1:10">
      <c r="A48" s="280" t="str">
        <f>B148</f>
        <v>Testing &amp; Commissioning for Low Voltage Network</v>
      </c>
      <c r="B48" s="896">
        <f>E148</f>
        <v>46368</v>
      </c>
      <c r="C48" s="896">
        <f>F148</f>
        <v>46371</v>
      </c>
      <c r="D48" s="896">
        <f t="shared" ref="D48:E48" si="46">G148</f>
        <v>46384</v>
      </c>
      <c r="E48" s="896">
        <f t="shared" si="46"/>
        <v>46386</v>
      </c>
      <c r="F48" s="896" t="str">
        <f>IF(I148&gt;0,I148,"")</f>
        <v/>
      </c>
      <c r="G48" s="896" t="str">
        <f>IF(J148&gt;0,J148,"")</f>
        <v/>
      </c>
      <c r="H48" s="899" t="str">
        <f>IF(K148&gt;0,K148,"")</f>
        <v/>
      </c>
      <c r="I48" s="897"/>
      <c r="J48" s="898"/>
    </row>
    <row r="49" spans="1:22">
      <c r="A49" s="280" t="str">
        <f>B150</f>
        <v>Testing &amp; Commissioning for Telecommunication Network</v>
      </c>
      <c r="B49" s="896">
        <f>E150</f>
        <v>46364</v>
      </c>
      <c r="C49" s="896">
        <f>F150</f>
        <v>46371</v>
      </c>
      <c r="D49" s="896">
        <f t="shared" ref="D49:E49" si="47">G150</f>
        <v>46380</v>
      </c>
      <c r="E49" s="896">
        <f t="shared" si="47"/>
        <v>46386</v>
      </c>
      <c r="F49" s="896" t="str">
        <f>IF(I150&gt;0,I150,"")</f>
        <v/>
      </c>
      <c r="G49" s="896" t="str">
        <f>IF(J150&gt;0,J150,"")</f>
        <v/>
      </c>
      <c r="H49" s="899" t="str">
        <f>IF(K150&gt;0,K150,"")</f>
        <v/>
      </c>
      <c r="I49" s="897"/>
      <c r="J49" s="898"/>
    </row>
    <row r="50" spans="1:22">
      <c r="A50" s="280" t="str">
        <f>B152</f>
        <v>Testing &amp; Commissioning for Street Lighting Network</v>
      </c>
      <c r="B50" s="896">
        <f>E152</f>
        <v>46352</v>
      </c>
      <c r="C50" s="896">
        <f>F152</f>
        <v>46361</v>
      </c>
      <c r="D50" s="896">
        <f t="shared" ref="D50:E50" si="48">G152</f>
        <v>46369</v>
      </c>
      <c r="E50" s="896">
        <f t="shared" si="48"/>
        <v>46376</v>
      </c>
      <c r="F50" s="896" t="str">
        <f>IF(I152&gt;0,I152,"")</f>
        <v/>
      </c>
      <c r="G50" s="896" t="str">
        <f>IF(J152&gt;0,J152,"")</f>
        <v/>
      </c>
      <c r="H50" s="899" t="str">
        <f>IF(K152&gt;0,K152,"")</f>
        <v/>
      </c>
      <c r="I50" s="897"/>
      <c r="J50" s="898"/>
    </row>
    <row r="51" spans="1:22">
      <c r="A51" s="931"/>
      <c r="B51" s="932"/>
      <c r="C51" s="932"/>
      <c r="D51" s="932"/>
      <c r="E51" s="932"/>
      <c r="F51" s="932"/>
      <c r="G51" s="932"/>
      <c r="H51" s="933"/>
      <c r="I51" s="934"/>
      <c r="J51" s="935"/>
    </row>
    <row r="52" spans="1:22">
      <c r="A52" s="931"/>
      <c r="B52" s="932"/>
      <c r="C52" s="932"/>
      <c r="D52" s="932"/>
      <c r="E52" s="932"/>
      <c r="F52" s="932"/>
      <c r="G52" s="932"/>
      <c r="H52" s="933"/>
      <c r="I52" s="934"/>
      <c r="J52" s="935"/>
    </row>
    <row r="53" spans="1:22" ht="15" thickBot="1">
      <c r="A53" s="281" t="s">
        <v>5</v>
      </c>
      <c r="B53" s="900">
        <f>MIN(B3:B50)</f>
        <v>46345</v>
      </c>
      <c r="C53" s="900">
        <f>MAX(C3:C50)</f>
        <v>46376</v>
      </c>
      <c r="D53" s="900">
        <f>MIN(D3:D50)</f>
        <v>46361</v>
      </c>
      <c r="E53" s="900">
        <f>MAX(E3:E50)</f>
        <v>46390</v>
      </c>
      <c r="F53" s="900">
        <f>IFERROR(MIN(F3:F50),"")</f>
        <v>46273</v>
      </c>
      <c r="G53" s="900">
        <f>IFERROR(MAX(G3:G50),"")</f>
        <v>0</v>
      </c>
      <c r="H53" s="901">
        <f>AVERAGE(H3:H50)</f>
        <v>0.9</v>
      </c>
      <c r="I53" s="902">
        <f>SUM(I3:I50)</f>
        <v>0</v>
      </c>
      <c r="J53" s="903">
        <f>SUM(J3:J50)</f>
        <v>0</v>
      </c>
    </row>
    <row r="56" spans="1:22" ht="30.75" hidden="1" customHeight="1"/>
    <row r="57" spans="1:22" hidden="1">
      <c r="A57" t="s">
        <v>842</v>
      </c>
      <c r="B57" t="s">
        <v>843</v>
      </c>
      <c r="C57" t="s">
        <v>844</v>
      </c>
      <c r="D57" t="s">
        <v>851</v>
      </c>
      <c r="E57" t="s">
        <v>852</v>
      </c>
      <c r="F57" t="s">
        <v>853</v>
      </c>
      <c r="G57" t="s">
        <v>797</v>
      </c>
      <c r="H57" t="s">
        <v>845</v>
      </c>
      <c r="I57" t="s">
        <v>1291</v>
      </c>
      <c r="J57" t="s">
        <v>1292</v>
      </c>
      <c r="K57" t="s">
        <v>855</v>
      </c>
    </row>
    <row r="58" spans="1:22" hidden="1">
      <c r="A58" t="s">
        <v>5</v>
      </c>
      <c r="C58">
        <v>38.06</v>
      </c>
      <c r="D58">
        <v>42</v>
      </c>
      <c r="E58" s="98">
        <v>46345</v>
      </c>
      <c r="F58" s="98">
        <v>46376</v>
      </c>
      <c r="G58" s="98" t="s">
        <v>6194</v>
      </c>
      <c r="H58" s="98">
        <v>46390</v>
      </c>
      <c r="I58" s="98">
        <v>46273</v>
      </c>
      <c r="J58" s="681"/>
      <c r="K58" s="681">
        <v>0</v>
      </c>
      <c r="O58" s="681"/>
      <c r="P58" s="681"/>
      <c r="Q58" s="681"/>
      <c r="R58" s="681"/>
      <c r="S58" s="681"/>
      <c r="V58" s="681"/>
    </row>
    <row r="59" spans="1:22" hidden="1">
      <c r="A59" t="s">
        <v>6193</v>
      </c>
      <c r="C59">
        <v>38.06</v>
      </c>
      <c r="D59">
        <v>42</v>
      </c>
      <c r="E59" s="98">
        <v>46345</v>
      </c>
      <c r="F59" s="98">
        <v>46376</v>
      </c>
      <c r="G59" s="98" t="s">
        <v>6194</v>
      </c>
      <c r="H59" s="98">
        <v>46390</v>
      </c>
      <c r="I59" s="98">
        <v>46273</v>
      </c>
      <c r="J59" s="681"/>
      <c r="K59" s="681">
        <v>0</v>
      </c>
      <c r="O59" s="681"/>
      <c r="P59" s="681"/>
      <c r="Q59" s="681"/>
      <c r="R59" s="681"/>
      <c r="S59" s="681"/>
      <c r="V59" s="681"/>
    </row>
    <row r="60" spans="1:22" hidden="1">
      <c r="A60" t="s">
        <v>837</v>
      </c>
      <c r="C60">
        <v>38.06</v>
      </c>
      <c r="D60">
        <v>42</v>
      </c>
      <c r="E60" s="98">
        <v>46345</v>
      </c>
      <c r="F60" s="98">
        <v>46376</v>
      </c>
      <c r="G60" s="98" t="s">
        <v>6194</v>
      </c>
      <c r="H60" s="98">
        <v>46390</v>
      </c>
      <c r="I60" s="654">
        <v>46273</v>
      </c>
      <c r="J60" s="681"/>
      <c r="K60" s="681">
        <v>0</v>
      </c>
      <c r="O60" s="681"/>
      <c r="P60" s="681"/>
      <c r="Q60" s="681"/>
      <c r="R60" s="681"/>
      <c r="S60" s="681"/>
      <c r="V60" s="681"/>
    </row>
    <row r="61" spans="1:22" hidden="1">
      <c r="A61" t="s">
        <v>1220</v>
      </c>
      <c r="C61">
        <v>32.06</v>
      </c>
      <c r="D61">
        <v>9</v>
      </c>
      <c r="E61" s="98">
        <v>46345</v>
      </c>
      <c r="F61" s="98">
        <v>46368</v>
      </c>
      <c r="G61" s="98" t="s">
        <v>6194</v>
      </c>
      <c r="H61" s="98">
        <v>46383</v>
      </c>
      <c r="I61" s="654">
        <v>46273</v>
      </c>
      <c r="J61" s="681"/>
      <c r="K61" s="681">
        <v>0</v>
      </c>
      <c r="O61" s="681"/>
      <c r="P61" s="681"/>
      <c r="Q61" s="681"/>
      <c r="R61" s="681"/>
      <c r="S61" s="681"/>
      <c r="V61" s="681"/>
    </row>
    <row r="62" spans="1:22" hidden="1">
      <c r="A62" t="s">
        <v>1221</v>
      </c>
      <c r="C62">
        <v>19.059999999999999</v>
      </c>
      <c r="D62">
        <v>5</v>
      </c>
      <c r="E62" s="98">
        <v>46345</v>
      </c>
      <c r="F62" s="98">
        <v>46354</v>
      </c>
      <c r="G62" s="98" t="s">
        <v>6194</v>
      </c>
      <c r="H62" s="98">
        <v>46368</v>
      </c>
      <c r="I62" s="654">
        <v>46273</v>
      </c>
      <c r="J62" s="681"/>
      <c r="K62" s="681">
        <v>0</v>
      </c>
      <c r="O62" s="681"/>
      <c r="P62" s="681"/>
      <c r="Q62" s="681"/>
      <c r="R62" s="681"/>
      <c r="S62" s="681"/>
      <c r="V62" s="681"/>
    </row>
    <row r="63" spans="1:22" hidden="1">
      <c r="A63" t="s">
        <v>1222</v>
      </c>
      <c r="C63">
        <v>6</v>
      </c>
      <c r="D63">
        <v>1</v>
      </c>
      <c r="E63" s="98">
        <v>46345</v>
      </c>
      <c r="F63" s="98">
        <v>46352</v>
      </c>
      <c r="G63" s="98" t="s">
        <v>6194</v>
      </c>
      <c r="H63" s="98">
        <v>46368</v>
      </c>
      <c r="I63" s="654">
        <v>46273</v>
      </c>
      <c r="J63" s="681"/>
      <c r="K63" s="681">
        <v>0</v>
      </c>
      <c r="O63" s="681"/>
      <c r="P63" s="681"/>
      <c r="Q63" s="681"/>
      <c r="R63" s="681"/>
      <c r="S63" s="681"/>
      <c r="V63" s="681"/>
    </row>
    <row r="64" spans="1:22" hidden="1">
      <c r="A64" t="s">
        <v>1223</v>
      </c>
      <c r="B64" t="s">
        <v>1224</v>
      </c>
      <c r="C64">
        <v>6</v>
      </c>
      <c r="D64">
        <v>1</v>
      </c>
      <c r="E64" s="98">
        <v>46345</v>
      </c>
      <c r="F64" s="98">
        <v>46352</v>
      </c>
      <c r="G64" s="98" t="s">
        <v>6194</v>
      </c>
      <c r="H64" s="98">
        <v>46368</v>
      </c>
      <c r="I64" s="654">
        <v>46273</v>
      </c>
      <c r="J64" s="681"/>
      <c r="K64" s="681">
        <v>0.9</v>
      </c>
      <c r="O64" s="681"/>
      <c r="P64" s="681"/>
      <c r="Q64" s="681"/>
      <c r="R64" s="681"/>
      <c r="S64" s="681"/>
      <c r="V64" s="681"/>
    </row>
    <row r="65" spans="1:22" hidden="1">
      <c r="A65" t="s">
        <v>1225</v>
      </c>
      <c r="C65">
        <v>6</v>
      </c>
      <c r="D65">
        <v>1</v>
      </c>
      <c r="E65" s="98">
        <v>46345</v>
      </c>
      <c r="F65" s="98">
        <v>46352</v>
      </c>
      <c r="G65" s="98" t="s">
        <v>5935</v>
      </c>
      <c r="H65" s="98">
        <v>46368</v>
      </c>
      <c r="I65" s="654">
        <v>46277</v>
      </c>
      <c r="J65" s="681"/>
      <c r="K65" s="681">
        <v>0</v>
      </c>
      <c r="O65" s="681"/>
      <c r="P65" s="681"/>
      <c r="Q65" s="681"/>
      <c r="R65" s="681"/>
      <c r="S65" s="681"/>
      <c r="V65" s="681"/>
    </row>
    <row r="66" spans="1:22" hidden="1">
      <c r="A66" t="s">
        <v>1226</v>
      </c>
      <c r="B66" t="s">
        <v>1227</v>
      </c>
      <c r="C66">
        <v>6</v>
      </c>
      <c r="D66">
        <v>1</v>
      </c>
      <c r="E66" s="98">
        <v>46345</v>
      </c>
      <c r="F66" s="98">
        <v>46352</v>
      </c>
      <c r="G66" s="98" t="s">
        <v>5935</v>
      </c>
      <c r="H66" s="98">
        <v>46368</v>
      </c>
      <c r="I66" s="654">
        <v>46277</v>
      </c>
      <c r="J66" s="681"/>
      <c r="K66" s="681">
        <v>0.9</v>
      </c>
      <c r="O66" s="681"/>
      <c r="P66" s="681"/>
      <c r="Q66" s="681"/>
      <c r="R66" s="681"/>
      <c r="S66" s="681"/>
      <c r="V66" s="681"/>
    </row>
    <row r="67" spans="1:22" hidden="1">
      <c r="A67" t="s">
        <v>1228</v>
      </c>
      <c r="B67" s="910"/>
      <c r="C67">
        <v>7</v>
      </c>
      <c r="D67">
        <v>1</v>
      </c>
      <c r="E67" s="910">
        <v>46345</v>
      </c>
      <c r="F67" s="98">
        <v>46354</v>
      </c>
      <c r="G67" s="98">
        <v>46361</v>
      </c>
      <c r="H67" s="98">
        <v>46368</v>
      </c>
      <c r="I67" s="654"/>
      <c r="J67" s="681"/>
      <c r="K67" s="681">
        <v>0</v>
      </c>
      <c r="O67" s="681"/>
      <c r="P67" s="681"/>
      <c r="Q67" s="681"/>
      <c r="R67" s="681"/>
      <c r="S67" s="681"/>
      <c r="V67" s="681"/>
    </row>
    <row r="68" spans="1:22" hidden="1">
      <c r="A68" t="s">
        <v>1229</v>
      </c>
      <c r="B68" s="910" t="s">
        <v>1230</v>
      </c>
      <c r="C68">
        <v>7</v>
      </c>
      <c r="D68">
        <v>1</v>
      </c>
      <c r="E68" s="910">
        <v>46345</v>
      </c>
      <c r="F68" s="98">
        <v>46354</v>
      </c>
      <c r="G68" s="98">
        <v>46361</v>
      </c>
      <c r="H68" s="98">
        <v>46368</v>
      </c>
      <c r="I68" s="654"/>
      <c r="J68" s="681"/>
      <c r="K68" s="681">
        <v>0</v>
      </c>
      <c r="O68" s="681"/>
      <c r="P68" s="681"/>
      <c r="Q68" s="681"/>
      <c r="R68" s="681"/>
      <c r="S68" s="681"/>
      <c r="V68" s="681"/>
    </row>
    <row r="69" spans="1:22" hidden="1">
      <c r="A69" t="s">
        <v>1231</v>
      </c>
      <c r="B69" s="910"/>
      <c r="C69">
        <v>6</v>
      </c>
      <c r="D69">
        <v>1</v>
      </c>
      <c r="E69" s="910">
        <v>46347</v>
      </c>
      <c r="F69" s="98">
        <v>46354</v>
      </c>
      <c r="G69" s="98">
        <v>46362</v>
      </c>
      <c r="H69" s="98">
        <v>46368</v>
      </c>
      <c r="I69" s="654"/>
      <c r="J69" s="681"/>
      <c r="K69" s="681">
        <v>0</v>
      </c>
      <c r="M69" s="654"/>
      <c r="N69" s="654"/>
      <c r="O69" s="681"/>
      <c r="P69" s="681"/>
      <c r="Q69" s="681"/>
      <c r="R69" s="681"/>
      <c r="S69" s="681"/>
      <c r="V69" s="681"/>
    </row>
    <row r="70" spans="1:22" hidden="1">
      <c r="A70" t="s">
        <v>1232</v>
      </c>
      <c r="B70" s="910" t="s">
        <v>1233</v>
      </c>
      <c r="C70">
        <v>6</v>
      </c>
      <c r="D70">
        <v>1</v>
      </c>
      <c r="E70" s="910">
        <v>46347</v>
      </c>
      <c r="F70" s="98">
        <v>46354</v>
      </c>
      <c r="G70" s="98">
        <v>46362</v>
      </c>
      <c r="H70" s="98">
        <v>46368</v>
      </c>
      <c r="I70" s="654"/>
      <c r="J70" s="681"/>
      <c r="K70" s="681">
        <v>0</v>
      </c>
      <c r="L70" s="654"/>
      <c r="M70" s="654"/>
      <c r="N70" s="654"/>
      <c r="O70" s="681"/>
      <c r="P70" s="681"/>
      <c r="Q70" s="681"/>
      <c r="R70" s="681"/>
      <c r="S70" s="681"/>
      <c r="V70" s="681"/>
    </row>
    <row r="71" spans="1:22" hidden="1">
      <c r="A71" t="s">
        <v>1234</v>
      </c>
      <c r="B71" s="910"/>
      <c r="C71">
        <v>6</v>
      </c>
      <c r="D71">
        <v>1</v>
      </c>
      <c r="E71" s="910">
        <v>46347</v>
      </c>
      <c r="F71" s="98">
        <v>46354</v>
      </c>
      <c r="G71" s="98">
        <v>46362</v>
      </c>
      <c r="H71" s="98">
        <v>46368</v>
      </c>
      <c r="I71" s="654"/>
      <c r="J71" s="681"/>
      <c r="K71" s="681">
        <v>0</v>
      </c>
      <c r="L71" s="654"/>
      <c r="M71" s="654"/>
      <c r="N71" s="654"/>
      <c r="O71" s="681"/>
      <c r="P71" s="681"/>
      <c r="Q71" s="681"/>
      <c r="R71" s="681"/>
      <c r="S71" s="681"/>
      <c r="V71" s="681"/>
    </row>
    <row r="72" spans="1:22" hidden="1">
      <c r="A72" t="s">
        <v>1235</v>
      </c>
      <c r="B72" s="910" t="s">
        <v>1236</v>
      </c>
      <c r="C72">
        <v>6</v>
      </c>
      <c r="D72">
        <v>1</v>
      </c>
      <c r="E72" s="910">
        <v>46347</v>
      </c>
      <c r="F72" s="98">
        <v>46354</v>
      </c>
      <c r="G72" s="98">
        <v>46362</v>
      </c>
      <c r="H72" s="98">
        <v>46368</v>
      </c>
      <c r="I72" s="654"/>
      <c r="J72" s="681"/>
      <c r="K72" s="681">
        <v>0</v>
      </c>
      <c r="L72" s="654"/>
      <c r="M72" s="654"/>
      <c r="N72" s="654"/>
      <c r="O72" s="681"/>
      <c r="P72" s="681"/>
      <c r="Q72" s="681"/>
      <c r="R72" s="681"/>
      <c r="S72" s="681"/>
      <c r="V72" s="681"/>
    </row>
    <row r="73" spans="1:22" hidden="1">
      <c r="A73" t="s">
        <v>1237</v>
      </c>
      <c r="B73" s="910"/>
      <c r="C73">
        <v>13</v>
      </c>
      <c r="D73">
        <v>4</v>
      </c>
      <c r="E73" s="98">
        <v>46352</v>
      </c>
      <c r="F73" s="98">
        <v>46368</v>
      </c>
      <c r="G73" s="98">
        <v>46369</v>
      </c>
      <c r="H73" s="98">
        <v>46383</v>
      </c>
      <c r="I73" s="654"/>
      <c r="J73" s="681"/>
      <c r="K73" s="681">
        <v>0</v>
      </c>
      <c r="L73" s="654"/>
      <c r="O73" s="681"/>
      <c r="P73" s="681"/>
      <c r="Q73" s="681"/>
      <c r="R73" s="681"/>
      <c r="S73" s="681"/>
      <c r="V73" s="681"/>
    </row>
    <row r="74" spans="1:22" hidden="1">
      <c r="A74" t="s">
        <v>1238</v>
      </c>
      <c r="C74">
        <v>4</v>
      </c>
      <c r="D74">
        <v>1</v>
      </c>
      <c r="E74" s="98">
        <v>46352</v>
      </c>
      <c r="F74" s="98">
        <v>46357</v>
      </c>
      <c r="G74" s="98">
        <v>46369</v>
      </c>
      <c r="H74" s="98">
        <v>46372</v>
      </c>
      <c r="I74" s="654"/>
      <c r="J74" s="681"/>
      <c r="K74" s="681">
        <v>0</v>
      </c>
      <c r="L74" s="654"/>
      <c r="M74" s="654"/>
      <c r="N74" s="654"/>
      <c r="O74" s="681"/>
      <c r="P74" s="681"/>
      <c r="Q74" s="681"/>
      <c r="R74" s="681"/>
      <c r="S74" s="681"/>
      <c r="V74" s="681"/>
    </row>
    <row r="75" spans="1:22" hidden="1">
      <c r="A75" t="s">
        <v>1239</v>
      </c>
      <c r="B75" t="s">
        <v>1240</v>
      </c>
      <c r="C75">
        <v>4</v>
      </c>
      <c r="D75">
        <v>1</v>
      </c>
      <c r="E75" s="98">
        <v>46352</v>
      </c>
      <c r="F75" s="98">
        <v>46357</v>
      </c>
      <c r="G75" s="98">
        <v>46369</v>
      </c>
      <c r="H75" s="98">
        <v>46372</v>
      </c>
      <c r="I75" s="654"/>
      <c r="J75" s="681"/>
      <c r="K75" s="681">
        <v>0</v>
      </c>
      <c r="L75" s="654"/>
      <c r="O75" s="681"/>
      <c r="P75" s="681"/>
      <c r="Q75" s="681"/>
      <c r="R75" s="681"/>
      <c r="S75" s="681"/>
      <c r="V75" s="681"/>
    </row>
    <row r="76" spans="1:22" hidden="1">
      <c r="A76" t="s">
        <v>1241</v>
      </c>
      <c r="C76">
        <v>3</v>
      </c>
      <c r="D76">
        <v>1</v>
      </c>
      <c r="E76" s="98">
        <v>46357</v>
      </c>
      <c r="F76" s="98">
        <v>46361</v>
      </c>
      <c r="G76" s="98">
        <v>46373</v>
      </c>
      <c r="H76" s="98">
        <v>46376</v>
      </c>
      <c r="I76" s="654"/>
      <c r="J76" s="681"/>
      <c r="K76" s="681">
        <v>0</v>
      </c>
      <c r="L76" s="654"/>
      <c r="O76" s="681"/>
      <c r="P76" s="681"/>
      <c r="Q76" s="681"/>
      <c r="R76" s="681"/>
      <c r="S76" s="681"/>
      <c r="V76" s="681"/>
    </row>
    <row r="77" spans="1:22" hidden="1">
      <c r="A77" t="s">
        <v>1242</v>
      </c>
      <c r="B77" t="s">
        <v>1243</v>
      </c>
      <c r="C77">
        <v>3</v>
      </c>
      <c r="D77">
        <v>1</v>
      </c>
      <c r="E77" s="98">
        <v>46357</v>
      </c>
      <c r="F77" s="98">
        <v>46361</v>
      </c>
      <c r="G77" s="98">
        <v>46373</v>
      </c>
      <c r="H77" s="98">
        <v>46376</v>
      </c>
      <c r="I77" s="654"/>
      <c r="J77" s="681"/>
      <c r="K77" s="681">
        <v>0</v>
      </c>
      <c r="L77" s="654"/>
      <c r="M77" s="654"/>
      <c r="N77" s="654"/>
      <c r="O77" s="681"/>
      <c r="P77" s="681"/>
      <c r="Q77" s="681"/>
      <c r="R77" s="681"/>
      <c r="S77" s="681"/>
      <c r="V77" s="681"/>
    </row>
    <row r="78" spans="1:22" hidden="1">
      <c r="A78" t="s">
        <v>1244</v>
      </c>
      <c r="C78">
        <v>6</v>
      </c>
      <c r="D78">
        <v>1</v>
      </c>
      <c r="E78" s="98">
        <v>46361</v>
      </c>
      <c r="F78" s="98">
        <v>46368</v>
      </c>
      <c r="G78" s="98">
        <v>46377</v>
      </c>
      <c r="H78" s="98">
        <v>46383</v>
      </c>
      <c r="I78" s="654"/>
      <c r="J78" s="681"/>
      <c r="K78" s="681">
        <v>0</v>
      </c>
      <c r="L78" s="654"/>
      <c r="M78" s="654"/>
      <c r="N78" s="654"/>
      <c r="O78" s="681"/>
      <c r="P78" s="681"/>
      <c r="Q78" s="681"/>
      <c r="R78" s="681"/>
      <c r="S78" s="681"/>
      <c r="V78" s="681"/>
    </row>
    <row r="79" spans="1:22" hidden="1">
      <c r="A79" t="s">
        <v>1245</v>
      </c>
      <c r="B79" t="s">
        <v>1246</v>
      </c>
      <c r="C79">
        <v>6</v>
      </c>
      <c r="D79">
        <v>1</v>
      </c>
      <c r="E79" s="98">
        <v>46361</v>
      </c>
      <c r="F79" s="98">
        <v>46368</v>
      </c>
      <c r="G79" s="98">
        <v>46377</v>
      </c>
      <c r="H79" s="98">
        <v>46383</v>
      </c>
      <c r="I79" s="654"/>
      <c r="J79" s="681"/>
      <c r="K79" s="681">
        <v>0</v>
      </c>
      <c r="O79" s="681"/>
      <c r="P79" s="681"/>
      <c r="Q79" s="681"/>
      <c r="R79" s="681"/>
      <c r="S79" s="681"/>
      <c r="V79" s="681"/>
    </row>
    <row r="80" spans="1:22" hidden="1">
      <c r="A80" t="s">
        <v>1247</v>
      </c>
      <c r="C80">
        <v>6</v>
      </c>
      <c r="D80">
        <v>1</v>
      </c>
      <c r="E80" s="98">
        <v>46352</v>
      </c>
      <c r="F80" s="98">
        <v>46359</v>
      </c>
      <c r="G80" s="98">
        <v>46369</v>
      </c>
      <c r="H80" s="98">
        <v>46375</v>
      </c>
      <c r="I80" s="654"/>
      <c r="J80" s="681"/>
      <c r="K80" s="681">
        <v>0</v>
      </c>
      <c r="O80" s="681"/>
      <c r="P80" s="681"/>
      <c r="Q80" s="681"/>
      <c r="R80" s="681"/>
      <c r="S80" s="681"/>
      <c r="V80" s="681"/>
    </row>
    <row r="81" spans="1:22" hidden="1">
      <c r="A81" t="s">
        <v>1248</v>
      </c>
      <c r="B81" t="s">
        <v>1249</v>
      </c>
      <c r="C81">
        <v>6</v>
      </c>
      <c r="D81">
        <v>1</v>
      </c>
      <c r="E81" s="98">
        <v>46352</v>
      </c>
      <c r="F81" s="98">
        <v>46359</v>
      </c>
      <c r="G81" s="98">
        <v>46369</v>
      </c>
      <c r="H81" s="98">
        <v>46375</v>
      </c>
      <c r="I81" s="654"/>
      <c r="J81" s="681"/>
      <c r="K81" s="681">
        <v>0</v>
      </c>
      <c r="O81" s="681"/>
      <c r="P81" s="681"/>
      <c r="Q81" s="681"/>
      <c r="R81" s="681"/>
      <c r="S81" s="681"/>
      <c r="V81" s="681"/>
    </row>
    <row r="82" spans="1:22" hidden="1">
      <c r="A82" t="s">
        <v>1250</v>
      </c>
      <c r="C82">
        <v>22</v>
      </c>
      <c r="D82">
        <v>12</v>
      </c>
      <c r="E82" s="98">
        <v>46347</v>
      </c>
      <c r="F82" s="98">
        <v>46371</v>
      </c>
      <c r="G82" s="98">
        <v>46362</v>
      </c>
      <c r="H82" s="98">
        <v>46386</v>
      </c>
      <c r="I82" s="654"/>
      <c r="J82" s="681"/>
      <c r="K82" s="681">
        <v>0</v>
      </c>
      <c r="O82" s="681"/>
      <c r="P82" s="681"/>
      <c r="Q82" s="681"/>
      <c r="R82" s="681"/>
      <c r="S82" s="681"/>
      <c r="V82" s="681"/>
    </row>
    <row r="83" spans="1:22" hidden="1">
      <c r="A83" t="s">
        <v>1221</v>
      </c>
      <c r="C83">
        <v>14</v>
      </c>
      <c r="D83">
        <v>8</v>
      </c>
      <c r="E83" s="98">
        <v>46347</v>
      </c>
      <c r="F83" s="98">
        <v>46361</v>
      </c>
      <c r="G83" s="98">
        <v>46362</v>
      </c>
      <c r="H83" s="98">
        <v>46377</v>
      </c>
      <c r="I83" s="654"/>
      <c r="J83" s="681"/>
      <c r="K83" s="681">
        <v>0</v>
      </c>
      <c r="O83" s="681"/>
      <c r="P83" s="681"/>
      <c r="Q83" s="681"/>
      <c r="R83" s="681"/>
      <c r="S83" s="681"/>
      <c r="V83" s="681"/>
    </row>
    <row r="84" spans="1:22" hidden="1">
      <c r="A84" t="s">
        <v>1222</v>
      </c>
      <c r="C84">
        <v>6</v>
      </c>
      <c r="D84">
        <v>1</v>
      </c>
      <c r="E84" s="98">
        <v>46352</v>
      </c>
      <c r="F84" s="98">
        <v>46359</v>
      </c>
      <c r="G84" s="98">
        <v>46369</v>
      </c>
      <c r="H84" s="98">
        <v>46375</v>
      </c>
      <c r="I84" s="654"/>
      <c r="J84" s="681"/>
      <c r="K84" s="681">
        <v>0</v>
      </c>
      <c r="O84" s="681"/>
      <c r="P84" s="681"/>
      <c r="Q84" s="681"/>
      <c r="R84" s="681"/>
      <c r="S84" s="681"/>
      <c r="V84" s="681"/>
    </row>
    <row r="85" spans="1:22" hidden="1">
      <c r="A85" t="s">
        <v>1251</v>
      </c>
      <c r="B85" t="s">
        <v>1224</v>
      </c>
      <c r="C85">
        <v>6</v>
      </c>
      <c r="D85">
        <v>1</v>
      </c>
      <c r="E85" s="98">
        <v>46352</v>
      </c>
      <c r="F85" s="98">
        <v>46359</v>
      </c>
      <c r="G85" s="98">
        <v>46369</v>
      </c>
      <c r="H85" s="98">
        <v>46375</v>
      </c>
      <c r="I85" s="654"/>
      <c r="J85" s="681"/>
      <c r="K85" s="681">
        <v>0</v>
      </c>
      <c r="O85" s="681"/>
      <c r="P85" s="681"/>
      <c r="Q85" s="681"/>
      <c r="R85" s="681"/>
      <c r="S85" s="681"/>
      <c r="V85" s="681"/>
    </row>
    <row r="86" spans="1:22" hidden="1">
      <c r="A86" t="s">
        <v>1225</v>
      </c>
      <c r="C86">
        <v>7</v>
      </c>
      <c r="D86">
        <v>1</v>
      </c>
      <c r="E86" s="98">
        <v>46352</v>
      </c>
      <c r="F86" s="98">
        <v>46361</v>
      </c>
      <c r="G86" s="98">
        <v>46369</v>
      </c>
      <c r="H86" s="98">
        <v>46376</v>
      </c>
      <c r="I86" s="654"/>
      <c r="J86" s="681"/>
      <c r="K86" s="681">
        <v>0</v>
      </c>
      <c r="O86" s="681"/>
      <c r="P86" s="681"/>
      <c r="Q86" s="681"/>
      <c r="R86" s="681"/>
      <c r="S86" s="681"/>
      <c r="V86" s="681"/>
    </row>
    <row r="87" spans="1:22" hidden="1">
      <c r="A87" t="s">
        <v>1252</v>
      </c>
      <c r="B87" t="s">
        <v>1227</v>
      </c>
      <c r="C87">
        <v>7</v>
      </c>
      <c r="D87">
        <v>1</v>
      </c>
      <c r="E87" s="98">
        <v>46352</v>
      </c>
      <c r="F87" s="98">
        <v>46361</v>
      </c>
      <c r="G87" s="98">
        <v>46369</v>
      </c>
      <c r="H87" s="98">
        <v>46376</v>
      </c>
      <c r="I87" s="654"/>
      <c r="J87" s="681"/>
      <c r="K87" s="681">
        <v>0</v>
      </c>
      <c r="L87" s="654"/>
      <c r="M87" s="654"/>
      <c r="N87" s="654"/>
      <c r="O87" s="681"/>
      <c r="P87" s="681"/>
      <c r="Q87" s="681"/>
      <c r="R87" s="681"/>
      <c r="S87" s="681"/>
      <c r="V87" s="681"/>
    </row>
    <row r="88" spans="1:22" hidden="1">
      <c r="A88" t="s">
        <v>1228</v>
      </c>
      <c r="C88">
        <v>6</v>
      </c>
      <c r="D88">
        <v>1</v>
      </c>
      <c r="E88" s="98">
        <v>46354</v>
      </c>
      <c r="F88" s="98">
        <v>46361</v>
      </c>
      <c r="G88" s="98">
        <v>46369</v>
      </c>
      <c r="H88" s="98">
        <v>46375</v>
      </c>
      <c r="I88" s="654"/>
      <c r="J88" s="681"/>
      <c r="K88" s="681">
        <v>0</v>
      </c>
      <c r="L88" s="654"/>
      <c r="M88" s="654"/>
      <c r="N88" s="654"/>
      <c r="O88" s="681"/>
      <c r="P88" s="681"/>
      <c r="Q88" s="681"/>
      <c r="R88" s="681"/>
      <c r="S88" s="681"/>
      <c r="V88" s="681"/>
    </row>
    <row r="89" spans="1:22" hidden="1">
      <c r="A89" t="s">
        <v>1253</v>
      </c>
      <c r="B89" t="s">
        <v>1230</v>
      </c>
      <c r="C89">
        <v>6</v>
      </c>
      <c r="D89">
        <v>1</v>
      </c>
      <c r="E89" s="98">
        <v>46354</v>
      </c>
      <c r="F89" s="98">
        <v>46361</v>
      </c>
      <c r="G89" s="98">
        <v>46369</v>
      </c>
      <c r="H89" s="98">
        <v>46375</v>
      </c>
      <c r="I89" s="654"/>
      <c r="J89" s="681"/>
      <c r="K89" s="681">
        <v>0</v>
      </c>
      <c r="L89" s="654"/>
      <c r="M89" s="654"/>
      <c r="N89" s="654"/>
      <c r="O89" s="681"/>
      <c r="P89" s="681"/>
      <c r="Q89" s="681"/>
      <c r="R89" s="681"/>
      <c r="S89" s="681"/>
      <c r="V89" s="681"/>
    </row>
    <row r="90" spans="1:22" hidden="1">
      <c r="A90" t="s">
        <v>1231</v>
      </c>
      <c r="C90">
        <v>6</v>
      </c>
      <c r="D90">
        <v>1</v>
      </c>
      <c r="E90" s="98">
        <v>46347</v>
      </c>
      <c r="F90" s="98">
        <v>46354</v>
      </c>
      <c r="G90" s="98">
        <v>46362</v>
      </c>
      <c r="H90" s="98">
        <v>46368</v>
      </c>
      <c r="I90" s="654"/>
      <c r="J90" s="681"/>
      <c r="K90" s="681">
        <v>0</v>
      </c>
      <c r="L90" s="654"/>
      <c r="M90" s="654"/>
      <c r="N90" s="654"/>
      <c r="O90" s="681"/>
      <c r="P90" s="681"/>
      <c r="Q90" s="681"/>
      <c r="R90" s="681"/>
      <c r="S90" s="681"/>
      <c r="V90" s="681"/>
    </row>
    <row r="91" spans="1:22" hidden="1">
      <c r="A91" t="s">
        <v>1254</v>
      </c>
      <c r="B91" t="s">
        <v>1233</v>
      </c>
      <c r="C91">
        <v>6</v>
      </c>
      <c r="D91">
        <v>1</v>
      </c>
      <c r="E91" s="98">
        <v>46347</v>
      </c>
      <c r="F91" s="98">
        <v>46354</v>
      </c>
      <c r="G91" s="98">
        <v>46362</v>
      </c>
      <c r="H91" s="98">
        <v>46368</v>
      </c>
      <c r="I91" s="654"/>
      <c r="J91" s="681"/>
      <c r="K91" s="681">
        <v>0</v>
      </c>
      <c r="L91" s="654"/>
      <c r="M91" s="654"/>
      <c r="N91" s="654"/>
      <c r="O91" s="681"/>
      <c r="P91" s="681"/>
      <c r="Q91" s="681"/>
      <c r="R91" s="681"/>
      <c r="S91" s="681"/>
      <c r="V91" s="681"/>
    </row>
    <row r="92" spans="1:22" hidden="1">
      <c r="A92" t="s">
        <v>1234</v>
      </c>
      <c r="C92">
        <v>6</v>
      </c>
      <c r="D92">
        <v>1</v>
      </c>
      <c r="E92" s="98">
        <v>46354</v>
      </c>
      <c r="F92" s="98">
        <v>46361</v>
      </c>
      <c r="G92" s="98">
        <v>46369</v>
      </c>
      <c r="H92" s="98">
        <v>46375</v>
      </c>
      <c r="I92" s="654"/>
      <c r="J92" s="681"/>
      <c r="K92" s="681">
        <v>0</v>
      </c>
      <c r="L92" s="654"/>
      <c r="M92" s="654"/>
      <c r="N92" s="654"/>
      <c r="O92" s="681"/>
      <c r="P92" s="681"/>
      <c r="Q92" s="681"/>
      <c r="R92" s="681"/>
      <c r="S92" s="681"/>
      <c r="V92" s="681"/>
    </row>
    <row r="93" spans="1:22" hidden="1">
      <c r="A93" t="s">
        <v>1255</v>
      </c>
      <c r="B93" t="s">
        <v>1236</v>
      </c>
      <c r="C93">
        <v>6</v>
      </c>
      <c r="D93">
        <v>1</v>
      </c>
      <c r="E93" s="98">
        <v>46354</v>
      </c>
      <c r="F93" s="98">
        <v>46361</v>
      </c>
      <c r="G93" s="98">
        <v>46369</v>
      </c>
      <c r="H93" s="98">
        <v>46375</v>
      </c>
      <c r="I93" s="654"/>
      <c r="J93" s="681"/>
      <c r="K93" s="681">
        <v>0</v>
      </c>
      <c r="L93" s="654"/>
      <c r="M93" s="654"/>
      <c r="N93" s="654"/>
      <c r="O93" s="681"/>
      <c r="P93" s="681"/>
      <c r="Q93" s="681"/>
      <c r="R93" s="681"/>
      <c r="S93" s="681"/>
      <c r="V93" s="681"/>
    </row>
    <row r="94" spans="1:22" hidden="1">
      <c r="A94" t="s">
        <v>1256</v>
      </c>
      <c r="C94">
        <v>4</v>
      </c>
      <c r="D94">
        <v>3</v>
      </c>
      <c r="E94" s="98">
        <v>46354</v>
      </c>
      <c r="F94" s="98">
        <v>46357</v>
      </c>
      <c r="G94" s="98">
        <v>46373</v>
      </c>
      <c r="H94" s="98">
        <v>46377</v>
      </c>
      <c r="I94" s="654"/>
      <c r="J94" s="681"/>
      <c r="K94" s="681">
        <v>0</v>
      </c>
      <c r="L94" s="654"/>
      <c r="M94" s="654"/>
      <c r="N94" s="654"/>
      <c r="O94" s="681"/>
      <c r="P94" s="681"/>
      <c r="Q94" s="681"/>
      <c r="R94" s="681"/>
      <c r="S94" s="681"/>
      <c r="V94" s="681"/>
    </row>
    <row r="95" spans="1:22" hidden="1">
      <c r="A95" t="s">
        <v>1257</v>
      </c>
      <c r="B95" t="s">
        <v>1258</v>
      </c>
      <c r="C95">
        <v>4</v>
      </c>
      <c r="D95">
        <v>1</v>
      </c>
      <c r="E95" s="98">
        <v>46354</v>
      </c>
      <c r="F95" s="98">
        <v>46357</v>
      </c>
      <c r="G95" s="98">
        <v>46373</v>
      </c>
      <c r="H95" s="98">
        <v>46377</v>
      </c>
      <c r="I95" s="654"/>
      <c r="J95" s="681"/>
      <c r="K95" s="681">
        <v>0</v>
      </c>
      <c r="L95" s="654"/>
      <c r="M95" s="654"/>
      <c r="N95" s="654"/>
      <c r="O95" s="681"/>
      <c r="P95" s="681"/>
      <c r="Q95" s="681"/>
      <c r="R95" s="681"/>
      <c r="S95" s="681"/>
      <c r="V95" s="681"/>
    </row>
    <row r="96" spans="1:22" hidden="1">
      <c r="A96" t="s">
        <v>1259</v>
      </c>
      <c r="B96" t="s">
        <v>1260</v>
      </c>
      <c r="C96">
        <v>4</v>
      </c>
      <c r="D96">
        <v>1</v>
      </c>
      <c r="E96" s="98">
        <v>46354</v>
      </c>
      <c r="F96" s="98">
        <v>46357</v>
      </c>
      <c r="G96" s="98">
        <v>46373</v>
      </c>
      <c r="H96" s="98">
        <v>46377</v>
      </c>
      <c r="I96" s="654"/>
      <c r="J96" s="681"/>
      <c r="K96" s="681">
        <v>0</v>
      </c>
      <c r="L96" s="654"/>
      <c r="M96" s="654"/>
      <c r="N96" s="654"/>
      <c r="O96" s="681"/>
      <c r="P96" s="681"/>
      <c r="Q96" s="681"/>
      <c r="R96" s="681"/>
      <c r="S96" s="681"/>
      <c r="V96" s="681"/>
    </row>
    <row r="97" spans="1:22" hidden="1">
      <c r="A97" t="s">
        <v>1261</v>
      </c>
      <c r="B97" t="s">
        <v>1262</v>
      </c>
      <c r="C97">
        <v>4</v>
      </c>
      <c r="D97">
        <v>1</v>
      </c>
      <c r="E97" s="98">
        <v>46354</v>
      </c>
      <c r="F97" s="98">
        <v>46357</v>
      </c>
      <c r="G97" s="98">
        <v>46373</v>
      </c>
      <c r="H97" s="98">
        <v>46377</v>
      </c>
      <c r="I97" s="654"/>
      <c r="J97" s="681"/>
      <c r="K97" s="681">
        <v>0</v>
      </c>
      <c r="L97" s="654"/>
      <c r="M97" s="654"/>
      <c r="N97" s="654"/>
      <c r="O97" s="681"/>
      <c r="P97" s="681"/>
      <c r="Q97" s="681"/>
      <c r="R97" s="681"/>
      <c r="S97" s="681"/>
      <c r="V97" s="681"/>
    </row>
    <row r="98" spans="1:22" hidden="1">
      <c r="A98" t="s">
        <v>1237</v>
      </c>
      <c r="C98">
        <v>16</v>
      </c>
      <c r="D98">
        <v>4</v>
      </c>
      <c r="E98" s="98">
        <v>46352</v>
      </c>
      <c r="F98" s="98">
        <v>46371</v>
      </c>
      <c r="G98" s="98">
        <v>46369</v>
      </c>
      <c r="H98" s="98">
        <v>46386</v>
      </c>
      <c r="I98" s="654"/>
      <c r="J98" s="681"/>
      <c r="K98" s="681">
        <v>0</v>
      </c>
      <c r="L98" s="654"/>
      <c r="M98" s="654"/>
      <c r="N98" s="654"/>
      <c r="O98" s="681"/>
      <c r="P98" s="681"/>
      <c r="Q98" s="681"/>
      <c r="R98" s="681"/>
      <c r="S98" s="681"/>
      <c r="V98" s="681"/>
    </row>
    <row r="99" spans="1:22" hidden="1">
      <c r="A99" t="s">
        <v>1238</v>
      </c>
      <c r="C99">
        <v>4</v>
      </c>
      <c r="D99">
        <v>1</v>
      </c>
      <c r="E99" s="98">
        <v>46357</v>
      </c>
      <c r="F99" s="98">
        <v>46362</v>
      </c>
      <c r="G99" s="98">
        <v>46373</v>
      </c>
      <c r="H99" s="98">
        <v>46377</v>
      </c>
      <c r="I99" s="654"/>
      <c r="J99" s="681"/>
      <c r="K99" s="681">
        <v>0</v>
      </c>
      <c r="L99" s="654"/>
      <c r="M99" s="654"/>
      <c r="N99" s="654"/>
      <c r="O99" s="681"/>
      <c r="P99" s="681"/>
      <c r="Q99" s="681"/>
      <c r="R99" s="681"/>
      <c r="S99" s="681"/>
      <c r="V99" s="681"/>
    </row>
    <row r="100" spans="1:22" hidden="1">
      <c r="A100" t="s">
        <v>1263</v>
      </c>
      <c r="B100" t="s">
        <v>1240</v>
      </c>
      <c r="C100">
        <v>4</v>
      </c>
      <c r="D100">
        <v>1</v>
      </c>
      <c r="E100" s="98">
        <v>46357</v>
      </c>
      <c r="F100" s="98">
        <v>46362</v>
      </c>
      <c r="G100" s="98">
        <v>46373</v>
      </c>
      <c r="H100" s="98">
        <v>46377</v>
      </c>
      <c r="I100" s="654"/>
      <c r="J100" s="681"/>
      <c r="K100" s="681">
        <v>0</v>
      </c>
      <c r="L100" s="654"/>
      <c r="M100" s="654"/>
      <c r="N100" s="654"/>
      <c r="O100" s="681"/>
      <c r="P100" s="681"/>
      <c r="Q100" s="681"/>
      <c r="R100" s="681"/>
      <c r="S100" s="681"/>
      <c r="V100" s="681"/>
    </row>
    <row r="101" spans="1:22" hidden="1">
      <c r="A101" t="s">
        <v>1241</v>
      </c>
      <c r="C101">
        <v>3</v>
      </c>
      <c r="D101">
        <v>1</v>
      </c>
      <c r="E101" s="98">
        <v>46361</v>
      </c>
      <c r="F101" s="98">
        <v>46364</v>
      </c>
      <c r="G101" s="98">
        <v>46377</v>
      </c>
      <c r="H101" s="98">
        <v>46379</v>
      </c>
      <c r="I101" s="654"/>
      <c r="J101" s="681"/>
      <c r="K101" s="681">
        <v>0</v>
      </c>
      <c r="L101" s="654"/>
      <c r="M101" s="654"/>
      <c r="N101" s="654"/>
      <c r="O101" s="681"/>
      <c r="P101" s="681"/>
      <c r="Q101" s="681"/>
      <c r="R101" s="681"/>
      <c r="S101" s="681"/>
      <c r="V101" s="681"/>
    </row>
    <row r="102" spans="1:22" hidden="1">
      <c r="A102" t="s">
        <v>1264</v>
      </c>
      <c r="B102" t="s">
        <v>1243</v>
      </c>
      <c r="C102">
        <v>3</v>
      </c>
      <c r="D102">
        <v>1</v>
      </c>
      <c r="E102" s="98">
        <v>46361</v>
      </c>
      <c r="F102" s="98">
        <v>46364</v>
      </c>
      <c r="G102" s="98">
        <v>46377</v>
      </c>
      <c r="H102" s="98">
        <v>46379</v>
      </c>
      <c r="I102" s="654"/>
      <c r="J102" s="681"/>
      <c r="K102" s="681">
        <v>0</v>
      </c>
      <c r="L102" s="654"/>
      <c r="M102" s="654"/>
      <c r="N102" s="654"/>
      <c r="O102" s="681"/>
      <c r="P102" s="681"/>
      <c r="Q102" s="681"/>
      <c r="R102" s="681"/>
      <c r="S102" s="681"/>
      <c r="V102" s="681"/>
    </row>
    <row r="103" spans="1:22" hidden="1">
      <c r="A103" t="s">
        <v>1244</v>
      </c>
      <c r="C103">
        <v>6</v>
      </c>
      <c r="D103">
        <v>1</v>
      </c>
      <c r="E103" s="98">
        <v>46364</v>
      </c>
      <c r="F103" s="98">
        <v>46371</v>
      </c>
      <c r="G103" s="98">
        <v>46380</v>
      </c>
      <c r="H103" s="98">
        <v>46386</v>
      </c>
      <c r="I103" s="654"/>
      <c r="J103" s="681"/>
      <c r="K103" s="681">
        <v>0</v>
      </c>
      <c r="L103" s="654"/>
      <c r="M103" s="654"/>
      <c r="N103" s="654"/>
      <c r="O103" s="681"/>
      <c r="P103" s="681"/>
      <c r="Q103" s="681"/>
      <c r="R103" s="681"/>
      <c r="S103" s="681"/>
      <c r="V103" s="681"/>
    </row>
    <row r="104" spans="1:22" hidden="1">
      <c r="A104" t="s">
        <v>1265</v>
      </c>
      <c r="B104" t="s">
        <v>1246</v>
      </c>
      <c r="C104">
        <v>6</v>
      </c>
      <c r="D104">
        <v>1</v>
      </c>
      <c r="E104" s="98">
        <v>46364</v>
      </c>
      <c r="F104" s="98">
        <v>46371</v>
      </c>
      <c r="G104" s="98">
        <v>46380</v>
      </c>
      <c r="H104" s="98">
        <v>46386</v>
      </c>
      <c r="I104" s="654"/>
      <c r="J104" s="681"/>
      <c r="K104" s="681">
        <v>0</v>
      </c>
      <c r="L104" s="654"/>
      <c r="M104" s="654"/>
      <c r="N104" s="654"/>
      <c r="O104" s="681"/>
      <c r="P104" s="681"/>
      <c r="Q104" s="681"/>
      <c r="R104" s="681"/>
      <c r="S104" s="681"/>
      <c r="V104" s="681"/>
    </row>
    <row r="105" spans="1:22" hidden="1">
      <c r="A105" t="s">
        <v>1247</v>
      </c>
      <c r="C105">
        <v>6</v>
      </c>
      <c r="D105">
        <v>1</v>
      </c>
      <c r="E105" s="98">
        <v>46352</v>
      </c>
      <c r="F105" s="98">
        <v>46359</v>
      </c>
      <c r="G105" s="98">
        <v>46369</v>
      </c>
      <c r="H105" s="98">
        <v>46375</v>
      </c>
      <c r="I105" s="654"/>
      <c r="J105" s="681"/>
      <c r="K105" s="681">
        <v>0</v>
      </c>
      <c r="L105" s="654"/>
      <c r="M105" s="654"/>
      <c r="N105" s="654"/>
      <c r="O105" s="681"/>
      <c r="P105" s="681"/>
      <c r="Q105" s="681"/>
      <c r="R105" s="681"/>
      <c r="S105" s="681"/>
      <c r="V105" s="681"/>
    </row>
    <row r="106" spans="1:22" hidden="1">
      <c r="A106" t="s">
        <v>1266</v>
      </c>
      <c r="B106" t="s">
        <v>1249</v>
      </c>
      <c r="C106">
        <v>6</v>
      </c>
      <c r="D106">
        <v>1</v>
      </c>
      <c r="E106" s="98">
        <v>46352</v>
      </c>
      <c r="F106" s="98">
        <v>46359</v>
      </c>
      <c r="G106" s="98">
        <v>46369</v>
      </c>
      <c r="H106" s="98">
        <v>46375</v>
      </c>
      <c r="I106" s="654"/>
      <c r="J106" s="681"/>
      <c r="K106" s="681">
        <v>0</v>
      </c>
      <c r="L106" s="654"/>
      <c r="M106" s="654"/>
      <c r="N106" s="654"/>
      <c r="O106" s="681"/>
      <c r="P106" s="681"/>
      <c r="Q106" s="681"/>
      <c r="R106" s="681"/>
      <c r="S106" s="681"/>
      <c r="V106" s="681"/>
    </row>
    <row r="107" spans="1:22" hidden="1">
      <c r="A107" t="s">
        <v>1267</v>
      </c>
      <c r="C107">
        <v>28.06</v>
      </c>
      <c r="D107">
        <v>12</v>
      </c>
      <c r="E107" s="98">
        <v>46354</v>
      </c>
      <c r="F107" s="98">
        <v>46371</v>
      </c>
      <c r="G107" s="98" t="s">
        <v>5935</v>
      </c>
      <c r="H107" s="98">
        <v>46386</v>
      </c>
      <c r="I107" s="654">
        <v>46277</v>
      </c>
      <c r="J107" s="681"/>
      <c r="K107" s="681">
        <v>0</v>
      </c>
      <c r="L107" s="654"/>
      <c r="M107" s="654"/>
      <c r="N107" s="654"/>
      <c r="O107" s="681"/>
      <c r="P107" s="681"/>
      <c r="Q107" s="681"/>
      <c r="R107" s="681"/>
      <c r="S107" s="681"/>
      <c r="V107" s="681"/>
    </row>
    <row r="108" spans="1:22" hidden="1">
      <c r="A108" t="s">
        <v>1221</v>
      </c>
      <c r="C108">
        <v>26.06</v>
      </c>
      <c r="D108">
        <v>8</v>
      </c>
      <c r="E108" s="98">
        <v>46354</v>
      </c>
      <c r="F108" s="98">
        <v>46369</v>
      </c>
      <c r="G108" s="98" t="s">
        <v>5935</v>
      </c>
      <c r="H108" s="98">
        <v>46384</v>
      </c>
      <c r="I108" s="654">
        <v>46277</v>
      </c>
      <c r="J108" s="681"/>
      <c r="K108" s="681">
        <v>0</v>
      </c>
      <c r="L108" s="654"/>
      <c r="M108" s="654"/>
      <c r="N108" s="654"/>
      <c r="O108" s="681"/>
      <c r="P108" s="681"/>
      <c r="Q108" s="681"/>
      <c r="R108" s="681"/>
      <c r="S108" s="681"/>
      <c r="V108" s="681"/>
    </row>
    <row r="109" spans="1:22" hidden="1">
      <c r="A109" t="s">
        <v>1222</v>
      </c>
      <c r="C109">
        <v>6</v>
      </c>
      <c r="D109">
        <v>1</v>
      </c>
      <c r="E109" s="98">
        <v>46359</v>
      </c>
      <c r="F109" s="98">
        <v>46366</v>
      </c>
      <c r="G109" s="98" t="s">
        <v>6494</v>
      </c>
      <c r="H109" s="98">
        <v>46302</v>
      </c>
      <c r="I109" s="654">
        <v>46278</v>
      </c>
      <c r="J109" s="681"/>
      <c r="K109" s="681">
        <v>0</v>
      </c>
      <c r="L109" s="654"/>
      <c r="M109" s="654"/>
      <c r="N109" s="654"/>
      <c r="O109" s="681"/>
      <c r="P109" s="681"/>
      <c r="Q109" s="681"/>
      <c r="R109" s="681"/>
      <c r="S109" s="681"/>
      <c r="V109" s="681"/>
    </row>
    <row r="110" spans="1:22" hidden="1">
      <c r="A110" t="s">
        <v>1268</v>
      </c>
      <c r="B110" t="s">
        <v>1224</v>
      </c>
      <c r="C110">
        <v>6</v>
      </c>
      <c r="D110">
        <v>1</v>
      </c>
      <c r="E110" s="98">
        <v>46359</v>
      </c>
      <c r="F110" s="98">
        <v>46366</v>
      </c>
      <c r="G110" s="98" t="s">
        <v>6494</v>
      </c>
      <c r="H110" s="98">
        <v>46302</v>
      </c>
      <c r="I110" s="654">
        <v>46278</v>
      </c>
      <c r="J110" s="681"/>
      <c r="K110" s="681">
        <v>0.9</v>
      </c>
      <c r="L110" s="654"/>
      <c r="M110" s="654"/>
      <c r="N110" s="654"/>
      <c r="O110" s="681"/>
      <c r="P110" s="681"/>
      <c r="Q110" s="681"/>
      <c r="R110" s="681"/>
      <c r="S110" s="681"/>
      <c r="V110" s="681"/>
    </row>
    <row r="111" spans="1:22" hidden="1">
      <c r="A111" t="s">
        <v>1225</v>
      </c>
      <c r="C111">
        <v>6</v>
      </c>
      <c r="D111">
        <v>1</v>
      </c>
      <c r="E111" s="98">
        <v>46354</v>
      </c>
      <c r="F111" s="98">
        <v>46361</v>
      </c>
      <c r="G111" s="98" t="s">
        <v>5935</v>
      </c>
      <c r="H111" s="98">
        <v>46376</v>
      </c>
      <c r="I111" s="654">
        <v>46277</v>
      </c>
      <c r="J111" s="681"/>
      <c r="K111" s="681">
        <v>0</v>
      </c>
      <c r="L111" s="654"/>
      <c r="M111" s="654"/>
      <c r="N111" s="654"/>
      <c r="O111" s="681"/>
      <c r="P111" s="681"/>
      <c r="Q111" s="681"/>
      <c r="R111" s="681"/>
      <c r="S111" s="681"/>
      <c r="V111" s="681"/>
    </row>
    <row r="112" spans="1:22" hidden="1">
      <c r="A112" t="s">
        <v>1269</v>
      </c>
      <c r="B112" t="s">
        <v>1227</v>
      </c>
      <c r="C112">
        <v>6</v>
      </c>
      <c r="D112">
        <v>1</v>
      </c>
      <c r="E112" s="98">
        <v>46354</v>
      </c>
      <c r="F112" s="98">
        <v>46361</v>
      </c>
      <c r="G112" s="98" t="s">
        <v>5935</v>
      </c>
      <c r="H112" s="98">
        <v>46376</v>
      </c>
      <c r="I112" s="654">
        <v>46277</v>
      </c>
      <c r="J112" s="681"/>
      <c r="K112" s="681">
        <v>0.9</v>
      </c>
      <c r="L112" s="654"/>
      <c r="M112" s="654"/>
      <c r="N112" s="654"/>
      <c r="O112" s="681"/>
      <c r="P112" s="681"/>
      <c r="Q112" s="681"/>
      <c r="R112" s="681"/>
      <c r="S112" s="681"/>
      <c r="V112" s="681"/>
    </row>
    <row r="113" spans="1:22" hidden="1">
      <c r="A113" t="s">
        <v>1228</v>
      </c>
      <c r="C113">
        <v>6</v>
      </c>
      <c r="D113">
        <v>1</v>
      </c>
      <c r="E113" s="98">
        <v>46354</v>
      </c>
      <c r="F113" s="98">
        <v>46361</v>
      </c>
      <c r="G113" s="98">
        <v>46369</v>
      </c>
      <c r="H113" s="98">
        <v>46375</v>
      </c>
      <c r="I113" s="654"/>
      <c r="J113" s="681"/>
      <c r="K113" s="681">
        <v>0</v>
      </c>
      <c r="L113" s="654"/>
      <c r="M113" s="654"/>
      <c r="N113" s="654"/>
      <c r="O113" s="681"/>
      <c r="P113" s="681"/>
      <c r="Q113" s="681"/>
      <c r="R113" s="681"/>
      <c r="S113" s="681"/>
      <c r="V113" s="681"/>
    </row>
    <row r="114" spans="1:22" hidden="1">
      <c r="A114" t="s">
        <v>1270</v>
      </c>
      <c r="B114" t="s">
        <v>1230</v>
      </c>
      <c r="C114">
        <v>6</v>
      </c>
      <c r="D114">
        <v>1</v>
      </c>
      <c r="E114" s="98">
        <v>46354</v>
      </c>
      <c r="F114" s="98">
        <v>46361</v>
      </c>
      <c r="G114" s="98">
        <v>46369</v>
      </c>
      <c r="H114" s="98">
        <v>46375</v>
      </c>
      <c r="I114" s="654"/>
      <c r="J114" s="681"/>
      <c r="K114" s="681">
        <v>0</v>
      </c>
      <c r="L114" s="654"/>
      <c r="M114" s="654"/>
      <c r="N114" s="654"/>
      <c r="O114" s="681"/>
      <c r="P114" s="681"/>
      <c r="Q114" s="681"/>
      <c r="R114" s="681"/>
      <c r="S114" s="681"/>
      <c r="V114" s="681"/>
    </row>
    <row r="115" spans="1:22" hidden="1">
      <c r="A115" t="s">
        <v>1231</v>
      </c>
      <c r="C115">
        <v>3</v>
      </c>
      <c r="D115">
        <v>1</v>
      </c>
      <c r="E115" s="98">
        <v>46354</v>
      </c>
      <c r="F115" s="98">
        <v>46357</v>
      </c>
      <c r="G115" s="98">
        <v>46369</v>
      </c>
      <c r="H115" s="98">
        <v>46371</v>
      </c>
      <c r="I115" s="654"/>
      <c r="J115" s="681"/>
      <c r="K115" s="681">
        <v>0</v>
      </c>
      <c r="L115" s="654"/>
      <c r="M115" s="654"/>
      <c r="N115" s="654"/>
      <c r="O115" s="681"/>
      <c r="P115" s="681"/>
      <c r="Q115" s="681"/>
      <c r="R115" s="681"/>
      <c r="S115" s="681"/>
      <c r="V115" s="681"/>
    </row>
    <row r="116" spans="1:22" hidden="1">
      <c r="A116" t="s">
        <v>1271</v>
      </c>
      <c r="B116" t="s">
        <v>1233</v>
      </c>
      <c r="C116">
        <v>3</v>
      </c>
      <c r="D116">
        <v>1</v>
      </c>
      <c r="E116" s="98">
        <v>46354</v>
      </c>
      <c r="F116" s="98">
        <v>46357</v>
      </c>
      <c r="G116" s="98">
        <v>46369</v>
      </c>
      <c r="H116" s="98">
        <v>46371</v>
      </c>
      <c r="I116" s="654"/>
      <c r="J116" s="681"/>
      <c r="K116" s="681">
        <v>0</v>
      </c>
      <c r="O116" s="681"/>
      <c r="P116" s="681"/>
      <c r="Q116" s="681"/>
      <c r="R116" s="681"/>
      <c r="S116" s="681"/>
      <c r="V116" s="681"/>
    </row>
    <row r="117" spans="1:22" hidden="1">
      <c r="A117" t="s">
        <v>1234</v>
      </c>
      <c r="C117">
        <v>7</v>
      </c>
      <c r="D117">
        <v>1</v>
      </c>
      <c r="E117" s="98">
        <v>46361</v>
      </c>
      <c r="F117" s="98">
        <v>46369</v>
      </c>
      <c r="G117" s="98">
        <v>46376</v>
      </c>
      <c r="H117" s="98">
        <v>46383</v>
      </c>
      <c r="I117" s="654"/>
      <c r="J117" s="681"/>
      <c r="K117" s="681">
        <v>0</v>
      </c>
      <c r="P117" s="681"/>
      <c r="Q117" s="681"/>
      <c r="S117" s="681"/>
      <c r="V117" s="681"/>
    </row>
    <row r="118" spans="1:22" hidden="1">
      <c r="A118" t="s">
        <v>1272</v>
      </c>
      <c r="B118" t="s">
        <v>1236</v>
      </c>
      <c r="C118">
        <v>7</v>
      </c>
      <c r="D118">
        <v>1</v>
      </c>
      <c r="E118" s="98">
        <v>46361</v>
      </c>
      <c r="F118" s="98">
        <v>46369</v>
      </c>
      <c r="G118" s="98">
        <v>46376</v>
      </c>
      <c r="H118" s="98">
        <v>46383</v>
      </c>
      <c r="I118" s="654"/>
      <c r="J118" s="681"/>
      <c r="K118" s="681">
        <v>0</v>
      </c>
      <c r="O118" s="681"/>
      <c r="P118" s="681"/>
      <c r="Q118" s="681"/>
      <c r="R118" s="681"/>
      <c r="S118" s="681"/>
      <c r="V118" s="681"/>
    </row>
    <row r="119" spans="1:22" hidden="1">
      <c r="A119" t="s">
        <v>1273</v>
      </c>
      <c r="C119">
        <v>6</v>
      </c>
      <c r="D119">
        <v>3</v>
      </c>
      <c r="E119" s="98">
        <v>46358</v>
      </c>
      <c r="F119" s="98">
        <v>46364</v>
      </c>
      <c r="G119" s="98">
        <v>46378</v>
      </c>
      <c r="H119" s="98">
        <v>46384</v>
      </c>
      <c r="I119" s="654"/>
      <c r="J119" s="681"/>
      <c r="K119" s="681">
        <v>0</v>
      </c>
      <c r="P119" s="681"/>
      <c r="Q119" s="681"/>
      <c r="S119" s="681"/>
      <c r="V119" s="681"/>
    </row>
    <row r="120" spans="1:22" hidden="1">
      <c r="A120" t="s">
        <v>1274</v>
      </c>
      <c r="B120" t="s">
        <v>1258</v>
      </c>
      <c r="C120">
        <v>6</v>
      </c>
      <c r="D120">
        <v>1</v>
      </c>
      <c r="E120" s="98">
        <v>46358</v>
      </c>
      <c r="F120" s="98">
        <v>46364</v>
      </c>
      <c r="G120" s="98">
        <v>46378</v>
      </c>
      <c r="H120" s="98">
        <v>46384</v>
      </c>
      <c r="I120" s="654"/>
      <c r="J120" s="681"/>
      <c r="K120" s="681">
        <v>0</v>
      </c>
      <c r="O120" s="681"/>
      <c r="P120" s="681"/>
      <c r="Q120" s="681"/>
      <c r="R120" s="681"/>
      <c r="S120" s="681"/>
      <c r="V120" s="681"/>
    </row>
    <row r="121" spans="1:22" hidden="1">
      <c r="A121" t="s">
        <v>1275</v>
      </c>
      <c r="B121" t="s">
        <v>1260</v>
      </c>
      <c r="C121">
        <v>6</v>
      </c>
      <c r="D121">
        <v>1</v>
      </c>
      <c r="E121" s="98">
        <v>46358</v>
      </c>
      <c r="F121" s="98">
        <v>46364</v>
      </c>
      <c r="G121" s="98">
        <v>46378</v>
      </c>
      <c r="H121" s="98">
        <v>46384</v>
      </c>
      <c r="I121" s="654"/>
      <c r="J121" s="681"/>
      <c r="K121" s="681">
        <v>0</v>
      </c>
      <c r="O121" s="681"/>
      <c r="P121" s="681"/>
      <c r="Q121" s="681"/>
      <c r="R121" s="681"/>
      <c r="S121" s="681"/>
      <c r="V121" s="681"/>
    </row>
    <row r="122" spans="1:22" hidden="1">
      <c r="A122" t="s">
        <v>1276</v>
      </c>
      <c r="B122" t="s">
        <v>1262</v>
      </c>
      <c r="C122">
        <v>6</v>
      </c>
      <c r="D122">
        <v>1</v>
      </c>
      <c r="E122" s="98">
        <v>46358</v>
      </c>
      <c r="F122" s="98">
        <v>46364</v>
      </c>
      <c r="G122" s="98">
        <v>46378</v>
      </c>
      <c r="H122" s="98">
        <v>46384</v>
      </c>
      <c r="I122" s="654"/>
      <c r="J122" s="681"/>
      <c r="K122" s="681">
        <v>0</v>
      </c>
      <c r="O122" s="681"/>
      <c r="P122" s="681"/>
      <c r="Q122" s="681"/>
      <c r="R122" s="681"/>
      <c r="S122" s="681"/>
      <c r="V122" s="681"/>
    </row>
    <row r="123" spans="1:22" hidden="1">
      <c r="A123" t="s">
        <v>1237</v>
      </c>
      <c r="C123">
        <v>13</v>
      </c>
      <c r="D123">
        <v>4</v>
      </c>
      <c r="E123" s="98">
        <v>46356</v>
      </c>
      <c r="F123" s="98">
        <v>46371</v>
      </c>
      <c r="G123" s="98">
        <v>46372</v>
      </c>
      <c r="H123" s="98">
        <v>46386</v>
      </c>
      <c r="I123" s="654"/>
      <c r="J123" s="681"/>
      <c r="K123" s="681">
        <v>0</v>
      </c>
      <c r="P123" s="681"/>
      <c r="Q123" s="681"/>
      <c r="S123" s="681"/>
      <c r="V123" s="681"/>
    </row>
    <row r="124" spans="1:22" hidden="1">
      <c r="A124" t="s">
        <v>1238</v>
      </c>
      <c r="C124">
        <v>4</v>
      </c>
      <c r="D124">
        <v>1</v>
      </c>
      <c r="E124" s="98">
        <v>46362</v>
      </c>
      <c r="F124" s="98">
        <v>46366</v>
      </c>
      <c r="G124" s="98">
        <v>46378</v>
      </c>
      <c r="H124" s="98">
        <v>46382</v>
      </c>
      <c r="I124" s="654"/>
      <c r="J124" s="681"/>
      <c r="K124" s="681">
        <v>0</v>
      </c>
      <c r="P124" s="681"/>
      <c r="Q124" s="681"/>
      <c r="S124" s="681"/>
      <c r="V124" s="681"/>
    </row>
    <row r="125" spans="1:22" hidden="1">
      <c r="A125" t="s">
        <v>1277</v>
      </c>
      <c r="B125" t="s">
        <v>1240</v>
      </c>
      <c r="C125">
        <v>4</v>
      </c>
      <c r="D125">
        <v>1</v>
      </c>
      <c r="E125" s="98">
        <v>46362</v>
      </c>
      <c r="F125" s="98">
        <v>46366</v>
      </c>
      <c r="G125" s="98">
        <v>46378</v>
      </c>
      <c r="H125" s="98">
        <v>46382</v>
      </c>
      <c r="I125" s="654"/>
      <c r="J125" s="681"/>
      <c r="K125" s="681">
        <v>0</v>
      </c>
      <c r="O125" s="681"/>
      <c r="P125" s="681"/>
      <c r="Q125" s="681"/>
      <c r="R125" s="681"/>
      <c r="S125" s="681"/>
      <c r="V125" s="681"/>
    </row>
    <row r="126" spans="1:22" hidden="1">
      <c r="A126" t="s">
        <v>1241</v>
      </c>
      <c r="C126">
        <v>3</v>
      </c>
      <c r="D126">
        <v>1</v>
      </c>
      <c r="E126" s="98">
        <v>46364</v>
      </c>
      <c r="F126" s="98">
        <v>46368</v>
      </c>
      <c r="G126" s="98">
        <v>46380</v>
      </c>
      <c r="H126" s="98">
        <v>46383</v>
      </c>
      <c r="I126" s="654"/>
      <c r="J126" s="681"/>
      <c r="K126" s="681">
        <v>0</v>
      </c>
      <c r="P126" s="681"/>
      <c r="Q126" s="681"/>
      <c r="S126" s="681"/>
      <c r="V126" s="681"/>
    </row>
    <row r="127" spans="1:22" hidden="1">
      <c r="A127" t="s">
        <v>1278</v>
      </c>
      <c r="B127" t="s">
        <v>1243</v>
      </c>
      <c r="C127">
        <v>3</v>
      </c>
      <c r="D127">
        <v>1</v>
      </c>
      <c r="E127" s="98">
        <v>46364</v>
      </c>
      <c r="F127" s="98">
        <v>46368</v>
      </c>
      <c r="G127" s="98">
        <v>46380</v>
      </c>
      <c r="H127" s="98">
        <v>46383</v>
      </c>
      <c r="I127" s="654"/>
      <c r="J127" s="681"/>
      <c r="K127" s="681">
        <v>0</v>
      </c>
      <c r="O127" s="681"/>
      <c r="P127" s="681"/>
      <c r="Q127" s="681"/>
      <c r="R127" s="681"/>
      <c r="S127" s="681"/>
      <c r="V127" s="681"/>
    </row>
    <row r="128" spans="1:22" hidden="1">
      <c r="A128" t="s">
        <v>1244</v>
      </c>
      <c r="C128">
        <v>6</v>
      </c>
      <c r="D128">
        <v>1</v>
      </c>
      <c r="E128" s="98">
        <v>46364</v>
      </c>
      <c r="F128" s="98">
        <v>46371</v>
      </c>
      <c r="G128" s="98">
        <v>46380</v>
      </c>
      <c r="H128" s="98">
        <v>46386</v>
      </c>
      <c r="I128" s="654"/>
      <c r="J128" s="681"/>
      <c r="K128" s="681">
        <v>0</v>
      </c>
      <c r="P128" s="681"/>
      <c r="Q128" s="681"/>
      <c r="S128" s="681"/>
      <c r="V128" s="681"/>
    </row>
    <row r="129" spans="1:22" hidden="1">
      <c r="A129" t="s">
        <v>1279</v>
      </c>
      <c r="B129" t="s">
        <v>1246</v>
      </c>
      <c r="C129">
        <v>6</v>
      </c>
      <c r="D129">
        <v>1</v>
      </c>
      <c r="E129" s="98">
        <v>46364</v>
      </c>
      <c r="F129" s="98">
        <v>46371</v>
      </c>
      <c r="G129" s="98">
        <v>46380</v>
      </c>
      <c r="H129" s="98">
        <v>46386</v>
      </c>
      <c r="I129" s="654"/>
      <c r="J129" s="681"/>
      <c r="K129" s="681">
        <v>0</v>
      </c>
      <c r="O129" s="681"/>
      <c r="P129" s="681"/>
      <c r="Q129" s="681"/>
      <c r="R129" s="681"/>
      <c r="S129" s="681"/>
      <c r="V129" s="681"/>
    </row>
    <row r="130" spans="1:22" hidden="1">
      <c r="A130" t="s">
        <v>1247</v>
      </c>
      <c r="C130">
        <v>3</v>
      </c>
      <c r="D130">
        <v>1</v>
      </c>
      <c r="E130" s="98">
        <v>46356</v>
      </c>
      <c r="F130" s="98">
        <v>46359</v>
      </c>
      <c r="G130" s="98">
        <v>46372</v>
      </c>
      <c r="H130" s="98">
        <v>46375</v>
      </c>
      <c r="I130" s="654"/>
      <c r="J130" s="681"/>
      <c r="K130" s="681">
        <v>0</v>
      </c>
      <c r="P130" s="681"/>
      <c r="Q130" s="681"/>
      <c r="S130" s="681"/>
      <c r="V130" s="681"/>
    </row>
    <row r="131" spans="1:22" hidden="1">
      <c r="A131" t="s">
        <v>1280</v>
      </c>
      <c r="B131" t="s">
        <v>1249</v>
      </c>
      <c r="C131">
        <v>3</v>
      </c>
      <c r="D131">
        <v>1</v>
      </c>
      <c r="E131" s="98">
        <v>46356</v>
      </c>
      <c r="F131" s="98">
        <v>46359</v>
      </c>
      <c r="G131" s="98">
        <v>46372</v>
      </c>
      <c r="H131" s="98">
        <v>46375</v>
      </c>
      <c r="I131" s="654"/>
      <c r="J131" s="681"/>
      <c r="K131" s="681">
        <v>0</v>
      </c>
      <c r="O131" s="681"/>
      <c r="P131" s="681"/>
      <c r="Q131" s="681"/>
      <c r="R131" s="681"/>
      <c r="S131" s="681"/>
      <c r="V131" s="681"/>
    </row>
    <row r="132" spans="1:22" hidden="1">
      <c r="A132" t="s">
        <v>1281</v>
      </c>
      <c r="C132">
        <v>31.06</v>
      </c>
      <c r="D132">
        <v>9</v>
      </c>
      <c r="E132" s="98">
        <v>46349</v>
      </c>
      <c r="F132" s="98">
        <v>46376</v>
      </c>
      <c r="G132" s="98" t="s">
        <v>6495</v>
      </c>
      <c r="H132" s="98">
        <v>46390</v>
      </c>
      <c r="I132" s="654">
        <v>46275</v>
      </c>
      <c r="J132" s="681"/>
      <c r="K132" s="681">
        <v>0</v>
      </c>
      <c r="P132" s="681"/>
      <c r="Q132" s="681"/>
      <c r="S132" s="681"/>
      <c r="V132" s="681"/>
    </row>
    <row r="133" spans="1:22" hidden="1">
      <c r="A133" t="s">
        <v>1221</v>
      </c>
      <c r="C133">
        <v>31.06</v>
      </c>
      <c r="D133">
        <v>5</v>
      </c>
      <c r="E133" s="98">
        <v>46349</v>
      </c>
      <c r="F133" s="98">
        <v>46376</v>
      </c>
      <c r="G133" s="98" t="s">
        <v>6495</v>
      </c>
      <c r="H133" s="98">
        <v>46390</v>
      </c>
      <c r="I133" s="654">
        <v>46275</v>
      </c>
      <c r="J133" s="681"/>
      <c r="K133" s="681">
        <v>0</v>
      </c>
      <c r="P133" s="681"/>
      <c r="Q133" s="681"/>
      <c r="S133" s="681"/>
      <c r="V133" s="681"/>
    </row>
    <row r="134" spans="1:22" hidden="1">
      <c r="A134" t="s">
        <v>1222</v>
      </c>
      <c r="C134">
        <v>6</v>
      </c>
      <c r="D134">
        <v>1</v>
      </c>
      <c r="E134" s="98">
        <v>46366</v>
      </c>
      <c r="F134" s="98">
        <v>46373</v>
      </c>
      <c r="G134" s="98" t="s">
        <v>6495</v>
      </c>
      <c r="H134" s="98">
        <v>46368</v>
      </c>
      <c r="I134" s="654">
        <v>46275</v>
      </c>
      <c r="J134" s="681"/>
      <c r="K134" s="681">
        <v>0</v>
      </c>
      <c r="P134" s="681"/>
      <c r="Q134" s="681"/>
      <c r="S134" s="681"/>
      <c r="V134" s="681"/>
    </row>
    <row r="135" spans="1:22" hidden="1">
      <c r="A135" t="s">
        <v>1282</v>
      </c>
      <c r="B135" t="s">
        <v>1224</v>
      </c>
      <c r="C135">
        <v>6</v>
      </c>
      <c r="D135">
        <v>1</v>
      </c>
      <c r="E135" s="98">
        <v>46366</v>
      </c>
      <c r="F135" s="98">
        <v>46373</v>
      </c>
      <c r="G135" s="98" t="s">
        <v>6495</v>
      </c>
      <c r="H135" s="98">
        <v>46368</v>
      </c>
      <c r="I135" s="654">
        <v>46275</v>
      </c>
      <c r="J135" s="681"/>
      <c r="K135" s="681">
        <v>0.9</v>
      </c>
      <c r="O135" s="681"/>
      <c r="P135" s="681"/>
      <c r="Q135" s="681"/>
      <c r="R135" s="681"/>
      <c r="S135" s="681"/>
      <c r="V135" s="681"/>
    </row>
    <row r="136" spans="1:22" hidden="1">
      <c r="A136" t="s">
        <v>1225</v>
      </c>
      <c r="C136">
        <v>6</v>
      </c>
      <c r="D136">
        <v>1</v>
      </c>
      <c r="E136" s="98">
        <v>46354</v>
      </c>
      <c r="F136" s="98">
        <v>46361</v>
      </c>
      <c r="G136" s="98" t="s">
        <v>6496</v>
      </c>
      <c r="H136" s="98">
        <v>46302</v>
      </c>
      <c r="I136" s="654">
        <v>46293</v>
      </c>
      <c r="J136" s="681"/>
      <c r="K136" s="681">
        <v>0</v>
      </c>
      <c r="P136" s="681"/>
      <c r="Q136" s="681"/>
      <c r="S136" s="681"/>
      <c r="V136" s="681"/>
    </row>
    <row r="137" spans="1:22" hidden="1">
      <c r="A137" t="s">
        <v>1283</v>
      </c>
      <c r="B137" t="s">
        <v>1227</v>
      </c>
      <c r="C137">
        <v>6</v>
      </c>
      <c r="D137">
        <v>1</v>
      </c>
      <c r="E137" s="98">
        <v>46354</v>
      </c>
      <c r="F137" s="98">
        <v>46361</v>
      </c>
      <c r="G137" s="98" t="s">
        <v>6496</v>
      </c>
      <c r="H137" s="98">
        <v>46302</v>
      </c>
      <c r="I137" s="654">
        <v>46293</v>
      </c>
      <c r="J137" s="681"/>
      <c r="K137" s="681">
        <v>0.9</v>
      </c>
      <c r="O137" s="681"/>
      <c r="P137" s="681"/>
      <c r="Q137" s="681"/>
      <c r="R137" s="681"/>
      <c r="S137" s="681"/>
      <c r="V137" s="681"/>
    </row>
    <row r="138" spans="1:22" hidden="1">
      <c r="A138" t="s">
        <v>1228</v>
      </c>
      <c r="C138">
        <v>6</v>
      </c>
      <c r="D138">
        <v>1</v>
      </c>
      <c r="E138" s="98">
        <v>46354</v>
      </c>
      <c r="F138" s="98">
        <v>46361</v>
      </c>
      <c r="G138" s="98">
        <v>46369</v>
      </c>
      <c r="H138" s="98">
        <v>46375</v>
      </c>
      <c r="I138" s="654"/>
      <c r="J138" s="681"/>
      <c r="K138" s="681">
        <v>0</v>
      </c>
      <c r="P138" s="681"/>
      <c r="Q138" s="681"/>
      <c r="S138" s="681"/>
      <c r="V138" s="681"/>
    </row>
    <row r="139" spans="1:22" hidden="1">
      <c r="A139" t="s">
        <v>1284</v>
      </c>
      <c r="B139" t="s">
        <v>1230</v>
      </c>
      <c r="C139">
        <v>6</v>
      </c>
      <c r="D139">
        <v>1</v>
      </c>
      <c r="E139" s="98">
        <v>46354</v>
      </c>
      <c r="F139" s="98">
        <v>46361</v>
      </c>
      <c r="G139" s="98">
        <v>46369</v>
      </c>
      <c r="H139" s="98">
        <v>46375</v>
      </c>
      <c r="I139" s="654"/>
      <c r="J139" s="681"/>
      <c r="K139" s="681">
        <v>0</v>
      </c>
      <c r="O139" s="681"/>
      <c r="P139" s="681"/>
      <c r="Q139" s="681"/>
      <c r="R139" s="681"/>
      <c r="S139" s="681"/>
      <c r="V139" s="681"/>
    </row>
    <row r="140" spans="1:22" hidden="1">
      <c r="A140" t="s">
        <v>1231</v>
      </c>
      <c r="C140">
        <v>7</v>
      </c>
      <c r="D140">
        <v>1</v>
      </c>
      <c r="E140" s="98">
        <v>46349</v>
      </c>
      <c r="F140" s="98">
        <v>46357</v>
      </c>
      <c r="G140" s="98">
        <v>46364</v>
      </c>
      <c r="H140" s="98">
        <v>46371</v>
      </c>
      <c r="I140" s="654"/>
      <c r="J140" s="681"/>
      <c r="K140" s="681">
        <v>0</v>
      </c>
      <c r="P140" s="681"/>
      <c r="Q140" s="681"/>
      <c r="S140" s="681"/>
      <c r="V140" s="681"/>
    </row>
    <row r="141" spans="1:22" hidden="1">
      <c r="A141" t="s">
        <v>1285</v>
      </c>
      <c r="B141" t="s">
        <v>1233</v>
      </c>
      <c r="C141">
        <v>7</v>
      </c>
      <c r="D141">
        <v>1</v>
      </c>
      <c r="E141" s="98">
        <v>46349</v>
      </c>
      <c r="F141" s="98">
        <v>46357</v>
      </c>
      <c r="G141" s="98">
        <v>46364</v>
      </c>
      <c r="H141" s="98">
        <v>46371</v>
      </c>
      <c r="I141" s="654"/>
      <c r="J141" s="681"/>
      <c r="K141" s="681">
        <v>0</v>
      </c>
      <c r="O141" s="681"/>
      <c r="P141" s="681"/>
      <c r="Q141" s="681"/>
      <c r="R141" s="681"/>
      <c r="S141" s="681"/>
      <c r="V141" s="681"/>
    </row>
    <row r="142" spans="1:22" hidden="1">
      <c r="A142" t="s">
        <v>1234</v>
      </c>
      <c r="C142">
        <v>6</v>
      </c>
      <c r="D142">
        <v>1</v>
      </c>
      <c r="E142" s="98">
        <v>46369</v>
      </c>
      <c r="F142" s="98">
        <v>46376</v>
      </c>
      <c r="G142" s="98">
        <v>46384</v>
      </c>
      <c r="H142" s="98">
        <v>46390</v>
      </c>
      <c r="I142" s="654"/>
      <c r="J142" s="681"/>
      <c r="K142" s="681">
        <v>0</v>
      </c>
      <c r="P142" s="681"/>
      <c r="Q142" s="681"/>
      <c r="S142" s="681"/>
      <c r="V142" s="681"/>
    </row>
    <row r="143" spans="1:22" hidden="1">
      <c r="A143" t="s">
        <v>1286</v>
      </c>
      <c r="B143" t="s">
        <v>1236</v>
      </c>
      <c r="C143">
        <v>6</v>
      </c>
      <c r="D143">
        <v>1</v>
      </c>
      <c r="E143" s="98">
        <v>46369</v>
      </c>
      <c r="F143" s="98">
        <v>46376</v>
      </c>
      <c r="G143" s="98">
        <v>46384</v>
      </c>
      <c r="H143" s="98">
        <v>46390</v>
      </c>
      <c r="I143" s="654"/>
      <c r="J143" s="681"/>
      <c r="K143" s="681">
        <v>0</v>
      </c>
      <c r="O143" s="681"/>
      <c r="P143" s="681"/>
      <c r="Q143" s="681"/>
      <c r="R143" s="681"/>
      <c r="S143" s="681"/>
      <c r="V143" s="681"/>
    </row>
    <row r="144" spans="1:22" hidden="1">
      <c r="A144" t="s">
        <v>1237</v>
      </c>
      <c r="C144">
        <v>16</v>
      </c>
      <c r="D144">
        <v>4</v>
      </c>
      <c r="E144" s="98">
        <v>46352</v>
      </c>
      <c r="F144" s="98">
        <v>46371</v>
      </c>
      <c r="G144" s="98">
        <v>46369</v>
      </c>
      <c r="H144" s="98">
        <v>46386</v>
      </c>
      <c r="I144" s="654"/>
      <c r="J144" s="681"/>
      <c r="K144" s="681">
        <v>0</v>
      </c>
      <c r="P144" s="681"/>
      <c r="Q144" s="681"/>
      <c r="S144" s="681"/>
      <c r="V144" s="681"/>
    </row>
    <row r="145" spans="1:22" hidden="1">
      <c r="A145" t="s">
        <v>1238</v>
      </c>
      <c r="C145">
        <v>4</v>
      </c>
      <c r="D145">
        <v>1</v>
      </c>
      <c r="E145" s="98">
        <v>46366</v>
      </c>
      <c r="F145" s="98">
        <v>46371</v>
      </c>
      <c r="G145" s="98">
        <v>46383</v>
      </c>
      <c r="H145" s="98">
        <v>46386</v>
      </c>
      <c r="I145" s="654"/>
      <c r="J145" s="681"/>
      <c r="K145" s="681">
        <v>0</v>
      </c>
      <c r="P145" s="681"/>
      <c r="Q145" s="681"/>
      <c r="S145" s="681"/>
      <c r="V145" s="681"/>
    </row>
    <row r="146" spans="1:22" hidden="1">
      <c r="A146" t="s">
        <v>1287</v>
      </c>
      <c r="B146" t="s">
        <v>1240</v>
      </c>
      <c r="C146">
        <v>4</v>
      </c>
      <c r="D146">
        <v>1</v>
      </c>
      <c r="E146" s="98">
        <v>46366</v>
      </c>
      <c r="F146" s="98">
        <v>46371</v>
      </c>
      <c r="G146" s="98">
        <v>46383</v>
      </c>
      <c r="H146" s="98">
        <v>46386</v>
      </c>
      <c r="I146" s="654"/>
      <c r="J146" s="681"/>
      <c r="K146" s="681">
        <v>0</v>
      </c>
      <c r="O146" s="681"/>
      <c r="P146" s="681"/>
      <c r="Q146" s="681"/>
      <c r="R146" s="681"/>
      <c r="S146" s="681"/>
      <c r="V146" s="681"/>
    </row>
    <row r="147" spans="1:22" hidden="1">
      <c r="A147" t="s">
        <v>1241</v>
      </c>
      <c r="C147">
        <v>3</v>
      </c>
      <c r="D147">
        <v>1</v>
      </c>
      <c r="E147" s="98">
        <v>46368</v>
      </c>
      <c r="F147" s="98">
        <v>46371</v>
      </c>
      <c r="G147" s="98">
        <v>46384</v>
      </c>
      <c r="H147" s="98">
        <v>46386</v>
      </c>
      <c r="I147" s="654"/>
      <c r="J147" s="681"/>
      <c r="K147" s="681">
        <v>0</v>
      </c>
      <c r="P147" s="681"/>
      <c r="Q147" s="681"/>
      <c r="S147" s="681"/>
      <c r="V147" s="681"/>
    </row>
    <row r="148" spans="1:22" hidden="1">
      <c r="A148" t="s">
        <v>1288</v>
      </c>
      <c r="B148" t="s">
        <v>1243</v>
      </c>
      <c r="C148">
        <v>3</v>
      </c>
      <c r="D148">
        <v>1</v>
      </c>
      <c r="E148" s="98">
        <v>46368</v>
      </c>
      <c r="F148" s="98">
        <v>46371</v>
      </c>
      <c r="G148" s="98">
        <v>46384</v>
      </c>
      <c r="H148" s="98">
        <v>46386</v>
      </c>
      <c r="I148" s="654"/>
      <c r="J148" s="681"/>
      <c r="K148" s="681">
        <v>0</v>
      </c>
      <c r="O148" s="681"/>
      <c r="P148" s="681"/>
      <c r="Q148" s="681"/>
      <c r="R148" s="681"/>
      <c r="S148" s="681"/>
      <c r="V148" s="681"/>
    </row>
    <row r="149" spans="1:22" hidden="1">
      <c r="A149" t="s">
        <v>1244</v>
      </c>
      <c r="C149">
        <v>6</v>
      </c>
      <c r="D149">
        <v>1</v>
      </c>
      <c r="E149" s="98">
        <v>46364</v>
      </c>
      <c r="F149" s="98">
        <v>46371</v>
      </c>
      <c r="G149" s="98">
        <v>46380</v>
      </c>
      <c r="H149" s="98">
        <v>46386</v>
      </c>
      <c r="I149" s="654"/>
      <c r="J149" s="681"/>
      <c r="K149" s="681">
        <v>0</v>
      </c>
      <c r="P149" s="681"/>
      <c r="Q149" s="681"/>
      <c r="S149" s="681"/>
      <c r="V149" s="681"/>
    </row>
    <row r="150" spans="1:22" hidden="1">
      <c r="A150" t="s">
        <v>1289</v>
      </c>
      <c r="B150" t="s">
        <v>1246</v>
      </c>
      <c r="C150">
        <v>6</v>
      </c>
      <c r="D150">
        <v>1</v>
      </c>
      <c r="E150" s="98">
        <v>46364</v>
      </c>
      <c r="F150" s="98">
        <v>46371</v>
      </c>
      <c r="G150" s="98">
        <v>46380</v>
      </c>
      <c r="H150" s="98">
        <v>46386</v>
      </c>
      <c r="I150" s="654"/>
      <c r="J150" s="681"/>
      <c r="K150" s="681">
        <v>0</v>
      </c>
      <c r="O150" s="681"/>
      <c r="P150" s="681"/>
      <c r="Q150" s="681"/>
      <c r="R150" s="681"/>
      <c r="S150" s="681"/>
      <c r="V150" s="681"/>
    </row>
    <row r="151" spans="1:22" hidden="1">
      <c r="A151" t="s">
        <v>1247</v>
      </c>
      <c r="C151">
        <v>7</v>
      </c>
      <c r="D151">
        <v>1</v>
      </c>
      <c r="E151" s="98">
        <v>46352</v>
      </c>
      <c r="F151" s="98">
        <v>46361</v>
      </c>
      <c r="G151" s="98">
        <v>46369</v>
      </c>
      <c r="H151" s="98">
        <v>46376</v>
      </c>
      <c r="I151" s="654"/>
      <c r="J151" s="681"/>
      <c r="K151" s="681">
        <v>0</v>
      </c>
      <c r="P151" s="681"/>
      <c r="Q151" s="681"/>
      <c r="S151" s="681"/>
      <c r="V151" s="681"/>
    </row>
    <row r="152" spans="1:22" hidden="1">
      <c r="A152" t="s">
        <v>1290</v>
      </c>
      <c r="B152" t="s">
        <v>1249</v>
      </c>
      <c r="C152">
        <v>7</v>
      </c>
      <c r="D152">
        <v>1</v>
      </c>
      <c r="E152" s="98">
        <v>46352</v>
      </c>
      <c r="F152" s="98">
        <v>46361</v>
      </c>
      <c r="G152" s="98">
        <v>46369</v>
      </c>
      <c r="H152" s="98">
        <v>46376</v>
      </c>
      <c r="I152" s="654"/>
      <c r="J152" s="681"/>
      <c r="K152" s="681">
        <v>0</v>
      </c>
      <c r="O152" s="681"/>
      <c r="P152" s="681"/>
      <c r="Q152" s="681"/>
      <c r="R152" s="681"/>
      <c r="S152" s="681"/>
      <c r="V152" s="681"/>
    </row>
    <row r="153" spans="1:22" hidden="1"/>
  </sheetData>
  <mergeCells count="1">
    <mergeCell ref="A1:J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5CAD-85E7-40C5-BF5E-15EF3F00EF91}">
  <sheetPr codeName="Sheet24">
    <tabColor theme="4" tint="0.79998168889431442"/>
  </sheetPr>
  <dimension ref="A1:AA107"/>
  <sheetViews>
    <sheetView rightToLeft="1" view="pageBreakPreview" zoomScale="44" zoomScaleNormal="44" zoomScaleSheetLayoutView="44" workbookViewId="0">
      <selection activeCell="W41" sqref="W41"/>
    </sheetView>
  </sheetViews>
  <sheetFormatPr defaultColWidth="8.6640625" defaultRowHeight="24.6"/>
  <cols>
    <col min="1" max="1" width="16.44140625" style="1003" bestFit="1" customWidth="1"/>
    <col min="2" max="2" width="43.5546875" style="1003" customWidth="1"/>
    <col min="3" max="3" width="30.6640625" style="1003" customWidth="1"/>
    <col min="4" max="4" width="43.33203125" style="1003" customWidth="1"/>
    <col min="5" max="5" width="2.109375" style="1003" customWidth="1"/>
    <col min="6" max="6" width="43.88671875" style="1003" customWidth="1"/>
    <col min="7" max="10" width="19.6640625" style="1003" customWidth="1"/>
    <col min="11" max="11" width="2.109375" style="1003" customWidth="1"/>
    <col min="12" max="14" width="16.109375" style="1003" customWidth="1"/>
    <col min="15" max="15" width="97.109375" style="1003" customWidth="1"/>
    <col min="16" max="21" width="8.6640625" style="1003"/>
    <col min="22" max="24" width="8.6640625" style="1003" customWidth="1"/>
    <col min="25" max="25" width="33.6640625" style="1003" customWidth="1"/>
    <col min="26" max="27" width="45.109375" style="1003" customWidth="1"/>
    <col min="28" max="16384" width="8.6640625" style="1003"/>
  </cols>
  <sheetData>
    <row r="1" spans="1:27" ht="45.9" customHeight="1" thickBot="1">
      <c r="A1" s="1979" t="s">
        <v>1345</v>
      </c>
      <c r="B1" s="1980"/>
      <c r="C1" s="1980"/>
      <c r="D1" s="1980"/>
      <c r="E1" s="1980"/>
      <c r="F1" s="1980"/>
      <c r="G1" s="1980"/>
      <c r="H1" s="1980"/>
      <c r="I1" s="1980"/>
      <c r="J1" s="1980"/>
      <c r="K1" s="1980"/>
      <c r="L1" s="1980"/>
      <c r="M1" s="1980"/>
      <c r="N1" s="1980"/>
      <c r="O1" s="1981"/>
    </row>
    <row r="2" spans="1:27" ht="31.5" customHeight="1" thickBot="1">
      <c r="A2" s="1982" t="s">
        <v>900</v>
      </c>
      <c r="B2" s="1983"/>
      <c r="C2" s="1983"/>
      <c r="D2" s="1984"/>
      <c r="F2" s="1985" t="s">
        <v>901</v>
      </c>
      <c r="G2" s="1986"/>
      <c r="H2" s="1986"/>
      <c r="I2" s="1986"/>
      <c r="J2" s="1987"/>
      <c r="L2" s="1968" t="s">
        <v>902</v>
      </c>
      <c r="M2" s="1969"/>
      <c r="N2" s="1969"/>
      <c r="O2" s="1970"/>
    </row>
    <row r="3" spans="1:27" ht="56.25" customHeight="1">
      <c r="A3" s="1004" t="s">
        <v>903</v>
      </c>
      <c r="B3" s="1005" t="s">
        <v>904</v>
      </c>
      <c r="C3" s="1006" t="s">
        <v>905</v>
      </c>
      <c r="D3" s="1007" t="s">
        <v>1165</v>
      </c>
      <c r="F3" s="1008" t="s">
        <v>906</v>
      </c>
      <c r="G3" s="1008" t="s">
        <v>907</v>
      </c>
      <c r="H3" s="1008" t="s">
        <v>908</v>
      </c>
      <c r="I3" s="1008" t="s">
        <v>909</v>
      </c>
      <c r="J3" s="1008" t="s">
        <v>910</v>
      </c>
      <c r="L3" s="1009"/>
      <c r="M3" s="1010"/>
      <c r="N3" s="1010"/>
      <c r="O3" s="1011"/>
    </row>
    <row r="4" spans="1:27" ht="51.75" customHeight="1">
      <c r="A4" s="1012" t="s">
        <v>911</v>
      </c>
      <c r="B4" s="1013">
        <f>'Weekly Progress Report'!H5</f>
        <v>45868</v>
      </c>
      <c r="C4" s="1014" t="s">
        <v>912</v>
      </c>
      <c r="D4" s="1015" t="s">
        <v>1166</v>
      </c>
      <c r="F4" s="1030" t="s">
        <v>833</v>
      </c>
      <c r="G4" s="1030">
        <v>6146.02</v>
      </c>
      <c r="H4" s="1030">
        <f>G4*'Major Quantities'!L6</f>
        <v>4454.416338534812</v>
      </c>
      <c r="I4" s="1030">
        <f>G4-H4</f>
        <v>1691.6036614651885</v>
      </c>
      <c r="J4" s="1032">
        <f>H4/G4</f>
        <v>0.72476437410467454</v>
      </c>
      <c r="L4" s="1016"/>
      <c r="M4" s="1017"/>
      <c r="N4" s="1017"/>
      <c r="O4" s="1018"/>
    </row>
    <row r="5" spans="1:27" ht="46.5" customHeight="1">
      <c r="A5" s="1012" t="s">
        <v>913</v>
      </c>
      <c r="B5" s="1019" t="s">
        <v>914</v>
      </c>
      <c r="C5" s="1014" t="s">
        <v>975</v>
      </c>
      <c r="D5" s="1020" t="s">
        <v>1167</v>
      </c>
      <c r="F5" s="1030" t="s">
        <v>1567</v>
      </c>
      <c r="G5" s="1031">
        <v>14999.6</v>
      </c>
      <c r="H5" s="1031">
        <f>G5*'Major Quantities'!L8</f>
        <v>13121.12177476107</v>
      </c>
      <c r="I5" s="1030">
        <f t="shared" ref="I5:I11" si="0">G5-H5</f>
        <v>1878.4782252389305</v>
      </c>
      <c r="J5" s="1032">
        <f t="shared" ref="J5:J11" si="1">H5/G5</f>
        <v>0.8747647787115036</v>
      </c>
      <c r="L5" s="1016"/>
      <c r="M5" s="1017"/>
      <c r="N5" s="1017"/>
      <c r="O5" s="1018"/>
      <c r="S5" s="1021"/>
      <c r="Y5" s="1003" t="s">
        <v>1527</v>
      </c>
      <c r="Z5" s="1021">
        <v>35878385.299999997</v>
      </c>
      <c r="AA5" s="1041">
        <v>0.1804</v>
      </c>
    </row>
    <row r="6" spans="1:27" ht="48" customHeight="1">
      <c r="A6" s="1012" t="s">
        <v>915</v>
      </c>
      <c r="B6" s="1022">
        <f>Progress!G79</f>
        <v>0.72325518049468152</v>
      </c>
      <c r="C6" s="1014" t="s">
        <v>916</v>
      </c>
      <c r="D6" s="1023">
        <f>Progress!I79</f>
        <v>0.5148957364926362</v>
      </c>
      <c r="F6" s="1030" t="s">
        <v>1078</v>
      </c>
      <c r="G6" s="1030">
        <v>7217</v>
      </c>
      <c r="H6" s="1030">
        <f>G6*'Major Quantities'!L11</f>
        <v>4996.3038124533032</v>
      </c>
      <c r="I6" s="1030">
        <f t="shared" si="0"/>
        <v>2220.6961875466968</v>
      </c>
      <c r="J6" s="1032">
        <f t="shared" si="1"/>
        <v>0.69229649611380117</v>
      </c>
      <c r="L6" s="1016"/>
      <c r="M6" s="1017"/>
      <c r="N6" s="1017"/>
      <c r="O6" s="1018"/>
      <c r="S6" s="1021"/>
      <c r="Y6" s="1003" t="s">
        <v>1528</v>
      </c>
      <c r="Z6" s="1021">
        <v>82675562.658000007</v>
      </c>
      <c r="AA6" s="1041">
        <v>0.41570000000000001</v>
      </c>
    </row>
    <row r="7" spans="1:27" ht="31.5" customHeight="1" thickBot="1">
      <c r="A7" s="1024"/>
      <c r="F7" s="1030" t="s">
        <v>1568</v>
      </c>
      <c r="G7" s="1031">
        <v>6268.68</v>
      </c>
      <c r="H7" s="1031">
        <f>G7*'Major Quantities'!L12</f>
        <v>5272.5504727343687</v>
      </c>
      <c r="I7" s="1030">
        <f t="shared" si="0"/>
        <v>996.12952726563162</v>
      </c>
      <c r="J7" s="1032">
        <f t="shared" si="1"/>
        <v>0.84109421325292855</v>
      </c>
      <c r="L7" s="1016"/>
      <c r="M7" s="1017"/>
      <c r="N7" s="1017"/>
      <c r="O7" s="1018"/>
      <c r="S7" s="1021"/>
      <c r="Y7" s="1003" t="s">
        <v>1529</v>
      </c>
      <c r="Z7" s="1021">
        <v>14832965.364</v>
      </c>
      <c r="AA7" s="1041">
        <v>7.46E-2</v>
      </c>
    </row>
    <row r="8" spans="1:27" ht="31.5" customHeight="1" thickBot="1">
      <c r="A8" s="1968" t="s">
        <v>917</v>
      </c>
      <c r="B8" s="1969"/>
      <c r="C8" s="1969"/>
      <c r="D8" s="1970"/>
      <c r="F8" s="1030" t="s">
        <v>832</v>
      </c>
      <c r="G8" s="1030">
        <v>17678</v>
      </c>
      <c r="H8" s="1030">
        <f>G8*'Major Quantities'!L13</f>
        <v>1416.2346698330905</v>
      </c>
      <c r="I8" s="1030">
        <f t="shared" si="0"/>
        <v>16261.765330166909</v>
      </c>
      <c r="J8" s="1032">
        <f t="shared" si="1"/>
        <v>8.0112833455882479E-2</v>
      </c>
      <c r="L8" s="1016"/>
      <c r="M8" s="1017"/>
      <c r="N8" s="1017"/>
      <c r="O8" s="1018"/>
      <c r="S8" s="1021"/>
      <c r="Y8" s="1003" t="s">
        <v>1530</v>
      </c>
      <c r="Z8" s="1021">
        <v>4558897.3480000002</v>
      </c>
      <c r="AA8" s="1041">
        <v>2.29E-2</v>
      </c>
    </row>
    <row r="9" spans="1:27" ht="66" customHeight="1" thickBot="1">
      <c r="A9" s="1988" t="s">
        <v>918</v>
      </c>
      <c r="B9" s="1989"/>
      <c r="C9" s="1008" t="s">
        <v>919</v>
      </c>
      <c r="D9" s="1008" t="s">
        <v>920</v>
      </c>
      <c r="F9" s="1030" t="s">
        <v>1569</v>
      </c>
      <c r="G9" s="1031">
        <v>12559</v>
      </c>
      <c r="H9" s="1031">
        <v>2750</v>
      </c>
      <c r="I9" s="1030">
        <f t="shared" si="0"/>
        <v>9809</v>
      </c>
      <c r="J9" s="1032">
        <f t="shared" si="1"/>
        <v>0.21896647822278845</v>
      </c>
      <c r="L9" s="1025"/>
      <c r="M9" s="1026"/>
      <c r="N9" s="1026"/>
      <c r="O9" s="1027"/>
      <c r="Y9" s="1003" t="s">
        <v>1531</v>
      </c>
      <c r="Z9" s="1021">
        <v>1974578.9779999999</v>
      </c>
      <c r="AA9" s="1041">
        <v>9.9000000000000008E-3</v>
      </c>
    </row>
    <row r="10" spans="1:27" ht="31.5" customHeight="1">
      <c r="A10" s="1977" t="str">
        <f>Y5</f>
        <v>GRADING WORKS</v>
      </c>
      <c r="B10" s="1978"/>
      <c r="C10" s="1043">
        <f>Z5</f>
        <v>35878385.299999997</v>
      </c>
      <c r="D10" s="1028">
        <f>AA5</f>
        <v>0.1804</v>
      </c>
      <c r="F10" s="1030" t="s">
        <v>1083</v>
      </c>
      <c r="G10" s="1030">
        <v>14370</v>
      </c>
      <c r="H10" s="1030"/>
      <c r="I10" s="1030">
        <f t="shared" si="0"/>
        <v>14370</v>
      </c>
      <c r="J10" s="1032">
        <f t="shared" si="1"/>
        <v>0</v>
      </c>
      <c r="L10" s="1990" t="s">
        <v>922</v>
      </c>
      <c r="M10" s="1991"/>
      <c r="N10" s="1991"/>
      <c r="O10" s="1992"/>
      <c r="Y10" s="1003" t="s">
        <v>1532</v>
      </c>
      <c r="Z10" s="1021">
        <v>4850538.0070000002</v>
      </c>
      <c r="AA10" s="1041">
        <v>2.4400000000000002E-2</v>
      </c>
    </row>
    <row r="11" spans="1:27" ht="31.5" customHeight="1">
      <c r="A11" s="1977" t="str">
        <f t="shared" ref="A11:A22" si="2">Y6</f>
        <v>ROAD WORKS</v>
      </c>
      <c r="B11" s="1978"/>
      <c r="C11" s="1043">
        <f t="shared" ref="C11:C22" si="3">Z6</f>
        <v>82675562.658000007</v>
      </c>
      <c r="D11" s="1028">
        <f t="shared" ref="D11:D22" si="4">AA6</f>
        <v>0.41570000000000001</v>
      </c>
      <c r="F11" s="1030" t="s">
        <v>1570</v>
      </c>
      <c r="G11" s="1031">
        <v>21525</v>
      </c>
      <c r="H11" s="1031">
        <f>G11*'Major Quantities'!L18</f>
        <v>2582.3011996753539</v>
      </c>
      <c r="I11" s="1030">
        <f t="shared" si="0"/>
        <v>18942.698800324644</v>
      </c>
      <c r="J11" s="1032">
        <f t="shared" si="1"/>
        <v>0.11996753540884339</v>
      </c>
      <c r="L11" s="1962" t="str">
        <f>F4</f>
        <v xml:space="preserve">  Sewerage Network</v>
      </c>
      <c r="M11" s="1963"/>
      <c r="N11" s="1963"/>
      <c r="O11" s="1964"/>
      <c r="Y11" s="1003" t="s">
        <v>1533</v>
      </c>
      <c r="Z11" s="1021">
        <v>10874258.279999999</v>
      </c>
      <c r="AA11" s="1041">
        <v>5.4699999999999999E-2</v>
      </c>
    </row>
    <row r="12" spans="1:27" ht="56.25" customHeight="1">
      <c r="A12" s="1977" t="str">
        <f t="shared" si="2"/>
        <v>ELECTRICAL WORKS</v>
      </c>
      <c r="B12" s="1978"/>
      <c r="C12" s="1043">
        <f t="shared" si="3"/>
        <v>14832965.364</v>
      </c>
      <c r="D12" s="1028">
        <f t="shared" si="4"/>
        <v>7.46E-2</v>
      </c>
      <c r="F12" s="1030" t="s">
        <v>1939</v>
      </c>
      <c r="G12" s="1031">
        <v>565</v>
      </c>
      <c r="H12" s="1031">
        <v>136</v>
      </c>
      <c r="I12" s="1030">
        <f t="shared" ref="I12" si="5">G12-H12</f>
        <v>429</v>
      </c>
      <c r="J12" s="1032">
        <f t="shared" ref="J12" si="6">H12/G12</f>
        <v>0.24070796460176991</v>
      </c>
      <c r="Y12" s="1003" t="s">
        <v>1534</v>
      </c>
      <c r="Z12" s="1021">
        <v>1525335.352</v>
      </c>
      <c r="AA12" s="1041">
        <v>7.7000000000000002E-3</v>
      </c>
    </row>
    <row r="13" spans="1:27" ht="54.75" customHeight="1">
      <c r="A13" s="1977" t="str">
        <f t="shared" si="2"/>
        <v>TELECOMMUNICATIONS</v>
      </c>
      <c r="B13" s="1978"/>
      <c r="C13" s="1043">
        <f t="shared" si="3"/>
        <v>4558897.3480000002</v>
      </c>
      <c r="D13" s="1028">
        <f t="shared" si="4"/>
        <v>2.29E-2</v>
      </c>
      <c r="F13" s="1030" t="s">
        <v>1085</v>
      </c>
      <c r="G13" s="1030">
        <v>11001</v>
      </c>
      <c r="H13" s="1030">
        <v>1000</v>
      </c>
      <c r="I13" s="1030">
        <f>G13-H13</f>
        <v>10001</v>
      </c>
      <c r="J13" s="1032">
        <f>H13/G13</f>
        <v>9.0900827197527498E-2</v>
      </c>
      <c r="O13" s="1029"/>
      <c r="Y13" s="1003" t="s">
        <v>1535</v>
      </c>
      <c r="Z13" s="1021">
        <v>5243677.6440000003</v>
      </c>
      <c r="AA13" s="1041">
        <v>2.64E-2</v>
      </c>
    </row>
    <row r="14" spans="1:27" ht="31.5" customHeight="1" thickBot="1">
      <c r="A14" s="1977" t="str">
        <f t="shared" si="2"/>
        <v>POTABLE WATER NETWORK</v>
      </c>
      <c r="B14" s="1978"/>
      <c r="C14" s="1043">
        <f t="shared" si="3"/>
        <v>1974578.9779999999</v>
      </c>
      <c r="D14" s="1028">
        <f t="shared" si="4"/>
        <v>9.9000000000000008E-3</v>
      </c>
      <c r="F14" s="1030" t="s">
        <v>1571</v>
      </c>
      <c r="G14" s="1031">
        <f>'Major Quantities'!C5</f>
        <v>64334</v>
      </c>
      <c r="H14" s="1031">
        <v>36244.370000000003</v>
      </c>
      <c r="I14" s="1030">
        <f>G14-H14</f>
        <v>28089.629999999997</v>
      </c>
      <c r="J14" s="1032">
        <f>H14/G14</f>
        <v>0.56337815152174597</v>
      </c>
      <c r="O14" s="1029"/>
      <c r="Y14" s="1003" t="s">
        <v>1536</v>
      </c>
      <c r="Z14" s="1021">
        <v>4979998.4400000004</v>
      </c>
      <c r="AA14" s="1041">
        <v>2.5000000000000001E-2</v>
      </c>
    </row>
    <row r="15" spans="1:27" ht="51.75" customHeight="1" thickBot="1">
      <c r="A15" s="1977" t="str">
        <f t="shared" si="2"/>
        <v>FIREFIGHTING NETWORK</v>
      </c>
      <c r="B15" s="1978"/>
      <c r="C15" s="1043">
        <f t="shared" si="3"/>
        <v>4850538.0070000002</v>
      </c>
      <c r="D15" s="1028">
        <f t="shared" si="4"/>
        <v>2.4400000000000002E-2</v>
      </c>
      <c r="F15" s="1968" t="s">
        <v>921</v>
      </c>
      <c r="G15" s="1969"/>
      <c r="H15" s="1969"/>
      <c r="I15" s="1969"/>
      <c r="J15" s="1970"/>
      <c r="O15" s="1029"/>
      <c r="Y15" s="1003" t="s">
        <v>1537</v>
      </c>
      <c r="Z15" s="1021">
        <v>21853500.776000001</v>
      </c>
      <c r="AA15" s="1041">
        <v>0.1099</v>
      </c>
    </row>
    <row r="16" spans="1:27" ht="65.25" customHeight="1">
      <c r="A16" s="1977" t="str">
        <f t="shared" si="2"/>
        <v>POTABLE WATER PUMP STATION</v>
      </c>
      <c r="B16" s="1978"/>
      <c r="C16" s="1043">
        <f t="shared" si="3"/>
        <v>10874258.279999999</v>
      </c>
      <c r="D16" s="1028">
        <f t="shared" si="4"/>
        <v>5.4699999999999999E-2</v>
      </c>
      <c r="F16" s="1008" t="s">
        <v>906</v>
      </c>
      <c r="G16" s="1008" t="s">
        <v>907</v>
      </c>
      <c r="H16" s="1008" t="s">
        <v>1818</v>
      </c>
      <c r="I16" s="1008" t="s">
        <v>909</v>
      </c>
      <c r="J16" s="1008" t="s">
        <v>923</v>
      </c>
      <c r="O16" s="1029"/>
      <c r="Y16" s="1003" t="s">
        <v>1538</v>
      </c>
      <c r="Z16" s="1021">
        <v>9113963.1040000003</v>
      </c>
      <c r="AA16" s="1041">
        <v>4.58E-2</v>
      </c>
    </row>
    <row r="17" spans="1:27" ht="46.5" customHeight="1">
      <c r="A17" s="1977" t="str">
        <f t="shared" si="2"/>
        <v>TSE NETWORK</v>
      </c>
      <c r="B17" s="1978"/>
      <c r="C17" s="1043">
        <f t="shared" si="3"/>
        <v>1525335.352</v>
      </c>
      <c r="D17" s="1028">
        <f t="shared" si="4"/>
        <v>7.7000000000000002E-3</v>
      </c>
      <c r="F17" s="1030" t="s">
        <v>1572</v>
      </c>
      <c r="G17" s="1114">
        <v>6256.8600000000006</v>
      </c>
      <c r="H17" s="1114">
        <v>6256.8600000000006</v>
      </c>
      <c r="I17" s="1030">
        <f>G17-H17</f>
        <v>0</v>
      </c>
      <c r="J17" s="1032">
        <f>H17/G17</f>
        <v>1</v>
      </c>
      <c r="O17" s="1029"/>
      <c r="Y17" s="1003" t="s">
        <v>1539</v>
      </c>
      <c r="Z17" s="1021">
        <v>544501.35800000001</v>
      </c>
      <c r="AA17" s="1041">
        <v>2.7000000000000001E-3</v>
      </c>
    </row>
    <row r="18" spans="1:27" ht="56.25" customHeight="1">
      <c r="A18" s="1977" t="str">
        <f t="shared" si="2"/>
        <v>SEWERAGE NETWORK</v>
      </c>
      <c r="B18" s="1978"/>
      <c r="C18" s="1043">
        <f t="shared" si="3"/>
        <v>5243677.6440000003</v>
      </c>
      <c r="D18" s="1028">
        <f t="shared" si="4"/>
        <v>2.64E-2</v>
      </c>
      <c r="F18" s="1030" t="s">
        <v>1573</v>
      </c>
      <c r="G18" s="1114">
        <v>136</v>
      </c>
      <c r="H18" s="1114">
        <v>136</v>
      </c>
      <c r="I18" s="1114">
        <v>0</v>
      </c>
      <c r="J18" s="1032">
        <f t="shared" ref="J18:J30" si="7">H18/G18</f>
        <v>1</v>
      </c>
    </row>
    <row r="19" spans="1:27" ht="60" customHeight="1">
      <c r="A19" s="1977" t="str">
        <f t="shared" si="2"/>
        <v>SEWAGE LIFT STATION</v>
      </c>
      <c r="B19" s="1978"/>
      <c r="C19" s="1043">
        <f t="shared" si="3"/>
        <v>4979998.4400000004</v>
      </c>
      <c r="D19" s="1028">
        <f t="shared" si="4"/>
        <v>2.5000000000000001E-2</v>
      </c>
      <c r="F19" s="1030" t="s">
        <v>1574</v>
      </c>
      <c r="G19" s="1114">
        <v>14999.6</v>
      </c>
      <c r="H19" s="1114">
        <v>12166</v>
      </c>
      <c r="I19" s="1114">
        <v>3171.1500000000015</v>
      </c>
      <c r="J19" s="1032">
        <f t="shared" si="7"/>
        <v>0.81108829568788499</v>
      </c>
      <c r="L19" s="1962" t="str">
        <f>F5</f>
        <v xml:space="preserve">   Strom Water Network </v>
      </c>
      <c r="M19" s="1963"/>
      <c r="N19" s="1963"/>
      <c r="O19" s="1964"/>
    </row>
    <row r="20" spans="1:27" ht="63.75" customHeight="1">
      <c r="A20" s="1977" t="str">
        <f t="shared" si="2"/>
        <v>STORM WATER DRAINAGE NETWORK</v>
      </c>
      <c r="B20" s="1978"/>
      <c r="C20" s="1043">
        <f t="shared" si="3"/>
        <v>21853500.776000001</v>
      </c>
      <c r="D20" s="1028">
        <f t="shared" si="4"/>
        <v>0.1099</v>
      </c>
      <c r="F20" s="1030" t="s">
        <v>1575</v>
      </c>
      <c r="G20" s="1114">
        <v>163</v>
      </c>
      <c r="H20" s="1114">
        <v>158</v>
      </c>
      <c r="I20" s="1114">
        <v>97</v>
      </c>
      <c r="J20" s="1032">
        <f t="shared" si="7"/>
        <v>0.96932515337423308</v>
      </c>
      <c r="O20" s="1029"/>
    </row>
    <row r="21" spans="1:27" ht="50.25" customHeight="1">
      <c r="A21" s="1977" t="str">
        <f t="shared" si="2"/>
        <v>LANDSCAPE WORK</v>
      </c>
      <c r="B21" s="1978"/>
      <c r="C21" s="1043">
        <f t="shared" si="3"/>
        <v>9113963.1040000003</v>
      </c>
      <c r="D21" s="1028">
        <f t="shared" si="4"/>
        <v>4.58E-2</v>
      </c>
      <c r="F21" s="1030" t="s">
        <v>1576</v>
      </c>
      <c r="G21" s="1114">
        <v>377</v>
      </c>
      <c r="H21" s="1114">
        <v>307</v>
      </c>
      <c r="I21" s="1114">
        <v>377</v>
      </c>
      <c r="J21" s="1032">
        <f t="shared" si="7"/>
        <v>0.81432360742705567</v>
      </c>
      <c r="O21" s="1029"/>
    </row>
    <row r="22" spans="1:27" ht="31.5" customHeight="1">
      <c r="A22" s="1977" t="str">
        <f t="shared" si="2"/>
        <v>GUARD ROOMS</v>
      </c>
      <c r="B22" s="1978"/>
      <c r="C22" s="1043">
        <f t="shared" si="3"/>
        <v>544501.35800000001</v>
      </c>
      <c r="D22" s="1028">
        <f t="shared" si="4"/>
        <v>2.7000000000000001E-3</v>
      </c>
      <c r="F22" s="1030" t="s">
        <v>1577</v>
      </c>
      <c r="G22" s="1114">
        <v>7217</v>
      </c>
      <c r="H22" s="1114">
        <v>5300</v>
      </c>
      <c r="I22" s="1114">
        <v>3114</v>
      </c>
      <c r="J22" s="1032">
        <f t="shared" si="7"/>
        <v>0.73437716502701955</v>
      </c>
      <c r="O22" s="1029"/>
    </row>
    <row r="23" spans="1:27" ht="51.75" customHeight="1">
      <c r="A23" s="1977"/>
      <c r="B23" s="1978"/>
      <c r="C23" s="1043"/>
      <c r="D23" s="1028"/>
      <c r="F23" s="1030" t="s">
        <v>1578</v>
      </c>
      <c r="G23" s="1114">
        <v>6268.68</v>
      </c>
      <c r="H23" s="1114">
        <v>5766</v>
      </c>
      <c r="I23" s="1114">
        <v>2012.6800000000003</v>
      </c>
      <c r="J23" s="1032">
        <f t="shared" si="7"/>
        <v>0.91981086927391409</v>
      </c>
      <c r="O23" s="1029"/>
    </row>
    <row r="24" spans="1:27" ht="31.5" customHeight="1">
      <c r="A24" s="1977"/>
      <c r="B24" s="1978"/>
      <c r="C24" s="1043"/>
      <c r="D24" s="1032"/>
      <c r="F24" s="1030" t="s">
        <v>1579</v>
      </c>
      <c r="G24" s="1114">
        <v>17678</v>
      </c>
      <c r="H24" s="1114">
        <v>11057</v>
      </c>
      <c r="I24" s="1114">
        <v>11902</v>
      </c>
      <c r="J24" s="1032">
        <f t="shared" si="7"/>
        <v>0.62546668175132936</v>
      </c>
      <c r="O24" s="1029"/>
    </row>
    <row r="25" spans="1:27" ht="49.5" customHeight="1">
      <c r="A25" s="1977"/>
      <c r="B25" s="1978"/>
      <c r="C25" s="1043"/>
      <c r="D25" s="1028"/>
      <c r="F25" s="1030" t="s">
        <v>1580</v>
      </c>
      <c r="G25" s="1114">
        <v>12559</v>
      </c>
      <c r="H25" s="1114">
        <v>12559</v>
      </c>
      <c r="I25" s="1114">
        <v>0</v>
      </c>
      <c r="J25" s="1032">
        <f t="shared" si="7"/>
        <v>1</v>
      </c>
      <c r="O25" s="1029"/>
    </row>
    <row r="26" spans="1:27" ht="30">
      <c r="A26" s="1995" t="s">
        <v>924</v>
      </c>
      <c r="B26" s="1996"/>
      <c r="C26" s="1033">
        <f>SUM(C10:C25)</f>
        <v>198906162.60899997</v>
      </c>
      <c r="D26" s="1034">
        <f>SUM(D10:D25)</f>
        <v>1.0001</v>
      </c>
      <c r="F26" s="1030" t="s">
        <v>1581</v>
      </c>
      <c r="G26" s="1114">
        <v>3</v>
      </c>
      <c r="H26" s="1114"/>
      <c r="I26" s="1114">
        <v>3</v>
      </c>
      <c r="J26" s="1032">
        <f t="shared" si="7"/>
        <v>0</v>
      </c>
      <c r="L26" s="1962" t="s">
        <v>1644</v>
      </c>
      <c r="M26" s="1963"/>
      <c r="N26" s="1963"/>
      <c r="O26" s="1964"/>
    </row>
    <row r="27" spans="1:27" ht="31.5" customHeight="1" thickBot="1">
      <c r="A27" s="1024"/>
      <c r="F27" s="1030" t="s">
        <v>1582</v>
      </c>
      <c r="G27" s="1114">
        <v>3</v>
      </c>
      <c r="H27" s="1114"/>
      <c r="I27" s="1114">
        <v>3</v>
      </c>
      <c r="J27" s="1032">
        <f t="shared" si="7"/>
        <v>0</v>
      </c>
      <c r="O27" s="1029"/>
    </row>
    <row r="28" spans="1:27" ht="31.5" customHeight="1" thickBot="1">
      <c r="A28" s="1997" t="s">
        <v>925</v>
      </c>
      <c r="B28" s="1998"/>
      <c r="C28" s="1998"/>
      <c r="D28" s="1999"/>
      <c r="F28" s="1030" t="s">
        <v>1583</v>
      </c>
      <c r="G28" s="1114">
        <v>14370</v>
      </c>
      <c r="H28" s="1114">
        <v>1000</v>
      </c>
      <c r="I28" s="1114">
        <v>14370</v>
      </c>
      <c r="J28" s="1032">
        <f t="shared" si="7"/>
        <v>6.9589422407794019E-2</v>
      </c>
      <c r="O28" s="1029"/>
    </row>
    <row r="29" spans="1:27" ht="53.25" customHeight="1">
      <c r="A29" s="1988" t="s">
        <v>906</v>
      </c>
      <c r="B29" s="1989"/>
      <c r="C29" s="1008" t="s">
        <v>926</v>
      </c>
      <c r="D29" s="1008" t="s">
        <v>1344</v>
      </c>
      <c r="F29" s="1030" t="s">
        <v>1584</v>
      </c>
      <c r="G29" s="1114">
        <v>21525</v>
      </c>
      <c r="H29" s="1114">
        <v>1000</v>
      </c>
      <c r="I29" s="1114">
        <v>21525</v>
      </c>
      <c r="J29" s="1032">
        <f t="shared" si="7"/>
        <v>4.6457607433217189E-2</v>
      </c>
    </row>
    <row r="30" spans="1:27" ht="44.25" customHeight="1">
      <c r="A30" s="1993" t="s">
        <v>927</v>
      </c>
      <c r="B30" s="1994"/>
      <c r="C30" s="1035">
        <v>45899</v>
      </c>
      <c r="D30" s="1035">
        <f>Milestones!E7</f>
        <v>45899</v>
      </c>
      <c r="F30" s="1030" t="s">
        <v>1585</v>
      </c>
      <c r="G30" s="1114">
        <v>565</v>
      </c>
      <c r="H30" s="1114">
        <v>380</v>
      </c>
      <c r="I30" s="1114">
        <v>245</v>
      </c>
      <c r="J30" s="1032">
        <f t="shared" si="7"/>
        <v>0.67256637168141598</v>
      </c>
      <c r="O30" s="1029"/>
    </row>
    <row r="31" spans="1:27" ht="44.25" customHeight="1">
      <c r="A31" s="2002" t="s">
        <v>928</v>
      </c>
      <c r="B31" s="2003"/>
      <c r="C31" s="1036">
        <v>45899</v>
      </c>
      <c r="D31" s="1036">
        <v>45973</v>
      </c>
      <c r="O31" s="1029"/>
    </row>
    <row r="32" spans="1:27" ht="44.25" customHeight="1">
      <c r="A32" s="1993" t="s">
        <v>929</v>
      </c>
      <c r="B32" s="1994"/>
      <c r="C32" s="1035">
        <v>45930</v>
      </c>
      <c r="D32" s="1035">
        <v>46061</v>
      </c>
      <c r="O32" s="1029"/>
    </row>
    <row r="33" spans="1:15" ht="44.25" customHeight="1">
      <c r="A33" s="2002" t="s">
        <v>930</v>
      </c>
      <c r="B33" s="2003"/>
      <c r="C33" s="1036">
        <f>MAX(G57:G60)</f>
        <v>46298</v>
      </c>
      <c r="D33" s="1036">
        <f>MAX(I57:I60)</f>
        <v>46403</v>
      </c>
      <c r="E33" s="1036"/>
      <c r="F33" s="1971" t="s">
        <v>1346</v>
      </c>
      <c r="G33" s="1972"/>
      <c r="H33" s="1972"/>
      <c r="I33" s="1972"/>
      <c r="J33" s="1973"/>
      <c r="O33" s="1029"/>
    </row>
    <row r="34" spans="1:15" ht="64.5" customHeight="1">
      <c r="A34" s="1993" t="s">
        <v>931</v>
      </c>
      <c r="B34" s="1994"/>
      <c r="C34" s="1035">
        <f>G55</f>
        <v>46289</v>
      </c>
      <c r="D34" s="1035">
        <f>I55</f>
        <v>46384</v>
      </c>
      <c r="F34" s="1965" t="s">
        <v>5936</v>
      </c>
      <c r="G34" s="1966"/>
      <c r="H34" s="1966"/>
      <c r="I34" s="1966"/>
      <c r="J34" s="1967"/>
      <c r="L34" s="1974" t="s">
        <v>1347</v>
      </c>
      <c r="M34" s="1975"/>
      <c r="N34" s="1975"/>
      <c r="O34" s="1976"/>
    </row>
    <row r="35" spans="1:15" ht="64.5" customHeight="1">
      <c r="A35" s="2002" t="s">
        <v>932</v>
      </c>
      <c r="B35" s="2003"/>
      <c r="C35" s="1036">
        <f>G53</f>
        <v>46236</v>
      </c>
      <c r="D35" s="1036">
        <f>I53</f>
        <v>46322</v>
      </c>
      <c r="F35" s="1965" t="s">
        <v>1563</v>
      </c>
      <c r="G35" s="1966"/>
      <c r="H35" s="1966"/>
      <c r="I35" s="1966"/>
      <c r="J35" s="1967"/>
      <c r="O35" s="1029"/>
    </row>
    <row r="36" spans="1:15" ht="64.5" customHeight="1">
      <c r="A36" s="1993" t="s">
        <v>933</v>
      </c>
      <c r="B36" s="1994"/>
      <c r="C36" s="1035">
        <f>G50</f>
        <v>46140</v>
      </c>
      <c r="D36" s="1035">
        <f>I50</f>
        <v>46154</v>
      </c>
      <c r="F36" s="1965" t="s">
        <v>1645</v>
      </c>
      <c r="G36" s="1966"/>
      <c r="H36" s="1966"/>
      <c r="I36" s="1966"/>
      <c r="J36" s="1967"/>
      <c r="O36" s="1029"/>
    </row>
    <row r="37" spans="1:15" ht="64.5" customHeight="1" thickBot="1">
      <c r="A37" s="2000" t="s">
        <v>934</v>
      </c>
      <c r="B37" s="2001"/>
      <c r="C37" s="1037">
        <f>G51</f>
        <v>46270</v>
      </c>
      <c r="D37" s="1037">
        <f>I51</f>
        <v>46382</v>
      </c>
      <c r="E37" s="1038"/>
      <c r="F37" s="1965"/>
      <c r="G37" s="1966"/>
      <c r="H37" s="1966"/>
      <c r="I37" s="1966"/>
      <c r="J37" s="1967"/>
      <c r="K37" s="1038"/>
      <c r="L37" s="1038"/>
      <c r="M37" s="1038"/>
      <c r="N37" s="1038"/>
      <c r="O37" s="1039"/>
    </row>
    <row r="38" spans="1:15" ht="64.5" customHeight="1">
      <c r="A38" s="1146"/>
      <c r="B38" s="1146"/>
      <c r="C38" s="1147"/>
      <c r="D38" s="1147"/>
      <c r="F38" s="1965"/>
      <c r="G38" s="1966"/>
      <c r="H38" s="1966"/>
      <c r="I38" s="1966"/>
      <c r="J38" s="1967"/>
    </row>
    <row r="39" spans="1:15" ht="64.5" customHeight="1">
      <c r="F39" s="1965"/>
      <c r="G39" s="1966"/>
      <c r="H39" s="1966"/>
      <c r="I39" s="1966"/>
      <c r="J39" s="1967"/>
    </row>
    <row r="49" spans="2:23">
      <c r="B49" s="1003" t="s">
        <v>842</v>
      </c>
      <c r="C49" s="1003" t="s">
        <v>843</v>
      </c>
      <c r="D49" s="1003" t="s">
        <v>844</v>
      </c>
      <c r="E49" s="1003" t="s">
        <v>851</v>
      </c>
      <c r="F49" s="1003" t="s">
        <v>852</v>
      </c>
      <c r="G49" s="1040" t="s">
        <v>853</v>
      </c>
      <c r="H49" s="1040" t="s">
        <v>797</v>
      </c>
      <c r="I49" s="1040" t="s">
        <v>845</v>
      </c>
      <c r="J49" s="1040" t="s">
        <v>846</v>
      </c>
      <c r="K49" s="1041" t="s">
        <v>854</v>
      </c>
      <c r="L49" s="1021" t="s">
        <v>855</v>
      </c>
      <c r="M49" s="1021"/>
      <c r="N49" s="1021"/>
      <c r="P49" s="1041"/>
      <c r="Q49" s="1041"/>
      <c r="S49" s="1041"/>
      <c r="V49" s="1041"/>
    </row>
    <row r="50" spans="2:23">
      <c r="B50" s="1003" t="s">
        <v>1396</v>
      </c>
      <c r="D50" s="1003">
        <v>162.86000000000001</v>
      </c>
      <c r="E50" s="1003">
        <v>304</v>
      </c>
      <c r="F50" s="1079">
        <v>45972</v>
      </c>
      <c r="G50" s="1079">
        <v>46140</v>
      </c>
      <c r="H50" s="1079" t="s">
        <v>1393</v>
      </c>
      <c r="I50" s="1079">
        <v>46154</v>
      </c>
      <c r="J50" s="1040">
        <v>2099532.09</v>
      </c>
      <c r="K50" s="1042">
        <v>0.2883</v>
      </c>
      <c r="L50" s="1041">
        <v>3.1399999999999997E-2</v>
      </c>
      <c r="M50" s="1021"/>
      <c r="N50" s="1021"/>
      <c r="O50" s="1021"/>
      <c r="P50" s="1042"/>
      <c r="Q50" s="1042"/>
      <c r="R50" s="1041"/>
      <c r="S50" s="1041"/>
      <c r="T50" s="1041"/>
      <c r="V50" s="1042"/>
      <c r="W50" s="1041"/>
    </row>
    <row r="51" spans="2:23">
      <c r="B51" s="1003" t="s">
        <v>1397</v>
      </c>
      <c r="D51" s="1003">
        <v>303.58</v>
      </c>
      <c r="E51" s="1003">
        <v>681</v>
      </c>
      <c r="F51" s="1079">
        <v>45993</v>
      </c>
      <c r="G51" s="1079">
        <v>46270</v>
      </c>
      <c r="H51" s="1079" t="s">
        <v>1356</v>
      </c>
      <c r="I51" s="1079">
        <v>46382</v>
      </c>
      <c r="J51" s="1040">
        <v>14030918.34</v>
      </c>
      <c r="K51" s="1042">
        <v>0.1079</v>
      </c>
      <c r="L51" s="1041">
        <v>4.3E-3</v>
      </c>
      <c r="M51" s="1021"/>
      <c r="N51" s="1021"/>
      <c r="O51" s="1021"/>
      <c r="P51" s="1041"/>
      <c r="Q51" s="1041"/>
      <c r="R51" s="1041"/>
      <c r="S51" s="1041"/>
      <c r="T51" s="1041"/>
      <c r="V51" s="1041"/>
      <c r="W51" s="1041"/>
    </row>
    <row r="52" spans="2:23">
      <c r="B52" s="1003" t="s">
        <v>1078</v>
      </c>
      <c r="D52" s="1003">
        <v>214.4</v>
      </c>
      <c r="E52" s="1003">
        <v>188</v>
      </c>
      <c r="F52" s="1079">
        <v>46000</v>
      </c>
      <c r="G52" s="1079">
        <v>46219</v>
      </c>
      <c r="H52" s="1079">
        <v>46037</v>
      </c>
      <c r="I52" s="1079">
        <v>46306</v>
      </c>
      <c r="J52" s="1040">
        <v>787572.64</v>
      </c>
      <c r="K52" s="1041">
        <v>6.3399999999999998E-2</v>
      </c>
      <c r="L52" s="1021">
        <v>0</v>
      </c>
      <c r="M52" s="1021"/>
      <c r="N52" s="1021"/>
      <c r="O52" s="1021"/>
      <c r="P52" s="1041"/>
      <c r="Q52" s="1041"/>
      <c r="R52" s="1041"/>
      <c r="S52" s="1041"/>
      <c r="T52" s="1041"/>
      <c r="V52" s="1041"/>
      <c r="W52" s="1041"/>
    </row>
    <row r="53" spans="2:23">
      <c r="B53" s="1003" t="s">
        <v>832</v>
      </c>
      <c r="D53" s="1003">
        <v>229.32</v>
      </c>
      <c r="E53" s="1003">
        <v>162</v>
      </c>
      <c r="F53" s="1079">
        <v>46032</v>
      </c>
      <c r="G53" s="1079">
        <v>46236</v>
      </c>
      <c r="H53" s="1079">
        <v>46036</v>
      </c>
      <c r="I53" s="1079">
        <v>46322</v>
      </c>
      <c r="J53" s="1040">
        <v>837624.54</v>
      </c>
      <c r="K53" s="1041">
        <v>0</v>
      </c>
      <c r="L53" s="1021">
        <v>0</v>
      </c>
      <c r="M53" s="1021"/>
      <c r="N53" s="1021"/>
      <c r="O53" s="1021"/>
      <c r="P53" s="1041"/>
      <c r="Q53" s="1041"/>
      <c r="R53" s="1042"/>
      <c r="S53" s="1041"/>
      <c r="T53" s="1042"/>
      <c r="V53" s="1041"/>
      <c r="W53" s="1042"/>
    </row>
    <row r="54" spans="2:23">
      <c r="B54" s="1003" t="s">
        <v>1398</v>
      </c>
      <c r="D54" s="1003">
        <v>214.79</v>
      </c>
      <c r="E54" s="1003">
        <v>232</v>
      </c>
      <c r="F54" s="1079">
        <v>46027</v>
      </c>
      <c r="G54" s="1079">
        <v>46219</v>
      </c>
      <c r="H54" s="1079">
        <v>46037</v>
      </c>
      <c r="I54" s="1079">
        <v>46306</v>
      </c>
      <c r="J54" s="1040">
        <v>1894922.32</v>
      </c>
      <c r="K54" s="1041">
        <v>1.4200000000000001E-2</v>
      </c>
      <c r="L54" s="1021">
        <v>0</v>
      </c>
      <c r="M54" s="1021"/>
      <c r="N54" s="1021"/>
      <c r="O54" s="1021"/>
      <c r="P54" s="1041"/>
      <c r="Q54" s="1041"/>
      <c r="R54" s="1041"/>
      <c r="S54" s="1041"/>
      <c r="T54" s="1041"/>
      <c r="V54" s="1041"/>
      <c r="W54" s="1041"/>
    </row>
    <row r="55" spans="2:23">
      <c r="B55" s="1003" t="s">
        <v>1080</v>
      </c>
      <c r="D55" s="1003">
        <v>284</v>
      </c>
      <c r="E55" s="1003">
        <v>141</v>
      </c>
      <c r="F55" s="1079">
        <v>46181</v>
      </c>
      <c r="G55" s="1079">
        <v>46289</v>
      </c>
      <c r="H55" s="1079" t="s">
        <v>1394</v>
      </c>
      <c r="I55" s="1079">
        <v>46384</v>
      </c>
      <c r="J55" s="1040">
        <v>8451419.0500000007</v>
      </c>
      <c r="K55" s="1041">
        <v>0</v>
      </c>
      <c r="L55" s="1021">
        <v>0</v>
      </c>
      <c r="M55" s="1021"/>
      <c r="N55" s="1021"/>
      <c r="O55" s="1021"/>
      <c r="P55" s="1041"/>
      <c r="Q55" s="1041"/>
      <c r="R55" s="1041"/>
      <c r="S55" s="1041"/>
      <c r="T55" s="1041"/>
      <c r="V55" s="1041"/>
      <c r="W55" s="1041"/>
    </row>
    <row r="56" spans="2:23">
      <c r="B56" s="1003" t="s">
        <v>1399</v>
      </c>
      <c r="D56" s="1003">
        <v>318</v>
      </c>
      <c r="E56" s="1003">
        <v>78</v>
      </c>
      <c r="F56" s="1079">
        <v>46187</v>
      </c>
      <c r="G56" s="1079">
        <v>46300</v>
      </c>
      <c r="H56" s="1079" t="s">
        <v>1394</v>
      </c>
      <c r="I56" s="1079">
        <v>46419</v>
      </c>
      <c r="J56" s="1040">
        <v>3027598.51</v>
      </c>
      <c r="K56" s="1041">
        <v>0</v>
      </c>
      <c r="L56" s="1021">
        <v>0</v>
      </c>
      <c r="M56" s="1021"/>
      <c r="N56" s="1021"/>
      <c r="P56" s="1041"/>
      <c r="Q56" s="1041"/>
      <c r="R56" s="1042"/>
      <c r="S56" s="1041"/>
      <c r="T56" s="1042"/>
      <c r="V56" s="1041"/>
      <c r="W56" s="1042"/>
    </row>
    <row r="57" spans="2:23">
      <c r="B57" s="1003" t="s">
        <v>1082</v>
      </c>
      <c r="D57" s="1003">
        <v>230</v>
      </c>
      <c r="E57" s="1003">
        <v>90</v>
      </c>
      <c r="F57" s="1079">
        <v>46027</v>
      </c>
      <c r="G57" s="1079">
        <v>46236</v>
      </c>
      <c r="H57" s="1079">
        <v>46036</v>
      </c>
      <c r="I57" s="1079">
        <v>46322</v>
      </c>
      <c r="J57" s="1040">
        <v>2557026.81</v>
      </c>
      <c r="K57" s="1041">
        <v>1.8E-3</v>
      </c>
      <c r="L57" s="1021">
        <v>0</v>
      </c>
      <c r="M57" s="1021"/>
      <c r="N57" s="1021"/>
      <c r="P57" s="1041"/>
      <c r="Q57" s="1041"/>
      <c r="R57" s="1042"/>
      <c r="S57" s="1041"/>
      <c r="T57" s="1042"/>
      <c r="V57" s="1041"/>
      <c r="W57" s="1042"/>
    </row>
    <row r="58" spans="2:23">
      <c r="B58" s="1003" t="s">
        <v>1083</v>
      </c>
      <c r="D58" s="1003">
        <v>227.64</v>
      </c>
      <c r="E58" s="1003">
        <v>95</v>
      </c>
      <c r="F58" s="1079">
        <v>46054</v>
      </c>
      <c r="G58" s="1079">
        <v>46214</v>
      </c>
      <c r="H58" s="1079">
        <v>46036</v>
      </c>
      <c r="I58" s="1079">
        <v>46320</v>
      </c>
      <c r="J58" s="1040">
        <v>1140610.58</v>
      </c>
      <c r="K58" s="1041">
        <v>0</v>
      </c>
      <c r="L58" s="1021">
        <v>0</v>
      </c>
      <c r="M58" s="1021"/>
      <c r="N58" s="1021"/>
      <c r="P58" s="1041"/>
      <c r="Q58" s="1041"/>
      <c r="R58" s="1042"/>
      <c r="S58" s="1041"/>
      <c r="T58" s="1042"/>
      <c r="V58" s="1041"/>
      <c r="W58" s="1042"/>
    </row>
    <row r="59" spans="2:23">
      <c r="B59" s="1003" t="s">
        <v>1084</v>
      </c>
      <c r="D59" s="1003">
        <v>287</v>
      </c>
      <c r="E59" s="1003">
        <v>250</v>
      </c>
      <c r="F59" s="1079">
        <v>46058</v>
      </c>
      <c r="G59" s="1079">
        <v>46282</v>
      </c>
      <c r="H59" s="1079">
        <v>46036</v>
      </c>
      <c r="I59" s="1079">
        <v>46389</v>
      </c>
      <c r="J59" s="1040">
        <v>3337456.91</v>
      </c>
      <c r="K59" s="1041">
        <v>0</v>
      </c>
      <c r="L59" s="1021">
        <v>0</v>
      </c>
      <c r="M59" s="1021"/>
      <c r="N59" s="1021"/>
      <c r="P59" s="1041"/>
      <c r="Q59" s="1041"/>
      <c r="R59" s="1042"/>
      <c r="S59" s="1041"/>
      <c r="T59" s="1042"/>
      <c r="V59" s="1041"/>
      <c r="W59" s="1042"/>
    </row>
    <row r="60" spans="2:23">
      <c r="B60" s="1003" t="s">
        <v>1085</v>
      </c>
      <c r="D60" s="1003">
        <v>271.35000000000002</v>
      </c>
      <c r="E60" s="1003">
        <v>252</v>
      </c>
      <c r="F60" s="1079">
        <v>46037</v>
      </c>
      <c r="G60" s="1079">
        <v>46298</v>
      </c>
      <c r="H60" s="1079">
        <v>46068</v>
      </c>
      <c r="I60" s="1079">
        <v>46403</v>
      </c>
      <c r="J60" s="1040">
        <v>1874663.34</v>
      </c>
      <c r="K60" s="1042">
        <v>0</v>
      </c>
      <c r="L60" s="1042">
        <v>0</v>
      </c>
      <c r="P60" s="1042"/>
      <c r="Q60" s="1042"/>
      <c r="R60" s="1042"/>
      <c r="S60" s="1042"/>
      <c r="T60" s="1042"/>
      <c r="V60" s="1042"/>
      <c r="W60" s="1042"/>
    </row>
    <row r="61" spans="2:23">
      <c r="B61" s="1003" t="s">
        <v>1088</v>
      </c>
      <c r="D61" s="1003">
        <v>246.45</v>
      </c>
      <c r="E61" s="1003">
        <v>75</v>
      </c>
      <c r="F61" s="1079">
        <v>46128</v>
      </c>
      <c r="G61" s="1079">
        <v>46251</v>
      </c>
      <c r="H61" s="1079">
        <v>46076</v>
      </c>
      <c r="I61" s="1079">
        <v>46379</v>
      </c>
      <c r="J61" s="1040">
        <v>513138.2</v>
      </c>
      <c r="K61" s="1042">
        <v>0</v>
      </c>
      <c r="L61" s="1042">
        <v>0</v>
      </c>
      <c r="P61" s="1042"/>
      <c r="Q61" s="1042"/>
      <c r="R61" s="1042"/>
      <c r="S61" s="1042"/>
      <c r="T61" s="1042"/>
      <c r="V61" s="1042"/>
      <c r="W61" s="1042"/>
    </row>
    <row r="62" spans="2:23">
      <c r="B62" s="1003" t="s">
        <v>1400</v>
      </c>
      <c r="D62" s="1003">
        <v>302</v>
      </c>
      <c r="E62" s="1003">
        <v>32</v>
      </c>
      <c r="F62" s="1079">
        <v>46217</v>
      </c>
      <c r="G62" s="1079">
        <v>46334</v>
      </c>
      <c r="H62" s="1079">
        <v>46082</v>
      </c>
      <c r="I62" s="1079">
        <v>46447</v>
      </c>
      <c r="J62" s="1040">
        <v>5665437.1600000001</v>
      </c>
      <c r="K62" s="1042">
        <v>0</v>
      </c>
      <c r="L62" s="1042">
        <v>0</v>
      </c>
      <c r="P62" s="1042"/>
      <c r="Q62" s="1042"/>
      <c r="R62" s="1042"/>
      <c r="S62" s="1042"/>
      <c r="T62" s="1042"/>
      <c r="V62" s="1042"/>
      <c r="W62" s="1042"/>
    </row>
    <row r="63" spans="2:23">
      <c r="B63" s="1003" t="s">
        <v>1401</v>
      </c>
      <c r="D63" s="1003">
        <v>284</v>
      </c>
      <c r="E63" s="1003">
        <v>66</v>
      </c>
      <c r="F63" s="1079">
        <v>46200</v>
      </c>
      <c r="G63" s="1079">
        <v>46312</v>
      </c>
      <c r="H63" s="1079">
        <v>46078</v>
      </c>
      <c r="I63" s="1079">
        <v>46424</v>
      </c>
      <c r="J63" s="1040">
        <v>3869777.74</v>
      </c>
      <c r="K63" s="1042">
        <v>0</v>
      </c>
      <c r="L63" s="1041">
        <v>0</v>
      </c>
      <c r="N63" s="1021"/>
      <c r="O63" s="1021"/>
      <c r="P63" s="1042"/>
      <c r="Q63" s="1042"/>
      <c r="R63" s="1041"/>
      <c r="S63" s="1042"/>
      <c r="T63" s="1041"/>
      <c r="V63" s="1042"/>
      <c r="W63" s="1041"/>
    </row>
    <row r="64" spans="2:23">
      <c r="B64" s="1003" t="s">
        <v>1402</v>
      </c>
      <c r="D64" s="1003">
        <v>370</v>
      </c>
      <c r="E64" s="1003">
        <v>365</v>
      </c>
      <c r="F64" s="1079">
        <v>46050</v>
      </c>
      <c r="G64" s="1079">
        <v>46350</v>
      </c>
      <c r="H64" s="1079" t="s">
        <v>1395</v>
      </c>
      <c r="I64" s="1079">
        <v>46463</v>
      </c>
      <c r="J64" s="1040">
        <v>62250682.659999996</v>
      </c>
      <c r="K64" s="1042">
        <v>0</v>
      </c>
      <c r="L64" s="1042">
        <v>3.9300000000000002E-2</v>
      </c>
      <c r="N64" s="1021"/>
      <c r="O64" s="1021"/>
      <c r="Q64" s="1042"/>
      <c r="R64" s="1042"/>
      <c r="T64" s="1042"/>
      <c r="W64" s="1042"/>
    </row>
    <row r="65" spans="6:23">
      <c r="F65" s="1079"/>
      <c r="G65" s="1040"/>
      <c r="H65" s="1040"/>
      <c r="I65" s="1040"/>
      <c r="J65" s="1040"/>
      <c r="K65" s="1041"/>
      <c r="L65" s="1041"/>
      <c r="M65" s="1021"/>
      <c r="N65" s="1021"/>
      <c r="O65" s="1021"/>
      <c r="Q65" s="1041"/>
      <c r="R65" s="1041"/>
      <c r="T65" s="1041"/>
      <c r="W65" s="1041"/>
    </row>
    <row r="66" spans="6:23">
      <c r="F66" s="1079"/>
      <c r="G66" s="1079"/>
      <c r="I66" s="1079"/>
      <c r="J66" s="1021"/>
      <c r="K66" s="1042"/>
      <c r="L66" s="1041"/>
      <c r="N66" s="1021"/>
      <c r="O66" s="1021"/>
      <c r="Q66" s="1041"/>
      <c r="R66" s="1041"/>
      <c r="T66" s="1041"/>
      <c r="W66" s="1041"/>
    </row>
    <row r="67" spans="6:23">
      <c r="F67" s="1079"/>
      <c r="G67" s="1079"/>
      <c r="I67" s="1079"/>
      <c r="J67" s="1021"/>
      <c r="K67" s="1041"/>
      <c r="L67" s="1041"/>
      <c r="M67" s="1021"/>
      <c r="N67" s="1021"/>
      <c r="O67" s="1021"/>
      <c r="Q67" s="1041"/>
      <c r="R67" s="1041"/>
      <c r="T67" s="1041"/>
      <c r="W67" s="1041"/>
    </row>
    <row r="68" spans="6:23">
      <c r="F68" s="1079"/>
      <c r="G68" s="1079"/>
      <c r="H68" s="1079"/>
      <c r="I68" s="1079"/>
      <c r="J68" s="1021"/>
      <c r="K68" s="1041"/>
      <c r="L68" s="1042"/>
      <c r="M68" s="1021"/>
      <c r="Q68" s="1042"/>
      <c r="R68" s="1042"/>
      <c r="T68" s="1042"/>
      <c r="W68" s="1042"/>
    </row>
    <row r="69" spans="6:23">
      <c r="F69" s="1079"/>
      <c r="G69" s="1079"/>
      <c r="H69" s="1079"/>
      <c r="I69" s="1079"/>
      <c r="J69" s="1021"/>
      <c r="K69" s="1041"/>
      <c r="L69" s="1042"/>
      <c r="M69" s="1021"/>
      <c r="Q69" s="1042"/>
      <c r="R69" s="1042"/>
      <c r="T69" s="1042"/>
      <c r="W69" s="1042"/>
    </row>
    <row r="70" spans="6:23">
      <c r="F70" s="1079"/>
      <c r="G70" s="1079"/>
      <c r="H70" s="1079"/>
      <c r="I70" s="1079"/>
      <c r="J70" s="1021"/>
      <c r="K70" s="1042"/>
      <c r="L70" s="1042"/>
      <c r="Q70" s="1042"/>
      <c r="R70" s="1042"/>
      <c r="T70" s="1042"/>
      <c r="W70" s="1042"/>
    </row>
    <row r="71" spans="6:23">
      <c r="F71" s="1079"/>
      <c r="G71" s="1079"/>
      <c r="H71" s="1079"/>
      <c r="I71" s="1079"/>
      <c r="J71" s="1021"/>
      <c r="K71" s="1042"/>
      <c r="L71" s="1042"/>
      <c r="Q71" s="1042"/>
      <c r="R71" s="1042"/>
      <c r="T71" s="1042"/>
      <c r="W71" s="1042"/>
    </row>
    <row r="72" spans="6:23">
      <c r="F72" s="1079"/>
      <c r="G72" s="1079"/>
      <c r="H72" s="1079"/>
      <c r="I72" s="1079"/>
      <c r="J72" s="1021"/>
      <c r="K72" s="1042"/>
      <c r="L72" s="1042"/>
      <c r="Q72" s="1042"/>
      <c r="R72" s="1042"/>
      <c r="T72" s="1042"/>
      <c r="W72" s="1042"/>
    </row>
    <row r="73" spans="6:23">
      <c r="F73" s="1079"/>
      <c r="G73" s="1079"/>
      <c r="I73" s="1079"/>
      <c r="J73" s="1021"/>
      <c r="K73" s="1042"/>
      <c r="L73" s="1042"/>
      <c r="Q73" s="1042"/>
      <c r="R73" s="1042"/>
      <c r="T73" s="1042"/>
      <c r="W73" s="1042"/>
    </row>
    <row r="74" spans="6:23">
      <c r="F74" s="1079"/>
      <c r="G74" s="1079"/>
      <c r="H74" s="1079"/>
      <c r="I74" s="1079"/>
      <c r="J74" s="1021"/>
      <c r="K74" s="1042"/>
      <c r="L74" s="1042"/>
      <c r="Q74" s="1042"/>
      <c r="R74" s="1042"/>
      <c r="T74" s="1042"/>
      <c r="W74" s="1042"/>
    </row>
    <row r="75" spans="6:23">
      <c r="F75" s="1079"/>
      <c r="G75" s="1079"/>
      <c r="H75" s="1079"/>
      <c r="I75" s="1079"/>
      <c r="J75" s="1021"/>
      <c r="K75" s="1042"/>
      <c r="L75" s="1042"/>
      <c r="Q75" s="1042"/>
      <c r="R75" s="1042"/>
      <c r="T75" s="1042"/>
      <c r="W75" s="1042"/>
    </row>
    <row r="76" spans="6:23">
      <c r="F76" s="1079"/>
      <c r="G76" s="1079"/>
      <c r="H76" s="1079"/>
      <c r="I76" s="1079"/>
      <c r="J76" s="1021"/>
      <c r="K76" s="1042"/>
      <c r="L76" s="1042"/>
      <c r="Q76" s="1042"/>
      <c r="R76" s="1042"/>
      <c r="T76" s="1042"/>
      <c r="W76" s="1042"/>
    </row>
    <row r="77" spans="6:23">
      <c r="F77" s="1079"/>
      <c r="G77" s="1079"/>
      <c r="H77" s="1079"/>
      <c r="I77" s="1079"/>
      <c r="J77" s="1021"/>
      <c r="K77" s="1042"/>
      <c r="L77" s="1042"/>
      <c r="Q77" s="1042"/>
      <c r="R77" s="1042"/>
      <c r="T77" s="1042"/>
      <c r="W77" s="1042"/>
    </row>
    <row r="78" spans="6:23">
      <c r="F78" s="1079"/>
      <c r="G78" s="1079"/>
      <c r="I78" s="1079"/>
      <c r="J78" s="1021"/>
      <c r="K78" s="1042"/>
      <c r="L78" s="1041"/>
      <c r="N78" s="1021"/>
      <c r="O78" s="1021"/>
      <c r="Q78" s="1041"/>
      <c r="R78" s="1041"/>
      <c r="T78" s="1042"/>
      <c r="W78" s="1041"/>
    </row>
    <row r="79" spans="6:23">
      <c r="F79" s="1079"/>
      <c r="G79" s="1079"/>
      <c r="H79" s="1079"/>
      <c r="I79" s="1079"/>
      <c r="J79" s="1021"/>
      <c r="K79" s="1042"/>
      <c r="L79" s="1042"/>
      <c r="Q79" s="1042"/>
      <c r="R79" s="1042"/>
      <c r="T79" s="1042"/>
      <c r="W79" s="1042"/>
    </row>
    <row r="80" spans="6:23">
      <c r="F80" s="1079"/>
      <c r="G80" s="1079"/>
      <c r="H80" s="1079"/>
      <c r="I80" s="1079"/>
      <c r="J80" s="1021"/>
      <c r="K80" s="1042"/>
      <c r="L80" s="1042"/>
      <c r="Q80" s="1042"/>
      <c r="R80" s="1042"/>
      <c r="T80" s="1042"/>
      <c r="W80" s="1042"/>
    </row>
    <row r="81" spans="6:23">
      <c r="F81" s="1079"/>
      <c r="G81" s="1079"/>
      <c r="I81" s="1079"/>
      <c r="J81" s="1021"/>
      <c r="K81" s="1041"/>
      <c r="L81" s="1041"/>
      <c r="M81" s="1021"/>
      <c r="N81" s="1021"/>
      <c r="O81" s="1021"/>
      <c r="Q81" s="1041"/>
      <c r="R81" s="1041"/>
      <c r="T81" s="1041"/>
      <c r="W81" s="1041"/>
    </row>
    <row r="82" spans="6:23">
      <c r="F82" s="1079"/>
      <c r="G82" s="1079"/>
      <c r="I82" s="1079"/>
      <c r="J82" s="1021"/>
      <c r="K82" s="1041"/>
      <c r="L82" s="1041"/>
      <c r="M82" s="1021"/>
      <c r="N82" s="1021"/>
      <c r="O82" s="1021"/>
      <c r="Q82" s="1041"/>
      <c r="R82" s="1041"/>
      <c r="T82" s="1041"/>
      <c r="W82" s="1041"/>
    </row>
    <row r="83" spans="6:23">
      <c r="F83" s="1079"/>
      <c r="G83" s="1079"/>
      <c r="H83" s="1079"/>
      <c r="I83" s="1079"/>
      <c r="J83" s="1021"/>
      <c r="K83" s="1041"/>
      <c r="L83" s="1042"/>
      <c r="M83" s="1021"/>
      <c r="Q83" s="1042"/>
      <c r="R83" s="1042"/>
      <c r="T83" s="1042"/>
      <c r="W83" s="1042"/>
    </row>
    <row r="84" spans="6:23">
      <c r="F84" s="1079"/>
      <c r="G84" s="1079"/>
      <c r="H84" s="1079"/>
      <c r="I84" s="1079"/>
      <c r="J84" s="1021"/>
      <c r="K84" s="1042"/>
      <c r="L84" s="1042"/>
      <c r="Q84" s="1042"/>
      <c r="R84" s="1042"/>
      <c r="T84" s="1042"/>
      <c r="W84" s="1042"/>
    </row>
    <row r="85" spans="6:23">
      <c r="F85" s="1079"/>
      <c r="G85" s="1079"/>
      <c r="H85" s="1079"/>
      <c r="I85" s="1079"/>
      <c r="J85" s="1021"/>
      <c r="K85" s="1042"/>
      <c r="L85" s="1042"/>
      <c r="Q85" s="1042"/>
      <c r="R85" s="1042"/>
      <c r="T85" s="1042"/>
      <c r="W85" s="1042"/>
    </row>
    <row r="86" spans="6:23">
      <c r="F86" s="1079"/>
      <c r="G86" s="1079"/>
      <c r="H86" s="1079"/>
      <c r="I86" s="1079"/>
      <c r="J86" s="1021"/>
      <c r="K86" s="1042"/>
      <c r="L86" s="1042"/>
      <c r="Q86" s="1042"/>
      <c r="R86" s="1042"/>
      <c r="T86" s="1042"/>
      <c r="W86" s="1042"/>
    </row>
    <row r="87" spans="6:23">
      <c r="F87" s="1079"/>
      <c r="G87" s="1079"/>
      <c r="H87" s="1079"/>
      <c r="I87" s="1079"/>
      <c r="J87" s="1021"/>
      <c r="K87" s="1042"/>
      <c r="L87" s="1042"/>
      <c r="Q87" s="1042"/>
      <c r="R87" s="1042"/>
      <c r="T87" s="1042"/>
      <c r="W87" s="1042"/>
    </row>
    <row r="88" spans="6:23">
      <c r="F88" s="1079"/>
      <c r="G88" s="1079"/>
      <c r="I88" s="1079"/>
      <c r="J88" s="1021"/>
      <c r="K88" s="1042"/>
      <c r="L88" s="1042"/>
      <c r="Q88" s="1042"/>
      <c r="R88" s="1042"/>
      <c r="T88" s="1042"/>
      <c r="W88" s="1042"/>
    </row>
    <row r="89" spans="6:23">
      <c r="F89" s="1079"/>
      <c r="G89" s="1079"/>
      <c r="H89" s="1079"/>
      <c r="I89" s="1079"/>
      <c r="J89" s="1021"/>
      <c r="K89" s="1042"/>
      <c r="L89" s="1042"/>
      <c r="Q89" s="1042"/>
      <c r="R89" s="1042"/>
      <c r="T89" s="1042"/>
      <c r="W89" s="1042"/>
    </row>
    <row r="90" spans="6:23">
      <c r="F90" s="1079"/>
      <c r="G90" s="1079"/>
      <c r="H90" s="1079"/>
      <c r="I90" s="1079"/>
      <c r="J90" s="1021"/>
      <c r="K90" s="1042"/>
      <c r="L90" s="1042"/>
      <c r="Q90" s="1042"/>
      <c r="R90" s="1042"/>
      <c r="T90" s="1042"/>
      <c r="W90" s="1042"/>
    </row>
    <row r="91" spans="6:23">
      <c r="F91" s="1079"/>
      <c r="G91" s="1079"/>
      <c r="H91" s="1079"/>
      <c r="I91" s="1079"/>
      <c r="J91" s="1021"/>
      <c r="K91" s="1042"/>
      <c r="L91" s="1042"/>
      <c r="Q91" s="1042"/>
      <c r="R91" s="1042"/>
      <c r="T91" s="1042"/>
      <c r="W91" s="1042"/>
    </row>
    <row r="92" spans="6:23">
      <c r="F92" s="1079"/>
      <c r="G92" s="1079"/>
      <c r="H92" s="1079"/>
      <c r="I92" s="1079"/>
      <c r="J92" s="1021"/>
      <c r="K92" s="1042"/>
      <c r="L92" s="1042"/>
      <c r="Q92" s="1042"/>
      <c r="R92" s="1042"/>
      <c r="T92" s="1042"/>
      <c r="W92" s="1042"/>
    </row>
    <row r="93" spans="6:23">
      <c r="F93" s="1079"/>
      <c r="G93" s="1079"/>
      <c r="I93" s="1079"/>
      <c r="J93" s="1021"/>
      <c r="K93" s="1042"/>
      <c r="L93" s="1041"/>
      <c r="N93" s="1021"/>
      <c r="O93" s="1021"/>
      <c r="Q93" s="1041"/>
      <c r="R93" s="1041"/>
      <c r="T93" s="1042"/>
      <c r="W93" s="1041"/>
    </row>
    <row r="94" spans="6:23">
      <c r="F94" s="1079"/>
      <c r="G94" s="1079"/>
      <c r="H94" s="1079"/>
      <c r="I94" s="1079"/>
      <c r="J94" s="1021"/>
      <c r="K94" s="1042"/>
      <c r="L94" s="1042"/>
      <c r="Q94" s="1042"/>
      <c r="R94" s="1042"/>
      <c r="T94" s="1042"/>
      <c r="W94" s="1042"/>
    </row>
    <row r="95" spans="6:23">
      <c r="F95" s="1079"/>
      <c r="G95" s="1079"/>
      <c r="I95" s="1079"/>
      <c r="J95" s="1021"/>
      <c r="K95" s="1041"/>
      <c r="L95" s="1041"/>
      <c r="M95" s="1021"/>
      <c r="N95" s="1021"/>
      <c r="O95" s="1021"/>
      <c r="Q95" s="1041"/>
      <c r="R95" s="1041"/>
      <c r="T95" s="1041"/>
      <c r="W95" s="1041"/>
    </row>
    <row r="96" spans="6:23">
      <c r="F96" s="1079"/>
      <c r="G96" s="1079"/>
      <c r="I96" s="1079"/>
      <c r="J96" s="1021"/>
      <c r="K96" s="1041"/>
      <c r="L96" s="1041"/>
      <c r="M96" s="1021"/>
      <c r="N96" s="1021"/>
      <c r="O96" s="1021"/>
      <c r="Q96" s="1041"/>
      <c r="R96" s="1041"/>
      <c r="T96" s="1041"/>
      <c r="W96" s="1041"/>
    </row>
    <row r="97" spans="6:23">
      <c r="F97" s="1079"/>
      <c r="G97" s="1079"/>
      <c r="H97" s="1079"/>
      <c r="I97" s="1079"/>
      <c r="J97" s="1021"/>
      <c r="K97" s="1041"/>
      <c r="L97" s="1042"/>
      <c r="M97" s="1021"/>
      <c r="Q97" s="1042"/>
      <c r="R97" s="1042"/>
      <c r="T97" s="1042"/>
      <c r="W97" s="1042"/>
    </row>
    <row r="98" spans="6:23">
      <c r="F98" s="1079"/>
      <c r="G98" s="1079"/>
      <c r="H98" s="1079"/>
      <c r="I98" s="1079"/>
      <c r="J98" s="1021"/>
      <c r="K98" s="1042"/>
      <c r="L98" s="1042"/>
      <c r="Q98" s="1042"/>
      <c r="R98" s="1042"/>
      <c r="T98" s="1042"/>
      <c r="W98" s="1042"/>
    </row>
    <row r="99" spans="6:23">
      <c r="F99" s="1079"/>
      <c r="G99" s="1079"/>
      <c r="H99" s="1079"/>
      <c r="I99" s="1079"/>
      <c r="J99" s="1021"/>
      <c r="K99" s="1042"/>
      <c r="L99" s="1042"/>
      <c r="Q99" s="1042"/>
      <c r="R99" s="1042"/>
      <c r="T99" s="1042"/>
      <c r="W99" s="1042"/>
    </row>
    <row r="100" spans="6:23">
      <c r="F100" s="1079"/>
      <c r="G100" s="1079"/>
      <c r="H100" s="1079"/>
      <c r="I100" s="1079"/>
      <c r="J100" s="1021"/>
      <c r="K100" s="1042"/>
      <c r="L100" s="1042"/>
      <c r="Q100" s="1042"/>
      <c r="R100" s="1042"/>
      <c r="T100" s="1042"/>
      <c r="W100" s="1042"/>
    </row>
    <row r="101" spans="6:23">
      <c r="F101" s="1079"/>
      <c r="G101" s="1079"/>
      <c r="H101" s="1079"/>
      <c r="I101" s="1079"/>
      <c r="J101" s="1021"/>
      <c r="K101" s="1042"/>
      <c r="L101" s="1042"/>
      <c r="Q101" s="1042"/>
      <c r="R101" s="1042"/>
      <c r="T101" s="1042"/>
      <c r="W101" s="1042"/>
    </row>
    <row r="102" spans="6:23">
      <c r="F102" s="1079"/>
      <c r="G102" s="1079"/>
      <c r="H102" s="1079"/>
      <c r="I102" s="1079"/>
      <c r="J102" s="1021"/>
      <c r="K102" s="1042"/>
      <c r="L102" s="1042"/>
      <c r="Q102" s="1042"/>
      <c r="R102" s="1042"/>
      <c r="T102" s="1042"/>
      <c r="W102" s="1042"/>
    </row>
    <row r="103" spans="6:23">
      <c r="F103" s="1079"/>
      <c r="G103" s="1079"/>
      <c r="H103" s="1079"/>
      <c r="I103" s="1079"/>
      <c r="J103" s="1021"/>
      <c r="K103" s="1042"/>
      <c r="L103" s="1042"/>
      <c r="Q103" s="1042"/>
      <c r="R103" s="1042"/>
      <c r="T103" s="1042"/>
      <c r="W103" s="1042"/>
    </row>
    <row r="104" spans="6:23">
      <c r="F104" s="1079"/>
      <c r="G104" s="1079"/>
      <c r="H104" s="1079"/>
      <c r="I104" s="1079"/>
      <c r="J104" s="1021"/>
      <c r="K104" s="1042"/>
      <c r="L104" s="1042"/>
      <c r="Q104" s="1042"/>
      <c r="R104" s="1042"/>
      <c r="T104" s="1042"/>
      <c r="W104" s="1042"/>
    </row>
    <row r="105" spans="6:23">
      <c r="F105" s="1079"/>
      <c r="G105" s="1079"/>
      <c r="H105" s="1079"/>
      <c r="I105" s="1079"/>
      <c r="J105" s="1021"/>
      <c r="K105" s="1042"/>
      <c r="L105" s="1042"/>
      <c r="Q105" s="1042"/>
      <c r="R105" s="1042"/>
      <c r="T105" s="1042"/>
      <c r="W105" s="1042"/>
    </row>
    <row r="106" spans="6:23">
      <c r="F106" s="1079"/>
      <c r="G106" s="1079"/>
      <c r="I106" s="1079"/>
      <c r="J106" s="1021"/>
      <c r="K106" s="1042"/>
      <c r="L106" s="1041"/>
      <c r="N106" s="1021"/>
      <c r="O106" s="1021"/>
      <c r="Q106" s="1041"/>
      <c r="R106" s="1041"/>
      <c r="T106" s="1042"/>
      <c r="W106" s="1041"/>
    </row>
    <row r="107" spans="6:23">
      <c r="F107" s="1079"/>
      <c r="G107" s="1079"/>
      <c r="H107" s="1079"/>
      <c r="I107" s="1079"/>
      <c r="J107" s="1021"/>
      <c r="K107" s="1042"/>
      <c r="L107" s="1042"/>
      <c r="Q107" s="1042"/>
      <c r="R107" s="1042"/>
      <c r="T107" s="1042"/>
      <c r="W107" s="1042"/>
    </row>
  </sheetData>
  <mergeCells count="46">
    <mergeCell ref="F39:J39"/>
    <mergeCell ref="A37:B37"/>
    <mergeCell ref="A31:B31"/>
    <mergeCell ref="A33:B33"/>
    <mergeCell ref="A34:B34"/>
    <mergeCell ref="A35:B35"/>
    <mergeCell ref="A36:B36"/>
    <mergeCell ref="F37:J37"/>
    <mergeCell ref="F35:J35"/>
    <mergeCell ref="F36:J36"/>
    <mergeCell ref="F38:J38"/>
    <mergeCell ref="A29:B29"/>
    <mergeCell ref="A30:B30"/>
    <mergeCell ref="A32:B32"/>
    <mergeCell ref="A24:B24"/>
    <mergeCell ref="A25:B25"/>
    <mergeCell ref="A26:B26"/>
    <mergeCell ref="A28:D28"/>
    <mergeCell ref="A23:B23"/>
    <mergeCell ref="A1:O1"/>
    <mergeCell ref="A2:D2"/>
    <mergeCell ref="F2:J2"/>
    <mergeCell ref="L2:O2"/>
    <mergeCell ref="A8:D8"/>
    <mergeCell ref="A9:B9"/>
    <mergeCell ref="A21:B21"/>
    <mergeCell ref="A22:B22"/>
    <mergeCell ref="L10:O10"/>
    <mergeCell ref="A13:B13"/>
    <mergeCell ref="A10:B10"/>
    <mergeCell ref="A11:B11"/>
    <mergeCell ref="A12:B12"/>
    <mergeCell ref="A20:B20"/>
    <mergeCell ref="A18:B18"/>
    <mergeCell ref="A19:B19"/>
    <mergeCell ref="A14:B14"/>
    <mergeCell ref="A15:B15"/>
    <mergeCell ref="A16:B16"/>
    <mergeCell ref="A17:B17"/>
    <mergeCell ref="L11:O11"/>
    <mergeCell ref="L19:O19"/>
    <mergeCell ref="F34:J34"/>
    <mergeCell ref="F15:J15"/>
    <mergeCell ref="F33:J33"/>
    <mergeCell ref="L34:O34"/>
    <mergeCell ref="L26:O26"/>
  </mergeCells>
  <printOptions horizontalCentered="1" verticalCentered="1"/>
  <pageMargins left="0.25" right="0.25" top="0.25" bottom="0.25" header="0.3" footer="0.3"/>
  <pageSetup paperSize="8" scale="43"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3562-C951-4B63-BA9F-0953A8F63E8F}">
  <sheetPr codeName="Sheet25">
    <tabColor theme="4" tint="0.79998168889431442"/>
    <pageSetUpPr fitToPage="1"/>
  </sheetPr>
  <dimension ref="A1:AR71"/>
  <sheetViews>
    <sheetView rightToLeft="1" view="pageBreakPreview" topLeftCell="B1" zoomScale="64" zoomScaleNormal="64" zoomScaleSheetLayoutView="64" workbookViewId="0">
      <selection activeCell="Z12" sqref="Z12"/>
    </sheetView>
  </sheetViews>
  <sheetFormatPr defaultColWidth="9.109375" defaultRowHeight="14.4"/>
  <cols>
    <col min="1" max="1" width="6.33203125" style="874" bestFit="1" customWidth="1"/>
    <col min="2" max="2" width="11.88671875" style="874" customWidth="1"/>
    <col min="3" max="3" width="13.33203125" style="874" bestFit="1" customWidth="1"/>
    <col min="4" max="4" width="33.6640625" style="874" customWidth="1"/>
    <col min="5" max="5" width="62.88671875" style="874" bestFit="1" customWidth="1"/>
    <col min="6" max="6" width="55" style="874" customWidth="1"/>
    <col min="7" max="7" width="51" style="874" customWidth="1"/>
    <col min="8" max="11" width="38.109375" style="874" customWidth="1"/>
    <col min="12" max="12" width="36.109375" style="874" customWidth="1"/>
    <col min="13" max="13" width="36.5546875" style="874" customWidth="1"/>
    <col min="14" max="14" width="31.109375" style="873" customWidth="1"/>
    <col min="15" max="15" width="31.5546875" style="873" customWidth="1"/>
    <col min="16" max="16" width="95.5546875" style="873" bestFit="1" customWidth="1"/>
    <col min="17" max="17" width="95.5546875" style="873" customWidth="1"/>
    <col min="18" max="18" width="97.44140625" style="873" customWidth="1"/>
    <col min="19" max="19" width="87.44140625" style="873" customWidth="1"/>
    <col min="20" max="20" width="77.5546875" style="873" customWidth="1"/>
    <col min="21" max="21" width="82.109375" style="873" customWidth="1"/>
    <col min="22" max="22" width="61.6640625" style="873" customWidth="1"/>
    <col min="23" max="23" width="83.6640625" style="873" customWidth="1"/>
    <col min="24" max="29" width="38.109375" style="6" customWidth="1"/>
    <col min="30" max="30" width="44.109375" bestFit="1" customWidth="1"/>
    <col min="31" max="31" width="39.109375" bestFit="1" customWidth="1"/>
    <col min="32" max="32" width="45.44140625" bestFit="1" customWidth="1"/>
    <col min="33" max="33" width="63.44140625" bestFit="1" customWidth="1"/>
    <col min="34" max="34" width="85.109375" bestFit="1" customWidth="1"/>
    <col min="35" max="35" width="41.109375" bestFit="1" customWidth="1"/>
    <col min="36" max="36" width="67.6640625" bestFit="1" customWidth="1"/>
    <col min="37" max="37" width="39.44140625" bestFit="1" customWidth="1"/>
  </cols>
  <sheetData>
    <row r="1" spans="1:29" ht="153.6" customHeight="1" thickBot="1">
      <c r="A1" s="2004" t="s">
        <v>935</v>
      </c>
      <c r="B1" s="2005"/>
      <c r="C1" s="2005"/>
      <c r="D1" s="2005"/>
      <c r="E1" s="2005"/>
      <c r="F1" s="2005"/>
      <c r="G1" s="2005"/>
      <c r="H1" s="2005"/>
      <c r="I1" s="2005"/>
      <c r="J1" s="2005"/>
      <c r="K1" s="2005"/>
      <c r="L1" s="2005"/>
      <c r="M1" s="2005"/>
      <c r="N1" s="2005"/>
      <c r="O1" s="2005"/>
      <c r="P1" s="2005"/>
      <c r="Q1" s="2005"/>
      <c r="R1" s="2005"/>
      <c r="S1" s="2005"/>
      <c r="T1" s="2005"/>
      <c r="U1" s="2005"/>
      <c r="V1" s="2005"/>
      <c r="W1" s="2005"/>
      <c r="X1" s="2005"/>
      <c r="Y1" s="2005"/>
      <c r="Z1" s="2005"/>
      <c r="AA1" s="2005"/>
      <c r="AB1" s="2005"/>
      <c r="AC1" s="2006"/>
    </row>
    <row r="2" spans="1:29" ht="60">
      <c r="A2" s="841" t="s">
        <v>17</v>
      </c>
      <c r="B2" s="842" t="s">
        <v>936</v>
      </c>
      <c r="C2" s="842" t="s">
        <v>937</v>
      </c>
      <c r="D2" s="842" t="s">
        <v>112</v>
      </c>
      <c r="E2" s="842" t="s">
        <v>938</v>
      </c>
      <c r="F2" s="842" t="s">
        <v>939</v>
      </c>
      <c r="G2" s="842" t="s">
        <v>903</v>
      </c>
      <c r="H2" s="842" t="s">
        <v>940</v>
      </c>
      <c r="I2" s="842" t="s">
        <v>941</v>
      </c>
      <c r="J2" s="843" t="s">
        <v>942</v>
      </c>
      <c r="K2" s="842" t="s">
        <v>943</v>
      </c>
      <c r="L2" s="844" t="s">
        <v>944</v>
      </c>
      <c r="M2" s="845" t="s">
        <v>945</v>
      </c>
      <c r="N2" s="846" t="s">
        <v>946</v>
      </c>
      <c r="O2" s="847" t="s">
        <v>947</v>
      </c>
      <c r="P2" s="848" t="s">
        <v>948</v>
      </c>
      <c r="Q2" s="848" t="s">
        <v>949</v>
      </c>
      <c r="R2" s="848" t="s">
        <v>1662</v>
      </c>
      <c r="S2" s="848" t="s">
        <v>1661</v>
      </c>
      <c r="T2" s="848" t="s">
        <v>950</v>
      </c>
      <c r="U2" s="848" t="s">
        <v>951</v>
      </c>
      <c r="V2" s="848" t="s">
        <v>952</v>
      </c>
      <c r="W2" s="848" t="s">
        <v>953</v>
      </c>
      <c r="X2" s="849" t="s">
        <v>954</v>
      </c>
      <c r="Y2" s="849" t="s">
        <v>955</v>
      </c>
      <c r="Z2" s="849" t="s">
        <v>956</v>
      </c>
      <c r="AA2" s="850" t="s">
        <v>957</v>
      </c>
      <c r="AB2" s="850" t="s">
        <v>958</v>
      </c>
      <c r="AC2" s="851" t="s">
        <v>959</v>
      </c>
    </row>
    <row r="3" spans="1:29" ht="252.75" customHeight="1">
      <c r="A3" s="852">
        <v>1</v>
      </c>
      <c r="B3" s="853" t="s">
        <v>1168</v>
      </c>
      <c r="C3" s="853"/>
      <c r="D3" s="853" t="str">
        <f>'Weekly Progress Report'!B4</f>
        <v>DAM2-02-009</v>
      </c>
      <c r="E3" s="854" t="str">
        <f>'Weekly Progress Report'!B3</f>
        <v>Development of Infrastructure for phase 1 of the Logistics area at the 2nd Industrial City in Dammam</v>
      </c>
      <c r="F3" s="853" t="str">
        <f>'Weekly Progress Report'!E6</f>
        <v>Muhammad H Al-Essa</v>
      </c>
      <c r="G3" s="853" t="str">
        <f>'[1]General Information'!$C$5</f>
        <v>Shibh Aljazira Contracting Company</v>
      </c>
      <c r="H3" s="855">
        <f>'Weekly Progress Report'!H5</f>
        <v>45868</v>
      </c>
      <c r="I3" s="855">
        <f>'Weekly Progress Report'!H6</f>
        <v>46416</v>
      </c>
      <c r="J3" s="856">
        <f>(I3-H3)/30</f>
        <v>18.266666666666666</v>
      </c>
      <c r="K3" s="855">
        <f>I3-60</f>
        <v>46356</v>
      </c>
      <c r="L3" s="857">
        <f>'Weekly Progress Report'!O3</f>
        <v>198906162.60999998</v>
      </c>
      <c r="M3" s="1054" t="str">
        <f>'Weekly Progress Report'!V4&amp;"/"&amp;'Weekly Progress Report'!V3</f>
        <v>0.514895736492636/0.723255180494682</v>
      </c>
      <c r="N3" s="858">
        <v>1</v>
      </c>
      <c r="O3" s="858">
        <v>1</v>
      </c>
      <c r="P3" s="904" t="s">
        <v>1656</v>
      </c>
      <c r="Q3" s="904" t="s">
        <v>1657</v>
      </c>
      <c r="R3" s="904" t="s">
        <v>1665</v>
      </c>
      <c r="S3" s="904" t="s">
        <v>1666</v>
      </c>
      <c r="T3" s="859" t="s">
        <v>1586</v>
      </c>
      <c r="U3" s="859" t="s">
        <v>1822</v>
      </c>
      <c r="V3" s="859" t="s">
        <v>1821</v>
      </c>
      <c r="W3" s="859" t="s">
        <v>1938</v>
      </c>
      <c r="X3" s="860"/>
      <c r="Y3" s="861">
        <v>1</v>
      </c>
      <c r="Z3" s="862"/>
      <c r="AA3" s="863">
        <f>Y3*198906162.312</f>
        <v>198906162.31200001</v>
      </c>
      <c r="AB3" s="863">
        <v>0</v>
      </c>
      <c r="AC3" s="864">
        <f>K3</f>
        <v>46356</v>
      </c>
    </row>
    <row r="4" spans="1:29" ht="17.399999999999999">
      <c r="A4" s="865"/>
      <c r="B4" s="866"/>
      <c r="C4" s="867"/>
      <c r="D4" s="867"/>
      <c r="E4" s="868"/>
      <c r="F4" s="867"/>
      <c r="G4" s="867"/>
      <c r="H4" s="869"/>
      <c r="I4" s="869"/>
      <c r="J4" s="870"/>
      <c r="K4" s="869"/>
      <c r="L4" s="871"/>
      <c r="M4" s="871"/>
      <c r="N4"/>
      <c r="O4"/>
      <c r="P4"/>
      <c r="Q4"/>
      <c r="R4"/>
      <c r="S4"/>
      <c r="T4"/>
      <c r="U4"/>
      <c r="V4"/>
      <c r="W4"/>
    </row>
    <row r="5" spans="1:29" ht="14.4"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4"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29.9" customHeight="1">
      <c r="A17"/>
      <c r="B17"/>
      <c r="C17"/>
      <c r="D17"/>
      <c r="E17"/>
      <c r="F17"/>
      <c r="G17"/>
      <c r="H17"/>
      <c r="I17"/>
      <c r="J17"/>
      <c r="K17"/>
      <c r="L17"/>
      <c r="M17"/>
      <c r="N17"/>
      <c r="O17"/>
      <c r="P17" s="660"/>
      <c r="Q17" s="660"/>
      <c r="R17" s="660"/>
      <c r="S17" s="660">
        <v>0.64922005987406428</v>
      </c>
      <c r="T17" s="660"/>
      <c r="U17"/>
      <c r="V17"/>
      <c r="W17"/>
    </row>
    <row r="18" spans="1:44" ht="129.9" customHeight="1">
      <c r="A18"/>
      <c r="B18"/>
      <c r="C18"/>
      <c r="D18"/>
      <c r="E18"/>
      <c r="F18"/>
      <c r="G18"/>
      <c r="H18"/>
      <c r="I18"/>
      <c r="J18"/>
      <c r="K18"/>
      <c r="L18"/>
      <c r="M18"/>
      <c r="N18"/>
      <c r="O18"/>
      <c r="P18"/>
      <c r="Q18"/>
      <c r="R18"/>
      <c r="S18"/>
      <c r="T18"/>
      <c r="U18"/>
      <c r="V18"/>
      <c r="W18"/>
    </row>
    <row r="19" spans="1:44" ht="129.9" customHeight="1">
      <c r="A19"/>
      <c r="B19"/>
      <c r="C19"/>
      <c r="D19"/>
      <c r="E19"/>
      <c r="F19"/>
      <c r="G19"/>
      <c r="H19"/>
      <c r="I19"/>
      <c r="J19"/>
      <c r="K19"/>
      <c r="L19"/>
      <c r="M19"/>
      <c r="N19"/>
      <c r="O19"/>
      <c r="P19"/>
      <c r="Q19"/>
      <c r="R19"/>
      <c r="S19"/>
      <c r="T19"/>
      <c r="U19"/>
      <c r="V19"/>
      <c r="W19"/>
    </row>
    <row r="20" spans="1:44" ht="12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872"/>
      <c r="B22" s="872"/>
      <c r="C22" s="872"/>
      <c r="D22" s="872"/>
      <c r="E22" s="872"/>
      <c r="F22" s="872"/>
      <c r="G22" s="872"/>
      <c r="H22" s="872"/>
      <c r="I22" s="872"/>
      <c r="J22" s="872"/>
      <c r="K22" s="872"/>
      <c r="L22" s="872"/>
      <c r="M22" s="872"/>
      <c r="N22" s="872"/>
      <c r="O22" s="872"/>
      <c r="P22" s="872"/>
      <c r="Q22" s="872"/>
      <c r="R22" s="872"/>
      <c r="S22" s="872"/>
      <c r="T22" s="872"/>
      <c r="U22" s="872"/>
      <c r="V22" s="872"/>
      <c r="W22" s="872"/>
    </row>
    <row r="23" spans="1:44">
      <c r="A23" s="873"/>
      <c r="B23" s="873"/>
      <c r="C23" s="873"/>
      <c r="D23" s="873"/>
      <c r="E23" s="873"/>
      <c r="F23" s="873"/>
      <c r="G23" s="873"/>
      <c r="H23" s="873"/>
      <c r="I23" s="873"/>
      <c r="J23" s="873"/>
      <c r="K23" s="873"/>
      <c r="L23" s="873"/>
      <c r="M23" s="873"/>
    </row>
    <row r="24" spans="1:44" ht="15" customHeight="1">
      <c r="A24" s="873"/>
      <c r="B24" s="873"/>
      <c r="C24" s="873"/>
      <c r="D24" s="873"/>
      <c r="E24" s="873"/>
      <c r="F24" s="873"/>
      <c r="G24" s="873"/>
      <c r="H24" s="873"/>
      <c r="I24" s="873"/>
      <c r="J24" s="873"/>
      <c r="K24" s="873"/>
      <c r="L24" s="873"/>
      <c r="M24" s="873"/>
    </row>
    <row r="25" spans="1:44" s="873" customFormat="1">
      <c r="X25" s="6"/>
      <c r="Y25" s="6"/>
      <c r="Z25" s="6"/>
      <c r="AA25" s="6"/>
      <c r="AB25" s="6"/>
      <c r="AC25" s="6"/>
      <c r="AD25"/>
      <c r="AE25"/>
      <c r="AF25"/>
      <c r="AG25"/>
      <c r="AH25"/>
      <c r="AI25"/>
      <c r="AJ25"/>
      <c r="AK25"/>
      <c r="AL25"/>
      <c r="AM25"/>
      <c r="AN25"/>
      <c r="AO25"/>
      <c r="AP25"/>
      <c r="AQ25"/>
      <c r="AR25"/>
    </row>
    <row r="26" spans="1:44" s="873" customFormat="1" ht="14.4" customHeight="1">
      <c r="X26" s="6"/>
      <c r="Y26" s="6"/>
      <c r="Z26" s="6"/>
      <c r="AA26" s="6"/>
      <c r="AB26" s="6"/>
      <c r="AC26" s="6"/>
      <c r="AD26"/>
      <c r="AE26"/>
      <c r="AF26"/>
      <c r="AG26"/>
      <c r="AH26"/>
      <c r="AI26"/>
      <c r="AJ26"/>
      <c r="AK26"/>
      <c r="AL26"/>
      <c r="AM26"/>
      <c r="AN26"/>
      <c r="AO26"/>
      <c r="AP26"/>
      <c r="AQ26"/>
      <c r="AR26"/>
    </row>
    <row r="27" spans="1:44" s="873" customFormat="1" ht="15" customHeight="1">
      <c r="X27" s="6"/>
      <c r="Y27" s="6"/>
      <c r="Z27" s="6"/>
      <c r="AA27" s="6"/>
      <c r="AB27" s="6"/>
      <c r="AC27" s="6"/>
      <c r="AD27"/>
      <c r="AE27"/>
      <c r="AF27"/>
      <c r="AG27"/>
      <c r="AH27"/>
      <c r="AI27"/>
      <c r="AJ27"/>
      <c r="AK27"/>
      <c r="AL27"/>
      <c r="AM27"/>
      <c r="AN27"/>
      <c r="AO27"/>
      <c r="AP27"/>
      <c r="AQ27"/>
      <c r="AR27"/>
    </row>
    <row r="56" spans="3:26">
      <c r="C56" s="874" t="s">
        <v>842</v>
      </c>
      <c r="D56" s="874" t="s">
        <v>843</v>
      </c>
      <c r="E56" s="874" t="s">
        <v>844</v>
      </c>
      <c r="F56" s="874" t="s">
        <v>851</v>
      </c>
      <c r="G56" s="874" t="s">
        <v>852</v>
      </c>
      <c r="H56" s="874" t="s">
        <v>853</v>
      </c>
      <c r="I56" s="874" t="s">
        <v>797</v>
      </c>
      <c r="J56" s="874" t="s">
        <v>845</v>
      </c>
      <c r="K56" s="874" t="s">
        <v>846</v>
      </c>
      <c r="L56" s="874" t="s">
        <v>854</v>
      </c>
      <c r="M56" s="874" t="s">
        <v>855</v>
      </c>
      <c r="N56" s="873" t="s">
        <v>848</v>
      </c>
      <c r="O56" s="873" t="s">
        <v>880</v>
      </c>
      <c r="P56" s="873" t="s">
        <v>849</v>
      </c>
      <c r="Q56" s="873" t="s">
        <v>856</v>
      </c>
      <c r="R56" s="873" t="s">
        <v>857</v>
      </c>
      <c r="S56" s="873" t="s">
        <v>858</v>
      </c>
      <c r="T56" s="873" t="s">
        <v>859</v>
      </c>
      <c r="U56" s="873" t="s">
        <v>860</v>
      </c>
      <c r="V56" s="873" t="s">
        <v>847</v>
      </c>
      <c r="W56" s="873" t="s">
        <v>872</v>
      </c>
      <c r="X56" s="6" t="s">
        <v>881</v>
      </c>
      <c r="Y56" s="6" t="s">
        <v>861</v>
      </c>
      <c r="Z56" s="6" t="s">
        <v>850</v>
      </c>
    </row>
    <row r="57" spans="3:26">
      <c r="C57" s="874" t="s">
        <v>960</v>
      </c>
      <c r="E57" s="874">
        <v>573</v>
      </c>
      <c r="F57" s="874">
        <v>1346</v>
      </c>
      <c r="G57" s="875">
        <v>45298</v>
      </c>
      <c r="H57" s="875">
        <v>46028</v>
      </c>
      <c r="I57" s="874" t="s">
        <v>874</v>
      </c>
      <c r="J57" s="875">
        <v>46004</v>
      </c>
      <c r="K57" s="876">
        <v>45093675</v>
      </c>
      <c r="L57" s="877">
        <v>0.55810000000000004</v>
      </c>
      <c r="M57" s="877">
        <v>0.64929999999999999</v>
      </c>
      <c r="N57" s="878">
        <v>25164601.710000001</v>
      </c>
      <c r="O57" s="878">
        <v>29291723.469999999</v>
      </c>
      <c r="P57" s="878">
        <v>29280013.57</v>
      </c>
      <c r="R57" s="879">
        <v>0.84989999999999999</v>
      </c>
      <c r="S57" s="879">
        <v>0.83660000000000001</v>
      </c>
      <c r="U57" s="879">
        <v>0.56279999999999997</v>
      </c>
      <c r="V57" s="873">
        <v>723256</v>
      </c>
      <c r="W57" s="873">
        <v>606392</v>
      </c>
      <c r="X57" s="880">
        <v>0.83540000000000003</v>
      </c>
      <c r="Y57" s="6">
        <v>605105.55000000005</v>
      </c>
      <c r="Z57" s="6">
        <v>604190.47</v>
      </c>
    </row>
    <row r="58" spans="3:26">
      <c r="C58" s="874" t="s">
        <v>961</v>
      </c>
      <c r="E58" s="874">
        <v>573</v>
      </c>
      <c r="F58" s="874">
        <v>10</v>
      </c>
      <c r="G58" s="875">
        <v>45298</v>
      </c>
      <c r="H58" s="875">
        <v>46028</v>
      </c>
      <c r="I58" s="874" t="s">
        <v>874</v>
      </c>
      <c r="J58" s="875">
        <v>46004</v>
      </c>
      <c r="K58" s="874">
        <v>0</v>
      </c>
      <c r="L58" s="881">
        <v>0</v>
      </c>
      <c r="M58" s="881">
        <v>0</v>
      </c>
      <c r="N58" s="873">
        <v>0</v>
      </c>
      <c r="O58" s="873">
        <v>0</v>
      </c>
      <c r="P58" s="873">
        <v>0</v>
      </c>
      <c r="R58" s="882">
        <v>0</v>
      </c>
      <c r="S58" s="882">
        <v>0</v>
      </c>
      <c r="U58" s="879">
        <v>0.56489999999999996</v>
      </c>
      <c r="V58" s="873">
        <v>0</v>
      </c>
      <c r="W58" s="873">
        <v>0</v>
      </c>
      <c r="X58" s="883">
        <v>0</v>
      </c>
      <c r="Y58" s="6">
        <v>0</v>
      </c>
      <c r="Z58" s="6">
        <v>0</v>
      </c>
    </row>
    <row r="59" spans="3:26">
      <c r="C59" s="874" t="s">
        <v>962</v>
      </c>
      <c r="E59" s="874">
        <v>564</v>
      </c>
      <c r="F59" s="874">
        <v>26</v>
      </c>
      <c r="G59" s="875">
        <v>45298</v>
      </c>
      <c r="H59" s="875">
        <v>45993</v>
      </c>
      <c r="I59" s="874" t="s">
        <v>874</v>
      </c>
      <c r="J59" s="875">
        <v>46000</v>
      </c>
      <c r="K59" s="874">
        <v>0</v>
      </c>
      <c r="L59" s="881">
        <v>0</v>
      </c>
      <c r="M59" s="881">
        <v>0</v>
      </c>
      <c r="N59" s="873">
        <v>0</v>
      </c>
      <c r="O59" s="873">
        <v>0</v>
      </c>
      <c r="P59" s="873">
        <v>0</v>
      </c>
      <c r="R59" s="879">
        <v>0.65049999999999997</v>
      </c>
      <c r="S59" s="879">
        <v>0.64300000000000002</v>
      </c>
      <c r="U59" s="879">
        <v>0.56079999999999997</v>
      </c>
      <c r="V59" s="873">
        <v>72168</v>
      </c>
      <c r="W59" s="873">
        <v>47052</v>
      </c>
      <c r="X59" s="880">
        <v>0.64300000000000002</v>
      </c>
      <c r="Y59" s="6">
        <v>46406.33</v>
      </c>
      <c r="Z59" s="6">
        <v>46406.28</v>
      </c>
    </row>
    <row r="60" spans="3:26">
      <c r="C60" s="874" t="s">
        <v>834</v>
      </c>
      <c r="E60" s="874">
        <v>346.5</v>
      </c>
      <c r="F60" s="874">
        <v>102</v>
      </c>
      <c r="G60" s="875">
        <v>45321</v>
      </c>
      <c r="H60" s="875">
        <v>45621</v>
      </c>
      <c r="I60" s="874" t="s">
        <v>963</v>
      </c>
      <c r="J60" s="875">
        <v>45757</v>
      </c>
      <c r="K60" s="876">
        <v>855746.25</v>
      </c>
      <c r="L60" s="881">
        <v>1</v>
      </c>
      <c r="M60" s="877">
        <v>0.9839</v>
      </c>
      <c r="N60" s="878">
        <v>855746.25</v>
      </c>
      <c r="O60" s="878">
        <v>842006.25</v>
      </c>
      <c r="P60" s="878">
        <v>842006.25</v>
      </c>
      <c r="R60" s="879">
        <v>0.87329999999999997</v>
      </c>
      <c r="S60" s="879">
        <v>0.87329999999999997</v>
      </c>
      <c r="U60" s="879">
        <v>0.873</v>
      </c>
      <c r="V60" s="873">
        <v>7512</v>
      </c>
      <c r="W60" s="873">
        <v>7512</v>
      </c>
      <c r="X60" s="880">
        <v>0.87329999999999997</v>
      </c>
      <c r="Y60" s="6">
        <v>6560</v>
      </c>
      <c r="Z60" s="6">
        <v>6560</v>
      </c>
    </row>
    <row r="61" spans="3:26">
      <c r="C61" s="874" t="s">
        <v>835</v>
      </c>
      <c r="E61" s="874">
        <v>446.38</v>
      </c>
      <c r="F61" s="874">
        <v>93</v>
      </c>
      <c r="G61" s="875">
        <v>45353</v>
      </c>
      <c r="H61" s="875">
        <v>45964</v>
      </c>
      <c r="I61" s="874" t="s">
        <v>964</v>
      </c>
      <c r="J61" s="875">
        <v>45909</v>
      </c>
      <c r="K61" s="876">
        <v>5704975</v>
      </c>
      <c r="L61" s="877">
        <v>0.79800000000000004</v>
      </c>
      <c r="M61" s="877">
        <v>0.96960000000000002</v>
      </c>
      <c r="N61" s="878">
        <v>4552391</v>
      </c>
      <c r="O61" s="878">
        <v>5543594.0599999996</v>
      </c>
      <c r="P61" s="878">
        <v>5531827.5300000003</v>
      </c>
      <c r="R61" s="879">
        <v>0.82050000000000001</v>
      </c>
      <c r="S61" s="879">
        <v>0.82430000000000003</v>
      </c>
      <c r="U61" s="879">
        <v>0.61919999999999997</v>
      </c>
      <c r="V61" s="873">
        <v>55636</v>
      </c>
      <c r="W61" s="873">
        <v>47260</v>
      </c>
      <c r="X61" s="880">
        <v>0.80779999999999996</v>
      </c>
      <c r="Y61" s="6">
        <v>45858.5</v>
      </c>
      <c r="Z61" s="6">
        <v>44943.360000000001</v>
      </c>
    </row>
    <row r="62" spans="3:26">
      <c r="C62" s="874" t="s">
        <v>836</v>
      </c>
      <c r="E62" s="874">
        <v>495.5</v>
      </c>
      <c r="F62" s="874">
        <v>1094</v>
      </c>
      <c r="G62" s="875">
        <v>45348</v>
      </c>
      <c r="H62" s="875">
        <v>45990</v>
      </c>
      <c r="I62" s="874" t="s">
        <v>965</v>
      </c>
      <c r="J62" s="875">
        <v>45963</v>
      </c>
      <c r="K62" s="876">
        <v>34023586.240000002</v>
      </c>
      <c r="L62" s="877">
        <v>0.58069999999999999</v>
      </c>
      <c r="M62" s="877">
        <v>0.67320000000000002</v>
      </c>
      <c r="N62" s="878">
        <v>19756464.460000001</v>
      </c>
      <c r="O62" s="878">
        <v>22906123.149999999</v>
      </c>
      <c r="P62" s="878">
        <v>22906179.789999999</v>
      </c>
      <c r="R62" s="879">
        <v>0.87450000000000006</v>
      </c>
      <c r="S62" s="879">
        <v>0.86509999999999998</v>
      </c>
      <c r="U62" s="879">
        <v>0.56610000000000005</v>
      </c>
      <c r="V62" s="873">
        <v>585220</v>
      </c>
      <c r="W62" s="873">
        <v>504568</v>
      </c>
      <c r="X62" s="880">
        <v>0.86509999999999998</v>
      </c>
      <c r="Y62" s="6">
        <v>506280.72</v>
      </c>
      <c r="Z62" s="6">
        <v>506280.82</v>
      </c>
    </row>
    <row r="63" spans="3:26">
      <c r="C63" s="874" t="s">
        <v>966</v>
      </c>
      <c r="E63" s="874">
        <v>450.5</v>
      </c>
      <c r="F63" s="874">
        <v>29</v>
      </c>
      <c r="G63" s="875">
        <v>45348</v>
      </c>
      <c r="H63" s="875">
        <v>45990</v>
      </c>
      <c r="I63" s="874" t="s">
        <v>965</v>
      </c>
      <c r="J63" s="875">
        <v>45909</v>
      </c>
      <c r="K63" s="876">
        <v>8763653.6400000006</v>
      </c>
      <c r="L63" s="877">
        <v>0.85829999999999995</v>
      </c>
      <c r="M63" s="877">
        <v>0.97070000000000001</v>
      </c>
      <c r="N63" s="878">
        <v>7521973.0700000003</v>
      </c>
      <c r="O63" s="878">
        <v>8506553.6400000006</v>
      </c>
      <c r="P63" s="878">
        <v>8506553.6400000006</v>
      </c>
      <c r="R63" s="879">
        <v>0.96879999999999999</v>
      </c>
      <c r="S63" s="879">
        <v>0.95350000000000001</v>
      </c>
      <c r="U63" s="879">
        <v>0.62260000000000004</v>
      </c>
      <c r="V63" s="873">
        <v>22216</v>
      </c>
      <c r="W63" s="873">
        <v>20792</v>
      </c>
      <c r="X63" s="880">
        <v>0.95350000000000001</v>
      </c>
      <c r="Y63" s="6">
        <v>21183.200000000001</v>
      </c>
      <c r="Z63" s="6">
        <v>21183.200000000001</v>
      </c>
    </row>
    <row r="64" spans="3:26">
      <c r="C64" s="874" t="s">
        <v>967</v>
      </c>
      <c r="E64" s="874">
        <v>300.63</v>
      </c>
      <c r="F64" s="874">
        <v>410</v>
      </c>
      <c r="G64" s="875">
        <v>45375</v>
      </c>
      <c r="H64" s="875">
        <v>45799</v>
      </c>
      <c r="I64" s="874" t="s">
        <v>968</v>
      </c>
      <c r="J64" s="875">
        <v>45754</v>
      </c>
      <c r="K64" s="876">
        <v>10220975.4</v>
      </c>
      <c r="L64" s="877">
        <v>0.61699999999999999</v>
      </c>
      <c r="M64" s="877">
        <v>0.83430000000000004</v>
      </c>
      <c r="N64" s="878">
        <v>6306639.9299999997</v>
      </c>
      <c r="O64" s="878">
        <v>8527064.7400000002</v>
      </c>
      <c r="P64" s="878">
        <v>8527130.1799999997</v>
      </c>
      <c r="R64" s="879">
        <v>0.97309999999999997</v>
      </c>
      <c r="S64" s="879">
        <v>0.97219999999999995</v>
      </c>
      <c r="U64" s="879">
        <v>0.86360000000000003</v>
      </c>
      <c r="V64" s="873">
        <v>307104</v>
      </c>
      <c r="W64" s="873">
        <v>292988</v>
      </c>
      <c r="X64" s="880">
        <v>0.97230000000000005</v>
      </c>
      <c r="Y64" s="6">
        <v>298595.93</v>
      </c>
      <c r="Z64" s="6">
        <v>298596.15999999997</v>
      </c>
    </row>
    <row r="65" spans="3:26">
      <c r="C65" s="874" t="s">
        <v>895</v>
      </c>
      <c r="E65" s="874">
        <v>227.55</v>
      </c>
      <c r="F65" s="874">
        <v>201</v>
      </c>
      <c r="G65" s="875">
        <v>45418</v>
      </c>
      <c r="H65" s="875">
        <v>45753</v>
      </c>
      <c r="I65" s="874" t="s">
        <v>969</v>
      </c>
      <c r="J65" s="875">
        <v>45693</v>
      </c>
      <c r="K65" s="876">
        <v>3677928.7</v>
      </c>
      <c r="L65" s="877">
        <v>0.99150000000000005</v>
      </c>
      <c r="M65" s="877">
        <v>0.99880000000000002</v>
      </c>
      <c r="N65" s="878">
        <v>3646835.26</v>
      </c>
      <c r="O65" s="878">
        <v>3673447.83</v>
      </c>
      <c r="P65" s="878">
        <v>3673446.66</v>
      </c>
      <c r="R65" s="879">
        <v>0.99950000000000006</v>
      </c>
      <c r="S65" s="879">
        <v>0.99939999999999996</v>
      </c>
      <c r="U65" s="879">
        <v>0.99739999999999995</v>
      </c>
      <c r="V65" s="873">
        <v>161712</v>
      </c>
      <c r="W65" s="873">
        <v>160372</v>
      </c>
      <c r="X65" s="880">
        <v>0.99939999999999996</v>
      </c>
      <c r="Y65" s="6">
        <v>161611.72</v>
      </c>
      <c r="Z65" s="6">
        <v>161611.68</v>
      </c>
    </row>
    <row r="66" spans="3:26">
      <c r="C66" s="874" t="s">
        <v>896</v>
      </c>
      <c r="E66" s="874">
        <v>283.98</v>
      </c>
      <c r="F66" s="874">
        <v>205</v>
      </c>
      <c r="G66" s="875">
        <v>45500</v>
      </c>
      <c r="H66" s="875">
        <v>45881</v>
      </c>
      <c r="I66" s="874" t="s">
        <v>970</v>
      </c>
      <c r="J66" s="875">
        <v>45783</v>
      </c>
      <c r="K66" s="876">
        <v>3122794.65</v>
      </c>
      <c r="L66" s="877">
        <v>0.49080000000000001</v>
      </c>
      <c r="M66" s="877">
        <v>0.47560000000000002</v>
      </c>
      <c r="N66" s="878">
        <v>1532618.02</v>
      </c>
      <c r="O66" s="878">
        <v>1485275.98</v>
      </c>
      <c r="P66" s="878">
        <v>1485289.29</v>
      </c>
      <c r="R66" s="879">
        <v>0.47239999999999999</v>
      </c>
      <c r="S66" s="879">
        <v>0.44969999999999999</v>
      </c>
      <c r="U66" s="879">
        <v>0.76759999999999995</v>
      </c>
      <c r="V66" s="873">
        <v>41076</v>
      </c>
      <c r="W66" s="873">
        <v>23536</v>
      </c>
      <c r="X66" s="880">
        <v>0.44969999999999999</v>
      </c>
      <c r="Y66" s="6">
        <v>18472.45</v>
      </c>
      <c r="Z66" s="6">
        <v>18472.46</v>
      </c>
    </row>
    <row r="67" spans="3:26">
      <c r="C67" s="874" t="s">
        <v>897</v>
      </c>
      <c r="E67" s="874">
        <v>275</v>
      </c>
      <c r="F67" s="874">
        <v>109</v>
      </c>
      <c r="G67" s="875">
        <v>45544</v>
      </c>
      <c r="H67" s="875">
        <v>45964</v>
      </c>
      <c r="I67" s="874" t="s">
        <v>971</v>
      </c>
      <c r="J67" s="875">
        <v>45883</v>
      </c>
      <c r="K67" s="876">
        <v>1721343</v>
      </c>
      <c r="L67" s="877">
        <v>0.43480000000000002</v>
      </c>
      <c r="M67" s="877">
        <v>0.41470000000000001</v>
      </c>
      <c r="N67" s="878">
        <v>748398.18</v>
      </c>
      <c r="O67" s="878">
        <v>713780.97</v>
      </c>
      <c r="P67" s="878">
        <v>713760.01</v>
      </c>
      <c r="R67" s="879">
        <v>0.2571</v>
      </c>
      <c r="S67" s="879">
        <v>0.24709999999999999</v>
      </c>
      <c r="U67" s="879">
        <v>0.46179999999999999</v>
      </c>
      <c r="V67" s="873">
        <v>25968</v>
      </c>
      <c r="W67" s="873">
        <v>6880</v>
      </c>
      <c r="X67" s="880">
        <v>0.24709999999999999</v>
      </c>
      <c r="Y67" s="6">
        <v>6417.42</v>
      </c>
      <c r="Z67" s="6">
        <v>6417.32</v>
      </c>
    </row>
    <row r="68" spans="3:26">
      <c r="C68" s="874" t="s">
        <v>972</v>
      </c>
      <c r="E68" s="874">
        <v>180</v>
      </c>
      <c r="F68" s="874">
        <v>85</v>
      </c>
      <c r="G68" s="875">
        <v>45750</v>
      </c>
      <c r="H68" s="875">
        <v>45987</v>
      </c>
      <c r="I68" s="875">
        <v>45741</v>
      </c>
      <c r="J68" s="875">
        <v>45963</v>
      </c>
      <c r="K68" s="876">
        <v>4342534.5</v>
      </c>
      <c r="L68" s="881">
        <v>0</v>
      </c>
      <c r="M68" s="881">
        <v>0</v>
      </c>
      <c r="N68" s="873">
        <v>0</v>
      </c>
      <c r="O68" s="873">
        <v>0</v>
      </c>
      <c r="P68" s="873">
        <v>0</v>
      </c>
      <c r="R68" s="882">
        <v>0</v>
      </c>
      <c r="S68" s="882">
        <v>0</v>
      </c>
      <c r="U68" s="882">
        <v>0</v>
      </c>
      <c r="V68" s="873">
        <v>17608</v>
      </c>
      <c r="W68" s="873">
        <v>0</v>
      </c>
      <c r="X68" s="883">
        <v>0</v>
      </c>
      <c r="Y68" s="6">
        <v>0</v>
      </c>
      <c r="Z68" s="6">
        <v>0</v>
      </c>
    </row>
    <row r="69" spans="3:26">
      <c r="C69" s="874" t="s">
        <v>973</v>
      </c>
      <c r="E69" s="874">
        <v>135</v>
      </c>
      <c r="F69" s="874">
        <v>55</v>
      </c>
      <c r="G69" s="875">
        <v>45799</v>
      </c>
      <c r="H69" s="875">
        <v>45963</v>
      </c>
      <c r="I69" s="875">
        <v>45754</v>
      </c>
      <c r="J69" s="875">
        <v>45916</v>
      </c>
      <c r="K69" s="876">
        <v>2174356.36</v>
      </c>
      <c r="L69" s="881">
        <v>0</v>
      </c>
      <c r="M69" s="881">
        <v>0</v>
      </c>
      <c r="N69" s="873">
        <v>0</v>
      </c>
      <c r="O69" s="873">
        <v>0</v>
      </c>
      <c r="P69" s="873">
        <v>0</v>
      </c>
      <c r="R69" s="882">
        <v>0</v>
      </c>
      <c r="S69" s="882">
        <v>0</v>
      </c>
      <c r="U69" s="882">
        <v>0</v>
      </c>
      <c r="V69" s="873">
        <v>9536</v>
      </c>
      <c r="W69" s="873">
        <v>0</v>
      </c>
      <c r="X69" s="883">
        <v>0</v>
      </c>
      <c r="Y69" s="6">
        <v>0</v>
      </c>
      <c r="Z69" s="6">
        <v>0</v>
      </c>
    </row>
    <row r="70" spans="3:26">
      <c r="C70" s="874" t="s">
        <v>837</v>
      </c>
      <c r="E70" s="874">
        <v>30</v>
      </c>
      <c r="F70" s="874">
        <v>10</v>
      </c>
      <c r="G70" s="875">
        <v>45965</v>
      </c>
      <c r="H70" s="875">
        <v>46000</v>
      </c>
      <c r="I70" s="875">
        <v>45941</v>
      </c>
      <c r="J70" s="875">
        <v>45976</v>
      </c>
      <c r="K70" s="876">
        <v>4509367.5</v>
      </c>
      <c r="L70" s="881">
        <v>0</v>
      </c>
      <c r="M70" s="881">
        <v>0</v>
      </c>
      <c r="N70" s="873">
        <v>0</v>
      </c>
      <c r="O70" s="873">
        <v>0</v>
      </c>
      <c r="P70" s="873">
        <v>0</v>
      </c>
      <c r="R70" s="882">
        <v>0</v>
      </c>
      <c r="S70" s="882">
        <v>0</v>
      </c>
      <c r="U70" s="882">
        <v>0</v>
      </c>
      <c r="V70" s="873">
        <v>1968</v>
      </c>
      <c r="W70" s="873">
        <v>0</v>
      </c>
      <c r="X70" s="883">
        <v>0</v>
      </c>
      <c r="Y70" s="6">
        <v>0</v>
      </c>
      <c r="Z70" s="6">
        <v>0</v>
      </c>
    </row>
    <row r="71" spans="3:26">
      <c r="C71" s="874" t="s">
        <v>974</v>
      </c>
      <c r="E71" s="874">
        <v>24.5</v>
      </c>
      <c r="F71" s="874">
        <v>11</v>
      </c>
      <c r="G71" s="875">
        <v>46000</v>
      </c>
      <c r="H71" s="875">
        <v>46028</v>
      </c>
      <c r="I71" s="875">
        <v>45976</v>
      </c>
      <c r="J71" s="875">
        <v>46004</v>
      </c>
      <c r="K71" s="874">
        <v>0</v>
      </c>
      <c r="L71" s="881">
        <v>0</v>
      </c>
      <c r="M71" s="881">
        <v>0</v>
      </c>
      <c r="N71" s="873">
        <v>0</v>
      </c>
      <c r="O71" s="873">
        <v>0</v>
      </c>
      <c r="P71" s="873">
        <v>0</v>
      </c>
      <c r="R71" s="882">
        <v>0</v>
      </c>
      <c r="S71" s="882">
        <v>0</v>
      </c>
      <c r="U71" s="882">
        <v>0</v>
      </c>
      <c r="V71" s="873">
        <v>752</v>
      </c>
      <c r="W71" s="873">
        <v>0</v>
      </c>
      <c r="X71" s="883">
        <v>0</v>
      </c>
      <c r="Y71" s="6">
        <v>0</v>
      </c>
      <c r="Z71" s="6">
        <v>0</v>
      </c>
    </row>
  </sheetData>
  <mergeCells count="1">
    <mergeCell ref="A1:AC1"/>
  </mergeCells>
  <printOptions horizontalCentered="1"/>
  <pageMargins left="0" right="0" top="0.75" bottom="0.75" header="0.3" footer="0.3"/>
  <pageSetup paperSize="8" scale="13" fitToHeight="0"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sheetPr codeName="Sheet26"/>
  <dimension ref="A1"/>
  <sheetViews>
    <sheetView workbookViewId="0">
      <selection activeCell="C25" sqref="C25"/>
    </sheetView>
  </sheetViews>
  <sheetFormatPr defaultRowHeight="14.4"/>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9" t="s">
        <v>75</v>
      </c>
    </row>
    <row r="4" spans="3:12">
      <c r="C4" s="97" t="s">
        <v>26</v>
      </c>
      <c r="E4" t="s">
        <v>71</v>
      </c>
    </row>
    <row r="5" spans="3:12">
      <c r="C5" s="97" t="s">
        <v>4</v>
      </c>
      <c r="E5" t="s">
        <v>72</v>
      </c>
      <c r="K5" t="s">
        <v>133</v>
      </c>
    </row>
    <row r="6" spans="3:12">
      <c r="C6" s="97" t="s">
        <v>32</v>
      </c>
      <c r="K6" t="s">
        <v>134</v>
      </c>
    </row>
    <row r="7" spans="3:12">
      <c r="C7" s="13"/>
      <c r="D7" s="14"/>
      <c r="E7" s="14"/>
      <c r="G7" s="14"/>
      <c r="H7" s="14"/>
      <c r="I7" s="14"/>
    </row>
    <row r="8" spans="3:12">
      <c r="C8" s="15"/>
      <c r="D8" s="7"/>
      <c r="E8" s="7"/>
      <c r="F8" s="16"/>
      <c r="G8" s="7"/>
      <c r="H8" s="7"/>
      <c r="I8" s="14"/>
    </row>
    <row r="9" spans="3:12">
      <c r="D9" s="41"/>
      <c r="E9" s="41"/>
      <c r="G9" s="7"/>
      <c r="H9" s="7"/>
      <c r="I9" s="7"/>
    </row>
    <row r="10" spans="3:12">
      <c r="C10" s="7" t="s">
        <v>79</v>
      </c>
      <c r="D10" s="7" t="s">
        <v>80</v>
      </c>
      <c r="E10" s="7"/>
      <c r="F10" s="7" t="s">
        <v>80</v>
      </c>
      <c r="G10" s="7"/>
      <c r="H10" s="7" t="s">
        <v>74</v>
      </c>
      <c r="I10" s="6"/>
      <c r="J10" s="17" t="s">
        <v>43</v>
      </c>
    </row>
    <row r="11" spans="3:12">
      <c r="C11" s="4"/>
      <c r="D11" s="4"/>
      <c r="E11" s="4"/>
      <c r="F11" s="4"/>
      <c r="G11" s="4"/>
      <c r="H11" s="7"/>
      <c r="J11" s="6" t="s">
        <v>113</v>
      </c>
      <c r="K11" t="s">
        <v>21</v>
      </c>
      <c r="L11" s="43" t="s">
        <v>83</v>
      </c>
    </row>
    <row r="12" spans="3:12">
      <c r="C12" s="4" t="s">
        <v>81</v>
      </c>
      <c r="D12" s="40" t="s">
        <v>82</v>
      </c>
      <c r="E12" s="40"/>
      <c r="F12" s="4" t="s">
        <v>82</v>
      </c>
      <c r="G12" s="4"/>
      <c r="H12" s="4" t="s">
        <v>83</v>
      </c>
      <c r="J12" s="6" t="s">
        <v>114</v>
      </c>
      <c r="K12" s="4" t="s">
        <v>49</v>
      </c>
      <c r="L12" s="43" t="s">
        <v>117</v>
      </c>
    </row>
    <row r="13" spans="3:12">
      <c r="C13" s="4" t="s">
        <v>81</v>
      </c>
      <c r="D13" s="40" t="s">
        <v>84</v>
      </c>
      <c r="E13" s="40"/>
      <c r="F13" s="4" t="s">
        <v>84</v>
      </c>
      <c r="G13" s="4"/>
      <c r="H13" s="4" t="s">
        <v>85</v>
      </c>
      <c r="J13" s="6" t="s">
        <v>115</v>
      </c>
      <c r="K13" s="4" t="s">
        <v>98</v>
      </c>
      <c r="L13" s="43" t="s">
        <v>118</v>
      </c>
    </row>
    <row r="14" spans="3:12">
      <c r="C14" s="4" t="s">
        <v>81</v>
      </c>
      <c r="D14" s="40" t="s">
        <v>86</v>
      </c>
      <c r="E14" s="40"/>
      <c r="F14" s="4"/>
      <c r="G14" s="4"/>
      <c r="H14" s="4" t="s">
        <v>87</v>
      </c>
      <c r="J14" s="6"/>
      <c r="K14" t="s">
        <v>444</v>
      </c>
      <c r="L14" s="43" t="s">
        <v>4</v>
      </c>
    </row>
    <row r="15" spans="3:12">
      <c r="C15" s="4" t="s">
        <v>81</v>
      </c>
      <c r="D15" s="40" t="s">
        <v>22</v>
      </c>
      <c r="E15" s="40"/>
      <c r="F15" s="4" t="s">
        <v>22</v>
      </c>
      <c r="G15" s="4" t="s">
        <v>102</v>
      </c>
      <c r="H15" s="4" t="s">
        <v>88</v>
      </c>
      <c r="J15" s="6"/>
      <c r="K15" s="4" t="s">
        <v>116</v>
      </c>
    </row>
    <row r="16" spans="3:12">
      <c r="C16" s="4" t="s">
        <v>89</v>
      </c>
      <c r="D16" s="40" t="s">
        <v>121</v>
      </c>
      <c r="E16" s="40"/>
      <c r="F16" s="4" t="s">
        <v>89</v>
      </c>
      <c r="G16" s="4" t="s">
        <v>99</v>
      </c>
      <c r="H16" s="4" t="s">
        <v>90</v>
      </c>
      <c r="I16" s="4" t="s">
        <v>653</v>
      </c>
      <c r="J16" s="6"/>
    </row>
    <row r="17" spans="3:10">
      <c r="C17" s="4" t="s">
        <v>89</v>
      </c>
      <c r="D17" s="40" t="s">
        <v>91</v>
      </c>
      <c r="E17" s="40"/>
      <c r="F17" s="4"/>
      <c r="G17" s="4" t="s">
        <v>100</v>
      </c>
      <c r="H17" s="4" t="s">
        <v>92</v>
      </c>
      <c r="I17" t="s">
        <v>95</v>
      </c>
      <c r="J17" s="6"/>
    </row>
    <row r="18" spans="3:10">
      <c r="C18" s="4" t="s">
        <v>89</v>
      </c>
      <c r="D18" s="40" t="s">
        <v>78</v>
      </c>
      <c r="E18" s="40"/>
      <c r="F18" s="4" t="s">
        <v>93</v>
      </c>
      <c r="G18" s="4" t="s">
        <v>101</v>
      </c>
      <c r="H18" s="4" t="s">
        <v>94</v>
      </c>
      <c r="I18" s="4" t="s">
        <v>654</v>
      </c>
    </row>
    <row r="19" spans="3:10">
      <c r="C19" s="4"/>
      <c r="D19" s="42" t="s">
        <v>96</v>
      </c>
      <c r="E19" s="42"/>
      <c r="F19" s="4"/>
      <c r="G19" s="4"/>
      <c r="H19" s="4"/>
      <c r="J19" s="6"/>
    </row>
    <row r="20" spans="3:10">
      <c r="C20" s="4"/>
      <c r="D20" s="42" t="s">
        <v>97</v>
      </c>
      <c r="E20" s="4"/>
      <c r="F20" s="4"/>
      <c r="G20" s="4"/>
    </row>
    <row r="41" spans="2:11" ht="18">
      <c r="B41" s="2009" t="s">
        <v>36</v>
      </c>
      <c r="C41" s="2010"/>
      <c r="D41" s="2010"/>
      <c r="E41" s="2010"/>
      <c r="F41" s="2010"/>
      <c r="G41" s="2010"/>
      <c r="H41" s="2010"/>
      <c r="I41" s="2011"/>
    </row>
    <row r="42" spans="2:11">
      <c r="B42" s="2008" t="s">
        <v>41</v>
      </c>
      <c r="C42" s="2008"/>
      <c r="D42" s="2008"/>
      <c r="E42" s="9" t="s">
        <v>42</v>
      </c>
      <c r="F42" s="9" t="s">
        <v>43</v>
      </c>
      <c r="G42" s="21" t="s">
        <v>18</v>
      </c>
      <c r="H42" s="21" t="s">
        <v>15</v>
      </c>
      <c r="I42" s="20" t="s">
        <v>16</v>
      </c>
    </row>
    <row r="43" spans="2:11">
      <c r="B43" s="2012" t="s">
        <v>143</v>
      </c>
      <c r="C43" s="2012"/>
      <c r="D43" s="2012"/>
      <c r="E43" s="8">
        <v>1</v>
      </c>
      <c r="F43" s="8">
        <f>IFERROR('Weekly Progress Report'!$Z$29,1)</f>
        <v>0.69770558488355927</v>
      </c>
      <c r="G43" s="10" t="s">
        <v>44</v>
      </c>
      <c r="H43" s="11"/>
      <c r="I43" s="12"/>
    </row>
    <row r="44" spans="2:11">
      <c r="B44" s="2012" t="s">
        <v>144</v>
      </c>
      <c r="C44" s="2012"/>
      <c r="D44" s="2012"/>
      <c r="E44" s="8">
        <v>1</v>
      </c>
      <c r="F44" s="8">
        <f>IFERROR('Weekly Progress Report'!$N$29,1)</f>
        <v>0.71191434279180033</v>
      </c>
      <c r="G44" s="10" t="s">
        <v>44</v>
      </c>
      <c r="H44" s="11"/>
      <c r="I44" s="12"/>
    </row>
    <row r="45" spans="2:11">
      <c r="B45" s="2007" t="s">
        <v>650</v>
      </c>
      <c r="C45" s="2007"/>
      <c r="D45" s="2007"/>
      <c r="E45" s="8">
        <v>1</v>
      </c>
      <c r="F45" s="8">
        <f>IFERROR(('Weekly Progress Report'!G90+'Weekly Progress Report'!H90)/'Weekly Progress Report'!F90,1)</f>
        <v>9.095541401273886</v>
      </c>
      <c r="G45" s="10" t="s">
        <v>44</v>
      </c>
      <c r="H45" s="11"/>
      <c r="I45" s="12"/>
      <c r="K45">
        <f>12/20</f>
        <v>0.6</v>
      </c>
    </row>
    <row r="46" spans="2:11">
      <c r="B46" s="2007" t="s">
        <v>37</v>
      </c>
      <c r="C46" s="2007"/>
      <c r="D46" s="2007"/>
      <c r="E46" s="8">
        <v>1</v>
      </c>
      <c r="F46" s="8">
        <f>IFERROR('Weekly Progress Report'!N94/'Weekly Progress Report'!M94,1)</f>
        <v>1.3416666666666666</v>
      </c>
      <c r="G46" s="10" t="s">
        <v>44</v>
      </c>
      <c r="H46" s="11"/>
      <c r="I46" s="12"/>
    </row>
    <row r="47" spans="2:11">
      <c r="B47" s="2007" t="s">
        <v>651</v>
      </c>
      <c r="C47" s="2007"/>
      <c r="D47" s="2007"/>
      <c r="E47" s="8">
        <v>1</v>
      </c>
      <c r="F47" s="8">
        <f>IFERROR('Weekly Progress Report'!U94/'Weekly Progress Report'!T94,1)</f>
        <v>2.1733333333333333</v>
      </c>
      <c r="G47" s="10" t="s">
        <v>44</v>
      </c>
      <c r="H47" s="224"/>
      <c r="I47" s="225"/>
    </row>
    <row r="48" spans="2:11">
      <c r="B48" s="2007" t="s">
        <v>38</v>
      </c>
      <c r="C48" s="2007"/>
      <c r="D48" s="2007"/>
      <c r="E48" s="8">
        <v>1</v>
      </c>
      <c r="F48" s="8">
        <f>IFERROR('Weekly Progress Report'!R76/'Weekly Progress Report'!R74,1)</f>
        <v>0</v>
      </c>
      <c r="G48" s="10" t="s">
        <v>44</v>
      </c>
      <c r="H48" s="11"/>
      <c r="I48" s="12"/>
    </row>
    <row r="49" spans="2:9">
      <c r="B49" s="2007" t="s">
        <v>39</v>
      </c>
      <c r="C49" s="2007"/>
      <c r="D49" s="2007"/>
      <c r="E49" s="8">
        <v>1</v>
      </c>
      <c r="F49" s="8">
        <f>+'HSE-Stat'!J22</f>
        <v>0.92226731601731582</v>
      </c>
      <c r="G49" s="10" t="s">
        <v>44</v>
      </c>
      <c r="H49" s="11"/>
      <c r="I49" s="12"/>
    </row>
    <row r="50" spans="2:9">
      <c r="B50" s="2007" t="s">
        <v>40</v>
      </c>
      <c r="C50" s="2007"/>
      <c r="D50" s="2007"/>
      <c r="E50" s="8">
        <v>1</v>
      </c>
      <c r="F50" s="8" t="e">
        <f>+#REF!</f>
        <v>#REF!</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14</vt:i4>
      </vt:variant>
    </vt:vector>
  </HeadingPairs>
  <TitlesOfParts>
    <vt:vector size="40" baseType="lpstr">
      <vt:lpstr>DB</vt:lpstr>
      <vt:lpstr>Weekly Progress Report</vt:lpstr>
      <vt:lpstr>General Information</vt:lpstr>
      <vt:lpstr>Progress</vt:lpstr>
      <vt:lpstr>Weekly Photos</vt:lpstr>
      <vt:lpstr>FIR Summary</vt:lpstr>
      <vt:lpstr>Quality</vt:lpstr>
      <vt:lpstr>Quality-Stat</vt:lpstr>
      <vt:lpstr>HSE</vt:lpstr>
      <vt:lpstr>HSE-Stat</vt:lpstr>
      <vt:lpstr>Major Quantities</vt:lpstr>
      <vt:lpstr>Risk Register</vt:lpstr>
      <vt:lpstr>CCO</vt:lpstr>
      <vt:lpstr>Invoice Log</vt:lpstr>
      <vt:lpstr>Procurement</vt:lpstr>
      <vt:lpstr>Issues</vt:lpstr>
      <vt:lpstr>Manpower</vt:lpstr>
      <vt:lpstr>Milestones</vt:lpstr>
      <vt:lpstr>Schedule</vt:lpstr>
      <vt:lpstr>EV-Chart Data</vt:lpstr>
      <vt:lpstr>Physical-Chart Data</vt:lpstr>
      <vt:lpstr>Testing</vt:lpstr>
      <vt:lpstr>Conclusion ملخص سير الأعمال</vt:lpstr>
      <vt:lpstr>LOOK AHEAD </vt:lpstr>
      <vt:lpstr>Sheet1</vt:lpstr>
      <vt:lpstr>Codes</vt:lpstr>
      <vt:lpstr>'Conclusion ملخص سير الأعمال'!Print_Area</vt:lpstr>
      <vt:lpstr>'FIR Summary'!Print_Area</vt:lpstr>
      <vt:lpstr>HSE!Print_Area</vt:lpstr>
      <vt:lpstr>'Invoice Log'!Print_Area</vt:lpstr>
      <vt:lpstr>'LOOK AHEAD '!Print_Area</vt:lpstr>
      <vt:lpstr>Manpower!Print_Area</vt:lpstr>
      <vt:lpstr>Procurement!Print_Area</vt:lpstr>
      <vt:lpstr>Progress!Print_Area</vt:lpstr>
      <vt:lpstr>Quality!Print_Area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Elgarhy Rabiey</cp:lastModifiedBy>
  <cp:lastPrinted>2025-02-24T10:24:06Z</cp:lastPrinted>
  <dcterms:created xsi:type="dcterms:W3CDTF">2014-11-10T09:45:29Z</dcterms:created>
  <dcterms:modified xsi:type="dcterms:W3CDTF">2026-10-14T07:21:12Z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